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underfa\Desktop\"/>
    </mc:Choice>
  </mc:AlternateContent>
  <bookViews>
    <workbookView xWindow="1410" yWindow="120" windowWidth="21840" windowHeight="12015" tabRatio="939"/>
  </bookViews>
  <sheets>
    <sheet name="Gap Analysis" sheetId="58" r:id="rId1"/>
    <sheet name="District List" sheetId="1" r:id="rId2"/>
    <sheet name="Definitions" sheetId="59" r:id="rId3"/>
    <sheet name="Core Investments" sheetId="19" state="hidden" r:id="rId4"/>
    <sheet name="Per Student Investments" sheetId="20" state="hidden" r:id="rId5"/>
    <sheet name="Additional Investments" sheetId="21"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AMO_SingleObject_151849305_ROM_F0.SEC2.Print_1.SEC1.BDY.Data_Set_WORK_COLE" localSheetId="5" hidden="1">#REF!</definedName>
    <definedName name="_AMO_SingleObject_151849305_ROM_F0.SEC2.Print_1.SEC1.BDY.Data_Set_WORK_COLE" localSheetId="3" hidden="1">#REF!</definedName>
    <definedName name="_AMO_SingleObject_151849305_ROM_F0.SEC2.Print_1.SEC1.BDY.Data_Set_WORK_COLE" localSheetId="4" hidden="1">#REF!</definedName>
    <definedName name="_AMO_SingleObject_151849305_ROM_F0.SEC2.Print_1.SEC1.BDY.Data_Set_WORK_COLE" hidden="1">#REF!</definedName>
    <definedName name="_AMO_SingleObject_151849305_ROM_F0.SEC2.Print_1.SEC1.HDR.TXT1" localSheetId="5" hidden="1">#REF!</definedName>
    <definedName name="_AMO_SingleObject_151849305_ROM_F0.SEC2.Print_1.SEC1.HDR.TXT1" localSheetId="3" hidden="1">#REF!</definedName>
    <definedName name="_AMO_SingleObject_151849305_ROM_F0.SEC2.Print_1.SEC1.HDR.TXT1" localSheetId="4" hidden="1">#REF!</definedName>
    <definedName name="_AMO_SingleObject_151849305_ROM_F0.SEC2.Print_1.SEC1.HDR.TXT1" hidden="1">#REF!</definedName>
    <definedName name="_AMO_SingleObject_151849305_ROM_F0.SEC2.Print_2.SEC1.BDY.Data_Set_WORK_SIMTWOA" localSheetId="5" hidden="1">#REF!</definedName>
    <definedName name="_AMO_SingleObject_151849305_ROM_F0.SEC2.Print_2.SEC1.BDY.Data_Set_WORK_SIMTWOA" localSheetId="3" hidden="1">#REF!</definedName>
    <definedName name="_AMO_SingleObject_151849305_ROM_F0.SEC2.Print_2.SEC1.BDY.Data_Set_WORK_SIMTWOA" localSheetId="4" hidden="1">#REF!</definedName>
    <definedName name="_AMO_SingleObject_151849305_ROM_F0.SEC2.Print_2.SEC1.BDY.Data_Set_WORK_SIMTWOA" hidden="1">#REF!</definedName>
    <definedName name="_AMO_SingleObject_151849305_ROM_F0.SEC2.Print_2.SEC1.HDR.TXT1" localSheetId="5" hidden="1">#REF!</definedName>
    <definedName name="_AMO_SingleObject_151849305_ROM_F0.SEC2.Print_2.SEC1.HDR.TXT1" localSheetId="3" hidden="1">#REF!</definedName>
    <definedName name="_AMO_SingleObject_151849305_ROM_F0.SEC2.Print_2.SEC1.HDR.TXT1" localSheetId="4" hidden="1">#REF!</definedName>
    <definedName name="_AMO_SingleObject_151849305_ROM_F0.SEC2.Print_2.SEC1.HDR.TXT1" hidden="1">#REF!</definedName>
    <definedName name="_AMO_SingleObject_151849305_ROM_F0.SEC2.Print_2.SEC1.HDR.TXT2" localSheetId="5" hidden="1">#REF!</definedName>
    <definedName name="_AMO_SingleObject_151849305_ROM_F0.SEC2.Print_2.SEC1.HDR.TXT2" localSheetId="3" hidden="1">#REF!</definedName>
    <definedName name="_AMO_SingleObject_151849305_ROM_F0.SEC2.Print_2.SEC1.HDR.TXT2" localSheetId="4" hidden="1">#REF!</definedName>
    <definedName name="_AMO_SingleObject_151849305_ROM_F0.SEC2.Print_2.SEC1.HDR.TXT2" hidden="1">#REF!</definedName>
    <definedName name="_AMO_SingleObject_151849305_ROM_F0.SEC2.Print_2.SEC1.HDR.TXT3" localSheetId="5" hidden="1">#REF!</definedName>
    <definedName name="_AMO_SingleObject_151849305_ROM_F0.SEC2.Print_2.SEC1.HDR.TXT3" localSheetId="3" hidden="1">#REF!</definedName>
    <definedName name="_AMO_SingleObject_151849305_ROM_F0.SEC2.Print_2.SEC1.HDR.TXT3" localSheetId="4" hidden="1">#REF!</definedName>
    <definedName name="_AMO_SingleObject_151849305_ROM_F0.SEC2.Print_2.SEC1.HDR.TXT3" hidden="1">#REF!</definedName>
    <definedName name="_AMO_SingleObject_151849305_ROM_F0.SEC2.Print_2.SEC1.HDR.TXT4" localSheetId="5" hidden="1">#REF!</definedName>
    <definedName name="_AMO_SingleObject_151849305_ROM_F0.SEC2.Print_2.SEC1.HDR.TXT4" localSheetId="3" hidden="1">#REF!</definedName>
    <definedName name="_AMO_SingleObject_151849305_ROM_F0.SEC2.Print_2.SEC1.HDR.TXT4" localSheetId="4" hidden="1">#REF!</definedName>
    <definedName name="_AMO_SingleObject_151849305_ROM_F0.SEC2.Print_2.SEC1.HDR.TXT4" hidden="1">#REF!</definedName>
    <definedName name="_AMO_SingleObject_151849305_ROM_F0.SEC2.Print_2.SEC1.HDR.TXT5" localSheetId="5" hidden="1">#REF!</definedName>
    <definedName name="_AMO_SingleObject_151849305_ROM_F0.SEC2.Print_2.SEC1.HDR.TXT5" localSheetId="3" hidden="1">#REF!</definedName>
    <definedName name="_AMO_SingleObject_151849305_ROM_F0.SEC2.Print_2.SEC1.HDR.TXT5" localSheetId="4" hidden="1">#REF!</definedName>
    <definedName name="_AMO_SingleObject_151849305_ROM_F0.SEC2.Print_2.SEC1.HDR.TXT5" hidden="1">#REF!</definedName>
    <definedName name="_AMO_SingleObject_20457410_ROM_F0.SEC2.Print_1.SEC1.BDY.Data_Set_WORK_FINAL" localSheetId="5" hidden="1">#REF!</definedName>
    <definedName name="_AMO_SingleObject_20457410_ROM_F0.SEC2.Print_1.SEC1.BDY.Data_Set_WORK_FINAL" localSheetId="3" hidden="1">#REF!</definedName>
    <definedName name="_AMO_SingleObject_20457410_ROM_F0.SEC2.Print_1.SEC1.BDY.Data_Set_WORK_FINAL" localSheetId="4" hidden="1">#REF!</definedName>
    <definedName name="_AMO_SingleObject_20457410_ROM_F0.SEC2.Print_1.SEC1.BDY.Data_Set_WORK_FINAL" hidden="1">#REF!</definedName>
    <definedName name="_AMO_SingleObject_20457410_ROM_F0.SEC2.Print_1.SEC1.HDR.TXT1" localSheetId="5" hidden="1">#REF!</definedName>
    <definedName name="_AMO_SingleObject_20457410_ROM_F0.SEC2.Print_1.SEC1.HDR.TXT1" localSheetId="3" hidden="1">#REF!</definedName>
    <definedName name="_AMO_SingleObject_20457410_ROM_F0.SEC2.Print_1.SEC1.HDR.TXT1" localSheetId="4" hidden="1">#REF!</definedName>
    <definedName name="_AMO_SingleObject_20457410_ROM_F0.SEC2.Print_1.SEC1.HDR.TXT1" hidden="1">#REF!</definedName>
    <definedName name="_AMO_SingleObject_20457410_ROM_F0.SEC2.Print_1.SEC1.HDR.TXT2" localSheetId="5" hidden="1">#REF!</definedName>
    <definedName name="_AMO_SingleObject_20457410_ROM_F0.SEC2.Print_1.SEC1.HDR.TXT2" localSheetId="3" hidden="1">#REF!</definedName>
    <definedName name="_AMO_SingleObject_20457410_ROM_F0.SEC2.Print_1.SEC1.HDR.TXT2" localSheetId="4" hidden="1">#REF!</definedName>
    <definedName name="_AMO_SingleObject_20457410_ROM_F0.SEC2.Print_1.SEC1.HDR.TXT2" hidden="1">#REF!</definedName>
    <definedName name="_AMO_SingleObject_20457410_ROM_F0.SEC2.Print_1.SEC1.HDR.TXT3" localSheetId="5" hidden="1">#REF!</definedName>
    <definedName name="_AMO_SingleObject_20457410_ROM_F0.SEC2.Print_1.SEC1.HDR.TXT3" localSheetId="3" hidden="1">#REF!</definedName>
    <definedName name="_AMO_SingleObject_20457410_ROM_F0.SEC2.Print_1.SEC1.HDR.TXT3" localSheetId="4" hidden="1">#REF!</definedName>
    <definedName name="_AMO_SingleObject_20457410_ROM_F0.SEC2.Print_1.SEC1.HDR.TXT3" hidden="1">#REF!</definedName>
    <definedName name="_AMO_SingleObject_20457410_ROM_F0.SEC2.Print_1.SEC1.HDR.TXT4" localSheetId="5" hidden="1">#REF!</definedName>
    <definedName name="_AMO_SingleObject_20457410_ROM_F0.SEC2.Print_1.SEC1.HDR.TXT4" localSheetId="3" hidden="1">#REF!</definedName>
    <definedName name="_AMO_SingleObject_20457410_ROM_F0.SEC2.Print_1.SEC1.HDR.TXT4" localSheetId="4" hidden="1">#REF!</definedName>
    <definedName name="_AMO_SingleObject_20457410_ROM_F0.SEC2.Print_1.SEC1.HDR.TXT4" hidden="1">#REF!</definedName>
    <definedName name="_AMO_SingleObject_20457410_ROM_F0.SEC2.Print_1.SEC1.HDR.TXT5" localSheetId="5" hidden="1">#REF!</definedName>
    <definedName name="_AMO_SingleObject_20457410_ROM_F0.SEC2.Print_1.SEC1.HDR.TXT5" localSheetId="3" hidden="1">#REF!</definedName>
    <definedName name="_AMO_SingleObject_20457410_ROM_F0.SEC2.Print_1.SEC1.HDR.TXT5" localSheetId="4" hidden="1">#REF!</definedName>
    <definedName name="_AMO_SingleObject_20457410_ROM_F0.SEC2.Print_1.SEC1.HDR.TXT5" hidden="1">#REF!</definedName>
    <definedName name="_AMO_SingleObject_261073214_ROM_F0.SEC2.Print_1.SEC1.HDR.TXT1" localSheetId="5" hidden="1">'[1]$85M Loss Limit Calc 9-4'!#REF!</definedName>
    <definedName name="_AMO_SingleObject_261073214_ROM_F0.SEC2.Print_1.SEC1.HDR.TXT1" localSheetId="3" hidden="1">'[1]$85M Loss Limit Calc 9-4'!#REF!</definedName>
    <definedName name="_AMO_SingleObject_261073214_ROM_F0.SEC2.Print_1.SEC1.HDR.TXT1" localSheetId="2" hidden="1">'[2]$85M Loss Limit Calc 9-4'!#REF!</definedName>
    <definedName name="_AMO_SingleObject_261073214_ROM_F0.SEC2.Print_1.SEC1.HDR.TXT1" localSheetId="4" hidden="1">'[1]$85M Loss Limit Calc 9-4'!#REF!</definedName>
    <definedName name="_AMO_SingleObject_261073214_ROM_F0.SEC2.Print_1.SEC1.HDR.TXT1" hidden="1">'[1]$85M Loss Limit Calc 9-4'!#REF!</definedName>
    <definedName name="_AMO_SingleObject_261073214_ROM_F0.SEC2.Print_2.SEC1.BDY.Data_Set_WORK_SIMTWOA" localSheetId="5" hidden="1">'[1]$85M Loss Limit Calc 9-4'!#REF!</definedName>
    <definedName name="_AMO_SingleObject_261073214_ROM_F0.SEC2.Print_2.SEC1.BDY.Data_Set_WORK_SIMTWOA" localSheetId="3" hidden="1">'[1]$85M Loss Limit Calc 9-4'!#REF!</definedName>
    <definedName name="_AMO_SingleObject_261073214_ROM_F0.SEC2.Print_2.SEC1.BDY.Data_Set_WORK_SIMTWOA" localSheetId="2" hidden="1">'[2]$85M Loss Limit Calc 9-4'!#REF!</definedName>
    <definedName name="_AMO_SingleObject_261073214_ROM_F0.SEC2.Print_2.SEC1.BDY.Data_Set_WORK_SIMTWOA" localSheetId="4" hidden="1">'[1]$85M Loss Limit Calc 9-4'!#REF!</definedName>
    <definedName name="_AMO_SingleObject_261073214_ROM_F0.SEC2.Print_2.SEC1.BDY.Data_Set_WORK_SIMTWOA" hidden="1">'[1]$85M Loss Limit Calc 9-4'!#REF!</definedName>
    <definedName name="_AMO_SingleObject_261073214_ROM_F0.SEC2.Print_2.SEC1.HDR.TXT1" localSheetId="5" hidden="1">'[1]$85M Loss Limit Calc 9-4'!#REF!</definedName>
    <definedName name="_AMO_SingleObject_261073214_ROM_F0.SEC2.Print_2.SEC1.HDR.TXT1" localSheetId="3" hidden="1">'[1]$85M Loss Limit Calc 9-4'!#REF!</definedName>
    <definedName name="_AMO_SingleObject_261073214_ROM_F0.SEC2.Print_2.SEC1.HDR.TXT1" localSheetId="2" hidden="1">'[2]$85M Loss Limit Calc 9-4'!#REF!</definedName>
    <definedName name="_AMO_SingleObject_261073214_ROM_F0.SEC2.Print_2.SEC1.HDR.TXT1" localSheetId="4" hidden="1">'[1]$85M Loss Limit Calc 9-4'!#REF!</definedName>
    <definedName name="_AMO_SingleObject_261073214_ROM_F0.SEC2.Print_2.SEC1.HDR.TXT1" hidden="1">'[1]$85M Loss Limit Calc 9-4'!#REF!</definedName>
    <definedName name="_AMO_SingleObject_261073214_ROM_F0.SEC2.Print_2.SEC1.HDR.TXT2" localSheetId="5" hidden="1">'[1]$85M Loss Limit Calc 9-4'!#REF!</definedName>
    <definedName name="_AMO_SingleObject_261073214_ROM_F0.SEC2.Print_2.SEC1.HDR.TXT2" localSheetId="3" hidden="1">'[1]$85M Loss Limit Calc 9-4'!#REF!</definedName>
    <definedName name="_AMO_SingleObject_261073214_ROM_F0.SEC2.Print_2.SEC1.HDR.TXT2" localSheetId="2" hidden="1">'[2]$85M Loss Limit Calc 9-4'!#REF!</definedName>
    <definedName name="_AMO_SingleObject_261073214_ROM_F0.SEC2.Print_2.SEC1.HDR.TXT2" localSheetId="4" hidden="1">'[1]$85M Loss Limit Calc 9-4'!#REF!</definedName>
    <definedName name="_AMO_SingleObject_261073214_ROM_F0.SEC2.Print_2.SEC1.HDR.TXT2" hidden="1">'[1]$85M Loss Limit Calc 9-4'!#REF!</definedName>
    <definedName name="_AMO_SingleObject_261073214_ROM_F0.SEC2.Print_2.SEC1.HDR.TXT3" localSheetId="5" hidden="1">'[1]$85M Loss Limit Calc 9-4'!#REF!</definedName>
    <definedName name="_AMO_SingleObject_261073214_ROM_F0.SEC2.Print_2.SEC1.HDR.TXT3" localSheetId="3" hidden="1">'[1]$85M Loss Limit Calc 9-4'!#REF!</definedName>
    <definedName name="_AMO_SingleObject_261073214_ROM_F0.SEC2.Print_2.SEC1.HDR.TXT3" localSheetId="2" hidden="1">'[2]$85M Loss Limit Calc 9-4'!#REF!</definedName>
    <definedName name="_AMO_SingleObject_261073214_ROM_F0.SEC2.Print_2.SEC1.HDR.TXT3" localSheetId="4" hidden="1">'[1]$85M Loss Limit Calc 9-4'!#REF!</definedName>
    <definedName name="_AMO_SingleObject_261073214_ROM_F0.SEC2.Print_2.SEC1.HDR.TXT3" hidden="1">'[1]$85M Loss Limit Calc 9-4'!#REF!</definedName>
    <definedName name="_AMO_SingleObject_261073214_ROM_F0.SEC2.Print_2.SEC1.HDR.TXT4" localSheetId="5" hidden="1">'[1]$85M Loss Limit Calc 9-4'!#REF!</definedName>
    <definedName name="_AMO_SingleObject_261073214_ROM_F0.SEC2.Print_2.SEC1.HDR.TXT4" localSheetId="3" hidden="1">'[1]$85M Loss Limit Calc 9-4'!#REF!</definedName>
    <definedName name="_AMO_SingleObject_261073214_ROM_F0.SEC2.Print_2.SEC1.HDR.TXT4" localSheetId="2" hidden="1">'[2]$85M Loss Limit Calc 9-4'!#REF!</definedName>
    <definedName name="_AMO_SingleObject_261073214_ROM_F0.SEC2.Print_2.SEC1.HDR.TXT4" localSheetId="4" hidden="1">'[1]$85M Loss Limit Calc 9-4'!#REF!</definedName>
    <definedName name="_AMO_SingleObject_261073214_ROM_F0.SEC2.Print_2.SEC1.HDR.TXT4" hidden="1">'[1]$85M Loss Limit Calc 9-4'!#REF!</definedName>
    <definedName name="_AMO_SingleObject_261073214_ROM_F0.SEC2.Print_2.SEC1.HDR.TXT5" localSheetId="5" hidden="1">'[1]$85M Loss Limit Calc 9-4'!#REF!</definedName>
    <definedName name="_AMO_SingleObject_261073214_ROM_F0.SEC2.Print_2.SEC1.HDR.TXT5" localSheetId="3" hidden="1">'[1]$85M Loss Limit Calc 9-4'!#REF!</definedName>
    <definedName name="_AMO_SingleObject_261073214_ROM_F0.SEC2.Print_2.SEC1.HDR.TXT5" localSheetId="2" hidden="1">'[2]$85M Loss Limit Calc 9-4'!#REF!</definedName>
    <definedName name="_AMO_SingleObject_261073214_ROM_F0.SEC2.Print_2.SEC1.HDR.TXT5" localSheetId="4" hidden="1">'[1]$85M Loss Limit Calc 9-4'!#REF!</definedName>
    <definedName name="_AMO_SingleObject_261073214_ROM_F0.SEC2.Print_2.SEC1.HDR.TXT5" hidden="1">'[1]$85M Loss Limit Calc 9-4'!#REF!</definedName>
    <definedName name="_AMO_SingleObject_288054997_ROM_F0.SEC2.Print_1.SEC1.HDR.TXT1" hidden="1">[3]DNAME!#REF!</definedName>
    <definedName name="_AMO_SingleObject_288054997_ROM_F0.SEC2.Print_2.SEC1.BDY.Data_Set_WORK_SIMTWOA" hidden="1">[3]DNAME!#REF!</definedName>
    <definedName name="_AMO_SingleObject_288054997_ROM_F0.SEC2.Print_2.SEC1.HDR.TXT1" hidden="1">[3]DNAME!#REF!</definedName>
    <definedName name="_AMO_SingleObject_288054997_ROM_F0.SEC2.Print_2.SEC1.HDR.TXT2" hidden="1">[3]DNAME!#REF!</definedName>
    <definedName name="_AMO_SingleObject_288054997_ROM_F0.SEC2.Print_2.SEC1.HDR.TXT3" hidden="1">[3]DNAME!#REF!</definedName>
    <definedName name="_AMO_SingleObject_288054997_ROM_F0.SEC2.Print_2.SEC1.HDR.TXT4" hidden="1">[3]DNAME!#REF!</definedName>
    <definedName name="_AMO_SingleObject_288054997_ROM_F0.SEC2.Print_2.SEC1.HDR.TXT5" hidden="1">[3]DNAME!#REF!</definedName>
    <definedName name="_AMO_SingleObject_297297864_ROM_F0.SEC2.Print_1.SEC1.HDR.TXT1" localSheetId="5" hidden="1">'[4]FORMULA &amp; DIST TYPE'!#REF!</definedName>
    <definedName name="_AMO_SingleObject_297297864_ROM_F0.SEC2.Print_1.SEC1.HDR.TXT1" localSheetId="3" hidden="1">'[4]FORMULA &amp; DIST TYPE'!#REF!</definedName>
    <definedName name="_AMO_SingleObject_297297864_ROM_F0.SEC2.Print_1.SEC1.HDR.TXT1" localSheetId="2" hidden="1">'[5]FORMULA &amp; DIST TYPE'!#REF!</definedName>
    <definedName name="_AMO_SingleObject_297297864_ROM_F0.SEC2.Print_1.SEC1.HDR.TXT1" localSheetId="4" hidden="1">'[4]FORMULA &amp; DIST TYPE'!#REF!</definedName>
    <definedName name="_AMO_SingleObject_297297864_ROM_F0.SEC2.Print_1.SEC1.HDR.TXT1" hidden="1">'[4]FORMULA &amp; DIST TYPE'!#REF!</definedName>
    <definedName name="_AMO_SingleObject_297297864_ROM_F0.SEC2.Print_2.SEC1.BDY.Data_Set_WORK_SIMTWOA" localSheetId="5" hidden="1">'[4]FORMULA &amp; DIST TYPE'!#REF!</definedName>
    <definedName name="_AMO_SingleObject_297297864_ROM_F0.SEC2.Print_2.SEC1.BDY.Data_Set_WORK_SIMTWOA" localSheetId="3" hidden="1">'[4]FORMULA &amp; DIST TYPE'!#REF!</definedName>
    <definedName name="_AMO_SingleObject_297297864_ROM_F0.SEC2.Print_2.SEC1.BDY.Data_Set_WORK_SIMTWOA" localSheetId="2" hidden="1">'[5]FORMULA &amp; DIST TYPE'!#REF!</definedName>
    <definedName name="_AMO_SingleObject_297297864_ROM_F0.SEC2.Print_2.SEC1.BDY.Data_Set_WORK_SIMTWOA" localSheetId="4" hidden="1">'[4]FORMULA &amp; DIST TYPE'!#REF!</definedName>
    <definedName name="_AMO_SingleObject_297297864_ROM_F0.SEC2.Print_2.SEC1.BDY.Data_Set_WORK_SIMTWOA" hidden="1">'[4]FORMULA &amp; DIST TYPE'!#REF!</definedName>
    <definedName name="_AMO_SingleObject_297297864_ROM_F0.SEC2.Print_2.SEC1.HDR.TXT1" localSheetId="5" hidden="1">'[4]FORMULA &amp; DIST TYPE'!#REF!</definedName>
    <definedName name="_AMO_SingleObject_297297864_ROM_F0.SEC2.Print_2.SEC1.HDR.TXT1" localSheetId="3" hidden="1">'[4]FORMULA &amp; DIST TYPE'!#REF!</definedName>
    <definedName name="_AMO_SingleObject_297297864_ROM_F0.SEC2.Print_2.SEC1.HDR.TXT1" localSheetId="2" hidden="1">'[5]FORMULA &amp; DIST TYPE'!#REF!</definedName>
    <definedName name="_AMO_SingleObject_297297864_ROM_F0.SEC2.Print_2.SEC1.HDR.TXT1" localSheetId="4" hidden="1">'[4]FORMULA &amp; DIST TYPE'!#REF!</definedName>
    <definedName name="_AMO_SingleObject_297297864_ROM_F0.SEC2.Print_2.SEC1.HDR.TXT1" hidden="1">'[4]FORMULA &amp; DIST TYPE'!#REF!</definedName>
    <definedName name="_AMO_SingleObject_297297864_ROM_F0.SEC2.Print_2.SEC1.HDR.TXT2" localSheetId="5" hidden="1">'[4]FORMULA &amp; DIST TYPE'!#REF!</definedName>
    <definedName name="_AMO_SingleObject_297297864_ROM_F0.SEC2.Print_2.SEC1.HDR.TXT2" localSheetId="3" hidden="1">'[4]FORMULA &amp; DIST TYPE'!#REF!</definedName>
    <definedName name="_AMO_SingleObject_297297864_ROM_F0.SEC2.Print_2.SEC1.HDR.TXT2" localSheetId="2" hidden="1">'[5]FORMULA &amp; DIST TYPE'!#REF!</definedName>
    <definedName name="_AMO_SingleObject_297297864_ROM_F0.SEC2.Print_2.SEC1.HDR.TXT2" localSheetId="4" hidden="1">'[4]FORMULA &amp; DIST TYPE'!#REF!</definedName>
    <definedName name="_AMO_SingleObject_297297864_ROM_F0.SEC2.Print_2.SEC1.HDR.TXT2" hidden="1">'[4]FORMULA &amp; DIST TYPE'!#REF!</definedName>
    <definedName name="_AMO_SingleObject_297297864_ROM_F0.SEC2.Print_2.SEC1.HDR.TXT3" localSheetId="5" hidden="1">'[4]FORMULA &amp; DIST TYPE'!#REF!</definedName>
    <definedName name="_AMO_SingleObject_297297864_ROM_F0.SEC2.Print_2.SEC1.HDR.TXT3" localSheetId="3" hidden="1">'[4]FORMULA &amp; DIST TYPE'!#REF!</definedName>
    <definedName name="_AMO_SingleObject_297297864_ROM_F0.SEC2.Print_2.SEC1.HDR.TXT3" localSheetId="2" hidden="1">'[5]FORMULA &amp; DIST TYPE'!#REF!</definedName>
    <definedName name="_AMO_SingleObject_297297864_ROM_F0.SEC2.Print_2.SEC1.HDR.TXT3" localSheetId="4" hidden="1">'[4]FORMULA &amp; DIST TYPE'!#REF!</definedName>
    <definedName name="_AMO_SingleObject_297297864_ROM_F0.SEC2.Print_2.SEC1.HDR.TXT3" hidden="1">'[4]FORMULA &amp; DIST TYPE'!#REF!</definedName>
    <definedName name="_AMO_SingleObject_297297864_ROM_F0.SEC2.Print_2.SEC1.HDR.TXT4" localSheetId="5" hidden="1">'[4]FORMULA &amp; DIST TYPE'!#REF!</definedName>
    <definedName name="_AMO_SingleObject_297297864_ROM_F0.SEC2.Print_2.SEC1.HDR.TXT4" localSheetId="3" hidden="1">'[4]FORMULA &amp; DIST TYPE'!#REF!</definedName>
    <definedName name="_AMO_SingleObject_297297864_ROM_F0.SEC2.Print_2.SEC1.HDR.TXT4" localSheetId="2" hidden="1">'[5]FORMULA &amp; DIST TYPE'!#REF!</definedName>
    <definedName name="_AMO_SingleObject_297297864_ROM_F0.SEC2.Print_2.SEC1.HDR.TXT4" localSheetId="4" hidden="1">'[4]FORMULA &amp; DIST TYPE'!#REF!</definedName>
    <definedName name="_AMO_SingleObject_297297864_ROM_F0.SEC2.Print_2.SEC1.HDR.TXT4" hidden="1">'[4]FORMULA &amp; DIST TYPE'!#REF!</definedName>
    <definedName name="_AMO_SingleObject_297297864_ROM_F0.SEC2.Print_2.SEC1.HDR.TXT5" localSheetId="5" hidden="1">'[4]FORMULA &amp; DIST TYPE'!#REF!</definedName>
    <definedName name="_AMO_SingleObject_297297864_ROM_F0.SEC2.Print_2.SEC1.HDR.TXT5" localSheetId="3" hidden="1">'[4]FORMULA &amp; DIST TYPE'!#REF!</definedName>
    <definedName name="_AMO_SingleObject_297297864_ROM_F0.SEC2.Print_2.SEC1.HDR.TXT5" localSheetId="2" hidden="1">'[5]FORMULA &amp; DIST TYPE'!#REF!</definedName>
    <definedName name="_AMO_SingleObject_297297864_ROM_F0.SEC2.Print_2.SEC1.HDR.TXT5" localSheetId="4" hidden="1">'[4]FORMULA &amp; DIST TYPE'!#REF!</definedName>
    <definedName name="_AMO_SingleObject_297297864_ROM_F0.SEC2.Print_2.SEC1.HDR.TXT5" hidden="1">'[4]FORMULA &amp; DIST TYPE'!#REF!</definedName>
    <definedName name="_AMO_SingleObject_299665992_ROM_F0.SEC2.Print_1.SEC1.BDY.Data_Set_WORK_COMBINE" hidden="1">#REF!</definedName>
    <definedName name="_AMO_SingleObject_443193170_ROM_F0.SEC2.Print_1.SEC1.HDR.TXT1" hidden="1">[6]DHS16!#REF!</definedName>
    <definedName name="_AMO_SingleObject_443193170_ROM_F0.SEC2.Print_2.SEC1.BDY.Data_Set_WORK_SIMTWOA" hidden="1">[6]DHS16!#REF!</definedName>
    <definedName name="_AMO_SingleObject_443193170_ROM_F0.SEC2.Print_2.SEC1.HDR.TXT1" hidden="1">[6]DHS16!#REF!</definedName>
    <definedName name="_AMO_SingleObject_443193170_ROM_F0.SEC2.Print_2.SEC1.HDR.TXT2" hidden="1">[6]DHS16!#REF!</definedName>
    <definedName name="_AMO_SingleObject_443193170_ROM_F0.SEC2.Print_2.SEC1.HDR.TXT3" hidden="1">[6]DHS16!#REF!</definedName>
    <definedName name="_AMO_SingleObject_443193170_ROM_F0.SEC2.Print_2.SEC1.HDR.TXT4" hidden="1">[6]DHS16!#REF!</definedName>
    <definedName name="_AMO_SingleObject_443193170_ROM_F0.SEC2.Print_2.SEC1.HDR.TXT5" hidden="1">[6]DHS16!#REF!</definedName>
    <definedName name="_AMO_SingleObject_450755104_ROM_F0.SEC2.Print_2.SEC1.BDY.Data_Set_WORK_SIMTWOA" localSheetId="2" hidden="1">[7]data!#REF!</definedName>
    <definedName name="_AMO_SingleObject_450755104_ROM_F0.SEC2.Print_2.SEC1.BDY.Data_Set_WORK_SIMTWOA" hidden="1">[8]data!#REF!</definedName>
    <definedName name="_AMO_SingleObject_450755104_ROM_F0.SEC2.Print_2.SEC1.HDR.TXT1" localSheetId="2" hidden="1">[7]data!#REF!</definedName>
    <definedName name="_AMO_SingleObject_450755104_ROM_F0.SEC2.Print_2.SEC1.HDR.TXT1" hidden="1">[8]data!#REF!</definedName>
    <definedName name="_AMO_SingleObject_450755104_ROM_F0.SEC2.Print_2.SEC1.HDR.TXT2" localSheetId="2" hidden="1">[7]data!#REF!</definedName>
    <definedName name="_AMO_SingleObject_450755104_ROM_F0.SEC2.Print_2.SEC1.HDR.TXT2" hidden="1">[8]data!#REF!</definedName>
    <definedName name="_AMO_SingleObject_450755104_ROM_F0.SEC2.Print_2.SEC1.HDR.TXT3" localSheetId="2" hidden="1">[7]data!#REF!</definedName>
    <definedName name="_AMO_SingleObject_450755104_ROM_F0.SEC2.Print_2.SEC1.HDR.TXT3" hidden="1">[8]data!#REF!</definedName>
    <definedName name="_AMO_SingleObject_450755104_ROM_F0.SEC2.Print_2.SEC1.HDR.TXT4" localSheetId="2" hidden="1">[7]data!#REF!</definedName>
    <definedName name="_AMO_SingleObject_450755104_ROM_F0.SEC2.Print_2.SEC1.HDR.TXT4" hidden="1">[8]data!#REF!</definedName>
    <definedName name="_AMO_SingleObject_450755104_ROM_F0.SEC2.Print_2.SEC1.HDR.TXT5" localSheetId="2" hidden="1">[7]data!#REF!</definedName>
    <definedName name="_AMO_SingleObject_450755104_ROM_F0.SEC2.Print_2.SEC1.HDR.TXT5" hidden="1">[8]data!#REF!</definedName>
    <definedName name="_AMO_SingleObject_45729353_ROM_F0.SEC2.Print_1.SEC1.BDY.Data_Set_WORK_COLE" localSheetId="5" hidden="1">#REF!</definedName>
    <definedName name="_AMO_SingleObject_45729353_ROM_F0.SEC2.Print_1.SEC1.BDY.Data_Set_WORK_COLE" localSheetId="3" hidden="1">#REF!</definedName>
    <definedName name="_AMO_SingleObject_45729353_ROM_F0.SEC2.Print_1.SEC1.BDY.Data_Set_WORK_COLE" localSheetId="4" hidden="1">#REF!</definedName>
    <definedName name="_AMO_SingleObject_45729353_ROM_F0.SEC2.Print_1.SEC1.BDY.Data_Set_WORK_COLE" hidden="1">#REF!</definedName>
    <definedName name="_AMO_SingleObject_45729353_ROM_F0.SEC2.Print_1.SEC1.HDR.TXT1" localSheetId="5" hidden="1">#REF!</definedName>
    <definedName name="_AMO_SingleObject_45729353_ROM_F0.SEC2.Print_1.SEC1.HDR.TXT1" localSheetId="3" hidden="1">#REF!</definedName>
    <definedName name="_AMO_SingleObject_45729353_ROM_F0.SEC2.Print_1.SEC1.HDR.TXT1" localSheetId="4" hidden="1">#REF!</definedName>
    <definedName name="_AMO_SingleObject_45729353_ROM_F0.SEC2.Print_1.SEC1.HDR.TXT1" hidden="1">#REF!</definedName>
    <definedName name="_AMO_SingleObject_45729353_ROM_F0.SEC2.Print_2.SEC1.BDY.Data_Set_WORK_SIMTWOA" localSheetId="5" hidden="1">#REF!</definedName>
    <definedName name="_AMO_SingleObject_45729353_ROM_F0.SEC2.Print_2.SEC1.BDY.Data_Set_WORK_SIMTWOA" localSheetId="3" hidden="1">#REF!</definedName>
    <definedName name="_AMO_SingleObject_45729353_ROM_F0.SEC2.Print_2.SEC1.BDY.Data_Set_WORK_SIMTWOA" localSheetId="4" hidden="1">#REF!</definedName>
    <definedName name="_AMO_SingleObject_45729353_ROM_F0.SEC2.Print_2.SEC1.BDY.Data_Set_WORK_SIMTWOA" hidden="1">#REF!</definedName>
    <definedName name="_AMO_SingleObject_45729353_ROM_F0.SEC2.Print_2.SEC1.HDR.TXT1" localSheetId="5" hidden="1">#REF!</definedName>
    <definedName name="_AMO_SingleObject_45729353_ROM_F0.SEC2.Print_2.SEC1.HDR.TXT1" localSheetId="3" hidden="1">#REF!</definedName>
    <definedName name="_AMO_SingleObject_45729353_ROM_F0.SEC2.Print_2.SEC1.HDR.TXT1" localSheetId="4" hidden="1">#REF!</definedName>
    <definedName name="_AMO_SingleObject_45729353_ROM_F0.SEC2.Print_2.SEC1.HDR.TXT1" hidden="1">#REF!</definedName>
    <definedName name="_AMO_SingleObject_45729353_ROM_F0.SEC2.Print_2.SEC1.HDR.TXT2" localSheetId="5" hidden="1">#REF!</definedName>
    <definedName name="_AMO_SingleObject_45729353_ROM_F0.SEC2.Print_2.SEC1.HDR.TXT2" localSheetId="3" hidden="1">#REF!</definedName>
    <definedName name="_AMO_SingleObject_45729353_ROM_F0.SEC2.Print_2.SEC1.HDR.TXT2" localSheetId="4" hidden="1">#REF!</definedName>
    <definedName name="_AMO_SingleObject_45729353_ROM_F0.SEC2.Print_2.SEC1.HDR.TXT2" hidden="1">#REF!</definedName>
    <definedName name="_AMO_SingleObject_45729353_ROM_F0.SEC2.Print_2.SEC1.HDR.TXT3" localSheetId="5" hidden="1">#REF!</definedName>
    <definedName name="_AMO_SingleObject_45729353_ROM_F0.SEC2.Print_2.SEC1.HDR.TXT3" localSheetId="3" hidden="1">#REF!</definedName>
    <definedName name="_AMO_SingleObject_45729353_ROM_F0.SEC2.Print_2.SEC1.HDR.TXT3" localSheetId="4" hidden="1">#REF!</definedName>
    <definedName name="_AMO_SingleObject_45729353_ROM_F0.SEC2.Print_2.SEC1.HDR.TXT3" hidden="1">#REF!</definedName>
    <definedName name="_AMO_SingleObject_45729353_ROM_F0.SEC2.Print_2.SEC1.HDR.TXT4" localSheetId="5" hidden="1">#REF!</definedName>
    <definedName name="_AMO_SingleObject_45729353_ROM_F0.SEC2.Print_2.SEC1.HDR.TXT4" localSheetId="3" hidden="1">#REF!</definedName>
    <definedName name="_AMO_SingleObject_45729353_ROM_F0.SEC2.Print_2.SEC1.HDR.TXT4" localSheetId="4" hidden="1">#REF!</definedName>
    <definedName name="_AMO_SingleObject_45729353_ROM_F0.SEC2.Print_2.SEC1.HDR.TXT4" hidden="1">#REF!</definedName>
    <definedName name="_AMO_SingleObject_45729353_ROM_F0.SEC2.Print_2.SEC1.HDR.TXT5" localSheetId="5" hidden="1">#REF!</definedName>
    <definedName name="_AMO_SingleObject_45729353_ROM_F0.SEC2.Print_2.SEC1.HDR.TXT5" localSheetId="3" hidden="1">#REF!</definedName>
    <definedName name="_AMO_SingleObject_45729353_ROM_F0.SEC2.Print_2.SEC1.HDR.TXT5" localSheetId="4" hidden="1">#REF!</definedName>
    <definedName name="_AMO_SingleObject_45729353_ROM_F0.SEC2.Print_2.SEC1.HDR.TXT5" hidden="1">#REF!</definedName>
    <definedName name="_AMO_SingleObject_467123702_ROM_F0.SEC2.Print_1.SEC1.BDY.Data_Set_WORK_COLE" hidden="1">#REF!</definedName>
    <definedName name="_AMO_SingleObject_467123702_ROM_F0.SEC2.Print_1.SEC1.HDR.TXT1" hidden="1">#REF!</definedName>
    <definedName name="_AMO_SingleObject_467123702_ROM_F0.SEC2.Print_2.SEC1.BDY.Data_Set_WORK_SIMTWOA" hidden="1">#REF!</definedName>
    <definedName name="_AMO_SingleObject_467123702_ROM_F0.SEC2.Print_2.SEC1.HDR.TXT1" hidden="1">#REF!</definedName>
    <definedName name="_AMO_SingleObject_467123702_ROM_F0.SEC2.Print_2.SEC1.HDR.TXT2" hidden="1">#REF!</definedName>
    <definedName name="_AMO_SingleObject_467123702_ROM_F0.SEC2.Print_2.SEC1.HDR.TXT3" hidden="1">#REF!</definedName>
    <definedName name="_AMO_SingleObject_467123702_ROM_F0.SEC2.Print_2.SEC1.HDR.TXT4" hidden="1">#REF!</definedName>
    <definedName name="_AMO_SingleObject_467123702_ROM_F0.SEC2.Print_2.SEC1.HDR.TXT5" hidden="1">#REF!</definedName>
    <definedName name="_AMO_SingleObject_480642679_ROM_F0.SEC2.Print_1.SEC1.HDR.TXT1" localSheetId="2" hidden="1">'[9]2015'!#REF!</definedName>
    <definedName name="_AMO_SingleObject_480642679_ROM_F0.SEC2.Print_1.SEC1.HDR.TXT1" hidden="1">'[10]2015'!#REF!</definedName>
    <definedName name="_AMO_SingleObject_480642679_ROM_F0.SEC2.Print_2.SEC1.BDY.Data_Set_WORK_SIMTWOA" localSheetId="2" hidden="1">'[9]2015'!#REF!</definedName>
    <definedName name="_AMO_SingleObject_480642679_ROM_F0.SEC2.Print_2.SEC1.BDY.Data_Set_WORK_SIMTWOA" hidden="1">'[10]2015'!#REF!</definedName>
    <definedName name="_AMO_SingleObject_480642679_ROM_F0.SEC2.Print_2.SEC1.HDR.TXT1" localSheetId="2" hidden="1">'[9]2015'!#REF!</definedName>
    <definedName name="_AMO_SingleObject_480642679_ROM_F0.SEC2.Print_2.SEC1.HDR.TXT1" hidden="1">'[10]2015'!#REF!</definedName>
    <definedName name="_AMO_SingleObject_480642679_ROM_F0.SEC2.Print_2.SEC1.HDR.TXT2" localSheetId="2" hidden="1">'[9]2015'!#REF!</definedName>
    <definedName name="_AMO_SingleObject_480642679_ROM_F0.SEC2.Print_2.SEC1.HDR.TXT2" hidden="1">'[10]2015'!#REF!</definedName>
    <definedName name="_AMO_SingleObject_480642679_ROM_F0.SEC2.Print_2.SEC1.HDR.TXT3" localSheetId="2" hidden="1">'[9]2015'!#REF!</definedName>
    <definedName name="_AMO_SingleObject_480642679_ROM_F0.SEC2.Print_2.SEC1.HDR.TXT3" hidden="1">'[10]2015'!#REF!</definedName>
    <definedName name="_AMO_SingleObject_480642679_ROM_F0.SEC2.Print_2.SEC1.HDR.TXT4" localSheetId="2" hidden="1">'[9]2015'!#REF!</definedName>
    <definedName name="_AMO_SingleObject_480642679_ROM_F0.SEC2.Print_2.SEC1.HDR.TXT4" hidden="1">'[10]2015'!#REF!</definedName>
    <definedName name="_AMO_SingleObject_480642679_ROM_F0.SEC2.Print_2.SEC1.HDR.TXT5" localSheetId="2" hidden="1">'[9]2015'!#REF!</definedName>
    <definedName name="_AMO_SingleObject_480642679_ROM_F0.SEC2.Print_2.SEC1.HDR.TXT5" hidden="1">'[10]2015'!#REF!</definedName>
    <definedName name="_AMO_SingleObject_492809584_ROM_F0.SEC2.Print_1.SEC1.HDR.TXT1" localSheetId="2" hidden="1">'[9]2014'!#REF!</definedName>
    <definedName name="_AMO_SingleObject_492809584_ROM_F0.SEC2.Print_1.SEC1.HDR.TXT1" hidden="1">'[10]2014'!#REF!</definedName>
    <definedName name="_AMO_SingleObject_492809584_ROM_F0.SEC2.Print_2.SEC1.BDY.Data_Set_WORK_SIMTWOA" localSheetId="2" hidden="1">'[9]2014'!#REF!</definedName>
    <definedName name="_AMO_SingleObject_492809584_ROM_F0.SEC2.Print_2.SEC1.BDY.Data_Set_WORK_SIMTWOA" hidden="1">'[10]2014'!#REF!</definedName>
    <definedName name="_AMO_SingleObject_492809584_ROM_F0.SEC2.Print_2.SEC1.HDR.TXT1" localSheetId="2" hidden="1">'[9]2014'!#REF!</definedName>
    <definedName name="_AMO_SingleObject_492809584_ROM_F0.SEC2.Print_2.SEC1.HDR.TXT1" hidden="1">'[10]2014'!#REF!</definedName>
    <definedName name="_AMO_SingleObject_492809584_ROM_F0.SEC2.Print_2.SEC1.HDR.TXT2" localSheetId="2" hidden="1">'[9]2014'!#REF!</definedName>
    <definedName name="_AMO_SingleObject_492809584_ROM_F0.SEC2.Print_2.SEC1.HDR.TXT2" hidden="1">'[10]2014'!#REF!</definedName>
    <definedName name="_AMO_SingleObject_492809584_ROM_F0.SEC2.Print_2.SEC1.HDR.TXT3" localSheetId="2" hidden="1">'[9]2014'!#REF!</definedName>
    <definedName name="_AMO_SingleObject_492809584_ROM_F0.SEC2.Print_2.SEC1.HDR.TXT3" hidden="1">'[10]2014'!#REF!</definedName>
    <definedName name="_AMO_SingleObject_492809584_ROM_F0.SEC2.Print_2.SEC1.HDR.TXT4" localSheetId="2" hidden="1">'[9]2014'!#REF!</definedName>
    <definedName name="_AMO_SingleObject_492809584_ROM_F0.SEC2.Print_2.SEC1.HDR.TXT4" hidden="1">'[10]2014'!#REF!</definedName>
    <definedName name="_AMO_SingleObject_492809584_ROM_F0.SEC2.Print_2.SEC1.HDR.TXT5" localSheetId="2" hidden="1">'[9]2014'!#REF!</definedName>
    <definedName name="_AMO_SingleObject_492809584_ROM_F0.SEC2.Print_2.SEC1.HDR.TXT5" hidden="1">'[10]2014'!#REF!</definedName>
    <definedName name="_AMO_SingleObject_507788135_ROM_F0.SEC2.Print_1.SEC1.BDY.Data_Set_WORK_COMBINE" hidden="1">#REF!</definedName>
    <definedName name="_AMO_SingleObject_507788135_ROM_F0.SEC2.Print_1.SEC1.HDR.TXT1" hidden="1">#REF!</definedName>
    <definedName name="_AMO_SingleObject_526634154_ROM_F0.SEC2.Print_1.SEC1.BDY.Data_Set_WORK_THREE" hidden="1">#REF!</definedName>
    <definedName name="_AMO_SingleObject_526634154_ROM_F0.SEC2.Print_1.SEC1.HDR.TXT1" hidden="1">#REF!</definedName>
    <definedName name="_AMO_SingleObject_526634154_ROM_F0.SEC2.Print_2.SEC1.BDY.Data_Set_WORK_COMBINE" hidden="1">#REF!</definedName>
    <definedName name="_AMO_SingleObject_526634154_ROM_F0.SEC2.Print_2.SEC1.HDR.TXT1" hidden="1">#REF!</definedName>
    <definedName name="_AMO_SingleObject_569590114_ROM_F0.SEC2.Print_1.SEC1.BDY.Data_Set_WORK_COLE" localSheetId="2" hidden="1">#REF!</definedName>
    <definedName name="_AMO_SingleObject_569590114_ROM_F0.SEC2.Print_1.SEC1.BDY.Data_Set_WORK_COLE" hidden="1">#REF!</definedName>
    <definedName name="_AMO_SingleObject_569590114_ROM_F0.SEC2.Print_1.SEC1.HDR.TXT1" localSheetId="2" hidden="1">#REF!</definedName>
    <definedName name="_AMO_SingleObject_569590114_ROM_F0.SEC2.Print_1.SEC1.HDR.TXT1" hidden="1">#REF!</definedName>
    <definedName name="_AMO_SingleObject_569590114_ROM_F0.SEC2.Print_2.SEC1.BDY.Data_Set_WORK_SIMTWOA" localSheetId="2"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597567692_ROM_F0.SEC2.Print_1.SEC1.BDY.Data_Set_WORK_COLE" hidden="1">#REF!</definedName>
    <definedName name="_AMO_SingleObject_597567692_ROM_F0.SEC2.Print_1.SEC1.HDR.TXT1" hidden="1">#REF!</definedName>
    <definedName name="_AMO_SingleObject_597567692_ROM_F0.SEC2.Print_2.SEC1.BDY.Data_Set_WORK_SIMTWOA" hidden="1">#REF!</definedName>
    <definedName name="_AMO_SingleObject_597567692_ROM_F0.SEC2.Print_2.SEC1.HDR.TXT1" hidden="1">#REF!</definedName>
    <definedName name="_AMO_SingleObject_597567692_ROM_F0.SEC2.Print_2.SEC1.HDR.TXT2" hidden="1">#REF!</definedName>
    <definedName name="_AMO_SingleObject_597567692_ROM_F0.SEC2.Print_2.SEC1.HDR.TXT3" hidden="1">#REF!</definedName>
    <definedName name="_AMO_SingleObject_597567692_ROM_F0.SEC2.Print_2.SEC1.HDR.TXT4" hidden="1">#REF!</definedName>
    <definedName name="_AMO_SingleObject_597567692_ROM_F0.SEC2.Print_2.SEC1.HDR.TXT5" hidden="1">#REF!</definedName>
    <definedName name="_AMO_SingleObject_601675587_ROM_F0.SEC2.Print_1.SEC1.HDR.TXT1" localSheetId="2" hidden="1">'[11]2015 Taxes CY 16 CPPRT'!#REF!</definedName>
    <definedName name="_AMO_SingleObject_601675587_ROM_F0.SEC2.Print_1.SEC1.HDR.TXT1" hidden="1">'[12]2015 Taxes CY 16 CPPRT'!#REF!</definedName>
    <definedName name="_AMO_SingleObject_669565704_ROM_F0.SEC2.Print_1.SEC1.HDR.TXT1" localSheetId="2" hidden="1">'[9]Real for Checking'!#REF!</definedName>
    <definedName name="_AMO_SingleObject_669565704_ROM_F0.SEC2.Print_1.SEC1.HDR.TXT1" hidden="1">'[10]Real for Checking'!#REF!</definedName>
    <definedName name="_AMO_SingleObject_669565704_ROM_F0.SEC2.Print_2.SEC1.BDY.Data_Set_WORK_SIMTWOA" localSheetId="2" hidden="1">'[9]Real for Checking'!#REF!</definedName>
    <definedName name="_AMO_SingleObject_669565704_ROM_F0.SEC2.Print_2.SEC1.BDY.Data_Set_WORK_SIMTWOA" hidden="1">'[10]Real for Checking'!#REF!</definedName>
    <definedName name="_AMO_SingleObject_669565704_ROM_F0.SEC2.Print_2.SEC1.HDR.TXT1" localSheetId="2" hidden="1">'[9]Real for Checking'!#REF!</definedName>
    <definedName name="_AMO_SingleObject_669565704_ROM_F0.SEC2.Print_2.SEC1.HDR.TXT1" hidden="1">'[10]Real for Checking'!#REF!</definedName>
    <definedName name="_AMO_SingleObject_669565704_ROM_F0.SEC2.Print_2.SEC1.HDR.TXT2" localSheetId="2" hidden="1">'[9]Real for Checking'!#REF!</definedName>
    <definedName name="_AMO_SingleObject_669565704_ROM_F0.SEC2.Print_2.SEC1.HDR.TXT2" hidden="1">'[10]Real for Checking'!#REF!</definedName>
    <definedName name="_AMO_SingleObject_669565704_ROM_F0.SEC2.Print_2.SEC1.HDR.TXT3" localSheetId="2" hidden="1">'[9]Real for Checking'!#REF!</definedName>
    <definedName name="_AMO_SingleObject_669565704_ROM_F0.SEC2.Print_2.SEC1.HDR.TXT3" hidden="1">'[10]Real for Checking'!#REF!</definedName>
    <definedName name="_AMO_SingleObject_669565704_ROM_F0.SEC2.Print_2.SEC1.HDR.TXT4" localSheetId="2" hidden="1">'[9]Real for Checking'!#REF!</definedName>
    <definedName name="_AMO_SingleObject_669565704_ROM_F0.SEC2.Print_2.SEC1.HDR.TXT4" hidden="1">'[10]Real for Checking'!#REF!</definedName>
    <definedName name="_AMO_SingleObject_669565704_ROM_F0.SEC2.Print_2.SEC1.HDR.TXT5" localSheetId="2" hidden="1">'[9]Real for Checking'!#REF!</definedName>
    <definedName name="_AMO_SingleObject_669565704_ROM_F0.SEC2.Print_2.SEC1.HDR.TXT5" hidden="1">'[10]Real for Checking'!#REF!</definedName>
    <definedName name="_AMO_SingleObject_716770170_ROM_F0.SEC2.Print_1.SEC1.BDY.Data_Set_WORK_THREE" hidden="1">#REF!</definedName>
    <definedName name="_AMO_SingleObject_716770170_ROM_F0.SEC2.Print_1.SEC1.HDR.TXT1" hidden="1">#REF!</definedName>
    <definedName name="_AMO_SingleObject_739077726_ROM_F0.SEC2.Print_1.SEC1.HDR.TXT1" localSheetId="5" hidden="1">'[13]WO PTELL'!#REF!</definedName>
    <definedName name="_AMO_SingleObject_739077726_ROM_F0.SEC2.Print_1.SEC1.HDR.TXT1" localSheetId="3" hidden="1">'[13]WO PTELL'!#REF!</definedName>
    <definedName name="_AMO_SingleObject_739077726_ROM_F0.SEC2.Print_1.SEC1.HDR.TXT1" localSheetId="2" hidden="1">'[14]WO PTELL'!#REF!</definedName>
    <definedName name="_AMO_SingleObject_739077726_ROM_F0.SEC2.Print_1.SEC1.HDR.TXT1" localSheetId="4" hidden="1">'[13]WO PTELL'!#REF!</definedName>
    <definedName name="_AMO_SingleObject_739077726_ROM_F0.SEC2.Print_1.SEC1.HDR.TXT1" hidden="1">'[13]WO PTELL'!#REF!</definedName>
    <definedName name="_AMO_SingleObject_739077726_ROM_F0.SEC2.Print_2.SEC1.BDY.Data_Set_WORK_SIMTWOA" localSheetId="5" hidden="1">'[13]WO PTELL'!#REF!</definedName>
    <definedName name="_AMO_SingleObject_739077726_ROM_F0.SEC2.Print_2.SEC1.BDY.Data_Set_WORK_SIMTWOA" localSheetId="3" hidden="1">'[13]WO PTELL'!#REF!</definedName>
    <definedName name="_AMO_SingleObject_739077726_ROM_F0.SEC2.Print_2.SEC1.BDY.Data_Set_WORK_SIMTWOA" localSheetId="2" hidden="1">'[14]WO PTELL'!#REF!</definedName>
    <definedName name="_AMO_SingleObject_739077726_ROM_F0.SEC2.Print_2.SEC1.BDY.Data_Set_WORK_SIMTWOA" localSheetId="4" hidden="1">'[13]WO PTELL'!#REF!</definedName>
    <definedName name="_AMO_SingleObject_739077726_ROM_F0.SEC2.Print_2.SEC1.BDY.Data_Set_WORK_SIMTWOA" hidden="1">'[13]WO PTELL'!#REF!</definedName>
    <definedName name="_AMO_SingleObject_739077726_ROM_F0.SEC2.Print_2.SEC1.HDR.TXT1" localSheetId="5" hidden="1">'[13]WO PTELL'!#REF!</definedName>
    <definedName name="_AMO_SingleObject_739077726_ROM_F0.SEC2.Print_2.SEC1.HDR.TXT1" localSheetId="3" hidden="1">'[13]WO PTELL'!#REF!</definedName>
    <definedName name="_AMO_SingleObject_739077726_ROM_F0.SEC2.Print_2.SEC1.HDR.TXT1" localSheetId="2" hidden="1">'[14]WO PTELL'!#REF!</definedName>
    <definedName name="_AMO_SingleObject_739077726_ROM_F0.SEC2.Print_2.SEC1.HDR.TXT1" localSheetId="4" hidden="1">'[13]WO PTELL'!#REF!</definedName>
    <definedName name="_AMO_SingleObject_739077726_ROM_F0.SEC2.Print_2.SEC1.HDR.TXT1" hidden="1">'[13]WO PTELL'!#REF!</definedName>
    <definedName name="_AMO_SingleObject_739077726_ROM_F0.SEC2.Print_2.SEC1.HDR.TXT2" localSheetId="5" hidden="1">'[13]WO PTELL'!#REF!</definedName>
    <definedName name="_AMO_SingleObject_739077726_ROM_F0.SEC2.Print_2.SEC1.HDR.TXT2" localSheetId="3" hidden="1">'[13]WO PTELL'!#REF!</definedName>
    <definedName name="_AMO_SingleObject_739077726_ROM_F0.SEC2.Print_2.SEC1.HDR.TXT2" localSheetId="2" hidden="1">'[14]WO PTELL'!#REF!</definedName>
    <definedName name="_AMO_SingleObject_739077726_ROM_F0.SEC2.Print_2.SEC1.HDR.TXT2" localSheetId="4" hidden="1">'[13]WO PTELL'!#REF!</definedName>
    <definedName name="_AMO_SingleObject_739077726_ROM_F0.SEC2.Print_2.SEC1.HDR.TXT2" hidden="1">'[13]WO PTELL'!#REF!</definedName>
    <definedName name="_AMO_SingleObject_739077726_ROM_F0.SEC2.Print_2.SEC1.HDR.TXT3" localSheetId="5" hidden="1">'[13]WO PTELL'!#REF!</definedName>
    <definedName name="_AMO_SingleObject_739077726_ROM_F0.SEC2.Print_2.SEC1.HDR.TXT3" localSheetId="3" hidden="1">'[13]WO PTELL'!#REF!</definedName>
    <definedName name="_AMO_SingleObject_739077726_ROM_F0.SEC2.Print_2.SEC1.HDR.TXT3" localSheetId="2" hidden="1">'[14]WO PTELL'!#REF!</definedName>
    <definedName name="_AMO_SingleObject_739077726_ROM_F0.SEC2.Print_2.SEC1.HDR.TXT3" localSheetId="4" hidden="1">'[13]WO PTELL'!#REF!</definedName>
    <definedName name="_AMO_SingleObject_739077726_ROM_F0.SEC2.Print_2.SEC1.HDR.TXT3" hidden="1">'[13]WO PTELL'!#REF!</definedName>
    <definedName name="_AMO_SingleObject_739077726_ROM_F0.SEC2.Print_2.SEC1.HDR.TXT4" localSheetId="5" hidden="1">'[13]WO PTELL'!#REF!</definedName>
    <definedName name="_AMO_SingleObject_739077726_ROM_F0.SEC2.Print_2.SEC1.HDR.TXT4" localSheetId="3" hidden="1">'[13]WO PTELL'!#REF!</definedName>
    <definedName name="_AMO_SingleObject_739077726_ROM_F0.SEC2.Print_2.SEC1.HDR.TXT4" localSheetId="2" hidden="1">'[14]WO PTELL'!#REF!</definedName>
    <definedName name="_AMO_SingleObject_739077726_ROM_F0.SEC2.Print_2.SEC1.HDR.TXT4" localSheetId="4" hidden="1">'[13]WO PTELL'!#REF!</definedName>
    <definedName name="_AMO_SingleObject_739077726_ROM_F0.SEC2.Print_2.SEC1.HDR.TXT4" hidden="1">'[13]WO PTELL'!#REF!</definedName>
    <definedName name="_AMO_SingleObject_739077726_ROM_F0.SEC2.Print_2.SEC1.HDR.TXT5" localSheetId="5" hidden="1">'[13]WO PTELL'!#REF!</definedName>
    <definedName name="_AMO_SingleObject_739077726_ROM_F0.SEC2.Print_2.SEC1.HDR.TXT5" localSheetId="3" hidden="1">'[13]WO PTELL'!#REF!</definedName>
    <definedName name="_AMO_SingleObject_739077726_ROM_F0.SEC2.Print_2.SEC1.HDR.TXT5" localSheetId="2" hidden="1">'[14]WO PTELL'!#REF!</definedName>
    <definedName name="_AMO_SingleObject_739077726_ROM_F0.SEC2.Print_2.SEC1.HDR.TXT5" localSheetId="4" hidden="1">'[13]WO PTELL'!#REF!</definedName>
    <definedName name="_AMO_SingleObject_739077726_ROM_F0.SEC2.Print_2.SEC1.HDR.TXT5" hidden="1">'[13]WO PTELL'!#REF!</definedName>
    <definedName name="_AMO_SingleObject_768399527_ROM_F0.SEC2.Print_1.SEC1.BDY.Data_Set_WORK_COLE" localSheetId="2" hidden="1">#REF!</definedName>
    <definedName name="_AMO_SingleObject_768399527_ROM_F0.SEC2.Print_1.SEC1.BDY.Data_Set_WORK_COLE" hidden="1">#REF!</definedName>
    <definedName name="_AMO_SingleObject_768399527_ROM_F0.SEC2.Print_1.SEC1.HDR.TXT1" localSheetId="2" hidden="1">#REF!</definedName>
    <definedName name="_AMO_SingleObject_768399527_ROM_F0.SEC2.Print_1.SEC1.HDR.TXT1" hidden="1">#REF!</definedName>
    <definedName name="_AMO_SingleObject_768399527_ROM_F0.SEC2.Print_2.SEC1.BDY.Data_Set_WORK_SIMTWOA" localSheetId="2"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localSheetId="2" hidden="1">'[9]2013'!#REF!</definedName>
    <definedName name="_AMO_SingleObject_790798588_ROM_F0.SEC2.Print_1.SEC1.HDR.TXT1" hidden="1">'[10]2013'!#REF!</definedName>
    <definedName name="_AMO_SingleObject_790798588_ROM_F0.SEC2.Print_1.SEC1.HDR.TXT2" localSheetId="2" hidden="1">'[9]2013'!#REF!</definedName>
    <definedName name="_AMO_SingleObject_790798588_ROM_F0.SEC2.Print_1.SEC1.HDR.TXT2" hidden="1">'[10]2013'!#REF!</definedName>
    <definedName name="_AMO_SingleObject_790798588_ROM_F0.SEC2.Print_1.SEC1.HDR.TXT3" localSheetId="2" hidden="1">'[9]2013'!#REF!</definedName>
    <definedName name="_AMO_SingleObject_790798588_ROM_F0.SEC2.Print_1.SEC1.HDR.TXT3" hidden="1">'[10]2013'!#REF!</definedName>
    <definedName name="_AMO_SingleObject_790798588_ROM_F0.SEC2.Print_1.SEC1.HDR.TXT4" localSheetId="2" hidden="1">'[9]2013'!#REF!</definedName>
    <definedName name="_AMO_SingleObject_790798588_ROM_F0.SEC2.Print_1.SEC1.HDR.TXT4" hidden="1">'[10]2013'!#REF!</definedName>
    <definedName name="_AMO_SingleObject_790798588_ROM_F0.SEC2.Print_1.SEC1.HDR.TXT5" localSheetId="2" hidden="1">'[9]2013'!#REF!</definedName>
    <definedName name="_AMO_SingleObject_790798588_ROM_F0.SEC2.Print_1.SEC1.HDR.TXT5" hidden="1">'[10]2013'!#REF!</definedName>
    <definedName name="_AMO_SingleObject_790798588_ROM_F0.SEC2.Print_2.SEC1.BDY.Data_Set_WORK_SIMTWOA" localSheetId="2" hidden="1">'[9]2013'!#REF!</definedName>
    <definedName name="_AMO_SingleObject_790798588_ROM_F0.SEC2.Print_2.SEC1.BDY.Data_Set_WORK_SIMTWOA" hidden="1">'[10]2013'!#REF!</definedName>
    <definedName name="_AMO_SingleObject_790798588_ROM_F0.SEC2.Print_2.SEC1.HDR.TXT1" localSheetId="2" hidden="1">'[9]2013'!#REF!</definedName>
    <definedName name="_AMO_SingleObject_790798588_ROM_F0.SEC2.Print_2.SEC1.HDR.TXT1" hidden="1">'[10]2013'!#REF!</definedName>
    <definedName name="_AMO_SingleObject_790798588_ROM_F0.SEC2.Print_2.SEC1.HDR.TXT2" localSheetId="2" hidden="1">'[9]2013'!#REF!</definedName>
    <definedName name="_AMO_SingleObject_790798588_ROM_F0.SEC2.Print_2.SEC1.HDR.TXT2" hidden="1">'[10]2013'!#REF!</definedName>
    <definedName name="_AMO_SingleObject_790798588_ROM_F0.SEC2.Print_2.SEC1.HDR.TXT3" localSheetId="2" hidden="1">'[9]2013'!#REF!</definedName>
    <definedName name="_AMO_SingleObject_790798588_ROM_F0.SEC2.Print_2.SEC1.HDR.TXT3" hidden="1">'[10]2013'!#REF!</definedName>
    <definedName name="_AMO_SingleObject_790798588_ROM_F0.SEC2.Print_2.SEC1.HDR.TXT4" localSheetId="2" hidden="1">'[9]2013'!#REF!</definedName>
    <definedName name="_AMO_SingleObject_790798588_ROM_F0.SEC2.Print_2.SEC1.HDR.TXT4" hidden="1">'[10]2013'!#REF!</definedName>
    <definedName name="_AMO_SingleObject_790798588_ROM_F0.SEC2.Print_2.SEC1.HDR.TXT5" localSheetId="2" hidden="1">'[9]2013'!#REF!</definedName>
    <definedName name="_AMO_SingleObject_790798588_ROM_F0.SEC2.Print_2.SEC1.HDR.TXT5" hidden="1">'[10]2013'!#REF!</definedName>
    <definedName name="_AMO_SingleObject_807584718_ROM_F0.SEC2.Print_1.SEC1.BDY.Data_Set_WORK_THREE" hidden="1">#REF!</definedName>
    <definedName name="_AMO_SingleObject_807584718_ROM_F0.SEC2.Print_1.SEC1.HDR.TXT1" hidden="1">#REF!</definedName>
    <definedName name="_AMO_SingleObject_84217206_ROM_F0.SEC2.Print_1.SEC1.HDR.TXT1" localSheetId="5" hidden="1">'[13]W PTELL'!#REF!</definedName>
    <definedName name="_AMO_SingleObject_84217206_ROM_F0.SEC2.Print_1.SEC1.HDR.TXT1" localSheetId="3" hidden="1">'[13]W PTELL'!#REF!</definedName>
    <definedName name="_AMO_SingleObject_84217206_ROM_F0.SEC2.Print_1.SEC1.HDR.TXT1" localSheetId="2" hidden="1">'[14]W PTELL'!#REF!</definedName>
    <definedName name="_AMO_SingleObject_84217206_ROM_F0.SEC2.Print_1.SEC1.HDR.TXT1" localSheetId="4" hidden="1">'[13]W PTELL'!#REF!</definedName>
    <definedName name="_AMO_SingleObject_84217206_ROM_F0.SEC2.Print_1.SEC1.HDR.TXT1" hidden="1">'[13]W PTELL'!#REF!</definedName>
    <definedName name="_AMO_SingleObject_84217206_ROM_F0.SEC2.Print_2.SEC1.BDY.Data_Set_WORK_SIMTWOA" localSheetId="5" hidden="1">'[13]W PTELL'!#REF!</definedName>
    <definedName name="_AMO_SingleObject_84217206_ROM_F0.SEC2.Print_2.SEC1.BDY.Data_Set_WORK_SIMTWOA" localSheetId="3" hidden="1">'[13]W PTELL'!#REF!</definedName>
    <definedName name="_AMO_SingleObject_84217206_ROM_F0.SEC2.Print_2.SEC1.BDY.Data_Set_WORK_SIMTWOA" localSheetId="2" hidden="1">'[14]W PTELL'!#REF!</definedName>
    <definedName name="_AMO_SingleObject_84217206_ROM_F0.SEC2.Print_2.SEC1.BDY.Data_Set_WORK_SIMTWOA" localSheetId="4" hidden="1">'[13]W PTELL'!#REF!</definedName>
    <definedName name="_AMO_SingleObject_84217206_ROM_F0.SEC2.Print_2.SEC1.BDY.Data_Set_WORK_SIMTWOA" hidden="1">'[13]W PTELL'!#REF!</definedName>
    <definedName name="_AMO_SingleObject_84217206_ROM_F0.SEC2.Print_2.SEC1.HDR.TXT1" localSheetId="5" hidden="1">'[13]W PTELL'!#REF!</definedName>
    <definedName name="_AMO_SingleObject_84217206_ROM_F0.SEC2.Print_2.SEC1.HDR.TXT1" localSheetId="3" hidden="1">'[13]W PTELL'!#REF!</definedName>
    <definedName name="_AMO_SingleObject_84217206_ROM_F0.SEC2.Print_2.SEC1.HDR.TXT1" localSheetId="2" hidden="1">'[14]W PTELL'!#REF!</definedName>
    <definedName name="_AMO_SingleObject_84217206_ROM_F0.SEC2.Print_2.SEC1.HDR.TXT1" localSheetId="4" hidden="1">'[13]W PTELL'!#REF!</definedName>
    <definedName name="_AMO_SingleObject_84217206_ROM_F0.SEC2.Print_2.SEC1.HDR.TXT1" hidden="1">'[13]W PTELL'!#REF!</definedName>
    <definedName name="_AMO_SingleObject_84217206_ROM_F0.SEC2.Print_2.SEC1.HDR.TXT2" localSheetId="5" hidden="1">'[13]W PTELL'!#REF!</definedName>
    <definedName name="_AMO_SingleObject_84217206_ROM_F0.SEC2.Print_2.SEC1.HDR.TXT2" localSheetId="3" hidden="1">'[13]W PTELL'!#REF!</definedName>
    <definedName name="_AMO_SingleObject_84217206_ROM_F0.SEC2.Print_2.SEC1.HDR.TXT2" localSheetId="2" hidden="1">'[14]W PTELL'!#REF!</definedName>
    <definedName name="_AMO_SingleObject_84217206_ROM_F0.SEC2.Print_2.SEC1.HDR.TXT2" localSheetId="4" hidden="1">'[13]W PTELL'!#REF!</definedName>
    <definedName name="_AMO_SingleObject_84217206_ROM_F0.SEC2.Print_2.SEC1.HDR.TXT2" hidden="1">'[13]W PTELL'!#REF!</definedName>
    <definedName name="_AMO_SingleObject_84217206_ROM_F0.SEC2.Print_2.SEC1.HDR.TXT3" localSheetId="5" hidden="1">'[13]W PTELL'!#REF!</definedName>
    <definedName name="_AMO_SingleObject_84217206_ROM_F0.SEC2.Print_2.SEC1.HDR.TXT3" localSheetId="3" hidden="1">'[13]W PTELL'!#REF!</definedName>
    <definedName name="_AMO_SingleObject_84217206_ROM_F0.SEC2.Print_2.SEC1.HDR.TXT3" localSheetId="2" hidden="1">'[14]W PTELL'!#REF!</definedName>
    <definedName name="_AMO_SingleObject_84217206_ROM_F0.SEC2.Print_2.SEC1.HDR.TXT3" localSheetId="4" hidden="1">'[13]W PTELL'!#REF!</definedName>
    <definedName name="_AMO_SingleObject_84217206_ROM_F0.SEC2.Print_2.SEC1.HDR.TXT3" hidden="1">'[13]W PTELL'!#REF!</definedName>
    <definedName name="_AMO_SingleObject_84217206_ROM_F0.SEC2.Print_2.SEC1.HDR.TXT4" localSheetId="5" hidden="1">'[13]W PTELL'!#REF!</definedName>
    <definedName name="_AMO_SingleObject_84217206_ROM_F0.SEC2.Print_2.SEC1.HDR.TXT4" localSheetId="3" hidden="1">'[13]W PTELL'!#REF!</definedName>
    <definedName name="_AMO_SingleObject_84217206_ROM_F0.SEC2.Print_2.SEC1.HDR.TXT4" localSheetId="2" hidden="1">'[14]W PTELL'!#REF!</definedName>
    <definedName name="_AMO_SingleObject_84217206_ROM_F0.SEC2.Print_2.SEC1.HDR.TXT4" localSheetId="4" hidden="1">'[13]W PTELL'!#REF!</definedName>
    <definedName name="_AMO_SingleObject_84217206_ROM_F0.SEC2.Print_2.SEC1.HDR.TXT4" hidden="1">'[13]W PTELL'!#REF!</definedName>
    <definedName name="_AMO_SingleObject_84217206_ROM_F0.SEC2.Print_2.SEC1.HDR.TXT5" localSheetId="5" hidden="1">'[13]W PTELL'!#REF!</definedName>
    <definedName name="_AMO_SingleObject_84217206_ROM_F0.SEC2.Print_2.SEC1.HDR.TXT5" localSheetId="3" hidden="1">'[13]W PTELL'!#REF!</definedName>
    <definedName name="_AMO_SingleObject_84217206_ROM_F0.SEC2.Print_2.SEC1.HDR.TXT5" localSheetId="2" hidden="1">'[14]W PTELL'!#REF!</definedName>
    <definedName name="_AMO_SingleObject_84217206_ROM_F0.SEC2.Print_2.SEC1.HDR.TXT5" localSheetId="4" hidden="1">'[13]W PTELL'!#REF!</definedName>
    <definedName name="_AMO_SingleObject_84217206_ROM_F0.SEC2.Print_2.SEC1.HDR.TXT5" hidden="1">'[13]W PTELL'!#REF!</definedName>
    <definedName name="_AMO_SingleObject_847633867_ROM_F0.SEC2.Print_1.SEC1.BDY.Data_Set_WORK_COLE" localSheetId="2" hidden="1">#REF!</definedName>
    <definedName name="_AMO_SingleObject_847633867_ROM_F0.SEC2.Print_1.SEC1.BDY.Data_Set_WORK_COLE" hidden="1">#REF!</definedName>
    <definedName name="_AMO_SingleObject_847633867_ROM_F0.SEC2.Print_1.SEC1.HDR.TXT1" localSheetId="5" hidden="1">'[15]GSAVAR 17'!#REF!</definedName>
    <definedName name="_AMO_SingleObject_847633867_ROM_F0.SEC2.Print_1.SEC1.HDR.TXT1" localSheetId="3" hidden="1">'[15]GSAVAR 17'!#REF!</definedName>
    <definedName name="_AMO_SingleObject_847633867_ROM_F0.SEC2.Print_1.SEC1.HDR.TXT1" localSheetId="2" hidden="1">#REF!</definedName>
    <definedName name="_AMO_SingleObject_847633867_ROM_F0.SEC2.Print_1.SEC1.HDR.TXT1" localSheetId="4" hidden="1">'[15]GSAVAR 17'!#REF!</definedName>
    <definedName name="_AMO_SingleObject_847633867_ROM_F0.SEC2.Print_1.SEC1.HDR.TXT1" hidden="1">'[15]GSAVAR 17'!#REF!</definedName>
    <definedName name="_AMO_SingleObject_847633867_ROM_F0.SEC2.Print_2.SEC1.BDY.Data_Set_WORK_SIMTWOA" localSheetId="5" hidden="1">'[15]GSAVAR 17'!#REF!</definedName>
    <definedName name="_AMO_SingleObject_847633867_ROM_F0.SEC2.Print_2.SEC1.BDY.Data_Set_WORK_SIMTWOA" localSheetId="3" hidden="1">'[15]GSAVAR 17'!#REF!</definedName>
    <definedName name="_AMO_SingleObject_847633867_ROM_F0.SEC2.Print_2.SEC1.BDY.Data_Set_WORK_SIMTWOA" localSheetId="2" hidden="1">#REF!</definedName>
    <definedName name="_AMO_SingleObject_847633867_ROM_F0.SEC2.Print_2.SEC1.BDY.Data_Set_WORK_SIMTWOA" localSheetId="4" hidden="1">'[15]GSAVAR 17'!#REF!</definedName>
    <definedName name="_AMO_SingleObject_847633867_ROM_F0.SEC2.Print_2.SEC1.BDY.Data_Set_WORK_SIMTWOA" hidden="1">'[15]GSAVAR 17'!#REF!</definedName>
    <definedName name="_AMO_SingleObject_847633867_ROM_F0.SEC2.Print_2.SEC1.HDR.TXT1" localSheetId="5" hidden="1">'[15]GSAVAR 17'!#REF!</definedName>
    <definedName name="_AMO_SingleObject_847633867_ROM_F0.SEC2.Print_2.SEC1.HDR.TXT1" localSheetId="3" hidden="1">'[15]GSAVAR 17'!#REF!</definedName>
    <definedName name="_AMO_SingleObject_847633867_ROM_F0.SEC2.Print_2.SEC1.HDR.TXT1" localSheetId="2" hidden="1">#REF!</definedName>
    <definedName name="_AMO_SingleObject_847633867_ROM_F0.SEC2.Print_2.SEC1.HDR.TXT1" localSheetId="4" hidden="1">'[15]GSAVAR 17'!#REF!</definedName>
    <definedName name="_AMO_SingleObject_847633867_ROM_F0.SEC2.Print_2.SEC1.HDR.TXT1" hidden="1">'[15]GSAVAR 17'!#REF!</definedName>
    <definedName name="_AMO_SingleObject_847633867_ROM_F0.SEC2.Print_2.SEC1.HDR.TXT2" localSheetId="5" hidden="1">'[15]GSAVAR 17'!#REF!</definedName>
    <definedName name="_AMO_SingleObject_847633867_ROM_F0.SEC2.Print_2.SEC1.HDR.TXT2" localSheetId="3" hidden="1">'[15]GSAVAR 17'!#REF!</definedName>
    <definedName name="_AMO_SingleObject_847633867_ROM_F0.SEC2.Print_2.SEC1.HDR.TXT2" localSheetId="2" hidden="1">#REF!</definedName>
    <definedName name="_AMO_SingleObject_847633867_ROM_F0.SEC2.Print_2.SEC1.HDR.TXT2" localSheetId="4" hidden="1">'[15]GSAVAR 17'!#REF!</definedName>
    <definedName name="_AMO_SingleObject_847633867_ROM_F0.SEC2.Print_2.SEC1.HDR.TXT2" hidden="1">'[15]GSAVAR 17'!#REF!</definedName>
    <definedName name="_AMO_SingleObject_847633867_ROM_F0.SEC2.Print_2.SEC1.HDR.TXT3" localSheetId="5" hidden="1">'[15]GSAVAR 17'!#REF!</definedName>
    <definedName name="_AMO_SingleObject_847633867_ROM_F0.SEC2.Print_2.SEC1.HDR.TXT3" localSheetId="3" hidden="1">'[15]GSAVAR 17'!#REF!</definedName>
    <definedName name="_AMO_SingleObject_847633867_ROM_F0.SEC2.Print_2.SEC1.HDR.TXT3" localSheetId="2" hidden="1">#REF!</definedName>
    <definedName name="_AMO_SingleObject_847633867_ROM_F0.SEC2.Print_2.SEC1.HDR.TXT3" localSheetId="4" hidden="1">'[15]GSAVAR 17'!#REF!</definedName>
    <definedName name="_AMO_SingleObject_847633867_ROM_F0.SEC2.Print_2.SEC1.HDR.TXT3" hidden="1">'[15]GSAVAR 17'!#REF!</definedName>
    <definedName name="_AMO_SingleObject_847633867_ROM_F0.SEC2.Print_2.SEC1.HDR.TXT4" localSheetId="5" hidden="1">'[15]GSAVAR 17'!#REF!</definedName>
    <definedName name="_AMO_SingleObject_847633867_ROM_F0.SEC2.Print_2.SEC1.HDR.TXT4" localSheetId="3" hidden="1">'[15]GSAVAR 17'!#REF!</definedName>
    <definedName name="_AMO_SingleObject_847633867_ROM_F0.SEC2.Print_2.SEC1.HDR.TXT4" localSheetId="2" hidden="1">#REF!</definedName>
    <definedName name="_AMO_SingleObject_847633867_ROM_F0.SEC2.Print_2.SEC1.HDR.TXT4" localSheetId="4" hidden="1">'[15]GSAVAR 17'!#REF!</definedName>
    <definedName name="_AMO_SingleObject_847633867_ROM_F0.SEC2.Print_2.SEC1.HDR.TXT4" hidden="1">'[15]GSAVAR 17'!#REF!</definedName>
    <definedName name="_AMO_SingleObject_847633867_ROM_F0.SEC2.Print_2.SEC1.HDR.TXT5" localSheetId="5" hidden="1">'[15]GSAVAR 17'!#REF!</definedName>
    <definedName name="_AMO_SingleObject_847633867_ROM_F0.SEC2.Print_2.SEC1.HDR.TXT5" localSheetId="3" hidden="1">'[15]GSAVAR 17'!#REF!</definedName>
    <definedName name="_AMO_SingleObject_847633867_ROM_F0.SEC2.Print_2.SEC1.HDR.TXT5" localSheetId="2" hidden="1">#REF!</definedName>
    <definedName name="_AMO_SingleObject_847633867_ROM_F0.SEC2.Print_2.SEC1.HDR.TXT5" localSheetId="4" hidden="1">'[15]GSAVAR 17'!#REF!</definedName>
    <definedName name="_AMO_SingleObject_847633867_ROM_F0.SEC2.Print_2.SEC1.HDR.TXT5" hidden="1">'[15]GSAVAR 17'!#REF!</definedName>
    <definedName name="_AMO_SingleObject_875771459_ROM_F0.SEC2.Print_1.SEC1.BDY.Data_Set_WORK_COLE" localSheetId="2" hidden="1">#REF!</definedName>
    <definedName name="_AMO_SingleObject_875771459_ROM_F0.SEC2.Print_1.SEC1.BDY.Data_Set_WORK_COLE" hidden="1">#REF!</definedName>
    <definedName name="_AMO_SingleObject_875771459_ROM_F0.SEC2.Print_1.SEC1.HDR.TXT1" localSheetId="5" hidden="1">[15]GSAVAR16!#REF!</definedName>
    <definedName name="_AMO_SingleObject_875771459_ROM_F0.SEC2.Print_1.SEC1.HDR.TXT1" localSheetId="3" hidden="1">[15]GSAVAR16!#REF!</definedName>
    <definedName name="_AMO_SingleObject_875771459_ROM_F0.SEC2.Print_1.SEC1.HDR.TXT1" localSheetId="2" hidden="1">[16]GSAVAR16!#REF!</definedName>
    <definedName name="_AMO_SingleObject_875771459_ROM_F0.SEC2.Print_1.SEC1.HDR.TXT1" localSheetId="4" hidden="1">[15]GSAVAR16!#REF!</definedName>
    <definedName name="_AMO_SingleObject_875771459_ROM_F0.SEC2.Print_1.SEC1.HDR.TXT1" hidden="1">[15]GSAVAR16!#REF!</definedName>
    <definedName name="_AMO_SingleObject_875771459_ROM_F0.SEC2.Print_2.SEC1.BDY.Data_Set_WORK_SIMTWOA" localSheetId="5" hidden="1">[15]GSAVAR16!#REF!</definedName>
    <definedName name="_AMO_SingleObject_875771459_ROM_F0.SEC2.Print_2.SEC1.BDY.Data_Set_WORK_SIMTWOA" localSheetId="3" hidden="1">[15]GSAVAR16!#REF!</definedName>
    <definedName name="_AMO_SingleObject_875771459_ROM_F0.SEC2.Print_2.SEC1.BDY.Data_Set_WORK_SIMTWOA" localSheetId="2" hidden="1">[16]GSAVAR16!#REF!</definedName>
    <definedName name="_AMO_SingleObject_875771459_ROM_F0.SEC2.Print_2.SEC1.BDY.Data_Set_WORK_SIMTWOA" localSheetId="4" hidden="1">[15]GSAVAR16!#REF!</definedName>
    <definedName name="_AMO_SingleObject_875771459_ROM_F0.SEC2.Print_2.SEC1.BDY.Data_Set_WORK_SIMTWOA" hidden="1">[15]GSAVAR16!#REF!</definedName>
    <definedName name="_AMO_SingleObject_875771459_ROM_F0.SEC2.Print_2.SEC1.HDR.TXT1" localSheetId="5" hidden="1">[15]GSAVAR16!#REF!</definedName>
    <definedName name="_AMO_SingleObject_875771459_ROM_F0.SEC2.Print_2.SEC1.HDR.TXT1" localSheetId="3" hidden="1">[15]GSAVAR16!#REF!</definedName>
    <definedName name="_AMO_SingleObject_875771459_ROM_F0.SEC2.Print_2.SEC1.HDR.TXT1" localSheetId="2" hidden="1">[16]GSAVAR16!#REF!</definedName>
    <definedName name="_AMO_SingleObject_875771459_ROM_F0.SEC2.Print_2.SEC1.HDR.TXT1" localSheetId="4" hidden="1">[15]GSAVAR16!#REF!</definedName>
    <definedName name="_AMO_SingleObject_875771459_ROM_F0.SEC2.Print_2.SEC1.HDR.TXT1" hidden="1">[15]GSAVAR16!#REF!</definedName>
    <definedName name="_AMO_SingleObject_875771459_ROM_F0.SEC2.Print_2.SEC1.HDR.TXT2" localSheetId="5" hidden="1">[15]GSAVAR16!#REF!</definedName>
    <definedName name="_AMO_SingleObject_875771459_ROM_F0.SEC2.Print_2.SEC1.HDR.TXT2" localSheetId="3" hidden="1">[15]GSAVAR16!#REF!</definedName>
    <definedName name="_AMO_SingleObject_875771459_ROM_F0.SEC2.Print_2.SEC1.HDR.TXT2" localSheetId="2" hidden="1">[16]GSAVAR16!#REF!</definedName>
    <definedName name="_AMO_SingleObject_875771459_ROM_F0.SEC2.Print_2.SEC1.HDR.TXT2" localSheetId="4" hidden="1">[15]GSAVAR16!#REF!</definedName>
    <definedName name="_AMO_SingleObject_875771459_ROM_F0.SEC2.Print_2.SEC1.HDR.TXT2" hidden="1">[15]GSAVAR16!#REF!</definedName>
    <definedName name="_AMO_SingleObject_875771459_ROM_F0.SEC2.Print_2.SEC1.HDR.TXT3" localSheetId="5" hidden="1">[15]GSAVAR16!#REF!</definedName>
    <definedName name="_AMO_SingleObject_875771459_ROM_F0.SEC2.Print_2.SEC1.HDR.TXT3" localSheetId="3" hidden="1">[15]GSAVAR16!#REF!</definedName>
    <definedName name="_AMO_SingleObject_875771459_ROM_F0.SEC2.Print_2.SEC1.HDR.TXT3" localSheetId="2" hidden="1">[16]GSAVAR16!#REF!</definedName>
    <definedName name="_AMO_SingleObject_875771459_ROM_F0.SEC2.Print_2.SEC1.HDR.TXT3" localSheetId="4" hidden="1">[15]GSAVAR16!#REF!</definedName>
    <definedName name="_AMO_SingleObject_875771459_ROM_F0.SEC2.Print_2.SEC1.HDR.TXT3" hidden="1">[15]GSAVAR16!#REF!</definedName>
    <definedName name="_AMO_SingleObject_875771459_ROM_F0.SEC2.Print_2.SEC1.HDR.TXT4" localSheetId="5" hidden="1">[15]GSAVAR16!#REF!</definedName>
    <definedName name="_AMO_SingleObject_875771459_ROM_F0.SEC2.Print_2.SEC1.HDR.TXT4" localSheetId="3" hidden="1">[15]GSAVAR16!#REF!</definedName>
    <definedName name="_AMO_SingleObject_875771459_ROM_F0.SEC2.Print_2.SEC1.HDR.TXT4" localSheetId="2" hidden="1">[16]GSAVAR16!#REF!</definedName>
    <definedName name="_AMO_SingleObject_875771459_ROM_F0.SEC2.Print_2.SEC1.HDR.TXT4" localSheetId="4" hidden="1">[15]GSAVAR16!#REF!</definedName>
    <definedName name="_AMO_SingleObject_875771459_ROM_F0.SEC2.Print_2.SEC1.HDR.TXT4" hidden="1">[15]GSAVAR16!#REF!</definedName>
    <definedName name="_AMO_SingleObject_875771459_ROM_F0.SEC2.Print_2.SEC1.HDR.TXT5" localSheetId="5" hidden="1">[15]GSAVAR16!#REF!</definedName>
    <definedName name="_AMO_SingleObject_875771459_ROM_F0.SEC2.Print_2.SEC1.HDR.TXT5" localSheetId="3" hidden="1">[15]GSAVAR16!#REF!</definedName>
    <definedName name="_AMO_SingleObject_875771459_ROM_F0.SEC2.Print_2.SEC1.HDR.TXT5" localSheetId="2" hidden="1">[16]GSAVAR16!#REF!</definedName>
    <definedName name="_AMO_SingleObject_875771459_ROM_F0.SEC2.Print_2.SEC1.HDR.TXT5" localSheetId="4" hidden="1">[15]GSAVAR16!#REF!</definedName>
    <definedName name="_AMO_SingleObject_875771459_ROM_F0.SEC2.Print_2.SEC1.HDR.TXT5" hidden="1">[15]GSAVAR16!#REF!</definedName>
    <definedName name="_AMO_SingleObject_879470277_ROM_F0.SEC2.Print_1.SEC1.BDY.Data_Set_WORK_FIXIT" hidden="1">#REF!</definedName>
    <definedName name="_AMO_SingleObject_879470277_ROM_F0.SEC2.Print_1.SEC1.HDR.TXT1" hidden="1">#REF!</definedName>
    <definedName name="_AMO_SingleObject_879470277_ROM_F0.SEC2.Print_1.SEC1.HDR.TXT2" hidden="1">#REF!</definedName>
    <definedName name="_AMO_SingleObject_93363448_ROM_F0.SEC2.Print_1.SEC1.BDY.Data_Set_WORK_COMBINE" hidden="1">#REF!</definedName>
    <definedName name="_AMO_SingleObject_978866249_ROM_F0.SEC2.Print_2.SEC1.BDY.Data_Set_WORK_SIMTWOA" localSheetId="5" hidden="1">'[4]Limiting Rate'!#REF!</definedName>
    <definedName name="_AMO_SingleObject_978866249_ROM_F0.SEC2.Print_2.SEC1.BDY.Data_Set_WORK_SIMTWOA" localSheetId="3" hidden="1">'[4]Limiting Rate'!#REF!</definedName>
    <definedName name="_AMO_SingleObject_978866249_ROM_F0.SEC2.Print_2.SEC1.BDY.Data_Set_WORK_SIMTWOA" localSheetId="2" hidden="1">'[5]Limiting Rate'!#REF!</definedName>
    <definedName name="_AMO_SingleObject_978866249_ROM_F0.SEC2.Print_2.SEC1.BDY.Data_Set_WORK_SIMTWOA" localSheetId="4" hidden="1">'[4]Limiting Rate'!#REF!</definedName>
    <definedName name="_AMO_SingleObject_978866249_ROM_F0.SEC2.Print_2.SEC1.BDY.Data_Set_WORK_SIMTWOA" hidden="1">'[4]Limiting Rate'!#REF!</definedName>
    <definedName name="_AMO_SingleObject_978866249_ROM_F0.SEC2.Print_2.SEC1.HDR.TXT1" localSheetId="5" hidden="1">'[4]Limiting Rate'!#REF!</definedName>
    <definedName name="_AMO_SingleObject_978866249_ROM_F0.SEC2.Print_2.SEC1.HDR.TXT1" localSheetId="3" hidden="1">'[4]Limiting Rate'!#REF!</definedName>
    <definedName name="_AMO_SingleObject_978866249_ROM_F0.SEC2.Print_2.SEC1.HDR.TXT1" localSheetId="2" hidden="1">'[5]Limiting Rate'!#REF!</definedName>
    <definedName name="_AMO_SingleObject_978866249_ROM_F0.SEC2.Print_2.SEC1.HDR.TXT1" localSheetId="4" hidden="1">'[4]Limiting Rate'!#REF!</definedName>
    <definedName name="_AMO_SingleObject_978866249_ROM_F0.SEC2.Print_2.SEC1.HDR.TXT1" hidden="1">'[4]Limiting Rate'!#REF!</definedName>
    <definedName name="_AMO_SingleObject_978866249_ROM_F0.SEC2.Print_2.SEC1.HDR.TXT2" localSheetId="5" hidden="1">'[4]Limiting Rate'!#REF!</definedName>
    <definedName name="_AMO_SingleObject_978866249_ROM_F0.SEC2.Print_2.SEC1.HDR.TXT2" localSheetId="3" hidden="1">'[4]Limiting Rate'!#REF!</definedName>
    <definedName name="_AMO_SingleObject_978866249_ROM_F0.SEC2.Print_2.SEC1.HDR.TXT2" localSheetId="2" hidden="1">'[5]Limiting Rate'!#REF!</definedName>
    <definedName name="_AMO_SingleObject_978866249_ROM_F0.SEC2.Print_2.SEC1.HDR.TXT2" localSheetId="4" hidden="1">'[4]Limiting Rate'!#REF!</definedName>
    <definedName name="_AMO_SingleObject_978866249_ROM_F0.SEC2.Print_2.SEC1.HDR.TXT2" hidden="1">'[4]Limiting Rate'!#REF!</definedName>
    <definedName name="_AMO_SingleObject_978866249_ROM_F0.SEC2.Print_2.SEC1.HDR.TXT3" localSheetId="5" hidden="1">'[4]Limiting Rate'!#REF!</definedName>
    <definedName name="_AMO_SingleObject_978866249_ROM_F0.SEC2.Print_2.SEC1.HDR.TXT3" localSheetId="3" hidden="1">'[4]Limiting Rate'!#REF!</definedName>
    <definedName name="_AMO_SingleObject_978866249_ROM_F0.SEC2.Print_2.SEC1.HDR.TXT3" localSheetId="2" hidden="1">'[5]Limiting Rate'!#REF!</definedName>
    <definedName name="_AMO_SingleObject_978866249_ROM_F0.SEC2.Print_2.SEC1.HDR.TXT3" localSheetId="4" hidden="1">'[4]Limiting Rate'!#REF!</definedName>
    <definedName name="_AMO_SingleObject_978866249_ROM_F0.SEC2.Print_2.SEC1.HDR.TXT3" hidden="1">'[4]Limiting Rate'!#REF!</definedName>
    <definedName name="_AMO_SingleObject_978866249_ROM_F0.SEC2.Print_2.SEC1.HDR.TXT4" localSheetId="5" hidden="1">'[4]Limiting Rate'!#REF!</definedName>
    <definedName name="_AMO_SingleObject_978866249_ROM_F0.SEC2.Print_2.SEC1.HDR.TXT4" localSheetId="3" hidden="1">'[4]Limiting Rate'!#REF!</definedName>
    <definedName name="_AMO_SingleObject_978866249_ROM_F0.SEC2.Print_2.SEC1.HDR.TXT4" localSheetId="2" hidden="1">'[5]Limiting Rate'!#REF!</definedName>
    <definedName name="_AMO_SingleObject_978866249_ROM_F0.SEC2.Print_2.SEC1.HDR.TXT4" localSheetId="4" hidden="1">'[4]Limiting Rate'!#REF!</definedName>
    <definedName name="_AMO_SingleObject_978866249_ROM_F0.SEC2.Print_2.SEC1.HDR.TXT4" hidden="1">'[4]Limiting Rate'!#REF!</definedName>
    <definedName name="_AMO_SingleObject_978866249_ROM_F0.SEC2.Print_2.SEC1.HDR.TXT5" localSheetId="5" hidden="1">'[4]Limiting Rate'!#REF!</definedName>
    <definedName name="_AMO_SingleObject_978866249_ROM_F0.SEC2.Print_2.SEC1.HDR.TXT5" localSheetId="3" hidden="1">'[4]Limiting Rate'!#REF!</definedName>
    <definedName name="_AMO_SingleObject_978866249_ROM_F0.SEC2.Print_2.SEC1.HDR.TXT5" localSheetId="2" hidden="1">'[5]Limiting Rate'!#REF!</definedName>
    <definedName name="_AMO_SingleObject_978866249_ROM_F0.SEC2.Print_2.SEC1.HDR.TXT5" localSheetId="4" hidden="1">'[4]Limiting Rate'!#REF!</definedName>
    <definedName name="_AMO_SingleObject_978866249_ROM_F0.SEC2.Print_2.SEC1.HDR.TXT5" hidden="1">'[4]Limiting Rate'!#REF!</definedName>
    <definedName name="_AMO_SingleObject_984896348_ROM_F0.SEC2.Print_1.SEC1.BDY.Data_Set_WORK_COLE" localSheetId="2" hidden="1">#REF!</definedName>
    <definedName name="_AMO_SingleObject_984896348_ROM_F0.SEC2.Print_1.SEC1.BDY.Data_Set_WORK_COLE" hidden="1">#REF!</definedName>
    <definedName name="_AMO_SingleObject_984896348_ROM_F0.SEC2.Print_1.SEC1.HDR.TXT1" localSheetId="2" hidden="1">#REF!</definedName>
    <definedName name="_AMO_SingleObject_984896348_ROM_F0.SEC2.Print_1.SEC1.HDR.TXT1" hidden="1">#REF!</definedName>
    <definedName name="_AMO_SingleObject_984896348_ROM_F0.SEC2.Print_2.SEC1.BDY.Data_Set_WORK_JIM" localSheetId="2"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5" hidden="1">'Additional Investments'!$A$6:$BV$859</definedName>
    <definedName name="_xlnm._FilterDatabase" localSheetId="3" hidden="1">'Core Investments'!$A$6:$ZG$859</definedName>
    <definedName name="_xlnm._FilterDatabase" localSheetId="1" hidden="1">'District List'!$A$11:$BB$933</definedName>
    <definedName name="_xlnm._FilterDatabase" localSheetId="4" hidden="1">'Per Student Investments'!$A$6:$CI$859</definedName>
    <definedName name="_Order1" hidden="1">255</definedName>
    <definedName name="_Order2" hidden="1">255</definedName>
    <definedName name="Additional">'[17]Additional Invest'!$A$6:$AY$858</definedName>
    <definedName name="ADDITIONAL_INVEST">'Additional Investments'!$A$7:$AY$927</definedName>
    <definedName name="BASE_CALC">'District List'!$A$12:$AV$933</definedName>
    <definedName name="Core">'[17]Core Invest'!$A$6:$CJ$929</definedName>
    <definedName name="CORE_INVEST">'Core Investments'!$A$6:$CJ$934</definedName>
    <definedName name="Gap">'[17]District List'!$A$13:$M$934</definedName>
    <definedName name="PER_STUDENT">'[17]Per Student Invest'!$A$6:$BK$858</definedName>
    <definedName name="PER_STUDENT_INVEST">'Per Student Investments'!$A$7:$BP$929</definedName>
    <definedName name="_xlnm.Print_Area" localSheetId="0">'Gap Analysis'!$A$1:$L$154</definedName>
    <definedName name="_xlnm.Print_Titles" localSheetId="1">'District List'!$A:$B,'District List'!$11:$11</definedName>
    <definedName name="_xlnm.Print_Titles" localSheetId="0">'Gap Analysis'!$1:$7</definedName>
  </definedNames>
  <calcPr calcId="162913"/>
</workbook>
</file>

<file path=xl/calcChain.xml><?xml version="1.0" encoding="utf-8"?>
<calcChain xmlns="http://schemas.openxmlformats.org/spreadsheetml/2006/main">
  <c r="H144" i="58" l="1"/>
  <c r="I144" i="58" s="1"/>
  <c r="E144" i="58"/>
  <c r="H141" i="58"/>
  <c r="I141" i="58" s="1"/>
  <c r="E141" i="58"/>
  <c r="H138" i="58"/>
  <c r="I138" i="58" s="1"/>
  <c r="E138" i="58"/>
  <c r="H134" i="58"/>
  <c r="I134" i="58" s="1"/>
  <c r="E134" i="58"/>
  <c r="H131" i="58"/>
  <c r="I131" i="58" s="1"/>
  <c r="E131" i="58"/>
  <c r="H128" i="58"/>
  <c r="I128" i="58" s="1"/>
  <c r="E128" i="58"/>
  <c r="H125" i="58"/>
  <c r="I125" i="58" s="1"/>
  <c r="E125" i="58"/>
  <c r="H122" i="58"/>
  <c r="I122" i="58" s="1"/>
  <c r="E122" i="58"/>
  <c r="H118" i="58"/>
  <c r="I118" i="58" s="1"/>
  <c r="E118" i="58"/>
  <c r="H115" i="58"/>
  <c r="I115" i="58" s="1"/>
  <c r="E115" i="58"/>
  <c r="H112" i="58"/>
  <c r="I112" i="58" s="1"/>
  <c r="E112" i="58"/>
  <c r="H109" i="58"/>
  <c r="I109" i="58" s="1"/>
  <c r="E109" i="58"/>
  <c r="H104" i="58"/>
  <c r="H102" i="58"/>
  <c r="I102" i="58" s="1"/>
  <c r="H97" i="58"/>
  <c r="H94" i="58"/>
  <c r="H91" i="58"/>
  <c r="H87" i="58"/>
  <c r="H84" i="58"/>
  <c r="H81" i="58"/>
  <c r="H78" i="58"/>
  <c r="H75" i="58"/>
  <c r="H72" i="58"/>
  <c r="I72" i="58" s="1"/>
  <c r="H63" i="58"/>
  <c r="I63" i="58" s="1"/>
  <c r="E63" i="58"/>
  <c r="H59" i="58"/>
  <c r="I59" i="58" s="1"/>
  <c r="E59" i="58"/>
  <c r="H55" i="58"/>
  <c r="I55" i="58" s="1"/>
  <c r="E55" i="58"/>
  <c r="H51" i="58"/>
  <c r="I51" i="58" s="1"/>
  <c r="E51" i="58"/>
  <c r="H47" i="58"/>
  <c r="I47" i="58" s="1"/>
  <c r="E47" i="58"/>
  <c r="H43" i="58"/>
  <c r="I43" i="58" s="1"/>
  <c r="E43" i="58"/>
  <c r="H39" i="58"/>
  <c r="I39" i="58" s="1"/>
  <c r="E39" i="58"/>
  <c r="H35" i="58"/>
  <c r="I35" i="58" s="1"/>
  <c r="E35" i="58"/>
  <c r="H32" i="58"/>
  <c r="I32" i="58" s="1"/>
  <c r="E31" i="58"/>
  <c r="E30" i="58"/>
  <c r="E29" i="58"/>
  <c r="H24" i="58"/>
  <c r="I24" i="58" s="1"/>
  <c r="E24" i="58"/>
  <c r="E21" i="58"/>
  <c r="H21" i="58"/>
  <c r="I21" i="58" s="1"/>
  <c r="H18" i="58"/>
  <c r="I18" i="58" s="1"/>
  <c r="E18" i="58"/>
  <c r="H10" i="58"/>
  <c r="I10" i="58" s="1"/>
  <c r="E10" i="58"/>
  <c r="E32" i="58" l="1"/>
  <c r="J67" i="58" l="1"/>
  <c r="J147" i="58"/>
  <c r="K144" i="58"/>
  <c r="G144" i="58"/>
  <c r="K141" i="58"/>
  <c r="G141" i="58"/>
  <c r="K138" i="58"/>
  <c r="G138" i="58"/>
  <c r="K134" i="58"/>
  <c r="G134" i="58"/>
  <c r="K131" i="58"/>
  <c r="G131" i="58"/>
  <c r="K128" i="58"/>
  <c r="G128" i="58"/>
  <c r="K125" i="58"/>
  <c r="G125" i="58"/>
  <c r="K122" i="58"/>
  <c r="G122" i="58"/>
  <c r="K118" i="58"/>
  <c r="G118" i="58"/>
  <c r="K115" i="58"/>
  <c r="G115" i="58"/>
  <c r="K112" i="58"/>
  <c r="G112" i="58"/>
  <c r="K109" i="58"/>
  <c r="G109" i="58"/>
  <c r="I104" i="58"/>
  <c r="I100" i="58" s="1"/>
  <c r="K102" i="58"/>
  <c r="J100" i="58"/>
  <c r="J104" i="58" s="1"/>
  <c r="I97" i="58"/>
  <c r="K97" i="58"/>
  <c r="I94" i="58"/>
  <c r="K94" i="58" s="1"/>
  <c r="I91" i="58"/>
  <c r="K91" i="58"/>
  <c r="I87" i="58"/>
  <c r="K87" i="58" s="1"/>
  <c r="I84" i="58"/>
  <c r="K84" i="58"/>
  <c r="I81" i="58"/>
  <c r="K81" i="58" s="1"/>
  <c r="I78" i="58"/>
  <c r="K78" i="58"/>
  <c r="I75" i="58"/>
  <c r="K75" i="58" s="1"/>
  <c r="K72" i="58"/>
  <c r="K63" i="58"/>
  <c r="G63" i="58"/>
  <c r="K59" i="58"/>
  <c r="G59" i="58"/>
  <c r="K55" i="58"/>
  <c r="G55" i="58"/>
  <c r="K51" i="58"/>
  <c r="G51" i="58"/>
  <c r="K47" i="58"/>
  <c r="G47" i="58"/>
  <c r="K43" i="58"/>
  <c r="G43" i="58"/>
  <c r="K39" i="58"/>
  <c r="G39" i="58"/>
  <c r="K35" i="58"/>
  <c r="G35" i="58"/>
  <c r="K32" i="58"/>
  <c r="G31" i="58"/>
  <c r="G30" i="58"/>
  <c r="G29" i="58"/>
  <c r="F32" i="58"/>
  <c r="K24" i="58"/>
  <c r="K21" i="58"/>
  <c r="G24" i="58"/>
  <c r="G21" i="58"/>
  <c r="K18" i="58"/>
  <c r="G18" i="58"/>
  <c r="K10" i="58"/>
  <c r="G10" i="58"/>
  <c r="D5" i="58"/>
  <c r="K104" i="58" l="1"/>
  <c r="J150" i="58"/>
  <c r="K100" i="58"/>
  <c r="I147" i="58"/>
  <c r="H147" i="58"/>
  <c r="H67" i="58"/>
  <c r="I67" i="58"/>
  <c r="K67" i="58" s="1"/>
  <c r="H100" i="58"/>
  <c r="G32" i="58"/>
  <c r="I150" i="58" l="1"/>
  <c r="H150" i="58"/>
</calcChain>
</file>

<file path=xl/comments1.xml><?xml version="1.0" encoding="utf-8"?>
<comments xmlns="http://schemas.openxmlformats.org/spreadsheetml/2006/main">
  <authors>
    <author>Author</author>
  </authors>
  <commentList>
    <comment ref="BF307" authorId="0" shapeId="0">
      <text>
        <r>
          <rPr>
            <b/>
            <sz val="9"/>
            <color indexed="81"/>
            <rFont val="Tahoma"/>
            <family val="2"/>
          </rPr>
          <t>Author:</t>
        </r>
        <r>
          <rPr>
            <sz val="9"/>
            <color indexed="81"/>
            <rFont val="Tahoma"/>
            <family val="2"/>
          </rPr>
          <t xml:space="preserve">
Includes CPS Normal Pension Costs for FY 2017</t>
        </r>
      </text>
    </comment>
  </commentList>
</comments>
</file>

<file path=xl/sharedStrings.xml><?xml version="1.0" encoding="utf-8"?>
<sst xmlns="http://schemas.openxmlformats.org/spreadsheetml/2006/main" count="17069" uniqueCount="2314">
  <si>
    <t>District Name</t>
  </si>
  <si>
    <t>County</t>
  </si>
  <si>
    <t>Organization Type</t>
  </si>
  <si>
    <t>0100000000092</t>
  </si>
  <si>
    <t>ALT SCH-ADAMS/PIKE ROE   (Was 46)</t>
  </si>
  <si>
    <t>MORGAN</t>
  </si>
  <si>
    <t>Regional</t>
  </si>
  <si>
    <t>0100000000093</t>
  </si>
  <si>
    <t>SAFE SCH-ADAMS/PIKE ROE</t>
  </si>
  <si>
    <t>ADAMS</t>
  </si>
  <si>
    <t>0100100102600</t>
  </si>
  <si>
    <t>PAYSON COMM UNIT SCHOOL DIST 1</t>
  </si>
  <si>
    <t>Unit</t>
  </si>
  <si>
    <t>0100100202600</t>
  </si>
  <si>
    <t>LIBERTY COMM UNIT SCHOOL DIST 2</t>
  </si>
  <si>
    <t>0100100302600</t>
  </si>
  <si>
    <t>CAMP POINT C U SCHOOL DIST 3</t>
  </si>
  <si>
    <t>0100100402600</t>
  </si>
  <si>
    <t>COMMUNITY UNIT SCHOOL DIST 4</t>
  </si>
  <si>
    <t>0100117202200</t>
  </si>
  <si>
    <t>QUINCY SCHOOL DISTRICT 172</t>
  </si>
  <si>
    <t>0100500102600</t>
  </si>
  <si>
    <t>BROWN COUNTY C U SCH DIST 1</t>
  </si>
  <si>
    <t>BROWN</t>
  </si>
  <si>
    <t>0100901502600</t>
  </si>
  <si>
    <t>BEARDSTOWN C U SCH DIST 15</t>
  </si>
  <si>
    <t>CASS</t>
  </si>
  <si>
    <t>0100906402600</t>
  </si>
  <si>
    <t>VIRGINIA C U SCH DIST 64</t>
  </si>
  <si>
    <t>0100926202600</t>
  </si>
  <si>
    <t>A C CENTRAL CUSD 262</t>
  </si>
  <si>
    <t>0106900102600</t>
  </si>
  <si>
    <t>FRANKLIN C U SCHOOL DISTRICT 1</t>
  </si>
  <si>
    <t>0106900602600</t>
  </si>
  <si>
    <t>WAVERLY C U SCHOOL DIST 6</t>
  </si>
  <si>
    <t>0106901102600</t>
  </si>
  <si>
    <t>MEREDOSIA-CHAMBERSBURG CUSD 11</t>
  </si>
  <si>
    <t>0106902702600</t>
  </si>
  <si>
    <t>TRIOPIA C U SCHOOL DISTRICT 27</t>
  </si>
  <si>
    <t>0106911702200</t>
  </si>
  <si>
    <t>JACKSONVILLE SCHOOL DIST 117</t>
  </si>
  <si>
    <t>0107500302600</t>
  </si>
  <si>
    <t>PLEASANT HILL C U SCH DIST 3</t>
  </si>
  <si>
    <t>PIKE</t>
  </si>
  <si>
    <t>0107500402600</t>
  </si>
  <si>
    <t>GRIGGSVILLE-PERRY C U SCH DIST 4</t>
  </si>
  <si>
    <t>0107501002600</t>
  </si>
  <si>
    <t>PIKELAND C U SCH DIST 10</t>
  </si>
  <si>
    <t>0107501202600</t>
  </si>
  <si>
    <t>WESTERN CUSD 12</t>
  </si>
  <si>
    <t>0108600102600</t>
  </si>
  <si>
    <t>WINCHESTER C U SCH DIST 1</t>
  </si>
  <si>
    <t>SCOTT</t>
  </si>
  <si>
    <t>0108600202600</t>
  </si>
  <si>
    <t>SCOTT-MORGAN C U SCHOOL DIST 2</t>
  </si>
  <si>
    <t>0300000000092</t>
  </si>
  <si>
    <t>ALT SCH-BOND/EFFINGHAM/FAYETTE RO</t>
  </si>
  <si>
    <t>FAYETTE</t>
  </si>
  <si>
    <t>0300000000093</t>
  </si>
  <si>
    <t>SAFE SCH-BOND/EFFINGHAM/FAYETTE R</t>
  </si>
  <si>
    <t>0300300102600</t>
  </si>
  <si>
    <t>MULBERRY GROVE C U SCH DIST 1</t>
  </si>
  <si>
    <t>BOND</t>
  </si>
  <si>
    <t>0300300202600</t>
  </si>
  <si>
    <t>BOND CO C U SCHOOL DIST 2</t>
  </si>
  <si>
    <t>0301100102600</t>
  </si>
  <si>
    <t>MORRISONVILLE C U SCH DIST 1</t>
  </si>
  <si>
    <t>CHRISTIAN</t>
  </si>
  <si>
    <t>0301100302600</t>
  </si>
  <si>
    <t>TAYLORVILLE C U SCH DIST 3</t>
  </si>
  <si>
    <t>0301100402600</t>
  </si>
  <si>
    <t>EDINBURG C U SCH DIST 4</t>
  </si>
  <si>
    <t>0301100802600</t>
  </si>
  <si>
    <t>PANA COMM UNIT SCHOOL DIST 8</t>
  </si>
  <si>
    <t>0301101402400</t>
  </si>
  <si>
    <t>SOUTH FORK SCHOOL DISTRICT 14</t>
  </si>
  <si>
    <t>0302501002600</t>
  </si>
  <si>
    <t>ALTAMONT COMM UNIT SCH DIST 10</t>
  </si>
  <si>
    <t>EFFINGHAM</t>
  </si>
  <si>
    <t>0302502002600</t>
  </si>
  <si>
    <t>BEECHER CITY C U SCHOOL DIST 20</t>
  </si>
  <si>
    <t>0302503002600</t>
  </si>
  <si>
    <t>DIETERICH COMM UNIT SCH DIST 30</t>
  </si>
  <si>
    <t>0302504002600</t>
  </si>
  <si>
    <t>EFFINGHAM COMM UNIT SCH DIST 40</t>
  </si>
  <si>
    <t>0302505002600</t>
  </si>
  <si>
    <t>TEUTOPOLIS C U SCHOOL DIST 50</t>
  </si>
  <si>
    <t>0302620102600</t>
  </si>
  <si>
    <t>BROWNSTOWN C U SCH DIST 201</t>
  </si>
  <si>
    <t>0302620202600</t>
  </si>
  <si>
    <t>ST ELMO C U SCHOOL DIST 202</t>
  </si>
  <si>
    <t>0302620302600</t>
  </si>
  <si>
    <t>VANDALIA C U SCH DIST 203</t>
  </si>
  <si>
    <t>0302620402600</t>
  </si>
  <si>
    <t>RAMSEY COMM UNIT SCH DIST 204</t>
  </si>
  <si>
    <t>0306800202600</t>
  </si>
  <si>
    <t>PANHANDLE COMM UNIT SCH DIST 2</t>
  </si>
  <si>
    <t>MONTGOMERY</t>
  </si>
  <si>
    <t>0306800302600</t>
  </si>
  <si>
    <t>HILLSBORO COMM UNIT SCH DIST 3</t>
  </si>
  <si>
    <t>0306801202600</t>
  </si>
  <si>
    <t>LITCHFIELD C U SCHOOL DIST 12</t>
  </si>
  <si>
    <t>0306802202600</t>
  </si>
  <si>
    <t>NOKOMIS COMM UNIT SCH DIST 22</t>
  </si>
  <si>
    <t>0400000000092</t>
  </si>
  <si>
    <t>ALT SCH-BOONE/WINNEBAGO ROE</t>
  </si>
  <si>
    <t>WINNEBAGO</t>
  </si>
  <si>
    <t>0400000000093</t>
  </si>
  <si>
    <t>SAFE SCH-BOONE/WINNEBAGO ROE</t>
  </si>
  <si>
    <t>0400000000095</t>
  </si>
  <si>
    <t>ALOP-BOONE/WINNEBAGO ROE</t>
  </si>
  <si>
    <t>0400410002600</t>
  </si>
  <si>
    <t>BELVIDERE C U SCH DIST 100</t>
  </si>
  <si>
    <t>BOONE</t>
  </si>
  <si>
    <t>0400420002600</t>
  </si>
  <si>
    <t>NORTH BOONE C U SCH DIST 200</t>
  </si>
  <si>
    <t>0410112202200</t>
  </si>
  <si>
    <t>HARLEM UNIT DIST 122</t>
  </si>
  <si>
    <t>0410113100400</t>
  </si>
  <si>
    <t>KINNIKINNICK C C SCH DIST 131</t>
  </si>
  <si>
    <t>Elementary</t>
  </si>
  <si>
    <t>0410113300400</t>
  </si>
  <si>
    <t>PRAIRIE HILL C C SCH DIST 133</t>
  </si>
  <si>
    <t>0410113400400</t>
  </si>
  <si>
    <t>SHIRLAND C C SCHOOL DIST 134</t>
  </si>
  <si>
    <t>0410114000400</t>
  </si>
  <si>
    <t>ROCKTON SCH DIST 140</t>
  </si>
  <si>
    <t>0410120502500</t>
  </si>
  <si>
    <t>ROCKFORD SCHOOL DIST 205</t>
  </si>
  <si>
    <t>0410120701600</t>
  </si>
  <si>
    <t>HONONEGAH COMM H S DIST 207</t>
  </si>
  <si>
    <t>High School</t>
  </si>
  <si>
    <t>0410132002600</t>
  </si>
  <si>
    <t>SOUTH BELOIT C U SCH DIST 320</t>
  </si>
  <si>
    <t>0410132102600</t>
  </si>
  <si>
    <t>PECATONICA C U SCH DIST 321</t>
  </si>
  <si>
    <t>0410132202600</t>
  </si>
  <si>
    <t>DURAND C U SCH DIST 322</t>
  </si>
  <si>
    <t>0410132302600</t>
  </si>
  <si>
    <t>WINNEBAGO C U SCH DIST 323</t>
  </si>
  <si>
    <t>0500000000093</t>
  </si>
  <si>
    <t>SAFE SCH-INTERMEDIATE SERVICE CEN</t>
  </si>
  <si>
    <t>COOK</t>
  </si>
  <si>
    <t>0501601500400</t>
  </si>
  <si>
    <t>PALATINE C C SCHOOL DIST 15</t>
  </si>
  <si>
    <t>0501602100400</t>
  </si>
  <si>
    <t>WHEELING C C SCHOOL DIST 21</t>
  </si>
  <si>
    <t>0501602300200</t>
  </si>
  <si>
    <t>PROSPECT HEIGHTS SCHOOL DIST 23</t>
  </si>
  <si>
    <t>0501602500200</t>
  </si>
  <si>
    <t>ARLINGTON HEIGHTS SCH DIST 25</t>
  </si>
  <si>
    <t>0501602600200</t>
  </si>
  <si>
    <t>RIVER TRAILS SCHOOL DIST 26</t>
  </si>
  <si>
    <t>0501602700200</t>
  </si>
  <si>
    <t>NORTHBROOK ELEM SCHOOL DIST 27</t>
  </si>
  <si>
    <t>0501602800200</t>
  </si>
  <si>
    <t>NORTHBROOK SCHOOL DIST 28</t>
  </si>
  <si>
    <t>0501602900200</t>
  </si>
  <si>
    <t>SUNSET RIDGE SCHOOL DIST 29</t>
  </si>
  <si>
    <t>0501603000200</t>
  </si>
  <si>
    <t>NORTHBROOK/GLENVIEW SCH DIST 30</t>
  </si>
  <si>
    <t>0501603100200</t>
  </si>
  <si>
    <t>WEST NORTHFIELD SCHOOL DIST 31</t>
  </si>
  <si>
    <t>0501603400400</t>
  </si>
  <si>
    <t>GLENVIEW C C SCHOOL DIST 34</t>
  </si>
  <si>
    <t>0501603500200</t>
  </si>
  <si>
    <t>GLENCOE SCHOOL DIST 35</t>
  </si>
  <si>
    <t>0501603600200</t>
  </si>
  <si>
    <t>WINNETKA SCHOOL DIST 36</t>
  </si>
  <si>
    <t>0501603700200</t>
  </si>
  <si>
    <t>AVOCA SCHOOL DIST 37</t>
  </si>
  <si>
    <t>0501603800200</t>
  </si>
  <si>
    <t>KENILWORTH SCHOOL DIST 38</t>
  </si>
  <si>
    <t>0501603900200</t>
  </si>
  <si>
    <t>WILMETTE SCHOOL DIST 39</t>
  </si>
  <si>
    <t>0501605400400</t>
  </si>
  <si>
    <t>SCHAUMBURG C C SCHOOL DIST 54</t>
  </si>
  <si>
    <t>0501605700200</t>
  </si>
  <si>
    <t>MOUNT PROSPECT SCHOOL DIST 57</t>
  </si>
  <si>
    <t>0501605900400</t>
  </si>
  <si>
    <t>COMM CONS SCH DIST 59</t>
  </si>
  <si>
    <t>0501606200400</t>
  </si>
  <si>
    <t>DES PLAINES C C SCH DIST 62</t>
  </si>
  <si>
    <t>0501606300200</t>
  </si>
  <si>
    <t>EAST MAINE SCHOOL DIST 63</t>
  </si>
  <si>
    <t>0501606400400</t>
  </si>
  <si>
    <t>PARK RIDGE C C SCHOOL DIST 64</t>
  </si>
  <si>
    <t>0501606500400</t>
  </si>
  <si>
    <t>EVANSTON C C SCHOOL DIST 65</t>
  </si>
  <si>
    <t>0501606700200</t>
  </si>
  <si>
    <t>GOLF ELEM SCHOOL DIST 67</t>
  </si>
  <si>
    <t>0501606800200</t>
  </si>
  <si>
    <t>SKOKIE SCHOOL DIST 68</t>
  </si>
  <si>
    <t>0501606900200</t>
  </si>
  <si>
    <t>SKOKIE SCHOOL DIST 69</t>
  </si>
  <si>
    <t>0501607000200</t>
  </si>
  <si>
    <t>MORTON GROVE SCHOOL DIST 70</t>
  </si>
  <si>
    <t>0501607100200</t>
  </si>
  <si>
    <t>NILES ELEM SCHOOL DIST 71</t>
  </si>
  <si>
    <t>0501607200200</t>
  </si>
  <si>
    <t>SKOKIE FAIRVIEW SCHOOL DIST 72</t>
  </si>
  <si>
    <t>0501607300200</t>
  </si>
  <si>
    <t>EAST PRAIRIE SCHOOL DIST 73</t>
  </si>
  <si>
    <t>0501607350200</t>
  </si>
  <si>
    <t>SKOKIE SCHOOL DIST 73-5</t>
  </si>
  <si>
    <t>0501607400200</t>
  </si>
  <si>
    <t>LINCOLNWOOD SCHOOL DIST 74</t>
  </si>
  <si>
    <t>0501620201700</t>
  </si>
  <si>
    <t>EVANSTON TWP H S DIST 202</t>
  </si>
  <si>
    <t>0501620301700</t>
  </si>
  <si>
    <t>NEW TRIER TWP H S DIST 203</t>
  </si>
  <si>
    <t>0501620701700</t>
  </si>
  <si>
    <t>MAINE TOWNSHIP H S DIST 207</t>
  </si>
  <si>
    <t>0501621101700</t>
  </si>
  <si>
    <t>TOWNSHIP H S DIST 211</t>
  </si>
  <si>
    <t>0501621401700</t>
  </si>
  <si>
    <t>TOWNSHIP HIGH SCHOOL DIST 214</t>
  </si>
  <si>
    <t>0501621901700</t>
  </si>
  <si>
    <t>NILES TWP COMM HIGH SCH DIST 219</t>
  </si>
  <si>
    <t>0501622501700</t>
  </si>
  <si>
    <t>NORTHFIELD TWP HIGH SCH DIST 225</t>
  </si>
  <si>
    <t>0600000000093</t>
  </si>
  <si>
    <t>0600000000095</t>
  </si>
  <si>
    <t>ALOP SCH-INTERMEDIATE SERVICE CEN</t>
  </si>
  <si>
    <t>0601607800200</t>
  </si>
  <si>
    <t>ROSEMONT ELEM SCHOOL DIST 78</t>
  </si>
  <si>
    <t>0601607900200</t>
  </si>
  <si>
    <t>PENNOYER SCHOOL DIST 79</t>
  </si>
  <si>
    <t>0601608000200</t>
  </si>
  <si>
    <t>NORRIDGE SCHOOL DIST 80</t>
  </si>
  <si>
    <t>0601608100200</t>
  </si>
  <si>
    <t>SCHILLER PARK SCHOOL DIST 81</t>
  </si>
  <si>
    <t>0601608300200</t>
  </si>
  <si>
    <t>MANNHEIM SCHOOL DIST 83</t>
  </si>
  <si>
    <t>0601608400200</t>
  </si>
  <si>
    <t>FRANKLIN PARK SCHOOL DIST 84</t>
  </si>
  <si>
    <t>0601608450200</t>
  </si>
  <si>
    <t>RHODES SCHOOL DIST 84-5</t>
  </si>
  <si>
    <t>0601608550200</t>
  </si>
  <si>
    <t>RIVER GROVE SCHOOL DIST 85-5</t>
  </si>
  <si>
    <t>0601608600200</t>
  </si>
  <si>
    <t>UNION RIDGE SCHOOL DIST 86</t>
  </si>
  <si>
    <t>0601608700200</t>
  </si>
  <si>
    <t>BERKELEY SCHOOL DIST 87</t>
  </si>
  <si>
    <t>0601608800200</t>
  </si>
  <si>
    <t>BELLWOOD SCHOOL DIST 88</t>
  </si>
  <si>
    <t>0601608900200</t>
  </si>
  <si>
    <t>MAYWOOD-MELROSE PARK-BROADVIEW-89</t>
  </si>
  <si>
    <t>0601609000200</t>
  </si>
  <si>
    <t>RIVER FOREST SCHOOL DIST 90</t>
  </si>
  <si>
    <t>0601609100200</t>
  </si>
  <si>
    <t>FOREST PARK SCHOOL DIST 91</t>
  </si>
  <si>
    <t>0601609200200</t>
  </si>
  <si>
    <t>LINDOP SCHOOL DISTRICT 92</t>
  </si>
  <si>
    <t>0601609250200</t>
  </si>
  <si>
    <t>WESTCHESTER SCHOOL DIST 92-5</t>
  </si>
  <si>
    <t>0601609300200</t>
  </si>
  <si>
    <t>HILLSIDE SCHOOL DIST 93</t>
  </si>
  <si>
    <t>0601609400200</t>
  </si>
  <si>
    <t>KOMAREK SCHOOL DIST 94</t>
  </si>
  <si>
    <t>0601609500200</t>
  </si>
  <si>
    <t>BROOKFIELD SCHOOL DIST 95</t>
  </si>
  <si>
    <t>0601609600200</t>
  </si>
  <si>
    <t>RIVERSIDE SCHOOL DIST 96</t>
  </si>
  <si>
    <t>0601609700200</t>
  </si>
  <si>
    <t>OAK PARK ELEM SCHOOL DIST 97</t>
  </si>
  <si>
    <t>0601609800200</t>
  </si>
  <si>
    <t>BERWYN NORTH SCHOOL DIST 98</t>
  </si>
  <si>
    <t>0601609900200</t>
  </si>
  <si>
    <t>CICERO SCHOOL DISTRICT 99</t>
  </si>
  <si>
    <t>0601610000200</t>
  </si>
  <si>
    <t>BERWYN SOUTH SCHOOL DISTRICT 100</t>
  </si>
  <si>
    <t>0601610100200</t>
  </si>
  <si>
    <t>WESTERN SPRINGS SCHOOL DIST 101</t>
  </si>
  <si>
    <t>0601610200200</t>
  </si>
  <si>
    <t>LA GRANGE SCHOOL DIST 102</t>
  </si>
  <si>
    <t>0601610300200</t>
  </si>
  <si>
    <t>LYONS SCHOOL DIST 103</t>
  </si>
  <si>
    <t>0601610500200</t>
  </si>
  <si>
    <t>LA GRANGE SCHOOL DIST 105 (SOUTH)</t>
  </si>
  <si>
    <t>0601610600200</t>
  </si>
  <si>
    <t>LAGRANGE HIGHLANDS SCH DIST 106</t>
  </si>
  <si>
    <t>0601610700200</t>
  </si>
  <si>
    <t>PLEASANTDALE SCHOOL DIST 107</t>
  </si>
  <si>
    <t>0601620001300</t>
  </si>
  <si>
    <t>OAK PARK &amp; RIVER FOREST DIST 200</t>
  </si>
  <si>
    <t>0601620101700</t>
  </si>
  <si>
    <t>J S MORTON H S DISTRICT 201</t>
  </si>
  <si>
    <t>0601620401700</t>
  </si>
  <si>
    <t>LYONS TWP H S DIST 204</t>
  </si>
  <si>
    <t>0601620801700</t>
  </si>
  <si>
    <t>RIVERSIDE BROOKFIELD TWP DIST 208</t>
  </si>
  <si>
    <t>0601620901700</t>
  </si>
  <si>
    <t>PROVISO TWP H S DIST 209</t>
  </si>
  <si>
    <t>0601621201600</t>
  </si>
  <si>
    <t>LEYDEN COMM H S DIST 212</t>
  </si>
  <si>
    <t>0601623401600</t>
  </si>
  <si>
    <t>RIDGEWOOD COMM H S DIST 234</t>
  </si>
  <si>
    <t>0601640102600</t>
  </si>
  <si>
    <t>ELMWOOD PARK C U SCH DIST 401</t>
  </si>
  <si>
    <t>0700000000093</t>
  </si>
  <si>
    <t>0701610400200</t>
  </si>
  <si>
    <t>SUMMIT SCHOOL DIST 104</t>
  </si>
  <si>
    <t>0701610800200</t>
  </si>
  <si>
    <t>WILLOW SPRINGS SCHOOL DIST 108</t>
  </si>
  <si>
    <t>0701610900200</t>
  </si>
  <si>
    <t>INDIAN SPRINGS SCHOOL DIST 109</t>
  </si>
  <si>
    <t>0701611000200</t>
  </si>
  <si>
    <t>CENTRAL STICKNEY SCH DIST 110</t>
  </si>
  <si>
    <t>0701611100200</t>
  </si>
  <si>
    <t>BURBANK SCHOOL DISTRICT 111</t>
  </si>
  <si>
    <t>0701611700200</t>
  </si>
  <si>
    <t>NORTH PALOS SCHOOL DIST 117</t>
  </si>
  <si>
    <t>0701611800400</t>
  </si>
  <si>
    <t>PALOS COMM CONS SCHOOL DIST 118</t>
  </si>
  <si>
    <t>0701612200200</t>
  </si>
  <si>
    <t>RIDGELAND SCHOOL DISTRICT 122</t>
  </si>
  <si>
    <t>0701612300200</t>
  </si>
  <si>
    <t>OAK LAWN-HOMETOWN SCH DIST 123</t>
  </si>
  <si>
    <t>0701612400200</t>
  </si>
  <si>
    <t>EVERGREEN PK ELEM SCH DIST 124</t>
  </si>
  <si>
    <t>0701612500200</t>
  </si>
  <si>
    <t>ATWOOD HEIGHTS DISTRICT 125</t>
  </si>
  <si>
    <t>0701612600200</t>
  </si>
  <si>
    <t>ALSIP-HAZLGRN-OAKLWN S DIST 126</t>
  </si>
  <si>
    <t>0701612700200</t>
  </si>
  <si>
    <t>WORTH SCHOOL DISTRICT 127</t>
  </si>
  <si>
    <t>0701612750200</t>
  </si>
  <si>
    <t>CHICAGO RIDGE SCHOOL DIST 127-5</t>
  </si>
  <si>
    <t>0701612800200</t>
  </si>
  <si>
    <t>PALOS HEIGHTS SCHOOL DIST 128</t>
  </si>
  <si>
    <t>0701613000200</t>
  </si>
  <si>
    <t>COOK COUNTY SCHOOL DIST 130</t>
  </si>
  <si>
    <t>0701613200200</t>
  </si>
  <si>
    <t>CALUMET PUBLIC SCHOOLS DIST 132</t>
  </si>
  <si>
    <t>0701613300200</t>
  </si>
  <si>
    <t>GEN GEO PATTON SCHOOL DIST 133</t>
  </si>
  <si>
    <t>0701613500200</t>
  </si>
  <si>
    <t>ORLAND SCHOOL DISTRICT 135</t>
  </si>
  <si>
    <t>0701614000200</t>
  </si>
  <si>
    <t>KIRBY SCHOOL DIST 140</t>
  </si>
  <si>
    <t>0701614200200</t>
  </si>
  <si>
    <t>FOREST RIDGE SCHOOL DIST 142</t>
  </si>
  <si>
    <t>0701614300200</t>
  </si>
  <si>
    <t>MIDLOTHIAN SCHOOL DIST 143</t>
  </si>
  <si>
    <t>0701614350200</t>
  </si>
  <si>
    <t>POSEN-ROBBINS EL SCH DIST 143-5</t>
  </si>
  <si>
    <t>0701614400200</t>
  </si>
  <si>
    <t>PRAIRIE-HILLS ELEM SCH DIST 144</t>
  </si>
  <si>
    <t>0701614500200</t>
  </si>
  <si>
    <t>ARBOR PARK SCHOOL DISTRICT 145</t>
  </si>
  <si>
    <t>0701614600400</t>
  </si>
  <si>
    <t>TINLEY PARK COMM SCH DIST 146</t>
  </si>
  <si>
    <t>0701614700200</t>
  </si>
  <si>
    <t>W HARVEY-DIXMOOR PUB SCH DIST147</t>
  </si>
  <si>
    <t>0701614800200</t>
  </si>
  <si>
    <t>DOLTON SCHOOL DISTRICT 148</t>
  </si>
  <si>
    <t>0701614900200</t>
  </si>
  <si>
    <t>DOLTON SCHOOL DISTRICT 149</t>
  </si>
  <si>
    <t>0701615000200</t>
  </si>
  <si>
    <t>SOUTH HOLLAND SCHOOL DIST 150</t>
  </si>
  <si>
    <t>0701615100200</t>
  </si>
  <si>
    <t>SOUTH HOLLAND SCHOOL DIST 151</t>
  </si>
  <si>
    <t>0701615200200</t>
  </si>
  <si>
    <t>HARVEY SCHOOL DISTRICT 152</t>
  </si>
  <si>
    <t>0701615250200</t>
  </si>
  <si>
    <t>HAZEL CREST SCHOOL DIST 152-5</t>
  </si>
  <si>
    <t>0701615300200</t>
  </si>
  <si>
    <t>HOMEWOOD SCHOOL DISTRICT 153</t>
  </si>
  <si>
    <t>0701615400200</t>
  </si>
  <si>
    <t>THORNTON SCHOOL DISTRICT 154</t>
  </si>
  <si>
    <t>0701615450200</t>
  </si>
  <si>
    <t>BURNHAM SCHOOL DISTRICT 154-5</t>
  </si>
  <si>
    <t>0701615500200</t>
  </si>
  <si>
    <t>CALUMET CITY SCHOOL DISTRICT 155</t>
  </si>
  <si>
    <t>0701615600200</t>
  </si>
  <si>
    <t>LINCOLN ELEM SCHOOL DIST 156</t>
  </si>
  <si>
    <t>0701615700200</t>
  </si>
  <si>
    <t>HOOVER-SCHRUM MEMORIAL SD 157</t>
  </si>
  <si>
    <t>0701615800200</t>
  </si>
  <si>
    <t>LANSING SCHOOL DISTRICT 158</t>
  </si>
  <si>
    <t>0701615900200</t>
  </si>
  <si>
    <t>ELEM SCHOOL DISTRICT 159</t>
  </si>
  <si>
    <t>0701616000200</t>
  </si>
  <si>
    <t>COUNTRY CLUB HILLS SCH DIST 160</t>
  </si>
  <si>
    <t>0701616100200</t>
  </si>
  <si>
    <t>FLOSSMOOR SCHOOL DISTRICT 161</t>
  </si>
  <si>
    <t>0701616200200</t>
  </si>
  <si>
    <t>MATTESON ELEM SCHOOL DIST 162</t>
  </si>
  <si>
    <t>0701616300200</t>
  </si>
  <si>
    <t>PARK FOREST SCHOOL DIST 163</t>
  </si>
  <si>
    <t>0701616700200</t>
  </si>
  <si>
    <t>BROOKWOOD SCHOOL DIST 167</t>
  </si>
  <si>
    <t>0701616800400</t>
  </si>
  <si>
    <t>COMM CONS SCHOOL DIST 168</t>
  </si>
  <si>
    <t>0701616900200</t>
  </si>
  <si>
    <t>FORD HEIGHTS SCHOOL DISTRICT 169</t>
  </si>
  <si>
    <t>0701617000200</t>
  </si>
  <si>
    <t>CHICAGO HEIGHTS SCHOOL DIST 170</t>
  </si>
  <si>
    <t>0701617100200</t>
  </si>
  <si>
    <t>SUNNYBROOK SCHOOL DISTRICT 171</t>
  </si>
  <si>
    <t>0701617200200</t>
  </si>
  <si>
    <t>SANDRIDGE SCHOOL DISTRICT 172</t>
  </si>
  <si>
    <t>0701619400200</t>
  </si>
  <si>
    <t>STEGER SCHOOL DISTRICT 194</t>
  </si>
  <si>
    <t>0701620501700</t>
  </si>
  <si>
    <t>THORNTON TWP H S DIST 205</t>
  </si>
  <si>
    <t>0701620601700</t>
  </si>
  <si>
    <t>BLOOM TWP HIGH SCH DIST 206</t>
  </si>
  <si>
    <t>0701621001700</t>
  </si>
  <si>
    <t>LEMONT TWP H S DIST 210</t>
  </si>
  <si>
    <t>0701621501700</t>
  </si>
  <si>
    <t>THORNTON FRACTIONAL T H S D 215</t>
  </si>
  <si>
    <t>0701621701600</t>
  </si>
  <si>
    <t>ARGO COMM H S DIST 217</t>
  </si>
  <si>
    <t>0701621801600</t>
  </si>
  <si>
    <t>COMMUNITY HIGH SCHOOL DIST 218</t>
  </si>
  <si>
    <t>0701622001700</t>
  </si>
  <si>
    <t>REAVIS TWP H S DIST 220</t>
  </si>
  <si>
    <t>0701622701700</t>
  </si>
  <si>
    <t>RICH TWP H S DISTRICT 227</t>
  </si>
  <si>
    <t>0701622801600</t>
  </si>
  <si>
    <t>BREMEN COMM H S DISTRICT 228</t>
  </si>
  <si>
    <t>0701622901600</t>
  </si>
  <si>
    <t>OAK LAWN COMM H S DIST 229</t>
  </si>
  <si>
    <t>0701623001300</t>
  </si>
  <si>
    <t>CONS HIGH SCHOOL DISTRICT 230</t>
  </si>
  <si>
    <t>0701623101600</t>
  </si>
  <si>
    <t>EVERGREEN PARK COMM HI SCH D 231</t>
  </si>
  <si>
    <t>0701623301600</t>
  </si>
  <si>
    <t>HOMEWOOD FLOSSMOOR C H S D 233</t>
  </si>
  <si>
    <t>0800000000092</t>
  </si>
  <si>
    <t>ALT SCH-CAROLL/JODAVIESS/STEPHENS</t>
  </si>
  <si>
    <t>JO DAVIESS</t>
  </si>
  <si>
    <t>0800000000093</t>
  </si>
  <si>
    <t>SAFE SCH-CARROLL/JO DAVIESS/STEPH</t>
  </si>
  <si>
    <t>0800830802600</t>
  </si>
  <si>
    <t>EASTLAND COMM UNIT SCH DIST 308</t>
  </si>
  <si>
    <t>CARROLL</t>
  </si>
  <si>
    <t>0800831402600</t>
  </si>
  <si>
    <t>WEST CARROLL</t>
  </si>
  <si>
    <t>0800839902600</t>
  </si>
  <si>
    <t>CHADWICK-MILLEDGEVILLE CUSD 399</t>
  </si>
  <si>
    <t>0804311902200</t>
  </si>
  <si>
    <t>EAST DUBUQUE UNIT SCH DIST 119</t>
  </si>
  <si>
    <t>0804312002200</t>
  </si>
  <si>
    <t>GALENA UNIT SCHOOL DIST 120</t>
  </si>
  <si>
    <t>0804320502600</t>
  </si>
  <si>
    <t>WARREN COMM UNIT SCHOOL DIST 205</t>
  </si>
  <si>
    <t>0804320602600</t>
  </si>
  <si>
    <t>STOCKTON C U SCHOOL DIST 206</t>
  </si>
  <si>
    <t>0804321002600</t>
  </si>
  <si>
    <t>RIVER RIDGE C U SCH DIST 210</t>
  </si>
  <si>
    <t>0804321102600</t>
  </si>
  <si>
    <t>SCALES MOUND C U SCH DISTRICT 211</t>
  </si>
  <si>
    <t>0808914502200</t>
  </si>
  <si>
    <t>FREEPORT SCHOOL DIST 145</t>
  </si>
  <si>
    <t>STEPHENSON</t>
  </si>
  <si>
    <t>0808920002600</t>
  </si>
  <si>
    <t>PEARL CITY C U SCH DIST 200</t>
  </si>
  <si>
    <t>0808920102600</t>
  </si>
  <si>
    <t>DAKOTA COMM UNIT SCH DIST 201</t>
  </si>
  <si>
    <t>0808920202600</t>
  </si>
  <si>
    <t>LENA WINSLOW C U SCH DIST 202</t>
  </si>
  <si>
    <t>0808920302600</t>
  </si>
  <si>
    <t>ORANGEVILLE C U SCHOOL DIST 203</t>
  </si>
  <si>
    <t>0900000000093</t>
  </si>
  <si>
    <t>SAFE SCH-CHAMPAIGN/FORD ROE</t>
  </si>
  <si>
    <t>CHAMPAIGN</t>
  </si>
  <si>
    <t>0901000102600</t>
  </si>
  <si>
    <t>FISHER C U SCHOOL DISTRICT 1</t>
  </si>
  <si>
    <t>0901000302600</t>
  </si>
  <si>
    <t>MAHOMET-SEYMOUR C U SCH DIST 3</t>
  </si>
  <si>
    <t>0901000402600</t>
  </si>
  <si>
    <t>CHAMPAIGN COMM UNIT SCH DIST 4</t>
  </si>
  <si>
    <t>0901000702600</t>
  </si>
  <si>
    <t>TOLONO C U SCHOOL DIST 7</t>
  </si>
  <si>
    <t>0901000802600</t>
  </si>
  <si>
    <t>HERITAGE COMM UNIT SCH DIST 8</t>
  </si>
  <si>
    <t>0901011602200</t>
  </si>
  <si>
    <t>URBANA SCHOOL DIST 116</t>
  </si>
  <si>
    <t>0901013000400</t>
  </si>
  <si>
    <t>THOMASBORO C C SCHOOL DIST 130</t>
  </si>
  <si>
    <t>0901013700200</t>
  </si>
  <si>
    <t>RANTOUL CITY SCHOOL DIST 137</t>
  </si>
  <si>
    <t>0901014200400</t>
  </si>
  <si>
    <t>LUDLOW C C SCHOOL DIST 142</t>
  </si>
  <si>
    <t>0901016900400</t>
  </si>
  <si>
    <t>ST JOSEPH C C SCHOOL DIST 169</t>
  </si>
  <si>
    <t>0901018800400</t>
  </si>
  <si>
    <t>GIFFORD C C SCHOOL DIST 188</t>
  </si>
  <si>
    <t>0901019301700</t>
  </si>
  <si>
    <t>RANTOUL TOWNSHIP H S DIST 193</t>
  </si>
  <si>
    <t>0901019700400</t>
  </si>
  <si>
    <t>PRAIRIEVIEW-OGDEN CCSD 197</t>
  </si>
  <si>
    <t>0901030501600</t>
  </si>
  <si>
    <t>ST JOSEPH OGDEN C H S DIST 305</t>
  </si>
  <si>
    <t>0902700502600</t>
  </si>
  <si>
    <t>GIBSON CITY-MELVIN-SIBLEY CUSD 5</t>
  </si>
  <si>
    <t>FORD</t>
  </si>
  <si>
    <t>0902701002600</t>
  </si>
  <si>
    <t>PAXTON-BUCKLEY-LODA CU DIST 10</t>
  </si>
  <si>
    <t>1100000000092</t>
  </si>
  <si>
    <t>ALT SCH-CLK/CLS/CMBN/DGLAS/EDGR/M</t>
  </si>
  <si>
    <t>COLES</t>
  </si>
  <si>
    <t>1100000000093</t>
  </si>
  <si>
    <t>SAFE SCH-CLK/CLS/CMBN/DGLAS/EDGR/</t>
  </si>
  <si>
    <t>1101500102600</t>
  </si>
  <si>
    <t>CHARLESTON C U SCHOOL DIST 1</t>
  </si>
  <si>
    <t>1101500202600</t>
  </si>
  <si>
    <t>MATTOON C U SCHOOL DIST 2</t>
  </si>
  <si>
    <t>1101500502600</t>
  </si>
  <si>
    <t>OAKLAND C U SCHOOL DIST 5</t>
  </si>
  <si>
    <t>1101800302600</t>
  </si>
  <si>
    <t>NEOGA COMM UNIT SCHOOL DIST 3</t>
  </si>
  <si>
    <t>CUMBERLAND</t>
  </si>
  <si>
    <t>1101807702600</t>
  </si>
  <si>
    <t>CUMBERLAND C U SCHOOL DIST 77</t>
  </si>
  <si>
    <t>1102130102600</t>
  </si>
  <si>
    <t>TUSCOLA C U SCHOOL DIST 301</t>
  </si>
  <si>
    <t>DOUGLAS</t>
  </si>
  <si>
    <t>1102130202600</t>
  </si>
  <si>
    <t>VILLA GROVE C U SCH DIST 302</t>
  </si>
  <si>
    <t>1102130502600</t>
  </si>
  <si>
    <t>ARTHUR C U SCHOOL DIST 305</t>
  </si>
  <si>
    <t>PIATT</t>
  </si>
  <si>
    <t>1102130602600</t>
  </si>
  <si>
    <t>ARCOLA C U SCHOOL DISTRICT 306</t>
  </si>
  <si>
    <t>1102300102600</t>
  </si>
  <si>
    <t>SHILOH COMM UNIT SCH DIST 1</t>
  </si>
  <si>
    <t>EDGAR</t>
  </si>
  <si>
    <t>1102300302600</t>
  </si>
  <si>
    <t>KANSAS COMM UNIT SCHOOL DIST 3</t>
  </si>
  <si>
    <t>1102300402600</t>
  </si>
  <si>
    <t>PARIS COMM UNIT SCHOOL DIST 4</t>
  </si>
  <si>
    <t>1102300602600</t>
  </si>
  <si>
    <t>EDGAR COUNTY C U DIST 6</t>
  </si>
  <si>
    <t>1102309502500</t>
  </si>
  <si>
    <t>PARIS-UNION SCHOOL DIST 95</t>
  </si>
  <si>
    <t>1107030002600</t>
  </si>
  <si>
    <t>SULLIVAN C U SCHOOL DIST 300</t>
  </si>
  <si>
    <t>MOULTRIE</t>
  </si>
  <si>
    <t>1107030202600</t>
  </si>
  <si>
    <t>OKAW Valley CUSD 302</t>
  </si>
  <si>
    <t>1108700102600</t>
  </si>
  <si>
    <t>WINDSOR COMM UNIT SCH DIST 1</t>
  </si>
  <si>
    <t>SHELBY</t>
  </si>
  <si>
    <t>1108700402600</t>
  </si>
  <si>
    <t>SHELBYVILLE C U SCHOOL DIST 4</t>
  </si>
  <si>
    <t>1108702102600</t>
  </si>
  <si>
    <t>CENTRAL A &amp; M C U DIST #21</t>
  </si>
  <si>
    <t>1200000000092</t>
  </si>
  <si>
    <t>ALT SCH-CLAY/CWFORD/JSPER/LWRNCE/</t>
  </si>
  <si>
    <t>RICHLAND</t>
  </si>
  <si>
    <t>1200000000093</t>
  </si>
  <si>
    <t>SAFE SCH-CLAY/CWFORD/JSPER/LWRNCE</t>
  </si>
  <si>
    <t>1201301002600</t>
  </si>
  <si>
    <t>CLAY CITY COMM UNIT DIST 10</t>
  </si>
  <si>
    <t>CLAY</t>
  </si>
  <si>
    <t>1201302502600</t>
  </si>
  <si>
    <t>NORTH CLAY C U SCHOOL DISTRICT 25</t>
  </si>
  <si>
    <t>1201303502600</t>
  </si>
  <si>
    <t>FLORA COMM UNIT SCH DIST 35</t>
  </si>
  <si>
    <t>1201700102600</t>
  </si>
  <si>
    <t>HUTSONVILLE C U SCHOOL DIST 1</t>
  </si>
  <si>
    <t>CRAWFORD</t>
  </si>
  <si>
    <t>1201700202600</t>
  </si>
  <si>
    <t>ROBINSON C U SCHOOL DIST 2</t>
  </si>
  <si>
    <t>1201700302600</t>
  </si>
  <si>
    <t>PALESTINE C U SCHOOL DIST 3</t>
  </si>
  <si>
    <t>1201700402600</t>
  </si>
  <si>
    <t>OBLONG C U SCHOOL DIST 4</t>
  </si>
  <si>
    <t>1204000102600</t>
  </si>
  <si>
    <t>JASPER COUNTY COMM UNIT DIST 1</t>
  </si>
  <si>
    <t>JASPER</t>
  </si>
  <si>
    <t>1205101002600</t>
  </si>
  <si>
    <t>RED HILL C U SCHOOL DIST 10</t>
  </si>
  <si>
    <t>LAWRENCE</t>
  </si>
  <si>
    <t>1205102002600</t>
  </si>
  <si>
    <t>LAWRENCE CO C U DISTRICT 20</t>
  </si>
  <si>
    <t>1208000102600</t>
  </si>
  <si>
    <t>EAST RICHLAND C U SCH DIST 1</t>
  </si>
  <si>
    <t>1300000000092</t>
  </si>
  <si>
    <t>ALT SCH-CLINTON/MARION/WASHINGTON</t>
  </si>
  <si>
    <t>CLINTON</t>
  </si>
  <si>
    <t>1300000000093</t>
  </si>
  <si>
    <t>SAFE SCH-CLINTON/MARION/WASHINGTO</t>
  </si>
  <si>
    <t>1301400102600</t>
  </si>
  <si>
    <t>CARLYLE C U SCHOOL DISTRICT 1</t>
  </si>
  <si>
    <t>1301400302600</t>
  </si>
  <si>
    <t>WESCLIN C U SCHOOL DISTRICT 3</t>
  </si>
  <si>
    <t>1301401200400</t>
  </si>
  <si>
    <t>BREESE SCHOOL DISTRICT 12</t>
  </si>
  <si>
    <t>1301402100200</t>
  </si>
  <si>
    <t>AVISTON SCHOOL DISTRICT 21</t>
  </si>
  <si>
    <t>1301404600200</t>
  </si>
  <si>
    <t>WILLOW GROVE SCHOOL DISTRICT 46</t>
  </si>
  <si>
    <t>1301405700200</t>
  </si>
  <si>
    <t>BARTELSO SCHOOL DISTRICT 57</t>
  </si>
  <si>
    <t>1301406000200</t>
  </si>
  <si>
    <t>GERMANTOWN SCHOOL DISTRICT 60</t>
  </si>
  <si>
    <t>1301406200200</t>
  </si>
  <si>
    <t>DAMIANSVILLE SCHOOL DISTRICT 62</t>
  </si>
  <si>
    <t>1301406300200</t>
  </si>
  <si>
    <t>ALBERS SCHOOL DISTRICT 63</t>
  </si>
  <si>
    <t>1301407101600</t>
  </si>
  <si>
    <t>CENTRAL COMMUNITY H S DIST 71</t>
  </si>
  <si>
    <t>1301414150200</t>
  </si>
  <si>
    <t>ST ROSE SCHOOL DISTRICT 14-15</t>
  </si>
  <si>
    <t>1301418600200</t>
  </si>
  <si>
    <t>NORTH WAMAC SCHOOL DISTRICT 186</t>
  </si>
  <si>
    <t>1304100102600</t>
  </si>
  <si>
    <t>WALTONVILLE C U SCHOOL DIST 1</t>
  </si>
  <si>
    <t>JEFFERSON</t>
  </si>
  <si>
    <t>1304100200400</t>
  </si>
  <si>
    <t>ROME COMM CONS SCHOOL DIST 2</t>
  </si>
  <si>
    <t>1304100300400</t>
  </si>
  <si>
    <t>FIELD COMM CONS SCHOOL DIST 3</t>
  </si>
  <si>
    <t>1304100500400</t>
  </si>
  <si>
    <t>OPDYKE-BELLE-RIVE CC SCH DIST 5</t>
  </si>
  <si>
    <t>1304100600400</t>
  </si>
  <si>
    <t>GRAND PRAIRIE C C SCH DIST 6</t>
  </si>
  <si>
    <t>1304101200400</t>
  </si>
  <si>
    <t>MCCLELLAN C C SCHOOL DIST 12</t>
  </si>
  <si>
    <t>1304107900200</t>
  </si>
  <si>
    <t>SUMMERSVILLE SCHOOL DIST 79</t>
  </si>
  <si>
    <t>1304108000200</t>
  </si>
  <si>
    <t>MOUNT VERNON SCHOOL DIST 80</t>
  </si>
  <si>
    <t>1304108200200</t>
  </si>
  <si>
    <t>BETHEL SCHOOL DISTRICT 82</t>
  </si>
  <si>
    <t>1304109900400</t>
  </si>
  <si>
    <t>FARRINGTON C C SCHOOL DIST 99</t>
  </si>
  <si>
    <t>1304117800400</t>
  </si>
  <si>
    <t>SPRING GARDEN CONS SCHL DIST 178</t>
  </si>
  <si>
    <t>1304120101700</t>
  </si>
  <si>
    <t>MT VERNON TWP H S DIST 201</t>
  </si>
  <si>
    <t>1304120902700</t>
  </si>
  <si>
    <t>WOODLAWN UNIT DIST 209</t>
  </si>
  <si>
    <t>1304131802700</t>
  </si>
  <si>
    <t>BLUFORD UNIT DIST 318</t>
  </si>
  <si>
    <t>1305800100300</t>
  </si>
  <si>
    <t>RACCOON CONS SCHOOL DIST 1</t>
  </si>
  <si>
    <t>MARION</t>
  </si>
  <si>
    <t>1305800200300</t>
  </si>
  <si>
    <t>KELL CONSOLIDATED SCHOOL DIST 2</t>
  </si>
  <si>
    <t>1305800700400</t>
  </si>
  <si>
    <t>IUKA COMM CONS SCHOOL DIST 7</t>
  </si>
  <si>
    <t>1305801000400</t>
  </si>
  <si>
    <t>SELMAVILLE C C SCH DIST 10</t>
  </si>
  <si>
    <t>1305810002600</t>
  </si>
  <si>
    <t>PATOKA COMM UNIT SCH DIST 100</t>
  </si>
  <si>
    <t>1305811100200</t>
  </si>
  <si>
    <t>SALEM SCHOOL DIST 111</t>
  </si>
  <si>
    <t>1305813300200</t>
  </si>
  <si>
    <t>CENTRAL CITY SCHOOL DIST 133</t>
  </si>
  <si>
    <t>1305813500200</t>
  </si>
  <si>
    <t>CENTRALIA SCHOOL DIST 135</t>
  </si>
  <si>
    <t>1305820001700</t>
  </si>
  <si>
    <t>CENTRALIA H S DIST 200</t>
  </si>
  <si>
    <t>1305840102600</t>
  </si>
  <si>
    <t>SOUTH CENTRAL COMM UNIT DIST 401</t>
  </si>
  <si>
    <t>1305850102600</t>
  </si>
  <si>
    <t>SANDOVAL C U SCHOOL DIST 501</t>
  </si>
  <si>
    <t>1305860001600</t>
  </si>
  <si>
    <t>SALEM COMM H S DIST 600</t>
  </si>
  <si>
    <t>1305872202600</t>
  </si>
  <si>
    <t>ODIN C U SCHOOL DIST 722</t>
  </si>
  <si>
    <t>1309500100400</t>
  </si>
  <si>
    <t>OAKDALE C C SCHOOL DISTRICT 1</t>
  </si>
  <si>
    <t>WASHINGTON</t>
  </si>
  <si>
    <t>1309501002600</t>
  </si>
  <si>
    <t>WEST WASHINGTON CO C U DIST 10</t>
  </si>
  <si>
    <t>1309501100400</t>
  </si>
  <si>
    <t>IRVINGTON C C SCH DISTRICT 11</t>
  </si>
  <si>
    <t>1309501500400</t>
  </si>
  <si>
    <t>ASHLEY C C SCH DISTRICT 15</t>
  </si>
  <si>
    <t>1309504900400</t>
  </si>
  <si>
    <t>NASHVILLE C C SCH DISTRICT 49</t>
  </si>
  <si>
    <t>1309509901600</t>
  </si>
  <si>
    <t>NASHVILLE COMM H S DISTRICT 99</t>
  </si>
  <si>
    <t>1501629902500</t>
  </si>
  <si>
    <t>CITY OF CHICAGO SCHOOL DIST 299</t>
  </si>
  <si>
    <t>1600000000093</t>
  </si>
  <si>
    <t>SAFE SCH-DE KALB ROE</t>
  </si>
  <si>
    <t>DEKALB</t>
  </si>
  <si>
    <t>1601942402600</t>
  </si>
  <si>
    <t>GENOA KINGSTON C U S DIST 424</t>
  </si>
  <si>
    <t>1601942502600</t>
  </si>
  <si>
    <t>INDIAN CREEK COMM UNIT DIST 425</t>
  </si>
  <si>
    <t>1601942602600</t>
  </si>
  <si>
    <t>HIAWATHA C U SCHOOL DIST 426</t>
  </si>
  <si>
    <t>1601942702600</t>
  </si>
  <si>
    <t>SYCAMORE C U SCHOOL DIST 427</t>
  </si>
  <si>
    <t>1601942802600</t>
  </si>
  <si>
    <t>DEKALB COMM UNIT SCH DIST 428</t>
  </si>
  <si>
    <t>1601942902600</t>
  </si>
  <si>
    <t>HINCKLEY BIG ROCK C U S D 429</t>
  </si>
  <si>
    <t>1601943002600</t>
  </si>
  <si>
    <t>SANDWICH C U SCHOOL DIST 430</t>
  </si>
  <si>
    <t>1601943202600</t>
  </si>
  <si>
    <t>SOMONAUK C U SCHOOL DIST 432</t>
  </si>
  <si>
    <t>1700000000093</t>
  </si>
  <si>
    <t>SAFE SCH-DE WITT/LIVINGSTON/MCLEA</t>
  </si>
  <si>
    <t>MCLEAN</t>
  </si>
  <si>
    <t>1700000000095</t>
  </si>
  <si>
    <t>ALOP-DE WITT/LIVINGSTON/MCLEAN</t>
  </si>
  <si>
    <t>1702001502600</t>
  </si>
  <si>
    <t>CLINTON C U SCHOOL DIST 15</t>
  </si>
  <si>
    <t>DEWITT</t>
  </si>
  <si>
    <t>1702001802600</t>
  </si>
  <si>
    <t>BLUE RIDGE COMM UNIT SCH DIST 18</t>
  </si>
  <si>
    <t>1705300502600</t>
  </si>
  <si>
    <t>WOODLAND C U S DIST 5</t>
  </si>
  <si>
    <t>LIVINGSTON</t>
  </si>
  <si>
    <t>1705300802600</t>
  </si>
  <si>
    <t>PRAIRIE CENTRAL C U SCHOOL DIST 8</t>
  </si>
  <si>
    <t>1705307402700</t>
  </si>
  <si>
    <t>FLANAGAN-CORNELL UNIT 74</t>
  </si>
  <si>
    <t>1705309001700</t>
  </si>
  <si>
    <t>PONTIAC TWP H S DIST 90</t>
  </si>
  <si>
    <t>1705323001700</t>
  </si>
  <si>
    <t>DWIGHT TWP H S DIST 230</t>
  </si>
  <si>
    <t>1705323200200</t>
  </si>
  <si>
    <t>DWIGHT COMMON SCHOOL DIST 232</t>
  </si>
  <si>
    <t>1705342500400</t>
  </si>
  <si>
    <t>ROOKS CREEK C C SCH DIST 425</t>
  </si>
  <si>
    <t>1705342600400</t>
  </si>
  <si>
    <t>CORNELL C C SCH DIST 426</t>
  </si>
  <si>
    <t>1705342900400</t>
  </si>
  <si>
    <t>PONTIAC C C SCHOOL DIST 429</t>
  </si>
  <si>
    <t>1705343500400</t>
  </si>
  <si>
    <t>ODELL COMM CONS SCHOOL DIST 435</t>
  </si>
  <si>
    <t>1705343800400</t>
  </si>
  <si>
    <t>SAUNEMIN C CONSOL SCH DIST 438</t>
  </si>
  <si>
    <t>1705402102600</t>
  </si>
  <si>
    <t>HARTSBURG EMDEN C U S DIST 21</t>
  </si>
  <si>
    <t>LOGAN</t>
  </si>
  <si>
    <t>1705402302600</t>
  </si>
  <si>
    <t>MT PULASKI COMM UNIT DIST 23</t>
  </si>
  <si>
    <t>1705402700200</t>
  </si>
  <si>
    <t>LINCOLN ELEM SCHOOL DIST 27</t>
  </si>
  <si>
    <t>1705406100400</t>
  </si>
  <si>
    <t>CHESTER-EAST LINCOLN CCS DIST 61</t>
  </si>
  <si>
    <t>1705408800200</t>
  </si>
  <si>
    <t>NEW HOLLAND-MIDDLETOWN E DIST 88</t>
  </si>
  <si>
    <t>1705409200400</t>
  </si>
  <si>
    <t>WEST LINCOLN-BROADWELL E S D #92</t>
  </si>
  <si>
    <t>1705440401600</t>
  </si>
  <si>
    <t>LINCOLN COMM H S DIST 404</t>
  </si>
  <si>
    <t>1706400202600</t>
  </si>
  <si>
    <t>LEROY COMMUNITY UNIT SCH DIST 2</t>
  </si>
  <si>
    <t>1706400302600</t>
  </si>
  <si>
    <t>TRI VALLEY C U SCHOOL DISTRICT 3</t>
  </si>
  <si>
    <t>1706400402600</t>
  </si>
  <si>
    <t>HEYWORTH C U SCH DIST 4</t>
  </si>
  <si>
    <t>1706400502600</t>
  </si>
  <si>
    <t>MCLEAN COUNTY UNIT DIST NO 5</t>
  </si>
  <si>
    <t>1706400702600</t>
  </si>
  <si>
    <t>LEXINGTON C U SCH DIST 7</t>
  </si>
  <si>
    <t>1706401602600</t>
  </si>
  <si>
    <t>OLYMPIA C U SCHOOL DIST 16</t>
  </si>
  <si>
    <t>1706401902600</t>
  </si>
  <si>
    <t>RIDGEVIEW COMM UNIT SCH DIST 19</t>
  </si>
  <si>
    <t>1706408702500</t>
  </si>
  <si>
    <t>BLOOMINGTON SCH DIST 87</t>
  </si>
  <si>
    <t>1900000000093</t>
  </si>
  <si>
    <t>SAFE SCH-DU PAGE ROE</t>
  </si>
  <si>
    <t>DUPAGE</t>
  </si>
  <si>
    <t>1900000000095</t>
  </si>
  <si>
    <t>ALOP-DU PAGE ROE</t>
  </si>
  <si>
    <t>1902200200200</t>
  </si>
  <si>
    <t>BENSENVILLE SCHOOL DISTRICT 2</t>
  </si>
  <si>
    <t>1902200400200</t>
  </si>
  <si>
    <t>ADDISON SCHOOL DIST 4</t>
  </si>
  <si>
    <t>1902200700200</t>
  </si>
  <si>
    <t>WOOD DALE SCHOOL DISTRICT 7</t>
  </si>
  <si>
    <t>1902201000200</t>
  </si>
  <si>
    <t>ITASCA SCHOOL DIST 10</t>
  </si>
  <si>
    <t>1902201100200</t>
  </si>
  <si>
    <t>MEDINAH SCHOOL DISTRICT 11</t>
  </si>
  <si>
    <t>1902201200200</t>
  </si>
  <si>
    <t>ROSELLE SCHOOL DISTRICT 12</t>
  </si>
  <si>
    <t>1902201300200</t>
  </si>
  <si>
    <t>BLOOMINGDALE SCHOOL DISTRICT 13</t>
  </si>
  <si>
    <t>1902201500200</t>
  </si>
  <si>
    <t>MARQUARDT SCHOOL DISTRICT 15</t>
  </si>
  <si>
    <t>1902201600200</t>
  </si>
  <si>
    <t>QUEEN BEE SCHOOL DISTRICT 16</t>
  </si>
  <si>
    <t>1902202000200</t>
  </si>
  <si>
    <t>KEENEYVILLE SCHOOL DISTRICT 20</t>
  </si>
  <si>
    <t>1902202500200</t>
  </si>
  <si>
    <t>BENJAMIN SCHOOL DISTRICT 25</t>
  </si>
  <si>
    <t>1902203300200</t>
  </si>
  <si>
    <t>WEST CHICAGO SCHOOL DIST 33</t>
  </si>
  <si>
    <t>1902203400200</t>
  </si>
  <si>
    <t>WINFIELD SCHOOL DISTRICT 34</t>
  </si>
  <si>
    <t>1902204100200</t>
  </si>
  <si>
    <t>GLEN ELLYN SCHOOL DISTRICT 41</t>
  </si>
  <si>
    <t>1902204400200</t>
  </si>
  <si>
    <t>LOMBARD SCHOOL DISTRICT 44</t>
  </si>
  <si>
    <t>1902204500200</t>
  </si>
  <si>
    <t>VILLA PARK SCHOOL DIST 45</t>
  </si>
  <si>
    <t>1902204800200</t>
  </si>
  <si>
    <t>SALT CREEK SCHOOL DIST 48</t>
  </si>
  <si>
    <t>1902205300200</t>
  </si>
  <si>
    <t>BUTLER SCHOOL DISTRICT 53</t>
  </si>
  <si>
    <t>1902205800200</t>
  </si>
  <si>
    <t>DOWNERS GROVE GRADE SCH DIST 58</t>
  </si>
  <si>
    <t>1902206000200</t>
  </si>
  <si>
    <t>MAERCKER SCHOOL DISTRICT 60</t>
  </si>
  <si>
    <t>1902206100200</t>
  </si>
  <si>
    <t>DARIEN SCHOOL DIST 61</t>
  </si>
  <si>
    <t>1902206200200</t>
  </si>
  <si>
    <t>GOWER SCHOOL DIST 62</t>
  </si>
  <si>
    <t>1902206300200</t>
  </si>
  <si>
    <t>CASS SCHOOL DIST 63</t>
  </si>
  <si>
    <t>1902206600200</t>
  </si>
  <si>
    <t>CENTER CASS SCHOOL DIST 66</t>
  </si>
  <si>
    <t>1902206800200</t>
  </si>
  <si>
    <t>WOODRIDGE SCHOOL DIST 68</t>
  </si>
  <si>
    <t>1902208601700</t>
  </si>
  <si>
    <t>HINSDALE TWP H S DIST 86</t>
  </si>
  <si>
    <t>1902208701700</t>
  </si>
  <si>
    <t>GLENBARD TWP H S DIST 87</t>
  </si>
  <si>
    <t>1902208801600</t>
  </si>
  <si>
    <t>DU PAGE HIGH SCHOOL DIST 88</t>
  </si>
  <si>
    <t>1902208900400</t>
  </si>
  <si>
    <t>GLEN ELLYN C C SCHOOL DIST 89</t>
  </si>
  <si>
    <t>1902209300400</t>
  </si>
  <si>
    <t>COMMUNITY CONSOLIDATED S D 93</t>
  </si>
  <si>
    <t>1902209401600</t>
  </si>
  <si>
    <t>COMMUNITY HIGH SCH DISTRICT 94</t>
  </si>
  <si>
    <t>1902209901600</t>
  </si>
  <si>
    <t>COMMUNITY HIGH SCHOOL DIST 99</t>
  </si>
  <si>
    <t>1902210001600</t>
  </si>
  <si>
    <t>FENTON COMM H S DIST 100</t>
  </si>
  <si>
    <t>1902210801600</t>
  </si>
  <si>
    <t>LAKE PARK COMM H S DIST 108</t>
  </si>
  <si>
    <t>1902218000400</t>
  </si>
  <si>
    <t>COMMUNITY CONS SCH DIST 180</t>
  </si>
  <si>
    <t>1902218100400</t>
  </si>
  <si>
    <t>HINSDALE C C SCHOOL DIST 181</t>
  </si>
  <si>
    <t>1902220002600</t>
  </si>
  <si>
    <t>COMMUNITY UNIT SCHOOL DIST 200</t>
  </si>
  <si>
    <t>1902220102600</t>
  </si>
  <si>
    <t>WESTMONT C U SCHOOL DIST 201</t>
  </si>
  <si>
    <t>1902220202600</t>
  </si>
  <si>
    <t>LISLE C U SCH DIST 202</t>
  </si>
  <si>
    <t>1902220302600</t>
  </si>
  <si>
    <t>NAPERVILLE C U DIST 203</t>
  </si>
  <si>
    <t>1902220402600</t>
  </si>
  <si>
    <t>INDIAN PRAIRIE C U SCH DIST 204</t>
  </si>
  <si>
    <t>1902220502600</t>
  </si>
  <si>
    <t>ELMHURST SCHOOL DIST 205</t>
  </si>
  <si>
    <t>2000000000092</t>
  </si>
  <si>
    <t>ALT SCH-EDWD/GLTN/HDIN/POP/SLNE/</t>
  </si>
  <si>
    <t>SALINE</t>
  </si>
  <si>
    <t>2000000000093</t>
  </si>
  <si>
    <t>SAFE SCH-EDWD/GLTN/HDIN/POP/SLNE/</t>
  </si>
  <si>
    <t>2002400102600</t>
  </si>
  <si>
    <t>EDWARDS COUNTY C U SCH DIST 1</t>
  </si>
  <si>
    <t>EDWARDS</t>
  </si>
  <si>
    <t>2003000702600</t>
  </si>
  <si>
    <t>GALLATIN C U SCHOOL DISTRICT 7</t>
  </si>
  <si>
    <t>GALLATIN</t>
  </si>
  <si>
    <t>2003301002600</t>
  </si>
  <si>
    <t>HAMILTON CO C U SCHOOL DIST 10</t>
  </si>
  <si>
    <t>HAMILTON</t>
  </si>
  <si>
    <t>2003500102600</t>
  </si>
  <si>
    <t>HARDIN CO COMM UNIT DIST 1</t>
  </si>
  <si>
    <t>HARDIN</t>
  </si>
  <si>
    <t>2007600102600</t>
  </si>
  <si>
    <t>POPE CO COMM UNIT DIST 1</t>
  </si>
  <si>
    <t>POPE</t>
  </si>
  <si>
    <t>2008300102600</t>
  </si>
  <si>
    <t>GALATIA C U SCHOOL DIST 1</t>
  </si>
  <si>
    <t>2008300202600</t>
  </si>
  <si>
    <t>CARRIER MILLS-STONEFORT CUSD 2</t>
  </si>
  <si>
    <t>2008300302600</t>
  </si>
  <si>
    <t>HARRISBURG C U SCHOOL DIST 3</t>
  </si>
  <si>
    <t>2008300402600</t>
  </si>
  <si>
    <t>ELDORADO COMM UNIT DISTRICT 4</t>
  </si>
  <si>
    <t>2009301702400</t>
  </si>
  <si>
    <t>ALLENDALE C C SCHOOL DIST 17</t>
  </si>
  <si>
    <t>WABASH</t>
  </si>
  <si>
    <t>2009334802600</t>
  </si>
  <si>
    <t>WABASH C U SCH DIST 348</t>
  </si>
  <si>
    <t>2009600600400</t>
  </si>
  <si>
    <t>NEW HOPE C C SCHOOL DIST 6</t>
  </si>
  <si>
    <t>WAYNE</t>
  </si>
  <si>
    <t>2009601400400</t>
  </si>
  <si>
    <t>GEFF C C SCHOOL DISTRICT 14</t>
  </si>
  <si>
    <t>2009601700400</t>
  </si>
  <si>
    <t>JASPER COMM CONS SCHOOL DIST 17</t>
  </si>
  <si>
    <t>2009610002600</t>
  </si>
  <si>
    <t>WAYNE CITY C U SCHOOL DIST 100</t>
  </si>
  <si>
    <t>2009611200400</t>
  </si>
  <si>
    <t>FAIRFIELD PUBLIC SCHOOL DIST 112</t>
  </si>
  <si>
    <t>2009620002600</t>
  </si>
  <si>
    <t>NORTH WAYNE C U SCHOOL DIST 200</t>
  </si>
  <si>
    <t>2009622501600</t>
  </si>
  <si>
    <t>FAIRFIELD COMM H S DIST 225</t>
  </si>
  <si>
    <t>2009700102600</t>
  </si>
  <si>
    <t>GRAYVILLE C U SCHOOL DIST 1</t>
  </si>
  <si>
    <t>WHITE</t>
  </si>
  <si>
    <t>2009700302600</t>
  </si>
  <si>
    <t>NORRIS CITY-OMAHA-ENFIELD CUSD 3</t>
  </si>
  <si>
    <t>2009700502600</t>
  </si>
  <si>
    <t>CARMI-WHITE COUNTY C U S DIST 5</t>
  </si>
  <si>
    <t>2100000000092</t>
  </si>
  <si>
    <t>ALT SCH-FRANKLIN/WILLIAMSON ROE</t>
  </si>
  <si>
    <t>FRANKLIN</t>
  </si>
  <si>
    <t>2100000000093</t>
  </si>
  <si>
    <t>SAFE SCH-FRANKLIN/WILLIAMSON ROE</t>
  </si>
  <si>
    <t>2102804700400</t>
  </si>
  <si>
    <t>BENTON COMM CONS SCH DIST 47</t>
  </si>
  <si>
    <t>2102809100400</t>
  </si>
  <si>
    <t>AKIN COMM CONS SCHOOL DIST 91</t>
  </si>
  <si>
    <t>2102809902600</t>
  </si>
  <si>
    <t>CHRISTOPHER UNIT 99</t>
  </si>
  <si>
    <t>2102810301300</t>
  </si>
  <si>
    <t>BENTON CONS HIGH SCHOOL DIST 103</t>
  </si>
  <si>
    <t>2102811500400</t>
  </si>
  <si>
    <t>EWING NORTHERN C C DISTRICT 115</t>
  </si>
  <si>
    <t>2102816802600</t>
  </si>
  <si>
    <t>FRANKFORT COMM UNIT SCH DIST 168</t>
  </si>
  <si>
    <t>2102817402600</t>
  </si>
  <si>
    <t>THOMPSONVILLE CUSD 174</t>
  </si>
  <si>
    <t>2102818802600</t>
  </si>
  <si>
    <t>ZEIGLER-ROYALTON C U S DIST 188</t>
  </si>
  <si>
    <t>2102819602600</t>
  </si>
  <si>
    <t>SESSER-VALIER COMM UNIT S D 196</t>
  </si>
  <si>
    <t>2104400102600</t>
  </si>
  <si>
    <t>GOREVILLE COMM UNIT DIST 1</t>
  </si>
  <si>
    <t>JOHNSON</t>
  </si>
  <si>
    <t>2104403200300</t>
  </si>
  <si>
    <t>NEW SIMPSON HILL CONS DIST 32</t>
  </si>
  <si>
    <t>2104404300300</t>
  </si>
  <si>
    <t>BUNCOMBE CONS SCHOOL DIST 43</t>
  </si>
  <si>
    <t>2104405500200</t>
  </si>
  <si>
    <t>VIENNA SCHOOL DIST 55</t>
  </si>
  <si>
    <t>2104406400200</t>
  </si>
  <si>
    <t>CYPRESS SCHOOL DIST 64</t>
  </si>
  <si>
    <t>2104413301700</t>
  </si>
  <si>
    <t>VIENNA H S DISTRICT 133</t>
  </si>
  <si>
    <t>2106100102600</t>
  </si>
  <si>
    <t>MASSAC UNIT DISTRICT #1</t>
  </si>
  <si>
    <t>MASSAC</t>
  </si>
  <si>
    <t>2106103802600</t>
  </si>
  <si>
    <t>JOPPA-MAPLE GROVE UNIT DIST 38</t>
  </si>
  <si>
    <t>2110000102600</t>
  </si>
  <si>
    <t>JOHNSTON CITY C U SCH DIST 1</t>
  </si>
  <si>
    <t>WILLIAMSON</t>
  </si>
  <si>
    <t>2110000202600</t>
  </si>
  <si>
    <t>MARION COMM UNIT SCH DIST 2</t>
  </si>
  <si>
    <t>2110000302600</t>
  </si>
  <si>
    <t>CRAB ORCHARD C U SCH DIST 3</t>
  </si>
  <si>
    <t>2110000402600</t>
  </si>
  <si>
    <t>HERRIN C U SCH DIST 4</t>
  </si>
  <si>
    <t>2110000502600</t>
  </si>
  <si>
    <t>CARTERVILLE C U SCH DIST 5</t>
  </si>
  <si>
    <t>2400000000092</t>
  </si>
  <si>
    <t>ALT SCH-GRUNDY/KENDALL ROE</t>
  </si>
  <si>
    <t>WILL</t>
  </si>
  <si>
    <t>2400000000093</t>
  </si>
  <si>
    <t>SAFE SCH-GRUNDY/KENDALL ROE</t>
  </si>
  <si>
    <t>GRUNDY</t>
  </si>
  <si>
    <t>2403200102600</t>
  </si>
  <si>
    <t>COAL CITY C U SCHOOL DISTRICT 1</t>
  </si>
  <si>
    <t>2403205400200</t>
  </si>
  <si>
    <t>MORRIS SCHOOL DISTRICT 54</t>
  </si>
  <si>
    <t>2403207301700</t>
  </si>
  <si>
    <t>GARDNER S WILMINGTON THS DIST 73</t>
  </si>
  <si>
    <t>2403207400300</t>
  </si>
  <si>
    <t>SOUTH WILMINGTON CONS SCH DIST 74</t>
  </si>
  <si>
    <t>2403207500200</t>
  </si>
  <si>
    <t>BRACEVILLE SCHOOL DIST 75</t>
  </si>
  <si>
    <t>2403210101600</t>
  </si>
  <si>
    <t>MORRIS COMM HIGH SCH DIST 101</t>
  </si>
  <si>
    <t>2403211101600</t>
  </si>
  <si>
    <t>MINOOKA COMM H S DISTRICT 111</t>
  </si>
  <si>
    <t>2403220100400</t>
  </si>
  <si>
    <t>MINOOKA COMM CONS S DIST 201</t>
  </si>
  <si>
    <t>2404701801600</t>
  </si>
  <si>
    <t>NEWARK COMM H S DIST 18</t>
  </si>
  <si>
    <t>KENDALL</t>
  </si>
  <si>
    <t>2404706600400</t>
  </si>
  <si>
    <t>NEWARK COMM CONS SCH DIST 66</t>
  </si>
  <si>
    <t>2404708802600</t>
  </si>
  <si>
    <t>PLANO COMM UNIT SCHOOL DIST 88</t>
  </si>
  <si>
    <t>2404709000400</t>
  </si>
  <si>
    <t>LISBON COMM CONS SCH DIST 90</t>
  </si>
  <si>
    <t>2404711502600</t>
  </si>
  <si>
    <t>YORKVILLE COMM UNIT SCH DIST 115</t>
  </si>
  <si>
    <t>2404730802600</t>
  </si>
  <si>
    <t>OSWEGO COMM UNIT SCHOOL DIST 308</t>
  </si>
  <si>
    <t>2600000000092</t>
  </si>
  <si>
    <t>ALT SCH-HANCOCK/MC DONOUGH ROE</t>
  </si>
  <si>
    <t>MCDONOUGH</t>
  </si>
  <si>
    <t>2600000000093</t>
  </si>
  <si>
    <t>SAFE SCH-HANCOCK/MC DONOUGH ROE</t>
  </si>
  <si>
    <t>2602900102600</t>
  </si>
  <si>
    <t>ASTORIA COMM UNIT SCH DIST 1</t>
  </si>
  <si>
    <t>FULTON</t>
  </si>
  <si>
    <t>2602900202600</t>
  </si>
  <si>
    <t>V I T COMM UNIT SCH DISTRICT 2</t>
  </si>
  <si>
    <t>2602900302600</t>
  </si>
  <si>
    <t>COMM UNIT SCH DIST 3 FULTON CTY</t>
  </si>
  <si>
    <t>2602900402600</t>
  </si>
  <si>
    <t>SPOON RIVER VALLEY C U S DIST 4</t>
  </si>
  <si>
    <t>2602906602500</t>
  </si>
  <si>
    <t>CANTON UNION SCHOOL DIST 66</t>
  </si>
  <si>
    <t>2602909702600</t>
  </si>
  <si>
    <t>LEWISTOWN SCHOOL DIST 97</t>
  </si>
  <si>
    <t>2603430701600</t>
  </si>
  <si>
    <t>ILLINI WEST H S DIST 307</t>
  </si>
  <si>
    <t>HANCOCK</t>
  </si>
  <si>
    <t>2603431602600</t>
  </si>
  <si>
    <t>WARSAW COMM UNIT SCH DISTRICT 316</t>
  </si>
  <si>
    <t>2603431700400</t>
  </si>
  <si>
    <t>CARTHAGE ESD 317</t>
  </si>
  <si>
    <t>2603432502600</t>
  </si>
  <si>
    <t>NAUVOO-COLUSA C U S DIST 325</t>
  </si>
  <si>
    <t>2603432700400</t>
  </si>
  <si>
    <t>DALLAS ESD 327</t>
  </si>
  <si>
    <t>2603432802400</t>
  </si>
  <si>
    <t>HAMILTON C C SCHOOL DIST 328</t>
  </si>
  <si>
    <t>2603433702600</t>
  </si>
  <si>
    <t>SOUTHEASTERN C U SCH DIST 337</t>
  </si>
  <si>
    <t>2603434700400</t>
  </si>
  <si>
    <t>LA HARPE CUSD 347</t>
  </si>
  <si>
    <t>2606210302600</t>
  </si>
  <si>
    <t>WEST PRAIRIE</t>
  </si>
  <si>
    <t>2606217002600</t>
  </si>
  <si>
    <t>BUSHNELL PRAIRIE CITY CUS D 170</t>
  </si>
  <si>
    <t>2606218502600</t>
  </si>
  <si>
    <t>MACOMB COMM UNIT SCH DIST 185</t>
  </si>
  <si>
    <t>2608500502600</t>
  </si>
  <si>
    <t>SCHUYLER-INDUSTRY</t>
  </si>
  <si>
    <t>SCHUYLER</t>
  </si>
  <si>
    <t>2800000000093</t>
  </si>
  <si>
    <t>SAFE SCH-BUREAU/HENRY/STARK ROE</t>
  </si>
  <si>
    <t>HENRY</t>
  </si>
  <si>
    <t>2800601700400</t>
  </si>
  <si>
    <t>OHIO COMM CONS SCHOOL DIST 17</t>
  </si>
  <si>
    <t>BUREAU</t>
  </si>
  <si>
    <t>2800608400400</t>
  </si>
  <si>
    <t>MALDEN COMM CONS SCH DIST 84</t>
  </si>
  <si>
    <t>2800609400400</t>
  </si>
  <si>
    <t>LADD COMM CONS SCHOOL DIST 94</t>
  </si>
  <si>
    <t>2800609800200</t>
  </si>
  <si>
    <t>DALZELL SCHOOL DISTRICT 98</t>
  </si>
  <si>
    <t>2800609900400</t>
  </si>
  <si>
    <t>SPRING VALLEY C C SCH DIST 99</t>
  </si>
  <si>
    <t>2800610302200</t>
  </si>
  <si>
    <t>DEPUE UNIT SCHOOL DIST 103</t>
  </si>
  <si>
    <t>2800611500200</t>
  </si>
  <si>
    <t>PRINCETON ELEM SCHOOL DIST 115</t>
  </si>
  <si>
    <t>2800630302600</t>
  </si>
  <si>
    <t>LA MOILLE C U SCHOOL DIST 303</t>
  </si>
  <si>
    <t>2800634002600</t>
  </si>
  <si>
    <t>BUREAU VALLEY CUSD 340</t>
  </si>
  <si>
    <t>2800650001500</t>
  </si>
  <si>
    <t>PRINCETON HIGH SCH DIST 500</t>
  </si>
  <si>
    <t>2800650201700</t>
  </si>
  <si>
    <t>HALL HIGH SCH DIST 502</t>
  </si>
  <si>
    <t>2800650501600</t>
  </si>
  <si>
    <t>OHIO COMMUNITY H S DIST 505</t>
  </si>
  <si>
    <t>2803719000200</t>
  </si>
  <si>
    <t>COLONA SCHOOL DISTRICT 190</t>
  </si>
  <si>
    <t>2803722302600</t>
  </si>
  <si>
    <t>ORION COMM UNIT SCHOOL DIST 223</t>
  </si>
  <si>
    <t>2803722402600</t>
  </si>
  <si>
    <t>GALVA COMM UNIT SCH DIST 224</t>
  </si>
  <si>
    <t>2803722502600</t>
  </si>
  <si>
    <t>ALWOOD COMM UNIT SCH DIST 225</t>
  </si>
  <si>
    <t>2803722602600</t>
  </si>
  <si>
    <t>ANNAWAN COMM UNIT SCH DIST 226</t>
  </si>
  <si>
    <t>2803722702600</t>
  </si>
  <si>
    <t>CAMBRIDGE C U SCH DIST 227</t>
  </si>
  <si>
    <t>2803722802600</t>
  </si>
  <si>
    <t>GENESEO COMM UNIT SCH DIST 228</t>
  </si>
  <si>
    <t>2803722902600</t>
  </si>
  <si>
    <t>KEWANEE COMM UNIT SCH DIST 229</t>
  </si>
  <si>
    <t>2803723002600</t>
  </si>
  <si>
    <t>WETHERSFIELD C U SCH DIST 230</t>
  </si>
  <si>
    <t>2808800102600</t>
  </si>
  <si>
    <t>BRADFORD COMM UNIT SCH DIST 1</t>
  </si>
  <si>
    <t>STARK</t>
  </si>
  <si>
    <t>2808810002600</t>
  </si>
  <si>
    <t>STARK COUNTY C U SCH DIST 100</t>
  </si>
  <si>
    <t>3000000000092</t>
  </si>
  <si>
    <t>ALT SCH-JACKSON/PERRY ROE</t>
  </si>
  <si>
    <t>JACKSON</t>
  </si>
  <si>
    <t>3000000000093</t>
  </si>
  <si>
    <t>SAFE SCH-JACKSON/PERRY ROE</t>
  </si>
  <si>
    <t>3000000000095</t>
  </si>
  <si>
    <t>ALOP-JACKSON/PERRY ROE</t>
  </si>
  <si>
    <t>3000200102200</t>
  </si>
  <si>
    <t>CAIRO UNIT SCHOOL DISTRICT 1</t>
  </si>
  <si>
    <t>ALEXANDER</t>
  </si>
  <si>
    <t>3000200502600</t>
  </si>
  <si>
    <t>EGYPTIAN COMM UNIT SCH DIST 5</t>
  </si>
  <si>
    <t>3003908600300</t>
  </si>
  <si>
    <t>DESOTO CONS SCHOOL DISTRICT 86</t>
  </si>
  <si>
    <t>3003909500200</t>
  </si>
  <si>
    <t>CARBONDALE ELEM SCH DIST 95</t>
  </si>
  <si>
    <t>3003913000400</t>
  </si>
  <si>
    <t>GIANT CITY C C SCHOOL DIST 130</t>
  </si>
  <si>
    <t>3003914000400</t>
  </si>
  <si>
    <t>UNITY POINT C C SCHOOL DIST 140</t>
  </si>
  <si>
    <t>3003916501600</t>
  </si>
  <si>
    <t>CARBONDALE COMM H S DISTRICT 165</t>
  </si>
  <si>
    <t>3003917602600</t>
  </si>
  <si>
    <t>TRICO COMM UNIT SCH DISTRICT 176</t>
  </si>
  <si>
    <t>3003918602600</t>
  </si>
  <si>
    <t>MURPHYSBORO C U SCH DIST 186</t>
  </si>
  <si>
    <t>3003919602600</t>
  </si>
  <si>
    <t>ELVERADO C U SCHOOL DIST 196</t>
  </si>
  <si>
    <t>3007300500200</t>
  </si>
  <si>
    <t>TAMAROA SCHOOL DIST 5</t>
  </si>
  <si>
    <t>PERRY</t>
  </si>
  <si>
    <t>3007305000200</t>
  </si>
  <si>
    <t>PINCKNEYVILLE SCH DIST 50</t>
  </si>
  <si>
    <t>3007310101600</t>
  </si>
  <si>
    <t>PINCKNEYVILLE COMM H S DIST 101</t>
  </si>
  <si>
    <t>3007320400400</t>
  </si>
  <si>
    <t>COMMUNITY CONS SCH DIST 204</t>
  </si>
  <si>
    <t>3007330002600</t>
  </si>
  <si>
    <t>DU QUOIN C U SCHOOL DISTRICT 300</t>
  </si>
  <si>
    <t>3007710002600</t>
  </si>
  <si>
    <t>CENTURY COMM UNIT SCH DIST 100</t>
  </si>
  <si>
    <t>PULASKI</t>
  </si>
  <si>
    <t>3007710102600</t>
  </si>
  <si>
    <t>MERIDIAN C U SCH DISTRICT 101</t>
  </si>
  <si>
    <t>3009101600400</t>
  </si>
  <si>
    <t>LICK CREEK C C SCH DISTRICT 16</t>
  </si>
  <si>
    <t>UNION</t>
  </si>
  <si>
    <t>3009101702200</t>
  </si>
  <si>
    <t>COBDEN SCH UNIT DIST 17</t>
  </si>
  <si>
    <t>3009103700400</t>
  </si>
  <si>
    <t>ANNA C C SCH DIST 37</t>
  </si>
  <si>
    <t>3009104300400</t>
  </si>
  <si>
    <t>JONESBORO C C SCHOOL DIST 43</t>
  </si>
  <si>
    <t>3009106602200</t>
  </si>
  <si>
    <t>DONGOLA SCH UNIT DIST 66</t>
  </si>
  <si>
    <t>3009108101600</t>
  </si>
  <si>
    <t>ANNA JONESBORO COMM H S DIST 81</t>
  </si>
  <si>
    <t>3009108402600</t>
  </si>
  <si>
    <t>SHAWNEE C U SCH DIST 84</t>
  </si>
  <si>
    <t>3100000000093</t>
  </si>
  <si>
    <t>SAFE SCH-KANE ROE</t>
  </si>
  <si>
    <t>KANE</t>
  </si>
  <si>
    <t>3100000000095</t>
  </si>
  <si>
    <t>ALOP-KANE ROE</t>
  </si>
  <si>
    <t>3104504602200</t>
  </si>
  <si>
    <t>SCHOOL DISTRICT 46</t>
  </si>
  <si>
    <t>3104510102200</t>
  </si>
  <si>
    <t>BATAVIA UNIT SCHOOL DIST 101</t>
  </si>
  <si>
    <t>3104512902200</t>
  </si>
  <si>
    <t>AURORA WEST UNIT SCHOOL DIST 129</t>
  </si>
  <si>
    <t>3104513102200</t>
  </si>
  <si>
    <t>AURORA EAST UNIT SCHOOL DIST 131</t>
  </si>
  <si>
    <t>3104530002600</t>
  </si>
  <si>
    <t>COMM UNIT SCH DIST 300</t>
  </si>
  <si>
    <t>3104530102600</t>
  </si>
  <si>
    <t>CENTRAL COMM UNIT SCH DIST 301</t>
  </si>
  <si>
    <t>3104530202600</t>
  </si>
  <si>
    <t>KANELAND C U SCHOOL DIST 302</t>
  </si>
  <si>
    <t>3104530302600</t>
  </si>
  <si>
    <t>ST CHARLES C U SCHOOL DIST 303</t>
  </si>
  <si>
    <t>3104530402600</t>
  </si>
  <si>
    <t>GENEVA COMM UNIT SCH DIST 304</t>
  </si>
  <si>
    <t>3200000000092</t>
  </si>
  <si>
    <t>ALT SCH-IROQUOIS/KANKAKEE ROE</t>
  </si>
  <si>
    <t>KANKAKEE</t>
  </si>
  <si>
    <t>3200000000093</t>
  </si>
  <si>
    <t>SAFE SCH-IROQUOIS/KANKAKEE ROE</t>
  </si>
  <si>
    <t>3203800302600</t>
  </si>
  <si>
    <t>DONOVAN COMM UNIT SCHOOL DIST 3</t>
  </si>
  <si>
    <t>IROQUOIS</t>
  </si>
  <si>
    <t>3203800402600</t>
  </si>
  <si>
    <t>CENTRAL COMM UNIT SCHOOL DIST 4</t>
  </si>
  <si>
    <t>3203800602600</t>
  </si>
  <si>
    <t>CISSNA PARK COMM UNIT SCH DIST 6</t>
  </si>
  <si>
    <t>3203800902600</t>
  </si>
  <si>
    <t>IROQUOIS CO C U SCHOOL DIST 9</t>
  </si>
  <si>
    <t>3203801002600</t>
  </si>
  <si>
    <t>IROQUOIS WEST C U S DIST 10</t>
  </si>
  <si>
    <t>3203812402600</t>
  </si>
  <si>
    <t>MILFORD AREA PUBLIC SCHL DIST 124</t>
  </si>
  <si>
    <t>3203824902600</t>
  </si>
  <si>
    <t>CRESCENT-IROQUOIS</t>
  </si>
  <si>
    <t>3204600102600</t>
  </si>
  <si>
    <t>MOMENCE COMM UNIT SCH DIST 1</t>
  </si>
  <si>
    <t>3204600202600</t>
  </si>
  <si>
    <t>HERSCHER COMM UNIT SCH DIST 2</t>
  </si>
  <si>
    <t>3204600502600</t>
  </si>
  <si>
    <t>MANTENO COMM UNIT SCH DIST 5</t>
  </si>
  <si>
    <t>3204600602600</t>
  </si>
  <si>
    <t>GRANT PARK C U  SCHOOL DIST 6</t>
  </si>
  <si>
    <t>3204605300200</t>
  </si>
  <si>
    <t>BOURBONNAIS SCHOOL DIST 53</t>
  </si>
  <si>
    <t>3204606100200</t>
  </si>
  <si>
    <t>BRADLEY SCHOOL DIST 61</t>
  </si>
  <si>
    <t>3204611102500</t>
  </si>
  <si>
    <t>KANKAKEE SCHOOL DIST 111</t>
  </si>
  <si>
    <t>3204625600400</t>
  </si>
  <si>
    <t>ST ANNE C C SCHOOL DIST 256</t>
  </si>
  <si>
    <t>3204625800400</t>
  </si>
  <si>
    <t>ST GEORGE C C SCHOOL DIST 258</t>
  </si>
  <si>
    <t>3204625900400</t>
  </si>
  <si>
    <t>PEMBROKE C C SCHOOL DISTRICT 259</t>
  </si>
  <si>
    <t>3204630201600</t>
  </si>
  <si>
    <t>ST ANNE COMM H S DIST 302</t>
  </si>
  <si>
    <t>3204630701600</t>
  </si>
  <si>
    <t>BRADLEY BOURBONNAIS C HS D 307</t>
  </si>
  <si>
    <t>3300000000092</t>
  </si>
  <si>
    <t>ALT-HENDERSON/KNOX/MERCER/WARREN</t>
  </si>
  <si>
    <t>WARREN</t>
  </si>
  <si>
    <t>3300000000093</t>
  </si>
  <si>
    <t>SAFE SCH-KNOX ROE</t>
  </si>
  <si>
    <t>3303623502600</t>
  </si>
  <si>
    <t>WEST CENTRAL</t>
  </si>
  <si>
    <t>HENDERSON</t>
  </si>
  <si>
    <t>3304820202600</t>
  </si>
  <si>
    <t>KNOXVILLE C U SCHOOL DIST 202</t>
  </si>
  <si>
    <t>KNOX</t>
  </si>
  <si>
    <t>3304820502600</t>
  </si>
  <si>
    <t>GALESBURG C U SCHOOL DIST 205</t>
  </si>
  <si>
    <t>3304820802600</t>
  </si>
  <si>
    <t>R O W V A COMM UNIT SCH DIST 208</t>
  </si>
  <si>
    <t>3304821002600</t>
  </si>
  <si>
    <t>WILLIAMSFIELD C U S DIST 210</t>
  </si>
  <si>
    <t>3304827602600</t>
  </si>
  <si>
    <t>ABINGDON - AVON CUSD 276</t>
  </si>
  <si>
    <t>3306640402600</t>
  </si>
  <si>
    <t>MERCER COUNTY SD 404</t>
  </si>
  <si>
    <t>MERCER</t>
  </si>
  <si>
    <t>3309423802600</t>
  </si>
  <si>
    <t>MONMOUTH-ROSEVILLE</t>
  </si>
  <si>
    <t>3309430402600</t>
  </si>
  <si>
    <t>UNITED CUSD 304</t>
  </si>
  <si>
    <t>3400000000093</t>
  </si>
  <si>
    <t>SAFE SCH-LAKE ROE</t>
  </si>
  <si>
    <t>LAKE</t>
  </si>
  <si>
    <t>3400000000095</t>
  </si>
  <si>
    <t>ALOP SCH-LAKE ROE</t>
  </si>
  <si>
    <t>3404900100200</t>
  </si>
  <si>
    <t>WINTHROP HARBOR SCHOOL DIST 1</t>
  </si>
  <si>
    <t>3404900300400</t>
  </si>
  <si>
    <t>BEACH PARK C C SCHOOL DIST 3</t>
  </si>
  <si>
    <t>3404900600200</t>
  </si>
  <si>
    <t>ZION ELEMENTARY SCHOOL DISTRICT 6</t>
  </si>
  <si>
    <t>3404902400400</t>
  </si>
  <si>
    <t>MILLBURN C C SCHOOL DIST 24</t>
  </si>
  <si>
    <t>3404903300200</t>
  </si>
  <si>
    <t>EMMONS SCHOOL DISTRICT 33</t>
  </si>
  <si>
    <t>3404903400400</t>
  </si>
  <si>
    <t>ANTIOCH C C SCHOOL DISTRICT 34</t>
  </si>
  <si>
    <t>3404903600200</t>
  </si>
  <si>
    <t>GRASS LAKE SCHOOL DIST 36</t>
  </si>
  <si>
    <t>3404903700200</t>
  </si>
  <si>
    <t>GAVIN SCHOOL DIST 37</t>
  </si>
  <si>
    <t>3404903800200</t>
  </si>
  <si>
    <t>BIG HOLLOW SCHOOL DIST 38</t>
  </si>
  <si>
    <t>3404904100400</t>
  </si>
  <si>
    <t>LAKE VILLA C C SCHOOL DIST 41</t>
  </si>
  <si>
    <t>3404904600400</t>
  </si>
  <si>
    <t>GRAYSLAKE C C SCHOOL DISTRICT 46</t>
  </si>
  <si>
    <t>3404905000400</t>
  </si>
  <si>
    <t>WOODLAND C C SCHOOL DIST 50</t>
  </si>
  <si>
    <t>3404905600200</t>
  </si>
  <si>
    <t>GURNEE SCHOOL DIST 56</t>
  </si>
  <si>
    <t>3404906002600</t>
  </si>
  <si>
    <t>WAUKEGAN C U SCHOOL DIST 60</t>
  </si>
  <si>
    <t>3404906500200</t>
  </si>
  <si>
    <t>LAKE BLUFF ELEM SCHOOL DIST 65</t>
  </si>
  <si>
    <t>3404906700500</t>
  </si>
  <si>
    <t>LAKE FOREST SCHOOL DIST 67</t>
  </si>
  <si>
    <t>3404906800200</t>
  </si>
  <si>
    <t>OAK GROVE SCHOOL DIST 68</t>
  </si>
  <si>
    <t>3404907000200</t>
  </si>
  <si>
    <t>LIBERTYVILLE SCHOOL DIST 70</t>
  </si>
  <si>
    <t>3404907200200</t>
  </si>
  <si>
    <t>RONDOUT SCHOOL DIST 72</t>
  </si>
  <si>
    <t>3404907300400</t>
  </si>
  <si>
    <t>HAWTHORN C C SCHOOL DIST 73</t>
  </si>
  <si>
    <t>3404907500200</t>
  </si>
  <si>
    <t>MUNDELEIN ELEM SCHOOL DIST 75</t>
  </si>
  <si>
    <t>3404907600200</t>
  </si>
  <si>
    <t>DIAMOND LAKE SCHOOL DIST 76</t>
  </si>
  <si>
    <t>3404907900200</t>
  </si>
  <si>
    <t>FREMONT SCHOOL DIST 79</t>
  </si>
  <si>
    <t>3404909502600</t>
  </si>
  <si>
    <t>LAKE ZURICH C U SCH DIST 95</t>
  </si>
  <si>
    <t>3404909600400</t>
  </si>
  <si>
    <t>KILDEER COUNTRYSIDE C C S DIST 96</t>
  </si>
  <si>
    <t>3404910200400</t>
  </si>
  <si>
    <t>APTAKISIC-TRIPP C C S DIST 102</t>
  </si>
  <si>
    <t>3404910300200</t>
  </si>
  <si>
    <t>LINCOLNSHIRE-PRAIRIEVIEW S D 103</t>
  </si>
  <si>
    <t>3404910600200</t>
  </si>
  <si>
    <t>BANNOCKBURN SCHOOL DIST 106</t>
  </si>
  <si>
    <t>3404910900200</t>
  </si>
  <si>
    <t>DEERFIELD SCHOOL DIST 109</t>
  </si>
  <si>
    <t>3404911200200</t>
  </si>
  <si>
    <t>NORTH SHORE SD 112</t>
  </si>
  <si>
    <t>3404911301700</t>
  </si>
  <si>
    <t>TOWNSHIP HIGH SCHOOL DIST 113</t>
  </si>
  <si>
    <t>3404911400200</t>
  </si>
  <si>
    <t>FOX LAKE GRADE SCHOOL DIST 114</t>
  </si>
  <si>
    <t>3404911501600</t>
  </si>
  <si>
    <t>LAKE FOREST COMM H S DISTRICT 115</t>
  </si>
  <si>
    <t>3404911602600</t>
  </si>
  <si>
    <t>ROUND LAKE AREA SCHS - DIST 116</t>
  </si>
  <si>
    <t>3404911701600</t>
  </si>
  <si>
    <t>ANTIOCH COMM HIGH SCH DIST 117</t>
  </si>
  <si>
    <t>3404911802600</t>
  </si>
  <si>
    <t>WAUCONDA COMM UNIT S DIST 118</t>
  </si>
  <si>
    <t>3404912001300</t>
  </si>
  <si>
    <t>MUNDELEIN CONS HIGH SCH DIST 120</t>
  </si>
  <si>
    <t>3404912101700</t>
  </si>
  <si>
    <t>WARREN TWP HIGH SCH DIST 121</t>
  </si>
  <si>
    <t>3404912401600</t>
  </si>
  <si>
    <t>GRANT COMM H S DISTRICT 124</t>
  </si>
  <si>
    <t>3404912501300</t>
  </si>
  <si>
    <t>ADLAI E STEVENSON DIST 125</t>
  </si>
  <si>
    <t>3404912601700</t>
  </si>
  <si>
    <t>ZION-BENTON TWP H S DIST 126</t>
  </si>
  <si>
    <t>3404912701600</t>
  </si>
  <si>
    <t>GRAYSLAKE COMM HIGH SCH DIST 127</t>
  </si>
  <si>
    <t>3404912801600</t>
  </si>
  <si>
    <t>LIBERTYVILLE COMM H SCH DIST 128</t>
  </si>
  <si>
    <t>3404918702600</t>
  </si>
  <si>
    <t>NORTH CHICAGO SCHOOL DIST 187</t>
  </si>
  <si>
    <t>3404922002600</t>
  </si>
  <si>
    <t>BARRINGTON C U SCHOOL DIST 220</t>
  </si>
  <si>
    <t>3500000000093</t>
  </si>
  <si>
    <t>SAFE SCH-LA SALLE ROE</t>
  </si>
  <si>
    <t>LASALLE</t>
  </si>
  <si>
    <t>3505000102600</t>
  </si>
  <si>
    <t>LELAND COMM UNIT SCH DIST 1</t>
  </si>
  <si>
    <t>3505000202600</t>
  </si>
  <si>
    <t>COMMUNITY UNIT SCH DIST 2</t>
  </si>
  <si>
    <t>3505000902600</t>
  </si>
  <si>
    <t>EARLVILLE COMM UNIT SCH DIST 9</t>
  </si>
  <si>
    <t>3505004001700</t>
  </si>
  <si>
    <t>STREATOR TWP H S DIST 40</t>
  </si>
  <si>
    <t>3505004400200</t>
  </si>
  <si>
    <t>STREATOR ELEM SCHOOL DIST 44</t>
  </si>
  <si>
    <t>3505006500400</t>
  </si>
  <si>
    <t>Allen Otter Creek CCSD 65</t>
  </si>
  <si>
    <t>3505007900400</t>
  </si>
  <si>
    <t>TONICA COMM CONS SCH DIST 79</t>
  </si>
  <si>
    <t>3505008200400</t>
  </si>
  <si>
    <t>DEER PARK C C SCHOOL DIST 82</t>
  </si>
  <si>
    <t>3505009500400</t>
  </si>
  <si>
    <t>GRAND RIDGE C C SCHOOL DIST 95</t>
  </si>
  <si>
    <t>3505012001700</t>
  </si>
  <si>
    <t>LA SALLE-PERU TWP H S D 120</t>
  </si>
  <si>
    <t>3505012200200</t>
  </si>
  <si>
    <t>LASALLE ELEM SCHOOL DIST 122</t>
  </si>
  <si>
    <t>3505012400200</t>
  </si>
  <si>
    <t>PERU ELEM SCHOOL DISTRICT 124</t>
  </si>
  <si>
    <t>3505012500200</t>
  </si>
  <si>
    <t>OGLESBY ELEM SCH DIST 125</t>
  </si>
  <si>
    <t>3505014001700</t>
  </si>
  <si>
    <t>OTTAWA TWP H S DIST 140</t>
  </si>
  <si>
    <t>3505014100200</t>
  </si>
  <si>
    <t>OTTAWA ELEM SCHOOL DIST 141</t>
  </si>
  <si>
    <t>3505015000200</t>
  </si>
  <si>
    <t>MARSEILLES ELEM SCHOOL DIST 150</t>
  </si>
  <si>
    <t>3505016001700</t>
  </si>
  <si>
    <t>SENECA TWP H S DIST 160</t>
  </si>
  <si>
    <t>3505017000400</t>
  </si>
  <si>
    <t>SENECA COMM CONS SCH DIST 170</t>
  </si>
  <si>
    <t>DIMMICK C C SCHOOL DIST 175</t>
  </si>
  <si>
    <t>3505018500400</t>
  </si>
  <si>
    <t>WALTHAM C C SCHOOL DIST 185</t>
  </si>
  <si>
    <t>3505019500400</t>
  </si>
  <si>
    <t>WALLACE C C SCHOOL DIST 195</t>
  </si>
  <si>
    <t>3505021000400</t>
  </si>
  <si>
    <t>MILLER TWP CC SCH DIST 210</t>
  </si>
  <si>
    <t>3505023000400</t>
  </si>
  <si>
    <t>RUTLAND C C SCHOOL DIST 230</t>
  </si>
  <si>
    <t>3505028001700</t>
  </si>
  <si>
    <t>MENDOTA TWP H S DIST 280</t>
  </si>
  <si>
    <t>3505028900400</t>
  </si>
  <si>
    <t>MENDOTA C C SCHOOL DIST 289</t>
  </si>
  <si>
    <t>3505042502600</t>
  </si>
  <si>
    <t>LOSTANT COMM UNIT SCH DIST 425</t>
  </si>
  <si>
    <t>3505900502600</t>
  </si>
  <si>
    <t>HENRY-SENACHWINE CUSD 5</t>
  </si>
  <si>
    <t>MARSHALL</t>
  </si>
  <si>
    <t>3505900702600</t>
  </si>
  <si>
    <t>MIDLAND COMMUNITY UNIT DIST 7</t>
  </si>
  <si>
    <t>3507853502600</t>
  </si>
  <si>
    <t>PUTNAM CO C U SCHOOL DIST 535</t>
  </si>
  <si>
    <t>PUTNAM</t>
  </si>
  <si>
    <t>3900000000092</t>
  </si>
  <si>
    <t>ALT SCH-MACON/PIATT ROE</t>
  </si>
  <si>
    <t>MACON</t>
  </si>
  <si>
    <t>3900000000093</t>
  </si>
  <si>
    <t>SAFE SCH-MACON/PIATT ROE</t>
  </si>
  <si>
    <t>3905500102600</t>
  </si>
  <si>
    <t>ARGENTA-OREANA COMM UNIT SCH D 1</t>
  </si>
  <si>
    <t>3905500202600</t>
  </si>
  <si>
    <t>MAROA FORSYTH C U SCH DIST 2</t>
  </si>
  <si>
    <t>3905500302600</t>
  </si>
  <si>
    <t>MT ZION COMM UNIT SCH DIST 3</t>
  </si>
  <si>
    <t>3905500902600</t>
  </si>
  <si>
    <t>SANGAMON VALLEY CUSD 9</t>
  </si>
  <si>
    <t>3905501102600</t>
  </si>
  <si>
    <t>WARRENSBURG-LATHAM C U DIST 11</t>
  </si>
  <si>
    <t>3905501502600</t>
  </si>
  <si>
    <t>MERIDIAN COMM UNIT SCH DIST 15</t>
  </si>
  <si>
    <t>3905506102500</t>
  </si>
  <si>
    <t>DECATUR SCHOOL DISTRICT 61</t>
  </si>
  <si>
    <t>3907400502600</t>
  </si>
  <si>
    <t>BEMENT COMM UNIT SCHOOL DIST 5</t>
  </si>
  <si>
    <t>3907402502600</t>
  </si>
  <si>
    <t>MONTICELLO C U SCHOOL DIST 25</t>
  </si>
  <si>
    <t>3907405702600</t>
  </si>
  <si>
    <t>DELAND-WELDON C U SCH DIST 57</t>
  </si>
  <si>
    <t>3907410002600</t>
  </si>
  <si>
    <t>CERRO GORDO C U SCHOOL DIST 100</t>
  </si>
  <si>
    <t>4000000000092</t>
  </si>
  <si>
    <t>ALT SCH-CALHOUN/GREENE/JERSY/MACO</t>
  </si>
  <si>
    <t>MACOUPIN</t>
  </si>
  <si>
    <t>4000000000093</t>
  </si>
  <si>
    <t>SAFE SCH-CALHOUN/GREENE/JERSY/MAC</t>
  </si>
  <si>
    <t>4000704002600</t>
  </si>
  <si>
    <t>CALHOUN COMM UNIT SCH DIST 40</t>
  </si>
  <si>
    <t>CALHOUN</t>
  </si>
  <si>
    <t>4000704202600</t>
  </si>
  <si>
    <t>BRUSSELS COMM UNIT SCHOOL DIST 42</t>
  </si>
  <si>
    <t>4003100102600</t>
  </si>
  <si>
    <t>CARROLLTON C U SCHOOL DIST 1</t>
  </si>
  <si>
    <t>GREENE</t>
  </si>
  <si>
    <t>4003100302600</t>
  </si>
  <si>
    <t>NORTH GREENE UNIT SCHOOL DIST 3</t>
  </si>
  <si>
    <t>4003101002600</t>
  </si>
  <si>
    <t>GREENFIELD C U SCHOOL DIST 10</t>
  </si>
  <si>
    <t>4004210002600</t>
  </si>
  <si>
    <t>JERSEY C U SCH DIST 100</t>
  </si>
  <si>
    <t>JERSEY</t>
  </si>
  <si>
    <t>4005600102600</t>
  </si>
  <si>
    <t>CARLINVILLE C U SCHOOL DIST 1</t>
  </si>
  <si>
    <t>4005600202600</t>
  </si>
  <si>
    <t>NORTHWESTERN C U SCH DIST 2</t>
  </si>
  <si>
    <t>4005600502600</t>
  </si>
  <si>
    <t>MOUNT OLIVE C U SCHOOL DIST 5</t>
  </si>
  <si>
    <t>4005600602600</t>
  </si>
  <si>
    <t>STAUNTON COMM UNIT SCH DIST 6</t>
  </si>
  <si>
    <t>4005600702600</t>
  </si>
  <si>
    <t>GILLESPIE COMM UNIT SCH DIST 7</t>
  </si>
  <si>
    <t>4005600802600</t>
  </si>
  <si>
    <t>BUNKER HILL C U SCHOOL DIST 8</t>
  </si>
  <si>
    <t>4005600902600</t>
  </si>
  <si>
    <t>SOUTHWESTERN C U SCH DIST 9</t>
  </si>
  <si>
    <t>4005603402600</t>
  </si>
  <si>
    <t>NORTH MAC CUSD 34</t>
  </si>
  <si>
    <t>4100000000093</t>
  </si>
  <si>
    <t>SAFE SCH-MADISON ROE</t>
  </si>
  <si>
    <t>MADISON</t>
  </si>
  <si>
    <t>4105700102600</t>
  </si>
  <si>
    <t>ROXANA COMM UNIT SCHOOL DIST 1</t>
  </si>
  <si>
    <t>4105700202600</t>
  </si>
  <si>
    <t>TRIAD COMM UNIT SCHOOL DIST 2</t>
  </si>
  <si>
    <t>4105700302600</t>
  </si>
  <si>
    <t>VENICE COMM UNIT SCHOOL DIST 3</t>
  </si>
  <si>
    <t>4105700502600</t>
  </si>
  <si>
    <t>HIGHLAND COMM UNIT SCH DIST 5</t>
  </si>
  <si>
    <t>4105700702600</t>
  </si>
  <si>
    <t>EDWARDSVILLE C U SCHOOL DIST 7</t>
  </si>
  <si>
    <t>4105700802600</t>
  </si>
  <si>
    <t>BETHALTO C U SCHOOL DIST 8</t>
  </si>
  <si>
    <t>4105700902600</t>
  </si>
  <si>
    <t>GRANITE CITY C U SCHOOL DIST 9</t>
  </si>
  <si>
    <t>4105701002600</t>
  </si>
  <si>
    <t>COLLINSVILLE C U SCH DIST 10</t>
  </si>
  <si>
    <t>4105701102600</t>
  </si>
  <si>
    <t>ALTON COMM UNIT SCHOOL DIST 11</t>
  </si>
  <si>
    <t>4105701202600</t>
  </si>
  <si>
    <t>MADISON COMM UNIT SCH DIST 12</t>
  </si>
  <si>
    <t>4105701300200</t>
  </si>
  <si>
    <t>EAST ALTON SCHOOL DISTRICT 13</t>
  </si>
  <si>
    <t>4105701401600</t>
  </si>
  <si>
    <t>EAST ALTON-WOOD RIVER C H S D 14</t>
  </si>
  <si>
    <t>4105701500300</t>
  </si>
  <si>
    <t>WOOD RIVER-HARTFORD ELEM S D 15</t>
  </si>
  <si>
    <t>4400000000093</t>
  </si>
  <si>
    <t>SAFE SCH-MC HENRY ROE</t>
  </si>
  <si>
    <t>MCHENRY</t>
  </si>
  <si>
    <t>4406300200300</t>
  </si>
  <si>
    <t>NIPPERSINK SCHOOL DISTRICT 2</t>
  </si>
  <si>
    <t>4406300300300</t>
  </si>
  <si>
    <t>FOX RIVER GROVE CONS S D 3</t>
  </si>
  <si>
    <t>4406301202600</t>
  </si>
  <si>
    <t>JOHNSBURG C U SCHOOL DIST 12</t>
  </si>
  <si>
    <t>4406301500400</t>
  </si>
  <si>
    <t>MCHENRY C C SCHOOL DIST 15</t>
  </si>
  <si>
    <t>4406301800400</t>
  </si>
  <si>
    <t>RILEY C C SCHOOL DIST 18</t>
  </si>
  <si>
    <t>4406301902400</t>
  </si>
  <si>
    <t>ALDEN HEBRON SCHOOL DIST 19</t>
  </si>
  <si>
    <t>4406302600400</t>
  </si>
  <si>
    <t>CARY C C SCHOOL DIST 26</t>
  </si>
  <si>
    <t>4406303600200</t>
  </si>
  <si>
    <t>HARRISON SCHOOL DISTRICT 36</t>
  </si>
  <si>
    <t>4406304600300</t>
  </si>
  <si>
    <t>PRAIRIE GROVE C SCH DIST 46</t>
  </si>
  <si>
    <t>4406304700400</t>
  </si>
  <si>
    <t>CRYSTAL LAKE C C SCH DIST 47</t>
  </si>
  <si>
    <t>4406305002600</t>
  </si>
  <si>
    <t>HARVARD C U SCHOOL DIST 50</t>
  </si>
  <si>
    <t>4406315401600</t>
  </si>
  <si>
    <t>MARENGO COMM HS DIST 154</t>
  </si>
  <si>
    <t>4406315501600</t>
  </si>
  <si>
    <t>COMMUNITY HIGH SCHOOL DIST 155</t>
  </si>
  <si>
    <t>4406315601600</t>
  </si>
  <si>
    <t>MCHENRY COMM H S DIST 156</t>
  </si>
  <si>
    <t>4406315701600</t>
  </si>
  <si>
    <t>RICHMOND-BURTON COMM H SC D 157</t>
  </si>
  <si>
    <t>4406315802200</t>
  </si>
  <si>
    <t>HUNTLEY CONS SCHOOL DIST 158</t>
  </si>
  <si>
    <t>4406316500300</t>
  </si>
  <si>
    <t>MARENGO-UNION ELEM CONS DIST 165</t>
  </si>
  <si>
    <t>4406320002600</t>
  </si>
  <si>
    <t>WOODSTOCK C U SCHOOL DIST 200</t>
  </si>
  <si>
    <t>4500000000092</t>
  </si>
  <si>
    <t>ALT SCH-MONROE/RANDOLPH ROE</t>
  </si>
  <si>
    <t>MONROE</t>
  </si>
  <si>
    <t>4500000000093</t>
  </si>
  <si>
    <t>SAFE SCH-MONROE/RANDOLPH ROE</t>
  </si>
  <si>
    <t>4506700302600</t>
  </si>
  <si>
    <t>VALMEYER COMM UNIT SCH DIST 3</t>
  </si>
  <si>
    <t>4506700402600</t>
  </si>
  <si>
    <t>COLUMBIA COMM UNIT SCH DIST 4</t>
  </si>
  <si>
    <t>4506700502600</t>
  </si>
  <si>
    <t>WATERLOO COMM UNIT SCH DIST 5</t>
  </si>
  <si>
    <t>4507900102200</t>
  </si>
  <si>
    <t>COULTERVILLE UNIT SCHOOL DIST 1</t>
  </si>
  <si>
    <t>RANDOLPH</t>
  </si>
  <si>
    <t>4507912201900</t>
  </si>
  <si>
    <t>CHESTER N H SCHOOL DIST 122</t>
  </si>
  <si>
    <t>4507913202600</t>
  </si>
  <si>
    <t>RED BUD C U SCHOOL DIST 132</t>
  </si>
  <si>
    <t>4507913400400</t>
  </si>
  <si>
    <t>PRAIRIE DU ROCHER C C S D 134</t>
  </si>
  <si>
    <t>4507913802600</t>
  </si>
  <si>
    <t>STEELEVILLE C U SCH DIST 138</t>
  </si>
  <si>
    <t>4507913902600</t>
  </si>
  <si>
    <t>CHESTER COMM UNIT SCH DIST 139</t>
  </si>
  <si>
    <t>4507914002600</t>
  </si>
  <si>
    <t>SPARTA C U SCHOOL DIST 140</t>
  </si>
  <si>
    <t>4700000000093</t>
  </si>
  <si>
    <t>SAFE SCH-LEE/OGLE ROE</t>
  </si>
  <si>
    <t>LEE</t>
  </si>
  <si>
    <t>4700000000095</t>
  </si>
  <si>
    <t>ALOP-LEE/OGLE ROE</t>
  </si>
  <si>
    <t>4705217002200</t>
  </si>
  <si>
    <t>DIXON UNIT SCHOOL DIST 170</t>
  </si>
  <si>
    <t>4705222000200</t>
  </si>
  <si>
    <t>STEWARD ELEM SCHOOL DIST 220</t>
  </si>
  <si>
    <t>4705227102600</t>
  </si>
  <si>
    <t>4705227202600</t>
  </si>
  <si>
    <t>AMBOY COMM UNIT SCHOOL DIST 272</t>
  </si>
  <si>
    <t>4705227502600</t>
  </si>
  <si>
    <t>ASHTON COMM UNIT SCH DIST 275</t>
  </si>
  <si>
    <t>4707114400300</t>
  </si>
  <si>
    <t>KINGS CONSOLIDATED SCH DIST 144</t>
  </si>
  <si>
    <t>OGLE</t>
  </si>
  <si>
    <t>4707116100400</t>
  </si>
  <si>
    <t>CRESTON COMM CONS SCHOOL DIST 161</t>
  </si>
  <si>
    <t>4707121201700</t>
  </si>
  <si>
    <t>ROCHELLE TWP HIGH SCH DIST 212</t>
  </si>
  <si>
    <t>4707122002600</t>
  </si>
  <si>
    <t>OREGON C U SCHOOL DIST-220</t>
  </si>
  <si>
    <t>4707122102600</t>
  </si>
  <si>
    <t>FORRESTVILLE VALLEY C U S D 221</t>
  </si>
  <si>
    <t>4707122202600</t>
  </si>
  <si>
    <t>POLO COMM UNIT SCHOOL DIST 222</t>
  </si>
  <si>
    <t>4707122302600</t>
  </si>
  <si>
    <t>MERIDIAN C U SCH DIST 223</t>
  </si>
  <si>
    <t>4707122602600</t>
  </si>
  <si>
    <t>BYRON COMM UNIT SCHOOL DIST 226</t>
  </si>
  <si>
    <t>4707123100400</t>
  </si>
  <si>
    <t>ROCHELLE COMM CONS DIST 231</t>
  </si>
  <si>
    <t>4707126900400</t>
  </si>
  <si>
    <t>ESWOOD C C DISTRICT 269</t>
  </si>
  <si>
    <t>4709800102600</t>
  </si>
  <si>
    <t>ERIE COMM UNIT SCH DIST 1</t>
  </si>
  <si>
    <t>WHITESIDE</t>
  </si>
  <si>
    <t>4709800202600</t>
  </si>
  <si>
    <t>RIVER BEND COMM UNIT DIST 2</t>
  </si>
  <si>
    <t>4709800302600</t>
  </si>
  <si>
    <t>PROPHETSTOWN-LYNDON-TAMPICO CUSD3</t>
  </si>
  <si>
    <t>4709800502600</t>
  </si>
  <si>
    <t>STERLING C U DIST 5</t>
  </si>
  <si>
    <t>4709800602600</t>
  </si>
  <si>
    <t>MORRISON COMM UNIT SCH DIST 6</t>
  </si>
  <si>
    <t>4709801300200</t>
  </si>
  <si>
    <t>ROCK FALLS ELEMENTARY SCH DIST 13</t>
  </si>
  <si>
    <t>4709802000200</t>
  </si>
  <si>
    <t>EAST COLOMA - NELSON CESD 20</t>
  </si>
  <si>
    <t>4709814500400</t>
  </si>
  <si>
    <t>MONTMORENCY C C SCH DIST 145</t>
  </si>
  <si>
    <t>4709830101700</t>
  </si>
  <si>
    <t>ROCK FALLS TWP H S DIST 301</t>
  </si>
  <si>
    <t>4800000000092</t>
  </si>
  <si>
    <t>ALT SCH-PEORIA ROE</t>
  </si>
  <si>
    <t>PEORIA</t>
  </si>
  <si>
    <t>4800000000093</t>
  </si>
  <si>
    <t>SAFE SCH-PEORIA ROE</t>
  </si>
  <si>
    <t>4807206200200</t>
  </si>
  <si>
    <t>PLEASANT VALLEY SCH DIST 62</t>
  </si>
  <si>
    <t>4807206300200</t>
  </si>
  <si>
    <t>NORWOOD ELEM SCHOOL DIST 63</t>
  </si>
  <si>
    <t>4807206600200</t>
  </si>
  <si>
    <t>BARTONVILLE SCHOOL DIST 66</t>
  </si>
  <si>
    <t>4807206800200</t>
  </si>
  <si>
    <t>4807206900200</t>
  </si>
  <si>
    <t>PLEASANT HILL SCHOOL DIST 69</t>
  </si>
  <si>
    <t>4807207000200</t>
  </si>
  <si>
    <t>MONROE SCHOOL DIST 70</t>
  </si>
  <si>
    <t>4807215002500</t>
  </si>
  <si>
    <t>PEORIA SCHOOL DISTRICT 150</t>
  </si>
  <si>
    <t>4807226502600</t>
  </si>
  <si>
    <t>FARMINGTON CENTRAL C U S D 265</t>
  </si>
  <si>
    <t>4807230902600</t>
  </si>
  <si>
    <t>BRIMFIELD C U SCHOOL DIST 309</t>
  </si>
  <si>
    <t>4807231001600</t>
  </si>
  <si>
    <t>LIMESTONE COMM HIGH SCH DIST 310</t>
  </si>
  <si>
    <t>4807231600400</t>
  </si>
  <si>
    <t>LIMESTONE WALTERS C C S DIST 316</t>
  </si>
  <si>
    <t>4807232102600</t>
  </si>
  <si>
    <t>IL VALLEY CENTRAL UNIT DIST 321</t>
  </si>
  <si>
    <t>4807232202600</t>
  </si>
  <si>
    <t>ELMWOOD C U SCHOOL DISTRICT 322</t>
  </si>
  <si>
    <t>4807232302600</t>
  </si>
  <si>
    <t>DUNLAP C U SCHOOL DIST 323</t>
  </si>
  <si>
    <t>4807232502600</t>
  </si>
  <si>
    <t>PEORIA HGHTS C U SCH DIST 325</t>
  </si>
  <si>
    <t>4807232602600</t>
  </si>
  <si>
    <t>PRINCEVILLE C U SCH DIST 326</t>
  </si>
  <si>
    <t>4807232702600</t>
  </si>
  <si>
    <t>ILLINI BLUFFS CU SCH DIST 327</t>
  </si>
  <si>
    <t>4807232800300</t>
  </si>
  <si>
    <t>HOLLIS CONS SCHOOL DIST 328</t>
  </si>
  <si>
    <t>4900000000093</t>
  </si>
  <si>
    <t>SAFE SCH-ROCK ISLAND ROE</t>
  </si>
  <si>
    <t>ROCK ISLAND</t>
  </si>
  <si>
    <t>4908102900200</t>
  </si>
  <si>
    <t>HAMPTON SCHOOL DISTRICT 29</t>
  </si>
  <si>
    <t>4908103001700</t>
  </si>
  <si>
    <t>UNITED TWP HS DISTRICT 30</t>
  </si>
  <si>
    <t>4908103400200</t>
  </si>
  <si>
    <t>SILVIS SCHOOL DISTRICT 34</t>
  </si>
  <si>
    <t>4908103600200</t>
  </si>
  <si>
    <t>CARBON CLIFF-BARSTOW SCH DIST 36</t>
  </si>
  <si>
    <t>4908103700200</t>
  </si>
  <si>
    <t>EAST MOLINE SCHOOL DISTRICT 37</t>
  </si>
  <si>
    <t>4908104002200</t>
  </si>
  <si>
    <t>MOLINE UNIT SCHOOL DISTRICT 40</t>
  </si>
  <si>
    <t>4908104102500</t>
  </si>
  <si>
    <t>ROCK ISLAND SCHOOL DISTRICT 41</t>
  </si>
  <si>
    <t>4908110002600</t>
  </si>
  <si>
    <t>RIVERDALE C U SCHOOL DIST 100</t>
  </si>
  <si>
    <t>4908120002600</t>
  </si>
  <si>
    <t>SHERRARD COMM UNIT SCH DIST 200</t>
  </si>
  <si>
    <t>4908130002600</t>
  </si>
  <si>
    <t>ROCKRIDGE C U SCHOOL DIST 300</t>
  </si>
  <si>
    <t>5000000000093</t>
  </si>
  <si>
    <t>SAFE SCH-ST CLAIR ROE</t>
  </si>
  <si>
    <t>ST CLAIR</t>
  </si>
  <si>
    <t>5008200902600</t>
  </si>
  <si>
    <t>LEBANON COMM UNIT SCH DIST 9</t>
  </si>
  <si>
    <t>5008201902600</t>
  </si>
  <si>
    <t>MASCOUTAH C U DISTRICT 19</t>
  </si>
  <si>
    <t>5008203000300</t>
  </si>
  <si>
    <t>ST LIBORY CONS SCH DIST 30</t>
  </si>
  <si>
    <t>5008204002600</t>
  </si>
  <si>
    <t>MARISSA C U SCH DIST 40</t>
  </si>
  <si>
    <t>5008206002600</t>
  </si>
  <si>
    <t>NEW ATHENS C U SCHOOL DIST 60</t>
  </si>
  <si>
    <t>5008207000400</t>
  </si>
  <si>
    <t>FREEBURG C C SCHOOL DIST 70</t>
  </si>
  <si>
    <t>5008207701600</t>
  </si>
  <si>
    <t>FREEBURG COMM H S DIST 77</t>
  </si>
  <si>
    <t>5008208500200</t>
  </si>
  <si>
    <t>SHILOH VILLAGE SCHOOL DIST 85</t>
  </si>
  <si>
    <t>5008209000400</t>
  </si>
  <si>
    <t>O FALLON C C SCHOOL DIST 90</t>
  </si>
  <si>
    <t>5008210400200</t>
  </si>
  <si>
    <t>CENTRAL SCHOOL DIST 104</t>
  </si>
  <si>
    <t>5008210500200</t>
  </si>
  <si>
    <t>PONTIAC-W HOLLIDAY SCH DIST 105</t>
  </si>
  <si>
    <t>5008211000400</t>
  </si>
  <si>
    <t>GRANT COMM CONS SCH DIST 110</t>
  </si>
  <si>
    <t>5008211300200</t>
  </si>
  <si>
    <t>WOLF BRANCH SCH DIST 113</t>
  </si>
  <si>
    <t>5008211500200</t>
  </si>
  <si>
    <t>WHITESIDE SCHOOL DIST 115</t>
  </si>
  <si>
    <t>5008211600200</t>
  </si>
  <si>
    <t>HIGH MOUNT SCHOOL DIST 116</t>
  </si>
  <si>
    <t>5008211800200</t>
  </si>
  <si>
    <t>BELLEVILLE SCHOOL DIST 118</t>
  </si>
  <si>
    <t>5008211900200</t>
  </si>
  <si>
    <t>BELLE VALLEY SCHOOL DIST 119</t>
  </si>
  <si>
    <t>5008213000400</t>
  </si>
  <si>
    <t>SMITHTON C C SCHOOL DIST 130</t>
  </si>
  <si>
    <t>5008216000400</t>
  </si>
  <si>
    <t>MILLSTADT C C  SCH DIST 160</t>
  </si>
  <si>
    <t>5008217500200</t>
  </si>
  <si>
    <t>HARMONY EMGE SCHOOL DIST 175</t>
  </si>
  <si>
    <t>5008218100200</t>
  </si>
  <si>
    <t>SIGNAL HILL SCH DIST 181</t>
  </si>
  <si>
    <t>5008218702600</t>
  </si>
  <si>
    <t>CAHOKIA COMM UNIT SCH DIST 187</t>
  </si>
  <si>
    <t>5008218802200</t>
  </si>
  <si>
    <t>BROOKLYN UNIT DISTRICT 188</t>
  </si>
  <si>
    <t>5008218902200</t>
  </si>
  <si>
    <t>EAST ST LOUIS SCHOOL DIST 189</t>
  </si>
  <si>
    <t>5008219602600</t>
  </si>
  <si>
    <t>DUPO COMM UNIT SCH DISTRICT 196</t>
  </si>
  <si>
    <t>5008220101700</t>
  </si>
  <si>
    <t>BELLEVILLE TWP HS DIST 201</t>
  </si>
  <si>
    <t>5008220301700</t>
  </si>
  <si>
    <t>O FALLON TWP HIGH SCH DIST 203</t>
  </si>
  <si>
    <t>5100000000092</t>
  </si>
  <si>
    <t>ALT SCH-SANGAMON ROE</t>
  </si>
  <si>
    <t>SANGAMON</t>
  </si>
  <si>
    <t>5100000000093</t>
  </si>
  <si>
    <t>SAFE SCH-SANGAMON ROE</t>
  </si>
  <si>
    <t>5106520002600</t>
  </si>
  <si>
    <t>GREENVIEW C U SCH DIST 200</t>
  </si>
  <si>
    <t>MENARD</t>
  </si>
  <si>
    <t>5106520202600</t>
  </si>
  <si>
    <t>PORTA COMM UNIT SCHOOL DIST 202</t>
  </si>
  <si>
    <t>5106521302600</t>
  </si>
  <si>
    <t>ATHENS COMM UNIT SCH DIST 213</t>
  </si>
  <si>
    <t>5108400102600</t>
  </si>
  <si>
    <t>TRI CITY COMM UNIT SCH DIST 1</t>
  </si>
  <si>
    <t>5108400502600</t>
  </si>
  <si>
    <t>BALL CHATHAM C U SCHOOL DIST 5</t>
  </si>
  <si>
    <t>5108400802600</t>
  </si>
  <si>
    <t>PLEASANT PLAINS C U SCHOOL DIST 8</t>
  </si>
  <si>
    <t>5108401002600</t>
  </si>
  <si>
    <t>AUBURN COMM UNIT SCHOOL DIST 10</t>
  </si>
  <si>
    <t>5108401102600</t>
  </si>
  <si>
    <t>PAWNEE COMM UNIT SCHOOL DIST 11</t>
  </si>
  <si>
    <t>5108401402600</t>
  </si>
  <si>
    <t>RIVERTON C U SCHOOL DIST 14</t>
  </si>
  <si>
    <t>5108401502600</t>
  </si>
  <si>
    <t>WILLIAMSVILLE C U SCHOOL DIST 15</t>
  </si>
  <si>
    <t>5108401602600</t>
  </si>
  <si>
    <t>COMMUNITY UNIT SCHOOL DIST 16</t>
  </si>
  <si>
    <t>5108418602500</t>
  </si>
  <si>
    <t>SPRINGFIELD SCHOOL DISTRICT 186</t>
  </si>
  <si>
    <t>5300000000092</t>
  </si>
  <si>
    <t>ALT SCH-TAZEWELL ROE</t>
  </si>
  <si>
    <t>TAZEWELL</t>
  </si>
  <si>
    <t>5300000000093</t>
  </si>
  <si>
    <t>SAFE SCH-TAZEWELL ROE</t>
  </si>
  <si>
    <t>5306012602600</t>
  </si>
  <si>
    <t>HAVANA COMM UNIT SCHOOL DIST 126</t>
  </si>
  <si>
    <t>MASON</t>
  </si>
  <si>
    <t>5306018902600</t>
  </si>
  <si>
    <t>ILLINI CENTRAL C U SCH DIST 189</t>
  </si>
  <si>
    <t>5306019102600</t>
  </si>
  <si>
    <t>MIDWEST CENTRAL CUSD 191</t>
  </si>
  <si>
    <t>5309005000200</t>
  </si>
  <si>
    <t>DISTRICT 50 SCHOOLS</t>
  </si>
  <si>
    <t>5309005100200</t>
  </si>
  <si>
    <t>CENTRAL SCHOOL DISTRICT 51</t>
  </si>
  <si>
    <t>5309005200200</t>
  </si>
  <si>
    <t>WASHINGTON SCHOOL DIST 52</t>
  </si>
  <si>
    <t>5309007600200</t>
  </si>
  <si>
    <t>CREVE COEUR SCHOOL DISTRICT 76</t>
  </si>
  <si>
    <t>5309008500200</t>
  </si>
  <si>
    <t>ROBEIN SCHOOL DISTRICT 85</t>
  </si>
  <si>
    <t>5309008600200</t>
  </si>
  <si>
    <t>EAST PEORIA SCHOOL DISTRICT 86</t>
  </si>
  <si>
    <t>5309009800200</t>
  </si>
  <si>
    <t>RANKIN COMMUNITY SCHOOL DIST 98</t>
  </si>
  <si>
    <t>5309010200200</t>
  </si>
  <si>
    <t>N PEKIN &amp; MARQUETTE HGHT S D 102</t>
  </si>
  <si>
    <t>5309010800200</t>
  </si>
  <si>
    <t>PEKIN PUBLIC SCHOOL DIST 108</t>
  </si>
  <si>
    <t>5309013700200</t>
  </si>
  <si>
    <t>SOUTH PEKIN SCHOOL DIST 137</t>
  </si>
  <si>
    <t>5309030301600</t>
  </si>
  <si>
    <t>PEKIN COMM H S DIST 303</t>
  </si>
  <si>
    <t>5309030801600</t>
  </si>
  <si>
    <t>WASHINGTON COMM H S DIST 308</t>
  </si>
  <si>
    <t>5309030901600</t>
  </si>
  <si>
    <t>EAST PEORIA COMM H S DIST 309</t>
  </si>
  <si>
    <t>5309060600400</t>
  </si>
  <si>
    <t>SPRING LAKE C C SCH DIST 606</t>
  </si>
  <si>
    <t>5309070102600</t>
  </si>
  <si>
    <t>DEER CREEK-MACKINAW CUSD 701</t>
  </si>
  <si>
    <t>5309070202600</t>
  </si>
  <si>
    <t>TREMONT COMM UNIT DIST 702</t>
  </si>
  <si>
    <t>5309070302600</t>
  </si>
  <si>
    <t>DELAVAN COMM UNIT DIST 703</t>
  </si>
  <si>
    <t>5309070902600</t>
  </si>
  <si>
    <t>MORTON C U SCHOOL DISTRICT 709</t>
  </si>
  <si>
    <t>5310200100400</t>
  </si>
  <si>
    <t>METAMORA C C SCH DIST 1</t>
  </si>
  <si>
    <t>WOODFORD</t>
  </si>
  <si>
    <t>5310200200400</t>
  </si>
  <si>
    <t>RIVERVIEW C C SCHOOL DISTRICT 2</t>
  </si>
  <si>
    <t>5310200602600</t>
  </si>
  <si>
    <t>FIELDCREST CUSD #6</t>
  </si>
  <si>
    <t>5310201102600</t>
  </si>
  <si>
    <t>EL PASO-GRIDLEY CUSD 11</t>
  </si>
  <si>
    <t>5310202102600</t>
  </si>
  <si>
    <t>LOWPOINT-WASHBURN C U S DIST 21</t>
  </si>
  <si>
    <t>5310206002600</t>
  </si>
  <si>
    <t>ROANOKE BENSON C U S DIST 60</t>
  </si>
  <si>
    <t>5310206900200</t>
  </si>
  <si>
    <t>GERMANTOWN HILLS SCHOOL DIST 69</t>
  </si>
  <si>
    <t>5310212201700</t>
  </si>
  <si>
    <t>METAMORA TWP H S DIST 122</t>
  </si>
  <si>
    <t>5310214002600</t>
  </si>
  <si>
    <t>EUREKA C U DIST 140</t>
  </si>
  <si>
    <t>5400000000093</t>
  </si>
  <si>
    <t>SAFE SCH-VERMILION ROE</t>
  </si>
  <si>
    <t>VERMILION</t>
  </si>
  <si>
    <t>5409200102600</t>
  </si>
  <si>
    <t>BISMARCK HENNING C U SCHOOL DIST</t>
  </si>
  <si>
    <t>5409200202600</t>
  </si>
  <si>
    <t>WESTVILLE C U SCHOOL DIST 2</t>
  </si>
  <si>
    <t>5409200402600</t>
  </si>
  <si>
    <t>GEORGETOWN-RIDGE FARM C U D 4</t>
  </si>
  <si>
    <t>5409200702600</t>
  </si>
  <si>
    <t>ROSSVILLE-ALVIN CU SCH DIST 7</t>
  </si>
  <si>
    <t>5409201002600</t>
  </si>
  <si>
    <t>POTOMAC C U SCH DIST 10</t>
  </si>
  <si>
    <t>5409201102600</t>
  </si>
  <si>
    <t>HOOPESTON AREA C U SCH DIST 11</t>
  </si>
  <si>
    <t>5409206100300</t>
  </si>
  <si>
    <t>ARMSTRONG-ELLIS CONS SCH DIST 61</t>
  </si>
  <si>
    <t>5409207602600</t>
  </si>
  <si>
    <t>OAKWOOD COMM UNIT DIST #76</t>
  </si>
  <si>
    <t>5409211802400</t>
  </si>
  <si>
    <t>DANVILLE C C SCHOOL DIST 118</t>
  </si>
  <si>
    <t>5409222501700</t>
  </si>
  <si>
    <t>ARMSTRONG TWP HS DIST 225</t>
  </si>
  <si>
    <t>5409251202600</t>
  </si>
  <si>
    <t>SALT FORK CUD 512</t>
  </si>
  <si>
    <t>5600000000092</t>
  </si>
  <si>
    <t>ALT SCH-WILL ROE</t>
  </si>
  <si>
    <t>5600000000093</t>
  </si>
  <si>
    <t>SAFE SCH-WILL ROE</t>
  </si>
  <si>
    <t>5600000000095</t>
  </si>
  <si>
    <t>ALOP-WILL ROE</t>
  </si>
  <si>
    <t>5609901700200</t>
  </si>
  <si>
    <t>CHANNAHON SCHOOL DISTRICT 17</t>
  </si>
  <si>
    <t>5609908100200</t>
  </si>
  <si>
    <t>UNION SCHOOL DIST 81</t>
  </si>
  <si>
    <t>5609908400200</t>
  </si>
  <si>
    <t>ROCKDALE SCHOOL DISTRICT 84</t>
  </si>
  <si>
    <t>5609908600500</t>
  </si>
  <si>
    <t>JOLIET SCHOOL DIST 86</t>
  </si>
  <si>
    <t>5609908800200</t>
  </si>
  <si>
    <t>CHANEY-MONGE SCH DISTRICT 88</t>
  </si>
  <si>
    <t>5609908900200</t>
  </si>
  <si>
    <t>FAIRMONT SCHOOL DISTRICT 89</t>
  </si>
  <si>
    <t>5609909000200</t>
  </si>
  <si>
    <t>TAFT SCHOOL DISTRICT 90</t>
  </si>
  <si>
    <t>5609909100200</t>
  </si>
  <si>
    <t>LOCKPORT SCHOOL DIST 91</t>
  </si>
  <si>
    <t>5609909200200</t>
  </si>
  <si>
    <t>WILL COUNTY SCHOOL DISTRICT 92</t>
  </si>
  <si>
    <t>5609911400200</t>
  </si>
  <si>
    <t>MANHATTAN SCHOOL DIST 114</t>
  </si>
  <si>
    <t>5609912200200</t>
  </si>
  <si>
    <t>NEW LENOX SCHOOL DIST 122</t>
  </si>
  <si>
    <t>5609915900200</t>
  </si>
  <si>
    <t>MOKENA SCHOOL DIST 159</t>
  </si>
  <si>
    <t>5609916100200</t>
  </si>
  <si>
    <t>SUMMIT HILL SCHOOL DIST 161</t>
  </si>
  <si>
    <t>5609920202200</t>
  </si>
  <si>
    <t>PLAINFIELD SCHOOL DIST 202</t>
  </si>
  <si>
    <t>5609920300400</t>
  </si>
  <si>
    <t>ELWOOD C C SCH DIST 203</t>
  </si>
  <si>
    <t>5609920401700</t>
  </si>
  <si>
    <t>JOLIET TWP HS DIST 204</t>
  </si>
  <si>
    <t>5609920501700</t>
  </si>
  <si>
    <t>LOCKPORT TWP HS DIST 205</t>
  </si>
  <si>
    <t>5609921001600</t>
  </si>
  <si>
    <t>LINCOLN WAY COMM H S DIST 210</t>
  </si>
  <si>
    <t>6510890108000</t>
  </si>
  <si>
    <t>ILLINOIS STATE UNIVERSITY LAB SCH</t>
  </si>
  <si>
    <t>Labs</t>
  </si>
  <si>
    <t>6510890208000</t>
  </si>
  <si>
    <t>UNIVERSITY OF ILLINOIS LAB SCHOOL</t>
  </si>
  <si>
    <t>07016113A0200</t>
  </si>
  <si>
    <t>LEMONT-BROMBEREK CSD 113A</t>
  </si>
  <si>
    <t>11012002C2600</t>
  </si>
  <si>
    <t>MARSHALL C U SCHOOL DIST 2C</t>
  </si>
  <si>
    <t>CLARK</t>
  </si>
  <si>
    <t>11012003C2600</t>
  </si>
  <si>
    <t>MARTINSVILLE C U SCH DIST 3C</t>
  </si>
  <si>
    <t>11012004C2600</t>
  </si>
  <si>
    <t>CASEY-WESTFIELD C U SCH DIST 4C</t>
  </si>
  <si>
    <t>11087003A2600</t>
  </si>
  <si>
    <t>COWDEN-HERRICK CUD 3A</t>
  </si>
  <si>
    <t>11087005A2600</t>
  </si>
  <si>
    <t>STEWARDSON-STRASBURG CU DIST 5A</t>
  </si>
  <si>
    <t>17053006J2600</t>
  </si>
  <si>
    <t>TRI POINT C U SCH DIST 6-J</t>
  </si>
  <si>
    <t>24032002C0200</t>
  </si>
  <si>
    <t>MAZON-VERONA-KINSMAN ESD 2C</t>
  </si>
  <si>
    <t>24032024C0400</t>
  </si>
  <si>
    <t>NETTLE CREEK C C SCH DIST 24C</t>
  </si>
  <si>
    <t>24032060C0400</t>
  </si>
  <si>
    <t>SARATOGA COMM CONS S DIST 60C</t>
  </si>
  <si>
    <t>24032072C0400</t>
  </si>
  <si>
    <t>GARDNER COMM CONS SCH DIST 72C</t>
  </si>
  <si>
    <t>51084003A2600</t>
  </si>
  <si>
    <t>ROCHESTER COMM UNIT SCH DIST 3A</t>
  </si>
  <si>
    <t>56099030C0400</t>
  </si>
  <si>
    <t>TROY COMM CONS SCH DIST 30C</t>
  </si>
  <si>
    <t>56099033C0400</t>
  </si>
  <si>
    <t>HOMER COMM CONS SCH DIST 33C</t>
  </si>
  <si>
    <t>56099070C0400</t>
  </si>
  <si>
    <t>LARAWAY C C SCHOOL DIST 70C</t>
  </si>
  <si>
    <t>56099088A0200</t>
  </si>
  <si>
    <t>RICHLAND SCHOOL DIST 88A</t>
  </si>
  <si>
    <t>56099157C0400</t>
  </si>
  <si>
    <t>FRANKFORT C C SCH DIST 157C</t>
  </si>
  <si>
    <t>56099200U2600</t>
  </si>
  <si>
    <t>BEECHER C U SCH DIST 200U</t>
  </si>
  <si>
    <t>56099201U2600</t>
  </si>
  <si>
    <t>CRETE MONEE C U SCHOOL DIST 201U</t>
  </si>
  <si>
    <t>56099207U2600</t>
  </si>
  <si>
    <t>PEOTONE C U SCH DIST 207U</t>
  </si>
  <si>
    <t>56099209U2600</t>
  </si>
  <si>
    <t>WILMINGTON C U SCH DIST 209U</t>
  </si>
  <si>
    <t>56099255U2600</t>
  </si>
  <si>
    <t>REED CUSTER C U SCH DIST 255U</t>
  </si>
  <si>
    <t>56099365U2600</t>
  </si>
  <si>
    <t>VALLEY VIEW CUSD #365U</t>
  </si>
  <si>
    <t>Principal</t>
  </si>
  <si>
    <t>Assistant Principal</t>
  </si>
  <si>
    <t>School Site Staff</t>
  </si>
  <si>
    <t>Core Teachers</t>
  </si>
  <si>
    <t>For Class Size</t>
  </si>
  <si>
    <t>School Type</t>
  </si>
  <si>
    <t>Total ASE</t>
  </si>
  <si>
    <t>K - 3</t>
  </si>
  <si>
    <t>4 - 12</t>
  </si>
  <si>
    <t>High School
9 - 12</t>
  </si>
  <si>
    <t>Elementary
PK - 5</t>
  </si>
  <si>
    <t>Elementary 
K - 5
(NO PK)</t>
  </si>
  <si>
    <t>Middle
6  -8</t>
  </si>
  <si>
    <t>TOTALS</t>
  </si>
  <si>
    <t>Enrollment Data</t>
  </si>
  <si>
    <t>Core Teacher Cost</t>
  </si>
  <si>
    <t>Total Cost</t>
  </si>
  <si>
    <t>Core Investment Cost</t>
  </si>
  <si>
    <t>4 - 8</t>
  </si>
  <si>
    <t>9 - 12</t>
  </si>
  <si>
    <t>FTE for Class Size
K-3
(Core Teacher)</t>
  </si>
  <si>
    <t>FTE
Specialist Teachers</t>
  </si>
  <si>
    <t>Specialist Teacher Cost</t>
  </si>
  <si>
    <t>Instructional Facilitator Cost</t>
  </si>
  <si>
    <t>FTE for Class Size 4-8
(Core Teacher)</t>
  </si>
  <si>
    <t>FTE
Instructional 
Facilitator
(PK - 5)</t>
  </si>
  <si>
    <t>FTE
Instructional 
Facilitator
(6 - 8)</t>
  </si>
  <si>
    <t>FTE
Instructional 
Facilitator
(9 - 12)</t>
  </si>
  <si>
    <t>FTE
Core Intervention Teacher (Tutor)  
(PK - 5)</t>
  </si>
  <si>
    <t>FTE
Core Intervention Teacher (Tutor)  
(6 - 8)</t>
  </si>
  <si>
    <t>FTE
Core Intervention Teacher (Tutor)  
(9 - 12)</t>
  </si>
  <si>
    <t xml:space="preserve">Core Intervention Teacher (Tutor)  Cost
</t>
  </si>
  <si>
    <t>Guidance Counselor Cost</t>
  </si>
  <si>
    <t>FTE 
Guidance Counselor
(PK - 5)</t>
  </si>
  <si>
    <t>FTE 
Guidance Counselor
(6 - 8)</t>
  </si>
  <si>
    <t>FTE 
Guidance Counselor
(9 - 12)</t>
  </si>
  <si>
    <t>Nurse 
Cost</t>
  </si>
  <si>
    <t>FTE 
Nurse
(PK - 5)</t>
  </si>
  <si>
    <t>FTE 
Nurse
(6 - 8)</t>
  </si>
  <si>
    <t>FTE 
Nurse
(9 - 12)</t>
  </si>
  <si>
    <t xml:space="preserve">Substitute Teacher
Cost
</t>
  </si>
  <si>
    <t>Supervisory Aide
Cost</t>
  </si>
  <si>
    <t>FTE
Supervisory Aide
(PK - 5)</t>
  </si>
  <si>
    <t>FTE
Supervisory Aide
(6 - 8)</t>
  </si>
  <si>
    <t>FTE
Supervisory Aide
(9 - 12)</t>
  </si>
  <si>
    <t>Librarian
Cost</t>
  </si>
  <si>
    <t>FTE
Librarian
(PK - 5)</t>
  </si>
  <si>
    <t>FTE
Librarian
(6 - 8)</t>
  </si>
  <si>
    <t>FTE
Librarian
(9 - 12)</t>
  </si>
  <si>
    <t>Principal
Cost</t>
  </si>
  <si>
    <t>FTE
Principal
(PK - 5)</t>
  </si>
  <si>
    <t>FTE
Principal
(6 - 8)</t>
  </si>
  <si>
    <t>FTE
Principal
(9 - 12)</t>
  </si>
  <si>
    <t>Assistant Principal
Cost</t>
  </si>
  <si>
    <t>FTE
Assistant Principal
(PK - 5)</t>
  </si>
  <si>
    <t>FTE
Assistant Principal
(6 - 8)</t>
  </si>
  <si>
    <t>FTE
Assistant Principal
(9 - 12)</t>
  </si>
  <si>
    <t>School Site Staff
Cost</t>
  </si>
  <si>
    <t>FTE
School Site Staff
(PK - 5)</t>
  </si>
  <si>
    <t>FTE
School Site Staff
(6 - 8)</t>
  </si>
  <si>
    <t>FTE
School Site Staff
(9 - 12)</t>
  </si>
  <si>
    <t>RANGE = PER_STUDENT_INVEST</t>
  </si>
  <si>
    <t>Gifted
(K - 5)</t>
  </si>
  <si>
    <t>Gifted 
(6 - 8)</t>
  </si>
  <si>
    <t>Gifted
(9 - 12)</t>
  </si>
  <si>
    <t>Total
Gifted
Cost</t>
  </si>
  <si>
    <t>Professional 
Development
(PK - 5)</t>
  </si>
  <si>
    <t>Professional 
Development
(6 - 8)</t>
  </si>
  <si>
    <t>Professional 
Development
(9 - 12)</t>
  </si>
  <si>
    <t>Total 
Professional Development Cost</t>
  </si>
  <si>
    <t>Instructional Material
(6 - 8)</t>
  </si>
  <si>
    <t>Instructional Material
(9 - 12)</t>
  </si>
  <si>
    <t>Total 
Instructional Material Cost</t>
  </si>
  <si>
    <t>Assessments
(PK - 5)</t>
  </si>
  <si>
    <t>Instructional Material
(PK - 5)</t>
  </si>
  <si>
    <t>Assessments
(6 - 8)</t>
  </si>
  <si>
    <t>Assessments
(9 - 12)</t>
  </si>
  <si>
    <t>Total
Assessments Cost</t>
  </si>
  <si>
    <t>Computer &amp; Tech Equipment
(PK - 5)</t>
  </si>
  <si>
    <t>Computer &amp; Tech Equipment
(6 - 8)</t>
  </si>
  <si>
    <t>Computer &amp; Tech Equipment
(9 - 12)</t>
  </si>
  <si>
    <t>Total
Computer &amp; Tech Equipment
Cost</t>
  </si>
  <si>
    <t>Maintenance &amp; Operations
(6 - 8)</t>
  </si>
  <si>
    <t>Maintenance &amp; Operations
(9 - 12)</t>
  </si>
  <si>
    <t>Total
Maintenance &amp; Operations
Cost</t>
  </si>
  <si>
    <t>Maintenance &amp; Operations
(PK - 5)</t>
  </si>
  <si>
    <t>Central Office
(PK - 5)</t>
  </si>
  <si>
    <t>Central Office
(6 - 8)</t>
  </si>
  <si>
    <t>Central Office
(9 - 12)</t>
  </si>
  <si>
    <t>Total
Central Office
Cost</t>
  </si>
  <si>
    <t>Total
Employee Benefits Cost</t>
  </si>
  <si>
    <t>Total Salary Costs
(Less Substitutes)
(K - 12)</t>
  </si>
  <si>
    <t>Total Salary Cost (Less Substitutes)</t>
  </si>
  <si>
    <t xml:space="preserve">Core 
Employee Benefits
(K - 12) </t>
  </si>
  <si>
    <t>Low Income
K - 12</t>
  </si>
  <si>
    <t>FTE
Intervention Teacher</t>
  </si>
  <si>
    <t>Intervention Teacher Cost</t>
  </si>
  <si>
    <t>FTE
Pupil Support Staff</t>
  </si>
  <si>
    <t>Pupil Support Staff Cost</t>
  </si>
  <si>
    <t>FTE
Extended Day Teacher</t>
  </si>
  <si>
    <t>Extended Day Teacher Cost</t>
  </si>
  <si>
    <t>FTE 
Summer School Teacher</t>
  </si>
  <si>
    <t>Summer School Teacher Cost</t>
  </si>
  <si>
    <t>Low-Income Investments</t>
  </si>
  <si>
    <t>FTE
English Learner Core Teacher</t>
  </si>
  <si>
    <t>English Learner Core Teacher Cost</t>
  </si>
  <si>
    <t>English Learner Investments</t>
  </si>
  <si>
    <t>FTE
Instructional Assistant</t>
  </si>
  <si>
    <t>Instructional Assistant Cost</t>
  </si>
  <si>
    <t>FTE
School Psychologist</t>
  </si>
  <si>
    <t>School Psychologist Cost</t>
  </si>
  <si>
    <t>Special Education Investments</t>
  </si>
  <si>
    <t>FTE 
for Core Investment "Teacher" Positions</t>
  </si>
  <si>
    <t>FTE 
for Instructional Assistant Positions</t>
  </si>
  <si>
    <t>FTE 
for Substitute Teacher Cost Determination
"Teacher Salary"</t>
  </si>
  <si>
    <t>FTE
for Special Population "Teacher" Positions</t>
  </si>
  <si>
    <t>Illinois State Board of Education</t>
  </si>
  <si>
    <t>PAW PAW CUSD 271</t>
  </si>
  <si>
    <t>Rep No.</t>
  </si>
  <si>
    <t>Adjusted Local Capacity Target</t>
  </si>
  <si>
    <t>Final Resources</t>
  </si>
  <si>
    <t>Final Percent of Adequacy</t>
  </si>
  <si>
    <t>Adjusted Base Funding Minimum</t>
  </si>
  <si>
    <t>Per Student Investment Cost
(Subject to CWI)</t>
  </si>
  <si>
    <t>Per Student Investment Cost
(Not Subject to CWI)</t>
  </si>
  <si>
    <t>Total Cost NOT Subject to CWI</t>
  </si>
  <si>
    <t>Total Special Population Salary Costs</t>
  </si>
  <si>
    <t>Normal Pension Costs for Applicable District</t>
  </si>
  <si>
    <t>Employee Benefits
Central Office
(PK - 12)</t>
  </si>
  <si>
    <t>Employee Benefits
Maintenance &amp; Operations
(PK - 12)</t>
  </si>
  <si>
    <t>Total Salary Portion of Central Office and O&amp;M 
Cost Subject to CWI</t>
  </si>
  <si>
    <t>Adequacy Funding Gap</t>
  </si>
  <si>
    <t>Tier 1</t>
  </si>
  <si>
    <t>Tier 2</t>
  </si>
  <si>
    <t>Tier 3</t>
  </si>
  <si>
    <t>New Appropriation Allocation</t>
  </si>
  <si>
    <t>Tier 4</t>
  </si>
  <si>
    <t>Target Ratios</t>
  </si>
  <si>
    <t>&gt;100%</t>
  </si>
  <si>
    <t>Flag Tier 1</t>
  </si>
  <si>
    <t>Tier 1 Funding Gap</t>
  </si>
  <si>
    <t>Tier 1 Funding</t>
  </si>
  <si>
    <t>Funding Allocation Rates</t>
  </si>
  <si>
    <t>Tier 2 Funding Gap</t>
  </si>
  <si>
    <t>Tier 3 Funding</t>
  </si>
  <si>
    <t>Tier 4 Funding</t>
  </si>
  <si>
    <t>Determining Distribution Tier</t>
  </si>
  <si>
    <t>District Tier Counts</t>
  </si>
  <si>
    <t>Additional Investments Cost</t>
  </si>
  <si>
    <t>Student Activities
(K - 5)</t>
  </si>
  <si>
    <t>Student Activities
(6 - 8)</t>
  </si>
  <si>
    <t>Student Activities
(9 - 12)</t>
  </si>
  <si>
    <t>Total
Student Activities
Cost</t>
  </si>
  <si>
    <t>RANGE = ADDITIONAL_INVEST</t>
  </si>
  <si>
    <t>Guidance Counselor</t>
  </si>
  <si>
    <t>T1</t>
  </si>
  <si>
    <t>T2</t>
  </si>
  <si>
    <t>T3</t>
  </si>
  <si>
    <t>T4</t>
  </si>
  <si>
    <t>Tier 1 Per Student</t>
  </si>
  <si>
    <t>Tier 3 Per Student</t>
  </si>
  <si>
    <t>Tier 4 Per Student</t>
  </si>
  <si>
    <t>Sum of Positive Funding Gaps</t>
  </si>
  <si>
    <t>Calculated K-3 Low-Income ASE</t>
  </si>
  <si>
    <t>Calculated K-3 Non-Low-Income ASE</t>
  </si>
  <si>
    <t xml:space="preserve">Final Adequacy Level </t>
  </si>
  <si>
    <t>Tier 2 Funding
Step 1</t>
  </si>
  <si>
    <t>Tier 2 Funding
Step 2</t>
  </si>
  <si>
    <t>Tier 2 Funding 
Step 3</t>
  </si>
  <si>
    <t>Calculated 4-8 Low-Income ASE</t>
  </si>
  <si>
    <t>Calculated 4-8 Non-Low-Income ASE</t>
  </si>
  <si>
    <t>Calculated 9-12 Low-Income ASE</t>
  </si>
  <si>
    <t>Calculated 9-12 Non-Low-Income ASE</t>
  </si>
  <si>
    <t>Original Tier 2 Per Student</t>
  </si>
  <si>
    <t>Final Tier 2 Per Student</t>
  </si>
  <si>
    <t>T2 FIN</t>
  </si>
  <si>
    <t>Separation of low income and non-low income population types</t>
  </si>
  <si>
    <t xml:space="preserve">Calculating Total State Contribution </t>
  </si>
  <si>
    <t>District ID</t>
  </si>
  <si>
    <t>3505001750400</t>
  </si>
  <si>
    <t>Calculated % of Low Income and Non-Low Income Student Enrollment</t>
  </si>
  <si>
    <t>Tier Assignment</t>
  </si>
  <si>
    <t>View Your Core Investment Calculation</t>
  </si>
  <si>
    <t>View Your Additional Investment Calculation</t>
  </si>
  <si>
    <t>View Your Per Student Investment Calculation</t>
  </si>
  <si>
    <t>View Your Local Capacity Target Calculation</t>
  </si>
  <si>
    <t>View Your Regionalization Factor</t>
  </si>
  <si>
    <t>View How Available Funds Are Determined</t>
  </si>
  <si>
    <t>Remaining Appropriation Available for Tier Funding</t>
  </si>
  <si>
    <t>RANGE = CORE_INVEST</t>
  </si>
  <si>
    <t>Stage 2: Determining Percent of Adequacy</t>
  </si>
  <si>
    <t>Stage 3: Determining Tier Funding</t>
  </si>
  <si>
    <t>Stage 1: Calculation of the Core Investments Component of the Adequacy Target</t>
  </si>
  <si>
    <t>Stage 1: Calculation of the Per Student Investments Component of the Adequacy Target</t>
  </si>
  <si>
    <t>Stage 1: Calculation of the Additional Investments Component of the Adequacy Target</t>
  </si>
  <si>
    <t xml:space="preserve">Additional Calculations for Tier 2 &amp; 3 Step 2 </t>
  </si>
  <si>
    <t>Adequacy Target</t>
  </si>
  <si>
    <t>Regionalization Factor
(CWI)</t>
  </si>
  <si>
    <r>
      <t xml:space="preserve">Final Adequacy Target
</t>
    </r>
    <r>
      <rPr>
        <b/>
        <sz val="8"/>
        <rFont val="Calibri"/>
        <family val="2"/>
        <scheme val="minor"/>
      </rPr>
      <t>(Adjusted for Regionalization Factor)</t>
    </r>
  </si>
  <si>
    <r>
      <t xml:space="preserve">Final Adequacy Target Per Student
</t>
    </r>
    <r>
      <rPr>
        <b/>
        <sz val="8"/>
        <rFont val="Calibri"/>
        <family val="2"/>
        <scheme val="minor"/>
      </rPr>
      <t>(Adjusted for Regionalization Factor)</t>
    </r>
  </si>
  <si>
    <t>Stage 1: Determining Base Adequacy Level</t>
  </si>
  <si>
    <t>FTE
Librarian Aide / Media Tech
(PK - 5)</t>
  </si>
  <si>
    <t>FTE
Librarian Aide / Media Tech
(6 - 8)</t>
  </si>
  <si>
    <t>FTE
Librarian Aide / Media Tech
(9 - 12)</t>
  </si>
  <si>
    <t>Librarian Aide / Media Tech
Cost</t>
  </si>
  <si>
    <t>Senator No.</t>
  </si>
  <si>
    <t>FTE for Class Size 9-12
(Core Teacher)</t>
  </si>
  <si>
    <t>English Learners
PK - 12</t>
  </si>
  <si>
    <t>Tier 2 Step 1 Orig / Revised Step 2 Funding %</t>
  </si>
  <si>
    <t>Maximum Tier Funding Per Student for Purposes of Calculating Final Tier 2 Funding</t>
  </si>
  <si>
    <t>Gross Base Funding Minimum</t>
  </si>
  <si>
    <t/>
  </si>
  <si>
    <t>Position / Investment</t>
  </si>
  <si>
    <t>Grade Span</t>
  </si>
  <si>
    <t>Ratio or Cost</t>
  </si>
  <si>
    <t>Actual Staffing</t>
  </si>
  <si>
    <t>Differences</t>
  </si>
  <si>
    <t>Actual Expenditure</t>
  </si>
  <si>
    <t>ID2</t>
  </si>
  <si>
    <t>DNAME</t>
  </si>
  <si>
    <t>Core Investments</t>
  </si>
  <si>
    <t>15:1 Low-Income, 20:1 Non Low-Income</t>
  </si>
  <si>
    <t>20:1 Low-Income, 25:1 Non Low-Income</t>
  </si>
  <si>
    <t>Specialist Teacher</t>
  </si>
  <si>
    <t>PreK - 8</t>
  </si>
  <si>
    <t>20% of Core Teachers</t>
  </si>
  <si>
    <t>33% of Core Teachers</t>
  </si>
  <si>
    <t>Instructional Facilitator</t>
  </si>
  <si>
    <t>All</t>
  </si>
  <si>
    <t>200 Students : 1 Facilitator</t>
  </si>
  <si>
    <t>Core Intervention Teacher</t>
  </si>
  <si>
    <t>PK - 5</t>
  </si>
  <si>
    <t>450 Students : 1 Intervention Teacher</t>
  </si>
  <si>
    <t>6 - 8</t>
  </si>
  <si>
    <t>600 Students : 1 Intervention Teacher</t>
  </si>
  <si>
    <t>Substitute Teachers</t>
  </si>
  <si>
    <t>FTE for Core Positions</t>
  </si>
  <si>
    <t>FTE for Additional Investment Positions</t>
  </si>
  <si>
    <t>FTE for Instructional Assistant Positions</t>
  </si>
  <si>
    <t>Total Positions for Substitutes</t>
  </si>
  <si>
    <t>450 Students : 1 Guidance Counselor</t>
  </si>
  <si>
    <t>250 Students : 1 Guidance Counselor</t>
  </si>
  <si>
    <t>Nurse</t>
  </si>
  <si>
    <t>750 Students : 1 Nurse</t>
  </si>
  <si>
    <t>Supervisory Aide</t>
  </si>
  <si>
    <t>225 Students : 1 Supervisory Aide</t>
  </si>
  <si>
    <t>200 Students : 1 Supervisory Aide</t>
  </si>
  <si>
    <t>Librarian</t>
  </si>
  <si>
    <t>450 Students : 1 Librarian</t>
  </si>
  <si>
    <t>600 Students : 1 Librarian</t>
  </si>
  <si>
    <t>Librarian Aide</t>
  </si>
  <si>
    <t>300 Students : 1 Librarian Aide</t>
  </si>
  <si>
    <t>450 Students : 1 Principal</t>
  </si>
  <si>
    <t>600 Students : 1 Principal</t>
  </si>
  <si>
    <t>450 Students : 1 Assistant Principal</t>
  </si>
  <si>
    <t>600 Students : 1 Assistant Principal</t>
  </si>
  <si>
    <t>225 Students : 1 School Site Staff</t>
  </si>
  <si>
    <t>200 Students : 1 School Site Staff</t>
  </si>
  <si>
    <t>Subset Core Costs</t>
  </si>
  <si>
    <t>Per Student Investments</t>
  </si>
  <si>
    <t>Gifted</t>
  </si>
  <si>
    <t>Professional Development</t>
  </si>
  <si>
    <t>$125 per Student</t>
  </si>
  <si>
    <t>Instructional Materials</t>
  </si>
  <si>
    <t>Assessments</t>
  </si>
  <si>
    <t>$25 per Student</t>
  </si>
  <si>
    <t>Computer &amp; Tech Equipment</t>
  </si>
  <si>
    <t>$285.50 per Student</t>
  </si>
  <si>
    <t>Student Activities</t>
  </si>
  <si>
    <t>Maintenance &amp; Operations</t>
  </si>
  <si>
    <t>$1,038 per Student</t>
  </si>
  <si>
    <t>Central Office</t>
  </si>
  <si>
    <t>Employee Benefits</t>
  </si>
  <si>
    <t>30% of Salaries</t>
  </si>
  <si>
    <t>Subset Per Student Investments</t>
  </si>
  <si>
    <r>
      <t xml:space="preserve">Portion Subject to CWI 
</t>
    </r>
    <r>
      <rPr>
        <b/>
        <sz val="9"/>
        <color theme="1"/>
        <rFont val="Calibri"/>
        <family val="2"/>
        <scheme val="minor"/>
      </rPr>
      <t>(Salary Portions  for Central Office and Maintenance &amp; Operations)</t>
    </r>
  </si>
  <si>
    <t>Portion Not Subject to CWI</t>
  </si>
  <si>
    <t>Additional Investments</t>
  </si>
  <si>
    <t>Intervention Teacher</t>
  </si>
  <si>
    <t>125 Students : 1 Intervention Teacher</t>
  </si>
  <si>
    <t>Pupil Support Staff</t>
  </si>
  <si>
    <t>125 Students : 1 Pupil Support Staff</t>
  </si>
  <si>
    <t>Extended Day Teacher</t>
  </si>
  <si>
    <t>125 Students : 1 Extended Day Teacher</t>
  </si>
  <si>
    <t>Summer School Teacher</t>
  </si>
  <si>
    <t>120 Students : 1 Summer School Teacher</t>
  </si>
  <si>
    <t>120 Students : 1 Extended Day Teacher</t>
  </si>
  <si>
    <t>English Learner Core Teacher</t>
  </si>
  <si>
    <t>100 Students : 1 English Core Teacher</t>
  </si>
  <si>
    <t>141 Students : 1 Sp Ed Core Teacher</t>
  </si>
  <si>
    <t>Instructional Assistant</t>
  </si>
  <si>
    <t>141 Students : 1 Instructional Assistant</t>
  </si>
  <si>
    <t>Psychologist</t>
  </si>
  <si>
    <t>1,000 Students : 1 Psychologist</t>
  </si>
  <si>
    <t>Subset Additional Investments</t>
  </si>
  <si>
    <t>Final Adequacy Target</t>
  </si>
  <si>
    <t>Note:  Individual regionalized costs may not total to this amount due to rounding.</t>
  </si>
  <si>
    <t>Total Gross FY 20 State Contribution</t>
  </si>
  <si>
    <t xml:space="preserve"> Calculated New FY 20 Funding
(Tier Funding)</t>
  </si>
  <si>
    <t>FY 20 Tier Funding Per Pupil</t>
  </si>
  <si>
    <t>FY 20 EBF Adjustments</t>
  </si>
  <si>
    <t>Total NET FY 20 State Contribution</t>
  </si>
  <si>
    <t>FY 2020 Adequacy Target Gap Analysis Calculator</t>
  </si>
  <si>
    <t>FY 20 Value in Adequacy Target</t>
  </si>
  <si>
    <t>FY 20 Cost Prior to Applying Regionalization Factor</t>
  </si>
  <si>
    <r>
      <t xml:space="preserve">Final FY 20 Adequacy Target
</t>
    </r>
    <r>
      <rPr>
        <b/>
        <u/>
        <sz val="9"/>
        <color theme="1"/>
        <rFont val="Calibri"/>
        <family val="2"/>
        <scheme val="minor"/>
      </rPr>
      <t>(After Regionalization if Applicable)</t>
    </r>
  </si>
  <si>
    <t>1 = Tier 1 or 2 in FY 19</t>
  </si>
  <si>
    <t>If you do not know your district ID number, please refer to the District List tab.</t>
  </si>
  <si>
    <t>FTE
Special Ed Teacher</t>
  </si>
  <si>
    <t>Special Ed Teacher Cost</t>
  </si>
  <si>
    <t>Sp Ed Teacher</t>
  </si>
  <si>
    <t>$90 per Student</t>
  </si>
  <si>
    <t>$233 per Student</t>
  </si>
  <si>
    <t>$104 per Student</t>
  </si>
  <si>
    <t>$208 per Student</t>
  </si>
  <si>
    <t>$717 per Student</t>
  </si>
  <si>
    <t>$786 per Student</t>
  </si>
  <si>
    <t>Evidence-Based Funding (105 ILCS 5/8-8.15) Distribution Calculations for Fiscal Year 2020</t>
  </si>
  <si>
    <t>Prepared by State Funding &amp; Forecasting Staff, August 2019</t>
  </si>
  <si>
    <t>Select your District ID Number (RCDT) From the Drop Down List By Selecting the Yellow Box</t>
  </si>
  <si>
    <t>Evidence-Based Funding
Adequacy Target Definitions Guide</t>
  </si>
  <si>
    <t>Means a regular classroom teacher in elementary schools and teachers of a core subject in middle and high schools.
A "Core Subject" means  mathematics; science; reading, English, writing and language arts; history and social studies; world languages; and subjects taught as Advanced Placement in high schools.</t>
  </si>
  <si>
    <t>Specialist Teachers</t>
  </si>
  <si>
    <t>Means a teacher who provides instruction in subject areas not included in core subjects, including, but not limited to, art, music, physical education, health, driver education, career-technical education, and such other subject areas as may be mandated by State law or provided by an Organizational Unit.</t>
  </si>
  <si>
    <t>Means a qualified teacher or licensed teacher leader who facilitates and coaches continuous improvement in classroom instruction; provides instructional support to teachers in the elements of research-based instruction or demonstrates the alignment of  instruction with curriculum standards and assessment tools; develops or coordinates instructional programs or strategies; develops and implements training; chooses standards-based instructional materials; provides teachers with an understanding of current  research; serves as a mentor, site coach, curriculum specialist, or lead teacher; or otherwise works with fellow teachers, in collaboration, to use data to improve instructional practice or develop model lessons.</t>
  </si>
  <si>
    <t>Means a licensed teacher providing one-on-one or small group tutoring to students struggling to meet proficiency in core subjects.</t>
  </si>
  <si>
    <t>Substitute Teacher</t>
  </si>
  <si>
    <t>Means an individual teacher or teaching assistant who is employed by an Organizational Unit and is temporarily serving the Organizational Unit on a per diem or per period-assignment basis replacing another staff member.</t>
  </si>
  <si>
    <t>Means a licensed guidance counselor who provides guidance and counseling support for students within an Organizational Unit.</t>
  </si>
  <si>
    <t>Means an individual licensed as a certified school nurse, in accordance with the rules established for nursing services by the State Board, who is an employee of and is available to provide health care-related services for students of an Organizational Unit.</t>
  </si>
  <si>
    <t xml:space="preserve">Means a non-licensed staff member who helps in supervising students of an Organizational Unit, but does so outside of the classroom, in situations such as, but not limited to, monitoring hallways and playgrounds, supervising lunchrooms, or supervising students when being transported in buses serving the Organizational Unit.
</t>
  </si>
  <si>
    <t>Means a teacher with an endorsement as a library information specialist or another individual whose primary responsibility is overseeing library resources within an Organizational Unit.</t>
  </si>
  <si>
    <t>Undefined in statute, these positions assist school librarians.</t>
  </si>
  <si>
    <t>Means a school administrator duly endorsed to be employed as a principal in this State.</t>
  </si>
  <si>
    <t>Means a school administrator duly endorsed to be employed as an assistant principal in this State.</t>
  </si>
  <si>
    <t>Means the primary school secretary and any additional clerical personnel assigned to a school.</t>
  </si>
  <si>
    <t xml:space="preserve">Gifted </t>
  </si>
  <si>
    <t>Means investments described in Section 14A-20 of the School Code.</t>
  </si>
  <si>
    <t>Means training programs for licensed staff in schools, including, but not limited to, programs that assist in implementing new curriculum programs, provide data focused or academic assessment data training to help staff identify a student's weaknesses and
strengths, target interventions, improve instruction,
encompass instructional strategies for English learner,
gifted, or at-risk students, address inclusivity, cultural
sensitivity, or implicit bias, or otherwise provide
professional support for licensed staff.</t>
  </si>
  <si>
    <t>Means relevant instructional materials for student instruction, including, but not limited to, textbooks, consumable workbooks, laboratory equipment, library books, and other similar materials.</t>
  </si>
  <si>
    <t>Means any of those benchmark, progress monitoring, formative, diagnostic, and other assessments, in addition to the State accountability assessment, that assist teachers' needs in understanding the skills and meeting the needs of the students they serve.</t>
  </si>
  <si>
    <t>Means computer servers, notebooks, network equipment, copiers, printers, instructional software, security software, curriculum management courseware, and other similar materials and equipment.</t>
  </si>
  <si>
    <t>Means non-credit producing after-school programs, including, but not limited to, clubs, bands, sports, and other activities authorized by the school board of the Organizational Unit.</t>
  </si>
  <si>
    <t>Means custodial services, facility and ground maintenance, facility operations, facility security, routine facility repairs, and other similar services and functions.</t>
  </si>
  <si>
    <t>Means individual administrators and
support service personnel charged with managing the instructional programs, business and operations, and security of the Organizational Unit.</t>
  </si>
  <si>
    <t>Means health, dental, and vision insurance offered to employees of an Organizational Unit, the costs associatated with statutorily required payment of the normal cost of the Organizational Unit's teacher pensions, Social Security employer contributions, and Illinois Municipal Retirement Fund employer contributions.</t>
  </si>
  <si>
    <t>"At-risk student" means a student who is at risk of not meeting the Illinois Learning Standards or not graduating from elementary or high school and who demonstrates a need for vocational support or social services beyond that provided by the regular school program. All students included in an Organizational Unit's Low-Income Count, as well as all English learner and disabled students attending the Organizational Unit, shall be considered at-risk students under this Section.</t>
  </si>
  <si>
    <t>Low-Income Intervention Teacher</t>
  </si>
  <si>
    <t>Low-Income Pupil Support Staff</t>
  </si>
  <si>
    <t>Means a nurse, psychologist, social worker, family liaison personnel, or other staff member who provides support to at-risk or struggling students.</t>
  </si>
  <si>
    <t>Low-Income Extended Day Teacher</t>
  </si>
  <si>
    <t>"Extended day" means academic and enrichment programs provided to students outside the regular school day before and after school or during non-instructional times during the school day.</t>
  </si>
  <si>
    <t>Low-Income Summer School Teacher</t>
  </si>
  <si>
    <t>"Summer school" means academic and enrichment programs provided to students during the summer months outside of the regular school year.</t>
  </si>
  <si>
    <t>English Learner or "EL" means a child included in the definition of "English learners" under Section 14C-2 of the School Code participating in a program of transitional bilingual education or a transitional program of instruction meeting the requirements and program application procedures of Article 14C of the School Code.</t>
  </si>
  <si>
    <t>EL Intervention Teacher</t>
  </si>
  <si>
    <t>EL Pupil Support Staff</t>
  </si>
  <si>
    <t>EL Extended Day Teacher</t>
  </si>
  <si>
    <t>EL Summer School Teacher</t>
  </si>
  <si>
    <t>EL Core Teacher</t>
  </si>
  <si>
    <t>Special education or "Sp Ed" means special educational facilities and services, as defined in Section 14-1.08 of the School Code.</t>
  </si>
  <si>
    <t>Sp Ed Core Teacher</t>
  </si>
  <si>
    <t>Sp Ed Instructional Assistant</t>
  </si>
  <si>
    <t>Means a core or special education, non-licensed employee who assists a teacher in the classroom and provides academic support to students.</t>
  </si>
  <si>
    <t>Sp Ed Psychologist</t>
  </si>
  <si>
    <t>Means a psychologist who meets the qualifications of 14-1.09 of the School Code</t>
  </si>
  <si>
    <t>September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</si>
</sst>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7" formatCode="&quot;$&quot;#,##0.00_);\(&quot;$&quot;#,##0.00\)"/>
    <numFmt numFmtId="44" formatCode="_(&quot;$&quot;* #,##0.00_);_(&quot;$&quot;* \(#,##0.00\);_(&quot;$&quot;* &quot;-&quot;??_);_(@_)"/>
    <numFmt numFmtId="43" formatCode="_(* #,##0.00_);_(* \(#,##0.00\);_(* &quot;-&quot;??_);_(@_)"/>
    <numFmt numFmtId="164" formatCode="&quot;$&quot;#,##0\ ;\(&quot;$&quot;#,##0\)"/>
    <numFmt numFmtId="165" formatCode="_(* #,##0_);_(* \(#,##0\);_(* &quot;-&quot;??_);_(@_)"/>
    <numFmt numFmtId="166" formatCode="0.0%"/>
    <numFmt numFmtId="167" formatCode="0.000%"/>
    <numFmt numFmtId="168" formatCode="0.0000%"/>
    <numFmt numFmtId="169" formatCode="_(* #,##0.00_);_(* \(#,##0.00\);_(* &quot;-&quot;???_);_(@_)"/>
    <numFmt numFmtId="170" formatCode="0.000"/>
  </numFmts>
  <fonts count="6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1"/>
      <name val="Calibri"/>
      <family val="2"/>
      <scheme val="minor"/>
    </font>
    <font>
      <sz val="9"/>
      <color theme="1"/>
      <name val="Arial"/>
      <family val="2"/>
    </font>
    <font>
      <sz val="9"/>
      <color theme="0"/>
      <name val="Arial"/>
      <family val="2"/>
    </font>
    <font>
      <sz val="9"/>
      <color rgb="FF9C0006"/>
      <name val="Arial"/>
      <family val="2"/>
    </font>
    <font>
      <b/>
      <sz val="9"/>
      <color rgb="FFFA7D00"/>
      <name val="Arial"/>
      <family val="2"/>
    </font>
    <font>
      <b/>
      <sz val="9"/>
      <color theme="0"/>
      <name val="Arial"/>
      <family val="2"/>
    </font>
    <font>
      <i/>
      <sz val="9"/>
      <color rgb="FF7F7F7F"/>
      <name val="Arial"/>
      <family val="2"/>
    </font>
    <font>
      <sz val="9"/>
      <color rgb="FF006100"/>
      <name val="Arial"/>
      <family val="2"/>
    </font>
    <font>
      <b/>
      <sz val="15"/>
      <color theme="3"/>
      <name val="Arial"/>
      <family val="2"/>
    </font>
    <font>
      <b/>
      <sz val="13"/>
      <color theme="3"/>
      <name val="Arial"/>
      <family val="2"/>
    </font>
    <font>
      <b/>
      <sz val="11"/>
      <color theme="3"/>
      <name val="Arial"/>
      <family val="2"/>
    </font>
    <font>
      <sz val="9"/>
      <color rgb="FF3F3F76"/>
      <name val="Arial"/>
      <family val="2"/>
    </font>
    <font>
      <sz val="9"/>
      <color rgb="FFFA7D00"/>
      <name val="Arial"/>
      <family val="2"/>
    </font>
    <font>
      <sz val="9"/>
      <color rgb="FF9C6500"/>
      <name val="Arial"/>
      <family val="2"/>
    </font>
    <font>
      <sz val="10"/>
      <color indexed="8"/>
      <name val="MS Sans Serif"/>
      <family val="2"/>
    </font>
    <font>
      <sz val="10"/>
      <name val="Arial"/>
      <family val="2"/>
    </font>
    <font>
      <b/>
      <sz val="9"/>
      <color rgb="FF3F3F3F"/>
      <name val="Arial"/>
      <family val="2"/>
    </font>
    <font>
      <b/>
      <sz val="9"/>
      <color theme="1"/>
      <name val="Arial"/>
      <family val="2"/>
    </font>
    <font>
      <sz val="9"/>
      <color rgb="FFFF0000"/>
      <name val="Arial"/>
      <family val="2"/>
    </font>
    <font>
      <b/>
      <u/>
      <sz val="11"/>
      <color theme="1"/>
      <name val="Calibri"/>
      <family val="2"/>
      <scheme val="minor"/>
    </font>
    <font>
      <b/>
      <i/>
      <u/>
      <sz val="11"/>
      <color theme="1"/>
      <name val="Calibri"/>
      <family val="2"/>
      <scheme val="minor"/>
    </font>
    <font>
      <sz val="12"/>
      <name val="Arial"/>
      <family val="2"/>
    </font>
    <font>
      <sz val="10"/>
      <color indexed="24"/>
      <name val="Arial"/>
      <family val="2"/>
    </font>
    <font>
      <sz val="10"/>
      <color indexed="8"/>
      <name val="Arial"/>
      <family val="2"/>
    </font>
    <font>
      <u/>
      <sz val="12"/>
      <color indexed="12"/>
      <name val="Arial"/>
      <family val="2"/>
    </font>
    <font>
      <b/>
      <sz val="9.9499999999999993"/>
      <color indexed="8"/>
      <name val="Arial"/>
      <family val="2"/>
    </font>
    <font>
      <b/>
      <sz val="9"/>
      <color indexed="81"/>
      <name val="Tahoma"/>
      <family val="2"/>
    </font>
    <font>
      <sz val="9"/>
      <color indexed="81"/>
      <name val="Tahoma"/>
      <family val="2"/>
    </font>
    <font>
      <b/>
      <sz val="11"/>
      <color rgb="FFFF0000"/>
      <name val="Calibri"/>
      <family val="2"/>
      <scheme val="minor"/>
    </font>
    <font>
      <b/>
      <i/>
      <sz val="11"/>
      <color theme="1"/>
      <name val="Calibri"/>
      <family val="2"/>
      <scheme val="minor"/>
    </font>
    <font>
      <u/>
      <sz val="11"/>
      <color theme="10"/>
      <name val="Calibri"/>
      <family val="2"/>
      <scheme val="minor"/>
    </font>
    <font>
      <b/>
      <sz val="11"/>
      <name val="Calibri"/>
      <family val="2"/>
      <scheme val="minor"/>
    </font>
    <font>
      <sz val="12"/>
      <color theme="1"/>
      <name val="Calibri"/>
      <family val="2"/>
      <scheme val="minor"/>
    </font>
    <font>
      <sz val="8"/>
      <name val="Arial"/>
      <family val="2"/>
    </font>
    <font>
      <i/>
      <sz val="48"/>
      <color theme="1"/>
      <name val="Calibri"/>
      <family val="2"/>
      <scheme val="minor"/>
    </font>
    <font>
      <b/>
      <sz val="8"/>
      <name val="Calibri"/>
      <family val="2"/>
      <scheme val="minor"/>
    </font>
    <font>
      <i/>
      <sz val="11"/>
      <color theme="1"/>
      <name val="Calibri"/>
      <family val="2"/>
      <scheme val="minor"/>
    </font>
    <font>
      <sz val="10"/>
      <color indexed="8"/>
      <name val="Arial"/>
      <family val="2"/>
    </font>
    <font>
      <b/>
      <sz val="16"/>
      <color theme="1"/>
      <name val="Calibri"/>
      <family val="2"/>
      <scheme val="minor"/>
    </font>
    <font>
      <sz val="10"/>
      <color indexed="8"/>
      <name val="Arial"/>
      <family val="2"/>
    </font>
    <font>
      <i/>
      <sz val="9"/>
      <color theme="1"/>
      <name val="Calibri"/>
      <family val="2"/>
      <scheme val="minor"/>
    </font>
    <font>
      <b/>
      <sz val="9"/>
      <color theme="1"/>
      <name val="Calibri"/>
      <family val="2"/>
      <scheme val="minor"/>
    </font>
    <font>
      <b/>
      <sz val="18"/>
      <color theme="1"/>
      <name val="Calibri"/>
      <family val="2"/>
      <scheme val="minor"/>
    </font>
    <font>
      <sz val="14"/>
      <color theme="1"/>
      <name val="Calibri"/>
      <family val="2"/>
      <scheme val="minor"/>
    </font>
    <font>
      <b/>
      <u/>
      <sz val="9"/>
      <color theme="1"/>
      <name val="Calibri"/>
      <family val="2"/>
      <scheme val="minor"/>
    </font>
    <font>
      <i/>
      <u/>
      <sz val="11"/>
      <color theme="1"/>
      <name val="Calibri"/>
      <family val="2"/>
      <scheme val="minor"/>
    </font>
    <font>
      <b/>
      <i/>
      <sz val="12"/>
      <color theme="1"/>
      <name val="Calibri"/>
      <family val="2"/>
      <scheme val="minor"/>
    </font>
    <font>
      <sz val="11"/>
      <color rgb="FF1F497D"/>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1"/>
        <bgColor indexed="64"/>
      </patternFill>
    </fill>
    <fill>
      <patternFill patternType="solid">
        <fgColor theme="8"/>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tint="0.79998168889431442"/>
        <bgColor indexed="64"/>
      </patternFill>
    </fill>
    <fill>
      <patternFill patternType="solid">
        <fgColor theme="8" tint="0.79998168889431442"/>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bottom style="medium">
        <color indexed="64"/>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98">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9" fontId="1" fillId="0" borderId="0" applyFont="0" applyFill="0" applyBorder="0" applyAlignment="0" applyProtection="0"/>
    <xf numFmtId="43" fontId="1"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2" fillId="3" borderId="0" applyNumberFormat="0" applyBorder="0" applyAlignment="0" applyProtection="0"/>
    <xf numFmtId="0" fontId="23" fillId="6" borderId="4" applyNumberFormat="0" applyAlignment="0" applyProtection="0"/>
    <xf numFmtId="0" fontId="24" fillId="7" borderId="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5" borderId="4" applyNumberFormat="0" applyAlignment="0" applyProtection="0"/>
    <xf numFmtId="0" fontId="31" fillId="0" borderId="6" applyNumberFormat="0" applyFill="0" applyAlignment="0" applyProtection="0"/>
    <xf numFmtId="0" fontId="32"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33" fillId="0" borderId="0"/>
    <xf numFmtId="0" fontId="34" fillId="0" borderId="0"/>
    <xf numFmtId="0" fontId="34" fillId="0" borderId="0"/>
    <xf numFmtId="0" fontId="34" fillId="0" borderId="0"/>
    <xf numFmtId="0" fontId="20" fillId="0" borderId="0"/>
    <xf numFmtId="0" fontId="1" fillId="0" borderId="0"/>
    <xf numFmtId="0" fontId="34" fillId="0" borderId="0"/>
    <xf numFmtId="0" fontId="1" fillId="0" borderId="0"/>
    <xf numFmtId="0" fontId="33" fillId="0" borderId="0"/>
    <xf numFmtId="0" fontId="1" fillId="0" borderId="0"/>
    <xf numFmtId="0" fontId="34"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20" fillId="8" borderId="8" applyNumberFormat="0" applyFont="0" applyAlignment="0" applyProtection="0"/>
    <xf numFmtId="0" fontId="35" fillId="6" borderId="5" applyNumberFormat="0" applyAlignment="0" applyProtection="0"/>
    <xf numFmtId="9" fontId="34" fillId="0" borderId="0" applyFont="0" applyFill="0" applyBorder="0" applyAlignment="0" applyProtection="0"/>
    <xf numFmtId="0" fontId="2"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3" fontId="41" fillId="0" borderId="0" applyFont="0" applyFill="0" applyBorder="0" applyAlignment="0" applyProtection="0"/>
    <xf numFmtId="44" fontId="42" fillId="0" borderId="0" applyFont="0" applyFill="0" applyBorder="0" applyAlignment="0" applyProtection="0">
      <alignment vertical="top"/>
    </xf>
    <xf numFmtId="44" fontId="40" fillId="0" borderId="0" applyFont="0" applyFill="0" applyBorder="0" applyAlignment="0" applyProtection="0"/>
    <xf numFmtId="44" fontId="1" fillId="0" borderId="0" applyFont="0" applyFill="0" applyBorder="0" applyAlignment="0" applyProtection="0"/>
    <xf numFmtId="164" fontId="41" fillId="0" borderId="0" applyFont="0" applyFill="0" applyBorder="0" applyAlignment="0" applyProtection="0"/>
    <xf numFmtId="0" fontId="41" fillId="0" borderId="0" applyFont="0" applyFill="0" applyBorder="0" applyAlignment="0" applyProtection="0"/>
    <xf numFmtId="2" fontId="41" fillId="0" borderId="0" applyFont="0" applyFill="0" applyBorder="0" applyAlignment="0" applyProtection="0"/>
    <xf numFmtId="0" fontId="43" fillId="0" borderId="0" applyNumberFormat="0" applyFill="0" applyBorder="0" applyAlignment="0" applyProtection="0">
      <alignment vertical="top"/>
      <protection locked="0"/>
    </xf>
    <xf numFmtId="0" fontId="1" fillId="0" borderId="0"/>
    <xf numFmtId="0" fontId="33" fillId="0" borderId="0"/>
    <xf numFmtId="0" fontId="1" fillId="0" borderId="0"/>
    <xf numFmtId="0" fontId="40" fillId="0" borderId="0"/>
    <xf numFmtId="9" fontId="44" fillId="0" borderId="0" applyFont="0" applyFill="0" applyBorder="0" applyAlignment="0" applyProtection="0"/>
    <xf numFmtId="0" fontId="18" fillId="0" borderId="0"/>
    <xf numFmtId="0" fontId="49"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33" fillId="0" borderId="0"/>
    <xf numFmtId="0" fontId="1" fillId="0" borderId="0"/>
    <xf numFmtId="0" fontId="1" fillId="0" borderId="0"/>
    <xf numFmtId="0" fontId="33" fillId="0" borderId="0"/>
    <xf numFmtId="0" fontId="42" fillId="0" borderId="0">
      <alignment vertical="top"/>
    </xf>
    <xf numFmtId="43" fontId="34"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33" fillId="0" borderId="0" applyFont="0" applyFill="0" applyBorder="0" applyAlignment="0" applyProtection="0"/>
    <xf numFmtId="43" fontId="5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4" fontId="42" fillId="0" borderId="0" applyFont="0" applyFill="0" applyBorder="0" applyAlignment="0" applyProtection="0">
      <alignment vertical="top"/>
    </xf>
    <xf numFmtId="44" fontId="1" fillId="0" borderId="0" applyFont="0" applyFill="0" applyBorder="0" applyAlignment="0" applyProtection="0"/>
    <xf numFmtId="0" fontId="18" fillId="0" borderId="0"/>
    <xf numFmtId="0" fontId="42" fillId="0" borderId="0">
      <alignment vertical="top"/>
    </xf>
    <xf numFmtId="0" fontId="33" fillId="0" borderId="0"/>
    <xf numFmtId="0" fontId="18" fillId="0" borderId="0"/>
    <xf numFmtId="0" fontId="33" fillId="0" borderId="0"/>
    <xf numFmtId="0" fontId="51" fillId="0" borderId="0"/>
    <xf numFmtId="0" fontId="1" fillId="0" borderId="0"/>
    <xf numFmtId="0" fontId="33" fillId="0" borderId="0"/>
    <xf numFmtId="0" fontId="18" fillId="0" borderId="0"/>
    <xf numFmtId="0" fontId="51" fillId="0" borderId="0"/>
    <xf numFmtId="0" fontId="51" fillId="0" borderId="0"/>
    <xf numFmtId="0" fontId="1" fillId="0" borderId="0"/>
    <xf numFmtId="0" fontId="18" fillId="0" borderId="0"/>
    <xf numFmtId="0" fontId="18" fillId="0" borderId="0"/>
    <xf numFmtId="0" fontId="1" fillId="0" borderId="0"/>
    <xf numFmtId="0" fontId="18" fillId="0" borderId="0"/>
    <xf numFmtId="0" fontId="33" fillId="0" borderId="0"/>
    <xf numFmtId="0" fontId="40" fillId="0" borderId="0"/>
    <xf numFmtId="0" fontId="42" fillId="0" borderId="0">
      <alignment vertical="top"/>
    </xf>
    <xf numFmtId="0" fontId="33" fillId="0" borderId="0"/>
    <xf numFmtId="0" fontId="52"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8" fillId="0" borderId="0"/>
    <xf numFmtId="0" fontId="1" fillId="0" borderId="0"/>
    <xf numFmtId="0" fontId="1" fillId="0" borderId="0"/>
    <xf numFmtId="0" fontId="1" fillId="0" borderId="0"/>
    <xf numFmtId="0" fontId="1" fillId="0" borderId="0"/>
    <xf numFmtId="0" fontId="42" fillId="0" borderId="0">
      <alignment vertical="top"/>
    </xf>
    <xf numFmtId="0" fontId="1" fillId="0" borderId="0"/>
    <xf numFmtId="0" fontId="33" fillId="0" borderId="0"/>
    <xf numFmtId="0" fontId="1" fillId="0" borderId="0"/>
    <xf numFmtId="0" fontId="33" fillId="0" borderId="0"/>
    <xf numFmtId="0" fontId="18" fillId="0" borderId="0"/>
    <xf numFmtId="0" fontId="1" fillId="8" borderId="8" applyNumberFormat="0" applyFont="0" applyAlignment="0" applyProtection="0"/>
    <xf numFmtId="9" fontId="34" fillId="0" borderId="0" applyFont="0" applyFill="0" applyBorder="0" applyAlignment="0" applyProtection="0"/>
    <xf numFmtId="9" fontId="1" fillId="0" borderId="0" applyFont="0" applyFill="0" applyBorder="0" applyAlignment="0" applyProtection="0"/>
    <xf numFmtId="0" fontId="18" fillId="0" borderId="0"/>
    <xf numFmtId="0" fontId="34" fillId="0" borderId="0"/>
    <xf numFmtId="0" fontId="56" fillId="0" borderId="0">
      <alignment vertical="top"/>
    </xf>
    <xf numFmtId="0" fontId="58" fillId="0" borderId="0">
      <alignment vertical="top"/>
    </xf>
  </cellStyleXfs>
  <cellXfs count="384">
    <xf numFmtId="0" fontId="0" fillId="0" borderId="0" xfId="0"/>
    <xf numFmtId="44" fontId="0" fillId="0" borderId="0" xfId="1" applyFont="1" applyBorder="1"/>
    <xf numFmtId="0" fontId="0" fillId="0" borderId="0" xfId="0" applyBorder="1"/>
    <xf numFmtId="0" fontId="16" fillId="0" borderId="0" xfId="0" applyFont="1" applyBorder="1"/>
    <xf numFmtId="0" fontId="39" fillId="0" borderId="0" xfId="0" applyFont="1" applyBorder="1"/>
    <xf numFmtId="43" fontId="0" fillId="0" borderId="0" xfId="45" applyNumberFormat="1" applyFont="1" applyBorder="1"/>
    <xf numFmtId="43" fontId="0" fillId="0" borderId="0" xfId="0" applyNumberFormat="1" applyBorder="1"/>
    <xf numFmtId="0" fontId="0" fillId="0" borderId="0" xfId="0" applyFill="1" applyBorder="1"/>
    <xf numFmtId="0" fontId="0" fillId="0" borderId="0" xfId="0" applyBorder="1"/>
    <xf numFmtId="43" fontId="0" fillId="0" borderId="0" xfId="45" applyFont="1" applyBorder="1"/>
    <xf numFmtId="0" fontId="16" fillId="0" borderId="0" xfId="0" applyFont="1" applyFill="1" applyBorder="1"/>
    <xf numFmtId="2" fontId="0" fillId="36" borderId="0" xfId="0" applyNumberFormat="1" applyFill="1" applyBorder="1"/>
    <xf numFmtId="43" fontId="0" fillId="34" borderId="0" xfId="45" applyFont="1" applyFill="1" applyBorder="1"/>
    <xf numFmtId="43" fontId="0" fillId="34" borderId="0" xfId="0" applyNumberFormat="1" applyFill="1" applyBorder="1"/>
    <xf numFmtId="0" fontId="0" fillId="0" borderId="0" xfId="0" applyFill="1" applyBorder="1"/>
    <xf numFmtId="0" fontId="0" fillId="0" borderId="0" xfId="0" applyBorder="1"/>
    <xf numFmtId="43" fontId="0" fillId="0" borderId="0" xfId="45" applyFont="1" applyBorder="1"/>
    <xf numFmtId="0" fontId="16" fillId="0" borderId="10" xfId="0" applyFont="1" applyBorder="1" applyAlignment="1">
      <alignment horizontal="center"/>
    </xf>
    <xf numFmtId="0" fontId="16" fillId="0" borderId="10" xfId="0" applyFont="1" applyFill="1" applyBorder="1" applyAlignment="1">
      <alignment horizontal="center"/>
    </xf>
    <xf numFmtId="4" fontId="0" fillId="0" borderId="10" xfId="0" applyNumberFormat="1" applyBorder="1" applyAlignment="1">
      <alignment horizontal="center"/>
    </xf>
    <xf numFmtId="9" fontId="0" fillId="0" borderId="10" xfId="44" applyFont="1" applyBorder="1" applyAlignment="1">
      <alignment horizontal="center"/>
    </xf>
    <xf numFmtId="0" fontId="16" fillId="0" borderId="0" xfId="0" applyFont="1" applyBorder="1" applyAlignment="1"/>
    <xf numFmtId="169" fontId="0" fillId="0" borderId="13" xfId="0" applyNumberFormat="1" applyBorder="1"/>
    <xf numFmtId="9" fontId="0" fillId="0" borderId="13" xfId="44" applyFont="1" applyBorder="1"/>
    <xf numFmtId="0" fontId="0" fillId="0" borderId="10" xfId="0" applyNumberFormat="1" applyBorder="1" applyAlignment="1">
      <alignment horizontal="left"/>
    </xf>
    <xf numFmtId="43" fontId="0" fillId="0" borderId="10" xfId="45" applyNumberFormat="1" applyFont="1" applyBorder="1"/>
    <xf numFmtId="0" fontId="0" fillId="0" borderId="0" xfId="0" applyBorder="1"/>
    <xf numFmtId="0" fontId="0" fillId="0" borderId="10" xfId="0" applyNumberFormat="1" applyBorder="1" applyAlignment="1">
      <alignment horizontal="right"/>
    </xf>
    <xf numFmtId="43" fontId="0" fillId="0" borderId="10" xfId="0" applyNumberFormat="1" applyBorder="1"/>
    <xf numFmtId="9" fontId="0" fillId="0" borderId="10" xfId="44" applyFont="1" applyBorder="1"/>
    <xf numFmtId="169" fontId="0" fillId="0" borderId="10" xfId="45" applyNumberFormat="1" applyFont="1" applyBorder="1"/>
    <xf numFmtId="0" fontId="16" fillId="0" borderId="10" xfId="0" applyNumberFormat="1" applyFont="1" applyBorder="1" applyAlignment="1">
      <alignment horizontal="left"/>
    </xf>
    <xf numFmtId="0" fontId="16" fillId="0" borderId="10" xfId="0" applyNumberFormat="1" applyFont="1" applyBorder="1" applyAlignment="1">
      <alignment horizontal="right"/>
    </xf>
    <xf numFmtId="43" fontId="16" fillId="0" borderId="10" xfId="45" applyNumberFormat="1" applyFont="1" applyBorder="1"/>
    <xf numFmtId="169" fontId="16" fillId="0" borderId="10" xfId="0" applyNumberFormat="1" applyFont="1" applyBorder="1"/>
    <xf numFmtId="169" fontId="16" fillId="0" borderId="10" xfId="45" applyNumberFormat="1" applyFont="1" applyBorder="1"/>
    <xf numFmtId="0" fontId="0" fillId="0" borderId="13" xfId="0" applyNumberFormat="1" applyBorder="1" applyAlignment="1">
      <alignment horizontal="left"/>
    </xf>
    <xf numFmtId="0" fontId="0" fillId="0" borderId="13" xfId="0" applyBorder="1"/>
    <xf numFmtId="43" fontId="0" fillId="0" borderId="13" xfId="45" applyFont="1" applyBorder="1"/>
    <xf numFmtId="43" fontId="0" fillId="0" borderId="13" xfId="45" applyNumberFormat="1" applyFont="1" applyBorder="1"/>
    <xf numFmtId="166" fontId="0" fillId="0" borderId="13" xfId="44" applyNumberFormat="1" applyFont="1" applyBorder="1"/>
    <xf numFmtId="43" fontId="0" fillId="0" borderId="13" xfId="0" applyNumberFormat="1" applyBorder="1"/>
    <xf numFmtId="0" fontId="0" fillId="0" borderId="13" xfId="0" applyBorder="1" applyAlignment="1">
      <alignment horizontal="center"/>
    </xf>
    <xf numFmtId="169" fontId="0" fillId="0" borderId="13" xfId="45" applyNumberFormat="1" applyFont="1" applyBorder="1"/>
    <xf numFmtId="43" fontId="0" fillId="0" borderId="10" xfId="45" applyFont="1" applyBorder="1"/>
    <xf numFmtId="169" fontId="0" fillId="0" borderId="10" xfId="0" applyNumberFormat="1" applyBorder="1"/>
    <xf numFmtId="0" fontId="0" fillId="0" borderId="10" xfId="0" applyBorder="1"/>
    <xf numFmtId="44" fontId="0" fillId="0" borderId="10" xfId="1" applyFont="1" applyBorder="1"/>
    <xf numFmtId="0" fontId="0" fillId="0" borderId="0" xfId="0" applyBorder="1"/>
    <xf numFmtId="0" fontId="16" fillId="0" borderId="0" xfId="0" applyFont="1" applyBorder="1"/>
    <xf numFmtId="0" fontId="0" fillId="36" borderId="0" xfId="0" applyFill="1" applyBorder="1"/>
    <xf numFmtId="2" fontId="0" fillId="36" borderId="0" xfId="0" applyNumberFormat="1" applyFill="1" applyBorder="1"/>
    <xf numFmtId="0" fontId="0" fillId="0" borderId="0" xfId="0" applyFont="1" applyBorder="1"/>
    <xf numFmtId="0" fontId="0" fillId="0" borderId="0" xfId="0" applyFill="1"/>
    <xf numFmtId="43" fontId="0" fillId="34" borderId="0" xfId="45" applyFont="1" applyFill="1" applyBorder="1"/>
    <xf numFmtId="43" fontId="0" fillId="0" borderId="0" xfId="45" applyFont="1" applyBorder="1"/>
    <xf numFmtId="43" fontId="0" fillId="34" borderId="0" xfId="0" applyNumberFormat="1" applyFill="1" applyBorder="1"/>
    <xf numFmtId="0" fontId="0" fillId="36" borderId="13" xfId="0" applyFill="1" applyBorder="1"/>
    <xf numFmtId="0" fontId="0" fillId="36" borderId="10" xfId="0" applyFill="1" applyBorder="1"/>
    <xf numFmtId="43" fontId="16" fillId="36" borderId="10" xfId="0" applyNumberFormat="1" applyFont="1" applyFill="1" applyBorder="1"/>
    <xf numFmtId="2" fontId="0" fillId="36" borderId="10" xfId="0" applyNumberFormat="1" applyFill="1" applyBorder="1"/>
    <xf numFmtId="43" fontId="16" fillId="36" borderId="10" xfId="45" applyFont="1" applyFill="1" applyBorder="1"/>
    <xf numFmtId="2" fontId="16" fillId="36" borderId="10" xfId="0" applyNumberFormat="1" applyFont="1" applyFill="1" applyBorder="1"/>
    <xf numFmtId="43" fontId="0" fillId="0" borderId="10" xfId="45" applyFont="1" applyFill="1" applyBorder="1"/>
    <xf numFmtId="43" fontId="0" fillId="0" borderId="21" xfId="0" applyNumberFormat="1" applyBorder="1"/>
    <xf numFmtId="0" fontId="0" fillId="0" borderId="21" xfId="0" applyBorder="1"/>
    <xf numFmtId="43" fontId="16" fillId="36" borderId="12" xfId="45" applyFont="1" applyFill="1" applyBorder="1"/>
    <xf numFmtId="0" fontId="0" fillId="0" borderId="13" xfId="0" applyNumberFormat="1" applyBorder="1" applyAlignment="1">
      <alignment horizontal="right"/>
    </xf>
    <xf numFmtId="43" fontId="0" fillId="36" borderId="13" xfId="45" applyFont="1" applyFill="1" applyBorder="1"/>
    <xf numFmtId="2" fontId="0" fillId="36" borderId="13" xfId="0" applyNumberFormat="1" applyFill="1" applyBorder="1"/>
    <xf numFmtId="43" fontId="16" fillId="36" borderId="13" xfId="45" applyFont="1" applyFill="1" applyBorder="1"/>
    <xf numFmtId="43" fontId="0" fillId="0" borderId="13" xfId="0" applyNumberFormat="1" applyFill="1" applyBorder="1"/>
    <xf numFmtId="43" fontId="0" fillId="0" borderId="19" xfId="0" applyNumberFormat="1" applyBorder="1"/>
    <xf numFmtId="0" fontId="0" fillId="36" borderId="24" xfId="0" applyFill="1" applyBorder="1" applyAlignment="1">
      <alignment horizontal="center" vertical="center"/>
    </xf>
    <xf numFmtId="43" fontId="16" fillId="36" borderId="24" xfId="45" applyFont="1" applyFill="1" applyBorder="1"/>
    <xf numFmtId="0" fontId="16" fillId="35" borderId="24" xfId="0" applyFont="1" applyFill="1" applyBorder="1" applyAlignment="1">
      <alignment horizontal="center" vertical="center" wrapText="1"/>
    </xf>
    <xf numFmtId="43" fontId="0" fillId="0" borderId="13" xfId="45" applyFont="1" applyFill="1" applyBorder="1"/>
    <xf numFmtId="0" fontId="16" fillId="37" borderId="24" xfId="0" applyFont="1" applyFill="1" applyBorder="1" applyAlignment="1">
      <alignment horizontal="center" vertical="center" wrapText="1"/>
    </xf>
    <xf numFmtId="0" fontId="39" fillId="36" borderId="10" xfId="0" applyFont="1" applyFill="1" applyBorder="1" applyAlignment="1">
      <alignment horizontal="center"/>
    </xf>
    <xf numFmtId="0" fontId="0" fillId="34" borderId="17" xfId="0" applyFill="1" applyBorder="1" applyAlignment="1">
      <alignment horizontal="center" vertical="center" wrapText="1"/>
    </xf>
    <xf numFmtId="0" fontId="39" fillId="36" borderId="18" xfId="0" applyFont="1" applyFill="1" applyBorder="1" applyAlignment="1">
      <alignment horizontal="center"/>
    </xf>
    <xf numFmtId="0" fontId="39" fillId="34" borderId="12" xfId="0" applyFont="1" applyFill="1" applyBorder="1" applyAlignment="1">
      <alignment horizontal="center"/>
    </xf>
    <xf numFmtId="2" fontId="16" fillId="36" borderId="0" xfId="0" applyNumberFormat="1" applyFont="1" applyFill="1" applyBorder="1"/>
    <xf numFmtId="0" fontId="39" fillId="0" borderId="11" xfId="0" applyFont="1" applyFill="1" applyBorder="1" applyAlignment="1">
      <alignment horizontal="center"/>
    </xf>
    <xf numFmtId="0" fontId="16" fillId="0" borderId="11" xfId="0" applyFont="1" applyFill="1" applyBorder="1"/>
    <xf numFmtId="44" fontId="0" fillId="0" borderId="13" xfId="1" applyFont="1" applyBorder="1"/>
    <xf numFmtId="43" fontId="49" fillId="0" borderId="0" xfId="131" applyNumberFormat="1" applyBorder="1" applyAlignment="1">
      <alignment wrapText="1"/>
    </xf>
    <xf numFmtId="0" fontId="49" fillId="0" borderId="0" xfId="131" applyBorder="1" applyAlignment="1">
      <alignment wrapText="1"/>
    </xf>
    <xf numFmtId="49" fontId="16" fillId="0" borderId="24" xfId="0" applyNumberFormat="1" applyFont="1" applyBorder="1" applyAlignment="1">
      <alignment horizontal="center" vertical="center" wrapText="1"/>
    </xf>
    <xf numFmtId="0" fontId="16" fillId="36" borderId="24" xfId="0" applyFont="1" applyFill="1" applyBorder="1" applyAlignment="1">
      <alignment horizontal="center" vertical="center" wrapText="1"/>
    </xf>
    <xf numFmtId="0" fontId="16" fillId="0" borderId="24" xfId="0" applyFont="1" applyBorder="1" applyAlignment="1">
      <alignment horizontal="center" vertical="center" wrapText="1"/>
    </xf>
    <xf numFmtId="43" fontId="16" fillId="35" borderId="24" xfId="45" applyFont="1" applyFill="1" applyBorder="1" applyAlignment="1">
      <alignment horizontal="center" vertical="center" wrapText="1"/>
    </xf>
    <xf numFmtId="43" fontId="16" fillId="37" borderId="24" xfId="45" applyFont="1" applyFill="1" applyBorder="1" applyAlignment="1">
      <alignment horizontal="center" vertical="center" wrapText="1"/>
    </xf>
    <xf numFmtId="43" fontId="16" fillId="38" borderId="24" xfId="45" applyFont="1" applyFill="1" applyBorder="1" applyAlignment="1">
      <alignment horizontal="center" vertical="center" wrapText="1"/>
    </xf>
    <xf numFmtId="0" fontId="16" fillId="39" borderId="24" xfId="0" applyFont="1" applyFill="1" applyBorder="1" applyAlignment="1">
      <alignment horizontal="center" vertical="center" wrapText="1"/>
    </xf>
    <xf numFmtId="0" fontId="16" fillId="0" borderId="24" xfId="0" applyFont="1" applyFill="1" applyBorder="1" applyAlignment="1">
      <alignment horizontal="center" vertical="center" wrapText="1"/>
    </xf>
    <xf numFmtId="169" fontId="16" fillId="0" borderId="24" xfId="0" applyNumberFormat="1" applyFont="1" applyBorder="1" applyAlignment="1">
      <alignment horizontal="center" vertical="center" wrapText="1"/>
    </xf>
    <xf numFmtId="0" fontId="16" fillId="0" borderId="0" xfId="0" applyFont="1" applyBorder="1" applyAlignment="1">
      <alignment horizontal="center" vertical="center" wrapText="1"/>
    </xf>
    <xf numFmtId="9" fontId="0" fillId="34" borderId="10" xfId="44" applyNumberFormat="1" applyFont="1" applyFill="1" applyBorder="1" applyAlignment="1">
      <alignment horizontal="center"/>
    </xf>
    <xf numFmtId="10" fontId="0" fillId="34" borderId="10" xfId="44" applyNumberFormat="1" applyFont="1" applyFill="1" applyBorder="1" applyAlignment="1">
      <alignment horizontal="center"/>
    </xf>
    <xf numFmtId="0" fontId="16" fillId="0" borderId="0" xfId="0" applyFont="1" applyFill="1" applyBorder="1" applyAlignment="1">
      <alignment horizontal="center"/>
    </xf>
    <xf numFmtId="0" fontId="50" fillId="0" borderId="0" xfId="0" applyFont="1" applyFill="1" applyBorder="1" applyAlignment="1">
      <alignment horizontal="center"/>
    </xf>
    <xf numFmtId="0" fontId="0" fillId="0" borderId="10" xfId="0" applyNumberFormat="1" applyBorder="1" applyAlignment="1">
      <alignment horizontal="right"/>
    </xf>
    <xf numFmtId="0" fontId="0" fillId="0" borderId="0" xfId="0" applyBorder="1"/>
    <xf numFmtId="0" fontId="49" fillId="0" borderId="0" xfId="131" applyBorder="1"/>
    <xf numFmtId="43" fontId="0" fillId="0" borderId="0" xfId="45" applyFont="1"/>
    <xf numFmtId="0" fontId="16" fillId="0" borderId="0" xfId="0" applyFont="1" applyBorder="1" applyAlignment="1">
      <alignment horizontal="center"/>
    </xf>
    <xf numFmtId="0" fontId="16" fillId="0" borderId="0" xfId="0" applyFont="1" applyBorder="1" applyAlignment="1">
      <alignment horizontal="right"/>
    </xf>
    <xf numFmtId="9" fontId="0" fillId="0" borderId="0" xfId="44" applyFont="1" applyBorder="1" applyAlignment="1">
      <alignment horizontal="center"/>
    </xf>
    <xf numFmtId="0" fontId="38" fillId="0" borderId="10" xfId="0" applyFont="1" applyBorder="1" applyAlignment="1">
      <alignment horizontal="center"/>
    </xf>
    <xf numFmtId="0" fontId="38" fillId="0" borderId="10" xfId="0" applyFont="1" applyFill="1" applyBorder="1" applyAlignment="1">
      <alignment horizontal="center"/>
    </xf>
    <xf numFmtId="44" fontId="16" fillId="0" borderId="10" xfId="0" applyNumberFormat="1" applyFont="1" applyBorder="1"/>
    <xf numFmtId="0" fontId="0" fillId="0" borderId="22" xfId="0" applyBorder="1" applyAlignment="1">
      <alignment horizontal="right"/>
    </xf>
    <xf numFmtId="0" fontId="0" fillId="0" borderId="22" xfId="0" applyBorder="1"/>
    <xf numFmtId="43" fontId="0" fillId="0" borderId="23" xfId="45" applyFont="1" applyBorder="1"/>
    <xf numFmtId="0" fontId="53" fillId="0" borderId="0" xfId="0" applyFont="1" applyBorder="1"/>
    <xf numFmtId="0" fontId="0" fillId="0" borderId="10" xfId="0" applyNumberFormat="1" applyBorder="1" applyAlignment="1">
      <alignment horizontal="left"/>
    </xf>
    <xf numFmtId="0" fontId="0" fillId="0" borderId="13" xfId="0" applyBorder="1"/>
    <xf numFmtId="0" fontId="0" fillId="0" borderId="10" xfId="0" quotePrefix="1" applyNumberFormat="1" applyBorder="1" applyAlignment="1">
      <alignment horizontal="left"/>
    </xf>
    <xf numFmtId="0" fontId="16" fillId="0" borderId="0" xfId="0" applyFont="1" applyBorder="1" applyAlignment="1">
      <alignment horizontal="center"/>
    </xf>
    <xf numFmtId="0" fontId="0" fillId="0" borderId="0" xfId="0" applyBorder="1"/>
    <xf numFmtId="0" fontId="0" fillId="0" borderId="0" xfId="0" applyFill="1" applyBorder="1"/>
    <xf numFmtId="43" fontId="16" fillId="0" borderId="10" xfId="45" applyFont="1" applyBorder="1"/>
    <xf numFmtId="0" fontId="0" fillId="36" borderId="10" xfId="0" applyFill="1" applyBorder="1"/>
    <xf numFmtId="2" fontId="0" fillId="36" borderId="10" xfId="0" applyNumberFormat="1" applyFill="1" applyBorder="1"/>
    <xf numFmtId="43" fontId="16" fillId="36" borderId="10" xfId="45" applyFont="1" applyFill="1" applyBorder="1"/>
    <xf numFmtId="2" fontId="0" fillId="36" borderId="13" xfId="0" applyNumberFormat="1" applyFill="1" applyBorder="1"/>
    <xf numFmtId="43" fontId="0" fillId="0" borderId="19" xfId="0" applyNumberFormat="1" applyBorder="1"/>
    <xf numFmtId="0" fontId="16" fillId="0" borderId="0" xfId="0" applyFont="1" applyBorder="1"/>
    <xf numFmtId="43" fontId="16" fillId="0" borderId="10" xfId="0" applyNumberFormat="1" applyFont="1" applyBorder="1"/>
    <xf numFmtId="43" fontId="0" fillId="0" borderId="13" xfId="0" applyNumberFormat="1" applyBorder="1"/>
    <xf numFmtId="0" fontId="16" fillId="36" borderId="10" xfId="0" applyFont="1" applyFill="1" applyBorder="1"/>
    <xf numFmtId="43" fontId="0" fillId="0" borderId="19" xfId="0" applyNumberFormat="1" applyBorder="1"/>
    <xf numFmtId="9" fontId="0" fillId="0" borderId="10" xfId="44" applyFont="1" applyFill="1" applyBorder="1" applyAlignment="1">
      <alignment horizontal="center"/>
    </xf>
    <xf numFmtId="170" fontId="16" fillId="0" borderId="23" xfId="0" applyNumberFormat="1" applyFont="1" applyBorder="1"/>
    <xf numFmtId="0" fontId="0" fillId="0" borderId="0" xfId="0" applyBorder="1"/>
    <xf numFmtId="0" fontId="0" fillId="0" borderId="0" xfId="0" applyFill="1" applyBorder="1"/>
    <xf numFmtId="43" fontId="0" fillId="0" borderId="10" xfId="0" applyNumberFormat="1" applyBorder="1"/>
    <xf numFmtId="0" fontId="16" fillId="0" borderId="10" xfId="0" applyFont="1" applyBorder="1"/>
    <xf numFmtId="43" fontId="0" fillId="0" borderId="13" xfId="45" applyFont="1" applyBorder="1"/>
    <xf numFmtId="43" fontId="0" fillId="0" borderId="13" xfId="0" applyNumberFormat="1" applyBorder="1"/>
    <xf numFmtId="0" fontId="16" fillId="0" borderId="0" xfId="0" applyFont="1" applyFill="1" applyBorder="1" applyAlignment="1">
      <alignment horizontal="center"/>
    </xf>
    <xf numFmtId="0" fontId="16" fillId="0" borderId="0" xfId="0" applyFont="1" applyBorder="1" applyAlignment="1">
      <alignment horizontal="center"/>
    </xf>
    <xf numFmtId="43" fontId="50" fillId="0" borderId="24" xfId="45" applyFont="1" applyBorder="1" applyAlignment="1">
      <alignment horizontal="center" vertical="center" wrapText="1"/>
    </xf>
    <xf numFmtId="43" fontId="50" fillId="0" borderId="24" xfId="45" applyNumberFormat="1" applyFont="1" applyBorder="1" applyAlignment="1">
      <alignment horizontal="center" vertical="center" wrapText="1"/>
    </xf>
    <xf numFmtId="0" fontId="47" fillId="0" borderId="24" xfId="0" applyFont="1" applyBorder="1" applyAlignment="1">
      <alignment horizontal="center" vertical="center" wrapText="1"/>
    </xf>
    <xf numFmtId="0" fontId="0" fillId="0" borderId="0" xfId="0"/>
    <xf numFmtId="0" fontId="14" fillId="0" borderId="0" xfId="0" applyFont="1"/>
    <xf numFmtId="0" fontId="16" fillId="0" borderId="10" xfId="0" applyNumberFormat="1" applyFont="1" applyFill="1" applyBorder="1" applyAlignment="1">
      <alignment horizontal="left"/>
    </xf>
    <xf numFmtId="0" fontId="50" fillId="0" borderId="24" xfId="0" applyFont="1" applyFill="1" applyBorder="1" applyAlignment="1">
      <alignment horizontal="center" vertical="center" wrapText="1"/>
    </xf>
    <xf numFmtId="43" fontId="16" fillId="0" borderId="13" xfId="45" applyFont="1" applyBorder="1"/>
    <xf numFmtId="43" fontId="16" fillId="0" borderId="0" xfId="0" applyNumberFormat="1" applyFont="1" applyBorder="1"/>
    <xf numFmtId="0" fontId="0" fillId="0" borderId="10" xfId="0" applyNumberFormat="1" applyFill="1" applyBorder="1" applyAlignment="1">
      <alignment horizontal="left"/>
    </xf>
    <xf numFmtId="43" fontId="0" fillId="0" borderId="14" xfId="45" applyFont="1" applyBorder="1"/>
    <xf numFmtId="167" fontId="19" fillId="0" borderId="10" xfId="44" applyNumberFormat="1" applyFont="1" applyFill="1" applyBorder="1" applyAlignment="1">
      <alignment horizontal="center"/>
    </xf>
    <xf numFmtId="168" fontId="19" fillId="0" borderId="10" xfId="44" applyNumberFormat="1" applyFont="1" applyFill="1" applyBorder="1" applyAlignment="1">
      <alignment horizontal="center"/>
    </xf>
    <xf numFmtId="9" fontId="16" fillId="0" borderId="10" xfId="0" applyNumberFormat="1" applyFont="1" applyBorder="1"/>
    <xf numFmtId="43" fontId="16" fillId="0" borderId="0" xfId="45" applyFont="1" applyBorder="1" applyAlignment="1">
      <alignment horizontal="right"/>
    </xf>
    <xf numFmtId="166" fontId="16" fillId="0" borderId="10" xfId="0" applyNumberFormat="1" applyFont="1" applyBorder="1"/>
    <xf numFmtId="0" fontId="16" fillId="0" borderId="24" xfId="0" applyFont="1" applyFill="1" applyBorder="1" applyAlignment="1">
      <alignment horizontal="center" vertical="center"/>
    </xf>
    <xf numFmtId="0" fontId="49" fillId="0" borderId="0" xfId="131" applyAlignment="1">
      <alignment horizontal="center" vertical="center" wrapText="1"/>
    </xf>
    <xf numFmtId="43" fontId="49" fillId="0" borderId="0" xfId="131" applyNumberFormat="1" applyBorder="1" applyAlignment="1">
      <alignment horizontal="center" vertical="center" wrapText="1"/>
    </xf>
    <xf numFmtId="0" fontId="49" fillId="0" borderId="0" xfId="131" applyFill="1" applyBorder="1" applyAlignment="1">
      <alignment horizontal="center" vertical="center" wrapText="1"/>
    </xf>
    <xf numFmtId="0" fontId="57" fillId="0" borderId="0" xfId="0" applyFont="1" applyBorder="1"/>
    <xf numFmtId="0" fontId="57" fillId="0" borderId="0" xfId="0" applyFont="1" applyBorder="1" applyAlignment="1">
      <alignment horizontal="left" vertical="top" wrapText="1"/>
    </xf>
    <xf numFmtId="0" fontId="57" fillId="0" borderId="0" xfId="0" applyFont="1" applyBorder="1" applyAlignment="1">
      <alignment horizontal="left" vertical="top"/>
    </xf>
    <xf numFmtId="0" fontId="39" fillId="36" borderId="16" xfId="0" applyFont="1" applyFill="1" applyBorder="1" applyAlignment="1">
      <alignment horizontal="center"/>
    </xf>
    <xf numFmtId="0" fontId="0" fillId="0" borderId="11" xfId="0" applyBorder="1" applyAlignment="1">
      <alignment vertical="center"/>
    </xf>
    <xf numFmtId="0" fontId="0" fillId="0" borderId="0" xfId="0" applyAlignment="1">
      <alignment vertical="center"/>
    </xf>
    <xf numFmtId="0" fontId="0" fillId="36" borderId="20" xfId="0" applyFill="1" applyBorder="1" applyAlignment="1">
      <alignment vertical="center"/>
    </xf>
    <xf numFmtId="0" fontId="0" fillId="36" borderId="10" xfId="0" applyFill="1" applyBorder="1" applyAlignment="1">
      <alignment vertical="center"/>
    </xf>
    <xf numFmtId="0" fontId="48" fillId="36" borderId="10" xfId="0" applyFont="1" applyFill="1" applyBorder="1" applyAlignment="1">
      <alignment vertical="center"/>
    </xf>
    <xf numFmtId="0" fontId="48" fillId="36" borderId="21" xfId="0" applyFont="1" applyFill="1" applyBorder="1" applyAlignment="1">
      <alignment vertical="center"/>
    </xf>
    <xf numFmtId="0" fontId="0" fillId="36" borderId="23" xfId="0" applyFill="1" applyBorder="1" applyAlignment="1">
      <alignment vertical="center"/>
    </xf>
    <xf numFmtId="0" fontId="0" fillId="0" borderId="0" xfId="0" applyBorder="1" applyAlignment="1">
      <alignment vertical="center"/>
    </xf>
    <xf numFmtId="0" fontId="0" fillId="0" borderId="0" xfId="0" applyFill="1" applyBorder="1" applyAlignment="1">
      <alignment vertical="center"/>
    </xf>
    <xf numFmtId="165" fontId="0" fillId="0" borderId="0" xfId="0" applyNumberFormat="1" applyBorder="1"/>
    <xf numFmtId="165" fontId="16" fillId="0" borderId="0" xfId="0" applyNumberFormat="1" applyFont="1" applyBorder="1"/>
    <xf numFmtId="0" fontId="47" fillId="0" borderId="0" xfId="0" applyFont="1" applyBorder="1" applyAlignment="1">
      <alignment wrapText="1"/>
    </xf>
    <xf numFmtId="0" fontId="16" fillId="0" borderId="0" xfId="0" applyFont="1" applyBorder="1" applyAlignment="1">
      <alignment horizontal="center"/>
    </xf>
    <xf numFmtId="167" fontId="0" fillId="0" borderId="10" xfId="44" applyNumberFormat="1" applyFont="1" applyBorder="1"/>
    <xf numFmtId="0" fontId="50" fillId="0" borderId="24" xfId="0" applyFont="1" applyBorder="1" applyAlignment="1">
      <alignment horizontal="center" vertical="center" wrapText="1"/>
    </xf>
    <xf numFmtId="0" fontId="16" fillId="0" borderId="24" xfId="0" applyFont="1" applyBorder="1" applyAlignment="1">
      <alignment horizontal="center" vertical="center"/>
    </xf>
    <xf numFmtId="0" fontId="16" fillId="36" borderId="24" xfId="0" applyFont="1" applyFill="1" applyBorder="1" applyAlignment="1">
      <alignment horizontal="center" vertical="center"/>
    </xf>
    <xf numFmtId="16" fontId="50" fillId="0" borderId="24" xfId="0" quotePrefix="1" applyNumberFormat="1" applyFont="1" applyFill="1" applyBorder="1" applyAlignment="1">
      <alignment horizontal="center" vertical="center"/>
    </xf>
    <xf numFmtId="16" fontId="16" fillId="36" borderId="24" xfId="0" quotePrefix="1" applyNumberFormat="1" applyFont="1" applyFill="1" applyBorder="1" applyAlignment="1">
      <alignment horizontal="center" vertical="center"/>
    </xf>
    <xf numFmtId="0" fontId="47" fillId="0" borderId="24" xfId="0" applyFont="1" applyFill="1" applyBorder="1" applyAlignment="1">
      <alignment horizontal="center" vertical="center" wrapText="1"/>
    </xf>
    <xf numFmtId="0" fontId="16" fillId="38" borderId="24" xfId="0" applyFont="1" applyFill="1" applyBorder="1" applyAlignment="1">
      <alignment horizontal="center" vertical="center" wrapText="1"/>
    </xf>
    <xf numFmtId="0" fontId="16" fillId="0" borderId="0" xfId="0" applyFont="1" applyBorder="1" applyAlignment="1">
      <alignment horizontal="center" vertical="center"/>
    </xf>
    <xf numFmtId="0" fontId="16" fillId="34" borderId="14" xfId="0" applyFont="1" applyFill="1" applyBorder="1" applyAlignment="1">
      <alignment horizontal="center" vertical="center" wrapText="1"/>
    </xf>
    <xf numFmtId="0" fontId="16" fillId="36" borderId="14" xfId="0" applyFont="1" applyFill="1" applyBorder="1" applyAlignment="1">
      <alignment horizontal="center" vertical="center"/>
    </xf>
    <xf numFmtId="49" fontId="16" fillId="0" borderId="24" xfId="0" applyNumberFormat="1" applyFont="1" applyFill="1" applyBorder="1" applyAlignment="1">
      <alignment horizontal="center" vertical="center" wrapText="1"/>
    </xf>
    <xf numFmtId="0" fontId="0" fillId="0" borderId="13" xfId="45" applyNumberFormat="1" applyFont="1" applyBorder="1" applyAlignment="1">
      <alignment horizontal="center"/>
    </xf>
    <xf numFmtId="0" fontId="0" fillId="0" borderId="10" xfId="45" applyNumberFormat="1" applyFont="1" applyBorder="1" applyAlignment="1">
      <alignment horizontal="center"/>
    </xf>
    <xf numFmtId="40" fontId="0" fillId="0" borderId="0" xfId="0" applyNumberFormat="1" applyBorder="1"/>
    <xf numFmtId="43" fontId="0" fillId="0" borderId="0" xfId="45" applyFont="1" applyFill="1" applyBorder="1"/>
    <xf numFmtId="43" fontId="0" fillId="0" borderId="0" xfId="0" applyNumberFormat="1" applyFill="1" applyBorder="1"/>
    <xf numFmtId="9" fontId="0" fillId="0" borderId="0" xfId="44" applyFont="1" applyBorder="1"/>
    <xf numFmtId="0" fontId="39" fillId="0" borderId="0" xfId="0" applyFont="1" applyFill="1" applyBorder="1"/>
    <xf numFmtId="43" fontId="16" fillId="0" borderId="10" xfId="45" applyFont="1" applyFill="1" applyBorder="1"/>
    <xf numFmtId="44" fontId="0" fillId="0" borderId="0" xfId="1" applyFont="1"/>
    <xf numFmtId="44" fontId="16" fillId="0" borderId="0" xfId="1" applyFont="1"/>
    <xf numFmtId="0" fontId="16" fillId="0" borderId="33" xfId="0" applyFont="1" applyBorder="1"/>
    <xf numFmtId="44" fontId="16" fillId="0" borderId="0" xfId="1" applyFont="1" applyBorder="1"/>
    <xf numFmtId="0" fontId="0" fillId="0" borderId="34" xfId="0" applyBorder="1"/>
    <xf numFmtId="0" fontId="0" fillId="0" borderId="36" xfId="0" applyFill="1" applyBorder="1"/>
    <xf numFmtId="43" fontId="16" fillId="0" borderId="0" xfId="45" applyFont="1" applyBorder="1"/>
    <xf numFmtId="0" fontId="0" fillId="0" borderId="33" xfId="0" applyBorder="1"/>
    <xf numFmtId="0" fontId="38" fillId="0" borderId="33" xfId="0" applyFont="1" applyBorder="1" applyAlignment="1">
      <alignment horizontal="center" wrapText="1"/>
    </xf>
    <xf numFmtId="0" fontId="38" fillId="0" borderId="25" xfId="0" applyFont="1" applyBorder="1" applyAlignment="1">
      <alignment horizontal="center" wrapText="1"/>
    </xf>
    <xf numFmtId="0" fontId="38" fillId="0" borderId="25" xfId="0" applyFont="1" applyBorder="1" applyAlignment="1" applyProtection="1">
      <alignment horizontal="center" wrapText="1"/>
      <protection hidden="1"/>
    </xf>
    <xf numFmtId="43" fontId="38" fillId="0" borderId="25" xfId="45" applyFont="1" applyBorder="1" applyAlignment="1">
      <alignment horizontal="center" wrapText="1"/>
    </xf>
    <xf numFmtId="44" fontId="38" fillId="0" borderId="25" xfId="1" applyFont="1" applyBorder="1" applyAlignment="1">
      <alignment horizontal="center" wrapText="1"/>
    </xf>
    <xf numFmtId="49" fontId="38" fillId="0" borderId="25" xfId="1" applyNumberFormat="1" applyFont="1" applyBorder="1" applyAlignment="1">
      <alignment horizontal="center" wrapText="1"/>
    </xf>
    <xf numFmtId="49" fontId="16" fillId="0" borderId="10" xfId="0" applyNumberFormat="1" applyFont="1" applyBorder="1" applyAlignment="1">
      <alignment horizontal="left" vertical="center"/>
    </xf>
    <xf numFmtId="0" fontId="38" fillId="0" borderId="33" xfId="0" applyFont="1" applyBorder="1" applyAlignment="1">
      <alignment horizontal="left"/>
    </xf>
    <xf numFmtId="0" fontId="38" fillId="0" borderId="0" xfId="0" applyFont="1" applyBorder="1" applyAlignment="1">
      <alignment horizontal="center" wrapText="1"/>
    </xf>
    <xf numFmtId="43" fontId="38" fillId="0" borderId="0" xfId="45" applyFont="1" applyBorder="1" applyAlignment="1">
      <alignment horizontal="center" wrapText="1"/>
    </xf>
    <xf numFmtId="44" fontId="38" fillId="0" borderId="0" xfId="1" applyFont="1" applyBorder="1" applyAlignment="1">
      <alignment horizontal="center" wrapText="1"/>
    </xf>
    <xf numFmtId="0" fontId="16" fillId="0" borderId="33" xfId="0" applyFont="1" applyBorder="1" applyAlignment="1">
      <alignment horizontal="left"/>
    </xf>
    <xf numFmtId="0" fontId="0" fillId="0" borderId="33" xfId="0" applyFont="1" applyBorder="1" applyAlignment="1">
      <alignment horizontal="left"/>
    </xf>
    <xf numFmtId="43" fontId="0" fillId="34" borderId="10" xfId="45" applyFont="1" applyFill="1" applyBorder="1" applyProtection="1">
      <protection hidden="1"/>
    </xf>
    <xf numFmtId="43" fontId="55" fillId="0" borderId="0" xfId="45" applyFont="1" applyBorder="1" applyProtection="1">
      <protection hidden="1"/>
    </xf>
    <xf numFmtId="7" fontId="0" fillId="0" borderId="0" xfId="1" applyNumberFormat="1" applyFont="1" applyBorder="1" applyProtection="1">
      <protection hidden="1"/>
    </xf>
    <xf numFmtId="7" fontId="16" fillId="33" borderId="10" xfId="1" applyNumberFormat="1" applyFont="1" applyFill="1" applyBorder="1" applyProtection="1">
      <protection locked="0"/>
    </xf>
    <xf numFmtId="44" fontId="55" fillId="0" borderId="0" xfId="1" applyFont="1" applyBorder="1" applyProtection="1">
      <protection hidden="1"/>
    </xf>
    <xf numFmtId="0" fontId="0" fillId="0" borderId="11" xfId="0" applyBorder="1"/>
    <xf numFmtId="16" fontId="0" fillId="0" borderId="11" xfId="0" quotePrefix="1" applyNumberFormat="1" applyBorder="1"/>
    <xf numFmtId="43" fontId="0" fillId="0" borderId="11" xfId="45" applyFont="1" applyBorder="1"/>
    <xf numFmtId="43" fontId="55" fillId="0" borderId="11" xfId="45" applyFont="1" applyBorder="1"/>
    <xf numFmtId="7" fontId="0" fillId="0" borderId="11" xfId="1" applyNumberFormat="1" applyFont="1" applyBorder="1"/>
    <xf numFmtId="7" fontId="16" fillId="0" borderId="11" xfId="1" applyNumberFormat="1" applyFont="1" applyBorder="1"/>
    <xf numFmtId="44" fontId="55" fillId="0" borderId="11" xfId="1" applyFont="1" applyBorder="1"/>
    <xf numFmtId="43" fontId="55" fillId="0" borderId="0" xfId="45" applyFont="1" applyBorder="1"/>
    <xf numFmtId="7" fontId="0" fillId="0" borderId="0" xfId="1" applyNumberFormat="1" applyFont="1" applyBorder="1"/>
    <xf numFmtId="7" fontId="16" fillId="0" borderId="0" xfId="1" applyNumberFormat="1" applyFont="1" applyBorder="1"/>
    <xf numFmtId="44" fontId="55" fillId="0" borderId="0" xfId="1" applyFont="1" applyBorder="1"/>
    <xf numFmtId="0" fontId="0" fillId="0" borderId="33" xfId="0" applyFont="1" applyFill="1" applyBorder="1" applyAlignment="1">
      <alignment horizontal="left"/>
    </xf>
    <xf numFmtId="0" fontId="0" fillId="0" borderId="11" xfId="0" applyFill="1" applyBorder="1"/>
    <xf numFmtId="43" fontId="0" fillId="0" borderId="11" xfId="45" applyFont="1" applyFill="1" applyBorder="1"/>
    <xf numFmtId="43" fontId="55" fillId="0" borderId="11" xfId="45" applyFont="1" applyFill="1" applyBorder="1"/>
    <xf numFmtId="7" fontId="0" fillId="0" borderId="11" xfId="1" applyNumberFormat="1" applyFont="1" applyFill="1" applyBorder="1"/>
    <xf numFmtId="7" fontId="16" fillId="0" borderId="11" xfId="1" applyNumberFormat="1" applyFont="1" applyFill="1" applyBorder="1"/>
    <xf numFmtId="44" fontId="55" fillId="0" borderId="11" xfId="1" applyFont="1" applyFill="1" applyBorder="1"/>
    <xf numFmtId="0" fontId="0" fillId="0" borderId="34" xfId="0" applyFill="1" applyBorder="1"/>
    <xf numFmtId="0" fontId="0" fillId="0" borderId="0" xfId="0" quotePrefix="1" applyBorder="1"/>
    <xf numFmtId="0" fontId="55" fillId="0" borderId="0" xfId="0" applyFont="1" applyBorder="1"/>
    <xf numFmtId="43" fontId="0" fillId="34" borderId="12" xfId="45" applyFont="1" applyFill="1" applyBorder="1" applyProtection="1">
      <protection hidden="1"/>
    </xf>
    <xf numFmtId="43" fontId="0" fillId="34" borderId="16" xfId="45" applyFont="1" applyFill="1" applyBorder="1" applyProtection="1">
      <protection hidden="1"/>
    </xf>
    <xf numFmtId="43" fontId="64" fillId="0" borderId="0" xfId="45" applyFont="1" applyBorder="1" applyProtection="1">
      <protection hidden="1"/>
    </xf>
    <xf numFmtId="43" fontId="0" fillId="34" borderId="13" xfId="45" applyFont="1" applyFill="1" applyBorder="1" applyProtection="1">
      <protection hidden="1"/>
    </xf>
    <xf numFmtId="16" fontId="0" fillId="0" borderId="0" xfId="0" quotePrefix="1" applyNumberFormat="1" applyBorder="1"/>
    <xf numFmtId="7" fontId="16" fillId="0" borderId="0" xfId="1" applyNumberFormat="1" applyFont="1" applyBorder="1" applyProtection="1">
      <protection hidden="1"/>
    </xf>
    <xf numFmtId="44" fontId="55" fillId="0" borderId="0" xfId="1" applyFont="1" applyFill="1" applyBorder="1" applyProtection="1">
      <protection hidden="1"/>
    </xf>
    <xf numFmtId="0" fontId="0" fillId="0" borderId="37" xfId="0" applyFont="1" applyBorder="1" applyAlignment="1">
      <alignment horizontal="left"/>
    </xf>
    <xf numFmtId="0" fontId="0" fillId="0" borderId="14" xfId="0" applyBorder="1"/>
    <xf numFmtId="16" fontId="0" fillId="0" borderId="14" xfId="0" quotePrefix="1" applyNumberFormat="1" applyBorder="1"/>
    <xf numFmtId="43" fontId="55" fillId="0" borderId="14" xfId="45" applyFont="1" applyBorder="1"/>
    <xf numFmtId="7" fontId="0" fillId="0" borderId="14" xfId="1" applyNumberFormat="1" applyFont="1" applyBorder="1"/>
    <xf numFmtId="7" fontId="16" fillId="0" borderId="14" xfId="1" applyNumberFormat="1" applyFont="1" applyBorder="1"/>
    <xf numFmtId="44" fontId="55" fillId="0" borderId="14" xfId="1" applyFont="1" applyBorder="1"/>
    <xf numFmtId="0" fontId="0" fillId="0" borderId="38" xfId="0" applyBorder="1"/>
    <xf numFmtId="7" fontId="16" fillId="0" borderId="0" xfId="1" applyNumberFormat="1" applyFont="1" applyBorder="1" applyProtection="1">
      <protection locked="0"/>
    </xf>
    <xf numFmtId="7" fontId="16" fillId="0" borderId="0" xfId="1" applyNumberFormat="1" applyFont="1" applyFill="1" applyBorder="1"/>
    <xf numFmtId="43" fontId="48" fillId="0" borderId="0" xfId="45" applyFont="1" applyBorder="1" applyAlignment="1">
      <alignment horizontal="right"/>
    </xf>
    <xf numFmtId="44" fontId="55" fillId="0" borderId="0" xfId="1" applyFont="1" applyFill="1" applyBorder="1"/>
    <xf numFmtId="7" fontId="16" fillId="0" borderId="0" xfId="1" applyNumberFormat="1" applyFont="1" applyFill="1" applyBorder="1" applyProtection="1">
      <protection hidden="1"/>
    </xf>
    <xf numFmtId="7" fontId="16" fillId="0" borderId="14" xfId="1" applyNumberFormat="1" applyFont="1" applyFill="1" applyBorder="1"/>
    <xf numFmtId="0" fontId="64" fillId="0" borderId="0" xfId="0" applyFont="1" applyBorder="1"/>
    <xf numFmtId="43" fontId="16" fillId="41" borderId="27" xfId="45" applyFont="1" applyFill="1" applyBorder="1" applyAlignment="1">
      <alignment vertical="center"/>
    </xf>
    <xf numFmtId="43" fontId="55" fillId="41" borderId="29" xfId="45" applyFont="1" applyFill="1" applyBorder="1" applyAlignment="1">
      <alignment vertical="center"/>
    </xf>
    <xf numFmtId="7" fontId="16" fillId="41" borderId="29" xfId="1" applyNumberFormat="1" applyFont="1" applyFill="1" applyBorder="1" applyAlignment="1" applyProtection="1">
      <alignment vertical="center"/>
      <protection hidden="1"/>
    </xf>
    <xf numFmtId="44" fontId="48" fillId="41" borderId="29" xfId="1" applyFont="1" applyFill="1" applyBorder="1" applyAlignment="1" applyProtection="1">
      <alignment vertical="center"/>
      <protection hidden="1"/>
    </xf>
    <xf numFmtId="0" fontId="0" fillId="0" borderId="36" xfId="0" applyBorder="1"/>
    <xf numFmtId="0" fontId="0" fillId="0" borderId="39" xfId="0" applyFont="1" applyBorder="1" applyAlignment="1">
      <alignment horizontal="left"/>
    </xf>
    <xf numFmtId="0" fontId="0" fillId="0" borderId="25" xfId="0" applyBorder="1"/>
    <xf numFmtId="43" fontId="0" fillId="0" borderId="25" xfId="45" applyFont="1" applyBorder="1"/>
    <xf numFmtId="7" fontId="0" fillId="0" borderId="25" xfId="1" applyNumberFormat="1" applyFont="1" applyBorder="1"/>
    <xf numFmtId="7" fontId="0" fillId="0" borderId="25" xfId="0" applyNumberFormat="1" applyBorder="1"/>
    <xf numFmtId="7" fontId="16" fillId="0" borderId="25" xfId="1" applyNumberFormat="1" applyFont="1" applyBorder="1"/>
    <xf numFmtId="44" fontId="0" fillId="0" borderId="25" xfId="1" applyFont="1" applyBorder="1"/>
    <xf numFmtId="0" fontId="0" fillId="0" borderId="40" xfId="0" applyBorder="1"/>
    <xf numFmtId="0" fontId="0" fillId="0" borderId="0" xfId="0" applyFont="1" applyAlignment="1">
      <alignment horizontal="left"/>
    </xf>
    <xf numFmtId="7" fontId="0" fillId="0" borderId="0" xfId="1" applyNumberFormat="1" applyFont="1"/>
    <xf numFmtId="7" fontId="16" fillId="0" borderId="0" xfId="1" applyNumberFormat="1" applyFont="1"/>
    <xf numFmtId="0" fontId="16" fillId="34" borderId="35" xfId="0" applyFont="1" applyFill="1" applyBorder="1" applyAlignment="1" applyProtection="1">
      <alignment horizontal="center"/>
      <protection hidden="1"/>
    </xf>
    <xf numFmtId="0" fontId="16" fillId="33" borderId="35" xfId="0" applyFont="1" applyFill="1" applyBorder="1" applyAlignment="1" applyProtection="1">
      <alignment horizontal="center"/>
      <protection locked="0"/>
    </xf>
    <xf numFmtId="43" fontId="16" fillId="33" borderId="23" xfId="45" applyFont="1" applyFill="1" applyBorder="1" applyProtection="1">
      <protection locked="0"/>
    </xf>
    <xf numFmtId="43" fontId="16" fillId="0" borderId="11" xfId="45" applyFont="1" applyBorder="1"/>
    <xf numFmtId="43" fontId="16" fillId="0" borderId="11" xfId="45" applyFont="1" applyFill="1" applyBorder="1"/>
    <xf numFmtId="43" fontId="16" fillId="0" borderId="0" xfId="45" applyFont="1" applyBorder="1" applyProtection="1">
      <protection hidden="1"/>
    </xf>
    <xf numFmtId="43" fontId="16" fillId="33" borderId="10" xfId="45" applyFont="1" applyFill="1" applyBorder="1" applyProtection="1">
      <protection locked="0"/>
    </xf>
    <xf numFmtId="43" fontId="16" fillId="0" borderId="14" xfId="45" applyFont="1" applyBorder="1"/>
    <xf numFmtId="43" fontId="16" fillId="41" borderId="29" xfId="45" applyFont="1" applyFill="1" applyBorder="1" applyAlignment="1">
      <alignment vertical="center"/>
    </xf>
    <xf numFmtId="43" fontId="16" fillId="0" borderId="25" xfId="45" applyFont="1" applyBorder="1"/>
    <xf numFmtId="43" fontId="16" fillId="0" borderId="0" xfId="45" applyFont="1"/>
    <xf numFmtId="0" fontId="0" fillId="0" borderId="13" xfId="0" applyNumberFormat="1" applyFill="1" applyBorder="1" applyAlignment="1">
      <alignment horizontal="left"/>
    </xf>
    <xf numFmtId="44" fontId="14" fillId="0" borderId="0" xfId="1" applyFont="1"/>
    <xf numFmtId="0" fontId="14" fillId="0" borderId="0" xfId="0" applyFont="1" applyAlignment="1">
      <alignment horizontal="left"/>
    </xf>
    <xf numFmtId="43" fontId="14" fillId="0" borderId="0" xfId="45" applyFont="1"/>
    <xf numFmtId="43" fontId="47" fillId="0" borderId="0" xfId="45" applyFont="1"/>
    <xf numFmtId="7" fontId="14" fillId="0" borderId="0" xfId="1" applyNumberFormat="1" applyFont="1" applyAlignment="1">
      <alignment horizontal="right"/>
    </xf>
    <xf numFmtId="7" fontId="14" fillId="0" borderId="0" xfId="1" applyNumberFormat="1" applyFont="1"/>
    <xf numFmtId="7" fontId="47" fillId="0" borderId="0" xfId="1" applyNumberFormat="1" applyFont="1"/>
    <xf numFmtId="2" fontId="16" fillId="36" borderId="13" xfId="0" applyNumberFormat="1" applyFont="1" applyFill="1" applyBorder="1"/>
    <xf numFmtId="43" fontId="16" fillId="0" borderId="13" xfId="0" applyNumberFormat="1" applyFont="1" applyBorder="1"/>
    <xf numFmtId="0" fontId="16" fillId="36" borderId="26" xfId="0" applyFont="1" applyFill="1" applyBorder="1" applyAlignment="1">
      <alignment horizontal="center" vertical="center"/>
    </xf>
    <xf numFmtId="0" fontId="0" fillId="0" borderId="0" xfId="0" applyFill="1" applyBorder="1" applyAlignment="1">
      <alignment horizontal="center" vertical="center"/>
    </xf>
    <xf numFmtId="0" fontId="16" fillId="0" borderId="26" xfId="0" applyFont="1" applyBorder="1" applyAlignment="1">
      <alignment horizontal="center" vertical="center" wrapText="1"/>
    </xf>
    <xf numFmtId="0" fontId="16" fillId="35" borderId="26" xfId="0" applyFont="1" applyFill="1" applyBorder="1" applyAlignment="1">
      <alignment horizontal="center" vertical="center" wrapText="1"/>
    </xf>
    <xf numFmtId="0" fontId="16" fillId="0" borderId="11" xfId="0" applyFont="1" applyBorder="1"/>
    <xf numFmtId="0" fontId="0" fillId="0" borderId="11" xfId="0" applyFill="1" applyBorder="1" applyAlignment="1">
      <alignment horizontal="center" vertical="center"/>
    </xf>
    <xf numFmtId="0" fontId="16" fillId="36" borderId="41" xfId="0" applyFont="1" applyFill="1" applyBorder="1" applyAlignment="1">
      <alignment horizontal="center" vertical="center"/>
    </xf>
    <xf numFmtId="0" fontId="16" fillId="37" borderId="42" xfId="0" applyFont="1" applyFill="1" applyBorder="1" applyAlignment="1">
      <alignment horizontal="center" vertical="center" wrapText="1"/>
    </xf>
    <xf numFmtId="0" fontId="16" fillId="37" borderId="13" xfId="0" applyFont="1" applyFill="1" applyBorder="1" applyAlignment="1">
      <alignment horizontal="center" vertical="center" wrapText="1"/>
    </xf>
    <xf numFmtId="0" fontId="16" fillId="36" borderId="13" xfId="0" applyFont="1" applyFill="1" applyBorder="1" applyAlignment="1">
      <alignment horizontal="center" vertical="center"/>
    </xf>
    <xf numFmtId="0" fontId="57" fillId="0" borderId="0" xfId="0" applyFont="1" applyFill="1" applyBorder="1" applyAlignment="1">
      <alignment horizontal="left" vertical="top" wrapText="1"/>
    </xf>
    <xf numFmtId="43" fontId="16" fillId="34" borderId="0" xfId="45" applyFont="1" applyFill="1" applyBorder="1"/>
    <xf numFmtId="43" fontId="16" fillId="34" borderId="0" xfId="0" applyNumberFormat="1" applyFont="1" applyFill="1" applyBorder="1"/>
    <xf numFmtId="0" fontId="38" fillId="0" borderId="33" xfId="0" applyFont="1" applyFill="1" applyBorder="1" applyAlignment="1">
      <alignment horizontal="left"/>
    </xf>
    <xf numFmtId="0" fontId="14" fillId="0" borderId="0" xfId="0" applyFont="1" applyFill="1" applyBorder="1"/>
    <xf numFmtId="0" fontId="66" fillId="0" borderId="0" xfId="0" applyFont="1"/>
    <xf numFmtId="0" fontId="0" fillId="0" borderId="0" xfId="0" applyProtection="1">
      <protection locked="0"/>
    </xf>
    <xf numFmtId="0" fontId="0" fillId="0" borderId="0" xfId="0" applyFill="1" applyProtection="1">
      <protection locked="0"/>
    </xf>
    <xf numFmtId="0" fontId="14" fillId="0" borderId="0" xfId="0" applyFont="1" applyProtection="1">
      <protection locked="0"/>
    </xf>
    <xf numFmtId="0" fontId="0" fillId="36" borderId="10" xfId="0" applyFill="1" applyBorder="1" applyAlignment="1">
      <alignment wrapText="1"/>
    </xf>
    <xf numFmtId="0" fontId="0" fillId="0" borderId="10" xfId="0" applyBorder="1" applyAlignment="1">
      <alignment vertical="center"/>
    </xf>
    <xf numFmtId="0" fontId="0" fillId="0" borderId="10" xfId="0" applyBorder="1" applyAlignment="1">
      <alignment vertical="center" wrapText="1"/>
    </xf>
    <xf numFmtId="0" fontId="0" fillId="0" borderId="10" xfId="0" applyFill="1" applyBorder="1" applyAlignment="1">
      <alignment vertical="center"/>
    </xf>
    <xf numFmtId="0" fontId="0" fillId="0" borderId="10" xfId="0" applyFill="1" applyBorder="1" applyAlignment="1">
      <alignment vertical="center" wrapText="1"/>
    </xf>
    <xf numFmtId="0" fontId="0" fillId="36" borderId="10" xfId="0" applyFill="1" applyBorder="1" applyAlignment="1">
      <alignment vertical="center" wrapText="1"/>
    </xf>
    <xf numFmtId="0" fontId="0" fillId="0" borderId="10" xfId="0" applyFill="1" applyBorder="1" applyAlignment="1">
      <alignment horizontal="left" vertical="center"/>
    </xf>
    <xf numFmtId="0" fontId="0" fillId="0" borderId="0" xfId="0" applyAlignment="1">
      <alignment wrapText="1"/>
    </xf>
    <xf numFmtId="43" fontId="16" fillId="0" borderId="0" xfId="45" applyFont="1" applyBorder="1" applyAlignment="1">
      <alignment horizontal="right"/>
    </xf>
    <xf numFmtId="0" fontId="61" fillId="0" borderId="30" xfId="0" applyFont="1" applyBorder="1" applyAlignment="1">
      <alignment horizontal="center"/>
    </xf>
    <xf numFmtId="0" fontId="61" fillId="0" borderId="31" xfId="0" applyFont="1" applyBorder="1" applyAlignment="1">
      <alignment horizontal="center"/>
    </xf>
    <xf numFmtId="0" fontId="61" fillId="0" borderId="32" xfId="0" applyFont="1" applyBorder="1" applyAlignment="1">
      <alignment horizontal="center"/>
    </xf>
    <xf numFmtId="0" fontId="61" fillId="0" borderId="33" xfId="0" applyFont="1" applyBorder="1" applyAlignment="1">
      <alignment horizontal="center"/>
    </xf>
    <xf numFmtId="0" fontId="61" fillId="0" borderId="0" xfId="0" applyFont="1" applyBorder="1" applyAlignment="1">
      <alignment horizontal="center"/>
    </xf>
    <xf numFmtId="0" fontId="61" fillId="0" borderId="34" xfId="0" applyFont="1" applyBorder="1" applyAlignment="1">
      <alignment horizontal="center"/>
    </xf>
    <xf numFmtId="17" fontId="62" fillId="0" borderId="33" xfId="0" quotePrefix="1" applyNumberFormat="1" applyFont="1" applyBorder="1" applyAlignment="1">
      <alignment horizontal="center"/>
    </xf>
    <xf numFmtId="17" fontId="62" fillId="0" borderId="0" xfId="0" quotePrefix="1" applyNumberFormat="1" applyFont="1" applyBorder="1" applyAlignment="1">
      <alignment horizontal="center"/>
    </xf>
    <xf numFmtId="17" fontId="62" fillId="0" borderId="34" xfId="0" quotePrefix="1" applyNumberFormat="1" applyFont="1" applyBorder="1" applyAlignment="1">
      <alignment horizontal="center"/>
    </xf>
    <xf numFmtId="49" fontId="16" fillId="0" borderId="0" xfId="45" applyNumberFormat="1" applyFont="1" applyBorder="1" applyAlignment="1">
      <alignment horizontal="right" wrapText="1"/>
    </xf>
    <xf numFmtId="0" fontId="65" fillId="0" borderId="0" xfId="0" applyFont="1" applyBorder="1" applyAlignment="1">
      <alignment horizontal="left" vertical="center" wrapText="1"/>
    </xf>
    <xf numFmtId="0" fontId="59" fillId="0" borderId="0" xfId="0" applyFont="1" applyBorder="1" applyAlignment="1">
      <alignment horizontal="left" vertical="center" wrapText="1"/>
    </xf>
    <xf numFmtId="0" fontId="16" fillId="0" borderId="0" xfId="0" applyFont="1" applyBorder="1" applyAlignment="1">
      <alignment horizontal="center"/>
    </xf>
    <xf numFmtId="0" fontId="16" fillId="0" borderId="28" xfId="0" applyFont="1" applyBorder="1" applyAlignment="1">
      <alignment horizontal="center"/>
    </xf>
    <xf numFmtId="0" fontId="48" fillId="40" borderId="17" xfId="0" applyFont="1" applyFill="1" applyBorder="1" applyAlignment="1">
      <alignment horizontal="center" vertical="center" wrapText="1"/>
    </xf>
    <xf numFmtId="0" fontId="48" fillId="40" borderId="15" xfId="0" applyFont="1" applyFill="1" applyBorder="1" applyAlignment="1">
      <alignment horizontal="center" vertical="center"/>
    </xf>
    <xf numFmtId="0" fontId="48" fillId="40" borderId="18" xfId="0" applyFont="1" applyFill="1" applyBorder="1" applyAlignment="1">
      <alignment horizontal="center" vertical="center"/>
    </xf>
    <xf numFmtId="0" fontId="48" fillId="0" borderId="21" xfId="0" applyFont="1" applyBorder="1" applyAlignment="1">
      <alignment horizontal="center" vertical="center"/>
    </xf>
    <xf numFmtId="0" fontId="48" fillId="0" borderId="22" xfId="0" applyFont="1" applyBorder="1" applyAlignment="1">
      <alignment horizontal="center" vertical="center"/>
    </xf>
    <xf numFmtId="0" fontId="48" fillId="0" borderId="23" xfId="0" applyFont="1" applyBorder="1" applyAlignment="1">
      <alignment horizontal="center" vertical="center"/>
    </xf>
    <xf numFmtId="0" fontId="49" fillId="0" borderId="11" xfId="131" applyBorder="1" applyAlignment="1">
      <alignment horizontal="center" vertical="center"/>
    </xf>
    <xf numFmtId="0" fontId="16" fillId="0" borderId="21" xfId="0" applyFont="1" applyBorder="1" applyAlignment="1">
      <alignment horizontal="center"/>
    </xf>
    <xf numFmtId="0" fontId="16" fillId="0" borderId="22" xfId="0" applyFont="1" applyBorder="1" applyAlignment="1">
      <alignment horizontal="center"/>
    </xf>
    <xf numFmtId="0" fontId="16" fillId="0" borderId="23" xfId="0" applyFont="1" applyBorder="1" applyAlignment="1">
      <alignment horizontal="center"/>
    </xf>
    <xf numFmtId="0" fontId="16" fillId="0" borderId="10" xfId="0" applyFont="1" applyFill="1" applyBorder="1" applyAlignment="1">
      <alignment horizontal="center" vertical="center" wrapText="1"/>
    </xf>
    <xf numFmtId="0" fontId="49" fillId="0" borderId="0" xfId="131" applyBorder="1" applyAlignment="1">
      <alignment horizontal="center" wrapText="1"/>
    </xf>
    <xf numFmtId="0" fontId="39" fillId="0" borderId="10" xfId="0" applyFont="1" applyBorder="1" applyAlignment="1">
      <alignment horizontal="center" vertical="center"/>
    </xf>
    <xf numFmtId="0" fontId="16" fillId="0" borderId="10" xfId="0" applyFont="1" applyBorder="1" applyAlignment="1">
      <alignment horizontal="center"/>
    </xf>
    <xf numFmtId="39" fontId="0" fillId="34" borderId="10" xfId="45" applyNumberFormat="1" applyFont="1" applyFill="1" applyBorder="1" applyAlignment="1">
      <alignment horizontal="center"/>
    </xf>
    <xf numFmtId="0" fontId="48" fillId="0" borderId="10" xfId="0" applyFont="1" applyBorder="1" applyAlignment="1">
      <alignment horizontal="center" vertical="center"/>
    </xf>
    <xf numFmtId="0" fontId="49" fillId="0" borderId="11" xfId="131" applyFill="1" applyBorder="1" applyAlignment="1">
      <alignment horizontal="center" vertical="center"/>
    </xf>
    <xf numFmtId="0" fontId="0" fillId="0" borderId="10" xfId="0" applyBorder="1" applyAlignment="1">
      <alignment horizontal="center" vertical="center" wrapText="1"/>
    </xf>
    <xf numFmtId="0" fontId="55" fillId="0" borderId="21" xfId="0" applyFont="1" applyFill="1" applyBorder="1" applyAlignment="1">
      <alignment horizontal="left" vertical="center" wrapText="1"/>
    </xf>
    <xf numFmtId="0" fontId="55" fillId="0" borderId="23" xfId="0" applyFont="1" applyFill="1" applyBorder="1" applyAlignment="1">
      <alignment horizontal="left" vertical="center" wrapText="1"/>
    </xf>
    <xf numFmtId="0" fontId="55" fillId="0" borderId="10" xfId="0" applyFont="1" applyFill="1" applyBorder="1" applyAlignment="1">
      <alignment horizontal="left" vertical="center" wrapText="1"/>
    </xf>
    <xf numFmtId="0" fontId="55" fillId="0" borderId="10" xfId="0" applyFont="1" applyFill="1" applyBorder="1" applyAlignment="1">
      <alignment horizontal="left" vertical="center"/>
    </xf>
    <xf numFmtId="0" fontId="16" fillId="33" borderId="21" xfId="0" applyFont="1" applyFill="1" applyBorder="1" applyAlignment="1">
      <alignment horizontal="center" vertical="center"/>
    </xf>
    <xf numFmtId="0" fontId="16" fillId="33" borderId="22" xfId="0" applyFont="1" applyFill="1" applyBorder="1" applyAlignment="1">
      <alignment horizontal="center" vertical="center"/>
    </xf>
    <xf numFmtId="0" fontId="16" fillId="33" borderId="23" xfId="0" applyFont="1" applyFill="1" applyBorder="1" applyAlignment="1">
      <alignment horizontal="center" vertical="center"/>
    </xf>
    <xf numFmtId="0" fontId="39" fillId="0" borderId="12" xfId="0" applyFont="1" applyBorder="1" applyAlignment="1">
      <alignment horizontal="center"/>
    </xf>
    <xf numFmtId="0" fontId="16" fillId="33" borderId="21" xfId="0" applyFont="1" applyFill="1" applyBorder="1" applyAlignment="1">
      <alignment horizontal="center" vertical="center" wrapText="1"/>
    </xf>
    <xf numFmtId="0" fontId="16" fillId="33" borderId="22" xfId="0" applyFont="1" applyFill="1" applyBorder="1" applyAlignment="1">
      <alignment horizontal="center" vertical="center" wrapText="1"/>
    </xf>
    <xf numFmtId="0" fontId="16" fillId="33" borderId="23" xfId="0" applyFont="1" applyFill="1" applyBorder="1" applyAlignment="1">
      <alignment horizontal="center" vertical="center" wrapText="1"/>
    </xf>
    <xf numFmtId="0" fontId="39" fillId="0" borderId="0" xfId="0" applyFont="1" applyBorder="1" applyAlignment="1">
      <alignment horizontal="center"/>
    </xf>
    <xf numFmtId="0" fontId="39" fillId="0" borderId="17" xfId="0" applyFont="1" applyBorder="1" applyAlignment="1">
      <alignment horizontal="center"/>
    </xf>
    <xf numFmtId="0" fontId="39" fillId="0" borderId="15" xfId="0" applyFont="1" applyBorder="1" applyAlignment="1">
      <alignment horizontal="center"/>
    </xf>
    <xf numFmtId="0" fontId="39" fillId="0" borderId="18" xfId="0" applyFont="1" applyBorder="1" applyAlignment="1">
      <alignment horizontal="center"/>
    </xf>
    <xf numFmtId="0" fontId="39" fillId="0" borderId="21" xfId="0" applyFont="1" applyBorder="1" applyAlignment="1">
      <alignment horizontal="center"/>
    </xf>
    <xf numFmtId="0" fontId="39" fillId="0" borderId="22" xfId="0" applyFont="1" applyBorder="1" applyAlignment="1">
      <alignment horizontal="center"/>
    </xf>
    <xf numFmtId="0" fontId="39" fillId="0" borderId="23" xfId="0" applyFont="1" applyBorder="1" applyAlignment="1">
      <alignment horizontal="center"/>
    </xf>
  </cellXfs>
  <cellStyles count="198">
    <cellStyle name="20% - Accent1" xfId="20" builtinId="30" customBuiltin="1"/>
    <cellStyle name="20% - Accent1 2" xfId="46"/>
    <cellStyle name="20% - Accent2" xfId="24" builtinId="34" customBuiltin="1"/>
    <cellStyle name="20% - Accent2 2" xfId="47"/>
    <cellStyle name="20% - Accent3" xfId="28" builtinId="38" customBuiltin="1"/>
    <cellStyle name="20% - Accent3 2" xfId="48"/>
    <cellStyle name="20% - Accent4" xfId="32" builtinId="42" customBuiltin="1"/>
    <cellStyle name="20% - Accent4 2" xfId="49"/>
    <cellStyle name="20% - Accent5" xfId="36" builtinId="46" customBuiltin="1"/>
    <cellStyle name="20% - Accent5 2" xfId="50"/>
    <cellStyle name="20% - Accent6" xfId="40" builtinId="50" customBuiltin="1"/>
    <cellStyle name="20% - Accent6 2" xfId="51"/>
    <cellStyle name="40% - Accent1" xfId="21" builtinId="31" customBuiltin="1"/>
    <cellStyle name="40% - Accent1 2" xfId="52"/>
    <cellStyle name="40% - Accent2" xfId="25" builtinId="35" customBuiltin="1"/>
    <cellStyle name="40% - Accent2 2" xfId="53"/>
    <cellStyle name="40% - Accent3" xfId="29" builtinId="39" customBuiltin="1"/>
    <cellStyle name="40% - Accent3 2" xfId="54"/>
    <cellStyle name="40% - Accent4" xfId="33" builtinId="43" customBuiltin="1"/>
    <cellStyle name="40% - Accent4 2" xfId="55"/>
    <cellStyle name="40% - Accent5" xfId="37" builtinId="47" customBuiltin="1"/>
    <cellStyle name="40% - Accent5 2" xfId="56"/>
    <cellStyle name="40% - Accent6" xfId="41" builtinId="51" customBuiltin="1"/>
    <cellStyle name="40% - Accent6 2" xfId="57"/>
    <cellStyle name="60% - Accent1" xfId="22" builtinId="32" customBuiltin="1"/>
    <cellStyle name="60% - Accent1 2" xfId="58"/>
    <cellStyle name="60% - Accent2" xfId="26" builtinId="36" customBuiltin="1"/>
    <cellStyle name="60% - Accent2 2" xfId="59"/>
    <cellStyle name="60% - Accent3" xfId="30" builtinId="40" customBuiltin="1"/>
    <cellStyle name="60% - Accent3 2" xfId="60"/>
    <cellStyle name="60% - Accent4" xfId="34" builtinId="44" customBuiltin="1"/>
    <cellStyle name="60% - Accent4 2" xfId="61"/>
    <cellStyle name="60% - Accent5" xfId="38" builtinId="48" customBuiltin="1"/>
    <cellStyle name="60% - Accent5 2" xfId="62"/>
    <cellStyle name="60% - Accent6" xfId="42" builtinId="52" customBuiltin="1"/>
    <cellStyle name="60% - Accent6 2" xfId="63"/>
    <cellStyle name="Accent1" xfId="19" builtinId="29" customBuiltin="1"/>
    <cellStyle name="Accent1 2" xfId="64"/>
    <cellStyle name="Accent2" xfId="23" builtinId="33" customBuiltin="1"/>
    <cellStyle name="Accent2 2" xfId="65"/>
    <cellStyle name="Accent3" xfId="27" builtinId="37" customBuiltin="1"/>
    <cellStyle name="Accent3 2" xfId="66"/>
    <cellStyle name="Accent4" xfId="31" builtinId="41" customBuiltin="1"/>
    <cellStyle name="Accent4 2" xfId="67"/>
    <cellStyle name="Accent5" xfId="35" builtinId="45" customBuiltin="1"/>
    <cellStyle name="Accent5 2" xfId="68"/>
    <cellStyle name="Accent6" xfId="39" builtinId="49" customBuiltin="1"/>
    <cellStyle name="Accent6 2" xfId="69"/>
    <cellStyle name="Bad" xfId="8" builtinId="27" customBuiltin="1"/>
    <cellStyle name="Bad 2" xfId="70"/>
    <cellStyle name="Calculation" xfId="12" builtinId="22" customBuiltin="1"/>
    <cellStyle name="Calculation 2" xfId="71"/>
    <cellStyle name="Check Cell" xfId="14" builtinId="23" customBuiltin="1"/>
    <cellStyle name="Check Cell 2" xfId="72"/>
    <cellStyle name="Comma" xfId="45" builtinId="3"/>
    <cellStyle name="Comma 2" xfId="73"/>
    <cellStyle name="Comma 2 2" xfId="114"/>
    <cellStyle name="Comma 2 3" xfId="142"/>
    <cellStyle name="Comma 3" xfId="74"/>
    <cellStyle name="Comma 3 2" xfId="143"/>
    <cellStyle name="Comma 4" xfId="75"/>
    <cellStyle name="Comma 4 2" xfId="115"/>
    <cellStyle name="Comma 4 2 2" xfId="144"/>
    <cellStyle name="Comma 4 2 3" xfId="145"/>
    <cellStyle name="Comma 4 3" xfId="146"/>
    <cellStyle name="Comma 5" xfId="116"/>
    <cellStyle name="Comma 5 2" xfId="147"/>
    <cellStyle name="Comma 5 3" xfId="148"/>
    <cellStyle name="Comma 5 4" xfId="149"/>
    <cellStyle name="Comma 6" xfId="132"/>
    <cellStyle name="Comma 6 2" xfId="133"/>
    <cellStyle name="Comma 7" xfId="134"/>
    <cellStyle name="Comma0" xfId="117"/>
    <cellStyle name="Currency" xfId="1" builtinId="4"/>
    <cellStyle name="Currency 2" xfId="118"/>
    <cellStyle name="Currency 2 2" xfId="150"/>
    <cellStyle name="Currency 2 3" xfId="151"/>
    <cellStyle name="Currency 3" xfId="119"/>
    <cellStyle name="Currency 4" xfId="120"/>
    <cellStyle name="Currency0" xfId="121"/>
    <cellStyle name="Date" xfId="122"/>
    <cellStyle name="Explanatory Text" xfId="17" builtinId="53" customBuiltin="1"/>
    <cellStyle name="Explanatory Text 2" xfId="76"/>
    <cellStyle name="Fixed" xfId="123"/>
    <cellStyle name="Good" xfId="7" builtinId="26" customBuiltin="1"/>
    <cellStyle name="Good 2" xfId="77"/>
    <cellStyle name="Heading 1" xfId="3" builtinId="16" customBuiltin="1"/>
    <cellStyle name="Heading 1 2" xfId="78"/>
    <cellStyle name="Heading 2" xfId="4" builtinId="17" customBuiltin="1"/>
    <cellStyle name="Heading 2 2" xfId="79"/>
    <cellStyle name="Heading 3" xfId="5" builtinId="18" customBuiltin="1"/>
    <cellStyle name="Heading 3 2" xfId="80"/>
    <cellStyle name="Heading 4" xfId="6" builtinId="19" customBuiltin="1"/>
    <cellStyle name="Heading 4 2" xfId="81"/>
    <cellStyle name="Hyperlink" xfId="131" builtinId="8"/>
    <cellStyle name="Hyperlink 2" xfId="124"/>
    <cellStyle name="Input" xfId="10" builtinId="20" customBuiltin="1"/>
    <cellStyle name="Input 2" xfId="82"/>
    <cellStyle name="Linked Cell" xfId="13" builtinId="24" customBuiltin="1"/>
    <cellStyle name="Linked Cell 2" xfId="83"/>
    <cellStyle name="Neutral" xfId="9" builtinId="28" customBuiltin="1"/>
    <cellStyle name="Neutral 2" xfId="84"/>
    <cellStyle name="Normal" xfId="0" builtinId="0"/>
    <cellStyle name="Normal 10" xfId="85"/>
    <cellStyle name="Normal 10 2" xfId="86"/>
    <cellStyle name="Normal 10 2 2" xfId="152"/>
    <cellStyle name="Normal 10 3" xfId="153"/>
    <cellStyle name="Normal 11" xfId="87"/>
    <cellStyle name="Normal 11 2" xfId="88"/>
    <cellStyle name="Normal 11 2 2" xfId="154"/>
    <cellStyle name="Normal 11 3" xfId="155"/>
    <cellStyle name="Normal 11 4" xfId="156"/>
    <cellStyle name="Normal 12" xfId="89"/>
    <cellStyle name="Normal 12 2" xfId="157"/>
    <cellStyle name="Normal 12 3" xfId="158"/>
    <cellStyle name="Normal 12 4" xfId="159"/>
    <cellStyle name="Normal 13" xfId="125"/>
    <cellStyle name="Normal 13 2" xfId="160"/>
    <cellStyle name="Normal 13 2 2" xfId="161"/>
    <cellStyle name="Normal 13 3" xfId="162"/>
    <cellStyle name="Normal 13 4" xfId="163"/>
    <cellStyle name="Normal 13 4 2" xfId="164"/>
    <cellStyle name="Normal 13 5" xfId="165"/>
    <cellStyle name="Normal 14" xfId="126"/>
    <cellStyle name="Normal 14 2" xfId="127"/>
    <cellStyle name="Normal 14 2 2" xfId="166"/>
    <cellStyle name="Normal 14 2 3" xfId="167"/>
    <cellStyle name="Normal 14 3" xfId="135"/>
    <cellStyle name="Normal 14 3 2" xfId="168"/>
    <cellStyle name="Normal 15" xfId="128"/>
    <cellStyle name="Normal 15 2" xfId="169"/>
    <cellStyle name="Normal 15 3" xfId="170"/>
    <cellStyle name="Normal 16" xfId="136"/>
    <cellStyle name="Normal 17" xfId="137"/>
    <cellStyle name="Normal 18" xfId="138"/>
    <cellStyle name="Normal 19" xfId="139"/>
    <cellStyle name="Normal 2" xfId="43"/>
    <cellStyle name="Normal 2 10" xfId="194"/>
    <cellStyle name="Normal 2 2" xfId="90"/>
    <cellStyle name="Normal 2 2 2" xfId="91"/>
    <cellStyle name="Normal 2 2 3" xfId="171"/>
    <cellStyle name="Normal 2 2 4" xfId="172"/>
    <cellStyle name="Normal 2 3" xfId="92"/>
    <cellStyle name="Normal 2 3 2" xfId="173"/>
    <cellStyle name="Normal 2 4" xfId="130"/>
    <cellStyle name="Normal 2 4 2" xfId="174"/>
    <cellStyle name="Normal 2 5" xfId="175"/>
    <cellStyle name="Normal 2 6" xfId="176"/>
    <cellStyle name="Normal 2 6 2" xfId="177"/>
    <cellStyle name="Normal 2 7" xfId="178"/>
    <cellStyle name="Normal 2 7 2" xfId="179"/>
    <cellStyle name="Normal 2 8" xfId="180"/>
    <cellStyle name="Normal 2 9" xfId="181"/>
    <cellStyle name="Normal 20" xfId="140"/>
    <cellStyle name="Normal 21" xfId="141"/>
    <cellStyle name="Normal 22" xfId="196"/>
    <cellStyle name="Normal 23" xfId="197"/>
    <cellStyle name="Normal 3" xfId="93"/>
    <cellStyle name="Normal 3 2" xfId="94"/>
    <cellStyle name="Normal 3 2 2" xfId="182"/>
    <cellStyle name="Normal 3 3" xfId="183"/>
    <cellStyle name="Normal 3 4" xfId="195"/>
    <cellStyle name="Normal 4" xfId="95"/>
    <cellStyle name="Normal 4 2" xfId="96"/>
    <cellStyle name="Normal 4 2 2" xfId="184"/>
    <cellStyle name="Normal 5" xfId="97"/>
    <cellStyle name="Normal 5 2" xfId="98"/>
    <cellStyle name="Normal 6" xfId="99"/>
    <cellStyle name="Normal 6 2" xfId="100"/>
    <cellStyle name="Normal 6 2 2" xfId="185"/>
    <cellStyle name="Normal 7" xfId="101"/>
    <cellStyle name="Normal 7 2" xfId="102"/>
    <cellStyle name="Normal 7 2 2" xfId="186"/>
    <cellStyle name="Normal 8" xfId="103"/>
    <cellStyle name="Normal 8 2" xfId="104"/>
    <cellStyle name="Normal 8 2 2" xfId="187"/>
    <cellStyle name="Normal 8 3" xfId="188"/>
    <cellStyle name="Normal 8 4" xfId="189"/>
    <cellStyle name="Normal 9" xfId="105"/>
    <cellStyle name="Normal 9 2" xfId="106"/>
    <cellStyle name="Normal 9 3" xfId="107"/>
    <cellStyle name="Normal 9 4" xfId="190"/>
    <cellStyle name="Note" xfId="16" builtinId="10" customBuiltin="1"/>
    <cellStyle name="Note 2" xfId="108"/>
    <cellStyle name="Note 3" xfId="191"/>
    <cellStyle name="Output" xfId="11" builtinId="21" customBuiltin="1"/>
    <cellStyle name="Output 2" xfId="109"/>
    <cellStyle name="Percent" xfId="44" builtinId="5"/>
    <cellStyle name="Percent 2" xfId="110"/>
    <cellStyle name="Percent 2 2" xfId="192"/>
    <cellStyle name="Percent 2 3" xfId="193"/>
    <cellStyle name="Percent 3" xfId="129"/>
    <cellStyle name="Title" xfId="2" builtinId="15" customBuiltin="1"/>
    <cellStyle name="Title 2" xfId="111"/>
    <cellStyle name="Total" xfId="18" builtinId="25" customBuiltin="1"/>
    <cellStyle name="Total 2" xfId="112"/>
    <cellStyle name="Warning Text" xfId="15" builtinId="11" customBuiltin="1"/>
    <cellStyle name="Warning Text 2" xfId="1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GSA\Annual%20Report\State,%20Local,%20Federal%20Table\2017%20Annual%20Report\2015%20EAV%20and%20Tax%20Rates%20for%20Annual%20Repor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SA/FY%2017/Reports/FINAL%20GSA%20Claim%20Reports/Cost%20of%20PTELL_8-18-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GSA\FY%2017\Reports\FINAL%20GSA%20Claim%20Reports\Cost%20of%20PTELL_8-18-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unding%20Reform/Evidence%20Based%20Model/Data%20Sets%20for%20FY%2017%20Model/GSAVAR%2015-16-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Funding%20Reform\Evidence%20Based%20Model\Data%20Sets%20for%20FY%2017%20Model\GSAVAR%2015-16-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GSA\FY%2019\User%20Tools%20for%20Districts\FY19-Adequacy-Target-Gap-Analysis_revised%203-1-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Ad%20Hoc%20Requests\FY16%20Forecast\FY%2016%20$85M%20Loss%20Limit%20Calc_9-15-15_L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GSA\AVTR%20-%20Tax%20Rates%20and%20EAV\2016\2016%20Tax%20Rates_working%20file%20LP%20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SA/GSA%20Reference%20Docs/Supporting%20Data/9-17-15%20Claim%20Data%20PTELL%20v%20No%20PTELL%20and%20region%20prin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SA\GSA%20Reference%20Docs\Supporting%20Data\9-17-15%20Claim%20Data%20PTELL%20v%20No%20PTELL%20and%20region%20pri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GSA\FY%2019\DHS%20July%202017%20Original%20Files\DHS17%20for%20FY19_working%20fil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GSA\FY%2018\EBFF\JLH%20FY%2018%20EBFF\JH%20Review%20of%20LP%20PTELL%20File_11-27-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GSA\FY%2018\EBFF\Calculation\PTELL%20EAV%20Calculation%20(for%20model)_FY%2018%20TES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SA\FY%2018\EBFF\Calculation\REAL%20EAV%20Ca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PTELL"/>
      <sheetName val="WO PTELL"/>
      <sheetName val="COST OF PTELL"/>
      <sheetName val="Sheet3"/>
    </sheetNames>
    <sheetDataSet>
      <sheetData sheetId="0"/>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Gap"/>
      <sheetName val="District List"/>
      <sheetName val="Definitions"/>
      <sheetName val="Control Vars"/>
      <sheetName val="Core Invest"/>
      <sheetName val="Per Student Invest"/>
      <sheetName val="Additional Invest"/>
    </sheetNames>
    <sheetDataSet>
      <sheetData sheetId="0" refreshError="1"/>
      <sheetData sheetId="1">
        <row r="13">
          <cell r="A13" t="str">
            <v>0100000000092</v>
          </cell>
          <cell r="B13" t="str">
            <v>ALT SCH-ADAMS/PIKE ROE   (Was 46)</v>
          </cell>
          <cell r="C13" t="str">
            <v>MORGAN</v>
          </cell>
          <cell r="D13" t="str">
            <v>Regional</v>
          </cell>
          <cell r="F13">
            <v>0</v>
          </cell>
          <cell r="H13">
            <v>0</v>
          </cell>
          <cell r="I13">
            <v>0</v>
          </cell>
          <cell r="J13">
            <v>0</v>
          </cell>
          <cell r="K13">
            <v>0</v>
          </cell>
          <cell r="L13">
            <v>0</v>
          </cell>
          <cell r="M13">
            <v>0</v>
          </cell>
        </row>
        <row r="14">
          <cell r="A14" t="str">
            <v>0100000000093</v>
          </cell>
          <cell r="B14" t="str">
            <v>SAFE SCH-ADAMS/PIKE ROE</v>
          </cell>
          <cell r="C14" t="str">
            <v>ADAMS</v>
          </cell>
          <cell r="D14" t="str">
            <v>Regional</v>
          </cell>
          <cell r="F14">
            <v>0</v>
          </cell>
          <cell r="H14">
            <v>0</v>
          </cell>
          <cell r="I14">
            <v>0</v>
          </cell>
          <cell r="J14">
            <v>0</v>
          </cell>
          <cell r="K14">
            <v>0</v>
          </cell>
          <cell r="L14">
            <v>0</v>
          </cell>
          <cell r="M14">
            <v>0</v>
          </cell>
        </row>
        <row r="15">
          <cell r="A15" t="str">
            <v>0100100102600</v>
          </cell>
          <cell r="B15" t="str">
            <v>PAYSON COMM UNIT SCHOOL DIST 1</v>
          </cell>
          <cell r="C15" t="str">
            <v>ADAMS</v>
          </cell>
          <cell r="D15" t="str">
            <v>Unit</v>
          </cell>
          <cell r="F15">
            <v>525.13</v>
          </cell>
          <cell r="H15">
            <v>2918598.57</v>
          </cell>
          <cell r="I15">
            <v>402417.62</v>
          </cell>
          <cell r="J15">
            <v>865113.39999999991</v>
          </cell>
          <cell r="K15">
            <v>2451043.5284799994</v>
          </cell>
          <cell r="L15">
            <v>6637173.1184799988</v>
          </cell>
          <cell r="M15">
            <v>0.9</v>
          </cell>
        </row>
        <row r="16">
          <cell r="A16" t="str">
            <v>0100100202600</v>
          </cell>
          <cell r="B16" t="str">
            <v>LIBERTY COMM UNIT SCHOOL DIST 2</v>
          </cell>
          <cell r="C16" t="str">
            <v>ADAMS</v>
          </cell>
          <cell r="D16" t="str">
            <v>Unit</v>
          </cell>
          <cell r="F16">
            <v>577.71</v>
          </cell>
          <cell r="H16">
            <v>3104074.4499999997</v>
          </cell>
          <cell r="I16">
            <v>442710.72</v>
          </cell>
          <cell r="J16">
            <v>698517.6100000001</v>
          </cell>
          <cell r="K16">
            <v>2603167.8861600002</v>
          </cell>
          <cell r="L16">
            <v>6848470.6661600005</v>
          </cell>
          <cell r="M16">
            <v>0.9</v>
          </cell>
        </row>
        <row r="17">
          <cell r="A17" t="str">
            <v>0100100302600</v>
          </cell>
          <cell r="B17" t="str">
            <v>CAMP POINT C U SCHOOL DIST 3</v>
          </cell>
          <cell r="C17" t="str">
            <v>ADAMS</v>
          </cell>
          <cell r="D17" t="str">
            <v>Unit</v>
          </cell>
          <cell r="F17">
            <v>864.75</v>
          </cell>
          <cell r="H17">
            <v>4800193.79</v>
          </cell>
          <cell r="I17">
            <v>662675.22</v>
          </cell>
          <cell r="J17">
            <v>1345496.87</v>
          </cell>
          <cell r="K17">
            <v>4012022.3200000003</v>
          </cell>
          <cell r="L17">
            <v>10820388.199999999</v>
          </cell>
          <cell r="M17">
            <v>0.9</v>
          </cell>
        </row>
        <row r="18">
          <cell r="A18" t="str">
            <v>0100100402600</v>
          </cell>
          <cell r="B18" t="str">
            <v>COMMUNITY UNIT SCHOOL DIST 4</v>
          </cell>
          <cell r="C18" t="str">
            <v>ADAMS</v>
          </cell>
          <cell r="D18" t="str">
            <v>Unit</v>
          </cell>
          <cell r="F18">
            <v>673</v>
          </cell>
          <cell r="H18">
            <v>3655844.5200000005</v>
          </cell>
          <cell r="I18">
            <v>515733.36</v>
          </cell>
          <cell r="J18">
            <v>889981.55</v>
          </cell>
          <cell r="K18">
            <v>3063469.0020000003</v>
          </cell>
          <cell r="L18">
            <v>8125028.432000001</v>
          </cell>
          <cell r="M18">
            <v>0.9</v>
          </cell>
        </row>
        <row r="19">
          <cell r="A19" t="str">
            <v>0100117202200</v>
          </cell>
          <cell r="B19" t="str">
            <v>QUINCY SCHOOL DISTRICT 172</v>
          </cell>
          <cell r="C19" t="str">
            <v>ADAMS</v>
          </cell>
          <cell r="D19" t="str">
            <v>Unit</v>
          </cell>
          <cell r="F19">
            <v>6182.46</v>
          </cell>
          <cell r="H19">
            <v>35552033.019999996</v>
          </cell>
          <cell r="I19">
            <v>4737742.74</v>
          </cell>
          <cell r="J19">
            <v>12028494.620000003</v>
          </cell>
          <cell r="K19">
            <v>29786426.476159997</v>
          </cell>
          <cell r="L19">
            <v>82104696.85616</v>
          </cell>
          <cell r="M19">
            <v>0.9</v>
          </cell>
        </row>
        <row r="20">
          <cell r="A20" t="str">
            <v>0100500102600</v>
          </cell>
          <cell r="B20" t="str">
            <v>BROWN COUNTY C U SCH DIST 1</v>
          </cell>
          <cell r="C20" t="str">
            <v>BROWN</v>
          </cell>
          <cell r="D20" t="str">
            <v>Unit</v>
          </cell>
          <cell r="F20">
            <v>672.38</v>
          </cell>
          <cell r="H20">
            <v>3718051.34</v>
          </cell>
          <cell r="I20">
            <v>515258.24</v>
          </cell>
          <cell r="J20">
            <v>1046739.7399999999</v>
          </cell>
          <cell r="K20">
            <v>3115449.8754799999</v>
          </cell>
          <cell r="L20">
            <v>8395499.1954800002</v>
          </cell>
          <cell r="M20">
            <v>0.9</v>
          </cell>
        </row>
        <row r="21">
          <cell r="A21" t="str">
            <v>0100901502600</v>
          </cell>
          <cell r="B21" t="str">
            <v>BEARDSTOWN C U SCH DIST 15</v>
          </cell>
          <cell r="C21" t="str">
            <v>CASS</v>
          </cell>
          <cell r="D21" t="str">
            <v>Unit</v>
          </cell>
          <cell r="F21">
            <v>1446.25</v>
          </cell>
          <cell r="H21">
            <v>8334102.0900000008</v>
          </cell>
          <cell r="I21">
            <v>1108290.3</v>
          </cell>
          <cell r="J21">
            <v>4651173.57</v>
          </cell>
          <cell r="K21">
            <v>7534405.7460000003</v>
          </cell>
          <cell r="L21">
            <v>21627971.706</v>
          </cell>
          <cell r="M21">
            <v>0.9</v>
          </cell>
        </row>
        <row r="22">
          <cell r="A22" t="str">
            <v>0100906402600</v>
          </cell>
          <cell r="B22" t="str">
            <v>VIRGINIA C U SCH DIST 64</v>
          </cell>
          <cell r="C22" t="str">
            <v>CASS</v>
          </cell>
          <cell r="D22" t="str">
            <v>Unit</v>
          </cell>
          <cell r="F22">
            <v>273.75</v>
          </cell>
          <cell r="H22">
            <v>1505393.22</v>
          </cell>
          <cell r="I22">
            <v>209780.1</v>
          </cell>
          <cell r="J22">
            <v>457395.80000000005</v>
          </cell>
          <cell r="K22">
            <v>1267730.5269999998</v>
          </cell>
          <cell r="L22">
            <v>3440299.6469999999</v>
          </cell>
          <cell r="M22">
            <v>0.9</v>
          </cell>
        </row>
        <row r="23">
          <cell r="A23" t="str">
            <v>0100926202600</v>
          </cell>
          <cell r="B23" t="str">
            <v>A C CENTRAL CUSD 262</v>
          </cell>
          <cell r="C23" t="str">
            <v>CASS</v>
          </cell>
          <cell r="D23" t="str">
            <v>Unit</v>
          </cell>
          <cell r="F23">
            <v>430.04</v>
          </cell>
          <cell r="H23">
            <v>2361025.19</v>
          </cell>
          <cell r="I23">
            <v>329548.25</v>
          </cell>
          <cell r="J23">
            <v>632205.38</v>
          </cell>
          <cell r="K23">
            <v>1987288.9208399998</v>
          </cell>
          <cell r="L23">
            <v>5310067.7408399992</v>
          </cell>
          <cell r="M23">
            <v>0.9</v>
          </cell>
        </row>
        <row r="24">
          <cell r="A24" t="str">
            <v>0106900102600</v>
          </cell>
          <cell r="B24" t="str">
            <v>FRANKLIN C U SCHOOL DISTRICT 1</v>
          </cell>
          <cell r="C24" t="str">
            <v>MORGAN</v>
          </cell>
          <cell r="D24" t="str">
            <v>Unit</v>
          </cell>
          <cell r="F24">
            <v>288.75</v>
          </cell>
          <cell r="H24">
            <v>1574345.6699999997</v>
          </cell>
          <cell r="I24">
            <v>221274.9</v>
          </cell>
          <cell r="J24">
            <v>406186.64</v>
          </cell>
          <cell r="K24">
            <v>1235681.97</v>
          </cell>
          <cell r="L24">
            <v>3437489.1799999997</v>
          </cell>
          <cell r="M24">
            <v>0.9</v>
          </cell>
        </row>
        <row r="25">
          <cell r="A25" t="str">
            <v>0106900602600</v>
          </cell>
          <cell r="B25" t="str">
            <v>WAVERLY C U SCHOOL DIST 6</v>
          </cell>
          <cell r="C25" t="str">
            <v>MORGAN</v>
          </cell>
          <cell r="D25" t="str">
            <v>Unit</v>
          </cell>
          <cell r="F25">
            <v>356</v>
          </cell>
          <cell r="H25">
            <v>1974724.4699999997</v>
          </cell>
          <cell r="I25">
            <v>272809.92</v>
          </cell>
          <cell r="J25">
            <v>563736.30000000005</v>
          </cell>
          <cell r="K25">
            <v>1660208.4709999999</v>
          </cell>
          <cell r="L25">
            <v>4471479.1609999994</v>
          </cell>
          <cell r="M25">
            <v>0.9</v>
          </cell>
        </row>
        <row r="26">
          <cell r="A26" t="str">
            <v>0106901102600</v>
          </cell>
          <cell r="B26" t="str">
            <v>MEREDOSIA-CHAMBERSBURG CUSD 11</v>
          </cell>
          <cell r="C26" t="str">
            <v>MORGAN</v>
          </cell>
          <cell r="D26" t="str">
            <v>Unit</v>
          </cell>
          <cell r="F26">
            <v>186.5</v>
          </cell>
          <cell r="H26">
            <v>1083275.1800000002</v>
          </cell>
          <cell r="I26">
            <v>142918.68</v>
          </cell>
          <cell r="J26">
            <v>386932.64</v>
          </cell>
          <cell r="K26">
            <v>854300.18800000008</v>
          </cell>
          <cell r="L26">
            <v>2467426.6880000001</v>
          </cell>
          <cell r="M26">
            <v>0.9</v>
          </cell>
        </row>
        <row r="27">
          <cell r="A27" t="str">
            <v>0106902702600</v>
          </cell>
          <cell r="B27" t="str">
            <v>TRIOPIA C U SCHOOL DISTRICT 27</v>
          </cell>
          <cell r="C27" t="str">
            <v>MORGAN</v>
          </cell>
          <cell r="D27" t="str">
            <v>Unit</v>
          </cell>
          <cell r="F27">
            <v>348</v>
          </cell>
          <cell r="H27">
            <v>1891523.8699999999</v>
          </cell>
          <cell r="I27">
            <v>266679.36</v>
          </cell>
          <cell r="J27">
            <v>486206.46</v>
          </cell>
          <cell r="K27">
            <v>1592651.946</v>
          </cell>
          <cell r="L27">
            <v>4237061.6359999999</v>
          </cell>
          <cell r="M27">
            <v>0.9</v>
          </cell>
        </row>
        <row r="28">
          <cell r="A28" t="str">
            <v>0106911702200</v>
          </cell>
          <cell r="B28" t="str">
            <v>JACKSONVILLE SCHOOL DIST 117</v>
          </cell>
          <cell r="C28" t="str">
            <v>MORGAN</v>
          </cell>
          <cell r="D28" t="str">
            <v>Unit</v>
          </cell>
          <cell r="F28">
            <v>3279.7</v>
          </cell>
          <cell r="H28">
            <v>18886188.5</v>
          </cell>
          <cell r="I28">
            <v>2513299.7000000002</v>
          </cell>
          <cell r="J28">
            <v>6759516.6799999997</v>
          </cell>
          <cell r="K28">
            <v>15955569.8072</v>
          </cell>
          <cell r="L28">
            <v>44114574.687199995</v>
          </cell>
          <cell r="M28">
            <v>0.9</v>
          </cell>
        </row>
        <row r="29">
          <cell r="A29" t="str">
            <v>0107500302600</v>
          </cell>
          <cell r="B29" t="str">
            <v>PLEASANT HILL C U SCH DIST 3</v>
          </cell>
          <cell r="C29" t="str">
            <v>PIKE</v>
          </cell>
          <cell r="D29" t="str">
            <v>Unit</v>
          </cell>
          <cell r="F29">
            <v>289.75</v>
          </cell>
          <cell r="H29">
            <v>1603246.4100000001</v>
          </cell>
          <cell r="I29">
            <v>222041.22</v>
          </cell>
          <cell r="J29">
            <v>452509.11</v>
          </cell>
          <cell r="K29">
            <v>1340273.45</v>
          </cell>
          <cell r="L29">
            <v>3618070.1900000004</v>
          </cell>
          <cell r="M29">
            <v>0.9</v>
          </cell>
        </row>
        <row r="30">
          <cell r="A30" t="str">
            <v>0107500402600</v>
          </cell>
          <cell r="B30" t="str">
            <v>GRIGGSVILLE-PERRY C U SCH DIST 4</v>
          </cell>
          <cell r="C30" t="str">
            <v>PIKE</v>
          </cell>
          <cell r="D30" t="str">
            <v>Unit</v>
          </cell>
          <cell r="F30">
            <v>349.96</v>
          </cell>
          <cell r="H30">
            <v>1965946.5500000003</v>
          </cell>
          <cell r="I30">
            <v>268181.34000000003</v>
          </cell>
          <cell r="J30">
            <v>620375.88</v>
          </cell>
          <cell r="K30">
            <v>1655245.50816</v>
          </cell>
          <cell r="L30">
            <v>4509749.2781600002</v>
          </cell>
          <cell r="M30">
            <v>0.9</v>
          </cell>
        </row>
        <row r="31">
          <cell r="A31" t="str">
            <v>0107501002600</v>
          </cell>
          <cell r="B31" t="str">
            <v>PIKELAND C U SCH DIST 10</v>
          </cell>
          <cell r="C31" t="str">
            <v>PIKE</v>
          </cell>
          <cell r="D31" t="str">
            <v>Unit</v>
          </cell>
          <cell r="F31">
            <v>1206.28</v>
          </cell>
          <cell r="H31">
            <v>6801775.5599999996</v>
          </cell>
          <cell r="I31">
            <v>924396.48</v>
          </cell>
          <cell r="J31">
            <v>2133028.4500000002</v>
          </cell>
          <cell r="K31">
            <v>5693568.4428800009</v>
          </cell>
          <cell r="L31">
            <v>15552768.932879999</v>
          </cell>
          <cell r="M31">
            <v>0.9</v>
          </cell>
        </row>
        <row r="32">
          <cell r="A32" t="str">
            <v>0107501202600</v>
          </cell>
          <cell r="B32" t="str">
            <v>WESTERN CUSD 12</v>
          </cell>
          <cell r="C32" t="str">
            <v>PIKE</v>
          </cell>
          <cell r="D32" t="str">
            <v>Unit</v>
          </cell>
          <cell r="F32">
            <v>508.38</v>
          </cell>
          <cell r="H32">
            <v>2868339.7199999997</v>
          </cell>
          <cell r="I32">
            <v>389581.76</v>
          </cell>
          <cell r="J32">
            <v>947521.84</v>
          </cell>
          <cell r="K32">
            <v>2417230.5274799997</v>
          </cell>
          <cell r="L32">
            <v>6622673.8474799991</v>
          </cell>
          <cell r="M32">
            <v>0.9</v>
          </cell>
        </row>
        <row r="33">
          <cell r="A33" t="str">
            <v>0108600102600</v>
          </cell>
          <cell r="B33" t="str">
            <v>WINCHESTER C U SCH DIST 1</v>
          </cell>
          <cell r="C33" t="str">
            <v>SCOTT</v>
          </cell>
          <cell r="D33" t="str">
            <v>Unit</v>
          </cell>
          <cell r="F33">
            <v>586.79</v>
          </cell>
          <cell r="H33">
            <v>3276184.9400000004</v>
          </cell>
          <cell r="I33">
            <v>449668.91</v>
          </cell>
          <cell r="J33">
            <v>935264.6</v>
          </cell>
          <cell r="K33">
            <v>2748116.5878400002</v>
          </cell>
          <cell r="L33">
            <v>7409235.0378400004</v>
          </cell>
          <cell r="M33">
            <v>0.9</v>
          </cell>
        </row>
        <row r="34">
          <cell r="A34" t="str">
            <v>0108600202600</v>
          </cell>
          <cell r="B34" t="str">
            <v>SCOTT-MORGAN C U SCHOOL DIST 2</v>
          </cell>
          <cell r="C34" t="str">
            <v>SCOTT</v>
          </cell>
          <cell r="D34" t="str">
            <v>Unit</v>
          </cell>
          <cell r="F34">
            <v>214.75</v>
          </cell>
          <cell r="H34">
            <v>1210198.46</v>
          </cell>
          <cell r="I34">
            <v>164567.22</v>
          </cell>
          <cell r="J34">
            <v>392298.84</v>
          </cell>
          <cell r="K34">
            <v>1021634.0790000001</v>
          </cell>
          <cell r="L34">
            <v>2788698.5990000004</v>
          </cell>
          <cell r="M34">
            <v>0.9</v>
          </cell>
        </row>
        <row r="35">
          <cell r="A35" t="str">
            <v>0300000000092</v>
          </cell>
          <cell r="B35" t="str">
            <v>ALT SCH-BOND/EFFINGHAM/FAYETTE RO</v>
          </cell>
          <cell r="C35" t="str">
            <v>FAYETTE</v>
          </cell>
          <cell r="D35" t="str">
            <v>Regional</v>
          </cell>
          <cell r="F35">
            <v>0</v>
          </cell>
          <cell r="H35">
            <v>0</v>
          </cell>
          <cell r="I35">
            <v>0</v>
          </cell>
          <cell r="J35">
            <v>0</v>
          </cell>
          <cell r="K35">
            <v>0</v>
          </cell>
          <cell r="L35">
            <v>0</v>
          </cell>
          <cell r="M35">
            <v>0</v>
          </cell>
        </row>
        <row r="36">
          <cell r="A36" t="str">
            <v>0300000000093</v>
          </cell>
          <cell r="B36" t="str">
            <v>SAFE SCH-BOND/EFFINGHAM/FAYETTE R</v>
          </cell>
          <cell r="C36" t="str">
            <v>FAYETTE</v>
          </cell>
          <cell r="D36" t="str">
            <v>Regional</v>
          </cell>
          <cell r="F36">
            <v>0</v>
          </cell>
          <cell r="H36">
            <v>0</v>
          </cell>
          <cell r="I36">
            <v>0</v>
          </cell>
          <cell r="J36">
            <v>0</v>
          </cell>
          <cell r="K36">
            <v>0</v>
          </cell>
          <cell r="L36">
            <v>0</v>
          </cell>
          <cell r="M36">
            <v>0</v>
          </cell>
        </row>
        <row r="37">
          <cell r="A37" t="str">
            <v>0300300102600</v>
          </cell>
          <cell r="B37" t="str">
            <v>MULBERRY GROVE C U SCH DIST 1</v>
          </cell>
          <cell r="C37" t="str">
            <v>BOND</v>
          </cell>
          <cell r="D37" t="str">
            <v>Unit</v>
          </cell>
          <cell r="F37">
            <v>408.25</v>
          </cell>
          <cell r="H37">
            <v>2260311.1100000003</v>
          </cell>
          <cell r="I37">
            <v>312850.14</v>
          </cell>
          <cell r="J37">
            <v>651477.95000000007</v>
          </cell>
          <cell r="K37">
            <v>1892887.4649999999</v>
          </cell>
          <cell r="L37">
            <v>5117526.665000001</v>
          </cell>
          <cell r="M37">
            <v>0.93028</v>
          </cell>
        </row>
        <row r="38">
          <cell r="A38" t="str">
            <v>0300300202600</v>
          </cell>
          <cell r="B38" t="str">
            <v>BOND CO C U SCHOOL DIST 2</v>
          </cell>
          <cell r="C38" t="str">
            <v>BOND</v>
          </cell>
          <cell r="D38" t="str">
            <v>Unit</v>
          </cell>
          <cell r="F38">
            <v>1752.44</v>
          </cell>
          <cell r="H38">
            <v>9734813.0799999982</v>
          </cell>
          <cell r="I38">
            <v>1342929.82</v>
          </cell>
          <cell r="J38">
            <v>2822503.6599999992</v>
          </cell>
          <cell r="K38">
            <v>8183182.3162399977</v>
          </cell>
          <cell r="L38">
            <v>22083428.876239996</v>
          </cell>
          <cell r="M38">
            <v>0.93028</v>
          </cell>
        </row>
        <row r="39">
          <cell r="A39" t="str">
            <v>0301100102600</v>
          </cell>
          <cell r="B39" t="str">
            <v>MORRISONVILLE C U SCH DIST 1</v>
          </cell>
          <cell r="C39" t="str">
            <v>CHRISTIAN</v>
          </cell>
          <cell r="D39" t="str">
            <v>Unit</v>
          </cell>
          <cell r="F39">
            <v>304.88</v>
          </cell>
          <cell r="H39">
            <v>1681921.24</v>
          </cell>
          <cell r="I39">
            <v>233635.64</v>
          </cell>
          <cell r="J39">
            <v>466518.60000000003</v>
          </cell>
          <cell r="K39">
            <v>1410344.9644799996</v>
          </cell>
          <cell r="L39">
            <v>3792420.4444799996</v>
          </cell>
          <cell r="M39">
            <v>0.9</v>
          </cell>
        </row>
        <row r="40">
          <cell r="A40" t="str">
            <v>0301100302600</v>
          </cell>
          <cell r="B40" t="str">
            <v>TAYLORVILLE C U SCH DIST 3</v>
          </cell>
          <cell r="C40" t="str">
            <v>CHRISTIAN</v>
          </cell>
          <cell r="D40" t="str">
            <v>Unit</v>
          </cell>
          <cell r="F40">
            <v>2393.79</v>
          </cell>
          <cell r="H40">
            <v>13573616.42</v>
          </cell>
          <cell r="I40">
            <v>1834409.15</v>
          </cell>
          <cell r="J40">
            <v>4325580.790000001</v>
          </cell>
          <cell r="K40">
            <v>11427933.527840002</v>
          </cell>
          <cell r="L40">
            <v>31161539.887840003</v>
          </cell>
          <cell r="M40">
            <v>0.9</v>
          </cell>
        </row>
        <row r="41">
          <cell r="A41" t="str">
            <v>0301100402600</v>
          </cell>
          <cell r="B41" t="str">
            <v>EDINBURG C U SCH DIST 4</v>
          </cell>
          <cell r="C41" t="str">
            <v>CHRISTIAN</v>
          </cell>
          <cell r="D41" t="str">
            <v>Unit</v>
          </cell>
          <cell r="F41">
            <v>266.02999999999997</v>
          </cell>
          <cell r="H41">
            <v>1467555.5499999998</v>
          </cell>
          <cell r="I41">
            <v>203864.1</v>
          </cell>
          <cell r="J41">
            <v>411009.32</v>
          </cell>
          <cell r="K41">
            <v>1238236.1398799997</v>
          </cell>
          <cell r="L41">
            <v>3320665.1098799994</v>
          </cell>
          <cell r="M41">
            <v>0.9</v>
          </cell>
        </row>
        <row r="42">
          <cell r="A42" t="str">
            <v>0301100802600</v>
          </cell>
          <cell r="B42" t="str">
            <v>PANA COMM UNIT SCHOOL DIST 8</v>
          </cell>
          <cell r="C42" t="str">
            <v>CHRISTIAN</v>
          </cell>
          <cell r="D42" t="str">
            <v>Unit</v>
          </cell>
          <cell r="F42">
            <v>1266.46</v>
          </cell>
          <cell r="H42">
            <v>7285646.3399999999</v>
          </cell>
          <cell r="I42">
            <v>970513.62</v>
          </cell>
          <cell r="J42">
            <v>2466993.14</v>
          </cell>
          <cell r="K42">
            <v>6126930.6811600002</v>
          </cell>
          <cell r="L42">
            <v>16850083.781160001</v>
          </cell>
          <cell r="M42">
            <v>0.9</v>
          </cell>
        </row>
        <row r="43">
          <cell r="A43" t="str">
            <v>0301101402400</v>
          </cell>
          <cell r="B43" t="str">
            <v>SOUTH FORK SCHOOL DISTRICT 14</v>
          </cell>
          <cell r="C43" t="str">
            <v>CHRISTIAN</v>
          </cell>
          <cell r="D43" t="str">
            <v>Unit</v>
          </cell>
          <cell r="F43">
            <v>305.02999999999997</v>
          </cell>
          <cell r="H43">
            <v>1731935.44</v>
          </cell>
          <cell r="I43">
            <v>233750.58</v>
          </cell>
          <cell r="J43">
            <v>570329.80000000005</v>
          </cell>
          <cell r="K43">
            <v>1457847.5878799998</v>
          </cell>
          <cell r="L43">
            <v>3993863.4078799998</v>
          </cell>
          <cell r="M43">
            <v>0.9</v>
          </cell>
        </row>
        <row r="44">
          <cell r="A44" t="str">
            <v>0302501002600</v>
          </cell>
          <cell r="B44" t="str">
            <v>ALTAMONT COMM UNIT SCH DIST 10</v>
          </cell>
          <cell r="C44" t="str">
            <v>EFFINGHAM</v>
          </cell>
          <cell r="D44" t="str">
            <v>Unit</v>
          </cell>
          <cell r="F44">
            <v>705.79</v>
          </cell>
          <cell r="H44">
            <v>3997698.27</v>
          </cell>
          <cell r="I44">
            <v>540860.99</v>
          </cell>
          <cell r="J44">
            <v>1266592.72</v>
          </cell>
          <cell r="K44">
            <v>3381429.2598400004</v>
          </cell>
          <cell r="L44">
            <v>9186581.2398400009</v>
          </cell>
          <cell r="M44">
            <v>0.9</v>
          </cell>
        </row>
        <row r="45">
          <cell r="A45" t="str">
            <v>0302502002600</v>
          </cell>
          <cell r="B45" t="str">
            <v>BEECHER CITY C U SCHOOL DIST 20</v>
          </cell>
          <cell r="C45" t="str">
            <v>EFFINGHAM</v>
          </cell>
          <cell r="D45" t="str">
            <v>Unit</v>
          </cell>
          <cell r="F45">
            <v>296.52999999999997</v>
          </cell>
          <cell r="H45">
            <v>1650482.7500000002</v>
          </cell>
          <cell r="I45">
            <v>227236.86</v>
          </cell>
          <cell r="J45">
            <v>503181.08</v>
          </cell>
          <cell r="K45">
            <v>1395180.5318799997</v>
          </cell>
          <cell r="L45">
            <v>3776081.2218800001</v>
          </cell>
          <cell r="M45">
            <v>0.9</v>
          </cell>
        </row>
        <row r="46">
          <cell r="A46" t="str">
            <v>0302503002600</v>
          </cell>
          <cell r="B46" t="str">
            <v>DIETERICH COMM UNIT SCH DIST 30</v>
          </cell>
          <cell r="C46" t="str">
            <v>EFFINGHAM</v>
          </cell>
          <cell r="D46" t="str">
            <v>Unit</v>
          </cell>
          <cell r="F46">
            <v>495.5</v>
          </cell>
          <cell r="H46">
            <v>2694293.5500000003</v>
          </cell>
          <cell r="I46">
            <v>379711.56</v>
          </cell>
          <cell r="J46">
            <v>676523.71000000008</v>
          </cell>
          <cell r="K46">
            <v>2239216.2059999998</v>
          </cell>
          <cell r="L46">
            <v>5989745.0260000005</v>
          </cell>
          <cell r="M46">
            <v>0.9</v>
          </cell>
        </row>
        <row r="47">
          <cell r="A47" t="str">
            <v>0302504002600</v>
          </cell>
          <cell r="B47" t="str">
            <v>EFFINGHAM COMM UNIT SCH DIST 40</v>
          </cell>
          <cell r="C47" t="str">
            <v>EFFINGHAM</v>
          </cell>
          <cell r="D47" t="str">
            <v>Unit</v>
          </cell>
          <cell r="F47">
            <v>2559.9699999999998</v>
          </cell>
          <cell r="H47">
            <v>14444300.539999999</v>
          </cell>
          <cell r="I47">
            <v>1961756.21</v>
          </cell>
          <cell r="J47">
            <v>4675026.49</v>
          </cell>
          <cell r="K47">
            <v>12169473.600120001</v>
          </cell>
          <cell r="L47">
            <v>33250556.840120003</v>
          </cell>
          <cell r="M47">
            <v>0.9</v>
          </cell>
        </row>
        <row r="48">
          <cell r="A48" t="str">
            <v>0302505002600</v>
          </cell>
          <cell r="B48" t="str">
            <v>TEUTOPOLIS C U SCHOOL DIST 50</v>
          </cell>
          <cell r="C48" t="str">
            <v>EFFINGHAM</v>
          </cell>
          <cell r="D48" t="str">
            <v>Unit</v>
          </cell>
          <cell r="F48">
            <v>1037.1099999999999</v>
          </cell>
          <cell r="H48">
            <v>5486687.4200000009</v>
          </cell>
          <cell r="I48">
            <v>794758.13</v>
          </cell>
          <cell r="J48">
            <v>995322.37</v>
          </cell>
          <cell r="K48">
            <v>4568523.5895600002</v>
          </cell>
          <cell r="L48">
            <v>11845291.50956</v>
          </cell>
          <cell r="M48">
            <v>0.9</v>
          </cell>
        </row>
        <row r="49">
          <cell r="A49" t="str">
            <v>0302620102600</v>
          </cell>
          <cell r="B49" t="str">
            <v>BROWNSTOWN C U SCH DIST 201</v>
          </cell>
          <cell r="C49" t="str">
            <v>FAYETTE</v>
          </cell>
          <cell r="D49" t="str">
            <v>Unit</v>
          </cell>
          <cell r="F49">
            <v>357.46</v>
          </cell>
          <cell r="H49">
            <v>2009985.18</v>
          </cell>
          <cell r="I49">
            <v>273928.74</v>
          </cell>
          <cell r="J49">
            <v>617844.61</v>
          </cell>
          <cell r="K49">
            <v>1678777.8631599997</v>
          </cell>
          <cell r="L49">
            <v>4580536.3931599995</v>
          </cell>
          <cell r="M49">
            <v>0.9</v>
          </cell>
        </row>
        <row r="50">
          <cell r="A50" t="str">
            <v>0302620202600</v>
          </cell>
          <cell r="B50" t="str">
            <v>ST ELMO C U SCHOOL DIST 202</v>
          </cell>
          <cell r="C50" t="str">
            <v>FAYETTE</v>
          </cell>
          <cell r="D50" t="str">
            <v>Unit</v>
          </cell>
          <cell r="F50">
            <v>435.94</v>
          </cell>
          <cell r="H50">
            <v>2466805.0300000003</v>
          </cell>
          <cell r="I50">
            <v>334069.53999999998</v>
          </cell>
          <cell r="J50">
            <v>782066.40999999992</v>
          </cell>
          <cell r="K50">
            <v>2068571.1302399999</v>
          </cell>
          <cell r="L50">
            <v>5651512.1102400003</v>
          </cell>
          <cell r="M50">
            <v>0.9</v>
          </cell>
        </row>
        <row r="51">
          <cell r="A51" t="str">
            <v>0302620302600</v>
          </cell>
          <cell r="B51" t="str">
            <v>VANDALIA C U SCH DIST 203</v>
          </cell>
          <cell r="C51" t="str">
            <v>FAYETTE</v>
          </cell>
          <cell r="D51" t="str">
            <v>Unit</v>
          </cell>
          <cell r="F51">
            <v>1441.71</v>
          </cell>
          <cell r="H51">
            <v>8191204.9900000002</v>
          </cell>
          <cell r="I51">
            <v>1104811.2</v>
          </cell>
          <cell r="J51">
            <v>2606621.8199999998</v>
          </cell>
          <cell r="K51">
            <v>6869465.0511599993</v>
          </cell>
          <cell r="L51">
            <v>18772103.061159998</v>
          </cell>
          <cell r="M51">
            <v>0.9</v>
          </cell>
        </row>
        <row r="52">
          <cell r="A52" t="str">
            <v>0302620402600</v>
          </cell>
          <cell r="B52" t="str">
            <v>RAMSEY COMM UNIT SCH DIST 204</v>
          </cell>
          <cell r="C52" t="str">
            <v>FAYETTE</v>
          </cell>
          <cell r="D52" t="str">
            <v>Unit</v>
          </cell>
          <cell r="F52">
            <v>421.13</v>
          </cell>
          <cell r="H52">
            <v>2357979.2399999998</v>
          </cell>
          <cell r="I52">
            <v>322720.34000000003</v>
          </cell>
          <cell r="J52">
            <v>712987.62</v>
          </cell>
          <cell r="K52">
            <v>1988349.6034799998</v>
          </cell>
          <cell r="L52">
            <v>5382036.8034799993</v>
          </cell>
          <cell r="M52">
            <v>0.9</v>
          </cell>
        </row>
        <row r="53">
          <cell r="A53" t="str">
            <v>0306800202600</v>
          </cell>
          <cell r="B53" t="str">
            <v>PANHANDLE COMM UNIT SCH DIST 2</v>
          </cell>
          <cell r="C53" t="str">
            <v>MONTGOMERY</v>
          </cell>
          <cell r="D53" t="str">
            <v>Unit</v>
          </cell>
          <cell r="F53">
            <v>459.75</v>
          </cell>
          <cell r="H53">
            <v>2568685.4099999992</v>
          </cell>
          <cell r="I53">
            <v>352315.62</v>
          </cell>
          <cell r="J53">
            <v>784637</v>
          </cell>
          <cell r="K53">
            <v>2168107.7389999996</v>
          </cell>
          <cell r="L53">
            <v>5873745.7689999994</v>
          </cell>
          <cell r="M53">
            <v>0.9</v>
          </cell>
        </row>
        <row r="54">
          <cell r="A54" t="str">
            <v>0306800302600</v>
          </cell>
          <cell r="B54" t="str">
            <v>HILLSBORO COMM UNIT SCH DIST 3</v>
          </cell>
          <cell r="C54" t="str">
            <v>MONTGOMERY</v>
          </cell>
          <cell r="D54" t="str">
            <v>Unit</v>
          </cell>
          <cell r="F54">
            <v>1605.21</v>
          </cell>
          <cell r="H54">
            <v>9047140.9399999995</v>
          </cell>
          <cell r="I54">
            <v>1230104.52</v>
          </cell>
          <cell r="J54">
            <v>2789457.1</v>
          </cell>
          <cell r="K54">
            <v>7594036.8981599994</v>
          </cell>
          <cell r="L54">
            <v>20660739.458159998</v>
          </cell>
          <cell r="M54">
            <v>0.9</v>
          </cell>
        </row>
        <row r="55">
          <cell r="A55" t="str">
            <v>0306801202600</v>
          </cell>
          <cell r="B55" t="str">
            <v>LITCHFIELD C U SCHOOL DIST 12</v>
          </cell>
          <cell r="C55" t="str">
            <v>MONTGOMERY</v>
          </cell>
          <cell r="D55" t="str">
            <v>Unit</v>
          </cell>
          <cell r="F55">
            <v>1346.36</v>
          </cell>
          <cell r="H55">
            <v>7677951.2599999998</v>
          </cell>
          <cell r="I55">
            <v>1031742.59</v>
          </cell>
          <cell r="J55">
            <v>2582553.44</v>
          </cell>
          <cell r="K55">
            <v>6467299.42356</v>
          </cell>
          <cell r="L55">
            <v>17759546.71356</v>
          </cell>
          <cell r="M55">
            <v>0.9</v>
          </cell>
        </row>
        <row r="56">
          <cell r="A56" t="str">
            <v>0306802202600</v>
          </cell>
          <cell r="B56" t="str">
            <v>NOKOMIS COMM UNIT SCH DIST 22</v>
          </cell>
          <cell r="C56" t="str">
            <v>MONTGOMERY</v>
          </cell>
          <cell r="D56" t="str">
            <v>Unit</v>
          </cell>
          <cell r="F56">
            <v>575.85</v>
          </cell>
          <cell r="H56">
            <v>3307611.2400000007</v>
          </cell>
          <cell r="I56">
            <v>441285.37</v>
          </cell>
          <cell r="J56">
            <v>1121940.8199999998</v>
          </cell>
          <cell r="K56">
            <v>2775275.4435999999</v>
          </cell>
          <cell r="L56">
            <v>7646112.8736000005</v>
          </cell>
          <cell r="M56">
            <v>0.9</v>
          </cell>
        </row>
        <row r="57">
          <cell r="A57" t="str">
            <v>0400000000092</v>
          </cell>
          <cell r="B57" t="str">
            <v>ALT SCH-BOONE/WINNEBAGO ROE</v>
          </cell>
          <cell r="C57" t="str">
            <v>WINNEBAGO</v>
          </cell>
          <cell r="D57" t="str">
            <v>Regional</v>
          </cell>
          <cell r="F57">
            <v>0</v>
          </cell>
          <cell r="H57">
            <v>0</v>
          </cell>
          <cell r="I57">
            <v>0</v>
          </cell>
          <cell r="J57">
            <v>0</v>
          </cell>
          <cell r="K57">
            <v>0</v>
          </cell>
          <cell r="L57">
            <v>0</v>
          </cell>
          <cell r="M57">
            <v>0</v>
          </cell>
        </row>
        <row r="58">
          <cell r="A58" t="str">
            <v>0400000000093</v>
          </cell>
          <cell r="B58" t="str">
            <v>SAFE SCH-BOONE/WINNEBAGO ROE</v>
          </cell>
          <cell r="C58" t="str">
            <v>WINNEBAGO</v>
          </cell>
          <cell r="D58" t="str">
            <v>Regional</v>
          </cell>
          <cell r="F58">
            <v>0</v>
          </cell>
          <cell r="H58">
            <v>0</v>
          </cell>
          <cell r="I58">
            <v>0</v>
          </cell>
          <cell r="J58">
            <v>0</v>
          </cell>
          <cell r="K58">
            <v>0</v>
          </cell>
          <cell r="L58">
            <v>0</v>
          </cell>
          <cell r="M58">
            <v>0</v>
          </cell>
        </row>
        <row r="59">
          <cell r="A59" t="str">
            <v>0400000000095</v>
          </cell>
          <cell r="B59" t="str">
            <v>ALOP-BOONE/WINNEBAGO ROE</v>
          </cell>
          <cell r="C59" t="str">
            <v>WINNEBAGO</v>
          </cell>
          <cell r="D59" t="str">
            <v>Regional</v>
          </cell>
          <cell r="F59">
            <v>0</v>
          </cell>
          <cell r="H59">
            <v>0</v>
          </cell>
          <cell r="I59">
            <v>0</v>
          </cell>
          <cell r="J59">
            <v>0</v>
          </cell>
          <cell r="K59">
            <v>0</v>
          </cell>
          <cell r="L59">
            <v>0</v>
          </cell>
          <cell r="M59">
            <v>0</v>
          </cell>
        </row>
        <row r="60">
          <cell r="A60" t="str">
            <v>0400410002600</v>
          </cell>
          <cell r="B60" t="str">
            <v>BELVIDERE C U SCH DIST 100</v>
          </cell>
          <cell r="C60" t="str">
            <v>BOONE</v>
          </cell>
          <cell r="D60" t="str">
            <v>Unit</v>
          </cell>
          <cell r="F60">
            <v>8030.02</v>
          </cell>
          <cell r="H60">
            <v>45251142.899999999</v>
          </cell>
          <cell r="I60">
            <v>6153564.9199999999</v>
          </cell>
          <cell r="J60">
            <v>16533706.830000002</v>
          </cell>
          <cell r="K60">
            <v>38972303.823919997</v>
          </cell>
          <cell r="L60">
            <v>106910718.47392</v>
          </cell>
          <cell r="M60">
            <v>0.95328999999999997</v>
          </cell>
        </row>
        <row r="61">
          <cell r="A61" t="str">
            <v>0400420002600</v>
          </cell>
          <cell r="B61" t="str">
            <v>NORTH BOONE C U SCH DIST 200</v>
          </cell>
          <cell r="C61" t="str">
            <v>BOONE</v>
          </cell>
          <cell r="D61" t="str">
            <v>Unit</v>
          </cell>
          <cell r="F61">
            <v>1614.68</v>
          </cell>
          <cell r="H61">
            <v>9024650.1600000001</v>
          </cell>
          <cell r="I61">
            <v>1237361.57</v>
          </cell>
          <cell r="J61">
            <v>2965863.8299999996</v>
          </cell>
          <cell r="K61">
            <v>7678440.9802800007</v>
          </cell>
          <cell r="L61">
            <v>20906316.540279999</v>
          </cell>
          <cell r="M61">
            <v>0.95328999999999997</v>
          </cell>
        </row>
        <row r="62">
          <cell r="A62" t="str">
            <v>0410112202200</v>
          </cell>
          <cell r="B62" t="str">
            <v>HARLEM UNIT DIST 122</v>
          </cell>
          <cell r="C62" t="str">
            <v>WINNEBAGO</v>
          </cell>
          <cell r="D62" t="str">
            <v>Unit</v>
          </cell>
          <cell r="F62">
            <v>6542.45</v>
          </cell>
          <cell r="H62">
            <v>37065936.629999995</v>
          </cell>
          <cell r="I62">
            <v>5013610.28</v>
          </cell>
          <cell r="J62">
            <v>12241675.879999997</v>
          </cell>
          <cell r="K62">
            <v>31343350.626199991</v>
          </cell>
          <cell r="L62">
            <v>85664573.416199982</v>
          </cell>
          <cell r="M62">
            <v>0.91513999999999995</v>
          </cell>
        </row>
        <row r="63">
          <cell r="A63" t="str">
            <v>0410113100400</v>
          </cell>
          <cell r="B63" t="str">
            <v>KINNIKINNICK C C SCH DIST 131</v>
          </cell>
          <cell r="C63" t="str">
            <v>WINNEBAGO</v>
          </cell>
          <cell r="D63" t="str">
            <v>Elementary</v>
          </cell>
          <cell r="F63">
            <v>1706.48</v>
          </cell>
          <cell r="H63">
            <v>8850916.9399999995</v>
          </cell>
          <cell r="I63">
            <v>1307709.75</v>
          </cell>
          <cell r="J63">
            <v>2048942.8800000001</v>
          </cell>
          <cell r="K63">
            <v>7280749.5450799987</v>
          </cell>
          <cell r="L63">
            <v>19488319.115079999</v>
          </cell>
          <cell r="M63">
            <v>0.91513999999999995</v>
          </cell>
        </row>
        <row r="64">
          <cell r="A64" t="str">
            <v>0410113300400</v>
          </cell>
          <cell r="B64" t="str">
            <v>PRAIRIE HILL C C SCH DIST 133</v>
          </cell>
          <cell r="C64" t="str">
            <v>WINNEBAGO</v>
          </cell>
          <cell r="D64" t="str">
            <v>Elementary</v>
          </cell>
          <cell r="F64">
            <v>722.71</v>
          </cell>
          <cell r="H64">
            <v>3691560.58</v>
          </cell>
          <cell r="I64">
            <v>553827.12</v>
          </cell>
          <cell r="J64">
            <v>778022.96000000008</v>
          </cell>
          <cell r="K64">
            <v>3040405.6911599999</v>
          </cell>
          <cell r="L64">
            <v>8063816.3511600001</v>
          </cell>
          <cell r="M64">
            <v>0.91513999999999995</v>
          </cell>
        </row>
        <row r="65">
          <cell r="A65" t="str">
            <v>0410113400400</v>
          </cell>
          <cell r="B65" t="str">
            <v>SHIRLAND C C SCHOOL DIST 134</v>
          </cell>
          <cell r="C65" t="str">
            <v>WINNEBAGO</v>
          </cell>
          <cell r="D65" t="str">
            <v>Elementary</v>
          </cell>
          <cell r="F65">
            <v>114.64</v>
          </cell>
          <cell r="H65">
            <v>597237.87</v>
          </cell>
          <cell r="I65">
            <v>87850.92</v>
          </cell>
          <cell r="J65">
            <v>145565.26999999999</v>
          </cell>
          <cell r="K65">
            <v>459253.84943999996</v>
          </cell>
          <cell r="L65">
            <v>1289907.9094400001</v>
          </cell>
          <cell r="M65">
            <v>0.91513999999999995</v>
          </cell>
        </row>
        <row r="66">
          <cell r="A66" t="str">
            <v>0410114000400</v>
          </cell>
          <cell r="B66" t="str">
            <v>ROCKTON SCH DIST 140</v>
          </cell>
          <cell r="C66" t="str">
            <v>WINNEBAGO</v>
          </cell>
          <cell r="D66" t="str">
            <v>Elementary</v>
          </cell>
          <cell r="F66">
            <v>1520.5</v>
          </cell>
          <cell r="H66">
            <v>7945281.8900000006</v>
          </cell>
          <cell r="I66">
            <v>1165189.56</v>
          </cell>
          <cell r="J66">
            <v>1929324.0800000003</v>
          </cell>
          <cell r="K66">
            <v>6534904.7539999988</v>
          </cell>
          <cell r="L66">
            <v>17574700.284000002</v>
          </cell>
          <cell r="M66">
            <v>0.91513999999999995</v>
          </cell>
        </row>
        <row r="67">
          <cell r="A67" t="str">
            <v>0410120502500</v>
          </cell>
          <cell r="B67" t="str">
            <v>ROCKFORD SCHOOL DIST 205</v>
          </cell>
          <cell r="C67" t="str">
            <v>WINNEBAGO</v>
          </cell>
          <cell r="D67" t="str">
            <v>Unit</v>
          </cell>
          <cell r="F67">
            <v>26349.5</v>
          </cell>
          <cell r="H67">
            <v>157059457.97</v>
          </cell>
          <cell r="I67">
            <v>20192148.84</v>
          </cell>
          <cell r="J67">
            <v>74002973.170000002</v>
          </cell>
          <cell r="K67">
            <v>135157720.75299999</v>
          </cell>
          <cell r="L67">
            <v>386412300.73300004</v>
          </cell>
          <cell r="M67">
            <v>0.91513999999999995</v>
          </cell>
        </row>
        <row r="68">
          <cell r="A68" t="str">
            <v>0410120701600</v>
          </cell>
          <cell r="B68" t="str">
            <v>HONONEGAH COMM H S DIST 207</v>
          </cell>
          <cell r="C68" t="str">
            <v>WINNEBAGO</v>
          </cell>
          <cell r="D68" t="str">
            <v>High School</v>
          </cell>
          <cell r="F68">
            <v>2088.81</v>
          </cell>
          <cell r="H68">
            <v>11929879.060000001</v>
          </cell>
          <cell r="I68">
            <v>1600696.87</v>
          </cell>
          <cell r="J68">
            <v>2290783.8499999996</v>
          </cell>
          <cell r="K68">
            <v>10347489.39776</v>
          </cell>
          <cell r="L68">
            <v>26168849.177759998</v>
          </cell>
          <cell r="M68">
            <v>0.91513999999999995</v>
          </cell>
        </row>
        <row r="69">
          <cell r="A69" t="str">
            <v>0410132002600</v>
          </cell>
          <cell r="B69" t="str">
            <v>SOUTH BELOIT C U SCH DIST 320</v>
          </cell>
          <cell r="C69" t="str">
            <v>WINNEBAGO</v>
          </cell>
          <cell r="D69" t="str">
            <v>Unit</v>
          </cell>
          <cell r="F69">
            <v>961.61</v>
          </cell>
          <cell r="H69">
            <v>5536094.370000001</v>
          </cell>
          <cell r="I69">
            <v>736900.97</v>
          </cell>
          <cell r="J69">
            <v>2052772.71</v>
          </cell>
          <cell r="K69">
            <v>4690542.361560001</v>
          </cell>
          <cell r="L69">
            <v>13016310.411560003</v>
          </cell>
          <cell r="M69">
            <v>0.91513999999999995</v>
          </cell>
        </row>
        <row r="70">
          <cell r="A70" t="str">
            <v>0410132102600</v>
          </cell>
          <cell r="B70" t="str">
            <v>PECATONICA C U SCH DIST 321</v>
          </cell>
          <cell r="C70" t="str">
            <v>WINNEBAGO</v>
          </cell>
          <cell r="D70" t="str">
            <v>Unit</v>
          </cell>
          <cell r="F70">
            <v>890.1</v>
          </cell>
          <cell r="H70">
            <v>4806579.5600000005</v>
          </cell>
          <cell r="I70">
            <v>682101.43</v>
          </cell>
          <cell r="J70">
            <v>1132995.8699999999</v>
          </cell>
          <cell r="K70">
            <v>4016935.4665999995</v>
          </cell>
          <cell r="L70">
            <v>10638612.3266</v>
          </cell>
          <cell r="M70">
            <v>0.91513999999999995</v>
          </cell>
        </row>
        <row r="71">
          <cell r="A71" t="str">
            <v>0410132202600</v>
          </cell>
          <cell r="B71" t="str">
            <v>DURAND C U SCH DIST 322</v>
          </cell>
          <cell r="C71" t="str">
            <v>WINNEBAGO</v>
          </cell>
          <cell r="D71" t="str">
            <v>Unit</v>
          </cell>
          <cell r="F71">
            <v>552</v>
          </cell>
          <cell r="H71">
            <v>2982600.0600000005</v>
          </cell>
          <cell r="I71">
            <v>423008.64</v>
          </cell>
          <cell r="J71">
            <v>719697.11</v>
          </cell>
          <cell r="K71">
            <v>2348607.443</v>
          </cell>
          <cell r="L71">
            <v>6473913.2530000005</v>
          </cell>
          <cell r="M71">
            <v>0.91513999999999995</v>
          </cell>
        </row>
        <row r="72">
          <cell r="A72" t="str">
            <v>0410132302600</v>
          </cell>
          <cell r="B72" t="str">
            <v>WINNEBAGO C U SCH DIST 323</v>
          </cell>
          <cell r="C72" t="str">
            <v>WINNEBAGO</v>
          </cell>
          <cell r="D72" t="str">
            <v>Unit</v>
          </cell>
          <cell r="F72">
            <v>1364.25</v>
          </cell>
          <cell r="H72">
            <v>7353207.6099999994</v>
          </cell>
          <cell r="I72">
            <v>1045452.06</v>
          </cell>
          <cell r="J72">
            <v>1757502.3499999999</v>
          </cell>
          <cell r="K72">
            <v>6196320.1339999996</v>
          </cell>
          <cell r="L72">
            <v>16352482.153999999</v>
          </cell>
          <cell r="M72">
            <v>0.91513999999999995</v>
          </cell>
        </row>
        <row r="73">
          <cell r="A73" t="str">
            <v>0500000000093</v>
          </cell>
          <cell r="B73" t="str">
            <v>SAFE SCH-INTERMEDIATE SERVICE CEN</v>
          </cell>
          <cell r="C73" t="str">
            <v>COOK</v>
          </cell>
          <cell r="D73" t="str">
            <v>Regional</v>
          </cell>
          <cell r="F73">
            <v>0</v>
          </cell>
          <cell r="H73">
            <v>0</v>
          </cell>
          <cell r="I73">
            <v>0</v>
          </cell>
          <cell r="J73">
            <v>0</v>
          </cell>
          <cell r="K73">
            <v>0</v>
          </cell>
          <cell r="L73">
            <v>0</v>
          </cell>
          <cell r="M73">
            <v>0</v>
          </cell>
        </row>
        <row r="74">
          <cell r="A74" t="str">
            <v>0501601500400</v>
          </cell>
          <cell r="B74" t="str">
            <v>PALATINE C C SCHOOL DIST 15</v>
          </cell>
          <cell r="C74" t="str">
            <v>COOK</v>
          </cell>
          <cell r="D74" t="str">
            <v>Elementary</v>
          </cell>
          <cell r="F74">
            <v>11626.78</v>
          </cell>
          <cell r="H74">
            <v>62961001.93</v>
          </cell>
          <cell r="I74">
            <v>8909834.0399999991</v>
          </cell>
          <cell r="J74">
            <v>27556901.090000004</v>
          </cell>
          <cell r="K74">
            <v>54402463.766880006</v>
          </cell>
          <cell r="L74">
            <v>153830200.82688001</v>
          </cell>
          <cell r="M74">
            <v>1.0572299999999999</v>
          </cell>
        </row>
        <row r="75">
          <cell r="A75" t="str">
            <v>0501602100400</v>
          </cell>
          <cell r="B75" t="str">
            <v>WHEELING C C SCHOOL DIST 21</v>
          </cell>
          <cell r="C75" t="str">
            <v>COOK</v>
          </cell>
          <cell r="D75" t="str">
            <v>Elementary</v>
          </cell>
          <cell r="F75">
            <v>6044.37</v>
          </cell>
          <cell r="H75">
            <v>33936891.939999998</v>
          </cell>
          <cell r="I75">
            <v>4631921.6100000003</v>
          </cell>
          <cell r="J75">
            <v>19483799.940000001</v>
          </cell>
          <cell r="K75">
            <v>30160834.590519994</v>
          </cell>
          <cell r="L75">
            <v>88213448.080519989</v>
          </cell>
          <cell r="M75">
            <v>1.0572299999999999</v>
          </cell>
        </row>
        <row r="76">
          <cell r="A76" t="str">
            <v>0501602300200</v>
          </cell>
          <cell r="B76" t="str">
            <v>PROSPECT HEIGHTS SCHOOL DIST 23</v>
          </cell>
          <cell r="C76" t="str">
            <v>COOK</v>
          </cell>
          <cell r="D76" t="str">
            <v>Elementary</v>
          </cell>
          <cell r="F76">
            <v>1482.5</v>
          </cell>
          <cell r="H76">
            <v>7938850.1299999999</v>
          </cell>
          <cell r="I76">
            <v>1136069.3999999999</v>
          </cell>
          <cell r="J76">
            <v>3433834.33</v>
          </cell>
          <cell r="K76">
            <v>6463898.5739999991</v>
          </cell>
          <cell r="L76">
            <v>18972652.434</v>
          </cell>
          <cell r="M76">
            <v>1.0572299999999999</v>
          </cell>
        </row>
        <row r="77">
          <cell r="A77" t="str">
            <v>0501602500200</v>
          </cell>
          <cell r="B77" t="str">
            <v>ARLINGTON HEIGHTS SCH DIST 25</v>
          </cell>
          <cell r="C77" t="str">
            <v>COOK</v>
          </cell>
          <cell r="D77" t="str">
            <v>Elementary</v>
          </cell>
          <cell r="F77">
            <v>5265.5</v>
          </cell>
          <cell r="H77">
            <v>26978205.649999995</v>
          </cell>
          <cell r="I77">
            <v>4035057.96</v>
          </cell>
          <cell r="J77">
            <v>6912473.379999999</v>
          </cell>
          <cell r="K77">
            <v>21040435.541999996</v>
          </cell>
          <cell r="L77">
            <v>58966172.53199999</v>
          </cell>
          <cell r="M77">
            <v>1.0572299999999999</v>
          </cell>
        </row>
        <row r="78">
          <cell r="A78" t="str">
            <v>0501602600200</v>
          </cell>
          <cell r="B78" t="str">
            <v>RIVER TRAILS SCHOOL DIST 26</v>
          </cell>
          <cell r="C78" t="str">
            <v>COOK</v>
          </cell>
          <cell r="D78" t="str">
            <v>Elementary</v>
          </cell>
          <cell r="F78">
            <v>1484.5</v>
          </cell>
          <cell r="H78">
            <v>7948889.3099999996</v>
          </cell>
          <cell r="I78">
            <v>1137602.04</v>
          </cell>
          <cell r="J78">
            <v>2933850.3600000003</v>
          </cell>
          <cell r="K78">
            <v>6319147.9060000004</v>
          </cell>
          <cell r="L78">
            <v>18339489.616</v>
          </cell>
          <cell r="M78">
            <v>1.0572299999999999</v>
          </cell>
        </row>
        <row r="79">
          <cell r="A79" t="str">
            <v>0501602700200</v>
          </cell>
          <cell r="B79" t="str">
            <v>NORTHBROOK ELEM SCHOOL DIST 27</v>
          </cell>
          <cell r="C79" t="str">
            <v>COOK</v>
          </cell>
          <cell r="D79" t="str">
            <v>Elementary</v>
          </cell>
          <cell r="F79">
            <v>1305.5</v>
          </cell>
          <cell r="H79">
            <v>6617071.7599999998</v>
          </cell>
          <cell r="I79">
            <v>1000430.76</v>
          </cell>
          <cell r="J79">
            <v>1353721.35</v>
          </cell>
          <cell r="K79">
            <v>5088146.9040000001</v>
          </cell>
          <cell r="L79">
            <v>14059370.774</v>
          </cell>
          <cell r="M79">
            <v>1.0572299999999999</v>
          </cell>
        </row>
        <row r="80">
          <cell r="A80" t="str">
            <v>0501602800200</v>
          </cell>
          <cell r="B80" t="str">
            <v>NORTHBROOK SCHOOL DIST 28</v>
          </cell>
          <cell r="C80" t="str">
            <v>COOK</v>
          </cell>
          <cell r="D80" t="str">
            <v>Elementary</v>
          </cell>
          <cell r="F80">
            <v>1786.5</v>
          </cell>
          <cell r="H80">
            <v>9058363.5099999998</v>
          </cell>
          <cell r="I80">
            <v>1369030.68</v>
          </cell>
          <cell r="J80">
            <v>1918207.8300000003</v>
          </cell>
          <cell r="K80">
            <v>6981522.4180000005</v>
          </cell>
          <cell r="L80">
            <v>19327124.438000001</v>
          </cell>
          <cell r="M80">
            <v>1.0572299999999999</v>
          </cell>
        </row>
        <row r="81">
          <cell r="A81" t="str">
            <v>0501602900200</v>
          </cell>
          <cell r="B81" t="str">
            <v>SUNSET RIDGE SCHOOL DIST 29</v>
          </cell>
          <cell r="C81" t="str">
            <v>COOK</v>
          </cell>
          <cell r="D81" t="str">
            <v>Elementary</v>
          </cell>
          <cell r="F81">
            <v>483.25</v>
          </cell>
          <cell r="H81">
            <v>2423241.1800000002</v>
          </cell>
          <cell r="I81">
            <v>370324.14</v>
          </cell>
          <cell r="J81">
            <v>447698.88</v>
          </cell>
          <cell r="K81">
            <v>1858484.3680000002</v>
          </cell>
          <cell r="L81">
            <v>5099748.568</v>
          </cell>
          <cell r="M81">
            <v>1.0572299999999999</v>
          </cell>
        </row>
        <row r="82">
          <cell r="A82" t="str">
            <v>0501603000200</v>
          </cell>
          <cell r="B82" t="str">
            <v>NORTHBROOK/GLENVIEW SCH DIST 30</v>
          </cell>
          <cell r="C82" t="str">
            <v>COOK</v>
          </cell>
          <cell r="D82" t="str">
            <v>Elementary</v>
          </cell>
          <cell r="F82">
            <v>1172.25</v>
          </cell>
          <cell r="H82">
            <v>5963050.7300000014</v>
          </cell>
          <cell r="I82">
            <v>898318.62</v>
          </cell>
          <cell r="J82">
            <v>1336374.4899999998</v>
          </cell>
          <cell r="K82">
            <v>4608038.9110000012</v>
          </cell>
          <cell r="L82">
            <v>12805782.751000002</v>
          </cell>
          <cell r="M82">
            <v>1.0572299999999999</v>
          </cell>
        </row>
        <row r="83">
          <cell r="A83" t="str">
            <v>0501603100200</v>
          </cell>
          <cell r="B83" t="str">
            <v>WEST NORTHFIELD SCHOOL DIST 31</v>
          </cell>
          <cell r="C83" t="str">
            <v>COOK</v>
          </cell>
          <cell r="D83" t="str">
            <v>Elementary</v>
          </cell>
          <cell r="F83">
            <v>882.75</v>
          </cell>
          <cell r="H83">
            <v>4752977.0099999988</v>
          </cell>
          <cell r="I83">
            <v>676468.98</v>
          </cell>
          <cell r="J83">
            <v>1863503.1799999997</v>
          </cell>
          <cell r="K83">
            <v>3801205.4009999991</v>
          </cell>
          <cell r="L83">
            <v>11094154.570999997</v>
          </cell>
          <cell r="M83">
            <v>1.0572299999999999</v>
          </cell>
        </row>
        <row r="84">
          <cell r="A84" t="str">
            <v>0501603400400</v>
          </cell>
          <cell r="B84" t="str">
            <v>GLENVIEW C C SCHOOL DIST 34</v>
          </cell>
          <cell r="C84" t="str">
            <v>COOK</v>
          </cell>
          <cell r="D84" t="str">
            <v>Elementary</v>
          </cell>
          <cell r="F84">
            <v>4631.22</v>
          </cell>
          <cell r="H84">
            <v>24002054.999999996</v>
          </cell>
          <cell r="I84">
            <v>3548996.51</v>
          </cell>
          <cell r="J84">
            <v>7482440.1600000001</v>
          </cell>
          <cell r="K84">
            <v>19015306.733119994</v>
          </cell>
          <cell r="L84">
            <v>54048798.403119996</v>
          </cell>
          <cell r="M84">
            <v>1.0572299999999999</v>
          </cell>
        </row>
        <row r="85">
          <cell r="A85" t="str">
            <v>0501603500200</v>
          </cell>
          <cell r="B85" t="str">
            <v>GLENCOE SCHOOL DIST 35</v>
          </cell>
          <cell r="C85" t="str">
            <v>COOK</v>
          </cell>
          <cell r="D85" t="str">
            <v>Elementary</v>
          </cell>
          <cell r="F85">
            <v>1193.5</v>
          </cell>
          <cell r="H85">
            <v>6012989.2999999989</v>
          </cell>
          <cell r="I85">
            <v>914602.92</v>
          </cell>
          <cell r="J85">
            <v>978986.29999999993</v>
          </cell>
          <cell r="K85">
            <v>4567314.9009999996</v>
          </cell>
          <cell r="L85">
            <v>12473893.420999998</v>
          </cell>
          <cell r="M85">
            <v>1.0572299999999999</v>
          </cell>
        </row>
        <row r="86">
          <cell r="A86" t="str">
            <v>0501603600200</v>
          </cell>
          <cell r="B86" t="str">
            <v>WINNETKA SCHOOL DIST 36</v>
          </cell>
          <cell r="C86" t="str">
            <v>COOK</v>
          </cell>
          <cell r="D86" t="str">
            <v>Elementary</v>
          </cell>
          <cell r="F86">
            <v>1668.14</v>
          </cell>
          <cell r="H86">
            <v>8329270.1999999993</v>
          </cell>
          <cell r="I86">
            <v>1278329.04</v>
          </cell>
          <cell r="J86">
            <v>1298803.6300000006</v>
          </cell>
          <cell r="K86">
            <v>6343006.5154399993</v>
          </cell>
          <cell r="L86">
            <v>17249409.385439999</v>
          </cell>
          <cell r="M86">
            <v>1.0572299999999999</v>
          </cell>
        </row>
        <row r="87">
          <cell r="A87" t="str">
            <v>0501603700200</v>
          </cell>
          <cell r="B87" t="str">
            <v>AVOCA SCHOOL DIST 37</v>
          </cell>
          <cell r="C87" t="str">
            <v>COOK</v>
          </cell>
          <cell r="D87" t="str">
            <v>Elementary</v>
          </cell>
          <cell r="F87">
            <v>727.5</v>
          </cell>
          <cell r="H87">
            <v>3703351.71</v>
          </cell>
          <cell r="I87">
            <v>557497.80000000005</v>
          </cell>
          <cell r="J87">
            <v>905960.42999999993</v>
          </cell>
          <cell r="K87">
            <v>2886556.0980000002</v>
          </cell>
          <cell r="L87">
            <v>8053366.0379999997</v>
          </cell>
          <cell r="M87">
            <v>1.0572299999999999</v>
          </cell>
        </row>
        <row r="88">
          <cell r="A88" t="str">
            <v>0501603800200</v>
          </cell>
          <cell r="B88" t="str">
            <v>KENILWORTH SCHOOL DIST 38</v>
          </cell>
          <cell r="C88" t="str">
            <v>COOK</v>
          </cell>
          <cell r="D88" t="str">
            <v>Elementary</v>
          </cell>
          <cell r="F88">
            <v>469.63</v>
          </cell>
          <cell r="H88">
            <v>2334211.8499999996</v>
          </cell>
          <cell r="I88">
            <v>359886.86</v>
          </cell>
          <cell r="J88">
            <v>365426.97000000003</v>
          </cell>
          <cell r="K88">
            <v>1782484.8874800005</v>
          </cell>
          <cell r="L88">
            <v>4842010.5674799997</v>
          </cell>
          <cell r="M88">
            <v>1.0572299999999999</v>
          </cell>
        </row>
        <row r="89">
          <cell r="A89" t="str">
            <v>0501603900200</v>
          </cell>
          <cell r="B89" t="str">
            <v>WILMETTE SCHOOL DIST 39</v>
          </cell>
          <cell r="C89" t="str">
            <v>COOK</v>
          </cell>
          <cell r="D89" t="str">
            <v>Elementary</v>
          </cell>
          <cell r="F89">
            <v>3453.12</v>
          </cell>
          <cell r="H89">
            <v>17319248.289999999</v>
          </cell>
          <cell r="I89">
            <v>2646194.91</v>
          </cell>
          <cell r="J89">
            <v>3140923.67</v>
          </cell>
          <cell r="K89">
            <v>13287639.82652</v>
          </cell>
          <cell r="L89">
            <v>36394006.696520001</v>
          </cell>
          <cell r="M89">
            <v>1.0572299999999999</v>
          </cell>
        </row>
        <row r="90">
          <cell r="A90" t="str">
            <v>0501605400400</v>
          </cell>
          <cell r="B90" t="str">
            <v>SCHAUMBURG C C SCHOOL DIST 54</v>
          </cell>
          <cell r="C90" t="str">
            <v>COOK</v>
          </cell>
          <cell r="D90" t="str">
            <v>Elementary</v>
          </cell>
          <cell r="F90">
            <v>14606.5</v>
          </cell>
          <cell r="H90">
            <v>78473820.219999999</v>
          </cell>
          <cell r="I90">
            <v>11193253.08</v>
          </cell>
          <cell r="J90">
            <v>30165706.970000006</v>
          </cell>
          <cell r="K90">
            <v>62638945.875</v>
          </cell>
          <cell r="L90">
            <v>182471726.14500001</v>
          </cell>
          <cell r="M90">
            <v>1.0572299999999999</v>
          </cell>
        </row>
        <row r="91">
          <cell r="A91" t="str">
            <v>0501605700200</v>
          </cell>
          <cell r="B91" t="str">
            <v>MOUNT PROSPECT SCHOOL DIST 57</v>
          </cell>
          <cell r="C91" t="str">
            <v>COOK</v>
          </cell>
          <cell r="D91" t="str">
            <v>Elementary</v>
          </cell>
          <cell r="F91">
            <v>2166.75</v>
          </cell>
          <cell r="H91">
            <v>11157629.359999998</v>
          </cell>
          <cell r="I91">
            <v>1660423.86</v>
          </cell>
          <cell r="J91">
            <v>2808356.3000000003</v>
          </cell>
          <cell r="K91">
            <v>9283120.2010000013</v>
          </cell>
          <cell r="L91">
            <v>24909529.721000001</v>
          </cell>
          <cell r="M91">
            <v>1.0572299999999999</v>
          </cell>
        </row>
        <row r="92">
          <cell r="A92" t="str">
            <v>0501605900400</v>
          </cell>
          <cell r="B92" t="str">
            <v>COMM CONS SCH DIST 59</v>
          </cell>
          <cell r="C92" t="str">
            <v>COOK</v>
          </cell>
          <cell r="D92" t="str">
            <v>Elementary</v>
          </cell>
          <cell r="F92">
            <v>6679.04</v>
          </cell>
          <cell r="H92">
            <v>37306946.559999995</v>
          </cell>
          <cell r="I92">
            <v>5118281.93</v>
          </cell>
          <cell r="J92">
            <v>20217961.359999999</v>
          </cell>
          <cell r="K92">
            <v>30953310.54084</v>
          </cell>
          <cell r="L92">
            <v>93596500.390839994</v>
          </cell>
          <cell r="M92">
            <v>1.0572299999999999</v>
          </cell>
        </row>
        <row r="93">
          <cell r="A93" t="str">
            <v>0501606200400</v>
          </cell>
          <cell r="B93" t="str">
            <v>DES PLAINES C C SCH DIST 62</v>
          </cell>
          <cell r="C93" t="str">
            <v>COOK</v>
          </cell>
          <cell r="D93" t="str">
            <v>Elementary</v>
          </cell>
          <cell r="F93">
            <v>4334.87</v>
          </cell>
          <cell r="H93">
            <v>23925354.07</v>
          </cell>
          <cell r="I93">
            <v>3321897.57</v>
          </cell>
          <cell r="J93">
            <v>12599257.52</v>
          </cell>
          <cell r="K93">
            <v>19863566.66652</v>
          </cell>
          <cell r="L93">
            <v>59710075.826519996</v>
          </cell>
          <cell r="M93">
            <v>1.0572299999999999</v>
          </cell>
        </row>
        <row r="94">
          <cell r="A94" t="str">
            <v>0501606300200</v>
          </cell>
          <cell r="B94" t="str">
            <v>EAST MAINE SCHOOL DIST 63</v>
          </cell>
          <cell r="C94" t="str">
            <v>COOK</v>
          </cell>
          <cell r="D94" t="str">
            <v>Elementary</v>
          </cell>
          <cell r="F94">
            <v>3193.88</v>
          </cell>
          <cell r="H94">
            <v>18034298.850000005</v>
          </cell>
          <cell r="I94">
            <v>2447534.12</v>
          </cell>
          <cell r="J94">
            <v>10542083.33</v>
          </cell>
          <cell r="K94">
            <v>16037112.300480001</v>
          </cell>
          <cell r="L94">
            <v>47061028.600480005</v>
          </cell>
          <cell r="M94">
            <v>1.0572299999999999</v>
          </cell>
        </row>
        <row r="95">
          <cell r="A95" t="str">
            <v>0501606400400</v>
          </cell>
          <cell r="B95" t="str">
            <v>PARK RIDGE C C SCHOOL DIST 64</v>
          </cell>
          <cell r="C95" t="str">
            <v>COOK</v>
          </cell>
          <cell r="D95" t="str">
            <v>Elementary</v>
          </cell>
          <cell r="F95">
            <v>4398</v>
          </cell>
          <cell r="H95">
            <v>22438804.440000001</v>
          </cell>
          <cell r="I95">
            <v>3370275.36</v>
          </cell>
          <cell r="J95">
            <v>5167359.3099999987</v>
          </cell>
          <cell r="K95">
            <v>17365066.125</v>
          </cell>
          <cell r="L95">
            <v>48341505.234999999</v>
          </cell>
          <cell r="M95">
            <v>1.0572299999999999</v>
          </cell>
        </row>
        <row r="96">
          <cell r="A96" t="str">
            <v>0501606500400</v>
          </cell>
          <cell r="B96" t="str">
            <v>EVANSTON C C SCHOOL DIST 65</v>
          </cell>
          <cell r="C96" t="str">
            <v>COOK</v>
          </cell>
          <cell r="D96" t="str">
            <v>Elementary</v>
          </cell>
          <cell r="F96">
            <v>7617.75</v>
          </cell>
          <cell r="H96">
            <v>40778220.460000008</v>
          </cell>
          <cell r="I96">
            <v>5837634.1799999997</v>
          </cell>
          <cell r="J96">
            <v>13599791.960000001</v>
          </cell>
          <cell r="K96">
            <v>31997495.094000004</v>
          </cell>
          <cell r="L96">
            <v>92213141.694000006</v>
          </cell>
          <cell r="M96">
            <v>1.0572299999999999</v>
          </cell>
        </row>
        <row r="97">
          <cell r="A97" t="str">
            <v>0501606700200</v>
          </cell>
          <cell r="B97" t="str">
            <v>GOLF ELEM SCHOOL DIST 67</v>
          </cell>
          <cell r="C97" t="str">
            <v>COOK</v>
          </cell>
          <cell r="D97" t="str">
            <v>Elementary</v>
          </cell>
          <cell r="F97">
            <v>637</v>
          </cell>
          <cell r="H97">
            <v>3384405.1900000009</v>
          </cell>
          <cell r="I97">
            <v>488145.84</v>
          </cell>
          <cell r="J97">
            <v>1114626.19</v>
          </cell>
          <cell r="K97">
            <v>2661774.8780000005</v>
          </cell>
          <cell r="L97">
            <v>7648952.0980000012</v>
          </cell>
          <cell r="M97">
            <v>1.0572299999999999</v>
          </cell>
        </row>
        <row r="98">
          <cell r="A98" t="str">
            <v>0501606800200</v>
          </cell>
          <cell r="B98" t="str">
            <v>SKOKIE SCHOOL DIST 68</v>
          </cell>
          <cell r="C98" t="str">
            <v>COOK</v>
          </cell>
          <cell r="D98" t="str">
            <v>Elementary</v>
          </cell>
          <cell r="F98">
            <v>1822.75</v>
          </cell>
          <cell r="H98">
            <v>10022233.110000001</v>
          </cell>
          <cell r="I98">
            <v>1396809.78</v>
          </cell>
          <cell r="J98">
            <v>4461821.88</v>
          </cell>
          <cell r="K98">
            <v>8099154.8150000004</v>
          </cell>
          <cell r="L98">
            <v>23980019.585000001</v>
          </cell>
          <cell r="M98">
            <v>1.0572299999999999</v>
          </cell>
        </row>
        <row r="99">
          <cell r="A99" t="str">
            <v>0501606900200</v>
          </cell>
          <cell r="B99" t="str">
            <v>SKOKIE SCHOOL DIST 69</v>
          </cell>
          <cell r="C99" t="str">
            <v>COOK</v>
          </cell>
          <cell r="D99" t="str">
            <v>Elementary</v>
          </cell>
          <cell r="F99">
            <v>1636.25</v>
          </cell>
          <cell r="H99">
            <v>9140211.9699999988</v>
          </cell>
          <cell r="I99">
            <v>1253891.1000000001</v>
          </cell>
          <cell r="J99">
            <v>4651609.8199999994</v>
          </cell>
          <cell r="K99">
            <v>7963840.7489999998</v>
          </cell>
          <cell r="L99">
            <v>23009553.638999999</v>
          </cell>
          <cell r="M99">
            <v>1.0572299999999999</v>
          </cell>
        </row>
        <row r="100">
          <cell r="A100" t="str">
            <v>0501607000200</v>
          </cell>
          <cell r="B100" t="str">
            <v>MORTON GROVE SCHOOL DIST 70</v>
          </cell>
          <cell r="C100" t="str">
            <v>COOK</v>
          </cell>
          <cell r="D100" t="str">
            <v>Elementary</v>
          </cell>
          <cell r="F100">
            <v>866.25</v>
          </cell>
          <cell r="H100">
            <v>4526006.59</v>
          </cell>
          <cell r="I100">
            <v>663824.69999999995</v>
          </cell>
          <cell r="J100">
            <v>1650049.6999999997</v>
          </cell>
          <cell r="K100">
            <v>3641101.2159999991</v>
          </cell>
          <cell r="L100">
            <v>10480982.206</v>
          </cell>
          <cell r="M100">
            <v>1.0572299999999999</v>
          </cell>
        </row>
        <row r="101">
          <cell r="A101" t="str">
            <v>0501607100200</v>
          </cell>
          <cell r="B101" t="str">
            <v>NILES ELEM SCHOOL DIST 71</v>
          </cell>
          <cell r="C101" t="str">
            <v>COOK</v>
          </cell>
          <cell r="D101" t="str">
            <v>Elementary</v>
          </cell>
          <cell r="F101">
            <v>555.25</v>
          </cell>
          <cell r="H101">
            <v>3040680.52</v>
          </cell>
          <cell r="I101">
            <v>425499.18</v>
          </cell>
          <cell r="J101">
            <v>1152972.5499999998</v>
          </cell>
          <cell r="K101">
            <v>2399752.9180000001</v>
          </cell>
          <cell r="L101">
            <v>7018905.1679999996</v>
          </cell>
          <cell r="M101">
            <v>1.0572299999999999</v>
          </cell>
        </row>
        <row r="102">
          <cell r="A102" t="str">
            <v>0501607200200</v>
          </cell>
          <cell r="B102" t="str">
            <v>SKOKIE FAIRVIEW SCHOOL DIST 72</v>
          </cell>
          <cell r="C102" t="str">
            <v>COOK</v>
          </cell>
          <cell r="D102" t="str">
            <v>Elementary</v>
          </cell>
          <cell r="F102">
            <v>760.25</v>
          </cell>
          <cell r="H102">
            <v>4018304.36</v>
          </cell>
          <cell r="I102">
            <v>582594.78</v>
          </cell>
          <cell r="J102">
            <v>1239437.31</v>
          </cell>
          <cell r="K102">
            <v>3143214.7690000003</v>
          </cell>
          <cell r="L102">
            <v>8983551.2190000005</v>
          </cell>
          <cell r="M102">
            <v>1.0572299999999999</v>
          </cell>
        </row>
        <row r="103">
          <cell r="A103" t="str">
            <v>0501607300200</v>
          </cell>
          <cell r="B103" t="str">
            <v>EAST PRAIRIE SCHOOL DIST 73</v>
          </cell>
          <cell r="C103" t="str">
            <v>COOK</v>
          </cell>
          <cell r="D103" t="str">
            <v>Elementary</v>
          </cell>
          <cell r="F103">
            <v>487.47</v>
          </cell>
          <cell r="H103">
            <v>2637327.58</v>
          </cell>
          <cell r="I103">
            <v>373558.01</v>
          </cell>
          <cell r="J103">
            <v>1067441.9100000001</v>
          </cell>
          <cell r="K103">
            <v>2115541.4021199998</v>
          </cell>
          <cell r="L103">
            <v>6193868.9021199998</v>
          </cell>
          <cell r="M103">
            <v>1.0572299999999999</v>
          </cell>
        </row>
        <row r="104">
          <cell r="A104" t="str">
            <v>0501607350200</v>
          </cell>
          <cell r="B104" t="str">
            <v>SKOKIE SCHOOL DIST 73-5</v>
          </cell>
          <cell r="C104" t="str">
            <v>COOK</v>
          </cell>
          <cell r="D104" t="str">
            <v>Elementary</v>
          </cell>
          <cell r="F104">
            <v>1016</v>
          </cell>
          <cell r="H104">
            <v>5466083.6300000008</v>
          </cell>
          <cell r="I104">
            <v>778581.12</v>
          </cell>
          <cell r="J104">
            <v>2091716.5400000003</v>
          </cell>
          <cell r="K104">
            <v>4360334.1720000003</v>
          </cell>
          <cell r="L104">
            <v>12696715.462000001</v>
          </cell>
          <cell r="M104">
            <v>1.0572299999999999</v>
          </cell>
        </row>
        <row r="105">
          <cell r="A105" t="str">
            <v>0501607400200</v>
          </cell>
          <cell r="B105" t="str">
            <v>LINCOLNWOOD SCHOOL DIST 74</v>
          </cell>
          <cell r="C105" t="str">
            <v>COOK</v>
          </cell>
          <cell r="D105" t="str">
            <v>Elementary</v>
          </cell>
          <cell r="F105">
            <v>1192.5</v>
          </cell>
          <cell r="H105">
            <v>6389352.54</v>
          </cell>
          <cell r="I105">
            <v>913836.6</v>
          </cell>
          <cell r="J105">
            <v>2391211.19</v>
          </cell>
          <cell r="K105">
            <v>5090279.03</v>
          </cell>
          <cell r="L105">
            <v>14784679.359999999</v>
          </cell>
          <cell r="M105">
            <v>1.0572299999999999</v>
          </cell>
        </row>
        <row r="106">
          <cell r="A106" t="str">
            <v>0501620201700</v>
          </cell>
          <cell r="B106" t="str">
            <v>EVANSTON TWP H S DIST 202</v>
          </cell>
          <cell r="C106" t="str">
            <v>COOK</v>
          </cell>
          <cell r="D106" t="str">
            <v>High School</v>
          </cell>
          <cell r="F106">
            <v>3558</v>
          </cell>
          <cell r="H106">
            <v>20710873.690000001</v>
          </cell>
          <cell r="I106">
            <v>2726566.56</v>
          </cell>
          <cell r="J106">
            <v>5148025.8299999982</v>
          </cell>
          <cell r="K106">
            <v>17093259.315000001</v>
          </cell>
          <cell r="L106">
            <v>45678725.394999996</v>
          </cell>
          <cell r="M106">
            <v>1.0572299999999999</v>
          </cell>
        </row>
        <row r="107">
          <cell r="A107" t="str">
            <v>0501620301700</v>
          </cell>
          <cell r="B107" t="str">
            <v>NEW TRIER TWP H S DIST 203</v>
          </cell>
          <cell r="C107" t="str">
            <v>COOK</v>
          </cell>
          <cell r="D107" t="str">
            <v>High School</v>
          </cell>
          <cell r="F107">
            <v>3998.31</v>
          </cell>
          <cell r="H107">
            <v>22339107.5</v>
          </cell>
          <cell r="I107">
            <v>3063984.91</v>
          </cell>
          <cell r="J107">
            <v>3347340.1500000004</v>
          </cell>
          <cell r="K107">
            <v>18211737.30576</v>
          </cell>
          <cell r="L107">
            <v>46962169.865759999</v>
          </cell>
          <cell r="M107">
            <v>1.0572299999999999</v>
          </cell>
        </row>
        <row r="108">
          <cell r="A108" t="str">
            <v>0501620701700</v>
          </cell>
          <cell r="B108" t="str">
            <v>MAINE TOWNSHIP H S DIST 207</v>
          </cell>
          <cell r="C108" t="str">
            <v>COOK</v>
          </cell>
          <cell r="D108" t="str">
            <v>High School</v>
          </cell>
          <cell r="F108">
            <v>6338.49</v>
          </cell>
          <cell r="H108">
            <v>37268051.120000005</v>
          </cell>
          <cell r="I108">
            <v>4857311.6500000004</v>
          </cell>
          <cell r="J108">
            <v>10189542.770000001</v>
          </cell>
          <cell r="K108">
            <v>30862244.180040002</v>
          </cell>
          <cell r="L108">
            <v>83177149.720040008</v>
          </cell>
          <cell r="M108">
            <v>1.0572299999999999</v>
          </cell>
        </row>
        <row r="109">
          <cell r="A109" t="str">
            <v>0501621101700</v>
          </cell>
          <cell r="B109" t="str">
            <v>TOWNSHIP H S DIST 211</v>
          </cell>
          <cell r="C109" t="str">
            <v>COOK</v>
          </cell>
          <cell r="D109" t="str">
            <v>High School</v>
          </cell>
          <cell r="F109">
            <v>11899.15</v>
          </cell>
          <cell r="H109">
            <v>69477688.730000004</v>
          </cell>
          <cell r="I109">
            <v>9118556.6199999992</v>
          </cell>
          <cell r="J109">
            <v>18019224.789999999</v>
          </cell>
          <cell r="K109">
            <v>57465925.889400005</v>
          </cell>
          <cell r="L109">
            <v>154081396.02940002</v>
          </cell>
          <cell r="M109">
            <v>1.0572299999999999</v>
          </cell>
        </row>
        <row r="110">
          <cell r="A110" t="str">
            <v>0501621401700</v>
          </cell>
          <cell r="B110" t="str">
            <v>TOWNSHIP HIGH SCHOOL DIST 214</v>
          </cell>
          <cell r="C110" t="str">
            <v>COOK</v>
          </cell>
          <cell r="D110" t="str">
            <v>High School</v>
          </cell>
          <cell r="F110">
            <v>11961.5</v>
          </cell>
          <cell r="H110">
            <v>70334269.109999999</v>
          </cell>
          <cell r="I110">
            <v>9166336.6799999997</v>
          </cell>
          <cell r="J110">
            <v>19501937.530000001</v>
          </cell>
          <cell r="K110">
            <v>58322961.585000001</v>
          </cell>
          <cell r="L110">
            <v>157325504.905</v>
          </cell>
          <cell r="M110">
            <v>1.0572299999999999</v>
          </cell>
        </row>
        <row r="111">
          <cell r="A111" t="str">
            <v>0501621901700</v>
          </cell>
          <cell r="B111" t="str">
            <v>NILES TWP COMM HIGH SCH DIST 219</v>
          </cell>
          <cell r="C111" t="str">
            <v>COOK</v>
          </cell>
          <cell r="D111" t="str">
            <v>High School</v>
          </cell>
          <cell r="F111">
            <v>4644.16</v>
          </cell>
          <cell r="H111">
            <v>27564061.419999998</v>
          </cell>
          <cell r="I111">
            <v>3558912.69</v>
          </cell>
          <cell r="J111">
            <v>8143379.1099999994</v>
          </cell>
          <cell r="K111">
            <v>22889074.692359995</v>
          </cell>
          <cell r="L111">
            <v>62155427.912359998</v>
          </cell>
          <cell r="M111">
            <v>1.0572299999999999</v>
          </cell>
        </row>
        <row r="112">
          <cell r="A112" t="str">
            <v>0501622501700</v>
          </cell>
          <cell r="B112" t="str">
            <v>NORTHFIELD TWP HIGH SCH DIST 225</v>
          </cell>
          <cell r="C112" t="str">
            <v>COOK</v>
          </cell>
          <cell r="D112" t="str">
            <v>High School</v>
          </cell>
          <cell r="F112">
            <v>5161</v>
          </cell>
          <cell r="H112">
            <v>29355986</v>
          </cell>
          <cell r="I112">
            <v>3954977.52</v>
          </cell>
          <cell r="J112">
            <v>5754676.6000000006</v>
          </cell>
          <cell r="K112">
            <v>24085397.109000001</v>
          </cell>
          <cell r="L112">
            <v>63151037.229000002</v>
          </cell>
          <cell r="M112">
            <v>1.0572299999999999</v>
          </cell>
        </row>
        <row r="113">
          <cell r="A113" t="str">
            <v>0600000000093</v>
          </cell>
          <cell r="B113" t="str">
            <v>SAFE SCH-INTERMEDIATE SERVICE CEN</v>
          </cell>
          <cell r="C113" t="str">
            <v>COOK</v>
          </cell>
          <cell r="D113" t="str">
            <v>Regional</v>
          </cell>
          <cell r="F113">
            <v>0</v>
          </cell>
          <cell r="H113">
            <v>0</v>
          </cell>
          <cell r="I113">
            <v>0</v>
          </cell>
          <cell r="J113">
            <v>0</v>
          </cell>
          <cell r="K113">
            <v>0</v>
          </cell>
          <cell r="L113">
            <v>0</v>
          </cell>
          <cell r="M113">
            <v>0</v>
          </cell>
        </row>
        <row r="114">
          <cell r="A114" t="str">
            <v>0600000000095</v>
          </cell>
          <cell r="B114" t="str">
            <v>ALOP SCH-INTERMEDIATE SERVICE CEN</v>
          </cell>
          <cell r="C114" t="str">
            <v>COOK</v>
          </cell>
          <cell r="D114" t="str">
            <v>Regional</v>
          </cell>
          <cell r="F114">
            <v>0</v>
          </cell>
          <cell r="H114">
            <v>0</v>
          </cell>
          <cell r="I114">
            <v>0</v>
          </cell>
          <cell r="J114">
            <v>0</v>
          </cell>
          <cell r="K114">
            <v>0</v>
          </cell>
          <cell r="L114">
            <v>0</v>
          </cell>
          <cell r="M114">
            <v>0</v>
          </cell>
        </row>
        <row r="115">
          <cell r="A115" t="str">
            <v>0601607800200</v>
          </cell>
          <cell r="B115" t="str">
            <v>ROSEMONT ELEM SCHOOL DIST 78</v>
          </cell>
          <cell r="C115" t="str">
            <v>COOK</v>
          </cell>
          <cell r="D115" t="str">
            <v>Elementary</v>
          </cell>
          <cell r="F115">
            <v>222.63</v>
          </cell>
          <cell r="H115">
            <v>1205085.7899999998</v>
          </cell>
          <cell r="I115">
            <v>170605.82</v>
          </cell>
          <cell r="J115">
            <v>444268.45</v>
          </cell>
          <cell r="K115">
            <v>952882.99347999995</v>
          </cell>
          <cell r="L115">
            <v>2772843.0534799998</v>
          </cell>
          <cell r="M115">
            <v>1.0572299999999999</v>
          </cell>
        </row>
        <row r="116">
          <cell r="A116" t="str">
            <v>0601607900200</v>
          </cell>
          <cell r="B116" t="str">
            <v>PENNOYER SCHOOL DIST 79</v>
          </cell>
          <cell r="C116" t="str">
            <v>COOK</v>
          </cell>
          <cell r="D116" t="str">
            <v>Elementary</v>
          </cell>
          <cell r="F116">
            <v>416.25</v>
          </cell>
          <cell r="H116">
            <v>2274508.2999999998</v>
          </cell>
          <cell r="I116">
            <v>318980.7</v>
          </cell>
          <cell r="J116">
            <v>898349.80999999982</v>
          </cell>
          <cell r="K116">
            <v>1926509.5809999995</v>
          </cell>
          <cell r="L116">
            <v>5418348.3909999989</v>
          </cell>
          <cell r="M116">
            <v>1.0572299999999999</v>
          </cell>
        </row>
        <row r="117">
          <cell r="A117" t="str">
            <v>0601608000200</v>
          </cell>
          <cell r="B117" t="str">
            <v>NORRIDGE SCHOOL DIST 80</v>
          </cell>
          <cell r="C117" t="str">
            <v>COOK</v>
          </cell>
          <cell r="D117" t="str">
            <v>Elementary</v>
          </cell>
          <cell r="F117">
            <v>1116.3900000000001</v>
          </cell>
          <cell r="H117">
            <v>6097643.0200000005</v>
          </cell>
          <cell r="I117">
            <v>855511.98</v>
          </cell>
          <cell r="J117">
            <v>2264484.63</v>
          </cell>
          <cell r="K117">
            <v>5124504.0754399989</v>
          </cell>
          <cell r="L117">
            <v>14342143.705439998</v>
          </cell>
          <cell r="M117">
            <v>1.0572299999999999</v>
          </cell>
        </row>
        <row r="118">
          <cell r="A118" t="str">
            <v>0601608100200</v>
          </cell>
          <cell r="B118" t="str">
            <v>SCHILLER PARK SCHOOL DIST 81</v>
          </cell>
          <cell r="C118" t="str">
            <v>COOK</v>
          </cell>
          <cell r="D118" t="str">
            <v>Elementary</v>
          </cell>
          <cell r="F118">
            <v>1356.25</v>
          </cell>
          <cell r="H118">
            <v>7801804.3300000001</v>
          </cell>
          <cell r="I118">
            <v>1039321.5</v>
          </cell>
          <cell r="J118">
            <v>4073469.4899999998</v>
          </cell>
          <cell r="K118">
            <v>6728379.0369999995</v>
          </cell>
          <cell r="L118">
            <v>19642974.357000001</v>
          </cell>
          <cell r="M118">
            <v>1.0572299999999999</v>
          </cell>
        </row>
        <row r="119">
          <cell r="A119" t="str">
            <v>0601608300200</v>
          </cell>
          <cell r="B119" t="str">
            <v>MANNHEIM SCHOOL DIST 83</v>
          </cell>
          <cell r="C119" t="str">
            <v>COOK</v>
          </cell>
          <cell r="D119" t="str">
            <v>Elementary</v>
          </cell>
          <cell r="F119">
            <v>2568.5500000000002</v>
          </cell>
          <cell r="H119">
            <v>14498883.760000004</v>
          </cell>
          <cell r="I119">
            <v>1968331.23</v>
          </cell>
          <cell r="J119">
            <v>8178325.9300000016</v>
          </cell>
          <cell r="K119">
            <v>12075374.9078</v>
          </cell>
          <cell r="L119">
            <v>36720915.827800006</v>
          </cell>
          <cell r="M119">
            <v>1.0572299999999999</v>
          </cell>
        </row>
        <row r="120">
          <cell r="A120" t="str">
            <v>0601608400200</v>
          </cell>
          <cell r="B120" t="str">
            <v>FRANKLIN PARK SCHOOL DIST 84</v>
          </cell>
          <cell r="C120" t="str">
            <v>COOK</v>
          </cell>
          <cell r="D120" t="str">
            <v>Elementary</v>
          </cell>
          <cell r="F120">
            <v>1306.25</v>
          </cell>
          <cell r="H120">
            <v>7307558.9999999981</v>
          </cell>
          <cell r="I120">
            <v>1001005.5</v>
          </cell>
          <cell r="J120">
            <v>3541149.8200000008</v>
          </cell>
          <cell r="K120">
            <v>6310622.5949999988</v>
          </cell>
          <cell r="L120">
            <v>18160336.914999999</v>
          </cell>
          <cell r="M120">
            <v>1.0572299999999999</v>
          </cell>
        </row>
        <row r="121">
          <cell r="A121" t="str">
            <v>0601608450200</v>
          </cell>
          <cell r="B121" t="str">
            <v>RHODES SCHOOL DIST 84-5</v>
          </cell>
          <cell r="C121" t="str">
            <v>COOK</v>
          </cell>
          <cell r="D121" t="str">
            <v>Elementary</v>
          </cell>
          <cell r="F121">
            <v>651.73</v>
          </cell>
          <cell r="H121">
            <v>3763763.13</v>
          </cell>
          <cell r="I121">
            <v>499433.73</v>
          </cell>
          <cell r="J121">
            <v>2231629.6800000002</v>
          </cell>
          <cell r="K121">
            <v>3321717.38008</v>
          </cell>
          <cell r="L121">
            <v>9816543.9200799987</v>
          </cell>
          <cell r="M121">
            <v>1.0572299999999999</v>
          </cell>
        </row>
        <row r="122">
          <cell r="A122" t="str">
            <v>0601608550200</v>
          </cell>
          <cell r="B122" t="str">
            <v>RIVER GROVE SCHOOL DIST 85-5</v>
          </cell>
          <cell r="C122" t="str">
            <v>COOK</v>
          </cell>
          <cell r="D122" t="str">
            <v>Elementary</v>
          </cell>
          <cell r="F122">
            <v>723.5</v>
          </cell>
          <cell r="H122">
            <v>4137872.63</v>
          </cell>
          <cell r="I122">
            <v>554432.52</v>
          </cell>
          <cell r="J122">
            <v>2045424.6700000002</v>
          </cell>
          <cell r="K122">
            <v>3546851.56</v>
          </cell>
          <cell r="L122">
            <v>10284581.380000001</v>
          </cell>
          <cell r="M122">
            <v>1.0572299999999999</v>
          </cell>
        </row>
        <row r="123">
          <cell r="A123" t="str">
            <v>0601608600200</v>
          </cell>
          <cell r="B123" t="str">
            <v>UNION RIDGE SCHOOL DIST 86</v>
          </cell>
          <cell r="C123" t="str">
            <v>COOK</v>
          </cell>
          <cell r="D123" t="str">
            <v>Elementary</v>
          </cell>
          <cell r="F123">
            <v>585.71</v>
          </cell>
          <cell r="H123">
            <v>3282640.39</v>
          </cell>
          <cell r="I123">
            <v>448841.28</v>
          </cell>
          <cell r="J123">
            <v>1552684.99</v>
          </cell>
          <cell r="K123">
            <v>2819453.7571599996</v>
          </cell>
          <cell r="L123">
            <v>8103620.4171599997</v>
          </cell>
          <cell r="M123">
            <v>1.0572299999999999</v>
          </cell>
        </row>
        <row r="124">
          <cell r="A124" t="str">
            <v>0601608700200</v>
          </cell>
          <cell r="B124" t="str">
            <v>BERKELEY SCHOOL DIST 87</v>
          </cell>
          <cell r="C124" t="str">
            <v>COOK</v>
          </cell>
          <cell r="D124" t="str">
            <v>Elementary</v>
          </cell>
          <cell r="F124">
            <v>2660.3</v>
          </cell>
          <cell r="H124">
            <v>15233461.359999999</v>
          </cell>
          <cell r="I124">
            <v>2038641.09</v>
          </cell>
          <cell r="J124">
            <v>8531226.1199999992</v>
          </cell>
          <cell r="K124">
            <v>13346267.715799998</v>
          </cell>
          <cell r="L124">
            <v>39149596.285799995</v>
          </cell>
          <cell r="M124">
            <v>1.0572299999999999</v>
          </cell>
        </row>
        <row r="125">
          <cell r="A125" t="str">
            <v>0601608800200</v>
          </cell>
          <cell r="B125" t="str">
            <v>BELLWOOD SCHOOL DIST 88</v>
          </cell>
          <cell r="C125" t="str">
            <v>COOK</v>
          </cell>
          <cell r="D125" t="str">
            <v>Elementary</v>
          </cell>
          <cell r="F125">
            <v>2371.5</v>
          </cell>
          <cell r="H125">
            <v>13995977.35</v>
          </cell>
          <cell r="I125">
            <v>1817327.88</v>
          </cell>
          <cell r="J125">
            <v>8359575.6700000009</v>
          </cell>
          <cell r="K125">
            <v>12239165.921</v>
          </cell>
          <cell r="L125">
            <v>36412046.821000002</v>
          </cell>
          <cell r="M125">
            <v>1.0572299999999999</v>
          </cell>
        </row>
        <row r="126">
          <cell r="A126" t="str">
            <v>0601608900200</v>
          </cell>
          <cell r="B126" t="str">
            <v>MAYWOOD-MELROSE PARK-BROADVIEW-89</v>
          </cell>
          <cell r="C126" t="str">
            <v>COOK</v>
          </cell>
          <cell r="D126" t="str">
            <v>Elementary</v>
          </cell>
          <cell r="F126">
            <v>4863.07</v>
          </cell>
          <cell r="H126">
            <v>28996240.929999996</v>
          </cell>
          <cell r="I126">
            <v>3726667.8</v>
          </cell>
          <cell r="J126">
            <v>16861536.519999996</v>
          </cell>
          <cell r="K126">
            <v>25108724.341719996</v>
          </cell>
          <cell r="L126">
            <v>74693169.591719985</v>
          </cell>
          <cell r="M126">
            <v>1.0572299999999999</v>
          </cell>
        </row>
        <row r="127">
          <cell r="A127" t="str">
            <v>0601609000200</v>
          </cell>
          <cell r="B127" t="str">
            <v>RIVER FOREST SCHOOL DIST 90</v>
          </cell>
          <cell r="C127" t="str">
            <v>COOK</v>
          </cell>
          <cell r="D127" t="str">
            <v>Elementary</v>
          </cell>
          <cell r="F127">
            <v>1381.5</v>
          </cell>
          <cell r="H127">
            <v>6971608.2699999996</v>
          </cell>
          <cell r="I127">
            <v>1058671.08</v>
          </cell>
          <cell r="J127">
            <v>1285153.0899999996</v>
          </cell>
          <cell r="K127">
            <v>5334678.4279999994</v>
          </cell>
          <cell r="L127">
            <v>14650110.867999999</v>
          </cell>
          <cell r="M127">
            <v>1.0572299999999999</v>
          </cell>
        </row>
        <row r="128">
          <cell r="A128" t="str">
            <v>0601609100200</v>
          </cell>
          <cell r="B128" t="str">
            <v>FOREST PARK SCHOOL DIST 91</v>
          </cell>
          <cell r="C128" t="str">
            <v>COOK</v>
          </cell>
          <cell r="D128" t="str">
            <v>Elementary</v>
          </cell>
          <cell r="F128">
            <v>773.3</v>
          </cell>
          <cell r="H128">
            <v>4292455.49</v>
          </cell>
          <cell r="I128">
            <v>592595.25</v>
          </cell>
          <cell r="J128">
            <v>1541578.8000000003</v>
          </cell>
          <cell r="K128">
            <v>3336943.1767999995</v>
          </cell>
          <cell r="L128">
            <v>9763572.7168000005</v>
          </cell>
          <cell r="M128">
            <v>1.0572299999999999</v>
          </cell>
        </row>
        <row r="129">
          <cell r="A129" t="str">
            <v>0601609200200</v>
          </cell>
          <cell r="B129" t="str">
            <v>LINDOP SCHOOL DISTRICT 92</v>
          </cell>
          <cell r="C129" t="str">
            <v>COOK</v>
          </cell>
          <cell r="D129" t="str">
            <v>Elementary</v>
          </cell>
          <cell r="F129">
            <v>389.75</v>
          </cell>
          <cell r="H129">
            <v>2181476.06</v>
          </cell>
          <cell r="I129">
            <v>298673.21999999997</v>
          </cell>
          <cell r="J129">
            <v>912704.46000000008</v>
          </cell>
          <cell r="K129">
            <v>1841120.703</v>
          </cell>
          <cell r="L129">
            <v>5233974.443</v>
          </cell>
          <cell r="M129">
            <v>1.0572299999999999</v>
          </cell>
        </row>
        <row r="130">
          <cell r="A130" t="str">
            <v>0601609250200</v>
          </cell>
          <cell r="B130" t="str">
            <v>WESTCHESTER SCHOOL DIST 92-5</v>
          </cell>
          <cell r="C130" t="str">
            <v>COOK</v>
          </cell>
          <cell r="D130" t="str">
            <v>Elementary</v>
          </cell>
          <cell r="F130">
            <v>1149.75</v>
          </cell>
          <cell r="H130">
            <v>6178867.3700000001</v>
          </cell>
          <cell r="I130">
            <v>881076.42</v>
          </cell>
          <cell r="J130">
            <v>2119051.9500000002</v>
          </cell>
          <cell r="K130">
            <v>4853914.318</v>
          </cell>
          <cell r="L130">
            <v>14032910.058</v>
          </cell>
          <cell r="M130">
            <v>1.0572299999999999</v>
          </cell>
        </row>
        <row r="131">
          <cell r="A131" t="str">
            <v>0601609300200</v>
          </cell>
          <cell r="B131" t="str">
            <v>HILLSIDE SCHOOL DIST 93</v>
          </cell>
          <cell r="C131" t="str">
            <v>COOK</v>
          </cell>
          <cell r="D131" t="str">
            <v>Elementary</v>
          </cell>
          <cell r="F131">
            <v>489.3</v>
          </cell>
          <cell r="H131">
            <v>2747844.1200000006</v>
          </cell>
          <cell r="I131">
            <v>374960.37</v>
          </cell>
          <cell r="J131">
            <v>1318398.93</v>
          </cell>
          <cell r="K131">
            <v>2226776.3237999994</v>
          </cell>
          <cell r="L131">
            <v>6667979.7438000003</v>
          </cell>
          <cell r="M131">
            <v>1.0572299999999999</v>
          </cell>
        </row>
        <row r="132">
          <cell r="A132" t="str">
            <v>0601609400200</v>
          </cell>
          <cell r="B132" t="str">
            <v>KOMAREK SCHOOL DIST 94</v>
          </cell>
          <cell r="C132" t="str">
            <v>COOK</v>
          </cell>
          <cell r="D132" t="str">
            <v>Elementary</v>
          </cell>
          <cell r="F132">
            <v>525.5</v>
          </cell>
          <cell r="H132">
            <v>2792744.41</v>
          </cell>
          <cell r="I132">
            <v>402701.16</v>
          </cell>
          <cell r="J132">
            <v>957894.66</v>
          </cell>
          <cell r="K132">
            <v>2360869.7409999999</v>
          </cell>
          <cell r="L132">
            <v>6514209.9710000008</v>
          </cell>
          <cell r="M132">
            <v>1.0572299999999999</v>
          </cell>
        </row>
        <row r="133">
          <cell r="A133" t="str">
            <v>0601609500200</v>
          </cell>
          <cell r="B133" t="str">
            <v>BROOKFIELD SCHOOL DIST 95</v>
          </cell>
          <cell r="C133" t="str">
            <v>COOK</v>
          </cell>
          <cell r="D133" t="str">
            <v>Elementary</v>
          </cell>
          <cell r="F133">
            <v>1110.5</v>
          </cell>
          <cell r="H133">
            <v>5783183.8600000003</v>
          </cell>
          <cell r="I133">
            <v>850998.36</v>
          </cell>
          <cell r="J133">
            <v>1440107.0499999998</v>
          </cell>
          <cell r="K133">
            <v>4774433.5180000002</v>
          </cell>
          <cell r="L133">
            <v>12848722.788000001</v>
          </cell>
          <cell r="M133">
            <v>1.0572299999999999</v>
          </cell>
        </row>
        <row r="134">
          <cell r="A134" t="str">
            <v>0601609600200</v>
          </cell>
          <cell r="B134" t="str">
            <v>RIVERSIDE SCHOOL DIST 96</v>
          </cell>
          <cell r="C134" t="str">
            <v>COOK</v>
          </cell>
          <cell r="D134" t="str">
            <v>Elementary</v>
          </cell>
          <cell r="F134">
            <v>1602.75</v>
          </cell>
          <cell r="H134">
            <v>8341317.1900000004</v>
          </cell>
          <cell r="I134">
            <v>1228219.3799999999</v>
          </cell>
          <cell r="J134">
            <v>2179053.7999999993</v>
          </cell>
          <cell r="K134">
            <v>6468634.568</v>
          </cell>
          <cell r="L134">
            <v>18217224.938000001</v>
          </cell>
          <cell r="M134">
            <v>1.0572299999999999</v>
          </cell>
        </row>
        <row r="135">
          <cell r="A135" t="str">
            <v>0601609700200</v>
          </cell>
          <cell r="B135" t="str">
            <v>OAK PARK ELEM SCHOOL DIST 97</v>
          </cell>
          <cell r="C135" t="str">
            <v>COOK</v>
          </cell>
          <cell r="D135" t="str">
            <v>Elementary</v>
          </cell>
          <cell r="F135">
            <v>6048.5</v>
          </cell>
          <cell r="H135">
            <v>31249473.939999998</v>
          </cell>
          <cell r="I135">
            <v>4635086.5199999996</v>
          </cell>
          <cell r="J135">
            <v>6741095.0700000003</v>
          </cell>
          <cell r="K135">
            <v>25601427.576000001</v>
          </cell>
          <cell r="L135">
            <v>68227083.105999991</v>
          </cell>
          <cell r="M135">
            <v>1.0572299999999999</v>
          </cell>
        </row>
        <row r="136">
          <cell r="A136" t="str">
            <v>0601609800200</v>
          </cell>
          <cell r="B136" t="str">
            <v>BERWYN NORTH SCHOOL DIST 98</v>
          </cell>
          <cell r="C136" t="str">
            <v>COOK</v>
          </cell>
          <cell r="D136" t="str">
            <v>Elementary</v>
          </cell>
          <cell r="F136">
            <v>2995.54</v>
          </cell>
          <cell r="H136">
            <v>17233930.390000001</v>
          </cell>
          <cell r="I136">
            <v>2295542.21</v>
          </cell>
          <cell r="J136">
            <v>9374748.4600000009</v>
          </cell>
          <cell r="K136">
            <v>14984401.633839998</v>
          </cell>
          <cell r="L136">
            <v>43888622.693839997</v>
          </cell>
          <cell r="M136">
            <v>1.0572299999999999</v>
          </cell>
        </row>
        <row r="137">
          <cell r="A137" t="str">
            <v>0601609900200</v>
          </cell>
          <cell r="B137" t="str">
            <v>CICERO SCHOOL DISTRICT 99</v>
          </cell>
          <cell r="C137" t="str">
            <v>COOK</v>
          </cell>
          <cell r="D137" t="str">
            <v>Elementary</v>
          </cell>
          <cell r="F137">
            <v>11603.8</v>
          </cell>
          <cell r="H137">
            <v>68895352.299999997</v>
          </cell>
          <cell r="I137">
            <v>8892224.0099999998</v>
          </cell>
          <cell r="J137">
            <v>48613986.310000002</v>
          </cell>
          <cell r="K137">
            <v>62317514.177799992</v>
          </cell>
          <cell r="L137">
            <v>188719076.7978</v>
          </cell>
          <cell r="M137">
            <v>1.0572299999999999</v>
          </cell>
        </row>
        <row r="138">
          <cell r="A138" t="str">
            <v>0601610000200</v>
          </cell>
          <cell r="B138" t="str">
            <v>BERWYN SOUTH SCHOOL DISTRICT 100</v>
          </cell>
          <cell r="C138" t="str">
            <v>COOK</v>
          </cell>
          <cell r="D138" t="str">
            <v>Elementary</v>
          </cell>
          <cell r="F138">
            <v>3719.79</v>
          </cell>
          <cell r="H138">
            <v>20956080.800000001</v>
          </cell>
          <cell r="I138">
            <v>2850549.47</v>
          </cell>
          <cell r="J138">
            <v>10162367.400000002</v>
          </cell>
          <cell r="K138">
            <v>18044036.608840004</v>
          </cell>
          <cell r="L138">
            <v>52013034.278840005</v>
          </cell>
          <cell r="M138">
            <v>1.0572299999999999</v>
          </cell>
        </row>
        <row r="139">
          <cell r="A139" t="str">
            <v>0601610100200</v>
          </cell>
          <cell r="B139" t="str">
            <v>WESTERN SPRINGS SCHOOL DIST 101</v>
          </cell>
          <cell r="C139" t="str">
            <v>COOK</v>
          </cell>
          <cell r="D139" t="str">
            <v>Elementary</v>
          </cell>
          <cell r="F139">
            <v>1426</v>
          </cell>
          <cell r="H139">
            <v>7137110.7000000011</v>
          </cell>
          <cell r="I139">
            <v>1092772.32</v>
          </cell>
          <cell r="J139">
            <v>1087349.9300000002</v>
          </cell>
          <cell r="K139">
            <v>5414390.1809999999</v>
          </cell>
          <cell r="L139">
            <v>14731623.131000001</v>
          </cell>
          <cell r="M139">
            <v>1.0572299999999999</v>
          </cell>
        </row>
        <row r="140">
          <cell r="A140" t="str">
            <v>0601610200200</v>
          </cell>
          <cell r="B140" t="str">
            <v>LA GRANGE SCHOOL DIST 102</v>
          </cell>
          <cell r="C140" t="str">
            <v>COOK</v>
          </cell>
          <cell r="D140" t="str">
            <v>Elementary</v>
          </cell>
          <cell r="F140">
            <v>3030.54</v>
          </cell>
          <cell r="H140">
            <v>15609182.390000001</v>
          </cell>
          <cell r="I140">
            <v>2322363.41</v>
          </cell>
          <cell r="J140">
            <v>3553126.2500000005</v>
          </cell>
          <cell r="K140">
            <v>12869751.013840001</v>
          </cell>
          <cell r="L140">
            <v>34354423.063840002</v>
          </cell>
          <cell r="M140">
            <v>1.0572299999999999</v>
          </cell>
        </row>
        <row r="141">
          <cell r="A141" t="str">
            <v>0601610300200</v>
          </cell>
          <cell r="B141" t="str">
            <v>LYONS SCHOOL DIST 103</v>
          </cell>
          <cell r="C141" t="str">
            <v>COOK</v>
          </cell>
          <cell r="D141" t="str">
            <v>Elementary</v>
          </cell>
          <cell r="F141">
            <v>2328.54</v>
          </cell>
          <cell r="H141">
            <v>13073504.93</v>
          </cell>
          <cell r="I141">
            <v>1784406.77</v>
          </cell>
          <cell r="J141">
            <v>6142254.0700000003</v>
          </cell>
          <cell r="K141">
            <v>11206689.116840001</v>
          </cell>
          <cell r="L141">
            <v>32206854.886840001</v>
          </cell>
          <cell r="M141">
            <v>1.0572299999999999</v>
          </cell>
        </row>
        <row r="142">
          <cell r="A142" t="str">
            <v>0601610500200</v>
          </cell>
          <cell r="B142" t="str">
            <v>LA GRANGE SCHOOL DIST 105 (SOUTH)</v>
          </cell>
          <cell r="C142" t="str">
            <v>COOK</v>
          </cell>
          <cell r="D142" t="str">
            <v>Elementary</v>
          </cell>
          <cell r="F142">
            <v>1354.89</v>
          </cell>
          <cell r="H142">
            <v>7266577.7300000004</v>
          </cell>
          <cell r="I142">
            <v>1038279.3</v>
          </cell>
          <cell r="J142">
            <v>2728858.2000000007</v>
          </cell>
          <cell r="K142">
            <v>5789114.0214400003</v>
          </cell>
          <cell r="L142">
            <v>16822829.25144</v>
          </cell>
          <cell r="M142">
            <v>1.0572299999999999</v>
          </cell>
        </row>
        <row r="143">
          <cell r="A143" t="str">
            <v>0601610600200</v>
          </cell>
          <cell r="B143" t="str">
            <v>LAGRANGE HIGHLANDS SCH DIST 106</v>
          </cell>
          <cell r="C143" t="str">
            <v>COOK</v>
          </cell>
          <cell r="D143" t="str">
            <v>Elementary</v>
          </cell>
          <cell r="F143">
            <v>864.25</v>
          </cell>
          <cell r="H143">
            <v>4399109.6500000004</v>
          </cell>
          <cell r="I143">
            <v>662292.06000000006</v>
          </cell>
          <cell r="J143">
            <v>931293.45999999985</v>
          </cell>
          <cell r="K143">
            <v>3384717.6529999999</v>
          </cell>
          <cell r="L143">
            <v>9377412.8230000008</v>
          </cell>
          <cell r="M143">
            <v>1.0572299999999999</v>
          </cell>
        </row>
        <row r="144">
          <cell r="A144" t="str">
            <v>0601610700200</v>
          </cell>
          <cell r="B144" t="str">
            <v>PLEASANTDALE SCHOOL DIST 107</v>
          </cell>
          <cell r="C144" t="str">
            <v>COOK</v>
          </cell>
          <cell r="D144" t="str">
            <v>Elementary</v>
          </cell>
          <cell r="F144">
            <v>787.3</v>
          </cell>
          <cell r="H144">
            <v>4036166.0300000003</v>
          </cell>
          <cell r="I144">
            <v>603323.73</v>
          </cell>
          <cell r="J144">
            <v>1027760.9799999999</v>
          </cell>
          <cell r="K144">
            <v>3146632.0737999999</v>
          </cell>
          <cell r="L144">
            <v>8813882.8137999997</v>
          </cell>
          <cell r="M144">
            <v>1.0572299999999999</v>
          </cell>
        </row>
        <row r="145">
          <cell r="A145" t="str">
            <v>0601620001300</v>
          </cell>
          <cell r="B145" t="str">
            <v>OAK PARK &amp; RIVER FOREST DIST 200</v>
          </cell>
          <cell r="C145" t="str">
            <v>COOK</v>
          </cell>
          <cell r="D145" t="str">
            <v>High School</v>
          </cell>
          <cell r="F145">
            <v>3461</v>
          </cell>
          <cell r="H145">
            <v>19706587.789999999</v>
          </cell>
          <cell r="I145">
            <v>2652233.52</v>
          </cell>
          <cell r="J145">
            <v>3656150.7600000002</v>
          </cell>
          <cell r="K145">
            <v>16097824.592999998</v>
          </cell>
          <cell r="L145">
            <v>42112796.663000003</v>
          </cell>
          <cell r="M145">
            <v>1.0572299999999999</v>
          </cell>
        </row>
        <row r="146">
          <cell r="A146" t="str">
            <v>0601620101700</v>
          </cell>
          <cell r="B146" t="str">
            <v>J S MORTON H S DISTRICT 201</v>
          </cell>
          <cell r="C146" t="str">
            <v>COOK</v>
          </cell>
          <cell r="D146" t="str">
            <v>High School</v>
          </cell>
          <cell r="F146">
            <v>8295.15</v>
          </cell>
          <cell r="H146">
            <v>52555626.959999993</v>
          </cell>
          <cell r="I146">
            <v>6356739.3399999999</v>
          </cell>
          <cell r="J146">
            <v>23564626.609999999</v>
          </cell>
          <cell r="K146">
            <v>46899351.682400003</v>
          </cell>
          <cell r="L146">
            <v>129376344.5924</v>
          </cell>
          <cell r="M146">
            <v>1.0572299999999999</v>
          </cell>
        </row>
        <row r="147">
          <cell r="A147" t="str">
            <v>0601620401700</v>
          </cell>
          <cell r="B147" t="str">
            <v>LYONS TWP H S DIST 204</v>
          </cell>
          <cell r="C147" t="str">
            <v>COOK</v>
          </cell>
          <cell r="D147" t="str">
            <v>High School</v>
          </cell>
          <cell r="F147">
            <v>4058</v>
          </cell>
          <cell r="H147">
            <v>23108390.130000003</v>
          </cell>
          <cell r="I147">
            <v>3109726.56</v>
          </cell>
          <cell r="J147">
            <v>4470918.78</v>
          </cell>
          <cell r="K147">
            <v>18929762.829</v>
          </cell>
          <cell r="L147">
            <v>49618798.299000002</v>
          </cell>
          <cell r="M147">
            <v>1.0572299999999999</v>
          </cell>
        </row>
        <row r="148">
          <cell r="A148" t="str">
            <v>0601620801700</v>
          </cell>
          <cell r="B148" t="str">
            <v>RIVERSIDE BROOKFIELD TWP DIST 208</v>
          </cell>
          <cell r="C148" t="str">
            <v>COOK</v>
          </cell>
          <cell r="D148" t="str">
            <v>High School</v>
          </cell>
          <cell r="F148">
            <v>1628.5</v>
          </cell>
          <cell r="H148">
            <v>9385411.9300000016</v>
          </cell>
          <cell r="I148">
            <v>1247952.1200000001</v>
          </cell>
          <cell r="J148">
            <v>2033949.6799999997</v>
          </cell>
          <cell r="K148">
            <v>8165488.5530000003</v>
          </cell>
          <cell r="L148">
            <v>20832802.283</v>
          </cell>
          <cell r="M148">
            <v>1.0572299999999999</v>
          </cell>
        </row>
        <row r="149">
          <cell r="A149" t="str">
            <v>0601620901700</v>
          </cell>
          <cell r="B149" t="str">
            <v>PROVISO TWP H S DIST 209</v>
          </cell>
          <cell r="C149" t="str">
            <v>COOK</v>
          </cell>
          <cell r="D149" t="str">
            <v>High School</v>
          </cell>
          <cell r="F149">
            <v>4521.4799999999996</v>
          </cell>
          <cell r="H149">
            <v>28673193.160000004</v>
          </cell>
          <cell r="I149">
            <v>3464900.55</v>
          </cell>
          <cell r="J149">
            <v>12292033.16</v>
          </cell>
          <cell r="K149">
            <v>25408211.692080002</v>
          </cell>
          <cell r="L149">
            <v>69838338.562080011</v>
          </cell>
          <cell r="M149">
            <v>1.0572299999999999</v>
          </cell>
        </row>
        <row r="150">
          <cell r="A150" t="str">
            <v>0601621201600</v>
          </cell>
          <cell r="B150" t="str">
            <v>LEYDEN COMM H S DIST 212</v>
          </cell>
          <cell r="C150" t="str">
            <v>COOK</v>
          </cell>
          <cell r="D150" t="str">
            <v>High School</v>
          </cell>
          <cell r="F150">
            <v>3481</v>
          </cell>
          <cell r="H150">
            <v>21188666.249999996</v>
          </cell>
          <cell r="I150">
            <v>2667559.92</v>
          </cell>
          <cell r="J150">
            <v>7495722.9000000004</v>
          </cell>
          <cell r="K150">
            <v>17723893.530000001</v>
          </cell>
          <cell r="L150">
            <v>49075842.599999994</v>
          </cell>
          <cell r="M150">
            <v>1.0572299999999999</v>
          </cell>
        </row>
        <row r="151">
          <cell r="A151" t="str">
            <v>0601623401600</v>
          </cell>
          <cell r="B151" t="str">
            <v>RIDGEWOOD COMM H S DIST 234</v>
          </cell>
          <cell r="C151" t="str">
            <v>COOK</v>
          </cell>
          <cell r="D151" t="str">
            <v>High School</v>
          </cell>
          <cell r="F151">
            <v>859</v>
          </cell>
          <cell r="H151">
            <v>5115207.16</v>
          </cell>
          <cell r="I151">
            <v>658268.88</v>
          </cell>
          <cell r="J151">
            <v>1507894.11</v>
          </cell>
          <cell r="K151">
            <v>4239115.8360000001</v>
          </cell>
          <cell r="L151">
            <v>11520485.986000001</v>
          </cell>
          <cell r="M151">
            <v>1.0572299999999999</v>
          </cell>
        </row>
        <row r="152">
          <cell r="A152" t="str">
            <v>0601640102600</v>
          </cell>
          <cell r="B152" t="str">
            <v>ELMWOOD PARK C U SCH DIST 401</v>
          </cell>
          <cell r="C152" t="str">
            <v>COOK</v>
          </cell>
          <cell r="D152" t="str">
            <v>Unit</v>
          </cell>
          <cell r="F152">
            <v>2741.75</v>
          </cell>
          <cell r="H152">
            <v>15740659.299999997</v>
          </cell>
          <cell r="I152">
            <v>2101057.86</v>
          </cell>
          <cell r="J152">
            <v>6860448.6400000006</v>
          </cell>
          <cell r="K152">
            <v>13734947.695999999</v>
          </cell>
          <cell r="L152">
            <v>38437113.495999992</v>
          </cell>
          <cell r="M152">
            <v>1.0572299999999999</v>
          </cell>
        </row>
        <row r="153">
          <cell r="A153" t="str">
            <v>0700000000093</v>
          </cell>
          <cell r="B153" t="str">
            <v>SAFE SCH-INTERMEDIATE SERVICE CEN</v>
          </cell>
          <cell r="C153" t="str">
            <v>COOK</v>
          </cell>
          <cell r="D153" t="str">
            <v>Regional</v>
          </cell>
          <cell r="F153">
            <v>0</v>
          </cell>
          <cell r="H153">
            <v>0</v>
          </cell>
          <cell r="I153">
            <v>0</v>
          </cell>
          <cell r="J153">
            <v>0</v>
          </cell>
          <cell r="K153">
            <v>0</v>
          </cell>
          <cell r="L153">
            <v>0</v>
          </cell>
          <cell r="M153">
            <v>0</v>
          </cell>
        </row>
        <row r="154">
          <cell r="A154" t="str">
            <v>0701610400200</v>
          </cell>
          <cell r="B154" t="str">
            <v>SUMMIT SCHOOL DIST 104</v>
          </cell>
          <cell r="C154" t="str">
            <v>COOK</v>
          </cell>
          <cell r="D154" t="str">
            <v>Elementary</v>
          </cell>
          <cell r="F154">
            <v>1691.13</v>
          </cell>
          <cell r="H154">
            <v>9912514.8999999985</v>
          </cell>
          <cell r="I154">
            <v>1295946.74</v>
          </cell>
          <cell r="J154">
            <v>6493704.8299999991</v>
          </cell>
          <cell r="K154">
            <v>8870123.4524799995</v>
          </cell>
          <cell r="L154">
            <v>26572289.922479998</v>
          </cell>
          <cell r="M154">
            <v>1.0572299999999999</v>
          </cell>
        </row>
        <row r="155">
          <cell r="A155" t="str">
            <v>0701610800200</v>
          </cell>
          <cell r="B155" t="str">
            <v>WILLOW SPRINGS SCHOOL DIST 108</v>
          </cell>
          <cell r="C155" t="str">
            <v>COOK</v>
          </cell>
          <cell r="D155" t="str">
            <v>Elementary</v>
          </cell>
          <cell r="F155">
            <v>402.75</v>
          </cell>
          <cell r="H155">
            <v>2287892.33</v>
          </cell>
          <cell r="I155">
            <v>308635.38</v>
          </cell>
          <cell r="J155">
            <v>997571.65000000014</v>
          </cell>
          <cell r="K155">
            <v>1927458.2549999999</v>
          </cell>
          <cell r="L155">
            <v>5521557.6150000002</v>
          </cell>
          <cell r="M155">
            <v>1.0572299999999999</v>
          </cell>
        </row>
        <row r="156">
          <cell r="A156" t="str">
            <v>0701610900200</v>
          </cell>
          <cell r="B156" t="str">
            <v>INDIAN SPRINGS SCHOOL DIST 109</v>
          </cell>
          <cell r="C156" t="str">
            <v>COOK</v>
          </cell>
          <cell r="D156" t="str">
            <v>Elementary</v>
          </cell>
          <cell r="F156">
            <v>2764.72</v>
          </cell>
          <cell r="H156">
            <v>15818499.07</v>
          </cell>
          <cell r="I156">
            <v>2118660.23</v>
          </cell>
          <cell r="J156">
            <v>8252535.4199999999</v>
          </cell>
          <cell r="K156">
            <v>13680619.059119999</v>
          </cell>
          <cell r="L156">
            <v>39870313.779119998</v>
          </cell>
          <cell r="M156">
            <v>1.0572299999999999</v>
          </cell>
        </row>
        <row r="157">
          <cell r="A157" t="str">
            <v>0701611000200</v>
          </cell>
          <cell r="B157" t="str">
            <v>CENTRAL STICKNEY SCH DIST 110</v>
          </cell>
          <cell r="C157" t="str">
            <v>COOK</v>
          </cell>
          <cell r="D157" t="str">
            <v>Elementary</v>
          </cell>
          <cell r="F157">
            <v>375.63</v>
          </cell>
          <cell r="H157">
            <v>2151622.19</v>
          </cell>
          <cell r="I157">
            <v>287852.78000000003</v>
          </cell>
          <cell r="J157">
            <v>1305192.94</v>
          </cell>
          <cell r="K157">
            <v>1807064.34048</v>
          </cell>
          <cell r="L157">
            <v>5551732.2504799999</v>
          </cell>
          <cell r="M157">
            <v>1.0572299999999999</v>
          </cell>
        </row>
        <row r="158">
          <cell r="A158" t="str">
            <v>0701611100200</v>
          </cell>
          <cell r="B158" t="str">
            <v>BURBANK SCHOOL DISTRICT 111</v>
          </cell>
          <cell r="C158" t="str">
            <v>COOK</v>
          </cell>
          <cell r="D158" t="str">
            <v>Elementary</v>
          </cell>
          <cell r="F158">
            <v>3615.25</v>
          </cell>
          <cell r="H158">
            <v>20387988.800000001</v>
          </cell>
          <cell r="I158">
            <v>2770438.38</v>
          </cell>
          <cell r="J158">
            <v>10777146.859999999</v>
          </cell>
          <cell r="K158">
            <v>17808744.929000001</v>
          </cell>
          <cell r="L158">
            <v>51744318.968999997</v>
          </cell>
          <cell r="M158">
            <v>1.0572299999999999</v>
          </cell>
        </row>
        <row r="159">
          <cell r="A159" t="str">
            <v>0701611700200</v>
          </cell>
          <cell r="B159" t="str">
            <v>NORTH PALOS SCHOOL DIST 117</v>
          </cell>
          <cell r="C159" t="str">
            <v>COOK</v>
          </cell>
          <cell r="D159" t="str">
            <v>Elementary</v>
          </cell>
          <cell r="F159">
            <v>3135.5</v>
          </cell>
          <cell r="H159">
            <v>17804274.760000002</v>
          </cell>
          <cell r="I159">
            <v>2402796.36</v>
          </cell>
          <cell r="J159">
            <v>9851523.8900000006</v>
          </cell>
          <cell r="K159">
            <v>15631935.695</v>
          </cell>
          <cell r="L159">
            <v>45690530.704999998</v>
          </cell>
          <cell r="M159">
            <v>1.0572299999999999</v>
          </cell>
        </row>
        <row r="160">
          <cell r="A160" t="str">
            <v>0701611800400</v>
          </cell>
          <cell r="B160" t="str">
            <v>PALOS COMM CONS SCHOOL DIST 118</v>
          </cell>
          <cell r="C160" t="str">
            <v>COOK</v>
          </cell>
          <cell r="D160" t="str">
            <v>Elementary</v>
          </cell>
          <cell r="F160">
            <v>1868.5</v>
          </cell>
          <cell r="H160">
            <v>9776621.2200000007</v>
          </cell>
          <cell r="I160">
            <v>1431868.92</v>
          </cell>
          <cell r="J160">
            <v>3069148.53</v>
          </cell>
          <cell r="K160">
            <v>7710630.3819999993</v>
          </cell>
          <cell r="L160">
            <v>21988269.052000001</v>
          </cell>
          <cell r="M160">
            <v>1.0572299999999999</v>
          </cell>
        </row>
        <row r="161">
          <cell r="A161" t="str">
            <v>0701612200200</v>
          </cell>
          <cell r="B161" t="str">
            <v>RIDGELAND SCHOOL DISTRICT 122</v>
          </cell>
          <cell r="C161" t="str">
            <v>COOK</v>
          </cell>
          <cell r="D161" t="str">
            <v>Elementary</v>
          </cell>
          <cell r="F161">
            <v>2187</v>
          </cell>
          <cell r="H161">
            <v>12535961.879999999</v>
          </cell>
          <cell r="I161">
            <v>1675941.84</v>
          </cell>
          <cell r="J161">
            <v>7124418.5700000003</v>
          </cell>
          <cell r="K161">
            <v>11004881.142999999</v>
          </cell>
          <cell r="L161">
            <v>32341203.432999998</v>
          </cell>
          <cell r="M161">
            <v>1.0572299999999999</v>
          </cell>
        </row>
        <row r="162">
          <cell r="A162" t="str">
            <v>0701612300200</v>
          </cell>
          <cell r="B162" t="str">
            <v>OAK LAWN-HOMETOWN SCH DIST 123</v>
          </cell>
          <cell r="C162" t="str">
            <v>COOK</v>
          </cell>
          <cell r="D162" t="str">
            <v>Elementary</v>
          </cell>
          <cell r="F162">
            <v>3137.25</v>
          </cell>
          <cell r="H162">
            <v>16977314.359999999</v>
          </cell>
          <cell r="I162">
            <v>2404137.42</v>
          </cell>
          <cell r="J162">
            <v>6351652.4900000002</v>
          </cell>
          <cell r="K162">
            <v>14352823.419</v>
          </cell>
          <cell r="L162">
            <v>40085927.689000003</v>
          </cell>
          <cell r="M162">
            <v>1.0572299999999999</v>
          </cell>
        </row>
        <row r="163">
          <cell r="A163" t="str">
            <v>0701612400200</v>
          </cell>
          <cell r="B163" t="str">
            <v>EVERGREEN PK ELEM SCH DIST 124</v>
          </cell>
          <cell r="C163" t="str">
            <v>COOK</v>
          </cell>
          <cell r="D163" t="str">
            <v>Elementary</v>
          </cell>
          <cell r="F163">
            <v>1839</v>
          </cell>
          <cell r="H163">
            <v>9837705.5500000007</v>
          </cell>
          <cell r="I163">
            <v>1409262.48</v>
          </cell>
          <cell r="J163">
            <v>3209510.5800000005</v>
          </cell>
          <cell r="K163">
            <v>8227031.2609999999</v>
          </cell>
          <cell r="L163">
            <v>22683509.870999999</v>
          </cell>
          <cell r="M163">
            <v>1.0572299999999999</v>
          </cell>
        </row>
        <row r="164">
          <cell r="A164" t="str">
            <v>0701612500200</v>
          </cell>
          <cell r="B164" t="str">
            <v>ATWOOD HEIGHTS DISTRICT 125</v>
          </cell>
          <cell r="C164" t="str">
            <v>COOK</v>
          </cell>
          <cell r="D164" t="str">
            <v>Elementary</v>
          </cell>
          <cell r="F164">
            <v>658.98</v>
          </cell>
          <cell r="H164">
            <v>3616791.8399999989</v>
          </cell>
          <cell r="I164">
            <v>504989.55</v>
          </cell>
          <cell r="J164">
            <v>1338836.97</v>
          </cell>
          <cell r="K164">
            <v>3032321.42808</v>
          </cell>
          <cell r="L164">
            <v>8492939.7880799994</v>
          </cell>
          <cell r="M164">
            <v>1.0572299999999999</v>
          </cell>
        </row>
        <row r="165">
          <cell r="A165" t="str">
            <v>0701612600200</v>
          </cell>
          <cell r="B165" t="str">
            <v>ALSIP-HAZLGRN-OAKLWN S DIST 126</v>
          </cell>
          <cell r="C165" t="str">
            <v>COOK</v>
          </cell>
          <cell r="D165" t="str">
            <v>Elementary</v>
          </cell>
          <cell r="F165">
            <v>1576.25</v>
          </cell>
          <cell r="H165">
            <v>8635871.6799999997</v>
          </cell>
          <cell r="I165">
            <v>1207911.8999999999</v>
          </cell>
          <cell r="J165">
            <v>3455363.3500000006</v>
          </cell>
          <cell r="K165">
            <v>6871952.9189999998</v>
          </cell>
          <cell r="L165">
            <v>20171099.848999999</v>
          </cell>
          <cell r="M165">
            <v>1.0572299999999999</v>
          </cell>
        </row>
        <row r="166">
          <cell r="A166" t="str">
            <v>0701612700200</v>
          </cell>
          <cell r="B166" t="str">
            <v>WORTH SCHOOL DISTRICT 127</v>
          </cell>
          <cell r="C166" t="str">
            <v>COOK</v>
          </cell>
          <cell r="D166" t="str">
            <v>Elementary</v>
          </cell>
          <cell r="F166">
            <v>1086.25</v>
          </cell>
          <cell r="H166">
            <v>6097446.5500000007</v>
          </cell>
          <cell r="I166">
            <v>832415.1</v>
          </cell>
          <cell r="J166">
            <v>2953748.4000000004</v>
          </cell>
          <cell r="K166">
            <v>5257656.5500000007</v>
          </cell>
          <cell r="L166">
            <v>15141266.600000001</v>
          </cell>
          <cell r="M166">
            <v>1.0572299999999999</v>
          </cell>
        </row>
        <row r="167">
          <cell r="A167" t="str">
            <v>0701612750200</v>
          </cell>
          <cell r="B167" t="str">
            <v>CHICAGO RIDGE SCHOOL DIST 127-5</v>
          </cell>
          <cell r="C167" t="str">
            <v>COOK</v>
          </cell>
          <cell r="D167" t="str">
            <v>Elementary</v>
          </cell>
          <cell r="F167">
            <v>1359.25</v>
          </cell>
          <cell r="H167">
            <v>7818010.2000000011</v>
          </cell>
          <cell r="I167">
            <v>1041620.46</v>
          </cell>
          <cell r="J167">
            <v>4383076.5600000005</v>
          </cell>
          <cell r="K167">
            <v>6833042.4610000001</v>
          </cell>
          <cell r="L167">
            <v>20075749.681000002</v>
          </cell>
          <cell r="M167">
            <v>1.0572299999999999</v>
          </cell>
        </row>
        <row r="168">
          <cell r="A168" t="str">
            <v>0701612800200</v>
          </cell>
          <cell r="B168" t="str">
            <v>PALOS HEIGHTS SCHOOL DIST 128</v>
          </cell>
          <cell r="C168" t="str">
            <v>COOK</v>
          </cell>
          <cell r="D168" t="str">
            <v>Elementary</v>
          </cell>
          <cell r="F168">
            <v>655.73</v>
          </cell>
          <cell r="H168">
            <v>3396876.0499999993</v>
          </cell>
          <cell r="I168">
            <v>502499.01</v>
          </cell>
          <cell r="J168">
            <v>846518.90999999992</v>
          </cell>
          <cell r="K168">
            <v>2626905.9000799991</v>
          </cell>
          <cell r="L168">
            <v>7372799.8700799989</v>
          </cell>
          <cell r="M168">
            <v>1.0572299999999999</v>
          </cell>
        </row>
        <row r="169">
          <cell r="A169" t="str">
            <v>0701613000200</v>
          </cell>
          <cell r="B169" t="str">
            <v>COOK COUNTY SCHOOL DIST 130</v>
          </cell>
          <cell r="C169" t="str">
            <v>COOK</v>
          </cell>
          <cell r="D169" t="str">
            <v>Elementary</v>
          </cell>
          <cell r="F169">
            <v>3384.13</v>
          </cell>
          <cell r="H169">
            <v>19402538.130000003</v>
          </cell>
          <cell r="I169">
            <v>2593326.5</v>
          </cell>
          <cell r="J169">
            <v>10406267.379999999</v>
          </cell>
          <cell r="K169">
            <v>16850641.949480001</v>
          </cell>
          <cell r="L169">
            <v>49252773.959480003</v>
          </cell>
          <cell r="M169">
            <v>1.0572299999999999</v>
          </cell>
        </row>
        <row r="170">
          <cell r="A170" t="str">
            <v>0701613200200</v>
          </cell>
          <cell r="B170" t="str">
            <v>CALUMET PUBLIC SCHOOLS DIST 132</v>
          </cell>
          <cell r="C170" t="str">
            <v>COOK</v>
          </cell>
          <cell r="D170" t="str">
            <v>Elementary</v>
          </cell>
          <cell r="F170">
            <v>1054.23</v>
          </cell>
          <cell r="H170">
            <v>6182944.4000000004</v>
          </cell>
          <cell r="I170">
            <v>807877.53</v>
          </cell>
          <cell r="J170">
            <v>2937232.3299999996</v>
          </cell>
          <cell r="K170">
            <v>5204444.8250799989</v>
          </cell>
          <cell r="L170">
            <v>15132499.085079998</v>
          </cell>
          <cell r="M170">
            <v>1.0572299999999999</v>
          </cell>
        </row>
        <row r="171">
          <cell r="A171" t="str">
            <v>0701613300200</v>
          </cell>
          <cell r="B171" t="str">
            <v>GEN GEO PATTON SCHOOL DIST 133</v>
          </cell>
          <cell r="C171" t="str">
            <v>COOK</v>
          </cell>
          <cell r="D171" t="str">
            <v>Elementary</v>
          </cell>
          <cell r="F171">
            <v>237.46</v>
          </cell>
          <cell r="H171">
            <v>1462042.3799999997</v>
          </cell>
          <cell r="I171">
            <v>181970.34</v>
          </cell>
          <cell r="J171">
            <v>751464.18</v>
          </cell>
          <cell r="K171">
            <v>1218053.8691599998</v>
          </cell>
          <cell r="L171">
            <v>3613530.7691599997</v>
          </cell>
          <cell r="M171">
            <v>1.0572299999999999</v>
          </cell>
        </row>
        <row r="172">
          <cell r="A172" t="str">
            <v>0701613500200</v>
          </cell>
          <cell r="B172" t="str">
            <v>ORLAND SCHOOL DISTRICT 135</v>
          </cell>
          <cell r="C172" t="str">
            <v>COOK</v>
          </cell>
          <cell r="D172" t="str">
            <v>Elementary</v>
          </cell>
          <cell r="F172">
            <v>5037</v>
          </cell>
          <cell r="H172">
            <v>26521981.619999997</v>
          </cell>
          <cell r="I172">
            <v>3859953.84</v>
          </cell>
          <cell r="J172">
            <v>8417196.2000000011</v>
          </cell>
          <cell r="K172">
            <v>20875379.143999998</v>
          </cell>
          <cell r="L172">
            <v>59674510.80399999</v>
          </cell>
          <cell r="M172">
            <v>1.0572299999999999</v>
          </cell>
        </row>
        <row r="173">
          <cell r="A173" t="str">
            <v>0701614000200</v>
          </cell>
          <cell r="B173" t="str">
            <v>KIRBY SCHOOL DIST 140</v>
          </cell>
          <cell r="C173" t="str">
            <v>COOK</v>
          </cell>
          <cell r="D173" t="str">
            <v>Elementary</v>
          </cell>
          <cell r="F173">
            <v>3504</v>
          </cell>
          <cell r="H173">
            <v>18335652.230000004</v>
          </cell>
          <cell r="I173">
            <v>2685185.28</v>
          </cell>
          <cell r="J173">
            <v>4835536.21</v>
          </cell>
          <cell r="K173">
            <v>14176022.211000001</v>
          </cell>
          <cell r="L173">
            <v>40032395.931000009</v>
          </cell>
          <cell r="M173">
            <v>1.0572299999999999</v>
          </cell>
        </row>
        <row r="174">
          <cell r="A174" t="str">
            <v>0701614200200</v>
          </cell>
          <cell r="B174" t="str">
            <v>FOREST RIDGE SCHOOL DIST 142</v>
          </cell>
          <cell r="C174" t="str">
            <v>COOK</v>
          </cell>
          <cell r="D174" t="str">
            <v>Elementary</v>
          </cell>
          <cell r="F174">
            <v>1559</v>
          </cell>
          <cell r="H174">
            <v>8288007.7800000003</v>
          </cell>
          <cell r="I174">
            <v>1194692.8799999999</v>
          </cell>
          <cell r="J174">
            <v>2622286.77</v>
          </cell>
          <cell r="K174">
            <v>6935173.0039999997</v>
          </cell>
          <cell r="L174">
            <v>19040160.434</v>
          </cell>
          <cell r="M174">
            <v>1.0572299999999999</v>
          </cell>
        </row>
        <row r="175">
          <cell r="A175" t="str">
            <v>0701614300200</v>
          </cell>
          <cell r="B175" t="str">
            <v>MIDLOTHIAN SCHOOL DIST 143</v>
          </cell>
          <cell r="C175" t="str">
            <v>COOK</v>
          </cell>
          <cell r="D175" t="str">
            <v>Elementary</v>
          </cell>
          <cell r="F175">
            <v>1736</v>
          </cell>
          <cell r="H175">
            <v>9693906.5200000014</v>
          </cell>
          <cell r="I175">
            <v>1330331.52</v>
          </cell>
          <cell r="J175">
            <v>4377989.75</v>
          </cell>
          <cell r="K175">
            <v>8288226.722000001</v>
          </cell>
          <cell r="L175">
            <v>23690454.512000002</v>
          </cell>
          <cell r="M175">
            <v>1.0572299999999999</v>
          </cell>
        </row>
        <row r="176">
          <cell r="A176" t="str">
            <v>0701614350200</v>
          </cell>
          <cell r="B176" t="str">
            <v>POSEN-ROBBINS EL SCH DIST 143-5</v>
          </cell>
          <cell r="C176" t="str">
            <v>COOK</v>
          </cell>
          <cell r="D176" t="str">
            <v>Elementary</v>
          </cell>
          <cell r="F176">
            <v>1498.64</v>
          </cell>
          <cell r="H176">
            <v>8859765.75</v>
          </cell>
          <cell r="I176">
            <v>1148437.8</v>
          </cell>
          <cell r="J176">
            <v>5189845.120000001</v>
          </cell>
          <cell r="K176">
            <v>7716351.9294400001</v>
          </cell>
          <cell r="L176">
            <v>22914400.599440001</v>
          </cell>
          <cell r="M176">
            <v>1.0572299999999999</v>
          </cell>
        </row>
        <row r="177">
          <cell r="A177" t="str">
            <v>0701614400200</v>
          </cell>
          <cell r="B177" t="str">
            <v>PRAIRIE-HILLS ELEM SCH DIST 144</v>
          </cell>
          <cell r="C177" t="str">
            <v>COOK</v>
          </cell>
          <cell r="D177" t="str">
            <v>Elementary</v>
          </cell>
          <cell r="F177">
            <v>2594</v>
          </cell>
          <cell r="H177">
            <v>14921429.440000001</v>
          </cell>
          <cell r="I177">
            <v>1987834.08</v>
          </cell>
          <cell r="J177">
            <v>6289922.870000001</v>
          </cell>
          <cell r="K177">
            <v>12439360.066000002</v>
          </cell>
          <cell r="L177">
            <v>35638546.456000008</v>
          </cell>
          <cell r="M177">
            <v>1.0572299999999999</v>
          </cell>
        </row>
        <row r="178">
          <cell r="A178" t="str">
            <v>0701614500200</v>
          </cell>
          <cell r="B178" t="str">
            <v>ARBOR PARK SCHOOL DISTRICT 145</v>
          </cell>
          <cell r="C178" t="str">
            <v>COOK</v>
          </cell>
          <cell r="D178" t="str">
            <v>Elementary</v>
          </cell>
          <cell r="F178">
            <v>1310.55</v>
          </cell>
          <cell r="H178">
            <v>7110790.8700000001</v>
          </cell>
          <cell r="I178">
            <v>1004300.67</v>
          </cell>
          <cell r="J178">
            <v>2658954.9500000002</v>
          </cell>
          <cell r="K178">
            <v>6005102.5767999999</v>
          </cell>
          <cell r="L178">
            <v>16779149.066799998</v>
          </cell>
          <cell r="M178">
            <v>1.0572299999999999</v>
          </cell>
        </row>
        <row r="179">
          <cell r="A179" t="str">
            <v>0701614600400</v>
          </cell>
          <cell r="B179" t="str">
            <v>TINLEY PARK COMM SCH DIST 146</v>
          </cell>
          <cell r="C179" t="str">
            <v>COOK</v>
          </cell>
          <cell r="D179" t="str">
            <v>Elementary</v>
          </cell>
          <cell r="F179">
            <v>2300.75</v>
          </cell>
          <cell r="H179">
            <v>12262529.98</v>
          </cell>
          <cell r="I179">
            <v>1763110.74</v>
          </cell>
          <cell r="J179">
            <v>4232032.75</v>
          </cell>
          <cell r="K179">
            <v>9682526.470999999</v>
          </cell>
          <cell r="L179">
            <v>27940199.941</v>
          </cell>
          <cell r="M179">
            <v>1.0572299999999999</v>
          </cell>
        </row>
        <row r="180">
          <cell r="A180" t="str">
            <v>0701614700200</v>
          </cell>
          <cell r="B180" t="str">
            <v>W HARVEY-DIXMOOR PUB SCH DIST147</v>
          </cell>
          <cell r="C180" t="str">
            <v>COOK</v>
          </cell>
          <cell r="D180" t="str">
            <v>Elementary</v>
          </cell>
          <cell r="F180">
            <v>1063.1300000000001</v>
          </cell>
          <cell r="H180">
            <v>6536454.6400000006</v>
          </cell>
          <cell r="I180">
            <v>814697.78</v>
          </cell>
          <cell r="J180">
            <v>4006159.1300000008</v>
          </cell>
          <cell r="K180">
            <v>5640692.0784799987</v>
          </cell>
          <cell r="L180">
            <v>16998003.628479999</v>
          </cell>
          <cell r="M180">
            <v>1.0572299999999999</v>
          </cell>
        </row>
        <row r="181">
          <cell r="A181" t="str">
            <v>0701614800200</v>
          </cell>
          <cell r="B181" t="str">
            <v>DOLTON SCHOOL DISTRICT 148</v>
          </cell>
          <cell r="C181" t="str">
            <v>COOK</v>
          </cell>
          <cell r="D181" t="str">
            <v>Elementary</v>
          </cell>
          <cell r="F181">
            <v>2054.25</v>
          </cell>
          <cell r="H181">
            <v>12462780.719999997</v>
          </cell>
          <cell r="I181">
            <v>1574212.86</v>
          </cell>
          <cell r="J181">
            <v>6247128.96</v>
          </cell>
          <cell r="K181">
            <v>10410171.564999999</v>
          </cell>
          <cell r="L181">
            <v>30694294.104999997</v>
          </cell>
          <cell r="M181">
            <v>1.0572299999999999</v>
          </cell>
        </row>
        <row r="182">
          <cell r="A182" t="str">
            <v>0701614900200</v>
          </cell>
          <cell r="B182" t="str">
            <v>DOLTON SCHOOL DISTRICT 149</v>
          </cell>
          <cell r="C182" t="str">
            <v>COOK</v>
          </cell>
          <cell r="D182" t="str">
            <v>Elementary</v>
          </cell>
          <cell r="F182">
            <v>2636.9</v>
          </cell>
          <cell r="H182">
            <v>15474205.83</v>
          </cell>
          <cell r="I182">
            <v>2020709.2</v>
          </cell>
          <cell r="J182">
            <v>6964526.3599999994</v>
          </cell>
          <cell r="K182">
            <v>12905770.257399999</v>
          </cell>
          <cell r="L182">
            <v>37365211.647399999</v>
          </cell>
          <cell r="M182">
            <v>1.0572299999999999</v>
          </cell>
        </row>
        <row r="183">
          <cell r="A183" t="str">
            <v>0701615000200</v>
          </cell>
          <cell r="B183" t="str">
            <v>SOUTH HOLLAND SCHOOL DIST 150</v>
          </cell>
          <cell r="C183" t="str">
            <v>COOK</v>
          </cell>
          <cell r="D183" t="str">
            <v>Elementary</v>
          </cell>
          <cell r="F183">
            <v>925.75</v>
          </cell>
          <cell r="H183">
            <v>5170697.95</v>
          </cell>
          <cell r="I183">
            <v>709420.74</v>
          </cell>
          <cell r="J183">
            <v>1837773.64</v>
          </cell>
          <cell r="K183">
            <v>4273512.6279999996</v>
          </cell>
          <cell r="L183">
            <v>11991404.958000001</v>
          </cell>
          <cell r="M183">
            <v>1.0572299999999999</v>
          </cell>
        </row>
        <row r="184">
          <cell r="A184" t="str">
            <v>0701615100200</v>
          </cell>
          <cell r="B184" t="str">
            <v>SOUTH HOLLAND SCHOOL DIST 151</v>
          </cell>
          <cell r="C184" t="str">
            <v>COOK</v>
          </cell>
          <cell r="D184" t="str">
            <v>Elementary</v>
          </cell>
          <cell r="F184">
            <v>1532</v>
          </cell>
          <cell r="H184">
            <v>8777836.4900000002</v>
          </cell>
          <cell r="I184">
            <v>1174002.24</v>
          </cell>
          <cell r="J184">
            <v>4364529.4799999995</v>
          </cell>
          <cell r="K184">
            <v>7529284.1799999997</v>
          </cell>
          <cell r="L184">
            <v>21845652.390000001</v>
          </cell>
          <cell r="M184">
            <v>1.0572299999999999</v>
          </cell>
        </row>
        <row r="185">
          <cell r="A185" t="str">
            <v>0701615200200</v>
          </cell>
          <cell r="B185" t="str">
            <v>HARVEY SCHOOL DISTRICT 152</v>
          </cell>
          <cell r="C185" t="str">
            <v>COOK</v>
          </cell>
          <cell r="D185" t="str">
            <v>Elementary</v>
          </cell>
          <cell r="F185">
            <v>1935.05</v>
          </cell>
          <cell r="H185">
            <v>11577809.780000001</v>
          </cell>
          <cell r="I185">
            <v>1482867.51</v>
          </cell>
          <cell r="J185">
            <v>6103958.6400000006</v>
          </cell>
          <cell r="K185">
            <v>9823904.8418000005</v>
          </cell>
          <cell r="L185">
            <v>28988540.7718</v>
          </cell>
          <cell r="M185">
            <v>1.0572299999999999</v>
          </cell>
        </row>
        <row r="186">
          <cell r="A186" t="str">
            <v>0701615250200</v>
          </cell>
          <cell r="B186" t="str">
            <v>HAZEL CREST SCHOOL DIST 152-5</v>
          </cell>
          <cell r="C186" t="str">
            <v>COOK</v>
          </cell>
          <cell r="D186" t="str">
            <v>Elementary</v>
          </cell>
          <cell r="F186">
            <v>974.25</v>
          </cell>
          <cell r="H186">
            <v>5676667.4900000012</v>
          </cell>
          <cell r="I186">
            <v>746587.26</v>
          </cell>
          <cell r="J186">
            <v>2437963.16</v>
          </cell>
          <cell r="K186">
            <v>4717325.9840000011</v>
          </cell>
          <cell r="L186">
            <v>13578543.894000001</v>
          </cell>
          <cell r="M186">
            <v>1.0572299999999999</v>
          </cell>
        </row>
        <row r="187">
          <cell r="A187" t="str">
            <v>0701615300200</v>
          </cell>
          <cell r="B187" t="str">
            <v>HOMEWOOD SCHOOL DISTRICT 153</v>
          </cell>
          <cell r="C187" t="str">
            <v>COOK</v>
          </cell>
          <cell r="D187" t="str">
            <v>Elementary</v>
          </cell>
          <cell r="F187">
            <v>1965.75</v>
          </cell>
          <cell r="H187">
            <v>10347669.669999998</v>
          </cell>
          <cell r="I187">
            <v>1506393.54</v>
          </cell>
          <cell r="J187">
            <v>2803450.6199999992</v>
          </cell>
          <cell r="K187">
            <v>8566353.2580000013</v>
          </cell>
          <cell r="L187">
            <v>23223867.088</v>
          </cell>
          <cell r="M187">
            <v>1.0572299999999999</v>
          </cell>
        </row>
        <row r="188">
          <cell r="A188" t="str">
            <v>0701615400200</v>
          </cell>
          <cell r="B188" t="str">
            <v>THORNTON SCHOOL DISTRICT 154</v>
          </cell>
          <cell r="C188" t="str">
            <v>COOK</v>
          </cell>
          <cell r="D188" t="str">
            <v>Elementary</v>
          </cell>
          <cell r="F188">
            <v>235.25</v>
          </cell>
          <cell r="H188">
            <v>1302549.3899999997</v>
          </cell>
          <cell r="I188">
            <v>180276.78</v>
          </cell>
          <cell r="J188">
            <v>521269.4</v>
          </cell>
          <cell r="K188">
            <v>1098204.2299999997</v>
          </cell>
          <cell r="L188">
            <v>3102299.8</v>
          </cell>
          <cell r="M188">
            <v>1.0572299999999999</v>
          </cell>
        </row>
        <row r="189">
          <cell r="A189" t="str">
            <v>0701615450200</v>
          </cell>
          <cell r="B189" t="str">
            <v>BURNHAM SCHOOL DISTRICT 154-5</v>
          </cell>
          <cell r="C189" t="str">
            <v>COOK</v>
          </cell>
          <cell r="D189" t="str">
            <v>Elementary</v>
          </cell>
          <cell r="F189">
            <v>190.5</v>
          </cell>
          <cell r="H189">
            <v>1138291.5799999998</v>
          </cell>
          <cell r="I189">
            <v>145983.96</v>
          </cell>
          <cell r="J189">
            <v>657042.09</v>
          </cell>
          <cell r="K189">
            <v>983212.05500000017</v>
          </cell>
          <cell r="L189">
            <v>2924529.6850000001</v>
          </cell>
          <cell r="M189">
            <v>1.0572299999999999</v>
          </cell>
        </row>
        <row r="190">
          <cell r="A190" t="str">
            <v>0701615500200</v>
          </cell>
          <cell r="B190" t="str">
            <v>CALUMET CITY SCHOOL DISTRICT 155</v>
          </cell>
          <cell r="C190" t="str">
            <v>COOK</v>
          </cell>
          <cell r="D190" t="str">
            <v>Elementary</v>
          </cell>
          <cell r="F190">
            <v>1026.25</v>
          </cell>
          <cell r="H190">
            <v>6130973.8999999985</v>
          </cell>
          <cell r="I190">
            <v>786435.9</v>
          </cell>
          <cell r="J190">
            <v>3415885.85</v>
          </cell>
          <cell r="K190">
            <v>5261773.5199999996</v>
          </cell>
          <cell r="L190">
            <v>15595069.169999998</v>
          </cell>
          <cell r="M190">
            <v>1.0572299999999999</v>
          </cell>
        </row>
        <row r="191">
          <cell r="A191" t="str">
            <v>0701615600200</v>
          </cell>
          <cell r="B191" t="str">
            <v>LINCOLN ELEM SCHOOL DIST 156</v>
          </cell>
          <cell r="C191" t="str">
            <v>COOK</v>
          </cell>
          <cell r="D191" t="str">
            <v>Elementary</v>
          </cell>
          <cell r="F191">
            <v>928.97</v>
          </cell>
          <cell r="H191">
            <v>5413529.4300000006</v>
          </cell>
          <cell r="I191">
            <v>711888.29</v>
          </cell>
          <cell r="J191">
            <v>2753122.3400000003</v>
          </cell>
          <cell r="K191">
            <v>4623015.44312</v>
          </cell>
          <cell r="L191">
            <v>13501555.503120001</v>
          </cell>
          <cell r="M191">
            <v>1.0572299999999999</v>
          </cell>
        </row>
        <row r="192">
          <cell r="A192" t="str">
            <v>0701615700200</v>
          </cell>
          <cell r="B192" t="str">
            <v>HOOVER-SCHRUM MEMORIAL SD 157</v>
          </cell>
          <cell r="C192" t="str">
            <v>COOK</v>
          </cell>
          <cell r="D192" t="str">
            <v>Elementary</v>
          </cell>
          <cell r="F192">
            <v>876.05</v>
          </cell>
          <cell r="H192">
            <v>5068929.13</v>
          </cell>
          <cell r="I192">
            <v>671334.63</v>
          </cell>
          <cell r="J192">
            <v>2382495.17</v>
          </cell>
          <cell r="K192">
            <v>4285453.5097999992</v>
          </cell>
          <cell r="L192">
            <v>12408212.439799998</v>
          </cell>
          <cell r="M192">
            <v>1.0572299999999999</v>
          </cell>
        </row>
        <row r="193">
          <cell r="A193" t="str">
            <v>0701615800200</v>
          </cell>
          <cell r="B193" t="str">
            <v>LANSING SCHOOL DISTRICT 158</v>
          </cell>
          <cell r="C193" t="str">
            <v>COOK</v>
          </cell>
          <cell r="D193" t="str">
            <v>Elementary</v>
          </cell>
          <cell r="F193">
            <v>2615.5</v>
          </cell>
          <cell r="H193">
            <v>14603041.619999999</v>
          </cell>
          <cell r="I193">
            <v>2004309.96</v>
          </cell>
          <cell r="J193">
            <v>5552974.9800000004</v>
          </cell>
          <cell r="K193">
            <v>12181888.215</v>
          </cell>
          <cell r="L193">
            <v>34342214.774999999</v>
          </cell>
          <cell r="M193">
            <v>1.0572299999999999</v>
          </cell>
        </row>
        <row r="194">
          <cell r="A194" t="str">
            <v>0701615900200</v>
          </cell>
          <cell r="B194" t="str">
            <v>ELEM SCHOOL DISTRICT 159</v>
          </cell>
          <cell r="C194" t="str">
            <v>COOK</v>
          </cell>
          <cell r="D194" t="str">
            <v>Elementary</v>
          </cell>
          <cell r="F194">
            <v>1814</v>
          </cell>
          <cell r="H194">
            <v>10016219.17</v>
          </cell>
          <cell r="I194">
            <v>1390104.48</v>
          </cell>
          <cell r="J194">
            <v>3684215.26</v>
          </cell>
          <cell r="K194">
            <v>7849205.4169999994</v>
          </cell>
          <cell r="L194">
            <v>22939744.327</v>
          </cell>
          <cell r="M194">
            <v>1.0572299999999999</v>
          </cell>
        </row>
        <row r="195">
          <cell r="A195" t="str">
            <v>0701616000200</v>
          </cell>
          <cell r="B195" t="str">
            <v>COUNTRY CLUB HILLS SCH DIST 160</v>
          </cell>
          <cell r="C195" t="str">
            <v>COOK</v>
          </cell>
          <cell r="D195" t="str">
            <v>Elementary</v>
          </cell>
          <cell r="F195">
            <v>1217.25</v>
          </cell>
          <cell r="H195">
            <v>6850561.9099999992</v>
          </cell>
          <cell r="I195">
            <v>932803.02</v>
          </cell>
          <cell r="J195">
            <v>2734668.5299999993</v>
          </cell>
          <cell r="K195">
            <v>5732192.7029999997</v>
          </cell>
          <cell r="L195">
            <v>16250226.162999999</v>
          </cell>
          <cell r="M195">
            <v>1.0572299999999999</v>
          </cell>
        </row>
        <row r="196">
          <cell r="A196" t="str">
            <v>0701616100200</v>
          </cell>
          <cell r="B196" t="str">
            <v>FLOSSMOOR SCHOOL DISTRICT 161</v>
          </cell>
          <cell r="C196" t="str">
            <v>COOK</v>
          </cell>
          <cell r="D196" t="str">
            <v>Elementary</v>
          </cell>
          <cell r="F196">
            <v>2345.25</v>
          </cell>
          <cell r="H196">
            <v>12384963.990000004</v>
          </cell>
          <cell r="I196">
            <v>1797211.98</v>
          </cell>
          <cell r="J196">
            <v>3643639.9499999997</v>
          </cell>
          <cell r="K196">
            <v>10327187.583000001</v>
          </cell>
          <cell r="L196">
            <v>28153003.503000006</v>
          </cell>
          <cell r="M196">
            <v>1.0572299999999999</v>
          </cell>
        </row>
        <row r="197">
          <cell r="A197" t="str">
            <v>0701616200200</v>
          </cell>
          <cell r="B197" t="str">
            <v>MATTESON ELEM SCHOOL DIST 162</v>
          </cell>
          <cell r="C197" t="str">
            <v>COOK</v>
          </cell>
          <cell r="D197" t="str">
            <v>Elementary</v>
          </cell>
          <cell r="F197">
            <v>2615.62</v>
          </cell>
          <cell r="H197">
            <v>14576504.579999998</v>
          </cell>
          <cell r="I197">
            <v>2004401.91</v>
          </cell>
          <cell r="J197">
            <v>5169129.79</v>
          </cell>
          <cell r="K197">
            <v>12061090.18352</v>
          </cell>
          <cell r="L197">
            <v>33811126.463519998</v>
          </cell>
          <cell r="M197">
            <v>1.0572299999999999</v>
          </cell>
        </row>
        <row r="198">
          <cell r="A198" t="str">
            <v>0701616300200</v>
          </cell>
          <cell r="B198" t="str">
            <v>PARK FOREST SCHOOL DIST 163</v>
          </cell>
          <cell r="C198" t="str">
            <v>COOK</v>
          </cell>
          <cell r="D198" t="str">
            <v>Elementary</v>
          </cell>
          <cell r="F198">
            <v>1758.37</v>
          </cell>
          <cell r="H198">
            <v>10192010.41</v>
          </cell>
          <cell r="I198">
            <v>1347474.09</v>
          </cell>
          <cell r="J198">
            <v>4223938.47</v>
          </cell>
          <cell r="K198">
            <v>8442184.6705199983</v>
          </cell>
          <cell r="L198">
            <v>24205607.640519999</v>
          </cell>
          <cell r="M198">
            <v>1.0572299999999999</v>
          </cell>
        </row>
        <row r="199">
          <cell r="A199" t="str">
            <v>0701616700200</v>
          </cell>
          <cell r="B199" t="str">
            <v>BROOKWOOD SCHOOL DIST 167</v>
          </cell>
          <cell r="C199" t="str">
            <v>COOK</v>
          </cell>
          <cell r="D199" t="str">
            <v>Elementary</v>
          </cell>
          <cell r="F199">
            <v>1119.1400000000001</v>
          </cell>
          <cell r="H199">
            <v>6370987.3300000001</v>
          </cell>
          <cell r="I199">
            <v>857619.36</v>
          </cell>
          <cell r="J199">
            <v>2753558.59</v>
          </cell>
          <cell r="K199">
            <v>5359147.2214399995</v>
          </cell>
          <cell r="L199">
            <v>15341312.50144</v>
          </cell>
          <cell r="M199">
            <v>1.0572299999999999</v>
          </cell>
        </row>
        <row r="200">
          <cell r="A200" t="str">
            <v>0701616800400</v>
          </cell>
          <cell r="B200" t="str">
            <v>COMM CONS SCHOOL DIST 168</v>
          </cell>
          <cell r="C200" t="str">
            <v>COOK</v>
          </cell>
          <cell r="D200" t="str">
            <v>Elementary</v>
          </cell>
          <cell r="F200">
            <v>1319.55</v>
          </cell>
          <cell r="H200">
            <v>7848519.0999999996</v>
          </cell>
          <cell r="I200">
            <v>1011197.55</v>
          </cell>
          <cell r="J200">
            <v>3726503.7100000004</v>
          </cell>
          <cell r="K200">
            <v>6557544.3197999997</v>
          </cell>
          <cell r="L200">
            <v>19143764.6798</v>
          </cell>
          <cell r="M200">
            <v>1.0572299999999999</v>
          </cell>
        </row>
        <row r="201">
          <cell r="A201" t="str">
            <v>0701616900200</v>
          </cell>
          <cell r="B201" t="str">
            <v>FORD HEIGHTS SCHOOL DISTRICT 169</v>
          </cell>
          <cell r="C201" t="str">
            <v>COOK</v>
          </cell>
          <cell r="D201" t="str">
            <v>Elementary</v>
          </cell>
          <cell r="F201">
            <v>407.5</v>
          </cell>
          <cell r="H201">
            <v>2372796</v>
          </cell>
          <cell r="I201">
            <v>312275.40000000002</v>
          </cell>
          <cell r="J201">
            <v>955125.7100000002</v>
          </cell>
          <cell r="K201">
            <v>1951453.3620000002</v>
          </cell>
          <cell r="L201">
            <v>5591650.472000001</v>
          </cell>
          <cell r="M201">
            <v>1.0572299999999999</v>
          </cell>
        </row>
        <row r="202">
          <cell r="A202" t="str">
            <v>0701617000200</v>
          </cell>
          <cell r="B202" t="str">
            <v>CHICAGO HEIGHTS SCHOOL DIST 170</v>
          </cell>
          <cell r="C202" t="str">
            <v>COOK</v>
          </cell>
          <cell r="D202" t="str">
            <v>Elementary</v>
          </cell>
          <cell r="F202">
            <v>3028.38</v>
          </cell>
          <cell r="H202">
            <v>18021722.219999999</v>
          </cell>
          <cell r="I202">
            <v>2320708.16</v>
          </cell>
          <cell r="J202">
            <v>9991423.0300000012</v>
          </cell>
          <cell r="K202">
            <v>15471342.672479998</v>
          </cell>
          <cell r="L202">
            <v>45805196.082479998</v>
          </cell>
          <cell r="M202">
            <v>1.0572299999999999</v>
          </cell>
        </row>
        <row r="203">
          <cell r="A203" t="str">
            <v>0701617100200</v>
          </cell>
          <cell r="B203" t="str">
            <v>SUNNYBROOK SCHOOL DISTRICT 171</v>
          </cell>
          <cell r="C203" t="str">
            <v>COOK</v>
          </cell>
          <cell r="D203" t="str">
            <v>Elementary</v>
          </cell>
          <cell r="F203">
            <v>1034.25</v>
          </cell>
          <cell r="H203">
            <v>5681783.0599999987</v>
          </cell>
          <cell r="I203">
            <v>792566.46</v>
          </cell>
          <cell r="J203">
            <v>2284015.21</v>
          </cell>
          <cell r="K203">
            <v>4815801.9909999995</v>
          </cell>
          <cell r="L203">
            <v>13574166.720999997</v>
          </cell>
          <cell r="M203">
            <v>1.0572299999999999</v>
          </cell>
        </row>
        <row r="204">
          <cell r="A204" t="str">
            <v>0701617200200</v>
          </cell>
          <cell r="B204" t="str">
            <v>SANDRIDGE SCHOOL DISTRICT 172</v>
          </cell>
          <cell r="C204" t="str">
            <v>COOK</v>
          </cell>
          <cell r="D204" t="str">
            <v>Elementary</v>
          </cell>
          <cell r="F204">
            <v>363.5</v>
          </cell>
          <cell r="H204">
            <v>2101352.48</v>
          </cell>
          <cell r="I204">
            <v>278557.32</v>
          </cell>
          <cell r="J204">
            <v>949199.39</v>
          </cell>
          <cell r="K204">
            <v>1764627.689</v>
          </cell>
          <cell r="L204">
            <v>5093736.8789999997</v>
          </cell>
          <cell r="M204">
            <v>1.0572299999999999</v>
          </cell>
        </row>
        <row r="205">
          <cell r="A205" t="str">
            <v>0701619400200</v>
          </cell>
          <cell r="B205" t="str">
            <v>STEGER SCHOOL DISTRICT 194</v>
          </cell>
          <cell r="C205" t="str">
            <v>COOK</v>
          </cell>
          <cell r="D205" t="str">
            <v>Elementary</v>
          </cell>
          <cell r="F205">
            <v>1460.5</v>
          </cell>
          <cell r="H205">
            <v>8306212.5699999994</v>
          </cell>
          <cell r="I205">
            <v>1119210.3600000001</v>
          </cell>
          <cell r="J205">
            <v>3399078.9899999998</v>
          </cell>
          <cell r="K205">
            <v>6930809.6849999987</v>
          </cell>
          <cell r="L205">
            <v>19755311.604999997</v>
          </cell>
          <cell r="M205">
            <v>1.0572299999999999</v>
          </cell>
        </row>
        <row r="206">
          <cell r="A206" t="str">
            <v>0701620501700</v>
          </cell>
          <cell r="B206" t="str">
            <v>THORNTON TWP H S DIST 205</v>
          </cell>
          <cell r="C206" t="str">
            <v>COOK</v>
          </cell>
          <cell r="D206" t="str">
            <v>High School</v>
          </cell>
          <cell r="F206">
            <v>5186.99</v>
          </cell>
          <cell r="H206">
            <v>33054900.079999998</v>
          </cell>
          <cell r="I206">
            <v>3974894.17</v>
          </cell>
          <cell r="J206">
            <v>13733447.699999999</v>
          </cell>
          <cell r="K206">
            <v>29086999.835040003</v>
          </cell>
          <cell r="L206">
            <v>79850241.785040006</v>
          </cell>
          <cell r="M206">
            <v>1.0572299999999999</v>
          </cell>
        </row>
        <row r="207">
          <cell r="A207" t="str">
            <v>0701620601700</v>
          </cell>
          <cell r="B207" t="str">
            <v>BLOOM TWP HIGH SCH DIST 206</v>
          </cell>
          <cell r="C207" t="str">
            <v>COOK</v>
          </cell>
          <cell r="D207" t="str">
            <v>High School</v>
          </cell>
          <cell r="F207">
            <v>3067.83</v>
          </cell>
          <cell r="H207">
            <v>19359090.989999995</v>
          </cell>
          <cell r="I207">
            <v>2350939.48</v>
          </cell>
          <cell r="J207">
            <v>8311987.6300000008</v>
          </cell>
          <cell r="K207">
            <v>17202875.520679999</v>
          </cell>
          <cell r="L207">
            <v>47224893.620679989</v>
          </cell>
          <cell r="M207">
            <v>1.0572299999999999</v>
          </cell>
        </row>
        <row r="208">
          <cell r="A208" t="str">
            <v>0701621001700</v>
          </cell>
          <cell r="B208" t="str">
            <v>LEMONT TWP H S DIST 210</v>
          </cell>
          <cell r="C208" t="str">
            <v>COOK</v>
          </cell>
          <cell r="D208" t="str">
            <v>High School</v>
          </cell>
          <cell r="F208">
            <v>1408.5</v>
          </cell>
          <cell r="H208">
            <v>7982203.6899999995</v>
          </cell>
          <cell r="I208">
            <v>1079361.72</v>
          </cell>
          <cell r="J208">
            <v>1467959.3199999998</v>
          </cell>
          <cell r="K208">
            <v>6534184.9649999999</v>
          </cell>
          <cell r="L208">
            <v>17063709.695</v>
          </cell>
          <cell r="M208">
            <v>1.0572299999999999</v>
          </cell>
        </row>
        <row r="209">
          <cell r="A209" t="str">
            <v>0701621501700</v>
          </cell>
          <cell r="B209" t="str">
            <v>THORNTON FRACTIONAL T H S D 215</v>
          </cell>
          <cell r="C209" t="str">
            <v>COOK</v>
          </cell>
          <cell r="D209" t="str">
            <v>High School</v>
          </cell>
          <cell r="F209">
            <v>3427</v>
          </cell>
          <cell r="H209">
            <v>21012513.48</v>
          </cell>
          <cell r="I209">
            <v>2626178.64</v>
          </cell>
          <cell r="J209">
            <v>7014459.6799999997</v>
          </cell>
          <cell r="K209">
            <v>18364588.270999998</v>
          </cell>
          <cell r="L209">
            <v>49017740.070999995</v>
          </cell>
          <cell r="M209">
            <v>1.0572299999999999</v>
          </cell>
        </row>
        <row r="210">
          <cell r="A210" t="str">
            <v>0701621701600</v>
          </cell>
          <cell r="B210" t="str">
            <v>ARGO COMM H S DIST 217</v>
          </cell>
          <cell r="C210" t="str">
            <v>COOK</v>
          </cell>
          <cell r="D210" t="str">
            <v>High School</v>
          </cell>
          <cell r="F210">
            <v>1945</v>
          </cell>
          <cell r="H210">
            <v>12085849.18</v>
          </cell>
          <cell r="I210">
            <v>1490492.4</v>
          </cell>
          <cell r="J210">
            <v>4677779.97</v>
          </cell>
          <cell r="K210">
            <v>10676116.537999999</v>
          </cell>
          <cell r="L210">
            <v>28930238.088</v>
          </cell>
          <cell r="M210">
            <v>1.0572299999999999</v>
          </cell>
        </row>
        <row r="211">
          <cell r="A211" t="str">
            <v>0701621801600</v>
          </cell>
          <cell r="B211" t="str">
            <v>COMMUNITY HIGH SCHOOL DIST 218</v>
          </cell>
          <cell r="C211" t="str">
            <v>COOK</v>
          </cell>
          <cell r="D211" t="str">
            <v>High School</v>
          </cell>
          <cell r="F211">
            <v>5379</v>
          </cell>
          <cell r="H211">
            <v>32697103.190000005</v>
          </cell>
          <cell r="I211">
            <v>4122035.28</v>
          </cell>
          <cell r="J211">
            <v>10730103.6</v>
          </cell>
          <cell r="K211">
            <v>28658297.928000003</v>
          </cell>
          <cell r="L211">
            <v>76207539.998000011</v>
          </cell>
          <cell r="M211">
            <v>1.0572299999999999</v>
          </cell>
        </row>
        <row r="212">
          <cell r="A212" t="str">
            <v>0701622001700</v>
          </cell>
          <cell r="B212" t="str">
            <v>REAVIS TWP H S DIST 220</v>
          </cell>
          <cell r="C212" t="str">
            <v>COOK</v>
          </cell>
          <cell r="D212" t="str">
            <v>High School</v>
          </cell>
          <cell r="F212">
            <v>1825.32</v>
          </cell>
          <cell r="H212">
            <v>11126638.35</v>
          </cell>
          <cell r="I212">
            <v>1398779.22</v>
          </cell>
          <cell r="J212">
            <v>3735007.1599999992</v>
          </cell>
          <cell r="K212">
            <v>9761901.0667199995</v>
          </cell>
          <cell r="L212">
            <v>26022325.796719998</v>
          </cell>
          <cell r="M212">
            <v>1.0572299999999999</v>
          </cell>
        </row>
        <row r="213">
          <cell r="A213" t="str">
            <v>0701622701700</v>
          </cell>
          <cell r="B213" t="str">
            <v>RICH TWP H S DISTRICT 227</v>
          </cell>
          <cell r="C213" t="str">
            <v>COOK</v>
          </cell>
          <cell r="D213" t="str">
            <v>High School</v>
          </cell>
          <cell r="F213">
            <v>3605.65</v>
          </cell>
          <cell r="H213">
            <v>21920938.939999998</v>
          </cell>
          <cell r="I213">
            <v>2763081.7</v>
          </cell>
          <cell r="J213">
            <v>6951127.629999999</v>
          </cell>
          <cell r="K213">
            <v>19139864.967400003</v>
          </cell>
          <cell r="L213">
            <v>50775013.237399995</v>
          </cell>
          <cell r="M213">
            <v>1.0572299999999999</v>
          </cell>
        </row>
        <row r="214">
          <cell r="A214" t="str">
            <v>0701622801600</v>
          </cell>
          <cell r="B214" t="str">
            <v>BREMEN COMM H S DISTRICT 228</v>
          </cell>
          <cell r="C214" t="str">
            <v>COOK</v>
          </cell>
          <cell r="D214" t="str">
            <v>High School</v>
          </cell>
          <cell r="F214">
            <v>5131.32</v>
          </cell>
          <cell r="H214">
            <v>30917600.589999996</v>
          </cell>
          <cell r="I214">
            <v>3932233.14</v>
          </cell>
          <cell r="J214">
            <v>9531025.9299999997</v>
          </cell>
          <cell r="K214">
            <v>27049359.369719997</v>
          </cell>
          <cell r="L214">
            <v>71430219.029719993</v>
          </cell>
          <cell r="M214">
            <v>1.0572299999999999</v>
          </cell>
        </row>
        <row r="215">
          <cell r="A215" t="str">
            <v>0701622901600</v>
          </cell>
          <cell r="B215" t="str">
            <v>OAK LAWN COMM H S DIST 229</v>
          </cell>
          <cell r="C215" t="str">
            <v>COOK</v>
          </cell>
          <cell r="D215" t="str">
            <v>High School</v>
          </cell>
          <cell r="F215">
            <v>1845.5</v>
          </cell>
          <cell r="H215">
            <v>11167250.030000003</v>
          </cell>
          <cell r="I215">
            <v>1414243.56</v>
          </cell>
          <cell r="J215">
            <v>3666736.4400000004</v>
          </cell>
          <cell r="K215">
            <v>9813077.557</v>
          </cell>
          <cell r="L215">
            <v>26061307.587000005</v>
          </cell>
          <cell r="M215">
            <v>1.0572299999999999</v>
          </cell>
        </row>
        <row r="216">
          <cell r="A216" t="str">
            <v>0701623001300</v>
          </cell>
          <cell r="B216" t="str">
            <v>CONS HIGH SCHOOL DISTRICT 230</v>
          </cell>
          <cell r="C216" t="str">
            <v>COOK</v>
          </cell>
          <cell r="D216" t="str">
            <v>High School</v>
          </cell>
          <cell r="F216">
            <v>7524.98</v>
          </cell>
          <cell r="H216">
            <v>43946902.690000005</v>
          </cell>
          <cell r="I216">
            <v>5766542.6699999999</v>
          </cell>
          <cell r="J216">
            <v>10913559.199999999</v>
          </cell>
          <cell r="K216">
            <v>36201672.538079992</v>
          </cell>
          <cell r="L216">
            <v>96828677.098079994</v>
          </cell>
          <cell r="M216">
            <v>1.0572299999999999</v>
          </cell>
        </row>
        <row r="217">
          <cell r="A217" t="str">
            <v>0701623101600</v>
          </cell>
          <cell r="B217" t="str">
            <v>EVERGREEN PARK COMM HI SCH D 231</v>
          </cell>
          <cell r="C217" t="str">
            <v>COOK</v>
          </cell>
          <cell r="D217" t="str">
            <v>High School</v>
          </cell>
          <cell r="F217">
            <v>858.49</v>
          </cell>
          <cell r="H217">
            <v>5042626.9499999993</v>
          </cell>
          <cell r="I217">
            <v>657878.05000000005</v>
          </cell>
          <cell r="J217">
            <v>1271467.3799999999</v>
          </cell>
          <cell r="K217">
            <v>4146431.9660400003</v>
          </cell>
          <cell r="L217">
            <v>11118404.346039999</v>
          </cell>
          <cell r="M217">
            <v>1.0572299999999999</v>
          </cell>
        </row>
        <row r="218">
          <cell r="A218" t="str">
            <v>0701623301600</v>
          </cell>
          <cell r="B218" t="str">
            <v>HOMEWOOD FLOSSMOOR C H S D 233</v>
          </cell>
          <cell r="C218" t="str">
            <v>COOK</v>
          </cell>
          <cell r="D218" t="str">
            <v>High School</v>
          </cell>
          <cell r="F218">
            <v>2809.5</v>
          </cell>
          <cell r="H218">
            <v>16222773.84</v>
          </cell>
          <cell r="I218">
            <v>2152976.04</v>
          </cell>
          <cell r="J218">
            <v>3442919.6999999997</v>
          </cell>
          <cell r="K218">
            <v>14076808.256999999</v>
          </cell>
          <cell r="L218">
            <v>35895477.836999997</v>
          </cell>
          <cell r="M218">
            <v>1.0572299999999999</v>
          </cell>
        </row>
        <row r="219">
          <cell r="A219" t="str">
            <v>0800000000092</v>
          </cell>
          <cell r="B219" t="str">
            <v>ALT SCH-CAROLL/JODAVIESS/STEPHENS</v>
          </cell>
          <cell r="C219" t="str">
            <v>JO DAVIESS</v>
          </cell>
          <cell r="D219" t="str">
            <v>Regional</v>
          </cell>
          <cell r="F219">
            <v>0</v>
          </cell>
          <cell r="H219">
            <v>0</v>
          </cell>
          <cell r="I219">
            <v>0</v>
          </cell>
          <cell r="J219">
            <v>0</v>
          </cell>
          <cell r="K219">
            <v>0</v>
          </cell>
          <cell r="L219">
            <v>0</v>
          </cell>
          <cell r="M219">
            <v>0</v>
          </cell>
        </row>
        <row r="220">
          <cell r="A220" t="str">
            <v>0800000000093</v>
          </cell>
          <cell r="B220" t="str">
            <v>SAFE SCH-CARROLL/JO DAVIESS/STEPH</v>
          </cell>
          <cell r="C220" t="str">
            <v>JO DAVIESS</v>
          </cell>
          <cell r="D220" t="str">
            <v>Regional</v>
          </cell>
          <cell r="F220">
            <v>0</v>
          </cell>
          <cell r="H220">
            <v>0</v>
          </cell>
          <cell r="I220">
            <v>0</v>
          </cell>
          <cell r="J220">
            <v>0</v>
          </cell>
          <cell r="K220">
            <v>0</v>
          </cell>
          <cell r="L220">
            <v>0</v>
          </cell>
          <cell r="M220">
            <v>0</v>
          </cell>
        </row>
        <row r="221">
          <cell r="A221" t="str">
            <v>0800830802600</v>
          </cell>
          <cell r="B221" t="str">
            <v>EASTLAND COMM UNIT SCH DIST 308</v>
          </cell>
          <cell r="C221" t="str">
            <v>CARROLL</v>
          </cell>
          <cell r="D221" t="str">
            <v>Unit</v>
          </cell>
          <cell r="F221">
            <v>608.5</v>
          </cell>
          <cell r="H221">
            <v>3384763.7900000005</v>
          </cell>
          <cell r="I221">
            <v>466305.72</v>
          </cell>
          <cell r="J221">
            <v>926941.57</v>
          </cell>
          <cell r="K221">
            <v>2662188.63</v>
          </cell>
          <cell r="L221">
            <v>7440199.7100000009</v>
          </cell>
          <cell r="M221">
            <v>0.9</v>
          </cell>
        </row>
        <row r="222">
          <cell r="A222" t="str">
            <v>0800831402600</v>
          </cell>
          <cell r="B222" t="str">
            <v>WEST CARROLL</v>
          </cell>
          <cell r="C222" t="str">
            <v>CARROLL</v>
          </cell>
          <cell r="D222" t="str">
            <v>Unit</v>
          </cell>
          <cell r="F222">
            <v>1056.28</v>
          </cell>
          <cell r="H222">
            <v>5976217.21</v>
          </cell>
          <cell r="I222">
            <v>809448.48</v>
          </cell>
          <cell r="J222">
            <v>1879519.41</v>
          </cell>
          <cell r="K222">
            <v>5026545.0878800005</v>
          </cell>
          <cell r="L222">
            <v>13691730.18788</v>
          </cell>
          <cell r="M222">
            <v>0.9</v>
          </cell>
        </row>
        <row r="223">
          <cell r="A223" t="str">
            <v>0800839902600</v>
          </cell>
          <cell r="B223" t="str">
            <v>CHADWICK-MILLEDGEVILLE CUSD 399</v>
          </cell>
          <cell r="C223" t="str">
            <v>CARROLL</v>
          </cell>
          <cell r="D223" t="str">
            <v>Unit</v>
          </cell>
          <cell r="F223">
            <v>454.88</v>
          </cell>
          <cell r="H223">
            <v>2524547.0800000005</v>
          </cell>
          <cell r="I223">
            <v>348583.64</v>
          </cell>
          <cell r="J223">
            <v>687586.64</v>
          </cell>
          <cell r="K223">
            <v>2126026.6364799999</v>
          </cell>
          <cell r="L223">
            <v>5686743.9964800011</v>
          </cell>
          <cell r="M223">
            <v>0.9</v>
          </cell>
        </row>
        <row r="224">
          <cell r="A224" t="str">
            <v>0804311902200</v>
          </cell>
          <cell r="B224" t="str">
            <v>EAST DUBUQUE UNIT SCH DIST 119</v>
          </cell>
          <cell r="C224" t="str">
            <v>JO DAVIESS</v>
          </cell>
          <cell r="D224" t="str">
            <v>Unit</v>
          </cell>
          <cell r="F224">
            <v>630.46</v>
          </cell>
          <cell r="H224">
            <v>3416482.8499999996</v>
          </cell>
          <cell r="I224">
            <v>483134.1</v>
          </cell>
          <cell r="J224">
            <v>824876.29</v>
          </cell>
          <cell r="K224">
            <v>2872263.5501599996</v>
          </cell>
          <cell r="L224">
            <v>7596756.7901600003</v>
          </cell>
          <cell r="M224">
            <v>0.9</v>
          </cell>
        </row>
        <row r="225">
          <cell r="A225" t="str">
            <v>0804312002200</v>
          </cell>
          <cell r="B225" t="str">
            <v>GALENA UNIT SCHOOL DIST 120</v>
          </cell>
          <cell r="C225" t="str">
            <v>JO DAVIESS</v>
          </cell>
          <cell r="D225" t="str">
            <v>Unit</v>
          </cell>
          <cell r="F225">
            <v>806.5</v>
          </cell>
          <cell r="H225">
            <v>4447310.21</v>
          </cell>
          <cell r="I225">
            <v>618037.07999999996</v>
          </cell>
          <cell r="J225">
            <v>1404324.5300000003</v>
          </cell>
          <cell r="K225">
            <v>3553241.1279999996</v>
          </cell>
          <cell r="L225">
            <v>10022912.947999999</v>
          </cell>
          <cell r="M225">
            <v>0.9</v>
          </cell>
        </row>
        <row r="226">
          <cell r="A226" t="str">
            <v>0804320502600</v>
          </cell>
          <cell r="B226" t="str">
            <v>WARREN COMM UNIT SCHOOL DIST 205</v>
          </cell>
          <cell r="C226" t="str">
            <v>JO DAVIESS</v>
          </cell>
          <cell r="D226" t="str">
            <v>Unit</v>
          </cell>
          <cell r="F226">
            <v>376.53</v>
          </cell>
          <cell r="H226">
            <v>2060724.94</v>
          </cell>
          <cell r="I226">
            <v>288542.46000000002</v>
          </cell>
          <cell r="J226">
            <v>534651.03</v>
          </cell>
          <cell r="K226">
            <v>1726610.87788</v>
          </cell>
          <cell r="L226">
            <v>4610529.3078799993</v>
          </cell>
          <cell r="M226">
            <v>0.9</v>
          </cell>
        </row>
        <row r="227">
          <cell r="A227" t="str">
            <v>0804320602600</v>
          </cell>
          <cell r="B227" t="str">
            <v>STOCKTON C U SCHOOL DIST 206</v>
          </cell>
          <cell r="C227" t="str">
            <v>JO DAVIESS</v>
          </cell>
          <cell r="D227" t="str">
            <v>Unit</v>
          </cell>
          <cell r="F227">
            <v>573.25</v>
          </cell>
          <cell r="H227">
            <v>3171419.12</v>
          </cell>
          <cell r="I227">
            <v>439292.94</v>
          </cell>
          <cell r="J227">
            <v>851519.2</v>
          </cell>
          <cell r="K227">
            <v>2655590.145</v>
          </cell>
          <cell r="L227">
            <v>7117821.4049999993</v>
          </cell>
          <cell r="M227">
            <v>0.9</v>
          </cell>
        </row>
        <row r="228">
          <cell r="A228" t="str">
            <v>0804321002600</v>
          </cell>
          <cell r="B228" t="str">
            <v>RIVER RIDGE C U SCH DIST 210</v>
          </cell>
          <cell r="C228" t="str">
            <v>JO DAVIESS</v>
          </cell>
          <cell r="D228" t="str">
            <v>Unit</v>
          </cell>
          <cell r="F228">
            <v>485.28</v>
          </cell>
          <cell r="H228">
            <v>2695262.39</v>
          </cell>
          <cell r="I228">
            <v>371879.76</v>
          </cell>
          <cell r="J228">
            <v>778460.76</v>
          </cell>
          <cell r="K228">
            <v>2127546.3268800005</v>
          </cell>
          <cell r="L228">
            <v>5973149.2368800007</v>
          </cell>
          <cell r="M228">
            <v>0.9</v>
          </cell>
        </row>
        <row r="229">
          <cell r="A229" t="str">
            <v>0804321102600</v>
          </cell>
          <cell r="B229" t="str">
            <v>SCALES MOUND C U SCH DISTRICT 211</v>
          </cell>
          <cell r="C229" t="str">
            <v>JO DAVIESS</v>
          </cell>
          <cell r="D229" t="str">
            <v>Unit</v>
          </cell>
          <cell r="F229">
            <v>235.25</v>
          </cell>
          <cell r="H229">
            <v>1260557.8</v>
          </cell>
          <cell r="I229">
            <v>180276.78</v>
          </cell>
          <cell r="J229">
            <v>282503.64</v>
          </cell>
          <cell r="K229">
            <v>983495.51399999997</v>
          </cell>
          <cell r="L229">
            <v>2706833.7340000002</v>
          </cell>
          <cell r="M229">
            <v>0.9</v>
          </cell>
        </row>
        <row r="230">
          <cell r="A230" t="str">
            <v>0808914502200</v>
          </cell>
          <cell r="B230" t="str">
            <v>FREEPORT SCHOOL DIST 145</v>
          </cell>
          <cell r="C230" t="str">
            <v>STEPHENSON</v>
          </cell>
          <cell r="D230" t="str">
            <v>Unit</v>
          </cell>
          <cell r="F230">
            <v>3928.39</v>
          </cell>
          <cell r="H230">
            <v>23392456.739999998</v>
          </cell>
          <cell r="I230">
            <v>3010403.82</v>
          </cell>
          <cell r="J230">
            <v>9731586.3000000007</v>
          </cell>
          <cell r="K230">
            <v>19811889.417440005</v>
          </cell>
          <cell r="L230">
            <v>55946336.277440004</v>
          </cell>
          <cell r="M230">
            <v>0.9</v>
          </cell>
        </row>
        <row r="231">
          <cell r="A231" t="str">
            <v>0808920002600</v>
          </cell>
          <cell r="B231" t="str">
            <v>PEARL CITY C U SCH DIST 200</v>
          </cell>
          <cell r="C231" t="str">
            <v>STEPHENSON</v>
          </cell>
          <cell r="D231" t="str">
            <v>Unit</v>
          </cell>
          <cell r="F231">
            <v>432.3</v>
          </cell>
          <cell r="H231">
            <v>2355521.6000000006</v>
          </cell>
          <cell r="I231">
            <v>331280.13</v>
          </cell>
          <cell r="J231">
            <v>576919.36</v>
          </cell>
          <cell r="K231">
            <v>1973446.8908000002</v>
          </cell>
          <cell r="L231">
            <v>5237167.980800001</v>
          </cell>
          <cell r="M231">
            <v>0.9</v>
          </cell>
        </row>
        <row r="232">
          <cell r="A232" t="str">
            <v>0808920102600</v>
          </cell>
          <cell r="B232" t="str">
            <v>DAKOTA COMM UNIT SCH DIST 201</v>
          </cell>
          <cell r="C232" t="str">
            <v>STEPHENSON</v>
          </cell>
          <cell r="D232" t="str">
            <v>Unit</v>
          </cell>
          <cell r="F232">
            <v>804.8</v>
          </cell>
          <cell r="H232">
            <v>4417441.8100000005</v>
          </cell>
          <cell r="I232">
            <v>616734.32999999996</v>
          </cell>
          <cell r="J232">
            <v>1130915.0599999998</v>
          </cell>
          <cell r="K232">
            <v>3696964.9157999996</v>
          </cell>
          <cell r="L232">
            <v>9862056.1158000007</v>
          </cell>
          <cell r="M232">
            <v>0.9</v>
          </cell>
        </row>
        <row r="233">
          <cell r="A233" t="str">
            <v>0808920202600</v>
          </cell>
          <cell r="B233" t="str">
            <v>LENA WINSLOW C U SCH DIST 202</v>
          </cell>
          <cell r="C233" t="str">
            <v>STEPHENSON</v>
          </cell>
          <cell r="D233" t="str">
            <v>Unit</v>
          </cell>
          <cell r="F233">
            <v>770.5</v>
          </cell>
          <cell r="H233">
            <v>4247532.6899999995</v>
          </cell>
          <cell r="I233">
            <v>590449.56000000006</v>
          </cell>
          <cell r="J233">
            <v>1140744.3599999999</v>
          </cell>
          <cell r="K233">
            <v>3558454.4989999994</v>
          </cell>
          <cell r="L233">
            <v>9537181.1089999992</v>
          </cell>
          <cell r="M233">
            <v>0.9</v>
          </cell>
        </row>
        <row r="234">
          <cell r="A234" t="str">
            <v>0808920302600</v>
          </cell>
          <cell r="B234" t="str">
            <v>ORANGEVILLE C U SCHOOL DIST 203</v>
          </cell>
          <cell r="C234" t="str">
            <v>STEPHENSON</v>
          </cell>
          <cell r="D234" t="str">
            <v>Unit</v>
          </cell>
          <cell r="F234">
            <v>333.63</v>
          </cell>
          <cell r="H234">
            <v>1816035.3199999996</v>
          </cell>
          <cell r="I234">
            <v>255667.34</v>
          </cell>
          <cell r="J234">
            <v>446580.81999999995</v>
          </cell>
          <cell r="K234">
            <v>1523952.3274799997</v>
          </cell>
          <cell r="L234">
            <v>4042235.807479999</v>
          </cell>
          <cell r="M234">
            <v>0.9</v>
          </cell>
        </row>
        <row r="235">
          <cell r="A235" t="str">
            <v>0900000000093</v>
          </cell>
          <cell r="B235" t="str">
            <v>SAFE SCH-CHAMPAIGN/FORD ROE</v>
          </cell>
          <cell r="C235" t="str">
            <v>CHAMPAIGN</v>
          </cell>
          <cell r="D235" t="str">
            <v>Regional</v>
          </cell>
          <cell r="F235">
            <v>0</v>
          </cell>
          <cell r="H235">
            <v>0</v>
          </cell>
          <cell r="I235">
            <v>0</v>
          </cell>
          <cell r="J235">
            <v>0</v>
          </cell>
          <cell r="K235">
            <v>0</v>
          </cell>
          <cell r="L235">
            <v>0</v>
          </cell>
          <cell r="M235">
            <v>0</v>
          </cell>
        </row>
        <row r="236">
          <cell r="A236" t="str">
            <v>0901000102600</v>
          </cell>
          <cell r="B236" t="str">
            <v>FISHER C U SCHOOL DISTRICT 1</v>
          </cell>
          <cell r="C236" t="str">
            <v>CHAMPAIGN</v>
          </cell>
          <cell r="D236" t="str">
            <v>Unit</v>
          </cell>
          <cell r="F236">
            <v>624</v>
          </cell>
          <cell r="H236">
            <v>3409726.7099999995</v>
          </cell>
          <cell r="I236">
            <v>478183.67999999999</v>
          </cell>
          <cell r="J236">
            <v>826758.74</v>
          </cell>
          <cell r="K236">
            <v>2846555.1579999994</v>
          </cell>
          <cell r="L236">
            <v>7561224.2879999988</v>
          </cell>
          <cell r="M236">
            <v>0.9</v>
          </cell>
        </row>
        <row r="237">
          <cell r="A237" t="str">
            <v>0901000302600</v>
          </cell>
          <cell r="B237" t="str">
            <v>MAHOMET-SEYMOUR C U SCH DIST 3</v>
          </cell>
          <cell r="C237" t="str">
            <v>CHAMPAIGN</v>
          </cell>
          <cell r="D237" t="str">
            <v>Unit</v>
          </cell>
          <cell r="F237">
            <v>3053.25</v>
          </cell>
          <cell r="H237">
            <v>16372596.210000001</v>
          </cell>
          <cell r="I237">
            <v>2339766.54</v>
          </cell>
          <cell r="J237">
            <v>3443194.7299999995</v>
          </cell>
          <cell r="K237">
            <v>13639601.152000003</v>
          </cell>
          <cell r="L237">
            <v>35795158.631999999</v>
          </cell>
          <cell r="M237">
            <v>0.9</v>
          </cell>
        </row>
        <row r="238">
          <cell r="A238" t="str">
            <v>0901000402600</v>
          </cell>
          <cell r="B238" t="str">
            <v>CHAMPAIGN COMM UNIT SCH DIST 4</v>
          </cell>
          <cell r="C238" t="str">
            <v>CHAMPAIGN</v>
          </cell>
          <cell r="D238" t="str">
            <v>Unit</v>
          </cell>
          <cell r="F238">
            <v>9771.25</v>
          </cell>
          <cell r="H238">
            <v>55754837.920000002</v>
          </cell>
          <cell r="I238">
            <v>7487904.2999999998</v>
          </cell>
          <cell r="J238">
            <v>20809383.350000001</v>
          </cell>
          <cell r="K238">
            <v>47386337.312000006</v>
          </cell>
          <cell r="L238">
            <v>131438462.882</v>
          </cell>
          <cell r="M238">
            <v>0.9</v>
          </cell>
        </row>
        <row r="239">
          <cell r="A239" t="str">
            <v>0901000702600</v>
          </cell>
          <cell r="B239" t="str">
            <v>TOLONO C U SCHOOL DIST 7</v>
          </cell>
          <cell r="C239" t="str">
            <v>CHAMPAIGN</v>
          </cell>
          <cell r="D239" t="str">
            <v>Unit</v>
          </cell>
          <cell r="F239">
            <v>1642.03</v>
          </cell>
          <cell r="H239">
            <v>8889621.5299999993</v>
          </cell>
          <cell r="I239">
            <v>1258320.42</v>
          </cell>
          <cell r="J239">
            <v>2058732.8599999999</v>
          </cell>
          <cell r="K239">
            <v>7450608.26688</v>
          </cell>
          <cell r="L239">
            <v>19657283.076880001</v>
          </cell>
          <cell r="M239">
            <v>0.9</v>
          </cell>
        </row>
        <row r="240">
          <cell r="A240" t="str">
            <v>0901000802600</v>
          </cell>
          <cell r="B240" t="str">
            <v>HERITAGE COMM UNIT SCH DIST 8</v>
          </cell>
          <cell r="C240" t="str">
            <v>CHAMPAIGN</v>
          </cell>
          <cell r="D240" t="str">
            <v>Unit</v>
          </cell>
          <cell r="F240">
            <v>458.36</v>
          </cell>
          <cell r="H240">
            <v>2524205.3699999996</v>
          </cell>
          <cell r="I240">
            <v>351250.43</v>
          </cell>
          <cell r="J240">
            <v>666944.32999999996</v>
          </cell>
          <cell r="K240">
            <v>2125389.7995599997</v>
          </cell>
          <cell r="L240">
            <v>5667789.9295600001</v>
          </cell>
          <cell r="M240">
            <v>0.9</v>
          </cell>
        </row>
        <row r="241">
          <cell r="A241" t="str">
            <v>0901011602200</v>
          </cell>
          <cell r="B241" t="str">
            <v>URBANA SCHOOL DIST 116</v>
          </cell>
          <cell r="C241" t="str">
            <v>CHAMPAIGN</v>
          </cell>
          <cell r="D241" t="str">
            <v>Unit</v>
          </cell>
          <cell r="F241">
            <v>4222.75</v>
          </cell>
          <cell r="H241">
            <v>24629215.740000002</v>
          </cell>
          <cell r="I241">
            <v>3235977.78</v>
          </cell>
          <cell r="J241">
            <v>10711217.98</v>
          </cell>
          <cell r="K241">
            <v>21134006.41</v>
          </cell>
          <cell r="L241">
            <v>59710417.909999996</v>
          </cell>
          <cell r="M241">
            <v>0.9</v>
          </cell>
        </row>
        <row r="242">
          <cell r="A242" t="str">
            <v>0901013000400</v>
          </cell>
          <cell r="B242" t="str">
            <v>THOMASBORO C C SCHOOL DIST 130</v>
          </cell>
          <cell r="C242" t="str">
            <v>CHAMPAIGN</v>
          </cell>
          <cell r="D242" t="str">
            <v>Elementary</v>
          </cell>
          <cell r="F242">
            <v>154.21</v>
          </cell>
          <cell r="H242">
            <v>896852.60000000009</v>
          </cell>
          <cell r="I242">
            <v>118174.2</v>
          </cell>
          <cell r="J242">
            <v>408696.95000000007</v>
          </cell>
          <cell r="K242">
            <v>751467.22016000003</v>
          </cell>
          <cell r="L242">
            <v>2175190.97016</v>
          </cell>
          <cell r="M242">
            <v>0.9</v>
          </cell>
        </row>
        <row r="243">
          <cell r="A243" t="str">
            <v>0901013700200</v>
          </cell>
          <cell r="B243" t="str">
            <v>RANTOUL CITY SCHOOL DIST 137</v>
          </cell>
          <cell r="C243" t="str">
            <v>CHAMPAIGN</v>
          </cell>
          <cell r="D243" t="str">
            <v>Elementary</v>
          </cell>
          <cell r="F243">
            <v>1625.25</v>
          </cell>
          <cell r="H243">
            <v>9457811.8200000003</v>
          </cell>
          <cell r="I243">
            <v>1245461.58</v>
          </cell>
          <cell r="J243">
            <v>4658562.8999999994</v>
          </cell>
          <cell r="K243">
            <v>8029458.0130000003</v>
          </cell>
          <cell r="L243">
            <v>23391294.313000001</v>
          </cell>
          <cell r="M243">
            <v>0.9</v>
          </cell>
        </row>
        <row r="244">
          <cell r="A244" t="str">
            <v>0901014200400</v>
          </cell>
          <cell r="B244" t="str">
            <v>LUDLOW C C SCHOOL DIST 142</v>
          </cell>
          <cell r="C244" t="str">
            <v>CHAMPAIGN</v>
          </cell>
          <cell r="D244" t="str">
            <v>Elementary</v>
          </cell>
          <cell r="F244">
            <v>75.47</v>
          </cell>
          <cell r="H244">
            <v>437780.29999999993</v>
          </cell>
          <cell r="I244">
            <v>57834.17</v>
          </cell>
          <cell r="J244">
            <v>203599.49</v>
          </cell>
          <cell r="K244">
            <v>369184.95612000005</v>
          </cell>
          <cell r="L244">
            <v>1068398.91612</v>
          </cell>
          <cell r="M244">
            <v>0.9</v>
          </cell>
        </row>
        <row r="245">
          <cell r="A245" t="str">
            <v>0901016900400</v>
          </cell>
          <cell r="B245" t="str">
            <v>ST JOSEPH C C SCHOOL DIST 169</v>
          </cell>
          <cell r="C245" t="str">
            <v>CHAMPAIGN</v>
          </cell>
          <cell r="D245" t="str">
            <v>Elementary</v>
          </cell>
          <cell r="F245">
            <v>832.98</v>
          </cell>
          <cell r="H245">
            <v>4287143.1899999995</v>
          </cell>
          <cell r="I245">
            <v>638329.23</v>
          </cell>
          <cell r="J245">
            <v>864425.67999999982</v>
          </cell>
          <cell r="K245">
            <v>3503002.3810799993</v>
          </cell>
          <cell r="L245">
            <v>9292900.4810799994</v>
          </cell>
          <cell r="M245">
            <v>0.9</v>
          </cell>
        </row>
        <row r="246">
          <cell r="A246" t="str">
            <v>0901018800400</v>
          </cell>
          <cell r="B246" t="str">
            <v>GIFFORD C C SCHOOL DIST 188</v>
          </cell>
          <cell r="C246" t="str">
            <v>CHAMPAIGN</v>
          </cell>
          <cell r="D246" t="str">
            <v>Elementary</v>
          </cell>
          <cell r="F246">
            <v>202.82</v>
          </cell>
          <cell r="H246">
            <v>1080154.2399999998</v>
          </cell>
          <cell r="I246">
            <v>155425.01999999999</v>
          </cell>
          <cell r="J246">
            <v>281559.25</v>
          </cell>
          <cell r="K246">
            <v>884556.44871999999</v>
          </cell>
          <cell r="L246">
            <v>2401694.9587199995</v>
          </cell>
          <cell r="M246">
            <v>0.9</v>
          </cell>
        </row>
        <row r="247">
          <cell r="A247" t="str">
            <v>0901019301700</v>
          </cell>
          <cell r="B247" t="str">
            <v>RANTOUL TOWNSHIP H S DIST 193</v>
          </cell>
          <cell r="C247" t="str">
            <v>CHAMPAIGN</v>
          </cell>
          <cell r="D247" t="str">
            <v>High School</v>
          </cell>
          <cell r="F247">
            <v>776.48</v>
          </cell>
          <cell r="H247">
            <v>4838445.58</v>
          </cell>
          <cell r="I247">
            <v>595032.15</v>
          </cell>
          <cell r="J247">
            <v>1932032.1199999999</v>
          </cell>
          <cell r="K247">
            <v>4285187.0090800002</v>
          </cell>
          <cell r="L247">
            <v>11650696.859080002</v>
          </cell>
          <cell r="M247">
            <v>0.9</v>
          </cell>
        </row>
        <row r="248">
          <cell r="A248" t="str">
            <v>0901019700400</v>
          </cell>
          <cell r="B248" t="str">
            <v>PRAIRIEVIEW-OGDEN CCSD 197</v>
          </cell>
          <cell r="C248" t="str">
            <v>CHAMPAIGN</v>
          </cell>
          <cell r="D248" t="str">
            <v>Elementary</v>
          </cell>
          <cell r="F248">
            <v>256.25</v>
          </cell>
          <cell r="H248">
            <v>1341100.57</v>
          </cell>
          <cell r="I248">
            <v>196369.5</v>
          </cell>
          <cell r="J248">
            <v>301431.05000000005</v>
          </cell>
          <cell r="K248">
            <v>1019676.686</v>
          </cell>
          <cell r="L248">
            <v>2858577.8059999999</v>
          </cell>
          <cell r="M248">
            <v>0.9</v>
          </cell>
        </row>
        <row r="249">
          <cell r="A249" t="str">
            <v>0901030501600</v>
          </cell>
          <cell r="B249" t="str">
            <v>ST JOSEPH OGDEN C H S DIST 305</v>
          </cell>
          <cell r="C249" t="str">
            <v>CHAMPAIGN</v>
          </cell>
          <cell r="D249" t="str">
            <v>High School</v>
          </cell>
          <cell r="F249">
            <v>468.83</v>
          </cell>
          <cell r="H249">
            <v>2646594.44</v>
          </cell>
          <cell r="I249">
            <v>359273.8</v>
          </cell>
          <cell r="J249">
            <v>445624.4</v>
          </cell>
          <cell r="K249">
            <v>2293037.8006800003</v>
          </cell>
          <cell r="L249">
            <v>5744530.44068</v>
          </cell>
          <cell r="M249">
            <v>0.9</v>
          </cell>
        </row>
        <row r="250">
          <cell r="A250" t="str">
            <v>0902700502600</v>
          </cell>
          <cell r="B250" t="str">
            <v>GIBSON CITY-MELVIN-SIBLEY CUSD 5</v>
          </cell>
          <cell r="C250" t="str">
            <v>FORD</v>
          </cell>
          <cell r="D250" t="str">
            <v>Unit</v>
          </cell>
          <cell r="F250">
            <v>997.85</v>
          </cell>
          <cell r="H250">
            <v>5492850.0999999996</v>
          </cell>
          <cell r="I250">
            <v>764672.41</v>
          </cell>
          <cell r="J250">
            <v>1466654.93</v>
          </cell>
          <cell r="K250">
            <v>4610672.3735999996</v>
          </cell>
          <cell r="L250">
            <v>12334849.8136</v>
          </cell>
          <cell r="M250">
            <v>0.9</v>
          </cell>
        </row>
        <row r="251">
          <cell r="A251" t="str">
            <v>0902701002600</v>
          </cell>
          <cell r="B251" t="str">
            <v>PAXTON-BUCKLEY-LODA CU DIST 10</v>
          </cell>
          <cell r="C251" t="str">
            <v>FORD</v>
          </cell>
          <cell r="D251" t="str">
            <v>Unit</v>
          </cell>
          <cell r="F251">
            <v>1340.86</v>
          </cell>
          <cell r="H251">
            <v>7500523.0499999998</v>
          </cell>
          <cell r="I251">
            <v>1027527.83</v>
          </cell>
          <cell r="J251">
            <v>2270094.84</v>
          </cell>
          <cell r="K251">
            <v>6343174.718559999</v>
          </cell>
          <cell r="L251">
            <v>17141320.438559998</v>
          </cell>
          <cell r="M251">
            <v>0.9</v>
          </cell>
        </row>
        <row r="252">
          <cell r="A252" t="str">
            <v>1100000000092</v>
          </cell>
          <cell r="B252" t="str">
            <v>ALT SCH-CLK/CLS/CMBN/DGLAS/EDGR/M</v>
          </cell>
          <cell r="C252" t="str">
            <v>COLES</v>
          </cell>
          <cell r="D252" t="str">
            <v>Regional</v>
          </cell>
          <cell r="F252">
            <v>0</v>
          </cell>
          <cell r="H252">
            <v>0</v>
          </cell>
          <cell r="I252">
            <v>0</v>
          </cell>
          <cell r="J252">
            <v>0</v>
          </cell>
          <cell r="K252">
            <v>0</v>
          </cell>
          <cell r="L252">
            <v>0</v>
          </cell>
          <cell r="M252">
            <v>0</v>
          </cell>
        </row>
        <row r="253">
          <cell r="A253" t="str">
            <v>1100000000093</v>
          </cell>
          <cell r="B253" t="str">
            <v>SAFE SCH-CLK/CLS/CMBN/DGLAS/EDGR/</v>
          </cell>
          <cell r="C253" t="str">
            <v>COLES</v>
          </cell>
          <cell r="D253" t="str">
            <v>Regional</v>
          </cell>
          <cell r="F253">
            <v>0</v>
          </cell>
          <cell r="H253">
            <v>0</v>
          </cell>
          <cell r="I253">
            <v>0</v>
          </cell>
          <cell r="J253">
            <v>0</v>
          </cell>
          <cell r="K253">
            <v>0</v>
          </cell>
          <cell r="L253">
            <v>0</v>
          </cell>
          <cell r="M253">
            <v>0</v>
          </cell>
        </row>
        <row r="254">
          <cell r="A254" t="str">
            <v>1101500102600</v>
          </cell>
          <cell r="B254" t="str">
            <v>CHARLESTON C U SCHOOL DIST 1</v>
          </cell>
          <cell r="C254" t="str">
            <v>COLES</v>
          </cell>
          <cell r="D254" t="str">
            <v>Unit</v>
          </cell>
          <cell r="F254">
            <v>2716.29</v>
          </cell>
          <cell r="H254">
            <v>15318128.140000001</v>
          </cell>
          <cell r="I254">
            <v>2081547.35</v>
          </cell>
          <cell r="J254">
            <v>4785210.3199999994</v>
          </cell>
          <cell r="K254">
            <v>12869151.329840001</v>
          </cell>
          <cell r="L254">
            <v>35054037.139840007</v>
          </cell>
          <cell r="M254">
            <v>0.9</v>
          </cell>
        </row>
        <row r="255">
          <cell r="A255" t="str">
            <v>1101500202600</v>
          </cell>
          <cell r="B255" t="str">
            <v>MATTOON C U SCHOOL DIST 2</v>
          </cell>
          <cell r="C255" t="str">
            <v>COLES</v>
          </cell>
          <cell r="D255" t="str">
            <v>Unit</v>
          </cell>
          <cell r="F255">
            <v>3331.21</v>
          </cell>
          <cell r="H255">
            <v>19098033.57</v>
          </cell>
          <cell r="I255">
            <v>2552772.84</v>
          </cell>
          <cell r="J255">
            <v>6403289.6000000015</v>
          </cell>
          <cell r="K255">
            <v>16056520.906159997</v>
          </cell>
          <cell r="L255">
            <v>44110616.916160002</v>
          </cell>
          <cell r="M255">
            <v>0.9</v>
          </cell>
        </row>
        <row r="256">
          <cell r="A256" t="str">
            <v>1101500502600</v>
          </cell>
          <cell r="B256" t="str">
            <v>OAKLAND C U SCHOOL DIST 5</v>
          </cell>
          <cell r="C256" t="str">
            <v>COLES</v>
          </cell>
          <cell r="D256" t="str">
            <v>Unit</v>
          </cell>
          <cell r="F256">
            <v>249.71</v>
          </cell>
          <cell r="H256">
            <v>1392744.67</v>
          </cell>
          <cell r="I256">
            <v>191357.76</v>
          </cell>
          <cell r="J256">
            <v>421654.99</v>
          </cell>
          <cell r="K256">
            <v>1172040.30516</v>
          </cell>
          <cell r="L256">
            <v>3177797.7251599999</v>
          </cell>
          <cell r="M256">
            <v>0.9</v>
          </cell>
        </row>
        <row r="257">
          <cell r="A257" t="str">
            <v>1101800302600</v>
          </cell>
          <cell r="B257" t="str">
            <v>NEOGA COMM UNIT SCHOOL DIST 3</v>
          </cell>
          <cell r="C257" t="str">
            <v>CUMBERLAND</v>
          </cell>
          <cell r="D257" t="str">
            <v>Unit</v>
          </cell>
          <cell r="F257">
            <v>586.54999999999995</v>
          </cell>
          <cell r="H257">
            <v>3274486.5500000003</v>
          </cell>
          <cell r="I257">
            <v>449484.99</v>
          </cell>
          <cell r="J257">
            <v>977830.47000000009</v>
          </cell>
          <cell r="K257">
            <v>2761524.3067999994</v>
          </cell>
          <cell r="L257">
            <v>7463326.3167999992</v>
          </cell>
          <cell r="M257">
            <v>0.9</v>
          </cell>
        </row>
        <row r="258">
          <cell r="A258" t="str">
            <v>1101807702600</v>
          </cell>
          <cell r="B258" t="str">
            <v>CUMBERLAND C U SCHOOL DIST 77</v>
          </cell>
          <cell r="C258" t="str">
            <v>CUMBERLAND</v>
          </cell>
          <cell r="D258" t="str">
            <v>Unit</v>
          </cell>
          <cell r="F258">
            <v>996.78</v>
          </cell>
          <cell r="H258">
            <v>5529323.5500000007</v>
          </cell>
          <cell r="I258">
            <v>763852.44</v>
          </cell>
          <cell r="J258">
            <v>1568912.2399999998</v>
          </cell>
          <cell r="K258">
            <v>4625869.77788</v>
          </cell>
          <cell r="L258">
            <v>12487958.00788</v>
          </cell>
          <cell r="M258">
            <v>0.9</v>
          </cell>
        </row>
        <row r="259">
          <cell r="A259" t="str">
            <v>1102130102600</v>
          </cell>
          <cell r="B259" t="str">
            <v>TUSCOLA C U SCHOOL DIST 301</v>
          </cell>
          <cell r="C259" t="str">
            <v>DOUGLAS</v>
          </cell>
          <cell r="D259" t="str">
            <v>Unit</v>
          </cell>
          <cell r="F259">
            <v>958.95</v>
          </cell>
          <cell r="H259">
            <v>5277518.54</v>
          </cell>
          <cell r="I259">
            <v>734862.56</v>
          </cell>
          <cell r="J259">
            <v>1395830.22</v>
          </cell>
          <cell r="K259">
            <v>4426747.3931999989</v>
          </cell>
          <cell r="L259">
            <v>11834958.713199999</v>
          </cell>
          <cell r="M259">
            <v>0.9</v>
          </cell>
        </row>
        <row r="260">
          <cell r="A260" t="str">
            <v>1102130202600</v>
          </cell>
          <cell r="B260" t="str">
            <v>VILLA GROVE C U SCH DIST 302</v>
          </cell>
          <cell r="C260" t="str">
            <v>DOUGLAS</v>
          </cell>
          <cell r="D260" t="str">
            <v>Unit</v>
          </cell>
          <cell r="F260">
            <v>663.44</v>
          </cell>
          <cell r="H260">
            <v>3731212.1299999994</v>
          </cell>
          <cell r="I260">
            <v>508407.34</v>
          </cell>
          <cell r="J260">
            <v>1136605.46</v>
          </cell>
          <cell r="K260">
            <v>3128029.32424</v>
          </cell>
          <cell r="L260">
            <v>8504254.2542399988</v>
          </cell>
          <cell r="M260">
            <v>0.9</v>
          </cell>
        </row>
        <row r="261">
          <cell r="A261" t="str">
            <v>1102130502600</v>
          </cell>
          <cell r="B261" t="str">
            <v>ARTHUR C U SCHOOL DIST 305</v>
          </cell>
          <cell r="C261" t="str">
            <v>PIATT</v>
          </cell>
          <cell r="D261" t="str">
            <v>Unit</v>
          </cell>
          <cell r="F261">
            <v>1160.75</v>
          </cell>
          <cell r="H261">
            <v>6425054.2100000009</v>
          </cell>
          <cell r="I261">
            <v>889505.94</v>
          </cell>
          <cell r="J261">
            <v>1890282.8299999998</v>
          </cell>
          <cell r="K261">
            <v>5396357.0329999998</v>
          </cell>
          <cell r="L261">
            <v>14601200.013</v>
          </cell>
          <cell r="M261">
            <v>0.9</v>
          </cell>
        </row>
        <row r="262">
          <cell r="A262" t="str">
            <v>1102130602600</v>
          </cell>
          <cell r="B262" t="str">
            <v>ARCOLA C U SCHOOL DISTRICT 306</v>
          </cell>
          <cell r="C262" t="str">
            <v>DOUGLAS</v>
          </cell>
          <cell r="D262" t="str">
            <v>Unit</v>
          </cell>
          <cell r="F262">
            <v>674.62</v>
          </cell>
          <cell r="H262">
            <v>3791157.7500000005</v>
          </cell>
          <cell r="I262">
            <v>516974.79</v>
          </cell>
          <cell r="J262">
            <v>1455360.02</v>
          </cell>
          <cell r="K262">
            <v>3278409.0235199998</v>
          </cell>
          <cell r="L262">
            <v>9041901.5835200008</v>
          </cell>
          <cell r="M262">
            <v>0.9</v>
          </cell>
        </row>
        <row r="263">
          <cell r="A263" t="str">
            <v>1102300102600</v>
          </cell>
          <cell r="B263" t="str">
            <v>SHILOH COMM UNIT SCH DIST 1</v>
          </cell>
          <cell r="C263" t="str">
            <v>EDGAR</v>
          </cell>
          <cell r="D263" t="str">
            <v>Unit</v>
          </cell>
          <cell r="F263">
            <v>380.96</v>
          </cell>
          <cell r="H263">
            <v>2135540.08</v>
          </cell>
          <cell r="I263">
            <v>291937.26</v>
          </cell>
          <cell r="J263">
            <v>674347.66</v>
          </cell>
          <cell r="K263">
            <v>1696083.9551599999</v>
          </cell>
          <cell r="L263">
            <v>4797908.9551599994</v>
          </cell>
          <cell r="M263">
            <v>0.9</v>
          </cell>
        </row>
        <row r="264">
          <cell r="A264" t="str">
            <v>1102300302600</v>
          </cell>
          <cell r="B264" t="str">
            <v>KANSAS COMM UNIT SCHOOL DIST 3</v>
          </cell>
          <cell r="C264" t="str">
            <v>EDGAR</v>
          </cell>
          <cell r="D264" t="str">
            <v>Unit</v>
          </cell>
          <cell r="F264">
            <v>201.75</v>
          </cell>
          <cell r="H264">
            <v>1145955.42</v>
          </cell>
          <cell r="I264">
            <v>154605.06</v>
          </cell>
          <cell r="J264">
            <v>358120.01</v>
          </cell>
          <cell r="K264">
            <v>967943.11699999985</v>
          </cell>
          <cell r="L264">
            <v>2626623.6069999998</v>
          </cell>
          <cell r="M264">
            <v>0.9</v>
          </cell>
        </row>
        <row r="265">
          <cell r="A265" t="str">
            <v>1102300402600</v>
          </cell>
          <cell r="B265" t="str">
            <v>PARIS COMM UNIT SCHOOL DIST 4</v>
          </cell>
          <cell r="C265" t="str">
            <v>EDGAR</v>
          </cell>
          <cell r="D265" t="str">
            <v>Unit</v>
          </cell>
          <cell r="F265">
            <v>644.04</v>
          </cell>
          <cell r="H265">
            <v>3495202.2399999998</v>
          </cell>
          <cell r="I265">
            <v>493540.73</v>
          </cell>
          <cell r="J265">
            <v>873329.16</v>
          </cell>
          <cell r="K265">
            <v>2943333.07284</v>
          </cell>
          <cell r="L265">
            <v>7805405.2028400004</v>
          </cell>
          <cell r="M265">
            <v>0.9</v>
          </cell>
        </row>
        <row r="266">
          <cell r="A266" t="str">
            <v>1102300602600</v>
          </cell>
          <cell r="B266" t="str">
            <v>EDGAR COUNTY C U DIST 6</v>
          </cell>
          <cell r="C266" t="str">
            <v>EDGAR</v>
          </cell>
          <cell r="D266" t="str">
            <v>Unit</v>
          </cell>
          <cell r="F266">
            <v>310.25</v>
          </cell>
          <cell r="H266">
            <v>1690761.14</v>
          </cell>
          <cell r="I266">
            <v>237750.78</v>
          </cell>
          <cell r="J266">
            <v>465677.54000000004</v>
          </cell>
          <cell r="K266">
            <v>1429581.8289999999</v>
          </cell>
          <cell r="L266">
            <v>3823771.2889999999</v>
          </cell>
          <cell r="M266">
            <v>0.9</v>
          </cell>
        </row>
        <row r="267">
          <cell r="A267" t="str">
            <v>1102309502500</v>
          </cell>
          <cell r="B267" t="str">
            <v>PARIS-UNION SCHOOL DIST 95</v>
          </cell>
          <cell r="C267" t="str">
            <v>EDGAR</v>
          </cell>
          <cell r="D267" t="str">
            <v>Unit</v>
          </cell>
          <cell r="F267">
            <v>1282.71</v>
          </cell>
          <cell r="H267">
            <v>7348876.3399999989</v>
          </cell>
          <cell r="I267">
            <v>982966.32</v>
          </cell>
          <cell r="J267">
            <v>2517336.5500000007</v>
          </cell>
          <cell r="K267">
            <v>6180749.6071599992</v>
          </cell>
          <cell r="L267">
            <v>17029928.817159999</v>
          </cell>
          <cell r="M267">
            <v>0.9</v>
          </cell>
        </row>
        <row r="268">
          <cell r="A268" t="str">
            <v>1107030002600</v>
          </cell>
          <cell r="B268" t="str">
            <v>SULLIVAN C U SCHOOL DIST 300</v>
          </cell>
          <cell r="C268" t="str">
            <v>MOULTRIE</v>
          </cell>
          <cell r="D268" t="str">
            <v>Unit</v>
          </cell>
          <cell r="F268">
            <v>1130.75</v>
          </cell>
          <cell r="H268">
            <v>6301280.8299999991</v>
          </cell>
          <cell r="I268">
            <v>866516.34</v>
          </cell>
          <cell r="J268">
            <v>1836391.4499999997</v>
          </cell>
          <cell r="K268">
            <v>5279397.318</v>
          </cell>
          <cell r="L268">
            <v>14283585.937999999</v>
          </cell>
          <cell r="M268">
            <v>0.9</v>
          </cell>
        </row>
        <row r="269">
          <cell r="A269" t="str">
            <v>1107030202600</v>
          </cell>
          <cell r="B269" t="str">
            <v>OKAW Valley CUSD 302</v>
          </cell>
          <cell r="C269" t="str">
            <v>MOULTRIE</v>
          </cell>
          <cell r="D269" t="str">
            <v>Unit</v>
          </cell>
          <cell r="F269">
            <v>487.28</v>
          </cell>
          <cell r="H269">
            <v>2671872.35</v>
          </cell>
          <cell r="I269">
            <v>373412.4</v>
          </cell>
          <cell r="J269">
            <v>713186.19000000006</v>
          </cell>
          <cell r="K269">
            <v>2256543.0188799999</v>
          </cell>
          <cell r="L269">
            <v>6015013.9588799998</v>
          </cell>
          <cell r="M269">
            <v>0.9</v>
          </cell>
        </row>
        <row r="270">
          <cell r="A270" t="str">
            <v>1108700102600</v>
          </cell>
          <cell r="B270" t="str">
            <v>WINDSOR COMM UNIT SCH DIST 1</v>
          </cell>
          <cell r="C270" t="str">
            <v>SHELBY</v>
          </cell>
          <cell r="D270" t="str">
            <v>Unit</v>
          </cell>
          <cell r="F270">
            <v>341.36</v>
          </cell>
          <cell r="H270">
            <v>1915081.7499999998</v>
          </cell>
          <cell r="I270">
            <v>261590.99</v>
          </cell>
          <cell r="J270">
            <v>604564.34</v>
          </cell>
          <cell r="K270">
            <v>1612770.9335599998</v>
          </cell>
          <cell r="L270">
            <v>4394008.0135599989</v>
          </cell>
          <cell r="M270">
            <v>0.9</v>
          </cell>
        </row>
        <row r="271">
          <cell r="A271" t="str">
            <v>1108700402600</v>
          </cell>
          <cell r="B271" t="str">
            <v>SHELBYVILLE C U SCHOOL DIST 4</v>
          </cell>
          <cell r="C271" t="str">
            <v>SHELBY</v>
          </cell>
          <cell r="D271" t="str">
            <v>Unit</v>
          </cell>
          <cell r="F271">
            <v>1155.5999999999999</v>
          </cell>
          <cell r="H271">
            <v>6430414.370000001</v>
          </cell>
          <cell r="I271">
            <v>885559.39</v>
          </cell>
          <cell r="J271">
            <v>1842462.3899999997</v>
          </cell>
          <cell r="K271">
            <v>5389696.9205999998</v>
          </cell>
          <cell r="L271">
            <v>14548133.070599999</v>
          </cell>
          <cell r="M271">
            <v>0.9</v>
          </cell>
        </row>
        <row r="272">
          <cell r="A272" t="str">
            <v>1108702102600</v>
          </cell>
          <cell r="B272" t="str">
            <v>CENTRAL A &amp; M C U DIST #21</v>
          </cell>
          <cell r="C272" t="str">
            <v>SHELBY</v>
          </cell>
          <cell r="D272" t="str">
            <v>Unit</v>
          </cell>
          <cell r="F272">
            <v>715.95</v>
          </cell>
          <cell r="H272">
            <v>3959579.3800000004</v>
          </cell>
          <cell r="I272">
            <v>548646.80000000005</v>
          </cell>
          <cell r="J272">
            <v>1072523.23</v>
          </cell>
          <cell r="K272">
            <v>3328111.9901999999</v>
          </cell>
          <cell r="L272">
            <v>8908861.4002</v>
          </cell>
          <cell r="M272">
            <v>0.9</v>
          </cell>
        </row>
        <row r="273">
          <cell r="A273" t="str">
            <v>1200000000092</v>
          </cell>
          <cell r="B273" t="str">
            <v>ALT SCH-CLAY/CWFORD/JSPER/LWRNCE/</v>
          </cell>
          <cell r="C273" t="str">
            <v>RICHLAND</v>
          </cell>
          <cell r="D273" t="str">
            <v>Regional</v>
          </cell>
          <cell r="F273">
            <v>0</v>
          </cell>
          <cell r="H273">
            <v>0</v>
          </cell>
          <cell r="I273">
            <v>0</v>
          </cell>
          <cell r="J273">
            <v>0</v>
          </cell>
          <cell r="K273">
            <v>0</v>
          </cell>
          <cell r="L273">
            <v>0</v>
          </cell>
          <cell r="M273">
            <v>0</v>
          </cell>
        </row>
        <row r="274">
          <cell r="A274" t="str">
            <v>1200000000093</v>
          </cell>
          <cell r="B274" t="str">
            <v>SAFE SCH-CLAY/CWFORD/JSPER/LWRNCE</v>
          </cell>
          <cell r="C274" t="str">
            <v>RICHLAND</v>
          </cell>
          <cell r="D274" t="str">
            <v>Regional</v>
          </cell>
          <cell r="F274">
            <v>0</v>
          </cell>
          <cell r="H274">
            <v>0</v>
          </cell>
          <cell r="I274">
            <v>0</v>
          </cell>
          <cell r="J274">
            <v>0</v>
          </cell>
          <cell r="K274">
            <v>0</v>
          </cell>
          <cell r="L274">
            <v>0</v>
          </cell>
          <cell r="M274">
            <v>0</v>
          </cell>
        </row>
        <row r="275">
          <cell r="A275" t="str">
            <v>1201301002600</v>
          </cell>
          <cell r="B275" t="str">
            <v>CLAY CITY COMM UNIT DIST 10</v>
          </cell>
          <cell r="C275" t="str">
            <v>CLAY</v>
          </cell>
          <cell r="D275" t="str">
            <v>Unit</v>
          </cell>
          <cell r="F275">
            <v>275.3</v>
          </cell>
          <cell r="H275">
            <v>1562245.81</v>
          </cell>
          <cell r="I275">
            <v>210967.89</v>
          </cell>
          <cell r="J275">
            <v>540052.18999999994</v>
          </cell>
          <cell r="K275">
            <v>1303605.6237999997</v>
          </cell>
          <cell r="L275">
            <v>3616871.5137999998</v>
          </cell>
          <cell r="M275">
            <v>0.9</v>
          </cell>
        </row>
        <row r="276">
          <cell r="A276" t="str">
            <v>1201302502600</v>
          </cell>
          <cell r="B276" t="str">
            <v>NORTH CLAY C U SCHOOL DISTRICT 25</v>
          </cell>
          <cell r="C276" t="str">
            <v>CLAY</v>
          </cell>
          <cell r="D276" t="str">
            <v>Unit</v>
          </cell>
          <cell r="F276">
            <v>597.04</v>
          </cell>
          <cell r="H276">
            <v>3364587.0700000003</v>
          </cell>
          <cell r="I276">
            <v>457523.69</v>
          </cell>
          <cell r="J276">
            <v>1056521.6299999999</v>
          </cell>
          <cell r="K276">
            <v>2832825.8948399997</v>
          </cell>
          <cell r="L276">
            <v>7711458.2848400008</v>
          </cell>
          <cell r="M276">
            <v>0.9</v>
          </cell>
        </row>
        <row r="277">
          <cell r="A277" t="str">
            <v>1201303502600</v>
          </cell>
          <cell r="B277" t="str">
            <v>FLORA COMM UNIT SCH DIST 35</v>
          </cell>
          <cell r="C277" t="str">
            <v>CLAY</v>
          </cell>
          <cell r="D277" t="str">
            <v>Unit</v>
          </cell>
          <cell r="F277">
            <v>1293.25</v>
          </cell>
          <cell r="H277">
            <v>7291591.6899999985</v>
          </cell>
          <cell r="I277">
            <v>991043.34</v>
          </cell>
          <cell r="J277">
            <v>2251504.29</v>
          </cell>
          <cell r="K277">
            <v>6097319.6410000008</v>
          </cell>
          <cell r="L277">
            <v>16631458.960999999</v>
          </cell>
          <cell r="M277">
            <v>0.9</v>
          </cell>
        </row>
        <row r="278">
          <cell r="A278" t="str">
            <v>1201700102600</v>
          </cell>
          <cell r="B278" t="str">
            <v>HUTSONVILLE C U SCHOOL DIST 1</v>
          </cell>
          <cell r="C278" t="str">
            <v>CRAWFORD</v>
          </cell>
          <cell r="D278" t="str">
            <v>Unit</v>
          </cell>
          <cell r="F278">
            <v>306.63</v>
          </cell>
          <cell r="H278">
            <v>1700356.1800000002</v>
          </cell>
          <cell r="I278">
            <v>234976.7</v>
          </cell>
          <cell r="J278">
            <v>503757.58999999997</v>
          </cell>
          <cell r="K278">
            <v>1440553.1674800001</v>
          </cell>
          <cell r="L278">
            <v>3879643.63748</v>
          </cell>
          <cell r="M278">
            <v>0.9</v>
          </cell>
        </row>
        <row r="279">
          <cell r="A279" t="str">
            <v>1201700202600</v>
          </cell>
          <cell r="B279" t="str">
            <v>ROBINSON C U SCHOOL DIST 2</v>
          </cell>
          <cell r="C279" t="str">
            <v>CRAWFORD</v>
          </cell>
          <cell r="D279" t="str">
            <v>Unit</v>
          </cell>
          <cell r="F279">
            <v>1532.95</v>
          </cell>
          <cell r="H279">
            <v>8533895.6099999994</v>
          </cell>
          <cell r="I279">
            <v>1174730.24</v>
          </cell>
          <cell r="J279">
            <v>2481261.2699999996</v>
          </cell>
          <cell r="K279">
            <v>6722671.6021999987</v>
          </cell>
          <cell r="L279">
            <v>18912558.722199999</v>
          </cell>
          <cell r="M279">
            <v>0.9</v>
          </cell>
        </row>
        <row r="280">
          <cell r="A280" t="str">
            <v>1201700302600</v>
          </cell>
          <cell r="B280" t="str">
            <v>PALESTINE C U SCHOOL DIST 3</v>
          </cell>
          <cell r="C280" t="str">
            <v>CRAWFORD</v>
          </cell>
          <cell r="D280" t="str">
            <v>Unit</v>
          </cell>
          <cell r="F280">
            <v>299.13</v>
          </cell>
          <cell r="H280">
            <v>1648087.6400000001</v>
          </cell>
          <cell r="I280">
            <v>229229.3</v>
          </cell>
          <cell r="J280">
            <v>456978.54000000004</v>
          </cell>
          <cell r="K280">
            <v>1392587.0044799999</v>
          </cell>
          <cell r="L280">
            <v>3726882.4844800001</v>
          </cell>
          <cell r="M280">
            <v>0.9</v>
          </cell>
        </row>
        <row r="281">
          <cell r="A281" t="str">
            <v>1201700402600</v>
          </cell>
          <cell r="B281" t="str">
            <v>OBLONG C U SCHOOL DIST 4</v>
          </cell>
          <cell r="C281" t="str">
            <v>CRAWFORD</v>
          </cell>
          <cell r="D281" t="str">
            <v>Unit</v>
          </cell>
          <cell r="F281">
            <v>570.5</v>
          </cell>
          <cell r="H281">
            <v>3198863.7700000005</v>
          </cell>
          <cell r="I281">
            <v>437185.56</v>
          </cell>
          <cell r="J281">
            <v>947032.06</v>
          </cell>
          <cell r="K281">
            <v>2686660.2140000002</v>
          </cell>
          <cell r="L281">
            <v>7269741.6040000003</v>
          </cell>
          <cell r="M281">
            <v>0.9</v>
          </cell>
        </row>
        <row r="282">
          <cell r="A282" t="str">
            <v>1204000102600</v>
          </cell>
          <cell r="B282" t="str">
            <v>JASPER COUNTY COMM UNIT DIST 1</v>
          </cell>
          <cell r="C282" t="str">
            <v>JASPER</v>
          </cell>
          <cell r="D282" t="str">
            <v>Unit</v>
          </cell>
          <cell r="F282">
            <v>1329.28</v>
          </cell>
          <cell r="H282">
            <v>7436135.21</v>
          </cell>
          <cell r="I282">
            <v>1018653.84</v>
          </cell>
          <cell r="J282">
            <v>2123197.1799999997</v>
          </cell>
          <cell r="K282">
            <v>6249776.7078799997</v>
          </cell>
          <cell r="L282">
            <v>16827762.937880002</v>
          </cell>
          <cell r="M282">
            <v>0.9</v>
          </cell>
        </row>
        <row r="283">
          <cell r="A283" t="str">
            <v>1205101002600</v>
          </cell>
          <cell r="B283" t="str">
            <v>RED HILL C U SCHOOL DIST 10</v>
          </cell>
          <cell r="C283" t="str">
            <v>LAWRENCE</v>
          </cell>
          <cell r="D283" t="str">
            <v>Unit</v>
          </cell>
          <cell r="F283">
            <v>935.95</v>
          </cell>
          <cell r="H283">
            <v>5167830.3900000006</v>
          </cell>
          <cell r="I283">
            <v>717237.2</v>
          </cell>
          <cell r="J283">
            <v>1444516.41</v>
          </cell>
          <cell r="K283">
            <v>4333286.5912000006</v>
          </cell>
          <cell r="L283">
            <v>11662870.591200002</v>
          </cell>
          <cell r="M283">
            <v>0.9</v>
          </cell>
        </row>
        <row r="284">
          <cell r="A284" t="str">
            <v>1205102002600</v>
          </cell>
          <cell r="B284" t="str">
            <v>LAWRENCE CO C U DISTRICT 20</v>
          </cell>
          <cell r="C284" t="str">
            <v>LAWRENCE</v>
          </cell>
          <cell r="D284" t="str">
            <v>Unit</v>
          </cell>
          <cell r="F284">
            <v>1152.75</v>
          </cell>
          <cell r="H284">
            <v>6461789.0099999998</v>
          </cell>
          <cell r="I284">
            <v>883375.38</v>
          </cell>
          <cell r="J284">
            <v>1991178.4900000002</v>
          </cell>
          <cell r="K284">
            <v>5407794.0279999999</v>
          </cell>
          <cell r="L284">
            <v>14744136.908</v>
          </cell>
          <cell r="M284">
            <v>0.9</v>
          </cell>
        </row>
        <row r="285">
          <cell r="A285" t="str">
            <v>1208000102600</v>
          </cell>
          <cell r="B285" t="str">
            <v>EAST RICHLAND C U SCH DIST 1</v>
          </cell>
          <cell r="C285" t="str">
            <v>RICHLAND</v>
          </cell>
          <cell r="D285" t="str">
            <v>Unit</v>
          </cell>
          <cell r="F285">
            <v>2244.6999999999998</v>
          </cell>
          <cell r="H285">
            <v>12734943.73</v>
          </cell>
          <cell r="I285">
            <v>1720158.5</v>
          </cell>
          <cell r="J285">
            <v>4009785.0299999993</v>
          </cell>
          <cell r="K285">
            <v>10705300.427200001</v>
          </cell>
          <cell r="L285">
            <v>29170187.687199999</v>
          </cell>
          <cell r="M285">
            <v>0.9</v>
          </cell>
        </row>
        <row r="286">
          <cell r="A286" t="str">
            <v>1300000000092</v>
          </cell>
          <cell r="B286" t="str">
            <v>ALT SCH-CLINTON/MARION/WASHINGTON</v>
          </cell>
          <cell r="C286" t="str">
            <v>CLINTON</v>
          </cell>
          <cell r="D286" t="str">
            <v>Regional</v>
          </cell>
          <cell r="F286">
            <v>0</v>
          </cell>
          <cell r="H286">
            <v>0</v>
          </cell>
          <cell r="I286">
            <v>0</v>
          </cell>
          <cell r="J286">
            <v>0</v>
          </cell>
          <cell r="K286">
            <v>0</v>
          </cell>
          <cell r="L286">
            <v>0</v>
          </cell>
          <cell r="M286">
            <v>0</v>
          </cell>
        </row>
        <row r="287">
          <cell r="A287" t="str">
            <v>1300000000093</v>
          </cell>
          <cell r="B287" t="str">
            <v>SAFE SCH-CLINTON/MARION/WASHINGTO</v>
          </cell>
          <cell r="C287" t="str">
            <v>CLINTON</v>
          </cell>
          <cell r="D287" t="str">
            <v>Regional</v>
          </cell>
          <cell r="F287">
            <v>0</v>
          </cell>
          <cell r="H287">
            <v>0</v>
          </cell>
          <cell r="I287">
            <v>0</v>
          </cell>
          <cell r="J287">
            <v>0</v>
          </cell>
          <cell r="K287">
            <v>0</v>
          </cell>
          <cell r="L287">
            <v>0</v>
          </cell>
          <cell r="M287">
            <v>0</v>
          </cell>
        </row>
        <row r="288">
          <cell r="A288" t="str">
            <v>1301400102600</v>
          </cell>
          <cell r="B288" t="str">
            <v>CARLYLE C U SCHOOL DISTRICT 1</v>
          </cell>
          <cell r="C288" t="str">
            <v>CLINTON</v>
          </cell>
          <cell r="D288" t="str">
            <v>Unit</v>
          </cell>
          <cell r="F288">
            <v>1082.18</v>
          </cell>
          <cell r="H288">
            <v>5991083.5300000003</v>
          </cell>
          <cell r="I288">
            <v>829296.17</v>
          </cell>
          <cell r="J288">
            <v>1674804.25</v>
          </cell>
          <cell r="K288">
            <v>5029928.1832799995</v>
          </cell>
          <cell r="L288">
            <v>13525112.133279998</v>
          </cell>
          <cell r="M288">
            <v>0.93028</v>
          </cell>
        </row>
        <row r="289">
          <cell r="A289" t="str">
            <v>1301400302600</v>
          </cell>
          <cell r="B289" t="str">
            <v>WESCLIN C U SCHOOL DISTRICT 3</v>
          </cell>
          <cell r="C289" t="str">
            <v>CLINTON</v>
          </cell>
          <cell r="D289" t="str">
            <v>Unit</v>
          </cell>
          <cell r="F289">
            <v>1311.75</v>
          </cell>
          <cell r="H289">
            <v>7162503.8200000003</v>
          </cell>
          <cell r="I289">
            <v>1005220.26</v>
          </cell>
          <cell r="J289">
            <v>1919556.4000000001</v>
          </cell>
          <cell r="K289">
            <v>6013533.9440000001</v>
          </cell>
          <cell r="L289">
            <v>16100814.424000001</v>
          </cell>
          <cell r="M289">
            <v>0.93028</v>
          </cell>
        </row>
        <row r="290">
          <cell r="A290" t="str">
            <v>1301401200400</v>
          </cell>
          <cell r="B290" t="str">
            <v>BREESE SCHOOL DISTRICT 12</v>
          </cell>
          <cell r="C290" t="str">
            <v>CLINTON</v>
          </cell>
          <cell r="D290" t="str">
            <v>Elementary</v>
          </cell>
          <cell r="F290">
            <v>580.48</v>
          </cell>
          <cell r="H290">
            <v>3073812.5000000005</v>
          </cell>
          <cell r="I290">
            <v>444833.43</v>
          </cell>
          <cell r="J290">
            <v>897649.43</v>
          </cell>
          <cell r="K290">
            <v>2552369.6290799999</v>
          </cell>
          <cell r="L290">
            <v>6968664.9890800007</v>
          </cell>
          <cell r="M290">
            <v>0.93028</v>
          </cell>
        </row>
        <row r="291">
          <cell r="A291" t="str">
            <v>1301402100200</v>
          </cell>
          <cell r="B291" t="str">
            <v>AVISTON SCHOOL DISTRICT 21</v>
          </cell>
          <cell r="C291" t="str">
            <v>CLINTON</v>
          </cell>
          <cell r="D291" t="str">
            <v>Elementary</v>
          </cell>
          <cell r="F291">
            <v>353.25</v>
          </cell>
          <cell r="H291">
            <v>1806843.2199999997</v>
          </cell>
          <cell r="I291">
            <v>270702.53999999998</v>
          </cell>
          <cell r="J291">
            <v>343922.64000000007</v>
          </cell>
          <cell r="K291">
            <v>1474938.085</v>
          </cell>
          <cell r="L291">
            <v>3896406.4849999999</v>
          </cell>
          <cell r="M291">
            <v>0.93028</v>
          </cell>
        </row>
        <row r="292">
          <cell r="A292" t="str">
            <v>1301404600200</v>
          </cell>
          <cell r="B292" t="str">
            <v>WILLOW GROVE SCHOOL DISTRICT 46</v>
          </cell>
          <cell r="C292" t="str">
            <v>CLINTON</v>
          </cell>
          <cell r="D292" t="str">
            <v>Elementary</v>
          </cell>
          <cell r="F292">
            <v>151.25</v>
          </cell>
          <cell r="H292">
            <v>842339.16000000015</v>
          </cell>
          <cell r="I292">
            <v>115905.9</v>
          </cell>
          <cell r="J292">
            <v>306319.70999999996</v>
          </cell>
          <cell r="K292">
            <v>698680.51899999997</v>
          </cell>
          <cell r="L292">
            <v>1963245.2889999999</v>
          </cell>
          <cell r="M292">
            <v>0.93028</v>
          </cell>
        </row>
        <row r="293">
          <cell r="A293" t="str">
            <v>1301405700200</v>
          </cell>
          <cell r="B293" t="str">
            <v>BARTELSO SCHOOL DISTRICT 57</v>
          </cell>
          <cell r="C293" t="str">
            <v>CLINTON</v>
          </cell>
          <cell r="D293" t="str">
            <v>Elementary</v>
          </cell>
          <cell r="F293">
            <v>164</v>
          </cell>
          <cell r="H293">
            <v>842977.15000000014</v>
          </cell>
          <cell r="I293">
            <v>125676.48</v>
          </cell>
          <cell r="J293">
            <v>160775.4</v>
          </cell>
          <cell r="K293">
            <v>685492.31600000011</v>
          </cell>
          <cell r="L293">
            <v>1814921.3460000001</v>
          </cell>
          <cell r="M293">
            <v>0.93028</v>
          </cell>
        </row>
        <row r="294">
          <cell r="A294" t="str">
            <v>1301406000200</v>
          </cell>
          <cell r="B294" t="str">
            <v>GERMANTOWN SCHOOL DISTRICT 60</v>
          </cell>
          <cell r="C294" t="str">
            <v>CLINTON</v>
          </cell>
          <cell r="D294" t="str">
            <v>Elementary</v>
          </cell>
          <cell r="F294">
            <v>241.75</v>
          </cell>
          <cell r="H294">
            <v>1242999.6100000001</v>
          </cell>
          <cell r="I294">
            <v>185257.86</v>
          </cell>
          <cell r="J294">
            <v>260507.77000000002</v>
          </cell>
          <cell r="K294">
            <v>1019962.1690000001</v>
          </cell>
          <cell r="L294">
            <v>2708727.4090000005</v>
          </cell>
          <cell r="M294">
            <v>0.93028</v>
          </cell>
        </row>
        <row r="295">
          <cell r="A295" t="str">
            <v>1301406200200</v>
          </cell>
          <cell r="B295" t="str">
            <v>DAMIANSVILLE SCHOOL DISTRICT 62</v>
          </cell>
          <cell r="C295" t="str">
            <v>CLINTON</v>
          </cell>
          <cell r="D295" t="str">
            <v>Elementary</v>
          </cell>
          <cell r="F295">
            <v>87.13</v>
          </cell>
          <cell r="H295">
            <v>453577.58</v>
          </cell>
          <cell r="I295">
            <v>66769.460000000006</v>
          </cell>
          <cell r="J295">
            <v>122680.93</v>
          </cell>
          <cell r="K295">
            <v>377800.57348000002</v>
          </cell>
          <cell r="L295">
            <v>1020828.54348</v>
          </cell>
          <cell r="M295">
            <v>0.93028</v>
          </cell>
        </row>
        <row r="296">
          <cell r="A296" t="str">
            <v>1301406300200</v>
          </cell>
          <cell r="B296" t="str">
            <v>ALBERS SCHOOL DISTRICT 63</v>
          </cell>
          <cell r="C296" t="str">
            <v>CLINTON</v>
          </cell>
          <cell r="D296" t="str">
            <v>Elementary</v>
          </cell>
          <cell r="F296">
            <v>196</v>
          </cell>
          <cell r="H296">
            <v>1008627.63</v>
          </cell>
          <cell r="I296">
            <v>150198.72</v>
          </cell>
          <cell r="J296">
            <v>209732.47</v>
          </cell>
          <cell r="K296">
            <v>826365.40800000005</v>
          </cell>
          <cell r="L296">
            <v>2194924.2280000001</v>
          </cell>
          <cell r="M296">
            <v>0.93028</v>
          </cell>
        </row>
        <row r="297">
          <cell r="A297" t="str">
            <v>1301407101600</v>
          </cell>
          <cell r="B297" t="str">
            <v>CENTRAL COMMUNITY H S DIST 71</v>
          </cell>
          <cell r="C297" t="str">
            <v>CLINTON</v>
          </cell>
          <cell r="D297" t="str">
            <v>High School</v>
          </cell>
          <cell r="F297">
            <v>594.5</v>
          </cell>
          <cell r="H297">
            <v>3437259.1499999994</v>
          </cell>
          <cell r="I297">
            <v>455577.24</v>
          </cell>
          <cell r="J297">
            <v>736789.69</v>
          </cell>
          <cell r="K297">
            <v>2982461.4129999997</v>
          </cell>
          <cell r="L297">
            <v>7612087.4929999998</v>
          </cell>
          <cell r="M297">
            <v>0.93028</v>
          </cell>
        </row>
        <row r="298">
          <cell r="A298" t="str">
            <v>1301414150200</v>
          </cell>
          <cell r="B298" t="str">
            <v>ST ROSE SCHOOL DISTRICT 14-15</v>
          </cell>
          <cell r="C298" t="str">
            <v>CLINTON</v>
          </cell>
          <cell r="D298" t="str">
            <v>Elementary</v>
          </cell>
          <cell r="F298">
            <v>147.88</v>
          </cell>
          <cell r="H298">
            <v>767042.58000000007</v>
          </cell>
          <cell r="I298">
            <v>113323.4</v>
          </cell>
          <cell r="J298">
            <v>170516</v>
          </cell>
          <cell r="K298">
            <v>628445.59447999997</v>
          </cell>
          <cell r="L298">
            <v>1679327.57448</v>
          </cell>
          <cell r="M298">
            <v>0.93028</v>
          </cell>
        </row>
        <row r="299">
          <cell r="A299" t="str">
            <v>1301418600200</v>
          </cell>
          <cell r="B299" t="str">
            <v>NORTH WAMAC SCHOOL DISTRICT 186</v>
          </cell>
          <cell r="C299" t="str">
            <v>CLINTON</v>
          </cell>
          <cell r="D299" t="str">
            <v>Elementary</v>
          </cell>
          <cell r="F299">
            <v>145.06</v>
          </cell>
          <cell r="H299">
            <v>836775.88</v>
          </cell>
          <cell r="I299">
            <v>111162.37</v>
          </cell>
          <cell r="J299">
            <v>319232.09999999998</v>
          </cell>
          <cell r="K299">
            <v>685504.51675999991</v>
          </cell>
          <cell r="L299">
            <v>1952674.8667600001</v>
          </cell>
          <cell r="M299">
            <v>0.93028</v>
          </cell>
        </row>
        <row r="300">
          <cell r="A300" t="str">
            <v>1304100102600</v>
          </cell>
          <cell r="B300" t="str">
            <v>WALTONVILLE C U SCHOOL DIST 1</v>
          </cell>
          <cell r="C300" t="str">
            <v>JEFFERSON</v>
          </cell>
          <cell r="D300" t="str">
            <v>Unit</v>
          </cell>
          <cell r="F300">
            <v>347.78</v>
          </cell>
          <cell r="H300">
            <v>1914858.6500000004</v>
          </cell>
          <cell r="I300">
            <v>266510.76</v>
          </cell>
          <cell r="J300">
            <v>514754.54000000004</v>
          </cell>
          <cell r="K300">
            <v>1609795.58188</v>
          </cell>
          <cell r="L300">
            <v>4305919.5318800006</v>
          </cell>
          <cell r="M300">
            <v>0.9</v>
          </cell>
        </row>
        <row r="301">
          <cell r="A301" t="str">
            <v>1304100200400</v>
          </cell>
          <cell r="B301" t="str">
            <v>ROME COMM CONS SCHOOL DIST 2</v>
          </cell>
          <cell r="C301" t="str">
            <v>JEFFERSON</v>
          </cell>
          <cell r="D301" t="str">
            <v>Elementary</v>
          </cell>
          <cell r="F301">
            <v>351</v>
          </cell>
          <cell r="H301">
            <v>1903807.79</v>
          </cell>
          <cell r="I301">
            <v>268978.32</v>
          </cell>
          <cell r="J301">
            <v>557520.74</v>
          </cell>
          <cell r="K301">
            <v>1559816.2119999998</v>
          </cell>
          <cell r="L301">
            <v>4290123.061999999</v>
          </cell>
          <cell r="M301">
            <v>0.9</v>
          </cell>
        </row>
        <row r="302">
          <cell r="A302" t="str">
            <v>1304100300400</v>
          </cell>
          <cell r="B302" t="str">
            <v>FIELD COMM CONS SCHOOL DIST 3</v>
          </cell>
          <cell r="C302" t="str">
            <v>JEFFERSON</v>
          </cell>
          <cell r="D302" t="str">
            <v>Elementary</v>
          </cell>
          <cell r="F302">
            <v>249.71</v>
          </cell>
          <cell r="H302">
            <v>1323729.3500000001</v>
          </cell>
          <cell r="I302">
            <v>191357.76</v>
          </cell>
          <cell r="J302">
            <v>363261.19</v>
          </cell>
          <cell r="K302">
            <v>1092545.3271600001</v>
          </cell>
          <cell r="L302">
            <v>2970893.6271600001</v>
          </cell>
          <cell r="M302">
            <v>0.9</v>
          </cell>
        </row>
        <row r="303">
          <cell r="A303" t="str">
            <v>1304100500400</v>
          </cell>
          <cell r="B303" t="str">
            <v>OPDYKE-BELLE-RIVE CC SCH DIST 5</v>
          </cell>
          <cell r="C303" t="str">
            <v>JEFFERSON</v>
          </cell>
          <cell r="D303" t="str">
            <v>Elementary</v>
          </cell>
          <cell r="F303">
            <v>160.94999999999999</v>
          </cell>
          <cell r="H303">
            <v>882637.13</v>
          </cell>
          <cell r="I303">
            <v>123339.2</v>
          </cell>
          <cell r="J303">
            <v>303003.3</v>
          </cell>
          <cell r="K303">
            <v>733560.54319999996</v>
          </cell>
          <cell r="L303">
            <v>2042540.1731999998</v>
          </cell>
          <cell r="M303">
            <v>0.9</v>
          </cell>
        </row>
        <row r="304">
          <cell r="A304" t="str">
            <v>1304100600400</v>
          </cell>
          <cell r="B304" t="str">
            <v>GRAND PRAIRIE C C SCH DIST 6</v>
          </cell>
          <cell r="C304" t="str">
            <v>JEFFERSON</v>
          </cell>
          <cell r="D304" t="str">
            <v>Elementary</v>
          </cell>
          <cell r="F304">
            <v>83.13</v>
          </cell>
          <cell r="H304">
            <v>454901.69000000006</v>
          </cell>
          <cell r="I304">
            <v>63704.18</v>
          </cell>
          <cell r="J304">
            <v>149162.62</v>
          </cell>
          <cell r="K304">
            <v>375838.84847999999</v>
          </cell>
          <cell r="L304">
            <v>1043607.3384799999</v>
          </cell>
          <cell r="M304">
            <v>0.9</v>
          </cell>
        </row>
        <row r="305">
          <cell r="A305" t="str">
            <v>1304101200400</v>
          </cell>
          <cell r="B305" t="str">
            <v>MCCLELLAN C C SCHOOL DIST 12</v>
          </cell>
          <cell r="C305" t="str">
            <v>JEFFERSON</v>
          </cell>
          <cell r="D305" t="str">
            <v>Elementary</v>
          </cell>
          <cell r="F305">
            <v>61.46</v>
          </cell>
          <cell r="H305">
            <v>331098.29000000004</v>
          </cell>
          <cell r="I305">
            <v>47098.02</v>
          </cell>
          <cell r="J305">
            <v>109472.97</v>
          </cell>
          <cell r="K305">
            <v>276394.81916000001</v>
          </cell>
          <cell r="L305">
            <v>764064.09915999998</v>
          </cell>
          <cell r="M305">
            <v>0.9</v>
          </cell>
        </row>
        <row r="306">
          <cell r="A306" t="str">
            <v>1304107900200</v>
          </cell>
          <cell r="B306" t="str">
            <v>SUMMERSVILLE SCHOOL DIST 79</v>
          </cell>
          <cell r="C306" t="str">
            <v>JEFFERSON</v>
          </cell>
          <cell r="D306" t="str">
            <v>Elementary</v>
          </cell>
          <cell r="F306">
            <v>251.25</v>
          </cell>
          <cell r="H306">
            <v>1376408.6999999997</v>
          </cell>
          <cell r="I306">
            <v>192537.9</v>
          </cell>
          <cell r="J306">
            <v>425884.56000000006</v>
          </cell>
          <cell r="K306">
            <v>1128391.622</v>
          </cell>
          <cell r="L306">
            <v>3123222.7819999997</v>
          </cell>
          <cell r="M306">
            <v>0.9</v>
          </cell>
        </row>
        <row r="307">
          <cell r="A307" t="str">
            <v>1304108000200</v>
          </cell>
          <cell r="B307" t="str">
            <v>MOUNT VERNON SCHOOL DIST 80</v>
          </cell>
          <cell r="C307" t="str">
            <v>JEFFERSON</v>
          </cell>
          <cell r="D307" t="str">
            <v>Elementary</v>
          </cell>
          <cell r="F307">
            <v>1398.38</v>
          </cell>
          <cell r="H307">
            <v>8155934.2999999998</v>
          </cell>
          <cell r="I307">
            <v>1071606.56</v>
          </cell>
          <cell r="J307">
            <v>3439146.79</v>
          </cell>
          <cell r="K307">
            <v>6741761.6524799988</v>
          </cell>
          <cell r="L307">
            <v>19408449.302479997</v>
          </cell>
          <cell r="M307">
            <v>0.9</v>
          </cell>
        </row>
        <row r="308">
          <cell r="A308" t="str">
            <v>1304108200200</v>
          </cell>
          <cell r="B308" t="str">
            <v>BETHEL SCHOOL DISTRICT 82</v>
          </cell>
          <cell r="C308" t="str">
            <v>JEFFERSON</v>
          </cell>
          <cell r="D308" t="str">
            <v>Elementary</v>
          </cell>
          <cell r="F308">
            <v>172.75</v>
          </cell>
          <cell r="H308">
            <v>981816.39999999991</v>
          </cell>
          <cell r="I308">
            <v>132381.78</v>
          </cell>
          <cell r="J308">
            <v>377152.72</v>
          </cell>
          <cell r="K308">
            <v>812015.69899999991</v>
          </cell>
          <cell r="L308">
            <v>2303366.5989999999</v>
          </cell>
          <cell r="M308">
            <v>0.9</v>
          </cell>
        </row>
        <row r="309">
          <cell r="A309" t="str">
            <v>1304109900400</v>
          </cell>
          <cell r="B309" t="str">
            <v>FARRINGTON C C SCHOOL DIST 99</v>
          </cell>
          <cell r="C309" t="str">
            <v>JEFFERSON</v>
          </cell>
          <cell r="D309" t="str">
            <v>Elementary</v>
          </cell>
          <cell r="F309">
            <v>64.14</v>
          </cell>
          <cell r="H309">
            <v>332874.99</v>
          </cell>
          <cell r="I309">
            <v>49151.76</v>
          </cell>
          <cell r="J309">
            <v>91818.51</v>
          </cell>
          <cell r="K309">
            <v>277841.58143999998</v>
          </cell>
          <cell r="L309">
            <v>751686.84143999999</v>
          </cell>
          <cell r="M309">
            <v>0.9</v>
          </cell>
        </row>
        <row r="310">
          <cell r="A310" t="str">
            <v>1304117800400</v>
          </cell>
          <cell r="B310" t="str">
            <v>SPRING GARDEN CONS SCHL DIST 178</v>
          </cell>
          <cell r="C310" t="str">
            <v>JEFFERSON</v>
          </cell>
          <cell r="D310" t="str">
            <v>Elementary</v>
          </cell>
          <cell r="F310">
            <v>238.05</v>
          </cell>
          <cell r="H310">
            <v>1319309.3700000001</v>
          </cell>
          <cell r="I310">
            <v>182422.47</v>
          </cell>
          <cell r="J310">
            <v>423161.26</v>
          </cell>
          <cell r="K310">
            <v>1079540.5988</v>
          </cell>
          <cell r="L310">
            <v>3004433.6988000004</v>
          </cell>
          <cell r="M310">
            <v>0.9</v>
          </cell>
        </row>
        <row r="311">
          <cell r="A311" t="str">
            <v>1304120101700</v>
          </cell>
          <cell r="B311" t="str">
            <v>MT VERNON TWP H S DIST 201</v>
          </cell>
          <cell r="C311" t="str">
            <v>JEFFERSON</v>
          </cell>
          <cell r="D311" t="str">
            <v>High School</v>
          </cell>
          <cell r="F311">
            <v>1201.6500000000001</v>
          </cell>
          <cell r="H311">
            <v>7265963.04</v>
          </cell>
          <cell r="I311">
            <v>920848.42</v>
          </cell>
          <cell r="J311">
            <v>2173135.36</v>
          </cell>
          <cell r="K311">
            <v>6324610.7924000006</v>
          </cell>
          <cell r="L311">
            <v>16684557.612400001</v>
          </cell>
          <cell r="M311">
            <v>0.9</v>
          </cell>
        </row>
        <row r="312">
          <cell r="A312" t="str">
            <v>1304120902700</v>
          </cell>
          <cell r="B312" t="str">
            <v>WOODLAWN UNIT DIST 209</v>
          </cell>
          <cell r="C312" t="str">
            <v>JEFFERSON</v>
          </cell>
          <cell r="D312" t="str">
            <v>Unit</v>
          </cell>
          <cell r="F312">
            <v>480.7</v>
          </cell>
          <cell r="H312">
            <v>2642854.09</v>
          </cell>
          <cell r="I312">
            <v>368370.02</v>
          </cell>
          <cell r="J312">
            <v>686600.96</v>
          </cell>
          <cell r="K312">
            <v>2221228.1332</v>
          </cell>
          <cell r="L312">
            <v>5919053.2031999994</v>
          </cell>
          <cell r="M312">
            <v>0.9</v>
          </cell>
        </row>
        <row r="313">
          <cell r="A313" t="str">
            <v>1304131802700</v>
          </cell>
          <cell r="B313" t="str">
            <v>BLUFORD UNIT DIST 318</v>
          </cell>
          <cell r="C313" t="str">
            <v>JEFFERSON</v>
          </cell>
          <cell r="D313" t="str">
            <v>Unit</v>
          </cell>
          <cell r="F313">
            <v>373.53</v>
          </cell>
          <cell r="H313">
            <v>2105674.5199999996</v>
          </cell>
          <cell r="I313">
            <v>286243.5</v>
          </cell>
          <cell r="J313">
            <v>647425.77999999991</v>
          </cell>
          <cell r="K313">
            <v>1771509.4568799997</v>
          </cell>
          <cell r="L313">
            <v>4810853.2568799993</v>
          </cell>
          <cell r="M313">
            <v>0.9</v>
          </cell>
        </row>
        <row r="314">
          <cell r="A314" t="str">
            <v>1305800100300</v>
          </cell>
          <cell r="B314" t="str">
            <v>RACCOON CONS SCHOOL DIST 1</v>
          </cell>
          <cell r="C314" t="str">
            <v>MARION</v>
          </cell>
          <cell r="D314" t="str">
            <v>Elementary</v>
          </cell>
          <cell r="F314">
            <v>233.25</v>
          </cell>
          <cell r="H314">
            <v>1306471.5199999998</v>
          </cell>
          <cell r="I314">
            <v>178744.14</v>
          </cell>
          <cell r="J314">
            <v>468458.73</v>
          </cell>
          <cell r="K314">
            <v>1077757.156</v>
          </cell>
          <cell r="L314">
            <v>3031431.5459999996</v>
          </cell>
          <cell r="M314">
            <v>0.9</v>
          </cell>
        </row>
        <row r="315">
          <cell r="A315" t="str">
            <v>1305800200300</v>
          </cell>
          <cell r="B315" t="str">
            <v>KELL CONSOLIDATED SCHOOL DIST 2</v>
          </cell>
          <cell r="C315" t="str">
            <v>MARION</v>
          </cell>
          <cell r="D315" t="str">
            <v>Elementary</v>
          </cell>
          <cell r="F315">
            <v>102.88</v>
          </cell>
          <cell r="H315">
            <v>547165.91999999993</v>
          </cell>
          <cell r="I315">
            <v>78839</v>
          </cell>
          <cell r="J315">
            <v>154208.56</v>
          </cell>
          <cell r="K315">
            <v>451807.41747999995</v>
          </cell>
          <cell r="L315">
            <v>1232020.8974799998</v>
          </cell>
          <cell r="M315">
            <v>0.9</v>
          </cell>
        </row>
        <row r="316">
          <cell r="A316" t="str">
            <v>1305800700400</v>
          </cell>
          <cell r="B316" t="str">
            <v>IUKA COMM CONS SCHOOL DIST 7</v>
          </cell>
          <cell r="C316" t="str">
            <v>MARION</v>
          </cell>
          <cell r="D316" t="str">
            <v>Elementary</v>
          </cell>
          <cell r="F316">
            <v>205.25</v>
          </cell>
          <cell r="H316">
            <v>1116316.7400000002</v>
          </cell>
          <cell r="I316">
            <v>157287.18</v>
          </cell>
          <cell r="J316">
            <v>346953.75</v>
          </cell>
          <cell r="K316">
            <v>920026.17700000014</v>
          </cell>
          <cell r="L316">
            <v>2540583.8470000001</v>
          </cell>
          <cell r="M316">
            <v>0.9</v>
          </cell>
        </row>
        <row r="317">
          <cell r="A317" t="str">
            <v>1305801000400</v>
          </cell>
          <cell r="B317" t="str">
            <v>SELMAVILLE C C SCH DIST 10</v>
          </cell>
          <cell r="C317" t="str">
            <v>MARION</v>
          </cell>
          <cell r="D317" t="str">
            <v>Elementary</v>
          </cell>
          <cell r="F317">
            <v>275.25</v>
          </cell>
          <cell r="H317">
            <v>1469510.9199999997</v>
          </cell>
          <cell r="I317">
            <v>210929.58</v>
          </cell>
          <cell r="J317">
            <v>379144.83</v>
          </cell>
          <cell r="K317">
            <v>1199395.1310000001</v>
          </cell>
          <cell r="L317">
            <v>3258980.4610000001</v>
          </cell>
          <cell r="M317">
            <v>0.9</v>
          </cell>
        </row>
        <row r="318">
          <cell r="A318" t="str">
            <v>1305810002600</v>
          </cell>
          <cell r="B318" t="str">
            <v>PATOKA COMM UNIT SCH DIST 100</v>
          </cell>
          <cell r="C318" t="str">
            <v>MARION</v>
          </cell>
          <cell r="D318" t="str">
            <v>Unit</v>
          </cell>
          <cell r="F318">
            <v>232.7</v>
          </cell>
          <cell r="H318">
            <v>1304136.5900000001</v>
          </cell>
          <cell r="I318">
            <v>178322.66</v>
          </cell>
          <cell r="J318">
            <v>423041.32999999996</v>
          </cell>
          <cell r="K318">
            <v>1033781.7331999998</v>
          </cell>
          <cell r="L318">
            <v>2939282.3131999997</v>
          </cell>
          <cell r="M318">
            <v>0.9</v>
          </cell>
        </row>
        <row r="319">
          <cell r="A319" t="str">
            <v>1305811100200</v>
          </cell>
          <cell r="B319" t="str">
            <v>SALEM SCHOOL DIST 111</v>
          </cell>
          <cell r="C319" t="str">
            <v>MARION</v>
          </cell>
          <cell r="D319" t="str">
            <v>Elementary</v>
          </cell>
          <cell r="F319">
            <v>940.47</v>
          </cell>
          <cell r="H319">
            <v>5204618.45</v>
          </cell>
          <cell r="I319">
            <v>720700.97</v>
          </cell>
          <cell r="J319">
            <v>1773924.73</v>
          </cell>
          <cell r="K319">
            <v>4294516.2361200005</v>
          </cell>
          <cell r="L319">
            <v>11993760.386120001</v>
          </cell>
          <cell r="M319">
            <v>0.9</v>
          </cell>
        </row>
        <row r="320">
          <cell r="A320" t="str">
            <v>1305813300200</v>
          </cell>
          <cell r="B320" t="str">
            <v>CENTRAL CITY SCHOOL DIST 133</v>
          </cell>
          <cell r="C320" t="str">
            <v>MARION</v>
          </cell>
          <cell r="D320" t="str">
            <v>Elementary</v>
          </cell>
          <cell r="F320">
            <v>321.25</v>
          </cell>
          <cell r="H320">
            <v>1792540.6400000001</v>
          </cell>
          <cell r="I320">
            <v>246180.3</v>
          </cell>
          <cell r="J320">
            <v>632351.97000000009</v>
          </cell>
          <cell r="K320">
            <v>1476996.5090000001</v>
          </cell>
          <cell r="L320">
            <v>4148069.4190000002</v>
          </cell>
          <cell r="M320">
            <v>0.9</v>
          </cell>
        </row>
        <row r="321">
          <cell r="A321" t="str">
            <v>1305813500200</v>
          </cell>
          <cell r="B321" t="str">
            <v>CENTRALIA SCHOOL DIST 135</v>
          </cell>
          <cell r="C321" t="str">
            <v>MARION</v>
          </cell>
          <cell r="D321" t="str">
            <v>Elementary</v>
          </cell>
          <cell r="F321">
            <v>1286.3800000000001</v>
          </cell>
          <cell r="H321">
            <v>7522717.8699999982</v>
          </cell>
          <cell r="I321">
            <v>985778.72</v>
          </cell>
          <cell r="J321">
            <v>3245432.52</v>
          </cell>
          <cell r="K321">
            <v>6234425.7074799994</v>
          </cell>
          <cell r="L321">
            <v>17988354.817479998</v>
          </cell>
          <cell r="M321">
            <v>0.9</v>
          </cell>
        </row>
        <row r="322">
          <cell r="A322" t="str">
            <v>1305820001700</v>
          </cell>
          <cell r="B322" t="str">
            <v>CENTRALIA H S DIST 200</v>
          </cell>
          <cell r="C322" t="str">
            <v>MARION</v>
          </cell>
          <cell r="D322" t="str">
            <v>High School</v>
          </cell>
          <cell r="F322">
            <v>897.49</v>
          </cell>
          <cell r="H322">
            <v>5498677.6400000006</v>
          </cell>
          <cell r="I322">
            <v>687764.53</v>
          </cell>
          <cell r="J322">
            <v>1779853.02</v>
          </cell>
          <cell r="K322">
            <v>4791310.7730400003</v>
          </cell>
          <cell r="L322">
            <v>12757605.963040002</v>
          </cell>
          <cell r="M322">
            <v>0.9</v>
          </cell>
        </row>
        <row r="323">
          <cell r="A323" t="str">
            <v>1305840102600</v>
          </cell>
          <cell r="B323" t="str">
            <v>SOUTH CENTRAL COMM UNIT DIST 401</v>
          </cell>
          <cell r="C323" t="str">
            <v>MARION</v>
          </cell>
          <cell r="D323" t="str">
            <v>Unit</v>
          </cell>
          <cell r="F323">
            <v>619</v>
          </cell>
          <cell r="H323">
            <v>3503284.54</v>
          </cell>
          <cell r="I323">
            <v>474352.08</v>
          </cell>
          <cell r="J323">
            <v>1136045.55</v>
          </cell>
          <cell r="K323">
            <v>2956150.6689999998</v>
          </cell>
          <cell r="L323">
            <v>8069832.8389999997</v>
          </cell>
          <cell r="M323">
            <v>0.9</v>
          </cell>
        </row>
        <row r="324">
          <cell r="A324" t="str">
            <v>1305850102600</v>
          </cell>
          <cell r="B324" t="str">
            <v>SANDOVAL C U SCHOOL DIST 501</v>
          </cell>
          <cell r="C324" t="str">
            <v>MARION</v>
          </cell>
          <cell r="D324" t="str">
            <v>Unit</v>
          </cell>
          <cell r="F324">
            <v>452.5</v>
          </cell>
          <cell r="H324">
            <v>2620562.6199999996</v>
          </cell>
          <cell r="I324">
            <v>346759.8</v>
          </cell>
          <cell r="J324">
            <v>956334.44</v>
          </cell>
          <cell r="K324">
            <v>2197967.7419999996</v>
          </cell>
          <cell r="L324">
            <v>6121624.601999999</v>
          </cell>
          <cell r="M324">
            <v>0.9</v>
          </cell>
        </row>
        <row r="325">
          <cell r="A325" t="str">
            <v>1305860001600</v>
          </cell>
          <cell r="B325" t="str">
            <v>SALEM COMM H S DIST 600</v>
          </cell>
          <cell r="C325" t="str">
            <v>MARION</v>
          </cell>
          <cell r="D325" t="str">
            <v>High School</v>
          </cell>
          <cell r="F325">
            <v>704.48</v>
          </cell>
          <cell r="H325">
            <v>4206164.8</v>
          </cell>
          <cell r="I325">
            <v>539857.11</v>
          </cell>
          <cell r="J325">
            <v>1163174.0899999999</v>
          </cell>
          <cell r="K325">
            <v>3659263.6010799999</v>
          </cell>
          <cell r="L325">
            <v>9568459.6010800004</v>
          </cell>
          <cell r="M325">
            <v>0.9</v>
          </cell>
        </row>
        <row r="326">
          <cell r="A326" t="str">
            <v>1305872202600</v>
          </cell>
          <cell r="B326" t="str">
            <v>ODIN C U SCHOOL DIST 722</v>
          </cell>
          <cell r="C326" t="str">
            <v>MARION</v>
          </cell>
          <cell r="D326" t="str">
            <v>Unit</v>
          </cell>
          <cell r="F326">
            <v>261.45999999999998</v>
          </cell>
          <cell r="H326">
            <v>1470095.96</v>
          </cell>
          <cell r="I326">
            <v>200362.02</v>
          </cell>
          <cell r="J326">
            <v>488747.79</v>
          </cell>
          <cell r="K326">
            <v>1242391.41716</v>
          </cell>
          <cell r="L326">
            <v>3401597.1871600002</v>
          </cell>
          <cell r="M326">
            <v>0.9</v>
          </cell>
        </row>
        <row r="327">
          <cell r="A327" t="str">
            <v>1309500100400</v>
          </cell>
          <cell r="B327" t="str">
            <v>OAKDALE C C SCHOOL DISTRICT 1</v>
          </cell>
          <cell r="C327" t="str">
            <v>WASHINGTON</v>
          </cell>
          <cell r="D327" t="str">
            <v>Elementary</v>
          </cell>
          <cell r="F327">
            <v>77.88</v>
          </cell>
          <cell r="H327">
            <v>420114.37000000005</v>
          </cell>
          <cell r="I327">
            <v>59681</v>
          </cell>
          <cell r="J327">
            <v>132741.78999999998</v>
          </cell>
          <cell r="K327">
            <v>348585.49948</v>
          </cell>
          <cell r="L327">
            <v>961122.65948000003</v>
          </cell>
          <cell r="M327">
            <v>0.9</v>
          </cell>
        </row>
        <row r="328">
          <cell r="A328" t="str">
            <v>1309501002600</v>
          </cell>
          <cell r="B328" t="str">
            <v>WEST WASHINGTON CO C U DIST 10</v>
          </cell>
          <cell r="C328" t="str">
            <v>WASHINGTON</v>
          </cell>
          <cell r="D328" t="str">
            <v>Unit</v>
          </cell>
          <cell r="F328">
            <v>553.5</v>
          </cell>
          <cell r="H328">
            <v>2991552.56</v>
          </cell>
          <cell r="I328">
            <v>424158.12</v>
          </cell>
          <cell r="J328">
            <v>750447.9</v>
          </cell>
          <cell r="K328">
            <v>2523151.4689999996</v>
          </cell>
          <cell r="L328">
            <v>6689310.0489999996</v>
          </cell>
          <cell r="M328">
            <v>0.9</v>
          </cell>
        </row>
        <row r="329">
          <cell r="A329" t="str">
            <v>1309501100400</v>
          </cell>
          <cell r="B329" t="str">
            <v>IRVINGTON C C SCH DISTRICT 11</v>
          </cell>
          <cell r="C329" t="str">
            <v>WASHINGTON</v>
          </cell>
          <cell r="D329" t="str">
            <v>Elementary</v>
          </cell>
          <cell r="F329">
            <v>60.96</v>
          </cell>
          <cell r="H329">
            <v>322559.25</v>
          </cell>
          <cell r="I329">
            <v>46714.86</v>
          </cell>
          <cell r="J329">
            <v>93901.290000000008</v>
          </cell>
          <cell r="K329">
            <v>267812.59415999998</v>
          </cell>
          <cell r="L329">
            <v>730987.99416</v>
          </cell>
          <cell r="M329">
            <v>0.9</v>
          </cell>
        </row>
        <row r="330">
          <cell r="A330" t="str">
            <v>1309501500400</v>
          </cell>
          <cell r="B330" t="str">
            <v>ASHLEY C C SCH DISTRICT 15</v>
          </cell>
          <cell r="C330" t="str">
            <v>WASHINGTON</v>
          </cell>
          <cell r="D330" t="str">
            <v>Elementary</v>
          </cell>
          <cell r="F330">
            <v>140.75</v>
          </cell>
          <cell r="H330">
            <v>790199.75999999978</v>
          </cell>
          <cell r="I330">
            <v>107859.54</v>
          </cell>
          <cell r="J330">
            <v>295754.65000000002</v>
          </cell>
          <cell r="K330">
            <v>654864.46899999992</v>
          </cell>
          <cell r="L330">
            <v>1848678.4189999998</v>
          </cell>
          <cell r="M330">
            <v>0.9</v>
          </cell>
        </row>
        <row r="331">
          <cell r="A331" t="str">
            <v>1309504900400</v>
          </cell>
          <cell r="B331" t="str">
            <v>NASHVILLE C C SCH DISTRICT 49</v>
          </cell>
          <cell r="C331" t="str">
            <v>WASHINGTON</v>
          </cell>
          <cell r="D331" t="str">
            <v>Elementary</v>
          </cell>
          <cell r="F331">
            <v>528.21</v>
          </cell>
          <cell r="H331">
            <v>2819365.93</v>
          </cell>
          <cell r="I331">
            <v>404777.88</v>
          </cell>
          <cell r="J331">
            <v>839673.1</v>
          </cell>
          <cell r="K331">
            <v>2337630.7071600002</v>
          </cell>
          <cell r="L331">
            <v>6401447.6171599999</v>
          </cell>
          <cell r="M331">
            <v>0.9</v>
          </cell>
        </row>
        <row r="332">
          <cell r="A332" t="str">
            <v>1309509901600</v>
          </cell>
          <cell r="B332" t="str">
            <v>NASHVILLE COMM H S DISTRICT 99</v>
          </cell>
          <cell r="C332" t="str">
            <v>WASHINGTON</v>
          </cell>
          <cell r="D332" t="str">
            <v>High School</v>
          </cell>
          <cell r="F332">
            <v>403.5</v>
          </cell>
          <cell r="H332">
            <v>2346569.2499999995</v>
          </cell>
          <cell r="I332">
            <v>309210.12</v>
          </cell>
          <cell r="J332">
            <v>531975.14</v>
          </cell>
          <cell r="K332">
            <v>2037714.3359999997</v>
          </cell>
          <cell r="L332">
            <v>5225468.845999999</v>
          </cell>
          <cell r="M332">
            <v>0.9</v>
          </cell>
        </row>
        <row r="333">
          <cell r="A333" t="str">
            <v>1501629902500</v>
          </cell>
          <cell r="B333" t="str">
            <v>CITY OF CHICAGO SCHOOL DIST 299</v>
          </cell>
          <cell r="C333" t="str">
            <v>COOK</v>
          </cell>
          <cell r="D333" t="str">
            <v>Unit</v>
          </cell>
          <cell r="F333">
            <v>364916.05</v>
          </cell>
          <cell r="H333">
            <v>2173233129.7199998</v>
          </cell>
          <cell r="I333">
            <v>279642467.43000001</v>
          </cell>
          <cell r="J333">
            <v>1044543309.9699999</v>
          </cell>
          <cell r="K333">
            <v>1879479608.6027997</v>
          </cell>
          <cell r="L333">
            <v>5376898515.7227993</v>
          </cell>
          <cell r="M333">
            <v>1.0572299999999999</v>
          </cell>
        </row>
        <row r="334">
          <cell r="A334" t="str">
            <v>1600000000093</v>
          </cell>
          <cell r="B334" t="str">
            <v>SAFE SCH-DE KALB ROE</v>
          </cell>
          <cell r="C334" t="str">
            <v>DEKALB</v>
          </cell>
          <cell r="D334" t="str">
            <v>Regional</v>
          </cell>
          <cell r="F334">
            <v>0</v>
          </cell>
          <cell r="H334">
            <v>0</v>
          </cell>
          <cell r="I334">
            <v>0</v>
          </cell>
          <cell r="J334">
            <v>0</v>
          </cell>
          <cell r="K334">
            <v>0</v>
          </cell>
          <cell r="L334">
            <v>0</v>
          </cell>
          <cell r="M334">
            <v>0</v>
          </cell>
        </row>
        <row r="335">
          <cell r="A335" t="str">
            <v>1601942402600</v>
          </cell>
          <cell r="B335" t="str">
            <v>GENOA KINGSTON C U S DIST 424</v>
          </cell>
          <cell r="C335" t="str">
            <v>DEKALB</v>
          </cell>
          <cell r="D335" t="str">
            <v>Unit</v>
          </cell>
          <cell r="F335">
            <v>1709.2</v>
          </cell>
          <cell r="H335">
            <v>9385236.8699999992</v>
          </cell>
          <cell r="I335">
            <v>1309794.1399999999</v>
          </cell>
          <cell r="J335">
            <v>2722281.72</v>
          </cell>
          <cell r="K335">
            <v>7980129.4012000011</v>
          </cell>
          <cell r="L335">
            <v>21397442.131200001</v>
          </cell>
          <cell r="M335">
            <v>1.0572299999999999</v>
          </cell>
        </row>
        <row r="336">
          <cell r="A336" t="str">
            <v>1601942502600</v>
          </cell>
          <cell r="B336" t="str">
            <v>INDIAN CREEK COMM UNIT DIST 425</v>
          </cell>
          <cell r="C336" t="str">
            <v>DEKALB</v>
          </cell>
          <cell r="D336" t="str">
            <v>Unit</v>
          </cell>
          <cell r="F336">
            <v>694</v>
          </cell>
          <cell r="H336">
            <v>3791309.51</v>
          </cell>
          <cell r="I336">
            <v>531826.07999999996</v>
          </cell>
          <cell r="J336">
            <v>958219.28000000014</v>
          </cell>
          <cell r="K336">
            <v>2977253.679</v>
          </cell>
          <cell r="L336">
            <v>8258608.5490000006</v>
          </cell>
          <cell r="M336">
            <v>1.0572299999999999</v>
          </cell>
        </row>
        <row r="337">
          <cell r="A337" t="str">
            <v>1601942602600</v>
          </cell>
          <cell r="B337" t="str">
            <v>HIAWATHA C U SCHOOL DIST 426</v>
          </cell>
          <cell r="C337" t="str">
            <v>DEKALB</v>
          </cell>
          <cell r="D337" t="str">
            <v>Unit</v>
          </cell>
          <cell r="F337">
            <v>506.95</v>
          </cell>
          <cell r="H337">
            <v>2778607.9899999998</v>
          </cell>
          <cell r="I337">
            <v>388485.92</v>
          </cell>
          <cell r="J337">
            <v>761703.07000000007</v>
          </cell>
          <cell r="K337">
            <v>2347571.5991999996</v>
          </cell>
          <cell r="L337">
            <v>6276368.5791999996</v>
          </cell>
          <cell r="M337">
            <v>1.0572299999999999</v>
          </cell>
        </row>
        <row r="338">
          <cell r="A338" t="str">
            <v>1601942702600</v>
          </cell>
          <cell r="B338" t="str">
            <v>SYCAMORE C U SCHOOL DIST 427</v>
          </cell>
          <cell r="C338" t="str">
            <v>DEKALB</v>
          </cell>
          <cell r="D338" t="str">
            <v>Unit</v>
          </cell>
          <cell r="F338">
            <v>3744.71</v>
          </cell>
          <cell r="H338">
            <v>20286689.269999996</v>
          </cell>
          <cell r="I338">
            <v>2869646.16</v>
          </cell>
          <cell r="J338">
            <v>4771377.7300000004</v>
          </cell>
          <cell r="K338">
            <v>17009560.985160001</v>
          </cell>
          <cell r="L338">
            <v>44937274.145159997</v>
          </cell>
          <cell r="M338">
            <v>1.0572299999999999</v>
          </cell>
        </row>
        <row r="339">
          <cell r="A339" t="str">
            <v>1601942802600</v>
          </cell>
          <cell r="B339" t="str">
            <v>DEKALB COMM UNIT SCH DIST 428</v>
          </cell>
          <cell r="C339" t="str">
            <v>DEKALB</v>
          </cell>
          <cell r="D339" t="str">
            <v>Unit</v>
          </cell>
          <cell r="F339">
            <v>6417.5</v>
          </cell>
          <cell r="H339">
            <v>36874530.230000012</v>
          </cell>
          <cell r="I339">
            <v>4917858.5999999996</v>
          </cell>
          <cell r="J339">
            <v>14483503.869999997</v>
          </cell>
          <cell r="K339">
            <v>31502209.707000002</v>
          </cell>
          <cell r="L339">
            <v>87778102.407000005</v>
          </cell>
          <cell r="M339">
            <v>1.0572299999999999</v>
          </cell>
        </row>
        <row r="340">
          <cell r="A340" t="str">
            <v>1601942902600</v>
          </cell>
          <cell r="B340" t="str">
            <v>HINCKLEY BIG ROCK C U S D 429</v>
          </cell>
          <cell r="C340" t="str">
            <v>DEKALB</v>
          </cell>
          <cell r="D340" t="str">
            <v>Unit</v>
          </cell>
          <cell r="F340">
            <v>679.62</v>
          </cell>
          <cell r="H340">
            <v>3669318.6399999997</v>
          </cell>
          <cell r="I340">
            <v>520806.39</v>
          </cell>
          <cell r="J340">
            <v>864012.35999999987</v>
          </cell>
          <cell r="K340">
            <v>2883500.6535199997</v>
          </cell>
          <cell r="L340">
            <v>7937638.0435199998</v>
          </cell>
          <cell r="M340">
            <v>1.0572299999999999</v>
          </cell>
        </row>
        <row r="341">
          <cell r="A341" t="str">
            <v>1601943002600</v>
          </cell>
          <cell r="B341" t="str">
            <v>SANDWICH C U SCHOOL DIST 430</v>
          </cell>
          <cell r="C341" t="str">
            <v>DEKALB</v>
          </cell>
          <cell r="D341" t="str">
            <v>Unit</v>
          </cell>
          <cell r="F341">
            <v>2019.96</v>
          </cell>
          <cell r="H341">
            <v>11220570.979999999</v>
          </cell>
          <cell r="I341">
            <v>1547935.74</v>
          </cell>
          <cell r="J341">
            <v>3253490.08</v>
          </cell>
          <cell r="K341">
            <v>9483430.0681599993</v>
          </cell>
          <cell r="L341">
            <v>25505426.868159998</v>
          </cell>
          <cell r="M341">
            <v>1.0572299999999999</v>
          </cell>
        </row>
        <row r="342">
          <cell r="A342" t="str">
            <v>1601943202600</v>
          </cell>
          <cell r="B342" t="str">
            <v>SOMONAUK C U SCHOOL DIST 432</v>
          </cell>
          <cell r="C342" t="str">
            <v>DEKALB</v>
          </cell>
          <cell r="D342" t="str">
            <v>Unit</v>
          </cell>
          <cell r="F342">
            <v>805.8</v>
          </cell>
          <cell r="H342">
            <v>4370709.5</v>
          </cell>
          <cell r="I342">
            <v>617500.65</v>
          </cell>
          <cell r="J342">
            <v>1031901.85</v>
          </cell>
          <cell r="K342">
            <v>3669240.3907999997</v>
          </cell>
          <cell r="L342">
            <v>9689352.3907999992</v>
          </cell>
          <cell r="M342">
            <v>1.0572299999999999</v>
          </cell>
        </row>
        <row r="343">
          <cell r="A343" t="str">
            <v>1700000000093</v>
          </cell>
          <cell r="B343" t="str">
            <v>SAFE SCH-DE WITT/LIVINGSTON/MCLEA</v>
          </cell>
          <cell r="C343" t="str">
            <v>MCLEAN</v>
          </cell>
          <cell r="D343" t="str">
            <v>Regional</v>
          </cell>
          <cell r="F343">
            <v>0</v>
          </cell>
          <cell r="H343">
            <v>0</v>
          </cell>
          <cell r="I343">
            <v>0</v>
          </cell>
          <cell r="J343">
            <v>0</v>
          </cell>
          <cell r="K343">
            <v>0</v>
          </cell>
          <cell r="L343">
            <v>0</v>
          </cell>
          <cell r="M343">
            <v>0</v>
          </cell>
        </row>
        <row r="344">
          <cell r="A344" t="str">
            <v>1700000000095</v>
          </cell>
          <cell r="B344" t="str">
            <v>ALOP-DE WITT/LIVINGSTON/MCLEAN</v>
          </cell>
          <cell r="C344" t="str">
            <v>MCLEAN</v>
          </cell>
          <cell r="D344" t="str">
            <v>Regional</v>
          </cell>
          <cell r="F344">
            <v>0</v>
          </cell>
          <cell r="H344">
            <v>0</v>
          </cell>
          <cell r="I344">
            <v>0</v>
          </cell>
          <cell r="J344">
            <v>0</v>
          </cell>
          <cell r="K344">
            <v>0</v>
          </cell>
          <cell r="L344">
            <v>0</v>
          </cell>
          <cell r="M344">
            <v>0</v>
          </cell>
        </row>
        <row r="345">
          <cell r="A345" t="str">
            <v>1702001502600</v>
          </cell>
          <cell r="B345" t="str">
            <v>CLINTON C U SCHOOL DIST 15</v>
          </cell>
          <cell r="C345" t="str">
            <v>DEWITT</v>
          </cell>
          <cell r="D345" t="str">
            <v>Unit</v>
          </cell>
          <cell r="F345">
            <v>1848.61</v>
          </cell>
          <cell r="H345">
            <v>10390779.210000001</v>
          </cell>
          <cell r="I345">
            <v>1416626.81</v>
          </cell>
          <cell r="J345">
            <v>3142609.81</v>
          </cell>
          <cell r="K345">
            <v>8214247.3385599982</v>
          </cell>
          <cell r="L345">
            <v>23164263.168559998</v>
          </cell>
          <cell r="M345">
            <v>0.9</v>
          </cell>
        </row>
        <row r="346">
          <cell r="A346" t="str">
            <v>1702001802600</v>
          </cell>
          <cell r="B346" t="str">
            <v>BLUE RIDGE COMM UNIT SCH DIST 18</v>
          </cell>
          <cell r="C346" t="str">
            <v>DEWITT</v>
          </cell>
          <cell r="D346" t="str">
            <v>Unit</v>
          </cell>
          <cell r="F346">
            <v>710.29</v>
          </cell>
          <cell r="H346">
            <v>3949007.0999999996</v>
          </cell>
          <cell r="I346">
            <v>544309.43000000005</v>
          </cell>
          <cell r="J346">
            <v>1134433.77</v>
          </cell>
          <cell r="K346">
            <v>3325795.0178399994</v>
          </cell>
          <cell r="L346">
            <v>8953545.3178399988</v>
          </cell>
          <cell r="M346">
            <v>0.9</v>
          </cell>
        </row>
        <row r="347">
          <cell r="A347" t="str">
            <v>1705300502600</v>
          </cell>
          <cell r="B347" t="str">
            <v>WOODLAND C U S DIST 5</v>
          </cell>
          <cell r="C347" t="str">
            <v>LIVINGSTON</v>
          </cell>
          <cell r="D347" t="str">
            <v>Unit</v>
          </cell>
          <cell r="F347">
            <v>488.75</v>
          </cell>
          <cell r="H347">
            <v>2717086.88</v>
          </cell>
          <cell r="I347">
            <v>374538.9</v>
          </cell>
          <cell r="J347">
            <v>795842.58</v>
          </cell>
          <cell r="K347">
            <v>2290056.281</v>
          </cell>
          <cell r="L347">
            <v>6177524.6409999998</v>
          </cell>
          <cell r="M347">
            <v>0.9</v>
          </cell>
        </row>
        <row r="348">
          <cell r="A348" t="str">
            <v>1705300802600</v>
          </cell>
          <cell r="B348" t="str">
            <v>PRAIRIE CENTRAL C U SCHOOL DIST 8</v>
          </cell>
          <cell r="C348" t="str">
            <v>LIVINGSTON</v>
          </cell>
          <cell r="D348" t="str">
            <v>Unit</v>
          </cell>
          <cell r="F348">
            <v>1842.71</v>
          </cell>
          <cell r="H348">
            <v>10165992.719999999</v>
          </cell>
          <cell r="I348">
            <v>1412105.52</v>
          </cell>
          <cell r="J348">
            <v>2800698.06</v>
          </cell>
          <cell r="K348">
            <v>8543080.3551599998</v>
          </cell>
          <cell r="L348">
            <v>22921876.655159999</v>
          </cell>
          <cell r="M348">
            <v>0.9</v>
          </cell>
        </row>
        <row r="349">
          <cell r="A349" t="str">
            <v>1705307402700</v>
          </cell>
          <cell r="B349" t="str">
            <v>FLANAGAN-CORNELL UNIT 74</v>
          </cell>
          <cell r="C349" t="str">
            <v>LIVINGSTON</v>
          </cell>
          <cell r="D349" t="str">
            <v>Unit</v>
          </cell>
          <cell r="F349">
            <v>323.5</v>
          </cell>
          <cell r="H349">
            <v>1801825.0299999998</v>
          </cell>
          <cell r="I349">
            <v>247904.52</v>
          </cell>
          <cell r="J349">
            <v>473254.75000000006</v>
          </cell>
          <cell r="K349">
            <v>1525277.6099999999</v>
          </cell>
          <cell r="L349">
            <v>4048261.9099999997</v>
          </cell>
          <cell r="M349">
            <v>0.9</v>
          </cell>
        </row>
        <row r="350">
          <cell r="A350" t="str">
            <v>1705309001700</v>
          </cell>
          <cell r="B350" t="str">
            <v>PONTIAC TWP H S DIST 90</v>
          </cell>
          <cell r="C350" t="str">
            <v>LIVINGSTON</v>
          </cell>
          <cell r="D350" t="str">
            <v>High School</v>
          </cell>
          <cell r="F350">
            <v>696.16</v>
          </cell>
          <cell r="H350">
            <v>4118823.2299999995</v>
          </cell>
          <cell r="I350">
            <v>533481.32999999996</v>
          </cell>
          <cell r="J350">
            <v>1063584.3700000001</v>
          </cell>
          <cell r="K350">
            <v>3579541.8143600002</v>
          </cell>
          <cell r="L350">
            <v>9295430.7443599999</v>
          </cell>
          <cell r="M350">
            <v>0.9</v>
          </cell>
        </row>
        <row r="351">
          <cell r="A351" t="str">
            <v>1705323001700</v>
          </cell>
          <cell r="B351" t="str">
            <v>DWIGHT TWP H S DIST 230</v>
          </cell>
          <cell r="C351" t="str">
            <v>LIVINGSTON</v>
          </cell>
          <cell r="D351" t="str">
            <v>High School</v>
          </cell>
          <cell r="F351">
            <v>266.32</v>
          </cell>
          <cell r="H351">
            <v>1549310.19</v>
          </cell>
          <cell r="I351">
            <v>204086.34</v>
          </cell>
          <cell r="J351">
            <v>353913.15999999992</v>
          </cell>
          <cell r="K351">
            <v>1345919.1537199998</v>
          </cell>
          <cell r="L351">
            <v>3453228.8437199998</v>
          </cell>
          <cell r="M351">
            <v>0.9</v>
          </cell>
        </row>
        <row r="352">
          <cell r="A352" t="str">
            <v>1705323200200</v>
          </cell>
          <cell r="B352" t="str">
            <v>DWIGHT COMMON SCHOOL DIST 232</v>
          </cell>
          <cell r="C352" t="str">
            <v>LIVINGSTON</v>
          </cell>
          <cell r="D352" t="str">
            <v>Elementary</v>
          </cell>
          <cell r="F352">
            <v>477.81</v>
          </cell>
          <cell r="H352">
            <v>2555512.8800000004</v>
          </cell>
          <cell r="I352">
            <v>366155.35</v>
          </cell>
          <cell r="J352">
            <v>719746.7</v>
          </cell>
          <cell r="K352">
            <v>2102370.6717599998</v>
          </cell>
          <cell r="L352">
            <v>5743785.60176</v>
          </cell>
          <cell r="M352">
            <v>0.9</v>
          </cell>
        </row>
        <row r="353">
          <cell r="A353" t="str">
            <v>1705342500400</v>
          </cell>
          <cell r="B353" t="str">
            <v>ROOKS CREEK C C SCH DIST 425</v>
          </cell>
          <cell r="C353" t="str">
            <v>LIVINGSTON</v>
          </cell>
          <cell r="D353" t="str">
            <v>Elementary</v>
          </cell>
          <cell r="F353">
            <v>46.71</v>
          </cell>
          <cell r="H353">
            <v>231857.37000000005</v>
          </cell>
          <cell r="I353">
            <v>35794.800000000003</v>
          </cell>
          <cell r="J353">
            <v>43165.31</v>
          </cell>
          <cell r="K353">
            <v>179070.63915999996</v>
          </cell>
          <cell r="L353">
            <v>489888.11916</v>
          </cell>
          <cell r="M353">
            <v>0.9</v>
          </cell>
        </row>
        <row r="354">
          <cell r="A354" t="str">
            <v>1705342600400</v>
          </cell>
          <cell r="B354" t="str">
            <v>CORNELL C C SCH DIST 426</v>
          </cell>
          <cell r="C354" t="str">
            <v>LIVINGSTON</v>
          </cell>
          <cell r="D354" t="str">
            <v>Elementary</v>
          </cell>
          <cell r="F354">
            <v>107.25</v>
          </cell>
          <cell r="H354">
            <v>569055.81000000006</v>
          </cell>
          <cell r="I354">
            <v>82187.820000000007</v>
          </cell>
          <cell r="J354">
            <v>161721.76</v>
          </cell>
          <cell r="K354">
            <v>471206.61599999998</v>
          </cell>
          <cell r="L354">
            <v>1284172.0060000001</v>
          </cell>
          <cell r="M354">
            <v>0.9</v>
          </cell>
        </row>
        <row r="355">
          <cell r="A355" t="str">
            <v>1705342900400</v>
          </cell>
          <cell r="B355" t="str">
            <v>PONTIAC C C SCHOOL DIST 429</v>
          </cell>
          <cell r="C355" t="str">
            <v>LIVINGSTON</v>
          </cell>
          <cell r="D355" t="str">
            <v>Elementary</v>
          </cell>
          <cell r="F355">
            <v>1153.75</v>
          </cell>
          <cell r="H355">
            <v>6330067.3799999999</v>
          </cell>
          <cell r="I355">
            <v>884141.7</v>
          </cell>
          <cell r="J355">
            <v>2188027.2000000002</v>
          </cell>
          <cell r="K355">
            <v>5254714.892</v>
          </cell>
          <cell r="L355">
            <v>14656951.172000002</v>
          </cell>
          <cell r="M355">
            <v>0.9</v>
          </cell>
        </row>
        <row r="356">
          <cell r="A356" t="str">
            <v>1705343500400</v>
          </cell>
          <cell r="B356" t="str">
            <v>ODELL COMM CONS SCHOOL DIST 435</v>
          </cell>
          <cell r="C356" t="str">
            <v>LIVINGSTON</v>
          </cell>
          <cell r="D356" t="str">
            <v>Elementary</v>
          </cell>
          <cell r="F356">
            <v>139.25</v>
          </cell>
          <cell r="H356">
            <v>767738.06999999983</v>
          </cell>
          <cell r="I356">
            <v>106710.06</v>
          </cell>
          <cell r="J356">
            <v>260381.72</v>
          </cell>
          <cell r="K356">
            <v>635555.94099999988</v>
          </cell>
          <cell r="L356">
            <v>1770385.7909999997</v>
          </cell>
          <cell r="M356">
            <v>0.9</v>
          </cell>
        </row>
        <row r="357">
          <cell r="A357" t="str">
            <v>1705343800400</v>
          </cell>
          <cell r="B357" t="str">
            <v>SAUNEMIN C CONSOL SCH DIST 438</v>
          </cell>
          <cell r="C357" t="str">
            <v>LIVINGSTON</v>
          </cell>
          <cell r="D357" t="str">
            <v>Elementary</v>
          </cell>
          <cell r="F357">
            <v>116.25</v>
          </cell>
          <cell r="H357">
            <v>626806.99</v>
          </cell>
          <cell r="I357">
            <v>89084.7</v>
          </cell>
          <cell r="J357">
            <v>188643.63999999998</v>
          </cell>
          <cell r="K357">
            <v>517176.88499999995</v>
          </cell>
          <cell r="L357">
            <v>1421712.2149999999</v>
          </cell>
          <cell r="M357">
            <v>0.9</v>
          </cell>
        </row>
        <row r="358">
          <cell r="A358" t="str">
            <v>1705402102600</v>
          </cell>
          <cell r="B358" t="str">
            <v>HARTSBURG EMDEN C U S DIST 21</v>
          </cell>
          <cell r="C358" t="str">
            <v>LOGAN</v>
          </cell>
          <cell r="D358" t="str">
            <v>Unit</v>
          </cell>
          <cell r="F358">
            <v>206.5</v>
          </cell>
          <cell r="H358">
            <v>1132095.48</v>
          </cell>
          <cell r="I358">
            <v>158245.07999999999</v>
          </cell>
          <cell r="J358">
            <v>299846.14</v>
          </cell>
          <cell r="K358">
            <v>898285.30200000003</v>
          </cell>
          <cell r="L358">
            <v>2488472.0020000003</v>
          </cell>
          <cell r="M358">
            <v>0.9</v>
          </cell>
        </row>
        <row r="359">
          <cell r="A359" t="str">
            <v>1705402302600</v>
          </cell>
          <cell r="B359" t="str">
            <v>MT PULASKI COMM UNIT DIST 23</v>
          </cell>
          <cell r="C359" t="str">
            <v>LOGAN</v>
          </cell>
          <cell r="D359" t="str">
            <v>Unit</v>
          </cell>
          <cell r="F359">
            <v>504.37</v>
          </cell>
          <cell r="H359">
            <v>2794691.5200000005</v>
          </cell>
          <cell r="I359">
            <v>386508.81</v>
          </cell>
          <cell r="J359">
            <v>759244.10999999987</v>
          </cell>
          <cell r="K359">
            <v>2201179.5535200001</v>
          </cell>
          <cell r="L359">
            <v>6141623.9935200009</v>
          </cell>
          <cell r="M359">
            <v>0.9</v>
          </cell>
        </row>
        <row r="360">
          <cell r="A360" t="str">
            <v>1705402700200</v>
          </cell>
          <cell r="B360" t="str">
            <v>LINCOLN ELEM SCHOOL DIST 27</v>
          </cell>
          <cell r="C360" t="str">
            <v>LOGAN</v>
          </cell>
          <cell r="D360" t="str">
            <v>Elementary</v>
          </cell>
          <cell r="F360">
            <v>1108.56</v>
          </cell>
          <cell r="H360">
            <v>6253687.3200000003</v>
          </cell>
          <cell r="I360">
            <v>849511.69</v>
          </cell>
          <cell r="J360">
            <v>2333844.3599999994</v>
          </cell>
          <cell r="K360">
            <v>5173639.97676</v>
          </cell>
          <cell r="L360">
            <v>14610683.346759999</v>
          </cell>
          <cell r="M360">
            <v>0.9</v>
          </cell>
        </row>
        <row r="361">
          <cell r="A361" t="str">
            <v>1705406100400</v>
          </cell>
          <cell r="B361" t="str">
            <v>CHESTER-EAST LINCOLN CCS DIST 61</v>
          </cell>
          <cell r="C361" t="str">
            <v>LOGAN</v>
          </cell>
          <cell r="D361" t="str">
            <v>Elementary</v>
          </cell>
          <cell r="F361">
            <v>274.89</v>
          </cell>
          <cell r="H361">
            <v>1470731.9699999997</v>
          </cell>
          <cell r="I361">
            <v>210653.7</v>
          </cell>
          <cell r="J361">
            <v>431443</v>
          </cell>
          <cell r="K361">
            <v>1216264.7224399999</v>
          </cell>
          <cell r="L361">
            <v>3329093.3924399996</v>
          </cell>
          <cell r="M361">
            <v>0.9</v>
          </cell>
        </row>
        <row r="362">
          <cell r="A362" t="str">
            <v>1705408800200</v>
          </cell>
          <cell r="B362" t="str">
            <v>NEW HOLLAND-MIDDLETOWN E DIST 88</v>
          </cell>
          <cell r="C362" t="str">
            <v>LOGAN</v>
          </cell>
          <cell r="D362" t="str">
            <v>Elementary</v>
          </cell>
          <cell r="F362">
            <v>108.97</v>
          </cell>
          <cell r="H362">
            <v>599434.78999999992</v>
          </cell>
          <cell r="I362">
            <v>83505.89</v>
          </cell>
          <cell r="J362">
            <v>206746.59</v>
          </cell>
          <cell r="K362">
            <v>497125.89511999988</v>
          </cell>
          <cell r="L362">
            <v>1386813.1651199998</v>
          </cell>
          <cell r="M362">
            <v>0.9</v>
          </cell>
        </row>
        <row r="363">
          <cell r="A363" t="str">
            <v>1705409200400</v>
          </cell>
          <cell r="B363" t="str">
            <v>WEST LINCOLN-BROADWELL E S D #92</v>
          </cell>
          <cell r="C363" t="str">
            <v>LOGAN</v>
          </cell>
          <cell r="D363" t="str">
            <v>Elementary</v>
          </cell>
          <cell r="F363">
            <v>202.54</v>
          </cell>
          <cell r="H363">
            <v>1074056.94</v>
          </cell>
          <cell r="I363">
            <v>155210.45000000001</v>
          </cell>
          <cell r="J363">
            <v>278963.96999999997</v>
          </cell>
          <cell r="K363">
            <v>823346.74283999996</v>
          </cell>
          <cell r="L363">
            <v>2331578.1028399998</v>
          </cell>
          <cell r="M363">
            <v>0.9</v>
          </cell>
        </row>
        <row r="364">
          <cell r="A364" t="str">
            <v>1705440401600</v>
          </cell>
          <cell r="B364" t="str">
            <v>LINCOLN COMM H S DIST 404</v>
          </cell>
          <cell r="C364" t="str">
            <v>LOGAN</v>
          </cell>
          <cell r="D364" t="str">
            <v>High School</v>
          </cell>
          <cell r="F364">
            <v>831.65</v>
          </cell>
          <cell r="H364">
            <v>4979886.62</v>
          </cell>
          <cell r="I364">
            <v>637310.02</v>
          </cell>
          <cell r="J364">
            <v>1404636.4899999998</v>
          </cell>
          <cell r="K364">
            <v>4333394.3003999982</v>
          </cell>
          <cell r="L364">
            <v>11355227.430399999</v>
          </cell>
          <cell r="M364">
            <v>0.9</v>
          </cell>
        </row>
        <row r="365">
          <cell r="A365" t="str">
            <v>1706400202600</v>
          </cell>
          <cell r="B365" t="str">
            <v>LEROY COMMUNITY UNIT SCH DIST 2</v>
          </cell>
          <cell r="C365" t="str">
            <v>MCLEAN</v>
          </cell>
          <cell r="D365" t="str">
            <v>Unit</v>
          </cell>
          <cell r="F365">
            <v>747.85</v>
          </cell>
          <cell r="H365">
            <v>4033944.6599999997</v>
          </cell>
          <cell r="I365">
            <v>573092.41</v>
          </cell>
          <cell r="J365">
            <v>912560.26</v>
          </cell>
          <cell r="K365">
            <v>3371753.7295999997</v>
          </cell>
          <cell r="L365">
            <v>8891351.0595999993</v>
          </cell>
          <cell r="M365">
            <v>0.90100000000000002</v>
          </cell>
        </row>
        <row r="366">
          <cell r="A366" t="str">
            <v>1706400302600</v>
          </cell>
          <cell r="B366" t="str">
            <v>TRI VALLEY C U SCHOOL DISTRICT 3</v>
          </cell>
          <cell r="C366" t="str">
            <v>MCLEAN</v>
          </cell>
          <cell r="D366" t="str">
            <v>Unit</v>
          </cell>
          <cell r="F366">
            <v>1059.5</v>
          </cell>
          <cell r="H366">
            <v>5581508.7199999988</v>
          </cell>
          <cell r="I366">
            <v>811916.04</v>
          </cell>
          <cell r="J366">
            <v>941838.19</v>
          </cell>
          <cell r="K366">
            <v>4640181.1269999994</v>
          </cell>
          <cell r="L366">
            <v>11975444.077</v>
          </cell>
          <cell r="M366">
            <v>0.90100000000000002</v>
          </cell>
        </row>
        <row r="367">
          <cell r="A367" t="str">
            <v>1706400402600</v>
          </cell>
          <cell r="B367" t="str">
            <v>HEYWORTH C U SCH DIST 4</v>
          </cell>
          <cell r="C367" t="str">
            <v>MCLEAN</v>
          </cell>
          <cell r="D367" t="str">
            <v>Unit</v>
          </cell>
          <cell r="F367">
            <v>901.29</v>
          </cell>
          <cell r="H367">
            <v>4816683.1500000004</v>
          </cell>
          <cell r="I367">
            <v>690676.55</v>
          </cell>
          <cell r="J367">
            <v>1045589.1099999999</v>
          </cell>
          <cell r="K367">
            <v>4027718.8238399997</v>
          </cell>
          <cell r="L367">
            <v>10580667.63384</v>
          </cell>
          <cell r="M367">
            <v>0.90100000000000002</v>
          </cell>
        </row>
        <row r="368">
          <cell r="A368" t="str">
            <v>1706400502600</v>
          </cell>
          <cell r="B368" t="str">
            <v>MCLEAN COUNTY UNIT DIST NO 5</v>
          </cell>
          <cell r="C368" t="str">
            <v>MCLEAN</v>
          </cell>
          <cell r="D368" t="str">
            <v>Unit</v>
          </cell>
          <cell r="F368">
            <v>13292.29</v>
          </cell>
          <cell r="H368">
            <v>72473358.310000002</v>
          </cell>
          <cell r="I368">
            <v>10186147.67</v>
          </cell>
          <cell r="J368">
            <v>19426227.809999999</v>
          </cell>
          <cell r="K368">
            <v>60942120.908840001</v>
          </cell>
          <cell r="L368">
            <v>163027854.69884002</v>
          </cell>
          <cell r="M368">
            <v>0.90100000000000002</v>
          </cell>
        </row>
        <row r="369">
          <cell r="A369" t="str">
            <v>1706400702600</v>
          </cell>
          <cell r="B369" t="str">
            <v>LEXINGTON C U SCH DIST 7</v>
          </cell>
          <cell r="C369" t="str">
            <v>MCLEAN</v>
          </cell>
          <cell r="D369" t="str">
            <v>Unit</v>
          </cell>
          <cell r="F369">
            <v>492</v>
          </cell>
          <cell r="H369">
            <v>2656705.86</v>
          </cell>
          <cell r="I369">
            <v>377029.44</v>
          </cell>
          <cell r="J369">
            <v>637474.58000000007</v>
          </cell>
          <cell r="K369">
            <v>2221083.852</v>
          </cell>
          <cell r="L369">
            <v>5892293.7319999998</v>
          </cell>
          <cell r="M369">
            <v>0.90100000000000002</v>
          </cell>
        </row>
        <row r="370">
          <cell r="A370" t="str">
            <v>1706401602600</v>
          </cell>
          <cell r="B370" t="str">
            <v>OLYMPIA C U SCHOOL DIST 16</v>
          </cell>
          <cell r="C370" t="str">
            <v>MCLEAN</v>
          </cell>
          <cell r="D370" t="str">
            <v>Unit</v>
          </cell>
          <cell r="F370">
            <v>1734.87</v>
          </cell>
          <cell r="H370">
            <v>9525439.6300000008</v>
          </cell>
          <cell r="I370">
            <v>1329465.57</v>
          </cell>
          <cell r="J370">
            <v>2457875.12</v>
          </cell>
          <cell r="K370">
            <v>7969802.5575200021</v>
          </cell>
          <cell r="L370">
            <v>21282582.877520002</v>
          </cell>
          <cell r="M370">
            <v>0.90100000000000002</v>
          </cell>
        </row>
        <row r="371">
          <cell r="A371" t="str">
            <v>1706401902600</v>
          </cell>
          <cell r="B371" t="str">
            <v>RIDGEVIEW COMM UNIT SCH DIST 19</v>
          </cell>
          <cell r="C371" t="str">
            <v>MCLEAN</v>
          </cell>
          <cell r="D371" t="str">
            <v>Unit</v>
          </cell>
          <cell r="F371">
            <v>571.5</v>
          </cell>
          <cell r="H371">
            <v>3140800.56</v>
          </cell>
          <cell r="I371">
            <v>437951.88</v>
          </cell>
          <cell r="J371">
            <v>842828.28999999992</v>
          </cell>
          <cell r="K371">
            <v>2468689.969</v>
          </cell>
          <cell r="L371">
            <v>6890270.6989999991</v>
          </cell>
          <cell r="M371">
            <v>0.90100000000000002</v>
          </cell>
        </row>
        <row r="372">
          <cell r="A372" t="str">
            <v>1706408702500</v>
          </cell>
          <cell r="B372" t="str">
            <v>BLOOMINGTON SCH DIST 87</v>
          </cell>
          <cell r="C372" t="str">
            <v>MCLEAN</v>
          </cell>
          <cell r="D372" t="str">
            <v>Unit</v>
          </cell>
          <cell r="F372">
            <v>5196.55</v>
          </cell>
          <cell r="H372">
            <v>29733840.469999999</v>
          </cell>
          <cell r="I372">
            <v>3982220.19</v>
          </cell>
          <cell r="J372">
            <v>11010277.849999998</v>
          </cell>
          <cell r="K372">
            <v>25201387.599799994</v>
          </cell>
          <cell r="L372">
            <v>69927726.109799981</v>
          </cell>
          <cell r="M372">
            <v>0.90100000000000002</v>
          </cell>
        </row>
        <row r="373">
          <cell r="A373" t="str">
            <v>1900000000093</v>
          </cell>
          <cell r="B373" t="str">
            <v>SAFE SCH-DU PAGE ROE</v>
          </cell>
          <cell r="C373" t="str">
            <v>DUPAGE</v>
          </cell>
          <cell r="D373" t="str">
            <v>Regional</v>
          </cell>
          <cell r="F373">
            <v>0</v>
          </cell>
          <cell r="H373">
            <v>0</v>
          </cell>
          <cell r="I373">
            <v>0</v>
          </cell>
          <cell r="J373">
            <v>0</v>
          </cell>
          <cell r="K373">
            <v>0</v>
          </cell>
          <cell r="L373">
            <v>0</v>
          </cell>
          <cell r="M373">
            <v>0</v>
          </cell>
        </row>
        <row r="374">
          <cell r="A374" t="str">
            <v>1900000000095</v>
          </cell>
          <cell r="B374" t="str">
            <v>ALOP-DU PAGE ROE</v>
          </cell>
          <cell r="C374" t="str">
            <v>DUPAGE</v>
          </cell>
          <cell r="D374" t="str">
            <v>Regional</v>
          </cell>
          <cell r="F374">
            <v>0</v>
          </cell>
          <cell r="H374">
            <v>0</v>
          </cell>
          <cell r="I374">
            <v>0</v>
          </cell>
          <cell r="J374">
            <v>0</v>
          </cell>
          <cell r="K374">
            <v>0</v>
          </cell>
          <cell r="L374">
            <v>0</v>
          </cell>
          <cell r="M374">
            <v>0</v>
          </cell>
        </row>
        <row r="375">
          <cell r="A375" t="str">
            <v>1902200200200</v>
          </cell>
          <cell r="B375" t="str">
            <v>BENSENVILLE SCHOOL DISTRICT 2</v>
          </cell>
          <cell r="C375" t="str">
            <v>DUPAGE</v>
          </cell>
          <cell r="D375" t="str">
            <v>Elementary</v>
          </cell>
          <cell r="F375">
            <v>2139.25</v>
          </cell>
          <cell r="H375">
            <v>11970574.73</v>
          </cell>
          <cell r="I375">
            <v>1639350.06</v>
          </cell>
          <cell r="J375">
            <v>6670862.3700000001</v>
          </cell>
          <cell r="K375">
            <v>10591561.613999998</v>
          </cell>
          <cell r="L375">
            <v>30872348.773999996</v>
          </cell>
          <cell r="M375">
            <v>1.0572299999999999</v>
          </cell>
        </row>
        <row r="376">
          <cell r="A376" t="str">
            <v>1902200400200</v>
          </cell>
          <cell r="B376" t="str">
            <v>ADDISON SCHOOL DIST 4</v>
          </cell>
          <cell r="C376" t="str">
            <v>DUPAGE</v>
          </cell>
          <cell r="D376" t="str">
            <v>Elementary</v>
          </cell>
          <cell r="F376">
            <v>4027.39</v>
          </cell>
          <cell r="H376">
            <v>22878830.719999999</v>
          </cell>
          <cell r="I376">
            <v>3086269.5</v>
          </cell>
          <cell r="J376">
            <v>12265802.939999998</v>
          </cell>
          <cell r="K376">
            <v>19956929.673439998</v>
          </cell>
          <cell r="L376">
            <v>58187832.833439991</v>
          </cell>
          <cell r="M376">
            <v>1.0572299999999999</v>
          </cell>
        </row>
        <row r="377">
          <cell r="A377" t="str">
            <v>1902200700200</v>
          </cell>
          <cell r="B377" t="str">
            <v>WOOD DALE SCHOOL DISTRICT 7</v>
          </cell>
          <cell r="C377" t="str">
            <v>DUPAGE</v>
          </cell>
          <cell r="D377" t="str">
            <v>Elementary</v>
          </cell>
          <cell r="F377">
            <v>953.79</v>
          </cell>
          <cell r="H377">
            <v>5361579.47</v>
          </cell>
          <cell r="I377">
            <v>730908.35</v>
          </cell>
          <cell r="J377">
            <v>2959759.06</v>
          </cell>
          <cell r="K377">
            <v>4455870.3848400004</v>
          </cell>
          <cell r="L377">
            <v>13508117.264839999</v>
          </cell>
          <cell r="M377">
            <v>1.0572299999999999</v>
          </cell>
        </row>
        <row r="378">
          <cell r="A378" t="str">
            <v>1902201000200</v>
          </cell>
          <cell r="B378" t="str">
            <v>ITASCA SCHOOL DIST 10</v>
          </cell>
          <cell r="C378" t="str">
            <v>DUPAGE</v>
          </cell>
          <cell r="D378" t="str">
            <v>Elementary</v>
          </cell>
          <cell r="F378">
            <v>1004.5</v>
          </cell>
          <cell r="H378">
            <v>5190652.5900000008</v>
          </cell>
          <cell r="I378">
            <v>769768.44</v>
          </cell>
          <cell r="J378">
            <v>1387562.9</v>
          </cell>
          <cell r="K378">
            <v>4045463.2059999998</v>
          </cell>
          <cell r="L378">
            <v>11393447.136000002</v>
          </cell>
          <cell r="M378">
            <v>1.0572299999999999</v>
          </cell>
        </row>
        <row r="379">
          <cell r="A379" t="str">
            <v>1902201100200</v>
          </cell>
          <cell r="B379" t="str">
            <v>MEDINAH SCHOOL DISTRICT 11</v>
          </cell>
          <cell r="C379" t="str">
            <v>DUPAGE</v>
          </cell>
          <cell r="D379" t="str">
            <v>Elementary</v>
          </cell>
          <cell r="F379">
            <v>637.75</v>
          </cell>
          <cell r="H379">
            <v>3477876.5500000007</v>
          </cell>
          <cell r="I379">
            <v>488720.58</v>
          </cell>
          <cell r="J379">
            <v>1410744.3600000003</v>
          </cell>
          <cell r="K379">
            <v>2775842.6130000004</v>
          </cell>
          <cell r="L379">
            <v>8153184.103000002</v>
          </cell>
          <cell r="M379">
            <v>1.0572299999999999</v>
          </cell>
        </row>
        <row r="380">
          <cell r="A380" t="str">
            <v>1902201200200</v>
          </cell>
          <cell r="B380" t="str">
            <v>ROSELLE SCHOOL DISTRICT 12</v>
          </cell>
          <cell r="C380" t="str">
            <v>DUPAGE</v>
          </cell>
          <cell r="D380" t="str">
            <v>Elementary</v>
          </cell>
          <cell r="F380">
            <v>663.48</v>
          </cell>
          <cell r="H380">
            <v>3478086.4000000008</v>
          </cell>
          <cell r="I380">
            <v>508437.99</v>
          </cell>
          <cell r="J380">
            <v>1089241.6000000001</v>
          </cell>
          <cell r="K380">
            <v>2738495.8860799996</v>
          </cell>
          <cell r="L380">
            <v>7814261.8760799998</v>
          </cell>
          <cell r="M380">
            <v>1.0572299999999999</v>
          </cell>
        </row>
        <row r="381">
          <cell r="A381" t="str">
            <v>1902201300200</v>
          </cell>
          <cell r="B381" t="str">
            <v>BLOOMINGDALE SCHOOL DISTRICT 13</v>
          </cell>
          <cell r="C381" t="str">
            <v>DUPAGE</v>
          </cell>
          <cell r="D381" t="str">
            <v>Elementary</v>
          </cell>
          <cell r="F381">
            <v>1317.25</v>
          </cell>
          <cell r="H381">
            <v>6818513.5999999996</v>
          </cell>
          <cell r="I381">
            <v>1009435.02</v>
          </cell>
          <cell r="J381">
            <v>1640939.98</v>
          </cell>
          <cell r="K381">
            <v>5260573.6390000004</v>
          </cell>
          <cell r="L381">
            <v>14729462.239</v>
          </cell>
          <cell r="M381">
            <v>1.0572299999999999</v>
          </cell>
        </row>
        <row r="382">
          <cell r="A382" t="str">
            <v>1902201500200</v>
          </cell>
          <cell r="B382" t="str">
            <v>MARQUARDT SCHOOL DISTRICT 15</v>
          </cell>
          <cell r="C382" t="str">
            <v>DUPAGE</v>
          </cell>
          <cell r="D382" t="str">
            <v>Elementary</v>
          </cell>
          <cell r="F382">
            <v>2453.7199999999998</v>
          </cell>
          <cell r="H382">
            <v>14219671.270000001</v>
          </cell>
          <cell r="I382">
            <v>1880334.71</v>
          </cell>
          <cell r="J382">
            <v>8029516.5599999996</v>
          </cell>
          <cell r="K382">
            <v>12408139.945119999</v>
          </cell>
          <cell r="L382">
            <v>36537662.485119998</v>
          </cell>
          <cell r="M382">
            <v>1.0572299999999999</v>
          </cell>
        </row>
        <row r="383">
          <cell r="A383" t="str">
            <v>1902201600200</v>
          </cell>
          <cell r="B383" t="str">
            <v>QUEEN BEE SCHOOL DISTRICT 16</v>
          </cell>
          <cell r="C383" t="str">
            <v>DUPAGE</v>
          </cell>
          <cell r="D383" t="str">
            <v>Elementary</v>
          </cell>
          <cell r="F383">
            <v>1808.12</v>
          </cell>
          <cell r="H383">
            <v>10045807.73</v>
          </cell>
          <cell r="I383">
            <v>1385598.51</v>
          </cell>
          <cell r="J383">
            <v>5259093.6400000006</v>
          </cell>
          <cell r="K383">
            <v>8823012.0495200008</v>
          </cell>
          <cell r="L383">
            <v>25513511.929520003</v>
          </cell>
          <cell r="M383">
            <v>1.0572299999999999</v>
          </cell>
        </row>
        <row r="384">
          <cell r="A384" t="str">
            <v>1902202000200</v>
          </cell>
          <cell r="B384" t="str">
            <v>KEENEYVILLE SCHOOL DISTRICT 20</v>
          </cell>
          <cell r="C384" t="str">
            <v>DUPAGE</v>
          </cell>
          <cell r="D384" t="str">
            <v>Elementary</v>
          </cell>
          <cell r="F384">
            <v>1526</v>
          </cell>
          <cell r="H384">
            <v>8512412.879999999</v>
          </cell>
          <cell r="I384">
            <v>1169404.32</v>
          </cell>
          <cell r="J384">
            <v>3806736.5199999996</v>
          </cell>
          <cell r="K384">
            <v>7269744.4799999986</v>
          </cell>
          <cell r="L384">
            <v>20758298.199999996</v>
          </cell>
          <cell r="M384">
            <v>1.0572299999999999</v>
          </cell>
        </row>
        <row r="385">
          <cell r="A385" t="str">
            <v>1902202500200</v>
          </cell>
          <cell r="B385" t="str">
            <v>BENJAMIN SCHOOL DISTRICT 25</v>
          </cell>
          <cell r="C385" t="str">
            <v>DUPAGE</v>
          </cell>
          <cell r="D385" t="str">
            <v>Elementary</v>
          </cell>
          <cell r="F385">
            <v>602.54</v>
          </cell>
          <cell r="H385">
            <v>3129452.8800000004</v>
          </cell>
          <cell r="I385">
            <v>461738.45</v>
          </cell>
          <cell r="J385">
            <v>841569.97000000009</v>
          </cell>
          <cell r="K385">
            <v>2433916.4168399996</v>
          </cell>
          <cell r="L385">
            <v>6866677.7168400008</v>
          </cell>
          <cell r="M385">
            <v>1.0572299999999999</v>
          </cell>
        </row>
        <row r="386">
          <cell r="A386" t="str">
            <v>1902203300200</v>
          </cell>
          <cell r="B386" t="str">
            <v>WEST CHICAGO SCHOOL DIST 33</v>
          </cell>
          <cell r="C386" t="str">
            <v>DUPAGE</v>
          </cell>
          <cell r="D386" t="str">
            <v>Elementary</v>
          </cell>
          <cell r="F386">
            <v>4132.71</v>
          </cell>
          <cell r="H386">
            <v>23693835.160000004</v>
          </cell>
          <cell r="I386">
            <v>3166978.32</v>
          </cell>
          <cell r="J386">
            <v>15892047.65</v>
          </cell>
          <cell r="K386">
            <v>21513338.745160002</v>
          </cell>
          <cell r="L386">
            <v>64266199.875160009</v>
          </cell>
          <cell r="M386">
            <v>1.0572299999999999</v>
          </cell>
        </row>
        <row r="387">
          <cell r="A387" t="str">
            <v>1902203400200</v>
          </cell>
          <cell r="B387" t="str">
            <v>WINFIELD SCHOOL DISTRICT 34</v>
          </cell>
          <cell r="C387" t="str">
            <v>DUPAGE</v>
          </cell>
          <cell r="D387" t="str">
            <v>Elementary</v>
          </cell>
          <cell r="F387">
            <v>283.47000000000003</v>
          </cell>
          <cell r="H387">
            <v>1480792.27</v>
          </cell>
          <cell r="I387">
            <v>217228.73</v>
          </cell>
          <cell r="J387">
            <v>405417.89000000007</v>
          </cell>
          <cell r="K387">
            <v>1151325.87212</v>
          </cell>
          <cell r="L387">
            <v>3254764.7621200001</v>
          </cell>
          <cell r="M387">
            <v>1.0572299999999999</v>
          </cell>
        </row>
        <row r="388">
          <cell r="A388" t="str">
            <v>1902204100200</v>
          </cell>
          <cell r="B388" t="str">
            <v>GLEN ELLYN SCHOOL DISTRICT 41</v>
          </cell>
          <cell r="C388" t="str">
            <v>DUPAGE</v>
          </cell>
          <cell r="D388" t="str">
            <v>Elementary</v>
          </cell>
          <cell r="F388">
            <v>3461.75</v>
          </cell>
          <cell r="H388">
            <v>18056990.420000002</v>
          </cell>
          <cell r="I388">
            <v>2652808.2599999998</v>
          </cell>
          <cell r="J388">
            <v>5406274.5500000007</v>
          </cell>
          <cell r="K388">
            <v>14171816.159000004</v>
          </cell>
          <cell r="L388">
            <v>40287889.389000006</v>
          </cell>
          <cell r="M388">
            <v>1.0572299999999999</v>
          </cell>
        </row>
        <row r="389">
          <cell r="A389" t="str">
            <v>1902204400200</v>
          </cell>
          <cell r="B389" t="str">
            <v>LOMBARD SCHOOL DISTRICT 44</v>
          </cell>
          <cell r="C389" t="str">
            <v>DUPAGE</v>
          </cell>
          <cell r="D389" t="str">
            <v>Elementary</v>
          </cell>
          <cell r="F389">
            <v>3092.5</v>
          </cell>
          <cell r="H389">
            <v>16627099.960000001</v>
          </cell>
          <cell r="I389">
            <v>2369844.6</v>
          </cell>
          <cell r="J389">
            <v>5741025.9299999997</v>
          </cell>
          <cell r="K389">
            <v>13078493.838</v>
          </cell>
          <cell r="L389">
            <v>37816464.328000002</v>
          </cell>
          <cell r="M389">
            <v>1.0572299999999999</v>
          </cell>
        </row>
        <row r="390">
          <cell r="A390" t="str">
            <v>1902204500200</v>
          </cell>
          <cell r="B390" t="str">
            <v>VILLA PARK SCHOOL DIST 45</v>
          </cell>
          <cell r="C390" t="str">
            <v>DUPAGE</v>
          </cell>
          <cell r="D390" t="str">
            <v>Elementary</v>
          </cell>
          <cell r="F390">
            <v>3265.05</v>
          </cell>
          <cell r="H390">
            <v>17936096.780000001</v>
          </cell>
          <cell r="I390">
            <v>2502073.11</v>
          </cell>
          <cell r="J390">
            <v>8264475.2100000009</v>
          </cell>
          <cell r="K390">
            <v>15502908.990800001</v>
          </cell>
          <cell r="L390">
            <v>44205554.090800002</v>
          </cell>
          <cell r="M390">
            <v>1.0572299999999999</v>
          </cell>
        </row>
        <row r="391">
          <cell r="A391" t="str">
            <v>1902204800200</v>
          </cell>
          <cell r="B391" t="str">
            <v>SALT CREEK SCHOOL DIST 48</v>
          </cell>
          <cell r="C391" t="str">
            <v>DUPAGE</v>
          </cell>
          <cell r="D391" t="str">
            <v>Elementary</v>
          </cell>
          <cell r="F391">
            <v>465.39</v>
          </cell>
          <cell r="H391">
            <v>2548034.1199999996</v>
          </cell>
          <cell r="I391">
            <v>356637.66</v>
          </cell>
          <cell r="J391">
            <v>925238.70000000007</v>
          </cell>
          <cell r="K391">
            <v>1999106.2844399998</v>
          </cell>
          <cell r="L391">
            <v>5829016.7644400001</v>
          </cell>
          <cell r="M391">
            <v>1.0572299999999999</v>
          </cell>
        </row>
        <row r="392">
          <cell r="A392" t="str">
            <v>1902205300200</v>
          </cell>
          <cell r="B392" t="str">
            <v>BUTLER SCHOOL DISTRICT 53</v>
          </cell>
          <cell r="C392" t="str">
            <v>DUPAGE</v>
          </cell>
          <cell r="D392" t="str">
            <v>Elementary</v>
          </cell>
          <cell r="F392">
            <v>522.5</v>
          </cell>
          <cell r="H392">
            <v>2629242.4</v>
          </cell>
          <cell r="I392">
            <v>400402.2</v>
          </cell>
          <cell r="J392">
            <v>431189.1399999999</v>
          </cell>
          <cell r="K392">
            <v>1999844.4280000001</v>
          </cell>
          <cell r="L392">
            <v>5460678.1680000005</v>
          </cell>
          <cell r="M392">
            <v>1.0572299999999999</v>
          </cell>
        </row>
        <row r="393">
          <cell r="A393" t="str">
            <v>1902205800200</v>
          </cell>
          <cell r="B393" t="str">
            <v>DOWNERS GROVE GRADE SCH DIST 58</v>
          </cell>
          <cell r="C393" t="str">
            <v>DUPAGE</v>
          </cell>
          <cell r="D393" t="str">
            <v>Elementary</v>
          </cell>
          <cell r="F393">
            <v>4815.5</v>
          </cell>
          <cell r="H393">
            <v>24855243.229999997</v>
          </cell>
          <cell r="I393">
            <v>3690213.96</v>
          </cell>
          <cell r="J393">
            <v>5996622.0299999993</v>
          </cell>
          <cell r="K393">
            <v>19199936.212999996</v>
          </cell>
          <cell r="L393">
            <v>53742015.432999998</v>
          </cell>
          <cell r="M393">
            <v>1.0572299999999999</v>
          </cell>
        </row>
        <row r="394">
          <cell r="A394" t="str">
            <v>1902206000200</v>
          </cell>
          <cell r="B394" t="str">
            <v>MAERCKER SCHOOL DISTRICT 60</v>
          </cell>
          <cell r="C394" t="str">
            <v>DUPAGE</v>
          </cell>
          <cell r="D394" t="str">
            <v>Elementary</v>
          </cell>
          <cell r="F394">
            <v>1371</v>
          </cell>
          <cell r="H394">
            <v>7397583.9300000006</v>
          </cell>
          <cell r="I394">
            <v>1050624.72</v>
          </cell>
          <cell r="J394">
            <v>2961127.46</v>
          </cell>
          <cell r="K394">
            <v>5930171.1580000008</v>
          </cell>
          <cell r="L394">
            <v>17339507.267999999</v>
          </cell>
          <cell r="M394">
            <v>1.0572299999999999</v>
          </cell>
        </row>
        <row r="395">
          <cell r="A395" t="str">
            <v>1902206100200</v>
          </cell>
          <cell r="B395" t="str">
            <v>DARIEN SCHOOL DIST 61</v>
          </cell>
          <cell r="C395" t="str">
            <v>DUPAGE</v>
          </cell>
          <cell r="D395" t="str">
            <v>Elementary</v>
          </cell>
          <cell r="F395">
            <v>1468.71</v>
          </cell>
          <cell r="H395">
            <v>7936234.6899999995</v>
          </cell>
          <cell r="I395">
            <v>1125501.8400000001</v>
          </cell>
          <cell r="J395">
            <v>3028842.63</v>
          </cell>
          <cell r="K395">
            <v>6732856.4061600007</v>
          </cell>
          <cell r="L395">
            <v>18823435.566160001</v>
          </cell>
          <cell r="M395">
            <v>1.0572299999999999</v>
          </cell>
        </row>
        <row r="396">
          <cell r="A396" t="str">
            <v>1902206200200</v>
          </cell>
          <cell r="B396" t="str">
            <v>GOWER SCHOOL DIST 62</v>
          </cell>
          <cell r="C396" t="str">
            <v>DUPAGE</v>
          </cell>
          <cell r="D396" t="str">
            <v>Elementary</v>
          </cell>
          <cell r="F396">
            <v>841</v>
          </cell>
          <cell r="H396">
            <v>4408525.67</v>
          </cell>
          <cell r="I396">
            <v>644475.12</v>
          </cell>
          <cell r="J396">
            <v>1240412.7199999997</v>
          </cell>
          <cell r="K396">
            <v>3430317.6430000002</v>
          </cell>
          <cell r="L396">
            <v>9723731.1530000009</v>
          </cell>
          <cell r="M396">
            <v>1.0572299999999999</v>
          </cell>
        </row>
        <row r="397">
          <cell r="A397" t="str">
            <v>1902206300200</v>
          </cell>
          <cell r="B397" t="str">
            <v>CASS SCHOOL DIST 63</v>
          </cell>
          <cell r="C397" t="str">
            <v>DUPAGE</v>
          </cell>
          <cell r="D397" t="str">
            <v>Elementary</v>
          </cell>
          <cell r="F397">
            <v>713</v>
          </cell>
          <cell r="H397">
            <v>3789480.6200000006</v>
          </cell>
          <cell r="I397">
            <v>546386.16</v>
          </cell>
          <cell r="J397">
            <v>1171929.0100000002</v>
          </cell>
          <cell r="K397">
            <v>2956422.2829999998</v>
          </cell>
          <cell r="L397">
            <v>8464218.0730000008</v>
          </cell>
          <cell r="M397">
            <v>1.0572299999999999</v>
          </cell>
        </row>
        <row r="398">
          <cell r="A398" t="str">
            <v>1902206600200</v>
          </cell>
          <cell r="B398" t="str">
            <v>CENTER CASS SCHOOL DIST 66</v>
          </cell>
          <cell r="C398" t="str">
            <v>DUPAGE</v>
          </cell>
          <cell r="D398" t="str">
            <v>Elementary</v>
          </cell>
          <cell r="F398">
            <v>1048.5</v>
          </cell>
          <cell r="H398">
            <v>5420803.1200000001</v>
          </cell>
          <cell r="I398">
            <v>803486.52</v>
          </cell>
          <cell r="J398">
            <v>1357547.87</v>
          </cell>
          <cell r="K398">
            <v>4196310.040000001</v>
          </cell>
          <cell r="L398">
            <v>11778147.550000001</v>
          </cell>
          <cell r="M398">
            <v>1.0572299999999999</v>
          </cell>
        </row>
        <row r="399">
          <cell r="A399" t="str">
            <v>1902206800200</v>
          </cell>
          <cell r="B399" t="str">
            <v>WOODRIDGE SCHOOL DIST 68</v>
          </cell>
          <cell r="C399" t="str">
            <v>DUPAGE</v>
          </cell>
          <cell r="D399" t="str">
            <v>Elementary</v>
          </cell>
          <cell r="F399">
            <v>2959.25</v>
          </cell>
          <cell r="H399">
            <v>16084154.5</v>
          </cell>
          <cell r="I399">
            <v>2267732.46</v>
          </cell>
          <cell r="J399">
            <v>6525283.9400000004</v>
          </cell>
          <cell r="K399">
            <v>12869156.272</v>
          </cell>
          <cell r="L399">
            <v>37746327.172000006</v>
          </cell>
          <cell r="M399">
            <v>1.0572299999999999</v>
          </cell>
        </row>
        <row r="400">
          <cell r="A400" t="str">
            <v>1902208601700</v>
          </cell>
          <cell r="B400" t="str">
            <v>HINSDALE TWP H S DIST 86</v>
          </cell>
          <cell r="C400" t="str">
            <v>DUPAGE</v>
          </cell>
          <cell r="D400" t="str">
            <v>High School</v>
          </cell>
          <cell r="F400">
            <v>4322.99</v>
          </cell>
          <cell r="H400">
            <v>24579048.420000002</v>
          </cell>
          <cell r="I400">
            <v>3312793.69</v>
          </cell>
          <cell r="J400">
            <v>4652718.79</v>
          </cell>
          <cell r="K400">
            <v>20121999.641039997</v>
          </cell>
          <cell r="L400">
            <v>52666560.541040003</v>
          </cell>
          <cell r="M400">
            <v>1.0572299999999999</v>
          </cell>
        </row>
        <row r="401">
          <cell r="A401" t="str">
            <v>1902208701700</v>
          </cell>
          <cell r="B401" t="str">
            <v>GLENBARD TWP H S DIST 87</v>
          </cell>
          <cell r="C401" t="str">
            <v>DUPAGE</v>
          </cell>
          <cell r="D401" t="str">
            <v>High School</v>
          </cell>
          <cell r="F401">
            <v>8097.66</v>
          </cell>
          <cell r="H401">
            <v>47449069.369999997</v>
          </cell>
          <cell r="I401">
            <v>6205398.8099999996</v>
          </cell>
          <cell r="J401">
            <v>12365493.15</v>
          </cell>
          <cell r="K401">
            <v>39187002.453359991</v>
          </cell>
          <cell r="L401">
            <v>105206963.78335999</v>
          </cell>
          <cell r="M401">
            <v>1.0572299999999999</v>
          </cell>
        </row>
        <row r="402">
          <cell r="A402" t="str">
            <v>1902208801600</v>
          </cell>
          <cell r="B402" t="str">
            <v>DU PAGE HIGH SCHOOL DIST 88</v>
          </cell>
          <cell r="C402" t="str">
            <v>DUPAGE</v>
          </cell>
          <cell r="D402" t="str">
            <v>High School</v>
          </cell>
          <cell r="F402">
            <v>3948.82</v>
          </cell>
          <cell r="H402">
            <v>23684644.27</v>
          </cell>
          <cell r="I402">
            <v>3026059.74</v>
          </cell>
          <cell r="J402">
            <v>7360004.5799999982</v>
          </cell>
          <cell r="K402">
            <v>20791447.034719996</v>
          </cell>
          <cell r="L402">
            <v>54862155.624719992</v>
          </cell>
          <cell r="M402">
            <v>1.0572299999999999</v>
          </cell>
        </row>
        <row r="403">
          <cell r="A403" t="str">
            <v>1902208900400</v>
          </cell>
          <cell r="B403" t="str">
            <v>GLEN ELLYN C C SCHOOL DIST 89</v>
          </cell>
          <cell r="C403" t="str">
            <v>DUPAGE</v>
          </cell>
          <cell r="D403" t="str">
            <v>Elementary</v>
          </cell>
          <cell r="F403">
            <v>2129.5</v>
          </cell>
          <cell r="H403">
            <v>11141357.090000002</v>
          </cell>
          <cell r="I403">
            <v>1631878.44</v>
          </cell>
          <cell r="J403">
            <v>3081013.62</v>
          </cell>
          <cell r="K403">
            <v>8649829.813000001</v>
          </cell>
          <cell r="L403">
            <v>24504078.963000003</v>
          </cell>
          <cell r="M403">
            <v>1.0572299999999999</v>
          </cell>
        </row>
        <row r="404">
          <cell r="A404" t="str">
            <v>1902209300400</v>
          </cell>
          <cell r="B404" t="str">
            <v>COMMUNITY CONSOLIDATED S D 93</v>
          </cell>
          <cell r="C404" t="str">
            <v>DUPAGE</v>
          </cell>
          <cell r="D404" t="str">
            <v>Elementary</v>
          </cell>
          <cell r="F404">
            <v>3606.06</v>
          </cell>
          <cell r="H404">
            <v>19264505.890000001</v>
          </cell>
          <cell r="I404">
            <v>2763395.89</v>
          </cell>
          <cell r="J404">
            <v>7197030.4099999983</v>
          </cell>
          <cell r="K404">
            <v>15369482.897759996</v>
          </cell>
          <cell r="L404">
            <v>44594415.087759994</v>
          </cell>
          <cell r="M404">
            <v>1.0572299999999999</v>
          </cell>
        </row>
        <row r="405">
          <cell r="A405" t="str">
            <v>1902209401600</v>
          </cell>
          <cell r="B405" t="str">
            <v>COMMUNITY HIGH SCH DISTRICT 94</v>
          </cell>
          <cell r="C405" t="str">
            <v>DUPAGE</v>
          </cell>
          <cell r="D405" t="str">
            <v>High School</v>
          </cell>
          <cell r="F405">
            <v>2099</v>
          </cell>
          <cell r="H405">
            <v>12698577.810000002</v>
          </cell>
          <cell r="I405">
            <v>1608505.68</v>
          </cell>
          <cell r="J405">
            <v>4773096.8600000003</v>
          </cell>
          <cell r="K405">
            <v>11338353.832000002</v>
          </cell>
          <cell r="L405">
            <v>30418534.182000004</v>
          </cell>
          <cell r="M405">
            <v>1.0572299999999999</v>
          </cell>
        </row>
        <row r="406">
          <cell r="A406" t="str">
            <v>1902209901600</v>
          </cell>
          <cell r="B406" t="str">
            <v>COMMUNITY HIGH SCHOOL DIST 99</v>
          </cell>
          <cell r="C406" t="str">
            <v>DUPAGE</v>
          </cell>
          <cell r="D406" t="str">
            <v>High School</v>
          </cell>
          <cell r="F406">
            <v>4929.9799999999996</v>
          </cell>
          <cell r="H406">
            <v>28438294.640000001</v>
          </cell>
          <cell r="I406">
            <v>3777942.27</v>
          </cell>
          <cell r="J406">
            <v>6241456.7600000016</v>
          </cell>
          <cell r="K406">
            <v>23344446.274079997</v>
          </cell>
          <cell r="L406">
            <v>61802139.944079995</v>
          </cell>
          <cell r="M406">
            <v>1.0572299999999999</v>
          </cell>
        </row>
        <row r="407">
          <cell r="A407" t="str">
            <v>1902210001600</v>
          </cell>
          <cell r="B407" t="str">
            <v>FENTON COMM H S DIST 100</v>
          </cell>
          <cell r="C407" t="str">
            <v>DUPAGE</v>
          </cell>
          <cell r="D407" t="str">
            <v>High School</v>
          </cell>
          <cell r="F407">
            <v>1497.99</v>
          </cell>
          <cell r="H407">
            <v>9027090.4499999993</v>
          </cell>
          <cell r="I407">
            <v>1147939.69</v>
          </cell>
          <cell r="J407">
            <v>2903403.44</v>
          </cell>
          <cell r="K407">
            <v>7504999.9280399997</v>
          </cell>
          <cell r="L407">
            <v>20583433.508039996</v>
          </cell>
          <cell r="M407">
            <v>1.0572299999999999</v>
          </cell>
        </row>
        <row r="408">
          <cell r="A408" t="str">
            <v>1902210801600</v>
          </cell>
          <cell r="B408" t="str">
            <v>LAKE PARK COMM H S DIST 108</v>
          </cell>
          <cell r="C408" t="str">
            <v>DUPAGE</v>
          </cell>
          <cell r="D408" t="str">
            <v>High School</v>
          </cell>
          <cell r="F408">
            <v>2627.48</v>
          </cell>
          <cell r="H408">
            <v>15274247.619999999</v>
          </cell>
          <cell r="I408">
            <v>2013490.47</v>
          </cell>
          <cell r="J408">
            <v>3653670.2099999995</v>
          </cell>
          <cell r="K408">
            <v>12573171.625080001</v>
          </cell>
          <cell r="L408">
            <v>33514579.925080001</v>
          </cell>
          <cell r="M408">
            <v>1.0572299999999999</v>
          </cell>
        </row>
        <row r="409">
          <cell r="A409" t="str">
            <v>1902218000400</v>
          </cell>
          <cell r="B409" t="str">
            <v>COMMUNITY CONS SCH DIST 180</v>
          </cell>
          <cell r="C409" t="str">
            <v>DUPAGE</v>
          </cell>
          <cell r="D409" t="str">
            <v>Elementary</v>
          </cell>
          <cell r="F409">
            <v>584.46</v>
          </cell>
          <cell r="H409">
            <v>3385078.17</v>
          </cell>
          <cell r="I409">
            <v>447883.38</v>
          </cell>
          <cell r="J409">
            <v>1422664.7400000002</v>
          </cell>
          <cell r="K409">
            <v>2642147.89916</v>
          </cell>
          <cell r="L409">
            <v>7897774.1891600005</v>
          </cell>
          <cell r="M409">
            <v>1.0572299999999999</v>
          </cell>
        </row>
        <row r="410">
          <cell r="A410" t="str">
            <v>1902218100400</v>
          </cell>
          <cell r="B410" t="str">
            <v>HINSDALE C C SCHOOL DIST 181</v>
          </cell>
          <cell r="C410" t="str">
            <v>DUPAGE</v>
          </cell>
          <cell r="D410" t="str">
            <v>Elementary</v>
          </cell>
          <cell r="F410">
            <v>3594.62</v>
          </cell>
          <cell r="H410">
            <v>18063894.619999997</v>
          </cell>
          <cell r="I410">
            <v>2754629.19</v>
          </cell>
          <cell r="J410">
            <v>3230609.8100000005</v>
          </cell>
          <cell r="K410">
            <v>13832185.02252</v>
          </cell>
          <cell r="L410">
            <v>37881318.642519996</v>
          </cell>
          <cell r="M410">
            <v>1.0572299999999999</v>
          </cell>
        </row>
        <row r="411">
          <cell r="A411" t="str">
            <v>1902220002600</v>
          </cell>
          <cell r="B411" t="str">
            <v>COMMUNITY UNIT SCHOOL DIST 200</v>
          </cell>
          <cell r="C411" t="str">
            <v>DUPAGE</v>
          </cell>
          <cell r="D411" t="str">
            <v>Unit</v>
          </cell>
          <cell r="F411">
            <v>12285.44</v>
          </cell>
          <cell r="H411">
            <v>66971031.939999998</v>
          </cell>
          <cell r="I411">
            <v>9414578.3800000008</v>
          </cell>
          <cell r="J411">
            <v>19660122.010000002</v>
          </cell>
          <cell r="K411">
            <v>53661200.44624</v>
          </cell>
          <cell r="L411">
            <v>149706932.77623999</v>
          </cell>
          <cell r="M411">
            <v>1.0572299999999999</v>
          </cell>
        </row>
        <row r="412">
          <cell r="A412" t="str">
            <v>1902220102600</v>
          </cell>
          <cell r="B412" t="str">
            <v>WESTMONT C U SCHOOL DIST 201</v>
          </cell>
          <cell r="C412" t="str">
            <v>DUPAGE</v>
          </cell>
          <cell r="D412" t="str">
            <v>Unit</v>
          </cell>
          <cell r="F412">
            <v>1318.79</v>
          </cell>
          <cell r="H412">
            <v>7301165.5899999999</v>
          </cell>
          <cell r="I412">
            <v>1010615.15</v>
          </cell>
          <cell r="J412">
            <v>2230324.7899999996</v>
          </cell>
          <cell r="K412">
            <v>5828359.0378399994</v>
          </cell>
          <cell r="L412">
            <v>16370464.567839999</v>
          </cell>
          <cell r="M412">
            <v>1.0572299999999999</v>
          </cell>
        </row>
        <row r="413">
          <cell r="A413" t="str">
            <v>1902220202600</v>
          </cell>
          <cell r="B413" t="str">
            <v>LISLE C U SCH DIST 202</v>
          </cell>
          <cell r="C413" t="str">
            <v>DUPAGE</v>
          </cell>
          <cell r="D413" t="str">
            <v>Unit</v>
          </cell>
          <cell r="F413">
            <v>1448.46</v>
          </cell>
          <cell r="H413">
            <v>7938526.2299999995</v>
          </cell>
          <cell r="I413">
            <v>1109983.8600000001</v>
          </cell>
          <cell r="J413">
            <v>2159568.4500000002</v>
          </cell>
          <cell r="K413">
            <v>6299892.0621599993</v>
          </cell>
          <cell r="L413">
            <v>17507970.602159999</v>
          </cell>
          <cell r="M413">
            <v>1.0572299999999999</v>
          </cell>
        </row>
        <row r="414">
          <cell r="A414" t="str">
            <v>1902220302600</v>
          </cell>
          <cell r="B414" t="str">
            <v>NAPERVILLE C U DIST 203</v>
          </cell>
          <cell r="C414" t="str">
            <v>DUPAGE</v>
          </cell>
          <cell r="D414" t="str">
            <v>Unit</v>
          </cell>
          <cell r="F414">
            <v>16337.25</v>
          </cell>
          <cell r="H414">
            <v>86999944.159999996</v>
          </cell>
          <cell r="I414">
            <v>12519561.42</v>
          </cell>
          <cell r="J414">
            <v>19606835.32</v>
          </cell>
          <cell r="K414">
            <v>68832578.990999997</v>
          </cell>
          <cell r="L414">
            <v>187958919.891</v>
          </cell>
          <cell r="M414">
            <v>1.0572299999999999</v>
          </cell>
        </row>
        <row r="415">
          <cell r="A415" t="str">
            <v>1902220402600</v>
          </cell>
          <cell r="B415" t="str">
            <v>INDIAN PRAIRIE C U SCH DIST 204</v>
          </cell>
          <cell r="C415" t="str">
            <v>DUPAGE</v>
          </cell>
          <cell r="D415" t="str">
            <v>Unit</v>
          </cell>
          <cell r="F415">
            <v>27574.97</v>
          </cell>
          <cell r="H415">
            <v>146915023.15000001</v>
          </cell>
          <cell r="I415">
            <v>21131251.010000002</v>
          </cell>
          <cell r="J415">
            <v>35358898.039999992</v>
          </cell>
          <cell r="K415">
            <v>124753342.72712</v>
          </cell>
          <cell r="L415">
            <v>328158514.92711997</v>
          </cell>
          <cell r="M415">
            <v>1.0572299999999999</v>
          </cell>
        </row>
        <row r="416">
          <cell r="A416" t="str">
            <v>1902220502600</v>
          </cell>
          <cell r="B416" t="str">
            <v>ELMHURST SCHOOL DIST 205</v>
          </cell>
          <cell r="C416" t="str">
            <v>DUPAGE</v>
          </cell>
          <cell r="D416" t="str">
            <v>Unit</v>
          </cell>
          <cell r="F416">
            <v>8149.75</v>
          </cell>
          <cell r="H416">
            <v>43307576.890000008</v>
          </cell>
          <cell r="I416">
            <v>6245316.4199999999</v>
          </cell>
          <cell r="J416">
            <v>10334581.25</v>
          </cell>
          <cell r="K416">
            <v>34507496.788000003</v>
          </cell>
          <cell r="L416">
            <v>94394971.34800002</v>
          </cell>
          <cell r="M416">
            <v>1.0572299999999999</v>
          </cell>
        </row>
        <row r="417">
          <cell r="A417" t="str">
            <v>2000000000092</v>
          </cell>
          <cell r="B417" t="str">
            <v>ALT SCH-EDWD/GLTN/HDIN/POP/SLNE/</v>
          </cell>
          <cell r="C417" t="str">
            <v>SALINE</v>
          </cell>
          <cell r="D417" t="str">
            <v>Regional</v>
          </cell>
          <cell r="F417">
            <v>0</v>
          </cell>
          <cell r="H417">
            <v>0</v>
          </cell>
          <cell r="I417">
            <v>0</v>
          </cell>
          <cell r="J417">
            <v>0</v>
          </cell>
          <cell r="K417">
            <v>0</v>
          </cell>
          <cell r="L417">
            <v>0</v>
          </cell>
          <cell r="M417">
            <v>0</v>
          </cell>
        </row>
        <row r="418">
          <cell r="A418" t="str">
            <v>2000000000093</v>
          </cell>
          <cell r="B418" t="str">
            <v>SAFE SCH-EDWD/GLTN/HDIN/POP/SLNE/</v>
          </cell>
          <cell r="C418" t="str">
            <v>SALINE</v>
          </cell>
          <cell r="D418" t="str">
            <v>Regional</v>
          </cell>
          <cell r="F418">
            <v>0</v>
          </cell>
          <cell r="H418">
            <v>0</v>
          </cell>
          <cell r="I418">
            <v>0</v>
          </cell>
          <cell r="J418">
            <v>0</v>
          </cell>
          <cell r="K418">
            <v>0</v>
          </cell>
          <cell r="L418">
            <v>0</v>
          </cell>
          <cell r="M418">
            <v>0</v>
          </cell>
        </row>
        <row r="419">
          <cell r="A419" t="str">
            <v>2002400102600</v>
          </cell>
          <cell r="B419" t="str">
            <v>EDWARDS COUNTY C U SCH DIST 1</v>
          </cell>
          <cell r="C419" t="str">
            <v>EDWARDS</v>
          </cell>
          <cell r="D419" t="str">
            <v>Unit</v>
          </cell>
          <cell r="F419">
            <v>895</v>
          </cell>
          <cell r="H419">
            <v>4891950.6499999994</v>
          </cell>
          <cell r="I419">
            <v>685856.4</v>
          </cell>
          <cell r="J419">
            <v>1250552.22</v>
          </cell>
          <cell r="K419">
            <v>4107415.2250000001</v>
          </cell>
          <cell r="L419">
            <v>10935774.494999999</v>
          </cell>
          <cell r="M419">
            <v>0.9</v>
          </cell>
        </row>
        <row r="420">
          <cell r="A420" t="str">
            <v>2003000702600</v>
          </cell>
          <cell r="B420" t="str">
            <v>GALLATIN C U SCHOOL DISTRICT 7</v>
          </cell>
          <cell r="C420" t="str">
            <v>GALLATIN</v>
          </cell>
          <cell r="D420" t="str">
            <v>Unit</v>
          </cell>
          <cell r="F420">
            <v>730.46</v>
          </cell>
          <cell r="H420">
            <v>4168693.5000000005</v>
          </cell>
          <cell r="I420">
            <v>559766.1</v>
          </cell>
          <cell r="J420">
            <v>1415484.4600000002</v>
          </cell>
          <cell r="K420">
            <v>3500503.8591599991</v>
          </cell>
          <cell r="L420">
            <v>9644447.9191599991</v>
          </cell>
          <cell r="M420">
            <v>0.9</v>
          </cell>
        </row>
        <row r="421">
          <cell r="A421" t="str">
            <v>2003301002600</v>
          </cell>
          <cell r="B421" t="str">
            <v>HAMILTON CO C U SCHOOL DIST 10</v>
          </cell>
          <cell r="C421" t="str">
            <v>HAMILTON</v>
          </cell>
          <cell r="D421" t="str">
            <v>Unit</v>
          </cell>
          <cell r="F421">
            <v>1179.52</v>
          </cell>
          <cell r="H421">
            <v>6575905.8300000001</v>
          </cell>
          <cell r="I421">
            <v>903889.76</v>
          </cell>
          <cell r="J421">
            <v>1907319.7000000002</v>
          </cell>
          <cell r="K421">
            <v>5520720.6589199994</v>
          </cell>
          <cell r="L421">
            <v>14907835.948919998</v>
          </cell>
          <cell r="M421">
            <v>0.9</v>
          </cell>
        </row>
        <row r="422">
          <cell r="A422" t="str">
            <v>2003500102600</v>
          </cell>
          <cell r="B422" t="str">
            <v>HARDIN CO COMM UNIT DIST 1</v>
          </cell>
          <cell r="C422" t="str">
            <v>HARDIN</v>
          </cell>
          <cell r="D422" t="str">
            <v>Unit</v>
          </cell>
          <cell r="F422">
            <v>571.53</v>
          </cell>
          <cell r="H422">
            <v>3251102.79</v>
          </cell>
          <cell r="I422">
            <v>437974.86</v>
          </cell>
          <cell r="J422">
            <v>1046557.77</v>
          </cell>
          <cell r="K422">
            <v>2725430.06488</v>
          </cell>
          <cell r="L422">
            <v>7461065.4848800004</v>
          </cell>
          <cell r="M422">
            <v>0.9</v>
          </cell>
        </row>
        <row r="423">
          <cell r="A423" t="str">
            <v>2007600102600</v>
          </cell>
          <cell r="B423" t="str">
            <v>POPE CO COMM UNIT DIST 1</v>
          </cell>
          <cell r="C423" t="str">
            <v>POPE</v>
          </cell>
          <cell r="D423" t="str">
            <v>Unit</v>
          </cell>
          <cell r="F423">
            <v>513</v>
          </cell>
          <cell r="H423">
            <v>2858738.83</v>
          </cell>
          <cell r="I423">
            <v>393122.16</v>
          </cell>
          <cell r="J423">
            <v>889977.19000000006</v>
          </cell>
          <cell r="K423">
            <v>2408500.4719999996</v>
          </cell>
          <cell r="L423">
            <v>6550338.6519999998</v>
          </cell>
          <cell r="M423">
            <v>0.9</v>
          </cell>
        </row>
        <row r="424">
          <cell r="A424" t="str">
            <v>2008300102600</v>
          </cell>
          <cell r="B424" t="str">
            <v>GALATIA C U SCHOOL DIST 1</v>
          </cell>
          <cell r="C424" t="str">
            <v>SALINE</v>
          </cell>
          <cell r="D424" t="str">
            <v>Unit</v>
          </cell>
          <cell r="F424">
            <v>412.75</v>
          </cell>
          <cell r="H424">
            <v>2314518.1399999997</v>
          </cell>
          <cell r="I424">
            <v>316298.58</v>
          </cell>
          <cell r="J424">
            <v>710720.9</v>
          </cell>
          <cell r="K424">
            <v>1940312.4129999997</v>
          </cell>
          <cell r="L424">
            <v>5281850.0329999998</v>
          </cell>
          <cell r="M424">
            <v>0.9</v>
          </cell>
        </row>
        <row r="425">
          <cell r="A425" t="str">
            <v>2008300202600</v>
          </cell>
          <cell r="B425" t="str">
            <v>CARRIER MILLS-STONEFORT CUSD 2</v>
          </cell>
          <cell r="C425" t="str">
            <v>SALINE</v>
          </cell>
          <cell r="D425" t="str">
            <v>Unit</v>
          </cell>
          <cell r="F425">
            <v>421.79</v>
          </cell>
          <cell r="H425">
            <v>2417906.64</v>
          </cell>
          <cell r="I425">
            <v>323226.11</v>
          </cell>
          <cell r="J425">
            <v>852740.17000000016</v>
          </cell>
          <cell r="K425">
            <v>2041755.7278400003</v>
          </cell>
          <cell r="L425">
            <v>5635628.6478400007</v>
          </cell>
          <cell r="M425">
            <v>0.9</v>
          </cell>
        </row>
        <row r="426">
          <cell r="A426" t="str">
            <v>2008300302600</v>
          </cell>
          <cell r="B426" t="str">
            <v>HARRISBURG C U SCHOOL DIST 3</v>
          </cell>
          <cell r="C426" t="str">
            <v>SALINE</v>
          </cell>
          <cell r="D426" t="str">
            <v>Unit</v>
          </cell>
          <cell r="F426">
            <v>1924.61</v>
          </cell>
          <cell r="H426">
            <v>11030598.170000002</v>
          </cell>
          <cell r="I426">
            <v>1474867.13</v>
          </cell>
          <cell r="J426">
            <v>3769969.16</v>
          </cell>
          <cell r="K426">
            <v>9271980.7235600017</v>
          </cell>
          <cell r="L426">
            <v>25547415.183560003</v>
          </cell>
          <cell r="M426">
            <v>0.9</v>
          </cell>
        </row>
        <row r="427">
          <cell r="A427" t="str">
            <v>2008300402600</v>
          </cell>
          <cell r="B427" t="str">
            <v>ELDORADO COMM UNIT DISTRICT 4</v>
          </cell>
          <cell r="C427" t="str">
            <v>SALINE</v>
          </cell>
          <cell r="D427" t="str">
            <v>Unit</v>
          </cell>
          <cell r="F427">
            <v>1100.8</v>
          </cell>
          <cell r="H427">
            <v>6388620.0899999999</v>
          </cell>
          <cell r="I427">
            <v>843565.05</v>
          </cell>
          <cell r="J427">
            <v>2248609.08</v>
          </cell>
          <cell r="K427">
            <v>5364501.5658</v>
          </cell>
          <cell r="L427">
            <v>14845295.785799999</v>
          </cell>
          <cell r="M427">
            <v>0.9</v>
          </cell>
        </row>
        <row r="428">
          <cell r="A428" t="str">
            <v>2009301702400</v>
          </cell>
          <cell r="B428" t="str">
            <v>ALLENDALE C C SCHOOL DIST 17</v>
          </cell>
          <cell r="C428" t="str">
            <v>WABASH</v>
          </cell>
          <cell r="D428" t="str">
            <v>Unit</v>
          </cell>
          <cell r="F428">
            <v>169.5</v>
          </cell>
          <cell r="H428">
            <v>933083.88000000012</v>
          </cell>
          <cell r="I428">
            <v>129891.24</v>
          </cell>
          <cell r="J428">
            <v>264313.95999999996</v>
          </cell>
          <cell r="K428">
            <v>782265.44099999999</v>
          </cell>
          <cell r="L428">
            <v>2109554.5210000002</v>
          </cell>
          <cell r="M428">
            <v>0.9</v>
          </cell>
        </row>
        <row r="429">
          <cell r="A429" t="str">
            <v>2009334802600</v>
          </cell>
          <cell r="B429" t="str">
            <v>WABASH C U SCH DIST 348</v>
          </cell>
          <cell r="C429" t="str">
            <v>WABASH</v>
          </cell>
          <cell r="D429" t="str">
            <v>Unit</v>
          </cell>
          <cell r="F429">
            <v>1399.62</v>
          </cell>
          <cell r="H429">
            <v>7817240.7699999986</v>
          </cell>
          <cell r="I429">
            <v>1072556.79</v>
          </cell>
          <cell r="J429">
            <v>2316295.62</v>
          </cell>
          <cell r="K429">
            <v>6576807.5155199999</v>
          </cell>
          <cell r="L429">
            <v>17782900.695519999</v>
          </cell>
          <cell r="M429">
            <v>0.9</v>
          </cell>
        </row>
        <row r="430">
          <cell r="A430" t="str">
            <v>2009600600400</v>
          </cell>
          <cell r="B430" t="str">
            <v>NEW HOPE C C SCHOOL DIST 6</v>
          </cell>
          <cell r="C430" t="str">
            <v>WAYNE</v>
          </cell>
          <cell r="D430" t="str">
            <v>Elementary</v>
          </cell>
          <cell r="F430">
            <v>173.13</v>
          </cell>
          <cell r="H430">
            <v>914076.09000000008</v>
          </cell>
          <cell r="I430">
            <v>132672.98000000001</v>
          </cell>
          <cell r="J430">
            <v>247388.72</v>
          </cell>
          <cell r="K430">
            <v>754857.65247999993</v>
          </cell>
          <cell r="L430">
            <v>2048995.44248</v>
          </cell>
          <cell r="M430">
            <v>0.9</v>
          </cell>
        </row>
        <row r="431">
          <cell r="A431" t="str">
            <v>2009601400400</v>
          </cell>
          <cell r="B431" t="str">
            <v>GEFF C C SCHOOL DISTRICT 14</v>
          </cell>
          <cell r="C431" t="str">
            <v>WAYNE</v>
          </cell>
          <cell r="D431" t="str">
            <v>Elementary</v>
          </cell>
          <cell r="F431">
            <v>101.79</v>
          </cell>
          <cell r="H431">
            <v>558418.8899999999</v>
          </cell>
          <cell r="I431">
            <v>78003.710000000006</v>
          </cell>
          <cell r="J431">
            <v>181459</v>
          </cell>
          <cell r="K431">
            <v>460859.18783999997</v>
          </cell>
          <cell r="L431">
            <v>1278740.7878399999</v>
          </cell>
          <cell r="M431">
            <v>0.9</v>
          </cell>
        </row>
        <row r="432">
          <cell r="A432" t="str">
            <v>2009601700400</v>
          </cell>
          <cell r="B432" t="str">
            <v>JASPER COMM CONS SCHOOL DIST 17</v>
          </cell>
          <cell r="C432" t="str">
            <v>WAYNE</v>
          </cell>
          <cell r="D432" t="str">
            <v>Elementary</v>
          </cell>
          <cell r="F432">
            <v>174.25</v>
          </cell>
          <cell r="H432">
            <v>944899.9</v>
          </cell>
          <cell r="I432">
            <v>133531.26</v>
          </cell>
          <cell r="J432">
            <v>292413.55</v>
          </cell>
          <cell r="K432">
            <v>778851.83600000001</v>
          </cell>
          <cell r="L432">
            <v>2149696.5460000001</v>
          </cell>
          <cell r="M432">
            <v>0.9</v>
          </cell>
        </row>
        <row r="433">
          <cell r="A433" t="str">
            <v>2009610002600</v>
          </cell>
          <cell r="B433" t="str">
            <v>WAYNE CITY C U SCHOOL DIST 100</v>
          </cell>
          <cell r="C433" t="str">
            <v>WAYNE</v>
          </cell>
          <cell r="D433" t="str">
            <v>Unit</v>
          </cell>
          <cell r="F433">
            <v>523.25</v>
          </cell>
          <cell r="H433">
            <v>2890105.66</v>
          </cell>
          <cell r="I433">
            <v>400976.94</v>
          </cell>
          <cell r="J433">
            <v>775968.81</v>
          </cell>
          <cell r="K433">
            <v>2413447.9849999999</v>
          </cell>
          <cell r="L433">
            <v>6480499.3949999996</v>
          </cell>
          <cell r="M433">
            <v>0.9</v>
          </cell>
        </row>
        <row r="434">
          <cell r="A434" t="str">
            <v>2009611200400</v>
          </cell>
          <cell r="B434" t="str">
            <v>FAIRFIELD PUBLIC SCHOOL DIST 112</v>
          </cell>
          <cell r="C434" t="str">
            <v>WAYNE</v>
          </cell>
          <cell r="D434" t="str">
            <v>Elementary</v>
          </cell>
          <cell r="F434">
            <v>615.29999999999995</v>
          </cell>
          <cell r="H434">
            <v>3433263.0799999996</v>
          </cell>
          <cell r="I434">
            <v>471516.69</v>
          </cell>
          <cell r="J434">
            <v>1186533.58</v>
          </cell>
          <cell r="K434">
            <v>2826386.2238000003</v>
          </cell>
          <cell r="L434">
            <v>7917699.5737999994</v>
          </cell>
          <cell r="M434">
            <v>0.9</v>
          </cell>
        </row>
        <row r="435">
          <cell r="A435" t="str">
            <v>2009620002600</v>
          </cell>
          <cell r="B435" t="str">
            <v>NORTH WAYNE C U SCHOOL DIST 200</v>
          </cell>
          <cell r="C435" t="str">
            <v>WAYNE</v>
          </cell>
          <cell r="D435" t="str">
            <v>Unit</v>
          </cell>
          <cell r="F435">
            <v>394.2</v>
          </cell>
          <cell r="H435">
            <v>2171565.5100000002</v>
          </cell>
          <cell r="I435">
            <v>302083.34000000003</v>
          </cell>
          <cell r="J435">
            <v>583304.23</v>
          </cell>
          <cell r="K435">
            <v>1826144.3611999999</v>
          </cell>
          <cell r="L435">
            <v>4883097.4412000002</v>
          </cell>
          <cell r="M435">
            <v>0.9</v>
          </cell>
        </row>
        <row r="436">
          <cell r="A436" t="str">
            <v>2009622501600</v>
          </cell>
          <cell r="B436" t="str">
            <v>FAIRFIELD COMM H S DIST 225</v>
          </cell>
          <cell r="C436" t="str">
            <v>WAYNE</v>
          </cell>
          <cell r="D436" t="str">
            <v>High School</v>
          </cell>
          <cell r="F436">
            <v>443.5</v>
          </cell>
          <cell r="H436">
            <v>2659236.3000000003</v>
          </cell>
          <cell r="I436">
            <v>339862.92</v>
          </cell>
          <cell r="J436">
            <v>761368.18</v>
          </cell>
          <cell r="K436">
            <v>2315586.6620000005</v>
          </cell>
          <cell r="L436">
            <v>6076054.0620000008</v>
          </cell>
          <cell r="M436">
            <v>0.9</v>
          </cell>
        </row>
        <row r="437">
          <cell r="A437" t="str">
            <v>2009700102600</v>
          </cell>
          <cell r="B437" t="str">
            <v>GRAYVILLE C U SCHOOL DIST 1</v>
          </cell>
          <cell r="C437" t="str">
            <v>WHITE</v>
          </cell>
          <cell r="D437" t="str">
            <v>Unit</v>
          </cell>
          <cell r="F437">
            <v>289.95999999999998</v>
          </cell>
          <cell r="H437">
            <v>1621022.6900000002</v>
          </cell>
          <cell r="I437">
            <v>222202.14</v>
          </cell>
          <cell r="J437">
            <v>505712.35000000009</v>
          </cell>
          <cell r="K437">
            <v>1364055.3211600003</v>
          </cell>
          <cell r="L437">
            <v>3712992.5011600005</v>
          </cell>
          <cell r="M437">
            <v>0.9</v>
          </cell>
        </row>
        <row r="438">
          <cell r="A438" t="str">
            <v>2009700302600</v>
          </cell>
          <cell r="B438" t="str">
            <v>NORRIS CITY-OMAHA-ENFIELD CUSD 3</v>
          </cell>
          <cell r="C438" t="str">
            <v>WHITE</v>
          </cell>
          <cell r="D438" t="str">
            <v>Unit</v>
          </cell>
          <cell r="F438">
            <v>706</v>
          </cell>
          <cell r="H438">
            <v>3966053.76</v>
          </cell>
          <cell r="I438">
            <v>541021.92000000004</v>
          </cell>
          <cell r="J438">
            <v>1178353.2</v>
          </cell>
          <cell r="K438">
            <v>3316672.1739999996</v>
          </cell>
          <cell r="L438">
            <v>9002101.0539999995</v>
          </cell>
          <cell r="M438">
            <v>0.9</v>
          </cell>
        </row>
        <row r="439">
          <cell r="A439" t="str">
            <v>2009700502600</v>
          </cell>
          <cell r="B439" t="str">
            <v>CARMI-WHITE COUNTY C U S DIST 5</v>
          </cell>
          <cell r="C439" t="str">
            <v>WHITE</v>
          </cell>
          <cell r="D439" t="str">
            <v>Unit</v>
          </cell>
          <cell r="F439">
            <v>1339.43</v>
          </cell>
          <cell r="H439">
            <v>7589631.9299999997</v>
          </cell>
          <cell r="I439">
            <v>1026431.99</v>
          </cell>
          <cell r="J439">
            <v>2419635.6100000003</v>
          </cell>
          <cell r="K439">
            <v>6346393.34528</v>
          </cell>
          <cell r="L439">
            <v>17382092.87528</v>
          </cell>
          <cell r="M439">
            <v>0.9</v>
          </cell>
        </row>
        <row r="440">
          <cell r="A440" t="str">
            <v>2100000000092</v>
          </cell>
          <cell r="B440" t="str">
            <v>ALT SCH-FRANKLIN/WILLIAMSON ROE</v>
          </cell>
          <cell r="C440" t="str">
            <v>FRANKLIN</v>
          </cell>
          <cell r="D440" t="str">
            <v>Regional</v>
          </cell>
          <cell r="F440">
            <v>0</v>
          </cell>
          <cell r="H440">
            <v>0</v>
          </cell>
          <cell r="I440">
            <v>0</v>
          </cell>
          <cell r="J440">
            <v>0</v>
          </cell>
          <cell r="K440">
            <v>0</v>
          </cell>
          <cell r="L440">
            <v>0</v>
          </cell>
          <cell r="M440">
            <v>0</v>
          </cell>
        </row>
        <row r="441">
          <cell r="A441" t="str">
            <v>2100000000093</v>
          </cell>
          <cell r="B441" t="str">
            <v>SAFE SCH-FRANKLIN/WILLIAMSON ROE</v>
          </cell>
          <cell r="C441" t="str">
            <v>FRANKLIN</v>
          </cell>
          <cell r="D441" t="str">
            <v>Regional</v>
          </cell>
          <cell r="F441">
            <v>0</v>
          </cell>
          <cell r="H441">
            <v>0</v>
          </cell>
          <cell r="I441">
            <v>0</v>
          </cell>
          <cell r="J441">
            <v>0</v>
          </cell>
          <cell r="K441">
            <v>0</v>
          </cell>
          <cell r="L441">
            <v>0</v>
          </cell>
          <cell r="M441">
            <v>0</v>
          </cell>
        </row>
        <row r="442">
          <cell r="A442" t="str">
            <v>2102804700400</v>
          </cell>
          <cell r="B442" t="str">
            <v>BENTON COMM CONS SCH DIST 47</v>
          </cell>
          <cell r="C442" t="str">
            <v>FRANKLIN</v>
          </cell>
          <cell r="D442" t="str">
            <v>Elementary</v>
          </cell>
          <cell r="F442">
            <v>1112.95</v>
          </cell>
          <cell r="H442">
            <v>6233011.9199999999</v>
          </cell>
          <cell r="I442">
            <v>852875.84</v>
          </cell>
          <cell r="J442">
            <v>2222447.65</v>
          </cell>
          <cell r="K442">
            <v>5141134.690200001</v>
          </cell>
          <cell r="L442">
            <v>14449470.100200001</v>
          </cell>
          <cell r="M442">
            <v>0.9</v>
          </cell>
        </row>
        <row r="443">
          <cell r="A443" t="str">
            <v>2102809100400</v>
          </cell>
          <cell r="B443" t="str">
            <v>AKIN COMM CONS SCHOOL DIST 91</v>
          </cell>
          <cell r="C443" t="str">
            <v>FRANKLIN</v>
          </cell>
          <cell r="D443" t="str">
            <v>Elementary</v>
          </cell>
          <cell r="F443">
            <v>76.8</v>
          </cell>
          <cell r="H443">
            <v>419404.83999999997</v>
          </cell>
          <cell r="I443">
            <v>58853.37</v>
          </cell>
          <cell r="J443">
            <v>135729.64000000001</v>
          </cell>
          <cell r="K443">
            <v>324626.83980000002</v>
          </cell>
          <cell r="L443">
            <v>938614.68980000005</v>
          </cell>
          <cell r="M443">
            <v>0.9</v>
          </cell>
        </row>
        <row r="444">
          <cell r="A444" t="str">
            <v>2102809902600</v>
          </cell>
          <cell r="B444" t="str">
            <v>CHRISTOPHER UNIT 99</v>
          </cell>
          <cell r="C444" t="str">
            <v>FRANKLIN</v>
          </cell>
          <cell r="D444" t="str">
            <v>Unit</v>
          </cell>
          <cell r="F444">
            <v>771.62</v>
          </cell>
          <cell r="H444">
            <v>4404567.7700000005</v>
          </cell>
          <cell r="I444">
            <v>591307.82999999996</v>
          </cell>
          <cell r="J444">
            <v>1510179.1900000002</v>
          </cell>
          <cell r="K444">
            <v>3712051.9735200005</v>
          </cell>
          <cell r="L444">
            <v>10218106.763520002</v>
          </cell>
          <cell r="M444">
            <v>0.9</v>
          </cell>
        </row>
        <row r="445">
          <cell r="A445" t="str">
            <v>2102810301300</v>
          </cell>
          <cell r="B445" t="str">
            <v>BENTON CONS HIGH SCHOOL DIST 103</v>
          </cell>
          <cell r="C445" t="str">
            <v>FRANKLIN</v>
          </cell>
          <cell r="D445" t="str">
            <v>High School</v>
          </cell>
          <cell r="F445">
            <v>575.49</v>
          </cell>
          <cell r="H445">
            <v>3480150.34</v>
          </cell>
          <cell r="I445">
            <v>441009.49</v>
          </cell>
          <cell r="J445">
            <v>1049921.8</v>
          </cell>
          <cell r="K445">
            <v>3031767.7090400001</v>
          </cell>
          <cell r="L445">
            <v>8002849.33904</v>
          </cell>
          <cell r="M445">
            <v>0.9</v>
          </cell>
        </row>
        <row r="446">
          <cell r="A446" t="str">
            <v>2102811500400</v>
          </cell>
          <cell r="B446" t="str">
            <v>EWING NORTHERN C C DISTRICT 115</v>
          </cell>
          <cell r="C446" t="str">
            <v>FRANKLIN</v>
          </cell>
          <cell r="D446" t="str">
            <v>Elementary</v>
          </cell>
          <cell r="F446">
            <v>198</v>
          </cell>
          <cell r="H446">
            <v>1052270.83</v>
          </cell>
          <cell r="I446">
            <v>151731.35999999999</v>
          </cell>
          <cell r="J446">
            <v>292388.86</v>
          </cell>
          <cell r="K446">
            <v>867281.16399999999</v>
          </cell>
          <cell r="L446">
            <v>2363672.2139999997</v>
          </cell>
          <cell r="M446">
            <v>0.9</v>
          </cell>
        </row>
        <row r="447">
          <cell r="A447" t="str">
            <v>2102816802600</v>
          </cell>
          <cell r="B447" t="str">
            <v>FRANKFORT COMM UNIT SCH DIST 168</v>
          </cell>
          <cell r="C447" t="str">
            <v>FRANKLIN</v>
          </cell>
          <cell r="D447" t="str">
            <v>Unit</v>
          </cell>
          <cell r="F447">
            <v>1692.72</v>
          </cell>
          <cell r="H447">
            <v>9775817.9900000002</v>
          </cell>
          <cell r="I447">
            <v>1297165.19</v>
          </cell>
          <cell r="J447">
            <v>3410768.44</v>
          </cell>
          <cell r="K447">
            <v>8214450.2121199984</v>
          </cell>
          <cell r="L447">
            <v>22698201.832119998</v>
          </cell>
          <cell r="M447">
            <v>0.9</v>
          </cell>
        </row>
        <row r="448">
          <cell r="A448" t="str">
            <v>2102817402600</v>
          </cell>
          <cell r="B448" t="str">
            <v>THOMPSONVILLE CUSD 174</v>
          </cell>
          <cell r="C448" t="str">
            <v>FRANKLIN</v>
          </cell>
          <cell r="D448" t="str">
            <v>Unit</v>
          </cell>
          <cell r="F448">
            <v>315.02999999999997</v>
          </cell>
          <cell r="H448">
            <v>1770567.3800000001</v>
          </cell>
          <cell r="I448">
            <v>241413.78</v>
          </cell>
          <cell r="J448">
            <v>537167.66999999993</v>
          </cell>
          <cell r="K448">
            <v>1489815.6458799997</v>
          </cell>
          <cell r="L448">
            <v>4038964.4758799998</v>
          </cell>
          <cell r="M448">
            <v>0.9</v>
          </cell>
        </row>
        <row r="449">
          <cell r="A449" t="str">
            <v>2102818802600</v>
          </cell>
          <cell r="B449" t="str">
            <v>ZEIGLER-ROYALTON C U S DIST 188</v>
          </cell>
          <cell r="C449" t="str">
            <v>FRANKLIN</v>
          </cell>
          <cell r="D449" t="str">
            <v>Unit</v>
          </cell>
          <cell r="F449">
            <v>576.75</v>
          </cell>
          <cell r="H449">
            <v>3363902.49</v>
          </cell>
          <cell r="I449">
            <v>441975.06</v>
          </cell>
          <cell r="J449">
            <v>1199406.6500000001</v>
          </cell>
          <cell r="K449">
            <v>2821664.7720000003</v>
          </cell>
          <cell r="L449">
            <v>7826948.972000001</v>
          </cell>
          <cell r="M449">
            <v>0.9</v>
          </cell>
        </row>
        <row r="450">
          <cell r="A450" t="str">
            <v>2102819602600</v>
          </cell>
          <cell r="B450" t="str">
            <v>SESSER-VALIER COMM UNIT S D 196</v>
          </cell>
          <cell r="C450" t="str">
            <v>FRANKLIN</v>
          </cell>
          <cell r="D450" t="str">
            <v>Unit</v>
          </cell>
          <cell r="F450">
            <v>634.12</v>
          </cell>
          <cell r="H450">
            <v>3555365.5200000005</v>
          </cell>
          <cell r="I450">
            <v>485938.83</v>
          </cell>
          <cell r="J450">
            <v>1037552.9299999999</v>
          </cell>
          <cell r="K450">
            <v>2980644.6845200001</v>
          </cell>
          <cell r="L450">
            <v>8059501.9645199999</v>
          </cell>
          <cell r="M450">
            <v>0.9</v>
          </cell>
        </row>
        <row r="451">
          <cell r="A451" t="str">
            <v>2104400102600</v>
          </cell>
          <cell r="B451" t="str">
            <v>GOREVILLE COMM UNIT DIST 1</v>
          </cell>
          <cell r="C451" t="str">
            <v>JOHNSON</v>
          </cell>
          <cell r="D451" t="str">
            <v>Unit</v>
          </cell>
          <cell r="F451">
            <v>563.45000000000005</v>
          </cell>
          <cell r="H451">
            <v>3119040.65</v>
          </cell>
          <cell r="I451">
            <v>431783</v>
          </cell>
          <cell r="J451">
            <v>844454.49</v>
          </cell>
          <cell r="K451">
            <v>2621011.8611999997</v>
          </cell>
          <cell r="L451">
            <v>7016290.0011999998</v>
          </cell>
          <cell r="M451">
            <v>0.9</v>
          </cell>
        </row>
        <row r="452">
          <cell r="A452" t="str">
            <v>2104403200300</v>
          </cell>
          <cell r="B452" t="str">
            <v>NEW SIMPSON HILL CONS DIST 32</v>
          </cell>
          <cell r="C452" t="str">
            <v>JOHNSON</v>
          </cell>
          <cell r="D452" t="str">
            <v>Elementary</v>
          </cell>
          <cell r="F452">
            <v>211.48</v>
          </cell>
          <cell r="H452">
            <v>1150484</v>
          </cell>
          <cell r="I452">
            <v>162061.35</v>
          </cell>
          <cell r="J452">
            <v>361684.36999999994</v>
          </cell>
          <cell r="K452">
            <v>950184.39908</v>
          </cell>
          <cell r="L452">
            <v>2624414.1190800001</v>
          </cell>
          <cell r="M452">
            <v>0.9</v>
          </cell>
        </row>
        <row r="453">
          <cell r="A453" t="str">
            <v>2104404300300</v>
          </cell>
          <cell r="B453" t="str">
            <v>BUNCOMBE CONS SCHOOL DIST 43</v>
          </cell>
          <cell r="C453" t="str">
            <v>JOHNSON</v>
          </cell>
          <cell r="D453" t="str">
            <v>Elementary</v>
          </cell>
          <cell r="F453">
            <v>62.75</v>
          </cell>
          <cell r="H453">
            <v>346848.35</v>
          </cell>
          <cell r="I453">
            <v>48086.58</v>
          </cell>
          <cell r="J453">
            <v>119461.51999999999</v>
          </cell>
          <cell r="K453">
            <v>286508.09599999996</v>
          </cell>
          <cell r="L453">
            <v>800904.54599999986</v>
          </cell>
          <cell r="M453">
            <v>0.9</v>
          </cell>
        </row>
        <row r="454">
          <cell r="A454" t="str">
            <v>2104405500200</v>
          </cell>
          <cell r="B454" t="str">
            <v>VIENNA SCHOOL DIST 55</v>
          </cell>
          <cell r="C454" t="str">
            <v>JOHNSON</v>
          </cell>
          <cell r="D454" t="str">
            <v>Elementary</v>
          </cell>
          <cell r="F454">
            <v>399.23</v>
          </cell>
          <cell r="H454">
            <v>2185636.36</v>
          </cell>
          <cell r="I454">
            <v>305937.93</v>
          </cell>
          <cell r="J454">
            <v>708902.66999999993</v>
          </cell>
          <cell r="K454">
            <v>1805048.1070800002</v>
          </cell>
          <cell r="L454">
            <v>5005525.0670800004</v>
          </cell>
          <cell r="M454">
            <v>0.9</v>
          </cell>
        </row>
        <row r="455">
          <cell r="A455" t="str">
            <v>2104406400200</v>
          </cell>
          <cell r="B455" t="str">
            <v>CYPRESS SCHOOL DIST 64</v>
          </cell>
          <cell r="C455" t="str">
            <v>JOHNSON</v>
          </cell>
          <cell r="D455" t="str">
            <v>Elementary</v>
          </cell>
          <cell r="F455">
            <v>106.81</v>
          </cell>
          <cell r="H455">
            <v>580866.61999999988</v>
          </cell>
          <cell r="I455">
            <v>81850.63</v>
          </cell>
          <cell r="J455">
            <v>184174.21</v>
          </cell>
          <cell r="K455">
            <v>480347.73775999993</v>
          </cell>
          <cell r="L455">
            <v>1327239.1977599999</v>
          </cell>
          <cell r="M455">
            <v>0.9</v>
          </cell>
        </row>
        <row r="456">
          <cell r="A456" t="str">
            <v>2104413301700</v>
          </cell>
          <cell r="B456" t="str">
            <v>VIENNA H S DISTRICT 133</v>
          </cell>
          <cell r="C456" t="str">
            <v>JOHNSON</v>
          </cell>
          <cell r="D456" t="str">
            <v>High School</v>
          </cell>
          <cell r="F456">
            <v>381.5</v>
          </cell>
          <cell r="H456">
            <v>2254198.3199999998</v>
          </cell>
          <cell r="I456">
            <v>292351.08</v>
          </cell>
          <cell r="J456">
            <v>582215.22</v>
          </cell>
          <cell r="K456">
            <v>1960546.5759999994</v>
          </cell>
          <cell r="L456">
            <v>5089311.1959999995</v>
          </cell>
          <cell r="M456">
            <v>0.9</v>
          </cell>
        </row>
        <row r="457">
          <cell r="A457" t="str">
            <v>2106100102600</v>
          </cell>
          <cell r="B457" t="str">
            <v>MASSAC UNIT DISTRICT #1</v>
          </cell>
          <cell r="C457" t="str">
            <v>MASSAC</v>
          </cell>
          <cell r="D457" t="str">
            <v>Unit</v>
          </cell>
          <cell r="F457">
            <v>2067.4499999999998</v>
          </cell>
          <cell r="H457">
            <v>11816017.550000001</v>
          </cell>
          <cell r="I457">
            <v>1584328.28</v>
          </cell>
          <cell r="J457">
            <v>3901043.46</v>
          </cell>
          <cell r="K457">
            <v>9889409.8772</v>
          </cell>
          <cell r="L457">
            <v>27190799.167199999</v>
          </cell>
          <cell r="M457">
            <v>0.9</v>
          </cell>
        </row>
        <row r="458">
          <cell r="A458" t="str">
            <v>2106103802600</v>
          </cell>
          <cell r="B458" t="str">
            <v>JOPPA-MAPLE GROVE UNIT DIST 38</v>
          </cell>
          <cell r="C458" t="str">
            <v>MASSAC</v>
          </cell>
          <cell r="D458" t="str">
            <v>Unit</v>
          </cell>
          <cell r="F458">
            <v>254.87</v>
          </cell>
          <cell r="H458">
            <v>1445752.4899999998</v>
          </cell>
          <cell r="I458">
            <v>195311.97</v>
          </cell>
          <cell r="J458">
            <v>482195.57999999996</v>
          </cell>
          <cell r="K458">
            <v>1215462.6095199999</v>
          </cell>
          <cell r="L458">
            <v>3338722.6495199995</v>
          </cell>
          <cell r="M458">
            <v>0.9</v>
          </cell>
        </row>
        <row r="459">
          <cell r="A459" t="str">
            <v>2110000102600</v>
          </cell>
          <cell r="B459" t="str">
            <v>JOHNSTON CITY C U SCH DIST 1</v>
          </cell>
          <cell r="C459" t="str">
            <v>WILLIAMSON</v>
          </cell>
          <cell r="D459" t="str">
            <v>Unit</v>
          </cell>
          <cell r="F459">
            <v>1082.78</v>
          </cell>
          <cell r="H459">
            <v>6204568.0200000005</v>
          </cell>
          <cell r="I459">
            <v>829755.96</v>
          </cell>
          <cell r="J459">
            <v>2071882.09</v>
          </cell>
          <cell r="K459">
            <v>5217194.59088</v>
          </cell>
          <cell r="L459">
            <v>14323400.660879999</v>
          </cell>
          <cell r="M459">
            <v>0.9</v>
          </cell>
        </row>
        <row r="460">
          <cell r="A460" t="str">
            <v>2110000202600</v>
          </cell>
          <cell r="B460" t="str">
            <v>MARION COMM UNIT SCH DIST 2</v>
          </cell>
          <cell r="C460" t="str">
            <v>WILLIAMSON</v>
          </cell>
          <cell r="D460" t="str">
            <v>Unit</v>
          </cell>
          <cell r="F460">
            <v>3857.2</v>
          </cell>
          <cell r="H460">
            <v>21878341.900000006</v>
          </cell>
          <cell r="I460">
            <v>2955849.5</v>
          </cell>
          <cell r="J460">
            <v>7091531.3900000006</v>
          </cell>
          <cell r="K460">
            <v>18344539.963199999</v>
          </cell>
          <cell r="L460">
            <v>50270262.753200009</v>
          </cell>
          <cell r="M460">
            <v>0.9</v>
          </cell>
        </row>
        <row r="461">
          <cell r="A461" t="str">
            <v>2110000302600</v>
          </cell>
          <cell r="B461" t="str">
            <v>CRAB ORCHARD C U SCH DIST 3</v>
          </cell>
          <cell r="C461" t="str">
            <v>WILLIAMSON</v>
          </cell>
          <cell r="D461" t="str">
            <v>Unit</v>
          </cell>
          <cell r="F461">
            <v>481.21</v>
          </cell>
          <cell r="H461">
            <v>2667153.1199999996</v>
          </cell>
          <cell r="I461">
            <v>368760.84</v>
          </cell>
          <cell r="J461">
            <v>762769.15000000014</v>
          </cell>
          <cell r="K461">
            <v>2236852.43316</v>
          </cell>
          <cell r="L461">
            <v>6035535.543159999</v>
          </cell>
          <cell r="M461">
            <v>0.9</v>
          </cell>
        </row>
        <row r="462">
          <cell r="A462" t="str">
            <v>2110000402600</v>
          </cell>
          <cell r="B462" t="str">
            <v>HERRIN C U SCH DIST 4</v>
          </cell>
          <cell r="C462" t="str">
            <v>WILLIAMSON</v>
          </cell>
          <cell r="D462" t="str">
            <v>Unit</v>
          </cell>
          <cell r="F462">
            <v>2393.8000000000002</v>
          </cell>
          <cell r="H462">
            <v>13816629.280000001</v>
          </cell>
          <cell r="I462">
            <v>1834416.81</v>
          </cell>
          <cell r="J462">
            <v>4709682.2300000004</v>
          </cell>
          <cell r="K462">
            <v>11587441.4988</v>
          </cell>
          <cell r="L462">
            <v>31948169.818800002</v>
          </cell>
          <cell r="M462">
            <v>0.9</v>
          </cell>
        </row>
        <row r="463">
          <cell r="A463" t="str">
            <v>2110000502600</v>
          </cell>
          <cell r="B463" t="str">
            <v>CARTERVILLE C U SCH DIST 5</v>
          </cell>
          <cell r="C463" t="str">
            <v>WILLIAMSON</v>
          </cell>
          <cell r="D463" t="str">
            <v>Unit</v>
          </cell>
          <cell r="F463">
            <v>2145.25</v>
          </cell>
          <cell r="H463">
            <v>11829637.170000002</v>
          </cell>
          <cell r="I463">
            <v>1643947.98</v>
          </cell>
          <cell r="J463">
            <v>3184560.27</v>
          </cell>
          <cell r="K463">
            <v>9878736.1720000003</v>
          </cell>
          <cell r="L463">
            <v>26536881.592</v>
          </cell>
          <cell r="M463">
            <v>0.9</v>
          </cell>
        </row>
        <row r="464">
          <cell r="A464" t="str">
            <v>2400000000092</v>
          </cell>
          <cell r="B464" t="str">
            <v>ALT SCH-GRUNDY/KENDALL ROE</v>
          </cell>
          <cell r="C464" t="str">
            <v>WILL</v>
          </cell>
          <cell r="D464" t="str">
            <v>Regional</v>
          </cell>
          <cell r="F464">
            <v>0</v>
          </cell>
          <cell r="H464">
            <v>0</v>
          </cell>
          <cell r="I464">
            <v>0</v>
          </cell>
          <cell r="J464">
            <v>0</v>
          </cell>
          <cell r="K464">
            <v>0</v>
          </cell>
          <cell r="L464">
            <v>0</v>
          </cell>
          <cell r="M464">
            <v>0</v>
          </cell>
        </row>
        <row r="465">
          <cell r="A465" t="str">
            <v>2400000000093</v>
          </cell>
          <cell r="B465" t="str">
            <v>SAFE SCH-GRUNDY/KENDALL ROE</v>
          </cell>
          <cell r="C465" t="str">
            <v>GRUNDY</v>
          </cell>
          <cell r="D465" t="str">
            <v>Regional</v>
          </cell>
          <cell r="F465">
            <v>0</v>
          </cell>
          <cell r="H465">
            <v>0</v>
          </cell>
          <cell r="I465">
            <v>0</v>
          </cell>
          <cell r="J465">
            <v>0</v>
          </cell>
          <cell r="K465">
            <v>0</v>
          </cell>
          <cell r="L465">
            <v>0</v>
          </cell>
          <cell r="M465">
            <v>0</v>
          </cell>
        </row>
        <row r="466">
          <cell r="A466" t="str">
            <v>2403200102600</v>
          </cell>
          <cell r="B466" t="str">
            <v>COAL CITY C U SCHOOL DISTRICT 1</v>
          </cell>
          <cell r="C466" t="str">
            <v>GRUNDY</v>
          </cell>
          <cell r="D466" t="str">
            <v>Unit</v>
          </cell>
          <cell r="F466">
            <v>2124.75</v>
          </cell>
          <cell r="H466">
            <v>11492490.93</v>
          </cell>
          <cell r="I466">
            <v>1628238.42</v>
          </cell>
          <cell r="J466">
            <v>2675124.94</v>
          </cell>
          <cell r="K466">
            <v>9011892.7280000001</v>
          </cell>
          <cell r="L466">
            <v>24807747.017999999</v>
          </cell>
          <cell r="M466">
            <v>1.0572299999999999</v>
          </cell>
        </row>
        <row r="467">
          <cell r="A467" t="str">
            <v>2403205400200</v>
          </cell>
          <cell r="B467" t="str">
            <v>MORRIS SCHOOL DISTRICT 54</v>
          </cell>
          <cell r="C467" t="str">
            <v>GRUNDY</v>
          </cell>
          <cell r="D467" t="str">
            <v>Elementary</v>
          </cell>
          <cell r="F467">
            <v>1128</v>
          </cell>
          <cell r="H467">
            <v>6171418.3400000008</v>
          </cell>
          <cell r="I467">
            <v>864408.96</v>
          </cell>
          <cell r="J467">
            <v>2194203.44</v>
          </cell>
          <cell r="K467">
            <v>5150257.58</v>
          </cell>
          <cell r="L467">
            <v>14380288.32</v>
          </cell>
          <cell r="M467">
            <v>1.0572299999999999</v>
          </cell>
        </row>
        <row r="468">
          <cell r="A468" t="str">
            <v>2403207301700</v>
          </cell>
          <cell r="B468" t="str">
            <v>GARDNER S WILMINGTON THS DIST 73</v>
          </cell>
          <cell r="C468" t="str">
            <v>GRUNDY</v>
          </cell>
          <cell r="D468" t="str">
            <v>High School</v>
          </cell>
          <cell r="F468">
            <v>192.5</v>
          </cell>
          <cell r="H468">
            <v>1136240.1500000001</v>
          </cell>
          <cell r="I468">
            <v>147516.6</v>
          </cell>
          <cell r="J468">
            <v>288768.58</v>
          </cell>
          <cell r="K468">
            <v>987435.01299999992</v>
          </cell>
          <cell r="L468">
            <v>2559960.3430000003</v>
          </cell>
          <cell r="M468">
            <v>1.0572299999999999</v>
          </cell>
        </row>
        <row r="469">
          <cell r="A469" t="str">
            <v>2403207400300</v>
          </cell>
          <cell r="B469" t="str">
            <v>SOUTH WILMINGTON CONS SCH DIST 74</v>
          </cell>
          <cell r="C469" t="str">
            <v>GRUNDY</v>
          </cell>
          <cell r="D469" t="str">
            <v>Elementary</v>
          </cell>
          <cell r="F469">
            <v>98.62</v>
          </cell>
          <cell r="H469">
            <v>504071.91000000003</v>
          </cell>
          <cell r="I469">
            <v>75574.47</v>
          </cell>
          <cell r="J469">
            <v>100156.16999999998</v>
          </cell>
          <cell r="K469">
            <v>412599.70652000012</v>
          </cell>
          <cell r="L469">
            <v>1092402.2565200003</v>
          </cell>
          <cell r="M469">
            <v>1.0572299999999999</v>
          </cell>
        </row>
        <row r="470">
          <cell r="A470" t="str">
            <v>2403207500200</v>
          </cell>
          <cell r="B470" t="str">
            <v>BRACEVILLE SCHOOL DIST 75</v>
          </cell>
          <cell r="C470" t="str">
            <v>GRUNDY</v>
          </cell>
          <cell r="D470" t="str">
            <v>Elementary</v>
          </cell>
          <cell r="F470">
            <v>128.36000000000001</v>
          </cell>
          <cell r="H470">
            <v>698705.31</v>
          </cell>
          <cell r="I470">
            <v>98364.83</v>
          </cell>
          <cell r="J470">
            <v>240340.61</v>
          </cell>
          <cell r="K470">
            <v>582809.49156000011</v>
          </cell>
          <cell r="L470">
            <v>1620220.24156</v>
          </cell>
          <cell r="M470">
            <v>1.0572299999999999</v>
          </cell>
        </row>
        <row r="471">
          <cell r="A471" t="str">
            <v>2403210101600</v>
          </cell>
          <cell r="B471" t="str">
            <v>MORRIS COMM HIGH SCH DIST 101</v>
          </cell>
          <cell r="C471" t="str">
            <v>GRUNDY</v>
          </cell>
          <cell r="D471" t="str">
            <v>High School</v>
          </cell>
          <cell r="F471">
            <v>910.5</v>
          </cell>
          <cell r="H471">
            <v>5327758.6599999992</v>
          </cell>
          <cell r="I471">
            <v>697734.36</v>
          </cell>
          <cell r="J471">
            <v>1328146.0699999998</v>
          </cell>
          <cell r="K471">
            <v>4645541.7449999992</v>
          </cell>
          <cell r="L471">
            <v>11999180.834999999</v>
          </cell>
          <cell r="M471">
            <v>1.0572299999999999</v>
          </cell>
        </row>
        <row r="472">
          <cell r="A472" t="str">
            <v>2403211101600</v>
          </cell>
          <cell r="B472" t="str">
            <v>MINOOKA COMM H S DISTRICT 111</v>
          </cell>
          <cell r="C472" t="str">
            <v>GRUNDY</v>
          </cell>
          <cell r="D472" t="str">
            <v>High School</v>
          </cell>
          <cell r="F472">
            <v>2776</v>
          </cell>
          <cell r="H472">
            <v>15836569.950000001</v>
          </cell>
          <cell r="I472">
            <v>2127304.3199999998</v>
          </cell>
          <cell r="J472">
            <v>3064754.6399999997</v>
          </cell>
          <cell r="K472">
            <v>13752335.513</v>
          </cell>
          <cell r="L472">
            <v>34780964.423</v>
          </cell>
          <cell r="M472">
            <v>1.0572299999999999</v>
          </cell>
        </row>
        <row r="473">
          <cell r="A473" t="str">
            <v>2403220100400</v>
          </cell>
          <cell r="B473" t="str">
            <v>MINOOKA COMM CONS S DIST 201</v>
          </cell>
          <cell r="C473" t="str">
            <v>GRUNDY</v>
          </cell>
          <cell r="D473" t="str">
            <v>Elementary</v>
          </cell>
          <cell r="F473">
            <v>4521</v>
          </cell>
          <cell r="H473">
            <v>23533402.529999997</v>
          </cell>
          <cell r="I473">
            <v>3464532.72</v>
          </cell>
          <cell r="J473">
            <v>5495643.6599999992</v>
          </cell>
          <cell r="K473">
            <v>19319190.369000003</v>
          </cell>
          <cell r="L473">
            <v>51812769.278999999</v>
          </cell>
          <cell r="M473">
            <v>1.0572299999999999</v>
          </cell>
        </row>
        <row r="474">
          <cell r="A474" t="str">
            <v>2404701801600</v>
          </cell>
          <cell r="B474" t="str">
            <v>NEWARK COMM H S DIST 18</v>
          </cell>
          <cell r="C474" t="str">
            <v>KENDALL</v>
          </cell>
          <cell r="D474" t="str">
            <v>High School</v>
          </cell>
          <cell r="F474">
            <v>171.82</v>
          </cell>
          <cell r="H474">
            <v>978351.86000000022</v>
          </cell>
          <cell r="I474">
            <v>131669.1</v>
          </cell>
          <cell r="J474">
            <v>188089.85</v>
          </cell>
          <cell r="K474">
            <v>801115.15872000006</v>
          </cell>
          <cell r="L474">
            <v>2099225.9687200002</v>
          </cell>
          <cell r="M474">
            <v>1.0572299999999999</v>
          </cell>
        </row>
        <row r="475">
          <cell r="A475" t="str">
            <v>2404706600400</v>
          </cell>
          <cell r="B475" t="str">
            <v>NEWARK COMM CONS SCH DIST 66</v>
          </cell>
          <cell r="C475" t="str">
            <v>KENDALL</v>
          </cell>
          <cell r="D475" t="str">
            <v>Elementary</v>
          </cell>
          <cell r="F475">
            <v>262.25</v>
          </cell>
          <cell r="H475">
            <v>1371178.0599999998</v>
          </cell>
          <cell r="I475">
            <v>200967.42</v>
          </cell>
          <cell r="J475">
            <v>316810.49</v>
          </cell>
          <cell r="K475">
            <v>1122605.2549999999</v>
          </cell>
          <cell r="L475">
            <v>3011561.2249999996</v>
          </cell>
          <cell r="M475">
            <v>1.0572299999999999</v>
          </cell>
        </row>
        <row r="476">
          <cell r="A476" t="str">
            <v>2404708802600</v>
          </cell>
          <cell r="B476" t="str">
            <v>PLANO COMM UNIT SCHOOL DIST 88</v>
          </cell>
          <cell r="C476" t="str">
            <v>KENDALL</v>
          </cell>
          <cell r="D476" t="str">
            <v>Unit</v>
          </cell>
          <cell r="F476">
            <v>2320.5</v>
          </cell>
          <cell r="H476">
            <v>13184912.930000002</v>
          </cell>
          <cell r="I476">
            <v>1778245.56</v>
          </cell>
          <cell r="J476">
            <v>5186951.169999999</v>
          </cell>
          <cell r="K476">
            <v>11342779.738</v>
          </cell>
          <cell r="L476">
            <v>31492889.398000002</v>
          </cell>
          <cell r="M476">
            <v>1.0572299999999999</v>
          </cell>
        </row>
        <row r="477">
          <cell r="A477" t="str">
            <v>2404709000400</v>
          </cell>
          <cell r="B477" t="str">
            <v>LISBON COMM CONS SCH DIST 90</v>
          </cell>
          <cell r="C477" t="str">
            <v>KENDALL</v>
          </cell>
          <cell r="D477" t="str">
            <v>Elementary</v>
          </cell>
          <cell r="F477">
            <v>112.5</v>
          </cell>
          <cell r="H477">
            <v>587343.27999999991</v>
          </cell>
          <cell r="I477">
            <v>86211</v>
          </cell>
          <cell r="J477">
            <v>127534.62999999999</v>
          </cell>
          <cell r="K477">
            <v>478511.90799999994</v>
          </cell>
          <cell r="L477">
            <v>1279600.818</v>
          </cell>
          <cell r="M477">
            <v>1.0572299999999999</v>
          </cell>
        </row>
        <row r="478">
          <cell r="A478" t="str">
            <v>2404711502600</v>
          </cell>
          <cell r="B478" t="str">
            <v>YORKVILLE COMM UNIT SCH DIST 115</v>
          </cell>
          <cell r="C478" t="str">
            <v>KENDALL</v>
          </cell>
          <cell r="D478" t="str">
            <v>Unit</v>
          </cell>
          <cell r="F478">
            <v>5890.25</v>
          </cell>
          <cell r="H478">
            <v>31664659.909999996</v>
          </cell>
          <cell r="I478">
            <v>4513816.38</v>
          </cell>
          <cell r="J478">
            <v>7691556.0899999999</v>
          </cell>
          <cell r="K478">
            <v>26671871.469000001</v>
          </cell>
          <cell r="L478">
            <v>70541903.848999992</v>
          </cell>
          <cell r="M478">
            <v>1.0572299999999999</v>
          </cell>
        </row>
        <row r="479">
          <cell r="A479" t="str">
            <v>2404730802600</v>
          </cell>
          <cell r="B479" t="str">
            <v>OSWEGO COMM UNIT SCHOOL DIST 308</v>
          </cell>
          <cell r="C479" t="str">
            <v>KENDALL</v>
          </cell>
          <cell r="D479" t="str">
            <v>Unit</v>
          </cell>
          <cell r="F479">
            <v>17659</v>
          </cell>
          <cell r="H479">
            <v>94545018.980000004</v>
          </cell>
          <cell r="I479">
            <v>13532444.880000001</v>
          </cell>
          <cell r="J479">
            <v>23776034.599999998</v>
          </cell>
          <cell r="K479">
            <v>80060435.400000006</v>
          </cell>
          <cell r="L479">
            <v>211913933.86000001</v>
          </cell>
          <cell r="M479">
            <v>1.0572299999999999</v>
          </cell>
        </row>
        <row r="480">
          <cell r="A480" t="str">
            <v>2600000000092</v>
          </cell>
          <cell r="B480" t="str">
            <v>ALT SCH-HANCOCK/MC DONOUGH ROE</v>
          </cell>
          <cell r="C480" t="str">
            <v>MCDONOUGH</v>
          </cell>
          <cell r="D480" t="str">
            <v>Regional</v>
          </cell>
          <cell r="F480">
            <v>0</v>
          </cell>
          <cell r="H480">
            <v>0</v>
          </cell>
          <cell r="I480">
            <v>0</v>
          </cell>
          <cell r="J480">
            <v>0</v>
          </cell>
          <cell r="K480">
            <v>0</v>
          </cell>
          <cell r="L480">
            <v>0</v>
          </cell>
          <cell r="M480">
            <v>0</v>
          </cell>
        </row>
        <row r="481">
          <cell r="A481" t="str">
            <v>2600000000093</v>
          </cell>
          <cell r="B481" t="str">
            <v>SAFE SCH-HANCOCK/MC DONOUGH ROE</v>
          </cell>
          <cell r="C481" t="str">
            <v>MCDONOUGH</v>
          </cell>
          <cell r="D481" t="str">
            <v>Regional</v>
          </cell>
          <cell r="F481">
            <v>0</v>
          </cell>
          <cell r="H481">
            <v>0</v>
          </cell>
          <cell r="I481">
            <v>0</v>
          </cell>
          <cell r="J481">
            <v>0</v>
          </cell>
          <cell r="K481">
            <v>0</v>
          </cell>
          <cell r="L481">
            <v>0</v>
          </cell>
          <cell r="M481">
            <v>0</v>
          </cell>
        </row>
        <row r="482">
          <cell r="A482" t="str">
            <v>2602900102600</v>
          </cell>
          <cell r="B482" t="str">
            <v>ASTORIA COMM UNIT SCH DIST 1</v>
          </cell>
          <cell r="C482" t="str">
            <v>FULTON</v>
          </cell>
          <cell r="D482" t="str">
            <v>Unit</v>
          </cell>
          <cell r="F482">
            <v>327.72</v>
          </cell>
          <cell r="H482">
            <v>1840765.7400000002</v>
          </cell>
          <cell r="I482">
            <v>251138.39</v>
          </cell>
          <cell r="J482">
            <v>559018.92000000004</v>
          </cell>
          <cell r="K482">
            <v>1550240.9991199998</v>
          </cell>
          <cell r="L482">
            <v>4201164.0491199996</v>
          </cell>
          <cell r="M482">
            <v>0.9</v>
          </cell>
        </row>
        <row r="483">
          <cell r="A483" t="str">
            <v>2602900202600</v>
          </cell>
          <cell r="B483" t="str">
            <v>V I T COMM UNIT SCH DISTRICT 2</v>
          </cell>
          <cell r="C483" t="str">
            <v>FULTON</v>
          </cell>
          <cell r="D483" t="str">
            <v>Unit</v>
          </cell>
          <cell r="F483">
            <v>342.25</v>
          </cell>
          <cell r="H483">
            <v>1894625.5800000003</v>
          </cell>
          <cell r="I483">
            <v>262273.02</v>
          </cell>
          <cell r="J483">
            <v>516324.82</v>
          </cell>
          <cell r="K483">
            <v>1586212.52</v>
          </cell>
          <cell r="L483">
            <v>4259435.9400000004</v>
          </cell>
          <cell r="M483">
            <v>0.9</v>
          </cell>
        </row>
        <row r="484">
          <cell r="A484" t="str">
            <v>2602900302600</v>
          </cell>
          <cell r="B484" t="str">
            <v>COMM UNIT SCH DIST 3 FULTON CTY</v>
          </cell>
          <cell r="C484" t="str">
            <v>FULTON</v>
          </cell>
          <cell r="D484" t="str">
            <v>Unit</v>
          </cell>
          <cell r="F484">
            <v>429.87</v>
          </cell>
          <cell r="H484">
            <v>2416634.77</v>
          </cell>
          <cell r="I484">
            <v>329417.96999999997</v>
          </cell>
          <cell r="J484">
            <v>743722.02000000014</v>
          </cell>
          <cell r="K484">
            <v>2039187.3295199999</v>
          </cell>
          <cell r="L484">
            <v>5528962.0895199999</v>
          </cell>
          <cell r="M484">
            <v>0.9</v>
          </cell>
        </row>
        <row r="485">
          <cell r="A485" t="str">
            <v>2602900402600</v>
          </cell>
          <cell r="B485" t="str">
            <v>SPOON RIVER VALLEY C U S DIST 4</v>
          </cell>
          <cell r="C485" t="str">
            <v>FULTON</v>
          </cell>
          <cell r="D485" t="str">
            <v>Unit</v>
          </cell>
          <cell r="F485">
            <v>315.79000000000002</v>
          </cell>
          <cell r="H485">
            <v>1738475.1200000003</v>
          </cell>
          <cell r="I485">
            <v>241996.19</v>
          </cell>
          <cell r="J485">
            <v>468392.75</v>
          </cell>
          <cell r="K485">
            <v>1467825.09684</v>
          </cell>
          <cell r="L485">
            <v>3916689.1568400003</v>
          </cell>
          <cell r="M485">
            <v>0.9</v>
          </cell>
        </row>
        <row r="486">
          <cell r="A486" t="str">
            <v>2602906602500</v>
          </cell>
          <cell r="B486" t="str">
            <v>CANTON UNION SCHOOL DIST 66</v>
          </cell>
          <cell r="C486" t="str">
            <v>FULTON</v>
          </cell>
          <cell r="D486" t="str">
            <v>Unit</v>
          </cell>
          <cell r="F486">
            <v>2459.04</v>
          </cell>
          <cell r="H486">
            <v>13852680.5</v>
          </cell>
          <cell r="I486">
            <v>1884411.53</v>
          </cell>
          <cell r="J486">
            <v>4309558.8600000003</v>
          </cell>
          <cell r="K486">
            <v>11631949.862840001</v>
          </cell>
          <cell r="L486">
            <v>31678600.752840001</v>
          </cell>
          <cell r="M486">
            <v>0.9</v>
          </cell>
        </row>
        <row r="487">
          <cell r="A487" t="str">
            <v>2602909702600</v>
          </cell>
          <cell r="B487" t="str">
            <v>LEWISTOWN SCHOOL DIST 97</v>
          </cell>
          <cell r="C487" t="str">
            <v>FULTON</v>
          </cell>
          <cell r="D487" t="str">
            <v>Unit</v>
          </cell>
          <cell r="F487">
            <v>632.87</v>
          </cell>
          <cell r="H487">
            <v>3591954.68</v>
          </cell>
          <cell r="I487">
            <v>484980.93</v>
          </cell>
          <cell r="J487">
            <v>1095041.6599999999</v>
          </cell>
          <cell r="K487">
            <v>3011699.20052</v>
          </cell>
          <cell r="L487">
            <v>8183676.4705200009</v>
          </cell>
          <cell r="M487">
            <v>0.9</v>
          </cell>
        </row>
        <row r="488">
          <cell r="A488" t="str">
            <v>2603430701600</v>
          </cell>
          <cell r="B488" t="str">
            <v>ILLINI WEST H S DIST 307</v>
          </cell>
          <cell r="C488" t="str">
            <v>HANCOCK</v>
          </cell>
          <cell r="D488" t="str">
            <v>High School</v>
          </cell>
          <cell r="F488">
            <v>353.48</v>
          </cell>
          <cell r="H488">
            <v>2082595.43</v>
          </cell>
          <cell r="I488">
            <v>270878.78999999998</v>
          </cell>
          <cell r="J488">
            <v>529485.16</v>
          </cell>
          <cell r="K488">
            <v>1811815.8830800001</v>
          </cell>
          <cell r="L488">
            <v>4694775.2630799999</v>
          </cell>
          <cell r="M488">
            <v>0.9</v>
          </cell>
        </row>
        <row r="489">
          <cell r="A489" t="str">
            <v>2603431602600</v>
          </cell>
          <cell r="B489" t="str">
            <v>WARSAW COMM UNIT SCH DISTRICT 316</v>
          </cell>
          <cell r="C489" t="str">
            <v>HANCOCK</v>
          </cell>
          <cell r="D489" t="str">
            <v>Unit</v>
          </cell>
          <cell r="F489">
            <v>379.79</v>
          </cell>
          <cell r="H489">
            <v>2105717.5</v>
          </cell>
          <cell r="I489">
            <v>291040.67</v>
          </cell>
          <cell r="J489">
            <v>601343.16999999993</v>
          </cell>
          <cell r="K489">
            <v>1771133.69184</v>
          </cell>
          <cell r="L489">
            <v>4769235.0318400003</v>
          </cell>
          <cell r="M489">
            <v>0.9</v>
          </cell>
        </row>
        <row r="490">
          <cell r="A490" t="str">
            <v>2603431700400</v>
          </cell>
          <cell r="B490" t="str">
            <v>CARTHAGE ESD 317</v>
          </cell>
          <cell r="C490" t="str">
            <v>HANCOCK</v>
          </cell>
          <cell r="D490" t="str">
            <v>Elementary</v>
          </cell>
          <cell r="F490">
            <v>416.25</v>
          </cell>
          <cell r="H490">
            <v>2266315.79</v>
          </cell>
          <cell r="I490">
            <v>318980.7</v>
          </cell>
          <cell r="J490">
            <v>695269.14999999979</v>
          </cell>
          <cell r="K490">
            <v>1863969.334</v>
          </cell>
          <cell r="L490">
            <v>5144534.9740000004</v>
          </cell>
          <cell r="M490">
            <v>0.9</v>
          </cell>
        </row>
        <row r="491">
          <cell r="A491" t="str">
            <v>2603432502600</v>
          </cell>
          <cell r="B491" t="str">
            <v>NAUVOO-COLUSA C U S DIST 325</v>
          </cell>
          <cell r="C491" t="str">
            <v>HANCOCK</v>
          </cell>
          <cell r="D491" t="str">
            <v>Unit</v>
          </cell>
          <cell r="F491">
            <v>257.5</v>
          </cell>
          <cell r="H491">
            <v>1411681.14</v>
          </cell>
          <cell r="I491">
            <v>197327.4</v>
          </cell>
          <cell r="J491">
            <v>389278</v>
          </cell>
          <cell r="K491">
            <v>1124849.227</v>
          </cell>
          <cell r="L491">
            <v>3123135.767</v>
          </cell>
          <cell r="M491">
            <v>0.9</v>
          </cell>
        </row>
        <row r="492">
          <cell r="A492" t="str">
            <v>2603432700400</v>
          </cell>
          <cell r="B492" t="str">
            <v>DALLAS ESD 327</v>
          </cell>
          <cell r="C492" t="str">
            <v>HANCOCK</v>
          </cell>
          <cell r="D492" t="str">
            <v>Elementary</v>
          </cell>
          <cell r="F492">
            <v>164.3</v>
          </cell>
          <cell r="H492">
            <v>923894.69000000006</v>
          </cell>
          <cell r="I492">
            <v>125906.37</v>
          </cell>
          <cell r="J492">
            <v>325575.68000000005</v>
          </cell>
          <cell r="K492">
            <v>759268.63979999989</v>
          </cell>
          <cell r="L492">
            <v>2134645.3798000002</v>
          </cell>
          <cell r="M492">
            <v>0.9</v>
          </cell>
        </row>
        <row r="493">
          <cell r="A493" t="str">
            <v>2603432802400</v>
          </cell>
          <cell r="B493" t="str">
            <v>HAMILTON C C SCHOOL DIST 328</v>
          </cell>
          <cell r="C493" t="str">
            <v>HANCOCK</v>
          </cell>
          <cell r="D493" t="str">
            <v>Unit</v>
          </cell>
          <cell r="F493">
            <v>571.5</v>
          </cell>
          <cell r="H493">
            <v>3179660.81</v>
          </cell>
          <cell r="I493">
            <v>437951.88</v>
          </cell>
          <cell r="J493">
            <v>894733.89000000013</v>
          </cell>
          <cell r="K493">
            <v>2660645.3200000003</v>
          </cell>
          <cell r="L493">
            <v>7172991.9000000004</v>
          </cell>
          <cell r="M493">
            <v>0.9</v>
          </cell>
        </row>
        <row r="494">
          <cell r="A494" t="str">
            <v>2603433702600</v>
          </cell>
          <cell r="B494" t="str">
            <v>SOUTHEASTERN C U SCH DIST 337</v>
          </cell>
          <cell r="C494" t="str">
            <v>HANCOCK</v>
          </cell>
          <cell r="D494" t="str">
            <v>Unit</v>
          </cell>
          <cell r="F494">
            <v>475.2</v>
          </cell>
          <cell r="H494">
            <v>2704701</v>
          </cell>
          <cell r="I494">
            <v>364155.26</v>
          </cell>
          <cell r="J494">
            <v>918029.37</v>
          </cell>
          <cell r="K494">
            <v>2284712.9561999999</v>
          </cell>
          <cell r="L494">
            <v>6271598.5861999998</v>
          </cell>
          <cell r="M494">
            <v>0.9</v>
          </cell>
        </row>
        <row r="495">
          <cell r="A495" t="str">
            <v>2603434700400</v>
          </cell>
          <cell r="B495" t="str">
            <v>LA HARPE CUSD 347</v>
          </cell>
          <cell r="C495" t="str">
            <v>HANCOCK</v>
          </cell>
          <cell r="D495" t="str">
            <v>Elementary</v>
          </cell>
          <cell r="F495">
            <v>200.48</v>
          </cell>
          <cell r="H495">
            <v>1081083.7</v>
          </cell>
          <cell r="I495">
            <v>153631.82999999999</v>
          </cell>
          <cell r="J495">
            <v>320881.01999999996</v>
          </cell>
          <cell r="K495">
            <v>890335.18007999996</v>
          </cell>
          <cell r="L495">
            <v>2445931.7300800001</v>
          </cell>
          <cell r="M495">
            <v>0.9</v>
          </cell>
        </row>
        <row r="496">
          <cell r="A496" t="str">
            <v>2606210302600</v>
          </cell>
          <cell r="B496" t="str">
            <v>WEST PRAIRIE</v>
          </cell>
          <cell r="C496" t="str">
            <v>MCDONOUGH</v>
          </cell>
          <cell r="D496" t="str">
            <v>Unit</v>
          </cell>
          <cell r="F496">
            <v>562.95000000000005</v>
          </cell>
          <cell r="H496">
            <v>3164459.9099999997</v>
          </cell>
          <cell r="I496">
            <v>431399.84</v>
          </cell>
          <cell r="J496">
            <v>956051.53</v>
          </cell>
          <cell r="K496">
            <v>2653424.4692000002</v>
          </cell>
          <cell r="L496">
            <v>7205335.7491999995</v>
          </cell>
          <cell r="M496">
            <v>0.9</v>
          </cell>
        </row>
        <row r="497">
          <cell r="A497" t="str">
            <v>2606217002600</v>
          </cell>
          <cell r="B497" t="str">
            <v>BUSHNELL PRAIRIE CITY CUS D 170</v>
          </cell>
          <cell r="C497" t="str">
            <v>MCDONOUGH</v>
          </cell>
          <cell r="D497" t="str">
            <v>Unit</v>
          </cell>
          <cell r="F497">
            <v>671.27</v>
          </cell>
          <cell r="H497">
            <v>3802025.2399999998</v>
          </cell>
          <cell r="I497">
            <v>514407.62</v>
          </cell>
          <cell r="J497">
            <v>1232951.08</v>
          </cell>
          <cell r="K497">
            <v>3211070.6869199998</v>
          </cell>
          <cell r="L497">
            <v>8760454.6269199997</v>
          </cell>
          <cell r="M497">
            <v>0.9</v>
          </cell>
        </row>
        <row r="498">
          <cell r="A498" t="str">
            <v>2606218502600</v>
          </cell>
          <cell r="B498" t="str">
            <v>MACOMB COMM UNIT SCH DIST 185</v>
          </cell>
          <cell r="C498" t="str">
            <v>MCDONOUGH</v>
          </cell>
          <cell r="D498" t="str">
            <v>Unit</v>
          </cell>
          <cell r="F498">
            <v>1977.95</v>
          </cell>
          <cell r="H498">
            <v>11115542.93</v>
          </cell>
          <cell r="I498">
            <v>1515742.64</v>
          </cell>
          <cell r="J498">
            <v>3454401.0200000005</v>
          </cell>
          <cell r="K498">
            <v>9343149.0632000007</v>
          </cell>
          <cell r="L498">
            <v>25428835.653200001</v>
          </cell>
          <cell r="M498">
            <v>0.9</v>
          </cell>
        </row>
        <row r="499">
          <cell r="A499" t="str">
            <v>2608500502600</v>
          </cell>
          <cell r="B499" t="str">
            <v>SCHUYLER-INDUSTRY</v>
          </cell>
          <cell r="C499" t="str">
            <v>SCHUYLER</v>
          </cell>
          <cell r="D499" t="str">
            <v>Unit</v>
          </cell>
          <cell r="F499">
            <v>1036.3800000000001</v>
          </cell>
          <cell r="H499">
            <v>5768459.6699999999</v>
          </cell>
          <cell r="I499">
            <v>794198.72</v>
          </cell>
          <cell r="J499">
            <v>1630517.15</v>
          </cell>
          <cell r="K499">
            <v>4853523.5794800008</v>
          </cell>
          <cell r="L499">
            <v>13046699.119479999</v>
          </cell>
          <cell r="M499">
            <v>0.9</v>
          </cell>
        </row>
        <row r="500">
          <cell r="A500" t="str">
            <v>2800000000093</v>
          </cell>
          <cell r="B500" t="str">
            <v>SAFE SCH-BUREAU/HENRY/STARK ROE</v>
          </cell>
          <cell r="C500" t="str">
            <v>HENRY</v>
          </cell>
          <cell r="D500" t="str">
            <v>Regional</v>
          </cell>
          <cell r="F500">
            <v>0</v>
          </cell>
          <cell r="H500">
            <v>0</v>
          </cell>
          <cell r="I500">
            <v>0</v>
          </cell>
          <cell r="J500">
            <v>0</v>
          </cell>
          <cell r="K500">
            <v>0</v>
          </cell>
          <cell r="L500">
            <v>0</v>
          </cell>
          <cell r="M500">
            <v>0</v>
          </cell>
        </row>
        <row r="501">
          <cell r="A501" t="str">
            <v>2800601700400</v>
          </cell>
          <cell r="B501" t="str">
            <v>OHIO COMM CONS SCHOOL DIST 17</v>
          </cell>
          <cell r="C501" t="str">
            <v>BUREAU</v>
          </cell>
          <cell r="D501" t="str">
            <v>Elementary</v>
          </cell>
          <cell r="F501">
            <v>71.5</v>
          </cell>
          <cell r="H501">
            <v>380546.40999999992</v>
          </cell>
          <cell r="I501">
            <v>54791.88</v>
          </cell>
          <cell r="J501">
            <v>121728.23999999999</v>
          </cell>
          <cell r="K501">
            <v>298023.83499999996</v>
          </cell>
          <cell r="L501">
            <v>855090.36499999987</v>
          </cell>
          <cell r="M501">
            <v>0.9</v>
          </cell>
        </row>
        <row r="502">
          <cell r="A502" t="str">
            <v>2800608400400</v>
          </cell>
          <cell r="B502" t="str">
            <v>MALDEN COMM CONS SCH DIST 84</v>
          </cell>
          <cell r="C502" t="str">
            <v>BUREAU</v>
          </cell>
          <cell r="D502" t="str">
            <v>Elementary</v>
          </cell>
          <cell r="F502">
            <v>83</v>
          </cell>
          <cell r="H502">
            <v>444991.37</v>
          </cell>
          <cell r="I502">
            <v>63604.56</v>
          </cell>
          <cell r="J502">
            <v>129698.01999999999</v>
          </cell>
          <cell r="K502">
            <v>367107.02399999998</v>
          </cell>
          <cell r="L502">
            <v>1005400.9739999999</v>
          </cell>
          <cell r="M502">
            <v>0.9</v>
          </cell>
        </row>
        <row r="503">
          <cell r="A503" t="str">
            <v>2800609400400</v>
          </cell>
          <cell r="B503" t="str">
            <v>LADD COMM CONS SCHOOL DIST 94</v>
          </cell>
          <cell r="C503" t="str">
            <v>BUREAU</v>
          </cell>
          <cell r="D503" t="str">
            <v>Elementary</v>
          </cell>
          <cell r="F503">
            <v>194</v>
          </cell>
          <cell r="H503">
            <v>1051223.77</v>
          </cell>
          <cell r="I503">
            <v>148666.07999999999</v>
          </cell>
          <cell r="J503">
            <v>307840.61</v>
          </cell>
          <cell r="K503">
            <v>862755.00600000005</v>
          </cell>
          <cell r="L503">
            <v>2370485.466</v>
          </cell>
          <cell r="M503">
            <v>0.9</v>
          </cell>
        </row>
        <row r="504">
          <cell r="A504" t="str">
            <v>2800609800200</v>
          </cell>
          <cell r="B504" t="str">
            <v>DALZELL SCHOOL DISTRICT 98</v>
          </cell>
          <cell r="C504" t="str">
            <v>BUREAU</v>
          </cell>
          <cell r="D504" t="str">
            <v>Elementary</v>
          </cell>
          <cell r="F504">
            <v>61.65</v>
          </cell>
          <cell r="H504">
            <v>328716.47000000003</v>
          </cell>
          <cell r="I504">
            <v>47243.62</v>
          </cell>
          <cell r="J504">
            <v>91306.01</v>
          </cell>
          <cell r="K504">
            <v>270482.09139999998</v>
          </cell>
          <cell r="L504">
            <v>737748.19140000001</v>
          </cell>
          <cell r="M504">
            <v>0.9</v>
          </cell>
        </row>
        <row r="505">
          <cell r="A505" t="str">
            <v>2800609900400</v>
          </cell>
          <cell r="B505" t="str">
            <v>SPRING VALLEY C C SCH DIST 99</v>
          </cell>
          <cell r="C505" t="str">
            <v>BUREAU</v>
          </cell>
          <cell r="D505" t="str">
            <v>Elementary</v>
          </cell>
          <cell r="F505">
            <v>618.89</v>
          </cell>
          <cell r="H505">
            <v>3429967.86</v>
          </cell>
          <cell r="I505">
            <v>474267.78</v>
          </cell>
          <cell r="J505">
            <v>1397263.7599999998</v>
          </cell>
          <cell r="K505">
            <v>2900959.6134399995</v>
          </cell>
          <cell r="L505">
            <v>8202459.013439999</v>
          </cell>
          <cell r="M505">
            <v>0.9</v>
          </cell>
        </row>
        <row r="506">
          <cell r="A506" t="str">
            <v>2800610302200</v>
          </cell>
          <cell r="B506" t="str">
            <v>DEPUE UNIT SCHOOL DIST 103</v>
          </cell>
          <cell r="C506" t="str">
            <v>BUREAU</v>
          </cell>
          <cell r="D506" t="str">
            <v>Unit</v>
          </cell>
          <cell r="F506">
            <v>400.11</v>
          </cell>
          <cell r="H506">
            <v>2296423.5300000003</v>
          </cell>
          <cell r="I506">
            <v>306612.28999999998</v>
          </cell>
          <cell r="J506">
            <v>1176782.29</v>
          </cell>
          <cell r="K506">
            <v>2044135.2175599998</v>
          </cell>
          <cell r="L506">
            <v>5823953.3275600001</v>
          </cell>
          <cell r="M506">
            <v>0.9</v>
          </cell>
        </row>
        <row r="507">
          <cell r="A507" t="str">
            <v>2800611500200</v>
          </cell>
          <cell r="B507" t="str">
            <v>PRINCETON ELEM SCHOOL DIST 115</v>
          </cell>
          <cell r="C507" t="str">
            <v>BUREAU</v>
          </cell>
          <cell r="D507" t="str">
            <v>Elementary</v>
          </cell>
          <cell r="F507">
            <v>1027.8800000000001</v>
          </cell>
          <cell r="H507">
            <v>5566365.4799999995</v>
          </cell>
          <cell r="I507">
            <v>787685</v>
          </cell>
          <cell r="J507">
            <v>1671465.12</v>
          </cell>
          <cell r="K507">
            <v>4584977.97848</v>
          </cell>
          <cell r="L507">
            <v>12610493.57848</v>
          </cell>
          <cell r="M507">
            <v>0.9</v>
          </cell>
        </row>
        <row r="508">
          <cell r="A508" t="str">
            <v>2800630302600</v>
          </cell>
          <cell r="B508" t="str">
            <v>LA MOILLE C U SCHOOL DIST 303</v>
          </cell>
          <cell r="C508" t="str">
            <v>BUREAU</v>
          </cell>
          <cell r="D508" t="str">
            <v>Unit</v>
          </cell>
          <cell r="F508">
            <v>242.46</v>
          </cell>
          <cell r="H508">
            <v>1338121.06</v>
          </cell>
          <cell r="I508">
            <v>185801.94</v>
          </cell>
          <cell r="J508">
            <v>392867.05</v>
          </cell>
          <cell r="K508">
            <v>1137776.4121600001</v>
          </cell>
          <cell r="L508">
            <v>3054566.4621600001</v>
          </cell>
          <cell r="M508">
            <v>0.9</v>
          </cell>
        </row>
        <row r="509">
          <cell r="A509" t="str">
            <v>2800634002600</v>
          </cell>
          <cell r="B509" t="str">
            <v>BUREAU VALLEY CUSD 340</v>
          </cell>
          <cell r="C509" t="str">
            <v>BUREAU</v>
          </cell>
          <cell r="D509" t="str">
            <v>Unit</v>
          </cell>
          <cell r="F509">
            <v>1027.7</v>
          </cell>
          <cell r="H509">
            <v>5691927.9600000009</v>
          </cell>
          <cell r="I509">
            <v>787547.06</v>
          </cell>
          <cell r="J509">
            <v>1615666.5999999999</v>
          </cell>
          <cell r="K509">
            <v>4780009.4932000004</v>
          </cell>
          <cell r="L509">
            <v>12875151.113200001</v>
          </cell>
          <cell r="M509">
            <v>0.9</v>
          </cell>
        </row>
        <row r="510">
          <cell r="A510" t="str">
            <v>2800650001500</v>
          </cell>
          <cell r="B510" t="str">
            <v>PRINCETON HIGH SCH DIST 500</v>
          </cell>
          <cell r="C510" t="str">
            <v>BUREAU</v>
          </cell>
          <cell r="D510" t="str">
            <v>High School</v>
          </cell>
          <cell r="F510">
            <v>533.5</v>
          </cell>
          <cell r="H510">
            <v>3128876.0899999994</v>
          </cell>
          <cell r="I510">
            <v>408831.72</v>
          </cell>
          <cell r="J510">
            <v>762271.27999999991</v>
          </cell>
          <cell r="K510">
            <v>2719401.2629999993</v>
          </cell>
          <cell r="L510">
            <v>7019380.3529999992</v>
          </cell>
          <cell r="M510">
            <v>0.9</v>
          </cell>
        </row>
        <row r="511">
          <cell r="A511" t="str">
            <v>2800650201700</v>
          </cell>
          <cell r="B511" t="str">
            <v>HALL HIGH SCH DIST 502</v>
          </cell>
          <cell r="C511" t="str">
            <v>BUREAU</v>
          </cell>
          <cell r="D511" t="str">
            <v>High School</v>
          </cell>
          <cell r="F511">
            <v>436.5</v>
          </cell>
          <cell r="H511">
            <v>2615619.2800000003</v>
          </cell>
          <cell r="I511">
            <v>334498.68</v>
          </cell>
          <cell r="J511">
            <v>743137.21000000008</v>
          </cell>
          <cell r="K511">
            <v>2276719.0890000002</v>
          </cell>
          <cell r="L511">
            <v>5969974.2590000005</v>
          </cell>
          <cell r="M511">
            <v>0.9</v>
          </cell>
        </row>
        <row r="512">
          <cell r="A512" t="str">
            <v>2800650501600</v>
          </cell>
          <cell r="B512" t="str">
            <v>OHIO COMMUNITY H S DIST 505</v>
          </cell>
          <cell r="C512" t="str">
            <v>BUREAU</v>
          </cell>
          <cell r="D512" t="str">
            <v>High School</v>
          </cell>
          <cell r="F512">
            <v>36.32</v>
          </cell>
          <cell r="H512">
            <v>216335.40999999997</v>
          </cell>
          <cell r="I512">
            <v>27832.74</v>
          </cell>
          <cell r="J512">
            <v>59850.69</v>
          </cell>
          <cell r="K512">
            <v>178098.91271999999</v>
          </cell>
          <cell r="L512">
            <v>482117.75271999999</v>
          </cell>
          <cell r="M512">
            <v>0.9</v>
          </cell>
        </row>
        <row r="513">
          <cell r="A513" t="str">
            <v>2803719000200</v>
          </cell>
          <cell r="B513" t="str">
            <v>COLONA SCHOOL DISTRICT 190</v>
          </cell>
          <cell r="C513" t="str">
            <v>HENRY</v>
          </cell>
          <cell r="D513" t="str">
            <v>Elementary</v>
          </cell>
          <cell r="F513">
            <v>418.75</v>
          </cell>
          <cell r="H513">
            <v>2288798.4900000002</v>
          </cell>
          <cell r="I513">
            <v>320896.5</v>
          </cell>
          <cell r="J513">
            <v>711745.90000000014</v>
          </cell>
          <cell r="K513">
            <v>1882841.895</v>
          </cell>
          <cell r="L513">
            <v>5204282.7850000001</v>
          </cell>
          <cell r="M513">
            <v>0.9</v>
          </cell>
        </row>
        <row r="514">
          <cell r="A514" t="str">
            <v>2803722302600</v>
          </cell>
          <cell r="B514" t="str">
            <v>ORION COMM UNIT SCHOOL DIST 223</v>
          </cell>
          <cell r="C514" t="str">
            <v>HENRY</v>
          </cell>
          <cell r="D514" t="str">
            <v>Unit</v>
          </cell>
          <cell r="F514">
            <v>1041.94</v>
          </cell>
          <cell r="H514">
            <v>5554263.1799999997</v>
          </cell>
          <cell r="I514">
            <v>798459.46</v>
          </cell>
          <cell r="J514">
            <v>1100631.54</v>
          </cell>
          <cell r="K514">
            <v>4640385.9882399999</v>
          </cell>
          <cell r="L514">
            <v>12093740.16824</v>
          </cell>
          <cell r="M514">
            <v>0.9</v>
          </cell>
        </row>
        <row r="515">
          <cell r="A515" t="str">
            <v>2803722402600</v>
          </cell>
          <cell r="B515" t="str">
            <v>GALVA COMM UNIT SCH DIST 224</v>
          </cell>
          <cell r="C515" t="str">
            <v>HENRY</v>
          </cell>
          <cell r="D515" t="str">
            <v>Unit</v>
          </cell>
          <cell r="F515">
            <v>518.54</v>
          </cell>
          <cell r="H515">
            <v>2916568.5699999994</v>
          </cell>
          <cell r="I515">
            <v>397367.57</v>
          </cell>
          <cell r="J515">
            <v>880621.07000000007</v>
          </cell>
          <cell r="K515">
            <v>2458748.5478399997</v>
          </cell>
          <cell r="L515">
            <v>6653305.7578399982</v>
          </cell>
          <cell r="M515">
            <v>0.9</v>
          </cell>
        </row>
        <row r="516">
          <cell r="A516" t="str">
            <v>2803722502600</v>
          </cell>
          <cell r="B516" t="str">
            <v>ALWOOD COMM UNIT SCH DIST 225</v>
          </cell>
          <cell r="C516" t="str">
            <v>HENRY</v>
          </cell>
          <cell r="D516" t="str">
            <v>Unit</v>
          </cell>
          <cell r="F516">
            <v>367.5</v>
          </cell>
          <cell r="H516">
            <v>1972034.54</v>
          </cell>
          <cell r="I516">
            <v>281622.59999999998</v>
          </cell>
          <cell r="J516">
            <v>462704.32000000007</v>
          </cell>
          <cell r="K516">
            <v>1655529.1069999998</v>
          </cell>
          <cell r="L516">
            <v>4371890.5669999998</v>
          </cell>
          <cell r="M516">
            <v>0.9</v>
          </cell>
        </row>
        <row r="517">
          <cell r="A517" t="str">
            <v>2803722602600</v>
          </cell>
          <cell r="B517" t="str">
            <v>ANNAWAN COMM UNIT SCH DIST 226</v>
          </cell>
          <cell r="C517" t="str">
            <v>HENRY</v>
          </cell>
          <cell r="D517" t="str">
            <v>Unit</v>
          </cell>
          <cell r="F517">
            <v>337.19</v>
          </cell>
          <cell r="H517">
            <v>1840675.03</v>
          </cell>
          <cell r="I517">
            <v>258395.44</v>
          </cell>
          <cell r="J517">
            <v>459028.33</v>
          </cell>
          <cell r="K517">
            <v>1545294.9262399999</v>
          </cell>
          <cell r="L517">
            <v>4103393.7262400002</v>
          </cell>
          <cell r="M517">
            <v>0.9</v>
          </cell>
        </row>
        <row r="518">
          <cell r="A518" t="str">
            <v>2803722702600</v>
          </cell>
          <cell r="B518" t="str">
            <v>CAMBRIDGE C U SCH DIST 227</v>
          </cell>
          <cell r="C518" t="str">
            <v>HENRY</v>
          </cell>
          <cell r="D518" t="str">
            <v>Unit</v>
          </cell>
          <cell r="F518">
            <v>454.28</v>
          </cell>
          <cell r="H518">
            <v>2499557.6900000004</v>
          </cell>
          <cell r="I518">
            <v>348123.84</v>
          </cell>
          <cell r="J518">
            <v>656443.28</v>
          </cell>
          <cell r="K518">
            <v>2095575.2638799998</v>
          </cell>
          <cell r="L518">
            <v>5599700.07388</v>
          </cell>
          <cell r="M518">
            <v>0.9</v>
          </cell>
        </row>
        <row r="519">
          <cell r="A519" t="str">
            <v>2803722802600</v>
          </cell>
          <cell r="B519" t="str">
            <v>GENESEO COMM UNIT SCH DIST 228</v>
          </cell>
          <cell r="C519" t="str">
            <v>HENRY</v>
          </cell>
          <cell r="D519" t="str">
            <v>Unit</v>
          </cell>
          <cell r="F519">
            <v>2535.75</v>
          </cell>
          <cell r="H519">
            <v>13615546.150000002</v>
          </cell>
          <cell r="I519">
            <v>1943195.94</v>
          </cell>
          <cell r="J519">
            <v>2864843.38</v>
          </cell>
          <cell r="K519">
            <v>11376503.832</v>
          </cell>
          <cell r="L519">
            <v>29800089.302000001</v>
          </cell>
          <cell r="M519">
            <v>0.9</v>
          </cell>
        </row>
        <row r="520">
          <cell r="A520" t="str">
            <v>2803722902600</v>
          </cell>
          <cell r="B520" t="str">
            <v>KEWANEE COMM UNIT SCH DIST 229</v>
          </cell>
          <cell r="C520" t="str">
            <v>HENRY</v>
          </cell>
          <cell r="D520" t="str">
            <v>Unit</v>
          </cell>
          <cell r="F520">
            <v>1851</v>
          </cell>
          <cell r="H520">
            <v>10839495.73</v>
          </cell>
          <cell r="I520">
            <v>1418458.32</v>
          </cell>
          <cell r="J520">
            <v>4470432.1799999988</v>
          </cell>
          <cell r="K520">
            <v>9234964.0109999999</v>
          </cell>
          <cell r="L520">
            <v>25963350.241</v>
          </cell>
          <cell r="M520">
            <v>0.9</v>
          </cell>
        </row>
        <row r="521">
          <cell r="A521" t="str">
            <v>2803723002600</v>
          </cell>
          <cell r="B521" t="str">
            <v>WETHERSFIELD C U SCH DIST 230</v>
          </cell>
          <cell r="C521" t="str">
            <v>HENRY</v>
          </cell>
          <cell r="D521" t="str">
            <v>Unit</v>
          </cell>
          <cell r="F521">
            <v>538.53</v>
          </cell>
          <cell r="H521">
            <v>3019287.6200000006</v>
          </cell>
          <cell r="I521">
            <v>412686.3</v>
          </cell>
          <cell r="J521">
            <v>892155.21</v>
          </cell>
          <cell r="K521">
            <v>2543281.0028800005</v>
          </cell>
          <cell r="L521">
            <v>6867410.1328800013</v>
          </cell>
          <cell r="M521">
            <v>0.9</v>
          </cell>
        </row>
        <row r="522">
          <cell r="A522" t="str">
            <v>2808800102600</v>
          </cell>
          <cell r="B522" t="str">
            <v>BRADFORD COMM UNIT SCH DIST 1</v>
          </cell>
          <cell r="C522" t="str">
            <v>STARK</v>
          </cell>
          <cell r="D522" t="str">
            <v>Unit</v>
          </cell>
          <cell r="F522">
            <v>215.2</v>
          </cell>
          <cell r="H522">
            <v>1181639.1899999997</v>
          </cell>
          <cell r="I522">
            <v>164912.06</v>
          </cell>
          <cell r="J522">
            <v>318982.18000000005</v>
          </cell>
          <cell r="K522">
            <v>936594.26919999998</v>
          </cell>
          <cell r="L522">
            <v>2602127.6991999997</v>
          </cell>
          <cell r="M522">
            <v>0.9</v>
          </cell>
        </row>
        <row r="523">
          <cell r="A523" t="str">
            <v>2808810002600</v>
          </cell>
          <cell r="B523" t="str">
            <v>STARK COUNTY C U SCH DIST 100</v>
          </cell>
          <cell r="C523" t="str">
            <v>STARK</v>
          </cell>
          <cell r="D523" t="str">
            <v>Unit</v>
          </cell>
          <cell r="F523">
            <v>668.36</v>
          </cell>
          <cell r="H523">
            <v>3706114.3899999997</v>
          </cell>
          <cell r="I523">
            <v>512177.63</v>
          </cell>
          <cell r="J523">
            <v>1045498.02</v>
          </cell>
          <cell r="K523">
            <v>3117416.2225599997</v>
          </cell>
          <cell r="L523">
            <v>8381206.2625599988</v>
          </cell>
          <cell r="M523">
            <v>0.9</v>
          </cell>
        </row>
        <row r="524">
          <cell r="A524" t="str">
            <v>3000000000092</v>
          </cell>
          <cell r="B524" t="str">
            <v>ALT SCH-JACKSON/PERRY ROE</v>
          </cell>
          <cell r="C524">
            <v>0</v>
          </cell>
          <cell r="D524" t="str">
            <v>Regional</v>
          </cell>
          <cell r="F524">
            <v>0</v>
          </cell>
          <cell r="H524">
            <v>0</v>
          </cell>
          <cell r="I524">
            <v>0</v>
          </cell>
          <cell r="J524">
            <v>0</v>
          </cell>
          <cell r="K524">
            <v>0</v>
          </cell>
          <cell r="L524">
            <v>0</v>
          </cell>
          <cell r="M524">
            <v>0</v>
          </cell>
        </row>
        <row r="525">
          <cell r="A525" t="str">
            <v>3000000000093</v>
          </cell>
          <cell r="B525" t="str">
            <v>SAFE SCH-JACKSON/PERRY ROE</v>
          </cell>
          <cell r="C525" t="str">
            <v>JACKSON</v>
          </cell>
          <cell r="D525" t="str">
            <v>Regional</v>
          </cell>
          <cell r="F525">
            <v>0</v>
          </cell>
          <cell r="H525">
            <v>0</v>
          </cell>
          <cell r="I525">
            <v>0</v>
          </cell>
          <cell r="J525">
            <v>0</v>
          </cell>
          <cell r="K525">
            <v>0</v>
          </cell>
          <cell r="L525">
            <v>0</v>
          </cell>
          <cell r="M525">
            <v>0</v>
          </cell>
        </row>
        <row r="526">
          <cell r="A526" t="str">
            <v>3000000000095</v>
          </cell>
          <cell r="B526" t="str">
            <v>ALOP-JACKSON/PERRY ROE</v>
          </cell>
          <cell r="C526">
            <v>0</v>
          </cell>
          <cell r="D526" t="str">
            <v>Regional</v>
          </cell>
          <cell r="F526">
            <v>0</v>
          </cell>
          <cell r="H526">
            <v>0</v>
          </cell>
          <cell r="I526">
            <v>0</v>
          </cell>
          <cell r="J526">
            <v>0</v>
          </cell>
          <cell r="K526">
            <v>0</v>
          </cell>
          <cell r="L526">
            <v>0</v>
          </cell>
          <cell r="M526">
            <v>0</v>
          </cell>
        </row>
        <row r="527">
          <cell r="A527" t="str">
            <v>3000200102200</v>
          </cell>
          <cell r="B527" t="str">
            <v>CAIRO UNIT SCHOOL DISTRICT 1</v>
          </cell>
          <cell r="C527" t="str">
            <v>ALEXANDER</v>
          </cell>
          <cell r="D527" t="str">
            <v>Unit</v>
          </cell>
          <cell r="F527">
            <v>379.79</v>
          </cell>
          <cell r="H527">
            <v>2367495.6799999997</v>
          </cell>
          <cell r="I527">
            <v>291040.67</v>
          </cell>
          <cell r="J527">
            <v>1137268.49</v>
          </cell>
          <cell r="K527">
            <v>1995904.7398399999</v>
          </cell>
          <cell r="L527">
            <v>5791709.5798399998</v>
          </cell>
          <cell r="M527">
            <v>0.9</v>
          </cell>
        </row>
        <row r="528">
          <cell r="A528" t="str">
            <v>3000200502600</v>
          </cell>
          <cell r="B528" t="str">
            <v>EGYPTIAN COMM UNIT SCH DIST 5</v>
          </cell>
          <cell r="C528" t="str">
            <v>ALEXANDER</v>
          </cell>
          <cell r="D528" t="str">
            <v>Unit</v>
          </cell>
          <cell r="F528">
            <v>419.78</v>
          </cell>
          <cell r="H528">
            <v>2405125.08</v>
          </cell>
          <cell r="I528">
            <v>321685.8</v>
          </cell>
          <cell r="J528">
            <v>829438.57000000007</v>
          </cell>
          <cell r="K528">
            <v>2016609.7188799998</v>
          </cell>
          <cell r="L528">
            <v>5572859.1688799998</v>
          </cell>
          <cell r="M528">
            <v>0.9</v>
          </cell>
        </row>
        <row r="529">
          <cell r="A529" t="str">
            <v>3003908600300</v>
          </cell>
          <cell r="B529" t="str">
            <v>DESOTO CONS SCHOOL DISTRICT 86</v>
          </cell>
          <cell r="C529" t="str">
            <v>JACKSON</v>
          </cell>
          <cell r="D529" t="str">
            <v>Elementary</v>
          </cell>
          <cell r="F529">
            <v>201.73</v>
          </cell>
          <cell r="H529">
            <v>1108689.21</v>
          </cell>
          <cell r="I529">
            <v>154589.73000000001</v>
          </cell>
          <cell r="J529">
            <v>377584.6100000001</v>
          </cell>
          <cell r="K529">
            <v>918417.42707999982</v>
          </cell>
          <cell r="L529">
            <v>2559280.9770799996</v>
          </cell>
          <cell r="M529">
            <v>0.9</v>
          </cell>
        </row>
        <row r="530">
          <cell r="A530" t="str">
            <v>3003909500200</v>
          </cell>
          <cell r="B530" t="str">
            <v>CARBONDALE ELEM SCH DIST 95</v>
          </cell>
          <cell r="C530" t="str">
            <v>JACKSON</v>
          </cell>
          <cell r="D530" t="str">
            <v>Elementary</v>
          </cell>
          <cell r="F530">
            <v>1423.25</v>
          </cell>
          <cell r="H530">
            <v>8294056.629999998</v>
          </cell>
          <cell r="I530">
            <v>1090664.94</v>
          </cell>
          <cell r="J530">
            <v>3806690.87</v>
          </cell>
          <cell r="K530">
            <v>6953641.6630000006</v>
          </cell>
          <cell r="L530">
            <v>20145054.103</v>
          </cell>
          <cell r="M530">
            <v>0.9</v>
          </cell>
        </row>
        <row r="531">
          <cell r="A531" t="str">
            <v>3003913000400</v>
          </cell>
          <cell r="B531" t="str">
            <v>GIANT CITY C C SCHOOL DIST 130</v>
          </cell>
          <cell r="C531" t="str">
            <v>JACKSON</v>
          </cell>
          <cell r="D531" t="str">
            <v>Elementary</v>
          </cell>
          <cell r="F531">
            <v>202.62</v>
          </cell>
          <cell r="H531">
            <v>1066424.1599999999</v>
          </cell>
          <cell r="I531">
            <v>155271.75</v>
          </cell>
          <cell r="J531">
            <v>281559.25</v>
          </cell>
          <cell r="K531">
            <v>880569.35051999998</v>
          </cell>
          <cell r="L531">
            <v>2383824.51052</v>
          </cell>
          <cell r="M531">
            <v>0.9</v>
          </cell>
        </row>
        <row r="532">
          <cell r="A532" t="str">
            <v>3003914000400</v>
          </cell>
          <cell r="B532" t="str">
            <v>UNITY POINT C C SCHOOL DIST 140</v>
          </cell>
          <cell r="C532" t="str">
            <v>JACKSON</v>
          </cell>
          <cell r="D532" t="str">
            <v>Elementary</v>
          </cell>
          <cell r="F532">
            <v>620.48</v>
          </cell>
          <cell r="H532">
            <v>3415117.1</v>
          </cell>
          <cell r="I532">
            <v>475486.23</v>
          </cell>
          <cell r="J532">
            <v>1266146.2</v>
          </cell>
          <cell r="K532">
            <v>2855280.4510799996</v>
          </cell>
          <cell r="L532">
            <v>8012029.9810799994</v>
          </cell>
          <cell r="M532">
            <v>0.9</v>
          </cell>
        </row>
        <row r="533">
          <cell r="A533" t="str">
            <v>3003916501600</v>
          </cell>
          <cell r="B533" t="str">
            <v>CARBONDALE COMM H S DISTRICT 165</v>
          </cell>
          <cell r="C533" t="str">
            <v>JACKSON</v>
          </cell>
          <cell r="D533" t="str">
            <v>High School</v>
          </cell>
          <cell r="F533">
            <v>1014.99</v>
          </cell>
          <cell r="H533">
            <v>6143721.6699999999</v>
          </cell>
          <cell r="I533">
            <v>777807.13</v>
          </cell>
          <cell r="J533">
            <v>1937041.13</v>
          </cell>
          <cell r="K533">
            <v>5374058.5330400001</v>
          </cell>
          <cell r="L533">
            <v>14232628.46304</v>
          </cell>
          <cell r="M533">
            <v>0.9</v>
          </cell>
        </row>
        <row r="534">
          <cell r="A534" t="str">
            <v>3003917602600</v>
          </cell>
          <cell r="B534" t="str">
            <v>TRICO COMM UNIT SCH DISTRICT 176</v>
          </cell>
          <cell r="C534" t="str">
            <v>JACKSON</v>
          </cell>
          <cell r="D534" t="str">
            <v>Unit</v>
          </cell>
          <cell r="F534">
            <v>924.69</v>
          </cell>
          <cell r="H534">
            <v>5205816.84</v>
          </cell>
          <cell r="I534">
            <v>708608.44</v>
          </cell>
          <cell r="J534">
            <v>1655847.7899999998</v>
          </cell>
          <cell r="K534">
            <v>4396066.5882399995</v>
          </cell>
          <cell r="L534">
            <v>11966339.658239998</v>
          </cell>
          <cell r="M534">
            <v>0.9</v>
          </cell>
        </row>
        <row r="535">
          <cell r="A535" t="str">
            <v>3003918602600</v>
          </cell>
          <cell r="B535" t="str">
            <v>MURPHYSBORO C U SCH DIST 186</v>
          </cell>
          <cell r="C535" t="str">
            <v>JACKSON</v>
          </cell>
          <cell r="D535" t="str">
            <v>Unit</v>
          </cell>
          <cell r="F535">
            <v>2004.94</v>
          </cell>
          <cell r="H535">
            <v>11702538.309999999</v>
          </cell>
          <cell r="I535">
            <v>1536425.62</v>
          </cell>
          <cell r="J535">
            <v>4411978.7300000004</v>
          </cell>
          <cell r="K535">
            <v>9871152.6752399988</v>
          </cell>
          <cell r="L535">
            <v>27522095.335239999</v>
          </cell>
          <cell r="M535">
            <v>0.9</v>
          </cell>
        </row>
        <row r="536">
          <cell r="A536" t="str">
            <v>3003919602600</v>
          </cell>
          <cell r="B536" t="str">
            <v>ELVERADO C U SCHOOL DIST 196</v>
          </cell>
          <cell r="C536" t="str">
            <v>JACKSON</v>
          </cell>
          <cell r="D536" t="str">
            <v>Unit</v>
          </cell>
          <cell r="F536">
            <v>413.7</v>
          </cell>
          <cell r="H536">
            <v>2353246.83</v>
          </cell>
          <cell r="I536">
            <v>317026.58</v>
          </cell>
          <cell r="J536">
            <v>775210.33000000007</v>
          </cell>
          <cell r="K536">
            <v>1983651.7382</v>
          </cell>
          <cell r="L536">
            <v>5429135.4781999998</v>
          </cell>
          <cell r="M536">
            <v>0.9</v>
          </cell>
        </row>
        <row r="537">
          <cell r="A537" t="str">
            <v>3007300500200</v>
          </cell>
          <cell r="B537" t="str">
            <v>TAMAROA SCHOOL DIST 5</v>
          </cell>
          <cell r="C537" t="str">
            <v>PERRY</v>
          </cell>
          <cell r="D537" t="str">
            <v>Elementary</v>
          </cell>
          <cell r="F537">
            <v>109.81</v>
          </cell>
          <cell r="H537">
            <v>599231.23999999987</v>
          </cell>
          <cell r="I537">
            <v>84149.59</v>
          </cell>
          <cell r="J537">
            <v>211937.15</v>
          </cell>
          <cell r="K537">
            <v>501404.71776000003</v>
          </cell>
          <cell r="L537">
            <v>1396722.6977599999</v>
          </cell>
          <cell r="M537">
            <v>0.9</v>
          </cell>
        </row>
        <row r="538">
          <cell r="A538" t="str">
            <v>3007305000200</v>
          </cell>
          <cell r="B538" t="str">
            <v>PINCKNEYVILLE SCH DIST 50</v>
          </cell>
          <cell r="C538" t="str">
            <v>PERRY</v>
          </cell>
          <cell r="D538" t="str">
            <v>Elementary</v>
          </cell>
          <cell r="F538">
            <v>554</v>
          </cell>
          <cell r="H538">
            <v>3020456.1799999997</v>
          </cell>
          <cell r="I538">
            <v>424541.28</v>
          </cell>
          <cell r="J538">
            <v>932117.5</v>
          </cell>
          <cell r="K538">
            <v>2486387.3539999994</v>
          </cell>
          <cell r="L538">
            <v>6863502.3139999993</v>
          </cell>
          <cell r="M538">
            <v>0.9</v>
          </cell>
        </row>
        <row r="539">
          <cell r="A539" t="str">
            <v>3007310101600</v>
          </cell>
          <cell r="B539" t="str">
            <v>PINCKNEYVILLE COMM H S DIST 101</v>
          </cell>
          <cell r="C539" t="str">
            <v>PERRY</v>
          </cell>
          <cell r="D539" t="str">
            <v>High School</v>
          </cell>
          <cell r="F539">
            <v>434.5</v>
          </cell>
          <cell r="H539">
            <v>2545595.4800000004</v>
          </cell>
          <cell r="I539">
            <v>332966.03999999998</v>
          </cell>
          <cell r="J539">
            <v>615063.42000000016</v>
          </cell>
          <cell r="K539">
            <v>2212283.48</v>
          </cell>
          <cell r="L539">
            <v>5705908.4199999999</v>
          </cell>
          <cell r="M539">
            <v>0.9</v>
          </cell>
        </row>
        <row r="540">
          <cell r="A540" t="str">
            <v>3007320400400</v>
          </cell>
          <cell r="B540" t="str">
            <v>COMMUNITY CONS SCH DIST 204</v>
          </cell>
          <cell r="C540" t="str">
            <v>PERRY</v>
          </cell>
          <cell r="D540" t="str">
            <v>Elementary</v>
          </cell>
          <cell r="F540">
            <v>146.25</v>
          </cell>
          <cell r="H540">
            <v>758235.75000000012</v>
          </cell>
          <cell r="I540">
            <v>112074.3</v>
          </cell>
          <cell r="J540">
            <v>195563.73000000004</v>
          </cell>
          <cell r="K540">
            <v>630365.69699999993</v>
          </cell>
          <cell r="L540">
            <v>1696239.4770000002</v>
          </cell>
          <cell r="M540">
            <v>0.9</v>
          </cell>
        </row>
        <row r="541">
          <cell r="A541" t="str">
            <v>3007330002600</v>
          </cell>
          <cell r="B541" t="str">
            <v>DU QUOIN C U SCHOOL DISTRICT 300</v>
          </cell>
          <cell r="C541" t="str">
            <v>PERRY</v>
          </cell>
          <cell r="D541" t="str">
            <v>Unit</v>
          </cell>
          <cell r="F541">
            <v>1459.5</v>
          </cell>
          <cell r="H541">
            <v>8253888.7500000009</v>
          </cell>
          <cell r="I541">
            <v>1118444.04</v>
          </cell>
          <cell r="J541">
            <v>2590568.8699999996</v>
          </cell>
          <cell r="K541">
            <v>6941086.8150000004</v>
          </cell>
          <cell r="L541">
            <v>18903988.475000001</v>
          </cell>
          <cell r="M541">
            <v>0.9</v>
          </cell>
        </row>
        <row r="542">
          <cell r="A542" t="str">
            <v>3007710002600</v>
          </cell>
          <cell r="B542" t="str">
            <v>CENTURY COMM UNIT SCH DIST 100</v>
          </cell>
          <cell r="C542" t="str">
            <v>PULASKI</v>
          </cell>
          <cell r="D542" t="str">
            <v>Unit</v>
          </cell>
          <cell r="F542">
            <v>369.95</v>
          </cell>
          <cell r="H542">
            <v>2087947.08</v>
          </cell>
          <cell r="I542">
            <v>283500.08</v>
          </cell>
          <cell r="J542">
            <v>672136.8600000001</v>
          </cell>
          <cell r="K542">
            <v>1765716.7711999998</v>
          </cell>
          <cell r="L542">
            <v>4809300.7912000008</v>
          </cell>
          <cell r="M542">
            <v>0.9</v>
          </cell>
        </row>
        <row r="543">
          <cell r="A543" t="str">
            <v>3007710102600</v>
          </cell>
          <cell r="B543" t="str">
            <v>MERIDIAN C U SCH DISTRICT 101</v>
          </cell>
          <cell r="C543" t="str">
            <v>PULASKI</v>
          </cell>
          <cell r="D543" t="str">
            <v>Unit</v>
          </cell>
          <cell r="F543">
            <v>451.22</v>
          </cell>
          <cell r="H543">
            <v>2694353.93</v>
          </cell>
          <cell r="I543">
            <v>345778.91</v>
          </cell>
          <cell r="J543">
            <v>1141248.1400000001</v>
          </cell>
          <cell r="K543">
            <v>2280089.4161199997</v>
          </cell>
          <cell r="L543">
            <v>6461470.3961200006</v>
          </cell>
          <cell r="M543">
            <v>0.9</v>
          </cell>
        </row>
        <row r="544">
          <cell r="A544" t="str">
            <v>3009101600400</v>
          </cell>
          <cell r="B544" t="str">
            <v>LICK CREEK C C SCH DISTRICT 16</v>
          </cell>
          <cell r="C544" t="str">
            <v>UNION</v>
          </cell>
          <cell r="D544" t="str">
            <v>Elementary</v>
          </cell>
          <cell r="F544">
            <v>130</v>
          </cell>
          <cell r="H544">
            <v>669558.41</v>
          </cell>
          <cell r="I544">
            <v>99621.6</v>
          </cell>
          <cell r="J544">
            <v>166711.78</v>
          </cell>
          <cell r="K544">
            <v>556203.90600000008</v>
          </cell>
          <cell r="L544">
            <v>1492095.696</v>
          </cell>
          <cell r="M544">
            <v>0.9</v>
          </cell>
        </row>
        <row r="545">
          <cell r="A545" t="str">
            <v>3009101702200</v>
          </cell>
          <cell r="B545" t="str">
            <v>COBDEN SCH UNIT DIST 17</v>
          </cell>
          <cell r="C545" t="str">
            <v>UNION</v>
          </cell>
          <cell r="D545" t="str">
            <v>Unit</v>
          </cell>
          <cell r="F545">
            <v>509.11</v>
          </cell>
          <cell r="H545">
            <v>2904741.1999999993</v>
          </cell>
          <cell r="I545">
            <v>390141.17</v>
          </cell>
          <cell r="J545">
            <v>1113876.01</v>
          </cell>
          <cell r="K545">
            <v>2501118.0895599998</v>
          </cell>
          <cell r="L545">
            <v>6909876.4695599992</v>
          </cell>
          <cell r="M545">
            <v>0.9</v>
          </cell>
        </row>
        <row r="546">
          <cell r="A546" t="str">
            <v>3009103700400</v>
          </cell>
          <cell r="B546" t="str">
            <v>ANNA C C SCH DIST 37</v>
          </cell>
          <cell r="C546" t="str">
            <v>UNION</v>
          </cell>
          <cell r="D546" t="str">
            <v>Elementary</v>
          </cell>
          <cell r="F546">
            <v>677.22</v>
          </cell>
          <cell r="H546">
            <v>3741352.3400000003</v>
          </cell>
          <cell r="I546">
            <v>518967.23</v>
          </cell>
          <cell r="J546">
            <v>1278744.6600000001</v>
          </cell>
          <cell r="K546">
            <v>3092965.5491200001</v>
          </cell>
          <cell r="L546">
            <v>8632029.7791200001</v>
          </cell>
          <cell r="M546">
            <v>0.9</v>
          </cell>
        </row>
        <row r="547">
          <cell r="A547" t="str">
            <v>3009104300400</v>
          </cell>
          <cell r="B547" t="str">
            <v>JONESBORO C C SCHOOL DIST 43</v>
          </cell>
          <cell r="C547" t="str">
            <v>UNION</v>
          </cell>
          <cell r="D547" t="str">
            <v>Elementary</v>
          </cell>
          <cell r="F547">
            <v>395.75</v>
          </cell>
          <cell r="H547">
            <v>2164819.5000000005</v>
          </cell>
          <cell r="I547">
            <v>303271.14</v>
          </cell>
          <cell r="J547">
            <v>710080.38</v>
          </cell>
          <cell r="K547">
            <v>1790150.5809999998</v>
          </cell>
          <cell r="L547">
            <v>4968321.6009999998</v>
          </cell>
          <cell r="M547">
            <v>0.9</v>
          </cell>
        </row>
        <row r="548">
          <cell r="A548" t="str">
            <v>3009106602200</v>
          </cell>
          <cell r="B548" t="str">
            <v>DONGOLA SCH UNIT DIST 66</v>
          </cell>
          <cell r="C548" t="str">
            <v>UNION</v>
          </cell>
          <cell r="D548" t="str">
            <v>Unit</v>
          </cell>
          <cell r="F548">
            <v>270</v>
          </cell>
          <cell r="H548">
            <v>1523695.5699999998</v>
          </cell>
          <cell r="I548">
            <v>206906.4</v>
          </cell>
          <cell r="J548">
            <v>497502.70999999996</v>
          </cell>
          <cell r="K548">
            <v>1283003.7370000002</v>
          </cell>
          <cell r="L548">
            <v>3511108.4169999999</v>
          </cell>
          <cell r="M548">
            <v>0.9</v>
          </cell>
        </row>
        <row r="549">
          <cell r="A549" t="str">
            <v>3009108101600</v>
          </cell>
          <cell r="B549" t="str">
            <v>ANNA JONESBORO COMM H S DIST 81</v>
          </cell>
          <cell r="C549" t="str">
            <v>UNION</v>
          </cell>
          <cell r="D549" t="str">
            <v>High School</v>
          </cell>
          <cell r="F549">
            <v>522.15</v>
          </cell>
          <cell r="H549">
            <v>3111498.6600000006</v>
          </cell>
          <cell r="I549">
            <v>400133.98</v>
          </cell>
          <cell r="J549">
            <v>846433.94000000006</v>
          </cell>
          <cell r="K549">
            <v>2705769.5084000002</v>
          </cell>
          <cell r="L549">
            <v>7063836.0884000007</v>
          </cell>
          <cell r="M549">
            <v>0.9</v>
          </cell>
        </row>
        <row r="550">
          <cell r="A550" t="str">
            <v>3009108402600</v>
          </cell>
          <cell r="B550" t="str">
            <v>SHAWNEE C U SCH DIST 84</v>
          </cell>
          <cell r="C550" t="str">
            <v>UNION</v>
          </cell>
          <cell r="D550" t="str">
            <v>Unit</v>
          </cell>
          <cell r="F550">
            <v>328.38</v>
          </cell>
          <cell r="H550">
            <v>1926629.4200000002</v>
          </cell>
          <cell r="I550">
            <v>251644.16</v>
          </cell>
          <cell r="J550">
            <v>744581.44</v>
          </cell>
          <cell r="K550">
            <v>1630307.8984799997</v>
          </cell>
          <cell r="L550">
            <v>4553162.9184799995</v>
          </cell>
          <cell r="M550">
            <v>0.9</v>
          </cell>
        </row>
        <row r="551">
          <cell r="A551" t="str">
            <v>3100000000093</v>
          </cell>
          <cell r="B551" t="str">
            <v>SAFE SCH-KANE ROE</v>
          </cell>
          <cell r="C551" t="str">
            <v>KANE</v>
          </cell>
          <cell r="D551" t="str">
            <v>Regional</v>
          </cell>
          <cell r="F551">
            <v>0</v>
          </cell>
          <cell r="H551">
            <v>0</v>
          </cell>
          <cell r="I551">
            <v>0</v>
          </cell>
          <cell r="J551">
            <v>0</v>
          </cell>
          <cell r="K551">
            <v>0</v>
          </cell>
          <cell r="L551">
            <v>0</v>
          </cell>
          <cell r="M551">
            <v>0</v>
          </cell>
        </row>
        <row r="552">
          <cell r="A552" t="str">
            <v>3100000000095</v>
          </cell>
          <cell r="B552" t="str">
            <v>ALOP-KANE ROE</v>
          </cell>
          <cell r="C552" t="str">
            <v>KANE</v>
          </cell>
          <cell r="D552" t="str">
            <v>Regional</v>
          </cell>
          <cell r="F552">
            <v>0</v>
          </cell>
          <cell r="H552">
            <v>0</v>
          </cell>
          <cell r="I552">
            <v>0</v>
          </cell>
          <cell r="J552">
            <v>0</v>
          </cell>
          <cell r="K552">
            <v>0</v>
          </cell>
          <cell r="L552">
            <v>0</v>
          </cell>
          <cell r="M552">
            <v>0</v>
          </cell>
        </row>
        <row r="553">
          <cell r="A553" t="str">
            <v>3104504602200</v>
          </cell>
          <cell r="B553" t="str">
            <v>SCHOOL DISTRICT 46</v>
          </cell>
          <cell r="C553" t="str">
            <v>KANE</v>
          </cell>
          <cell r="D553" t="str">
            <v>Unit</v>
          </cell>
          <cell r="F553">
            <v>38090.959999999999</v>
          </cell>
          <cell r="H553">
            <v>217979820.59999999</v>
          </cell>
          <cell r="I553">
            <v>29189864.460000001</v>
          </cell>
          <cell r="J553">
            <v>97082365.260000005</v>
          </cell>
          <cell r="K553">
            <v>190524902.07315996</v>
          </cell>
          <cell r="L553">
            <v>534776952.39315999</v>
          </cell>
          <cell r="M553">
            <v>1.0572299999999999</v>
          </cell>
        </row>
        <row r="554">
          <cell r="A554" t="str">
            <v>3104510102200</v>
          </cell>
          <cell r="B554" t="str">
            <v>BATAVIA UNIT SCHOOL DIST 101</v>
          </cell>
          <cell r="C554" t="str">
            <v>KANE</v>
          </cell>
          <cell r="D554" t="str">
            <v>Unit</v>
          </cell>
          <cell r="F554">
            <v>5710.54</v>
          </cell>
          <cell r="H554">
            <v>30541340.789999999</v>
          </cell>
          <cell r="I554">
            <v>4376101.01</v>
          </cell>
          <cell r="J554">
            <v>7123586.2800000012</v>
          </cell>
          <cell r="K554">
            <v>24212163.866840005</v>
          </cell>
          <cell r="L554">
            <v>66253191.946840003</v>
          </cell>
          <cell r="M554">
            <v>1.0572299999999999</v>
          </cell>
        </row>
        <row r="555">
          <cell r="A555" t="str">
            <v>3104512902200</v>
          </cell>
          <cell r="B555" t="str">
            <v>AURORA WEST UNIT SCHOOL DIST 129</v>
          </cell>
          <cell r="C555" t="str">
            <v>KANE</v>
          </cell>
          <cell r="D555" t="str">
            <v>Unit</v>
          </cell>
          <cell r="F555">
            <v>12032.29</v>
          </cell>
          <cell r="H555">
            <v>69298901.799999982</v>
          </cell>
          <cell r="I555">
            <v>9220584.4700000007</v>
          </cell>
          <cell r="J555">
            <v>30091727.649999999</v>
          </cell>
          <cell r="K555">
            <v>60167980.602839991</v>
          </cell>
          <cell r="L555">
            <v>168779194.52283996</v>
          </cell>
          <cell r="M555">
            <v>1.0572299999999999</v>
          </cell>
        </row>
        <row r="556">
          <cell r="A556" t="str">
            <v>3104513102200</v>
          </cell>
          <cell r="B556" t="str">
            <v>AURORA EAST UNIT SCHOOL DIST 131</v>
          </cell>
          <cell r="C556" t="str">
            <v>KANE</v>
          </cell>
          <cell r="D556" t="str">
            <v>Unit</v>
          </cell>
          <cell r="F556">
            <v>13863.28</v>
          </cell>
          <cell r="H556">
            <v>83982719.75</v>
          </cell>
          <cell r="I556">
            <v>10623708.720000001</v>
          </cell>
          <cell r="J556">
            <v>49628809.920000002</v>
          </cell>
          <cell r="K556">
            <v>74627356.838880002</v>
          </cell>
          <cell r="L556">
            <v>218862595.22887999</v>
          </cell>
          <cell r="M556">
            <v>1.0572299999999999</v>
          </cell>
        </row>
        <row r="557">
          <cell r="A557" t="str">
            <v>3104530002600</v>
          </cell>
          <cell r="B557" t="str">
            <v>COMM UNIT SCH DIST 300</v>
          </cell>
          <cell r="C557" t="str">
            <v>KANE</v>
          </cell>
          <cell r="D557" t="str">
            <v>Unit</v>
          </cell>
          <cell r="F557">
            <v>20560.25</v>
          </cell>
          <cell r="H557">
            <v>114202410.67000002</v>
          </cell>
          <cell r="I557">
            <v>15755730.779999999</v>
          </cell>
          <cell r="J557">
            <v>40101297.909999996</v>
          </cell>
          <cell r="K557">
            <v>98127763.490999997</v>
          </cell>
          <cell r="L557">
            <v>268187202.85100001</v>
          </cell>
          <cell r="M557">
            <v>1.0572299999999999</v>
          </cell>
        </row>
        <row r="558">
          <cell r="A558" t="str">
            <v>3104530102600</v>
          </cell>
          <cell r="B558" t="str">
            <v>CENTRAL COMM UNIT SCH DIST 301</v>
          </cell>
          <cell r="C558" t="str">
            <v>KANE</v>
          </cell>
          <cell r="D558" t="str">
            <v>Unit</v>
          </cell>
          <cell r="F558">
            <v>4150</v>
          </cell>
          <cell r="H558">
            <v>21925020.659999996</v>
          </cell>
          <cell r="I558">
            <v>3180228</v>
          </cell>
          <cell r="J558">
            <v>4886105.6899999995</v>
          </cell>
          <cell r="K558">
            <v>18402006.395999998</v>
          </cell>
          <cell r="L558">
            <v>48393360.745999992</v>
          </cell>
          <cell r="M558">
            <v>1.0572299999999999</v>
          </cell>
        </row>
        <row r="559">
          <cell r="A559" t="str">
            <v>3104530202600</v>
          </cell>
          <cell r="B559" t="str">
            <v>KANELAND C U SCHOOL DIST 302</v>
          </cell>
          <cell r="C559" t="str">
            <v>KANE</v>
          </cell>
          <cell r="D559" t="str">
            <v>Unit</v>
          </cell>
          <cell r="F559">
            <v>4324.4399999999996</v>
          </cell>
          <cell r="H559">
            <v>22853828.410000004</v>
          </cell>
          <cell r="I559">
            <v>3313904.86</v>
          </cell>
          <cell r="J559">
            <v>4588741.8599999994</v>
          </cell>
          <cell r="K559">
            <v>19164820.364239998</v>
          </cell>
          <cell r="L559">
            <v>49921295.494240001</v>
          </cell>
          <cell r="M559">
            <v>1.0572299999999999</v>
          </cell>
        </row>
        <row r="560">
          <cell r="A560" t="str">
            <v>3104530302600</v>
          </cell>
          <cell r="B560" t="str">
            <v>ST CHARLES C U SCHOOL DIST 303</v>
          </cell>
          <cell r="C560" t="str">
            <v>KANE</v>
          </cell>
          <cell r="D560" t="str">
            <v>Unit</v>
          </cell>
          <cell r="F560">
            <v>12133.03</v>
          </cell>
          <cell r="H560">
            <v>64518716.640000008</v>
          </cell>
          <cell r="I560">
            <v>9297783.5399999991</v>
          </cell>
          <cell r="J560">
            <v>14103687.18</v>
          </cell>
          <cell r="K560">
            <v>51253165.439879999</v>
          </cell>
          <cell r="L560">
            <v>139173352.79988003</v>
          </cell>
          <cell r="M560">
            <v>1.0572299999999999</v>
          </cell>
        </row>
        <row r="561">
          <cell r="A561" t="str">
            <v>3104530402600</v>
          </cell>
          <cell r="B561" t="str">
            <v>GENEVA COMM UNIT SCH DIST 304</v>
          </cell>
          <cell r="C561" t="str">
            <v>KANE</v>
          </cell>
          <cell r="D561" t="str">
            <v>Unit</v>
          </cell>
          <cell r="F561">
            <v>5760.5</v>
          </cell>
          <cell r="H561">
            <v>30317228.350000001</v>
          </cell>
          <cell r="I561">
            <v>4414386.3600000003</v>
          </cell>
          <cell r="J561">
            <v>5431102.1700000009</v>
          </cell>
          <cell r="K561">
            <v>23719202.721999999</v>
          </cell>
          <cell r="L561">
            <v>63881919.601999998</v>
          </cell>
          <cell r="M561">
            <v>1.0572299999999999</v>
          </cell>
        </row>
        <row r="562">
          <cell r="A562" t="str">
            <v>3200000000092</v>
          </cell>
          <cell r="B562" t="str">
            <v>ALT SCH-IROQUOIS/KANKAKEE ROE</v>
          </cell>
          <cell r="C562" t="str">
            <v>KANKAKEE</v>
          </cell>
          <cell r="D562" t="str">
            <v>Regional</v>
          </cell>
          <cell r="F562">
            <v>0</v>
          </cell>
          <cell r="H562">
            <v>0</v>
          </cell>
          <cell r="I562">
            <v>0</v>
          </cell>
          <cell r="J562">
            <v>0</v>
          </cell>
          <cell r="K562">
            <v>0</v>
          </cell>
          <cell r="L562">
            <v>0</v>
          </cell>
          <cell r="M562">
            <v>0</v>
          </cell>
        </row>
        <row r="563">
          <cell r="A563" t="str">
            <v>3200000000093</v>
          </cell>
          <cell r="B563" t="str">
            <v>SAFE SCH-IROQUOIS/KANKAKEE ROE</v>
          </cell>
          <cell r="C563" t="str">
            <v>KANKAKEE</v>
          </cell>
          <cell r="D563" t="str">
            <v>Regional</v>
          </cell>
          <cell r="F563">
            <v>0</v>
          </cell>
          <cell r="H563">
            <v>0</v>
          </cell>
          <cell r="I563">
            <v>0</v>
          </cell>
          <cell r="J563">
            <v>0</v>
          </cell>
          <cell r="K563">
            <v>0</v>
          </cell>
          <cell r="L563">
            <v>0</v>
          </cell>
          <cell r="M563">
            <v>0</v>
          </cell>
        </row>
        <row r="564">
          <cell r="A564" t="str">
            <v>3203800302600</v>
          </cell>
          <cell r="B564" t="str">
            <v>DONOVAN COMM UNIT SCHOOL DIST 3</v>
          </cell>
          <cell r="C564" t="str">
            <v>IROQUOIS</v>
          </cell>
          <cell r="D564" t="str">
            <v>Unit</v>
          </cell>
          <cell r="F564">
            <v>311.20999999999998</v>
          </cell>
          <cell r="H564">
            <v>1736011.1300000001</v>
          </cell>
          <cell r="I564">
            <v>238486.44</v>
          </cell>
          <cell r="J564">
            <v>511094.94</v>
          </cell>
          <cell r="K564">
            <v>1463034.6071599999</v>
          </cell>
          <cell r="L564">
            <v>3948627.1171599999</v>
          </cell>
          <cell r="M564">
            <v>0.9</v>
          </cell>
        </row>
        <row r="565">
          <cell r="A565" t="str">
            <v>3203800402600</v>
          </cell>
          <cell r="B565" t="str">
            <v>CENTRAL COMM UNIT SCHOOL DIST 4</v>
          </cell>
          <cell r="C565" t="str">
            <v>IROQUOIS</v>
          </cell>
          <cell r="D565" t="str">
            <v>Unit</v>
          </cell>
          <cell r="F565">
            <v>1034.94</v>
          </cell>
          <cell r="H565">
            <v>5706778.3099999996</v>
          </cell>
          <cell r="I565">
            <v>793095.22</v>
          </cell>
          <cell r="J565">
            <v>1514122.12</v>
          </cell>
          <cell r="K565">
            <v>4789995.25624</v>
          </cell>
          <cell r="L565">
            <v>12803990.906239999</v>
          </cell>
          <cell r="M565">
            <v>0.9</v>
          </cell>
        </row>
        <row r="566">
          <cell r="A566" t="str">
            <v>3203800602600</v>
          </cell>
          <cell r="B566" t="str">
            <v>CISSNA PARK COMM UNIT SCH DIST 6</v>
          </cell>
          <cell r="C566" t="str">
            <v>IROQUOIS</v>
          </cell>
          <cell r="D566" t="str">
            <v>Unit</v>
          </cell>
          <cell r="F566">
            <v>280.95999999999998</v>
          </cell>
          <cell r="H566">
            <v>1561929.77</v>
          </cell>
          <cell r="I566">
            <v>215305.26</v>
          </cell>
          <cell r="J566">
            <v>444483.41000000003</v>
          </cell>
          <cell r="K566">
            <v>1307323.4921599999</v>
          </cell>
          <cell r="L566">
            <v>3529041.9321599999</v>
          </cell>
          <cell r="M566">
            <v>0.9</v>
          </cell>
        </row>
        <row r="567">
          <cell r="A567" t="str">
            <v>3203800902600</v>
          </cell>
          <cell r="B567" t="str">
            <v>IROQUOIS CO C U SCHOOL DIST 9</v>
          </cell>
          <cell r="C567" t="str">
            <v>IROQUOIS</v>
          </cell>
          <cell r="D567" t="str">
            <v>Unit</v>
          </cell>
          <cell r="F567">
            <v>1001.63</v>
          </cell>
          <cell r="H567">
            <v>5750449.6399999997</v>
          </cell>
          <cell r="I567">
            <v>767569.1</v>
          </cell>
          <cell r="J567">
            <v>1977476.6</v>
          </cell>
          <cell r="K567">
            <v>4841540.2384799998</v>
          </cell>
          <cell r="L567">
            <v>13337035.57848</v>
          </cell>
          <cell r="M567">
            <v>0.9</v>
          </cell>
        </row>
        <row r="568">
          <cell r="A568" t="str">
            <v>3203801002600</v>
          </cell>
          <cell r="B568" t="str">
            <v>IROQUOIS WEST C U S DIST 10</v>
          </cell>
          <cell r="C568" t="str">
            <v>IROQUOIS</v>
          </cell>
          <cell r="D568" t="str">
            <v>Unit</v>
          </cell>
          <cell r="F568">
            <v>911.6</v>
          </cell>
          <cell r="H568">
            <v>5177001.12</v>
          </cell>
          <cell r="I568">
            <v>698577.31</v>
          </cell>
          <cell r="J568">
            <v>1805933.8399999999</v>
          </cell>
          <cell r="K568">
            <v>4393857.1535999998</v>
          </cell>
          <cell r="L568">
            <v>12075369.423599999</v>
          </cell>
          <cell r="M568">
            <v>0.9</v>
          </cell>
        </row>
        <row r="569">
          <cell r="A569" t="str">
            <v>3203812402600</v>
          </cell>
          <cell r="B569" t="str">
            <v>MILFORD AREA PUBLIC SCHL DIST 124</v>
          </cell>
          <cell r="C569" t="str">
            <v>IROQUOIS</v>
          </cell>
          <cell r="D569" t="str">
            <v>Unit</v>
          </cell>
          <cell r="F569">
            <v>590.77</v>
          </cell>
          <cell r="H569">
            <v>3372045.32</v>
          </cell>
          <cell r="I569">
            <v>452718.86</v>
          </cell>
          <cell r="J569">
            <v>1105199.52</v>
          </cell>
          <cell r="K569">
            <v>2846855.1469199997</v>
          </cell>
          <cell r="L569">
            <v>7776818.8469199985</v>
          </cell>
          <cell r="M569">
            <v>0.9</v>
          </cell>
        </row>
        <row r="570">
          <cell r="A570" t="str">
            <v>3203824902600</v>
          </cell>
          <cell r="B570" t="str">
            <v>CRESCENT-IROQUOIS</v>
          </cell>
          <cell r="C570" t="str">
            <v>IROQUOIS</v>
          </cell>
          <cell r="D570" t="str">
            <v>Unit</v>
          </cell>
          <cell r="F570">
            <v>114</v>
          </cell>
          <cell r="H570">
            <v>607791.17999999993</v>
          </cell>
          <cell r="I570">
            <v>87360.48</v>
          </cell>
          <cell r="J570">
            <v>138820.82</v>
          </cell>
          <cell r="K570">
            <v>478139.14099999995</v>
          </cell>
          <cell r="L570">
            <v>1312111.6209999998</v>
          </cell>
          <cell r="M570">
            <v>0.9</v>
          </cell>
        </row>
        <row r="571">
          <cell r="A571" t="str">
            <v>3204600102600</v>
          </cell>
          <cell r="B571" t="str">
            <v>MOMENCE COMM UNIT SCH DIST 1</v>
          </cell>
          <cell r="C571" t="str">
            <v>KANKAKEE</v>
          </cell>
          <cell r="D571" t="str">
            <v>Unit</v>
          </cell>
          <cell r="F571">
            <v>1057.27</v>
          </cell>
          <cell r="H571">
            <v>6039475.8200000003</v>
          </cell>
          <cell r="I571">
            <v>810207.14</v>
          </cell>
          <cell r="J571">
            <v>2313579.9900000002</v>
          </cell>
          <cell r="K571">
            <v>5177480.6699200002</v>
          </cell>
          <cell r="L571">
            <v>14340743.61992</v>
          </cell>
          <cell r="M571">
            <v>0.96670999999999996</v>
          </cell>
        </row>
        <row r="572">
          <cell r="A572" t="str">
            <v>3204600202600</v>
          </cell>
          <cell r="B572" t="str">
            <v>HERSCHER COMM UNIT SCH DIST 2</v>
          </cell>
          <cell r="C572" t="str">
            <v>KANKAKEE</v>
          </cell>
          <cell r="D572" t="str">
            <v>Unit</v>
          </cell>
          <cell r="F572">
            <v>1694.03</v>
          </cell>
          <cell r="H572">
            <v>9166355.5</v>
          </cell>
          <cell r="I572">
            <v>1298169.06</v>
          </cell>
          <cell r="J572">
            <v>2103003.5700000003</v>
          </cell>
          <cell r="K572">
            <v>7674472.6478799991</v>
          </cell>
          <cell r="L572">
            <v>20242000.777879998</v>
          </cell>
          <cell r="M572">
            <v>0.96670999999999996</v>
          </cell>
        </row>
        <row r="573">
          <cell r="A573" t="str">
            <v>3204600502600</v>
          </cell>
          <cell r="B573" t="str">
            <v>MANTENO COMM UNIT SCH DIST 5</v>
          </cell>
          <cell r="C573" t="str">
            <v>KANKAKEE</v>
          </cell>
          <cell r="D573" t="str">
            <v>Unit</v>
          </cell>
          <cell r="F573">
            <v>1957.47</v>
          </cell>
          <cell r="H573">
            <v>10684152.92</v>
          </cell>
          <cell r="I573">
            <v>1500048.41</v>
          </cell>
          <cell r="J573">
            <v>2698021.5200000005</v>
          </cell>
          <cell r="K573">
            <v>8993493.2091200016</v>
          </cell>
          <cell r="L573">
            <v>23875716.059120003</v>
          </cell>
          <cell r="M573">
            <v>0.96670999999999996</v>
          </cell>
        </row>
        <row r="574">
          <cell r="A574" t="str">
            <v>3204600602600</v>
          </cell>
          <cell r="B574" t="str">
            <v>GRANT PARK C U  SCHOOL DIST 6</v>
          </cell>
          <cell r="C574" t="str">
            <v>KANKAKEE</v>
          </cell>
          <cell r="D574" t="str">
            <v>Unit</v>
          </cell>
          <cell r="F574">
            <v>486.21</v>
          </cell>
          <cell r="H574">
            <v>2660577.48</v>
          </cell>
          <cell r="I574">
            <v>372592.44</v>
          </cell>
          <cell r="J574">
            <v>669459.00000000012</v>
          </cell>
          <cell r="K574">
            <v>2242221.5761600002</v>
          </cell>
          <cell r="L574">
            <v>5944850.4961600006</v>
          </cell>
          <cell r="M574">
            <v>0.96670999999999996</v>
          </cell>
        </row>
        <row r="575">
          <cell r="A575" t="str">
            <v>3204605300200</v>
          </cell>
          <cell r="B575" t="str">
            <v>BOURBONNAIS SCHOOL DIST 53</v>
          </cell>
          <cell r="C575" t="str">
            <v>KANKAKEE</v>
          </cell>
          <cell r="D575" t="str">
            <v>Elementary</v>
          </cell>
          <cell r="F575">
            <v>2369.5</v>
          </cell>
          <cell r="H575">
            <v>12796473.380000003</v>
          </cell>
          <cell r="I575">
            <v>1815795.24</v>
          </cell>
          <cell r="J575">
            <v>3862267.6000000006</v>
          </cell>
          <cell r="K575">
            <v>10555331.488</v>
          </cell>
          <cell r="L575">
            <v>29029867.708000004</v>
          </cell>
          <cell r="M575">
            <v>0.96670999999999996</v>
          </cell>
        </row>
        <row r="576">
          <cell r="A576" t="str">
            <v>3204606100200</v>
          </cell>
          <cell r="B576" t="str">
            <v>BRADLEY SCHOOL DIST 61</v>
          </cell>
          <cell r="C576" t="str">
            <v>KANKAKEE</v>
          </cell>
          <cell r="D576" t="str">
            <v>Elementary</v>
          </cell>
          <cell r="F576">
            <v>1415.88</v>
          </cell>
          <cell r="H576">
            <v>7880758.29</v>
          </cell>
          <cell r="I576">
            <v>1085017.1599999999</v>
          </cell>
          <cell r="J576">
            <v>2978732.54</v>
          </cell>
          <cell r="K576">
            <v>6575050.9594799997</v>
          </cell>
          <cell r="L576">
            <v>18519558.949479997</v>
          </cell>
          <cell r="M576">
            <v>0.96670999999999996</v>
          </cell>
        </row>
        <row r="577">
          <cell r="A577" t="str">
            <v>3204611102500</v>
          </cell>
          <cell r="B577" t="str">
            <v>KANKAKEE SCHOOL DIST 111</v>
          </cell>
          <cell r="C577" t="str">
            <v>KANKAKEE</v>
          </cell>
          <cell r="D577" t="str">
            <v>Unit</v>
          </cell>
          <cell r="F577">
            <v>4809.1099999999997</v>
          </cell>
          <cell r="H577">
            <v>28770664.280000001</v>
          </cell>
          <cell r="I577">
            <v>3685317.17</v>
          </cell>
          <cell r="J577">
            <v>13911513.199999999</v>
          </cell>
          <cell r="K577">
            <v>24768699.296559997</v>
          </cell>
          <cell r="L577">
            <v>71136193.946559995</v>
          </cell>
          <cell r="M577">
            <v>0.96670999999999996</v>
          </cell>
        </row>
        <row r="578">
          <cell r="A578" t="str">
            <v>3204625600400</v>
          </cell>
          <cell r="B578" t="str">
            <v>ST ANNE C C SCHOOL DIST 256</v>
          </cell>
          <cell r="C578" t="str">
            <v>KANKAKEE</v>
          </cell>
          <cell r="D578" t="str">
            <v>Elementary</v>
          </cell>
          <cell r="F578">
            <v>317</v>
          </cell>
          <cell r="H578">
            <v>1730259.6300000001</v>
          </cell>
          <cell r="I578">
            <v>242923.44</v>
          </cell>
          <cell r="J578">
            <v>561430.26</v>
          </cell>
          <cell r="K578">
            <v>1431739.959</v>
          </cell>
          <cell r="L578">
            <v>3966353.2889999999</v>
          </cell>
          <cell r="M578">
            <v>0.96670999999999996</v>
          </cell>
        </row>
        <row r="579">
          <cell r="A579" t="str">
            <v>3204625800400</v>
          </cell>
          <cell r="B579" t="str">
            <v>ST GEORGE C C SCHOOL DIST 258</v>
          </cell>
          <cell r="C579" t="str">
            <v>KANKAKEE</v>
          </cell>
          <cell r="D579" t="str">
            <v>Elementary</v>
          </cell>
          <cell r="F579">
            <v>450.22</v>
          </cell>
          <cell r="H579">
            <v>2339944.7899999996</v>
          </cell>
          <cell r="I579">
            <v>345012.59</v>
          </cell>
          <cell r="J579">
            <v>571327.93000000005</v>
          </cell>
          <cell r="K579">
            <v>1931353.9291199998</v>
          </cell>
          <cell r="L579">
            <v>5187639.2391199991</v>
          </cell>
          <cell r="M579">
            <v>0.96670999999999996</v>
          </cell>
        </row>
        <row r="580">
          <cell r="A580" t="str">
            <v>3204625900400</v>
          </cell>
          <cell r="B580" t="str">
            <v>PEMBROKE C C SCHOOL DISTRICT 259</v>
          </cell>
          <cell r="C580" t="str">
            <v>KANKAKEE</v>
          </cell>
          <cell r="D580" t="str">
            <v>Elementary</v>
          </cell>
          <cell r="F580">
            <v>207.98</v>
          </cell>
          <cell r="H580">
            <v>1241083.76</v>
          </cell>
          <cell r="I580">
            <v>159379.23000000001</v>
          </cell>
          <cell r="J580">
            <v>574553.25</v>
          </cell>
          <cell r="K580">
            <v>1030972.9430800001</v>
          </cell>
          <cell r="L580">
            <v>3005989.1830799999</v>
          </cell>
          <cell r="M580">
            <v>0.96670999999999996</v>
          </cell>
        </row>
        <row r="581">
          <cell r="A581" t="str">
            <v>3204630201600</v>
          </cell>
          <cell r="B581" t="str">
            <v>ST ANNE COMM H S DIST 302</v>
          </cell>
          <cell r="C581" t="str">
            <v>KANKAKEE</v>
          </cell>
          <cell r="D581" t="str">
            <v>High School</v>
          </cell>
          <cell r="F581">
            <v>237.98</v>
          </cell>
          <cell r="H581">
            <v>1470168.08</v>
          </cell>
          <cell r="I581">
            <v>182368.83</v>
          </cell>
          <cell r="J581">
            <v>502317.3</v>
          </cell>
          <cell r="K581">
            <v>1283028.24208</v>
          </cell>
          <cell r="L581">
            <v>3437882.4520800002</v>
          </cell>
          <cell r="M581">
            <v>0.96670999999999996</v>
          </cell>
        </row>
        <row r="582">
          <cell r="A582" t="str">
            <v>3204630701600</v>
          </cell>
          <cell r="B582" t="str">
            <v>BRADLEY BOURBONNAIS C HS D 307</v>
          </cell>
          <cell r="C582" t="str">
            <v>KANKAKEE</v>
          </cell>
          <cell r="D582" t="str">
            <v>High School</v>
          </cell>
          <cell r="F582">
            <v>2079.81</v>
          </cell>
          <cell r="H582">
            <v>12211381.6</v>
          </cell>
          <cell r="I582">
            <v>1593799.99</v>
          </cell>
          <cell r="J582">
            <v>3070345.23</v>
          </cell>
          <cell r="K582">
            <v>10634635.20176</v>
          </cell>
          <cell r="L582">
            <v>27510162.021760002</v>
          </cell>
          <cell r="M582">
            <v>0.96670999999999996</v>
          </cell>
        </row>
        <row r="583">
          <cell r="A583" t="str">
            <v>3300000000092</v>
          </cell>
          <cell r="B583" t="str">
            <v>ALT-HENDERSON/KNOX/MERCER/WARREN</v>
          </cell>
          <cell r="C583" t="str">
            <v>WARREN</v>
          </cell>
          <cell r="D583" t="str">
            <v>Regional</v>
          </cell>
          <cell r="F583">
            <v>0</v>
          </cell>
          <cell r="H583">
            <v>0</v>
          </cell>
          <cell r="I583">
            <v>0</v>
          </cell>
          <cell r="J583">
            <v>0</v>
          </cell>
          <cell r="K583">
            <v>0</v>
          </cell>
          <cell r="L583">
            <v>0</v>
          </cell>
          <cell r="M583">
            <v>0</v>
          </cell>
        </row>
        <row r="584">
          <cell r="A584" t="str">
            <v>3300000000093</v>
          </cell>
          <cell r="B584" t="str">
            <v>SAFE SCH-KNOX ROE</v>
          </cell>
          <cell r="C584" t="str">
            <v>PIATT</v>
          </cell>
          <cell r="D584" t="str">
            <v>Regional</v>
          </cell>
          <cell r="F584">
            <v>0</v>
          </cell>
          <cell r="H584">
            <v>0</v>
          </cell>
          <cell r="I584">
            <v>0</v>
          </cell>
          <cell r="J584">
            <v>0</v>
          </cell>
          <cell r="K584">
            <v>0</v>
          </cell>
          <cell r="L584">
            <v>0</v>
          </cell>
          <cell r="M584">
            <v>0</v>
          </cell>
        </row>
        <row r="585">
          <cell r="A585" t="str">
            <v>3303623502600</v>
          </cell>
          <cell r="B585" t="str">
            <v>WEST CENTRAL</v>
          </cell>
          <cell r="C585" t="str">
            <v>HENDERSON</v>
          </cell>
          <cell r="D585" t="str">
            <v>Unit</v>
          </cell>
          <cell r="F585">
            <v>778.45</v>
          </cell>
          <cell r="H585">
            <v>4365639.08</v>
          </cell>
          <cell r="I585">
            <v>596541.80000000005</v>
          </cell>
          <cell r="J585">
            <v>1227926.1000000001</v>
          </cell>
          <cell r="K585">
            <v>3653855.4132000003</v>
          </cell>
          <cell r="L585">
            <v>9843962.3932000007</v>
          </cell>
          <cell r="M585">
            <v>0.9</v>
          </cell>
        </row>
        <row r="586">
          <cell r="A586" t="str">
            <v>3304820202600</v>
          </cell>
          <cell r="B586" t="str">
            <v>KNOXVILLE C U SCHOOL DIST 202</v>
          </cell>
          <cell r="C586" t="str">
            <v>KNOX</v>
          </cell>
          <cell r="D586" t="str">
            <v>Unit</v>
          </cell>
          <cell r="F586">
            <v>1041.3900000000001</v>
          </cell>
          <cell r="H586">
            <v>5781270.7300000014</v>
          </cell>
          <cell r="I586">
            <v>798037.98</v>
          </cell>
          <cell r="J586">
            <v>1626824.56</v>
          </cell>
          <cell r="K586">
            <v>4868334.0354399998</v>
          </cell>
          <cell r="L586">
            <v>13074467.305440001</v>
          </cell>
          <cell r="M586">
            <v>0.9</v>
          </cell>
        </row>
        <row r="587">
          <cell r="A587" t="str">
            <v>3304820502600</v>
          </cell>
          <cell r="B587" t="str">
            <v>GALESBURG C U SCHOOL DIST 205</v>
          </cell>
          <cell r="C587" t="str">
            <v>KNOX</v>
          </cell>
          <cell r="D587" t="str">
            <v>Unit</v>
          </cell>
          <cell r="F587">
            <v>4240.2700000000004</v>
          </cell>
          <cell r="H587">
            <v>24778543.66</v>
          </cell>
          <cell r="I587">
            <v>3249403.7</v>
          </cell>
          <cell r="J587">
            <v>9592251.4299999997</v>
          </cell>
          <cell r="K587">
            <v>20976644.872920003</v>
          </cell>
          <cell r="L587">
            <v>58596843.662919998</v>
          </cell>
          <cell r="M587">
            <v>0.9</v>
          </cell>
        </row>
        <row r="588">
          <cell r="A588" t="str">
            <v>3304820802600</v>
          </cell>
          <cell r="B588" t="str">
            <v>R O W V A COMM UNIT SCH DIST 208</v>
          </cell>
          <cell r="C588" t="str">
            <v>KNOX</v>
          </cell>
          <cell r="D588" t="str">
            <v>Unit</v>
          </cell>
          <cell r="F588">
            <v>585.19000000000005</v>
          </cell>
          <cell r="H588">
            <v>3211560.48</v>
          </cell>
          <cell r="I588">
            <v>448442.8</v>
          </cell>
          <cell r="J588">
            <v>831197.15</v>
          </cell>
          <cell r="K588">
            <v>2697335.1232400001</v>
          </cell>
          <cell r="L588">
            <v>7188535.5532399993</v>
          </cell>
          <cell r="M588">
            <v>0.9</v>
          </cell>
        </row>
        <row r="589">
          <cell r="A589" t="str">
            <v>3304821002600</v>
          </cell>
          <cell r="B589" t="str">
            <v>WILLIAMSFIELD C U S DIST 210</v>
          </cell>
          <cell r="C589" t="str">
            <v>KNOX</v>
          </cell>
          <cell r="D589" t="str">
            <v>Unit</v>
          </cell>
          <cell r="F589">
            <v>259.93</v>
          </cell>
          <cell r="H589">
            <v>1424539.9500000002</v>
          </cell>
          <cell r="I589">
            <v>199189.55</v>
          </cell>
          <cell r="J589">
            <v>362540.06</v>
          </cell>
          <cell r="K589">
            <v>1119572.53128</v>
          </cell>
          <cell r="L589">
            <v>3105842.0912800003</v>
          </cell>
          <cell r="M589">
            <v>0.9</v>
          </cell>
        </row>
        <row r="590">
          <cell r="A590" t="str">
            <v>3304827602600</v>
          </cell>
          <cell r="B590" t="str">
            <v>ABINGDON - AVON CUSD 276</v>
          </cell>
          <cell r="C590" t="str">
            <v>KNOX</v>
          </cell>
          <cell r="D590" t="str">
            <v>Unit</v>
          </cell>
          <cell r="F590">
            <v>925.78</v>
          </cell>
          <cell r="H590">
            <v>5225167.9699999988</v>
          </cell>
          <cell r="I590">
            <v>709443.72</v>
          </cell>
          <cell r="J590">
            <v>1632746.5199999998</v>
          </cell>
          <cell r="K590">
            <v>4379951.4958799994</v>
          </cell>
          <cell r="L590">
            <v>11947309.705879997</v>
          </cell>
          <cell r="M590">
            <v>0.9</v>
          </cell>
        </row>
        <row r="591">
          <cell r="A591" t="str">
            <v>3306640402600</v>
          </cell>
          <cell r="B591" t="str">
            <v>MERCER COUNTY SD 404</v>
          </cell>
          <cell r="C591" t="str">
            <v>MERCER</v>
          </cell>
          <cell r="D591" t="str">
            <v>Unit</v>
          </cell>
          <cell r="F591">
            <v>1296.3800000000001</v>
          </cell>
          <cell r="H591">
            <v>7158757.7699999996</v>
          </cell>
          <cell r="I591">
            <v>993441.92</v>
          </cell>
          <cell r="J591">
            <v>1927606.79</v>
          </cell>
          <cell r="K591">
            <v>5992707.2004799992</v>
          </cell>
          <cell r="L591">
            <v>16072513.68048</v>
          </cell>
          <cell r="M591">
            <v>0.9</v>
          </cell>
        </row>
        <row r="592">
          <cell r="A592" t="str">
            <v>3309423802600</v>
          </cell>
          <cell r="B592" t="str">
            <v>MONMOUTH-ROSEVILLE</v>
          </cell>
          <cell r="C592" t="str">
            <v>WARREN</v>
          </cell>
          <cell r="D592" t="str">
            <v>Unit</v>
          </cell>
          <cell r="F592">
            <v>1595.71</v>
          </cell>
          <cell r="H592">
            <v>9256469.4999999981</v>
          </cell>
          <cell r="I592">
            <v>1222824.48</v>
          </cell>
          <cell r="J592">
            <v>4058621.33</v>
          </cell>
          <cell r="K592">
            <v>8019554.0811599977</v>
          </cell>
          <cell r="L592">
            <v>22557469.391159996</v>
          </cell>
          <cell r="M592">
            <v>0.9</v>
          </cell>
        </row>
        <row r="593">
          <cell r="A593" t="str">
            <v>3309430402600</v>
          </cell>
          <cell r="B593" t="str">
            <v>UNITED CUSD 304</v>
          </cell>
          <cell r="C593" t="str">
            <v>WARREN</v>
          </cell>
          <cell r="D593" t="str">
            <v>Unit</v>
          </cell>
          <cell r="F593">
            <v>911.62</v>
          </cell>
          <cell r="H593">
            <v>5056562.0000000009</v>
          </cell>
          <cell r="I593">
            <v>698592.63</v>
          </cell>
          <cell r="J593">
            <v>1362140.96</v>
          </cell>
          <cell r="K593">
            <v>4229084.5125199994</v>
          </cell>
          <cell r="L593">
            <v>11346380.10252</v>
          </cell>
          <cell r="M593">
            <v>0.9</v>
          </cell>
        </row>
        <row r="594">
          <cell r="A594" t="str">
            <v>3400000000093</v>
          </cell>
          <cell r="B594" t="str">
            <v>SAFE SCH-LAKE ROE</v>
          </cell>
          <cell r="C594" t="str">
            <v>LAKE</v>
          </cell>
          <cell r="D594" t="str">
            <v>Regional</v>
          </cell>
          <cell r="F594">
            <v>0</v>
          </cell>
          <cell r="H594">
            <v>0</v>
          </cell>
          <cell r="I594">
            <v>0</v>
          </cell>
          <cell r="J594">
            <v>0</v>
          </cell>
          <cell r="K594">
            <v>0</v>
          </cell>
          <cell r="L594">
            <v>0</v>
          </cell>
          <cell r="M594">
            <v>0</v>
          </cell>
        </row>
        <row r="595">
          <cell r="A595" t="str">
            <v>3400000000095</v>
          </cell>
          <cell r="B595" t="str">
            <v>ALOP SCH-LAKE ROE</v>
          </cell>
          <cell r="C595" t="str">
            <v>LAKE</v>
          </cell>
          <cell r="D595" t="str">
            <v>Regional</v>
          </cell>
          <cell r="F595">
            <v>0</v>
          </cell>
          <cell r="H595">
            <v>0</v>
          </cell>
          <cell r="I595">
            <v>0</v>
          </cell>
          <cell r="J595">
            <v>0</v>
          </cell>
          <cell r="K595">
            <v>0</v>
          </cell>
          <cell r="L595">
            <v>0</v>
          </cell>
          <cell r="M595">
            <v>0</v>
          </cell>
        </row>
        <row r="596">
          <cell r="A596" t="str">
            <v>3404900100200</v>
          </cell>
          <cell r="B596" t="str">
            <v>WINTHROP HARBOR SCHOOL DIST 1</v>
          </cell>
          <cell r="C596" t="str">
            <v>LAKE</v>
          </cell>
          <cell r="D596" t="str">
            <v>Elementary</v>
          </cell>
          <cell r="F596">
            <v>568.63</v>
          </cell>
          <cell r="H596">
            <v>3041318</v>
          </cell>
          <cell r="I596">
            <v>435752.54</v>
          </cell>
          <cell r="J596">
            <v>894140.99000000011</v>
          </cell>
          <cell r="K596">
            <v>2515615.6974799996</v>
          </cell>
          <cell r="L596">
            <v>6886827.2274799999</v>
          </cell>
          <cell r="M596">
            <v>1.0449999999999999</v>
          </cell>
        </row>
        <row r="597">
          <cell r="A597" t="str">
            <v>3404900300400</v>
          </cell>
          <cell r="B597" t="str">
            <v>BEACH PARK C C SCHOOL DIST 3</v>
          </cell>
          <cell r="C597" t="str">
            <v>LAKE</v>
          </cell>
          <cell r="D597" t="str">
            <v>Elementary</v>
          </cell>
          <cell r="F597">
            <v>2262.12</v>
          </cell>
          <cell r="H597">
            <v>12580086.689999998</v>
          </cell>
          <cell r="I597">
            <v>1733507.79</v>
          </cell>
          <cell r="J597">
            <v>5411484.1799999997</v>
          </cell>
          <cell r="K597">
            <v>10697845.381519999</v>
          </cell>
          <cell r="L597">
            <v>30422924.041519996</v>
          </cell>
          <cell r="M597">
            <v>1.0449999999999999</v>
          </cell>
        </row>
        <row r="598">
          <cell r="A598" t="str">
            <v>3404900600200</v>
          </cell>
          <cell r="B598" t="str">
            <v>ZION ELEMENTARY SCHOOL DISTRICT 6</v>
          </cell>
          <cell r="C598" t="str">
            <v>LAKE</v>
          </cell>
          <cell r="D598" t="str">
            <v>Elementary</v>
          </cell>
          <cell r="F598">
            <v>2544.0700000000002</v>
          </cell>
          <cell r="H598">
            <v>14956727.75</v>
          </cell>
          <cell r="I598">
            <v>1949571.72</v>
          </cell>
          <cell r="J598">
            <v>8273078.339999998</v>
          </cell>
          <cell r="K598">
            <v>12911764.40872</v>
          </cell>
          <cell r="L598">
            <v>38091142.218719997</v>
          </cell>
          <cell r="M598">
            <v>1.0449999999999999</v>
          </cell>
        </row>
        <row r="599">
          <cell r="A599" t="str">
            <v>3404902400400</v>
          </cell>
          <cell r="B599" t="str">
            <v>MILLBURN C C SCHOOL DIST 24</v>
          </cell>
          <cell r="C599" t="str">
            <v>LAKE</v>
          </cell>
          <cell r="D599" t="str">
            <v>Elementary</v>
          </cell>
          <cell r="F599">
            <v>1207.3800000000001</v>
          </cell>
          <cell r="H599">
            <v>6103451.2399999993</v>
          </cell>
          <cell r="I599">
            <v>925239.44</v>
          </cell>
          <cell r="J599">
            <v>1272300.5599999998</v>
          </cell>
          <cell r="K599">
            <v>5056958.4094799999</v>
          </cell>
          <cell r="L599">
            <v>13357949.64948</v>
          </cell>
          <cell r="M599">
            <v>1.0449999999999999</v>
          </cell>
        </row>
        <row r="600">
          <cell r="A600" t="str">
            <v>3404903300200</v>
          </cell>
          <cell r="B600" t="str">
            <v>EMMONS SCHOOL DISTRICT 33</v>
          </cell>
          <cell r="C600" t="str">
            <v>LAKE</v>
          </cell>
          <cell r="D600" t="str">
            <v>Elementary</v>
          </cell>
          <cell r="F600">
            <v>307.04000000000002</v>
          </cell>
          <cell r="H600">
            <v>1580985.1299999997</v>
          </cell>
          <cell r="I600">
            <v>235290.89</v>
          </cell>
          <cell r="J600">
            <v>332469.10999999993</v>
          </cell>
          <cell r="K600">
            <v>1208443.3528399998</v>
          </cell>
          <cell r="L600">
            <v>3357188.4828399993</v>
          </cell>
          <cell r="M600">
            <v>1.0449999999999999</v>
          </cell>
        </row>
        <row r="601">
          <cell r="A601" t="str">
            <v>3404903400400</v>
          </cell>
          <cell r="B601" t="str">
            <v>ANTIOCH C C SCHOOL DISTRICT 34</v>
          </cell>
          <cell r="C601" t="str">
            <v>LAKE</v>
          </cell>
          <cell r="D601" t="str">
            <v>Elementary</v>
          </cell>
          <cell r="F601">
            <v>2812.14</v>
          </cell>
          <cell r="H601">
            <v>14715306.829999998</v>
          </cell>
          <cell r="I601">
            <v>2154999.12</v>
          </cell>
          <cell r="J601">
            <v>3849025.0999999996</v>
          </cell>
          <cell r="K601">
            <v>12180055.555440001</v>
          </cell>
          <cell r="L601">
            <v>32899386.605439998</v>
          </cell>
          <cell r="M601">
            <v>1.0449999999999999</v>
          </cell>
        </row>
        <row r="602">
          <cell r="A602" t="str">
            <v>3404903600200</v>
          </cell>
          <cell r="B602" t="str">
            <v>GRASS LAKE SCHOOL DIST 36</v>
          </cell>
          <cell r="C602" t="str">
            <v>LAKE</v>
          </cell>
          <cell r="D602" t="str">
            <v>Elementary</v>
          </cell>
          <cell r="F602">
            <v>173.5</v>
          </cell>
          <cell r="H602">
            <v>926154.82</v>
          </cell>
          <cell r="I602">
            <v>132956.51999999999</v>
          </cell>
          <cell r="J602">
            <v>243103.23</v>
          </cell>
          <cell r="K602">
            <v>709168.35199999996</v>
          </cell>
          <cell r="L602">
            <v>2011382.9219999998</v>
          </cell>
          <cell r="M602">
            <v>1.0449999999999999</v>
          </cell>
        </row>
        <row r="603">
          <cell r="A603" t="str">
            <v>3404903700200</v>
          </cell>
          <cell r="B603" t="str">
            <v>GAVIN SCHOOL DIST 37</v>
          </cell>
          <cell r="C603" t="str">
            <v>LAKE</v>
          </cell>
          <cell r="D603" t="str">
            <v>Elementary</v>
          </cell>
          <cell r="F603">
            <v>783.97</v>
          </cell>
          <cell r="H603">
            <v>4323193.7800000012</v>
          </cell>
          <cell r="I603">
            <v>600771.89</v>
          </cell>
          <cell r="J603">
            <v>1546304.4800000002</v>
          </cell>
          <cell r="K603">
            <v>3599052.8541199998</v>
          </cell>
          <cell r="L603">
            <v>10069323.004120002</v>
          </cell>
          <cell r="M603">
            <v>1.0449999999999999</v>
          </cell>
        </row>
        <row r="604">
          <cell r="A604" t="str">
            <v>3404903800200</v>
          </cell>
          <cell r="B604" t="str">
            <v>BIG HOLLOW SCHOOL DIST 38</v>
          </cell>
          <cell r="C604" t="str">
            <v>LAKE</v>
          </cell>
          <cell r="D604" t="str">
            <v>Elementary</v>
          </cell>
          <cell r="F604">
            <v>1756.75</v>
          </cell>
          <cell r="H604">
            <v>9206045.0899999999</v>
          </cell>
          <cell r="I604">
            <v>1346232.66</v>
          </cell>
          <cell r="J604">
            <v>2525464.0299999993</v>
          </cell>
          <cell r="K604">
            <v>7642972.4219999984</v>
          </cell>
          <cell r="L604">
            <v>20720714.202</v>
          </cell>
          <cell r="M604">
            <v>1.0449999999999999</v>
          </cell>
        </row>
        <row r="605">
          <cell r="A605" t="str">
            <v>3404904100400</v>
          </cell>
          <cell r="B605" t="str">
            <v>LAKE VILLA C C SCHOOL DIST 41</v>
          </cell>
          <cell r="C605" t="str">
            <v>LAKE</v>
          </cell>
          <cell r="D605" t="str">
            <v>Elementary</v>
          </cell>
          <cell r="F605">
            <v>2636.63</v>
          </cell>
          <cell r="H605">
            <v>13819165.68</v>
          </cell>
          <cell r="I605">
            <v>2020502.3</v>
          </cell>
          <cell r="J605">
            <v>4086104.59</v>
          </cell>
          <cell r="K605">
            <v>11569394.49848</v>
          </cell>
          <cell r="L605">
            <v>31495167.06848</v>
          </cell>
          <cell r="M605">
            <v>1.0449999999999999</v>
          </cell>
        </row>
        <row r="606">
          <cell r="A606" t="str">
            <v>3404904600400</v>
          </cell>
          <cell r="B606" t="str">
            <v>GRAYSLAKE C C SCHOOL DISTRICT 46</v>
          </cell>
          <cell r="C606" t="str">
            <v>LAKE</v>
          </cell>
          <cell r="D606" t="str">
            <v>Elementary</v>
          </cell>
          <cell r="F606">
            <v>3768.21</v>
          </cell>
          <cell r="H606">
            <v>19764709.899999999</v>
          </cell>
          <cell r="I606">
            <v>2887654.68</v>
          </cell>
          <cell r="J606">
            <v>6354473.8400000008</v>
          </cell>
          <cell r="K606">
            <v>16681483.997160003</v>
          </cell>
          <cell r="L606">
            <v>45688322.417160004</v>
          </cell>
          <cell r="M606">
            <v>1.0449999999999999</v>
          </cell>
        </row>
        <row r="607">
          <cell r="A607" t="str">
            <v>3404905000400</v>
          </cell>
          <cell r="B607" t="str">
            <v>WOODLAND C C SCHOOL DIST 50</v>
          </cell>
          <cell r="C607" t="str">
            <v>LAKE</v>
          </cell>
          <cell r="D607" t="str">
            <v>Elementary</v>
          </cell>
          <cell r="F607">
            <v>6016.63</v>
          </cell>
          <cell r="H607">
            <v>31872466.919999994</v>
          </cell>
          <cell r="I607">
            <v>4610663.9000000004</v>
          </cell>
          <cell r="J607">
            <v>11245164.189999998</v>
          </cell>
          <cell r="K607">
            <v>27063800.909479998</v>
          </cell>
          <cell r="L607">
            <v>74792095.919479996</v>
          </cell>
          <cell r="M607">
            <v>1.0449999999999999</v>
          </cell>
        </row>
        <row r="608">
          <cell r="A608" t="str">
            <v>3404905600200</v>
          </cell>
          <cell r="B608" t="str">
            <v>GURNEE SCHOOL DIST 56</v>
          </cell>
          <cell r="C608" t="str">
            <v>LAKE</v>
          </cell>
          <cell r="D608" t="str">
            <v>Elementary</v>
          </cell>
          <cell r="F608">
            <v>2053.21</v>
          </cell>
          <cell r="H608">
            <v>11145185.549999997</v>
          </cell>
          <cell r="I608">
            <v>1573415.88</v>
          </cell>
          <cell r="J608">
            <v>4463522.7800000012</v>
          </cell>
          <cell r="K608">
            <v>9495451.1421599984</v>
          </cell>
          <cell r="L608">
            <v>26677575.352159996</v>
          </cell>
          <cell r="M608">
            <v>1.0449999999999999</v>
          </cell>
        </row>
        <row r="609">
          <cell r="A609" t="str">
            <v>3404906002600</v>
          </cell>
          <cell r="B609" t="str">
            <v>WAUKEGAN C U SCHOOL DIST 60</v>
          </cell>
          <cell r="C609" t="str">
            <v>LAKE</v>
          </cell>
          <cell r="D609" t="str">
            <v>Unit</v>
          </cell>
          <cell r="F609">
            <v>16259.7</v>
          </cell>
          <cell r="H609">
            <v>97687611.470000014</v>
          </cell>
          <cell r="I609">
            <v>12460133.300000001</v>
          </cell>
          <cell r="J609">
            <v>52203738.030000009</v>
          </cell>
          <cell r="K609">
            <v>85562229.08919999</v>
          </cell>
          <cell r="L609">
            <v>247913711.8892</v>
          </cell>
          <cell r="M609">
            <v>1.0449999999999999</v>
          </cell>
        </row>
        <row r="610">
          <cell r="A610" t="str">
            <v>3404906500200</v>
          </cell>
          <cell r="B610" t="str">
            <v>LAKE BLUFF ELEM SCHOOL DIST 65</v>
          </cell>
          <cell r="C610" t="str">
            <v>LAKE</v>
          </cell>
          <cell r="D610" t="str">
            <v>Elementary</v>
          </cell>
          <cell r="F610">
            <v>871.72</v>
          </cell>
          <cell r="H610">
            <v>4452688.49</v>
          </cell>
          <cell r="I610">
            <v>668016.47</v>
          </cell>
          <cell r="J610">
            <v>1025692.6199999999</v>
          </cell>
          <cell r="K610">
            <v>3446061.3081200002</v>
          </cell>
          <cell r="L610">
            <v>9592458.8881199993</v>
          </cell>
          <cell r="M610">
            <v>1.0449999999999999</v>
          </cell>
        </row>
        <row r="611">
          <cell r="A611" t="str">
            <v>3404906700500</v>
          </cell>
          <cell r="B611" t="str">
            <v>LAKE FOREST SCHOOL DIST 67</v>
          </cell>
          <cell r="C611" t="str">
            <v>LAKE</v>
          </cell>
          <cell r="D611" t="str">
            <v>Elementary</v>
          </cell>
          <cell r="F611">
            <v>1714.72</v>
          </cell>
          <cell r="H611">
            <v>8583359.9299999997</v>
          </cell>
          <cell r="I611">
            <v>1314024.23</v>
          </cell>
          <cell r="J611">
            <v>1403687.2400000002</v>
          </cell>
          <cell r="K611">
            <v>6551653.8621200006</v>
          </cell>
          <cell r="L611">
            <v>17852725.262120001</v>
          </cell>
          <cell r="M611">
            <v>1.0449999999999999</v>
          </cell>
        </row>
        <row r="612">
          <cell r="A612" t="str">
            <v>3404906800200</v>
          </cell>
          <cell r="B612" t="str">
            <v>OAK GROVE SCHOOL DIST 68</v>
          </cell>
          <cell r="C612" t="str">
            <v>LAKE</v>
          </cell>
          <cell r="D612" t="str">
            <v>Elementary</v>
          </cell>
          <cell r="F612">
            <v>921.5</v>
          </cell>
          <cell r="H612">
            <v>4700237.1899999985</v>
          </cell>
          <cell r="I612">
            <v>706163.88</v>
          </cell>
          <cell r="J612">
            <v>1045444.49</v>
          </cell>
          <cell r="K612">
            <v>3627987.5879999995</v>
          </cell>
          <cell r="L612">
            <v>10079833.147999998</v>
          </cell>
          <cell r="M612">
            <v>1.0449999999999999</v>
          </cell>
        </row>
        <row r="613">
          <cell r="A613" t="str">
            <v>3404907000200</v>
          </cell>
          <cell r="B613" t="str">
            <v>LIBERTYVILLE SCHOOL DIST 70</v>
          </cell>
          <cell r="C613" t="str">
            <v>LAKE</v>
          </cell>
          <cell r="D613" t="str">
            <v>Elementary</v>
          </cell>
          <cell r="F613">
            <v>2358.89</v>
          </cell>
          <cell r="H613">
            <v>11940775.24</v>
          </cell>
          <cell r="I613">
            <v>1807664.58</v>
          </cell>
          <cell r="J613">
            <v>2197860.36</v>
          </cell>
          <cell r="K613">
            <v>9123568.4134400003</v>
          </cell>
          <cell r="L613">
            <v>25069868.59344</v>
          </cell>
          <cell r="M613">
            <v>1.0449999999999999</v>
          </cell>
        </row>
        <row r="614">
          <cell r="A614" t="str">
            <v>3404907200200</v>
          </cell>
          <cell r="B614" t="str">
            <v>RONDOUT SCHOOL DIST 72</v>
          </cell>
          <cell r="C614" t="str">
            <v>LAKE</v>
          </cell>
          <cell r="D614" t="str">
            <v>Elementary</v>
          </cell>
          <cell r="F614">
            <v>136.63999999999999</v>
          </cell>
          <cell r="H614">
            <v>696019.45</v>
          </cell>
          <cell r="I614">
            <v>104709.96</v>
          </cell>
          <cell r="J614">
            <v>141783.97999999998</v>
          </cell>
          <cell r="K614">
            <v>534145.90743999998</v>
          </cell>
          <cell r="L614">
            <v>1476659.2974399999</v>
          </cell>
          <cell r="M614">
            <v>1.0449999999999999</v>
          </cell>
        </row>
        <row r="615">
          <cell r="A615" t="str">
            <v>3404907300400</v>
          </cell>
          <cell r="B615" t="str">
            <v>HAWTHORN C C SCHOOL DIST 73</v>
          </cell>
          <cell r="C615" t="str">
            <v>LAKE</v>
          </cell>
          <cell r="D615" t="str">
            <v>Elementary</v>
          </cell>
          <cell r="F615">
            <v>4123.25</v>
          </cell>
          <cell r="H615">
            <v>21733318.510000002</v>
          </cell>
          <cell r="I615">
            <v>3159728.94</v>
          </cell>
          <cell r="J615">
            <v>8237990.4200000018</v>
          </cell>
          <cell r="K615">
            <v>18660816.609999999</v>
          </cell>
          <cell r="L615">
            <v>51791854.480000004</v>
          </cell>
          <cell r="M615">
            <v>1.0449999999999999</v>
          </cell>
        </row>
        <row r="616">
          <cell r="A616" t="str">
            <v>3404907500200</v>
          </cell>
          <cell r="B616" t="str">
            <v>MUNDELEIN ELEM SCHOOL DIST 75</v>
          </cell>
          <cell r="C616" t="str">
            <v>LAKE</v>
          </cell>
          <cell r="D616" t="str">
            <v>Elementary</v>
          </cell>
          <cell r="F616">
            <v>1622.5</v>
          </cell>
          <cell r="H616">
            <v>8794093.3100000005</v>
          </cell>
          <cell r="I616">
            <v>1243354.2</v>
          </cell>
          <cell r="J616">
            <v>3922288.52</v>
          </cell>
          <cell r="K616">
            <v>7611898.6130000008</v>
          </cell>
          <cell r="L616">
            <v>21571634.642999999</v>
          </cell>
          <cell r="M616">
            <v>1.0449999999999999</v>
          </cell>
        </row>
        <row r="617">
          <cell r="A617" t="str">
            <v>3404907600200</v>
          </cell>
          <cell r="B617" t="str">
            <v>DIAMOND LAKE SCHOOL DIST 76</v>
          </cell>
          <cell r="C617" t="str">
            <v>LAKE</v>
          </cell>
          <cell r="D617" t="str">
            <v>Elementary</v>
          </cell>
          <cell r="F617">
            <v>947.72</v>
          </cell>
          <cell r="H617">
            <v>5344262.16</v>
          </cell>
          <cell r="I617">
            <v>726256.79</v>
          </cell>
          <cell r="J617">
            <v>2931403.2200000007</v>
          </cell>
          <cell r="K617">
            <v>4696943.1711200001</v>
          </cell>
          <cell r="L617">
            <v>13698865.341120001</v>
          </cell>
          <cell r="M617">
            <v>1.0449999999999999</v>
          </cell>
        </row>
        <row r="618">
          <cell r="A618" t="str">
            <v>3404907900200</v>
          </cell>
          <cell r="B618" t="str">
            <v>FREMONT SCHOOL DIST 79</v>
          </cell>
          <cell r="C618" t="str">
            <v>LAKE</v>
          </cell>
          <cell r="D618" t="str">
            <v>Elementary</v>
          </cell>
          <cell r="F618">
            <v>2112.89</v>
          </cell>
          <cell r="H618">
            <v>10814901.120000003</v>
          </cell>
          <cell r="I618">
            <v>1619149.86</v>
          </cell>
          <cell r="J618">
            <v>2711923.7399999993</v>
          </cell>
          <cell r="K618">
            <v>8416900.338440001</v>
          </cell>
          <cell r="L618">
            <v>23562875.058440004</v>
          </cell>
          <cell r="M618">
            <v>1.0449999999999999</v>
          </cell>
        </row>
        <row r="619">
          <cell r="A619" t="str">
            <v>3404909502600</v>
          </cell>
          <cell r="B619" t="str">
            <v>LAKE ZURICH C U SCH DIST 95</v>
          </cell>
          <cell r="C619" t="str">
            <v>LAKE</v>
          </cell>
          <cell r="D619" t="str">
            <v>Unit</v>
          </cell>
          <cell r="F619">
            <v>5650.87</v>
          </cell>
          <cell r="H619">
            <v>30039556.360000003</v>
          </cell>
          <cell r="I619">
            <v>4330374.6900000004</v>
          </cell>
          <cell r="J619">
            <v>6796109.7899999991</v>
          </cell>
          <cell r="K619">
            <v>23809349.093519997</v>
          </cell>
          <cell r="L619">
            <v>64975389.933520004</v>
          </cell>
          <cell r="M619">
            <v>1.0449999999999999</v>
          </cell>
        </row>
        <row r="620">
          <cell r="A620" t="str">
            <v>3404909600400</v>
          </cell>
          <cell r="B620" t="str">
            <v>KILDEER COUNTRYSIDE C C S DIST 96</v>
          </cell>
          <cell r="C620" t="str">
            <v>LAKE</v>
          </cell>
          <cell r="D620" t="str">
            <v>Elementary</v>
          </cell>
          <cell r="F620">
            <v>3235.5</v>
          </cell>
          <cell r="H620">
            <v>16459227.040000001</v>
          </cell>
          <cell r="I620">
            <v>2479428.36</v>
          </cell>
          <cell r="J620">
            <v>4423028.9200000009</v>
          </cell>
          <cell r="K620">
            <v>12954683.010000002</v>
          </cell>
          <cell r="L620">
            <v>36316367.330000006</v>
          </cell>
          <cell r="M620">
            <v>1.0449999999999999</v>
          </cell>
        </row>
        <row r="621">
          <cell r="A621" t="str">
            <v>3404910200400</v>
          </cell>
          <cell r="B621" t="str">
            <v>APTAKISIC-TRIPP C C S DIST 102</v>
          </cell>
          <cell r="C621" t="str">
            <v>LAKE</v>
          </cell>
          <cell r="D621" t="str">
            <v>Elementary</v>
          </cell>
          <cell r="F621">
            <v>2287.5</v>
          </cell>
          <cell r="H621">
            <v>11789255.92</v>
          </cell>
          <cell r="I621">
            <v>1752957</v>
          </cell>
          <cell r="J621">
            <v>3864280.04</v>
          </cell>
          <cell r="K621">
            <v>9409936.0870000012</v>
          </cell>
          <cell r="L621">
            <v>26816429.047000002</v>
          </cell>
          <cell r="M621">
            <v>1.0449999999999999</v>
          </cell>
        </row>
        <row r="622">
          <cell r="A622" t="str">
            <v>3404910300200</v>
          </cell>
          <cell r="B622" t="str">
            <v>LINCOLNSHIRE-PRAIRIEVIEW S D 103</v>
          </cell>
          <cell r="C622" t="str">
            <v>LAKE</v>
          </cell>
          <cell r="D622" t="str">
            <v>Elementary</v>
          </cell>
          <cell r="F622">
            <v>1780.75</v>
          </cell>
          <cell r="H622">
            <v>8930002.4799999986</v>
          </cell>
          <cell r="I622">
            <v>1364624.34</v>
          </cell>
          <cell r="J622">
            <v>1805978.3599999999</v>
          </cell>
          <cell r="K622">
            <v>6905133.442999999</v>
          </cell>
          <cell r="L622">
            <v>19005738.622999996</v>
          </cell>
          <cell r="M622">
            <v>1.0449999999999999</v>
          </cell>
        </row>
        <row r="623">
          <cell r="A623" t="str">
            <v>3404910600200</v>
          </cell>
          <cell r="B623" t="str">
            <v>BANNOCKBURN SCHOOL DIST 106</v>
          </cell>
          <cell r="C623" t="str">
            <v>LAKE</v>
          </cell>
          <cell r="D623" t="str">
            <v>Elementary</v>
          </cell>
          <cell r="F623">
            <v>169.96</v>
          </cell>
          <cell r="H623">
            <v>898192.42</v>
          </cell>
          <cell r="I623">
            <v>130243.74</v>
          </cell>
          <cell r="J623">
            <v>255230.48000000004</v>
          </cell>
          <cell r="K623">
            <v>697554.62715999992</v>
          </cell>
          <cell r="L623">
            <v>1981221.26716</v>
          </cell>
          <cell r="M623">
            <v>1.0449999999999999</v>
          </cell>
        </row>
        <row r="624">
          <cell r="A624" t="str">
            <v>3404910900200</v>
          </cell>
          <cell r="B624" t="str">
            <v>DEERFIELD SCHOOL DIST 109</v>
          </cell>
          <cell r="C624" t="str">
            <v>LAKE</v>
          </cell>
          <cell r="D624" t="str">
            <v>Elementary</v>
          </cell>
          <cell r="F624">
            <v>2919.46</v>
          </cell>
          <cell r="H624">
            <v>14730868.630000001</v>
          </cell>
          <cell r="I624">
            <v>2237240.58</v>
          </cell>
          <cell r="J624">
            <v>2604753.919999999</v>
          </cell>
          <cell r="K624">
            <v>11239830.247160001</v>
          </cell>
          <cell r="L624">
            <v>30812693.377159998</v>
          </cell>
          <cell r="M624">
            <v>1.0449999999999999</v>
          </cell>
        </row>
        <row r="625">
          <cell r="A625" t="str">
            <v>3404911200200</v>
          </cell>
          <cell r="B625" t="str">
            <v>NORTH SHORE SD 112</v>
          </cell>
          <cell r="C625" t="str">
            <v>LAKE</v>
          </cell>
          <cell r="D625" t="str">
            <v>Elementary</v>
          </cell>
          <cell r="F625">
            <v>3946.97</v>
          </cell>
          <cell r="H625">
            <v>20578081.690000001</v>
          </cell>
          <cell r="I625">
            <v>3024642.05</v>
          </cell>
          <cell r="J625">
            <v>6666159.7499999991</v>
          </cell>
          <cell r="K625">
            <v>16312490.201119997</v>
          </cell>
          <cell r="L625">
            <v>46581373.691119999</v>
          </cell>
          <cell r="M625">
            <v>1.0449999999999999</v>
          </cell>
        </row>
        <row r="626">
          <cell r="A626" t="str">
            <v>3404911301700</v>
          </cell>
          <cell r="B626" t="str">
            <v>TOWNSHIP HIGH SCHOOL DIST 113</v>
          </cell>
          <cell r="C626" t="str">
            <v>LAKE</v>
          </cell>
          <cell r="D626" t="str">
            <v>High School</v>
          </cell>
          <cell r="F626">
            <v>3717.48</v>
          </cell>
          <cell r="H626">
            <v>21054551.370000001</v>
          </cell>
          <cell r="I626">
            <v>2848779.27</v>
          </cell>
          <cell r="J626">
            <v>3923450.5999999987</v>
          </cell>
          <cell r="K626">
            <v>17256454.063079998</v>
          </cell>
          <cell r="L626">
            <v>45083235.303079993</v>
          </cell>
          <cell r="M626">
            <v>1.0449999999999999</v>
          </cell>
        </row>
        <row r="627">
          <cell r="A627" t="str">
            <v>3404911400200</v>
          </cell>
          <cell r="B627" t="str">
            <v>FOX LAKE GRADE SCHOOL DIST 114</v>
          </cell>
          <cell r="C627" t="str">
            <v>LAKE</v>
          </cell>
          <cell r="D627" t="str">
            <v>Elementary</v>
          </cell>
          <cell r="F627">
            <v>720</v>
          </cell>
          <cell r="H627">
            <v>3972054.62</v>
          </cell>
          <cell r="I627">
            <v>551750.40000000002</v>
          </cell>
          <cell r="J627">
            <v>1529492.84</v>
          </cell>
          <cell r="K627">
            <v>3335820.8289999999</v>
          </cell>
          <cell r="L627">
            <v>9389118.6889999993</v>
          </cell>
          <cell r="M627">
            <v>1.0449999999999999</v>
          </cell>
        </row>
        <row r="628">
          <cell r="A628" t="str">
            <v>3404911501600</v>
          </cell>
          <cell r="B628" t="str">
            <v>LAKE FOREST COMM H S DISTRICT 115</v>
          </cell>
          <cell r="C628" t="str">
            <v>LAKE</v>
          </cell>
          <cell r="D628" t="str">
            <v>High School</v>
          </cell>
          <cell r="F628">
            <v>1672.81</v>
          </cell>
          <cell r="H628">
            <v>9343216.6100000013</v>
          </cell>
          <cell r="I628">
            <v>1281907.75</v>
          </cell>
          <cell r="J628">
            <v>1393731.6799999995</v>
          </cell>
          <cell r="K628">
            <v>7616529.9057600014</v>
          </cell>
          <cell r="L628">
            <v>19635385.945760004</v>
          </cell>
          <cell r="M628">
            <v>1.0449999999999999</v>
          </cell>
        </row>
        <row r="629">
          <cell r="A629" t="str">
            <v>3404911602600</v>
          </cell>
          <cell r="B629" t="str">
            <v>ROUND LAKE AREA SCHS - DIST 116</v>
          </cell>
          <cell r="C629" t="str">
            <v>LAKE</v>
          </cell>
          <cell r="D629" t="str">
            <v>Unit</v>
          </cell>
          <cell r="F629">
            <v>7076.94</v>
          </cell>
          <cell r="H629">
            <v>41809889.00999999</v>
          </cell>
          <cell r="I629">
            <v>5423200.6600000001</v>
          </cell>
          <cell r="J629">
            <v>21701635.510000002</v>
          </cell>
          <cell r="K629">
            <v>36828723.436240003</v>
          </cell>
          <cell r="L629">
            <v>105763448.61623999</v>
          </cell>
          <cell r="M629">
            <v>1.0449999999999999</v>
          </cell>
        </row>
        <row r="630">
          <cell r="A630" t="str">
            <v>3404911701600</v>
          </cell>
          <cell r="B630" t="str">
            <v>ANTIOCH COMM HIGH SCH DIST 117</v>
          </cell>
          <cell r="C630" t="str">
            <v>LAKE</v>
          </cell>
          <cell r="D630" t="str">
            <v>High School</v>
          </cell>
          <cell r="F630">
            <v>2717.32</v>
          </cell>
          <cell r="H630">
            <v>15507840.989999998</v>
          </cell>
          <cell r="I630">
            <v>2082336.66</v>
          </cell>
          <cell r="J630">
            <v>2936978.3899999997</v>
          </cell>
          <cell r="K630">
            <v>13444792.202719998</v>
          </cell>
          <cell r="L630">
            <v>33971948.242719993</v>
          </cell>
          <cell r="M630">
            <v>1.0449999999999999</v>
          </cell>
        </row>
        <row r="631">
          <cell r="A631" t="str">
            <v>3404911802600</v>
          </cell>
          <cell r="B631" t="str">
            <v>WAUCONDA COMM UNIT S DIST 118</v>
          </cell>
          <cell r="C631" t="str">
            <v>LAKE</v>
          </cell>
          <cell r="D631" t="str">
            <v>Unit</v>
          </cell>
          <cell r="F631">
            <v>4501.3599999999997</v>
          </cell>
          <cell r="H631">
            <v>24761845.870000001</v>
          </cell>
          <cell r="I631">
            <v>3449482.19</v>
          </cell>
          <cell r="J631">
            <v>8205260.5999999996</v>
          </cell>
          <cell r="K631">
            <v>21241856.639559995</v>
          </cell>
          <cell r="L631">
            <v>57658445.299559996</v>
          </cell>
          <cell r="M631">
            <v>1.0449999999999999</v>
          </cell>
        </row>
        <row r="632">
          <cell r="A632" t="str">
            <v>3404912001300</v>
          </cell>
          <cell r="B632" t="str">
            <v>MUNDELEIN CONS HIGH SCH DIST 120</v>
          </cell>
          <cell r="C632" t="str">
            <v>LAKE</v>
          </cell>
          <cell r="D632" t="str">
            <v>High School</v>
          </cell>
          <cell r="F632">
            <v>2031.15</v>
          </cell>
          <cell r="H632">
            <v>12019324.369999997</v>
          </cell>
          <cell r="I632">
            <v>1556510.86</v>
          </cell>
          <cell r="J632">
            <v>3428286.9999999995</v>
          </cell>
          <cell r="K632">
            <v>9960638.8223999999</v>
          </cell>
          <cell r="L632">
            <v>26964761.052399997</v>
          </cell>
          <cell r="M632">
            <v>1.0449999999999999</v>
          </cell>
        </row>
        <row r="633">
          <cell r="A633" t="str">
            <v>3404912101700</v>
          </cell>
          <cell r="B633" t="str">
            <v>WARREN TWP HIGH SCH DIST 121</v>
          </cell>
          <cell r="C633" t="str">
            <v>LAKE</v>
          </cell>
          <cell r="D633" t="str">
            <v>High School</v>
          </cell>
          <cell r="F633">
            <v>4213.99</v>
          </cell>
          <cell r="H633">
            <v>24443824.23</v>
          </cell>
          <cell r="I633">
            <v>3229264.81</v>
          </cell>
          <cell r="J633">
            <v>5929094.3200000003</v>
          </cell>
          <cell r="K633">
            <v>21372881.895040002</v>
          </cell>
          <cell r="L633">
            <v>54975065.255040005</v>
          </cell>
          <cell r="M633">
            <v>1.0449999999999999</v>
          </cell>
        </row>
        <row r="634">
          <cell r="A634" t="str">
            <v>3404912401600</v>
          </cell>
          <cell r="B634" t="str">
            <v>GRANT COMM H S DISTRICT 124</v>
          </cell>
          <cell r="C634" t="str">
            <v>LAKE</v>
          </cell>
          <cell r="D634" t="str">
            <v>High School</v>
          </cell>
          <cell r="F634">
            <v>1879.49</v>
          </cell>
          <cell r="H634">
            <v>11005980.1</v>
          </cell>
          <cell r="I634">
            <v>1440290.77</v>
          </cell>
          <cell r="J634">
            <v>2673944.8400000003</v>
          </cell>
          <cell r="K634">
            <v>9571951.2860400006</v>
          </cell>
          <cell r="L634">
            <v>24692166.996040002</v>
          </cell>
          <cell r="M634">
            <v>1.0449999999999999</v>
          </cell>
        </row>
        <row r="635">
          <cell r="A635" t="str">
            <v>3404912501300</v>
          </cell>
          <cell r="B635" t="str">
            <v>ADLAI E STEVENSON DIST 125</v>
          </cell>
          <cell r="C635" t="str">
            <v>LAKE</v>
          </cell>
          <cell r="D635" t="str">
            <v>High School</v>
          </cell>
          <cell r="F635">
            <v>4232.5</v>
          </cell>
          <cell r="H635">
            <v>23884698.599999998</v>
          </cell>
          <cell r="I635">
            <v>3243449.4</v>
          </cell>
          <cell r="J635">
            <v>4240463.8100000005</v>
          </cell>
          <cell r="K635">
            <v>19554566.774999999</v>
          </cell>
          <cell r="L635">
            <v>50923178.584999993</v>
          </cell>
          <cell r="M635">
            <v>1.0449999999999999</v>
          </cell>
        </row>
        <row r="636">
          <cell r="A636" t="str">
            <v>3404912601700</v>
          </cell>
          <cell r="B636" t="str">
            <v>ZION-BENTON TWP H S DIST 126</v>
          </cell>
          <cell r="C636" t="str">
            <v>LAKE</v>
          </cell>
          <cell r="D636" t="str">
            <v>High School</v>
          </cell>
          <cell r="F636">
            <v>2662.32</v>
          </cell>
          <cell r="H636">
            <v>16207394.629999999</v>
          </cell>
          <cell r="I636">
            <v>2040189.06</v>
          </cell>
          <cell r="J636">
            <v>5489421.6399999997</v>
          </cell>
          <cell r="K636">
            <v>14244227.823719999</v>
          </cell>
          <cell r="L636">
            <v>37981233.153719999</v>
          </cell>
          <cell r="M636">
            <v>1.0449999999999999</v>
          </cell>
        </row>
        <row r="637">
          <cell r="A637" t="str">
            <v>3404912701600</v>
          </cell>
          <cell r="B637" t="str">
            <v>GRAYSLAKE COMM HIGH SCH DIST 127</v>
          </cell>
          <cell r="C637" t="str">
            <v>LAKE</v>
          </cell>
          <cell r="D637" t="str">
            <v>High School</v>
          </cell>
          <cell r="F637">
            <v>2946.32</v>
          </cell>
          <cell r="H637">
            <v>16897987.469999999</v>
          </cell>
          <cell r="I637">
            <v>2257823.94</v>
          </cell>
          <cell r="J637">
            <v>3577903.3099999996</v>
          </cell>
          <cell r="K637">
            <v>14718732.628719999</v>
          </cell>
          <cell r="L637">
            <v>37452447.348719999</v>
          </cell>
          <cell r="M637">
            <v>1.0449999999999999</v>
          </cell>
        </row>
        <row r="638">
          <cell r="A638" t="str">
            <v>3404912801600</v>
          </cell>
          <cell r="B638" t="str">
            <v>LIBERTYVILLE COMM H SCH DIST 128</v>
          </cell>
          <cell r="C638" t="str">
            <v>LAKE</v>
          </cell>
          <cell r="D638" t="str">
            <v>High School</v>
          </cell>
          <cell r="F638">
            <v>3380.5</v>
          </cell>
          <cell r="H638">
            <v>19080536.57</v>
          </cell>
          <cell r="I638">
            <v>2590544.7599999998</v>
          </cell>
          <cell r="J638">
            <v>3352825.23</v>
          </cell>
          <cell r="K638">
            <v>15609312.293999998</v>
          </cell>
          <cell r="L638">
            <v>40633218.853999995</v>
          </cell>
          <cell r="M638">
            <v>1.0449999999999999</v>
          </cell>
        </row>
        <row r="639">
          <cell r="A639" t="str">
            <v>3404918702600</v>
          </cell>
          <cell r="B639" t="str">
            <v>NORTH CHICAGO SCHOOL DIST 187</v>
          </cell>
          <cell r="C639" t="str">
            <v>LAKE</v>
          </cell>
          <cell r="D639" t="str">
            <v>Unit</v>
          </cell>
          <cell r="F639">
            <v>3368.11</v>
          </cell>
          <cell r="H639">
            <v>20213608.190000001</v>
          </cell>
          <cell r="I639">
            <v>2581050.0499999998</v>
          </cell>
          <cell r="J639">
            <v>10893539.5</v>
          </cell>
          <cell r="K639">
            <v>17653312.31456</v>
          </cell>
          <cell r="L639">
            <v>51341510.054560006</v>
          </cell>
          <cell r="M639">
            <v>1.0449999999999999</v>
          </cell>
        </row>
        <row r="640">
          <cell r="A640" t="str">
            <v>3404922002600</v>
          </cell>
          <cell r="B640" t="str">
            <v>BARRINGTON C U SCHOOL DIST 220</v>
          </cell>
          <cell r="C640" t="str">
            <v>LAKE</v>
          </cell>
          <cell r="D640" t="str">
            <v>Unit</v>
          </cell>
          <cell r="F640">
            <v>8432.2000000000007</v>
          </cell>
          <cell r="H640">
            <v>44783378.380000003</v>
          </cell>
          <cell r="I640">
            <v>6461763.5</v>
          </cell>
          <cell r="J640">
            <v>10613559.640000001</v>
          </cell>
          <cell r="K640">
            <v>35740382.737199999</v>
          </cell>
          <cell r="L640">
            <v>97599084.257200003</v>
          </cell>
          <cell r="M640">
            <v>1.0449999999999999</v>
          </cell>
        </row>
        <row r="641">
          <cell r="A641" t="str">
            <v>3500000000093</v>
          </cell>
          <cell r="B641" t="str">
            <v>SAFE SCH-LA SALLE ROE</v>
          </cell>
          <cell r="C641" t="str">
            <v>LASALLE</v>
          </cell>
          <cell r="D641" t="str">
            <v>Regional</v>
          </cell>
          <cell r="F641">
            <v>0</v>
          </cell>
          <cell r="H641">
            <v>0</v>
          </cell>
          <cell r="I641">
            <v>0</v>
          </cell>
          <cell r="J641">
            <v>0</v>
          </cell>
          <cell r="K641">
            <v>0</v>
          </cell>
          <cell r="L641">
            <v>0</v>
          </cell>
          <cell r="M641">
            <v>0</v>
          </cell>
        </row>
        <row r="642">
          <cell r="A642" t="str">
            <v>3505000102600</v>
          </cell>
          <cell r="B642" t="str">
            <v>LELAND COMM UNIT SCH DIST 1</v>
          </cell>
          <cell r="C642" t="str">
            <v>LASALLE</v>
          </cell>
          <cell r="D642" t="str">
            <v>Unit</v>
          </cell>
          <cell r="F642">
            <v>264</v>
          </cell>
          <cell r="H642">
            <v>1451252.6300000001</v>
          </cell>
          <cell r="I642">
            <v>202308.48000000001</v>
          </cell>
          <cell r="J642">
            <v>391288.47000000003</v>
          </cell>
          <cell r="K642">
            <v>1143385.9130000002</v>
          </cell>
          <cell r="L642">
            <v>3188235.4930000002</v>
          </cell>
          <cell r="M642">
            <v>0.9</v>
          </cell>
        </row>
        <row r="643">
          <cell r="A643" t="str">
            <v>3505000202600</v>
          </cell>
          <cell r="B643" t="str">
            <v>COMMUNITY UNIT SCH DIST 2</v>
          </cell>
          <cell r="C643" t="str">
            <v>LASALLE</v>
          </cell>
          <cell r="D643" t="str">
            <v>Unit</v>
          </cell>
          <cell r="F643">
            <v>662.7</v>
          </cell>
          <cell r="H643">
            <v>3675710.09</v>
          </cell>
          <cell r="I643">
            <v>507840.26</v>
          </cell>
          <cell r="J643">
            <v>992567.42</v>
          </cell>
          <cell r="K643">
            <v>2896286.1141999997</v>
          </cell>
          <cell r="L643">
            <v>8072403.8841999993</v>
          </cell>
          <cell r="M643">
            <v>0.9</v>
          </cell>
        </row>
        <row r="644">
          <cell r="A644" t="str">
            <v>3505000902600</v>
          </cell>
          <cell r="B644" t="str">
            <v>EARLVILLE COMM UNIT SCH DIST 9</v>
          </cell>
          <cell r="C644" t="str">
            <v>LASALLE</v>
          </cell>
          <cell r="D644" t="str">
            <v>Unit</v>
          </cell>
          <cell r="F644">
            <v>422.13</v>
          </cell>
          <cell r="H644">
            <v>2374937.7699999996</v>
          </cell>
          <cell r="I644">
            <v>323486.65999999997</v>
          </cell>
          <cell r="J644">
            <v>759958.90999999992</v>
          </cell>
          <cell r="K644">
            <v>2007609.46848</v>
          </cell>
          <cell r="L644">
            <v>5465992.8084800001</v>
          </cell>
          <cell r="M644">
            <v>0.9</v>
          </cell>
        </row>
        <row r="645">
          <cell r="A645" t="str">
            <v>3505001750400</v>
          </cell>
          <cell r="B645" t="str">
            <v>DIMMICK CONSOLIDATED UNIT 175</v>
          </cell>
          <cell r="C645" t="str">
            <v>LASALLE</v>
          </cell>
          <cell r="D645" t="str">
            <v>Unit</v>
          </cell>
          <cell r="F645">
            <v>163.37</v>
          </cell>
          <cell r="H645">
            <v>853521.34</v>
          </cell>
          <cell r="I645">
            <v>125193.69</v>
          </cell>
          <cell r="J645">
            <v>200097.16999999998</v>
          </cell>
          <cell r="K645">
            <v>652948.33452000003</v>
          </cell>
          <cell r="L645">
            <v>1831760.53452</v>
          </cell>
          <cell r="M645">
            <v>0.9</v>
          </cell>
        </row>
        <row r="646">
          <cell r="A646" t="str">
            <v>3505004001700</v>
          </cell>
          <cell r="B646" t="str">
            <v>STREATOR TWP H S DIST 40</v>
          </cell>
          <cell r="C646" t="str">
            <v>LASALLE</v>
          </cell>
          <cell r="D646" t="str">
            <v>High School</v>
          </cell>
          <cell r="F646">
            <v>918.98</v>
          </cell>
          <cell r="H646">
            <v>5578217.8299999982</v>
          </cell>
          <cell r="I646">
            <v>704232.75</v>
          </cell>
          <cell r="J646">
            <v>1768285.89</v>
          </cell>
          <cell r="K646">
            <v>4874614.1180799995</v>
          </cell>
          <cell r="L646">
            <v>12925350.588079996</v>
          </cell>
          <cell r="M646">
            <v>0.9</v>
          </cell>
        </row>
        <row r="647">
          <cell r="A647" t="str">
            <v>3505004400200</v>
          </cell>
          <cell r="B647" t="str">
            <v>STREATOR ELEM SCHOOL DIST 44</v>
          </cell>
          <cell r="C647" t="str">
            <v>LASALLE</v>
          </cell>
          <cell r="D647" t="str">
            <v>Elementary</v>
          </cell>
          <cell r="F647">
            <v>1586.39</v>
          </cell>
          <cell r="H647">
            <v>8945719.1099999994</v>
          </cell>
          <cell r="I647">
            <v>1215682.3799999999</v>
          </cell>
          <cell r="J647">
            <v>3772171.45</v>
          </cell>
          <cell r="K647">
            <v>7530050.8254399998</v>
          </cell>
          <cell r="L647">
            <v>21463623.765439998</v>
          </cell>
          <cell r="M647">
            <v>0.9</v>
          </cell>
        </row>
        <row r="648">
          <cell r="A648" t="str">
            <v>3505006500400</v>
          </cell>
          <cell r="B648" t="str">
            <v>Allen Otter Creek CCSD 65</v>
          </cell>
          <cell r="C648" t="str">
            <v>LASALLE</v>
          </cell>
          <cell r="D648" t="str">
            <v>Elementary</v>
          </cell>
          <cell r="F648">
            <v>94.3</v>
          </cell>
          <cell r="H648">
            <v>501159.58</v>
          </cell>
          <cell r="I648">
            <v>72263.97</v>
          </cell>
          <cell r="J648">
            <v>141560.72</v>
          </cell>
          <cell r="K648">
            <v>387589.6198000001</v>
          </cell>
          <cell r="L648">
            <v>1102573.8898</v>
          </cell>
          <cell r="M648">
            <v>0.9</v>
          </cell>
        </row>
        <row r="649">
          <cell r="A649" t="str">
            <v>3505007900400</v>
          </cell>
          <cell r="B649" t="str">
            <v>TONICA COMM CONS SCH DIST 79</v>
          </cell>
          <cell r="C649" t="str">
            <v>LASALLE</v>
          </cell>
          <cell r="D649" t="str">
            <v>Elementary</v>
          </cell>
          <cell r="F649">
            <v>186.8</v>
          </cell>
          <cell r="H649">
            <v>980154.33000000007</v>
          </cell>
          <cell r="I649">
            <v>143148.57</v>
          </cell>
          <cell r="J649">
            <v>270145.04000000004</v>
          </cell>
          <cell r="K649">
            <v>814353.17880000011</v>
          </cell>
          <cell r="L649">
            <v>2207801.1188000003</v>
          </cell>
          <cell r="M649">
            <v>0.9</v>
          </cell>
        </row>
        <row r="650">
          <cell r="A650" t="str">
            <v>3505008200400</v>
          </cell>
          <cell r="B650" t="str">
            <v>DEER PARK C C SCHOOL DIST 82</v>
          </cell>
          <cell r="C650" t="str">
            <v>LASALLE</v>
          </cell>
          <cell r="D650" t="str">
            <v>Elementary</v>
          </cell>
          <cell r="F650">
            <v>86.14</v>
          </cell>
          <cell r="H650">
            <v>449747.69000000006</v>
          </cell>
          <cell r="I650">
            <v>66010.8</v>
          </cell>
          <cell r="J650">
            <v>114246.26999999999</v>
          </cell>
          <cell r="K650">
            <v>347155.50143999996</v>
          </cell>
          <cell r="L650">
            <v>977160.26144000003</v>
          </cell>
          <cell r="M650">
            <v>0.9</v>
          </cell>
        </row>
        <row r="651">
          <cell r="A651" t="str">
            <v>3505009500400</v>
          </cell>
          <cell r="B651" t="str">
            <v>GRAND RIDGE C C SCHOOL DIST 95</v>
          </cell>
          <cell r="C651" t="str">
            <v>LASALLE</v>
          </cell>
          <cell r="D651" t="str">
            <v>Elementary</v>
          </cell>
          <cell r="F651">
            <v>218.46</v>
          </cell>
          <cell r="H651">
            <v>1142064.22</v>
          </cell>
          <cell r="I651">
            <v>167410.26</v>
          </cell>
          <cell r="J651">
            <v>287053.68</v>
          </cell>
          <cell r="K651">
            <v>880847.14115999988</v>
          </cell>
          <cell r="L651">
            <v>2477375.3011599998</v>
          </cell>
          <cell r="M651">
            <v>0.9</v>
          </cell>
        </row>
        <row r="652">
          <cell r="A652" t="str">
            <v>3505012001700</v>
          </cell>
          <cell r="B652" t="str">
            <v>LA SALLE-PERU TWP H S D 120</v>
          </cell>
          <cell r="C652" t="str">
            <v>LASALLE</v>
          </cell>
          <cell r="D652" t="str">
            <v>High School</v>
          </cell>
          <cell r="F652">
            <v>1214.1600000000001</v>
          </cell>
          <cell r="H652">
            <v>7203220.8799999999</v>
          </cell>
          <cell r="I652">
            <v>930435.09</v>
          </cell>
          <cell r="J652">
            <v>1931565.69</v>
          </cell>
          <cell r="K652">
            <v>6271459.6893600002</v>
          </cell>
          <cell r="L652">
            <v>16336681.34936</v>
          </cell>
          <cell r="M652">
            <v>0.9</v>
          </cell>
        </row>
        <row r="653">
          <cell r="A653" t="str">
            <v>3505012200200</v>
          </cell>
          <cell r="B653" t="str">
            <v>LASALLE ELEM SCHOOL DIST 122</v>
          </cell>
          <cell r="C653" t="str">
            <v>LASALLE</v>
          </cell>
          <cell r="D653" t="str">
            <v>Elementary</v>
          </cell>
          <cell r="F653">
            <v>884.13</v>
          </cell>
          <cell r="H653">
            <v>5082787.3600000003</v>
          </cell>
          <cell r="I653">
            <v>677526.5</v>
          </cell>
          <cell r="J653">
            <v>2405524.13</v>
          </cell>
          <cell r="K653">
            <v>4313918.6434800001</v>
          </cell>
          <cell r="L653">
            <v>12479756.633480001</v>
          </cell>
          <cell r="M653">
            <v>0.9</v>
          </cell>
        </row>
        <row r="654">
          <cell r="A654" t="str">
            <v>3505012400200</v>
          </cell>
          <cell r="B654" t="str">
            <v>PERU ELEM SCHOOL DISTRICT 124</v>
          </cell>
          <cell r="C654" t="str">
            <v>LASALLE</v>
          </cell>
          <cell r="D654" t="str">
            <v>Elementary</v>
          </cell>
          <cell r="F654">
            <v>878.5</v>
          </cell>
          <cell r="H654">
            <v>4724897.9300000006</v>
          </cell>
          <cell r="I654">
            <v>673212.12</v>
          </cell>
          <cell r="J654">
            <v>1398098.9100000001</v>
          </cell>
          <cell r="K654">
            <v>3895564.3209999995</v>
          </cell>
          <cell r="L654">
            <v>10691773.280999999</v>
          </cell>
          <cell r="M654">
            <v>0.9</v>
          </cell>
        </row>
        <row r="655">
          <cell r="A655" t="str">
            <v>3505012500200</v>
          </cell>
          <cell r="B655" t="str">
            <v>OGLESBY ELEM SCH DIST 125</v>
          </cell>
          <cell r="C655" t="str">
            <v>LASALLE</v>
          </cell>
          <cell r="D655" t="str">
            <v>Elementary</v>
          </cell>
          <cell r="F655">
            <v>474.4</v>
          </cell>
          <cell r="H655">
            <v>2567516.6100000003</v>
          </cell>
          <cell r="I655">
            <v>363542.2</v>
          </cell>
          <cell r="J655">
            <v>815259.55999999994</v>
          </cell>
          <cell r="K655">
            <v>2127830.8763999995</v>
          </cell>
          <cell r="L655">
            <v>5874149.2464000005</v>
          </cell>
          <cell r="M655">
            <v>0.9</v>
          </cell>
        </row>
        <row r="656">
          <cell r="A656" t="str">
            <v>3505014001700</v>
          </cell>
          <cell r="B656" t="str">
            <v>OTTAWA TWP H S DIST 140</v>
          </cell>
          <cell r="C656" t="str">
            <v>LASALLE</v>
          </cell>
          <cell r="D656" t="str">
            <v>High School</v>
          </cell>
          <cell r="F656">
            <v>1397.99</v>
          </cell>
          <cell r="H656">
            <v>8368792.8899999997</v>
          </cell>
          <cell r="I656">
            <v>1071307.69</v>
          </cell>
          <cell r="J656">
            <v>2392600.13</v>
          </cell>
          <cell r="K656">
            <v>7292970.83904</v>
          </cell>
          <cell r="L656">
            <v>19125671.549040001</v>
          </cell>
          <cell r="M656">
            <v>0.9</v>
          </cell>
        </row>
        <row r="657">
          <cell r="A657" t="str">
            <v>3505014100200</v>
          </cell>
          <cell r="B657" t="str">
            <v>OTTAWA ELEM SCHOOL DIST 141</v>
          </cell>
          <cell r="C657" t="str">
            <v>LASALLE</v>
          </cell>
          <cell r="D657" t="str">
            <v>Elementary</v>
          </cell>
          <cell r="F657">
            <v>1878.46</v>
          </cell>
          <cell r="H657">
            <v>10391949.449999999</v>
          </cell>
          <cell r="I657">
            <v>1439501.46</v>
          </cell>
          <cell r="J657">
            <v>3745146.6599999997</v>
          </cell>
          <cell r="K657">
            <v>8641068.0471599996</v>
          </cell>
          <cell r="L657">
            <v>24217665.61716</v>
          </cell>
          <cell r="M657">
            <v>0.9</v>
          </cell>
        </row>
        <row r="658">
          <cell r="A658" t="str">
            <v>3505015000200</v>
          </cell>
          <cell r="B658" t="str">
            <v>MARSEILLES ELEM SCHOOL DIST 150</v>
          </cell>
          <cell r="C658" t="str">
            <v>LASALLE</v>
          </cell>
          <cell r="D658" t="str">
            <v>Elementary</v>
          </cell>
          <cell r="F658">
            <v>530.64</v>
          </cell>
          <cell r="H658">
            <v>2950465.15</v>
          </cell>
          <cell r="I658">
            <v>406640.04</v>
          </cell>
          <cell r="J658">
            <v>1055025.42</v>
          </cell>
          <cell r="K658">
            <v>2444609.5704399999</v>
          </cell>
          <cell r="L658">
            <v>6856740.1804399993</v>
          </cell>
          <cell r="M658">
            <v>0.9</v>
          </cell>
        </row>
        <row r="659">
          <cell r="A659" t="str">
            <v>3505016001700</v>
          </cell>
          <cell r="B659" t="str">
            <v>SENECA TWP H S DIST 160</v>
          </cell>
          <cell r="C659" t="str">
            <v>LASALLE</v>
          </cell>
          <cell r="D659" t="str">
            <v>High School</v>
          </cell>
          <cell r="F659">
            <v>455</v>
          </cell>
          <cell r="H659">
            <v>2639433.3899999997</v>
          </cell>
          <cell r="I659">
            <v>348675.6</v>
          </cell>
          <cell r="J659">
            <v>592858.92000000004</v>
          </cell>
          <cell r="K659">
            <v>2163851.9849999999</v>
          </cell>
          <cell r="L659">
            <v>5744819.8949999996</v>
          </cell>
          <cell r="M659">
            <v>0.9</v>
          </cell>
        </row>
        <row r="660">
          <cell r="A660" t="str">
            <v>3505017000400</v>
          </cell>
          <cell r="B660" t="str">
            <v>SENECA COMM CONS SCH DIST 170</v>
          </cell>
          <cell r="C660" t="str">
            <v>LASALLE</v>
          </cell>
          <cell r="D660" t="str">
            <v>Elementary</v>
          </cell>
          <cell r="F660">
            <v>460.25</v>
          </cell>
          <cell r="H660">
            <v>2417587.14</v>
          </cell>
          <cell r="I660">
            <v>352698.78</v>
          </cell>
          <cell r="J660">
            <v>641328.17999999993</v>
          </cell>
          <cell r="K660">
            <v>1866455.7649999999</v>
          </cell>
          <cell r="L660">
            <v>5278069.8649999993</v>
          </cell>
          <cell r="M660">
            <v>0.9</v>
          </cell>
        </row>
        <row r="661">
          <cell r="A661" t="str">
            <v>3505018500400</v>
          </cell>
          <cell r="B661" t="str">
            <v>WALTHAM C C SCHOOL DIST 185</v>
          </cell>
          <cell r="C661" t="str">
            <v>LASALLE</v>
          </cell>
          <cell r="D661" t="str">
            <v>Elementary</v>
          </cell>
          <cell r="F661">
            <v>227.5</v>
          </cell>
          <cell r="H661">
            <v>1174733.9300000002</v>
          </cell>
          <cell r="I661">
            <v>174337.8</v>
          </cell>
          <cell r="J661">
            <v>273356.15000000002</v>
          </cell>
          <cell r="K661">
            <v>905344.34100000001</v>
          </cell>
          <cell r="L661">
            <v>2527772.2210000004</v>
          </cell>
          <cell r="M661">
            <v>0.9</v>
          </cell>
        </row>
        <row r="662">
          <cell r="A662" t="str">
            <v>3505019500400</v>
          </cell>
          <cell r="B662" t="str">
            <v>WALLACE C C SCHOOL DIST 195</v>
          </cell>
          <cell r="C662" t="str">
            <v>LASALLE</v>
          </cell>
          <cell r="D662" t="str">
            <v>Elementary</v>
          </cell>
          <cell r="F662">
            <v>332.25</v>
          </cell>
          <cell r="H662">
            <v>1723897.1300000001</v>
          </cell>
          <cell r="I662">
            <v>254609.82</v>
          </cell>
          <cell r="J662">
            <v>382091.38999999996</v>
          </cell>
          <cell r="K662">
            <v>1316609.1529999999</v>
          </cell>
          <cell r="L662">
            <v>3677207.4930000002</v>
          </cell>
          <cell r="M662">
            <v>0.9</v>
          </cell>
        </row>
        <row r="663">
          <cell r="A663" t="str">
            <v>3505021000400</v>
          </cell>
          <cell r="B663" t="str">
            <v>MILLER TWP CC SCH DIST 210</v>
          </cell>
          <cell r="C663" t="str">
            <v>LASALLE</v>
          </cell>
          <cell r="D663" t="str">
            <v>Elementary</v>
          </cell>
          <cell r="F663">
            <v>195.05</v>
          </cell>
          <cell r="H663">
            <v>1025345.85</v>
          </cell>
          <cell r="I663">
            <v>149470.71</v>
          </cell>
          <cell r="J663">
            <v>276304.68</v>
          </cell>
          <cell r="K663">
            <v>849334.58579999988</v>
          </cell>
          <cell r="L663">
            <v>2300455.8257999998</v>
          </cell>
          <cell r="M663">
            <v>0.9</v>
          </cell>
        </row>
        <row r="664">
          <cell r="A664" t="str">
            <v>3505023000400</v>
          </cell>
          <cell r="B664" t="str">
            <v>RUTLAND C C SCHOOL DIST 230</v>
          </cell>
          <cell r="C664" t="str">
            <v>LASALLE</v>
          </cell>
          <cell r="D664" t="str">
            <v>Elementary</v>
          </cell>
          <cell r="F664">
            <v>73</v>
          </cell>
          <cell r="H664">
            <v>379299.32999999996</v>
          </cell>
          <cell r="I664">
            <v>55941.36</v>
          </cell>
          <cell r="J664">
            <v>104466.34999999999</v>
          </cell>
          <cell r="K664">
            <v>295340.76</v>
          </cell>
          <cell r="L664">
            <v>835047.79999999993</v>
          </cell>
          <cell r="M664">
            <v>0.9</v>
          </cell>
        </row>
        <row r="665">
          <cell r="A665" t="str">
            <v>3505028001700</v>
          </cell>
          <cell r="B665" t="str">
            <v>MENDOTA TWP H S DIST 280</v>
          </cell>
          <cell r="C665" t="str">
            <v>LASALLE</v>
          </cell>
          <cell r="D665" t="str">
            <v>High School</v>
          </cell>
          <cell r="F665">
            <v>561.82000000000005</v>
          </cell>
          <cell r="H665">
            <v>3381671.4499999997</v>
          </cell>
          <cell r="I665">
            <v>430533.9</v>
          </cell>
          <cell r="J665">
            <v>1115404.9999999998</v>
          </cell>
          <cell r="K665">
            <v>2981804.1297200001</v>
          </cell>
          <cell r="L665">
            <v>7909414.4797200002</v>
          </cell>
          <cell r="M665">
            <v>0.9</v>
          </cell>
        </row>
        <row r="666">
          <cell r="A666" t="str">
            <v>3505028900400</v>
          </cell>
          <cell r="B666" t="str">
            <v>MENDOTA C C SCHOOL DIST 289</v>
          </cell>
          <cell r="C666" t="str">
            <v>LASALLE</v>
          </cell>
          <cell r="D666" t="str">
            <v>Elementary</v>
          </cell>
          <cell r="F666">
            <v>1135.1300000000001</v>
          </cell>
          <cell r="H666">
            <v>6321030.2800000003</v>
          </cell>
          <cell r="I666">
            <v>869872.82</v>
          </cell>
          <cell r="J666">
            <v>2841789.81</v>
          </cell>
          <cell r="K666">
            <v>5407093.7184800003</v>
          </cell>
          <cell r="L666">
            <v>15439786.62848</v>
          </cell>
          <cell r="M666">
            <v>0.9</v>
          </cell>
        </row>
        <row r="667">
          <cell r="A667" t="str">
            <v>3505042502600</v>
          </cell>
          <cell r="B667" t="str">
            <v>LOSTANT COMM UNIT SCH DIST 425</v>
          </cell>
          <cell r="C667" t="str">
            <v>LASALLE</v>
          </cell>
          <cell r="D667" t="str">
            <v>Unit</v>
          </cell>
          <cell r="F667">
            <v>112.04</v>
          </cell>
          <cell r="H667">
            <v>619138.92000000004</v>
          </cell>
          <cell r="I667">
            <v>85858.49</v>
          </cell>
          <cell r="J667">
            <v>188523.71</v>
          </cell>
          <cell r="K667">
            <v>497787.27184000006</v>
          </cell>
          <cell r="L667">
            <v>1391308.3918400002</v>
          </cell>
          <cell r="M667">
            <v>0.9</v>
          </cell>
        </row>
        <row r="668">
          <cell r="A668" t="str">
            <v>3505900502600</v>
          </cell>
          <cell r="B668" t="str">
            <v>HENRY-SENACHWINE CUSD 5</v>
          </cell>
          <cell r="C668" t="str">
            <v>MARSHALL</v>
          </cell>
          <cell r="D668" t="str">
            <v>Unit</v>
          </cell>
          <cell r="F668">
            <v>519.19000000000005</v>
          </cell>
          <cell r="H668">
            <v>2917296.1900000004</v>
          </cell>
          <cell r="I668">
            <v>397865.68</v>
          </cell>
          <cell r="J668">
            <v>878930.85999999987</v>
          </cell>
          <cell r="K668">
            <v>2298864.6382399998</v>
          </cell>
          <cell r="L668">
            <v>6492957.3682400007</v>
          </cell>
          <cell r="M668">
            <v>0.9</v>
          </cell>
        </row>
        <row r="669">
          <cell r="A669" t="str">
            <v>3505900702600</v>
          </cell>
          <cell r="B669" t="str">
            <v>MIDLAND COMMUNITY UNIT DIST 7</v>
          </cell>
          <cell r="C669" t="str">
            <v>MARSHALL</v>
          </cell>
          <cell r="D669" t="str">
            <v>Unit</v>
          </cell>
          <cell r="F669">
            <v>678</v>
          </cell>
          <cell r="H669">
            <v>3775873.53</v>
          </cell>
          <cell r="I669">
            <v>519564.96</v>
          </cell>
          <cell r="J669">
            <v>1090586.8599999999</v>
          </cell>
          <cell r="K669">
            <v>3168583.3729999997</v>
          </cell>
          <cell r="L669">
            <v>8554608.7229999993</v>
          </cell>
          <cell r="M669">
            <v>0.9</v>
          </cell>
        </row>
        <row r="670">
          <cell r="A670" t="str">
            <v>3507853502600</v>
          </cell>
          <cell r="B670" t="str">
            <v>PUTNAM CO C U SCHOOL DIST 535</v>
          </cell>
          <cell r="C670" t="str">
            <v>PUTNAM</v>
          </cell>
          <cell r="D670" t="str">
            <v>Unit</v>
          </cell>
          <cell r="F670">
            <v>780.52</v>
          </cell>
          <cell r="H670">
            <v>4287174.96</v>
          </cell>
          <cell r="I670">
            <v>598128.07999999996</v>
          </cell>
          <cell r="J670">
            <v>1180898.8900000001</v>
          </cell>
          <cell r="K670">
            <v>3394125.5959200002</v>
          </cell>
          <cell r="L670">
            <v>9460327.5259199999</v>
          </cell>
          <cell r="M670">
            <v>0.9</v>
          </cell>
        </row>
        <row r="671">
          <cell r="A671" t="str">
            <v>3900000000092</v>
          </cell>
          <cell r="B671" t="str">
            <v>ALT SCH-MACON/PIATT ROE</v>
          </cell>
          <cell r="C671" t="str">
            <v>MACON</v>
          </cell>
          <cell r="D671" t="str">
            <v>Regional</v>
          </cell>
          <cell r="F671">
            <v>0</v>
          </cell>
          <cell r="H671">
            <v>0</v>
          </cell>
          <cell r="I671">
            <v>0</v>
          </cell>
          <cell r="J671">
            <v>0</v>
          </cell>
          <cell r="K671">
            <v>0</v>
          </cell>
          <cell r="L671">
            <v>0</v>
          </cell>
          <cell r="M671">
            <v>0</v>
          </cell>
        </row>
        <row r="672">
          <cell r="A672" t="str">
            <v>3900000000093</v>
          </cell>
          <cell r="B672" t="str">
            <v>SAFE SCH-MACON/PIATT ROE</v>
          </cell>
          <cell r="C672" t="str">
            <v>MACON</v>
          </cell>
          <cell r="D672" t="str">
            <v>Regional</v>
          </cell>
          <cell r="F672">
            <v>0</v>
          </cell>
          <cell r="H672">
            <v>0</v>
          </cell>
          <cell r="I672">
            <v>0</v>
          </cell>
          <cell r="J672">
            <v>0</v>
          </cell>
          <cell r="K672">
            <v>0</v>
          </cell>
          <cell r="L672">
            <v>0</v>
          </cell>
          <cell r="M672">
            <v>0</v>
          </cell>
        </row>
        <row r="673">
          <cell r="A673" t="str">
            <v>3905500102600</v>
          </cell>
          <cell r="B673" t="str">
            <v>ARGENTA-OREANA COMM UNIT SCH D 1</v>
          </cell>
          <cell r="C673" t="str">
            <v>MACON</v>
          </cell>
          <cell r="D673" t="str">
            <v>Unit</v>
          </cell>
          <cell r="F673">
            <v>935.46</v>
          </cell>
          <cell r="H673">
            <v>5210665.3899999987</v>
          </cell>
          <cell r="I673">
            <v>716861.7</v>
          </cell>
          <cell r="J673">
            <v>1454248.7100000002</v>
          </cell>
          <cell r="K673">
            <v>4363679.2381600002</v>
          </cell>
          <cell r="L673">
            <v>11745455.03816</v>
          </cell>
          <cell r="M673">
            <v>0.91413</v>
          </cell>
        </row>
        <row r="674">
          <cell r="A674" t="str">
            <v>3905500202600</v>
          </cell>
          <cell r="B674" t="str">
            <v>MAROA FORSYTH C U SCH DIST 2</v>
          </cell>
          <cell r="C674" t="str">
            <v>MACON</v>
          </cell>
          <cell r="D674" t="str">
            <v>Unit</v>
          </cell>
          <cell r="F674">
            <v>1184.69</v>
          </cell>
          <cell r="H674">
            <v>6381736.8299999982</v>
          </cell>
          <cell r="I674">
            <v>907851.64</v>
          </cell>
          <cell r="J674">
            <v>1380285.6199999996</v>
          </cell>
          <cell r="K674">
            <v>5333302.6802399987</v>
          </cell>
          <cell r="L674">
            <v>14003176.770239998</v>
          </cell>
          <cell r="M674">
            <v>0.91413</v>
          </cell>
        </row>
        <row r="675">
          <cell r="A675" t="str">
            <v>3905500302600</v>
          </cell>
          <cell r="B675" t="str">
            <v>MT ZION COMM UNIT SCH DIST 3</v>
          </cell>
          <cell r="C675" t="str">
            <v>MACON</v>
          </cell>
          <cell r="D675" t="str">
            <v>Unit</v>
          </cell>
          <cell r="F675">
            <v>2484.1999999999998</v>
          </cell>
          <cell r="H675">
            <v>13329740.08</v>
          </cell>
          <cell r="I675">
            <v>1903692.14</v>
          </cell>
          <cell r="J675">
            <v>2774506.4500000007</v>
          </cell>
          <cell r="K675">
            <v>11107428.4582</v>
          </cell>
          <cell r="L675">
            <v>29115367.128200002</v>
          </cell>
          <cell r="M675">
            <v>0.91413</v>
          </cell>
        </row>
        <row r="676">
          <cell r="A676" t="str">
            <v>3905500902600</v>
          </cell>
          <cell r="B676" t="str">
            <v>SANGAMON VALLEY CUSD 9</v>
          </cell>
          <cell r="C676" t="str">
            <v>MACON</v>
          </cell>
          <cell r="D676" t="str">
            <v>Unit</v>
          </cell>
          <cell r="F676">
            <v>701</v>
          </cell>
          <cell r="H676">
            <v>3869323.57</v>
          </cell>
          <cell r="I676">
            <v>537190.31999999995</v>
          </cell>
          <cell r="J676">
            <v>1034195.23</v>
          </cell>
          <cell r="K676">
            <v>3246688.9720000001</v>
          </cell>
          <cell r="L676">
            <v>8687398.0920000002</v>
          </cell>
          <cell r="M676">
            <v>0.91413</v>
          </cell>
        </row>
        <row r="677">
          <cell r="A677" t="str">
            <v>3905501102600</v>
          </cell>
          <cell r="B677" t="str">
            <v>WARRENSBURG-LATHAM C U DIST 11</v>
          </cell>
          <cell r="C677" t="str">
            <v>MACON</v>
          </cell>
          <cell r="D677" t="str">
            <v>Unit</v>
          </cell>
          <cell r="F677">
            <v>920.36</v>
          </cell>
          <cell r="H677">
            <v>5009984.79</v>
          </cell>
          <cell r="I677">
            <v>705290.27</v>
          </cell>
          <cell r="J677">
            <v>1207393.2399999998</v>
          </cell>
          <cell r="K677">
            <v>4193461.9685599995</v>
          </cell>
          <cell r="L677">
            <v>11116130.26856</v>
          </cell>
          <cell r="M677">
            <v>0.91413</v>
          </cell>
        </row>
        <row r="678">
          <cell r="A678" t="str">
            <v>3905501502600</v>
          </cell>
          <cell r="B678" t="str">
            <v>MERIDIAN COMM UNIT SCH DIST 15</v>
          </cell>
          <cell r="C678" t="str">
            <v>MACON</v>
          </cell>
          <cell r="D678" t="str">
            <v>Unit</v>
          </cell>
          <cell r="F678">
            <v>971.5</v>
          </cell>
          <cell r="H678">
            <v>5305667.5600000015</v>
          </cell>
          <cell r="I678">
            <v>744479.88</v>
          </cell>
          <cell r="J678">
            <v>1406731.9300000002</v>
          </cell>
          <cell r="K678">
            <v>4443295.1810000008</v>
          </cell>
          <cell r="L678">
            <v>11900174.551000003</v>
          </cell>
          <cell r="M678">
            <v>0.91413</v>
          </cell>
        </row>
        <row r="679">
          <cell r="A679" t="str">
            <v>3905506102500</v>
          </cell>
          <cell r="B679" t="str">
            <v>DECATUR SCHOOL DISTRICT 61</v>
          </cell>
          <cell r="C679" t="str">
            <v>MACON</v>
          </cell>
          <cell r="D679" t="str">
            <v>Unit</v>
          </cell>
          <cell r="F679">
            <v>8437.1200000000008</v>
          </cell>
          <cell r="H679">
            <v>50526900.870000005</v>
          </cell>
          <cell r="I679">
            <v>6465533.79</v>
          </cell>
          <cell r="J679">
            <v>21251732.290000003</v>
          </cell>
          <cell r="K679">
            <v>42475457.366520002</v>
          </cell>
          <cell r="L679">
            <v>120719624.31652001</v>
          </cell>
          <cell r="M679">
            <v>0.91413</v>
          </cell>
        </row>
        <row r="680">
          <cell r="A680" t="str">
            <v>3907400502600</v>
          </cell>
          <cell r="B680" t="str">
            <v>BEMENT COMM UNIT SCHOOL DIST 5</v>
          </cell>
          <cell r="C680" t="str">
            <v>PIATT</v>
          </cell>
          <cell r="D680" t="str">
            <v>Unit</v>
          </cell>
          <cell r="F680">
            <v>294.12</v>
          </cell>
          <cell r="H680">
            <v>1664360.26</v>
          </cell>
          <cell r="I680">
            <v>225390.03</v>
          </cell>
          <cell r="J680">
            <v>514347.33999999997</v>
          </cell>
          <cell r="K680">
            <v>1319755.9545199997</v>
          </cell>
          <cell r="L680">
            <v>3723853.5845199996</v>
          </cell>
          <cell r="M680">
            <v>0.9</v>
          </cell>
        </row>
        <row r="681">
          <cell r="A681" t="str">
            <v>3907402502600</v>
          </cell>
          <cell r="B681" t="str">
            <v>MONTICELLO C U SCHOOL DIST 25</v>
          </cell>
          <cell r="C681" t="str">
            <v>PIATT</v>
          </cell>
          <cell r="D681" t="str">
            <v>Unit</v>
          </cell>
          <cell r="F681">
            <v>1584</v>
          </cell>
          <cell r="H681">
            <v>8510331.8000000007</v>
          </cell>
          <cell r="I681">
            <v>1213850.8799999999</v>
          </cell>
          <cell r="J681">
            <v>1777835.0900000003</v>
          </cell>
          <cell r="K681">
            <v>6655239.239000001</v>
          </cell>
          <cell r="L681">
            <v>18157257.009</v>
          </cell>
          <cell r="M681">
            <v>0.9</v>
          </cell>
        </row>
        <row r="682">
          <cell r="A682" t="str">
            <v>3907405702600</v>
          </cell>
          <cell r="B682" t="str">
            <v>DELAND-WELDON C U SCH DIST 57</v>
          </cell>
          <cell r="C682" t="str">
            <v>PIATT</v>
          </cell>
          <cell r="D682" t="str">
            <v>Unit</v>
          </cell>
          <cell r="F682">
            <v>195.11</v>
          </cell>
          <cell r="H682">
            <v>1082474.8600000001</v>
          </cell>
          <cell r="I682">
            <v>149516.69</v>
          </cell>
          <cell r="J682">
            <v>332103.2</v>
          </cell>
          <cell r="K682">
            <v>859260.35055999993</v>
          </cell>
          <cell r="L682">
            <v>2423355.1005600002</v>
          </cell>
          <cell r="M682">
            <v>0.9</v>
          </cell>
        </row>
        <row r="683">
          <cell r="A683" t="str">
            <v>3907410002600</v>
          </cell>
          <cell r="B683" t="str">
            <v>CERRO GORDO C U SCHOOL DIST 100</v>
          </cell>
          <cell r="C683" t="str">
            <v>PIATT</v>
          </cell>
          <cell r="D683" t="str">
            <v>Unit</v>
          </cell>
          <cell r="F683">
            <v>500.78</v>
          </cell>
          <cell r="H683">
            <v>2732906.64</v>
          </cell>
          <cell r="I683">
            <v>383757.72</v>
          </cell>
          <cell r="J683">
            <v>670492.09</v>
          </cell>
          <cell r="K683">
            <v>2292454.3668800006</v>
          </cell>
          <cell r="L683">
            <v>6079610.8168800008</v>
          </cell>
          <cell r="M683">
            <v>0.9</v>
          </cell>
        </row>
        <row r="684">
          <cell r="A684" t="str">
            <v>4000000000092</v>
          </cell>
          <cell r="B684" t="str">
            <v>ALT SCH-CALHOUN/GREENE/JERSY/MACO</v>
          </cell>
          <cell r="C684" t="str">
            <v>MACOUPIN</v>
          </cell>
          <cell r="D684" t="str">
            <v>Regional</v>
          </cell>
          <cell r="F684">
            <v>0</v>
          </cell>
          <cell r="H684">
            <v>0</v>
          </cell>
          <cell r="I684">
            <v>0</v>
          </cell>
          <cell r="J684">
            <v>0</v>
          </cell>
          <cell r="K684">
            <v>0</v>
          </cell>
          <cell r="L684">
            <v>0</v>
          </cell>
          <cell r="M684">
            <v>0</v>
          </cell>
        </row>
        <row r="685">
          <cell r="A685" t="str">
            <v>4000000000093</v>
          </cell>
          <cell r="B685" t="str">
            <v>SAFE SCH-CALHOUN/GREENE/JERSY/MAC</v>
          </cell>
          <cell r="C685" t="str">
            <v>MACOUPIN</v>
          </cell>
          <cell r="D685" t="str">
            <v>Regional</v>
          </cell>
          <cell r="F685">
            <v>0</v>
          </cell>
          <cell r="H685">
            <v>0</v>
          </cell>
          <cell r="I685">
            <v>0</v>
          </cell>
          <cell r="J685">
            <v>0</v>
          </cell>
          <cell r="K685">
            <v>0</v>
          </cell>
          <cell r="L685">
            <v>0</v>
          </cell>
          <cell r="M685">
            <v>0</v>
          </cell>
        </row>
        <row r="686">
          <cell r="A686" t="str">
            <v>4000704002600</v>
          </cell>
          <cell r="B686" t="str">
            <v>CALHOUN COMM UNIT SCH DIST 40</v>
          </cell>
          <cell r="C686" t="str">
            <v>CALHOUN</v>
          </cell>
          <cell r="D686" t="str">
            <v>Unit</v>
          </cell>
          <cell r="F686">
            <v>464.25</v>
          </cell>
          <cell r="H686">
            <v>2541970.5999999996</v>
          </cell>
          <cell r="I686">
            <v>355764.06</v>
          </cell>
          <cell r="J686">
            <v>646638.66999999993</v>
          </cell>
          <cell r="K686">
            <v>2120457.0559999999</v>
          </cell>
          <cell r="L686">
            <v>5664830.3859999999</v>
          </cell>
          <cell r="M686">
            <v>0.93028</v>
          </cell>
        </row>
        <row r="687">
          <cell r="A687" t="str">
            <v>4000704202600</v>
          </cell>
          <cell r="B687" t="str">
            <v>BRUSSELS COMM UNIT SCHOOL DIST 42</v>
          </cell>
          <cell r="C687" t="str">
            <v>CALHOUN</v>
          </cell>
          <cell r="D687" t="str">
            <v>Unit</v>
          </cell>
          <cell r="F687">
            <v>127.44</v>
          </cell>
          <cell r="H687">
            <v>700348.69999999984</v>
          </cell>
          <cell r="I687">
            <v>97659.82</v>
          </cell>
          <cell r="J687">
            <v>171958.26</v>
          </cell>
          <cell r="K687">
            <v>596187.74323999975</v>
          </cell>
          <cell r="L687">
            <v>1566154.5232399995</v>
          </cell>
          <cell r="M687">
            <v>0.93028</v>
          </cell>
        </row>
        <row r="688">
          <cell r="A688" t="str">
            <v>4003100102600</v>
          </cell>
          <cell r="B688" t="str">
            <v>CARROLLTON C U SCHOOL DIST 1</v>
          </cell>
          <cell r="C688" t="str">
            <v>GREENE</v>
          </cell>
          <cell r="D688" t="str">
            <v>Unit</v>
          </cell>
          <cell r="F688">
            <v>539.36</v>
          </cell>
          <cell r="H688">
            <v>3055199.06</v>
          </cell>
          <cell r="I688">
            <v>413322.35</v>
          </cell>
          <cell r="J688">
            <v>928096.55999999994</v>
          </cell>
          <cell r="K688">
            <v>2581117.1215599994</v>
          </cell>
          <cell r="L688">
            <v>6977735.0915599987</v>
          </cell>
          <cell r="M688">
            <v>0.9</v>
          </cell>
        </row>
        <row r="689">
          <cell r="A689" t="str">
            <v>4003100302600</v>
          </cell>
          <cell r="B689" t="str">
            <v>NORTH GREENE UNIT SCHOOL DIST 3</v>
          </cell>
          <cell r="C689" t="str">
            <v>GREENE</v>
          </cell>
          <cell r="D689" t="str">
            <v>Unit</v>
          </cell>
          <cell r="F689">
            <v>821</v>
          </cell>
          <cell r="H689">
            <v>4716104.4899999993</v>
          </cell>
          <cell r="I689">
            <v>629148.72</v>
          </cell>
          <cell r="J689">
            <v>1646718.66</v>
          </cell>
          <cell r="K689">
            <v>3974853.2140000006</v>
          </cell>
          <cell r="L689">
            <v>10966825.083999999</v>
          </cell>
          <cell r="M689">
            <v>0.9</v>
          </cell>
        </row>
        <row r="690">
          <cell r="A690" t="str">
            <v>4003101002600</v>
          </cell>
          <cell r="B690" t="str">
            <v>GREENFIELD C U SCHOOL DIST 10</v>
          </cell>
          <cell r="C690" t="str">
            <v>GREENE</v>
          </cell>
          <cell r="D690" t="str">
            <v>Unit</v>
          </cell>
          <cell r="F690">
            <v>415.19</v>
          </cell>
          <cell r="H690">
            <v>2307050.4400000004</v>
          </cell>
          <cell r="I690">
            <v>318168.40000000002</v>
          </cell>
          <cell r="J690">
            <v>674899.48</v>
          </cell>
          <cell r="K690">
            <v>1938703.6072400003</v>
          </cell>
          <cell r="L690">
            <v>5238821.927240001</v>
          </cell>
          <cell r="M690">
            <v>0.9</v>
          </cell>
        </row>
        <row r="691">
          <cell r="A691" t="str">
            <v>4004210002600</v>
          </cell>
          <cell r="B691" t="str">
            <v>JERSEY C U SCH DIST 100</v>
          </cell>
          <cell r="C691" t="str">
            <v>JERSEY</v>
          </cell>
          <cell r="D691" t="str">
            <v>Unit</v>
          </cell>
          <cell r="F691">
            <v>2418.46</v>
          </cell>
          <cell r="H691">
            <v>13578051.449999999</v>
          </cell>
          <cell r="I691">
            <v>1853314.26</v>
          </cell>
          <cell r="J691">
            <v>3987128.31</v>
          </cell>
          <cell r="K691">
            <v>11410672.226159999</v>
          </cell>
          <cell r="L691">
            <v>30829166.246160001</v>
          </cell>
          <cell r="M691">
            <v>0.93028</v>
          </cell>
        </row>
        <row r="692">
          <cell r="A692" t="str">
            <v>4005600102600</v>
          </cell>
          <cell r="B692" t="str">
            <v>CARLINVILLE C U SCHOOL DIST 1</v>
          </cell>
          <cell r="C692" t="str">
            <v>MACOUPIN</v>
          </cell>
          <cell r="D692" t="str">
            <v>Unit</v>
          </cell>
          <cell r="F692">
            <v>1420.8</v>
          </cell>
          <cell r="H692">
            <v>7927301.8099999987</v>
          </cell>
          <cell r="I692">
            <v>1088787.45</v>
          </cell>
          <cell r="J692">
            <v>2326219.9499999997</v>
          </cell>
          <cell r="K692">
            <v>6657535.9947999986</v>
          </cell>
          <cell r="L692">
            <v>17999845.204799995</v>
          </cell>
          <cell r="M692">
            <v>0.93028</v>
          </cell>
        </row>
        <row r="693">
          <cell r="A693" t="str">
            <v>4005600202600</v>
          </cell>
          <cell r="B693" t="str">
            <v>NORTHWESTERN C U SCH DIST 2</v>
          </cell>
          <cell r="C693" t="str">
            <v>MACOUPIN</v>
          </cell>
          <cell r="D693" t="str">
            <v>Unit</v>
          </cell>
          <cell r="F693">
            <v>330.88</v>
          </cell>
          <cell r="H693">
            <v>1864695.17</v>
          </cell>
          <cell r="I693">
            <v>253559.96</v>
          </cell>
          <cell r="J693">
            <v>569344.12</v>
          </cell>
          <cell r="K693">
            <v>1568851.2554800001</v>
          </cell>
          <cell r="L693">
            <v>4256450.5054799998</v>
          </cell>
          <cell r="M693">
            <v>0.93028</v>
          </cell>
        </row>
        <row r="694">
          <cell r="A694" t="str">
            <v>4005600502600</v>
          </cell>
          <cell r="B694" t="str">
            <v>MOUNT OLIVE C U SCHOOL DIST 5</v>
          </cell>
          <cell r="C694" t="str">
            <v>MACOUPIN</v>
          </cell>
          <cell r="D694" t="str">
            <v>Unit</v>
          </cell>
          <cell r="F694">
            <v>449.54</v>
          </cell>
          <cell r="H694">
            <v>2528500.9200000004</v>
          </cell>
          <cell r="I694">
            <v>344491.49</v>
          </cell>
          <cell r="J694">
            <v>787048.34000000008</v>
          </cell>
          <cell r="K694">
            <v>2130526.1918399995</v>
          </cell>
          <cell r="L694">
            <v>5790566.9418399995</v>
          </cell>
          <cell r="M694">
            <v>0.93028</v>
          </cell>
        </row>
        <row r="695">
          <cell r="A695" t="str">
            <v>4005600602600</v>
          </cell>
          <cell r="B695" t="str">
            <v>STAUNTON COMM UNIT SCH DIST 6</v>
          </cell>
          <cell r="C695" t="str">
            <v>MACOUPIN</v>
          </cell>
          <cell r="D695" t="str">
            <v>Unit</v>
          </cell>
          <cell r="F695">
            <v>1223</v>
          </cell>
          <cell r="H695">
            <v>6739878.0600000005</v>
          </cell>
          <cell r="I695">
            <v>937209.36</v>
          </cell>
          <cell r="J695">
            <v>1842997.6099999999</v>
          </cell>
          <cell r="K695">
            <v>5652278.2659999998</v>
          </cell>
          <cell r="L695">
            <v>15172363.296</v>
          </cell>
          <cell r="M695">
            <v>0.93028</v>
          </cell>
        </row>
        <row r="696">
          <cell r="A696" t="str">
            <v>4005600702600</v>
          </cell>
          <cell r="B696" t="str">
            <v>GILLESPIE COMM UNIT SCH DIST 7</v>
          </cell>
          <cell r="C696" t="str">
            <v>MACOUPIN</v>
          </cell>
          <cell r="D696" t="str">
            <v>Unit</v>
          </cell>
          <cell r="F696">
            <v>1238.3</v>
          </cell>
          <cell r="H696">
            <v>7056649.4299999988</v>
          </cell>
          <cell r="I696">
            <v>948934.05</v>
          </cell>
          <cell r="J696">
            <v>2336404.6799999997</v>
          </cell>
          <cell r="K696">
            <v>5926056.9407999991</v>
          </cell>
          <cell r="L696">
            <v>16268045.100799996</v>
          </cell>
          <cell r="M696">
            <v>0.93028</v>
          </cell>
        </row>
        <row r="697">
          <cell r="A697" t="str">
            <v>4005600802600</v>
          </cell>
          <cell r="B697" t="str">
            <v>BUNKER HILL C U SCHOOL DIST 8</v>
          </cell>
          <cell r="C697" t="str">
            <v>MACOUPIN</v>
          </cell>
          <cell r="D697" t="str">
            <v>Unit</v>
          </cell>
          <cell r="F697">
            <v>587.96</v>
          </cell>
          <cell r="H697">
            <v>3310892.3900000006</v>
          </cell>
          <cell r="I697">
            <v>450565.5</v>
          </cell>
          <cell r="J697">
            <v>1004039.5199999999</v>
          </cell>
          <cell r="K697">
            <v>2781509.9481599997</v>
          </cell>
          <cell r="L697">
            <v>7547007.3581600003</v>
          </cell>
          <cell r="M697">
            <v>0.93028</v>
          </cell>
        </row>
        <row r="698">
          <cell r="A698" t="str">
            <v>4005600902600</v>
          </cell>
          <cell r="B698" t="str">
            <v>SOUTHWESTERN C U SCH DIST 9</v>
          </cell>
          <cell r="C698" t="str">
            <v>MACOUPIN</v>
          </cell>
          <cell r="D698" t="str">
            <v>Unit</v>
          </cell>
          <cell r="F698">
            <v>1400.55</v>
          </cell>
          <cell r="H698">
            <v>7725701.7400000002</v>
          </cell>
          <cell r="I698">
            <v>1073269.47</v>
          </cell>
          <cell r="J698">
            <v>2033746.7499999995</v>
          </cell>
          <cell r="K698">
            <v>6490282.1037999997</v>
          </cell>
          <cell r="L698">
            <v>17323000.0638</v>
          </cell>
          <cell r="M698">
            <v>0.93028</v>
          </cell>
        </row>
        <row r="699">
          <cell r="A699" t="str">
            <v>4005603402600</v>
          </cell>
          <cell r="B699" t="str">
            <v>NORTH MAC CUSD 34</v>
          </cell>
          <cell r="C699" t="str">
            <v>MACOUPIN</v>
          </cell>
          <cell r="D699" t="str">
            <v>Unit</v>
          </cell>
          <cell r="F699">
            <v>1318.37</v>
          </cell>
          <cell r="H699">
            <v>7454916.6299999999</v>
          </cell>
          <cell r="I699">
            <v>1010293.29</v>
          </cell>
          <cell r="J699">
            <v>2359439.9700000002</v>
          </cell>
          <cell r="K699">
            <v>6284014.1615199996</v>
          </cell>
          <cell r="L699">
            <v>17108664.051520001</v>
          </cell>
          <cell r="M699">
            <v>0.93028</v>
          </cell>
        </row>
        <row r="700">
          <cell r="A700" t="str">
            <v>4100000000093</v>
          </cell>
          <cell r="B700" t="str">
            <v>SAFE SCH-MADISON ROE</v>
          </cell>
          <cell r="C700" t="str">
            <v>MADISON</v>
          </cell>
          <cell r="D700" t="str">
            <v>Regional</v>
          </cell>
          <cell r="F700">
            <v>0</v>
          </cell>
          <cell r="H700">
            <v>0</v>
          </cell>
          <cell r="I700">
            <v>0</v>
          </cell>
          <cell r="J700">
            <v>0</v>
          </cell>
          <cell r="K700">
            <v>0</v>
          </cell>
          <cell r="L700">
            <v>0</v>
          </cell>
          <cell r="M700">
            <v>0</v>
          </cell>
        </row>
        <row r="701">
          <cell r="A701" t="str">
            <v>4105700102600</v>
          </cell>
          <cell r="B701" t="str">
            <v>ROXANA COMM UNIT SCHOOL DIST 1</v>
          </cell>
          <cell r="C701" t="str">
            <v>MADISON</v>
          </cell>
          <cell r="D701" t="str">
            <v>Unit</v>
          </cell>
          <cell r="F701">
            <v>1823.55</v>
          </cell>
          <cell r="H701">
            <v>10312788.049999999</v>
          </cell>
          <cell r="I701">
            <v>1397422.83</v>
          </cell>
          <cell r="J701">
            <v>3218290.19</v>
          </cell>
          <cell r="K701">
            <v>8128059.3657999989</v>
          </cell>
          <cell r="L701">
            <v>23056560.435799997</v>
          </cell>
          <cell r="M701">
            <v>0.93028</v>
          </cell>
        </row>
        <row r="702">
          <cell r="A702" t="str">
            <v>4105700202600</v>
          </cell>
          <cell r="B702" t="str">
            <v>TRIAD COMM UNIT SCHOOL DIST 2</v>
          </cell>
          <cell r="C702" t="str">
            <v>MADISON</v>
          </cell>
          <cell r="D702" t="str">
            <v>Unit</v>
          </cell>
          <cell r="F702">
            <v>3684.75</v>
          </cell>
          <cell r="H702">
            <v>19709469.59</v>
          </cell>
          <cell r="I702">
            <v>2823697.62</v>
          </cell>
          <cell r="J702">
            <v>4134670.3499999996</v>
          </cell>
          <cell r="K702">
            <v>16442838.227999996</v>
          </cell>
          <cell r="L702">
            <v>43110675.788000003</v>
          </cell>
          <cell r="M702">
            <v>0.93028</v>
          </cell>
        </row>
        <row r="703">
          <cell r="A703" t="str">
            <v>4105700302600</v>
          </cell>
          <cell r="B703" t="str">
            <v>VENICE COMM UNIT SCHOOL DIST 3</v>
          </cell>
          <cell r="C703" t="str">
            <v>MADISON</v>
          </cell>
          <cell r="D703" t="str">
            <v>Unit</v>
          </cell>
          <cell r="F703">
            <v>87.54</v>
          </cell>
          <cell r="H703">
            <v>570024.03999999992</v>
          </cell>
          <cell r="I703">
            <v>67083.649999999994</v>
          </cell>
          <cell r="J703">
            <v>329261.94</v>
          </cell>
          <cell r="K703">
            <v>457187.00483999995</v>
          </cell>
          <cell r="L703">
            <v>1423556.63484</v>
          </cell>
          <cell r="M703">
            <v>0.93028</v>
          </cell>
        </row>
        <row r="704">
          <cell r="A704" t="str">
            <v>4105700502600</v>
          </cell>
          <cell r="B704" t="str">
            <v>HIGHLAND COMM UNIT SCH DIST 5</v>
          </cell>
          <cell r="C704" t="str">
            <v>MADISON</v>
          </cell>
          <cell r="D704" t="str">
            <v>Unit</v>
          </cell>
          <cell r="F704">
            <v>2801.11</v>
          </cell>
          <cell r="H704">
            <v>15139131.770000001</v>
          </cell>
          <cell r="I704">
            <v>2146546.61</v>
          </cell>
          <cell r="J704">
            <v>3480960.2199999997</v>
          </cell>
          <cell r="K704">
            <v>12687912.79356</v>
          </cell>
          <cell r="L704">
            <v>33454551.39356</v>
          </cell>
          <cell r="M704">
            <v>0.93028</v>
          </cell>
        </row>
        <row r="705">
          <cell r="A705" t="str">
            <v>4105700702600</v>
          </cell>
          <cell r="B705" t="str">
            <v>EDWARDSVILLE C U SCHOOL DIST 7</v>
          </cell>
          <cell r="C705" t="str">
            <v>MADISON</v>
          </cell>
          <cell r="D705" t="str">
            <v>Unit</v>
          </cell>
          <cell r="F705">
            <v>7412.12</v>
          </cell>
          <cell r="H705">
            <v>39685332.11999999</v>
          </cell>
          <cell r="I705">
            <v>5680055.79</v>
          </cell>
          <cell r="J705">
            <v>8276132.5599999987</v>
          </cell>
          <cell r="K705">
            <v>33172958.79051999</v>
          </cell>
          <cell r="L705">
            <v>86814479.260519981</v>
          </cell>
          <cell r="M705">
            <v>0.93028</v>
          </cell>
        </row>
        <row r="706">
          <cell r="A706" t="str">
            <v>4105700802600</v>
          </cell>
          <cell r="B706" t="str">
            <v>BETHALTO C U SCHOOL DIST 8</v>
          </cell>
          <cell r="C706" t="str">
            <v>MADISON</v>
          </cell>
          <cell r="D706" t="str">
            <v>Unit</v>
          </cell>
          <cell r="F706">
            <v>2437.75</v>
          </cell>
          <cell r="H706">
            <v>13610914.629999997</v>
          </cell>
          <cell r="I706">
            <v>1868096.58</v>
          </cell>
          <cell r="J706">
            <v>3971155.76</v>
          </cell>
          <cell r="K706">
            <v>11425821.824999999</v>
          </cell>
          <cell r="L706">
            <v>30875988.794999998</v>
          </cell>
          <cell r="M706">
            <v>0.93028</v>
          </cell>
        </row>
        <row r="707">
          <cell r="A707" t="str">
            <v>4105700902600</v>
          </cell>
          <cell r="B707" t="str">
            <v>GRANITE CITY C U SCHOOL DIST 9</v>
          </cell>
          <cell r="C707" t="str">
            <v>MADISON</v>
          </cell>
          <cell r="D707" t="str">
            <v>Unit</v>
          </cell>
          <cell r="F707">
            <v>6056.03</v>
          </cell>
          <cell r="H707">
            <v>35061516.490000002</v>
          </cell>
          <cell r="I707">
            <v>4640856.9000000004</v>
          </cell>
          <cell r="J707">
            <v>13105690.710000001</v>
          </cell>
          <cell r="K707">
            <v>29682044.031879999</v>
          </cell>
          <cell r="L707">
            <v>82490108.13188</v>
          </cell>
          <cell r="M707">
            <v>0.93028</v>
          </cell>
        </row>
        <row r="708">
          <cell r="A708" t="str">
            <v>4105701002600</v>
          </cell>
          <cell r="B708" t="str">
            <v>COLLINSVILLE C U SCH DIST 10</v>
          </cell>
          <cell r="C708" t="str">
            <v>MADISON</v>
          </cell>
          <cell r="D708" t="str">
            <v>Unit</v>
          </cell>
          <cell r="F708">
            <v>6310.3</v>
          </cell>
          <cell r="H708">
            <v>36154448.829999998</v>
          </cell>
          <cell r="I708">
            <v>4835709.09</v>
          </cell>
          <cell r="J708">
            <v>13563960.349999998</v>
          </cell>
          <cell r="K708">
            <v>30807608.105799999</v>
          </cell>
          <cell r="L708">
            <v>85361726.375799999</v>
          </cell>
          <cell r="M708">
            <v>0.93028</v>
          </cell>
        </row>
        <row r="709">
          <cell r="A709" t="str">
            <v>4105701102600</v>
          </cell>
          <cell r="B709" t="str">
            <v>ALTON COMM UNIT SCHOOL DIST 11</v>
          </cell>
          <cell r="C709" t="str">
            <v>MADISON</v>
          </cell>
          <cell r="D709" t="str">
            <v>Unit</v>
          </cell>
          <cell r="F709">
            <v>6173.05</v>
          </cell>
          <cell r="H709">
            <v>35645692.259999998</v>
          </cell>
          <cell r="I709">
            <v>4730531.67</v>
          </cell>
          <cell r="J709">
            <v>12362316.660000002</v>
          </cell>
          <cell r="K709">
            <v>30005650.147799999</v>
          </cell>
          <cell r="L709">
            <v>82744190.737800002</v>
          </cell>
          <cell r="M709">
            <v>0.93028</v>
          </cell>
        </row>
        <row r="710">
          <cell r="A710" t="str">
            <v>4105701202600</v>
          </cell>
          <cell r="B710" t="str">
            <v>MADISON COMM UNIT SCH DIST 12</v>
          </cell>
          <cell r="C710" t="str">
            <v>MADISON</v>
          </cell>
          <cell r="D710" t="str">
            <v>Unit</v>
          </cell>
          <cell r="F710">
            <v>675.25</v>
          </cell>
          <cell r="H710">
            <v>4119397.8599999994</v>
          </cell>
          <cell r="I710">
            <v>517457.58</v>
          </cell>
          <cell r="J710">
            <v>1841407.92</v>
          </cell>
          <cell r="K710">
            <v>3470204.7919999994</v>
          </cell>
          <cell r="L710">
            <v>9948468.1519999988</v>
          </cell>
          <cell r="M710">
            <v>0.93028</v>
          </cell>
        </row>
        <row r="711">
          <cell r="A711" t="str">
            <v>4105701300200</v>
          </cell>
          <cell r="B711" t="str">
            <v>EAST ALTON SCHOOL DISTRICT 13</v>
          </cell>
          <cell r="C711" t="str">
            <v>MADISON</v>
          </cell>
          <cell r="D711" t="str">
            <v>Elementary</v>
          </cell>
          <cell r="F711">
            <v>720.06</v>
          </cell>
          <cell r="H711">
            <v>4130251.9299999997</v>
          </cell>
          <cell r="I711">
            <v>551796.37</v>
          </cell>
          <cell r="J711">
            <v>1638494.5999999999</v>
          </cell>
          <cell r="K711">
            <v>3415550.8727599992</v>
          </cell>
          <cell r="L711">
            <v>9736093.7727599982</v>
          </cell>
          <cell r="M711">
            <v>0.93028</v>
          </cell>
        </row>
        <row r="712">
          <cell r="A712" t="str">
            <v>4105701401600</v>
          </cell>
          <cell r="B712" t="str">
            <v>EAST ALTON-WOOD RIVER C H S D 14</v>
          </cell>
          <cell r="C712" t="str">
            <v>MADISON</v>
          </cell>
          <cell r="D712" t="str">
            <v>High School</v>
          </cell>
          <cell r="F712">
            <v>567.5</v>
          </cell>
          <cell r="H712">
            <v>3477920.9299999997</v>
          </cell>
          <cell r="I712">
            <v>434886.6</v>
          </cell>
          <cell r="J712">
            <v>1128757.58</v>
          </cell>
          <cell r="K712">
            <v>3030913.0119999996</v>
          </cell>
          <cell r="L712">
            <v>8072478.1219999995</v>
          </cell>
          <cell r="M712">
            <v>0.93028</v>
          </cell>
        </row>
        <row r="713">
          <cell r="A713" t="str">
            <v>4105701500300</v>
          </cell>
          <cell r="B713" t="str">
            <v>WOOD RIVER-HARTFORD ELEM S D 15</v>
          </cell>
          <cell r="C713" t="str">
            <v>MADISON</v>
          </cell>
          <cell r="D713" t="str">
            <v>Elementary</v>
          </cell>
          <cell r="F713">
            <v>674.89</v>
          </cell>
          <cell r="H713">
            <v>3710091.24</v>
          </cell>
          <cell r="I713">
            <v>517181.7</v>
          </cell>
          <cell r="J713">
            <v>1294452.6600000001</v>
          </cell>
          <cell r="K713">
            <v>3084046.2834400004</v>
          </cell>
          <cell r="L713">
            <v>8605771.8834400009</v>
          </cell>
          <cell r="M713">
            <v>0.93028</v>
          </cell>
        </row>
        <row r="714">
          <cell r="A714" t="str">
            <v>4400000000093</v>
          </cell>
          <cell r="B714" t="str">
            <v>SAFE SCH-MC HENRY ROE</v>
          </cell>
          <cell r="C714" t="str">
            <v>MCHENRY</v>
          </cell>
          <cell r="D714" t="str">
            <v>Regional</v>
          </cell>
          <cell r="F714">
            <v>0</v>
          </cell>
          <cell r="H714">
            <v>0</v>
          </cell>
          <cell r="I714">
            <v>0</v>
          </cell>
          <cell r="J714">
            <v>0</v>
          </cell>
          <cell r="K714">
            <v>0</v>
          </cell>
          <cell r="L714">
            <v>0</v>
          </cell>
          <cell r="M714">
            <v>0</v>
          </cell>
        </row>
        <row r="715">
          <cell r="A715" t="str">
            <v>4406300200300</v>
          </cell>
          <cell r="B715" t="str">
            <v>NIPPERSINK SCHOOL DISTRICT 2</v>
          </cell>
          <cell r="C715" t="str">
            <v>MCHENRY</v>
          </cell>
          <cell r="D715" t="str">
            <v>Elementary</v>
          </cell>
          <cell r="F715">
            <v>1154.46</v>
          </cell>
          <cell r="H715">
            <v>5965491.0600000005</v>
          </cell>
          <cell r="I715">
            <v>884685.78</v>
          </cell>
          <cell r="J715">
            <v>1338073.0000000002</v>
          </cell>
          <cell r="K715">
            <v>4578739.7211599993</v>
          </cell>
          <cell r="L715">
            <v>12766989.56116</v>
          </cell>
          <cell r="M715">
            <v>1.0572299999999999</v>
          </cell>
        </row>
        <row r="716">
          <cell r="A716" t="str">
            <v>4406300300300</v>
          </cell>
          <cell r="B716" t="str">
            <v>FOX RIVER GROVE CONS S D 3</v>
          </cell>
          <cell r="C716" t="str">
            <v>MCHENRY</v>
          </cell>
          <cell r="D716" t="str">
            <v>Elementary</v>
          </cell>
          <cell r="F716">
            <v>453.89</v>
          </cell>
          <cell r="H716">
            <v>2334751.92</v>
          </cell>
          <cell r="I716">
            <v>347824.98</v>
          </cell>
          <cell r="J716">
            <v>569245.14999999991</v>
          </cell>
          <cell r="K716">
            <v>1807915.9954399997</v>
          </cell>
          <cell r="L716">
            <v>5059738.0454399996</v>
          </cell>
          <cell r="M716">
            <v>1.0572299999999999</v>
          </cell>
        </row>
        <row r="717">
          <cell r="A717" t="str">
            <v>4406301202600</v>
          </cell>
          <cell r="B717" t="str">
            <v>JOHNSBURG C U SCHOOL DIST 12</v>
          </cell>
          <cell r="C717" t="str">
            <v>MCHENRY</v>
          </cell>
          <cell r="D717" t="str">
            <v>Unit</v>
          </cell>
          <cell r="F717">
            <v>1829.77</v>
          </cell>
          <cell r="H717">
            <v>9876215.620000001</v>
          </cell>
          <cell r="I717">
            <v>1402189.34</v>
          </cell>
          <cell r="J717">
            <v>2345354.65</v>
          </cell>
          <cell r="K717">
            <v>8339751.0749200005</v>
          </cell>
          <cell r="L717">
            <v>21963510.684920002</v>
          </cell>
          <cell r="M717">
            <v>1.0572299999999999</v>
          </cell>
        </row>
        <row r="718">
          <cell r="A718" t="str">
            <v>4406301500400</v>
          </cell>
          <cell r="B718" t="str">
            <v>MCHENRY C C SCHOOL DIST 15</v>
          </cell>
          <cell r="C718" t="str">
            <v>MCHENRY</v>
          </cell>
          <cell r="D718" t="str">
            <v>Elementary</v>
          </cell>
          <cell r="F718">
            <v>4425.22</v>
          </cell>
          <cell r="H718">
            <v>23848497.990000002</v>
          </cell>
          <cell r="I718">
            <v>3391134.59</v>
          </cell>
          <cell r="J718">
            <v>8554119.0999999996</v>
          </cell>
          <cell r="K718">
            <v>20098780.14412</v>
          </cell>
          <cell r="L718">
            <v>55892531.82412</v>
          </cell>
          <cell r="M718">
            <v>1.0572299999999999</v>
          </cell>
        </row>
        <row r="719">
          <cell r="A719" t="str">
            <v>4406301800400</v>
          </cell>
          <cell r="B719" t="str">
            <v>RILEY C C SCHOOL DIST 18</v>
          </cell>
          <cell r="C719" t="str">
            <v>MCHENRY</v>
          </cell>
          <cell r="D719" t="str">
            <v>Elementary</v>
          </cell>
          <cell r="F719">
            <v>302.64</v>
          </cell>
          <cell r="H719">
            <v>1590091.2499999998</v>
          </cell>
          <cell r="I719">
            <v>231919.08</v>
          </cell>
          <cell r="J719">
            <v>432916.28000000009</v>
          </cell>
          <cell r="K719">
            <v>1232074.8104399997</v>
          </cell>
          <cell r="L719">
            <v>3487001.4204399996</v>
          </cell>
          <cell r="M719">
            <v>1.0572299999999999</v>
          </cell>
        </row>
        <row r="720">
          <cell r="A720" t="str">
            <v>4406301902400</v>
          </cell>
          <cell r="B720" t="str">
            <v>ALDEN HEBRON SCHOOL DIST 19</v>
          </cell>
          <cell r="C720" t="str">
            <v>MCHENRY</v>
          </cell>
          <cell r="D720" t="str">
            <v>Unit</v>
          </cell>
          <cell r="F720">
            <v>388.04</v>
          </cell>
          <cell r="H720">
            <v>2201341.0300000003</v>
          </cell>
          <cell r="I720">
            <v>297362.81</v>
          </cell>
          <cell r="J720">
            <v>800202.34999999986</v>
          </cell>
          <cell r="K720">
            <v>1873731.5208399999</v>
          </cell>
          <cell r="L720">
            <v>5172637.7108399998</v>
          </cell>
          <cell r="M720">
            <v>1.0572299999999999</v>
          </cell>
        </row>
        <row r="721">
          <cell r="A721" t="str">
            <v>4406302600400</v>
          </cell>
          <cell r="B721" t="str">
            <v>CARY C C SCHOOL DIST 26</v>
          </cell>
          <cell r="C721" t="str">
            <v>MCHENRY</v>
          </cell>
          <cell r="D721" t="str">
            <v>Elementary</v>
          </cell>
          <cell r="F721">
            <v>2411</v>
          </cell>
          <cell r="H721">
            <v>12526951.310000001</v>
          </cell>
          <cell r="I721">
            <v>1847597.52</v>
          </cell>
          <cell r="J721">
            <v>3568399.55</v>
          </cell>
          <cell r="K721">
            <v>10494723.226</v>
          </cell>
          <cell r="L721">
            <v>28437671.605999999</v>
          </cell>
          <cell r="M721">
            <v>1.0572299999999999</v>
          </cell>
        </row>
        <row r="722">
          <cell r="A722" t="str">
            <v>4406303600200</v>
          </cell>
          <cell r="B722" t="str">
            <v>HARRISON SCHOOL DISTRICT 36</v>
          </cell>
          <cell r="C722" t="str">
            <v>MCHENRY</v>
          </cell>
          <cell r="D722" t="str">
            <v>Elementary</v>
          </cell>
          <cell r="F722">
            <v>377.2</v>
          </cell>
          <cell r="H722">
            <v>2099984.71</v>
          </cell>
          <cell r="I722">
            <v>289055.90000000002</v>
          </cell>
          <cell r="J722">
            <v>781202.63000000012</v>
          </cell>
          <cell r="K722">
            <v>1747820.3951999997</v>
          </cell>
          <cell r="L722">
            <v>4918063.6351999994</v>
          </cell>
          <cell r="M722">
            <v>1.0572299999999999</v>
          </cell>
        </row>
        <row r="723">
          <cell r="A723" t="str">
            <v>4406304600300</v>
          </cell>
          <cell r="B723" t="str">
            <v>PRAIRIE GROVE C SCH DIST 46</v>
          </cell>
          <cell r="C723" t="str">
            <v>MCHENRY</v>
          </cell>
          <cell r="D723" t="str">
            <v>Elementary</v>
          </cell>
          <cell r="F723">
            <v>696.21</v>
          </cell>
          <cell r="H723">
            <v>3562991.51</v>
          </cell>
          <cell r="I723">
            <v>533519.64</v>
          </cell>
          <cell r="J723">
            <v>843634.3899999999</v>
          </cell>
          <cell r="K723">
            <v>2760999.2061600001</v>
          </cell>
          <cell r="L723">
            <v>7701144.7461600006</v>
          </cell>
          <cell r="M723">
            <v>1.0572299999999999</v>
          </cell>
        </row>
        <row r="724">
          <cell r="A724" t="str">
            <v>4406304700400</v>
          </cell>
          <cell r="B724" t="str">
            <v>CRYSTAL LAKE C C SCH DIST 47</v>
          </cell>
          <cell r="C724" t="str">
            <v>MCHENRY</v>
          </cell>
          <cell r="D724" t="str">
            <v>Elementary</v>
          </cell>
          <cell r="F724">
            <v>7480.47</v>
          </cell>
          <cell r="H724">
            <v>39261711.700000003</v>
          </cell>
          <cell r="I724">
            <v>5732433.7699999996</v>
          </cell>
          <cell r="J724">
            <v>11676740.830000002</v>
          </cell>
          <cell r="K724">
            <v>32850455.689119998</v>
          </cell>
          <cell r="L724">
            <v>89521341.989119992</v>
          </cell>
          <cell r="M724">
            <v>1.0572299999999999</v>
          </cell>
        </row>
        <row r="725">
          <cell r="A725" t="str">
            <v>4406305002600</v>
          </cell>
          <cell r="B725" t="str">
            <v>HARVARD C U SCHOOL DIST 50</v>
          </cell>
          <cell r="C725" t="str">
            <v>MCHENRY</v>
          </cell>
          <cell r="D725" t="str">
            <v>Unit</v>
          </cell>
          <cell r="F725">
            <v>2556.5</v>
          </cell>
          <cell r="H725">
            <v>14971920.559999999</v>
          </cell>
          <cell r="I725">
            <v>1959097.08</v>
          </cell>
          <cell r="J725">
            <v>8131426.9500000002</v>
          </cell>
          <cell r="K725">
            <v>13302981.157999998</v>
          </cell>
          <cell r="L725">
            <v>38365425.747999996</v>
          </cell>
          <cell r="M725">
            <v>1.0572299999999999</v>
          </cell>
        </row>
        <row r="726">
          <cell r="A726" t="str">
            <v>4406315401600</v>
          </cell>
          <cell r="B726" t="str">
            <v>MARENGO COMM HS DIST 154</v>
          </cell>
          <cell r="C726" t="str">
            <v>MCHENRY</v>
          </cell>
          <cell r="D726" t="str">
            <v>High School</v>
          </cell>
          <cell r="F726">
            <v>728.99</v>
          </cell>
          <cell r="H726">
            <v>4239091.3100000005</v>
          </cell>
          <cell r="I726">
            <v>558639.61</v>
          </cell>
          <cell r="J726">
            <v>980438.41000000015</v>
          </cell>
          <cell r="K726">
            <v>3687074.5340400008</v>
          </cell>
          <cell r="L726">
            <v>9465243.8640400022</v>
          </cell>
          <cell r="M726">
            <v>1.0572299999999999</v>
          </cell>
        </row>
        <row r="727">
          <cell r="A727" t="str">
            <v>4406315501600</v>
          </cell>
          <cell r="B727" t="str">
            <v>COMMUNITY HIGH SCHOOL DIST 155</v>
          </cell>
          <cell r="C727" t="str">
            <v>MCHENRY</v>
          </cell>
          <cell r="D727" t="str">
            <v>High School</v>
          </cell>
          <cell r="F727">
            <v>6270.82</v>
          </cell>
          <cell r="H727">
            <v>35793802.269999996</v>
          </cell>
          <cell r="I727">
            <v>4805454.78</v>
          </cell>
          <cell r="J727">
            <v>7033876.290000001</v>
          </cell>
          <cell r="K727">
            <v>31104358.226719998</v>
          </cell>
          <cell r="L727">
            <v>78737491.566719994</v>
          </cell>
          <cell r="M727">
            <v>1.0572299999999999</v>
          </cell>
        </row>
        <row r="728">
          <cell r="A728" t="str">
            <v>4406315601600</v>
          </cell>
          <cell r="B728" t="str">
            <v>MCHENRY COMM H S DIST 156</v>
          </cell>
          <cell r="C728" t="str">
            <v>MCHENRY</v>
          </cell>
          <cell r="D728" t="str">
            <v>High School</v>
          </cell>
          <cell r="F728">
            <v>2256.65</v>
          </cell>
          <cell r="H728">
            <v>13251269.559999999</v>
          </cell>
          <cell r="I728">
            <v>1729316.02</v>
          </cell>
          <cell r="J728">
            <v>3392548.58</v>
          </cell>
          <cell r="K728">
            <v>11557415.5704</v>
          </cell>
          <cell r="L728">
            <v>29930549.730399996</v>
          </cell>
          <cell r="M728">
            <v>1.0572299999999999</v>
          </cell>
        </row>
        <row r="729">
          <cell r="A729" t="str">
            <v>4406315701600</v>
          </cell>
          <cell r="B729" t="str">
            <v>RICHMOND-BURTON COMM H SC D 157</v>
          </cell>
          <cell r="C729" t="str">
            <v>MCHENRY</v>
          </cell>
          <cell r="D729" t="str">
            <v>High School</v>
          </cell>
          <cell r="F729">
            <v>702.99</v>
          </cell>
          <cell r="H729">
            <v>4016866.18</v>
          </cell>
          <cell r="I729">
            <v>538715.29</v>
          </cell>
          <cell r="J729">
            <v>771030.55999999994</v>
          </cell>
          <cell r="K729">
            <v>3483019.5880399998</v>
          </cell>
          <cell r="L729">
            <v>8809631.6180399992</v>
          </cell>
          <cell r="M729">
            <v>1.0572299999999999</v>
          </cell>
        </row>
        <row r="730">
          <cell r="A730" t="str">
            <v>4406315802200</v>
          </cell>
          <cell r="B730" t="str">
            <v>HUNTLEY CONS SCHOOL DIST 158</v>
          </cell>
          <cell r="C730" t="str">
            <v>MCHENRY</v>
          </cell>
          <cell r="D730" t="str">
            <v>Unit</v>
          </cell>
          <cell r="F730">
            <v>9432.5</v>
          </cell>
          <cell r="H730">
            <v>49833453.330000006</v>
          </cell>
          <cell r="I730">
            <v>7228313.4000000004</v>
          </cell>
          <cell r="J730">
            <v>10280331.970000001</v>
          </cell>
          <cell r="K730">
            <v>41937920.892999999</v>
          </cell>
          <cell r="L730">
            <v>109280019.59299999</v>
          </cell>
          <cell r="M730">
            <v>1.0572299999999999</v>
          </cell>
        </row>
        <row r="731">
          <cell r="A731" t="str">
            <v>4406316500300</v>
          </cell>
          <cell r="B731" t="str">
            <v>MARENGO-UNION ELEM CONS DIST 165</v>
          </cell>
          <cell r="C731" t="str">
            <v>MCHENRY</v>
          </cell>
          <cell r="D731" t="str">
            <v>Elementary</v>
          </cell>
          <cell r="F731">
            <v>963.5</v>
          </cell>
          <cell r="H731">
            <v>5236338.66</v>
          </cell>
          <cell r="I731">
            <v>738349.32</v>
          </cell>
          <cell r="J731">
            <v>1865127.4100000001</v>
          </cell>
          <cell r="K731">
            <v>4387918.1289999988</v>
          </cell>
          <cell r="L731">
            <v>12227733.518999999</v>
          </cell>
          <cell r="M731">
            <v>1.0572299999999999</v>
          </cell>
        </row>
        <row r="732">
          <cell r="A732" t="str">
            <v>4406320002600</v>
          </cell>
          <cell r="B732" t="str">
            <v>WOODSTOCK C U SCHOOL DIST 200</v>
          </cell>
          <cell r="C732" t="str">
            <v>MCHENRY</v>
          </cell>
          <cell r="D732" t="str">
            <v>Unit</v>
          </cell>
          <cell r="F732">
            <v>5959.21</v>
          </cell>
          <cell r="H732">
            <v>33374806.079999998</v>
          </cell>
          <cell r="I732">
            <v>4566661.8</v>
          </cell>
          <cell r="J732">
            <v>12205459.08</v>
          </cell>
          <cell r="K732">
            <v>28711216.486159999</v>
          </cell>
          <cell r="L732">
            <v>78858143.446159989</v>
          </cell>
          <cell r="M732">
            <v>1.0572299999999999</v>
          </cell>
        </row>
        <row r="733">
          <cell r="A733" t="str">
            <v>4500000000092</v>
          </cell>
          <cell r="B733" t="str">
            <v>ALT SCH-MONROE/RANDOLPH ROE</v>
          </cell>
          <cell r="C733" t="str">
            <v>MONROE</v>
          </cell>
          <cell r="D733" t="str">
            <v>Regional</v>
          </cell>
          <cell r="F733">
            <v>0</v>
          </cell>
          <cell r="H733">
            <v>0</v>
          </cell>
          <cell r="I733">
            <v>0</v>
          </cell>
          <cell r="J733">
            <v>0</v>
          </cell>
          <cell r="K733">
            <v>0</v>
          </cell>
          <cell r="L733">
            <v>0</v>
          </cell>
          <cell r="M733">
            <v>0</v>
          </cell>
        </row>
        <row r="734">
          <cell r="A734" t="str">
            <v>4500000000093</v>
          </cell>
          <cell r="B734" t="str">
            <v>SAFE SCH-MONROE/RANDOLPH ROE</v>
          </cell>
          <cell r="C734" t="str">
            <v>MONROE</v>
          </cell>
          <cell r="D734" t="str">
            <v>Regional</v>
          </cell>
          <cell r="F734">
            <v>0</v>
          </cell>
          <cell r="H734">
            <v>0</v>
          </cell>
          <cell r="I734">
            <v>0</v>
          </cell>
          <cell r="J734">
            <v>0</v>
          </cell>
          <cell r="K734">
            <v>0</v>
          </cell>
          <cell r="L734">
            <v>0</v>
          </cell>
          <cell r="M734">
            <v>0</v>
          </cell>
        </row>
        <row r="735">
          <cell r="A735" t="str">
            <v>4506700302600</v>
          </cell>
          <cell r="B735" t="str">
            <v>VALMEYER COMM UNIT SCH DIST 3</v>
          </cell>
          <cell r="C735" t="str">
            <v>MONROE</v>
          </cell>
          <cell r="D735" t="str">
            <v>Unit</v>
          </cell>
          <cell r="F735">
            <v>444.88</v>
          </cell>
          <cell r="H735">
            <v>2340516.2400000002</v>
          </cell>
          <cell r="I735">
            <v>340920.44</v>
          </cell>
          <cell r="J735">
            <v>444351.44999999995</v>
          </cell>
          <cell r="K735">
            <v>1961163.5334800002</v>
          </cell>
          <cell r="L735">
            <v>5086951.6634800006</v>
          </cell>
          <cell r="M735">
            <v>0.93028</v>
          </cell>
        </row>
        <row r="736">
          <cell r="A736" t="str">
            <v>4506700402600</v>
          </cell>
          <cell r="B736" t="str">
            <v>COLUMBIA COMM UNIT SCH DIST 4</v>
          </cell>
          <cell r="C736" t="str">
            <v>MONROE</v>
          </cell>
          <cell r="D736" t="str">
            <v>Unit</v>
          </cell>
          <cell r="F736">
            <v>1979.85</v>
          </cell>
          <cell r="H736">
            <v>10446389.250000002</v>
          </cell>
          <cell r="I736">
            <v>1517198.65</v>
          </cell>
          <cell r="J736">
            <v>1875685.6400000006</v>
          </cell>
          <cell r="K736">
            <v>8733604.1006000005</v>
          </cell>
          <cell r="L736">
            <v>22572877.640600003</v>
          </cell>
          <cell r="M736">
            <v>0.93028</v>
          </cell>
        </row>
        <row r="737">
          <cell r="A737" t="str">
            <v>4506700502600</v>
          </cell>
          <cell r="B737" t="str">
            <v>WATERLOO COMM UNIT SCH DIST 5</v>
          </cell>
          <cell r="C737" t="str">
            <v>MONROE</v>
          </cell>
          <cell r="D737" t="str">
            <v>Unit</v>
          </cell>
          <cell r="F737">
            <v>2635.2</v>
          </cell>
          <cell r="H737">
            <v>14115443.84</v>
          </cell>
          <cell r="I737">
            <v>2019406.46</v>
          </cell>
          <cell r="J737">
            <v>2838816.3</v>
          </cell>
          <cell r="K737">
            <v>11767999.3222</v>
          </cell>
          <cell r="L737">
            <v>30741665.922200002</v>
          </cell>
          <cell r="M737">
            <v>0.93028</v>
          </cell>
        </row>
        <row r="738">
          <cell r="A738" t="str">
            <v>4507900102200</v>
          </cell>
          <cell r="B738" t="str">
            <v>COULTERVILLE UNIT SCHOOL DIST 1</v>
          </cell>
          <cell r="C738" t="str">
            <v>RANDOLPH</v>
          </cell>
          <cell r="D738" t="str">
            <v>Unit</v>
          </cell>
          <cell r="F738">
            <v>209</v>
          </cell>
          <cell r="H738">
            <v>1189281.7300000002</v>
          </cell>
          <cell r="I738">
            <v>160160.88</v>
          </cell>
          <cell r="J738">
            <v>400276.92000000004</v>
          </cell>
          <cell r="K738">
            <v>1000263.6380000002</v>
          </cell>
          <cell r="L738">
            <v>2749983.1680000005</v>
          </cell>
          <cell r="M738">
            <v>0.9</v>
          </cell>
        </row>
        <row r="739">
          <cell r="A739" t="str">
            <v>4507912201900</v>
          </cell>
          <cell r="B739" t="str">
            <v>CHESTER N H SCHOOL DIST 122</v>
          </cell>
          <cell r="C739" t="str">
            <v>RANDOLPH</v>
          </cell>
          <cell r="D739" t="str">
            <v>High School</v>
          </cell>
          <cell r="F739">
            <v>46.48</v>
          </cell>
          <cell r="H739">
            <v>276699.61</v>
          </cell>
          <cell r="I739">
            <v>35618.550000000003</v>
          </cell>
          <cell r="J739">
            <v>82487.08</v>
          </cell>
          <cell r="K739">
            <v>242877.43808000005</v>
          </cell>
          <cell r="L739">
            <v>637682.67807999998</v>
          </cell>
          <cell r="M739">
            <v>0.9</v>
          </cell>
        </row>
        <row r="740">
          <cell r="A740" t="str">
            <v>4507913202600</v>
          </cell>
          <cell r="B740" t="str">
            <v>RED BUD C U SCHOOL DIST 132</v>
          </cell>
          <cell r="C740" t="str">
            <v>RANDOLPH</v>
          </cell>
          <cell r="D740" t="str">
            <v>Unit</v>
          </cell>
          <cell r="F740">
            <v>957.5</v>
          </cell>
          <cell r="H740">
            <v>5316155.620000001</v>
          </cell>
          <cell r="I740">
            <v>733751.4</v>
          </cell>
          <cell r="J740">
            <v>1424770.87</v>
          </cell>
          <cell r="K740">
            <v>4199204.1400000006</v>
          </cell>
          <cell r="L740">
            <v>11673882.030000001</v>
          </cell>
          <cell r="M740">
            <v>0.9</v>
          </cell>
        </row>
        <row r="741">
          <cell r="A741" t="str">
            <v>4507913400400</v>
          </cell>
          <cell r="B741" t="str">
            <v>PRAIRIE DU ROCHER C C S D 134</v>
          </cell>
          <cell r="C741" t="str">
            <v>RANDOLPH</v>
          </cell>
          <cell r="D741" t="str">
            <v>Elementary</v>
          </cell>
          <cell r="F741">
            <v>145.05000000000001</v>
          </cell>
          <cell r="H741">
            <v>775052.09</v>
          </cell>
          <cell r="I741">
            <v>111154.71</v>
          </cell>
          <cell r="J741">
            <v>229694.94</v>
          </cell>
          <cell r="K741">
            <v>641785.3067999999</v>
          </cell>
          <cell r="L741">
            <v>1757687.0467999999</v>
          </cell>
          <cell r="M741">
            <v>0.9</v>
          </cell>
        </row>
        <row r="742">
          <cell r="A742" t="str">
            <v>4507913802600</v>
          </cell>
          <cell r="B742" t="str">
            <v>STEELEVILLE C U SCH DIST 138</v>
          </cell>
          <cell r="C742" t="str">
            <v>RANDOLPH</v>
          </cell>
          <cell r="D742" t="str">
            <v>Unit</v>
          </cell>
          <cell r="F742">
            <v>446.36</v>
          </cell>
          <cell r="H742">
            <v>2468702.2799999998</v>
          </cell>
          <cell r="I742">
            <v>342054.59</v>
          </cell>
          <cell r="J742">
            <v>642497.80000000005</v>
          </cell>
          <cell r="K742">
            <v>2071262.8385599998</v>
          </cell>
          <cell r="L742">
            <v>5524517.50856</v>
          </cell>
          <cell r="M742">
            <v>0.9</v>
          </cell>
        </row>
        <row r="743">
          <cell r="A743" t="str">
            <v>4507913902600</v>
          </cell>
          <cell r="B743" t="str">
            <v>CHESTER COMM UNIT SCH DIST 139</v>
          </cell>
          <cell r="C743" t="str">
            <v>RANDOLPH</v>
          </cell>
          <cell r="D743" t="str">
            <v>Unit</v>
          </cell>
          <cell r="F743">
            <v>976.75</v>
          </cell>
          <cell r="H743">
            <v>5505720.1900000004</v>
          </cell>
          <cell r="I743">
            <v>748503.06</v>
          </cell>
          <cell r="J743">
            <v>1701416.1400000001</v>
          </cell>
          <cell r="K743">
            <v>4645728.0299999993</v>
          </cell>
          <cell r="L743">
            <v>12601367.42</v>
          </cell>
          <cell r="M743">
            <v>0.9</v>
          </cell>
        </row>
        <row r="744">
          <cell r="A744" t="str">
            <v>4507914002600</v>
          </cell>
          <cell r="B744" t="str">
            <v>SPARTA C U SCHOOL DIST 140</v>
          </cell>
          <cell r="C744" t="str">
            <v>RANDOLPH</v>
          </cell>
          <cell r="D744" t="str">
            <v>Unit</v>
          </cell>
          <cell r="F744">
            <v>1207.54</v>
          </cell>
          <cell r="H744">
            <v>6927499.330000001</v>
          </cell>
          <cell r="I744">
            <v>925362.05</v>
          </cell>
          <cell r="J744">
            <v>2274078.64</v>
          </cell>
          <cell r="K744">
            <v>5795855.4628400002</v>
          </cell>
          <cell r="L744">
            <v>15922795.482840002</v>
          </cell>
          <cell r="M744">
            <v>0.9</v>
          </cell>
        </row>
        <row r="745">
          <cell r="A745" t="str">
            <v>4700000000093</v>
          </cell>
          <cell r="B745" t="str">
            <v>SAFE SCH-LEE/OGLE ROE</v>
          </cell>
          <cell r="C745" t="str">
            <v>LEE</v>
          </cell>
          <cell r="D745" t="str">
            <v>Regional</v>
          </cell>
          <cell r="F745">
            <v>0</v>
          </cell>
          <cell r="H745">
            <v>0</v>
          </cell>
          <cell r="I745">
            <v>0</v>
          </cell>
          <cell r="J745">
            <v>0</v>
          </cell>
          <cell r="K745">
            <v>0</v>
          </cell>
          <cell r="L745">
            <v>0</v>
          </cell>
          <cell r="M745">
            <v>0</v>
          </cell>
        </row>
        <row r="746">
          <cell r="A746" t="str">
            <v>4700000000095</v>
          </cell>
          <cell r="B746" t="str">
            <v>ALOP-LEE/OGLE ROE</v>
          </cell>
          <cell r="C746" t="str">
            <v>LEE</v>
          </cell>
          <cell r="D746" t="str">
            <v>Regional</v>
          </cell>
          <cell r="F746">
            <v>0</v>
          </cell>
          <cell r="H746">
            <v>0</v>
          </cell>
          <cell r="I746">
            <v>0</v>
          </cell>
          <cell r="J746">
            <v>0</v>
          </cell>
          <cell r="K746">
            <v>0</v>
          </cell>
          <cell r="L746">
            <v>0</v>
          </cell>
          <cell r="M746">
            <v>0</v>
          </cell>
        </row>
        <row r="747">
          <cell r="A747" t="str">
            <v>4705217002200</v>
          </cell>
          <cell r="B747" t="str">
            <v>DIXON UNIT SCHOOL DIST 170</v>
          </cell>
          <cell r="C747" t="str">
            <v>LEE</v>
          </cell>
          <cell r="D747" t="str">
            <v>Unit</v>
          </cell>
          <cell r="F747">
            <v>2653.21</v>
          </cell>
          <cell r="H747">
            <v>14989247.420000002</v>
          </cell>
          <cell r="I747">
            <v>2033207.88</v>
          </cell>
          <cell r="J747">
            <v>4846513.330000001</v>
          </cell>
          <cell r="K747">
            <v>12607513.14316</v>
          </cell>
          <cell r="L747">
            <v>34476481.773160003</v>
          </cell>
          <cell r="M747">
            <v>0.9</v>
          </cell>
        </row>
        <row r="748">
          <cell r="A748" t="str">
            <v>4705222000200</v>
          </cell>
          <cell r="B748" t="str">
            <v>STEWARD ELEM SCHOOL DIST 220</v>
          </cell>
          <cell r="C748" t="str">
            <v>LEE</v>
          </cell>
          <cell r="D748" t="str">
            <v>Elementary</v>
          </cell>
          <cell r="F748">
            <v>66</v>
          </cell>
          <cell r="H748">
            <v>343963.72999999992</v>
          </cell>
          <cell r="I748">
            <v>50577.120000000003</v>
          </cell>
          <cell r="J748">
            <v>87533.01999999999</v>
          </cell>
          <cell r="K748">
            <v>264996.13399999996</v>
          </cell>
          <cell r="L748">
            <v>747070.00399999984</v>
          </cell>
          <cell r="M748">
            <v>0.9</v>
          </cell>
        </row>
        <row r="749">
          <cell r="A749" t="str">
            <v>4705227102600</v>
          </cell>
          <cell r="B749" t="str">
            <v>LEE CENTER C U SCHOOL DIST 271</v>
          </cell>
          <cell r="C749" t="str">
            <v>LEE</v>
          </cell>
          <cell r="D749" t="str">
            <v>Unit</v>
          </cell>
          <cell r="F749">
            <v>199.78</v>
          </cell>
          <cell r="H749">
            <v>1097737.1200000001</v>
          </cell>
          <cell r="I749">
            <v>153095.4</v>
          </cell>
          <cell r="J749">
            <v>306919.14999999991</v>
          </cell>
          <cell r="K749">
            <v>868419.09887999983</v>
          </cell>
          <cell r="L749">
            <v>2426170.7688799999</v>
          </cell>
          <cell r="M749">
            <v>0.9</v>
          </cell>
        </row>
        <row r="750">
          <cell r="A750" t="str">
            <v>4705227202600</v>
          </cell>
          <cell r="B750" t="str">
            <v>AMBOY COMM UNIT SCHOOL DIST 272</v>
          </cell>
          <cell r="C750" t="str">
            <v>LEE</v>
          </cell>
          <cell r="D750" t="str">
            <v>Unit</v>
          </cell>
          <cell r="F750">
            <v>699.75</v>
          </cell>
          <cell r="H750">
            <v>3881440.8399999994</v>
          </cell>
          <cell r="I750">
            <v>536232.42000000004</v>
          </cell>
          <cell r="J750">
            <v>1074085.42</v>
          </cell>
          <cell r="K750">
            <v>3050506.3959999997</v>
          </cell>
          <cell r="L750">
            <v>8542265.0759999994</v>
          </cell>
          <cell r="M750">
            <v>0.9</v>
          </cell>
        </row>
        <row r="751">
          <cell r="A751" t="str">
            <v>4705227502600</v>
          </cell>
          <cell r="B751" t="str">
            <v>ASHTON COMM UNIT SCH DIST 275</v>
          </cell>
          <cell r="C751" t="str">
            <v>LEE</v>
          </cell>
          <cell r="D751" t="str">
            <v>Unit</v>
          </cell>
          <cell r="F751">
            <v>509.75</v>
          </cell>
          <cell r="H751">
            <v>2825605.6900000004</v>
          </cell>
          <cell r="I751">
            <v>390631.62</v>
          </cell>
          <cell r="J751">
            <v>765459.67</v>
          </cell>
          <cell r="K751">
            <v>2366657.733</v>
          </cell>
          <cell r="L751">
            <v>6348354.7130000005</v>
          </cell>
          <cell r="M751">
            <v>0.9</v>
          </cell>
        </row>
        <row r="752">
          <cell r="A752" t="str">
            <v>4707114400300</v>
          </cell>
          <cell r="B752" t="str">
            <v>KINGS CONSOLIDATED SCH DIST 144</v>
          </cell>
          <cell r="C752" t="str">
            <v>OGLE</v>
          </cell>
          <cell r="D752" t="str">
            <v>Elementary</v>
          </cell>
          <cell r="F752">
            <v>80</v>
          </cell>
          <cell r="H752">
            <v>428846.3</v>
          </cell>
          <cell r="I752">
            <v>61305.599999999999</v>
          </cell>
          <cell r="J752">
            <v>135673.72</v>
          </cell>
          <cell r="K752">
            <v>333746.99699999997</v>
          </cell>
          <cell r="L752">
            <v>959572.61699999997</v>
          </cell>
          <cell r="M752">
            <v>0.9</v>
          </cell>
        </row>
        <row r="753">
          <cell r="A753" t="str">
            <v>4707116100400</v>
          </cell>
          <cell r="B753" t="str">
            <v>CRESTON COMM CONS SCHOOL DIST 161</v>
          </cell>
          <cell r="C753" t="str">
            <v>OGLE</v>
          </cell>
          <cell r="D753" t="str">
            <v>Elementary</v>
          </cell>
          <cell r="F753">
            <v>94.72</v>
          </cell>
          <cell r="H753">
            <v>501182.48000000004</v>
          </cell>
          <cell r="I753">
            <v>72585.83</v>
          </cell>
          <cell r="J753">
            <v>148953.99</v>
          </cell>
          <cell r="K753">
            <v>390328.18812000001</v>
          </cell>
          <cell r="L753">
            <v>1113050.4881200001</v>
          </cell>
          <cell r="M753">
            <v>0.9</v>
          </cell>
        </row>
        <row r="754">
          <cell r="A754" t="str">
            <v>4707121201700</v>
          </cell>
          <cell r="B754" t="str">
            <v>ROCHELLE TWP HIGH SCH DIST 212</v>
          </cell>
          <cell r="C754" t="str">
            <v>OGLE</v>
          </cell>
          <cell r="D754" t="str">
            <v>High School</v>
          </cell>
          <cell r="F754">
            <v>932.16</v>
          </cell>
          <cell r="H754">
            <v>5555258.0300000003</v>
          </cell>
          <cell r="I754">
            <v>714332.85</v>
          </cell>
          <cell r="J754">
            <v>1710668.93</v>
          </cell>
          <cell r="K754">
            <v>4889560.9173600003</v>
          </cell>
          <cell r="L754">
            <v>12869820.727359999</v>
          </cell>
          <cell r="M754">
            <v>0.9</v>
          </cell>
        </row>
        <row r="755">
          <cell r="A755" t="str">
            <v>4707122002600</v>
          </cell>
          <cell r="B755" t="str">
            <v>OREGON C U SCHOOL DIST-220</v>
          </cell>
          <cell r="C755" t="str">
            <v>OGLE</v>
          </cell>
          <cell r="D755" t="str">
            <v>Unit</v>
          </cell>
          <cell r="F755">
            <v>1372.87</v>
          </cell>
          <cell r="H755">
            <v>7748271.1500000004</v>
          </cell>
          <cell r="I755">
            <v>1052057.73</v>
          </cell>
          <cell r="J755">
            <v>2444274.17</v>
          </cell>
          <cell r="K755">
            <v>6517745.7755199987</v>
          </cell>
          <cell r="L755">
            <v>17762348.825520001</v>
          </cell>
          <cell r="M755">
            <v>0.9</v>
          </cell>
        </row>
        <row r="756">
          <cell r="A756" t="str">
            <v>4707122102600</v>
          </cell>
          <cell r="B756" t="str">
            <v>FORRESTVILLE VALLEY C U S D 221</v>
          </cell>
          <cell r="C756" t="str">
            <v>OGLE</v>
          </cell>
          <cell r="D756" t="str">
            <v>Unit</v>
          </cell>
          <cell r="F756">
            <v>829.3</v>
          </cell>
          <cell r="H756">
            <v>4567890.8499999996</v>
          </cell>
          <cell r="I756">
            <v>635509.17000000004</v>
          </cell>
          <cell r="J756">
            <v>1217439.68</v>
          </cell>
          <cell r="K756">
            <v>3830178.3827999998</v>
          </cell>
          <cell r="L756">
            <v>10251018.082799999</v>
          </cell>
          <cell r="M756">
            <v>0.9</v>
          </cell>
        </row>
        <row r="757">
          <cell r="A757" t="str">
            <v>4707122202600</v>
          </cell>
          <cell r="B757" t="str">
            <v>POLO COMM UNIT SCHOOL DIST 222</v>
          </cell>
          <cell r="C757" t="str">
            <v>OGLE</v>
          </cell>
          <cell r="D757" t="str">
            <v>Unit</v>
          </cell>
          <cell r="F757">
            <v>554.70000000000005</v>
          </cell>
          <cell r="H757">
            <v>3093904.2</v>
          </cell>
          <cell r="I757">
            <v>425077.7</v>
          </cell>
          <cell r="J757">
            <v>925236.73</v>
          </cell>
          <cell r="K757">
            <v>2610306.1411999995</v>
          </cell>
          <cell r="L757">
            <v>7054524.7712000003</v>
          </cell>
          <cell r="M757">
            <v>0.9</v>
          </cell>
        </row>
        <row r="758">
          <cell r="A758" t="str">
            <v>4707122302600</v>
          </cell>
          <cell r="B758" t="str">
            <v>MERIDIAN C U SCH DIST 223</v>
          </cell>
          <cell r="C758" t="str">
            <v>OGLE</v>
          </cell>
          <cell r="D758" t="str">
            <v>Unit</v>
          </cell>
          <cell r="F758">
            <v>1693.27</v>
          </cell>
          <cell r="H758">
            <v>9181437.1900000032</v>
          </cell>
          <cell r="I758">
            <v>1297586.6599999999</v>
          </cell>
          <cell r="J758">
            <v>2279226.3600000003</v>
          </cell>
          <cell r="K758">
            <v>7759057.2489200011</v>
          </cell>
          <cell r="L758">
            <v>20517307.458920006</v>
          </cell>
          <cell r="M758">
            <v>0.9</v>
          </cell>
        </row>
        <row r="759">
          <cell r="A759" t="str">
            <v>4707122602600</v>
          </cell>
          <cell r="B759" t="str">
            <v>BYRON COMM UNIT SCHOOL DIST 226</v>
          </cell>
          <cell r="C759" t="str">
            <v>OGLE</v>
          </cell>
          <cell r="D759" t="str">
            <v>Unit</v>
          </cell>
          <cell r="F759">
            <v>1506</v>
          </cell>
          <cell r="H759">
            <v>8083283.629999999</v>
          </cell>
          <cell r="I759">
            <v>1154077.92</v>
          </cell>
          <cell r="J759">
            <v>1687186.2000000002</v>
          </cell>
          <cell r="K759">
            <v>6307876.4539999999</v>
          </cell>
          <cell r="L759">
            <v>17232424.204</v>
          </cell>
          <cell r="M759">
            <v>0.9</v>
          </cell>
        </row>
        <row r="760">
          <cell r="A760" t="str">
            <v>4707123100400</v>
          </cell>
          <cell r="B760" t="str">
            <v>ROCHELLE COMM CONS DIST 231</v>
          </cell>
          <cell r="C760" t="str">
            <v>OGLE</v>
          </cell>
          <cell r="D760" t="str">
            <v>Elementary</v>
          </cell>
          <cell r="F760">
            <v>1530.63</v>
          </cell>
          <cell r="H760">
            <v>8477026.629999999</v>
          </cell>
          <cell r="I760">
            <v>1172952.3799999999</v>
          </cell>
          <cell r="J760">
            <v>3682363.4099999997</v>
          </cell>
          <cell r="K760">
            <v>7230370.4064800004</v>
          </cell>
          <cell r="L760">
            <v>20562712.826479997</v>
          </cell>
          <cell r="M760">
            <v>0.9</v>
          </cell>
        </row>
        <row r="761">
          <cell r="A761" t="str">
            <v>4707126900400</v>
          </cell>
          <cell r="B761" t="str">
            <v>ESWOOD C C DISTRICT 269</v>
          </cell>
          <cell r="C761" t="str">
            <v>OGLE</v>
          </cell>
          <cell r="D761" t="str">
            <v>Elementary</v>
          </cell>
          <cell r="F761">
            <v>85.13</v>
          </cell>
          <cell r="H761">
            <v>448478.12000000005</v>
          </cell>
          <cell r="I761">
            <v>65236.82</v>
          </cell>
          <cell r="J761">
            <v>135401.07999999999</v>
          </cell>
          <cell r="K761">
            <v>351409.42548000003</v>
          </cell>
          <cell r="L761">
            <v>1000525.44548</v>
          </cell>
          <cell r="M761">
            <v>0.9</v>
          </cell>
        </row>
        <row r="762">
          <cell r="A762" t="str">
            <v>4709800102600</v>
          </cell>
          <cell r="B762" t="str">
            <v>ERIE COMM UNIT SCH DIST 1</v>
          </cell>
          <cell r="C762" t="str">
            <v>WHITESIDE</v>
          </cell>
          <cell r="D762" t="str">
            <v>Unit</v>
          </cell>
          <cell r="F762">
            <v>606.54999999999995</v>
          </cell>
          <cell r="H762">
            <v>3287993.7399999993</v>
          </cell>
          <cell r="I762">
            <v>464811.39</v>
          </cell>
          <cell r="J762">
            <v>761236.22</v>
          </cell>
          <cell r="K762">
            <v>2582127.4737999998</v>
          </cell>
          <cell r="L762">
            <v>7096168.8237999994</v>
          </cell>
          <cell r="M762">
            <v>0.9</v>
          </cell>
        </row>
        <row r="763">
          <cell r="A763" t="str">
            <v>4709800202600</v>
          </cell>
          <cell r="B763" t="str">
            <v>RIVER BEND COMM UNIT DIST 2</v>
          </cell>
          <cell r="C763" t="str">
            <v>WHITESIDE</v>
          </cell>
          <cell r="D763" t="str">
            <v>Unit</v>
          </cell>
          <cell r="F763">
            <v>922.21</v>
          </cell>
          <cell r="H763">
            <v>5037296.2299999995</v>
          </cell>
          <cell r="I763">
            <v>706707.96</v>
          </cell>
          <cell r="J763">
            <v>1236453.82</v>
          </cell>
          <cell r="K763">
            <v>4218803.8981600003</v>
          </cell>
          <cell r="L763">
            <v>11199261.908160001</v>
          </cell>
          <cell r="M763">
            <v>0.9</v>
          </cell>
        </row>
        <row r="764">
          <cell r="A764" t="str">
            <v>4709800302600</v>
          </cell>
          <cell r="B764" t="str">
            <v>PROPHETSTOWN-LYNDON-TAMPICO CUSD3</v>
          </cell>
          <cell r="C764" t="str">
            <v>WHITESIDE</v>
          </cell>
          <cell r="D764" t="str">
            <v>Unit</v>
          </cell>
          <cell r="F764">
            <v>794.3</v>
          </cell>
          <cell r="H764">
            <v>4451626.29</v>
          </cell>
          <cell r="I764">
            <v>608687.97</v>
          </cell>
          <cell r="J764">
            <v>1314603.43</v>
          </cell>
          <cell r="K764">
            <v>3741846.2988</v>
          </cell>
          <cell r="L764">
            <v>10116763.9888</v>
          </cell>
          <cell r="M764">
            <v>0.9</v>
          </cell>
        </row>
        <row r="765">
          <cell r="A765" t="str">
            <v>4709800502600</v>
          </cell>
          <cell r="B765" t="str">
            <v>STERLING C U DIST 5</v>
          </cell>
          <cell r="C765" t="str">
            <v>WHITESIDE</v>
          </cell>
          <cell r="D765" t="str">
            <v>Unit</v>
          </cell>
          <cell r="F765">
            <v>3297.5</v>
          </cell>
          <cell r="H765">
            <v>18811528.609999996</v>
          </cell>
          <cell r="I765">
            <v>2526940.2000000002</v>
          </cell>
          <cell r="J765">
            <v>6592761.6399999987</v>
          </cell>
          <cell r="K765">
            <v>15950278.256999999</v>
          </cell>
          <cell r="L765">
            <v>43881508.706999995</v>
          </cell>
          <cell r="M765">
            <v>0.9</v>
          </cell>
        </row>
        <row r="766">
          <cell r="A766" t="str">
            <v>4709800602600</v>
          </cell>
          <cell r="B766" t="str">
            <v>MORRISON COMM UNIT SCH DIST 6</v>
          </cell>
          <cell r="C766" t="str">
            <v>WHITESIDE</v>
          </cell>
          <cell r="D766" t="str">
            <v>Unit</v>
          </cell>
          <cell r="F766">
            <v>995.71</v>
          </cell>
          <cell r="H766">
            <v>5403169.29</v>
          </cell>
          <cell r="I766">
            <v>763032.48</v>
          </cell>
          <cell r="J766">
            <v>1324955.92</v>
          </cell>
          <cell r="K766">
            <v>4511822.8921600003</v>
          </cell>
          <cell r="L766">
            <v>12002980.58216</v>
          </cell>
          <cell r="M766">
            <v>0.9</v>
          </cell>
        </row>
        <row r="767">
          <cell r="A767" t="str">
            <v>4709801300200</v>
          </cell>
          <cell r="B767" t="str">
            <v>ROCK FALLS ELEMENTARY SCH DIST 13</v>
          </cell>
          <cell r="C767" t="str">
            <v>WHITESIDE</v>
          </cell>
          <cell r="D767" t="str">
            <v>Elementary</v>
          </cell>
          <cell r="F767">
            <v>964.96</v>
          </cell>
          <cell r="H767">
            <v>5492384.8499999996</v>
          </cell>
          <cell r="I767">
            <v>739468.14</v>
          </cell>
          <cell r="J767">
            <v>2327992.3199999998</v>
          </cell>
          <cell r="K767">
            <v>4604368.5421599997</v>
          </cell>
          <cell r="L767">
            <v>13164213.852159999</v>
          </cell>
          <cell r="M767">
            <v>0.9</v>
          </cell>
        </row>
        <row r="768">
          <cell r="A768" t="str">
            <v>4709802000200</v>
          </cell>
          <cell r="B768" t="str">
            <v>EAST COLOMA - NELSON CESD 20</v>
          </cell>
          <cell r="C768" t="str">
            <v>WHITESIDE</v>
          </cell>
          <cell r="D768" t="str">
            <v>Elementary</v>
          </cell>
          <cell r="F768">
            <v>275.47000000000003</v>
          </cell>
          <cell r="H768">
            <v>1496320.47</v>
          </cell>
          <cell r="I768">
            <v>211098.17</v>
          </cell>
          <cell r="J768">
            <v>462193.79000000004</v>
          </cell>
          <cell r="K768">
            <v>1233768.96212</v>
          </cell>
          <cell r="L768">
            <v>3403381.39212</v>
          </cell>
          <cell r="M768">
            <v>0.9</v>
          </cell>
        </row>
        <row r="769">
          <cell r="A769" t="str">
            <v>4709814500400</v>
          </cell>
          <cell r="B769" t="str">
            <v>MONTMORENCY C C SCH DIST 145</v>
          </cell>
          <cell r="C769" t="str">
            <v>WHITESIDE</v>
          </cell>
          <cell r="D769" t="str">
            <v>Elementary</v>
          </cell>
          <cell r="F769">
            <v>269.05</v>
          </cell>
          <cell r="H769">
            <v>1422447.35</v>
          </cell>
          <cell r="I769">
            <v>206178.39</v>
          </cell>
          <cell r="J769">
            <v>386866.66000000003</v>
          </cell>
          <cell r="K769">
            <v>1175872.9007999999</v>
          </cell>
          <cell r="L769">
            <v>3191365.3008000003</v>
          </cell>
          <cell r="M769">
            <v>0.9</v>
          </cell>
        </row>
        <row r="770">
          <cell r="A770" t="str">
            <v>4709830101700</v>
          </cell>
          <cell r="B770" t="str">
            <v>ROCK FALLS TWP H S DIST 301</v>
          </cell>
          <cell r="C770" t="str">
            <v>WHITESIDE</v>
          </cell>
          <cell r="D770" t="str">
            <v>High School</v>
          </cell>
          <cell r="F770">
            <v>656.5</v>
          </cell>
          <cell r="H770">
            <v>3987469.6500000004</v>
          </cell>
          <cell r="I770">
            <v>503089.08</v>
          </cell>
          <cell r="J770">
            <v>1239703.83</v>
          </cell>
          <cell r="K770">
            <v>3476109.7939999998</v>
          </cell>
          <cell r="L770">
            <v>9206372.3540000003</v>
          </cell>
          <cell r="M770">
            <v>0.9</v>
          </cell>
        </row>
        <row r="771">
          <cell r="A771" t="str">
            <v>4800000000092</v>
          </cell>
          <cell r="B771" t="str">
            <v>ALT SCH-PEORIA ROE</v>
          </cell>
          <cell r="C771" t="str">
            <v>PEORIA</v>
          </cell>
          <cell r="D771" t="str">
            <v>Regional</v>
          </cell>
          <cell r="F771">
            <v>0</v>
          </cell>
          <cell r="H771">
            <v>0</v>
          </cell>
          <cell r="I771">
            <v>0</v>
          </cell>
          <cell r="J771">
            <v>0</v>
          </cell>
          <cell r="K771">
            <v>0</v>
          </cell>
          <cell r="L771">
            <v>0</v>
          </cell>
          <cell r="M771">
            <v>0</v>
          </cell>
        </row>
        <row r="772">
          <cell r="A772" t="str">
            <v>4800000000093</v>
          </cell>
          <cell r="B772" t="str">
            <v>SAFE SCH-PEORIA ROE</v>
          </cell>
          <cell r="C772" t="str">
            <v>PEORIA</v>
          </cell>
          <cell r="D772" t="str">
            <v>Regional</v>
          </cell>
          <cell r="F772">
            <v>0</v>
          </cell>
          <cell r="H772">
            <v>0</v>
          </cell>
          <cell r="I772">
            <v>0</v>
          </cell>
          <cell r="J772">
            <v>0</v>
          </cell>
          <cell r="K772">
            <v>0</v>
          </cell>
          <cell r="L772">
            <v>0</v>
          </cell>
          <cell r="M772">
            <v>0</v>
          </cell>
        </row>
        <row r="773">
          <cell r="A773" t="str">
            <v>4807206200200</v>
          </cell>
          <cell r="B773" t="str">
            <v>PLEASANT VALLEY SCH DIST 62</v>
          </cell>
          <cell r="C773" t="str">
            <v>PEORIA</v>
          </cell>
          <cell r="D773" t="str">
            <v>Elementary</v>
          </cell>
          <cell r="F773">
            <v>450.71</v>
          </cell>
          <cell r="H773">
            <v>2720654.3900000006</v>
          </cell>
          <cell r="I773">
            <v>345388.08</v>
          </cell>
          <cell r="J773">
            <v>1242856.6299999999</v>
          </cell>
          <cell r="K773">
            <v>2239008.8611599999</v>
          </cell>
          <cell r="L773">
            <v>6547907.9611600004</v>
          </cell>
          <cell r="M773">
            <v>0.9</v>
          </cell>
        </row>
        <row r="774">
          <cell r="A774" t="str">
            <v>4807206300200</v>
          </cell>
          <cell r="B774" t="str">
            <v>NORWOOD ELEM SCHOOL DIST 63</v>
          </cell>
          <cell r="C774" t="str">
            <v>PEORIA</v>
          </cell>
          <cell r="D774" t="str">
            <v>Elementary</v>
          </cell>
          <cell r="F774">
            <v>388.55</v>
          </cell>
          <cell r="H774">
            <v>2123519.5</v>
          </cell>
          <cell r="I774">
            <v>297753.63</v>
          </cell>
          <cell r="J774">
            <v>693147.04999999993</v>
          </cell>
          <cell r="K774">
            <v>1756763.8678000001</v>
          </cell>
          <cell r="L774">
            <v>4871184.0477999998</v>
          </cell>
          <cell r="M774">
            <v>0.9</v>
          </cell>
        </row>
        <row r="775">
          <cell r="A775" t="str">
            <v>4807206600200</v>
          </cell>
          <cell r="B775" t="str">
            <v>BARTONVILLE SCHOOL DIST 66</v>
          </cell>
          <cell r="C775" t="str">
            <v>PEORIA</v>
          </cell>
          <cell r="D775" t="str">
            <v>Elementary</v>
          </cell>
          <cell r="F775">
            <v>232.25</v>
          </cell>
          <cell r="H775">
            <v>1281732.74</v>
          </cell>
          <cell r="I775">
            <v>177977.82</v>
          </cell>
          <cell r="J775">
            <v>461065.45999999996</v>
          </cell>
          <cell r="K775">
            <v>1066796.601</v>
          </cell>
          <cell r="L775">
            <v>2987572.6210000003</v>
          </cell>
          <cell r="M775">
            <v>0.9</v>
          </cell>
        </row>
        <row r="776">
          <cell r="A776" t="str">
            <v>4807206800200</v>
          </cell>
          <cell r="B776" t="str">
            <v>OAK GROVE SCHOOL DIST 68</v>
          </cell>
          <cell r="C776" t="str">
            <v>PEORIA</v>
          </cell>
          <cell r="D776" t="str">
            <v>Elementary</v>
          </cell>
          <cell r="F776">
            <v>316.20999999999998</v>
          </cell>
          <cell r="H776">
            <v>1728720.11</v>
          </cell>
          <cell r="I776">
            <v>242318.04</v>
          </cell>
          <cell r="J776">
            <v>578299.57999999996</v>
          </cell>
          <cell r="K776">
            <v>1434655.9311599999</v>
          </cell>
          <cell r="L776">
            <v>3983993.6611599997</v>
          </cell>
          <cell r="M776">
            <v>0.9</v>
          </cell>
        </row>
        <row r="777">
          <cell r="A777" t="str">
            <v>4807206900200</v>
          </cell>
          <cell r="B777" t="str">
            <v>PLEASANT HILL SCHOOL DIST 69</v>
          </cell>
          <cell r="C777" t="str">
            <v>PEORIA</v>
          </cell>
          <cell r="D777" t="str">
            <v>Elementary</v>
          </cell>
          <cell r="F777">
            <v>226.62</v>
          </cell>
          <cell r="H777">
            <v>1282465.26</v>
          </cell>
          <cell r="I777">
            <v>173663.43</v>
          </cell>
          <cell r="J777">
            <v>496942.79999999993</v>
          </cell>
          <cell r="K777">
            <v>1064222.4855200001</v>
          </cell>
          <cell r="L777">
            <v>3017293.9755199999</v>
          </cell>
          <cell r="M777">
            <v>0.9</v>
          </cell>
        </row>
        <row r="778">
          <cell r="A778" t="str">
            <v>4807207000200</v>
          </cell>
          <cell r="B778" t="str">
            <v>MONROE SCHOOL DIST 70</v>
          </cell>
          <cell r="C778" t="str">
            <v>PEORIA</v>
          </cell>
          <cell r="D778" t="str">
            <v>Elementary</v>
          </cell>
          <cell r="F778">
            <v>297.72000000000003</v>
          </cell>
          <cell r="H778">
            <v>1537990.7500000007</v>
          </cell>
          <cell r="I778">
            <v>228148.79</v>
          </cell>
          <cell r="J778">
            <v>354857.55000000005</v>
          </cell>
          <cell r="K778">
            <v>1265988.1461200002</v>
          </cell>
          <cell r="L778">
            <v>3386985.2361200009</v>
          </cell>
          <cell r="M778">
            <v>0.9</v>
          </cell>
        </row>
        <row r="779">
          <cell r="A779" t="str">
            <v>4807215002500</v>
          </cell>
          <cell r="B779" t="str">
            <v>PEORIA SCHOOL DISTRICT 150</v>
          </cell>
          <cell r="C779" t="str">
            <v>PEORIA</v>
          </cell>
          <cell r="D779" t="str">
            <v>Unit</v>
          </cell>
          <cell r="F779">
            <v>12882.55</v>
          </cell>
          <cell r="H779">
            <v>76942944.769999996</v>
          </cell>
          <cell r="I779">
            <v>9872155.7100000009</v>
          </cell>
          <cell r="J779">
            <v>33216241.340000004</v>
          </cell>
          <cell r="K779">
            <v>65236862.867800005</v>
          </cell>
          <cell r="L779">
            <v>185268204.68779999</v>
          </cell>
          <cell r="M779">
            <v>0.9</v>
          </cell>
        </row>
        <row r="780">
          <cell r="A780" t="str">
            <v>4807226502600</v>
          </cell>
          <cell r="B780" t="str">
            <v>FARMINGTON CENTRAL C U S D 265</v>
          </cell>
          <cell r="C780" t="str">
            <v>PEORIA</v>
          </cell>
          <cell r="D780" t="str">
            <v>Unit</v>
          </cell>
          <cell r="F780">
            <v>1308.96</v>
          </cell>
          <cell r="H780">
            <v>7207008.4800000014</v>
          </cell>
          <cell r="I780">
            <v>1003082.22</v>
          </cell>
          <cell r="J780">
            <v>1859920.88</v>
          </cell>
          <cell r="K780">
            <v>6037920.3541600006</v>
          </cell>
          <cell r="L780">
            <v>16107931.934160002</v>
          </cell>
          <cell r="M780">
            <v>0.9</v>
          </cell>
        </row>
        <row r="781">
          <cell r="A781" t="str">
            <v>4807230902600</v>
          </cell>
          <cell r="B781" t="str">
            <v>BRIMFIELD C U SCHOOL DIST 309</v>
          </cell>
          <cell r="C781" t="str">
            <v>PEORIA</v>
          </cell>
          <cell r="D781" t="str">
            <v>Unit</v>
          </cell>
          <cell r="F781">
            <v>675.48</v>
          </cell>
          <cell r="H781">
            <v>3567793.9300000006</v>
          </cell>
          <cell r="I781">
            <v>517633.83</v>
          </cell>
          <cell r="J781">
            <v>664055.86999999988</v>
          </cell>
          <cell r="K781">
            <v>2987958.9700799999</v>
          </cell>
          <cell r="L781">
            <v>7737442.6000800002</v>
          </cell>
          <cell r="M781">
            <v>0.9</v>
          </cell>
        </row>
        <row r="782">
          <cell r="A782" t="str">
            <v>4807231001600</v>
          </cell>
          <cell r="B782" t="str">
            <v>LIMESTONE COMM HIGH SCH DIST 310</v>
          </cell>
          <cell r="C782" t="str">
            <v>PEORIA</v>
          </cell>
          <cell r="D782" t="str">
            <v>High School</v>
          </cell>
          <cell r="F782">
            <v>1042.32</v>
          </cell>
          <cell r="H782">
            <v>6164803.9199999999</v>
          </cell>
          <cell r="I782">
            <v>798750.66</v>
          </cell>
          <cell r="J782">
            <v>1593342.17</v>
          </cell>
          <cell r="K782">
            <v>5359084.0957199996</v>
          </cell>
          <cell r="L782">
            <v>13915980.845720001</v>
          </cell>
          <cell r="M782">
            <v>0.9</v>
          </cell>
        </row>
        <row r="783">
          <cell r="A783" t="str">
            <v>4807231600400</v>
          </cell>
          <cell r="B783" t="str">
            <v>LIMESTONE WALTERS C C S DIST 316</v>
          </cell>
          <cell r="C783" t="str">
            <v>PEORIA</v>
          </cell>
          <cell r="D783" t="str">
            <v>Elementary</v>
          </cell>
          <cell r="F783">
            <v>195.25</v>
          </cell>
          <cell r="H783">
            <v>996534.15</v>
          </cell>
          <cell r="I783">
            <v>149623.98000000001</v>
          </cell>
          <cell r="J783">
            <v>205583.30000000002</v>
          </cell>
          <cell r="K783">
            <v>819351.15399999998</v>
          </cell>
          <cell r="L783">
            <v>2171092.5840000003</v>
          </cell>
          <cell r="M783">
            <v>0.9</v>
          </cell>
        </row>
        <row r="784">
          <cell r="A784" t="str">
            <v>4807232102600</v>
          </cell>
          <cell r="B784" t="str">
            <v>IL VALLEY CENTRAL UNIT DIST 321</v>
          </cell>
          <cell r="C784" t="str">
            <v>PEORIA</v>
          </cell>
          <cell r="D784" t="str">
            <v>Unit</v>
          </cell>
          <cell r="F784">
            <v>2027.1</v>
          </cell>
          <cell r="H784">
            <v>11125489.080000002</v>
          </cell>
          <cell r="I784">
            <v>1553407.27</v>
          </cell>
          <cell r="J784">
            <v>2929792.9099999992</v>
          </cell>
          <cell r="K784">
            <v>9337582.9596000016</v>
          </cell>
          <cell r="L784">
            <v>24946272.219600003</v>
          </cell>
          <cell r="M784">
            <v>0.9</v>
          </cell>
        </row>
        <row r="785">
          <cell r="A785" t="str">
            <v>4807232202600</v>
          </cell>
          <cell r="B785" t="str">
            <v>ELMWOOD C U SCHOOL DISTRICT 322</v>
          </cell>
          <cell r="C785" t="str">
            <v>PEORIA</v>
          </cell>
          <cell r="D785" t="str">
            <v>Unit</v>
          </cell>
          <cell r="F785">
            <v>672.87</v>
          </cell>
          <cell r="H785">
            <v>3635757.1300000004</v>
          </cell>
          <cell r="I785">
            <v>515633.73</v>
          </cell>
          <cell r="J785">
            <v>832885.39</v>
          </cell>
          <cell r="K785">
            <v>3045816.7085199999</v>
          </cell>
          <cell r="L785">
            <v>8030092.9585199999</v>
          </cell>
          <cell r="M785">
            <v>0.9</v>
          </cell>
        </row>
        <row r="786">
          <cell r="A786" t="str">
            <v>4807232302600</v>
          </cell>
          <cell r="B786" t="str">
            <v>DUNLAP C U SCHOOL DIST 323</v>
          </cell>
          <cell r="C786" t="str">
            <v>PEORIA</v>
          </cell>
          <cell r="D786" t="str">
            <v>Unit</v>
          </cell>
          <cell r="F786">
            <v>4471.03</v>
          </cell>
          <cell r="H786">
            <v>23696926.830000002</v>
          </cell>
          <cell r="I786">
            <v>3426239.7</v>
          </cell>
          <cell r="J786">
            <v>5269310.78</v>
          </cell>
          <cell r="K786">
            <v>19915395.466880001</v>
          </cell>
          <cell r="L786">
            <v>52307872.776880004</v>
          </cell>
          <cell r="M786">
            <v>0.9</v>
          </cell>
        </row>
        <row r="787">
          <cell r="A787" t="str">
            <v>4807232502600</v>
          </cell>
          <cell r="B787" t="str">
            <v>PEORIA HGHTS C U SCH DIST 325</v>
          </cell>
          <cell r="C787" t="str">
            <v>PEORIA</v>
          </cell>
          <cell r="D787" t="str">
            <v>Unit</v>
          </cell>
          <cell r="F787">
            <v>743.45</v>
          </cell>
          <cell r="H787">
            <v>4272943.3499999996</v>
          </cell>
          <cell r="I787">
            <v>569720.6</v>
          </cell>
          <cell r="J787">
            <v>1473020.81</v>
          </cell>
          <cell r="K787">
            <v>3586288.0431999997</v>
          </cell>
          <cell r="L787">
            <v>9901972.803199999</v>
          </cell>
          <cell r="M787">
            <v>0.9</v>
          </cell>
        </row>
        <row r="788">
          <cell r="A788" t="str">
            <v>4807232602600</v>
          </cell>
          <cell r="B788" t="str">
            <v>PRINCEVILLE C U SCH DIST 326</v>
          </cell>
          <cell r="C788" t="str">
            <v>PEORIA</v>
          </cell>
          <cell r="D788" t="str">
            <v>Unit</v>
          </cell>
          <cell r="F788">
            <v>711.71</v>
          </cell>
          <cell r="H788">
            <v>3833927.1</v>
          </cell>
          <cell r="I788">
            <v>545397.6</v>
          </cell>
          <cell r="J788">
            <v>888787.24000000011</v>
          </cell>
          <cell r="K788">
            <v>3223308.6841600002</v>
          </cell>
          <cell r="L788">
            <v>8491420.6241600011</v>
          </cell>
          <cell r="M788">
            <v>0.9</v>
          </cell>
        </row>
        <row r="789">
          <cell r="A789" t="str">
            <v>4807232702600</v>
          </cell>
          <cell r="B789" t="str">
            <v>ILLINI BLUFFS CU SCH DIST 327</v>
          </cell>
          <cell r="C789" t="str">
            <v>PEORIA</v>
          </cell>
          <cell r="D789" t="str">
            <v>Unit</v>
          </cell>
          <cell r="F789">
            <v>903.69</v>
          </cell>
          <cell r="H789">
            <v>4858825.5899999989</v>
          </cell>
          <cell r="I789">
            <v>692515.72</v>
          </cell>
          <cell r="J789">
            <v>1084774.56</v>
          </cell>
          <cell r="K789">
            <v>4057004.4102400001</v>
          </cell>
          <cell r="L789">
            <v>10693120.280239999</v>
          </cell>
          <cell r="M789">
            <v>0.9</v>
          </cell>
        </row>
        <row r="790">
          <cell r="A790" t="str">
            <v>4807232800300</v>
          </cell>
          <cell r="B790" t="str">
            <v>HOLLIS CONS SCHOOL DIST 328</v>
          </cell>
          <cell r="C790" t="str">
            <v>PEORIA</v>
          </cell>
          <cell r="D790" t="str">
            <v>Elementary</v>
          </cell>
          <cell r="F790">
            <v>83.64</v>
          </cell>
          <cell r="H790">
            <v>427587.74000000005</v>
          </cell>
          <cell r="I790">
            <v>64095</v>
          </cell>
          <cell r="J790">
            <v>107245.56999999999</v>
          </cell>
          <cell r="K790">
            <v>333333.07344000007</v>
          </cell>
          <cell r="L790">
            <v>932261.38344000012</v>
          </cell>
          <cell r="M790">
            <v>0.9</v>
          </cell>
        </row>
        <row r="791">
          <cell r="A791" t="str">
            <v>4900000000093</v>
          </cell>
          <cell r="B791" t="str">
            <v>SAFE SCH-ROCK ISLAND ROE</v>
          </cell>
          <cell r="C791" t="str">
            <v>ROCK ISLAND</v>
          </cell>
          <cell r="D791" t="str">
            <v>Regional</v>
          </cell>
          <cell r="F791">
            <v>0</v>
          </cell>
          <cell r="H791">
            <v>0</v>
          </cell>
          <cell r="I791">
            <v>0</v>
          </cell>
          <cell r="J791">
            <v>0</v>
          </cell>
          <cell r="K791">
            <v>0</v>
          </cell>
          <cell r="L791">
            <v>0</v>
          </cell>
          <cell r="M791">
            <v>0</v>
          </cell>
        </row>
        <row r="792">
          <cell r="A792" t="str">
            <v>4908102900200</v>
          </cell>
          <cell r="B792" t="str">
            <v>HAMPTON SCHOOL DISTRICT 29</v>
          </cell>
          <cell r="C792" t="str">
            <v>ROCK ISLAND</v>
          </cell>
          <cell r="D792" t="str">
            <v>Elementary</v>
          </cell>
          <cell r="F792">
            <v>239.5</v>
          </cell>
          <cell r="H792">
            <v>1254928.23</v>
          </cell>
          <cell r="I792">
            <v>183533.64</v>
          </cell>
          <cell r="J792">
            <v>296897.61</v>
          </cell>
          <cell r="K792">
            <v>1028792.6459999998</v>
          </cell>
          <cell r="L792">
            <v>2764152.1259999997</v>
          </cell>
          <cell r="M792">
            <v>0.9</v>
          </cell>
        </row>
        <row r="793">
          <cell r="A793" t="str">
            <v>4908103001700</v>
          </cell>
          <cell r="B793" t="str">
            <v>UNITED TWP HS DISTRICT 30</v>
          </cell>
          <cell r="C793" t="str">
            <v>ROCK ISLAND</v>
          </cell>
          <cell r="D793" t="str">
            <v>High School</v>
          </cell>
          <cell r="F793">
            <v>1693.49</v>
          </cell>
          <cell r="H793">
            <v>10234058.200000001</v>
          </cell>
          <cell r="I793">
            <v>1297755.25</v>
          </cell>
          <cell r="J793">
            <v>3246224.4099999997</v>
          </cell>
          <cell r="K793">
            <v>8965828.0160400011</v>
          </cell>
          <cell r="L793">
            <v>23743865.876040004</v>
          </cell>
          <cell r="M793">
            <v>0.9</v>
          </cell>
        </row>
        <row r="794">
          <cell r="A794" t="str">
            <v>4908103400200</v>
          </cell>
          <cell r="B794" t="str">
            <v>SILVIS SCHOOL DISTRICT 34</v>
          </cell>
          <cell r="C794" t="str">
            <v>ROCK ISLAND</v>
          </cell>
          <cell r="D794" t="str">
            <v>Elementary</v>
          </cell>
          <cell r="F794">
            <v>594.22</v>
          </cell>
          <cell r="H794">
            <v>3382868.1900000004</v>
          </cell>
          <cell r="I794">
            <v>455362.67</v>
          </cell>
          <cell r="J794">
            <v>1444652.31</v>
          </cell>
          <cell r="K794">
            <v>2838913.9911200004</v>
          </cell>
          <cell r="L794">
            <v>8121797.1611200003</v>
          </cell>
          <cell r="M794">
            <v>0.9</v>
          </cell>
        </row>
        <row r="795">
          <cell r="A795" t="str">
            <v>4908103600200</v>
          </cell>
          <cell r="B795" t="str">
            <v>CARBON CLIFF-BARSTOW SCH DIST 36</v>
          </cell>
          <cell r="C795" t="str">
            <v>ROCK ISLAND</v>
          </cell>
          <cell r="D795" t="str">
            <v>Elementary</v>
          </cell>
          <cell r="F795">
            <v>276.56</v>
          </cell>
          <cell r="H795">
            <v>1597776.25</v>
          </cell>
          <cell r="I795">
            <v>211933.45</v>
          </cell>
          <cell r="J795">
            <v>710299.27999999991</v>
          </cell>
          <cell r="K795">
            <v>1337835.6737599999</v>
          </cell>
          <cell r="L795">
            <v>3857844.6537600001</v>
          </cell>
          <cell r="M795">
            <v>0.9</v>
          </cell>
        </row>
        <row r="796">
          <cell r="A796" t="str">
            <v>4908103700200</v>
          </cell>
          <cell r="B796" t="str">
            <v>EAST MOLINE SCHOOL DISTRICT 37</v>
          </cell>
          <cell r="C796" t="str">
            <v>ROCK ISLAND</v>
          </cell>
          <cell r="D796" t="str">
            <v>Elementary</v>
          </cell>
          <cell r="F796">
            <v>2678.55</v>
          </cell>
          <cell r="H796">
            <v>15272291.140000002</v>
          </cell>
          <cell r="I796">
            <v>2052626.43</v>
          </cell>
          <cell r="J796">
            <v>7379089.3499999996</v>
          </cell>
          <cell r="K796">
            <v>13056325.4438</v>
          </cell>
          <cell r="L796">
            <v>37760332.363800004</v>
          </cell>
          <cell r="M796">
            <v>0.9</v>
          </cell>
        </row>
        <row r="797">
          <cell r="A797" t="str">
            <v>4908104002200</v>
          </cell>
          <cell r="B797" t="str">
            <v>MOLINE UNIT SCHOOL DISTRICT 40</v>
          </cell>
          <cell r="C797" t="str">
            <v>ROCK ISLAND</v>
          </cell>
          <cell r="D797" t="str">
            <v>Unit</v>
          </cell>
          <cell r="F797">
            <v>7034.87</v>
          </cell>
          <cell r="H797">
            <v>40184064.93</v>
          </cell>
          <cell r="I797">
            <v>5390961.5700000003</v>
          </cell>
          <cell r="J797">
            <v>15467549.690000001</v>
          </cell>
          <cell r="K797">
            <v>34375626.186520003</v>
          </cell>
          <cell r="L797">
            <v>95418202.376520008</v>
          </cell>
          <cell r="M797">
            <v>0.9</v>
          </cell>
        </row>
        <row r="798">
          <cell r="A798" t="str">
            <v>4908104102500</v>
          </cell>
          <cell r="B798" t="str">
            <v>ROCK ISLAND SCHOOL DISTRICT 41</v>
          </cell>
          <cell r="C798" t="str">
            <v>ROCK ISLAND</v>
          </cell>
          <cell r="D798" t="str">
            <v>Unit</v>
          </cell>
          <cell r="F798">
            <v>6184.36</v>
          </cell>
          <cell r="H798">
            <v>35980678.530000001</v>
          </cell>
          <cell r="I798">
            <v>4739198.75</v>
          </cell>
          <cell r="J798">
            <v>14679436.820000002</v>
          </cell>
          <cell r="K798">
            <v>30655376.66956</v>
          </cell>
          <cell r="L798">
            <v>86054690.769560009</v>
          </cell>
          <cell r="M798">
            <v>0.9</v>
          </cell>
        </row>
        <row r="799">
          <cell r="A799" t="str">
            <v>4908110002600</v>
          </cell>
          <cell r="B799" t="str">
            <v>RIVERDALE C U SCHOOL DIST 100</v>
          </cell>
          <cell r="C799" t="str">
            <v>ROCK ISLAND</v>
          </cell>
          <cell r="D799" t="str">
            <v>Unit</v>
          </cell>
          <cell r="F799">
            <v>1100</v>
          </cell>
          <cell r="H799">
            <v>5927935.0599999996</v>
          </cell>
          <cell r="I799">
            <v>842952</v>
          </cell>
          <cell r="J799">
            <v>1338963.44</v>
          </cell>
          <cell r="K799">
            <v>4949339.5879999995</v>
          </cell>
          <cell r="L799">
            <v>13059190.088</v>
          </cell>
          <cell r="M799">
            <v>0.9</v>
          </cell>
        </row>
        <row r="800">
          <cell r="A800" t="str">
            <v>4908120002600</v>
          </cell>
          <cell r="B800" t="str">
            <v>SHERRARD COMM UNIT SCH DIST 200</v>
          </cell>
          <cell r="C800" t="str">
            <v>ROCK ISLAND</v>
          </cell>
          <cell r="D800" t="str">
            <v>Unit</v>
          </cell>
          <cell r="F800">
            <v>1415.87</v>
          </cell>
          <cell r="H800">
            <v>7715926.8899999997</v>
          </cell>
          <cell r="I800">
            <v>1085009.49</v>
          </cell>
          <cell r="J800">
            <v>1821886.48</v>
          </cell>
          <cell r="K800">
            <v>6454559.7805199996</v>
          </cell>
          <cell r="L800">
            <v>17077382.640519999</v>
          </cell>
          <cell r="M800">
            <v>0.9</v>
          </cell>
        </row>
        <row r="801">
          <cell r="A801" t="str">
            <v>4908130002600</v>
          </cell>
          <cell r="B801" t="str">
            <v>ROCKRIDGE C U SCHOOL DIST 300</v>
          </cell>
          <cell r="C801" t="str">
            <v>ROCK ISLAND</v>
          </cell>
          <cell r="D801" t="str">
            <v>Unit</v>
          </cell>
          <cell r="F801">
            <v>1096.1199999999999</v>
          </cell>
          <cell r="H801">
            <v>5847529.1200000001</v>
          </cell>
          <cell r="I801">
            <v>839978.67</v>
          </cell>
          <cell r="J801">
            <v>1185641.5900000001</v>
          </cell>
          <cell r="K801">
            <v>4891573.9295199998</v>
          </cell>
          <cell r="L801">
            <v>12764723.309519999</v>
          </cell>
          <cell r="M801">
            <v>0.9</v>
          </cell>
        </row>
        <row r="802">
          <cell r="A802" t="str">
            <v>5000000000093</v>
          </cell>
          <cell r="B802" t="str">
            <v>SAFE SCH-ST CLAIR ROE</v>
          </cell>
          <cell r="C802" t="str">
            <v>ST CLAIR</v>
          </cell>
          <cell r="D802" t="str">
            <v>Regional</v>
          </cell>
          <cell r="F802">
            <v>0</v>
          </cell>
          <cell r="H802">
            <v>0</v>
          </cell>
          <cell r="I802">
            <v>0</v>
          </cell>
          <cell r="J802">
            <v>0</v>
          </cell>
          <cell r="K802">
            <v>0</v>
          </cell>
          <cell r="L802">
            <v>0</v>
          </cell>
          <cell r="M802">
            <v>0</v>
          </cell>
        </row>
        <row r="803">
          <cell r="A803" t="str">
            <v>5008200902600</v>
          </cell>
          <cell r="B803" t="str">
            <v>LEBANON COMM UNIT SCH DIST 9</v>
          </cell>
          <cell r="C803" t="str">
            <v>ST CLAIR</v>
          </cell>
          <cell r="D803" t="str">
            <v>Unit</v>
          </cell>
          <cell r="F803">
            <v>582.88</v>
          </cell>
          <cell r="H803">
            <v>3247594.3200000003</v>
          </cell>
          <cell r="I803">
            <v>446672.6</v>
          </cell>
          <cell r="J803">
            <v>948121.07000000007</v>
          </cell>
          <cell r="K803">
            <v>2709862.6784799998</v>
          </cell>
          <cell r="L803">
            <v>7352250.6684799995</v>
          </cell>
          <cell r="M803">
            <v>0.93028</v>
          </cell>
        </row>
        <row r="804">
          <cell r="A804" t="str">
            <v>5008201902600</v>
          </cell>
          <cell r="B804" t="str">
            <v>MASCOUTAH C U DISTRICT 19</v>
          </cell>
          <cell r="C804" t="str">
            <v>ST CLAIR</v>
          </cell>
          <cell r="D804" t="str">
            <v>Unit</v>
          </cell>
          <cell r="F804">
            <v>3894.75</v>
          </cell>
          <cell r="H804">
            <v>20491623.029999997</v>
          </cell>
          <cell r="I804">
            <v>2984624.82</v>
          </cell>
          <cell r="J804">
            <v>3724258.9199999995</v>
          </cell>
          <cell r="K804">
            <v>17013287.881999999</v>
          </cell>
          <cell r="L804">
            <v>44213794.651999995</v>
          </cell>
          <cell r="M804">
            <v>0.93028</v>
          </cell>
        </row>
        <row r="805">
          <cell r="A805" t="str">
            <v>5008203000300</v>
          </cell>
          <cell r="B805" t="str">
            <v>ST LIBORY CONS SCH DIST 30</v>
          </cell>
          <cell r="C805" t="str">
            <v>ST CLAIR</v>
          </cell>
          <cell r="D805" t="str">
            <v>Elementary</v>
          </cell>
          <cell r="F805">
            <v>84.04</v>
          </cell>
          <cell r="H805">
            <v>428870.01999999996</v>
          </cell>
          <cell r="I805">
            <v>64401.53</v>
          </cell>
          <cell r="J805">
            <v>83888.05</v>
          </cell>
          <cell r="K805">
            <v>351419.12583999999</v>
          </cell>
          <cell r="L805">
            <v>928578.72583999997</v>
          </cell>
          <cell r="M805">
            <v>0.93028</v>
          </cell>
        </row>
        <row r="806">
          <cell r="A806" t="str">
            <v>5008204002600</v>
          </cell>
          <cell r="B806" t="str">
            <v>MARISSA C U SCH DIST 40</v>
          </cell>
          <cell r="C806" t="str">
            <v>ST CLAIR</v>
          </cell>
          <cell r="D806" t="str">
            <v>Unit</v>
          </cell>
          <cell r="F806">
            <v>557.04</v>
          </cell>
          <cell r="H806">
            <v>3172771.14</v>
          </cell>
          <cell r="I806">
            <v>426870.89</v>
          </cell>
          <cell r="J806">
            <v>1052917.9500000002</v>
          </cell>
          <cell r="K806">
            <v>2676551.1828400004</v>
          </cell>
          <cell r="L806">
            <v>7329111.1628400013</v>
          </cell>
          <cell r="M806">
            <v>0.93028</v>
          </cell>
        </row>
        <row r="807">
          <cell r="A807" t="str">
            <v>5008206002600</v>
          </cell>
          <cell r="B807" t="str">
            <v>NEW ATHENS C U SCHOOL DIST 60</v>
          </cell>
          <cell r="C807" t="str">
            <v>ST CLAIR</v>
          </cell>
          <cell r="D807" t="str">
            <v>Unit</v>
          </cell>
          <cell r="F807">
            <v>495.54</v>
          </cell>
          <cell r="H807">
            <v>2748268.49</v>
          </cell>
          <cell r="I807">
            <v>379742.21</v>
          </cell>
          <cell r="J807">
            <v>756977.39</v>
          </cell>
          <cell r="K807">
            <v>2314080.9658400002</v>
          </cell>
          <cell r="L807">
            <v>6199069.0558400005</v>
          </cell>
          <cell r="M807">
            <v>0.93028</v>
          </cell>
        </row>
        <row r="808">
          <cell r="A808" t="str">
            <v>5008207000400</v>
          </cell>
          <cell r="B808" t="str">
            <v>FREEBURG C C SCHOOL DIST 70</v>
          </cell>
          <cell r="C808" t="str">
            <v>ST CLAIR</v>
          </cell>
          <cell r="D808" t="str">
            <v>Elementary</v>
          </cell>
          <cell r="F808">
            <v>773.25</v>
          </cell>
          <cell r="H808">
            <v>4047203.0399999996</v>
          </cell>
          <cell r="I808">
            <v>592556.93999999994</v>
          </cell>
          <cell r="J808">
            <v>988135.3400000002</v>
          </cell>
          <cell r="K808">
            <v>3326102.0869999998</v>
          </cell>
          <cell r="L808">
            <v>8953997.4069999997</v>
          </cell>
          <cell r="M808">
            <v>0.93028</v>
          </cell>
        </row>
        <row r="809">
          <cell r="A809" t="str">
            <v>5008207701600</v>
          </cell>
          <cell r="B809" t="str">
            <v>FREEBURG COMM H S DIST 77</v>
          </cell>
          <cell r="C809" t="str">
            <v>ST CLAIR</v>
          </cell>
          <cell r="D809" t="str">
            <v>High School</v>
          </cell>
          <cell r="F809">
            <v>653.33000000000004</v>
          </cell>
          <cell r="H809">
            <v>3719179.4600000004</v>
          </cell>
          <cell r="I809">
            <v>500659.84</v>
          </cell>
          <cell r="J809">
            <v>692884.8899999999</v>
          </cell>
          <cell r="K809">
            <v>3225848.2636800003</v>
          </cell>
          <cell r="L809">
            <v>8138572.4536800012</v>
          </cell>
          <cell r="M809">
            <v>0.93028</v>
          </cell>
        </row>
        <row r="810">
          <cell r="A810" t="str">
            <v>5008208500200</v>
          </cell>
          <cell r="B810" t="str">
            <v>SHILOH VILLAGE SCHOOL DIST 85</v>
          </cell>
          <cell r="C810" t="str">
            <v>ST CLAIR</v>
          </cell>
          <cell r="D810" t="str">
            <v>Elementary</v>
          </cell>
          <cell r="F810">
            <v>568.47</v>
          </cell>
          <cell r="H810">
            <v>2973507.0399999996</v>
          </cell>
          <cell r="I810">
            <v>435629.93</v>
          </cell>
          <cell r="J810">
            <v>719608.40999999992</v>
          </cell>
          <cell r="K810">
            <v>2443015.4451199998</v>
          </cell>
          <cell r="L810">
            <v>6571760.8251200002</v>
          </cell>
          <cell r="M810">
            <v>0.93028</v>
          </cell>
        </row>
        <row r="811">
          <cell r="A811" t="str">
            <v>5008209000400</v>
          </cell>
          <cell r="B811" t="str">
            <v>O FALLON C C SCHOOL DIST 90</v>
          </cell>
          <cell r="C811" t="str">
            <v>ST CLAIR</v>
          </cell>
          <cell r="D811" t="str">
            <v>Elementary</v>
          </cell>
          <cell r="F811">
            <v>3650.25</v>
          </cell>
          <cell r="H811">
            <v>18930249.780000001</v>
          </cell>
          <cell r="I811">
            <v>2797259.58</v>
          </cell>
          <cell r="J811">
            <v>4122832.34</v>
          </cell>
          <cell r="K811">
            <v>15501566.091</v>
          </cell>
          <cell r="L811">
            <v>41351907.791000001</v>
          </cell>
          <cell r="M811">
            <v>0.93028</v>
          </cell>
        </row>
        <row r="812">
          <cell r="A812" t="str">
            <v>5008210400200</v>
          </cell>
          <cell r="B812" t="str">
            <v>CENTRAL SCHOOL DIST 104</v>
          </cell>
          <cell r="C812" t="str">
            <v>ST CLAIR</v>
          </cell>
          <cell r="D812" t="str">
            <v>Elementary</v>
          </cell>
          <cell r="F812">
            <v>573.47</v>
          </cell>
          <cell r="H812">
            <v>3173205.47</v>
          </cell>
          <cell r="I812">
            <v>439461.53</v>
          </cell>
          <cell r="J812">
            <v>1083147.94</v>
          </cell>
          <cell r="K812">
            <v>2619283.6261200001</v>
          </cell>
          <cell r="L812">
            <v>7315098.5661199996</v>
          </cell>
          <cell r="M812">
            <v>0.93028</v>
          </cell>
        </row>
        <row r="813">
          <cell r="A813" t="str">
            <v>5008210500200</v>
          </cell>
          <cell r="B813" t="str">
            <v>PONTIAC-W HOLLIDAY SCH DIST 105</v>
          </cell>
          <cell r="C813" t="str">
            <v>ST CLAIR</v>
          </cell>
          <cell r="D813" t="str">
            <v>Elementary</v>
          </cell>
          <cell r="F813">
            <v>680.89</v>
          </cell>
          <cell r="H813">
            <v>3693382.59</v>
          </cell>
          <cell r="I813">
            <v>521779.62</v>
          </cell>
          <cell r="J813">
            <v>1118430.1999999997</v>
          </cell>
          <cell r="K813">
            <v>2845773.9974399996</v>
          </cell>
          <cell r="L813">
            <v>8179366.4074399993</v>
          </cell>
          <cell r="M813">
            <v>0.93028</v>
          </cell>
        </row>
        <row r="814">
          <cell r="A814" t="str">
            <v>5008211000400</v>
          </cell>
          <cell r="B814" t="str">
            <v>GRANT COMM CONS SCH DIST 110</v>
          </cell>
          <cell r="C814" t="str">
            <v>ST CLAIR</v>
          </cell>
          <cell r="D814" t="str">
            <v>Elementary</v>
          </cell>
          <cell r="F814">
            <v>580</v>
          </cell>
          <cell r="H814">
            <v>3191120.9499999997</v>
          </cell>
          <cell r="I814">
            <v>444465.6</v>
          </cell>
          <cell r="J814">
            <v>1089700.1499999999</v>
          </cell>
          <cell r="K814">
            <v>2642129.9739999999</v>
          </cell>
          <cell r="L814">
            <v>7367416.6739999987</v>
          </cell>
          <cell r="M814">
            <v>0.93028</v>
          </cell>
        </row>
        <row r="815">
          <cell r="A815" t="str">
            <v>5008211300200</v>
          </cell>
          <cell r="B815" t="str">
            <v>WOLF BRANCH SCH DIST 113</v>
          </cell>
          <cell r="C815" t="str">
            <v>ST CLAIR</v>
          </cell>
          <cell r="D815" t="str">
            <v>Elementary</v>
          </cell>
          <cell r="F815">
            <v>777.14</v>
          </cell>
          <cell r="H815">
            <v>4010958.5300000003</v>
          </cell>
          <cell r="I815">
            <v>595537.92000000004</v>
          </cell>
          <cell r="J815">
            <v>857842.45000000007</v>
          </cell>
          <cell r="K815">
            <v>3289381.0904400004</v>
          </cell>
          <cell r="L815">
            <v>8753719.9904399998</v>
          </cell>
          <cell r="M815">
            <v>0.93028</v>
          </cell>
        </row>
        <row r="816">
          <cell r="A816" t="str">
            <v>5008211500200</v>
          </cell>
          <cell r="B816" t="str">
            <v>WHITESIDE SCHOOL DIST 115</v>
          </cell>
          <cell r="C816" t="str">
            <v>ST CLAIR</v>
          </cell>
          <cell r="D816" t="str">
            <v>Elementary</v>
          </cell>
          <cell r="F816">
            <v>1230.3900000000001</v>
          </cell>
          <cell r="H816">
            <v>6645231.2000000002</v>
          </cell>
          <cell r="I816">
            <v>942872.46</v>
          </cell>
          <cell r="J816">
            <v>1975420.9</v>
          </cell>
          <cell r="K816">
            <v>5474308.8404399995</v>
          </cell>
          <cell r="L816">
            <v>15037833.40044</v>
          </cell>
          <cell r="M816">
            <v>0.93028</v>
          </cell>
        </row>
        <row r="817">
          <cell r="A817" t="str">
            <v>5008211600200</v>
          </cell>
          <cell r="B817" t="str">
            <v>HIGH MOUNT SCHOOL DIST 116</v>
          </cell>
          <cell r="C817" t="str">
            <v>ST CLAIR</v>
          </cell>
          <cell r="D817" t="str">
            <v>Elementary</v>
          </cell>
          <cell r="F817">
            <v>421.79</v>
          </cell>
          <cell r="H817">
            <v>2345314.2199999997</v>
          </cell>
          <cell r="I817">
            <v>323226.11</v>
          </cell>
          <cell r="J817">
            <v>806025.13</v>
          </cell>
          <cell r="K817">
            <v>1933025.1638400001</v>
          </cell>
          <cell r="L817">
            <v>5407590.6238399995</v>
          </cell>
          <cell r="M817">
            <v>0.93028</v>
          </cell>
        </row>
        <row r="818">
          <cell r="A818" t="str">
            <v>5008211800200</v>
          </cell>
          <cell r="B818" t="str">
            <v>BELLEVILLE SCHOOL DIST 118</v>
          </cell>
          <cell r="C818" t="str">
            <v>ST CLAIR</v>
          </cell>
          <cell r="D818" t="str">
            <v>Elementary</v>
          </cell>
          <cell r="F818">
            <v>3644.39</v>
          </cell>
          <cell r="H818">
            <v>20555844.280000001</v>
          </cell>
          <cell r="I818">
            <v>2792768.94</v>
          </cell>
          <cell r="J818">
            <v>7646766.0000000009</v>
          </cell>
          <cell r="K818">
            <v>16992554.465439998</v>
          </cell>
          <cell r="L818">
            <v>47987933.685440004</v>
          </cell>
          <cell r="M818">
            <v>0.93028</v>
          </cell>
        </row>
        <row r="819">
          <cell r="A819" t="str">
            <v>5008211900200</v>
          </cell>
          <cell r="B819" t="str">
            <v>BELLE VALLEY SCHOOL DIST 119</v>
          </cell>
          <cell r="C819" t="str">
            <v>ST CLAIR</v>
          </cell>
          <cell r="D819" t="str">
            <v>Elementary</v>
          </cell>
          <cell r="F819">
            <v>992</v>
          </cell>
          <cell r="H819">
            <v>5496330.1399999997</v>
          </cell>
          <cell r="I819">
            <v>760189.43999999994</v>
          </cell>
          <cell r="J819">
            <v>1921750.39</v>
          </cell>
          <cell r="K819">
            <v>4547164.7789999992</v>
          </cell>
          <cell r="L819">
            <v>12725434.748999998</v>
          </cell>
          <cell r="M819">
            <v>0.93028</v>
          </cell>
        </row>
        <row r="820">
          <cell r="A820" t="str">
            <v>5008213000400</v>
          </cell>
          <cell r="B820" t="str">
            <v>SMITHTON C C SCHOOL DIST 130</v>
          </cell>
          <cell r="C820" t="str">
            <v>ST CLAIR</v>
          </cell>
          <cell r="D820" t="str">
            <v>Elementary</v>
          </cell>
          <cell r="F820">
            <v>540.5</v>
          </cell>
          <cell r="H820">
            <v>2779968.5200000005</v>
          </cell>
          <cell r="I820">
            <v>414195.96</v>
          </cell>
          <cell r="J820">
            <v>554712.89</v>
          </cell>
          <cell r="K820">
            <v>2271755.0159999998</v>
          </cell>
          <cell r="L820">
            <v>6020632.3859999999</v>
          </cell>
          <cell r="M820">
            <v>0.93028</v>
          </cell>
        </row>
        <row r="821">
          <cell r="A821" t="str">
            <v>5008216000400</v>
          </cell>
          <cell r="B821" t="str">
            <v>MILLSTADT C C  SCH DIST 160</v>
          </cell>
          <cell r="C821" t="str">
            <v>ST CLAIR</v>
          </cell>
          <cell r="D821" t="str">
            <v>Elementary</v>
          </cell>
          <cell r="F821">
            <v>767.21</v>
          </cell>
          <cell r="H821">
            <v>3974403.7500000005</v>
          </cell>
          <cell r="I821">
            <v>587928.36</v>
          </cell>
          <cell r="J821">
            <v>860510.04</v>
          </cell>
          <cell r="K821">
            <v>3253135.1731600002</v>
          </cell>
          <cell r="L821">
            <v>8675977.3231600001</v>
          </cell>
          <cell r="M821">
            <v>0.93028</v>
          </cell>
        </row>
        <row r="822">
          <cell r="A822" t="str">
            <v>5008217500200</v>
          </cell>
          <cell r="B822" t="str">
            <v>HARMONY EMGE SCHOOL DIST 175</v>
          </cell>
          <cell r="C822" t="str">
            <v>ST CLAIR</v>
          </cell>
          <cell r="D822" t="str">
            <v>Elementary</v>
          </cell>
          <cell r="F822">
            <v>766.05</v>
          </cell>
          <cell r="H822">
            <v>4284385.93</v>
          </cell>
          <cell r="I822">
            <v>587039.43000000005</v>
          </cell>
          <cell r="J822">
            <v>1533728.9500000002</v>
          </cell>
          <cell r="K822">
            <v>3540075.1107999999</v>
          </cell>
          <cell r="L822">
            <v>9945229.4208000004</v>
          </cell>
          <cell r="M822">
            <v>0.93028</v>
          </cell>
        </row>
        <row r="823">
          <cell r="A823" t="str">
            <v>5008218100200</v>
          </cell>
          <cell r="B823" t="str">
            <v>SIGNAL HILL SCH DIST 181</v>
          </cell>
          <cell r="C823" t="str">
            <v>ST CLAIR</v>
          </cell>
          <cell r="D823" t="str">
            <v>Elementary</v>
          </cell>
          <cell r="F823">
            <v>332.79</v>
          </cell>
          <cell r="H823">
            <v>1840254.27</v>
          </cell>
          <cell r="I823">
            <v>255023.63</v>
          </cell>
          <cell r="J823">
            <v>619166.93999999994</v>
          </cell>
          <cell r="K823">
            <v>1517163.5378399999</v>
          </cell>
          <cell r="L823">
            <v>4231608.3778399993</v>
          </cell>
          <cell r="M823">
            <v>0.93028</v>
          </cell>
        </row>
        <row r="824">
          <cell r="A824" t="str">
            <v>5008218702600</v>
          </cell>
          <cell r="B824" t="str">
            <v>CAHOKIA COMM UNIT SCH DIST 187</v>
          </cell>
          <cell r="C824" t="str">
            <v>ST CLAIR</v>
          </cell>
          <cell r="D824" t="str">
            <v>Unit</v>
          </cell>
          <cell r="F824">
            <v>3412.05</v>
          </cell>
          <cell r="H824">
            <v>20846348.73</v>
          </cell>
          <cell r="I824">
            <v>2614722.15</v>
          </cell>
          <cell r="J824">
            <v>9330443.209999999</v>
          </cell>
          <cell r="K824">
            <v>17559925.292800002</v>
          </cell>
          <cell r="L824">
            <v>50351439.382799998</v>
          </cell>
          <cell r="M824">
            <v>0.93028</v>
          </cell>
        </row>
        <row r="825">
          <cell r="A825" t="str">
            <v>5008218802200</v>
          </cell>
          <cell r="B825" t="str">
            <v>BROOKLYN UNIT DISTRICT 188</v>
          </cell>
          <cell r="C825" t="str">
            <v>ST CLAIR</v>
          </cell>
          <cell r="D825" t="str">
            <v>Unit</v>
          </cell>
          <cell r="F825">
            <v>123.61</v>
          </cell>
          <cell r="H825">
            <v>736738.52999999991</v>
          </cell>
          <cell r="I825">
            <v>94724.81</v>
          </cell>
          <cell r="J825">
            <v>302899.96999999997</v>
          </cell>
          <cell r="K825">
            <v>615714.52255999995</v>
          </cell>
          <cell r="L825">
            <v>1750077.8325599998</v>
          </cell>
          <cell r="M825">
            <v>0.93028</v>
          </cell>
        </row>
        <row r="826">
          <cell r="A826" t="str">
            <v>5008218902200</v>
          </cell>
          <cell r="B826" t="str">
            <v>EAST ST LOUIS SCHOOL DIST 189</v>
          </cell>
          <cell r="C826" t="str">
            <v>ST CLAIR</v>
          </cell>
          <cell r="D826" t="str">
            <v>Unit</v>
          </cell>
          <cell r="F826">
            <v>5505.05</v>
          </cell>
          <cell r="H826">
            <v>34413565.899999999</v>
          </cell>
          <cell r="I826">
            <v>4218629.91</v>
          </cell>
          <cell r="J826">
            <v>16261395.459999999</v>
          </cell>
          <cell r="K826">
            <v>28941122.820799999</v>
          </cell>
          <cell r="L826">
            <v>83834714.090800002</v>
          </cell>
          <cell r="M826">
            <v>0.93028</v>
          </cell>
        </row>
        <row r="827">
          <cell r="A827" t="str">
            <v>5008219602600</v>
          </cell>
          <cell r="B827" t="str">
            <v>DUPO COMM UNIT SCH DISTRICT 196</v>
          </cell>
          <cell r="C827" t="str">
            <v>ST CLAIR</v>
          </cell>
          <cell r="D827" t="str">
            <v>Unit</v>
          </cell>
          <cell r="F827">
            <v>1002.29</v>
          </cell>
          <cell r="H827">
            <v>5730304.3999999994</v>
          </cell>
          <cell r="I827">
            <v>768074.87</v>
          </cell>
          <cell r="J827">
            <v>1885344.1600000001</v>
          </cell>
          <cell r="K827">
            <v>4801609.7788399989</v>
          </cell>
          <cell r="L827">
            <v>13185333.208839998</v>
          </cell>
          <cell r="M827">
            <v>0.93028</v>
          </cell>
        </row>
        <row r="828">
          <cell r="A828" t="str">
            <v>5008220101700</v>
          </cell>
          <cell r="B828" t="str">
            <v>BELLEVILLE TWP HS DIST 201</v>
          </cell>
          <cell r="C828" t="str">
            <v>ST CLAIR</v>
          </cell>
          <cell r="D828" t="str">
            <v>High School</v>
          </cell>
          <cell r="F828">
            <v>4789.16</v>
          </cell>
          <cell r="H828">
            <v>28399101.409999996</v>
          </cell>
          <cell r="I828">
            <v>3670029.09</v>
          </cell>
          <cell r="J828">
            <v>7487042.1799999997</v>
          </cell>
          <cell r="K828">
            <v>24694348.462359998</v>
          </cell>
          <cell r="L828">
            <v>64250521.142359987</v>
          </cell>
          <cell r="M828">
            <v>0.93028</v>
          </cell>
        </row>
        <row r="829">
          <cell r="A829" t="str">
            <v>5008220301700</v>
          </cell>
          <cell r="B829" t="str">
            <v>O FALLON TWP HIGH SCH DIST 203</v>
          </cell>
          <cell r="C829" t="str">
            <v>ST CLAIR</v>
          </cell>
          <cell r="D829" t="str">
            <v>High School</v>
          </cell>
          <cell r="F829">
            <v>2431.66</v>
          </cell>
          <cell r="H829">
            <v>13892339.199999999</v>
          </cell>
          <cell r="I829">
            <v>1863429.69</v>
          </cell>
          <cell r="J829">
            <v>2670544.3000000003</v>
          </cell>
          <cell r="K829">
            <v>12048277.45136</v>
          </cell>
          <cell r="L829">
            <v>30474590.64136</v>
          </cell>
          <cell r="M829">
            <v>0.93028</v>
          </cell>
        </row>
        <row r="830">
          <cell r="A830" t="str">
            <v>5100000000092</v>
          </cell>
          <cell r="B830" t="str">
            <v>ALT SCH-SANGAMON ROE</v>
          </cell>
          <cell r="C830" t="str">
            <v>SANGAMON</v>
          </cell>
          <cell r="D830" t="str">
            <v>Regional</v>
          </cell>
          <cell r="F830">
            <v>0</v>
          </cell>
          <cell r="H830">
            <v>0</v>
          </cell>
          <cell r="I830">
            <v>0</v>
          </cell>
          <cell r="J830">
            <v>0</v>
          </cell>
          <cell r="K830">
            <v>0</v>
          </cell>
          <cell r="L830">
            <v>0</v>
          </cell>
          <cell r="M830">
            <v>0</v>
          </cell>
        </row>
        <row r="831">
          <cell r="A831" t="str">
            <v>5100000000093</v>
          </cell>
          <cell r="B831" t="str">
            <v>SAFE SCH-SANGAMON ROE</v>
          </cell>
          <cell r="C831" t="str">
            <v>SANGAMON</v>
          </cell>
          <cell r="D831" t="str">
            <v>Regional</v>
          </cell>
          <cell r="F831">
            <v>0</v>
          </cell>
          <cell r="H831">
            <v>0</v>
          </cell>
          <cell r="I831">
            <v>0</v>
          </cell>
          <cell r="J831">
            <v>0</v>
          </cell>
          <cell r="K831">
            <v>0</v>
          </cell>
          <cell r="L831">
            <v>0</v>
          </cell>
          <cell r="M831">
            <v>0</v>
          </cell>
        </row>
        <row r="832">
          <cell r="A832" t="str">
            <v>5106520002600</v>
          </cell>
          <cell r="B832" t="str">
            <v>GREENVIEW C U SCH DIST 200</v>
          </cell>
          <cell r="C832" t="str">
            <v>MENARD</v>
          </cell>
          <cell r="D832" t="str">
            <v>Unit</v>
          </cell>
          <cell r="F832">
            <v>222.03</v>
          </cell>
          <cell r="H832">
            <v>1225507.9799999997</v>
          </cell>
          <cell r="I832">
            <v>170146.02</v>
          </cell>
          <cell r="J832">
            <v>343701.35000000003</v>
          </cell>
          <cell r="K832">
            <v>1028954.2578799999</v>
          </cell>
          <cell r="L832">
            <v>2768309.60788</v>
          </cell>
          <cell r="M832">
            <v>0.93752999999999997</v>
          </cell>
        </row>
        <row r="833">
          <cell r="A833" t="str">
            <v>5106520202600</v>
          </cell>
          <cell r="B833" t="str">
            <v>PORTA COMM UNIT SCHOOL DIST 202</v>
          </cell>
          <cell r="C833" t="str">
            <v>MENARD</v>
          </cell>
          <cell r="D833" t="str">
            <v>Unit</v>
          </cell>
          <cell r="F833">
            <v>1026.3800000000001</v>
          </cell>
          <cell r="H833">
            <v>5661142.1699999999</v>
          </cell>
          <cell r="I833">
            <v>786535.52</v>
          </cell>
          <cell r="J833">
            <v>1547284.2500000002</v>
          </cell>
          <cell r="K833">
            <v>4757250.2554800007</v>
          </cell>
          <cell r="L833">
            <v>12752212.19548</v>
          </cell>
          <cell r="M833">
            <v>0.93752999999999997</v>
          </cell>
        </row>
        <row r="834">
          <cell r="A834" t="str">
            <v>5106521302600</v>
          </cell>
          <cell r="B834" t="str">
            <v>ATHENS COMM UNIT SCH DIST 213</v>
          </cell>
          <cell r="C834" t="str">
            <v>MENARD</v>
          </cell>
          <cell r="D834" t="str">
            <v>Unit</v>
          </cell>
          <cell r="F834">
            <v>1061</v>
          </cell>
          <cell r="H834">
            <v>5782686.4500000002</v>
          </cell>
          <cell r="I834">
            <v>813065.52</v>
          </cell>
          <cell r="J834">
            <v>1409325.24</v>
          </cell>
          <cell r="K834">
            <v>4827067.818</v>
          </cell>
          <cell r="L834">
            <v>12832145.028000001</v>
          </cell>
          <cell r="M834">
            <v>0.93752999999999997</v>
          </cell>
        </row>
        <row r="835">
          <cell r="A835" t="str">
            <v>5108400102600</v>
          </cell>
          <cell r="B835" t="str">
            <v>TRI CITY COMM UNIT SCH DIST 1</v>
          </cell>
          <cell r="C835" t="str">
            <v>SANGAMON</v>
          </cell>
          <cell r="D835" t="str">
            <v>Unit</v>
          </cell>
          <cell r="F835">
            <v>526.70000000000005</v>
          </cell>
          <cell r="H835">
            <v>2885623.51</v>
          </cell>
          <cell r="I835">
            <v>403620.74</v>
          </cell>
          <cell r="J835">
            <v>777778.95</v>
          </cell>
          <cell r="K835">
            <v>2421947.4051999999</v>
          </cell>
          <cell r="L835">
            <v>6488970.6052000001</v>
          </cell>
          <cell r="M835">
            <v>0.93752999999999997</v>
          </cell>
        </row>
        <row r="836">
          <cell r="A836" t="str">
            <v>5108400502600</v>
          </cell>
          <cell r="B836" t="str">
            <v>BALL CHATHAM C U SCHOOL DIST 5</v>
          </cell>
          <cell r="C836" t="str">
            <v>SANGAMON</v>
          </cell>
          <cell r="D836" t="str">
            <v>Unit</v>
          </cell>
          <cell r="F836">
            <v>4753</v>
          </cell>
          <cell r="H836">
            <v>25362687.049999997</v>
          </cell>
          <cell r="I836">
            <v>3642318.96</v>
          </cell>
          <cell r="J836">
            <v>5512267.419999999</v>
          </cell>
          <cell r="K836">
            <v>21225394.594999999</v>
          </cell>
          <cell r="L836">
            <v>55742668.024999999</v>
          </cell>
          <cell r="M836">
            <v>0.93752999999999997</v>
          </cell>
        </row>
        <row r="837">
          <cell r="A837" t="str">
            <v>5108400802600</v>
          </cell>
          <cell r="B837" t="str">
            <v>PLEASANT PLAINS C U SCHOOL DIST 8</v>
          </cell>
          <cell r="C837" t="str">
            <v>SANGAMON</v>
          </cell>
          <cell r="D837" t="str">
            <v>Unit</v>
          </cell>
          <cell r="F837">
            <v>1254.3499999999999</v>
          </cell>
          <cell r="H837">
            <v>6669139.3899999997</v>
          </cell>
          <cell r="I837">
            <v>961233.49</v>
          </cell>
          <cell r="J837">
            <v>1255854.83</v>
          </cell>
          <cell r="K837">
            <v>5573403.1165999994</v>
          </cell>
          <cell r="L837">
            <v>14459630.8266</v>
          </cell>
          <cell r="M837">
            <v>0.93752999999999997</v>
          </cell>
        </row>
        <row r="838">
          <cell r="A838" t="str">
            <v>5108401002600</v>
          </cell>
          <cell r="B838" t="str">
            <v>AUBURN COMM UNIT SCHOOL DIST 10</v>
          </cell>
          <cell r="C838" t="str">
            <v>SANGAMON</v>
          </cell>
          <cell r="D838" t="str">
            <v>Unit</v>
          </cell>
          <cell r="F838">
            <v>1266.6400000000001</v>
          </cell>
          <cell r="H838">
            <v>6951616.7699999996</v>
          </cell>
          <cell r="I838">
            <v>970651.56</v>
          </cell>
          <cell r="J838">
            <v>1814280.22</v>
          </cell>
          <cell r="K838">
            <v>5830508.7194399983</v>
          </cell>
          <cell r="L838">
            <v>15567057.269439999</v>
          </cell>
          <cell r="M838">
            <v>0.93752999999999997</v>
          </cell>
        </row>
        <row r="839">
          <cell r="A839" t="str">
            <v>5108401102600</v>
          </cell>
          <cell r="B839" t="str">
            <v>PAWNEE COMM UNIT SCHOOL DIST 11</v>
          </cell>
          <cell r="C839" t="str">
            <v>SANGAMON</v>
          </cell>
          <cell r="D839" t="str">
            <v>Unit</v>
          </cell>
          <cell r="F839">
            <v>610.27</v>
          </cell>
          <cell r="H839">
            <v>3340962.07</v>
          </cell>
          <cell r="I839">
            <v>467662.1</v>
          </cell>
          <cell r="J839">
            <v>839038.70000000007</v>
          </cell>
          <cell r="K839">
            <v>2789952.0239199996</v>
          </cell>
          <cell r="L839">
            <v>7437614.8939199997</v>
          </cell>
          <cell r="M839">
            <v>0.93752999999999997</v>
          </cell>
        </row>
        <row r="840">
          <cell r="A840" t="str">
            <v>5108401402600</v>
          </cell>
          <cell r="B840" t="str">
            <v>RIVERTON C U SCHOOL DIST 14</v>
          </cell>
          <cell r="C840" t="str">
            <v>SANGAMON</v>
          </cell>
          <cell r="D840" t="str">
            <v>Unit</v>
          </cell>
          <cell r="F840">
            <v>1383.11</v>
          </cell>
          <cell r="H840">
            <v>7752294.9100000001</v>
          </cell>
          <cell r="I840">
            <v>1059904.8500000001</v>
          </cell>
          <cell r="J840">
            <v>2371534.02</v>
          </cell>
          <cell r="K840">
            <v>6525594.0345600005</v>
          </cell>
          <cell r="L840">
            <v>17709327.81456</v>
          </cell>
          <cell r="M840">
            <v>0.93752999999999997</v>
          </cell>
        </row>
        <row r="841">
          <cell r="A841" t="str">
            <v>5108401502600</v>
          </cell>
          <cell r="B841" t="str">
            <v>WILLIAMSVILLE C U SCHOOL DIST 15</v>
          </cell>
          <cell r="C841" t="str">
            <v>SANGAMON</v>
          </cell>
          <cell r="D841" t="str">
            <v>Unit</v>
          </cell>
          <cell r="F841">
            <v>1516.75</v>
          </cell>
          <cell r="H841">
            <v>7971704.6600000001</v>
          </cell>
          <cell r="I841">
            <v>1162315.8600000001</v>
          </cell>
          <cell r="J841">
            <v>1425639.43</v>
          </cell>
          <cell r="K841">
            <v>6644300.1479999991</v>
          </cell>
          <cell r="L841">
            <v>17203960.097999997</v>
          </cell>
          <cell r="M841">
            <v>0.93752999999999997</v>
          </cell>
        </row>
        <row r="842">
          <cell r="A842" t="str">
            <v>5108401602600</v>
          </cell>
          <cell r="B842" t="str">
            <v>COMMUNITY UNIT SCHOOL DIST 16</v>
          </cell>
          <cell r="C842" t="str">
            <v>SANGAMON</v>
          </cell>
          <cell r="D842" t="str">
            <v>Unit</v>
          </cell>
          <cell r="F842">
            <v>877.97</v>
          </cell>
          <cell r="H842">
            <v>4792753.169999999</v>
          </cell>
          <cell r="I842">
            <v>672805.97</v>
          </cell>
          <cell r="J842">
            <v>1210333.6799999997</v>
          </cell>
          <cell r="K842">
            <v>4004198.8051199997</v>
          </cell>
          <cell r="L842">
            <v>10680091.625119999</v>
          </cell>
          <cell r="M842">
            <v>0.93752999999999997</v>
          </cell>
        </row>
        <row r="843">
          <cell r="A843" t="str">
            <v>5108418602500</v>
          </cell>
          <cell r="B843" t="str">
            <v>SPRINGFIELD SCHOOL DISTRICT 186</v>
          </cell>
          <cell r="C843" t="str">
            <v>SANGAMON</v>
          </cell>
          <cell r="D843" t="str">
            <v>Unit</v>
          </cell>
          <cell r="F843">
            <v>13927.04</v>
          </cell>
          <cell r="H843">
            <v>82010909.170000002</v>
          </cell>
          <cell r="I843">
            <v>10672569.289999999</v>
          </cell>
          <cell r="J843">
            <v>32380913.93</v>
          </cell>
          <cell r="K843">
            <v>69141826.422839999</v>
          </cell>
          <cell r="L843">
            <v>194206218.81284001</v>
          </cell>
          <cell r="M843">
            <v>0.93752999999999997</v>
          </cell>
        </row>
        <row r="844">
          <cell r="A844" t="str">
            <v>5300000000092</v>
          </cell>
          <cell r="B844" t="str">
            <v>ALT SCH-TAZEWELL ROE</v>
          </cell>
          <cell r="C844" t="str">
            <v>TAZEWELL</v>
          </cell>
          <cell r="D844" t="str">
            <v>Regional</v>
          </cell>
          <cell r="F844">
            <v>0</v>
          </cell>
          <cell r="H844">
            <v>0</v>
          </cell>
          <cell r="I844">
            <v>0</v>
          </cell>
          <cell r="J844">
            <v>0</v>
          </cell>
          <cell r="K844">
            <v>0</v>
          </cell>
          <cell r="L844">
            <v>0</v>
          </cell>
          <cell r="M844">
            <v>0</v>
          </cell>
        </row>
        <row r="845">
          <cell r="A845" t="str">
            <v>5300000000093</v>
          </cell>
          <cell r="B845" t="str">
            <v>SAFE SCH-TAZEWELL ROE</v>
          </cell>
          <cell r="C845" t="str">
            <v>TAZEWELL</v>
          </cell>
          <cell r="D845" t="str">
            <v>Regional</v>
          </cell>
          <cell r="F845">
            <v>0</v>
          </cell>
          <cell r="H845">
            <v>0</v>
          </cell>
          <cell r="I845">
            <v>0</v>
          </cell>
          <cell r="J845">
            <v>0</v>
          </cell>
          <cell r="K845">
            <v>0</v>
          </cell>
          <cell r="L845">
            <v>0</v>
          </cell>
          <cell r="M845">
            <v>0</v>
          </cell>
        </row>
        <row r="846">
          <cell r="A846" t="str">
            <v>5306012602600</v>
          </cell>
          <cell r="B846" t="str">
            <v>HAVANA COMM UNIT SCHOOL DIST 126</v>
          </cell>
          <cell r="C846" t="str">
            <v>MASON</v>
          </cell>
          <cell r="D846" t="str">
            <v>Unit</v>
          </cell>
          <cell r="F846">
            <v>925.94</v>
          </cell>
          <cell r="H846">
            <v>5193535.7</v>
          </cell>
          <cell r="I846">
            <v>709566.34</v>
          </cell>
          <cell r="J846">
            <v>1592519.6800000002</v>
          </cell>
          <cell r="K846">
            <v>4377031.6202400001</v>
          </cell>
          <cell r="L846">
            <v>11872653.340240002</v>
          </cell>
          <cell r="M846">
            <v>0.9</v>
          </cell>
        </row>
        <row r="847">
          <cell r="A847" t="str">
            <v>5306018902600</v>
          </cell>
          <cell r="B847" t="str">
            <v>ILLINI CENTRAL C U SCH DIST 189</v>
          </cell>
          <cell r="C847" t="str">
            <v>MASON</v>
          </cell>
          <cell r="D847" t="str">
            <v>Unit</v>
          </cell>
          <cell r="F847">
            <v>671.7</v>
          </cell>
          <cell r="H847">
            <v>3748535.56</v>
          </cell>
          <cell r="I847">
            <v>514737.14</v>
          </cell>
          <cell r="J847">
            <v>1106431.18</v>
          </cell>
          <cell r="K847">
            <v>3153747.1401999998</v>
          </cell>
          <cell r="L847">
            <v>8523451.0201999992</v>
          </cell>
          <cell r="M847">
            <v>0.9</v>
          </cell>
        </row>
        <row r="848">
          <cell r="A848" t="str">
            <v>5306019102600</v>
          </cell>
          <cell r="B848" t="str">
            <v>MIDWEST CENTRAL CUSD 191</v>
          </cell>
          <cell r="C848" t="str">
            <v>MASON</v>
          </cell>
          <cell r="D848" t="str">
            <v>Unit</v>
          </cell>
          <cell r="F848">
            <v>921.03</v>
          </cell>
          <cell r="H848">
            <v>5166238.67</v>
          </cell>
          <cell r="I848">
            <v>705803.7</v>
          </cell>
          <cell r="J848">
            <v>1598887.9500000002</v>
          </cell>
          <cell r="K848">
            <v>4363190.4538799999</v>
          </cell>
          <cell r="L848">
            <v>11834120.773880001</v>
          </cell>
          <cell r="M848">
            <v>0.9</v>
          </cell>
        </row>
        <row r="849">
          <cell r="A849" t="str">
            <v>5309005000200</v>
          </cell>
          <cell r="B849" t="str">
            <v>DISTRICT 50 SCHOOLS</v>
          </cell>
          <cell r="C849" t="str">
            <v>TAZEWELL</v>
          </cell>
          <cell r="D849" t="str">
            <v>Elementary</v>
          </cell>
          <cell r="F849">
            <v>747.8</v>
          </cell>
          <cell r="H849">
            <v>4090257.05</v>
          </cell>
          <cell r="I849">
            <v>573054.09</v>
          </cell>
          <cell r="J849">
            <v>1362841.3399999999</v>
          </cell>
          <cell r="K849">
            <v>3387176.7727999995</v>
          </cell>
          <cell r="L849">
            <v>9413329.252799999</v>
          </cell>
          <cell r="M849">
            <v>0.9</v>
          </cell>
        </row>
        <row r="850">
          <cell r="A850" t="str">
            <v>5309005100200</v>
          </cell>
          <cell r="B850" t="str">
            <v>CENTRAL SCHOOL DISTRICT 51</v>
          </cell>
          <cell r="C850" t="str">
            <v>TAZEWELL</v>
          </cell>
          <cell r="D850" t="str">
            <v>Elementary</v>
          </cell>
          <cell r="F850">
            <v>1359.25</v>
          </cell>
          <cell r="H850">
            <v>6946936.4800000004</v>
          </cell>
          <cell r="I850">
            <v>1041620.46</v>
          </cell>
          <cell r="J850">
            <v>1284312.24</v>
          </cell>
          <cell r="K850">
            <v>5658424.699</v>
          </cell>
          <cell r="L850">
            <v>14931293.879000001</v>
          </cell>
          <cell r="M850">
            <v>0.9</v>
          </cell>
        </row>
        <row r="851">
          <cell r="A851" t="str">
            <v>5309005200200</v>
          </cell>
          <cell r="B851" t="str">
            <v>WASHINGTON SCHOOL DIST 52</v>
          </cell>
          <cell r="C851" t="str">
            <v>TAZEWELL</v>
          </cell>
          <cell r="D851" t="str">
            <v>Elementary</v>
          </cell>
          <cell r="F851">
            <v>969</v>
          </cell>
          <cell r="H851">
            <v>5046413.3199999994</v>
          </cell>
          <cell r="I851">
            <v>742564.08</v>
          </cell>
          <cell r="J851">
            <v>1216683.5900000001</v>
          </cell>
          <cell r="K851">
            <v>4158877.9579999996</v>
          </cell>
          <cell r="L851">
            <v>11164538.947999999</v>
          </cell>
          <cell r="M851">
            <v>0.9</v>
          </cell>
        </row>
        <row r="852">
          <cell r="A852" t="str">
            <v>5309007600200</v>
          </cell>
          <cell r="B852" t="str">
            <v>CREVE COEUR SCHOOL DISTRICT 76</v>
          </cell>
          <cell r="C852" t="str">
            <v>TAZEWELL</v>
          </cell>
          <cell r="D852" t="str">
            <v>Elementary</v>
          </cell>
          <cell r="F852">
            <v>590.72</v>
          </cell>
          <cell r="H852">
            <v>3384366.2500000009</v>
          </cell>
          <cell r="I852">
            <v>452680.55</v>
          </cell>
          <cell r="J852">
            <v>1349155.8400000001</v>
          </cell>
          <cell r="K852">
            <v>2803128.4871200006</v>
          </cell>
          <cell r="L852">
            <v>7989331.1271200012</v>
          </cell>
          <cell r="M852">
            <v>0.9</v>
          </cell>
        </row>
        <row r="853">
          <cell r="A853" t="str">
            <v>5309008500200</v>
          </cell>
          <cell r="B853" t="str">
            <v>ROBEIN SCHOOL DISTRICT 85</v>
          </cell>
          <cell r="C853" t="str">
            <v>TAZEWELL</v>
          </cell>
          <cell r="D853" t="str">
            <v>Elementary</v>
          </cell>
          <cell r="F853">
            <v>154.5</v>
          </cell>
          <cell r="H853">
            <v>812087.33000000007</v>
          </cell>
          <cell r="I853">
            <v>118396.44</v>
          </cell>
          <cell r="J853">
            <v>218592.69</v>
          </cell>
          <cell r="K853">
            <v>671219.83599999989</v>
          </cell>
          <cell r="L853">
            <v>1820296.2959999999</v>
          </cell>
          <cell r="M853">
            <v>0.9</v>
          </cell>
        </row>
        <row r="854">
          <cell r="A854" t="str">
            <v>5309008600200</v>
          </cell>
          <cell r="B854" t="str">
            <v>EAST PEORIA SCHOOL DISTRICT 86</v>
          </cell>
          <cell r="C854" t="str">
            <v>TAZEWELL</v>
          </cell>
          <cell r="D854" t="str">
            <v>Elementary</v>
          </cell>
          <cell r="F854">
            <v>1605.38</v>
          </cell>
          <cell r="H854">
            <v>8772937.5999999996</v>
          </cell>
          <cell r="I854">
            <v>1230234.8</v>
          </cell>
          <cell r="J854">
            <v>2869910.78</v>
          </cell>
          <cell r="K854">
            <v>7257912.659479999</v>
          </cell>
          <cell r="L854">
            <v>20130995.839479998</v>
          </cell>
          <cell r="M854">
            <v>0.9</v>
          </cell>
        </row>
        <row r="855">
          <cell r="A855" t="str">
            <v>5309009800200</v>
          </cell>
          <cell r="B855" t="str">
            <v>RANKIN COMMUNITY SCHOOL DIST 98</v>
          </cell>
          <cell r="C855" t="str">
            <v>TAZEWELL</v>
          </cell>
          <cell r="D855" t="str">
            <v>Elementary</v>
          </cell>
          <cell r="F855">
            <v>215.56</v>
          </cell>
          <cell r="H855">
            <v>1161423.6900000002</v>
          </cell>
          <cell r="I855">
            <v>165187.93</v>
          </cell>
          <cell r="J855">
            <v>333256.22000000003</v>
          </cell>
          <cell r="K855">
            <v>953977.18776000012</v>
          </cell>
          <cell r="L855">
            <v>2613845.02776</v>
          </cell>
          <cell r="M855">
            <v>0.9</v>
          </cell>
        </row>
        <row r="856">
          <cell r="A856" t="str">
            <v>5309010200200</v>
          </cell>
          <cell r="B856" t="str">
            <v>N PEKIN &amp; MARQUETTE HGHT S D 102</v>
          </cell>
          <cell r="C856" t="str">
            <v>TAZEWELL</v>
          </cell>
          <cell r="D856" t="str">
            <v>Elementary</v>
          </cell>
          <cell r="F856">
            <v>532.37</v>
          </cell>
          <cell r="H856">
            <v>2868076.9699999997</v>
          </cell>
          <cell r="I856">
            <v>407965.77</v>
          </cell>
          <cell r="J856">
            <v>874260.89000000013</v>
          </cell>
          <cell r="K856">
            <v>2372360.0835199999</v>
          </cell>
          <cell r="L856">
            <v>6522663.7135199998</v>
          </cell>
          <cell r="M856">
            <v>0.9</v>
          </cell>
        </row>
        <row r="857">
          <cell r="A857" t="str">
            <v>5309010800200</v>
          </cell>
          <cell r="B857" t="str">
            <v>PEKIN PUBLIC SCHOOL DIST 108</v>
          </cell>
          <cell r="C857" t="str">
            <v>TAZEWELL</v>
          </cell>
          <cell r="D857" t="str">
            <v>Elementary</v>
          </cell>
          <cell r="F857">
            <v>3470.75</v>
          </cell>
          <cell r="H857">
            <v>19241434.780000001</v>
          </cell>
          <cell r="I857">
            <v>2659705.14</v>
          </cell>
          <cell r="J857">
            <v>6756140.4100000001</v>
          </cell>
          <cell r="K857">
            <v>15926478.956999999</v>
          </cell>
          <cell r="L857">
            <v>44583759.287</v>
          </cell>
          <cell r="M857">
            <v>0.9</v>
          </cell>
        </row>
        <row r="858">
          <cell r="A858" t="str">
            <v>5309013700200</v>
          </cell>
          <cell r="B858" t="str">
            <v>SOUTH PEKIN SCHOOL DIST 137</v>
          </cell>
          <cell r="C858" t="str">
            <v>TAZEWELL</v>
          </cell>
          <cell r="D858" t="str">
            <v>Elementary</v>
          </cell>
          <cell r="F858">
            <v>226.56</v>
          </cell>
          <cell r="H858">
            <v>1248962.32</v>
          </cell>
          <cell r="I858">
            <v>173617.45</v>
          </cell>
          <cell r="J858">
            <v>428167.88</v>
          </cell>
          <cell r="K858">
            <v>1033115.5687599999</v>
          </cell>
          <cell r="L858">
            <v>2883863.2187599996</v>
          </cell>
          <cell r="M858">
            <v>0.9</v>
          </cell>
        </row>
        <row r="859">
          <cell r="A859" t="str">
            <v>5309030301600</v>
          </cell>
          <cell r="B859" t="str">
            <v>PEKIN COMM H S DIST 303</v>
          </cell>
          <cell r="C859" t="str">
            <v>TAZEWELL</v>
          </cell>
          <cell r="D859" t="str">
            <v>High School</v>
          </cell>
          <cell r="F859">
            <v>1924.32</v>
          </cell>
          <cell r="H859">
            <v>11538683.530000001</v>
          </cell>
          <cell r="I859">
            <v>1474644.9</v>
          </cell>
          <cell r="J859">
            <v>3273621.8600000003</v>
          </cell>
          <cell r="K859">
            <v>10038526.911719998</v>
          </cell>
          <cell r="L859">
            <v>26325477.201719999</v>
          </cell>
          <cell r="M859">
            <v>0.9</v>
          </cell>
        </row>
        <row r="860">
          <cell r="A860" t="str">
            <v>5309030801600</v>
          </cell>
          <cell r="B860" t="str">
            <v>WASHINGTON COMM H S DIST 308</v>
          </cell>
          <cell r="C860" t="str">
            <v>TAZEWELL</v>
          </cell>
          <cell r="D860" t="str">
            <v>High School</v>
          </cell>
          <cell r="F860">
            <v>1329</v>
          </cell>
          <cell r="H860">
            <v>7634962.1899999995</v>
          </cell>
          <cell r="I860">
            <v>1018439.28</v>
          </cell>
          <cell r="J860">
            <v>1547045.0199999996</v>
          </cell>
          <cell r="K860">
            <v>6623206.8209999995</v>
          </cell>
          <cell r="L860">
            <v>16823653.310999997</v>
          </cell>
          <cell r="M860">
            <v>0.9</v>
          </cell>
        </row>
        <row r="861">
          <cell r="A861" t="str">
            <v>5309030901600</v>
          </cell>
          <cell r="B861" t="str">
            <v>EAST PEORIA COMM H S DIST 309</v>
          </cell>
          <cell r="C861" t="str">
            <v>TAZEWELL</v>
          </cell>
          <cell r="D861" t="str">
            <v>High School</v>
          </cell>
          <cell r="F861">
            <v>1006.99</v>
          </cell>
          <cell r="H861">
            <v>6077141.5599999996</v>
          </cell>
          <cell r="I861">
            <v>771676.57</v>
          </cell>
          <cell r="J861">
            <v>1803969.02</v>
          </cell>
          <cell r="K861">
            <v>5291506.7100399993</v>
          </cell>
          <cell r="L861">
            <v>13944293.86004</v>
          </cell>
          <cell r="M861">
            <v>0.9</v>
          </cell>
        </row>
        <row r="862">
          <cell r="A862" t="str">
            <v>5309060600400</v>
          </cell>
          <cell r="B862" t="str">
            <v>SPRING LAKE C C SCH DIST 606</v>
          </cell>
          <cell r="C862" t="str">
            <v>TAZEWELL</v>
          </cell>
          <cell r="D862" t="str">
            <v>Elementary</v>
          </cell>
          <cell r="F862">
            <v>74.459999999999994</v>
          </cell>
          <cell r="H862">
            <v>395029.65</v>
          </cell>
          <cell r="I862">
            <v>57060.18</v>
          </cell>
          <cell r="J862">
            <v>110561.98000000001</v>
          </cell>
          <cell r="K862">
            <v>326266.62716000003</v>
          </cell>
          <cell r="L862">
            <v>888918.43716000009</v>
          </cell>
          <cell r="M862">
            <v>0.9</v>
          </cell>
        </row>
        <row r="863">
          <cell r="A863" t="str">
            <v>5309070102600</v>
          </cell>
          <cell r="B863" t="str">
            <v>DEER CREEK-MACKINAW CUSD 701</v>
          </cell>
          <cell r="C863" t="str">
            <v>TAZEWELL</v>
          </cell>
          <cell r="D863" t="str">
            <v>Unit</v>
          </cell>
          <cell r="F863">
            <v>1048.8800000000001</v>
          </cell>
          <cell r="H863">
            <v>5606112.3600000013</v>
          </cell>
          <cell r="I863">
            <v>803777.72</v>
          </cell>
          <cell r="J863">
            <v>1168741.25</v>
          </cell>
          <cell r="K863">
            <v>4689470.9204800008</v>
          </cell>
          <cell r="L863">
            <v>12268102.250480002</v>
          </cell>
          <cell r="M863">
            <v>0.9</v>
          </cell>
        </row>
        <row r="864">
          <cell r="A864" t="str">
            <v>5309070202600</v>
          </cell>
          <cell r="B864" t="str">
            <v>TREMONT COMM UNIT DIST 702</v>
          </cell>
          <cell r="C864" t="str">
            <v>TAZEWELL</v>
          </cell>
          <cell r="D864" t="str">
            <v>Unit</v>
          </cell>
          <cell r="F864">
            <v>968.5</v>
          </cell>
          <cell r="H864">
            <v>5126080.25</v>
          </cell>
          <cell r="I864">
            <v>742180.92</v>
          </cell>
          <cell r="J864">
            <v>956250.52</v>
          </cell>
          <cell r="K864">
            <v>4277275.3660000004</v>
          </cell>
          <cell r="L864">
            <v>11101787.056</v>
          </cell>
          <cell r="M864">
            <v>0.9</v>
          </cell>
        </row>
        <row r="865">
          <cell r="A865" t="str">
            <v>5309070302600</v>
          </cell>
          <cell r="B865" t="str">
            <v>DELAVAN COMM UNIT DIST 703</v>
          </cell>
          <cell r="C865" t="str">
            <v>TAZEWELL</v>
          </cell>
          <cell r="D865" t="str">
            <v>Unit</v>
          </cell>
          <cell r="F865">
            <v>465.88</v>
          </cell>
          <cell r="H865">
            <v>2517169.6999999997</v>
          </cell>
          <cell r="I865">
            <v>357013.16</v>
          </cell>
          <cell r="J865">
            <v>618995.66000000015</v>
          </cell>
          <cell r="K865">
            <v>2112538.6324800001</v>
          </cell>
          <cell r="L865">
            <v>5605717.1524800006</v>
          </cell>
          <cell r="M865">
            <v>0.9</v>
          </cell>
        </row>
        <row r="866">
          <cell r="A866" t="str">
            <v>5309070902600</v>
          </cell>
          <cell r="B866" t="str">
            <v>MORTON C U SCHOOL DISTRICT 709</v>
          </cell>
          <cell r="C866" t="str">
            <v>TAZEWELL</v>
          </cell>
          <cell r="D866" t="str">
            <v>Unit</v>
          </cell>
          <cell r="F866">
            <v>3017.75</v>
          </cell>
          <cell r="H866">
            <v>16026207.359999999</v>
          </cell>
          <cell r="I866">
            <v>2312562.1800000002</v>
          </cell>
          <cell r="J866">
            <v>3261285.4800000004</v>
          </cell>
          <cell r="K866">
            <v>12531271.383000001</v>
          </cell>
          <cell r="L866">
            <v>34131326.402999997</v>
          </cell>
          <cell r="M866">
            <v>0.9</v>
          </cell>
        </row>
        <row r="867">
          <cell r="A867" t="str">
            <v>5310200100400</v>
          </cell>
          <cell r="B867" t="str">
            <v>METAMORA C C SCH DIST 1</v>
          </cell>
          <cell r="C867" t="str">
            <v>WOODFORD</v>
          </cell>
          <cell r="D867" t="str">
            <v>Elementary</v>
          </cell>
          <cell r="F867">
            <v>894.5</v>
          </cell>
          <cell r="H867">
            <v>4648109.75</v>
          </cell>
          <cell r="I867">
            <v>685473.24</v>
          </cell>
          <cell r="J867">
            <v>983238.37999999977</v>
          </cell>
          <cell r="K867">
            <v>3792514.3549999995</v>
          </cell>
          <cell r="L867">
            <v>10109335.725</v>
          </cell>
          <cell r="M867">
            <v>0.9</v>
          </cell>
        </row>
        <row r="868">
          <cell r="A868" t="str">
            <v>5310200200400</v>
          </cell>
          <cell r="B868" t="str">
            <v>RIVERVIEW C C SCHOOL DISTRICT 2</v>
          </cell>
          <cell r="C868" t="str">
            <v>WOODFORD</v>
          </cell>
          <cell r="D868" t="str">
            <v>Elementary</v>
          </cell>
          <cell r="F868">
            <v>228.15</v>
          </cell>
          <cell r="H868">
            <v>1238500.08</v>
          </cell>
          <cell r="I868">
            <v>174835.9</v>
          </cell>
          <cell r="J868">
            <v>371976.79000000004</v>
          </cell>
          <cell r="K868">
            <v>1018408.5473999999</v>
          </cell>
          <cell r="L868">
            <v>2803721.3174000001</v>
          </cell>
          <cell r="M868">
            <v>0.9</v>
          </cell>
        </row>
        <row r="869">
          <cell r="A869" t="str">
            <v>5310200602600</v>
          </cell>
          <cell r="B869" t="str">
            <v>FIELDCREST CUSD #6</v>
          </cell>
          <cell r="C869" t="str">
            <v>WOODFORD</v>
          </cell>
          <cell r="D869" t="str">
            <v>Unit</v>
          </cell>
          <cell r="F869">
            <v>1010.48</v>
          </cell>
          <cell r="H869">
            <v>5630680.1700000009</v>
          </cell>
          <cell r="I869">
            <v>774351.03</v>
          </cell>
          <cell r="J869">
            <v>1615106.4800000002</v>
          </cell>
          <cell r="K869">
            <v>4737568.3510799995</v>
          </cell>
          <cell r="L869">
            <v>12757706.03108</v>
          </cell>
          <cell r="M869">
            <v>0.9</v>
          </cell>
        </row>
        <row r="870">
          <cell r="A870" t="str">
            <v>5310201102600</v>
          </cell>
          <cell r="B870" t="str">
            <v>EL PASO-GRIDLEY CUSD 11</v>
          </cell>
          <cell r="C870" t="str">
            <v>WOODFORD</v>
          </cell>
          <cell r="D870" t="str">
            <v>Unit</v>
          </cell>
          <cell r="F870">
            <v>1193.25</v>
          </cell>
          <cell r="H870">
            <v>6513839.8299999991</v>
          </cell>
          <cell r="I870">
            <v>914411.34</v>
          </cell>
          <cell r="J870">
            <v>1597311.7599999998</v>
          </cell>
          <cell r="K870">
            <v>5435943.2259999998</v>
          </cell>
          <cell r="L870">
            <v>14461506.155999999</v>
          </cell>
          <cell r="M870">
            <v>0.9</v>
          </cell>
        </row>
        <row r="871">
          <cell r="A871" t="str">
            <v>5310202102600</v>
          </cell>
          <cell r="B871" t="str">
            <v>LOWPOINT-WASHBURN C U S DIST 21</v>
          </cell>
          <cell r="C871" t="str">
            <v>WOODFORD</v>
          </cell>
          <cell r="D871" t="str">
            <v>Unit</v>
          </cell>
          <cell r="F871">
            <v>338.61</v>
          </cell>
          <cell r="H871">
            <v>1901257.31</v>
          </cell>
          <cell r="I871">
            <v>259483.61</v>
          </cell>
          <cell r="J871">
            <v>579965.1</v>
          </cell>
          <cell r="K871">
            <v>1599658.9875600003</v>
          </cell>
          <cell r="L871">
            <v>4340365.0075599998</v>
          </cell>
          <cell r="M871">
            <v>0.9</v>
          </cell>
        </row>
        <row r="872">
          <cell r="A872" t="str">
            <v>5310206002600</v>
          </cell>
          <cell r="B872" t="str">
            <v>ROANOKE BENSON C U S DIST 60</v>
          </cell>
          <cell r="C872" t="str">
            <v>WOODFORD</v>
          </cell>
          <cell r="D872" t="str">
            <v>Unit</v>
          </cell>
          <cell r="F872">
            <v>510.96</v>
          </cell>
          <cell r="H872">
            <v>2796141.91</v>
          </cell>
          <cell r="I872">
            <v>391558.86</v>
          </cell>
          <cell r="J872">
            <v>659389.84</v>
          </cell>
          <cell r="K872">
            <v>2334744.2651600004</v>
          </cell>
          <cell r="L872">
            <v>6181834.8751600003</v>
          </cell>
          <cell r="M872">
            <v>0.9</v>
          </cell>
        </row>
        <row r="873">
          <cell r="A873" t="str">
            <v>5310206900200</v>
          </cell>
          <cell r="B873" t="str">
            <v>GERMANTOWN HILLS SCHOOL DIST 69</v>
          </cell>
          <cell r="C873" t="str">
            <v>WOODFORD</v>
          </cell>
          <cell r="D873" t="str">
            <v>Elementary</v>
          </cell>
          <cell r="F873">
            <v>844.96</v>
          </cell>
          <cell r="H873">
            <v>4312867.3600000003</v>
          </cell>
          <cell r="I873">
            <v>647509.74</v>
          </cell>
          <cell r="J873">
            <v>833722.51000000013</v>
          </cell>
          <cell r="K873">
            <v>3531897.0331599992</v>
          </cell>
          <cell r="L873">
            <v>9325996.6431600004</v>
          </cell>
          <cell r="M873">
            <v>0.9</v>
          </cell>
        </row>
        <row r="874">
          <cell r="A874" t="str">
            <v>5310212201700</v>
          </cell>
          <cell r="B874" t="str">
            <v>METAMORA TWP H S DIST 122</v>
          </cell>
          <cell r="C874" t="str">
            <v>WOODFORD</v>
          </cell>
          <cell r="D874" t="str">
            <v>High School</v>
          </cell>
          <cell r="F874">
            <v>991</v>
          </cell>
          <cell r="H874">
            <v>5600001.1099999994</v>
          </cell>
          <cell r="I874">
            <v>759423.12</v>
          </cell>
          <cell r="J874">
            <v>950210.60000000009</v>
          </cell>
          <cell r="K874">
            <v>4851096.9919999996</v>
          </cell>
          <cell r="L874">
            <v>12160731.822000001</v>
          </cell>
          <cell r="M874">
            <v>0.9</v>
          </cell>
        </row>
        <row r="875">
          <cell r="A875" t="str">
            <v>5310214002600</v>
          </cell>
          <cell r="B875" t="str">
            <v>EUREKA C U DIST 140</v>
          </cell>
          <cell r="C875" t="str">
            <v>WOODFORD</v>
          </cell>
          <cell r="D875" t="str">
            <v>Unit</v>
          </cell>
          <cell r="F875">
            <v>1582.61</v>
          </cell>
          <cell r="H875">
            <v>8553889.9800000004</v>
          </cell>
          <cell r="I875">
            <v>1212785.69</v>
          </cell>
          <cell r="J875">
            <v>1865169.5399999996</v>
          </cell>
          <cell r="K875">
            <v>7120227.3605599999</v>
          </cell>
          <cell r="L875">
            <v>18752072.570560001</v>
          </cell>
          <cell r="M875">
            <v>0.9</v>
          </cell>
        </row>
        <row r="876">
          <cell r="A876" t="str">
            <v>5400000000093</v>
          </cell>
          <cell r="B876" t="str">
            <v>SAFE SCH-VERMILION ROE</v>
          </cell>
          <cell r="C876" t="str">
            <v>VERMILION</v>
          </cell>
          <cell r="D876" t="str">
            <v>Regional</v>
          </cell>
          <cell r="F876">
            <v>0</v>
          </cell>
          <cell r="H876">
            <v>0</v>
          </cell>
          <cell r="I876">
            <v>0</v>
          </cell>
          <cell r="J876">
            <v>0</v>
          </cell>
          <cell r="K876">
            <v>0</v>
          </cell>
          <cell r="L876">
            <v>0</v>
          </cell>
          <cell r="M876">
            <v>0</v>
          </cell>
        </row>
        <row r="877">
          <cell r="A877" t="str">
            <v>5409200102600</v>
          </cell>
          <cell r="B877" t="str">
            <v>BISMARCK HENNING C U SCHOOL DIST</v>
          </cell>
          <cell r="C877" t="str">
            <v>VERMILION</v>
          </cell>
          <cell r="D877" t="str">
            <v>Unit</v>
          </cell>
          <cell r="F877">
            <v>817.5</v>
          </cell>
          <cell r="H877">
            <v>4461098.92</v>
          </cell>
          <cell r="I877">
            <v>626466.6</v>
          </cell>
          <cell r="J877">
            <v>1115134.7500000002</v>
          </cell>
          <cell r="K877">
            <v>3733705.4369999995</v>
          </cell>
          <cell r="L877">
            <v>9936405.7069999985</v>
          </cell>
          <cell r="M877">
            <v>0.9</v>
          </cell>
        </row>
        <row r="878">
          <cell r="A878" t="str">
            <v>5409200202600</v>
          </cell>
          <cell r="B878" t="str">
            <v>WESTVILLE C U SCHOOL DIST 2</v>
          </cell>
          <cell r="C878" t="str">
            <v>VERMILION</v>
          </cell>
          <cell r="D878" t="str">
            <v>Unit</v>
          </cell>
          <cell r="F878">
            <v>1273.1099999999999</v>
          </cell>
          <cell r="H878">
            <v>7202600.1000000015</v>
          </cell>
          <cell r="I878">
            <v>975609.65</v>
          </cell>
          <cell r="J878">
            <v>2249446.2000000002</v>
          </cell>
          <cell r="K878">
            <v>6036210.4315600004</v>
          </cell>
          <cell r="L878">
            <v>16463866.381560003</v>
          </cell>
          <cell r="M878">
            <v>0.9</v>
          </cell>
        </row>
        <row r="879">
          <cell r="A879" t="str">
            <v>5409200402600</v>
          </cell>
          <cell r="B879" t="str">
            <v>GEORGETOWN-RIDGE FARM C U D 4</v>
          </cell>
          <cell r="C879" t="str">
            <v>VERMILION</v>
          </cell>
          <cell r="D879" t="str">
            <v>Unit</v>
          </cell>
          <cell r="F879">
            <v>996.21</v>
          </cell>
          <cell r="H879">
            <v>5721535.3900000006</v>
          </cell>
          <cell r="I879">
            <v>763415.64</v>
          </cell>
          <cell r="J879">
            <v>1945227.8399999999</v>
          </cell>
          <cell r="K879">
            <v>4813642.2631600006</v>
          </cell>
          <cell r="L879">
            <v>13243821.133160003</v>
          </cell>
          <cell r="M879">
            <v>0.9</v>
          </cell>
        </row>
        <row r="880">
          <cell r="A880" t="str">
            <v>5409200702600</v>
          </cell>
          <cell r="B880" t="str">
            <v>ROSSVILLE-ALVIN CU SCH DIST 7</v>
          </cell>
          <cell r="C880" t="str">
            <v>VERMILION</v>
          </cell>
          <cell r="D880" t="str">
            <v>Unit</v>
          </cell>
          <cell r="F880">
            <v>409.95</v>
          </cell>
          <cell r="H880">
            <v>2307025.6399999997</v>
          </cell>
          <cell r="I880">
            <v>314152.88</v>
          </cell>
          <cell r="J880">
            <v>695205.14</v>
          </cell>
          <cell r="K880">
            <v>1926313.1551999999</v>
          </cell>
          <cell r="L880">
            <v>5242696.8151999991</v>
          </cell>
          <cell r="M880">
            <v>0.9</v>
          </cell>
        </row>
        <row r="881">
          <cell r="A881" t="str">
            <v>5409201002600</v>
          </cell>
          <cell r="B881" t="str">
            <v>POTOMAC C U SCH DIST 10</v>
          </cell>
          <cell r="C881" t="str">
            <v>VERMILION</v>
          </cell>
          <cell r="D881" t="str">
            <v>Unit</v>
          </cell>
          <cell r="F881">
            <v>212.62</v>
          </cell>
          <cell r="H881">
            <v>1170004.25</v>
          </cell>
          <cell r="I881">
            <v>162934.95000000001</v>
          </cell>
          <cell r="J881">
            <v>313279.12000000005</v>
          </cell>
          <cell r="K881">
            <v>982325.91552000004</v>
          </cell>
          <cell r="L881">
            <v>2628544.2355200001</v>
          </cell>
          <cell r="M881">
            <v>0.9</v>
          </cell>
        </row>
        <row r="882">
          <cell r="A882" t="str">
            <v>5409201102600</v>
          </cell>
          <cell r="B882" t="str">
            <v>HOOPESTON AREA C U SCH DIST 11</v>
          </cell>
          <cell r="C882" t="str">
            <v>VERMILION</v>
          </cell>
          <cell r="D882" t="str">
            <v>Unit</v>
          </cell>
          <cell r="F882">
            <v>1208.29</v>
          </cell>
          <cell r="H882">
            <v>6993404.1700000009</v>
          </cell>
          <cell r="I882">
            <v>925936.79</v>
          </cell>
          <cell r="J882">
            <v>2494677.44</v>
          </cell>
          <cell r="K882">
            <v>5879001.6668400001</v>
          </cell>
          <cell r="L882">
            <v>16293020.06684</v>
          </cell>
          <cell r="M882">
            <v>0.9</v>
          </cell>
        </row>
        <row r="883">
          <cell r="A883" t="str">
            <v>5409206100300</v>
          </cell>
          <cell r="B883" t="str">
            <v>ARMSTRONG-ELLIS CONS SCH DIST 61</v>
          </cell>
          <cell r="C883" t="str">
            <v>VERMILION</v>
          </cell>
          <cell r="D883" t="str">
            <v>Elementary</v>
          </cell>
          <cell r="F883">
            <v>74.5</v>
          </cell>
          <cell r="H883">
            <v>406240.47</v>
          </cell>
          <cell r="I883">
            <v>57090.84</v>
          </cell>
          <cell r="J883">
            <v>118347.82</v>
          </cell>
          <cell r="K883">
            <v>310843.82799999998</v>
          </cell>
          <cell r="L883">
            <v>892522.95799999987</v>
          </cell>
          <cell r="M883">
            <v>0.9</v>
          </cell>
        </row>
        <row r="884">
          <cell r="A884" t="str">
            <v>5409207602600</v>
          </cell>
          <cell r="B884" t="str">
            <v>OAKWOOD COMM UNIT DIST #76</v>
          </cell>
          <cell r="C884" t="str">
            <v>VERMILION</v>
          </cell>
          <cell r="D884" t="str">
            <v>Unit</v>
          </cell>
          <cell r="F884">
            <v>964.21</v>
          </cell>
          <cell r="H884">
            <v>5300279.6399999997</v>
          </cell>
          <cell r="I884">
            <v>738893.4</v>
          </cell>
          <cell r="J884">
            <v>1395381.7299999997</v>
          </cell>
          <cell r="K884">
            <v>4443382.8441599999</v>
          </cell>
          <cell r="L884">
            <v>11877937.614159999</v>
          </cell>
          <cell r="M884">
            <v>0.9</v>
          </cell>
        </row>
        <row r="885">
          <cell r="A885" t="str">
            <v>5409211802400</v>
          </cell>
          <cell r="B885" t="str">
            <v>DANVILLE C C SCHOOL DIST 118</v>
          </cell>
          <cell r="C885" t="str">
            <v>VERMILION</v>
          </cell>
          <cell r="D885" t="str">
            <v>Unit</v>
          </cell>
          <cell r="F885">
            <v>5586.04</v>
          </cell>
          <cell r="H885">
            <v>33294627.569999997</v>
          </cell>
          <cell r="I885">
            <v>4280694.17</v>
          </cell>
          <cell r="J885">
            <v>13940892.91</v>
          </cell>
          <cell r="K885">
            <v>28089730.047839999</v>
          </cell>
          <cell r="L885">
            <v>79605944.69783999</v>
          </cell>
          <cell r="M885">
            <v>0.9</v>
          </cell>
        </row>
        <row r="886">
          <cell r="A886" t="str">
            <v>5409222501700</v>
          </cell>
          <cell r="B886" t="str">
            <v>ARMSTRONG TWP HS DIST 225</v>
          </cell>
          <cell r="C886" t="str">
            <v>VERMILION</v>
          </cell>
          <cell r="D886" t="str">
            <v>High School</v>
          </cell>
          <cell r="F886">
            <v>69.83</v>
          </cell>
          <cell r="H886">
            <v>405810.53999999992</v>
          </cell>
          <cell r="I886">
            <v>53512.12</v>
          </cell>
          <cell r="J886">
            <v>99331.71</v>
          </cell>
          <cell r="K886">
            <v>334763.94467999996</v>
          </cell>
          <cell r="L886">
            <v>893418.31467999984</v>
          </cell>
          <cell r="M886">
            <v>0.9</v>
          </cell>
        </row>
        <row r="887">
          <cell r="A887" t="str">
            <v>5409251202600</v>
          </cell>
          <cell r="B887" t="str">
            <v>SALT FORK CUD 512</v>
          </cell>
          <cell r="C887" t="str">
            <v>VERMILION</v>
          </cell>
          <cell r="D887" t="str">
            <v>Unit</v>
          </cell>
          <cell r="F887">
            <v>876.96</v>
          </cell>
          <cell r="H887">
            <v>4828173.12</v>
          </cell>
          <cell r="I887">
            <v>672031.98</v>
          </cell>
          <cell r="J887">
            <v>1243167.25</v>
          </cell>
          <cell r="K887">
            <v>4035906.1451600003</v>
          </cell>
          <cell r="L887">
            <v>10779278.49516</v>
          </cell>
          <cell r="M887">
            <v>0.9</v>
          </cell>
        </row>
        <row r="888">
          <cell r="A888" t="str">
            <v>5600000000092</v>
          </cell>
          <cell r="B888" t="str">
            <v>ALT SCH-WILL ROE</v>
          </cell>
          <cell r="C888" t="str">
            <v>WILL</v>
          </cell>
          <cell r="D888" t="str">
            <v>Regional</v>
          </cell>
          <cell r="F888">
            <v>0</v>
          </cell>
          <cell r="H888">
            <v>0</v>
          </cell>
          <cell r="I888">
            <v>0</v>
          </cell>
          <cell r="J888">
            <v>0</v>
          </cell>
          <cell r="K888">
            <v>0</v>
          </cell>
          <cell r="L888">
            <v>0</v>
          </cell>
          <cell r="M888">
            <v>0</v>
          </cell>
        </row>
        <row r="889">
          <cell r="A889" t="str">
            <v>5600000000093</v>
          </cell>
          <cell r="B889" t="str">
            <v>SAFE SCH-WILL ROE</v>
          </cell>
          <cell r="C889" t="str">
            <v>WILL</v>
          </cell>
          <cell r="D889" t="str">
            <v>Regional</v>
          </cell>
          <cell r="F889">
            <v>0</v>
          </cell>
          <cell r="H889">
            <v>0</v>
          </cell>
          <cell r="I889">
            <v>0</v>
          </cell>
          <cell r="J889">
            <v>0</v>
          </cell>
          <cell r="K889">
            <v>0</v>
          </cell>
          <cell r="L889">
            <v>0</v>
          </cell>
          <cell r="M889">
            <v>0</v>
          </cell>
        </row>
        <row r="890">
          <cell r="A890" t="str">
            <v>5600000000095</v>
          </cell>
          <cell r="B890" t="str">
            <v>ALOP-WILL ROE</v>
          </cell>
          <cell r="C890" t="str">
            <v>WILL</v>
          </cell>
          <cell r="D890" t="str">
            <v>Regional</v>
          </cell>
          <cell r="F890">
            <v>0</v>
          </cell>
          <cell r="H890">
            <v>0</v>
          </cell>
          <cell r="I890">
            <v>0</v>
          </cell>
          <cell r="J890">
            <v>0</v>
          </cell>
          <cell r="K890">
            <v>0</v>
          </cell>
          <cell r="L890">
            <v>0</v>
          </cell>
          <cell r="M890">
            <v>0</v>
          </cell>
        </row>
        <row r="891">
          <cell r="A891" t="str">
            <v>5609901700200</v>
          </cell>
          <cell r="B891" t="str">
            <v>CHANNAHON SCHOOL DISTRICT 17</v>
          </cell>
          <cell r="C891" t="str">
            <v>WILL</v>
          </cell>
          <cell r="D891" t="str">
            <v>Elementary</v>
          </cell>
          <cell r="F891">
            <v>1225</v>
          </cell>
          <cell r="H891">
            <v>6252317.4699999997</v>
          </cell>
          <cell r="I891">
            <v>938742</v>
          </cell>
          <cell r="J891">
            <v>1316412.02</v>
          </cell>
          <cell r="K891">
            <v>4802953.9920000006</v>
          </cell>
          <cell r="L891">
            <v>13310425.482000001</v>
          </cell>
          <cell r="M891">
            <v>1.0572299999999999</v>
          </cell>
        </row>
        <row r="892">
          <cell r="A892" t="str">
            <v>5609908100200</v>
          </cell>
          <cell r="B892" t="str">
            <v>UNION SCHOOL DIST 81</v>
          </cell>
          <cell r="C892" t="str">
            <v>WILL</v>
          </cell>
          <cell r="D892" t="str">
            <v>Elementary</v>
          </cell>
          <cell r="F892">
            <v>101.14</v>
          </cell>
          <cell r="H892">
            <v>559352.39999999991</v>
          </cell>
          <cell r="I892">
            <v>77505.600000000006</v>
          </cell>
          <cell r="J892">
            <v>209102.01</v>
          </cell>
          <cell r="K892">
            <v>438816.08444000001</v>
          </cell>
          <cell r="L892">
            <v>1284776.0944399999</v>
          </cell>
          <cell r="M892">
            <v>1.0572299999999999</v>
          </cell>
        </row>
        <row r="893">
          <cell r="A893" t="str">
            <v>5609908400200</v>
          </cell>
          <cell r="B893" t="str">
            <v>ROCKDALE SCHOOL DISTRICT 84</v>
          </cell>
          <cell r="C893" t="str">
            <v>WILL</v>
          </cell>
          <cell r="D893" t="str">
            <v>Elementary</v>
          </cell>
          <cell r="F893">
            <v>294.20999999999998</v>
          </cell>
          <cell r="H893">
            <v>1659814.33</v>
          </cell>
          <cell r="I893">
            <v>225459</v>
          </cell>
          <cell r="J893">
            <v>698612.22</v>
          </cell>
          <cell r="K893">
            <v>1311720.94716</v>
          </cell>
          <cell r="L893">
            <v>3895606.4971599998</v>
          </cell>
          <cell r="M893">
            <v>1.0572299999999999</v>
          </cell>
        </row>
        <row r="894">
          <cell r="A894" t="str">
            <v>5609908600500</v>
          </cell>
          <cell r="B894" t="str">
            <v>JOLIET SCHOOL DIST 86</v>
          </cell>
          <cell r="C894" t="str">
            <v>WILL</v>
          </cell>
          <cell r="D894" t="str">
            <v>Elementary</v>
          </cell>
          <cell r="F894">
            <v>11182.3</v>
          </cell>
          <cell r="H894">
            <v>65499352.440000005</v>
          </cell>
          <cell r="I894">
            <v>8569220.1300000008</v>
          </cell>
          <cell r="J894">
            <v>31890460.119999997</v>
          </cell>
          <cell r="K894">
            <v>55339396.678799994</v>
          </cell>
          <cell r="L894">
            <v>161298429.36879998</v>
          </cell>
          <cell r="M894">
            <v>1.0572299999999999</v>
          </cell>
        </row>
        <row r="895">
          <cell r="A895" t="str">
            <v>5609908800200</v>
          </cell>
          <cell r="B895" t="str">
            <v>CHANEY-MONGE SCH DISTRICT 88</v>
          </cell>
          <cell r="C895" t="str">
            <v>WILL</v>
          </cell>
          <cell r="D895" t="str">
            <v>Elementary</v>
          </cell>
          <cell r="F895">
            <v>449.72</v>
          </cell>
          <cell r="H895">
            <v>2585348.75</v>
          </cell>
          <cell r="I895">
            <v>344629.43</v>
          </cell>
          <cell r="J895">
            <v>1137411.1400000001</v>
          </cell>
          <cell r="K895">
            <v>2170197.8141199998</v>
          </cell>
          <cell r="L895">
            <v>6237587.1341200005</v>
          </cell>
          <cell r="M895">
            <v>1.0572299999999999</v>
          </cell>
        </row>
        <row r="896">
          <cell r="A896" t="str">
            <v>5609908900200</v>
          </cell>
          <cell r="B896" t="str">
            <v>FAIRMONT SCHOOL DISTRICT 89</v>
          </cell>
          <cell r="C896" t="str">
            <v>WILL</v>
          </cell>
          <cell r="D896" t="str">
            <v>Elementary</v>
          </cell>
          <cell r="F896">
            <v>288.75</v>
          </cell>
          <cell r="H896">
            <v>1756098.0899999999</v>
          </cell>
          <cell r="I896">
            <v>221274.9</v>
          </cell>
          <cell r="J896">
            <v>1022565.6399999999</v>
          </cell>
          <cell r="K896">
            <v>1506259.8509999998</v>
          </cell>
          <cell r="L896">
            <v>4506198.4809999997</v>
          </cell>
          <cell r="M896">
            <v>1.0572299999999999</v>
          </cell>
        </row>
        <row r="897">
          <cell r="A897" t="str">
            <v>5609909000200</v>
          </cell>
          <cell r="B897" t="str">
            <v>TAFT SCHOOL DISTRICT 90</v>
          </cell>
          <cell r="C897" t="str">
            <v>WILL</v>
          </cell>
          <cell r="D897" t="str">
            <v>Elementary</v>
          </cell>
          <cell r="F897">
            <v>329.31</v>
          </cell>
          <cell r="H897">
            <v>1745177.47</v>
          </cell>
          <cell r="I897">
            <v>252356.83</v>
          </cell>
          <cell r="J897">
            <v>543703.49000000011</v>
          </cell>
          <cell r="K897">
            <v>1460679.24676</v>
          </cell>
          <cell r="L897">
            <v>4001917.03676</v>
          </cell>
          <cell r="M897">
            <v>1.0572299999999999</v>
          </cell>
        </row>
        <row r="898">
          <cell r="A898" t="str">
            <v>5609909100200</v>
          </cell>
          <cell r="B898" t="str">
            <v>LOCKPORT SCHOOL DIST 91</v>
          </cell>
          <cell r="C898" t="str">
            <v>WILL</v>
          </cell>
          <cell r="D898" t="str">
            <v>Elementary</v>
          </cell>
          <cell r="F898">
            <v>588.47</v>
          </cell>
          <cell r="H898">
            <v>3131361.7900000005</v>
          </cell>
          <cell r="I898">
            <v>450956.33</v>
          </cell>
          <cell r="J898">
            <v>898538.1100000001</v>
          </cell>
          <cell r="K898">
            <v>2590951.8151200004</v>
          </cell>
          <cell r="L898">
            <v>7071808.0451200008</v>
          </cell>
          <cell r="M898">
            <v>1.0572299999999999</v>
          </cell>
        </row>
        <row r="899">
          <cell r="A899" t="str">
            <v>5609909200200</v>
          </cell>
          <cell r="B899" t="str">
            <v>WILL COUNTY SCHOOL DISTRICT 92</v>
          </cell>
          <cell r="C899" t="str">
            <v>WILL</v>
          </cell>
          <cell r="D899" t="str">
            <v>Elementary</v>
          </cell>
          <cell r="F899">
            <v>1518.82</v>
          </cell>
          <cell r="H899">
            <v>7894392.1299999999</v>
          </cell>
          <cell r="I899">
            <v>1163902.1399999999</v>
          </cell>
          <cell r="J899">
            <v>2043179.75</v>
          </cell>
          <cell r="K899">
            <v>6119665.6857199995</v>
          </cell>
          <cell r="L899">
            <v>17221139.70572</v>
          </cell>
          <cell r="M899">
            <v>1.0572299999999999</v>
          </cell>
        </row>
        <row r="900">
          <cell r="A900" t="str">
            <v>5609911400200</v>
          </cell>
          <cell r="B900" t="str">
            <v>MANHATTAN SCHOOL DIST 114</v>
          </cell>
          <cell r="C900" t="str">
            <v>WILL</v>
          </cell>
          <cell r="D900" t="str">
            <v>Elementary</v>
          </cell>
          <cell r="F900">
            <v>1473.5</v>
          </cell>
          <cell r="H900">
            <v>7568933.959999999</v>
          </cell>
          <cell r="I900">
            <v>1129172.52</v>
          </cell>
          <cell r="J900">
            <v>1503274.57</v>
          </cell>
          <cell r="K900">
            <v>6182485.0659999996</v>
          </cell>
          <cell r="L900">
            <v>16383866.115999999</v>
          </cell>
          <cell r="M900">
            <v>1.0572299999999999</v>
          </cell>
        </row>
        <row r="901">
          <cell r="A901" t="str">
            <v>5609912200200</v>
          </cell>
          <cell r="B901" t="str">
            <v>NEW LENOX SCHOOL DIST 122</v>
          </cell>
          <cell r="C901" t="str">
            <v>WILL</v>
          </cell>
          <cell r="D901" t="str">
            <v>Elementary</v>
          </cell>
          <cell r="F901">
            <v>4951.3</v>
          </cell>
          <cell r="H901">
            <v>25129616.68</v>
          </cell>
          <cell r="I901">
            <v>3794280.21</v>
          </cell>
          <cell r="J901">
            <v>4875233.8699999992</v>
          </cell>
          <cell r="K901">
            <v>20656435.935799997</v>
          </cell>
          <cell r="L901">
            <v>54455566.695799991</v>
          </cell>
          <cell r="M901">
            <v>1.0572299999999999</v>
          </cell>
        </row>
        <row r="902">
          <cell r="A902" t="str">
            <v>5609915900200</v>
          </cell>
          <cell r="B902" t="str">
            <v>MOKENA SCHOOL DIST 159</v>
          </cell>
          <cell r="C902" t="str">
            <v>WILL</v>
          </cell>
          <cell r="D902" t="str">
            <v>Elementary</v>
          </cell>
          <cell r="F902">
            <v>1530.55</v>
          </cell>
          <cell r="H902">
            <v>7893308.8199999994</v>
          </cell>
          <cell r="I902">
            <v>1172891.07</v>
          </cell>
          <cell r="J902">
            <v>1826738.2099999997</v>
          </cell>
          <cell r="K902">
            <v>6076694.457799999</v>
          </cell>
          <cell r="L902">
            <v>16969632.557799995</v>
          </cell>
          <cell r="M902">
            <v>1.0572299999999999</v>
          </cell>
        </row>
        <row r="903">
          <cell r="A903" t="str">
            <v>5609916100200</v>
          </cell>
          <cell r="B903" t="str">
            <v>SUMMIT HILL SCHOOL DIST 161</v>
          </cell>
          <cell r="C903" t="str">
            <v>WILL</v>
          </cell>
          <cell r="D903" t="str">
            <v>Elementary</v>
          </cell>
          <cell r="F903">
            <v>3028.22</v>
          </cell>
          <cell r="H903">
            <v>15503817.389999999</v>
          </cell>
          <cell r="I903">
            <v>2320585.5499999998</v>
          </cell>
          <cell r="J903">
            <v>3433799.29</v>
          </cell>
          <cell r="K903">
            <v>12807154.467120003</v>
          </cell>
          <cell r="L903">
            <v>34065356.697119996</v>
          </cell>
          <cell r="M903">
            <v>1.0572299999999999</v>
          </cell>
        </row>
        <row r="904">
          <cell r="A904" t="str">
            <v>5609920202200</v>
          </cell>
          <cell r="B904" t="str">
            <v>PLAINFIELD SCHOOL DIST 202</v>
          </cell>
          <cell r="C904" t="str">
            <v>WILL</v>
          </cell>
          <cell r="D904" t="str">
            <v>Unit</v>
          </cell>
          <cell r="F904">
            <v>26287.71</v>
          </cell>
          <cell r="H904">
            <v>141652815.66999999</v>
          </cell>
          <cell r="I904">
            <v>20144797.920000002</v>
          </cell>
          <cell r="J904">
            <v>36595826.25</v>
          </cell>
          <cell r="K904">
            <v>120503454.44416</v>
          </cell>
          <cell r="L904">
            <v>318896894.28415996</v>
          </cell>
          <cell r="M904">
            <v>1.0572299999999999</v>
          </cell>
        </row>
        <row r="905">
          <cell r="A905" t="str">
            <v>5609920300400</v>
          </cell>
          <cell r="B905" t="str">
            <v>ELWOOD C C SCH DIST 203</v>
          </cell>
          <cell r="C905" t="str">
            <v>WILL</v>
          </cell>
          <cell r="D905" t="str">
            <v>Elementary</v>
          </cell>
          <cell r="F905">
            <v>367.22</v>
          </cell>
          <cell r="H905">
            <v>1939080.0100000002</v>
          </cell>
          <cell r="I905">
            <v>281408.03000000003</v>
          </cell>
          <cell r="J905">
            <v>483466.55999999994</v>
          </cell>
          <cell r="K905">
            <v>1588109.85112</v>
          </cell>
          <cell r="L905">
            <v>4292064.4511200003</v>
          </cell>
          <cell r="M905">
            <v>1.0572299999999999</v>
          </cell>
        </row>
        <row r="906">
          <cell r="A906" t="str">
            <v>5609920401700</v>
          </cell>
          <cell r="B906" t="str">
            <v>JOLIET TWP HS DIST 204</v>
          </cell>
          <cell r="C906" t="str">
            <v>WILL</v>
          </cell>
          <cell r="D906" t="str">
            <v>High School</v>
          </cell>
          <cell r="F906">
            <v>6623.5</v>
          </cell>
          <cell r="H906">
            <v>40663907.710000008</v>
          </cell>
          <cell r="I906">
            <v>5075720.5199999996</v>
          </cell>
          <cell r="J906">
            <v>13634370.189999999</v>
          </cell>
          <cell r="K906">
            <v>35532230.576000005</v>
          </cell>
          <cell r="L906">
            <v>94906228.996000007</v>
          </cell>
          <cell r="M906">
            <v>1.0572299999999999</v>
          </cell>
        </row>
        <row r="907">
          <cell r="A907" t="str">
            <v>5609920501700</v>
          </cell>
          <cell r="B907" t="str">
            <v>LOCKPORT TWP HS DIST 205</v>
          </cell>
          <cell r="C907" t="str">
            <v>WILL</v>
          </cell>
          <cell r="D907" t="str">
            <v>High School</v>
          </cell>
          <cell r="F907">
            <v>3732.5</v>
          </cell>
          <cell r="H907">
            <v>21674037.699999999</v>
          </cell>
          <cell r="I907">
            <v>2860289.4</v>
          </cell>
          <cell r="J907">
            <v>4916529.4699999988</v>
          </cell>
          <cell r="K907">
            <v>18838635.751000002</v>
          </cell>
          <cell r="L907">
            <v>48289492.320999995</v>
          </cell>
          <cell r="M907">
            <v>1.0572299999999999</v>
          </cell>
        </row>
        <row r="908">
          <cell r="A908" t="str">
            <v>5609921001600</v>
          </cell>
          <cell r="B908" t="str">
            <v>LINCOLN WAY COMM H S DIST 210</v>
          </cell>
          <cell r="C908" t="str">
            <v>WILL</v>
          </cell>
          <cell r="D908" t="str">
            <v>High School</v>
          </cell>
          <cell r="F908">
            <v>7041.82</v>
          </cell>
          <cell r="H908">
            <v>39688472.490000002</v>
          </cell>
          <cell r="I908">
            <v>5396287.5</v>
          </cell>
          <cell r="J908">
            <v>6574886.7800000003</v>
          </cell>
          <cell r="K908">
            <v>34387739.252719998</v>
          </cell>
          <cell r="L908">
            <v>86047386.022720009</v>
          </cell>
          <cell r="M908">
            <v>1.0572299999999999</v>
          </cell>
        </row>
        <row r="909">
          <cell r="A909" t="str">
            <v>6510890108000</v>
          </cell>
          <cell r="B909" t="str">
            <v>ILLINOIS STATE UNIVERSITY LAB SCH</v>
          </cell>
          <cell r="C909" t="str">
            <v>MCLEAN</v>
          </cell>
          <cell r="D909" t="str">
            <v>Labs</v>
          </cell>
          <cell r="F909">
            <v>995.78</v>
          </cell>
          <cell r="H909">
            <v>5301472.8</v>
          </cell>
          <cell r="I909">
            <v>763086.12</v>
          </cell>
          <cell r="J909">
            <v>711172.2</v>
          </cell>
          <cell r="K909">
            <v>4489436.4588799998</v>
          </cell>
          <cell r="L909">
            <v>11265167.578880001</v>
          </cell>
          <cell r="M909">
            <v>0.90100000000000002</v>
          </cell>
        </row>
        <row r="910">
          <cell r="A910" t="str">
            <v>6510890208000</v>
          </cell>
          <cell r="B910" t="str">
            <v>UNIVERSITY OF ILLINOIS LAB SCHOOL</v>
          </cell>
          <cell r="C910" t="str">
            <v>CHAMPAIGN</v>
          </cell>
          <cell r="D910" t="str">
            <v>Labs</v>
          </cell>
          <cell r="F910">
            <v>321</v>
          </cell>
          <cell r="H910">
            <v>1722896.87</v>
          </cell>
          <cell r="I910">
            <v>245988.72</v>
          </cell>
          <cell r="J910">
            <v>228785.93000000002</v>
          </cell>
          <cell r="K910">
            <v>1488857.372</v>
          </cell>
          <cell r="L910">
            <v>3686528.892</v>
          </cell>
          <cell r="M910">
            <v>0.9</v>
          </cell>
        </row>
        <row r="911">
          <cell r="A911" t="str">
            <v>07016113A0200</v>
          </cell>
          <cell r="B911" t="str">
            <v>LEMONT-BROMBEREK CSD 113A</v>
          </cell>
          <cell r="C911" t="str">
            <v>COOK</v>
          </cell>
          <cell r="D911" t="str">
            <v>Elementary</v>
          </cell>
          <cell r="F911">
            <v>2047.5</v>
          </cell>
          <cell r="H911">
            <v>10542184.98</v>
          </cell>
          <cell r="I911">
            <v>1569040.2</v>
          </cell>
          <cell r="J911">
            <v>2740449.0999999996</v>
          </cell>
          <cell r="K911">
            <v>8218824.7629999993</v>
          </cell>
          <cell r="L911">
            <v>23070499.042999998</v>
          </cell>
          <cell r="M911">
            <v>1.0572299999999999</v>
          </cell>
        </row>
        <row r="912">
          <cell r="A912" t="str">
            <v>11012002C2600</v>
          </cell>
          <cell r="B912" t="str">
            <v>MARSHALL C U SCHOOL DIST 2C</v>
          </cell>
          <cell r="C912" t="str">
            <v>CLARK</v>
          </cell>
          <cell r="D912" t="str">
            <v>Unit</v>
          </cell>
          <cell r="F912">
            <v>1324.8</v>
          </cell>
          <cell r="H912">
            <v>7295298.0900000008</v>
          </cell>
          <cell r="I912">
            <v>1015220.73</v>
          </cell>
          <cell r="J912">
            <v>1979039.21</v>
          </cell>
          <cell r="K912">
            <v>6124676.1207999997</v>
          </cell>
          <cell r="L912">
            <v>16414234.150800001</v>
          </cell>
          <cell r="M912">
            <v>0.9</v>
          </cell>
        </row>
        <row r="913">
          <cell r="A913" t="str">
            <v>11012003C2600</v>
          </cell>
          <cell r="B913" t="str">
            <v>MARTINSVILLE C U SCH DIST 3C</v>
          </cell>
          <cell r="C913" t="str">
            <v>CLARK</v>
          </cell>
          <cell r="D913" t="str">
            <v>Unit</v>
          </cell>
          <cell r="F913">
            <v>391</v>
          </cell>
          <cell r="H913">
            <v>2238097.64</v>
          </cell>
          <cell r="I913">
            <v>299631.12</v>
          </cell>
          <cell r="J913">
            <v>765758.97</v>
          </cell>
          <cell r="K913">
            <v>1880377.7929999996</v>
          </cell>
          <cell r="L913">
            <v>5183865.523</v>
          </cell>
          <cell r="M913">
            <v>0.9</v>
          </cell>
        </row>
        <row r="914">
          <cell r="A914" t="str">
            <v>11012004C2600</v>
          </cell>
          <cell r="B914" t="str">
            <v>CASEY-WESTFIELD C U SCH DIST 4C</v>
          </cell>
          <cell r="C914" t="str">
            <v>CLARK</v>
          </cell>
          <cell r="D914" t="str">
            <v>Unit</v>
          </cell>
          <cell r="F914">
            <v>880.38</v>
          </cell>
          <cell r="H914">
            <v>4967878.669999999</v>
          </cell>
          <cell r="I914">
            <v>674652.8</v>
          </cell>
          <cell r="J914">
            <v>1551557.0799999998</v>
          </cell>
          <cell r="K914">
            <v>4185580.5234800009</v>
          </cell>
          <cell r="L914">
            <v>11379669.073479999</v>
          </cell>
          <cell r="M914">
            <v>0.9</v>
          </cell>
        </row>
        <row r="915">
          <cell r="A915" t="str">
            <v>11087003A2600</v>
          </cell>
          <cell r="B915" t="str">
            <v>COWDEN-HERRICK CUD 3A</v>
          </cell>
          <cell r="C915" t="str">
            <v>SHELBY</v>
          </cell>
          <cell r="D915" t="str">
            <v>Unit</v>
          </cell>
          <cell r="F915">
            <v>384.61</v>
          </cell>
          <cell r="H915">
            <v>2165991.92</v>
          </cell>
          <cell r="I915">
            <v>294734.33</v>
          </cell>
          <cell r="J915">
            <v>682646.00000000012</v>
          </cell>
          <cell r="K915">
            <v>1824932.9155599996</v>
          </cell>
          <cell r="L915">
            <v>4968305.1655599996</v>
          </cell>
          <cell r="M915">
            <v>0.9</v>
          </cell>
        </row>
        <row r="916">
          <cell r="A916" t="str">
            <v>11087005A2600</v>
          </cell>
          <cell r="B916" t="str">
            <v>STEWARDSON-STRASBURG CU DIST 5A</v>
          </cell>
          <cell r="C916" t="str">
            <v>SHELBY</v>
          </cell>
          <cell r="D916" t="str">
            <v>Unit</v>
          </cell>
          <cell r="F916">
            <v>355.5</v>
          </cell>
          <cell r="H916">
            <v>1937364.4199999997</v>
          </cell>
          <cell r="I916">
            <v>272426.76</v>
          </cell>
          <cell r="J916">
            <v>485877.9</v>
          </cell>
          <cell r="K916">
            <v>1621269.8499999999</v>
          </cell>
          <cell r="L916">
            <v>4316938.93</v>
          </cell>
          <cell r="M916">
            <v>0.9</v>
          </cell>
        </row>
        <row r="917">
          <cell r="A917" t="str">
            <v>17053006J2600</v>
          </cell>
          <cell r="B917" t="str">
            <v>TRI POINT C U SCH DIST 6-J</v>
          </cell>
          <cell r="C917" t="str">
            <v>LIVINGSTON</v>
          </cell>
          <cell r="D917" t="str">
            <v>Unit</v>
          </cell>
          <cell r="F917">
            <v>365.96</v>
          </cell>
          <cell r="H917">
            <v>2036794.28</v>
          </cell>
          <cell r="I917">
            <v>280442.46000000002</v>
          </cell>
          <cell r="J917">
            <v>607134.93000000005</v>
          </cell>
          <cell r="K917">
            <v>1714222.0501600001</v>
          </cell>
          <cell r="L917">
            <v>4638593.72016</v>
          </cell>
          <cell r="M917">
            <v>0.9</v>
          </cell>
        </row>
        <row r="918">
          <cell r="A918" t="str">
            <v>24032002C0200</v>
          </cell>
          <cell r="B918" t="str">
            <v>MAZON-VERONA-KINSMAN ESD 2C</v>
          </cell>
          <cell r="C918" t="str">
            <v>GRUNDY</v>
          </cell>
          <cell r="D918" t="str">
            <v>Elementary</v>
          </cell>
          <cell r="F918">
            <v>309.14</v>
          </cell>
          <cell r="H918">
            <v>1627698.8800000001</v>
          </cell>
          <cell r="I918">
            <v>236900.16</v>
          </cell>
          <cell r="J918">
            <v>410840.00999999995</v>
          </cell>
          <cell r="K918">
            <v>1248343.6244400002</v>
          </cell>
          <cell r="L918">
            <v>3523782.6744400002</v>
          </cell>
          <cell r="M918">
            <v>1.0572299999999999</v>
          </cell>
        </row>
        <row r="919">
          <cell r="A919" t="str">
            <v>24032024C0400</v>
          </cell>
          <cell r="B919" t="str">
            <v>NETTLE CREEK C C SCH DIST 24C</v>
          </cell>
          <cell r="C919" t="str">
            <v>GRUNDY</v>
          </cell>
          <cell r="D919" t="str">
            <v>Elementary</v>
          </cell>
          <cell r="F919">
            <v>90</v>
          </cell>
          <cell r="H919">
            <v>453941.13000000006</v>
          </cell>
          <cell r="I919">
            <v>68968.800000000003</v>
          </cell>
          <cell r="J919">
            <v>101862.77</v>
          </cell>
          <cell r="K919">
            <v>352255.777</v>
          </cell>
          <cell r="L919">
            <v>977028.47700000007</v>
          </cell>
          <cell r="M919">
            <v>1.0572299999999999</v>
          </cell>
        </row>
        <row r="920">
          <cell r="A920" t="str">
            <v>24032060C0400</v>
          </cell>
          <cell r="B920" t="str">
            <v>SARATOGA COMM CONS S DIST 60C</v>
          </cell>
          <cell r="C920" t="str">
            <v>GRUNDY</v>
          </cell>
          <cell r="D920" t="str">
            <v>Elementary</v>
          </cell>
          <cell r="F920">
            <v>774.22</v>
          </cell>
          <cell r="H920">
            <v>4101993.6900000004</v>
          </cell>
          <cell r="I920">
            <v>593300.27</v>
          </cell>
          <cell r="J920">
            <v>1216127.4100000001</v>
          </cell>
          <cell r="K920">
            <v>3411658.2841200004</v>
          </cell>
          <cell r="L920">
            <v>9323079.6541200019</v>
          </cell>
          <cell r="M920">
            <v>1.0572299999999999</v>
          </cell>
        </row>
        <row r="921">
          <cell r="A921" t="str">
            <v>24032072C0400</v>
          </cell>
          <cell r="B921" t="str">
            <v>GARDNER COMM CONS SCH DIST 72C</v>
          </cell>
          <cell r="C921" t="str">
            <v>GRUNDY</v>
          </cell>
          <cell r="D921" t="str">
            <v>Elementary</v>
          </cell>
          <cell r="F921">
            <v>196.05</v>
          </cell>
          <cell r="H921">
            <v>1049768.79</v>
          </cell>
          <cell r="I921">
            <v>150237.03</v>
          </cell>
          <cell r="J921">
            <v>301864.91000000003</v>
          </cell>
          <cell r="K921">
            <v>865715.41679999989</v>
          </cell>
          <cell r="L921">
            <v>2367586.1467999998</v>
          </cell>
          <cell r="M921">
            <v>1.0572299999999999</v>
          </cell>
        </row>
        <row r="922">
          <cell r="A922" t="str">
            <v>51084003A2600</v>
          </cell>
          <cell r="B922" t="str">
            <v>ROCHESTER COMM UNIT SCH DIST 3A</v>
          </cell>
          <cell r="C922" t="str">
            <v>SANGAMON</v>
          </cell>
          <cell r="D922" t="str">
            <v>Unit</v>
          </cell>
          <cell r="F922">
            <v>2280.5300000000002</v>
          </cell>
          <cell r="H922">
            <v>12031267.989999998</v>
          </cell>
          <cell r="I922">
            <v>1747615.74</v>
          </cell>
          <cell r="J922">
            <v>2215644.81</v>
          </cell>
          <cell r="K922">
            <v>10078018.85488</v>
          </cell>
          <cell r="L922">
            <v>26072547.394879997</v>
          </cell>
          <cell r="M922">
            <v>0.93752999999999997</v>
          </cell>
        </row>
        <row r="923">
          <cell r="A923" t="str">
            <v>56099030C0400</v>
          </cell>
          <cell r="B923" t="str">
            <v>TROY COMM CONS SCH DIST 30C</v>
          </cell>
          <cell r="C923" t="str">
            <v>WILL</v>
          </cell>
          <cell r="D923" t="str">
            <v>Elementary</v>
          </cell>
          <cell r="F923">
            <v>4142.7299999999996</v>
          </cell>
          <cell r="H923">
            <v>22019077.32</v>
          </cell>
          <cell r="I923">
            <v>3174656.85</v>
          </cell>
          <cell r="J923">
            <v>6711821.1600000001</v>
          </cell>
          <cell r="K923">
            <v>18338156.036079999</v>
          </cell>
          <cell r="L923">
            <v>50243711.366080001</v>
          </cell>
          <cell r="M923">
            <v>1.0572299999999999</v>
          </cell>
        </row>
        <row r="924">
          <cell r="A924" t="str">
            <v>56099033C0400</v>
          </cell>
          <cell r="B924" t="str">
            <v>HOMER COMM CONS SCH DIST 33C</v>
          </cell>
          <cell r="C924" t="str">
            <v>WILL</v>
          </cell>
          <cell r="D924" t="str">
            <v>Elementary</v>
          </cell>
          <cell r="F924">
            <v>3747.5</v>
          </cell>
          <cell r="H924">
            <v>19373799.029999997</v>
          </cell>
          <cell r="I924">
            <v>2871784.2</v>
          </cell>
          <cell r="J924">
            <v>4690138.91</v>
          </cell>
          <cell r="K924">
            <v>14954722.936999999</v>
          </cell>
          <cell r="L924">
            <v>41890445.076999992</v>
          </cell>
          <cell r="M924">
            <v>1.0572299999999999</v>
          </cell>
        </row>
        <row r="925">
          <cell r="A925" t="str">
            <v>56099070C0400</v>
          </cell>
          <cell r="B925" t="str">
            <v>LARAWAY C C SCHOOL DIST 70C</v>
          </cell>
          <cell r="C925" t="str">
            <v>WILL</v>
          </cell>
          <cell r="D925" t="str">
            <v>Elementary</v>
          </cell>
          <cell r="F925">
            <v>399.38</v>
          </cell>
          <cell r="H925">
            <v>2323944.1099999994</v>
          </cell>
          <cell r="I925">
            <v>306052.88</v>
          </cell>
          <cell r="J925">
            <v>1188380.6499999999</v>
          </cell>
          <cell r="K925">
            <v>1873489.3734799996</v>
          </cell>
          <cell r="L925">
            <v>5691867.0134799983</v>
          </cell>
          <cell r="M925">
            <v>1.0572299999999999</v>
          </cell>
        </row>
        <row r="926">
          <cell r="A926" t="str">
            <v>56099088A0200</v>
          </cell>
          <cell r="B926" t="str">
            <v>RICHLAND SCHOOL DIST 88A</v>
          </cell>
          <cell r="C926" t="str">
            <v>WILL</v>
          </cell>
          <cell r="D926" t="str">
            <v>Elementary</v>
          </cell>
          <cell r="F926">
            <v>875.5</v>
          </cell>
          <cell r="H926">
            <v>4701042.9699999988</v>
          </cell>
          <cell r="I926">
            <v>670913.16</v>
          </cell>
          <cell r="J926">
            <v>1733418.92</v>
          </cell>
          <cell r="K926">
            <v>3987368.9369999999</v>
          </cell>
          <cell r="L926">
            <v>11092743.987</v>
          </cell>
          <cell r="M926">
            <v>1.0572299999999999</v>
          </cell>
        </row>
        <row r="927">
          <cell r="A927" t="str">
            <v>56099157C0400</v>
          </cell>
          <cell r="B927" t="str">
            <v>FRANKFORT C C SCH DIST 157C</v>
          </cell>
          <cell r="C927" t="str">
            <v>WILL</v>
          </cell>
          <cell r="D927" t="str">
            <v>Elementary</v>
          </cell>
          <cell r="F927">
            <v>2467.5</v>
          </cell>
          <cell r="H927">
            <v>12494463.260000002</v>
          </cell>
          <cell r="I927">
            <v>1890894.6</v>
          </cell>
          <cell r="J927">
            <v>2221327.5400000005</v>
          </cell>
          <cell r="K927">
            <v>9513713.1270000003</v>
          </cell>
          <cell r="L927">
            <v>26120398.527000003</v>
          </cell>
          <cell r="M927">
            <v>1.0572299999999999</v>
          </cell>
        </row>
        <row r="928">
          <cell r="A928" t="str">
            <v>56099200U2600</v>
          </cell>
          <cell r="B928" t="str">
            <v>BEECHER C U SCH DIST 200U</v>
          </cell>
          <cell r="C928" t="str">
            <v>WILL</v>
          </cell>
          <cell r="D928" t="str">
            <v>Unit</v>
          </cell>
          <cell r="F928">
            <v>1023.2</v>
          </cell>
          <cell r="H928">
            <v>5496234.1900000004</v>
          </cell>
          <cell r="I928">
            <v>784098.62</v>
          </cell>
          <cell r="J928">
            <v>1211980.6299999997</v>
          </cell>
          <cell r="K928">
            <v>4607148.1902000001</v>
          </cell>
          <cell r="L928">
            <v>12099461.6302</v>
          </cell>
          <cell r="M928">
            <v>1.0572299999999999</v>
          </cell>
        </row>
        <row r="929">
          <cell r="A929" t="str">
            <v>56099201U2600</v>
          </cell>
          <cell r="B929" t="str">
            <v>CRETE MONEE C U SCHOOL DIST 201U</v>
          </cell>
          <cell r="C929" t="str">
            <v>WILL</v>
          </cell>
          <cell r="D929" t="str">
            <v>Unit</v>
          </cell>
          <cell r="F929">
            <v>4778.46</v>
          </cell>
          <cell r="H929">
            <v>27161607.879999999</v>
          </cell>
          <cell r="I929">
            <v>3661829.46</v>
          </cell>
          <cell r="J929">
            <v>8921399.2599999998</v>
          </cell>
          <cell r="K929">
            <v>22976688.40016</v>
          </cell>
          <cell r="L929">
            <v>62721525.000160001</v>
          </cell>
          <cell r="M929">
            <v>1.0572299999999999</v>
          </cell>
        </row>
        <row r="930">
          <cell r="A930" t="str">
            <v>56099207U2600</v>
          </cell>
          <cell r="B930" t="str">
            <v>PEOTONE C U SCH DIST 207U</v>
          </cell>
          <cell r="C930" t="str">
            <v>WILL</v>
          </cell>
          <cell r="D930" t="str">
            <v>Unit</v>
          </cell>
          <cell r="F930">
            <v>1486.03</v>
          </cell>
          <cell r="H930">
            <v>8018435.7299999986</v>
          </cell>
          <cell r="I930">
            <v>1138774.5</v>
          </cell>
          <cell r="J930">
            <v>1823975.5899999999</v>
          </cell>
          <cell r="K930">
            <v>6322885.7908799993</v>
          </cell>
          <cell r="L930">
            <v>17304071.610879999</v>
          </cell>
          <cell r="M930">
            <v>1.0572299999999999</v>
          </cell>
        </row>
        <row r="931">
          <cell r="A931" t="str">
            <v>56099209U2600</v>
          </cell>
          <cell r="B931" t="str">
            <v>WILMINGTON C U SCH DIST 209U</v>
          </cell>
          <cell r="C931" t="str">
            <v>WILL</v>
          </cell>
          <cell r="D931" t="str">
            <v>Unit</v>
          </cell>
          <cell r="F931">
            <v>1348.02</v>
          </cell>
          <cell r="H931">
            <v>7416537.7000000011</v>
          </cell>
          <cell r="I931">
            <v>1033014.68</v>
          </cell>
          <cell r="J931">
            <v>1988746.82</v>
          </cell>
          <cell r="K931">
            <v>6246052.1529200003</v>
          </cell>
          <cell r="L931">
            <v>16684351.352920001</v>
          </cell>
          <cell r="M931">
            <v>1.0572299999999999</v>
          </cell>
        </row>
        <row r="932">
          <cell r="A932" t="str">
            <v>56099255U2600</v>
          </cell>
          <cell r="B932" t="str">
            <v>REED CUSTER C U SCH DIST 255U</v>
          </cell>
          <cell r="C932" t="str">
            <v>WILL</v>
          </cell>
          <cell r="D932" t="str">
            <v>Unit</v>
          </cell>
          <cell r="F932">
            <v>1471.7</v>
          </cell>
          <cell r="H932">
            <v>8075532.7400000012</v>
          </cell>
          <cell r="I932">
            <v>1127793.1399999999</v>
          </cell>
          <cell r="J932">
            <v>2167802.5699999998</v>
          </cell>
          <cell r="K932">
            <v>6393016.5712000011</v>
          </cell>
          <cell r="L932">
            <v>17764145.021200001</v>
          </cell>
          <cell r="M932">
            <v>1.0572299999999999</v>
          </cell>
        </row>
        <row r="933">
          <cell r="A933" t="str">
            <v>56099365U2600</v>
          </cell>
          <cell r="B933" t="str">
            <v>VALLEY VIEW CUSD #365U</v>
          </cell>
          <cell r="C933" t="str">
            <v>WILL</v>
          </cell>
          <cell r="D933" t="str">
            <v>Unit</v>
          </cell>
          <cell r="F933">
            <v>16637.46</v>
          </cell>
          <cell r="H933">
            <v>94466686.219999999</v>
          </cell>
          <cell r="I933">
            <v>12749618.34</v>
          </cell>
          <cell r="J933">
            <v>36269727.649999991</v>
          </cell>
          <cell r="K933">
            <v>81278171.78515999</v>
          </cell>
          <cell r="L933">
            <v>224764203.99515998</v>
          </cell>
          <cell r="M933">
            <v>1.0572299999999999</v>
          </cell>
        </row>
        <row r="934">
          <cell r="A934" t="str">
            <v>07016968P0000</v>
          </cell>
          <cell r="B934" t="str">
            <v>GLENWOOD ACADEMY</v>
          </cell>
          <cell r="F934">
            <v>0</v>
          </cell>
          <cell r="H934">
            <v>0</v>
          </cell>
          <cell r="I934">
            <v>0</v>
          </cell>
          <cell r="J934">
            <v>0</v>
          </cell>
          <cell r="K934">
            <v>0</v>
          </cell>
          <cell r="L934">
            <v>0</v>
          </cell>
          <cell r="M934">
            <v>0</v>
          </cell>
        </row>
      </sheetData>
      <sheetData sheetId="2" refreshError="1"/>
      <sheetData sheetId="3" refreshError="1"/>
      <sheetData sheetId="4">
        <row r="6">
          <cell r="A6" t="str">
            <v>0100100102600</v>
          </cell>
          <cell r="B6" t="str">
            <v>PAYSON COMM UNIT SCHOOL DIST 1</v>
          </cell>
          <cell r="C6" t="str">
            <v>ADAMS</v>
          </cell>
          <cell r="D6" t="str">
            <v>Unit</v>
          </cell>
          <cell r="E6">
            <v>525.13</v>
          </cell>
          <cell r="G6">
            <v>152.49</v>
          </cell>
          <cell r="H6">
            <v>218.15</v>
          </cell>
          <cell r="I6">
            <v>368.30999999999995</v>
          </cell>
          <cell r="K6">
            <v>248.97999999999996</v>
          </cell>
          <cell r="L6">
            <v>244.64999999999998</v>
          </cell>
          <cell r="M6">
            <v>125.99</v>
          </cell>
          <cell r="N6">
            <v>150.16</v>
          </cell>
          <cell r="P6">
            <v>68.026116935483884</v>
          </cell>
          <cell r="Q6">
            <v>84.463883064516125</v>
          </cell>
          <cell r="R6">
            <v>97.317184139784956</v>
          </cell>
          <cell r="S6">
            <v>120.83281586021505</v>
          </cell>
          <cell r="T6">
            <v>66.986698924731186</v>
          </cell>
          <cell r="U6">
            <v>83.17330107526881</v>
          </cell>
          <cell r="W6">
            <v>8.75</v>
          </cell>
          <cell r="X6">
            <v>9.69</v>
          </cell>
          <cell r="Y6">
            <v>6.67</v>
          </cell>
          <cell r="Z6">
            <v>1615931.89</v>
          </cell>
          <cell r="AB6">
            <v>5.91</v>
          </cell>
          <cell r="AC6">
            <v>386173.66</v>
          </cell>
          <cell r="AE6">
            <v>1.24</v>
          </cell>
          <cell r="AF6">
            <v>0.62</v>
          </cell>
          <cell r="AG6">
            <v>0.75</v>
          </cell>
          <cell r="AH6">
            <v>168465.27</v>
          </cell>
          <cell r="AJ6">
            <v>0.55000000000000004</v>
          </cell>
          <cell r="AK6">
            <v>0.27</v>
          </cell>
          <cell r="AL6">
            <v>0.25</v>
          </cell>
          <cell r="AM6">
            <v>68556.490000000005</v>
          </cell>
          <cell r="AO6">
            <v>35.389999999999993</v>
          </cell>
          <cell r="AP6">
            <v>9.43</v>
          </cell>
          <cell r="AQ6">
            <v>3.72</v>
          </cell>
          <cell r="AR6">
            <v>55789.73</v>
          </cell>
          <cell r="AT6">
            <v>0.55000000000000004</v>
          </cell>
          <cell r="AU6">
            <v>0.5</v>
          </cell>
          <cell r="AV6">
            <v>0.6</v>
          </cell>
          <cell r="AW6">
            <v>117084.9</v>
          </cell>
          <cell r="AY6">
            <v>0.33</v>
          </cell>
          <cell r="AZ6">
            <v>0.16</v>
          </cell>
          <cell r="BA6">
            <v>0.2</v>
          </cell>
          <cell r="BB6">
            <v>40180.769999999997</v>
          </cell>
          <cell r="BD6">
            <v>1.1000000000000001</v>
          </cell>
          <cell r="BE6">
            <v>0.55000000000000004</v>
          </cell>
          <cell r="BF6">
            <v>0.75</v>
          </cell>
          <cell r="BG6">
            <v>61500</v>
          </cell>
          <cell r="BI6">
            <v>0.55000000000000004</v>
          </cell>
          <cell r="BJ6">
            <v>0.27</v>
          </cell>
          <cell r="BK6">
            <v>0.25</v>
          </cell>
          <cell r="BL6">
            <v>73759.38</v>
          </cell>
          <cell r="BN6">
            <v>0.82</v>
          </cell>
          <cell r="BO6">
            <v>0.41</v>
          </cell>
          <cell r="BP6">
            <v>0.5</v>
          </cell>
          <cell r="BQ6">
            <v>44331.25</v>
          </cell>
          <cell r="BS6">
            <v>0.55000000000000004</v>
          </cell>
          <cell r="BT6">
            <v>0.27</v>
          </cell>
          <cell r="BU6">
            <v>0.25</v>
          </cell>
          <cell r="BV6">
            <v>114142.25</v>
          </cell>
          <cell r="BX6">
            <v>0.55000000000000004</v>
          </cell>
          <cell r="BY6">
            <v>0.27</v>
          </cell>
          <cell r="BZ6">
            <v>0.25</v>
          </cell>
          <cell r="CA6">
            <v>98882.98</v>
          </cell>
          <cell r="CC6">
            <v>1.1000000000000001</v>
          </cell>
          <cell r="CD6">
            <v>0.55000000000000004</v>
          </cell>
          <cell r="CE6">
            <v>0.75</v>
          </cell>
          <cell r="CF6">
            <v>73800</v>
          </cell>
          <cell r="CH6">
            <v>2918598.57</v>
          </cell>
          <cell r="CJ6">
            <v>2862808.84</v>
          </cell>
        </row>
        <row r="7">
          <cell r="A7" t="str">
            <v>0100100202600</v>
          </cell>
          <cell r="B7" t="str">
            <v>LIBERTY COMM UNIT SCHOOL DIST 2</v>
          </cell>
          <cell r="C7" t="str">
            <v>ADAMS</v>
          </cell>
          <cell r="D7" t="str">
            <v>Unit</v>
          </cell>
          <cell r="E7">
            <v>577.71</v>
          </cell>
          <cell r="G7">
            <v>157.99</v>
          </cell>
          <cell r="H7">
            <v>230.16</v>
          </cell>
          <cell r="I7">
            <v>415.96999999999991</v>
          </cell>
          <cell r="K7">
            <v>247.4</v>
          </cell>
          <cell r="L7">
            <v>243.65</v>
          </cell>
          <cell r="M7">
            <v>144.5</v>
          </cell>
          <cell r="N7">
            <v>185.80999999999997</v>
          </cell>
          <cell r="P7">
            <v>37.435779496829056</v>
          </cell>
          <cell r="Q7">
            <v>120.55422050317095</v>
          </cell>
          <cell r="R7">
            <v>54.536483378632667</v>
          </cell>
          <cell r="S7">
            <v>175.62351662136734</v>
          </cell>
          <cell r="T7">
            <v>44.027737124538298</v>
          </cell>
          <cell r="U7">
            <v>141.78226287546167</v>
          </cell>
          <cell r="W7">
            <v>8.52</v>
          </cell>
          <cell r="X7">
            <v>9.75</v>
          </cell>
          <cell r="Y7">
            <v>7.87</v>
          </cell>
          <cell r="Z7">
            <v>1690402.3</v>
          </cell>
          <cell r="AB7">
            <v>6.27</v>
          </cell>
          <cell r="AC7">
            <v>412399.79</v>
          </cell>
          <cell r="AE7">
            <v>1.23</v>
          </cell>
          <cell r="AF7">
            <v>0.72</v>
          </cell>
          <cell r="AG7">
            <v>0.92</v>
          </cell>
          <cell r="AH7">
            <v>186089.21</v>
          </cell>
          <cell r="AJ7">
            <v>0.54</v>
          </cell>
          <cell r="AK7">
            <v>0.32</v>
          </cell>
          <cell r="AL7">
            <v>0.3</v>
          </cell>
          <cell r="AM7">
            <v>74578.92</v>
          </cell>
          <cell r="AO7">
            <v>37.189999999999991</v>
          </cell>
          <cell r="AP7">
            <v>7.43</v>
          </cell>
          <cell r="AQ7">
            <v>4.09</v>
          </cell>
          <cell r="AR7">
            <v>55724.800000000003</v>
          </cell>
          <cell r="AT7">
            <v>0.54</v>
          </cell>
          <cell r="AU7">
            <v>0.56999999999999995</v>
          </cell>
          <cell r="AV7">
            <v>0.74</v>
          </cell>
          <cell r="AW7">
            <v>131960.5</v>
          </cell>
          <cell r="AY7">
            <v>0.32</v>
          </cell>
          <cell r="AZ7">
            <v>0.19</v>
          </cell>
          <cell r="BA7">
            <v>0.24</v>
          </cell>
          <cell r="BB7">
            <v>43674.75</v>
          </cell>
          <cell r="BD7">
            <v>1.0900000000000001</v>
          </cell>
          <cell r="BE7">
            <v>0.64</v>
          </cell>
          <cell r="BF7">
            <v>0.92</v>
          </cell>
          <cell r="BG7">
            <v>67906.25</v>
          </cell>
          <cell r="BI7">
            <v>0.54</v>
          </cell>
          <cell r="BJ7">
            <v>0.32</v>
          </cell>
          <cell r="BK7">
            <v>0.3</v>
          </cell>
          <cell r="BL7">
            <v>79963.44</v>
          </cell>
          <cell r="BN7">
            <v>0.82</v>
          </cell>
          <cell r="BO7">
            <v>0.48</v>
          </cell>
          <cell r="BP7">
            <v>0.61</v>
          </cell>
          <cell r="BQ7">
            <v>48943.75</v>
          </cell>
          <cell r="BS7">
            <v>0.54</v>
          </cell>
          <cell r="BT7">
            <v>0.32</v>
          </cell>
          <cell r="BU7">
            <v>0.3</v>
          </cell>
          <cell r="BV7">
            <v>123743</v>
          </cell>
          <cell r="BX7">
            <v>0.54</v>
          </cell>
          <cell r="BY7">
            <v>0.32</v>
          </cell>
          <cell r="BZ7">
            <v>0.3</v>
          </cell>
          <cell r="CA7">
            <v>107200.24</v>
          </cell>
          <cell r="CC7">
            <v>1.0900000000000001</v>
          </cell>
          <cell r="CD7">
            <v>0.64</v>
          </cell>
          <cell r="CE7">
            <v>0.92</v>
          </cell>
          <cell r="CF7">
            <v>81487.5</v>
          </cell>
          <cell r="CH7">
            <v>3104074.4499999997</v>
          </cell>
          <cell r="CJ7">
            <v>3048349.65</v>
          </cell>
        </row>
        <row r="8">
          <cell r="A8" t="str">
            <v>0100100302600</v>
          </cell>
          <cell r="B8" t="str">
            <v>CAMP POINT C U SCHOOL DIST 3</v>
          </cell>
          <cell r="C8" t="str">
            <v>ADAMS</v>
          </cell>
          <cell r="D8" t="str">
            <v>Unit</v>
          </cell>
          <cell r="E8">
            <v>864.75</v>
          </cell>
          <cell r="G8">
            <v>264</v>
          </cell>
          <cell r="H8">
            <v>348.5</v>
          </cell>
          <cell r="I8">
            <v>596</v>
          </cell>
          <cell r="K8">
            <v>405.25</v>
          </cell>
          <cell r="L8">
            <v>400.5</v>
          </cell>
          <cell r="M8">
            <v>212</v>
          </cell>
          <cell r="N8">
            <v>247.5</v>
          </cell>
          <cell r="P8">
            <v>105.60000000000001</v>
          </cell>
          <cell r="Q8">
            <v>158.39999999999998</v>
          </cell>
          <cell r="R8">
            <v>139.4</v>
          </cell>
          <cell r="S8">
            <v>209.1</v>
          </cell>
          <cell r="T8">
            <v>99</v>
          </cell>
          <cell r="U8">
            <v>148.5</v>
          </cell>
          <cell r="W8">
            <v>14.96</v>
          </cell>
          <cell r="X8">
            <v>15.33</v>
          </cell>
          <cell r="Y8">
            <v>10.89</v>
          </cell>
          <cell r="Z8">
            <v>2649672.2999999998</v>
          </cell>
          <cell r="AB8">
            <v>9.68</v>
          </cell>
          <cell r="AC8">
            <v>632772.77</v>
          </cell>
          <cell r="AE8">
            <v>2.02</v>
          </cell>
          <cell r="AF8">
            <v>1.06</v>
          </cell>
          <cell r="AG8">
            <v>1.23</v>
          </cell>
          <cell r="AH8">
            <v>278118.45</v>
          </cell>
          <cell r="AJ8">
            <v>0.9</v>
          </cell>
          <cell r="AK8">
            <v>0.47</v>
          </cell>
          <cell r="AL8">
            <v>0.41</v>
          </cell>
          <cell r="AM8">
            <v>113995.22</v>
          </cell>
          <cell r="AO8">
            <v>58.099999999999994</v>
          </cell>
          <cell r="AP8">
            <v>14.599999999999998</v>
          </cell>
          <cell r="AQ8">
            <v>6.13</v>
          </cell>
          <cell r="AR8">
            <v>90539.08</v>
          </cell>
          <cell r="AT8">
            <v>0.9</v>
          </cell>
          <cell r="AU8">
            <v>0.84</v>
          </cell>
          <cell r="AV8">
            <v>0.99</v>
          </cell>
          <cell r="AW8">
            <v>193694.58</v>
          </cell>
          <cell r="AY8">
            <v>0.54</v>
          </cell>
          <cell r="AZ8">
            <v>0.28000000000000003</v>
          </cell>
          <cell r="BA8">
            <v>0.33</v>
          </cell>
          <cell r="BB8">
            <v>66967.95</v>
          </cell>
          <cell r="BD8">
            <v>1.8</v>
          </cell>
          <cell r="BE8">
            <v>0.94</v>
          </cell>
          <cell r="BF8">
            <v>1.23</v>
          </cell>
          <cell r="BG8">
            <v>101731.25</v>
          </cell>
          <cell r="BI8">
            <v>0.9</v>
          </cell>
          <cell r="BJ8">
            <v>0.47</v>
          </cell>
          <cell r="BK8">
            <v>0.41</v>
          </cell>
          <cell r="BL8">
            <v>122702.52</v>
          </cell>
          <cell r="BN8">
            <v>1.35</v>
          </cell>
          <cell r="BO8">
            <v>0.7</v>
          </cell>
          <cell r="BP8">
            <v>0.82</v>
          </cell>
          <cell r="BQ8">
            <v>73543.75</v>
          </cell>
          <cell r="BS8">
            <v>0.9</v>
          </cell>
          <cell r="BT8">
            <v>0.47</v>
          </cell>
          <cell r="BU8">
            <v>0.41</v>
          </cell>
          <cell r="BV8">
            <v>189881.5</v>
          </cell>
          <cell r="BX8">
            <v>0.9</v>
          </cell>
          <cell r="BY8">
            <v>0.47</v>
          </cell>
          <cell r="BZ8">
            <v>0.41</v>
          </cell>
          <cell r="CA8">
            <v>164496.92000000001</v>
          </cell>
          <cell r="CC8">
            <v>1.8</v>
          </cell>
          <cell r="CD8">
            <v>0.94</v>
          </cell>
          <cell r="CE8">
            <v>1.23</v>
          </cell>
          <cell r="CF8">
            <v>122077.5</v>
          </cell>
          <cell r="CH8">
            <v>4800193.79</v>
          </cell>
          <cell r="CJ8">
            <v>4709654.71</v>
          </cell>
        </row>
        <row r="9">
          <cell r="A9" t="str">
            <v>0100100402600</v>
          </cell>
          <cell r="B9" t="str">
            <v>COMMUNITY UNIT SCHOOL DIST 4</v>
          </cell>
          <cell r="C9" t="str">
            <v>ADAMS</v>
          </cell>
          <cell r="D9" t="str">
            <v>Unit</v>
          </cell>
          <cell r="E9">
            <v>673</v>
          </cell>
          <cell r="G9">
            <v>200</v>
          </cell>
          <cell r="H9">
            <v>253</v>
          </cell>
          <cell r="I9">
            <v>467</v>
          </cell>
          <cell r="K9">
            <v>307</v>
          </cell>
          <cell r="L9">
            <v>301</v>
          </cell>
          <cell r="M9">
            <v>152</v>
          </cell>
          <cell r="N9">
            <v>214</v>
          </cell>
          <cell r="P9">
            <v>56.170914542728646</v>
          </cell>
          <cell r="Q9">
            <v>143.82908545727136</v>
          </cell>
          <cell r="R9">
            <v>71.056206896551743</v>
          </cell>
          <cell r="S9">
            <v>181.94379310344826</v>
          </cell>
          <cell r="T9">
            <v>60.102878560719653</v>
          </cell>
          <cell r="U9">
            <v>153.89712143928034</v>
          </cell>
          <cell r="W9">
            <v>10.93</v>
          </cell>
          <cell r="X9">
            <v>10.83</v>
          </cell>
          <cell r="Y9">
            <v>9.16</v>
          </cell>
          <cell r="Z9">
            <v>1998194.2</v>
          </cell>
          <cell r="AB9">
            <v>7.4</v>
          </cell>
          <cell r="AC9">
            <v>486140.12</v>
          </cell>
          <cell r="AE9">
            <v>1.53</v>
          </cell>
          <cell r="AF9">
            <v>0.76</v>
          </cell>
          <cell r="AG9">
            <v>1.07</v>
          </cell>
          <cell r="AH9">
            <v>217798.04</v>
          </cell>
          <cell r="AJ9">
            <v>0.68</v>
          </cell>
          <cell r="AK9">
            <v>0.33</v>
          </cell>
          <cell r="AL9">
            <v>0.35</v>
          </cell>
          <cell r="AM9">
            <v>87422.12</v>
          </cell>
          <cell r="AO9">
            <v>43.92</v>
          </cell>
          <cell r="AP9">
            <v>9.5499999999999989</v>
          </cell>
          <cell r="AQ9">
            <v>4.7699999999999996</v>
          </cell>
          <cell r="AR9">
            <v>66714.89</v>
          </cell>
          <cell r="AT9">
            <v>0.68</v>
          </cell>
          <cell r="AU9">
            <v>0.6</v>
          </cell>
          <cell r="AV9">
            <v>0.85</v>
          </cell>
          <cell r="AW9">
            <v>151912.57999999999</v>
          </cell>
          <cell r="AY9">
            <v>0.4</v>
          </cell>
          <cell r="AZ9">
            <v>0.2</v>
          </cell>
          <cell r="BA9">
            <v>0.28000000000000003</v>
          </cell>
          <cell r="BB9">
            <v>51245.04</v>
          </cell>
          <cell r="BD9">
            <v>1.36</v>
          </cell>
          <cell r="BE9">
            <v>0.67</v>
          </cell>
          <cell r="BF9">
            <v>1.07</v>
          </cell>
          <cell r="BG9">
            <v>79437.5</v>
          </cell>
          <cell r="BI9">
            <v>0.68</v>
          </cell>
          <cell r="BJ9">
            <v>0.33</v>
          </cell>
          <cell r="BK9">
            <v>0.35</v>
          </cell>
          <cell r="BL9">
            <v>93750.24</v>
          </cell>
          <cell r="BN9">
            <v>1.02</v>
          </cell>
          <cell r="BO9">
            <v>0.5</v>
          </cell>
          <cell r="BP9">
            <v>0.71</v>
          </cell>
          <cell r="BQ9">
            <v>57143.75</v>
          </cell>
          <cell r="BS9">
            <v>0.68</v>
          </cell>
          <cell r="BT9">
            <v>0.33</v>
          </cell>
          <cell r="BU9">
            <v>0.35</v>
          </cell>
          <cell r="BV9">
            <v>145078</v>
          </cell>
          <cell r="BX9">
            <v>0.68</v>
          </cell>
          <cell r="BY9">
            <v>0.33</v>
          </cell>
          <cell r="BZ9">
            <v>0.35</v>
          </cell>
          <cell r="CA9">
            <v>125683.04</v>
          </cell>
          <cell r="CC9">
            <v>1.36</v>
          </cell>
          <cell r="CD9">
            <v>0.67</v>
          </cell>
          <cell r="CE9">
            <v>1.07</v>
          </cell>
          <cell r="CF9">
            <v>95325</v>
          </cell>
          <cell r="CH9">
            <v>3655844.5200000005</v>
          </cell>
          <cell r="CJ9">
            <v>3589129.6300000004</v>
          </cell>
        </row>
        <row r="10">
          <cell r="A10" t="str">
            <v>0100117202200</v>
          </cell>
          <cell r="B10" t="str">
            <v>QUINCY SCHOOL DISTRICT 172</v>
          </cell>
          <cell r="C10" t="str">
            <v>ADAMS</v>
          </cell>
          <cell r="D10" t="str">
            <v>Unit</v>
          </cell>
          <cell r="E10">
            <v>6182.46</v>
          </cell>
          <cell r="G10">
            <v>1934.33</v>
          </cell>
          <cell r="H10">
            <v>2390.65</v>
          </cell>
          <cell r="I10">
            <v>4221.3</v>
          </cell>
          <cell r="K10">
            <v>2942.3199999999997</v>
          </cell>
          <cell r="L10">
            <v>2915.49</v>
          </cell>
          <cell r="M10">
            <v>1409.49</v>
          </cell>
          <cell r="N10">
            <v>1830.65</v>
          </cell>
          <cell r="P10">
            <v>1115.5432506502177</v>
          </cell>
          <cell r="Q10">
            <v>818.78674934978221</v>
          </cell>
          <cell r="R10">
            <v>1378.7065661841275</v>
          </cell>
          <cell r="S10">
            <v>1011.9434338158726</v>
          </cell>
          <cell r="T10">
            <v>1055.7501831656548</v>
          </cell>
          <cell r="U10">
            <v>774.8998168343453</v>
          </cell>
          <cell r="W10">
            <v>115.3</v>
          </cell>
          <cell r="X10">
            <v>109.41</v>
          </cell>
          <cell r="Y10">
            <v>83.78</v>
          </cell>
          <cell r="Z10">
            <v>19868819.510000002</v>
          </cell>
          <cell r="AB10">
            <v>72.86</v>
          </cell>
          <cell r="AC10">
            <v>4764929.59</v>
          </cell>
          <cell r="AE10">
            <v>14.71</v>
          </cell>
          <cell r="AF10">
            <v>7.04</v>
          </cell>
          <cell r="AG10">
            <v>9.15</v>
          </cell>
          <cell r="AH10">
            <v>1996865.7</v>
          </cell>
          <cell r="AJ10">
            <v>6.53</v>
          </cell>
          <cell r="AK10">
            <v>3.13</v>
          </cell>
          <cell r="AL10">
            <v>3.05</v>
          </cell>
          <cell r="AM10">
            <v>815058.77</v>
          </cell>
          <cell r="AO10">
            <v>433.19</v>
          </cell>
          <cell r="AP10">
            <v>132.48000000000002</v>
          </cell>
          <cell r="AQ10">
            <v>43.84</v>
          </cell>
          <cell r="AR10">
            <v>702637.9</v>
          </cell>
          <cell r="AT10">
            <v>6.53</v>
          </cell>
          <cell r="AU10">
            <v>5.63</v>
          </cell>
          <cell r="AV10">
            <v>7.32</v>
          </cell>
          <cell r="AW10">
            <v>1384712.88</v>
          </cell>
          <cell r="AY10">
            <v>3.92</v>
          </cell>
          <cell r="AZ10">
            <v>1.87</v>
          </cell>
          <cell r="BA10">
            <v>2.44</v>
          </cell>
          <cell r="BB10">
            <v>479257.59</v>
          </cell>
          <cell r="BD10">
            <v>13.07</v>
          </cell>
          <cell r="BE10">
            <v>6.26</v>
          </cell>
          <cell r="BF10">
            <v>9.15</v>
          </cell>
          <cell r="BG10">
            <v>729800</v>
          </cell>
          <cell r="BI10">
            <v>6.53</v>
          </cell>
          <cell r="BJ10">
            <v>3.13</v>
          </cell>
          <cell r="BK10">
            <v>3.05</v>
          </cell>
          <cell r="BL10">
            <v>876151.14</v>
          </cell>
          <cell r="BN10">
            <v>9.8000000000000007</v>
          </cell>
          <cell r="BO10">
            <v>4.6900000000000004</v>
          </cell>
          <cell r="BP10">
            <v>6.1</v>
          </cell>
          <cell r="BQ10">
            <v>527618.75</v>
          </cell>
          <cell r="BS10">
            <v>6.53</v>
          </cell>
          <cell r="BT10">
            <v>3.13</v>
          </cell>
          <cell r="BU10">
            <v>3.05</v>
          </cell>
          <cell r="BV10">
            <v>1355839.25</v>
          </cell>
          <cell r="BX10">
            <v>6.53</v>
          </cell>
          <cell r="BY10">
            <v>3.13</v>
          </cell>
          <cell r="BZ10">
            <v>3.05</v>
          </cell>
          <cell r="CA10">
            <v>1174581.94</v>
          </cell>
          <cell r="CC10">
            <v>13.07</v>
          </cell>
          <cell r="CD10">
            <v>6.26</v>
          </cell>
          <cell r="CE10">
            <v>9.15</v>
          </cell>
          <cell r="CF10">
            <v>875760</v>
          </cell>
          <cell r="CH10">
            <v>35552033.019999996</v>
          </cell>
          <cell r="CJ10">
            <v>34849395.119999997</v>
          </cell>
        </row>
        <row r="11">
          <cell r="A11" t="str">
            <v>0100926202600</v>
          </cell>
          <cell r="B11" t="str">
            <v>A C CENTRAL CUSD 262</v>
          </cell>
          <cell r="C11" t="str">
            <v>CASS</v>
          </cell>
          <cell r="D11" t="str">
            <v>Unit</v>
          </cell>
          <cell r="E11">
            <v>430.04</v>
          </cell>
          <cell r="G11">
            <v>114.64999999999999</v>
          </cell>
          <cell r="H11">
            <v>171.49</v>
          </cell>
          <cell r="I11">
            <v>312.48</v>
          </cell>
          <cell r="K11">
            <v>182.56</v>
          </cell>
          <cell r="L11">
            <v>179.64999999999998</v>
          </cell>
          <cell r="M11">
            <v>106.49</v>
          </cell>
          <cell r="N11">
            <v>140.99</v>
          </cell>
          <cell r="P11">
            <v>41.336595415915532</v>
          </cell>
          <cell r="Q11">
            <v>73.313404584084452</v>
          </cell>
          <cell r="R11">
            <v>61.83002832861191</v>
          </cell>
          <cell r="S11">
            <v>109.65997167138809</v>
          </cell>
          <cell r="T11">
            <v>50.833376255472579</v>
          </cell>
          <cell r="U11">
            <v>90.156623744527423</v>
          </cell>
          <cell r="W11">
            <v>6.42</v>
          </cell>
          <cell r="X11">
            <v>7.47</v>
          </cell>
          <cell r="Y11">
            <v>6.14</v>
          </cell>
          <cell r="Z11">
            <v>1296253.25</v>
          </cell>
          <cell r="AB11">
            <v>4.82</v>
          </cell>
          <cell r="AC11">
            <v>317232.95</v>
          </cell>
          <cell r="AE11">
            <v>0.91</v>
          </cell>
          <cell r="AF11">
            <v>0.53</v>
          </cell>
          <cell r="AG11">
            <v>0.7</v>
          </cell>
          <cell r="AH11">
            <v>138880.18</v>
          </cell>
          <cell r="AJ11">
            <v>0.4</v>
          </cell>
          <cell r="AK11">
            <v>0.23</v>
          </cell>
          <cell r="AL11">
            <v>0.23</v>
          </cell>
          <cell r="AM11">
            <v>55358.3</v>
          </cell>
          <cell r="AO11">
            <v>28.41</v>
          </cell>
          <cell r="AP11">
            <v>6.83</v>
          </cell>
          <cell r="AQ11">
            <v>3.04</v>
          </cell>
          <cell r="AR11">
            <v>43919.82</v>
          </cell>
          <cell r="AT11">
            <v>0.4</v>
          </cell>
          <cell r="AU11">
            <v>0.42</v>
          </cell>
          <cell r="AV11">
            <v>0.56000000000000005</v>
          </cell>
          <cell r="AW11">
            <v>98516.68</v>
          </cell>
          <cell r="AY11">
            <v>0.24</v>
          </cell>
          <cell r="AZ11">
            <v>0.14000000000000001</v>
          </cell>
          <cell r="BA11">
            <v>0.18</v>
          </cell>
          <cell r="BB11">
            <v>32610.48</v>
          </cell>
          <cell r="BD11">
            <v>0.81</v>
          </cell>
          <cell r="BE11">
            <v>0.47</v>
          </cell>
          <cell r="BF11">
            <v>0.7</v>
          </cell>
          <cell r="BG11">
            <v>50737.5</v>
          </cell>
          <cell r="BI11">
            <v>0.4</v>
          </cell>
          <cell r="BJ11">
            <v>0.23</v>
          </cell>
          <cell r="BK11">
            <v>0.23</v>
          </cell>
          <cell r="BL11">
            <v>59283.24</v>
          </cell>
          <cell r="BN11">
            <v>0.6</v>
          </cell>
          <cell r="BO11">
            <v>0.35</v>
          </cell>
          <cell r="BP11">
            <v>0.46</v>
          </cell>
          <cell r="BQ11">
            <v>36131.25</v>
          </cell>
          <cell r="BS11">
            <v>0.4</v>
          </cell>
          <cell r="BT11">
            <v>0.23</v>
          </cell>
          <cell r="BU11">
            <v>0.23</v>
          </cell>
          <cell r="BV11">
            <v>91740.5</v>
          </cell>
          <cell r="BX11">
            <v>0.4</v>
          </cell>
          <cell r="BY11">
            <v>0.23</v>
          </cell>
          <cell r="BZ11">
            <v>0.23</v>
          </cell>
          <cell r="CA11">
            <v>79476.039999999994</v>
          </cell>
          <cell r="CC11">
            <v>0.81</v>
          </cell>
          <cell r="CD11">
            <v>0.47</v>
          </cell>
          <cell r="CE11">
            <v>0.7</v>
          </cell>
          <cell r="CF11">
            <v>60885</v>
          </cell>
          <cell r="CH11">
            <v>2361025.19</v>
          </cell>
          <cell r="CJ11">
            <v>2317105.37</v>
          </cell>
        </row>
        <row r="12">
          <cell r="A12" t="str">
            <v>1301406300200</v>
          </cell>
          <cell r="B12" t="str">
            <v>ALBERS SCHOOL DISTRICT 63</v>
          </cell>
          <cell r="C12" t="str">
            <v>CLINTON</v>
          </cell>
          <cell r="D12" t="str">
            <v>Elementary</v>
          </cell>
          <cell r="E12">
            <v>196</v>
          </cell>
          <cell r="G12">
            <v>81.25</v>
          </cell>
          <cell r="H12">
            <v>113</v>
          </cell>
          <cell r="I12">
            <v>113</v>
          </cell>
          <cell r="K12">
            <v>126</v>
          </cell>
          <cell r="L12">
            <v>124.25</v>
          </cell>
          <cell r="M12">
            <v>70</v>
          </cell>
          <cell r="N12">
            <v>0</v>
          </cell>
          <cell r="P12">
            <v>14.079150579150578</v>
          </cell>
          <cell r="Q12">
            <v>67.170849420849422</v>
          </cell>
          <cell r="R12">
            <v>19.580849420849422</v>
          </cell>
          <cell r="S12">
            <v>93.419150579150582</v>
          </cell>
          <cell r="T12">
            <v>0</v>
          </cell>
          <cell r="U12">
            <v>0</v>
          </cell>
          <cell r="W12">
            <v>4.29</v>
          </cell>
          <cell r="X12">
            <v>4.71</v>
          </cell>
          <cell r="Y12">
            <v>0</v>
          </cell>
          <cell r="Z12">
            <v>558063</v>
          </cell>
          <cell r="AB12">
            <v>1.8</v>
          </cell>
          <cell r="AC12">
            <v>111612.6</v>
          </cell>
          <cell r="AE12">
            <v>0.63</v>
          </cell>
          <cell r="AF12">
            <v>0.35</v>
          </cell>
          <cell r="AG12">
            <v>0</v>
          </cell>
          <cell r="AH12">
            <v>60766.86</v>
          </cell>
          <cell r="AJ12">
            <v>0.28000000000000003</v>
          </cell>
          <cell r="AK12">
            <v>0.15</v>
          </cell>
          <cell r="AL12">
            <v>0</v>
          </cell>
          <cell r="AM12">
            <v>26663.01</v>
          </cell>
          <cell r="AO12">
            <v>12.46</v>
          </cell>
          <cell r="AP12">
            <v>2.21</v>
          </cell>
          <cell r="AQ12">
            <v>1.39</v>
          </cell>
          <cell r="AR12">
            <v>18342.560000000001</v>
          </cell>
          <cell r="AT12">
            <v>0.28000000000000003</v>
          </cell>
          <cell r="AU12">
            <v>0.28000000000000003</v>
          </cell>
          <cell r="AV12">
            <v>0</v>
          </cell>
          <cell r="AW12">
            <v>37668.959999999999</v>
          </cell>
          <cell r="AY12">
            <v>0.16</v>
          </cell>
          <cell r="AZ12">
            <v>0.09</v>
          </cell>
          <cell r="BA12">
            <v>0</v>
          </cell>
          <cell r="BB12">
            <v>14558.25</v>
          </cell>
          <cell r="BD12">
            <v>0.56000000000000005</v>
          </cell>
          <cell r="BE12">
            <v>0.31</v>
          </cell>
          <cell r="BF12">
            <v>0</v>
          </cell>
          <cell r="BG12">
            <v>22293.75</v>
          </cell>
          <cell r="BI12">
            <v>0.28000000000000003</v>
          </cell>
          <cell r="BJ12">
            <v>0.15</v>
          </cell>
          <cell r="BK12">
            <v>0</v>
          </cell>
          <cell r="BL12">
            <v>29641.62</v>
          </cell>
          <cell r="BN12">
            <v>0.42</v>
          </cell>
          <cell r="BO12">
            <v>0.23</v>
          </cell>
          <cell r="BP12">
            <v>0</v>
          </cell>
          <cell r="BQ12">
            <v>16656.25</v>
          </cell>
          <cell r="BS12">
            <v>0.28000000000000003</v>
          </cell>
          <cell r="BT12">
            <v>0.15</v>
          </cell>
          <cell r="BU12">
            <v>0</v>
          </cell>
          <cell r="BV12">
            <v>45870.25</v>
          </cell>
          <cell r="BX12">
            <v>0.28000000000000003</v>
          </cell>
          <cell r="BY12">
            <v>0.15</v>
          </cell>
          <cell r="BZ12">
            <v>0</v>
          </cell>
          <cell r="CA12">
            <v>39738.019999999997</v>
          </cell>
          <cell r="CC12">
            <v>0.56000000000000005</v>
          </cell>
          <cell r="CD12">
            <v>0.31</v>
          </cell>
          <cell r="CE12">
            <v>0</v>
          </cell>
          <cell r="CF12">
            <v>26752.5</v>
          </cell>
          <cell r="CH12">
            <v>1008627.63</v>
          </cell>
          <cell r="CJ12">
            <v>990285.07</v>
          </cell>
        </row>
        <row r="13">
          <cell r="A13" t="str">
            <v>0701612600200</v>
          </cell>
          <cell r="B13" t="str">
            <v>ALSIP-HAZLGRN-OAKLWN S DIST 126</v>
          </cell>
          <cell r="C13" t="str">
            <v>COOK</v>
          </cell>
          <cell r="D13" t="str">
            <v>Elementary</v>
          </cell>
          <cell r="E13">
            <v>1576.25</v>
          </cell>
          <cell r="G13">
            <v>619</v>
          </cell>
          <cell r="H13">
            <v>936.5</v>
          </cell>
          <cell r="I13">
            <v>936.5</v>
          </cell>
          <cell r="K13">
            <v>1016.25</v>
          </cell>
          <cell r="L13">
            <v>995.5</v>
          </cell>
          <cell r="M13">
            <v>560</v>
          </cell>
          <cell r="N13">
            <v>0</v>
          </cell>
          <cell r="P13">
            <v>325.91513982642238</v>
          </cell>
          <cell r="Q13">
            <v>293.08486017357762</v>
          </cell>
          <cell r="R13">
            <v>493.08486017357762</v>
          </cell>
          <cell r="S13">
            <v>443.41513982642238</v>
          </cell>
          <cell r="T13">
            <v>0</v>
          </cell>
          <cell r="U13">
            <v>0</v>
          </cell>
          <cell r="W13">
            <v>36.380000000000003</v>
          </cell>
          <cell r="X13">
            <v>42.39</v>
          </cell>
          <cell r="Y13">
            <v>0</v>
          </cell>
          <cell r="Z13">
            <v>4884291.3899999997</v>
          </cell>
          <cell r="AB13">
            <v>15.75</v>
          </cell>
          <cell r="AC13">
            <v>976858.27</v>
          </cell>
          <cell r="AE13">
            <v>5.08</v>
          </cell>
          <cell r="AF13">
            <v>2.8</v>
          </cell>
          <cell r="AG13">
            <v>0</v>
          </cell>
          <cell r="AH13">
            <v>488615.16</v>
          </cell>
          <cell r="AJ13">
            <v>2.25</v>
          </cell>
          <cell r="AK13">
            <v>1.24</v>
          </cell>
          <cell r="AL13">
            <v>0</v>
          </cell>
          <cell r="AM13">
            <v>216404.43</v>
          </cell>
          <cell r="AO13">
            <v>107.97999999999999</v>
          </cell>
          <cell r="AP13">
            <v>38.809999999999995</v>
          </cell>
          <cell r="AQ13">
            <v>11.17</v>
          </cell>
          <cell r="AR13">
            <v>182234.6</v>
          </cell>
          <cell r="AT13">
            <v>2.25</v>
          </cell>
          <cell r="AU13">
            <v>2.2400000000000002</v>
          </cell>
          <cell r="AV13">
            <v>0</v>
          </cell>
          <cell r="AW13">
            <v>302024.34000000003</v>
          </cell>
          <cell r="AY13">
            <v>1.35</v>
          </cell>
          <cell r="AZ13">
            <v>0.74</v>
          </cell>
          <cell r="BA13">
            <v>0</v>
          </cell>
          <cell r="BB13">
            <v>121706.97</v>
          </cell>
          <cell r="BD13">
            <v>4.51</v>
          </cell>
          <cell r="BE13">
            <v>2.48</v>
          </cell>
          <cell r="BF13">
            <v>0</v>
          </cell>
          <cell r="BG13">
            <v>179118.75</v>
          </cell>
          <cell r="BI13">
            <v>2.25</v>
          </cell>
          <cell r="BJ13">
            <v>1.24</v>
          </cell>
          <cell r="BK13">
            <v>0</v>
          </cell>
          <cell r="BL13">
            <v>240579.66</v>
          </cell>
          <cell r="BN13">
            <v>3.38</v>
          </cell>
          <cell r="BO13">
            <v>1.86</v>
          </cell>
          <cell r="BP13">
            <v>0</v>
          </cell>
          <cell r="BQ13">
            <v>134275</v>
          </cell>
          <cell r="BS13">
            <v>2.25</v>
          </cell>
          <cell r="BT13">
            <v>1.24</v>
          </cell>
          <cell r="BU13">
            <v>0</v>
          </cell>
          <cell r="BV13">
            <v>372295.75</v>
          </cell>
          <cell r="BX13">
            <v>2.25</v>
          </cell>
          <cell r="BY13">
            <v>1.24</v>
          </cell>
          <cell r="BZ13">
            <v>0</v>
          </cell>
          <cell r="CA13">
            <v>322524.86</v>
          </cell>
          <cell r="CC13">
            <v>4.51</v>
          </cell>
          <cell r="CD13">
            <v>2.48</v>
          </cell>
          <cell r="CE13">
            <v>0</v>
          </cell>
          <cell r="CF13">
            <v>214942.5</v>
          </cell>
          <cell r="CH13">
            <v>8635871.6799999997</v>
          </cell>
          <cell r="CJ13">
            <v>8453637.0800000001</v>
          </cell>
        </row>
        <row r="14">
          <cell r="A14" t="str">
            <v>0302501002600</v>
          </cell>
          <cell r="B14" t="str">
            <v>ALTAMONT COMM UNIT SCH DIST 10</v>
          </cell>
          <cell r="C14" t="str">
            <v>EFFINGHAM</v>
          </cell>
          <cell r="D14" t="str">
            <v>Unit</v>
          </cell>
          <cell r="E14">
            <v>705.79</v>
          </cell>
          <cell r="G14">
            <v>178.64999999999998</v>
          </cell>
          <cell r="H14">
            <v>258.64999999999998</v>
          </cell>
          <cell r="I14">
            <v>520.13999999999987</v>
          </cell>
          <cell r="K14">
            <v>286.80999999999995</v>
          </cell>
          <cell r="L14">
            <v>279.80999999999995</v>
          </cell>
          <cell r="M14">
            <v>157.49</v>
          </cell>
          <cell r="N14">
            <v>261.49</v>
          </cell>
          <cell r="P14">
            <v>92.291890267462321</v>
          </cell>
          <cell r="Q14">
            <v>86.358109732537656</v>
          </cell>
          <cell r="R14">
            <v>133.62047253108946</v>
          </cell>
          <cell r="S14">
            <v>125.02952746891052</v>
          </cell>
          <cell r="T14">
            <v>135.08763720144825</v>
          </cell>
          <cell r="U14">
            <v>126.40236279855176</v>
          </cell>
          <cell r="W14">
            <v>10.47</v>
          </cell>
          <cell r="X14">
            <v>11.68</v>
          </cell>
          <cell r="Y14">
            <v>11.81</v>
          </cell>
          <cell r="Z14">
            <v>2210110.88</v>
          </cell>
          <cell r="AB14">
            <v>8.36</v>
          </cell>
          <cell r="AC14">
            <v>553548.39</v>
          </cell>
          <cell r="AE14">
            <v>1.43</v>
          </cell>
          <cell r="AF14">
            <v>0.78</v>
          </cell>
          <cell r="AG14">
            <v>1.3</v>
          </cell>
          <cell r="AH14">
            <v>229131.37</v>
          </cell>
          <cell r="AJ14">
            <v>0.63</v>
          </cell>
          <cell r="AK14">
            <v>0.34</v>
          </cell>
          <cell r="AL14">
            <v>0.43</v>
          </cell>
          <cell r="AM14">
            <v>90609.279999999999</v>
          </cell>
          <cell r="AO14">
            <v>48.150000000000013</v>
          </cell>
          <cell r="AP14">
            <v>13.879999999999999</v>
          </cell>
          <cell r="AQ14">
            <v>5</v>
          </cell>
          <cell r="AR14">
            <v>77141.25</v>
          </cell>
          <cell r="AT14">
            <v>0.63</v>
          </cell>
          <cell r="AU14">
            <v>0.62</v>
          </cell>
          <cell r="AV14">
            <v>1.04</v>
          </cell>
          <cell r="AW14">
            <v>164605.54</v>
          </cell>
          <cell r="AY14">
            <v>0.38</v>
          </cell>
          <cell r="AZ14">
            <v>0.2</v>
          </cell>
          <cell r="BA14">
            <v>0.34</v>
          </cell>
          <cell r="BB14">
            <v>53574.36</v>
          </cell>
          <cell r="BD14">
            <v>1.27</v>
          </cell>
          <cell r="BE14">
            <v>0.69</v>
          </cell>
          <cell r="BF14">
            <v>1.3</v>
          </cell>
          <cell r="BG14">
            <v>83537.5</v>
          </cell>
          <cell r="BI14">
            <v>0.63</v>
          </cell>
          <cell r="BJ14">
            <v>0.34</v>
          </cell>
          <cell r="BK14">
            <v>0.43</v>
          </cell>
          <cell r="BL14">
            <v>96507.6</v>
          </cell>
          <cell r="BN14">
            <v>0.95</v>
          </cell>
          <cell r="BO14">
            <v>0.52</v>
          </cell>
          <cell r="BP14">
            <v>0.87</v>
          </cell>
          <cell r="BQ14">
            <v>59962.5</v>
          </cell>
          <cell r="BS14">
            <v>0.63</v>
          </cell>
          <cell r="BT14">
            <v>0.34</v>
          </cell>
          <cell r="BU14">
            <v>0.43</v>
          </cell>
          <cell r="BV14">
            <v>149345</v>
          </cell>
          <cell r="BX14">
            <v>0.63</v>
          </cell>
          <cell r="BY14">
            <v>0.34</v>
          </cell>
          <cell r="BZ14">
            <v>0.43</v>
          </cell>
          <cell r="CA14">
            <v>129379.6</v>
          </cell>
          <cell r="CC14">
            <v>1.27</v>
          </cell>
          <cell r="CD14">
            <v>0.69</v>
          </cell>
          <cell r="CE14">
            <v>1.3</v>
          </cell>
          <cell r="CF14">
            <v>100245</v>
          </cell>
          <cell r="CH14">
            <v>3997698.27</v>
          </cell>
          <cell r="CJ14">
            <v>3920557.02</v>
          </cell>
        </row>
        <row r="15">
          <cell r="A15" t="str">
            <v>0701614500200</v>
          </cell>
          <cell r="B15" t="str">
            <v>ARBOR PARK SCHOOL DISTRICT 145</v>
          </cell>
          <cell r="C15" t="str">
            <v>COOK</v>
          </cell>
          <cell r="D15" t="str">
            <v>Elementary</v>
          </cell>
          <cell r="E15">
            <v>1310.55</v>
          </cell>
          <cell r="G15">
            <v>532.82000000000005</v>
          </cell>
          <cell r="H15">
            <v>766.65000000000009</v>
          </cell>
          <cell r="I15">
            <v>766.65000000000009</v>
          </cell>
          <cell r="K15">
            <v>842.89</v>
          </cell>
          <cell r="L15">
            <v>831.81000000000006</v>
          </cell>
          <cell r="M15">
            <v>467.66000000000008</v>
          </cell>
          <cell r="N15">
            <v>0</v>
          </cell>
          <cell r="P15">
            <v>236.31184298213887</v>
          </cell>
          <cell r="Q15">
            <v>296.50815701786121</v>
          </cell>
          <cell r="R15">
            <v>340.01815701786114</v>
          </cell>
          <cell r="S15">
            <v>426.63184298213895</v>
          </cell>
          <cell r="T15">
            <v>0</v>
          </cell>
          <cell r="U15">
            <v>0</v>
          </cell>
          <cell r="W15">
            <v>30.57</v>
          </cell>
          <cell r="X15">
            <v>34.06</v>
          </cell>
          <cell r="Y15">
            <v>0</v>
          </cell>
          <cell r="Z15">
            <v>4007512.41</v>
          </cell>
          <cell r="AB15">
            <v>12.92</v>
          </cell>
          <cell r="AC15">
            <v>801502.48</v>
          </cell>
          <cell r="AE15">
            <v>4.21</v>
          </cell>
          <cell r="AF15">
            <v>2.33</v>
          </cell>
          <cell r="AG15">
            <v>0</v>
          </cell>
          <cell r="AH15">
            <v>405525.78</v>
          </cell>
          <cell r="AJ15">
            <v>1.87</v>
          </cell>
          <cell r="AK15">
            <v>1.03</v>
          </cell>
          <cell r="AL15">
            <v>0</v>
          </cell>
          <cell r="AM15">
            <v>179820.3</v>
          </cell>
          <cell r="AO15">
            <v>88.73</v>
          </cell>
          <cell r="AP15">
            <v>29.78</v>
          </cell>
          <cell r="AQ15">
            <v>9.2899999999999991</v>
          </cell>
          <cell r="AR15">
            <v>147255.44</v>
          </cell>
          <cell r="AT15">
            <v>1.87</v>
          </cell>
          <cell r="AU15">
            <v>1.87</v>
          </cell>
          <cell r="AV15">
            <v>0</v>
          </cell>
          <cell r="AW15">
            <v>251574.84</v>
          </cell>
          <cell r="AY15">
            <v>1.1200000000000001</v>
          </cell>
          <cell r="AZ15">
            <v>0.62</v>
          </cell>
          <cell r="BA15">
            <v>0</v>
          </cell>
          <cell r="BB15">
            <v>101325.42</v>
          </cell>
          <cell r="BD15">
            <v>3.74</v>
          </cell>
          <cell r="BE15">
            <v>2.0699999999999998</v>
          </cell>
          <cell r="BF15">
            <v>0</v>
          </cell>
          <cell r="BG15">
            <v>148881.25</v>
          </cell>
          <cell r="BI15">
            <v>1.87</v>
          </cell>
          <cell r="BJ15">
            <v>1.03</v>
          </cell>
          <cell r="BK15">
            <v>0</v>
          </cell>
          <cell r="BL15">
            <v>199908.6</v>
          </cell>
          <cell r="BN15">
            <v>2.8</v>
          </cell>
          <cell r="BO15">
            <v>1.55</v>
          </cell>
          <cell r="BP15">
            <v>0</v>
          </cell>
          <cell r="BQ15">
            <v>111468.75</v>
          </cell>
          <cell r="BS15">
            <v>1.87</v>
          </cell>
          <cell r="BT15">
            <v>1.03</v>
          </cell>
          <cell r="BU15">
            <v>0</v>
          </cell>
          <cell r="BV15">
            <v>309357.5</v>
          </cell>
          <cell r="BX15">
            <v>1.87</v>
          </cell>
          <cell r="BY15">
            <v>1.03</v>
          </cell>
          <cell r="BZ15">
            <v>0</v>
          </cell>
          <cell r="CA15">
            <v>268000.59999999998</v>
          </cell>
          <cell r="CC15">
            <v>3.74</v>
          </cell>
          <cell r="CD15">
            <v>2.0699999999999998</v>
          </cell>
          <cell r="CE15">
            <v>0</v>
          </cell>
          <cell r="CF15">
            <v>178657.5</v>
          </cell>
          <cell r="CH15">
            <v>7110790.8700000001</v>
          </cell>
          <cell r="CJ15">
            <v>6963535.4299999997</v>
          </cell>
        </row>
        <row r="16">
          <cell r="A16" t="str">
            <v>1102130602600</v>
          </cell>
          <cell r="B16" t="str">
            <v>ARCOLA C U SCHOOL DISTRICT 306</v>
          </cell>
          <cell r="C16" t="str">
            <v>DOUGLAS</v>
          </cell>
          <cell r="D16" t="str">
            <v>Unit</v>
          </cell>
          <cell r="E16">
            <v>674.62</v>
          </cell>
          <cell r="G16">
            <v>177.15</v>
          </cell>
          <cell r="H16">
            <v>270.99</v>
          </cell>
          <cell r="I16">
            <v>487.96999999999997</v>
          </cell>
          <cell r="K16">
            <v>278.14999999999998</v>
          </cell>
          <cell r="L16">
            <v>268.64999999999998</v>
          </cell>
          <cell r="M16">
            <v>179.49</v>
          </cell>
          <cell r="N16">
            <v>216.97999999999996</v>
          </cell>
          <cell r="P16">
            <v>90.822934207361087</v>
          </cell>
          <cell r="Q16">
            <v>86.327065792638919</v>
          </cell>
          <cell r="R16">
            <v>138.93371121000723</v>
          </cell>
          <cell r="S16">
            <v>132.05628878999278</v>
          </cell>
          <cell r="T16">
            <v>111.2433545826317</v>
          </cell>
          <cell r="U16">
            <v>105.73664541736827</v>
          </cell>
          <cell r="W16">
            <v>10.37</v>
          </cell>
          <cell r="X16">
            <v>12.22</v>
          </cell>
          <cell r="Y16">
            <v>9.7899999999999991</v>
          </cell>
          <cell r="Z16">
            <v>2094291.1</v>
          </cell>
          <cell r="AB16">
            <v>7.78</v>
          </cell>
          <cell r="AC16">
            <v>511308.83</v>
          </cell>
          <cell r="AE16">
            <v>1.39</v>
          </cell>
          <cell r="AF16">
            <v>0.89</v>
          </cell>
          <cell r="AG16">
            <v>1.08</v>
          </cell>
          <cell r="AH16">
            <v>217886.4</v>
          </cell>
          <cell r="AJ16">
            <v>0.61</v>
          </cell>
          <cell r="AK16">
            <v>0.39</v>
          </cell>
          <cell r="AL16">
            <v>0.36</v>
          </cell>
          <cell r="AM16">
            <v>87510.48</v>
          </cell>
          <cell r="AO16">
            <v>45.759999999999991</v>
          </cell>
          <cell r="AP16">
            <v>16.34</v>
          </cell>
          <cell r="AQ16">
            <v>4.78</v>
          </cell>
          <cell r="AR16">
            <v>77120.89</v>
          </cell>
          <cell r="AT16">
            <v>0.61</v>
          </cell>
          <cell r="AU16">
            <v>0.71</v>
          </cell>
          <cell r="AV16">
            <v>0.86</v>
          </cell>
          <cell r="AW16">
            <v>155377.48000000001</v>
          </cell>
          <cell r="AY16">
            <v>0.37</v>
          </cell>
          <cell r="AZ16">
            <v>0.23</v>
          </cell>
          <cell r="BA16">
            <v>0.28000000000000003</v>
          </cell>
          <cell r="BB16">
            <v>51245.04</v>
          </cell>
          <cell r="BD16">
            <v>1.23</v>
          </cell>
          <cell r="BE16">
            <v>0.79</v>
          </cell>
          <cell r="BF16">
            <v>1.08</v>
          </cell>
          <cell r="BG16">
            <v>79437.5</v>
          </cell>
          <cell r="BI16">
            <v>0.61</v>
          </cell>
          <cell r="BJ16">
            <v>0.39</v>
          </cell>
          <cell r="BK16">
            <v>0.36</v>
          </cell>
          <cell r="BL16">
            <v>93750.24</v>
          </cell>
          <cell r="BN16">
            <v>0.92</v>
          </cell>
          <cell r="BO16">
            <v>0.59</v>
          </cell>
          <cell r="BP16">
            <v>0.72</v>
          </cell>
          <cell r="BQ16">
            <v>57143.75</v>
          </cell>
          <cell r="BS16">
            <v>0.61</v>
          </cell>
          <cell r="BT16">
            <v>0.39</v>
          </cell>
          <cell r="BU16">
            <v>0.36</v>
          </cell>
          <cell r="BV16">
            <v>145078</v>
          </cell>
          <cell r="BX16">
            <v>0.61</v>
          </cell>
          <cell r="BY16">
            <v>0.39</v>
          </cell>
          <cell r="BZ16">
            <v>0.36</v>
          </cell>
          <cell r="CA16">
            <v>125683.04</v>
          </cell>
          <cell r="CC16">
            <v>1.23</v>
          </cell>
          <cell r="CD16">
            <v>0.79</v>
          </cell>
          <cell r="CE16">
            <v>1.08</v>
          </cell>
          <cell r="CF16">
            <v>95325</v>
          </cell>
          <cell r="CH16">
            <v>3791157.7500000005</v>
          </cell>
          <cell r="CJ16">
            <v>3714036.8600000003</v>
          </cell>
        </row>
        <row r="17">
          <cell r="A17" t="str">
            <v>0701621701600</v>
          </cell>
          <cell r="B17" t="str">
            <v>ARGO COMM H S DIST 217</v>
          </cell>
          <cell r="C17" t="str">
            <v>COOK</v>
          </cell>
          <cell r="D17" t="str">
            <v>High School</v>
          </cell>
          <cell r="E17">
            <v>1945</v>
          </cell>
          <cell r="G17">
            <v>0</v>
          </cell>
          <cell r="H17">
            <v>0</v>
          </cell>
          <cell r="I17">
            <v>1945</v>
          </cell>
          <cell r="K17">
            <v>0</v>
          </cell>
          <cell r="L17">
            <v>0</v>
          </cell>
          <cell r="M17">
            <v>0</v>
          </cell>
          <cell r="N17">
            <v>1945</v>
          </cell>
          <cell r="P17">
            <v>0</v>
          </cell>
          <cell r="Q17">
            <v>0</v>
          </cell>
          <cell r="R17">
            <v>0</v>
          </cell>
          <cell r="S17">
            <v>0</v>
          </cell>
          <cell r="T17">
            <v>1322</v>
          </cell>
          <cell r="U17">
            <v>623</v>
          </cell>
          <cell r="W17">
            <v>0</v>
          </cell>
          <cell r="X17">
            <v>0</v>
          </cell>
          <cell r="Y17">
            <v>91.02</v>
          </cell>
          <cell r="Z17">
            <v>6448129.8600000003</v>
          </cell>
          <cell r="AB17">
            <v>30.33</v>
          </cell>
          <cell r="AC17">
            <v>2149161.6800000002</v>
          </cell>
          <cell r="AE17">
            <v>0</v>
          </cell>
          <cell r="AF17">
            <v>0</v>
          </cell>
          <cell r="AG17">
            <v>9.7200000000000006</v>
          </cell>
          <cell r="AH17">
            <v>688593.96</v>
          </cell>
          <cell r="AJ17">
            <v>0</v>
          </cell>
          <cell r="AK17">
            <v>0</v>
          </cell>
          <cell r="AL17">
            <v>3.24</v>
          </cell>
          <cell r="AM17">
            <v>229531.32</v>
          </cell>
          <cell r="AO17">
            <v>136.9</v>
          </cell>
          <cell r="AP17">
            <v>52.489999999999988</v>
          </cell>
          <cell r="AQ17">
            <v>13.79</v>
          </cell>
          <cell r="AR17">
            <v>234825.09</v>
          </cell>
          <cell r="AT17">
            <v>0</v>
          </cell>
          <cell r="AU17">
            <v>0</v>
          </cell>
          <cell r="AV17">
            <v>7.78</v>
          </cell>
          <cell r="AW17">
            <v>602374.28</v>
          </cell>
          <cell r="AY17">
            <v>0</v>
          </cell>
          <cell r="AZ17">
            <v>0</v>
          </cell>
          <cell r="BA17">
            <v>2.59</v>
          </cell>
          <cell r="BB17">
            <v>150823.47</v>
          </cell>
          <cell r="BD17">
            <v>0</v>
          </cell>
          <cell r="BE17">
            <v>0</v>
          </cell>
          <cell r="BF17">
            <v>9.7200000000000006</v>
          </cell>
          <cell r="BG17">
            <v>249075</v>
          </cell>
          <cell r="BI17">
            <v>0</v>
          </cell>
          <cell r="BJ17">
            <v>0</v>
          </cell>
          <cell r="BK17">
            <v>3.24</v>
          </cell>
          <cell r="BL17">
            <v>223346.16</v>
          </cell>
          <cell r="BN17">
            <v>0</v>
          </cell>
          <cell r="BO17">
            <v>0</v>
          </cell>
          <cell r="BP17">
            <v>6.48</v>
          </cell>
          <cell r="BQ17">
            <v>166050</v>
          </cell>
          <cell r="BS17">
            <v>0</v>
          </cell>
          <cell r="BT17">
            <v>0</v>
          </cell>
          <cell r="BU17">
            <v>3.24</v>
          </cell>
          <cell r="BV17">
            <v>345627</v>
          </cell>
          <cell r="BX17">
            <v>0</v>
          </cell>
          <cell r="BY17">
            <v>0</v>
          </cell>
          <cell r="BZ17">
            <v>3.24</v>
          </cell>
          <cell r="CA17">
            <v>299421.36</v>
          </cell>
          <cell r="CC17">
            <v>0</v>
          </cell>
          <cell r="CD17">
            <v>0</v>
          </cell>
          <cell r="CE17">
            <v>9.7200000000000006</v>
          </cell>
          <cell r="CF17">
            <v>298890</v>
          </cell>
          <cell r="CH17">
            <v>12085849.18</v>
          </cell>
          <cell r="CJ17">
            <v>11851024.09</v>
          </cell>
        </row>
        <row r="18">
          <cell r="A18" t="str">
            <v>0501602500200</v>
          </cell>
          <cell r="B18" t="str">
            <v>ARLINGTON HEIGHTS SCH DIST 25</v>
          </cell>
          <cell r="C18" t="str">
            <v>COOK</v>
          </cell>
          <cell r="D18" t="str">
            <v>Elementary</v>
          </cell>
          <cell r="E18">
            <v>5265.5</v>
          </cell>
          <cell r="G18">
            <v>2128.25</v>
          </cell>
          <cell r="H18">
            <v>3085</v>
          </cell>
          <cell r="I18">
            <v>3085</v>
          </cell>
          <cell r="K18">
            <v>3373</v>
          </cell>
          <cell r="L18">
            <v>3320.75</v>
          </cell>
          <cell r="M18">
            <v>1892.5</v>
          </cell>
          <cell r="N18">
            <v>0</v>
          </cell>
          <cell r="P18">
            <v>297.60595597755719</v>
          </cell>
          <cell r="Q18">
            <v>1830.6440440224428</v>
          </cell>
          <cell r="R18">
            <v>431.39404402244276</v>
          </cell>
          <cell r="S18">
            <v>2653.6059559775572</v>
          </cell>
          <cell r="T18">
            <v>0</v>
          </cell>
          <cell r="U18">
            <v>0</v>
          </cell>
          <cell r="W18">
            <v>111.37</v>
          </cell>
          <cell r="X18">
            <v>127.71</v>
          </cell>
          <cell r="Y18">
            <v>0</v>
          </cell>
          <cell r="Z18">
            <v>14824633.560000001</v>
          </cell>
          <cell r="AB18">
            <v>47.81</v>
          </cell>
          <cell r="AC18">
            <v>2964926.71</v>
          </cell>
          <cell r="AE18">
            <v>16.86</v>
          </cell>
          <cell r="AF18">
            <v>9.4600000000000009</v>
          </cell>
          <cell r="AG18">
            <v>0</v>
          </cell>
          <cell r="AH18">
            <v>1632024.24</v>
          </cell>
          <cell r="AJ18">
            <v>7.49</v>
          </cell>
          <cell r="AK18">
            <v>4.2</v>
          </cell>
          <cell r="AL18">
            <v>0</v>
          </cell>
          <cell r="AM18">
            <v>724861.83</v>
          </cell>
          <cell r="AO18">
            <v>331.90999999999997</v>
          </cell>
          <cell r="AP18">
            <v>75.41</v>
          </cell>
          <cell r="AQ18">
            <v>37.340000000000003</v>
          </cell>
          <cell r="AR18">
            <v>508693.65</v>
          </cell>
          <cell r="AT18">
            <v>7.49</v>
          </cell>
          <cell r="AU18">
            <v>7.57</v>
          </cell>
          <cell r="AV18">
            <v>0</v>
          </cell>
          <cell r="AW18">
            <v>1013025.96</v>
          </cell>
          <cell r="AY18">
            <v>4.49</v>
          </cell>
          <cell r="AZ18">
            <v>2.52</v>
          </cell>
          <cell r="BA18">
            <v>0</v>
          </cell>
          <cell r="BB18">
            <v>408213.33</v>
          </cell>
          <cell r="BD18">
            <v>14.99</v>
          </cell>
          <cell r="BE18">
            <v>8.41</v>
          </cell>
          <cell r="BF18">
            <v>0</v>
          </cell>
          <cell r="BG18">
            <v>599625</v>
          </cell>
          <cell r="BI18">
            <v>7.49</v>
          </cell>
          <cell r="BJ18">
            <v>4.2</v>
          </cell>
          <cell r="BK18">
            <v>0</v>
          </cell>
          <cell r="BL18">
            <v>805838.46</v>
          </cell>
          <cell r="BN18">
            <v>11.24</v>
          </cell>
          <cell r="BO18">
            <v>6.3</v>
          </cell>
          <cell r="BP18">
            <v>0</v>
          </cell>
          <cell r="BQ18">
            <v>449462.5</v>
          </cell>
          <cell r="BS18">
            <v>7.49</v>
          </cell>
          <cell r="BT18">
            <v>4.2</v>
          </cell>
          <cell r="BU18">
            <v>0</v>
          </cell>
          <cell r="BV18">
            <v>1247030.75</v>
          </cell>
          <cell r="BX18">
            <v>7.49</v>
          </cell>
          <cell r="BY18">
            <v>4.2</v>
          </cell>
          <cell r="BZ18">
            <v>0</v>
          </cell>
          <cell r="CA18">
            <v>1080319.6599999999</v>
          </cell>
          <cell r="CC18">
            <v>14.99</v>
          </cell>
          <cell r="CD18">
            <v>8.41</v>
          </cell>
          <cell r="CE18">
            <v>0</v>
          </cell>
          <cell r="CF18">
            <v>719550</v>
          </cell>
          <cell r="CH18">
            <v>26978205.649999995</v>
          </cell>
          <cell r="CJ18">
            <v>26469511.999999996</v>
          </cell>
        </row>
        <row r="19">
          <cell r="A19" t="str">
            <v>1102130502600</v>
          </cell>
          <cell r="B19" t="str">
            <v>ARTHUR C U SCHOOL DIST 305</v>
          </cell>
          <cell r="C19" t="str">
            <v>PIATT</v>
          </cell>
          <cell r="D19" t="str">
            <v>Unit</v>
          </cell>
          <cell r="E19">
            <v>1160.75</v>
          </cell>
          <cell r="G19">
            <v>352</v>
          </cell>
          <cell r="H19">
            <v>477.5</v>
          </cell>
          <cell r="I19">
            <v>799</v>
          </cell>
          <cell r="K19">
            <v>570.25</v>
          </cell>
          <cell r="L19">
            <v>560.5</v>
          </cell>
          <cell r="M19">
            <v>269</v>
          </cell>
          <cell r="N19">
            <v>321.5</v>
          </cell>
          <cell r="P19">
            <v>144.95916594265856</v>
          </cell>
          <cell r="Q19">
            <v>207.04083405734144</v>
          </cell>
          <cell r="R19">
            <v>196.64205039096439</v>
          </cell>
          <cell r="S19">
            <v>280.85794960903559</v>
          </cell>
          <cell r="T19">
            <v>132.39878366637706</v>
          </cell>
          <cell r="U19">
            <v>189.10121633362294</v>
          </cell>
          <cell r="W19">
            <v>20.010000000000002</v>
          </cell>
          <cell r="X19">
            <v>21.06</v>
          </cell>
          <cell r="Y19">
            <v>14.18</v>
          </cell>
          <cell r="Z19">
            <v>3551181.23</v>
          </cell>
          <cell r="AB19">
            <v>12.94</v>
          </cell>
          <cell r="AC19">
            <v>844143.25</v>
          </cell>
          <cell r="AE19">
            <v>2.85</v>
          </cell>
          <cell r="AF19">
            <v>1.34</v>
          </cell>
          <cell r="AG19">
            <v>1.6</v>
          </cell>
          <cell r="AH19">
            <v>373158.13</v>
          </cell>
          <cell r="AJ19">
            <v>1.26</v>
          </cell>
          <cell r="AK19">
            <v>0.59</v>
          </cell>
          <cell r="AL19">
            <v>0.53</v>
          </cell>
          <cell r="AM19">
            <v>152259.74</v>
          </cell>
          <cell r="AO19">
            <v>77.89</v>
          </cell>
          <cell r="AP19">
            <v>20.630000000000003</v>
          </cell>
          <cell r="AQ19">
            <v>8.23</v>
          </cell>
          <cell r="AR19">
            <v>122658.07</v>
          </cell>
          <cell r="AT19">
            <v>1.26</v>
          </cell>
          <cell r="AU19">
            <v>1.07</v>
          </cell>
          <cell r="AV19">
            <v>1.28</v>
          </cell>
          <cell r="AW19">
            <v>255835.06</v>
          </cell>
          <cell r="AY19">
            <v>0.76</v>
          </cell>
          <cell r="AZ19">
            <v>0.35</v>
          </cell>
          <cell r="BA19">
            <v>0.42</v>
          </cell>
          <cell r="BB19">
            <v>89096.49</v>
          </cell>
          <cell r="BD19">
            <v>2.5299999999999998</v>
          </cell>
          <cell r="BE19">
            <v>1.19</v>
          </cell>
          <cell r="BF19">
            <v>1.6</v>
          </cell>
          <cell r="BG19">
            <v>136325</v>
          </cell>
          <cell r="BI19">
            <v>1.26</v>
          </cell>
          <cell r="BJ19">
            <v>0.59</v>
          </cell>
          <cell r="BK19">
            <v>0.53</v>
          </cell>
          <cell r="BL19">
            <v>164062.92000000001</v>
          </cell>
          <cell r="BN19">
            <v>1.9</v>
          </cell>
          <cell r="BO19">
            <v>0.89</v>
          </cell>
          <cell r="BP19">
            <v>1.07</v>
          </cell>
          <cell r="BQ19">
            <v>98912.5</v>
          </cell>
          <cell r="BS19">
            <v>1.26</v>
          </cell>
          <cell r="BT19">
            <v>0.59</v>
          </cell>
          <cell r="BU19">
            <v>0.53</v>
          </cell>
          <cell r="BV19">
            <v>253886.5</v>
          </cell>
          <cell r="BX19">
            <v>1.26</v>
          </cell>
          <cell r="BY19">
            <v>0.59</v>
          </cell>
          <cell r="BZ19">
            <v>0.53</v>
          </cell>
          <cell r="CA19">
            <v>219945.32</v>
          </cell>
          <cell r="CC19">
            <v>2.5299999999999998</v>
          </cell>
          <cell r="CD19">
            <v>1.19</v>
          </cell>
          <cell r="CE19">
            <v>1.6</v>
          </cell>
          <cell r="CF19">
            <v>163590</v>
          </cell>
          <cell r="CH19">
            <v>6425054.2100000009</v>
          </cell>
          <cell r="CJ19">
            <v>6302396.1400000006</v>
          </cell>
        </row>
        <row r="20">
          <cell r="A20" t="str">
            <v>0701612500200</v>
          </cell>
          <cell r="B20" t="str">
            <v>ATWOOD HEIGHTS DISTRICT 125</v>
          </cell>
          <cell r="C20" t="str">
            <v>COOK</v>
          </cell>
          <cell r="D20" t="str">
            <v>Elementary</v>
          </cell>
          <cell r="E20">
            <v>658.98</v>
          </cell>
          <cell r="G20">
            <v>263.82</v>
          </cell>
          <cell r="H20">
            <v>386.15999999999997</v>
          </cell>
          <cell r="I20">
            <v>386.15999999999997</v>
          </cell>
          <cell r="K20">
            <v>418.32</v>
          </cell>
          <cell r="L20">
            <v>409.32</v>
          </cell>
          <cell r="M20">
            <v>240.65999999999997</v>
          </cell>
          <cell r="N20">
            <v>0</v>
          </cell>
          <cell r="P20">
            <v>142.73507061755748</v>
          </cell>
          <cell r="Q20">
            <v>121.08492938244251</v>
          </cell>
          <cell r="R20">
            <v>208.92492938244254</v>
          </cell>
          <cell r="S20">
            <v>177.23507061755743</v>
          </cell>
          <cell r="T20">
            <v>0</v>
          </cell>
          <cell r="U20">
            <v>0</v>
          </cell>
          <cell r="W20">
            <v>15.56</v>
          </cell>
          <cell r="X20">
            <v>17.53</v>
          </cell>
          <cell r="Y20">
            <v>0</v>
          </cell>
          <cell r="Z20">
            <v>2051811.63</v>
          </cell>
          <cell r="AB20">
            <v>6.61</v>
          </cell>
          <cell r="AC20">
            <v>410362.32</v>
          </cell>
          <cell r="AE20">
            <v>2.09</v>
          </cell>
          <cell r="AF20">
            <v>1.2</v>
          </cell>
          <cell r="AG20">
            <v>0</v>
          </cell>
          <cell r="AH20">
            <v>204003.03</v>
          </cell>
          <cell r="AJ20">
            <v>0.92</v>
          </cell>
          <cell r="AK20">
            <v>0.53</v>
          </cell>
          <cell r="AL20">
            <v>0</v>
          </cell>
          <cell r="AM20">
            <v>89910.15</v>
          </cell>
          <cell r="AO20">
            <v>45.310000000000009</v>
          </cell>
          <cell r="AP20">
            <v>14.889999999999997</v>
          </cell>
          <cell r="AQ20">
            <v>4.67</v>
          </cell>
          <cell r="AR20">
            <v>74778.570000000007</v>
          </cell>
          <cell r="AT20">
            <v>0.92</v>
          </cell>
          <cell r="AU20">
            <v>0.96</v>
          </cell>
          <cell r="AV20">
            <v>0</v>
          </cell>
          <cell r="AW20">
            <v>126460.08</v>
          </cell>
          <cell r="AY20">
            <v>0.55000000000000004</v>
          </cell>
          <cell r="AZ20">
            <v>0.32</v>
          </cell>
          <cell r="BA20">
            <v>0</v>
          </cell>
          <cell r="BB20">
            <v>50662.71</v>
          </cell>
          <cell r="BD20">
            <v>1.85</v>
          </cell>
          <cell r="BE20">
            <v>1.06</v>
          </cell>
          <cell r="BF20">
            <v>0</v>
          </cell>
          <cell r="BG20">
            <v>74568.75</v>
          </cell>
          <cell r="BI20">
            <v>0.92</v>
          </cell>
          <cell r="BJ20">
            <v>0.53</v>
          </cell>
          <cell r="BK20">
            <v>0</v>
          </cell>
          <cell r="BL20">
            <v>99954.3</v>
          </cell>
          <cell r="BN20">
            <v>1.39</v>
          </cell>
          <cell r="BO20">
            <v>0.8</v>
          </cell>
          <cell r="BP20">
            <v>0</v>
          </cell>
          <cell r="BQ20">
            <v>56118.75</v>
          </cell>
          <cell r="BS20">
            <v>0.92</v>
          </cell>
          <cell r="BT20">
            <v>0.53</v>
          </cell>
          <cell r="BU20">
            <v>0</v>
          </cell>
          <cell r="BV20">
            <v>154678.75</v>
          </cell>
          <cell r="BX20">
            <v>0.92</v>
          </cell>
          <cell r="BY20">
            <v>0.53</v>
          </cell>
          <cell r="BZ20">
            <v>0</v>
          </cell>
          <cell r="CA20">
            <v>134000.29999999999</v>
          </cell>
          <cell r="CC20">
            <v>1.85</v>
          </cell>
          <cell r="CD20">
            <v>1.06</v>
          </cell>
          <cell r="CE20">
            <v>0</v>
          </cell>
          <cell r="CF20">
            <v>89482.5</v>
          </cell>
          <cell r="CH20">
            <v>3616791.8399999989</v>
          </cell>
          <cell r="CJ20">
            <v>3542013.2699999991</v>
          </cell>
        </row>
        <row r="21">
          <cell r="A21" t="str">
            <v>1301402100200</v>
          </cell>
          <cell r="B21" t="str">
            <v>AVISTON SCHOOL DISTRICT 21</v>
          </cell>
          <cell r="C21" t="str">
            <v>CLINTON</v>
          </cell>
          <cell r="D21" t="str">
            <v>Elementary</v>
          </cell>
          <cell r="E21">
            <v>353.25</v>
          </cell>
          <cell r="G21">
            <v>161</v>
          </cell>
          <cell r="H21">
            <v>187.5</v>
          </cell>
          <cell r="I21">
            <v>187.5</v>
          </cell>
          <cell r="K21">
            <v>235.75</v>
          </cell>
          <cell r="L21">
            <v>231</v>
          </cell>
          <cell r="M21">
            <v>117.5</v>
          </cell>
          <cell r="N21">
            <v>0</v>
          </cell>
          <cell r="P21">
            <v>19.55560975609756</v>
          </cell>
          <cell r="Q21">
            <v>141.44439024390243</v>
          </cell>
          <cell r="R21">
            <v>22.774390243902438</v>
          </cell>
          <cell r="S21">
            <v>164.72560975609755</v>
          </cell>
          <cell r="T21">
            <v>0</v>
          </cell>
          <cell r="U21">
            <v>0</v>
          </cell>
          <cell r="W21">
            <v>8.3699999999999992</v>
          </cell>
          <cell r="X21">
            <v>7.72</v>
          </cell>
          <cell r="Y21">
            <v>0</v>
          </cell>
          <cell r="Z21">
            <v>997692.63</v>
          </cell>
          <cell r="AB21">
            <v>3.21</v>
          </cell>
          <cell r="AC21">
            <v>199538.52</v>
          </cell>
          <cell r="AE21">
            <v>1.17</v>
          </cell>
          <cell r="AF21">
            <v>0.57999999999999996</v>
          </cell>
          <cell r="AG21">
            <v>0</v>
          </cell>
          <cell r="AH21">
            <v>108512.25</v>
          </cell>
          <cell r="AJ21">
            <v>0.52</v>
          </cell>
          <cell r="AK21">
            <v>0.26</v>
          </cell>
          <cell r="AL21">
            <v>0</v>
          </cell>
          <cell r="AM21">
            <v>48365.46</v>
          </cell>
          <cell r="AO21">
            <v>22.289999999999996</v>
          </cell>
          <cell r="AP21">
            <v>3.58</v>
          </cell>
          <cell r="AQ21">
            <v>2.5</v>
          </cell>
          <cell r="AR21">
            <v>32369.65</v>
          </cell>
          <cell r="AT21">
            <v>0.52</v>
          </cell>
          <cell r="AU21">
            <v>0.47</v>
          </cell>
          <cell r="AV21">
            <v>0</v>
          </cell>
          <cell r="AW21">
            <v>66593.34</v>
          </cell>
          <cell r="AY21">
            <v>0.31</v>
          </cell>
          <cell r="AZ21">
            <v>0.15</v>
          </cell>
          <cell r="BA21">
            <v>0</v>
          </cell>
          <cell r="BB21">
            <v>26787.18</v>
          </cell>
          <cell r="BD21">
            <v>1.04</v>
          </cell>
          <cell r="BE21">
            <v>0.52</v>
          </cell>
          <cell r="BF21">
            <v>0</v>
          </cell>
          <cell r="BG21">
            <v>39975</v>
          </cell>
          <cell r="BI21">
            <v>0.52</v>
          </cell>
          <cell r="BJ21">
            <v>0.26</v>
          </cell>
          <cell r="BK21">
            <v>0</v>
          </cell>
          <cell r="BL21">
            <v>53768.52</v>
          </cell>
          <cell r="BN21">
            <v>0.78</v>
          </cell>
          <cell r="BO21">
            <v>0.39</v>
          </cell>
          <cell r="BP21">
            <v>0</v>
          </cell>
          <cell r="BQ21">
            <v>29981.25</v>
          </cell>
          <cell r="BS21">
            <v>0.52</v>
          </cell>
          <cell r="BT21">
            <v>0.26</v>
          </cell>
          <cell r="BU21">
            <v>0</v>
          </cell>
          <cell r="BV21">
            <v>83206.5</v>
          </cell>
          <cell r="BX21">
            <v>0.52</v>
          </cell>
          <cell r="BY21">
            <v>0.26</v>
          </cell>
          <cell r="BZ21">
            <v>0</v>
          </cell>
          <cell r="CA21">
            <v>72082.92</v>
          </cell>
          <cell r="CC21">
            <v>1.04</v>
          </cell>
          <cell r="CD21">
            <v>0.52</v>
          </cell>
          <cell r="CE21">
            <v>0</v>
          </cell>
          <cell r="CF21">
            <v>47970</v>
          </cell>
          <cell r="CH21">
            <v>1806843.2199999997</v>
          </cell>
          <cell r="CJ21">
            <v>1774473.5699999998</v>
          </cell>
        </row>
        <row r="22">
          <cell r="A22" t="str">
            <v>0501603700200</v>
          </cell>
          <cell r="B22" t="str">
            <v>AVOCA SCHOOL DIST 37</v>
          </cell>
          <cell r="C22" t="str">
            <v>COOK</v>
          </cell>
          <cell r="D22" t="str">
            <v>Elementary</v>
          </cell>
          <cell r="E22">
            <v>727.5</v>
          </cell>
          <cell r="G22">
            <v>288</v>
          </cell>
          <cell r="H22">
            <v>436.5</v>
          </cell>
          <cell r="I22">
            <v>436.5</v>
          </cell>
          <cell r="K22">
            <v>460.5</v>
          </cell>
          <cell r="L22">
            <v>457.5</v>
          </cell>
          <cell r="M22">
            <v>267</v>
          </cell>
          <cell r="N22">
            <v>0</v>
          </cell>
          <cell r="P22">
            <v>29.018633540372669</v>
          </cell>
          <cell r="Q22">
            <v>258.98136645962734</v>
          </cell>
          <cell r="R22">
            <v>43.981366459627331</v>
          </cell>
          <cell r="S22">
            <v>392.51863354037266</v>
          </cell>
          <cell r="T22">
            <v>0</v>
          </cell>
          <cell r="U22">
            <v>0</v>
          </cell>
          <cell r="W22">
            <v>14.88</v>
          </cell>
          <cell r="X22">
            <v>17.89</v>
          </cell>
          <cell r="Y22">
            <v>0</v>
          </cell>
          <cell r="Z22">
            <v>2031969.39</v>
          </cell>
          <cell r="AB22">
            <v>6.55</v>
          </cell>
          <cell r="AC22">
            <v>406393.87</v>
          </cell>
          <cell r="AE22">
            <v>2.2999999999999998</v>
          </cell>
          <cell r="AF22">
            <v>1.33</v>
          </cell>
          <cell r="AG22">
            <v>0</v>
          </cell>
          <cell r="AH22">
            <v>225085.41</v>
          </cell>
          <cell r="AJ22">
            <v>1.02</v>
          </cell>
          <cell r="AK22">
            <v>0.59</v>
          </cell>
          <cell r="AL22">
            <v>0</v>
          </cell>
          <cell r="AM22">
            <v>99831.27</v>
          </cell>
          <cell r="AO22">
            <v>45.52</v>
          </cell>
          <cell r="AP22">
            <v>9.86</v>
          </cell>
          <cell r="AQ22">
            <v>5.15</v>
          </cell>
          <cell r="AR22">
            <v>69197.78</v>
          </cell>
          <cell r="AT22">
            <v>1.02</v>
          </cell>
          <cell r="AU22">
            <v>1.06</v>
          </cell>
          <cell r="AV22">
            <v>0</v>
          </cell>
          <cell r="AW22">
            <v>139913.28</v>
          </cell>
          <cell r="AY22">
            <v>0.61</v>
          </cell>
          <cell r="AZ22">
            <v>0.35</v>
          </cell>
          <cell r="BA22">
            <v>0</v>
          </cell>
          <cell r="BB22">
            <v>55903.68</v>
          </cell>
          <cell r="BD22">
            <v>2.04</v>
          </cell>
          <cell r="BE22">
            <v>1.18</v>
          </cell>
          <cell r="BF22">
            <v>0</v>
          </cell>
          <cell r="BG22">
            <v>82512.5</v>
          </cell>
          <cell r="BI22">
            <v>1.02</v>
          </cell>
          <cell r="BJ22">
            <v>0.59</v>
          </cell>
          <cell r="BK22">
            <v>0</v>
          </cell>
          <cell r="BL22">
            <v>110983.74</v>
          </cell>
          <cell r="BN22">
            <v>1.53</v>
          </cell>
          <cell r="BO22">
            <v>0.89</v>
          </cell>
          <cell r="BP22">
            <v>0</v>
          </cell>
          <cell r="BQ22">
            <v>62012.5</v>
          </cell>
          <cell r="BS22">
            <v>1.02</v>
          </cell>
          <cell r="BT22">
            <v>0.59</v>
          </cell>
          <cell r="BU22">
            <v>0</v>
          </cell>
          <cell r="BV22">
            <v>171746.75</v>
          </cell>
          <cell r="BX22">
            <v>1.02</v>
          </cell>
          <cell r="BY22">
            <v>0.59</v>
          </cell>
          <cell r="BZ22">
            <v>0</v>
          </cell>
          <cell r="CA22">
            <v>148786.54</v>
          </cell>
          <cell r="CC22">
            <v>2.04</v>
          </cell>
          <cell r="CD22">
            <v>1.18</v>
          </cell>
          <cell r="CE22">
            <v>0</v>
          </cell>
          <cell r="CF22">
            <v>99015</v>
          </cell>
          <cell r="CH22">
            <v>3703351.71</v>
          </cell>
          <cell r="CJ22">
            <v>3634153.93</v>
          </cell>
        </row>
        <row r="23">
          <cell r="A23" t="str">
            <v>1301405700200</v>
          </cell>
          <cell r="B23" t="str">
            <v>BARTELSO SCHOOL DISTRICT 57</v>
          </cell>
          <cell r="C23" t="str">
            <v>CLINTON</v>
          </cell>
          <cell r="D23" t="str">
            <v>Elementary</v>
          </cell>
          <cell r="E23">
            <v>164</v>
          </cell>
          <cell r="G23">
            <v>77</v>
          </cell>
          <cell r="H23">
            <v>86</v>
          </cell>
          <cell r="I23">
            <v>86</v>
          </cell>
          <cell r="K23">
            <v>119</v>
          </cell>
          <cell r="L23">
            <v>118</v>
          </cell>
          <cell r="M23">
            <v>45</v>
          </cell>
          <cell r="N23">
            <v>0</v>
          </cell>
          <cell r="P23">
            <v>10.076134969325151</v>
          </cell>
          <cell r="Q23">
            <v>66.923865030674847</v>
          </cell>
          <cell r="R23">
            <v>11.253865030674845</v>
          </cell>
          <cell r="S23">
            <v>74.746134969325155</v>
          </cell>
          <cell r="T23">
            <v>0</v>
          </cell>
          <cell r="U23">
            <v>0</v>
          </cell>
          <cell r="W23">
            <v>4.01</v>
          </cell>
          <cell r="X23">
            <v>3.55</v>
          </cell>
          <cell r="Y23">
            <v>0</v>
          </cell>
          <cell r="Z23">
            <v>468772.92</v>
          </cell>
          <cell r="AB23">
            <v>1.51</v>
          </cell>
          <cell r="AC23">
            <v>93754.58</v>
          </cell>
          <cell r="AE23">
            <v>0.59</v>
          </cell>
          <cell r="AF23">
            <v>0.22</v>
          </cell>
          <cell r="AG23">
            <v>0</v>
          </cell>
          <cell r="AH23">
            <v>50225.67</v>
          </cell>
          <cell r="AJ23">
            <v>0.26</v>
          </cell>
          <cell r="AK23">
            <v>0.1</v>
          </cell>
          <cell r="AL23">
            <v>0</v>
          </cell>
          <cell r="AM23">
            <v>22322.52</v>
          </cell>
          <cell r="AO23">
            <v>10.450000000000001</v>
          </cell>
          <cell r="AP23">
            <v>1.67</v>
          </cell>
          <cell r="AQ23">
            <v>1.1599999999999999</v>
          </cell>
          <cell r="AR23">
            <v>15159.71</v>
          </cell>
          <cell r="AT23">
            <v>0.26</v>
          </cell>
          <cell r="AU23">
            <v>0.18</v>
          </cell>
          <cell r="AV23">
            <v>0</v>
          </cell>
          <cell r="AW23">
            <v>29597.040000000001</v>
          </cell>
          <cell r="AY23">
            <v>0.15</v>
          </cell>
          <cell r="AZ23">
            <v>0.06</v>
          </cell>
          <cell r="BA23">
            <v>0</v>
          </cell>
          <cell r="BB23">
            <v>12228.93</v>
          </cell>
          <cell r="BD23">
            <v>0.52</v>
          </cell>
          <cell r="BE23">
            <v>0.2</v>
          </cell>
          <cell r="BF23">
            <v>0</v>
          </cell>
          <cell r="BG23">
            <v>18450</v>
          </cell>
          <cell r="BI23">
            <v>0.26</v>
          </cell>
          <cell r="BJ23">
            <v>0.1</v>
          </cell>
          <cell r="BK23">
            <v>0</v>
          </cell>
          <cell r="BL23">
            <v>24816.240000000002</v>
          </cell>
          <cell r="BN23">
            <v>0.39</v>
          </cell>
          <cell r="BO23">
            <v>0.15</v>
          </cell>
          <cell r="BP23">
            <v>0</v>
          </cell>
          <cell r="BQ23">
            <v>13837.5</v>
          </cell>
          <cell r="BS23">
            <v>0.26</v>
          </cell>
          <cell r="BT23">
            <v>0.1</v>
          </cell>
          <cell r="BU23">
            <v>0</v>
          </cell>
          <cell r="BV23">
            <v>38403</v>
          </cell>
          <cell r="BX23">
            <v>0.26</v>
          </cell>
          <cell r="BY23">
            <v>0.1</v>
          </cell>
          <cell r="BZ23">
            <v>0</v>
          </cell>
          <cell r="CA23">
            <v>33269.040000000001</v>
          </cell>
          <cell r="CC23">
            <v>0.52</v>
          </cell>
          <cell r="CD23">
            <v>0.2</v>
          </cell>
          <cell r="CE23">
            <v>0</v>
          </cell>
          <cell r="CF23">
            <v>22140</v>
          </cell>
          <cell r="CH23">
            <v>842977.15000000014</v>
          </cell>
          <cell r="CJ23">
            <v>827817.44000000018</v>
          </cell>
        </row>
        <row r="24">
          <cell r="A24" t="str">
            <v>0100901502600</v>
          </cell>
          <cell r="B24" t="str">
            <v>BEARDSTOWN C U SCH DIST 15</v>
          </cell>
          <cell r="C24" t="str">
            <v>CASS</v>
          </cell>
          <cell r="D24" t="str">
            <v>Unit</v>
          </cell>
          <cell r="E24">
            <v>1446.25</v>
          </cell>
          <cell r="G24">
            <v>410</v>
          </cell>
          <cell r="H24">
            <v>566</v>
          </cell>
          <cell r="I24">
            <v>1026.5</v>
          </cell>
          <cell r="K24">
            <v>660.75</v>
          </cell>
          <cell r="L24">
            <v>651</v>
          </cell>
          <cell r="M24">
            <v>325</v>
          </cell>
          <cell r="N24">
            <v>460.5</v>
          </cell>
          <cell r="P24">
            <v>243.17438217890705</v>
          </cell>
          <cell r="Q24">
            <v>166.82561782109295</v>
          </cell>
          <cell r="R24">
            <v>335.69926905673509</v>
          </cell>
          <cell r="S24">
            <v>230.30073094326491</v>
          </cell>
          <cell r="T24">
            <v>273.12634876435777</v>
          </cell>
          <cell r="U24">
            <v>187.37365123564223</v>
          </cell>
          <cell r="W24">
            <v>24.55</v>
          </cell>
          <cell r="X24">
            <v>25.99</v>
          </cell>
          <cell r="Y24">
            <v>21.15</v>
          </cell>
          <cell r="Z24">
            <v>4632163.2300000004</v>
          </cell>
          <cell r="AB24">
            <v>17.149999999999999</v>
          </cell>
          <cell r="AC24">
            <v>1126159.96</v>
          </cell>
          <cell r="AE24">
            <v>3.3</v>
          </cell>
          <cell r="AF24">
            <v>1.62</v>
          </cell>
          <cell r="AG24">
            <v>2.2999999999999998</v>
          </cell>
          <cell r="AH24">
            <v>468013.34</v>
          </cell>
          <cell r="AJ24">
            <v>1.46</v>
          </cell>
          <cell r="AK24">
            <v>0.72</v>
          </cell>
          <cell r="AL24">
            <v>0.76</v>
          </cell>
          <cell r="AM24">
            <v>189015.94</v>
          </cell>
          <cell r="AO24">
            <v>100.92</v>
          </cell>
          <cell r="AP24">
            <v>53.97</v>
          </cell>
          <cell r="AQ24">
            <v>10.25</v>
          </cell>
          <cell r="AR24">
            <v>191559.14</v>
          </cell>
          <cell r="AT24">
            <v>1.46</v>
          </cell>
          <cell r="AU24">
            <v>1.3</v>
          </cell>
          <cell r="AV24">
            <v>1.84</v>
          </cell>
          <cell r="AW24">
            <v>328118</v>
          </cell>
          <cell r="AY24">
            <v>0.88</v>
          </cell>
          <cell r="AZ24">
            <v>0.43</v>
          </cell>
          <cell r="BA24">
            <v>0.61</v>
          </cell>
          <cell r="BB24">
            <v>111807.36</v>
          </cell>
          <cell r="BD24">
            <v>2.93</v>
          </cell>
          <cell r="BE24">
            <v>1.44</v>
          </cell>
          <cell r="BF24">
            <v>2.2999999999999998</v>
          </cell>
          <cell r="BG24">
            <v>170918.75</v>
          </cell>
          <cell r="BI24">
            <v>1.46</v>
          </cell>
          <cell r="BJ24">
            <v>0.72</v>
          </cell>
          <cell r="BK24">
            <v>0.76</v>
          </cell>
          <cell r="BL24">
            <v>202665.96</v>
          </cell>
          <cell r="BN24">
            <v>2.2000000000000002</v>
          </cell>
          <cell r="BO24">
            <v>1.08</v>
          </cell>
          <cell r="BP24">
            <v>1.53</v>
          </cell>
          <cell r="BQ24">
            <v>123256.25</v>
          </cell>
          <cell r="BS24">
            <v>1.46</v>
          </cell>
          <cell r="BT24">
            <v>0.72</v>
          </cell>
          <cell r="BU24">
            <v>0.76</v>
          </cell>
          <cell r="BV24">
            <v>313624.5</v>
          </cell>
          <cell r="BX24">
            <v>1.46</v>
          </cell>
          <cell r="BY24">
            <v>0.72</v>
          </cell>
          <cell r="BZ24">
            <v>0.76</v>
          </cell>
          <cell r="CA24">
            <v>271697.15999999997</v>
          </cell>
          <cell r="CC24">
            <v>2.93</v>
          </cell>
          <cell r="CD24">
            <v>1.44</v>
          </cell>
          <cell r="CE24">
            <v>2.2999999999999998</v>
          </cell>
          <cell r="CF24">
            <v>205102.5</v>
          </cell>
          <cell r="CH24">
            <v>8334102.0900000008</v>
          </cell>
          <cell r="CJ24">
            <v>8142542.9500000011</v>
          </cell>
        </row>
        <row r="25">
          <cell r="A25" t="str">
            <v>0302502002600</v>
          </cell>
          <cell r="B25" t="str">
            <v>BEECHER CITY C U SCHOOL DIST 20</v>
          </cell>
          <cell r="C25" t="str">
            <v>EFFINGHAM</v>
          </cell>
          <cell r="D25" t="str">
            <v>Unit</v>
          </cell>
          <cell r="E25">
            <v>296.52999999999997</v>
          </cell>
          <cell r="G25">
            <v>83.32</v>
          </cell>
          <cell r="H25">
            <v>114.14999999999999</v>
          </cell>
          <cell r="I25">
            <v>209.45999999999998</v>
          </cell>
          <cell r="K25">
            <v>130.06</v>
          </cell>
          <cell r="L25">
            <v>126.30999999999999</v>
          </cell>
          <cell r="M25">
            <v>71.16</v>
          </cell>
          <cell r="N25">
            <v>95.309999999999988</v>
          </cell>
          <cell r="P25">
            <v>39.366266821504205</v>
          </cell>
          <cell r="Q25">
            <v>43.953733178495789</v>
          </cell>
          <cell r="R25">
            <v>53.932541498736256</v>
          </cell>
          <cell r="S25">
            <v>60.217458501263735</v>
          </cell>
          <cell r="T25">
            <v>45.031191679759552</v>
          </cell>
          <cell r="U25">
            <v>50.278808320240437</v>
          </cell>
          <cell r="W25">
            <v>4.82</v>
          </cell>
          <cell r="X25">
            <v>5.0999999999999996</v>
          </cell>
          <cell r="Y25">
            <v>4.26</v>
          </cell>
          <cell r="Z25">
            <v>916900.62</v>
          </cell>
          <cell r="AB25">
            <v>3.4</v>
          </cell>
          <cell r="AC25">
            <v>223608.88</v>
          </cell>
          <cell r="AE25">
            <v>0.65</v>
          </cell>
          <cell r="AF25">
            <v>0.35</v>
          </cell>
          <cell r="AG25">
            <v>0.47</v>
          </cell>
          <cell r="AH25">
            <v>95303.21</v>
          </cell>
          <cell r="AJ25">
            <v>0.28000000000000003</v>
          </cell>
          <cell r="AK25">
            <v>0.15</v>
          </cell>
          <cell r="AL25">
            <v>0.15</v>
          </cell>
          <cell r="AM25">
            <v>37289.46</v>
          </cell>
          <cell r="AO25">
            <v>20.009999999999998</v>
          </cell>
          <cell r="AP25">
            <v>5.5</v>
          </cell>
          <cell r="AQ25">
            <v>2.1</v>
          </cell>
          <cell r="AR25">
            <v>31745.360000000001</v>
          </cell>
          <cell r="AT25">
            <v>0.28000000000000003</v>
          </cell>
          <cell r="AU25">
            <v>0.28000000000000003</v>
          </cell>
          <cell r="AV25">
            <v>0.38</v>
          </cell>
          <cell r="AW25">
            <v>67090.84</v>
          </cell>
          <cell r="AY25">
            <v>0.17</v>
          </cell>
          <cell r="AZ25">
            <v>0.09</v>
          </cell>
          <cell r="BA25">
            <v>0.12</v>
          </cell>
          <cell r="BB25">
            <v>22128.54</v>
          </cell>
          <cell r="BD25">
            <v>0.56999999999999995</v>
          </cell>
          <cell r="BE25">
            <v>0.31</v>
          </cell>
          <cell r="BF25">
            <v>0.47</v>
          </cell>
          <cell r="BG25">
            <v>34593.75</v>
          </cell>
          <cell r="BI25">
            <v>0.28000000000000003</v>
          </cell>
          <cell r="BJ25">
            <v>0.15</v>
          </cell>
          <cell r="BK25">
            <v>0.15</v>
          </cell>
          <cell r="BL25">
            <v>39981.72</v>
          </cell>
          <cell r="BN25">
            <v>0.43</v>
          </cell>
          <cell r="BO25">
            <v>0.23</v>
          </cell>
          <cell r="BP25">
            <v>0.31</v>
          </cell>
          <cell r="BQ25">
            <v>24856.25</v>
          </cell>
          <cell r="BS25">
            <v>0.28000000000000003</v>
          </cell>
          <cell r="BT25">
            <v>0.15</v>
          </cell>
          <cell r="BU25">
            <v>0.15</v>
          </cell>
          <cell r="BV25">
            <v>61871.5</v>
          </cell>
          <cell r="BX25">
            <v>0.28000000000000003</v>
          </cell>
          <cell r="BY25">
            <v>0.15</v>
          </cell>
          <cell r="BZ25">
            <v>0.15</v>
          </cell>
          <cell r="CA25">
            <v>53600.12</v>
          </cell>
          <cell r="CC25">
            <v>0.56999999999999995</v>
          </cell>
          <cell r="CD25">
            <v>0.31</v>
          </cell>
          <cell r="CE25">
            <v>0.47</v>
          </cell>
          <cell r="CF25">
            <v>41512.5</v>
          </cell>
          <cell r="CH25">
            <v>1650482.7500000002</v>
          </cell>
          <cell r="CJ25">
            <v>1618737.3900000001</v>
          </cell>
        </row>
        <row r="26">
          <cell r="A26" t="str">
            <v>0601608800200</v>
          </cell>
          <cell r="B26" t="str">
            <v>BELLWOOD SCHOOL DIST 88</v>
          </cell>
          <cell r="C26" t="str">
            <v>COOK</v>
          </cell>
          <cell r="D26" t="str">
            <v>Elementary</v>
          </cell>
          <cell r="E26">
            <v>2371.5</v>
          </cell>
          <cell r="G26">
            <v>996.5</v>
          </cell>
          <cell r="H26">
            <v>1353</v>
          </cell>
          <cell r="I26">
            <v>1353</v>
          </cell>
          <cell r="K26">
            <v>1610</v>
          </cell>
          <cell r="L26">
            <v>1588</v>
          </cell>
          <cell r="M26">
            <v>761.5</v>
          </cell>
          <cell r="N26">
            <v>0</v>
          </cell>
          <cell r="P26">
            <v>901.84628431581189</v>
          </cell>
          <cell r="Q26">
            <v>94.653715684188114</v>
          </cell>
          <cell r="R26">
            <v>1224.4837156841882</v>
          </cell>
          <cell r="S26">
            <v>128.51628431581184</v>
          </cell>
          <cell r="T26">
            <v>0</v>
          </cell>
          <cell r="U26">
            <v>0</v>
          </cell>
          <cell r="W26">
            <v>64.849999999999994</v>
          </cell>
          <cell r="X26">
            <v>66.36</v>
          </cell>
          <cell r="Y26">
            <v>0</v>
          </cell>
          <cell r="Z26">
            <v>8135938.4699999997</v>
          </cell>
          <cell r="AB26">
            <v>26.24</v>
          </cell>
          <cell r="AC26">
            <v>1627187.69</v>
          </cell>
          <cell r="AE26">
            <v>8.0500000000000007</v>
          </cell>
          <cell r="AF26">
            <v>3.8</v>
          </cell>
          <cell r="AG26">
            <v>0</v>
          </cell>
          <cell r="AH26">
            <v>734782.95</v>
          </cell>
          <cell r="AJ26">
            <v>3.57</v>
          </cell>
          <cell r="AK26">
            <v>1.69</v>
          </cell>
          <cell r="AL26">
            <v>0</v>
          </cell>
          <cell r="AM26">
            <v>326156.82</v>
          </cell>
          <cell r="AO26">
            <v>177.70999999999998</v>
          </cell>
          <cell r="AP26">
            <v>96.29</v>
          </cell>
          <cell r="AQ26">
            <v>16.809999999999999</v>
          </cell>
          <cell r="AR26">
            <v>338238.23</v>
          </cell>
          <cell r="AT26">
            <v>3.57</v>
          </cell>
          <cell r="AU26">
            <v>3.04</v>
          </cell>
          <cell r="AV26">
            <v>0</v>
          </cell>
          <cell r="AW26">
            <v>444628.26</v>
          </cell>
          <cell r="AY26">
            <v>2.14</v>
          </cell>
          <cell r="AZ26">
            <v>1.01</v>
          </cell>
          <cell r="BA26">
            <v>0</v>
          </cell>
          <cell r="BB26">
            <v>183433.95</v>
          </cell>
          <cell r="BD26">
            <v>7.15</v>
          </cell>
          <cell r="BE26">
            <v>3.38</v>
          </cell>
          <cell r="BF26">
            <v>0</v>
          </cell>
          <cell r="BG26">
            <v>269831.25</v>
          </cell>
          <cell r="BI26">
            <v>3.57</v>
          </cell>
          <cell r="BJ26">
            <v>1.69</v>
          </cell>
          <cell r="BK26">
            <v>0</v>
          </cell>
          <cell r="BL26">
            <v>362592.84</v>
          </cell>
          <cell r="BN26">
            <v>5.36</v>
          </cell>
          <cell r="BO26">
            <v>2.5299999999999998</v>
          </cell>
          <cell r="BP26">
            <v>0</v>
          </cell>
          <cell r="BQ26">
            <v>202181.25</v>
          </cell>
          <cell r="BS26">
            <v>3.57</v>
          </cell>
          <cell r="BT26">
            <v>1.69</v>
          </cell>
          <cell r="BU26">
            <v>0</v>
          </cell>
          <cell r="BV26">
            <v>561110.5</v>
          </cell>
          <cell r="BX26">
            <v>3.57</v>
          </cell>
          <cell r="BY26">
            <v>1.69</v>
          </cell>
          <cell r="BZ26">
            <v>0</v>
          </cell>
          <cell r="CA26">
            <v>486097.64</v>
          </cell>
          <cell r="CC26">
            <v>7.15</v>
          </cell>
          <cell r="CD26">
            <v>3.38</v>
          </cell>
          <cell r="CE26">
            <v>0</v>
          </cell>
          <cell r="CF26">
            <v>323797.5</v>
          </cell>
          <cell r="CH26">
            <v>13995977.35</v>
          </cell>
          <cell r="CJ26">
            <v>13657739.119999999</v>
          </cell>
        </row>
        <row r="27">
          <cell r="A27" t="str">
            <v>0400410002600</v>
          </cell>
          <cell r="B27" t="str">
            <v>BELVIDERE C U SCH DIST 100</v>
          </cell>
          <cell r="C27" t="str">
            <v>BOONE</v>
          </cell>
          <cell r="D27" t="str">
            <v>Unit</v>
          </cell>
          <cell r="E27">
            <v>8030.02</v>
          </cell>
          <cell r="G27">
            <v>2009.8200000000002</v>
          </cell>
          <cell r="H27">
            <v>3117.64</v>
          </cell>
          <cell r="I27">
            <v>5966.2899999999991</v>
          </cell>
          <cell r="K27">
            <v>3260.0499999999997</v>
          </cell>
          <cell r="L27">
            <v>3206.14</v>
          </cell>
          <cell r="M27">
            <v>1921.32</v>
          </cell>
          <cell r="N27">
            <v>2848.6499999999996</v>
          </cell>
          <cell r="P27">
            <v>942.40510725153013</v>
          </cell>
          <cell r="Q27">
            <v>1067.41489274847</v>
          </cell>
          <cell r="R27">
            <v>1461.8621859528018</v>
          </cell>
          <cell r="S27">
            <v>1655.777814047198</v>
          </cell>
          <cell r="T27">
            <v>1335.7327067956687</v>
          </cell>
          <cell r="U27">
            <v>1512.9172932043309</v>
          </cell>
          <cell r="W27">
            <v>116.19</v>
          </cell>
          <cell r="X27">
            <v>139.32</v>
          </cell>
          <cell r="Y27">
            <v>127.3</v>
          </cell>
          <cell r="Z27">
            <v>24861722.469999999</v>
          </cell>
          <cell r="AB27">
            <v>93.53</v>
          </cell>
          <cell r="AC27">
            <v>6174485.7300000004</v>
          </cell>
          <cell r="AE27">
            <v>16.3</v>
          </cell>
          <cell r="AF27">
            <v>9.6</v>
          </cell>
          <cell r="AG27">
            <v>14.24</v>
          </cell>
          <cell r="AH27">
            <v>2614785.62</v>
          </cell>
          <cell r="AJ27">
            <v>7.24</v>
          </cell>
          <cell r="AK27">
            <v>4.26</v>
          </cell>
          <cell r="AL27">
            <v>4.74</v>
          </cell>
          <cell r="AM27">
            <v>1048876.32</v>
          </cell>
          <cell r="AO27">
            <v>543.41</v>
          </cell>
          <cell r="AP27">
            <v>185.09999999999997</v>
          </cell>
          <cell r="AQ27">
            <v>56.95</v>
          </cell>
          <cell r="AR27">
            <v>905140.11</v>
          </cell>
          <cell r="AT27">
            <v>7.24</v>
          </cell>
          <cell r="AU27">
            <v>7.68</v>
          </cell>
          <cell r="AV27">
            <v>11.39</v>
          </cell>
          <cell r="AW27">
            <v>1885490.86</v>
          </cell>
          <cell r="AY27">
            <v>4.34</v>
          </cell>
          <cell r="AZ27">
            <v>2.56</v>
          </cell>
          <cell r="BA27">
            <v>3.79</v>
          </cell>
          <cell r="BB27">
            <v>622510.77</v>
          </cell>
          <cell r="BD27">
            <v>14.48</v>
          </cell>
          <cell r="BE27">
            <v>8.5299999999999994</v>
          </cell>
          <cell r="BF27">
            <v>14.24</v>
          </cell>
          <cell r="BG27">
            <v>954531.25</v>
          </cell>
          <cell r="BI27">
            <v>7.24</v>
          </cell>
          <cell r="BJ27">
            <v>4.26</v>
          </cell>
          <cell r="BK27">
            <v>4.74</v>
          </cell>
          <cell r="BL27">
            <v>1119488.1599999999</v>
          </cell>
          <cell r="BN27">
            <v>10.86</v>
          </cell>
          <cell r="BO27">
            <v>6.4</v>
          </cell>
          <cell r="BP27">
            <v>9.49</v>
          </cell>
          <cell r="BQ27">
            <v>685468.75</v>
          </cell>
          <cell r="BS27">
            <v>7.24</v>
          </cell>
          <cell r="BT27">
            <v>4.26</v>
          </cell>
          <cell r="BU27">
            <v>4.74</v>
          </cell>
          <cell r="BV27">
            <v>1732402</v>
          </cell>
          <cell r="BX27">
            <v>7.24</v>
          </cell>
          <cell r="BY27">
            <v>4.26</v>
          </cell>
          <cell r="BZ27">
            <v>4.74</v>
          </cell>
          <cell r="CA27">
            <v>1500803.36</v>
          </cell>
          <cell r="CC27">
            <v>14.48</v>
          </cell>
          <cell r="CD27">
            <v>8.5299999999999994</v>
          </cell>
          <cell r="CE27">
            <v>14.24</v>
          </cell>
          <cell r="CF27">
            <v>1145437.5</v>
          </cell>
          <cell r="CH27">
            <v>45251142.899999999</v>
          </cell>
          <cell r="CJ27">
            <v>44346002.789999999</v>
          </cell>
        </row>
        <row r="28">
          <cell r="A28" t="str">
            <v>0601608700200</v>
          </cell>
          <cell r="B28" t="str">
            <v>BERKELEY SCHOOL DIST 87</v>
          </cell>
          <cell r="C28" t="str">
            <v>COOK</v>
          </cell>
          <cell r="D28" t="str">
            <v>Elementary</v>
          </cell>
          <cell r="E28">
            <v>2660.3</v>
          </cell>
          <cell r="G28">
            <v>1106.1500000000001</v>
          </cell>
          <cell r="H28">
            <v>1519.6499999999999</v>
          </cell>
          <cell r="I28">
            <v>1519.6499999999999</v>
          </cell>
          <cell r="K28">
            <v>1748.48</v>
          </cell>
          <cell r="L28">
            <v>1713.98</v>
          </cell>
          <cell r="M28">
            <v>911.81999999999994</v>
          </cell>
          <cell r="N28">
            <v>0</v>
          </cell>
          <cell r="P28">
            <v>822.30360271155462</v>
          </cell>
          <cell r="Q28">
            <v>283.84639728844547</v>
          </cell>
          <cell r="R28">
            <v>1129.6963972884453</v>
          </cell>
          <cell r="S28">
            <v>389.95360271155459</v>
          </cell>
          <cell r="T28">
            <v>0</v>
          </cell>
          <cell r="U28">
            <v>0</v>
          </cell>
          <cell r="W28">
            <v>69.010000000000005</v>
          </cell>
          <cell r="X28">
            <v>72.08</v>
          </cell>
          <cell r="Y28">
            <v>0</v>
          </cell>
          <cell r="Z28">
            <v>8748567.6300000008</v>
          </cell>
          <cell r="AB28">
            <v>28.21</v>
          </cell>
          <cell r="AC28">
            <v>1749713.52</v>
          </cell>
          <cell r="AE28">
            <v>8.74</v>
          </cell>
          <cell r="AF28">
            <v>4.55</v>
          </cell>
          <cell r="AG28">
            <v>0</v>
          </cell>
          <cell r="AH28">
            <v>824073.03</v>
          </cell>
          <cell r="AJ28">
            <v>3.88</v>
          </cell>
          <cell r="AK28">
            <v>2.02</v>
          </cell>
          <cell r="AL28">
            <v>0</v>
          </cell>
          <cell r="AM28">
            <v>365841.3</v>
          </cell>
          <cell r="AO28">
            <v>192.03000000000006</v>
          </cell>
          <cell r="AP28">
            <v>98.23</v>
          </cell>
          <cell r="AQ28">
            <v>18.86</v>
          </cell>
          <cell r="AR28">
            <v>358811.29</v>
          </cell>
          <cell r="AT28">
            <v>3.88</v>
          </cell>
          <cell r="AU28">
            <v>3.64</v>
          </cell>
          <cell r="AV28">
            <v>0</v>
          </cell>
          <cell r="AW28">
            <v>505840.32</v>
          </cell>
          <cell r="AY28">
            <v>2.33</v>
          </cell>
          <cell r="AZ28">
            <v>1.21</v>
          </cell>
          <cell r="BA28">
            <v>0</v>
          </cell>
          <cell r="BB28">
            <v>206144.82</v>
          </cell>
          <cell r="BD28">
            <v>7.77</v>
          </cell>
          <cell r="BE28">
            <v>4.05</v>
          </cell>
          <cell r="BF28">
            <v>0</v>
          </cell>
          <cell r="BG28">
            <v>302887.5</v>
          </cell>
          <cell r="BI28">
            <v>3.88</v>
          </cell>
          <cell r="BJ28">
            <v>2.02</v>
          </cell>
          <cell r="BK28">
            <v>0</v>
          </cell>
          <cell r="BL28">
            <v>406710.6</v>
          </cell>
          <cell r="BN28">
            <v>5.82</v>
          </cell>
          <cell r="BO28">
            <v>3.03</v>
          </cell>
          <cell r="BP28">
            <v>0</v>
          </cell>
          <cell r="BQ28">
            <v>226781.25</v>
          </cell>
          <cell r="BS28">
            <v>3.88</v>
          </cell>
          <cell r="BT28">
            <v>2.02</v>
          </cell>
          <cell r="BU28">
            <v>0</v>
          </cell>
          <cell r="BV28">
            <v>629382.5</v>
          </cell>
          <cell r="BX28">
            <v>3.88</v>
          </cell>
          <cell r="BY28">
            <v>2.02</v>
          </cell>
          <cell r="BZ28">
            <v>0</v>
          </cell>
          <cell r="CA28">
            <v>545242.6</v>
          </cell>
          <cell r="CC28">
            <v>7.77</v>
          </cell>
          <cell r="CD28">
            <v>4.05</v>
          </cell>
          <cell r="CE28">
            <v>0</v>
          </cell>
          <cell r="CF28">
            <v>363465</v>
          </cell>
          <cell r="CH28">
            <v>15233461.359999999</v>
          </cell>
          <cell r="CJ28">
            <v>14874650.07</v>
          </cell>
        </row>
        <row r="29">
          <cell r="A29" t="str">
            <v>0601609800200</v>
          </cell>
          <cell r="B29" t="str">
            <v>BERWYN NORTH SCHOOL DIST 98</v>
          </cell>
          <cell r="C29" t="str">
            <v>COOK</v>
          </cell>
          <cell r="D29" t="str">
            <v>Elementary</v>
          </cell>
          <cell r="E29">
            <v>2995.54</v>
          </cell>
          <cell r="G29">
            <v>1231.1500000000001</v>
          </cell>
          <cell r="H29">
            <v>1728.4800000000002</v>
          </cell>
          <cell r="I29">
            <v>1728.4800000000002</v>
          </cell>
          <cell r="K29">
            <v>1964.2200000000003</v>
          </cell>
          <cell r="L29">
            <v>1928.3100000000002</v>
          </cell>
          <cell r="M29">
            <v>1031.3200000000002</v>
          </cell>
          <cell r="N29">
            <v>0</v>
          </cell>
          <cell r="P29">
            <v>953.01258941151423</v>
          </cell>
          <cell r="Q29">
            <v>278.13741058848586</v>
          </cell>
          <cell r="R29">
            <v>1337.9874105884858</v>
          </cell>
          <cell r="S29">
            <v>390.49258941151447</v>
          </cell>
          <cell r="T29">
            <v>0</v>
          </cell>
          <cell r="U29">
            <v>0</v>
          </cell>
          <cell r="W29">
            <v>77.44</v>
          </cell>
          <cell r="X29">
            <v>82.51</v>
          </cell>
          <cell r="Y29">
            <v>0</v>
          </cell>
          <cell r="Z29">
            <v>9918019.6500000004</v>
          </cell>
          <cell r="AB29">
            <v>31.99</v>
          </cell>
          <cell r="AC29">
            <v>1983603.93</v>
          </cell>
          <cell r="AE29">
            <v>9.82</v>
          </cell>
          <cell r="AF29">
            <v>5.15</v>
          </cell>
          <cell r="AG29">
            <v>0</v>
          </cell>
          <cell r="AH29">
            <v>928244.79</v>
          </cell>
          <cell r="AJ29">
            <v>4.3600000000000003</v>
          </cell>
          <cell r="AK29">
            <v>2.29</v>
          </cell>
          <cell r="AL29">
            <v>0</v>
          </cell>
          <cell r="AM29">
            <v>412346.55</v>
          </cell>
          <cell r="AO29">
            <v>217.54000000000002</v>
          </cell>
          <cell r="AP29">
            <v>107.53999999999999</v>
          </cell>
          <cell r="AQ29">
            <v>21.24</v>
          </cell>
          <cell r="AR29">
            <v>401910.75</v>
          </cell>
          <cell r="AT29">
            <v>4.3600000000000003</v>
          </cell>
          <cell r="AU29">
            <v>4.12</v>
          </cell>
          <cell r="AV29">
            <v>0</v>
          </cell>
          <cell r="AW29">
            <v>570415.68000000005</v>
          </cell>
          <cell r="AY29">
            <v>2.61</v>
          </cell>
          <cell r="AZ29">
            <v>1.37</v>
          </cell>
          <cell r="BA29">
            <v>0</v>
          </cell>
          <cell r="BB29">
            <v>231767.34</v>
          </cell>
          <cell r="BD29">
            <v>8.7200000000000006</v>
          </cell>
          <cell r="BE29">
            <v>4.58</v>
          </cell>
          <cell r="BF29">
            <v>0</v>
          </cell>
          <cell r="BG29">
            <v>340812.5</v>
          </cell>
          <cell r="BI29">
            <v>4.3600000000000003</v>
          </cell>
          <cell r="BJ29">
            <v>2.29</v>
          </cell>
          <cell r="BK29">
            <v>0</v>
          </cell>
          <cell r="BL29">
            <v>458411.1</v>
          </cell>
          <cell r="BN29">
            <v>6.54</v>
          </cell>
          <cell r="BO29">
            <v>3.43</v>
          </cell>
          <cell r="BP29">
            <v>0</v>
          </cell>
          <cell r="BQ29">
            <v>255481.25</v>
          </cell>
          <cell r="BS29">
            <v>4.3600000000000003</v>
          </cell>
          <cell r="BT29">
            <v>2.29</v>
          </cell>
          <cell r="BU29">
            <v>0</v>
          </cell>
          <cell r="BV29">
            <v>709388.75</v>
          </cell>
          <cell r="BX29">
            <v>4.3600000000000003</v>
          </cell>
          <cell r="BY29">
            <v>2.29</v>
          </cell>
          <cell r="BZ29">
            <v>0</v>
          </cell>
          <cell r="CA29">
            <v>614553.1</v>
          </cell>
          <cell r="CC29">
            <v>8.7200000000000006</v>
          </cell>
          <cell r="CD29">
            <v>4.58</v>
          </cell>
          <cell r="CE29">
            <v>0</v>
          </cell>
          <cell r="CF29">
            <v>408975</v>
          </cell>
          <cell r="CH29">
            <v>17233930.390000001</v>
          </cell>
          <cell r="CJ29">
            <v>16832019.640000001</v>
          </cell>
        </row>
        <row r="30">
          <cell r="A30" t="str">
            <v>0601610000200</v>
          </cell>
          <cell r="B30" t="str">
            <v>BERWYN SOUTH SCHOOL DISTRICT 100</v>
          </cell>
          <cell r="C30" t="str">
            <v>COOK</v>
          </cell>
          <cell r="D30" t="str">
            <v>Elementary</v>
          </cell>
          <cell r="E30">
            <v>3719.79</v>
          </cell>
          <cell r="G30">
            <v>1544.15</v>
          </cell>
          <cell r="H30">
            <v>2154.48</v>
          </cell>
          <cell r="I30">
            <v>2154.48</v>
          </cell>
          <cell r="K30">
            <v>2421.8100000000004</v>
          </cell>
          <cell r="L30">
            <v>2400.65</v>
          </cell>
          <cell r="M30">
            <v>1297.98</v>
          </cell>
          <cell r="N30">
            <v>0</v>
          </cell>
          <cell r="P30">
            <v>967.18799636622214</v>
          </cell>
          <cell r="Q30">
            <v>576.96200363377795</v>
          </cell>
          <cell r="R30">
            <v>1349.4720036337778</v>
          </cell>
          <cell r="S30">
            <v>805.00799636622219</v>
          </cell>
          <cell r="T30">
            <v>0</v>
          </cell>
          <cell r="U30">
            <v>0</v>
          </cell>
          <cell r="W30">
            <v>93.32</v>
          </cell>
          <cell r="X30">
            <v>99.67</v>
          </cell>
          <cell r="Y30">
            <v>0</v>
          </cell>
          <cell r="Z30">
            <v>11966730.93</v>
          </cell>
          <cell r="AB30">
            <v>38.590000000000003</v>
          </cell>
          <cell r="AC30">
            <v>2393346.1800000002</v>
          </cell>
          <cell r="AE30">
            <v>12.1</v>
          </cell>
          <cell r="AF30">
            <v>6.48</v>
          </cell>
          <cell r="AG30">
            <v>0</v>
          </cell>
          <cell r="AH30">
            <v>1152090.06</v>
          </cell>
          <cell r="AJ30">
            <v>5.38</v>
          </cell>
          <cell r="AK30">
            <v>2.88</v>
          </cell>
          <cell r="AL30">
            <v>0</v>
          </cell>
          <cell r="AM30">
            <v>512177.82</v>
          </cell>
          <cell r="AO30">
            <v>263.37000000000006</v>
          </cell>
          <cell r="AP30">
            <v>116.00999999999999</v>
          </cell>
          <cell r="AQ30">
            <v>26.38</v>
          </cell>
          <cell r="AR30">
            <v>469802.11</v>
          </cell>
          <cell r="AT30">
            <v>5.38</v>
          </cell>
          <cell r="AU30">
            <v>5.19</v>
          </cell>
          <cell r="AV30">
            <v>0</v>
          </cell>
          <cell r="AW30">
            <v>711001.62</v>
          </cell>
          <cell r="AY30">
            <v>3.22</v>
          </cell>
          <cell r="AZ30">
            <v>1.73</v>
          </cell>
          <cell r="BA30">
            <v>0</v>
          </cell>
          <cell r="BB30">
            <v>288253.34999999998</v>
          </cell>
          <cell r="BD30">
            <v>10.76</v>
          </cell>
          <cell r="BE30">
            <v>5.76</v>
          </cell>
          <cell r="BF30">
            <v>0</v>
          </cell>
          <cell r="BG30">
            <v>423325</v>
          </cell>
          <cell r="BI30">
            <v>5.38</v>
          </cell>
          <cell r="BJ30">
            <v>2.88</v>
          </cell>
          <cell r="BK30">
            <v>0</v>
          </cell>
          <cell r="BL30">
            <v>569394.84</v>
          </cell>
          <cell r="BN30">
            <v>8.07</v>
          </cell>
          <cell r="BO30">
            <v>4.32</v>
          </cell>
          <cell r="BP30">
            <v>0</v>
          </cell>
          <cell r="BQ30">
            <v>317493.75</v>
          </cell>
          <cell r="BS30">
            <v>5.38</v>
          </cell>
          <cell r="BT30">
            <v>2.88</v>
          </cell>
          <cell r="BU30">
            <v>0</v>
          </cell>
          <cell r="BV30">
            <v>881135.5</v>
          </cell>
          <cell r="BX30">
            <v>5.38</v>
          </cell>
          <cell r="BY30">
            <v>2.88</v>
          </cell>
          <cell r="BZ30">
            <v>0</v>
          </cell>
          <cell r="CA30">
            <v>763339.64</v>
          </cell>
          <cell r="CC30">
            <v>10.76</v>
          </cell>
          <cell r="CD30">
            <v>5.76</v>
          </cell>
          <cell r="CE30">
            <v>0</v>
          </cell>
          <cell r="CF30">
            <v>507990</v>
          </cell>
          <cell r="CH30">
            <v>20956080.800000001</v>
          </cell>
          <cell r="CJ30">
            <v>20486278.690000001</v>
          </cell>
        </row>
        <row r="31">
          <cell r="A31" t="str">
            <v>0701620601700</v>
          </cell>
          <cell r="B31" t="str">
            <v>BLOOM TWP HIGH SCH DIST 206</v>
          </cell>
          <cell r="C31" t="str">
            <v>COOK</v>
          </cell>
          <cell r="D31" t="str">
            <v>High School</v>
          </cell>
          <cell r="E31">
            <v>3067.83</v>
          </cell>
          <cell r="G31">
            <v>0</v>
          </cell>
          <cell r="H31">
            <v>0</v>
          </cell>
          <cell r="I31">
            <v>3067.83</v>
          </cell>
          <cell r="K31">
            <v>0</v>
          </cell>
          <cell r="L31">
            <v>0</v>
          </cell>
          <cell r="M31">
            <v>0</v>
          </cell>
          <cell r="N31">
            <v>3067.83</v>
          </cell>
          <cell r="P31">
            <v>0</v>
          </cell>
          <cell r="Q31">
            <v>0</v>
          </cell>
          <cell r="R31">
            <v>0</v>
          </cell>
          <cell r="S31">
            <v>0</v>
          </cell>
          <cell r="T31">
            <v>2380.33</v>
          </cell>
          <cell r="U31">
            <v>687.5</v>
          </cell>
          <cell r="W31">
            <v>0</v>
          </cell>
          <cell r="X31">
            <v>0</v>
          </cell>
          <cell r="Y31">
            <v>146.51</v>
          </cell>
          <cell r="Z31">
            <v>10379207.93</v>
          </cell>
          <cell r="AB31">
            <v>48.83</v>
          </cell>
          <cell r="AC31">
            <v>3459390</v>
          </cell>
          <cell r="AE31">
            <v>0</v>
          </cell>
          <cell r="AF31">
            <v>0</v>
          </cell>
          <cell r="AG31">
            <v>15.33</v>
          </cell>
          <cell r="AH31">
            <v>1086023.19</v>
          </cell>
          <cell r="AJ31">
            <v>0</v>
          </cell>
          <cell r="AK31">
            <v>0</v>
          </cell>
          <cell r="AL31">
            <v>5.1100000000000003</v>
          </cell>
          <cell r="AM31">
            <v>362007.73</v>
          </cell>
          <cell r="AO31">
            <v>219.87</v>
          </cell>
          <cell r="AP31">
            <v>93.929999999999993</v>
          </cell>
          <cell r="AQ31">
            <v>21.75</v>
          </cell>
          <cell r="AR31">
            <v>388558.37</v>
          </cell>
          <cell r="AT31">
            <v>0</v>
          </cell>
          <cell r="AU31">
            <v>0</v>
          </cell>
          <cell r="AV31">
            <v>12.27</v>
          </cell>
          <cell r="AW31">
            <v>950017.02</v>
          </cell>
          <cell r="AY31">
            <v>0</v>
          </cell>
          <cell r="AZ31">
            <v>0</v>
          </cell>
          <cell r="BA31">
            <v>4.09</v>
          </cell>
          <cell r="BB31">
            <v>238172.97</v>
          </cell>
          <cell r="BD31">
            <v>0</v>
          </cell>
          <cell r="BE31">
            <v>0</v>
          </cell>
          <cell r="BF31">
            <v>15.33</v>
          </cell>
          <cell r="BG31">
            <v>392831.25</v>
          </cell>
          <cell r="BI31">
            <v>0</v>
          </cell>
          <cell r="BJ31">
            <v>0</v>
          </cell>
          <cell r="BK31">
            <v>5.1100000000000003</v>
          </cell>
          <cell r="BL31">
            <v>352252.74</v>
          </cell>
          <cell r="BN31">
            <v>0</v>
          </cell>
          <cell r="BO31">
            <v>0</v>
          </cell>
          <cell r="BP31">
            <v>10.220000000000001</v>
          </cell>
          <cell r="BQ31">
            <v>261887.5</v>
          </cell>
          <cell r="BS31">
            <v>0</v>
          </cell>
          <cell r="BT31">
            <v>0</v>
          </cell>
          <cell r="BU31">
            <v>5.1100000000000003</v>
          </cell>
          <cell r="BV31">
            <v>545109.25</v>
          </cell>
          <cell r="BX31">
            <v>0</v>
          </cell>
          <cell r="BY31">
            <v>0</v>
          </cell>
          <cell r="BZ31">
            <v>5.1100000000000003</v>
          </cell>
          <cell r="CA31">
            <v>472235.54</v>
          </cell>
          <cell r="CC31">
            <v>0</v>
          </cell>
          <cell r="CD31">
            <v>0</v>
          </cell>
          <cell r="CE31">
            <v>15.33</v>
          </cell>
          <cell r="CF31">
            <v>471397.5</v>
          </cell>
          <cell r="CH31">
            <v>19359090.989999995</v>
          </cell>
          <cell r="CJ31">
            <v>18970532.619999994</v>
          </cell>
        </row>
        <row r="32">
          <cell r="A32" t="str">
            <v>0300300202600</v>
          </cell>
          <cell r="B32" t="str">
            <v>BOND CO C U SCHOOL DIST 2</v>
          </cell>
          <cell r="C32" t="str">
            <v>BOND</v>
          </cell>
          <cell r="D32" t="str">
            <v>Unit</v>
          </cell>
          <cell r="E32">
            <v>1752.44</v>
          </cell>
          <cell r="G32">
            <v>494.98</v>
          </cell>
          <cell r="H32">
            <v>695.9799999999999</v>
          </cell>
          <cell r="I32">
            <v>1236.46</v>
          </cell>
          <cell r="K32">
            <v>776.64</v>
          </cell>
          <cell r="L32">
            <v>755.64</v>
          </cell>
          <cell r="M32">
            <v>435.31999999999994</v>
          </cell>
          <cell r="N32">
            <v>540.48</v>
          </cell>
          <cell r="P32">
            <v>210.97770641777942</v>
          </cell>
          <cell r="Q32">
            <v>284.0022935822206</v>
          </cell>
          <cell r="R32">
            <v>296.65090329436765</v>
          </cell>
          <cell r="S32">
            <v>399.32909670563225</v>
          </cell>
          <cell r="T32">
            <v>230.37139028785288</v>
          </cell>
          <cell r="U32">
            <v>310.10860971214714</v>
          </cell>
          <cell r="W32">
            <v>28.26</v>
          </cell>
          <cell r="X32">
            <v>30.8</v>
          </cell>
          <cell r="Y32">
            <v>23.92</v>
          </cell>
          <cell r="Z32">
            <v>5356697.9800000004</v>
          </cell>
          <cell r="AB32">
            <v>19.78</v>
          </cell>
          <cell r="AC32">
            <v>1297225.05</v>
          </cell>
          <cell r="AE32">
            <v>3.88</v>
          </cell>
          <cell r="AF32">
            <v>2.17</v>
          </cell>
          <cell r="AG32">
            <v>2.7</v>
          </cell>
          <cell r="AH32">
            <v>566418.44999999995</v>
          </cell>
          <cell r="AJ32">
            <v>1.72</v>
          </cell>
          <cell r="AK32">
            <v>0.96</v>
          </cell>
          <cell r="AL32">
            <v>0.9</v>
          </cell>
          <cell r="AM32">
            <v>229937.46</v>
          </cell>
          <cell r="AO32">
            <v>117.42</v>
          </cell>
          <cell r="AP32">
            <v>30.71</v>
          </cell>
          <cell r="AQ32">
            <v>12.42</v>
          </cell>
          <cell r="AR32">
            <v>184444.64</v>
          </cell>
          <cell r="AT32">
            <v>1.72</v>
          </cell>
          <cell r="AU32">
            <v>1.74</v>
          </cell>
          <cell r="AV32">
            <v>2.16</v>
          </cell>
          <cell r="AW32">
            <v>399980.52</v>
          </cell>
          <cell r="AY32">
            <v>1.03</v>
          </cell>
          <cell r="AZ32">
            <v>0.57999999999999996</v>
          </cell>
          <cell r="BA32">
            <v>0.72</v>
          </cell>
          <cell r="BB32">
            <v>135682.89000000001</v>
          </cell>
          <cell r="BD32">
            <v>3.45</v>
          </cell>
          <cell r="BE32">
            <v>1.93</v>
          </cell>
          <cell r="BF32">
            <v>2.7</v>
          </cell>
          <cell r="BG32">
            <v>207050</v>
          </cell>
          <cell r="BI32">
            <v>1.72</v>
          </cell>
          <cell r="BJ32">
            <v>0.96</v>
          </cell>
          <cell r="BK32">
            <v>0.9</v>
          </cell>
          <cell r="BL32">
            <v>246783.72</v>
          </cell>
          <cell r="BN32">
            <v>2.58</v>
          </cell>
          <cell r="BO32">
            <v>1.45</v>
          </cell>
          <cell r="BP32">
            <v>1.8</v>
          </cell>
          <cell r="BQ32">
            <v>149393.75</v>
          </cell>
          <cell r="BS32">
            <v>1.72</v>
          </cell>
          <cell r="BT32">
            <v>0.96</v>
          </cell>
          <cell r="BU32">
            <v>0.9</v>
          </cell>
          <cell r="BV32">
            <v>381896.5</v>
          </cell>
          <cell r="BX32">
            <v>1.72</v>
          </cell>
          <cell r="BY32">
            <v>0.96</v>
          </cell>
          <cell r="BZ32">
            <v>0.9</v>
          </cell>
          <cell r="CA32">
            <v>330842.12</v>
          </cell>
          <cell r="CC32">
            <v>3.45</v>
          </cell>
          <cell r="CD32">
            <v>1.93</v>
          </cell>
          <cell r="CE32">
            <v>2.7</v>
          </cell>
          <cell r="CF32">
            <v>248460</v>
          </cell>
          <cell r="CH32">
            <v>9734813.0799999982</v>
          </cell>
          <cell r="CJ32">
            <v>9550368.4399999976</v>
          </cell>
        </row>
        <row r="33">
          <cell r="A33" t="str">
            <v>1301401200400</v>
          </cell>
          <cell r="B33" t="str">
            <v>BREESE SCHOOL DISTRICT 12</v>
          </cell>
          <cell r="C33" t="str">
            <v>CLINTON</v>
          </cell>
          <cell r="D33" t="str">
            <v>Elementary</v>
          </cell>
          <cell r="E33">
            <v>580.48</v>
          </cell>
          <cell r="G33">
            <v>256.82</v>
          </cell>
          <cell r="H33">
            <v>312.15999999999997</v>
          </cell>
          <cell r="I33">
            <v>312.15999999999997</v>
          </cell>
          <cell r="K33">
            <v>387.15</v>
          </cell>
          <cell r="L33">
            <v>375.65</v>
          </cell>
          <cell r="M33">
            <v>193.32999999999998</v>
          </cell>
          <cell r="N33">
            <v>0</v>
          </cell>
          <cell r="P33">
            <v>83.954655699673097</v>
          </cell>
          <cell r="Q33">
            <v>172.86534430032691</v>
          </cell>
          <cell r="R33">
            <v>102.04534430032689</v>
          </cell>
          <cell r="S33">
            <v>210.11465569967308</v>
          </cell>
          <cell r="T33">
            <v>0</v>
          </cell>
          <cell r="U33">
            <v>0</v>
          </cell>
          <cell r="W33">
            <v>14.24</v>
          </cell>
          <cell r="X33">
            <v>13.5</v>
          </cell>
          <cell r="Y33">
            <v>0</v>
          </cell>
          <cell r="Z33">
            <v>1720074.18</v>
          </cell>
          <cell r="AB33">
            <v>5.54</v>
          </cell>
          <cell r="AC33">
            <v>344014.83</v>
          </cell>
          <cell r="AE33">
            <v>1.93</v>
          </cell>
          <cell r="AF33">
            <v>0.96</v>
          </cell>
          <cell r="AG33">
            <v>0</v>
          </cell>
          <cell r="AH33">
            <v>179200.23</v>
          </cell>
          <cell r="AJ33">
            <v>0.86</v>
          </cell>
          <cell r="AK33">
            <v>0.42</v>
          </cell>
          <cell r="AL33">
            <v>0</v>
          </cell>
          <cell r="AM33">
            <v>79368.960000000006</v>
          </cell>
          <cell r="AO33">
            <v>38.21</v>
          </cell>
          <cell r="AP33">
            <v>9.82</v>
          </cell>
          <cell r="AQ33">
            <v>4.1100000000000003</v>
          </cell>
          <cell r="AR33">
            <v>59844.2</v>
          </cell>
          <cell r="AT33">
            <v>0.86</v>
          </cell>
          <cell r="AU33">
            <v>0.77</v>
          </cell>
          <cell r="AV33">
            <v>0</v>
          </cell>
          <cell r="AW33">
            <v>109643.58</v>
          </cell>
          <cell r="AY33">
            <v>0.51</v>
          </cell>
          <cell r="AZ33">
            <v>0.25</v>
          </cell>
          <cell r="BA33">
            <v>0</v>
          </cell>
          <cell r="BB33">
            <v>44257.08</v>
          </cell>
          <cell r="BD33">
            <v>1.72</v>
          </cell>
          <cell r="BE33">
            <v>0.85</v>
          </cell>
          <cell r="BF33">
            <v>0</v>
          </cell>
          <cell r="BG33">
            <v>65856.25</v>
          </cell>
          <cell r="BI33">
            <v>0.86</v>
          </cell>
          <cell r="BJ33">
            <v>0.42</v>
          </cell>
          <cell r="BK33">
            <v>0</v>
          </cell>
          <cell r="BL33">
            <v>88235.520000000004</v>
          </cell>
          <cell r="BN33">
            <v>1.29</v>
          </cell>
          <cell r="BO33">
            <v>0.64</v>
          </cell>
          <cell r="BP33">
            <v>0</v>
          </cell>
          <cell r="BQ33">
            <v>49456.25</v>
          </cell>
          <cell r="BS33">
            <v>0.86</v>
          </cell>
          <cell r="BT33">
            <v>0.42</v>
          </cell>
          <cell r="BU33">
            <v>0</v>
          </cell>
          <cell r="BV33">
            <v>136544</v>
          </cell>
          <cell r="BX33">
            <v>0.86</v>
          </cell>
          <cell r="BY33">
            <v>0.42</v>
          </cell>
          <cell r="BZ33">
            <v>0</v>
          </cell>
          <cell r="CA33">
            <v>118289.92</v>
          </cell>
          <cell r="CC33">
            <v>1.72</v>
          </cell>
          <cell r="CD33">
            <v>0.85</v>
          </cell>
          <cell r="CE33">
            <v>0</v>
          </cell>
          <cell r="CF33">
            <v>79027.5</v>
          </cell>
          <cell r="CH33">
            <v>3073812.5000000005</v>
          </cell>
          <cell r="CJ33">
            <v>3013968.3000000003</v>
          </cell>
        </row>
        <row r="34">
          <cell r="A34" t="str">
            <v>0701622801600</v>
          </cell>
          <cell r="B34" t="str">
            <v>BREMEN COMM H S DISTRICT 228</v>
          </cell>
          <cell r="C34" t="str">
            <v>COOK</v>
          </cell>
          <cell r="D34" t="str">
            <v>High School</v>
          </cell>
          <cell r="E34">
            <v>5131.32</v>
          </cell>
          <cell r="G34">
            <v>0</v>
          </cell>
          <cell r="H34">
            <v>0</v>
          </cell>
          <cell r="I34">
            <v>5131.32</v>
          </cell>
          <cell r="K34">
            <v>0</v>
          </cell>
          <cell r="L34">
            <v>0</v>
          </cell>
          <cell r="M34">
            <v>0</v>
          </cell>
          <cell r="N34">
            <v>5131.32</v>
          </cell>
          <cell r="P34">
            <v>0</v>
          </cell>
          <cell r="Q34">
            <v>0</v>
          </cell>
          <cell r="R34">
            <v>0</v>
          </cell>
          <cell r="S34">
            <v>0</v>
          </cell>
          <cell r="T34">
            <v>2521</v>
          </cell>
          <cell r="U34">
            <v>2610.3199999999997</v>
          </cell>
          <cell r="W34">
            <v>0</v>
          </cell>
          <cell r="X34">
            <v>0</v>
          </cell>
          <cell r="Y34">
            <v>230.46</v>
          </cell>
          <cell r="Z34">
            <v>16326477.779999999</v>
          </cell>
          <cell r="AB34">
            <v>76.81</v>
          </cell>
          <cell r="AC34">
            <v>5441615.04</v>
          </cell>
          <cell r="AE34">
            <v>0</v>
          </cell>
          <cell r="AF34">
            <v>0</v>
          </cell>
          <cell r="AG34">
            <v>25.65</v>
          </cell>
          <cell r="AH34">
            <v>1817122.95</v>
          </cell>
          <cell r="AJ34">
            <v>0</v>
          </cell>
          <cell r="AK34">
            <v>0</v>
          </cell>
          <cell r="AL34">
            <v>8.5500000000000007</v>
          </cell>
          <cell r="AM34">
            <v>605707.65</v>
          </cell>
          <cell r="AO34">
            <v>348.30999999999995</v>
          </cell>
          <cell r="AP34">
            <v>105.08999999999999</v>
          </cell>
          <cell r="AQ34">
            <v>36.39</v>
          </cell>
          <cell r="AR34">
            <v>563779.03</v>
          </cell>
          <cell r="AT34">
            <v>0</v>
          </cell>
          <cell r="AU34">
            <v>0</v>
          </cell>
          <cell r="AV34">
            <v>20.52</v>
          </cell>
          <cell r="AW34">
            <v>1588781.52</v>
          </cell>
          <cell r="AY34">
            <v>0</v>
          </cell>
          <cell r="AZ34">
            <v>0</v>
          </cell>
          <cell r="BA34">
            <v>6.84</v>
          </cell>
          <cell r="BB34">
            <v>398313.72</v>
          </cell>
          <cell r="BD34">
            <v>0</v>
          </cell>
          <cell r="BE34">
            <v>0</v>
          </cell>
          <cell r="BF34">
            <v>25.65</v>
          </cell>
          <cell r="BG34">
            <v>657281.25</v>
          </cell>
          <cell r="BI34">
            <v>0</v>
          </cell>
          <cell r="BJ34">
            <v>0</v>
          </cell>
          <cell r="BK34">
            <v>8.5500000000000007</v>
          </cell>
          <cell r="BL34">
            <v>589385.69999999995</v>
          </cell>
          <cell r="BN34">
            <v>0</v>
          </cell>
          <cell r="BO34">
            <v>0</v>
          </cell>
          <cell r="BP34">
            <v>17.100000000000001</v>
          </cell>
          <cell r="BQ34">
            <v>438187.5</v>
          </cell>
          <cell r="BS34">
            <v>0</v>
          </cell>
          <cell r="BT34">
            <v>0</v>
          </cell>
          <cell r="BU34">
            <v>8.5500000000000007</v>
          </cell>
          <cell r="BV34">
            <v>912071.25</v>
          </cell>
          <cell r="BX34">
            <v>0</v>
          </cell>
          <cell r="BY34">
            <v>0</v>
          </cell>
          <cell r="BZ34">
            <v>8.5500000000000007</v>
          </cell>
          <cell r="CA34">
            <v>790139.7</v>
          </cell>
          <cell r="CC34">
            <v>0</v>
          </cell>
          <cell r="CD34">
            <v>0</v>
          </cell>
          <cell r="CE34">
            <v>25.65</v>
          </cell>
          <cell r="CF34">
            <v>788737.5</v>
          </cell>
          <cell r="CH34">
            <v>30917600.589999996</v>
          </cell>
          <cell r="CJ34">
            <v>30353821.559999995</v>
          </cell>
        </row>
        <row r="35">
          <cell r="A35" t="str">
            <v>0601609500200</v>
          </cell>
          <cell r="B35" t="str">
            <v>BROOKFIELD SCHOOL DIST 95</v>
          </cell>
          <cell r="C35" t="str">
            <v>COOK</v>
          </cell>
          <cell r="D35" t="str">
            <v>Elementary</v>
          </cell>
          <cell r="E35">
            <v>1110.5</v>
          </cell>
          <cell r="G35">
            <v>443.75</v>
          </cell>
          <cell r="H35">
            <v>655.5</v>
          </cell>
          <cell r="I35">
            <v>655.5</v>
          </cell>
          <cell r="K35">
            <v>734.5</v>
          </cell>
          <cell r="L35">
            <v>723.25</v>
          </cell>
          <cell r="M35">
            <v>376</v>
          </cell>
          <cell r="N35">
            <v>0</v>
          </cell>
          <cell r="P35">
            <v>106.30219467818968</v>
          </cell>
          <cell r="Q35">
            <v>337.44780532181034</v>
          </cell>
          <cell r="R35">
            <v>157.02780532181032</v>
          </cell>
          <cell r="S35">
            <v>498.47219467818968</v>
          </cell>
          <cell r="T35">
            <v>0</v>
          </cell>
          <cell r="U35">
            <v>0</v>
          </cell>
          <cell r="W35">
            <v>23.95</v>
          </cell>
          <cell r="X35">
            <v>27.79</v>
          </cell>
          <cell r="Y35">
            <v>0</v>
          </cell>
          <cell r="Z35">
            <v>3208242.18</v>
          </cell>
          <cell r="AB35">
            <v>10.34</v>
          </cell>
          <cell r="AC35">
            <v>641648.43000000005</v>
          </cell>
          <cell r="AE35">
            <v>3.67</v>
          </cell>
          <cell r="AF35">
            <v>1.88</v>
          </cell>
          <cell r="AG35">
            <v>0</v>
          </cell>
          <cell r="AH35">
            <v>344138.85</v>
          </cell>
          <cell r="AJ35">
            <v>1.63</v>
          </cell>
          <cell r="AK35">
            <v>0.83</v>
          </cell>
          <cell r="AL35">
            <v>0</v>
          </cell>
          <cell r="AM35">
            <v>152537.22</v>
          </cell>
          <cell r="AO35">
            <v>71.559999999999988</v>
          </cell>
          <cell r="AP35">
            <v>15.48</v>
          </cell>
          <cell r="AQ35">
            <v>7.87</v>
          </cell>
          <cell r="AR35">
            <v>108650.51</v>
          </cell>
          <cell r="AT35">
            <v>1.63</v>
          </cell>
          <cell r="AU35">
            <v>1.5</v>
          </cell>
          <cell r="AV35">
            <v>0</v>
          </cell>
          <cell r="AW35">
            <v>210542.58</v>
          </cell>
          <cell r="AY35">
            <v>0.97</v>
          </cell>
          <cell r="AZ35">
            <v>0.5</v>
          </cell>
          <cell r="BA35">
            <v>0</v>
          </cell>
          <cell r="BB35">
            <v>85602.51</v>
          </cell>
          <cell r="BD35">
            <v>3.26</v>
          </cell>
          <cell r="BE35">
            <v>1.67</v>
          </cell>
          <cell r="BF35">
            <v>0</v>
          </cell>
          <cell r="BG35">
            <v>126331.25</v>
          </cell>
          <cell r="BI35">
            <v>1.63</v>
          </cell>
          <cell r="BJ35">
            <v>0.83</v>
          </cell>
          <cell r="BK35">
            <v>0</v>
          </cell>
          <cell r="BL35">
            <v>169577.64</v>
          </cell>
          <cell r="BN35">
            <v>2.44</v>
          </cell>
          <cell r="BO35">
            <v>1.25</v>
          </cell>
          <cell r="BP35">
            <v>0</v>
          </cell>
          <cell r="BQ35">
            <v>94556.25</v>
          </cell>
          <cell r="BS35">
            <v>1.63</v>
          </cell>
          <cell r="BT35">
            <v>0.83</v>
          </cell>
          <cell r="BU35">
            <v>0</v>
          </cell>
          <cell r="BV35">
            <v>262420.5</v>
          </cell>
          <cell r="BX35">
            <v>1.63</v>
          </cell>
          <cell r="BY35">
            <v>0.83</v>
          </cell>
          <cell r="BZ35">
            <v>0</v>
          </cell>
          <cell r="CA35">
            <v>227338.44</v>
          </cell>
          <cell r="CC35">
            <v>3.26</v>
          </cell>
          <cell r="CD35">
            <v>1.67</v>
          </cell>
          <cell r="CE35">
            <v>0</v>
          </cell>
          <cell r="CF35">
            <v>151597.5</v>
          </cell>
          <cell r="CH35">
            <v>5783183.8600000003</v>
          </cell>
          <cell r="CJ35">
            <v>5674533.3500000006</v>
          </cell>
        </row>
        <row r="36">
          <cell r="A36" t="str">
            <v>0701616700200</v>
          </cell>
          <cell r="B36" t="str">
            <v>BROOKWOOD SCHOOL DIST 167</v>
          </cell>
          <cell r="C36" t="str">
            <v>COOK</v>
          </cell>
          <cell r="D36" t="str">
            <v>Elementary</v>
          </cell>
          <cell r="E36">
            <v>1119.1400000000001</v>
          </cell>
          <cell r="G36">
            <v>459.83</v>
          </cell>
          <cell r="H36">
            <v>653.65</v>
          </cell>
          <cell r="I36">
            <v>653.65</v>
          </cell>
          <cell r="K36">
            <v>722.48</v>
          </cell>
          <cell r="L36">
            <v>716.82</v>
          </cell>
          <cell r="M36">
            <v>396.65999999999997</v>
          </cell>
          <cell r="N36">
            <v>0</v>
          </cell>
          <cell r="P36">
            <v>320.46204691597512</v>
          </cell>
          <cell r="Q36">
            <v>139.36795308402486</v>
          </cell>
          <cell r="R36">
            <v>455.53795308402488</v>
          </cell>
          <cell r="S36">
            <v>198.1120469159751</v>
          </cell>
          <cell r="T36">
            <v>0</v>
          </cell>
          <cell r="U36">
            <v>0</v>
          </cell>
          <cell r="W36">
            <v>28.33</v>
          </cell>
          <cell r="X36">
            <v>30.7</v>
          </cell>
          <cell r="Y36">
            <v>0</v>
          </cell>
          <cell r="Z36">
            <v>3660273.21</v>
          </cell>
          <cell r="AB36">
            <v>11.8</v>
          </cell>
          <cell r="AC36">
            <v>732054.64</v>
          </cell>
          <cell r="AE36">
            <v>3.61</v>
          </cell>
          <cell r="AF36">
            <v>1.98</v>
          </cell>
          <cell r="AG36">
            <v>0</v>
          </cell>
          <cell r="AH36">
            <v>346619.13</v>
          </cell>
          <cell r="AJ36">
            <v>1.6</v>
          </cell>
          <cell r="AK36">
            <v>0.88</v>
          </cell>
          <cell r="AL36">
            <v>0</v>
          </cell>
          <cell r="AM36">
            <v>153777.35999999999</v>
          </cell>
          <cell r="AO36">
            <v>80.379999999999981</v>
          </cell>
          <cell r="AP36">
            <v>30.96</v>
          </cell>
          <cell r="AQ36">
            <v>7.93</v>
          </cell>
          <cell r="AR36">
            <v>137966.48000000001</v>
          </cell>
          <cell r="AT36">
            <v>1.6</v>
          </cell>
          <cell r="AU36">
            <v>1.58</v>
          </cell>
          <cell r="AV36">
            <v>0</v>
          </cell>
          <cell r="AW36">
            <v>213905.88</v>
          </cell>
          <cell r="AY36">
            <v>0.96</v>
          </cell>
          <cell r="AZ36">
            <v>0.52</v>
          </cell>
          <cell r="BA36">
            <v>0</v>
          </cell>
          <cell r="BB36">
            <v>86184.84</v>
          </cell>
          <cell r="BD36">
            <v>3.21</v>
          </cell>
          <cell r="BE36">
            <v>1.76</v>
          </cell>
          <cell r="BF36">
            <v>0</v>
          </cell>
          <cell r="BG36">
            <v>127356.25</v>
          </cell>
          <cell r="BI36">
            <v>1.6</v>
          </cell>
          <cell r="BJ36">
            <v>0.88</v>
          </cell>
          <cell r="BK36">
            <v>0</v>
          </cell>
          <cell r="BL36">
            <v>170956.32</v>
          </cell>
          <cell r="BN36">
            <v>2.4</v>
          </cell>
          <cell r="BO36">
            <v>1.32</v>
          </cell>
          <cell r="BP36">
            <v>0</v>
          </cell>
          <cell r="BQ36">
            <v>95325</v>
          </cell>
          <cell r="BS36">
            <v>1.6</v>
          </cell>
          <cell r="BT36">
            <v>0.88</v>
          </cell>
          <cell r="BU36">
            <v>0</v>
          </cell>
          <cell r="BV36">
            <v>264554</v>
          </cell>
          <cell r="BX36">
            <v>1.6</v>
          </cell>
          <cell r="BY36">
            <v>0.88</v>
          </cell>
          <cell r="BZ36">
            <v>0</v>
          </cell>
          <cell r="CA36">
            <v>229186.72</v>
          </cell>
          <cell r="CC36">
            <v>3.21</v>
          </cell>
          <cell r="CD36">
            <v>1.76</v>
          </cell>
          <cell r="CE36">
            <v>0</v>
          </cell>
          <cell r="CF36">
            <v>152827.5</v>
          </cell>
          <cell r="CH36">
            <v>6370987.3300000001</v>
          </cell>
          <cell r="CJ36">
            <v>6233020.8499999996</v>
          </cell>
        </row>
        <row r="37">
          <cell r="A37" t="str">
            <v>0100500102600</v>
          </cell>
          <cell r="B37" t="str">
            <v>BROWN COUNTY C U SCH DIST 1</v>
          </cell>
          <cell r="C37" t="str">
            <v>BROWN</v>
          </cell>
          <cell r="D37" t="str">
            <v>Unit</v>
          </cell>
          <cell r="E37">
            <v>672.38</v>
          </cell>
          <cell r="G37">
            <v>202.32</v>
          </cell>
          <cell r="H37">
            <v>271.32</v>
          </cell>
          <cell r="I37">
            <v>463.80999999999995</v>
          </cell>
          <cell r="K37">
            <v>311.89999999999998</v>
          </cell>
          <cell r="L37">
            <v>305.64999999999998</v>
          </cell>
          <cell r="M37">
            <v>167.99</v>
          </cell>
          <cell r="N37">
            <v>192.48999999999998</v>
          </cell>
          <cell r="P37">
            <v>81.294899193851066</v>
          </cell>
          <cell r="Q37">
            <v>121.02510080614893</v>
          </cell>
          <cell r="R37">
            <v>109.02002792247762</v>
          </cell>
          <cell r="S37">
            <v>162.29997207752237</v>
          </cell>
          <cell r="T37">
            <v>77.345072883671364</v>
          </cell>
          <cell r="U37">
            <v>115.14492711632862</v>
          </cell>
          <cell r="W37">
            <v>11.47</v>
          </cell>
          <cell r="X37">
            <v>11.94</v>
          </cell>
          <cell r="Y37">
            <v>8.4700000000000006</v>
          </cell>
          <cell r="Z37">
            <v>2051624.08</v>
          </cell>
          <cell r="AB37">
            <v>7.5</v>
          </cell>
          <cell r="AC37">
            <v>490310.17</v>
          </cell>
          <cell r="AE37">
            <v>1.55</v>
          </cell>
          <cell r="AF37">
            <v>0.83</v>
          </cell>
          <cell r="AG37">
            <v>0.96</v>
          </cell>
          <cell r="AH37">
            <v>215585.94</v>
          </cell>
          <cell r="AJ37">
            <v>0.69</v>
          </cell>
          <cell r="AK37">
            <v>0.37</v>
          </cell>
          <cell r="AL37">
            <v>0.32</v>
          </cell>
          <cell r="AM37">
            <v>88397.18</v>
          </cell>
          <cell r="AO37">
            <v>44.97999999999999</v>
          </cell>
          <cell r="AP37">
            <v>11.36</v>
          </cell>
          <cell r="AQ37">
            <v>4.76</v>
          </cell>
          <cell r="AR37">
            <v>70169.17</v>
          </cell>
          <cell r="AT37">
            <v>0.69</v>
          </cell>
          <cell r="AU37">
            <v>0.67</v>
          </cell>
          <cell r="AV37">
            <v>0.76</v>
          </cell>
          <cell r="AW37">
            <v>150325.51999999999</v>
          </cell>
          <cell r="AY37">
            <v>0.41</v>
          </cell>
          <cell r="AZ37">
            <v>0.22</v>
          </cell>
          <cell r="BA37">
            <v>0.25</v>
          </cell>
          <cell r="BB37">
            <v>51245.04</v>
          </cell>
          <cell r="BD37">
            <v>1.38</v>
          </cell>
          <cell r="BE37">
            <v>0.74</v>
          </cell>
          <cell r="BF37">
            <v>0.96</v>
          </cell>
          <cell r="BG37">
            <v>78925</v>
          </cell>
          <cell r="BI37">
            <v>0.69</v>
          </cell>
          <cell r="BJ37">
            <v>0.37</v>
          </cell>
          <cell r="BK37">
            <v>0.32</v>
          </cell>
          <cell r="BL37">
            <v>95128.92</v>
          </cell>
          <cell r="BN37">
            <v>1.03</v>
          </cell>
          <cell r="BO37">
            <v>0.55000000000000004</v>
          </cell>
          <cell r="BP37">
            <v>0.64</v>
          </cell>
          <cell r="BQ37">
            <v>56887.5</v>
          </cell>
          <cell r="BS37">
            <v>0.69</v>
          </cell>
          <cell r="BT37">
            <v>0.37</v>
          </cell>
          <cell r="BU37">
            <v>0.32</v>
          </cell>
          <cell r="BV37">
            <v>147211.5</v>
          </cell>
          <cell r="BX37">
            <v>0.69</v>
          </cell>
          <cell r="BY37">
            <v>0.37</v>
          </cell>
          <cell r="BZ37">
            <v>0.32</v>
          </cell>
          <cell r="CA37">
            <v>127531.32</v>
          </cell>
          <cell r="CC37">
            <v>1.38</v>
          </cell>
          <cell r="CD37">
            <v>0.74</v>
          </cell>
          <cell r="CE37">
            <v>0.96</v>
          </cell>
          <cell r="CF37">
            <v>94710</v>
          </cell>
          <cell r="CH37">
            <v>3718051.34</v>
          </cell>
          <cell r="CJ37">
            <v>3647882.17</v>
          </cell>
        </row>
        <row r="38">
          <cell r="A38" t="str">
            <v>0302620102600</v>
          </cell>
          <cell r="B38" t="str">
            <v>BROWNSTOWN C U SCH DIST 201</v>
          </cell>
          <cell r="C38" t="str">
            <v>FAYETTE</v>
          </cell>
          <cell r="D38" t="str">
            <v>Unit</v>
          </cell>
          <cell r="E38">
            <v>357.46</v>
          </cell>
          <cell r="G38">
            <v>127.49</v>
          </cell>
          <cell r="H38">
            <v>130.99</v>
          </cell>
          <cell r="I38">
            <v>226.63999999999996</v>
          </cell>
          <cell r="K38">
            <v>186.64999999999998</v>
          </cell>
          <cell r="L38">
            <v>183.32</v>
          </cell>
          <cell r="M38">
            <v>75.16</v>
          </cell>
          <cell r="N38">
            <v>95.649999999999991</v>
          </cell>
          <cell r="P38">
            <v>62.040357213452701</v>
          </cell>
          <cell r="Q38">
            <v>65.449642786547287</v>
          </cell>
          <cell r="R38">
            <v>63.743559427328968</v>
          </cell>
          <cell r="S38">
            <v>67.246440572671048</v>
          </cell>
          <cell r="T38">
            <v>46.546083359218372</v>
          </cell>
          <cell r="U38">
            <v>49.10391664078162</v>
          </cell>
          <cell r="W38">
            <v>7.4</v>
          </cell>
          <cell r="X38">
            <v>5.87</v>
          </cell>
          <cell r="Y38">
            <v>4.29</v>
          </cell>
          <cell r="Z38">
            <v>1126749.3600000001</v>
          </cell>
          <cell r="AB38">
            <v>4.08</v>
          </cell>
          <cell r="AC38">
            <v>265861.93</v>
          </cell>
          <cell r="AE38">
            <v>0.93</v>
          </cell>
          <cell r="AF38">
            <v>0.37</v>
          </cell>
          <cell r="AG38">
            <v>0.47</v>
          </cell>
          <cell r="AH38">
            <v>113905.31</v>
          </cell>
          <cell r="AJ38">
            <v>0.41</v>
          </cell>
          <cell r="AK38">
            <v>0.16</v>
          </cell>
          <cell r="AL38">
            <v>0.15</v>
          </cell>
          <cell r="AM38">
            <v>45970.44</v>
          </cell>
          <cell r="AO38">
            <v>24.59</v>
          </cell>
          <cell r="AP38">
            <v>6.76</v>
          </cell>
          <cell r="AQ38">
            <v>2.5299999999999998</v>
          </cell>
          <cell r="AR38">
            <v>38988.660000000003</v>
          </cell>
          <cell r="AT38">
            <v>0.41</v>
          </cell>
          <cell r="AU38">
            <v>0.3</v>
          </cell>
          <cell r="AV38">
            <v>0.38</v>
          </cell>
          <cell r="AW38">
            <v>77180.740000000005</v>
          </cell>
          <cell r="AY38">
            <v>0.24</v>
          </cell>
          <cell r="AZ38">
            <v>0.1</v>
          </cell>
          <cell r="BA38">
            <v>0.12</v>
          </cell>
          <cell r="BB38">
            <v>26787.18</v>
          </cell>
          <cell r="BD38">
            <v>0.82</v>
          </cell>
          <cell r="BE38">
            <v>0.33</v>
          </cell>
          <cell r="BF38">
            <v>0.47</v>
          </cell>
          <cell r="BG38">
            <v>41512.5</v>
          </cell>
          <cell r="BI38">
            <v>0.41</v>
          </cell>
          <cell r="BJ38">
            <v>0.16</v>
          </cell>
          <cell r="BK38">
            <v>0.15</v>
          </cell>
          <cell r="BL38">
            <v>49632.480000000003</v>
          </cell>
          <cell r="BN38">
            <v>0.62</v>
          </cell>
          <cell r="BO38">
            <v>0.25</v>
          </cell>
          <cell r="BP38">
            <v>0.31</v>
          </cell>
          <cell r="BQ38">
            <v>30237.5</v>
          </cell>
          <cell r="BS38">
            <v>0.41</v>
          </cell>
          <cell r="BT38">
            <v>0.16</v>
          </cell>
          <cell r="BU38">
            <v>0.15</v>
          </cell>
          <cell r="BV38">
            <v>76806</v>
          </cell>
          <cell r="BX38">
            <v>0.41</v>
          </cell>
          <cell r="BY38">
            <v>0.16</v>
          </cell>
          <cell r="BZ38">
            <v>0.15</v>
          </cell>
          <cell r="CA38">
            <v>66538.080000000002</v>
          </cell>
          <cell r="CC38">
            <v>0.82</v>
          </cell>
          <cell r="CD38">
            <v>0.33</v>
          </cell>
          <cell r="CE38">
            <v>0.47</v>
          </cell>
          <cell r="CF38">
            <v>49815</v>
          </cell>
          <cell r="CH38">
            <v>2009985.18</v>
          </cell>
          <cell r="CJ38">
            <v>1970996.52</v>
          </cell>
        </row>
        <row r="39">
          <cell r="A39" t="str">
            <v>0701611100200</v>
          </cell>
          <cell r="B39" t="str">
            <v>BURBANK SCHOOL DISTRICT 111</v>
          </cell>
          <cell r="C39" t="str">
            <v>COOK</v>
          </cell>
          <cell r="D39" t="str">
            <v>Elementary</v>
          </cell>
          <cell r="E39">
            <v>3615.25</v>
          </cell>
          <cell r="G39">
            <v>1481</v>
          </cell>
          <cell r="H39">
            <v>2097</v>
          </cell>
          <cell r="I39">
            <v>2097</v>
          </cell>
          <cell r="K39">
            <v>2335.25</v>
          </cell>
          <cell r="L39">
            <v>2298</v>
          </cell>
          <cell r="M39">
            <v>1280</v>
          </cell>
          <cell r="N39">
            <v>0</v>
          </cell>
          <cell r="P39">
            <v>964.84376746785915</v>
          </cell>
          <cell r="Q39">
            <v>516.15623253214085</v>
          </cell>
          <cell r="R39">
            <v>1366.1562325321408</v>
          </cell>
          <cell r="S39">
            <v>730.84376746785915</v>
          </cell>
          <cell r="T39">
            <v>0</v>
          </cell>
          <cell r="U39">
            <v>0</v>
          </cell>
          <cell r="W39">
            <v>90.13</v>
          </cell>
          <cell r="X39">
            <v>97.54</v>
          </cell>
          <cell r="Y39">
            <v>0</v>
          </cell>
          <cell r="Z39">
            <v>11636853.689999999</v>
          </cell>
          <cell r="AB39">
            <v>37.53</v>
          </cell>
          <cell r="AC39">
            <v>2327370.73</v>
          </cell>
          <cell r="AE39">
            <v>11.67</v>
          </cell>
          <cell r="AF39">
            <v>6.4</v>
          </cell>
          <cell r="AG39">
            <v>0</v>
          </cell>
          <cell r="AH39">
            <v>1120466.49</v>
          </cell>
          <cell r="AJ39">
            <v>5.18</v>
          </cell>
          <cell r="AK39">
            <v>2.84</v>
          </cell>
          <cell r="AL39">
            <v>0</v>
          </cell>
          <cell r="AM39">
            <v>497296.14</v>
          </cell>
          <cell r="AO39">
            <v>256.10000000000002</v>
          </cell>
          <cell r="AP39">
            <v>123.88000000000001</v>
          </cell>
          <cell r="AQ39">
            <v>25.64</v>
          </cell>
          <cell r="AR39">
            <v>470173.01</v>
          </cell>
          <cell r="AT39">
            <v>5.18</v>
          </cell>
          <cell r="AU39">
            <v>5.12</v>
          </cell>
          <cell r="AV39">
            <v>0</v>
          </cell>
          <cell r="AW39">
            <v>692839.8</v>
          </cell>
          <cell r="AY39">
            <v>3.11</v>
          </cell>
          <cell r="AZ39">
            <v>1.7</v>
          </cell>
          <cell r="BA39">
            <v>0</v>
          </cell>
          <cell r="BB39">
            <v>280100.73</v>
          </cell>
          <cell r="BD39">
            <v>10.37</v>
          </cell>
          <cell r="BE39">
            <v>5.68</v>
          </cell>
          <cell r="BF39">
            <v>0</v>
          </cell>
          <cell r="BG39">
            <v>411281.25</v>
          </cell>
          <cell r="BI39">
            <v>5.18</v>
          </cell>
          <cell r="BJ39">
            <v>2.84</v>
          </cell>
          <cell r="BK39">
            <v>0</v>
          </cell>
          <cell r="BL39">
            <v>552850.68000000005</v>
          </cell>
          <cell r="BN39">
            <v>7.78</v>
          </cell>
          <cell r="BO39">
            <v>4.26</v>
          </cell>
          <cell r="BP39">
            <v>0</v>
          </cell>
          <cell r="BQ39">
            <v>308525</v>
          </cell>
          <cell r="BS39">
            <v>5.18</v>
          </cell>
          <cell r="BT39">
            <v>2.84</v>
          </cell>
          <cell r="BU39">
            <v>0</v>
          </cell>
          <cell r="BV39">
            <v>855533.5</v>
          </cell>
          <cell r="BX39">
            <v>5.18</v>
          </cell>
          <cell r="BY39">
            <v>2.84</v>
          </cell>
          <cell r="BZ39">
            <v>0</v>
          </cell>
          <cell r="CA39">
            <v>741160.28</v>
          </cell>
          <cell r="CC39">
            <v>10.37</v>
          </cell>
          <cell r="CD39">
            <v>5.68</v>
          </cell>
          <cell r="CE39">
            <v>0</v>
          </cell>
          <cell r="CF39">
            <v>493537.5</v>
          </cell>
          <cell r="CH39">
            <v>20387988.800000001</v>
          </cell>
          <cell r="CJ39">
            <v>19917815.789999999</v>
          </cell>
        </row>
        <row r="40">
          <cell r="A40" t="str">
            <v>0701615450200</v>
          </cell>
          <cell r="B40" t="str">
            <v>BURNHAM SCHOOL DISTRICT 154-5</v>
          </cell>
          <cell r="C40" t="str">
            <v>COOK</v>
          </cell>
          <cell r="D40" t="str">
            <v>Elementary</v>
          </cell>
          <cell r="E40">
            <v>190.5</v>
          </cell>
          <cell r="G40">
            <v>90.5</v>
          </cell>
          <cell r="H40">
            <v>100</v>
          </cell>
          <cell r="I40">
            <v>100</v>
          </cell>
          <cell r="K40">
            <v>129.5</v>
          </cell>
          <cell r="L40">
            <v>129.5</v>
          </cell>
          <cell r="M40">
            <v>61</v>
          </cell>
          <cell r="N40">
            <v>0</v>
          </cell>
          <cell r="P40">
            <v>82.661417322834652</v>
          </cell>
          <cell r="Q40">
            <v>7.8385826771653484</v>
          </cell>
          <cell r="R40">
            <v>91.338582677165363</v>
          </cell>
          <cell r="S40">
            <v>8.6614173228346374</v>
          </cell>
          <cell r="T40">
            <v>0</v>
          </cell>
          <cell r="U40">
            <v>0</v>
          </cell>
          <cell r="W40">
            <v>5.9</v>
          </cell>
          <cell r="X40">
            <v>4.91</v>
          </cell>
          <cell r="Y40">
            <v>0</v>
          </cell>
          <cell r="Z40">
            <v>670295.67000000004</v>
          </cell>
          <cell r="AB40">
            <v>2.16</v>
          </cell>
          <cell r="AC40">
            <v>134059.13</v>
          </cell>
          <cell r="AE40">
            <v>0.64</v>
          </cell>
          <cell r="AF40">
            <v>0.3</v>
          </cell>
          <cell r="AG40">
            <v>0</v>
          </cell>
          <cell r="AH40">
            <v>58286.58</v>
          </cell>
          <cell r="AJ40">
            <v>0.28000000000000003</v>
          </cell>
          <cell r="AK40">
            <v>0.13</v>
          </cell>
          <cell r="AL40">
            <v>0</v>
          </cell>
          <cell r="AM40">
            <v>25422.87</v>
          </cell>
          <cell r="AO40">
            <v>14.570000000000002</v>
          </cell>
          <cell r="AP40">
            <v>7.5500000000000007</v>
          </cell>
          <cell r="AQ40">
            <v>1.35</v>
          </cell>
          <cell r="AR40">
            <v>27302.58</v>
          </cell>
          <cell r="AT40">
            <v>0.28000000000000003</v>
          </cell>
          <cell r="AU40">
            <v>0.24</v>
          </cell>
          <cell r="AV40">
            <v>0</v>
          </cell>
          <cell r="AW40">
            <v>34978.32</v>
          </cell>
          <cell r="AY40">
            <v>0.17</v>
          </cell>
          <cell r="AZ40">
            <v>0.08</v>
          </cell>
          <cell r="BA40">
            <v>0</v>
          </cell>
          <cell r="BB40">
            <v>14558.25</v>
          </cell>
          <cell r="BD40">
            <v>0.56999999999999995</v>
          </cell>
          <cell r="BE40">
            <v>0.27</v>
          </cell>
          <cell r="BF40">
            <v>0</v>
          </cell>
          <cell r="BG40">
            <v>21525</v>
          </cell>
          <cell r="BI40">
            <v>0.28000000000000003</v>
          </cell>
          <cell r="BJ40">
            <v>0.13</v>
          </cell>
          <cell r="BK40">
            <v>0</v>
          </cell>
          <cell r="BL40">
            <v>28262.94</v>
          </cell>
          <cell r="BN40">
            <v>0.43</v>
          </cell>
          <cell r="BO40">
            <v>0.2</v>
          </cell>
          <cell r="BP40">
            <v>0</v>
          </cell>
          <cell r="BQ40">
            <v>16143.75</v>
          </cell>
          <cell r="BS40">
            <v>0.28000000000000003</v>
          </cell>
          <cell r="BT40">
            <v>0.13</v>
          </cell>
          <cell r="BU40">
            <v>0</v>
          </cell>
          <cell r="BV40">
            <v>43736.75</v>
          </cell>
          <cell r="BX40">
            <v>0.28000000000000003</v>
          </cell>
          <cell r="BY40">
            <v>0.13</v>
          </cell>
          <cell r="BZ40">
            <v>0</v>
          </cell>
          <cell r="CA40">
            <v>37889.74</v>
          </cell>
          <cell r="CC40">
            <v>0.56999999999999995</v>
          </cell>
          <cell r="CD40">
            <v>0.27</v>
          </cell>
          <cell r="CE40">
            <v>0</v>
          </cell>
          <cell r="CF40">
            <v>25830</v>
          </cell>
          <cell r="CH40">
            <v>1138291.5799999998</v>
          </cell>
          <cell r="CJ40">
            <v>1110988.9999999998</v>
          </cell>
        </row>
        <row r="41">
          <cell r="A41" t="str">
            <v>0701615500200</v>
          </cell>
          <cell r="B41" t="str">
            <v>CALUMET CITY SCHOOL DISTRICT 155</v>
          </cell>
          <cell r="C41" t="str">
            <v>COOK</v>
          </cell>
          <cell r="D41" t="str">
            <v>Elementary</v>
          </cell>
          <cell r="E41">
            <v>1026.25</v>
          </cell>
          <cell r="G41">
            <v>407</v>
          </cell>
          <cell r="H41">
            <v>610</v>
          </cell>
          <cell r="I41">
            <v>610</v>
          </cell>
          <cell r="K41">
            <v>667.25</v>
          </cell>
          <cell r="L41">
            <v>658</v>
          </cell>
          <cell r="M41">
            <v>359</v>
          </cell>
          <cell r="N41">
            <v>0</v>
          </cell>
          <cell r="P41">
            <v>412.86688298918392</v>
          </cell>
          <cell r="Q41">
            <v>-5.8668829891839209</v>
          </cell>
          <cell r="R41">
            <v>618.79311701081622</v>
          </cell>
          <cell r="S41">
            <v>-8.7931170108162178</v>
          </cell>
          <cell r="T41">
            <v>0</v>
          </cell>
          <cell r="U41">
            <v>0</v>
          </cell>
          <cell r="W41">
            <v>27.23</v>
          </cell>
          <cell r="X41">
            <v>30.58</v>
          </cell>
          <cell r="Y41">
            <v>0</v>
          </cell>
          <cell r="Z41">
            <v>3584624.67</v>
          </cell>
          <cell r="AB41">
            <v>11.56</v>
          </cell>
          <cell r="AC41">
            <v>716924.93</v>
          </cell>
          <cell r="AE41">
            <v>3.33</v>
          </cell>
          <cell r="AF41">
            <v>1.79</v>
          </cell>
          <cell r="AG41">
            <v>0</v>
          </cell>
          <cell r="AH41">
            <v>317475.84000000003</v>
          </cell>
          <cell r="AJ41">
            <v>1.48</v>
          </cell>
          <cell r="AK41">
            <v>0.79</v>
          </cell>
          <cell r="AL41">
            <v>0</v>
          </cell>
          <cell r="AM41">
            <v>140755.89000000001</v>
          </cell>
          <cell r="AO41">
            <v>78.110000000000014</v>
          </cell>
          <cell r="AP41">
            <v>38.94</v>
          </cell>
          <cell r="AQ41">
            <v>7.27</v>
          </cell>
          <cell r="AR41">
            <v>144534.25</v>
          </cell>
          <cell r="AT41">
            <v>1.48</v>
          </cell>
          <cell r="AU41">
            <v>1.43</v>
          </cell>
          <cell r="AV41">
            <v>0</v>
          </cell>
          <cell r="AW41">
            <v>195744.06</v>
          </cell>
          <cell r="AY41">
            <v>0.88</v>
          </cell>
          <cell r="AZ41">
            <v>0.47</v>
          </cell>
          <cell r="BA41">
            <v>0</v>
          </cell>
          <cell r="BB41">
            <v>78614.55</v>
          </cell>
          <cell r="BD41">
            <v>2.96</v>
          </cell>
          <cell r="BE41">
            <v>1.59</v>
          </cell>
          <cell r="BF41">
            <v>0</v>
          </cell>
          <cell r="BG41">
            <v>116593.75</v>
          </cell>
          <cell r="BI41">
            <v>1.48</v>
          </cell>
          <cell r="BJ41">
            <v>0.79</v>
          </cell>
          <cell r="BK41">
            <v>0</v>
          </cell>
          <cell r="BL41">
            <v>156480.18</v>
          </cell>
          <cell r="BN41">
            <v>2.2200000000000002</v>
          </cell>
          <cell r="BO41">
            <v>1.19</v>
          </cell>
          <cell r="BP41">
            <v>0</v>
          </cell>
          <cell r="BQ41">
            <v>87381.25</v>
          </cell>
          <cell r="BS41">
            <v>1.48</v>
          </cell>
          <cell r="BT41">
            <v>0.79</v>
          </cell>
          <cell r="BU41">
            <v>0</v>
          </cell>
          <cell r="BV41">
            <v>242152.25</v>
          </cell>
          <cell r="BX41">
            <v>1.48</v>
          </cell>
          <cell r="BY41">
            <v>0.79</v>
          </cell>
          <cell r="BZ41">
            <v>0</v>
          </cell>
          <cell r="CA41">
            <v>209779.78</v>
          </cell>
          <cell r="CC41">
            <v>2.96</v>
          </cell>
          <cell r="CD41">
            <v>1.59</v>
          </cell>
          <cell r="CE41">
            <v>0</v>
          </cell>
          <cell r="CF41">
            <v>139912.5</v>
          </cell>
          <cell r="CH41">
            <v>6130973.8999999985</v>
          </cell>
          <cell r="CJ41">
            <v>5986439.6499999985</v>
          </cell>
        </row>
        <row r="42">
          <cell r="A42" t="str">
            <v>0701613200200</v>
          </cell>
          <cell r="B42" t="str">
            <v>CALUMET PUBLIC SCHOOLS DIST 132</v>
          </cell>
          <cell r="C42" t="str">
            <v>COOK</v>
          </cell>
          <cell r="D42" t="str">
            <v>Elementary</v>
          </cell>
          <cell r="E42">
            <v>1054.23</v>
          </cell>
          <cell r="G42">
            <v>418.65999999999997</v>
          </cell>
          <cell r="H42">
            <v>628.49</v>
          </cell>
          <cell r="I42">
            <v>628.49</v>
          </cell>
          <cell r="K42">
            <v>667.24</v>
          </cell>
          <cell r="L42">
            <v>660.16</v>
          </cell>
          <cell r="M42">
            <v>386.99</v>
          </cell>
          <cell r="N42">
            <v>0</v>
          </cell>
          <cell r="P42">
            <v>375.42065606646605</v>
          </cell>
          <cell r="Q42">
            <v>43.239343933533917</v>
          </cell>
          <cell r="R42">
            <v>563.57934393353389</v>
          </cell>
          <cell r="S42">
            <v>64.910656066466117</v>
          </cell>
          <cell r="T42">
            <v>0</v>
          </cell>
          <cell r="U42">
            <v>0</v>
          </cell>
          <cell r="W42">
            <v>27.19</v>
          </cell>
          <cell r="X42">
            <v>30.77</v>
          </cell>
          <cell r="Y42">
            <v>0</v>
          </cell>
          <cell r="Z42">
            <v>3593925.72</v>
          </cell>
          <cell r="AB42">
            <v>11.59</v>
          </cell>
          <cell r="AC42">
            <v>718785.14</v>
          </cell>
          <cell r="AE42">
            <v>3.33</v>
          </cell>
          <cell r="AF42">
            <v>1.93</v>
          </cell>
          <cell r="AG42">
            <v>0</v>
          </cell>
          <cell r="AH42">
            <v>326156.82</v>
          </cell>
          <cell r="AJ42">
            <v>1.48</v>
          </cell>
          <cell r="AK42">
            <v>0.85</v>
          </cell>
          <cell r="AL42">
            <v>0</v>
          </cell>
          <cell r="AM42">
            <v>144476.31</v>
          </cell>
          <cell r="AO42">
            <v>78.53</v>
          </cell>
          <cell r="AP42">
            <v>33.07</v>
          </cell>
          <cell r="AQ42">
            <v>7.47</v>
          </cell>
          <cell r="AR42">
            <v>138060.88</v>
          </cell>
          <cell r="AT42">
            <v>1.48</v>
          </cell>
          <cell r="AU42">
            <v>1.54</v>
          </cell>
          <cell r="AV42">
            <v>0</v>
          </cell>
          <cell r="AW42">
            <v>203143.32</v>
          </cell>
          <cell r="AY42">
            <v>0.88</v>
          </cell>
          <cell r="AZ42">
            <v>0.51</v>
          </cell>
          <cell r="BA42">
            <v>0</v>
          </cell>
          <cell r="BB42">
            <v>80943.87</v>
          </cell>
          <cell r="BD42">
            <v>2.96</v>
          </cell>
          <cell r="BE42">
            <v>1.71</v>
          </cell>
          <cell r="BF42">
            <v>0</v>
          </cell>
          <cell r="BG42">
            <v>119668.75</v>
          </cell>
          <cell r="BI42">
            <v>1.48</v>
          </cell>
          <cell r="BJ42">
            <v>0.85</v>
          </cell>
          <cell r="BK42">
            <v>0</v>
          </cell>
          <cell r="BL42">
            <v>160616.22</v>
          </cell>
          <cell r="BN42">
            <v>2.2200000000000002</v>
          </cell>
          <cell r="BO42">
            <v>1.28</v>
          </cell>
          <cell r="BP42">
            <v>0</v>
          </cell>
          <cell r="BQ42">
            <v>89687.5</v>
          </cell>
          <cell r="BS42">
            <v>1.48</v>
          </cell>
          <cell r="BT42">
            <v>0.85</v>
          </cell>
          <cell r="BU42">
            <v>0</v>
          </cell>
          <cell r="BV42">
            <v>248552.75</v>
          </cell>
          <cell r="BX42">
            <v>1.48</v>
          </cell>
          <cell r="BY42">
            <v>0.85</v>
          </cell>
          <cell r="BZ42">
            <v>0</v>
          </cell>
          <cell r="CA42">
            <v>215324.62</v>
          </cell>
          <cell r="CC42">
            <v>2.96</v>
          </cell>
          <cell r="CD42">
            <v>1.71</v>
          </cell>
          <cell r="CE42">
            <v>0</v>
          </cell>
          <cell r="CF42">
            <v>143602.5</v>
          </cell>
          <cell r="CH42">
            <v>6182944.4000000004</v>
          </cell>
          <cell r="CJ42">
            <v>6044883.5200000005</v>
          </cell>
        </row>
        <row r="43">
          <cell r="A43" t="str">
            <v>1301400102600</v>
          </cell>
          <cell r="B43" t="str">
            <v>CARLYLE C U SCHOOL DISTRICT 1</v>
          </cell>
          <cell r="C43" t="str">
            <v>CLINTON</v>
          </cell>
          <cell r="D43" t="str">
            <v>Unit</v>
          </cell>
          <cell r="E43">
            <v>1082.18</v>
          </cell>
          <cell r="G43">
            <v>306.98</v>
          </cell>
          <cell r="H43">
            <v>425.97999999999996</v>
          </cell>
          <cell r="I43">
            <v>765.11999999999989</v>
          </cell>
          <cell r="K43">
            <v>482.38</v>
          </cell>
          <cell r="L43">
            <v>472.29999999999995</v>
          </cell>
          <cell r="M43">
            <v>260.65999999999997</v>
          </cell>
          <cell r="N43">
            <v>339.14</v>
          </cell>
          <cell r="P43">
            <v>121.97880794701989</v>
          </cell>
          <cell r="Q43">
            <v>185.00119205298012</v>
          </cell>
          <cell r="R43">
            <v>169.2635761589404</v>
          </cell>
          <cell r="S43">
            <v>256.71642384105957</v>
          </cell>
          <cell r="T43">
            <v>134.75761589403973</v>
          </cell>
          <cell r="U43">
            <v>204.38238410596026</v>
          </cell>
          <cell r="W43">
            <v>17.38</v>
          </cell>
          <cell r="X43">
            <v>18.73</v>
          </cell>
          <cell r="Y43">
            <v>14.91</v>
          </cell>
          <cell r="Z43">
            <v>3295341.9</v>
          </cell>
          <cell r="AB43">
            <v>12.19</v>
          </cell>
          <cell r="AC43">
            <v>799869.05</v>
          </cell>
          <cell r="AE43">
            <v>2.41</v>
          </cell>
          <cell r="AF43">
            <v>1.3</v>
          </cell>
          <cell r="AG43">
            <v>1.69</v>
          </cell>
          <cell r="AH43">
            <v>349770.64</v>
          </cell>
          <cell r="AJ43">
            <v>1.07</v>
          </cell>
          <cell r="AK43">
            <v>0.56999999999999995</v>
          </cell>
          <cell r="AL43">
            <v>0.56000000000000005</v>
          </cell>
          <cell r="AM43">
            <v>141363.56</v>
          </cell>
          <cell r="AO43">
            <v>72.239999999999981</v>
          </cell>
          <cell r="AP43">
            <v>18.170000000000002</v>
          </cell>
          <cell r="AQ43">
            <v>7.67</v>
          </cell>
          <cell r="AR43">
            <v>112616.98</v>
          </cell>
          <cell r="AT43">
            <v>1.07</v>
          </cell>
          <cell r="AU43">
            <v>1.04</v>
          </cell>
          <cell r="AV43">
            <v>1.35</v>
          </cell>
          <cell r="AW43">
            <v>246456.36</v>
          </cell>
          <cell r="AY43">
            <v>0.64</v>
          </cell>
          <cell r="AZ43">
            <v>0.34</v>
          </cell>
          <cell r="BA43">
            <v>0.45</v>
          </cell>
          <cell r="BB43">
            <v>83273.19</v>
          </cell>
          <cell r="BD43">
            <v>2.14</v>
          </cell>
          <cell r="BE43">
            <v>1.1499999999999999</v>
          </cell>
          <cell r="BF43">
            <v>1.69</v>
          </cell>
          <cell r="BG43">
            <v>127612.5</v>
          </cell>
          <cell r="BI43">
            <v>1.07</v>
          </cell>
          <cell r="BJ43">
            <v>0.56999999999999995</v>
          </cell>
          <cell r="BK43">
            <v>0.56000000000000005</v>
          </cell>
          <cell r="BL43">
            <v>151654.79999999999</v>
          </cell>
          <cell r="BN43">
            <v>1.6</v>
          </cell>
          <cell r="BO43">
            <v>0.86</v>
          </cell>
          <cell r="BP43">
            <v>1.1299999999999999</v>
          </cell>
          <cell r="BQ43">
            <v>91993.75</v>
          </cell>
          <cell r="BS43">
            <v>1.07</v>
          </cell>
          <cell r="BT43">
            <v>0.56999999999999995</v>
          </cell>
          <cell r="BU43">
            <v>0.56000000000000005</v>
          </cell>
          <cell r="BV43">
            <v>234685</v>
          </cell>
          <cell r="BX43">
            <v>1.07</v>
          </cell>
          <cell r="BY43">
            <v>0.56999999999999995</v>
          </cell>
          <cell r="BZ43">
            <v>0.56000000000000005</v>
          </cell>
          <cell r="CA43">
            <v>203310.8</v>
          </cell>
          <cell r="CC43">
            <v>2.14</v>
          </cell>
          <cell r="CD43">
            <v>1.1499999999999999</v>
          </cell>
          <cell r="CE43">
            <v>1.69</v>
          </cell>
          <cell r="CF43">
            <v>153135</v>
          </cell>
          <cell r="CH43">
            <v>5991083.5300000003</v>
          </cell>
          <cell r="CJ43">
            <v>5878466.5499999998</v>
          </cell>
        </row>
        <row r="44">
          <cell r="A44" t="str">
            <v>1108702102600</v>
          </cell>
          <cell r="B44" t="str">
            <v>CENTRAL A &amp; M C U DIST #21</v>
          </cell>
          <cell r="C44" t="str">
            <v>SHELBY</v>
          </cell>
          <cell r="D44" t="str">
            <v>Unit</v>
          </cell>
          <cell r="E44">
            <v>715.95</v>
          </cell>
          <cell r="G44">
            <v>187.82</v>
          </cell>
          <cell r="H44">
            <v>282.32</v>
          </cell>
          <cell r="I44">
            <v>525.46999999999991</v>
          </cell>
          <cell r="K44">
            <v>297.46999999999997</v>
          </cell>
          <cell r="L44">
            <v>294.81</v>
          </cell>
          <cell r="M44">
            <v>175.32999999999998</v>
          </cell>
          <cell r="N44">
            <v>243.15</v>
          </cell>
          <cell r="P44">
            <v>70.041806277951466</v>
          </cell>
          <cell r="Q44">
            <v>117.77819372204853</v>
          </cell>
          <cell r="R44">
            <v>105.28273212858726</v>
          </cell>
          <cell r="S44">
            <v>177.03726787141272</v>
          </cell>
          <cell r="T44">
            <v>90.675461593461293</v>
          </cell>
          <cell r="U44">
            <v>152.47453840653873</v>
          </cell>
          <cell r="W44">
            <v>10.55</v>
          </cell>
          <cell r="X44">
            <v>12.34</v>
          </cell>
          <cell r="Y44">
            <v>10.63</v>
          </cell>
          <cell r="Z44">
            <v>2172401.3199999998</v>
          </cell>
          <cell r="AB44">
            <v>8.1199999999999992</v>
          </cell>
          <cell r="AC44">
            <v>534863.30000000005</v>
          </cell>
          <cell r="AE44">
            <v>1.48</v>
          </cell>
          <cell r="AF44">
            <v>0.87</v>
          </cell>
          <cell r="AG44">
            <v>1.21</v>
          </cell>
          <cell r="AH44">
            <v>231436.48</v>
          </cell>
          <cell r="AJ44">
            <v>0.66</v>
          </cell>
          <cell r="AK44">
            <v>0.38</v>
          </cell>
          <cell r="AL44">
            <v>0.4</v>
          </cell>
          <cell r="AM44">
            <v>92824.48</v>
          </cell>
          <cell r="AO44">
            <v>47.579999999999991</v>
          </cell>
          <cell r="AP44">
            <v>11.61</v>
          </cell>
          <cell r="AQ44">
            <v>5.07</v>
          </cell>
          <cell r="AR44">
            <v>73751.679999999993</v>
          </cell>
          <cell r="AT44">
            <v>0.66</v>
          </cell>
          <cell r="AU44">
            <v>0.7</v>
          </cell>
          <cell r="AV44">
            <v>0.97</v>
          </cell>
          <cell r="AW44">
            <v>166584.98000000001</v>
          </cell>
          <cell r="AY44">
            <v>0.39</v>
          </cell>
          <cell r="AZ44">
            <v>0.23</v>
          </cell>
          <cell r="BA44">
            <v>0.32</v>
          </cell>
          <cell r="BB44">
            <v>54739.02</v>
          </cell>
          <cell r="BD44">
            <v>1.32</v>
          </cell>
          <cell r="BE44">
            <v>0.77</v>
          </cell>
          <cell r="BF44">
            <v>1.21</v>
          </cell>
          <cell r="BG44">
            <v>84562.5</v>
          </cell>
          <cell r="BI44">
            <v>0.66</v>
          </cell>
          <cell r="BJ44">
            <v>0.38</v>
          </cell>
          <cell r="BK44">
            <v>0.4</v>
          </cell>
          <cell r="BL44">
            <v>99264.960000000006</v>
          </cell>
          <cell r="BN44">
            <v>0.99</v>
          </cell>
          <cell r="BO44">
            <v>0.57999999999999996</v>
          </cell>
          <cell r="BP44">
            <v>0.81</v>
          </cell>
          <cell r="BQ44">
            <v>60987.5</v>
          </cell>
          <cell r="BS44">
            <v>0.66</v>
          </cell>
          <cell r="BT44">
            <v>0.38</v>
          </cell>
          <cell r="BU44">
            <v>0.4</v>
          </cell>
          <cell r="BV44">
            <v>153612</v>
          </cell>
          <cell r="BX44">
            <v>0.66</v>
          </cell>
          <cell r="BY44">
            <v>0.38</v>
          </cell>
          <cell r="BZ44">
            <v>0.4</v>
          </cell>
          <cell r="CA44">
            <v>133076.16</v>
          </cell>
          <cell r="CC44">
            <v>1.32</v>
          </cell>
          <cell r="CD44">
            <v>0.77</v>
          </cell>
          <cell r="CE44">
            <v>1.21</v>
          </cell>
          <cell r="CF44">
            <v>101475</v>
          </cell>
          <cell r="CH44">
            <v>3959579.3800000004</v>
          </cell>
          <cell r="CJ44">
            <v>3885827.7</v>
          </cell>
        </row>
        <row r="45">
          <cell r="A45" t="str">
            <v>1301407101600</v>
          </cell>
          <cell r="B45" t="str">
            <v>CENTRAL COMMUNITY H S DIST 71</v>
          </cell>
          <cell r="C45" t="str">
            <v>CLINTON</v>
          </cell>
          <cell r="D45" t="str">
            <v>High School</v>
          </cell>
          <cell r="E45">
            <v>594.5</v>
          </cell>
          <cell r="G45">
            <v>0</v>
          </cell>
          <cell r="H45">
            <v>0</v>
          </cell>
          <cell r="I45">
            <v>594.5</v>
          </cell>
          <cell r="K45">
            <v>0</v>
          </cell>
          <cell r="L45">
            <v>0</v>
          </cell>
          <cell r="M45">
            <v>0</v>
          </cell>
          <cell r="N45">
            <v>594.5</v>
          </cell>
          <cell r="P45">
            <v>0</v>
          </cell>
          <cell r="Q45">
            <v>0</v>
          </cell>
          <cell r="R45">
            <v>0</v>
          </cell>
          <cell r="S45">
            <v>0</v>
          </cell>
          <cell r="T45">
            <v>148</v>
          </cell>
          <cell r="U45">
            <v>446.5</v>
          </cell>
          <cell r="W45">
            <v>0</v>
          </cell>
          <cell r="X45">
            <v>0</v>
          </cell>
          <cell r="Y45">
            <v>25.26</v>
          </cell>
          <cell r="Z45">
            <v>1789494.18</v>
          </cell>
          <cell r="AB45">
            <v>8.41</v>
          </cell>
          <cell r="AC45">
            <v>596438.41</v>
          </cell>
          <cell r="AE45">
            <v>0</v>
          </cell>
          <cell r="AF45">
            <v>0</v>
          </cell>
          <cell r="AG45">
            <v>2.97</v>
          </cell>
          <cell r="AH45">
            <v>210403.71</v>
          </cell>
          <cell r="AJ45">
            <v>0</v>
          </cell>
          <cell r="AK45">
            <v>0</v>
          </cell>
          <cell r="AL45">
            <v>0.99</v>
          </cell>
          <cell r="AM45">
            <v>70134.570000000007</v>
          </cell>
          <cell r="AO45">
            <v>38.42</v>
          </cell>
          <cell r="AP45">
            <v>7.85</v>
          </cell>
          <cell r="AQ45">
            <v>4.21</v>
          </cell>
          <cell r="AR45">
            <v>57770.57</v>
          </cell>
          <cell r="AT45">
            <v>0</v>
          </cell>
          <cell r="AU45">
            <v>0</v>
          </cell>
          <cell r="AV45">
            <v>2.37</v>
          </cell>
          <cell r="AW45">
            <v>183499.62</v>
          </cell>
          <cell r="AY45">
            <v>0</v>
          </cell>
          <cell r="AZ45">
            <v>0</v>
          </cell>
          <cell r="BA45">
            <v>0.79</v>
          </cell>
          <cell r="BB45">
            <v>46004.07</v>
          </cell>
          <cell r="BD45">
            <v>0</v>
          </cell>
          <cell r="BE45">
            <v>0</v>
          </cell>
          <cell r="BF45">
            <v>2.97</v>
          </cell>
          <cell r="BG45">
            <v>76106.25</v>
          </cell>
          <cell r="BI45">
            <v>0</v>
          </cell>
          <cell r="BJ45">
            <v>0</v>
          </cell>
          <cell r="BK45">
            <v>0.99</v>
          </cell>
          <cell r="BL45">
            <v>68244.66</v>
          </cell>
          <cell r="BN45">
            <v>0</v>
          </cell>
          <cell r="BO45">
            <v>0</v>
          </cell>
          <cell r="BP45">
            <v>1.98</v>
          </cell>
          <cell r="BQ45">
            <v>50737.5</v>
          </cell>
          <cell r="BS45">
            <v>0</v>
          </cell>
          <cell r="BT45">
            <v>0</v>
          </cell>
          <cell r="BU45">
            <v>0.99</v>
          </cell>
          <cell r="BV45">
            <v>105608.25</v>
          </cell>
          <cell r="BX45">
            <v>0</v>
          </cell>
          <cell r="BY45">
            <v>0</v>
          </cell>
          <cell r="BZ45">
            <v>0.99</v>
          </cell>
          <cell r="CA45">
            <v>91489.86</v>
          </cell>
          <cell r="CC45">
            <v>0</v>
          </cell>
          <cell r="CD45">
            <v>0</v>
          </cell>
          <cell r="CE45">
            <v>2.97</v>
          </cell>
          <cell r="CF45">
            <v>91327.5</v>
          </cell>
          <cell r="CH45">
            <v>3437259.1499999994</v>
          </cell>
          <cell r="CJ45">
            <v>3379488.5799999996</v>
          </cell>
        </row>
        <row r="46">
          <cell r="A46" t="str">
            <v>0701611000200</v>
          </cell>
          <cell r="B46" t="str">
            <v>CENTRAL STICKNEY SCH DIST 110</v>
          </cell>
          <cell r="C46" t="str">
            <v>COOK</v>
          </cell>
          <cell r="D46" t="str">
            <v>Elementary</v>
          </cell>
          <cell r="E46">
            <v>375.63</v>
          </cell>
          <cell r="G46">
            <v>159.32</v>
          </cell>
          <cell r="H46">
            <v>213.80999999999997</v>
          </cell>
          <cell r="I46">
            <v>213.80999999999997</v>
          </cell>
          <cell r="K46">
            <v>250.81</v>
          </cell>
          <cell r="L46">
            <v>248.31</v>
          </cell>
          <cell r="M46">
            <v>124.82</v>
          </cell>
          <cell r="N46">
            <v>0</v>
          </cell>
          <cell r="P46">
            <v>116.13925441535122</v>
          </cell>
          <cell r="Q46">
            <v>43.180745584648776</v>
          </cell>
          <cell r="R46">
            <v>155.86074558464875</v>
          </cell>
          <cell r="S46">
            <v>57.94925441535122</v>
          </cell>
          <cell r="T46">
            <v>0</v>
          </cell>
          <cell r="U46">
            <v>0</v>
          </cell>
          <cell r="W46">
            <v>9.9</v>
          </cell>
          <cell r="X46">
            <v>10.11</v>
          </cell>
          <cell r="Y46">
            <v>0</v>
          </cell>
          <cell r="Z46">
            <v>1240760.07</v>
          </cell>
          <cell r="AB46">
            <v>4</v>
          </cell>
          <cell r="AC46">
            <v>248152.01</v>
          </cell>
          <cell r="AE46">
            <v>1.25</v>
          </cell>
          <cell r="AF46">
            <v>0.62</v>
          </cell>
          <cell r="AG46">
            <v>0</v>
          </cell>
          <cell r="AH46">
            <v>115953.09</v>
          </cell>
          <cell r="AJ46">
            <v>0.55000000000000004</v>
          </cell>
          <cell r="AK46">
            <v>0.27</v>
          </cell>
          <cell r="AL46">
            <v>0</v>
          </cell>
          <cell r="AM46">
            <v>50845.74</v>
          </cell>
          <cell r="AO46">
            <v>27.189999999999998</v>
          </cell>
          <cell r="AP46">
            <v>15.14</v>
          </cell>
          <cell r="AQ46">
            <v>2.66</v>
          </cell>
          <cell r="AR46">
            <v>52284.11</v>
          </cell>
          <cell r="AT46">
            <v>0.55000000000000004</v>
          </cell>
          <cell r="AU46">
            <v>0.49</v>
          </cell>
          <cell r="AV46">
            <v>0</v>
          </cell>
          <cell r="AW46">
            <v>69956.639999999999</v>
          </cell>
          <cell r="AY46">
            <v>0.33</v>
          </cell>
          <cell r="AZ46">
            <v>0.16</v>
          </cell>
          <cell r="BA46">
            <v>0</v>
          </cell>
          <cell r="BB46">
            <v>28534.17</v>
          </cell>
          <cell r="BD46">
            <v>1.1100000000000001</v>
          </cell>
          <cell r="BE46">
            <v>0.55000000000000004</v>
          </cell>
          <cell r="BF46">
            <v>0</v>
          </cell>
          <cell r="BG46">
            <v>42537.5</v>
          </cell>
          <cell r="BI46">
            <v>0.55000000000000004</v>
          </cell>
          <cell r="BJ46">
            <v>0.27</v>
          </cell>
          <cell r="BK46">
            <v>0</v>
          </cell>
          <cell r="BL46">
            <v>56525.88</v>
          </cell>
          <cell r="BN46">
            <v>0.83</v>
          </cell>
          <cell r="BO46">
            <v>0.41</v>
          </cell>
          <cell r="BP46">
            <v>0</v>
          </cell>
          <cell r="BQ46">
            <v>31775</v>
          </cell>
          <cell r="BS46">
            <v>0.55000000000000004</v>
          </cell>
          <cell r="BT46">
            <v>0.27</v>
          </cell>
          <cell r="BU46">
            <v>0</v>
          </cell>
          <cell r="BV46">
            <v>87473.5</v>
          </cell>
          <cell r="BX46">
            <v>0.55000000000000004</v>
          </cell>
          <cell r="BY46">
            <v>0.27</v>
          </cell>
          <cell r="BZ46">
            <v>0</v>
          </cell>
          <cell r="CA46">
            <v>75779.48</v>
          </cell>
          <cell r="CC46">
            <v>1.1100000000000001</v>
          </cell>
          <cell r="CD46">
            <v>0.55000000000000004</v>
          </cell>
          <cell r="CE46">
            <v>0</v>
          </cell>
          <cell r="CF46">
            <v>51045</v>
          </cell>
          <cell r="CH46">
            <v>2151622.19</v>
          </cell>
          <cell r="CJ46">
            <v>2099338.08</v>
          </cell>
        </row>
        <row r="47">
          <cell r="A47" t="str">
            <v>0800839902600</v>
          </cell>
          <cell r="B47" t="str">
            <v>CHADWICK-MILLEDGEVILLE CUSD 399</v>
          </cell>
          <cell r="C47" t="str">
            <v>CARROLL</v>
          </cell>
          <cell r="D47" t="str">
            <v>Unit</v>
          </cell>
          <cell r="E47">
            <v>454.88</v>
          </cell>
          <cell r="G47">
            <v>119.16</v>
          </cell>
          <cell r="H47">
            <v>163.47999999999999</v>
          </cell>
          <cell r="I47">
            <v>331.96999999999997</v>
          </cell>
          <cell r="K47">
            <v>184.9</v>
          </cell>
          <cell r="L47">
            <v>181.15</v>
          </cell>
          <cell r="M47">
            <v>101.49</v>
          </cell>
          <cell r="N47">
            <v>168.49</v>
          </cell>
          <cell r="P47">
            <v>45.431516414337331</v>
          </cell>
          <cell r="Q47">
            <v>73.728483585662673</v>
          </cell>
          <cell r="R47">
            <v>62.329173408995182</v>
          </cell>
          <cell r="S47">
            <v>101.1508265910048</v>
          </cell>
          <cell r="T47">
            <v>64.239310176667487</v>
          </cell>
          <cell r="U47">
            <v>104.25068982333252</v>
          </cell>
          <cell r="W47">
            <v>6.71</v>
          </cell>
          <cell r="X47">
            <v>7.16</v>
          </cell>
          <cell r="Y47">
            <v>7.38</v>
          </cell>
          <cell r="Z47">
            <v>1382858.43</v>
          </cell>
          <cell r="AB47">
            <v>5.23</v>
          </cell>
          <cell r="AC47">
            <v>346263.77</v>
          </cell>
          <cell r="AE47">
            <v>0.92</v>
          </cell>
          <cell r="AF47">
            <v>0.5</v>
          </cell>
          <cell r="AG47">
            <v>0.84</v>
          </cell>
          <cell r="AH47">
            <v>147558.06</v>
          </cell>
          <cell r="AJ47">
            <v>0.41</v>
          </cell>
          <cell r="AK47">
            <v>0.22</v>
          </cell>
          <cell r="AL47">
            <v>0.28000000000000003</v>
          </cell>
          <cell r="AM47">
            <v>58900.45</v>
          </cell>
          <cell r="AO47">
            <v>30.24</v>
          </cell>
          <cell r="AP47">
            <v>7.4499999999999993</v>
          </cell>
          <cell r="AQ47">
            <v>3.22</v>
          </cell>
          <cell r="AR47">
            <v>46958.34</v>
          </cell>
          <cell r="AT47">
            <v>0.41</v>
          </cell>
          <cell r="AU47">
            <v>0.4</v>
          </cell>
          <cell r="AV47">
            <v>0.67</v>
          </cell>
          <cell r="AW47">
            <v>106360.88</v>
          </cell>
          <cell r="AY47">
            <v>0.24</v>
          </cell>
          <cell r="AZ47">
            <v>0.13</v>
          </cell>
          <cell r="BA47">
            <v>0.22</v>
          </cell>
          <cell r="BB47">
            <v>34357.47</v>
          </cell>
          <cell r="BD47">
            <v>0.82</v>
          </cell>
          <cell r="BE47">
            <v>0.45</v>
          </cell>
          <cell r="BF47">
            <v>0.84</v>
          </cell>
          <cell r="BG47">
            <v>54068.75</v>
          </cell>
          <cell r="BI47">
            <v>0.41</v>
          </cell>
          <cell r="BJ47">
            <v>0.22</v>
          </cell>
          <cell r="BK47">
            <v>0.28000000000000003</v>
          </cell>
          <cell r="BL47">
            <v>62729.94</v>
          </cell>
          <cell r="BN47">
            <v>0.61</v>
          </cell>
          <cell r="BO47">
            <v>0.33</v>
          </cell>
          <cell r="BP47">
            <v>0.56000000000000005</v>
          </cell>
          <cell r="BQ47">
            <v>38437.5</v>
          </cell>
          <cell r="BS47">
            <v>0.41</v>
          </cell>
          <cell r="BT47">
            <v>0.22</v>
          </cell>
          <cell r="BU47">
            <v>0.28000000000000003</v>
          </cell>
          <cell r="BV47">
            <v>97074.25</v>
          </cell>
          <cell r="BX47">
            <v>0.41</v>
          </cell>
          <cell r="BY47">
            <v>0.22</v>
          </cell>
          <cell r="BZ47">
            <v>0.28000000000000003</v>
          </cell>
          <cell r="CA47">
            <v>84096.74</v>
          </cell>
          <cell r="CC47">
            <v>0.82</v>
          </cell>
          <cell r="CD47">
            <v>0.45</v>
          </cell>
          <cell r="CE47">
            <v>0.84</v>
          </cell>
          <cell r="CF47">
            <v>64882.5</v>
          </cell>
          <cell r="CH47">
            <v>2524547.0800000005</v>
          </cell>
          <cell r="CJ47">
            <v>2477588.7400000007</v>
          </cell>
        </row>
        <row r="48">
          <cell r="A48" t="str">
            <v>0901000402600</v>
          </cell>
          <cell r="B48" t="str">
            <v>CHAMPAIGN COMM UNIT SCH DIST 4</v>
          </cell>
          <cell r="C48" t="str">
            <v>CHAMPAIGN</v>
          </cell>
          <cell r="D48" t="str">
            <v>Unit</v>
          </cell>
          <cell r="E48">
            <v>9771.25</v>
          </cell>
          <cell r="G48">
            <v>3196</v>
          </cell>
          <cell r="H48">
            <v>3773</v>
          </cell>
          <cell r="I48">
            <v>6530</v>
          </cell>
          <cell r="K48">
            <v>4903.25</v>
          </cell>
          <cell r="L48">
            <v>4858</v>
          </cell>
          <cell r="M48">
            <v>2111</v>
          </cell>
          <cell r="N48">
            <v>2757</v>
          </cell>
          <cell r="P48">
            <v>1690.9948591404482</v>
          </cell>
          <cell r="Q48">
            <v>1505.0051408595518</v>
          </cell>
          <cell r="R48">
            <v>1996.2839810816367</v>
          </cell>
          <cell r="S48">
            <v>1776.7160189183633</v>
          </cell>
          <cell r="T48">
            <v>1458.7211597779149</v>
          </cell>
          <cell r="U48">
            <v>1298.2788402220851</v>
          </cell>
          <cell r="W48">
            <v>187.98</v>
          </cell>
          <cell r="X48">
            <v>170.88</v>
          </cell>
          <cell r="Y48">
            <v>124.86</v>
          </cell>
          <cell r="Z48">
            <v>31097289</v>
          </cell>
          <cell r="AB48">
            <v>113.38</v>
          </cell>
          <cell r="AC48">
            <v>7398557.21</v>
          </cell>
          <cell r="AE48">
            <v>24.51</v>
          </cell>
          <cell r="AF48">
            <v>10.55</v>
          </cell>
          <cell r="AG48">
            <v>13.78</v>
          </cell>
          <cell r="AH48">
            <v>3150181.96</v>
          </cell>
          <cell r="AJ48">
            <v>10.89</v>
          </cell>
          <cell r="AK48">
            <v>4.6900000000000004</v>
          </cell>
          <cell r="AL48">
            <v>4.59</v>
          </cell>
          <cell r="AM48">
            <v>1291238.43</v>
          </cell>
          <cell r="AO48">
            <v>679.11999999999989</v>
          </cell>
          <cell r="AP48">
            <v>232.77999999999997</v>
          </cell>
          <cell r="AQ48">
            <v>69.290000000000006</v>
          </cell>
          <cell r="AR48">
            <v>1132043.53</v>
          </cell>
          <cell r="AT48">
            <v>10.89</v>
          </cell>
          <cell r="AU48">
            <v>8.44</v>
          </cell>
          <cell r="AV48">
            <v>11.02</v>
          </cell>
          <cell r="AW48">
            <v>2153486.2999999998</v>
          </cell>
          <cell r="AY48">
            <v>6.53</v>
          </cell>
          <cell r="AZ48">
            <v>2.81</v>
          </cell>
          <cell r="BA48">
            <v>3.67</v>
          </cell>
          <cell r="BB48">
            <v>757611.33</v>
          </cell>
          <cell r="BD48">
            <v>21.79</v>
          </cell>
          <cell r="BE48">
            <v>9.3800000000000008</v>
          </cell>
          <cell r="BF48">
            <v>13.78</v>
          </cell>
          <cell r="BG48">
            <v>1151843.75</v>
          </cell>
          <cell r="BI48">
            <v>10.89</v>
          </cell>
          <cell r="BJ48">
            <v>4.6900000000000004</v>
          </cell>
          <cell r="BK48">
            <v>4.59</v>
          </cell>
          <cell r="BL48">
            <v>1390398.78</v>
          </cell>
          <cell r="BN48">
            <v>16.34</v>
          </cell>
          <cell r="BO48">
            <v>7.03</v>
          </cell>
          <cell r="BP48">
            <v>9.19</v>
          </cell>
          <cell r="BQ48">
            <v>834350</v>
          </cell>
          <cell r="BS48">
            <v>10.89</v>
          </cell>
          <cell r="BT48">
            <v>4.6900000000000004</v>
          </cell>
          <cell r="BU48">
            <v>4.59</v>
          </cell>
          <cell r="BV48">
            <v>2151634.75</v>
          </cell>
          <cell r="BX48">
            <v>10.89</v>
          </cell>
          <cell r="BY48">
            <v>4.6900000000000004</v>
          </cell>
          <cell r="BZ48">
            <v>4.59</v>
          </cell>
          <cell r="CA48">
            <v>1863990.38</v>
          </cell>
          <cell r="CC48">
            <v>21.79</v>
          </cell>
          <cell r="CD48">
            <v>9.3800000000000008</v>
          </cell>
          <cell r="CE48">
            <v>13.78</v>
          </cell>
          <cell r="CF48">
            <v>1382212.5</v>
          </cell>
          <cell r="CH48">
            <v>55754837.920000002</v>
          </cell>
          <cell r="CJ48">
            <v>54622794.390000001</v>
          </cell>
        </row>
        <row r="49">
          <cell r="A49" t="str">
            <v>1101500102600</v>
          </cell>
          <cell r="B49" t="str">
            <v>CHARLESTON C U SCHOOL DIST 1</v>
          </cell>
          <cell r="C49" t="str">
            <v>COLES</v>
          </cell>
          <cell r="D49" t="str">
            <v>Unit</v>
          </cell>
          <cell r="E49">
            <v>2716.29</v>
          </cell>
          <cell r="G49">
            <v>816.81999999999994</v>
          </cell>
          <cell r="H49">
            <v>1034.49</v>
          </cell>
          <cell r="I49">
            <v>1872.3100000000002</v>
          </cell>
          <cell r="K49">
            <v>1247.81</v>
          </cell>
          <cell r="L49">
            <v>1220.6500000000001</v>
          </cell>
          <cell r="M49">
            <v>630.66000000000008</v>
          </cell>
          <cell r="N49">
            <v>837.81999999999994</v>
          </cell>
          <cell r="P49">
            <v>397.30342527137026</v>
          </cell>
          <cell r="Q49">
            <v>419.51657472862968</v>
          </cell>
          <cell r="R49">
            <v>503.17869348079114</v>
          </cell>
          <cell r="S49">
            <v>531.31130651920887</v>
          </cell>
          <cell r="T49">
            <v>407.51788124783843</v>
          </cell>
          <cell r="U49">
            <v>430.3021187521615</v>
          </cell>
          <cell r="W49">
            <v>47.46</v>
          </cell>
          <cell r="X49">
            <v>46.41</v>
          </cell>
          <cell r="Y49">
            <v>37.58</v>
          </cell>
          <cell r="Z49">
            <v>8482877.0299999993</v>
          </cell>
          <cell r="AB49">
            <v>31.29</v>
          </cell>
          <cell r="AC49">
            <v>2051457.32</v>
          </cell>
          <cell r="AE49">
            <v>6.23</v>
          </cell>
          <cell r="AF49">
            <v>3.15</v>
          </cell>
          <cell r="AG49">
            <v>4.18</v>
          </cell>
          <cell r="AH49">
            <v>877749.4</v>
          </cell>
          <cell r="AJ49">
            <v>2.77</v>
          </cell>
          <cell r="AK49">
            <v>1.4</v>
          </cell>
          <cell r="AL49">
            <v>1.39</v>
          </cell>
          <cell r="AM49">
            <v>357040.96</v>
          </cell>
          <cell r="AO49">
            <v>185.47</v>
          </cell>
          <cell r="AP49">
            <v>52.429999999999993</v>
          </cell>
          <cell r="AQ49">
            <v>19.260000000000002</v>
          </cell>
          <cell r="AR49">
            <v>295895.18</v>
          </cell>
          <cell r="AT49">
            <v>2.77</v>
          </cell>
          <cell r="AU49">
            <v>2.52</v>
          </cell>
          <cell r="AV49">
            <v>3.35</v>
          </cell>
          <cell r="AW49">
            <v>615214.24</v>
          </cell>
          <cell r="AY49">
            <v>1.66</v>
          </cell>
          <cell r="AZ49">
            <v>0.84</v>
          </cell>
          <cell r="BA49">
            <v>1.1100000000000001</v>
          </cell>
          <cell r="BB49">
            <v>210221.13</v>
          </cell>
          <cell r="BD49">
            <v>5.54</v>
          </cell>
          <cell r="BE49">
            <v>2.8</v>
          </cell>
          <cell r="BF49">
            <v>4.18</v>
          </cell>
          <cell r="BG49">
            <v>320825</v>
          </cell>
          <cell r="BI49">
            <v>2.77</v>
          </cell>
          <cell r="BJ49">
            <v>1.4</v>
          </cell>
          <cell r="BK49">
            <v>1.39</v>
          </cell>
          <cell r="BL49">
            <v>383273.04</v>
          </cell>
          <cell r="BN49">
            <v>4.1500000000000004</v>
          </cell>
          <cell r="BO49">
            <v>2.1</v>
          </cell>
          <cell r="BP49">
            <v>2.79</v>
          </cell>
          <cell r="BQ49">
            <v>231650</v>
          </cell>
          <cell r="BS49">
            <v>2.77</v>
          </cell>
          <cell r="BT49">
            <v>1.4</v>
          </cell>
          <cell r="BU49">
            <v>1.39</v>
          </cell>
          <cell r="BV49">
            <v>593113</v>
          </cell>
          <cell r="BX49">
            <v>2.77</v>
          </cell>
          <cell r="BY49">
            <v>1.4</v>
          </cell>
          <cell r="BZ49">
            <v>1.39</v>
          </cell>
          <cell r="CA49">
            <v>513821.84</v>
          </cell>
          <cell r="CC49">
            <v>5.54</v>
          </cell>
          <cell r="CD49">
            <v>2.8</v>
          </cell>
          <cell r="CE49">
            <v>4.18</v>
          </cell>
          <cell r="CF49">
            <v>384990</v>
          </cell>
          <cell r="CH49">
            <v>15318128.140000001</v>
          </cell>
          <cell r="CJ49">
            <v>15022232.960000001</v>
          </cell>
        </row>
        <row r="50">
          <cell r="A50" t="str">
            <v>0701617000200</v>
          </cell>
          <cell r="B50" t="str">
            <v>CHICAGO HEIGHTS SCHOOL DIST 170</v>
          </cell>
          <cell r="C50" t="str">
            <v>COOK</v>
          </cell>
          <cell r="D50" t="str">
            <v>Elementary</v>
          </cell>
          <cell r="E50">
            <v>3028.38</v>
          </cell>
          <cell r="G50">
            <v>1358.8200000000002</v>
          </cell>
          <cell r="H50">
            <v>1651.8100000000002</v>
          </cell>
          <cell r="I50">
            <v>1651.8100000000002</v>
          </cell>
          <cell r="K50">
            <v>2067.8900000000003</v>
          </cell>
          <cell r="L50">
            <v>2050.1400000000003</v>
          </cell>
          <cell r="M50">
            <v>960.49</v>
          </cell>
          <cell r="N50">
            <v>0</v>
          </cell>
          <cell r="P50">
            <v>1236.2223122735109</v>
          </cell>
          <cell r="Q50">
            <v>122.59768772648931</v>
          </cell>
          <cell r="R50">
            <v>1502.7776877264891</v>
          </cell>
          <cell r="S50">
            <v>149.03231227351102</v>
          </cell>
          <cell r="T50">
            <v>0</v>
          </cell>
          <cell r="U50">
            <v>0</v>
          </cell>
          <cell r="W50">
            <v>88.54</v>
          </cell>
          <cell r="X50">
            <v>81.099999999999994</v>
          </cell>
          <cell r="Y50">
            <v>0</v>
          </cell>
          <cell r="Z50">
            <v>10518867.48</v>
          </cell>
          <cell r="AB50">
            <v>33.92</v>
          </cell>
          <cell r="AC50">
            <v>2103773.4900000002</v>
          </cell>
          <cell r="AE50">
            <v>10.33</v>
          </cell>
          <cell r="AF50">
            <v>4.8</v>
          </cell>
          <cell r="AG50">
            <v>0</v>
          </cell>
          <cell r="AH50">
            <v>938165.91</v>
          </cell>
          <cell r="AJ50">
            <v>4.59</v>
          </cell>
          <cell r="AK50">
            <v>2.13</v>
          </cell>
          <cell r="AL50">
            <v>0</v>
          </cell>
          <cell r="AM50">
            <v>416687.04</v>
          </cell>
          <cell r="AO50">
            <v>229.44000000000003</v>
          </cell>
          <cell r="AP50">
            <v>114.36000000000001</v>
          </cell>
          <cell r="AQ50">
            <v>21.47</v>
          </cell>
          <cell r="AR50">
            <v>424582.37</v>
          </cell>
          <cell r="AT50">
            <v>4.59</v>
          </cell>
          <cell r="AU50">
            <v>3.84</v>
          </cell>
          <cell r="AV50">
            <v>0</v>
          </cell>
          <cell r="AW50">
            <v>567052.38</v>
          </cell>
          <cell r="AY50">
            <v>2.75</v>
          </cell>
          <cell r="AZ50">
            <v>1.28</v>
          </cell>
          <cell r="BA50">
            <v>0</v>
          </cell>
          <cell r="BB50">
            <v>234678.99</v>
          </cell>
          <cell r="BD50">
            <v>9.19</v>
          </cell>
          <cell r="BE50">
            <v>4.26</v>
          </cell>
          <cell r="BF50">
            <v>0</v>
          </cell>
          <cell r="BG50">
            <v>344656.25</v>
          </cell>
          <cell r="BI50">
            <v>4.59</v>
          </cell>
          <cell r="BJ50">
            <v>2.13</v>
          </cell>
          <cell r="BK50">
            <v>0</v>
          </cell>
          <cell r="BL50">
            <v>463236.48</v>
          </cell>
          <cell r="BN50">
            <v>6.89</v>
          </cell>
          <cell r="BO50">
            <v>3.2</v>
          </cell>
          <cell r="BP50">
            <v>0</v>
          </cell>
          <cell r="BQ50">
            <v>258556.25</v>
          </cell>
          <cell r="BS50">
            <v>4.59</v>
          </cell>
          <cell r="BT50">
            <v>2.13</v>
          </cell>
          <cell r="BU50">
            <v>0</v>
          </cell>
          <cell r="BV50">
            <v>716856</v>
          </cell>
          <cell r="BX50">
            <v>4.59</v>
          </cell>
          <cell r="BY50">
            <v>2.13</v>
          </cell>
          <cell r="BZ50">
            <v>0</v>
          </cell>
          <cell r="CA50">
            <v>621022.07999999996</v>
          </cell>
          <cell r="CC50">
            <v>9.19</v>
          </cell>
          <cell r="CD50">
            <v>4.26</v>
          </cell>
          <cell r="CE50">
            <v>0</v>
          </cell>
          <cell r="CF50">
            <v>413587.5</v>
          </cell>
          <cell r="CH50">
            <v>18021722.219999999</v>
          </cell>
          <cell r="CJ50">
            <v>17597139.849999998</v>
          </cell>
        </row>
        <row r="51">
          <cell r="A51" t="str">
            <v>0701612750200</v>
          </cell>
          <cell r="B51" t="str">
            <v>CHICAGO RIDGE SCHOOL DIST 127-5</v>
          </cell>
          <cell r="C51" t="str">
            <v>COOK</v>
          </cell>
          <cell r="D51" t="str">
            <v>Elementary</v>
          </cell>
          <cell r="E51">
            <v>1359.25</v>
          </cell>
          <cell r="G51">
            <v>596</v>
          </cell>
          <cell r="H51">
            <v>747</v>
          </cell>
          <cell r="I51">
            <v>747</v>
          </cell>
          <cell r="K51">
            <v>928.75</v>
          </cell>
          <cell r="L51">
            <v>912.5</v>
          </cell>
          <cell r="M51">
            <v>430.5</v>
          </cell>
          <cell r="N51">
            <v>0</v>
          </cell>
          <cell r="P51">
            <v>443.78257632166793</v>
          </cell>
          <cell r="Q51">
            <v>152.21742367833207</v>
          </cell>
          <cell r="R51">
            <v>556.21742367833212</v>
          </cell>
          <cell r="S51">
            <v>190.78257632166788</v>
          </cell>
          <cell r="T51">
            <v>0</v>
          </cell>
          <cell r="U51">
            <v>0</v>
          </cell>
          <cell r="W51">
            <v>37.19</v>
          </cell>
          <cell r="X51">
            <v>35.44</v>
          </cell>
          <cell r="Y51">
            <v>0</v>
          </cell>
          <cell r="Z51">
            <v>4503568.41</v>
          </cell>
          <cell r="AB51">
            <v>14.52</v>
          </cell>
          <cell r="AC51">
            <v>900713.68</v>
          </cell>
          <cell r="AE51">
            <v>4.6399999999999997</v>
          </cell>
          <cell r="AF51">
            <v>2.15</v>
          </cell>
          <cell r="AG51">
            <v>0</v>
          </cell>
          <cell r="AH51">
            <v>421027.53</v>
          </cell>
          <cell r="AJ51">
            <v>2.06</v>
          </cell>
          <cell r="AK51">
            <v>0.95</v>
          </cell>
          <cell r="AL51">
            <v>0</v>
          </cell>
          <cell r="AM51">
            <v>186641.07</v>
          </cell>
          <cell r="AO51">
            <v>98.75</v>
          </cell>
          <cell r="AP51">
            <v>50.49</v>
          </cell>
          <cell r="AQ51">
            <v>9.64</v>
          </cell>
          <cell r="AR51">
            <v>184459.15</v>
          </cell>
          <cell r="AT51">
            <v>2.06</v>
          </cell>
          <cell r="AU51">
            <v>1.72</v>
          </cell>
          <cell r="AV51">
            <v>0</v>
          </cell>
          <cell r="AW51">
            <v>254265.48</v>
          </cell>
          <cell r="AY51">
            <v>1.23</v>
          </cell>
          <cell r="AZ51">
            <v>0.56999999999999995</v>
          </cell>
          <cell r="BA51">
            <v>0</v>
          </cell>
          <cell r="BB51">
            <v>104819.4</v>
          </cell>
          <cell r="BD51">
            <v>4.12</v>
          </cell>
          <cell r="BE51">
            <v>1.91</v>
          </cell>
          <cell r="BF51">
            <v>0</v>
          </cell>
          <cell r="BG51">
            <v>154518.75</v>
          </cell>
          <cell r="BI51">
            <v>2.06</v>
          </cell>
          <cell r="BJ51">
            <v>0.95</v>
          </cell>
          <cell r="BK51">
            <v>0</v>
          </cell>
          <cell r="BL51">
            <v>207491.34</v>
          </cell>
          <cell r="BN51">
            <v>3.09</v>
          </cell>
          <cell r="BO51">
            <v>1.43</v>
          </cell>
          <cell r="BP51">
            <v>0</v>
          </cell>
          <cell r="BQ51">
            <v>115825</v>
          </cell>
          <cell r="BS51">
            <v>2.06</v>
          </cell>
          <cell r="BT51">
            <v>0.95</v>
          </cell>
          <cell r="BU51">
            <v>0</v>
          </cell>
          <cell r="BV51">
            <v>321091.75</v>
          </cell>
          <cell r="BX51">
            <v>2.06</v>
          </cell>
          <cell r="BY51">
            <v>0.95</v>
          </cell>
          <cell r="BZ51">
            <v>0</v>
          </cell>
          <cell r="CA51">
            <v>278166.14</v>
          </cell>
          <cell r="CC51">
            <v>4.12</v>
          </cell>
          <cell r="CD51">
            <v>1.91</v>
          </cell>
          <cell r="CE51">
            <v>0</v>
          </cell>
          <cell r="CF51">
            <v>185422.5</v>
          </cell>
          <cell r="CH51">
            <v>7818010.2000000011</v>
          </cell>
          <cell r="CJ51">
            <v>7633551.0500000007</v>
          </cell>
        </row>
        <row r="52">
          <cell r="A52" t="str">
            <v>0601609900200</v>
          </cell>
          <cell r="B52" t="str">
            <v>CICERO SCHOOL DISTRICT 99</v>
          </cell>
          <cell r="C52" t="str">
            <v>COOK</v>
          </cell>
          <cell r="D52" t="str">
            <v>Elementary</v>
          </cell>
          <cell r="E52">
            <v>11603.8</v>
          </cell>
          <cell r="G52">
            <v>4755.1499999999996</v>
          </cell>
          <cell r="H52">
            <v>6756.99</v>
          </cell>
          <cell r="I52">
            <v>6756.99</v>
          </cell>
          <cell r="K52">
            <v>7601.4699999999993</v>
          </cell>
          <cell r="L52">
            <v>7509.8099999999995</v>
          </cell>
          <cell r="M52">
            <v>4002.33</v>
          </cell>
          <cell r="N52">
            <v>0</v>
          </cell>
          <cell r="P52">
            <v>4440.8934263742449</v>
          </cell>
          <cell r="Q52">
            <v>314.25657362575475</v>
          </cell>
          <cell r="R52">
            <v>6310.436573625755</v>
          </cell>
          <cell r="S52">
            <v>446.55342637424474</v>
          </cell>
          <cell r="T52">
            <v>0</v>
          </cell>
          <cell r="U52">
            <v>0</v>
          </cell>
          <cell r="W52">
            <v>311.77</v>
          </cell>
          <cell r="X52">
            <v>333.38</v>
          </cell>
          <cell r="Y52">
            <v>0</v>
          </cell>
          <cell r="Z52">
            <v>40003816.049999997</v>
          </cell>
          <cell r="AB52">
            <v>129.03</v>
          </cell>
          <cell r="AC52">
            <v>8000763.21</v>
          </cell>
          <cell r="AE52">
            <v>38</v>
          </cell>
          <cell r="AF52">
            <v>20.010000000000002</v>
          </cell>
          <cell r="AG52">
            <v>0</v>
          </cell>
          <cell r="AH52">
            <v>3597026.07</v>
          </cell>
          <cell r="AJ52">
            <v>16.89</v>
          </cell>
          <cell r="AK52">
            <v>8.89</v>
          </cell>
          <cell r="AL52">
            <v>0</v>
          </cell>
          <cell r="AM52">
            <v>1598540.46</v>
          </cell>
          <cell r="AO52">
            <v>873.43</v>
          </cell>
          <cell r="AP52">
            <v>567.05000000000007</v>
          </cell>
          <cell r="AQ52">
            <v>82.29</v>
          </cell>
          <cell r="AR52">
            <v>1775298.9</v>
          </cell>
          <cell r="AT52">
            <v>16.89</v>
          </cell>
          <cell r="AU52">
            <v>16</v>
          </cell>
          <cell r="AV52">
            <v>0</v>
          </cell>
          <cell r="AW52">
            <v>2212378.7400000002</v>
          </cell>
          <cell r="AY52">
            <v>10.130000000000001</v>
          </cell>
          <cell r="AZ52">
            <v>5.33</v>
          </cell>
          <cell r="BA52">
            <v>0</v>
          </cell>
          <cell r="BB52">
            <v>900282.18</v>
          </cell>
          <cell r="BD52">
            <v>33.78</v>
          </cell>
          <cell r="BE52">
            <v>17.78</v>
          </cell>
          <cell r="BF52">
            <v>0</v>
          </cell>
          <cell r="BG52">
            <v>1321225</v>
          </cell>
          <cell r="BI52">
            <v>16.89</v>
          </cell>
          <cell r="BJ52">
            <v>8.89</v>
          </cell>
          <cell r="BK52">
            <v>0</v>
          </cell>
          <cell r="BL52">
            <v>1777118.52</v>
          </cell>
          <cell r="BN52">
            <v>25.33</v>
          </cell>
          <cell r="BO52">
            <v>13.34</v>
          </cell>
          <cell r="BP52">
            <v>0</v>
          </cell>
          <cell r="BQ52">
            <v>990918.75</v>
          </cell>
          <cell r="BS52">
            <v>16.89</v>
          </cell>
          <cell r="BT52">
            <v>8.89</v>
          </cell>
          <cell r="BU52">
            <v>0</v>
          </cell>
          <cell r="BV52">
            <v>2750081.5</v>
          </cell>
          <cell r="BX52">
            <v>16.89</v>
          </cell>
          <cell r="BY52">
            <v>8.89</v>
          </cell>
          <cell r="BZ52">
            <v>0</v>
          </cell>
          <cell r="CA52">
            <v>2382432.92</v>
          </cell>
          <cell r="CC52">
            <v>33.78</v>
          </cell>
          <cell r="CD52">
            <v>17.78</v>
          </cell>
          <cell r="CE52">
            <v>0</v>
          </cell>
          <cell r="CF52">
            <v>1585470</v>
          </cell>
          <cell r="CH52">
            <v>68895352.299999997</v>
          </cell>
          <cell r="CJ52">
            <v>67120053.399999991</v>
          </cell>
        </row>
        <row r="53">
          <cell r="A53" t="str">
            <v>1201301002600</v>
          </cell>
          <cell r="B53" t="str">
            <v>CLAY CITY COMM UNIT DIST 10</v>
          </cell>
          <cell r="C53" t="str">
            <v>CLAY</v>
          </cell>
          <cell r="D53" t="str">
            <v>Unit</v>
          </cell>
          <cell r="E53">
            <v>275.3</v>
          </cell>
          <cell r="G53">
            <v>104.49</v>
          </cell>
          <cell r="H53">
            <v>116.16</v>
          </cell>
          <cell r="I53">
            <v>167.98</v>
          </cell>
          <cell r="K53">
            <v>159.64999999999998</v>
          </cell>
          <cell r="L53">
            <v>156.82</v>
          </cell>
          <cell r="M53">
            <v>63.83</v>
          </cell>
          <cell r="N53">
            <v>51.82</v>
          </cell>
          <cell r="P53">
            <v>62.378769772819027</v>
          </cell>
          <cell r="Q53">
            <v>42.111230227180968</v>
          </cell>
          <cell r="R53">
            <v>69.345563181267664</v>
          </cell>
          <cell r="S53">
            <v>46.814436818732332</v>
          </cell>
          <cell r="T53">
            <v>30.935667045913316</v>
          </cell>
          <cell r="U53">
            <v>20.884332954086684</v>
          </cell>
          <cell r="W53">
            <v>6.26</v>
          </cell>
          <cell r="X53">
            <v>5.33</v>
          </cell>
          <cell r="Y53">
            <v>2.38</v>
          </cell>
          <cell r="Z53">
            <v>887267.47</v>
          </cell>
          <cell r="AB53">
            <v>3.11</v>
          </cell>
          <cell r="AC53">
            <v>199928.71</v>
          </cell>
          <cell r="AE53">
            <v>0.79</v>
          </cell>
          <cell r="AF53">
            <v>0.31</v>
          </cell>
          <cell r="AG53">
            <v>0.25</v>
          </cell>
          <cell r="AH53">
            <v>85918.45</v>
          </cell>
          <cell r="AJ53">
            <v>0.35</v>
          </cell>
          <cell r="AK53">
            <v>0.14000000000000001</v>
          </cell>
          <cell r="AL53">
            <v>0.08</v>
          </cell>
          <cell r="AM53">
            <v>36050.870000000003</v>
          </cell>
          <cell r="AO53">
            <v>19.349999999999994</v>
          </cell>
          <cell r="AP53">
            <v>5.95</v>
          </cell>
          <cell r="AQ53">
            <v>1.95</v>
          </cell>
          <cell r="AR53">
            <v>31420.85</v>
          </cell>
          <cell r="AT53">
            <v>0.35</v>
          </cell>
          <cell r="AU53">
            <v>0.25</v>
          </cell>
          <cell r="AV53">
            <v>0.2</v>
          </cell>
          <cell r="AW53">
            <v>55844.800000000003</v>
          </cell>
          <cell r="AY53">
            <v>0.21</v>
          </cell>
          <cell r="AZ53">
            <v>0.08</v>
          </cell>
          <cell r="BA53">
            <v>0.06</v>
          </cell>
          <cell r="BB53">
            <v>20381.55</v>
          </cell>
          <cell r="BD53">
            <v>0.7</v>
          </cell>
          <cell r="BE53">
            <v>0.28000000000000003</v>
          </cell>
          <cell r="BF53">
            <v>0.25</v>
          </cell>
          <cell r="BG53">
            <v>31518.75</v>
          </cell>
          <cell r="BI53">
            <v>0.35</v>
          </cell>
          <cell r="BJ53">
            <v>0.14000000000000001</v>
          </cell>
          <cell r="BK53">
            <v>0.08</v>
          </cell>
          <cell r="BL53">
            <v>39292.379999999997</v>
          </cell>
          <cell r="BN53">
            <v>0.53</v>
          </cell>
          <cell r="BO53">
            <v>0.21</v>
          </cell>
          <cell r="BP53">
            <v>0.17</v>
          </cell>
          <cell r="BQ53">
            <v>23318.75</v>
          </cell>
          <cell r="BS53">
            <v>0.35</v>
          </cell>
          <cell r="BT53">
            <v>0.14000000000000001</v>
          </cell>
          <cell r="BU53">
            <v>0.08</v>
          </cell>
          <cell r="BV53">
            <v>60804.75</v>
          </cell>
          <cell r="BX53">
            <v>0.35</v>
          </cell>
          <cell r="BY53">
            <v>0.14000000000000001</v>
          </cell>
          <cell r="BZ53">
            <v>0.08</v>
          </cell>
          <cell r="CA53">
            <v>52675.98</v>
          </cell>
          <cell r="CC53">
            <v>0.7</v>
          </cell>
          <cell r="CD53">
            <v>0.28000000000000003</v>
          </cell>
          <cell r="CE53">
            <v>0.25</v>
          </cell>
          <cell r="CF53">
            <v>37822.5</v>
          </cell>
          <cell r="CH53">
            <v>1562245.81</v>
          </cell>
          <cell r="CJ53">
            <v>1530824.96</v>
          </cell>
        </row>
        <row r="54">
          <cell r="A54" t="str">
            <v>0501605900400</v>
          </cell>
          <cell r="B54" t="str">
            <v>COMM CONS SCH DIST 59</v>
          </cell>
          <cell r="C54" t="str">
            <v>COOK</v>
          </cell>
          <cell r="D54" t="str">
            <v>Elementary</v>
          </cell>
          <cell r="E54">
            <v>6679.04</v>
          </cell>
          <cell r="G54">
            <v>2892.98</v>
          </cell>
          <cell r="H54">
            <v>3682.15</v>
          </cell>
          <cell r="I54">
            <v>3682.15</v>
          </cell>
          <cell r="K54">
            <v>4519.38</v>
          </cell>
          <cell r="L54">
            <v>4415.47</v>
          </cell>
          <cell r="M54">
            <v>2159.66</v>
          </cell>
          <cell r="N54">
            <v>0</v>
          </cell>
          <cell r="P54">
            <v>1708.4744088710031</v>
          </cell>
          <cell r="Q54">
            <v>1184.5055911289969</v>
          </cell>
          <cell r="R54">
            <v>2174.5255911289964</v>
          </cell>
          <cell r="S54">
            <v>1507.6244088710037</v>
          </cell>
          <cell r="T54">
            <v>0</v>
          </cell>
          <cell r="U54">
            <v>0</v>
          </cell>
          <cell r="W54">
            <v>173.12</v>
          </cell>
          <cell r="X54">
            <v>169.03</v>
          </cell>
          <cell r="Y54">
            <v>0</v>
          </cell>
          <cell r="Z54">
            <v>21215695.050000001</v>
          </cell>
          <cell r="AB54">
            <v>68.430000000000007</v>
          </cell>
          <cell r="AC54">
            <v>4243139.01</v>
          </cell>
          <cell r="AE54">
            <v>22.59</v>
          </cell>
          <cell r="AF54">
            <v>10.79</v>
          </cell>
          <cell r="AG54">
            <v>0</v>
          </cell>
          <cell r="AH54">
            <v>2069793.66</v>
          </cell>
          <cell r="AJ54">
            <v>10.039999999999999</v>
          </cell>
          <cell r="AK54">
            <v>4.79</v>
          </cell>
          <cell r="AL54">
            <v>0</v>
          </cell>
          <cell r="AM54">
            <v>919563.81</v>
          </cell>
          <cell r="AO54">
            <v>467.68</v>
          </cell>
          <cell r="AP54">
            <v>233.48999999999995</v>
          </cell>
          <cell r="AQ54">
            <v>47.36</v>
          </cell>
          <cell r="AR54">
            <v>867623.85</v>
          </cell>
          <cell r="AT54">
            <v>10.039999999999999</v>
          </cell>
          <cell r="AU54">
            <v>8.6300000000000008</v>
          </cell>
          <cell r="AV54">
            <v>0</v>
          </cell>
          <cell r="AW54">
            <v>1255856.22</v>
          </cell>
          <cell r="AY54">
            <v>6.02</v>
          </cell>
          <cell r="AZ54">
            <v>2.87</v>
          </cell>
          <cell r="BA54">
            <v>0</v>
          </cell>
          <cell r="BB54">
            <v>517691.37</v>
          </cell>
          <cell r="BD54">
            <v>20.079999999999998</v>
          </cell>
          <cell r="BE54">
            <v>9.59</v>
          </cell>
          <cell r="BF54">
            <v>0</v>
          </cell>
          <cell r="BG54">
            <v>760293.75</v>
          </cell>
          <cell r="BI54">
            <v>10.039999999999999</v>
          </cell>
          <cell r="BJ54">
            <v>4.79</v>
          </cell>
          <cell r="BK54">
            <v>0</v>
          </cell>
          <cell r="BL54">
            <v>1022291.22</v>
          </cell>
          <cell r="BN54">
            <v>15.06</v>
          </cell>
          <cell r="BO54">
            <v>7.19</v>
          </cell>
          <cell r="BP54">
            <v>0</v>
          </cell>
          <cell r="BQ54">
            <v>570156.25</v>
          </cell>
          <cell r="BS54">
            <v>10.039999999999999</v>
          </cell>
          <cell r="BT54">
            <v>4.79</v>
          </cell>
          <cell r="BU54">
            <v>0</v>
          </cell>
          <cell r="BV54">
            <v>1581990.25</v>
          </cell>
          <cell r="BX54">
            <v>10.039999999999999</v>
          </cell>
          <cell r="BY54">
            <v>4.79</v>
          </cell>
          <cell r="BZ54">
            <v>0</v>
          </cell>
          <cell r="CA54">
            <v>1370499.62</v>
          </cell>
          <cell r="CC54">
            <v>20.079999999999998</v>
          </cell>
          <cell r="CD54">
            <v>9.59</v>
          </cell>
          <cell r="CE54">
            <v>0</v>
          </cell>
          <cell r="CF54">
            <v>912352.5</v>
          </cell>
          <cell r="CH54">
            <v>37306946.559999995</v>
          </cell>
          <cell r="CJ54">
            <v>36439322.709999993</v>
          </cell>
        </row>
        <row r="55">
          <cell r="A55" t="str">
            <v>0701616800400</v>
          </cell>
          <cell r="B55" t="str">
            <v>COMM CONS SCHOOL DIST 168</v>
          </cell>
          <cell r="C55" t="str">
            <v>COOK</v>
          </cell>
          <cell r="D55" t="str">
            <v>Elementary</v>
          </cell>
          <cell r="E55">
            <v>1319.55</v>
          </cell>
          <cell r="G55">
            <v>569.30999999999995</v>
          </cell>
          <cell r="H55">
            <v>739.99000000000012</v>
          </cell>
          <cell r="I55">
            <v>739.99000000000012</v>
          </cell>
          <cell r="K55">
            <v>870.39</v>
          </cell>
          <cell r="L55">
            <v>860.14</v>
          </cell>
          <cell r="M55">
            <v>449.16000000000008</v>
          </cell>
          <cell r="N55">
            <v>0</v>
          </cell>
          <cell r="P55">
            <v>537.43768425876408</v>
          </cell>
          <cell r="Q55">
            <v>31.872315741235866</v>
          </cell>
          <cell r="R55">
            <v>698.56231574123581</v>
          </cell>
          <cell r="S55">
            <v>41.427684258764316</v>
          </cell>
          <cell r="T55">
            <v>0</v>
          </cell>
          <cell r="U55">
            <v>0</v>
          </cell>
          <cell r="W55">
            <v>37.42</v>
          </cell>
          <cell r="X55">
            <v>36.58</v>
          </cell>
          <cell r="Y55">
            <v>0</v>
          </cell>
          <cell r="Z55">
            <v>4588518</v>
          </cell>
          <cell r="AB55">
            <v>14.8</v>
          </cell>
          <cell r="AC55">
            <v>917703.6</v>
          </cell>
          <cell r="AE55">
            <v>4.3499999999999996</v>
          </cell>
          <cell r="AF55">
            <v>2.2400000000000002</v>
          </cell>
          <cell r="AG55">
            <v>0</v>
          </cell>
          <cell r="AH55">
            <v>408626.13</v>
          </cell>
          <cell r="AJ55">
            <v>1.93</v>
          </cell>
          <cell r="AK55">
            <v>0.99</v>
          </cell>
          <cell r="AL55">
            <v>0</v>
          </cell>
          <cell r="AM55">
            <v>181060.44</v>
          </cell>
          <cell r="AO55">
            <v>100.05999999999999</v>
          </cell>
          <cell r="AP55">
            <v>41.910000000000004</v>
          </cell>
          <cell r="AQ55">
            <v>9.35</v>
          </cell>
          <cell r="AR55">
            <v>175559</v>
          </cell>
          <cell r="AT55">
            <v>1.93</v>
          </cell>
          <cell r="AU55">
            <v>1.79</v>
          </cell>
          <cell r="AV55">
            <v>0</v>
          </cell>
          <cell r="AW55">
            <v>250229.52</v>
          </cell>
          <cell r="AY55">
            <v>1.1599999999999999</v>
          </cell>
          <cell r="AZ55">
            <v>0.59</v>
          </cell>
          <cell r="BA55">
            <v>0</v>
          </cell>
          <cell r="BB55">
            <v>101907.75</v>
          </cell>
          <cell r="BD55">
            <v>3.86</v>
          </cell>
          <cell r="BE55">
            <v>1.99</v>
          </cell>
          <cell r="BF55">
            <v>0</v>
          </cell>
          <cell r="BG55">
            <v>149906.25</v>
          </cell>
          <cell r="BI55">
            <v>1.93</v>
          </cell>
          <cell r="BJ55">
            <v>0.99</v>
          </cell>
          <cell r="BK55">
            <v>0</v>
          </cell>
          <cell r="BL55">
            <v>201287.28</v>
          </cell>
          <cell r="BN55">
            <v>2.9</v>
          </cell>
          <cell r="BO55">
            <v>1.49</v>
          </cell>
          <cell r="BP55">
            <v>0</v>
          </cell>
          <cell r="BQ55">
            <v>112493.75</v>
          </cell>
          <cell r="BS55">
            <v>1.93</v>
          </cell>
          <cell r="BT55">
            <v>0.99</v>
          </cell>
          <cell r="BU55">
            <v>0</v>
          </cell>
          <cell r="BV55">
            <v>311491</v>
          </cell>
          <cell r="BX55">
            <v>1.93</v>
          </cell>
          <cell r="BY55">
            <v>0.99</v>
          </cell>
          <cell r="BZ55">
            <v>0</v>
          </cell>
          <cell r="CA55">
            <v>269848.88</v>
          </cell>
          <cell r="CC55">
            <v>3.86</v>
          </cell>
          <cell r="CD55">
            <v>1.99</v>
          </cell>
          <cell r="CE55">
            <v>0</v>
          </cell>
          <cell r="CF55">
            <v>179887.5</v>
          </cell>
          <cell r="CH55">
            <v>7848519.0999999996</v>
          </cell>
          <cell r="CJ55">
            <v>7672960.0999999996</v>
          </cell>
        </row>
        <row r="56">
          <cell r="A56" t="str">
            <v>0701621801600</v>
          </cell>
          <cell r="B56" t="str">
            <v>COMMUNITY HIGH SCHOOL DIST 218</v>
          </cell>
          <cell r="C56" t="str">
            <v>COOK</v>
          </cell>
          <cell r="D56" t="str">
            <v>High School</v>
          </cell>
          <cell r="E56">
            <v>5379</v>
          </cell>
          <cell r="G56">
            <v>0</v>
          </cell>
          <cell r="H56">
            <v>0</v>
          </cell>
          <cell r="I56">
            <v>5379</v>
          </cell>
          <cell r="K56">
            <v>0</v>
          </cell>
          <cell r="L56">
            <v>0</v>
          </cell>
          <cell r="M56">
            <v>0</v>
          </cell>
          <cell r="N56">
            <v>5379</v>
          </cell>
          <cell r="P56">
            <v>0</v>
          </cell>
          <cell r="Q56">
            <v>0</v>
          </cell>
          <cell r="R56">
            <v>0</v>
          </cell>
          <cell r="S56">
            <v>0</v>
          </cell>
          <cell r="T56">
            <v>2931</v>
          </cell>
          <cell r="U56">
            <v>2448</v>
          </cell>
          <cell r="W56">
            <v>0</v>
          </cell>
          <cell r="X56">
            <v>0</v>
          </cell>
          <cell r="Y56">
            <v>244.47</v>
          </cell>
          <cell r="Z56">
            <v>17318988.210000001</v>
          </cell>
          <cell r="AB56">
            <v>81.48</v>
          </cell>
          <cell r="AC56">
            <v>5772418.7699999996</v>
          </cell>
          <cell r="AE56">
            <v>0</v>
          </cell>
          <cell r="AF56">
            <v>0</v>
          </cell>
          <cell r="AG56">
            <v>26.89</v>
          </cell>
          <cell r="AH56">
            <v>1904968.27</v>
          </cell>
          <cell r="AJ56">
            <v>0</v>
          </cell>
          <cell r="AK56">
            <v>0</v>
          </cell>
          <cell r="AL56">
            <v>8.9600000000000009</v>
          </cell>
          <cell r="AM56">
            <v>634753.28000000003</v>
          </cell>
          <cell r="AO56">
            <v>368.96999999999997</v>
          </cell>
          <cell r="AP56">
            <v>118.89000000000001</v>
          </cell>
          <cell r="AQ56">
            <v>38.14</v>
          </cell>
          <cell r="AR56">
            <v>606144.71</v>
          </cell>
          <cell r="AT56">
            <v>0</v>
          </cell>
          <cell r="AU56">
            <v>0</v>
          </cell>
          <cell r="AV56">
            <v>21.51</v>
          </cell>
          <cell r="AW56">
            <v>1665433.26</v>
          </cell>
          <cell r="AY56">
            <v>0</v>
          </cell>
          <cell r="AZ56">
            <v>0</v>
          </cell>
          <cell r="BA56">
            <v>7.17</v>
          </cell>
          <cell r="BB56">
            <v>417530.61</v>
          </cell>
          <cell r="BD56">
            <v>0</v>
          </cell>
          <cell r="BE56">
            <v>0</v>
          </cell>
          <cell r="BF56">
            <v>26.89</v>
          </cell>
          <cell r="BG56">
            <v>689056.25</v>
          </cell>
          <cell r="BI56">
            <v>0</v>
          </cell>
          <cell r="BJ56">
            <v>0</v>
          </cell>
          <cell r="BK56">
            <v>8.9600000000000009</v>
          </cell>
          <cell r="BL56">
            <v>617648.64000000001</v>
          </cell>
          <cell r="BN56">
            <v>0</v>
          </cell>
          <cell r="BO56">
            <v>0</v>
          </cell>
          <cell r="BP56">
            <v>17.93</v>
          </cell>
          <cell r="BQ56">
            <v>459456.25</v>
          </cell>
          <cell r="BS56">
            <v>0</v>
          </cell>
          <cell r="BT56">
            <v>0</v>
          </cell>
          <cell r="BU56">
            <v>8.9600000000000009</v>
          </cell>
          <cell r="BV56">
            <v>955808</v>
          </cell>
          <cell r="BX56">
            <v>0</v>
          </cell>
          <cell r="BY56">
            <v>0</v>
          </cell>
          <cell r="BZ56">
            <v>8.9600000000000009</v>
          </cell>
          <cell r="CA56">
            <v>828029.43999999994</v>
          </cell>
          <cell r="CC56">
            <v>0</v>
          </cell>
          <cell r="CD56">
            <v>0</v>
          </cell>
          <cell r="CE56">
            <v>26.89</v>
          </cell>
          <cell r="CF56">
            <v>826867.5</v>
          </cell>
          <cell r="CH56">
            <v>32697103.190000005</v>
          </cell>
          <cell r="CJ56">
            <v>32090958.480000004</v>
          </cell>
        </row>
        <row r="57">
          <cell r="A57" t="str">
            <v>0701623001300</v>
          </cell>
          <cell r="B57" t="str">
            <v>CONS HIGH SCHOOL DISTRICT 230</v>
          </cell>
          <cell r="C57" t="str">
            <v>COOK</v>
          </cell>
          <cell r="D57" t="str">
            <v>High School</v>
          </cell>
          <cell r="E57">
            <v>7524.98</v>
          </cell>
          <cell r="G57">
            <v>0</v>
          </cell>
          <cell r="H57">
            <v>0</v>
          </cell>
          <cell r="I57">
            <v>7524.98</v>
          </cell>
          <cell r="K57">
            <v>0</v>
          </cell>
          <cell r="L57">
            <v>0</v>
          </cell>
          <cell r="M57">
            <v>0</v>
          </cell>
          <cell r="N57">
            <v>7524.98</v>
          </cell>
          <cell r="P57">
            <v>0</v>
          </cell>
          <cell r="Q57">
            <v>0</v>
          </cell>
          <cell r="R57">
            <v>0</v>
          </cell>
          <cell r="S57">
            <v>0</v>
          </cell>
          <cell r="T57">
            <v>2291</v>
          </cell>
          <cell r="U57">
            <v>5233.9799999999996</v>
          </cell>
          <cell r="W57">
            <v>0</v>
          </cell>
          <cell r="X57">
            <v>0</v>
          </cell>
          <cell r="Y57">
            <v>323.89999999999998</v>
          </cell>
          <cell r="Z57">
            <v>22946047.699999999</v>
          </cell>
          <cell r="AB57">
            <v>107.95</v>
          </cell>
          <cell r="AC57">
            <v>7647917.6900000004</v>
          </cell>
          <cell r="AE57">
            <v>0</v>
          </cell>
          <cell r="AF57">
            <v>0</v>
          </cell>
          <cell r="AG57">
            <v>37.619999999999997</v>
          </cell>
          <cell r="AH57">
            <v>2665113.66</v>
          </cell>
          <cell r="AJ57">
            <v>0</v>
          </cell>
          <cell r="AK57">
            <v>0</v>
          </cell>
          <cell r="AL57">
            <v>12.54</v>
          </cell>
          <cell r="AM57">
            <v>888371.22</v>
          </cell>
          <cell r="AO57">
            <v>492.03999999999996</v>
          </cell>
          <cell r="AP57">
            <v>118.38999999999999</v>
          </cell>
          <cell r="AQ57">
            <v>53.36</v>
          </cell>
          <cell r="AR57">
            <v>761116.17</v>
          </cell>
          <cell r="AT57">
            <v>0</v>
          </cell>
          <cell r="AU57">
            <v>0</v>
          </cell>
          <cell r="AV57">
            <v>30.09</v>
          </cell>
          <cell r="AW57">
            <v>2329748.34</v>
          </cell>
          <cell r="AY57">
            <v>0</v>
          </cell>
          <cell r="AZ57">
            <v>0</v>
          </cell>
          <cell r="BA57">
            <v>10.029999999999999</v>
          </cell>
          <cell r="BB57">
            <v>584076.99</v>
          </cell>
          <cell r="BD57">
            <v>0</v>
          </cell>
          <cell r="BE57">
            <v>0</v>
          </cell>
          <cell r="BF57">
            <v>37.619999999999997</v>
          </cell>
          <cell r="BG57">
            <v>964012.5</v>
          </cell>
          <cell r="BI57">
            <v>0</v>
          </cell>
          <cell r="BJ57">
            <v>0</v>
          </cell>
          <cell r="BK57">
            <v>12.54</v>
          </cell>
          <cell r="BL57">
            <v>864432.36</v>
          </cell>
          <cell r="BN57">
            <v>0</v>
          </cell>
          <cell r="BO57">
            <v>0</v>
          </cell>
          <cell r="BP57">
            <v>25.08</v>
          </cell>
          <cell r="BQ57">
            <v>642675</v>
          </cell>
          <cell r="BS57">
            <v>0</v>
          </cell>
          <cell r="BT57">
            <v>0</v>
          </cell>
          <cell r="BU57">
            <v>12.54</v>
          </cell>
          <cell r="BV57">
            <v>1337704.5</v>
          </cell>
          <cell r="BX57">
            <v>0</v>
          </cell>
          <cell r="BY57">
            <v>0</v>
          </cell>
          <cell r="BZ57">
            <v>12.54</v>
          </cell>
          <cell r="CA57">
            <v>1158871.56</v>
          </cell>
          <cell r="CC57">
            <v>0</v>
          </cell>
          <cell r="CD57">
            <v>0</v>
          </cell>
          <cell r="CE57">
            <v>37.619999999999997</v>
          </cell>
          <cell r="CF57">
            <v>1156815</v>
          </cell>
          <cell r="CH57">
            <v>43946902.690000005</v>
          </cell>
          <cell r="CJ57">
            <v>43185786.520000003</v>
          </cell>
        </row>
        <row r="58">
          <cell r="A58" t="str">
            <v>0701613000200</v>
          </cell>
          <cell r="B58" t="str">
            <v>COOK COUNTY SCHOOL DIST 130</v>
          </cell>
          <cell r="C58" t="str">
            <v>COOK</v>
          </cell>
          <cell r="D58" t="str">
            <v>Elementary</v>
          </cell>
          <cell r="E58">
            <v>3384.13</v>
          </cell>
          <cell r="G58">
            <v>1440.32</v>
          </cell>
          <cell r="H58">
            <v>1902.98</v>
          </cell>
          <cell r="I58">
            <v>1902.98</v>
          </cell>
          <cell r="K58">
            <v>2250.31</v>
          </cell>
          <cell r="L58">
            <v>2209.48</v>
          </cell>
          <cell r="M58">
            <v>1133.82</v>
          </cell>
          <cell r="N58">
            <v>0</v>
          </cell>
          <cell r="P58">
            <v>1063.376025364161</v>
          </cell>
          <cell r="Q58">
            <v>376.94397463583891</v>
          </cell>
          <cell r="R58">
            <v>1404.9539746358387</v>
          </cell>
          <cell r="S58">
            <v>498.02602536416134</v>
          </cell>
          <cell r="T58">
            <v>0</v>
          </cell>
          <cell r="U58">
            <v>0</v>
          </cell>
          <cell r="W58">
            <v>89.73</v>
          </cell>
          <cell r="X58">
            <v>90.16</v>
          </cell>
          <cell r="Y58">
            <v>0</v>
          </cell>
          <cell r="Z58">
            <v>11154439.23</v>
          </cell>
          <cell r="AB58">
            <v>35.97</v>
          </cell>
          <cell r="AC58">
            <v>2230887.84</v>
          </cell>
          <cell r="AE58">
            <v>11.25</v>
          </cell>
          <cell r="AF58">
            <v>5.66</v>
          </cell>
          <cell r="AG58">
            <v>0</v>
          </cell>
          <cell r="AH58">
            <v>1048538.37</v>
          </cell>
          <cell r="AJ58">
            <v>5</v>
          </cell>
          <cell r="AK58">
            <v>2.5099999999999998</v>
          </cell>
          <cell r="AL58">
            <v>0</v>
          </cell>
          <cell r="AM58">
            <v>465672.57</v>
          </cell>
          <cell r="AO58">
            <v>244.78999999999996</v>
          </cell>
          <cell r="AP58">
            <v>119.39999999999999</v>
          </cell>
          <cell r="AQ58">
            <v>24</v>
          </cell>
          <cell r="AR58">
            <v>450361.58</v>
          </cell>
          <cell r="AT58">
            <v>5</v>
          </cell>
          <cell r="AU58">
            <v>4.53</v>
          </cell>
          <cell r="AV58">
            <v>0</v>
          </cell>
          <cell r="AW58">
            <v>641044.98</v>
          </cell>
          <cell r="AY58">
            <v>3</v>
          </cell>
          <cell r="AZ58">
            <v>1.51</v>
          </cell>
          <cell r="BA58">
            <v>0</v>
          </cell>
          <cell r="BB58">
            <v>262630.83</v>
          </cell>
          <cell r="BD58">
            <v>10</v>
          </cell>
          <cell r="BE58">
            <v>5.03</v>
          </cell>
          <cell r="BF58">
            <v>0</v>
          </cell>
          <cell r="BG58">
            <v>385143.75</v>
          </cell>
          <cell r="BI58">
            <v>5</v>
          </cell>
          <cell r="BJ58">
            <v>2.5099999999999998</v>
          </cell>
          <cell r="BK58">
            <v>0</v>
          </cell>
          <cell r="BL58">
            <v>517694.34</v>
          </cell>
          <cell r="BN58">
            <v>7.5</v>
          </cell>
          <cell r="BO58">
            <v>3.77</v>
          </cell>
          <cell r="BP58">
            <v>0</v>
          </cell>
          <cell r="BQ58">
            <v>288793.75</v>
          </cell>
          <cell r="BS58">
            <v>5</v>
          </cell>
          <cell r="BT58">
            <v>2.5099999999999998</v>
          </cell>
          <cell r="BU58">
            <v>0</v>
          </cell>
          <cell r="BV58">
            <v>801129.25</v>
          </cell>
          <cell r="BX58">
            <v>5</v>
          </cell>
          <cell r="BY58">
            <v>2.5099999999999998</v>
          </cell>
          <cell r="BZ58">
            <v>0</v>
          </cell>
          <cell r="CA58">
            <v>694029.14</v>
          </cell>
          <cell r="CC58">
            <v>10</v>
          </cell>
          <cell r="CD58">
            <v>5.03</v>
          </cell>
          <cell r="CE58">
            <v>0</v>
          </cell>
          <cell r="CF58">
            <v>462172.5</v>
          </cell>
          <cell r="CH58">
            <v>19402538.130000003</v>
          </cell>
          <cell r="CJ58">
            <v>18952176.550000004</v>
          </cell>
        </row>
        <row r="59">
          <cell r="A59" t="str">
            <v>0701616000200</v>
          </cell>
          <cell r="B59" t="str">
            <v>COUNTRY CLUB HILLS SCH DIST 160</v>
          </cell>
          <cell r="C59" t="str">
            <v>COOK</v>
          </cell>
          <cell r="D59" t="str">
            <v>Elementary</v>
          </cell>
          <cell r="E59">
            <v>1217.25</v>
          </cell>
          <cell r="G59">
            <v>448.5</v>
          </cell>
          <cell r="H59">
            <v>757</v>
          </cell>
          <cell r="I59">
            <v>757</v>
          </cell>
          <cell r="K59">
            <v>744.75</v>
          </cell>
          <cell r="L59">
            <v>733</v>
          </cell>
          <cell r="M59">
            <v>472.5</v>
          </cell>
          <cell r="N59">
            <v>0</v>
          </cell>
          <cell r="P59">
            <v>310.65740356698461</v>
          </cell>
          <cell r="Q59">
            <v>137.84259643301539</v>
          </cell>
          <cell r="R59">
            <v>524.34259643301527</v>
          </cell>
          <cell r="S59">
            <v>232.65740356698473</v>
          </cell>
          <cell r="T59">
            <v>0</v>
          </cell>
          <cell r="U59">
            <v>0</v>
          </cell>
          <cell r="W59">
            <v>27.6</v>
          </cell>
          <cell r="X59">
            <v>35.520000000000003</v>
          </cell>
          <cell r="Y59">
            <v>0</v>
          </cell>
          <cell r="Z59">
            <v>3913881.84</v>
          </cell>
          <cell r="AB59">
            <v>12.62</v>
          </cell>
          <cell r="AC59">
            <v>782776.36</v>
          </cell>
          <cell r="AE59">
            <v>3.72</v>
          </cell>
          <cell r="AF59">
            <v>2.36</v>
          </cell>
          <cell r="AG59">
            <v>0</v>
          </cell>
          <cell r="AH59">
            <v>377002.56</v>
          </cell>
          <cell r="AJ59">
            <v>1.65</v>
          </cell>
          <cell r="AK59">
            <v>1.05</v>
          </cell>
          <cell r="AL59">
            <v>0</v>
          </cell>
          <cell r="AM59">
            <v>167418.9</v>
          </cell>
          <cell r="AO59">
            <v>86.14</v>
          </cell>
          <cell r="AP59">
            <v>30.42</v>
          </cell>
          <cell r="AQ59">
            <v>8.6300000000000008</v>
          </cell>
          <cell r="AR59">
            <v>144591.04999999999</v>
          </cell>
          <cell r="AT59">
            <v>1.65</v>
          </cell>
          <cell r="AU59">
            <v>1.89</v>
          </cell>
          <cell r="AV59">
            <v>0</v>
          </cell>
          <cell r="AW59">
            <v>238121.64</v>
          </cell>
          <cell r="AY59">
            <v>0.99</v>
          </cell>
          <cell r="AZ59">
            <v>0.63</v>
          </cell>
          <cell r="BA59">
            <v>0</v>
          </cell>
          <cell r="BB59">
            <v>94337.46</v>
          </cell>
          <cell r="BD59">
            <v>3.31</v>
          </cell>
          <cell r="BE59">
            <v>2.1</v>
          </cell>
          <cell r="BF59">
            <v>0</v>
          </cell>
          <cell r="BG59">
            <v>138631.25</v>
          </cell>
          <cell r="BI59">
            <v>1.65</v>
          </cell>
          <cell r="BJ59">
            <v>1.05</v>
          </cell>
          <cell r="BK59">
            <v>0</v>
          </cell>
          <cell r="BL59">
            <v>186121.8</v>
          </cell>
          <cell r="BN59">
            <v>2.48</v>
          </cell>
          <cell r="BO59">
            <v>1.57</v>
          </cell>
          <cell r="BP59">
            <v>0</v>
          </cell>
          <cell r="BQ59">
            <v>103781.25</v>
          </cell>
          <cell r="BS59">
            <v>1.65</v>
          </cell>
          <cell r="BT59">
            <v>1.05</v>
          </cell>
          <cell r="BU59">
            <v>0</v>
          </cell>
          <cell r="BV59">
            <v>288022.5</v>
          </cell>
          <cell r="BX59">
            <v>1.65</v>
          </cell>
          <cell r="BY59">
            <v>1.05</v>
          </cell>
          <cell r="BZ59">
            <v>0</v>
          </cell>
          <cell r="CA59">
            <v>249517.8</v>
          </cell>
          <cell r="CC59">
            <v>3.31</v>
          </cell>
          <cell r="CD59">
            <v>2.1</v>
          </cell>
          <cell r="CE59">
            <v>0</v>
          </cell>
          <cell r="CF59">
            <v>166357.5</v>
          </cell>
          <cell r="CH59">
            <v>6850561.9099999992</v>
          </cell>
          <cell r="CJ59">
            <v>6705970.8599999994</v>
          </cell>
        </row>
        <row r="60">
          <cell r="A60" t="str">
            <v>1101807702600</v>
          </cell>
          <cell r="B60" t="str">
            <v>CUMBERLAND C U SCHOOL DIST 77</v>
          </cell>
          <cell r="C60" t="str">
            <v>CUMBERLAND</v>
          </cell>
          <cell r="D60" t="str">
            <v>Unit</v>
          </cell>
          <cell r="E60">
            <v>996.78</v>
          </cell>
          <cell r="G60">
            <v>316.48</v>
          </cell>
          <cell r="H60">
            <v>385.97999999999996</v>
          </cell>
          <cell r="I60">
            <v>670.47</v>
          </cell>
          <cell r="K60">
            <v>485.62999999999988</v>
          </cell>
          <cell r="L60">
            <v>475.79999999999995</v>
          </cell>
          <cell r="M60">
            <v>226.65999999999997</v>
          </cell>
          <cell r="N60">
            <v>284.49</v>
          </cell>
          <cell r="P60">
            <v>129.43950230508133</v>
          </cell>
          <cell r="Q60">
            <v>187.04049769491868</v>
          </cell>
          <cell r="R60">
            <v>157.8648227367141</v>
          </cell>
          <cell r="S60">
            <v>228.11517726328586</v>
          </cell>
          <cell r="T60">
            <v>116.35567495820459</v>
          </cell>
          <cell r="U60">
            <v>168.13432504179542</v>
          </cell>
          <cell r="W60">
            <v>17.98</v>
          </cell>
          <cell r="X60">
            <v>17.010000000000002</v>
          </cell>
          <cell r="Y60">
            <v>12.54</v>
          </cell>
          <cell r="Z60">
            <v>3057996.15</v>
          </cell>
          <cell r="AB60">
            <v>11.17</v>
          </cell>
          <cell r="AC60">
            <v>730019.11</v>
          </cell>
          <cell r="AE60">
            <v>2.42</v>
          </cell>
          <cell r="AF60">
            <v>1.1299999999999999</v>
          </cell>
          <cell r="AG60">
            <v>1.42</v>
          </cell>
          <cell r="AH60">
            <v>320721.90999999997</v>
          </cell>
          <cell r="AJ60">
            <v>1.07</v>
          </cell>
          <cell r="AK60">
            <v>0.5</v>
          </cell>
          <cell r="AL60">
            <v>0.47</v>
          </cell>
          <cell r="AM60">
            <v>130647.2</v>
          </cell>
          <cell r="AO60">
            <v>67.02000000000001</v>
          </cell>
          <cell r="AP60">
            <v>17.049999999999997</v>
          </cell>
          <cell r="AQ60">
            <v>7.06</v>
          </cell>
          <cell r="AR60">
            <v>104685.38</v>
          </cell>
          <cell r="AT60">
            <v>1.07</v>
          </cell>
          <cell r="AU60">
            <v>0.9</v>
          </cell>
          <cell r="AV60">
            <v>1.1299999999999999</v>
          </cell>
          <cell r="AW60">
            <v>220005.4</v>
          </cell>
          <cell r="AY60">
            <v>0.64</v>
          </cell>
          <cell r="AZ60">
            <v>0.3</v>
          </cell>
          <cell r="BA60">
            <v>0.37</v>
          </cell>
          <cell r="BB60">
            <v>76285.23</v>
          </cell>
          <cell r="BD60">
            <v>2.15</v>
          </cell>
          <cell r="BE60">
            <v>1</v>
          </cell>
          <cell r="BF60">
            <v>1.42</v>
          </cell>
          <cell r="BG60">
            <v>117106.25</v>
          </cell>
          <cell r="BI60">
            <v>1.07</v>
          </cell>
          <cell r="BJ60">
            <v>0.5</v>
          </cell>
          <cell r="BK60">
            <v>0.47</v>
          </cell>
          <cell r="BL60">
            <v>140625.35999999999</v>
          </cell>
          <cell r="BN60">
            <v>1.61</v>
          </cell>
          <cell r="BO60">
            <v>0.75</v>
          </cell>
          <cell r="BP60">
            <v>0.94</v>
          </cell>
          <cell r="BQ60">
            <v>84562.5</v>
          </cell>
          <cell r="BS60">
            <v>1.07</v>
          </cell>
          <cell r="BT60">
            <v>0.5</v>
          </cell>
          <cell r="BU60">
            <v>0.47</v>
          </cell>
          <cell r="BV60">
            <v>217617</v>
          </cell>
          <cell r="BX60">
            <v>1.07</v>
          </cell>
          <cell r="BY60">
            <v>0.5</v>
          </cell>
          <cell r="BZ60">
            <v>0.47</v>
          </cell>
          <cell r="CA60">
            <v>188524.56</v>
          </cell>
          <cell r="CC60">
            <v>2.15</v>
          </cell>
          <cell r="CD60">
            <v>1</v>
          </cell>
          <cell r="CE60">
            <v>1.42</v>
          </cell>
          <cell r="CF60">
            <v>140527.5</v>
          </cell>
          <cell r="CH60">
            <v>5529323.5500000007</v>
          </cell>
          <cell r="CJ60">
            <v>5424638.1700000009</v>
          </cell>
        </row>
        <row r="61">
          <cell r="A61" t="str">
            <v>0808920102600</v>
          </cell>
          <cell r="B61" t="str">
            <v>DAKOTA COMM UNIT SCH DIST 201</v>
          </cell>
          <cell r="C61" t="str">
            <v>STEPHENSON</v>
          </cell>
          <cell r="D61" t="str">
            <v>Unit</v>
          </cell>
          <cell r="E61">
            <v>804.8</v>
          </cell>
          <cell r="G61">
            <v>233.66</v>
          </cell>
          <cell r="H61">
            <v>314.47999999999996</v>
          </cell>
          <cell r="I61">
            <v>568.13999999999987</v>
          </cell>
          <cell r="K61">
            <v>358.15</v>
          </cell>
          <cell r="L61">
            <v>355.15</v>
          </cell>
          <cell r="M61">
            <v>192.99</v>
          </cell>
          <cell r="N61">
            <v>253.65999999999997</v>
          </cell>
          <cell r="P61">
            <v>76.643277625342989</v>
          </cell>
          <cell r="Q61">
            <v>157.01672237465701</v>
          </cell>
          <cell r="R61">
            <v>103.15320528810179</v>
          </cell>
          <cell r="S61">
            <v>211.32679471189817</v>
          </cell>
          <cell r="T61">
            <v>83.203517086555266</v>
          </cell>
          <cell r="U61">
            <v>170.45648291344469</v>
          </cell>
          <cell r="W61">
            <v>12.96</v>
          </cell>
          <cell r="X61">
            <v>13.61</v>
          </cell>
          <cell r="Y61">
            <v>10.97</v>
          </cell>
          <cell r="Z61">
            <v>2424673.7000000002</v>
          </cell>
          <cell r="AB61">
            <v>8.9700000000000006</v>
          </cell>
          <cell r="AC61">
            <v>588528.52</v>
          </cell>
          <cell r="AE61">
            <v>1.79</v>
          </cell>
          <cell r="AF61">
            <v>0.96</v>
          </cell>
          <cell r="AG61">
            <v>1.26</v>
          </cell>
          <cell r="AH61">
            <v>259781.43</v>
          </cell>
          <cell r="AJ61">
            <v>0.79</v>
          </cell>
          <cell r="AK61">
            <v>0.42</v>
          </cell>
          <cell r="AL61">
            <v>0.42</v>
          </cell>
          <cell r="AM61">
            <v>104782.53</v>
          </cell>
          <cell r="AO61">
            <v>53.199999999999996</v>
          </cell>
          <cell r="AP61">
            <v>12.18</v>
          </cell>
          <cell r="AQ61">
            <v>5.7</v>
          </cell>
          <cell r="AR61">
            <v>81512.02</v>
          </cell>
          <cell r="AT61">
            <v>0.79</v>
          </cell>
          <cell r="AU61">
            <v>0.77</v>
          </cell>
          <cell r="AV61">
            <v>1.01</v>
          </cell>
          <cell r="AW61">
            <v>183135.22</v>
          </cell>
          <cell r="AY61">
            <v>0.47</v>
          </cell>
          <cell r="AZ61">
            <v>0.25</v>
          </cell>
          <cell r="BA61">
            <v>0.33</v>
          </cell>
          <cell r="BB61">
            <v>61144.65</v>
          </cell>
          <cell r="BD61">
            <v>1.59</v>
          </cell>
          <cell r="BE61">
            <v>0.85</v>
          </cell>
          <cell r="BF61">
            <v>1.26</v>
          </cell>
          <cell r="BG61">
            <v>94812.5</v>
          </cell>
          <cell r="BI61">
            <v>0.79</v>
          </cell>
          <cell r="BJ61">
            <v>0.42</v>
          </cell>
          <cell r="BK61">
            <v>0.42</v>
          </cell>
          <cell r="BL61">
            <v>112362.42</v>
          </cell>
          <cell r="BN61">
            <v>1.19</v>
          </cell>
          <cell r="BO61">
            <v>0.64</v>
          </cell>
          <cell r="BP61">
            <v>0.84</v>
          </cell>
          <cell r="BQ61">
            <v>68418.75</v>
          </cell>
          <cell r="BS61">
            <v>0.79</v>
          </cell>
          <cell r="BT61">
            <v>0.42</v>
          </cell>
          <cell r="BU61">
            <v>0.42</v>
          </cell>
          <cell r="BV61">
            <v>173880.25</v>
          </cell>
          <cell r="BX61">
            <v>0.79</v>
          </cell>
          <cell r="BY61">
            <v>0.42</v>
          </cell>
          <cell r="BZ61">
            <v>0.42</v>
          </cell>
          <cell r="CA61">
            <v>150634.82</v>
          </cell>
          <cell r="CC61">
            <v>1.59</v>
          </cell>
          <cell r="CD61">
            <v>0.85</v>
          </cell>
          <cell r="CE61">
            <v>1.26</v>
          </cell>
          <cell r="CF61">
            <v>113775</v>
          </cell>
          <cell r="CH61">
            <v>4417441.8100000005</v>
          </cell>
          <cell r="CJ61">
            <v>4335929.790000001</v>
          </cell>
        </row>
        <row r="62">
          <cell r="A62" t="str">
            <v>1301406200200</v>
          </cell>
          <cell r="B62" t="str">
            <v>DAMIANSVILLE SCHOOL DISTRICT 62</v>
          </cell>
          <cell r="C62" t="str">
            <v>CLINTON</v>
          </cell>
          <cell r="D62" t="str">
            <v>Elementary</v>
          </cell>
          <cell r="E62">
            <v>87.13</v>
          </cell>
          <cell r="G62">
            <v>34.480000000000004</v>
          </cell>
          <cell r="H62">
            <v>51.819999999999993</v>
          </cell>
          <cell r="I62">
            <v>51.819999999999993</v>
          </cell>
          <cell r="K62">
            <v>53.64</v>
          </cell>
          <cell r="L62">
            <v>52.81</v>
          </cell>
          <cell r="M62">
            <v>33.49</v>
          </cell>
          <cell r="N62">
            <v>0</v>
          </cell>
          <cell r="P62">
            <v>11.586558516801855</v>
          </cell>
          <cell r="Q62">
            <v>22.893441483198149</v>
          </cell>
          <cell r="R62">
            <v>17.413441483198145</v>
          </cell>
          <cell r="S62">
            <v>34.406558516801852</v>
          </cell>
          <cell r="T62">
            <v>0</v>
          </cell>
          <cell r="U62">
            <v>0</v>
          </cell>
          <cell r="W62">
            <v>1.91</v>
          </cell>
          <cell r="X62">
            <v>2.2400000000000002</v>
          </cell>
          <cell r="Y62">
            <v>0</v>
          </cell>
          <cell r="Z62">
            <v>257329.05</v>
          </cell>
          <cell r="AB62">
            <v>0.83</v>
          </cell>
          <cell r="AC62">
            <v>51465.81</v>
          </cell>
          <cell r="AE62">
            <v>0.26</v>
          </cell>
          <cell r="AF62">
            <v>0.16</v>
          </cell>
          <cell r="AG62">
            <v>0</v>
          </cell>
          <cell r="AH62">
            <v>26042.94</v>
          </cell>
          <cell r="AJ62">
            <v>0.11</v>
          </cell>
          <cell r="AK62">
            <v>7.0000000000000007E-2</v>
          </cell>
          <cell r="AL62">
            <v>0</v>
          </cell>
          <cell r="AM62">
            <v>11161.26</v>
          </cell>
          <cell r="AO62">
            <v>5.6900000000000013</v>
          </cell>
          <cell r="AP62">
            <v>1.33</v>
          </cell>
          <cell r="AQ62">
            <v>0.61</v>
          </cell>
          <cell r="AR62">
            <v>8751.16</v>
          </cell>
          <cell r="AT62">
            <v>0.11</v>
          </cell>
          <cell r="AU62">
            <v>0.13</v>
          </cell>
          <cell r="AV62">
            <v>0</v>
          </cell>
          <cell r="AW62">
            <v>16143.84</v>
          </cell>
          <cell r="AY62">
            <v>7.0000000000000007E-2</v>
          </cell>
          <cell r="AZ62">
            <v>0.04</v>
          </cell>
          <cell r="BA62">
            <v>0</v>
          </cell>
          <cell r="BB62">
            <v>6405.63</v>
          </cell>
          <cell r="BD62">
            <v>0.23</v>
          </cell>
          <cell r="BE62">
            <v>0.14000000000000001</v>
          </cell>
          <cell r="BF62">
            <v>0</v>
          </cell>
          <cell r="BG62">
            <v>9481.25</v>
          </cell>
          <cell r="BI62">
            <v>0.11</v>
          </cell>
          <cell r="BJ62">
            <v>7.0000000000000007E-2</v>
          </cell>
          <cell r="BK62">
            <v>0</v>
          </cell>
          <cell r="BL62">
            <v>12408.12</v>
          </cell>
          <cell r="BN62">
            <v>0.17</v>
          </cell>
          <cell r="BO62">
            <v>0.11</v>
          </cell>
          <cell r="BP62">
            <v>0</v>
          </cell>
          <cell r="BQ62">
            <v>7175</v>
          </cell>
          <cell r="BS62">
            <v>0.11</v>
          </cell>
          <cell r="BT62">
            <v>7.0000000000000007E-2</v>
          </cell>
          <cell r="BU62">
            <v>0</v>
          </cell>
          <cell r="BV62">
            <v>19201.5</v>
          </cell>
          <cell r="BX62">
            <v>0.11</v>
          </cell>
          <cell r="BY62">
            <v>7.0000000000000007E-2</v>
          </cell>
          <cell r="BZ62">
            <v>0</v>
          </cell>
          <cell r="CA62">
            <v>16634.52</v>
          </cell>
          <cell r="CC62">
            <v>0.23</v>
          </cell>
          <cell r="CD62">
            <v>0.14000000000000001</v>
          </cell>
          <cell r="CE62">
            <v>0</v>
          </cell>
          <cell r="CF62">
            <v>11377.5</v>
          </cell>
          <cell r="CH62">
            <v>453577.58</v>
          </cell>
          <cell r="CJ62">
            <v>444826.42000000004</v>
          </cell>
        </row>
        <row r="63">
          <cell r="A63" t="str">
            <v>0501606200400</v>
          </cell>
          <cell r="B63" t="str">
            <v>DES PLAINES C C SCH DIST 62</v>
          </cell>
          <cell r="C63" t="str">
            <v>COOK</v>
          </cell>
          <cell r="D63" t="str">
            <v>Elementary</v>
          </cell>
          <cell r="E63">
            <v>4334.87</v>
          </cell>
          <cell r="G63">
            <v>1688.3100000000002</v>
          </cell>
          <cell r="H63">
            <v>2564.1499999999996</v>
          </cell>
          <cell r="I63">
            <v>2564.1499999999996</v>
          </cell>
          <cell r="K63">
            <v>2781.7200000000003</v>
          </cell>
          <cell r="L63">
            <v>2699.3100000000004</v>
          </cell>
          <cell r="M63">
            <v>1553.15</v>
          </cell>
          <cell r="N63">
            <v>0</v>
          </cell>
          <cell r="P63">
            <v>977.46227360163311</v>
          </cell>
          <cell r="Q63">
            <v>710.84772639836706</v>
          </cell>
          <cell r="R63">
            <v>1484.5377263983669</v>
          </cell>
          <cell r="S63">
            <v>1079.6122736016328</v>
          </cell>
          <cell r="T63">
            <v>0</v>
          </cell>
          <cell r="U63">
            <v>0</v>
          </cell>
          <cell r="W63">
            <v>100.7</v>
          </cell>
          <cell r="X63">
            <v>117.41</v>
          </cell>
          <cell r="Y63">
            <v>0</v>
          </cell>
          <cell r="Z63">
            <v>13524346.77</v>
          </cell>
          <cell r="AB63">
            <v>43.62</v>
          </cell>
          <cell r="AC63">
            <v>2704869.35</v>
          </cell>
          <cell r="AE63">
            <v>13.9</v>
          </cell>
          <cell r="AF63">
            <v>7.76</v>
          </cell>
          <cell r="AG63">
            <v>0</v>
          </cell>
          <cell r="AH63">
            <v>1343071.62</v>
          </cell>
          <cell r="AJ63">
            <v>6.18</v>
          </cell>
          <cell r="AK63">
            <v>3.45</v>
          </cell>
          <cell r="AL63">
            <v>0</v>
          </cell>
          <cell r="AM63">
            <v>597127.41</v>
          </cell>
          <cell r="AO63">
            <v>298.78999999999996</v>
          </cell>
          <cell r="AP63">
            <v>145.11000000000001</v>
          </cell>
          <cell r="AQ63">
            <v>30.74</v>
          </cell>
          <cell r="AR63">
            <v>549639.78</v>
          </cell>
          <cell r="AT63">
            <v>6.18</v>
          </cell>
          <cell r="AU63">
            <v>6.21</v>
          </cell>
          <cell r="AV63">
            <v>0</v>
          </cell>
          <cell r="AW63">
            <v>833425.74</v>
          </cell>
          <cell r="AY63">
            <v>3.7</v>
          </cell>
          <cell r="AZ63">
            <v>2.0699999999999998</v>
          </cell>
          <cell r="BA63">
            <v>0</v>
          </cell>
          <cell r="BB63">
            <v>336004.41</v>
          </cell>
          <cell r="BD63">
            <v>12.36</v>
          </cell>
          <cell r="BE63">
            <v>6.9</v>
          </cell>
          <cell r="BF63">
            <v>0</v>
          </cell>
          <cell r="BG63">
            <v>493537.5</v>
          </cell>
          <cell r="BI63">
            <v>6.18</v>
          </cell>
          <cell r="BJ63">
            <v>3.45</v>
          </cell>
          <cell r="BK63">
            <v>0</v>
          </cell>
          <cell r="BL63">
            <v>663834.42000000004</v>
          </cell>
          <cell r="BN63">
            <v>9.27</v>
          </cell>
          <cell r="BO63">
            <v>5.17</v>
          </cell>
          <cell r="BP63">
            <v>0</v>
          </cell>
          <cell r="BQ63">
            <v>370025</v>
          </cell>
          <cell r="BS63">
            <v>6.18</v>
          </cell>
          <cell r="BT63">
            <v>3.45</v>
          </cell>
          <cell r="BU63">
            <v>0</v>
          </cell>
          <cell r="BV63">
            <v>1027280.25</v>
          </cell>
          <cell r="BX63">
            <v>6.18</v>
          </cell>
          <cell r="BY63">
            <v>3.45</v>
          </cell>
          <cell r="BZ63">
            <v>0</v>
          </cell>
          <cell r="CA63">
            <v>889946.82</v>
          </cell>
          <cell r="CC63">
            <v>12.36</v>
          </cell>
          <cell r="CD63">
            <v>6.9</v>
          </cell>
          <cell r="CE63">
            <v>0</v>
          </cell>
          <cell r="CF63">
            <v>592245</v>
          </cell>
          <cell r="CH63">
            <v>23925354.07</v>
          </cell>
          <cell r="CJ63">
            <v>23375714.289999999</v>
          </cell>
        </row>
        <row r="64">
          <cell r="A64" t="str">
            <v>0302503002600</v>
          </cell>
          <cell r="B64" t="str">
            <v>DIETERICH COMM UNIT SCH DIST 30</v>
          </cell>
          <cell r="C64" t="str">
            <v>EFFINGHAM</v>
          </cell>
          <cell r="D64" t="str">
            <v>Unit</v>
          </cell>
          <cell r="E64">
            <v>495.5</v>
          </cell>
          <cell r="G64">
            <v>176.5</v>
          </cell>
          <cell r="H64">
            <v>196.5</v>
          </cell>
          <cell r="I64">
            <v>315</v>
          </cell>
          <cell r="K64">
            <v>265.5</v>
          </cell>
          <cell r="L64">
            <v>261.5</v>
          </cell>
          <cell r="M64">
            <v>111.5</v>
          </cell>
          <cell r="N64">
            <v>118.5</v>
          </cell>
          <cell r="P64">
            <v>54.820935910478127</v>
          </cell>
          <cell r="Q64">
            <v>121.67906408952187</v>
          </cell>
          <cell r="R64">
            <v>61.032939979654117</v>
          </cell>
          <cell r="S64">
            <v>135.46706002034588</v>
          </cell>
          <cell r="T64">
            <v>36.806124109867753</v>
          </cell>
          <cell r="U64">
            <v>81.693875890132247</v>
          </cell>
          <cell r="W64">
            <v>9.73</v>
          </cell>
          <cell r="X64">
            <v>8.4700000000000006</v>
          </cell>
          <cell r="Y64">
            <v>5.0999999999999996</v>
          </cell>
          <cell r="Z64">
            <v>1489826.7</v>
          </cell>
          <cell r="AB64">
            <v>5.33</v>
          </cell>
          <cell r="AC64">
            <v>346126.53</v>
          </cell>
          <cell r="AE64">
            <v>1.32</v>
          </cell>
          <cell r="AF64">
            <v>0.55000000000000004</v>
          </cell>
          <cell r="AG64">
            <v>0.59</v>
          </cell>
          <cell r="AH64">
            <v>157750.46</v>
          </cell>
          <cell r="AJ64">
            <v>0.59</v>
          </cell>
          <cell r="AK64">
            <v>0.24</v>
          </cell>
          <cell r="AL64">
            <v>0.19</v>
          </cell>
          <cell r="AM64">
            <v>64925.98</v>
          </cell>
          <cell r="AO64">
            <v>32.75</v>
          </cell>
          <cell r="AP64">
            <v>7.27</v>
          </cell>
          <cell r="AQ64">
            <v>3.51</v>
          </cell>
          <cell r="AR64">
            <v>49904.6</v>
          </cell>
          <cell r="AT64">
            <v>0.59</v>
          </cell>
          <cell r="AU64">
            <v>0.44</v>
          </cell>
          <cell r="AV64">
            <v>0.47</v>
          </cell>
          <cell r="AW64">
            <v>105674.2</v>
          </cell>
          <cell r="AY64">
            <v>0.35</v>
          </cell>
          <cell r="AZ64">
            <v>0.14000000000000001</v>
          </cell>
          <cell r="BA64">
            <v>0.15</v>
          </cell>
          <cell r="BB64">
            <v>37269.120000000003</v>
          </cell>
          <cell r="BD64">
            <v>1.18</v>
          </cell>
          <cell r="BE64">
            <v>0.49</v>
          </cell>
          <cell r="BF64">
            <v>0.59</v>
          </cell>
          <cell r="BG64">
            <v>57912.5</v>
          </cell>
          <cell r="BI64">
            <v>0.59</v>
          </cell>
          <cell r="BJ64">
            <v>0.24</v>
          </cell>
          <cell r="BK64">
            <v>0.19</v>
          </cell>
          <cell r="BL64">
            <v>70312.679999999993</v>
          </cell>
          <cell r="BN64">
            <v>0.88</v>
          </cell>
          <cell r="BO64">
            <v>0.37</v>
          </cell>
          <cell r="BP64">
            <v>0.39</v>
          </cell>
          <cell r="BQ64">
            <v>42025</v>
          </cell>
          <cell r="BS64">
            <v>0.59</v>
          </cell>
          <cell r="BT64">
            <v>0.24</v>
          </cell>
          <cell r="BU64">
            <v>0.19</v>
          </cell>
          <cell r="BV64">
            <v>108808.5</v>
          </cell>
          <cell r="BX64">
            <v>0.59</v>
          </cell>
          <cell r="BY64">
            <v>0.24</v>
          </cell>
          <cell r="BZ64">
            <v>0.19</v>
          </cell>
          <cell r="CA64">
            <v>94262.28</v>
          </cell>
          <cell r="CC64">
            <v>1.18</v>
          </cell>
          <cell r="CD64">
            <v>0.49</v>
          </cell>
          <cell r="CE64">
            <v>0.59</v>
          </cell>
          <cell r="CF64">
            <v>69495</v>
          </cell>
          <cell r="CH64">
            <v>2694293.5500000003</v>
          </cell>
          <cell r="CJ64">
            <v>2644388.9500000002</v>
          </cell>
        </row>
        <row r="65">
          <cell r="A65" t="str">
            <v>0701614800200</v>
          </cell>
          <cell r="B65" t="str">
            <v>DOLTON SCHOOL DISTRICT 148</v>
          </cell>
          <cell r="C65" t="str">
            <v>COOK</v>
          </cell>
          <cell r="D65" t="str">
            <v>Elementary</v>
          </cell>
          <cell r="E65">
            <v>2054.25</v>
          </cell>
          <cell r="G65">
            <v>875</v>
          </cell>
          <cell r="H65">
            <v>1167</v>
          </cell>
          <cell r="I65">
            <v>1167</v>
          </cell>
          <cell r="K65">
            <v>1383.25</v>
          </cell>
          <cell r="L65">
            <v>1371</v>
          </cell>
          <cell r="M65">
            <v>671</v>
          </cell>
          <cell r="N65">
            <v>0</v>
          </cell>
          <cell r="P65">
            <v>929.13259059745337</v>
          </cell>
          <cell r="Q65">
            <v>-54.132590597453373</v>
          </cell>
          <cell r="R65">
            <v>1239.1974094025463</v>
          </cell>
          <cell r="S65">
            <v>-72.197409402546327</v>
          </cell>
          <cell r="T65">
            <v>0</v>
          </cell>
          <cell r="U65">
            <v>0</v>
          </cell>
          <cell r="W65">
            <v>59.23</v>
          </cell>
          <cell r="X65">
            <v>59.07</v>
          </cell>
          <cell r="Y65">
            <v>0</v>
          </cell>
          <cell r="Z65">
            <v>7335428.0999999996</v>
          </cell>
          <cell r="AB65">
            <v>23.66</v>
          </cell>
          <cell r="AC65">
            <v>1467085.62</v>
          </cell>
          <cell r="AE65">
            <v>6.91</v>
          </cell>
          <cell r="AF65">
            <v>3.35</v>
          </cell>
          <cell r="AG65">
            <v>0</v>
          </cell>
          <cell r="AH65">
            <v>636191.81999999995</v>
          </cell>
          <cell r="AJ65">
            <v>3.07</v>
          </cell>
          <cell r="AK65">
            <v>1.49</v>
          </cell>
          <cell r="AL65">
            <v>0</v>
          </cell>
          <cell r="AM65">
            <v>282751.92</v>
          </cell>
          <cell r="AO65">
            <v>159.51</v>
          </cell>
          <cell r="AP65">
            <v>70.349999999999994</v>
          </cell>
          <cell r="AQ65">
            <v>14.56</v>
          </cell>
          <cell r="AR65">
            <v>283967.78999999998</v>
          </cell>
          <cell r="AT65">
            <v>3.07</v>
          </cell>
          <cell r="AU65">
            <v>2.68</v>
          </cell>
          <cell r="AV65">
            <v>0</v>
          </cell>
          <cell r="AW65">
            <v>386779.5</v>
          </cell>
          <cell r="AY65">
            <v>1.84</v>
          </cell>
          <cell r="AZ65">
            <v>0.89</v>
          </cell>
          <cell r="BA65">
            <v>0</v>
          </cell>
          <cell r="BB65">
            <v>158976.09</v>
          </cell>
          <cell r="BD65">
            <v>6.14</v>
          </cell>
          <cell r="BE65">
            <v>2.98</v>
          </cell>
          <cell r="BF65">
            <v>0</v>
          </cell>
          <cell r="BG65">
            <v>233700</v>
          </cell>
          <cell r="BI65">
            <v>3.07</v>
          </cell>
          <cell r="BJ65">
            <v>1.49</v>
          </cell>
          <cell r="BK65">
            <v>0</v>
          </cell>
          <cell r="BL65">
            <v>314339.03999999998</v>
          </cell>
          <cell r="BN65">
            <v>4.6100000000000003</v>
          </cell>
          <cell r="BO65">
            <v>2.23</v>
          </cell>
          <cell r="BP65">
            <v>0</v>
          </cell>
          <cell r="BQ65">
            <v>175275</v>
          </cell>
          <cell r="BS65">
            <v>3.07</v>
          </cell>
          <cell r="BT65">
            <v>1.49</v>
          </cell>
          <cell r="BU65">
            <v>0</v>
          </cell>
          <cell r="BV65">
            <v>486438</v>
          </cell>
          <cell r="BX65">
            <v>3.07</v>
          </cell>
          <cell r="BY65">
            <v>1.49</v>
          </cell>
          <cell r="BZ65">
            <v>0</v>
          </cell>
          <cell r="CA65">
            <v>421407.84</v>
          </cell>
          <cell r="CC65">
            <v>6.14</v>
          </cell>
          <cell r="CD65">
            <v>2.98</v>
          </cell>
          <cell r="CE65">
            <v>0</v>
          </cell>
          <cell r="CF65">
            <v>280440</v>
          </cell>
          <cell r="CH65">
            <v>12462780.719999997</v>
          </cell>
          <cell r="CJ65">
            <v>12178812.929999998</v>
          </cell>
        </row>
        <row r="66">
          <cell r="A66" t="str">
            <v>0701614900200</v>
          </cell>
          <cell r="B66" t="str">
            <v>DOLTON SCHOOL DISTRICT 149</v>
          </cell>
          <cell r="C66" t="str">
            <v>COOK</v>
          </cell>
          <cell r="D66" t="str">
            <v>Elementary</v>
          </cell>
          <cell r="E66">
            <v>2636.9</v>
          </cell>
          <cell r="G66">
            <v>1091.1600000000001</v>
          </cell>
          <cell r="H66">
            <v>1540.49</v>
          </cell>
          <cell r="I66">
            <v>1540.49</v>
          </cell>
          <cell r="K66">
            <v>1701.74</v>
          </cell>
          <cell r="L66">
            <v>1696.49</v>
          </cell>
          <cell r="M66">
            <v>935.16000000000008</v>
          </cell>
          <cell r="N66">
            <v>0</v>
          </cell>
          <cell r="P66">
            <v>937.89216651150423</v>
          </cell>
          <cell r="Q66">
            <v>153.26783348849585</v>
          </cell>
          <cell r="R66">
            <v>1324.1078334884958</v>
          </cell>
          <cell r="S66">
            <v>216.38216651150424</v>
          </cell>
          <cell r="T66">
            <v>0</v>
          </cell>
          <cell r="U66">
            <v>0</v>
          </cell>
          <cell r="W66">
            <v>70.180000000000007</v>
          </cell>
          <cell r="X66">
            <v>74.86</v>
          </cell>
          <cell r="Y66">
            <v>0</v>
          </cell>
          <cell r="Z66">
            <v>8993495.2799999993</v>
          </cell>
          <cell r="AB66">
            <v>29</v>
          </cell>
          <cell r="AC66">
            <v>1798699.05</v>
          </cell>
          <cell r="AE66">
            <v>8.5</v>
          </cell>
          <cell r="AF66">
            <v>4.67</v>
          </cell>
          <cell r="AG66">
            <v>0</v>
          </cell>
          <cell r="AH66">
            <v>816632.19</v>
          </cell>
          <cell r="AJ66">
            <v>3.78</v>
          </cell>
          <cell r="AK66">
            <v>2.0699999999999998</v>
          </cell>
          <cell r="AL66">
            <v>0</v>
          </cell>
          <cell r="AM66">
            <v>362740.95</v>
          </cell>
          <cell r="AO66">
            <v>196.56</v>
          </cell>
          <cell r="AP66">
            <v>78.08</v>
          </cell>
          <cell r="AQ66">
            <v>18.7</v>
          </cell>
          <cell r="AR66">
            <v>339909.24</v>
          </cell>
          <cell r="AT66">
            <v>3.78</v>
          </cell>
          <cell r="AU66">
            <v>3.74</v>
          </cell>
          <cell r="AV66">
            <v>0</v>
          </cell>
          <cell r="AW66">
            <v>505840.32</v>
          </cell>
          <cell r="AY66">
            <v>2.2599999999999998</v>
          </cell>
          <cell r="AZ66">
            <v>1.24</v>
          </cell>
          <cell r="BA66">
            <v>0</v>
          </cell>
          <cell r="BB66">
            <v>203815.5</v>
          </cell>
          <cell r="BD66">
            <v>7.56</v>
          </cell>
          <cell r="BE66">
            <v>4.1500000000000004</v>
          </cell>
          <cell r="BF66">
            <v>0</v>
          </cell>
          <cell r="BG66">
            <v>300068.75</v>
          </cell>
          <cell r="BI66">
            <v>3.78</v>
          </cell>
          <cell r="BJ66">
            <v>2.0699999999999998</v>
          </cell>
          <cell r="BK66">
            <v>0</v>
          </cell>
          <cell r="BL66">
            <v>403263.9</v>
          </cell>
          <cell r="BN66">
            <v>5.67</v>
          </cell>
          <cell r="BO66">
            <v>3.11</v>
          </cell>
          <cell r="BP66">
            <v>0</v>
          </cell>
          <cell r="BQ66">
            <v>224987.5</v>
          </cell>
          <cell r="BS66">
            <v>3.78</v>
          </cell>
          <cell r="BT66">
            <v>2.0699999999999998</v>
          </cell>
          <cell r="BU66">
            <v>0</v>
          </cell>
          <cell r="BV66">
            <v>624048.75</v>
          </cell>
          <cell r="BX66">
            <v>3.78</v>
          </cell>
          <cell r="BY66">
            <v>2.0699999999999998</v>
          </cell>
          <cell r="BZ66">
            <v>0</v>
          </cell>
          <cell r="CA66">
            <v>540621.9</v>
          </cell>
          <cell r="CC66">
            <v>7.56</v>
          </cell>
          <cell r="CD66">
            <v>4.1500000000000004</v>
          </cell>
          <cell r="CE66">
            <v>0</v>
          </cell>
          <cell r="CF66">
            <v>360082.5</v>
          </cell>
          <cell r="CH66">
            <v>15474205.83</v>
          </cell>
          <cell r="CJ66">
            <v>15134296.59</v>
          </cell>
        </row>
        <row r="67">
          <cell r="A67" t="str">
            <v>0410132202600</v>
          </cell>
          <cell r="B67" t="str">
            <v>DURAND C U SCH DIST 322</v>
          </cell>
          <cell r="C67" t="str">
            <v>WINNEBAGO</v>
          </cell>
          <cell r="D67" t="str">
            <v>Unit</v>
          </cell>
          <cell r="E67">
            <v>552</v>
          </cell>
          <cell r="G67">
            <v>145</v>
          </cell>
          <cell r="H67">
            <v>230.5</v>
          </cell>
          <cell r="I67">
            <v>403.5</v>
          </cell>
          <cell r="K67">
            <v>229</v>
          </cell>
          <cell r="L67">
            <v>225.5</v>
          </cell>
          <cell r="M67">
            <v>150</v>
          </cell>
          <cell r="N67">
            <v>173</v>
          </cell>
          <cell r="P67">
            <v>40.71103008204193</v>
          </cell>
          <cell r="Q67">
            <v>104.28896991795807</v>
          </cell>
          <cell r="R67">
            <v>64.716499544211487</v>
          </cell>
          <cell r="S67">
            <v>165.7835004557885</v>
          </cell>
          <cell r="T67">
            <v>48.572470373746576</v>
          </cell>
          <cell r="U67">
            <v>124.42752962625343</v>
          </cell>
          <cell r="W67">
            <v>7.92</v>
          </cell>
          <cell r="X67">
            <v>9.86</v>
          </cell>
          <cell r="Y67">
            <v>7.4</v>
          </cell>
          <cell r="Z67">
            <v>1626722.66</v>
          </cell>
          <cell r="AB67">
            <v>6.02</v>
          </cell>
          <cell r="AC67">
            <v>395225.48</v>
          </cell>
          <cell r="AE67">
            <v>1.1399999999999999</v>
          </cell>
          <cell r="AF67">
            <v>0.75</v>
          </cell>
          <cell r="AG67">
            <v>0.86</v>
          </cell>
          <cell r="AH67">
            <v>178118.21</v>
          </cell>
          <cell r="AJ67">
            <v>0.5</v>
          </cell>
          <cell r="AK67">
            <v>0.33</v>
          </cell>
          <cell r="AL67">
            <v>0.28000000000000003</v>
          </cell>
          <cell r="AM67">
            <v>71301.850000000006</v>
          </cell>
          <cell r="AO67">
            <v>35.789999999999992</v>
          </cell>
          <cell r="AP67">
            <v>7.7</v>
          </cell>
          <cell r="AQ67">
            <v>3.91</v>
          </cell>
          <cell r="AR67">
            <v>54277.2</v>
          </cell>
          <cell r="AT67">
            <v>0.5</v>
          </cell>
          <cell r="AU67">
            <v>0.6</v>
          </cell>
          <cell r="AV67">
            <v>0.69</v>
          </cell>
          <cell r="AW67">
            <v>127416.54</v>
          </cell>
          <cell r="AY67">
            <v>0.3</v>
          </cell>
          <cell r="AZ67">
            <v>0.2</v>
          </cell>
          <cell r="BA67">
            <v>0.23</v>
          </cell>
          <cell r="BB67">
            <v>42510.09</v>
          </cell>
          <cell r="BD67">
            <v>1.01</v>
          </cell>
          <cell r="BE67">
            <v>0.66</v>
          </cell>
          <cell r="BF67">
            <v>0.86</v>
          </cell>
          <cell r="BG67">
            <v>64831.25</v>
          </cell>
          <cell r="BI67">
            <v>0.5</v>
          </cell>
          <cell r="BJ67">
            <v>0.33</v>
          </cell>
          <cell r="BK67">
            <v>0.28000000000000003</v>
          </cell>
          <cell r="BL67">
            <v>76516.740000000005</v>
          </cell>
          <cell r="BN67">
            <v>0.76</v>
          </cell>
          <cell r="BO67">
            <v>0.5</v>
          </cell>
          <cell r="BP67">
            <v>0.56999999999999995</v>
          </cell>
          <cell r="BQ67">
            <v>46893.75</v>
          </cell>
          <cell r="BS67">
            <v>0.5</v>
          </cell>
          <cell r="BT67">
            <v>0.33</v>
          </cell>
          <cell r="BU67">
            <v>0.28000000000000003</v>
          </cell>
          <cell r="BV67">
            <v>118409.25</v>
          </cell>
          <cell r="BX67">
            <v>0.5</v>
          </cell>
          <cell r="BY67">
            <v>0.33</v>
          </cell>
          <cell r="BZ67">
            <v>0.28000000000000003</v>
          </cell>
          <cell r="CA67">
            <v>102579.54</v>
          </cell>
          <cell r="CC67">
            <v>1.01</v>
          </cell>
          <cell r="CD67">
            <v>0.66</v>
          </cell>
          <cell r="CE67">
            <v>0.86</v>
          </cell>
          <cell r="CF67">
            <v>77797.5</v>
          </cell>
          <cell r="CH67">
            <v>2982600.0600000005</v>
          </cell>
          <cell r="CJ67">
            <v>2928322.8600000003</v>
          </cell>
        </row>
        <row r="68">
          <cell r="A68" t="str">
            <v>0804311902200</v>
          </cell>
          <cell r="B68" t="str">
            <v>EAST DUBUQUE UNIT SCH DIST 119</v>
          </cell>
          <cell r="C68" t="str">
            <v>JO DAVIESS</v>
          </cell>
          <cell r="D68" t="str">
            <v>Unit</v>
          </cell>
          <cell r="E68">
            <v>630.46</v>
          </cell>
          <cell r="G68">
            <v>166.32999999999998</v>
          </cell>
          <cell r="H68">
            <v>249.64999999999998</v>
          </cell>
          <cell r="I68">
            <v>459.12999999999988</v>
          </cell>
          <cell r="K68">
            <v>258.81999999999994</v>
          </cell>
          <cell r="L68">
            <v>253.81999999999996</v>
          </cell>
          <cell r="M68">
            <v>162.16</v>
          </cell>
          <cell r="N68">
            <v>209.48</v>
          </cell>
          <cell r="P68">
            <v>46.804080196975036</v>
          </cell>
          <cell r="Q68">
            <v>119.52591980302495</v>
          </cell>
          <cell r="R68">
            <v>70.249736194161116</v>
          </cell>
          <cell r="S68">
            <v>179.40026380583885</v>
          </cell>
          <cell r="T68">
            <v>58.946183608863898</v>
          </cell>
          <cell r="U68">
            <v>150.5338163911361</v>
          </cell>
          <cell r="W68">
            <v>9.09</v>
          </cell>
          <cell r="X68">
            <v>10.68</v>
          </cell>
          <cell r="Y68">
            <v>8.9600000000000009</v>
          </cell>
          <cell r="Z68">
            <v>1860631.67</v>
          </cell>
          <cell r="AB68">
            <v>6.94</v>
          </cell>
          <cell r="AC68">
            <v>456738.94</v>
          </cell>
          <cell r="AE68">
            <v>1.29</v>
          </cell>
          <cell r="AF68">
            <v>0.81</v>
          </cell>
          <cell r="AG68">
            <v>1.04</v>
          </cell>
          <cell r="AH68">
            <v>203891.42</v>
          </cell>
          <cell r="AJ68">
            <v>0.56999999999999995</v>
          </cell>
          <cell r="AK68">
            <v>0.36</v>
          </cell>
          <cell r="AL68">
            <v>0.34</v>
          </cell>
          <cell r="AM68">
            <v>81753.13</v>
          </cell>
          <cell r="AO68">
            <v>40.900000000000013</v>
          </cell>
          <cell r="AP68">
            <v>8.8299999999999983</v>
          </cell>
          <cell r="AQ68">
            <v>4.47</v>
          </cell>
          <cell r="AR68">
            <v>62064.480000000003</v>
          </cell>
          <cell r="AT68">
            <v>0.56999999999999995</v>
          </cell>
          <cell r="AU68">
            <v>0.64</v>
          </cell>
          <cell r="AV68">
            <v>0.83</v>
          </cell>
          <cell r="AW68">
            <v>145655.44</v>
          </cell>
          <cell r="AY68">
            <v>0.34</v>
          </cell>
          <cell r="AZ68">
            <v>0.21</v>
          </cell>
          <cell r="BA68">
            <v>0.27</v>
          </cell>
          <cell r="BB68">
            <v>47751.06</v>
          </cell>
          <cell r="BD68">
            <v>1.1499999999999999</v>
          </cell>
          <cell r="BE68">
            <v>0.72</v>
          </cell>
          <cell r="BF68">
            <v>1.04</v>
          </cell>
          <cell r="BG68">
            <v>74568.75</v>
          </cell>
          <cell r="BI68">
            <v>0.56999999999999995</v>
          </cell>
          <cell r="BJ68">
            <v>0.36</v>
          </cell>
          <cell r="BK68">
            <v>0.34</v>
          </cell>
          <cell r="BL68">
            <v>87546.18</v>
          </cell>
          <cell r="BN68">
            <v>0.86</v>
          </cell>
          <cell r="BO68">
            <v>0.54</v>
          </cell>
          <cell r="BP68">
            <v>0.69</v>
          </cell>
          <cell r="BQ68">
            <v>53556.25</v>
          </cell>
          <cell r="BS68">
            <v>0.56999999999999995</v>
          </cell>
          <cell r="BT68">
            <v>0.36</v>
          </cell>
          <cell r="BU68">
            <v>0.34</v>
          </cell>
          <cell r="BV68">
            <v>135477.25</v>
          </cell>
          <cell r="BX68">
            <v>0.56999999999999995</v>
          </cell>
          <cell r="BY68">
            <v>0.36</v>
          </cell>
          <cell r="BZ68">
            <v>0.34</v>
          </cell>
          <cell r="CA68">
            <v>117365.78</v>
          </cell>
          <cell r="CC68">
            <v>1.1499999999999999</v>
          </cell>
          <cell r="CD68">
            <v>0.72</v>
          </cell>
          <cell r="CE68">
            <v>1.04</v>
          </cell>
          <cell r="CF68">
            <v>89482.5</v>
          </cell>
          <cell r="CH68">
            <v>3416482.8499999996</v>
          </cell>
          <cell r="CJ68">
            <v>3354418.3699999996</v>
          </cell>
        </row>
        <row r="69">
          <cell r="A69" t="str">
            <v>0501606300200</v>
          </cell>
          <cell r="B69" t="str">
            <v>EAST MAINE SCHOOL DIST 63</v>
          </cell>
          <cell r="C69" t="str">
            <v>COOK</v>
          </cell>
          <cell r="D69" t="str">
            <v>Elementary</v>
          </cell>
          <cell r="E69">
            <v>3193.88</v>
          </cell>
          <cell r="G69">
            <v>1299.99</v>
          </cell>
          <cell r="H69">
            <v>1842.14</v>
          </cell>
          <cell r="I69">
            <v>1842.14</v>
          </cell>
          <cell r="K69">
            <v>2080.73</v>
          </cell>
          <cell r="L69">
            <v>2028.98</v>
          </cell>
          <cell r="M69">
            <v>1113.1500000000001</v>
          </cell>
          <cell r="N69">
            <v>0</v>
          </cell>
          <cell r="P69">
            <v>882.89748037159507</v>
          </cell>
          <cell r="Q69">
            <v>417.09251962840494</v>
          </cell>
          <cell r="R69">
            <v>1251.1025196284049</v>
          </cell>
          <cell r="S69">
            <v>591.03748037159517</v>
          </cell>
          <cell r="T69">
            <v>0</v>
          </cell>
          <cell r="U69">
            <v>0</v>
          </cell>
          <cell r="W69">
            <v>79.709999999999994</v>
          </cell>
          <cell r="X69">
            <v>86.19</v>
          </cell>
          <cell r="Y69">
            <v>0</v>
          </cell>
          <cell r="Z69">
            <v>10286961.300000001</v>
          </cell>
          <cell r="AB69">
            <v>33.18</v>
          </cell>
          <cell r="AC69">
            <v>2057392.26</v>
          </cell>
          <cell r="AE69">
            <v>10.4</v>
          </cell>
          <cell r="AF69">
            <v>5.56</v>
          </cell>
          <cell r="AG69">
            <v>0</v>
          </cell>
          <cell r="AH69">
            <v>989631.72</v>
          </cell>
          <cell r="AJ69">
            <v>4.62</v>
          </cell>
          <cell r="AK69">
            <v>2.4700000000000002</v>
          </cell>
          <cell r="AL69">
            <v>0</v>
          </cell>
          <cell r="AM69">
            <v>439629.63</v>
          </cell>
          <cell r="AO69">
            <v>226.38</v>
          </cell>
          <cell r="AP69">
            <v>122.08000000000001</v>
          </cell>
          <cell r="AQ69">
            <v>22.65</v>
          </cell>
          <cell r="AR69">
            <v>430760.5</v>
          </cell>
          <cell r="AT69">
            <v>4.62</v>
          </cell>
          <cell r="AU69">
            <v>4.45</v>
          </cell>
          <cell r="AV69">
            <v>0</v>
          </cell>
          <cell r="AW69">
            <v>610102.62</v>
          </cell>
          <cell r="AY69">
            <v>2.77</v>
          </cell>
          <cell r="AZ69">
            <v>1.48</v>
          </cell>
          <cell r="BA69">
            <v>0</v>
          </cell>
          <cell r="BB69">
            <v>247490.25</v>
          </cell>
          <cell r="BD69">
            <v>9.24</v>
          </cell>
          <cell r="BE69">
            <v>4.9400000000000004</v>
          </cell>
          <cell r="BF69">
            <v>0</v>
          </cell>
          <cell r="BG69">
            <v>363362.5</v>
          </cell>
          <cell r="BI69">
            <v>4.62</v>
          </cell>
          <cell r="BJ69">
            <v>2.4700000000000002</v>
          </cell>
          <cell r="BK69">
            <v>0</v>
          </cell>
          <cell r="BL69">
            <v>488742.06</v>
          </cell>
          <cell r="BN69">
            <v>6.93</v>
          </cell>
          <cell r="BO69">
            <v>3.71</v>
          </cell>
          <cell r="BP69">
            <v>0</v>
          </cell>
          <cell r="BQ69">
            <v>272650</v>
          </cell>
          <cell r="BS69">
            <v>4.62</v>
          </cell>
          <cell r="BT69">
            <v>2.4700000000000002</v>
          </cell>
          <cell r="BU69">
            <v>0</v>
          </cell>
          <cell r="BV69">
            <v>756325.75</v>
          </cell>
          <cell r="BX69">
            <v>4.62</v>
          </cell>
          <cell r="BY69">
            <v>2.4700000000000002</v>
          </cell>
          <cell r="BZ69">
            <v>0</v>
          </cell>
          <cell r="CA69">
            <v>655215.26</v>
          </cell>
          <cell r="CC69">
            <v>9.24</v>
          </cell>
          <cell r="CD69">
            <v>4.9400000000000004</v>
          </cell>
          <cell r="CE69">
            <v>0</v>
          </cell>
          <cell r="CF69">
            <v>436035</v>
          </cell>
          <cell r="CH69">
            <v>18034298.850000005</v>
          </cell>
          <cell r="CJ69">
            <v>17603538.350000005</v>
          </cell>
        </row>
        <row r="70">
          <cell r="A70" t="str">
            <v>0501607300200</v>
          </cell>
          <cell r="B70" t="str">
            <v>EAST PRAIRIE SCHOOL DIST 73</v>
          </cell>
          <cell r="C70" t="str">
            <v>COOK</v>
          </cell>
          <cell r="D70" t="str">
            <v>Elementary</v>
          </cell>
          <cell r="E70">
            <v>487.47</v>
          </cell>
          <cell r="G70">
            <v>206.82</v>
          </cell>
          <cell r="H70">
            <v>278.32</v>
          </cell>
          <cell r="I70">
            <v>278.32</v>
          </cell>
          <cell r="K70">
            <v>314.47999999999996</v>
          </cell>
          <cell r="L70">
            <v>312.14999999999998</v>
          </cell>
          <cell r="M70">
            <v>172.99</v>
          </cell>
          <cell r="N70">
            <v>0</v>
          </cell>
          <cell r="P70">
            <v>83.838111060724742</v>
          </cell>
          <cell r="Q70">
            <v>122.98188893927525</v>
          </cell>
          <cell r="R70">
            <v>112.82188893927527</v>
          </cell>
          <cell r="S70">
            <v>165.49811106072474</v>
          </cell>
          <cell r="T70">
            <v>0</v>
          </cell>
          <cell r="U70">
            <v>0</v>
          </cell>
          <cell r="W70">
            <v>11.73</v>
          </cell>
          <cell r="X70">
            <v>12.26</v>
          </cell>
          <cell r="Y70">
            <v>0</v>
          </cell>
          <cell r="Z70">
            <v>1487547.93</v>
          </cell>
          <cell r="AB70">
            <v>4.79</v>
          </cell>
          <cell r="AC70">
            <v>297509.58</v>
          </cell>
          <cell r="AE70">
            <v>1.57</v>
          </cell>
          <cell r="AF70">
            <v>0.86</v>
          </cell>
          <cell r="AG70">
            <v>0</v>
          </cell>
          <cell r="AH70">
            <v>150677.01</v>
          </cell>
          <cell r="AJ70">
            <v>0.69</v>
          </cell>
          <cell r="AK70">
            <v>0.38</v>
          </cell>
          <cell r="AL70">
            <v>0</v>
          </cell>
          <cell r="AM70">
            <v>66347.490000000005</v>
          </cell>
          <cell r="AO70">
            <v>32.919999999999995</v>
          </cell>
          <cell r="AP70">
            <v>12.100000000000001</v>
          </cell>
          <cell r="AQ70">
            <v>3.45</v>
          </cell>
          <cell r="AR70">
            <v>55902.26</v>
          </cell>
          <cell r="AT70">
            <v>0.69</v>
          </cell>
          <cell r="AU70">
            <v>0.69</v>
          </cell>
          <cell r="AV70">
            <v>0</v>
          </cell>
          <cell r="AW70">
            <v>92827.08</v>
          </cell>
          <cell r="AY70">
            <v>0.41</v>
          </cell>
          <cell r="AZ70">
            <v>0.23</v>
          </cell>
          <cell r="BA70">
            <v>0</v>
          </cell>
          <cell r="BB70">
            <v>37269.120000000003</v>
          </cell>
          <cell r="BD70">
            <v>1.39</v>
          </cell>
          <cell r="BE70">
            <v>0.76</v>
          </cell>
          <cell r="BF70">
            <v>0</v>
          </cell>
          <cell r="BG70">
            <v>55093.75</v>
          </cell>
          <cell r="BI70">
            <v>0.69</v>
          </cell>
          <cell r="BJ70">
            <v>0.38</v>
          </cell>
          <cell r="BK70">
            <v>0</v>
          </cell>
          <cell r="BL70">
            <v>73759.38</v>
          </cell>
          <cell r="BN70">
            <v>1.04</v>
          </cell>
          <cell r="BO70">
            <v>0.56999999999999995</v>
          </cell>
          <cell r="BP70">
            <v>0</v>
          </cell>
          <cell r="BQ70">
            <v>41256.25</v>
          </cell>
          <cell r="BS70">
            <v>0.69</v>
          </cell>
          <cell r="BT70">
            <v>0.38</v>
          </cell>
          <cell r="BU70">
            <v>0</v>
          </cell>
          <cell r="BV70">
            <v>114142.25</v>
          </cell>
          <cell r="BX70">
            <v>0.69</v>
          </cell>
          <cell r="BY70">
            <v>0.38</v>
          </cell>
          <cell r="BZ70">
            <v>0</v>
          </cell>
          <cell r="CA70">
            <v>98882.98</v>
          </cell>
          <cell r="CC70">
            <v>1.39</v>
          </cell>
          <cell r="CD70">
            <v>0.76</v>
          </cell>
          <cell r="CE70">
            <v>0</v>
          </cell>
          <cell r="CF70">
            <v>66112.5</v>
          </cell>
          <cell r="CH70">
            <v>2637327.58</v>
          </cell>
          <cell r="CJ70">
            <v>2581425.3200000003</v>
          </cell>
        </row>
        <row r="71">
          <cell r="A71" t="str">
            <v>1208000102600</v>
          </cell>
          <cell r="B71" t="str">
            <v>EAST RICHLAND C U SCH DIST 1</v>
          </cell>
          <cell r="C71" t="str">
            <v>RICHLAND</v>
          </cell>
          <cell r="D71" t="str">
            <v>Unit</v>
          </cell>
          <cell r="E71">
            <v>2244.6999999999998</v>
          </cell>
          <cell r="G71">
            <v>632.32000000000005</v>
          </cell>
          <cell r="H71">
            <v>862.81</v>
          </cell>
          <cell r="I71">
            <v>1601.63</v>
          </cell>
          <cell r="K71">
            <v>963.73000000000013</v>
          </cell>
          <cell r="L71">
            <v>952.98000000000013</v>
          </cell>
          <cell r="M71">
            <v>542.15</v>
          </cell>
          <cell r="N71">
            <v>738.81999999999994</v>
          </cell>
          <cell r="P71">
            <v>316.7331766601759</v>
          </cell>
          <cell r="Q71">
            <v>315.58682333982415</v>
          </cell>
          <cell r="R71">
            <v>432.18710803733285</v>
          </cell>
          <cell r="S71">
            <v>430.6228919626671</v>
          </cell>
          <cell r="T71">
            <v>370.07971530249102</v>
          </cell>
          <cell r="U71">
            <v>368.74028469750891</v>
          </cell>
          <cell r="W71">
            <v>36.89</v>
          </cell>
          <cell r="X71">
            <v>38.83</v>
          </cell>
          <cell r="Y71">
            <v>33.25</v>
          </cell>
          <cell r="Z71">
            <v>7050699.79</v>
          </cell>
          <cell r="AB71">
            <v>26.22</v>
          </cell>
          <cell r="AC71">
            <v>1724132.07</v>
          </cell>
          <cell r="AE71">
            <v>4.8099999999999996</v>
          </cell>
          <cell r="AF71">
            <v>2.71</v>
          </cell>
          <cell r="AG71">
            <v>3.69</v>
          </cell>
          <cell r="AH71">
            <v>727703.31</v>
          </cell>
          <cell r="AJ71">
            <v>2.14</v>
          </cell>
          <cell r="AK71">
            <v>1.2</v>
          </cell>
          <cell r="AL71">
            <v>1.23</v>
          </cell>
          <cell r="AM71">
            <v>294240.27</v>
          </cell>
          <cell r="AO71">
            <v>153.94999999999996</v>
          </cell>
          <cell r="AP71">
            <v>43.95</v>
          </cell>
          <cell r="AQ71">
            <v>15.91</v>
          </cell>
          <cell r="AR71">
            <v>246090.84</v>
          </cell>
          <cell r="AT71">
            <v>2.14</v>
          </cell>
          <cell r="AU71">
            <v>2.16</v>
          </cell>
          <cell r="AV71">
            <v>2.95</v>
          </cell>
          <cell r="AW71">
            <v>517650.5</v>
          </cell>
          <cell r="AY71">
            <v>1.28</v>
          </cell>
          <cell r="AZ71">
            <v>0.72</v>
          </cell>
          <cell r="BA71">
            <v>0.98</v>
          </cell>
          <cell r="BB71">
            <v>173534.34</v>
          </cell>
          <cell r="BD71">
            <v>4.28</v>
          </cell>
          <cell r="BE71">
            <v>2.4</v>
          </cell>
          <cell r="BF71">
            <v>3.69</v>
          </cell>
          <cell r="BG71">
            <v>265731.25</v>
          </cell>
          <cell r="BI71">
            <v>2.14</v>
          </cell>
          <cell r="BJ71">
            <v>1.2</v>
          </cell>
          <cell r="BK71">
            <v>1.23</v>
          </cell>
          <cell r="BL71">
            <v>315028.38</v>
          </cell>
          <cell r="BN71">
            <v>3.21</v>
          </cell>
          <cell r="BO71">
            <v>1.8</v>
          </cell>
          <cell r="BP71">
            <v>2.46</v>
          </cell>
          <cell r="BQ71">
            <v>191418.75</v>
          </cell>
          <cell r="BS71">
            <v>2.14</v>
          </cell>
          <cell r="BT71">
            <v>1.2</v>
          </cell>
          <cell r="BU71">
            <v>1.23</v>
          </cell>
          <cell r="BV71">
            <v>487504.75</v>
          </cell>
          <cell r="BX71">
            <v>2.14</v>
          </cell>
          <cell r="BY71">
            <v>1.2</v>
          </cell>
          <cell r="BZ71">
            <v>1.23</v>
          </cell>
          <cell r="CA71">
            <v>422331.98</v>
          </cell>
          <cell r="CC71">
            <v>4.28</v>
          </cell>
          <cell r="CD71">
            <v>2.4</v>
          </cell>
          <cell r="CE71">
            <v>3.69</v>
          </cell>
          <cell r="CF71">
            <v>318877.5</v>
          </cell>
          <cell r="CH71">
            <v>12734943.73</v>
          </cell>
          <cell r="CJ71">
            <v>12488852.890000001</v>
          </cell>
        </row>
        <row r="72">
          <cell r="A72" t="str">
            <v>0800830802600</v>
          </cell>
          <cell r="B72" t="str">
            <v>EASTLAND COMM UNIT SCH DIST 308</v>
          </cell>
          <cell r="C72" t="str">
            <v>CARROLL</v>
          </cell>
          <cell r="D72" t="str">
            <v>Unit</v>
          </cell>
          <cell r="E72">
            <v>608.5</v>
          </cell>
          <cell r="G72">
            <v>180</v>
          </cell>
          <cell r="H72">
            <v>221</v>
          </cell>
          <cell r="I72">
            <v>425</v>
          </cell>
          <cell r="K72">
            <v>267.5</v>
          </cell>
          <cell r="L72">
            <v>264</v>
          </cell>
          <cell r="M72">
            <v>137</v>
          </cell>
          <cell r="N72">
            <v>204</v>
          </cell>
          <cell r="P72">
            <v>69.32231404958678</v>
          </cell>
          <cell r="Q72">
            <v>110.67768595041322</v>
          </cell>
          <cell r="R72">
            <v>85.11239669421488</v>
          </cell>
          <cell r="S72">
            <v>135.88760330578512</v>
          </cell>
          <cell r="T72">
            <v>78.565289256198355</v>
          </cell>
          <cell r="U72">
            <v>125.43471074380165</v>
          </cell>
          <cell r="W72">
            <v>10.15</v>
          </cell>
          <cell r="X72">
            <v>9.69</v>
          </cell>
          <cell r="Y72">
            <v>8.94</v>
          </cell>
          <cell r="Z72">
            <v>1863555.3</v>
          </cell>
          <cell r="AB72">
            <v>6.94</v>
          </cell>
          <cell r="AC72">
            <v>457134.8</v>
          </cell>
          <cell r="AE72">
            <v>1.33</v>
          </cell>
          <cell r="AF72">
            <v>0.68</v>
          </cell>
          <cell r="AG72">
            <v>1.02</v>
          </cell>
          <cell r="AH72">
            <v>196893.93</v>
          </cell>
          <cell r="AJ72">
            <v>0.59</v>
          </cell>
          <cell r="AK72">
            <v>0.3</v>
          </cell>
          <cell r="AL72">
            <v>0.34</v>
          </cell>
          <cell r="AM72">
            <v>79272.850000000006</v>
          </cell>
          <cell r="AO72">
            <v>40.780000000000008</v>
          </cell>
          <cell r="AP72">
            <v>10.050000000000001</v>
          </cell>
          <cell r="AQ72">
            <v>4.3099999999999996</v>
          </cell>
          <cell r="AR72">
            <v>63314.080000000002</v>
          </cell>
          <cell r="AT72">
            <v>0.59</v>
          </cell>
          <cell r="AU72">
            <v>0.54</v>
          </cell>
          <cell r="AV72">
            <v>0.81</v>
          </cell>
          <cell r="AW72">
            <v>138725.64000000001</v>
          </cell>
          <cell r="AY72">
            <v>0.35</v>
          </cell>
          <cell r="AZ72">
            <v>0.18</v>
          </cell>
          <cell r="BA72">
            <v>0.27</v>
          </cell>
          <cell r="BB72">
            <v>46586.400000000001</v>
          </cell>
          <cell r="BD72">
            <v>1.18</v>
          </cell>
          <cell r="BE72">
            <v>0.6</v>
          </cell>
          <cell r="BF72">
            <v>1.02</v>
          </cell>
          <cell r="BG72">
            <v>71750</v>
          </cell>
          <cell r="BI72">
            <v>0.59</v>
          </cell>
          <cell r="BJ72">
            <v>0.3</v>
          </cell>
          <cell r="BK72">
            <v>0.34</v>
          </cell>
          <cell r="BL72">
            <v>84788.82</v>
          </cell>
          <cell r="BN72">
            <v>0.89</v>
          </cell>
          <cell r="BO72">
            <v>0.45</v>
          </cell>
          <cell r="BP72">
            <v>0.68</v>
          </cell>
          <cell r="BQ72">
            <v>51762.5</v>
          </cell>
          <cell r="BS72">
            <v>0.59</v>
          </cell>
          <cell r="BT72">
            <v>0.3</v>
          </cell>
          <cell r="BU72">
            <v>0.34</v>
          </cell>
          <cell r="BV72">
            <v>131210.25</v>
          </cell>
          <cell r="BX72">
            <v>0.59</v>
          </cell>
          <cell r="BY72">
            <v>0.3</v>
          </cell>
          <cell r="BZ72">
            <v>0.34</v>
          </cell>
          <cell r="CA72">
            <v>113669.22</v>
          </cell>
          <cell r="CC72">
            <v>1.18</v>
          </cell>
          <cell r="CD72">
            <v>0.6</v>
          </cell>
          <cell r="CE72">
            <v>1.02</v>
          </cell>
          <cell r="CF72">
            <v>86100</v>
          </cell>
          <cell r="CH72">
            <v>3384763.7900000005</v>
          </cell>
          <cell r="CJ72">
            <v>3321449.7100000004</v>
          </cell>
        </row>
        <row r="73">
          <cell r="A73" t="str">
            <v>1102300602600</v>
          </cell>
          <cell r="B73" t="str">
            <v>EDGAR COUNTY C U DIST 6</v>
          </cell>
          <cell r="C73" t="str">
            <v>EDGAR</v>
          </cell>
          <cell r="D73" t="str">
            <v>Unit</v>
          </cell>
          <cell r="E73">
            <v>310.25</v>
          </cell>
          <cell r="G73">
            <v>78</v>
          </cell>
          <cell r="H73">
            <v>133.5</v>
          </cell>
          <cell r="I73">
            <v>229</v>
          </cell>
          <cell r="K73">
            <v>131.75</v>
          </cell>
          <cell r="L73">
            <v>128.5</v>
          </cell>
          <cell r="M73">
            <v>83</v>
          </cell>
          <cell r="N73">
            <v>95.5</v>
          </cell>
          <cell r="P73">
            <v>29.302084690553745</v>
          </cell>
          <cell r="Q73">
            <v>48.697915309446259</v>
          </cell>
          <cell r="R73">
            <v>50.151644951140064</v>
          </cell>
          <cell r="S73">
            <v>83.348355048859929</v>
          </cell>
          <cell r="T73">
            <v>35.876270358306186</v>
          </cell>
          <cell r="U73">
            <v>59.623729641693814</v>
          </cell>
          <cell r="W73">
            <v>4.38</v>
          </cell>
          <cell r="X73">
            <v>5.84</v>
          </cell>
          <cell r="Y73">
            <v>4.17</v>
          </cell>
          <cell r="Z73">
            <v>929126.85</v>
          </cell>
          <cell r="AB73">
            <v>3.43</v>
          </cell>
          <cell r="AC73">
            <v>225204.23</v>
          </cell>
          <cell r="AE73">
            <v>0.65</v>
          </cell>
          <cell r="AF73">
            <v>0.41</v>
          </cell>
          <cell r="AG73">
            <v>0.47</v>
          </cell>
          <cell r="AH73">
            <v>99023.63</v>
          </cell>
          <cell r="AJ73">
            <v>0.28999999999999998</v>
          </cell>
          <cell r="AK73">
            <v>0.18</v>
          </cell>
          <cell r="AL73">
            <v>0.15</v>
          </cell>
          <cell r="AM73">
            <v>39769.74</v>
          </cell>
          <cell r="AO73">
            <v>20.369999999999997</v>
          </cell>
          <cell r="AP73">
            <v>5.04</v>
          </cell>
          <cell r="AQ73">
            <v>2.2000000000000002</v>
          </cell>
          <cell r="AR73">
            <v>31672.43</v>
          </cell>
          <cell r="AT73">
            <v>0.28999999999999998</v>
          </cell>
          <cell r="AU73">
            <v>0.33</v>
          </cell>
          <cell r="AV73">
            <v>0.38</v>
          </cell>
          <cell r="AW73">
            <v>71126.8</v>
          </cell>
          <cell r="AY73">
            <v>0.17</v>
          </cell>
          <cell r="AZ73">
            <v>0.11</v>
          </cell>
          <cell r="BA73">
            <v>0.12</v>
          </cell>
          <cell r="BB73">
            <v>23293.200000000001</v>
          </cell>
          <cell r="BD73">
            <v>0.57999999999999996</v>
          </cell>
          <cell r="BE73">
            <v>0.36</v>
          </cell>
          <cell r="BF73">
            <v>0.47</v>
          </cell>
          <cell r="BG73">
            <v>36131.25</v>
          </cell>
          <cell r="BI73">
            <v>0.28999999999999998</v>
          </cell>
          <cell r="BJ73">
            <v>0.18</v>
          </cell>
          <cell r="BK73">
            <v>0.15</v>
          </cell>
          <cell r="BL73">
            <v>42739.08</v>
          </cell>
          <cell r="BN73">
            <v>0.43</v>
          </cell>
          <cell r="BO73">
            <v>0.27</v>
          </cell>
          <cell r="BP73">
            <v>0.31</v>
          </cell>
          <cell r="BQ73">
            <v>25881.25</v>
          </cell>
          <cell r="BS73">
            <v>0.28999999999999998</v>
          </cell>
          <cell r="BT73">
            <v>0.18</v>
          </cell>
          <cell r="BU73">
            <v>0.15</v>
          </cell>
          <cell r="BV73">
            <v>66138.5</v>
          </cell>
          <cell r="BX73">
            <v>0.28999999999999998</v>
          </cell>
          <cell r="BY73">
            <v>0.18</v>
          </cell>
          <cell r="BZ73">
            <v>0.15</v>
          </cell>
          <cell r="CA73">
            <v>57296.68</v>
          </cell>
          <cell r="CC73">
            <v>0.57999999999999996</v>
          </cell>
          <cell r="CD73">
            <v>0.36</v>
          </cell>
          <cell r="CE73">
            <v>0.47</v>
          </cell>
          <cell r="CF73">
            <v>43357.5</v>
          </cell>
          <cell r="CH73">
            <v>1690761.14</v>
          </cell>
          <cell r="CJ73">
            <v>1659088.71</v>
          </cell>
        </row>
        <row r="74">
          <cell r="A74" t="str">
            <v>0301100402600</v>
          </cell>
          <cell r="B74" t="str">
            <v>EDINBURG C U SCH DIST 4</v>
          </cell>
          <cell r="C74" t="str">
            <v>CHRISTIAN</v>
          </cell>
          <cell r="D74" t="str">
            <v>Unit</v>
          </cell>
          <cell r="E74">
            <v>266.02999999999997</v>
          </cell>
          <cell r="G74">
            <v>73.31</v>
          </cell>
          <cell r="H74">
            <v>102.16</v>
          </cell>
          <cell r="I74">
            <v>190.81</v>
          </cell>
          <cell r="K74">
            <v>110.55</v>
          </cell>
          <cell r="L74">
            <v>108.64</v>
          </cell>
          <cell r="M74">
            <v>66.83</v>
          </cell>
          <cell r="N74">
            <v>88.649999999999991</v>
          </cell>
          <cell r="P74">
            <v>29.144139027714676</v>
          </cell>
          <cell r="Q74">
            <v>44.16586097228533</v>
          </cell>
          <cell r="R74">
            <v>40.613357564743296</v>
          </cell>
          <cell r="S74">
            <v>61.5466424352567</v>
          </cell>
          <cell r="T74">
            <v>35.242503407542024</v>
          </cell>
          <cell r="U74">
            <v>53.407496592457967</v>
          </cell>
          <cell r="W74">
            <v>4.1500000000000004</v>
          </cell>
          <cell r="X74">
            <v>4.49</v>
          </cell>
          <cell r="Y74">
            <v>3.89</v>
          </cell>
          <cell r="Z74">
            <v>811319.75</v>
          </cell>
          <cell r="AB74">
            <v>3.02</v>
          </cell>
          <cell r="AC74">
            <v>198998.66</v>
          </cell>
          <cell r="AE74">
            <v>0.55000000000000004</v>
          </cell>
          <cell r="AF74">
            <v>0.33</v>
          </cell>
          <cell r="AG74">
            <v>0.44</v>
          </cell>
          <cell r="AH74">
            <v>85737.08</v>
          </cell>
          <cell r="AJ74">
            <v>0.24</v>
          </cell>
          <cell r="AK74">
            <v>0.14000000000000001</v>
          </cell>
          <cell r="AL74">
            <v>0.14000000000000001</v>
          </cell>
          <cell r="AM74">
            <v>33480.68</v>
          </cell>
          <cell r="AO74">
            <v>17.72</v>
          </cell>
          <cell r="AP74">
            <v>4.46</v>
          </cell>
          <cell r="AQ74">
            <v>1.88</v>
          </cell>
          <cell r="AR74">
            <v>27627.18</v>
          </cell>
          <cell r="AT74">
            <v>0.24</v>
          </cell>
          <cell r="AU74">
            <v>0.26</v>
          </cell>
          <cell r="AV74">
            <v>0.35</v>
          </cell>
          <cell r="AW74">
            <v>60732.1</v>
          </cell>
          <cell r="AY74">
            <v>0.14000000000000001</v>
          </cell>
          <cell r="AZ74">
            <v>0.08</v>
          </cell>
          <cell r="BA74">
            <v>0.11</v>
          </cell>
          <cell r="BB74">
            <v>19216.89</v>
          </cell>
          <cell r="BD74">
            <v>0.49</v>
          </cell>
          <cell r="BE74">
            <v>0.28999999999999998</v>
          </cell>
          <cell r="BF74">
            <v>0.44</v>
          </cell>
          <cell r="BG74">
            <v>31262.5</v>
          </cell>
          <cell r="BI74">
            <v>0.24</v>
          </cell>
          <cell r="BJ74">
            <v>0.14000000000000001</v>
          </cell>
          <cell r="BK74">
            <v>0.14000000000000001</v>
          </cell>
          <cell r="BL74">
            <v>35845.68</v>
          </cell>
          <cell r="BN74">
            <v>0.36</v>
          </cell>
          <cell r="BO74">
            <v>0.22</v>
          </cell>
          <cell r="BP74">
            <v>0.28999999999999998</v>
          </cell>
          <cell r="BQ74">
            <v>22293.75</v>
          </cell>
          <cell r="BS74">
            <v>0.24</v>
          </cell>
          <cell r="BT74">
            <v>0.14000000000000001</v>
          </cell>
          <cell r="BU74">
            <v>0.14000000000000001</v>
          </cell>
          <cell r="BV74">
            <v>55471</v>
          </cell>
          <cell r="BX74">
            <v>0.24</v>
          </cell>
          <cell r="BY74">
            <v>0.14000000000000001</v>
          </cell>
          <cell r="BZ74">
            <v>0.14000000000000001</v>
          </cell>
          <cell r="CA74">
            <v>48055.28</v>
          </cell>
          <cell r="CC74">
            <v>0.49</v>
          </cell>
          <cell r="CD74">
            <v>0.28999999999999998</v>
          </cell>
          <cell r="CE74">
            <v>0.44</v>
          </cell>
          <cell r="CF74">
            <v>37515</v>
          </cell>
          <cell r="CH74">
            <v>1467555.5499999998</v>
          </cell>
          <cell r="CJ74">
            <v>1439928.3699999999</v>
          </cell>
        </row>
        <row r="75">
          <cell r="A75" t="str">
            <v>0302504002600</v>
          </cell>
          <cell r="B75" t="str">
            <v>EFFINGHAM COMM UNIT SCH DIST 40</v>
          </cell>
          <cell r="C75" t="str">
            <v>EFFINGHAM</v>
          </cell>
          <cell r="D75" t="str">
            <v>Unit</v>
          </cell>
          <cell r="E75">
            <v>2559.9699999999998</v>
          </cell>
          <cell r="G75">
            <v>758.65</v>
          </cell>
          <cell r="H75">
            <v>1003.83</v>
          </cell>
          <cell r="I75">
            <v>1775.82</v>
          </cell>
          <cell r="K75">
            <v>1190.1500000000001</v>
          </cell>
          <cell r="L75">
            <v>1164.6500000000001</v>
          </cell>
          <cell r="M75">
            <v>597.83000000000004</v>
          </cell>
          <cell r="N75">
            <v>771.99</v>
          </cell>
          <cell r="P75">
            <v>380.75132078896183</v>
          </cell>
          <cell r="Q75">
            <v>377.89867921103814</v>
          </cell>
          <cell r="R75">
            <v>503.80227818833924</v>
          </cell>
          <cell r="S75">
            <v>500.0277218116608</v>
          </cell>
          <cell r="T75">
            <v>387.44640102269909</v>
          </cell>
          <cell r="U75">
            <v>384.54359897730092</v>
          </cell>
          <cell r="W75">
            <v>44.27</v>
          </cell>
          <cell r="X75">
            <v>45.19</v>
          </cell>
          <cell r="Y75">
            <v>34.75</v>
          </cell>
          <cell r="Z75">
            <v>8008940.4699999997</v>
          </cell>
          <cell r="AB75">
            <v>29.47</v>
          </cell>
          <cell r="AC75">
            <v>1929945.26</v>
          </cell>
          <cell r="AE75">
            <v>5.95</v>
          </cell>
          <cell r="AF75">
            <v>2.98</v>
          </cell>
          <cell r="AG75">
            <v>3.85</v>
          </cell>
          <cell r="AH75">
            <v>826468.06</v>
          </cell>
          <cell r="AJ75">
            <v>2.64</v>
          </cell>
          <cell r="AK75">
            <v>1.32</v>
          </cell>
          <cell r="AL75">
            <v>1.28</v>
          </cell>
          <cell r="AM75">
            <v>336226.76</v>
          </cell>
          <cell r="AO75">
            <v>175.08999999999997</v>
          </cell>
          <cell r="AP75">
            <v>51.41</v>
          </cell>
          <cell r="AQ75">
            <v>18.149999999999999</v>
          </cell>
          <cell r="AR75">
            <v>281627.03999999998</v>
          </cell>
          <cell r="AT75">
            <v>2.64</v>
          </cell>
          <cell r="AU75">
            <v>2.39</v>
          </cell>
          <cell r="AV75">
            <v>3.08</v>
          </cell>
          <cell r="AW75">
            <v>576820.06000000006</v>
          </cell>
          <cell r="AY75">
            <v>1.58</v>
          </cell>
          <cell r="AZ75">
            <v>0.79</v>
          </cell>
          <cell r="BA75">
            <v>1.02</v>
          </cell>
          <cell r="BB75">
            <v>197409.87</v>
          </cell>
          <cell r="BD75">
            <v>5.28</v>
          </cell>
          <cell r="BE75">
            <v>2.65</v>
          </cell>
          <cell r="BF75">
            <v>3.85</v>
          </cell>
          <cell r="BG75">
            <v>301862.5</v>
          </cell>
          <cell r="BI75">
            <v>2.64</v>
          </cell>
          <cell r="BJ75">
            <v>1.32</v>
          </cell>
          <cell r="BK75">
            <v>1.28</v>
          </cell>
          <cell r="BL75">
            <v>361214.16</v>
          </cell>
          <cell r="BN75">
            <v>3.96</v>
          </cell>
          <cell r="BO75">
            <v>1.99</v>
          </cell>
          <cell r="BP75">
            <v>2.57</v>
          </cell>
          <cell r="BQ75">
            <v>218325</v>
          </cell>
          <cell r="BS75">
            <v>2.64</v>
          </cell>
          <cell r="BT75">
            <v>1.32</v>
          </cell>
          <cell r="BU75">
            <v>1.28</v>
          </cell>
          <cell r="BV75">
            <v>558977</v>
          </cell>
          <cell r="BX75">
            <v>2.64</v>
          </cell>
          <cell r="BY75">
            <v>1.32</v>
          </cell>
          <cell r="BZ75">
            <v>1.28</v>
          </cell>
          <cell r="CA75">
            <v>484249.36</v>
          </cell>
          <cell r="CC75">
            <v>5.28</v>
          </cell>
          <cell r="CD75">
            <v>2.65</v>
          </cell>
          <cell r="CE75">
            <v>3.85</v>
          </cell>
          <cell r="CF75">
            <v>362235</v>
          </cell>
          <cell r="CH75">
            <v>14444300.539999999</v>
          </cell>
          <cell r="CJ75">
            <v>14162673.5</v>
          </cell>
        </row>
        <row r="76">
          <cell r="A76" t="str">
            <v>0701615900200</v>
          </cell>
          <cell r="B76" t="str">
            <v>ELEM SCHOOL DISTRICT 159</v>
          </cell>
          <cell r="C76" t="str">
            <v>COOK</v>
          </cell>
          <cell r="D76" t="str">
            <v>Elementary</v>
          </cell>
          <cell r="E76">
            <v>1814</v>
          </cell>
          <cell r="G76">
            <v>707</v>
          </cell>
          <cell r="H76">
            <v>1096</v>
          </cell>
          <cell r="I76">
            <v>1096</v>
          </cell>
          <cell r="K76">
            <v>1146</v>
          </cell>
          <cell r="L76">
            <v>1135</v>
          </cell>
          <cell r="M76">
            <v>668</v>
          </cell>
          <cell r="N76">
            <v>0</v>
          </cell>
          <cell r="P76">
            <v>388.20299500831942</v>
          </cell>
          <cell r="Q76">
            <v>318.79700499168058</v>
          </cell>
          <cell r="R76">
            <v>601.79700499168052</v>
          </cell>
          <cell r="S76">
            <v>494.20299500831948</v>
          </cell>
          <cell r="T76">
            <v>0</v>
          </cell>
          <cell r="U76">
            <v>0</v>
          </cell>
          <cell r="W76">
            <v>41.82</v>
          </cell>
          <cell r="X76">
            <v>49.85</v>
          </cell>
          <cell r="Y76">
            <v>0</v>
          </cell>
          <cell r="Z76">
            <v>5684181.6900000004</v>
          </cell>
          <cell r="AB76">
            <v>18.329999999999998</v>
          </cell>
          <cell r="AC76">
            <v>1136836.33</v>
          </cell>
          <cell r="AE76">
            <v>5.73</v>
          </cell>
          <cell r="AF76">
            <v>3.34</v>
          </cell>
          <cell r="AG76">
            <v>0</v>
          </cell>
          <cell r="AH76">
            <v>562403.49</v>
          </cell>
          <cell r="AJ76">
            <v>2.54</v>
          </cell>
          <cell r="AK76">
            <v>1.48</v>
          </cell>
          <cell r="AL76">
            <v>0</v>
          </cell>
          <cell r="AM76">
            <v>249268.14</v>
          </cell>
          <cell r="AO76">
            <v>125.50000000000001</v>
          </cell>
          <cell r="AP76">
            <v>40.910000000000004</v>
          </cell>
          <cell r="AQ76">
            <v>12.86</v>
          </cell>
          <cell r="AR76">
            <v>206685.92</v>
          </cell>
          <cell r="AT76">
            <v>2.54</v>
          </cell>
          <cell r="AU76">
            <v>2.67</v>
          </cell>
          <cell r="AV76">
            <v>0</v>
          </cell>
          <cell r="AW76">
            <v>350455.86</v>
          </cell>
          <cell r="AY76">
            <v>1.52</v>
          </cell>
          <cell r="AZ76">
            <v>0.89</v>
          </cell>
          <cell r="BA76">
            <v>0</v>
          </cell>
          <cell r="BB76">
            <v>140341.53</v>
          </cell>
          <cell r="BD76">
            <v>5.09</v>
          </cell>
          <cell r="BE76">
            <v>2.96</v>
          </cell>
          <cell r="BF76">
            <v>0</v>
          </cell>
          <cell r="BG76">
            <v>206281.25</v>
          </cell>
          <cell r="BI76">
            <v>2.54</v>
          </cell>
          <cell r="BJ76">
            <v>1.48</v>
          </cell>
          <cell r="BK76">
            <v>0</v>
          </cell>
          <cell r="BL76">
            <v>277114.68</v>
          </cell>
          <cell r="BN76">
            <v>3.82</v>
          </cell>
          <cell r="BO76">
            <v>2.2200000000000002</v>
          </cell>
          <cell r="BP76">
            <v>0</v>
          </cell>
          <cell r="BQ76">
            <v>154775</v>
          </cell>
          <cell r="BS76">
            <v>2.54</v>
          </cell>
          <cell r="BT76">
            <v>1.48</v>
          </cell>
          <cell r="BU76">
            <v>0</v>
          </cell>
          <cell r="BV76">
            <v>428833.5</v>
          </cell>
          <cell r="BX76">
            <v>2.54</v>
          </cell>
          <cell r="BY76">
            <v>1.48</v>
          </cell>
          <cell r="BZ76">
            <v>0</v>
          </cell>
          <cell r="CA76">
            <v>371504.28</v>
          </cell>
          <cell r="CC76">
            <v>5.09</v>
          </cell>
          <cell r="CD76">
            <v>2.96</v>
          </cell>
          <cell r="CE76">
            <v>0</v>
          </cell>
          <cell r="CF76">
            <v>247537.5</v>
          </cell>
          <cell r="CH76">
            <v>10016219.17</v>
          </cell>
          <cell r="CJ76">
            <v>9809533.25</v>
          </cell>
        </row>
        <row r="77">
          <cell r="A77" t="str">
            <v>0601640102600</v>
          </cell>
          <cell r="B77" t="str">
            <v>ELMWOOD PARK C U SCH DIST 401</v>
          </cell>
          <cell r="C77" t="str">
            <v>COOK</v>
          </cell>
          <cell r="D77" t="str">
            <v>Unit</v>
          </cell>
          <cell r="E77">
            <v>2741.75</v>
          </cell>
          <cell r="G77">
            <v>672.25</v>
          </cell>
          <cell r="H77">
            <v>1097.5</v>
          </cell>
          <cell r="I77">
            <v>2042</v>
          </cell>
          <cell r="K77">
            <v>1125.75</v>
          </cell>
          <cell r="L77">
            <v>1098.25</v>
          </cell>
          <cell r="M77">
            <v>671.5</v>
          </cell>
          <cell r="N77">
            <v>944.5</v>
          </cell>
          <cell r="P77">
            <v>405.44284793220965</v>
          </cell>
          <cell r="Q77">
            <v>266.80715206779035</v>
          </cell>
          <cell r="R77">
            <v>661.91673574652305</v>
          </cell>
          <cell r="S77">
            <v>435.58326425347695</v>
          </cell>
          <cell r="T77">
            <v>569.64041632126737</v>
          </cell>
          <cell r="U77">
            <v>374.85958367873263</v>
          </cell>
          <cell r="W77">
            <v>40.36</v>
          </cell>
          <cell r="X77">
            <v>50.51</v>
          </cell>
          <cell r="Y77">
            <v>43.47</v>
          </cell>
          <cell r="Z77">
            <v>8714121.3000000007</v>
          </cell>
          <cell r="AB77">
            <v>32.659999999999997</v>
          </cell>
          <cell r="AC77">
            <v>2153327.63</v>
          </cell>
          <cell r="AE77">
            <v>5.62</v>
          </cell>
          <cell r="AF77">
            <v>3.35</v>
          </cell>
          <cell r="AG77">
            <v>4.72</v>
          </cell>
          <cell r="AH77">
            <v>890581.75</v>
          </cell>
          <cell r="AJ77">
            <v>2.5</v>
          </cell>
          <cell r="AK77">
            <v>1.49</v>
          </cell>
          <cell r="AL77">
            <v>1.57</v>
          </cell>
          <cell r="AM77">
            <v>358631.44</v>
          </cell>
          <cell r="AO77">
            <v>189.89</v>
          </cell>
          <cell r="AP77">
            <v>77.750000000000014</v>
          </cell>
          <cell r="AQ77">
            <v>19.440000000000001</v>
          </cell>
          <cell r="AR77">
            <v>331824.78000000003</v>
          </cell>
          <cell r="AT77">
            <v>2.5</v>
          </cell>
          <cell r="AU77">
            <v>2.68</v>
          </cell>
          <cell r="AV77">
            <v>3.77</v>
          </cell>
          <cell r="AW77">
            <v>640333.9</v>
          </cell>
          <cell r="AY77">
            <v>1.5</v>
          </cell>
          <cell r="AZ77">
            <v>0.89</v>
          </cell>
          <cell r="BA77">
            <v>1.25</v>
          </cell>
          <cell r="BB77">
            <v>211968.12</v>
          </cell>
          <cell r="BD77">
            <v>5</v>
          </cell>
          <cell r="BE77">
            <v>2.98</v>
          </cell>
          <cell r="BF77">
            <v>4.72</v>
          </cell>
          <cell r="BG77">
            <v>325437.5</v>
          </cell>
          <cell r="BI77">
            <v>2.5</v>
          </cell>
          <cell r="BJ77">
            <v>1.49</v>
          </cell>
          <cell r="BK77">
            <v>1.57</v>
          </cell>
          <cell r="BL77">
            <v>383273.04</v>
          </cell>
          <cell r="BN77">
            <v>3.75</v>
          </cell>
          <cell r="BO77">
            <v>2.23</v>
          </cell>
          <cell r="BP77">
            <v>3.14</v>
          </cell>
          <cell r="BQ77">
            <v>233700</v>
          </cell>
          <cell r="BS77">
            <v>2.5</v>
          </cell>
          <cell r="BT77">
            <v>1.49</v>
          </cell>
          <cell r="BU77">
            <v>1.57</v>
          </cell>
          <cell r="BV77">
            <v>593113</v>
          </cell>
          <cell r="BX77">
            <v>2.5</v>
          </cell>
          <cell r="BY77">
            <v>1.49</v>
          </cell>
          <cell r="BZ77">
            <v>1.57</v>
          </cell>
          <cell r="CA77">
            <v>513821.84</v>
          </cell>
          <cell r="CC77">
            <v>5</v>
          </cell>
          <cell r="CD77">
            <v>2.98</v>
          </cell>
          <cell r="CE77">
            <v>4.72</v>
          </cell>
          <cell r="CF77">
            <v>390525</v>
          </cell>
          <cell r="CH77">
            <v>15740659.299999997</v>
          </cell>
          <cell r="CJ77">
            <v>15408834.519999998</v>
          </cell>
        </row>
        <row r="78">
          <cell r="A78" t="str">
            <v>0501606500400</v>
          </cell>
          <cell r="B78" t="str">
            <v>EVANSTON C C SCHOOL DIST 65</v>
          </cell>
          <cell r="C78" t="str">
            <v>COOK</v>
          </cell>
          <cell r="D78" t="str">
            <v>Elementary</v>
          </cell>
          <cell r="E78">
            <v>7617.75</v>
          </cell>
          <cell r="G78">
            <v>3343.5</v>
          </cell>
          <cell r="H78">
            <v>4234</v>
          </cell>
          <cell r="I78">
            <v>4234</v>
          </cell>
          <cell r="K78">
            <v>5140.25</v>
          </cell>
          <cell r="L78">
            <v>5100</v>
          </cell>
          <cell r="M78">
            <v>2477.5</v>
          </cell>
          <cell r="N78">
            <v>0</v>
          </cell>
          <cell r="P78">
            <v>1094.2764764104256</v>
          </cell>
          <cell r="Q78">
            <v>2249.2235235895741</v>
          </cell>
          <cell r="R78">
            <v>1385.7235235895744</v>
          </cell>
          <cell r="S78">
            <v>2848.2764764104259</v>
          </cell>
          <cell r="T78">
            <v>0</v>
          </cell>
          <cell r="U78">
            <v>0</v>
          </cell>
          <cell r="W78">
            <v>185.41</v>
          </cell>
          <cell r="X78">
            <v>183.21</v>
          </cell>
          <cell r="Y78">
            <v>0</v>
          </cell>
          <cell r="Z78">
            <v>22857020.34</v>
          </cell>
          <cell r="AB78">
            <v>73.72</v>
          </cell>
          <cell r="AC78">
            <v>4571404.0599999996</v>
          </cell>
          <cell r="AE78">
            <v>25.7</v>
          </cell>
          <cell r="AF78">
            <v>12.38</v>
          </cell>
          <cell r="AG78">
            <v>0</v>
          </cell>
          <cell r="AH78">
            <v>2361226.56</v>
          </cell>
          <cell r="AJ78">
            <v>11.42</v>
          </cell>
          <cell r="AK78">
            <v>5.5</v>
          </cell>
          <cell r="AL78">
            <v>0</v>
          </cell>
          <cell r="AM78">
            <v>1049158.44</v>
          </cell>
          <cell r="AO78">
            <v>507.49000000000007</v>
          </cell>
          <cell r="AP78">
            <v>151.5</v>
          </cell>
          <cell r="AQ78">
            <v>54.02</v>
          </cell>
          <cell r="AR78">
            <v>819956.92</v>
          </cell>
          <cell r="AT78">
            <v>11.42</v>
          </cell>
          <cell r="AU78">
            <v>9.91</v>
          </cell>
          <cell r="AV78">
            <v>0</v>
          </cell>
          <cell r="AW78">
            <v>1434783.78</v>
          </cell>
          <cell r="AY78">
            <v>6.85</v>
          </cell>
          <cell r="AZ78">
            <v>3.3</v>
          </cell>
          <cell r="BA78">
            <v>0</v>
          </cell>
          <cell r="BB78">
            <v>591064.94999999995</v>
          </cell>
          <cell r="BD78">
            <v>22.84</v>
          </cell>
          <cell r="BE78">
            <v>11.01</v>
          </cell>
          <cell r="BF78">
            <v>0</v>
          </cell>
          <cell r="BG78">
            <v>867406.25</v>
          </cell>
          <cell r="BI78">
            <v>11.42</v>
          </cell>
          <cell r="BJ78">
            <v>5.5</v>
          </cell>
          <cell r="BK78">
            <v>0</v>
          </cell>
          <cell r="BL78">
            <v>1166363.28</v>
          </cell>
          <cell r="BN78">
            <v>17.13</v>
          </cell>
          <cell r="BO78">
            <v>8.25</v>
          </cell>
          <cell r="BP78">
            <v>0</v>
          </cell>
          <cell r="BQ78">
            <v>650362.5</v>
          </cell>
          <cell r="BS78">
            <v>11.42</v>
          </cell>
          <cell r="BT78">
            <v>5.5</v>
          </cell>
          <cell r="BU78">
            <v>0</v>
          </cell>
          <cell r="BV78">
            <v>1804941</v>
          </cell>
          <cell r="BX78">
            <v>11.42</v>
          </cell>
          <cell r="BY78">
            <v>5.5</v>
          </cell>
          <cell r="BZ78">
            <v>0</v>
          </cell>
          <cell r="CA78">
            <v>1563644.88</v>
          </cell>
          <cell r="CC78">
            <v>22.84</v>
          </cell>
          <cell r="CD78">
            <v>11.01</v>
          </cell>
          <cell r="CE78">
            <v>0</v>
          </cell>
          <cell r="CF78">
            <v>1040887.5</v>
          </cell>
          <cell r="CH78">
            <v>40778220.460000008</v>
          </cell>
          <cell r="CJ78">
            <v>39958263.540000007</v>
          </cell>
        </row>
        <row r="79">
          <cell r="A79" t="str">
            <v>0501620201700</v>
          </cell>
          <cell r="B79" t="str">
            <v>EVANSTON TWP H S DIST 202</v>
          </cell>
          <cell r="C79" t="str">
            <v>COOK</v>
          </cell>
          <cell r="D79" t="str">
            <v>High School</v>
          </cell>
          <cell r="E79">
            <v>3558</v>
          </cell>
          <cell r="G79">
            <v>0</v>
          </cell>
          <cell r="H79">
            <v>0</v>
          </cell>
          <cell r="I79">
            <v>3558</v>
          </cell>
          <cell r="K79">
            <v>0</v>
          </cell>
          <cell r="L79">
            <v>0</v>
          </cell>
          <cell r="M79">
            <v>0</v>
          </cell>
          <cell r="N79">
            <v>3558</v>
          </cell>
          <cell r="P79">
            <v>0</v>
          </cell>
          <cell r="Q79">
            <v>0</v>
          </cell>
          <cell r="R79">
            <v>0</v>
          </cell>
          <cell r="S79">
            <v>0</v>
          </cell>
          <cell r="T79">
            <v>1011</v>
          </cell>
          <cell r="U79">
            <v>2547</v>
          </cell>
          <cell r="W79">
            <v>0</v>
          </cell>
          <cell r="X79">
            <v>0</v>
          </cell>
          <cell r="Y79">
            <v>152.43</v>
          </cell>
          <cell r="Z79">
            <v>10798598.49</v>
          </cell>
          <cell r="AB79">
            <v>50.8</v>
          </cell>
          <cell r="AC79">
            <v>3599172.87</v>
          </cell>
          <cell r="AE79">
            <v>0</v>
          </cell>
          <cell r="AF79">
            <v>0</v>
          </cell>
          <cell r="AG79">
            <v>17.79</v>
          </cell>
          <cell r="AH79">
            <v>1260296.97</v>
          </cell>
          <cell r="AJ79">
            <v>0</v>
          </cell>
          <cell r="AK79">
            <v>0</v>
          </cell>
          <cell r="AL79">
            <v>5.93</v>
          </cell>
          <cell r="AM79">
            <v>420098.99</v>
          </cell>
          <cell r="AO79">
            <v>231.69000000000003</v>
          </cell>
          <cell r="AP79">
            <v>55.97</v>
          </cell>
          <cell r="AQ79">
            <v>25.23</v>
          </cell>
          <cell r="AR79">
            <v>358709.83</v>
          </cell>
          <cell r="AT79">
            <v>0</v>
          </cell>
          <cell r="AU79">
            <v>0</v>
          </cell>
          <cell r="AV79">
            <v>14.23</v>
          </cell>
          <cell r="AW79">
            <v>1101771.98</v>
          </cell>
          <cell r="AY79">
            <v>0</v>
          </cell>
          <cell r="AZ79">
            <v>0</v>
          </cell>
          <cell r="BA79">
            <v>4.74</v>
          </cell>
          <cell r="BB79">
            <v>276024.42</v>
          </cell>
          <cell r="BD79">
            <v>0</v>
          </cell>
          <cell r="BE79">
            <v>0</v>
          </cell>
          <cell r="BF79">
            <v>17.79</v>
          </cell>
          <cell r="BG79">
            <v>455868.75</v>
          </cell>
          <cell r="BI79">
            <v>0</v>
          </cell>
          <cell r="BJ79">
            <v>0</v>
          </cell>
          <cell r="BK79">
            <v>5.93</v>
          </cell>
          <cell r="BL79">
            <v>408778.62</v>
          </cell>
          <cell r="BN79">
            <v>0</v>
          </cell>
          <cell r="BO79">
            <v>0</v>
          </cell>
          <cell r="BP79">
            <v>11.86</v>
          </cell>
          <cell r="BQ79">
            <v>303912.5</v>
          </cell>
          <cell r="BS79">
            <v>0</v>
          </cell>
          <cell r="BT79">
            <v>0</v>
          </cell>
          <cell r="BU79">
            <v>5.93</v>
          </cell>
          <cell r="BV79">
            <v>632582.75</v>
          </cell>
          <cell r="BX79">
            <v>0</v>
          </cell>
          <cell r="BY79">
            <v>0</v>
          </cell>
          <cell r="BZ79">
            <v>5.93</v>
          </cell>
          <cell r="CA79">
            <v>548015.02</v>
          </cell>
          <cell r="CC79">
            <v>0</v>
          </cell>
          <cell r="CD79">
            <v>0</v>
          </cell>
          <cell r="CE79">
            <v>17.79</v>
          </cell>
          <cell r="CF79">
            <v>547042.5</v>
          </cell>
          <cell r="CH79">
            <v>20710873.690000001</v>
          </cell>
          <cell r="CJ79">
            <v>20352163.860000003</v>
          </cell>
        </row>
        <row r="80">
          <cell r="A80" t="str">
            <v>0701623101600</v>
          </cell>
          <cell r="B80" t="str">
            <v>EVERGREEN PARK COMM HI SCH D 231</v>
          </cell>
          <cell r="C80" t="str">
            <v>COOK</v>
          </cell>
          <cell r="D80" t="str">
            <v>High School</v>
          </cell>
          <cell r="E80">
            <v>858.49</v>
          </cell>
          <cell r="G80">
            <v>0</v>
          </cell>
          <cell r="H80">
            <v>0</v>
          </cell>
          <cell r="I80">
            <v>858.49</v>
          </cell>
          <cell r="K80">
            <v>0</v>
          </cell>
          <cell r="L80">
            <v>0</v>
          </cell>
          <cell r="M80">
            <v>0</v>
          </cell>
          <cell r="N80">
            <v>858.49</v>
          </cell>
          <cell r="P80">
            <v>0</v>
          </cell>
          <cell r="Q80">
            <v>0</v>
          </cell>
          <cell r="R80">
            <v>0</v>
          </cell>
          <cell r="S80">
            <v>0</v>
          </cell>
          <cell r="T80">
            <v>293</v>
          </cell>
          <cell r="U80">
            <v>565.49</v>
          </cell>
          <cell r="W80">
            <v>0</v>
          </cell>
          <cell r="X80">
            <v>0</v>
          </cell>
          <cell r="Y80">
            <v>37.26</v>
          </cell>
          <cell r="Z80">
            <v>2639610.1800000002</v>
          </cell>
          <cell r="AB80">
            <v>12.41</v>
          </cell>
          <cell r="AC80">
            <v>879782.07</v>
          </cell>
          <cell r="AE80">
            <v>0</v>
          </cell>
          <cell r="AF80">
            <v>0</v>
          </cell>
          <cell r="AG80">
            <v>4.29</v>
          </cell>
          <cell r="AH80">
            <v>303916.46999999997</v>
          </cell>
          <cell r="AJ80">
            <v>0</v>
          </cell>
          <cell r="AK80">
            <v>0</v>
          </cell>
          <cell r="AL80">
            <v>1.43</v>
          </cell>
          <cell r="AM80">
            <v>101305.49</v>
          </cell>
          <cell r="AO80">
            <v>56.53</v>
          </cell>
          <cell r="AP80">
            <v>13.79</v>
          </cell>
          <cell r="AQ80">
            <v>6.08</v>
          </cell>
          <cell r="AR80">
            <v>87646.8</v>
          </cell>
          <cell r="AT80">
            <v>0</v>
          </cell>
          <cell r="AU80">
            <v>0</v>
          </cell>
          <cell r="AV80">
            <v>3.43</v>
          </cell>
          <cell r="AW80">
            <v>265571.18</v>
          </cell>
          <cell r="AY80">
            <v>0</v>
          </cell>
          <cell r="AZ80">
            <v>0</v>
          </cell>
          <cell r="BA80">
            <v>1.1399999999999999</v>
          </cell>
          <cell r="BB80">
            <v>66385.62</v>
          </cell>
          <cell r="BD80">
            <v>0</v>
          </cell>
          <cell r="BE80">
            <v>0</v>
          </cell>
          <cell r="BF80">
            <v>4.29</v>
          </cell>
          <cell r="BG80">
            <v>109931.25</v>
          </cell>
          <cell r="BI80">
            <v>0</v>
          </cell>
          <cell r="BJ80">
            <v>0</v>
          </cell>
          <cell r="BK80">
            <v>1.43</v>
          </cell>
          <cell r="BL80">
            <v>98575.62</v>
          </cell>
          <cell r="BN80">
            <v>0</v>
          </cell>
          <cell r="BO80">
            <v>0</v>
          </cell>
          <cell r="BP80">
            <v>2.86</v>
          </cell>
          <cell r="BQ80">
            <v>73287.5</v>
          </cell>
          <cell r="BS80">
            <v>0</v>
          </cell>
          <cell r="BT80">
            <v>0</v>
          </cell>
          <cell r="BU80">
            <v>1.43</v>
          </cell>
          <cell r="BV80">
            <v>152545.25</v>
          </cell>
          <cell r="BX80">
            <v>0</v>
          </cell>
          <cell r="BY80">
            <v>0</v>
          </cell>
          <cell r="BZ80">
            <v>1.43</v>
          </cell>
          <cell r="CA80">
            <v>132152.01999999999</v>
          </cell>
          <cell r="CC80">
            <v>0</v>
          </cell>
          <cell r="CD80">
            <v>0</v>
          </cell>
          <cell r="CE80">
            <v>4.29</v>
          </cell>
          <cell r="CF80">
            <v>131917.5</v>
          </cell>
          <cell r="CH80">
            <v>5042626.9499999993</v>
          </cell>
          <cell r="CJ80">
            <v>4954980.1499999994</v>
          </cell>
        </row>
        <row r="81">
          <cell r="A81" t="str">
            <v>0701612400200</v>
          </cell>
          <cell r="B81" t="str">
            <v>EVERGREEN PK ELEM SCH DIST 124</v>
          </cell>
          <cell r="C81" t="str">
            <v>COOK</v>
          </cell>
          <cell r="D81" t="str">
            <v>Elementary</v>
          </cell>
          <cell r="E81">
            <v>1839</v>
          </cell>
          <cell r="G81">
            <v>762</v>
          </cell>
          <cell r="H81">
            <v>1049.5</v>
          </cell>
          <cell r="I81">
            <v>1049.5</v>
          </cell>
          <cell r="K81">
            <v>1205</v>
          </cell>
          <cell r="L81">
            <v>1177.5</v>
          </cell>
          <cell r="M81">
            <v>634</v>
          </cell>
          <cell r="N81">
            <v>0</v>
          </cell>
          <cell r="P81">
            <v>291.92823626828596</v>
          </cell>
          <cell r="Q81">
            <v>470.07176373171404</v>
          </cell>
          <cell r="R81">
            <v>402.07176373171404</v>
          </cell>
          <cell r="S81">
            <v>647.4282362682859</v>
          </cell>
          <cell r="T81">
            <v>0</v>
          </cell>
          <cell r="U81">
            <v>0</v>
          </cell>
          <cell r="W81">
            <v>42.96</v>
          </cell>
          <cell r="X81">
            <v>46</v>
          </cell>
          <cell r="Y81">
            <v>0</v>
          </cell>
          <cell r="Z81">
            <v>5516142.7199999997</v>
          </cell>
          <cell r="AB81">
            <v>17.79</v>
          </cell>
          <cell r="AC81">
            <v>1103228.54</v>
          </cell>
          <cell r="AE81">
            <v>6.02</v>
          </cell>
          <cell r="AF81">
            <v>3.17</v>
          </cell>
          <cell r="AG81">
            <v>0</v>
          </cell>
          <cell r="AH81">
            <v>569844.32999999996</v>
          </cell>
          <cell r="AJ81">
            <v>2.67</v>
          </cell>
          <cell r="AK81">
            <v>1.4</v>
          </cell>
          <cell r="AL81">
            <v>0</v>
          </cell>
          <cell r="AM81">
            <v>252368.49</v>
          </cell>
          <cell r="AO81">
            <v>122.45</v>
          </cell>
          <cell r="AP81">
            <v>35.480000000000004</v>
          </cell>
          <cell r="AQ81">
            <v>13.04</v>
          </cell>
          <cell r="AR81">
            <v>196551.14</v>
          </cell>
          <cell r="AT81">
            <v>2.67</v>
          </cell>
          <cell r="AU81">
            <v>2.5299999999999998</v>
          </cell>
          <cell r="AV81">
            <v>0</v>
          </cell>
          <cell r="AW81">
            <v>349783.2</v>
          </cell>
          <cell r="AY81">
            <v>1.6</v>
          </cell>
          <cell r="AZ81">
            <v>0.84</v>
          </cell>
          <cell r="BA81">
            <v>0</v>
          </cell>
          <cell r="BB81">
            <v>142088.51999999999</v>
          </cell>
          <cell r="BD81">
            <v>5.35</v>
          </cell>
          <cell r="BE81">
            <v>2.81</v>
          </cell>
          <cell r="BF81">
            <v>0</v>
          </cell>
          <cell r="BG81">
            <v>209100</v>
          </cell>
          <cell r="BI81">
            <v>2.67</v>
          </cell>
          <cell r="BJ81">
            <v>1.4</v>
          </cell>
          <cell r="BK81">
            <v>0</v>
          </cell>
          <cell r="BL81">
            <v>280561.38</v>
          </cell>
          <cell r="BN81">
            <v>4.01</v>
          </cell>
          <cell r="BO81">
            <v>2.11</v>
          </cell>
          <cell r="BP81">
            <v>0</v>
          </cell>
          <cell r="BQ81">
            <v>156825</v>
          </cell>
          <cell r="BS81">
            <v>2.67</v>
          </cell>
          <cell r="BT81">
            <v>1.4</v>
          </cell>
          <cell r="BU81">
            <v>0</v>
          </cell>
          <cell r="BV81">
            <v>434167.25</v>
          </cell>
          <cell r="BX81">
            <v>2.67</v>
          </cell>
          <cell r="BY81">
            <v>1.4</v>
          </cell>
          <cell r="BZ81">
            <v>0</v>
          </cell>
          <cell r="CA81">
            <v>376124.98</v>
          </cell>
          <cell r="CC81">
            <v>5.35</v>
          </cell>
          <cell r="CD81">
            <v>2.81</v>
          </cell>
          <cell r="CE81">
            <v>0</v>
          </cell>
          <cell r="CF81">
            <v>250920</v>
          </cell>
          <cell r="CH81">
            <v>9837705.5500000007</v>
          </cell>
          <cell r="CJ81">
            <v>9641154.4100000001</v>
          </cell>
        </row>
        <row r="82">
          <cell r="A82" t="str">
            <v>1304100300400</v>
          </cell>
          <cell r="B82" t="str">
            <v>FIELD COMM CONS SCHOOL DIST 3</v>
          </cell>
          <cell r="C82" t="str">
            <v>JEFFERSON</v>
          </cell>
          <cell r="D82" t="str">
            <v>Elementary</v>
          </cell>
          <cell r="E82">
            <v>249.71</v>
          </cell>
          <cell r="G82">
            <v>101.82</v>
          </cell>
          <cell r="H82">
            <v>145.47999999999999</v>
          </cell>
          <cell r="I82">
            <v>145.47999999999999</v>
          </cell>
          <cell r="K82">
            <v>160.88999999999999</v>
          </cell>
          <cell r="L82">
            <v>158.47999999999999</v>
          </cell>
          <cell r="M82">
            <v>88.82</v>
          </cell>
          <cell r="N82">
            <v>0</v>
          </cell>
          <cell r="P82">
            <v>36.231945006065509</v>
          </cell>
          <cell r="Q82">
            <v>65.588054993934492</v>
          </cell>
          <cell r="R82">
            <v>51.768054993934491</v>
          </cell>
          <cell r="S82">
            <v>93.711945006065491</v>
          </cell>
          <cell r="T82">
            <v>0</v>
          </cell>
          <cell r="U82">
            <v>0</v>
          </cell>
          <cell r="W82">
            <v>5.69</v>
          </cell>
          <cell r="X82">
            <v>6.33</v>
          </cell>
          <cell r="Y82">
            <v>0</v>
          </cell>
          <cell r="Z82">
            <v>745324.14</v>
          </cell>
          <cell r="AB82">
            <v>2.4</v>
          </cell>
          <cell r="AC82">
            <v>149064.82</v>
          </cell>
          <cell r="AE82">
            <v>0.8</v>
          </cell>
          <cell r="AF82">
            <v>0.44</v>
          </cell>
          <cell r="AG82">
            <v>0</v>
          </cell>
          <cell r="AH82">
            <v>76888.679999999993</v>
          </cell>
          <cell r="AJ82">
            <v>0.35</v>
          </cell>
          <cell r="AK82">
            <v>0.19</v>
          </cell>
          <cell r="AL82">
            <v>0</v>
          </cell>
          <cell r="AM82">
            <v>33483.78</v>
          </cell>
          <cell r="AO82">
            <v>16.520000000000003</v>
          </cell>
          <cell r="AP82">
            <v>3.93</v>
          </cell>
          <cell r="AQ82">
            <v>1.77</v>
          </cell>
          <cell r="AR82">
            <v>25489.75</v>
          </cell>
          <cell r="AT82">
            <v>0.35</v>
          </cell>
          <cell r="AU82">
            <v>0.35</v>
          </cell>
          <cell r="AV82">
            <v>0</v>
          </cell>
          <cell r="AW82">
            <v>47086.2</v>
          </cell>
          <cell r="AY82">
            <v>0.21</v>
          </cell>
          <cell r="AZ82">
            <v>0.11</v>
          </cell>
          <cell r="BA82">
            <v>0</v>
          </cell>
          <cell r="BB82">
            <v>18634.560000000001</v>
          </cell>
          <cell r="BD82">
            <v>0.71</v>
          </cell>
          <cell r="BE82">
            <v>0.39</v>
          </cell>
          <cell r="BF82">
            <v>0</v>
          </cell>
          <cell r="BG82">
            <v>28187.5</v>
          </cell>
          <cell r="BI82">
            <v>0.35</v>
          </cell>
          <cell r="BJ82">
            <v>0.19</v>
          </cell>
          <cell r="BK82">
            <v>0</v>
          </cell>
          <cell r="BL82">
            <v>37224.36</v>
          </cell>
          <cell r="BN82">
            <v>0.53</v>
          </cell>
          <cell r="BO82">
            <v>0.28999999999999998</v>
          </cell>
          <cell r="BP82">
            <v>0</v>
          </cell>
          <cell r="BQ82">
            <v>21012.5</v>
          </cell>
          <cell r="BS82">
            <v>0.35</v>
          </cell>
          <cell r="BT82">
            <v>0.19</v>
          </cell>
          <cell r="BU82">
            <v>0</v>
          </cell>
          <cell r="BV82">
            <v>57604.5</v>
          </cell>
          <cell r="BX82">
            <v>0.35</v>
          </cell>
          <cell r="BY82">
            <v>0.19</v>
          </cell>
          <cell r="BZ82">
            <v>0</v>
          </cell>
          <cell r="CA82">
            <v>49903.56</v>
          </cell>
          <cell r="CC82">
            <v>0.71</v>
          </cell>
          <cell r="CD82">
            <v>0.39</v>
          </cell>
          <cell r="CE82">
            <v>0</v>
          </cell>
          <cell r="CF82">
            <v>33825</v>
          </cell>
          <cell r="CH82">
            <v>1323729.3500000001</v>
          </cell>
          <cell r="CJ82">
            <v>1298239.6000000001</v>
          </cell>
        </row>
        <row r="83">
          <cell r="A83" t="str">
            <v>0901000102600</v>
          </cell>
          <cell r="B83" t="str">
            <v>FISHER C U SCHOOL DISTRICT 1</v>
          </cell>
          <cell r="C83" t="str">
            <v>CHAMPAIGN</v>
          </cell>
          <cell r="D83" t="str">
            <v>Unit</v>
          </cell>
          <cell r="E83">
            <v>624</v>
          </cell>
          <cell r="G83">
            <v>191.5</v>
          </cell>
          <cell r="H83">
            <v>233.5</v>
          </cell>
          <cell r="I83">
            <v>430.5</v>
          </cell>
          <cell r="K83">
            <v>285</v>
          </cell>
          <cell r="L83">
            <v>283</v>
          </cell>
          <cell r="M83">
            <v>142</v>
          </cell>
          <cell r="N83">
            <v>197</v>
          </cell>
          <cell r="P83">
            <v>55.725884244372985</v>
          </cell>
          <cell r="Q83">
            <v>135.77411575562701</v>
          </cell>
          <cell r="R83">
            <v>67.947749196141473</v>
          </cell>
          <cell r="S83">
            <v>165.55225080385853</v>
          </cell>
          <cell r="T83">
            <v>57.326366559485528</v>
          </cell>
          <cell r="U83">
            <v>139.67363344051446</v>
          </cell>
          <cell r="W83">
            <v>10.5</v>
          </cell>
          <cell r="X83">
            <v>10.01</v>
          </cell>
          <cell r="Y83">
            <v>8.4499999999999993</v>
          </cell>
          <cell r="Z83">
            <v>1870386.92</v>
          </cell>
          <cell r="AB83">
            <v>6.91</v>
          </cell>
          <cell r="AC83">
            <v>453873.87</v>
          </cell>
          <cell r="AE83">
            <v>1.42</v>
          </cell>
          <cell r="AF83">
            <v>0.71</v>
          </cell>
          <cell r="AG83">
            <v>0.98</v>
          </cell>
          <cell r="AH83">
            <v>201501.05</v>
          </cell>
          <cell r="AJ83">
            <v>0.63</v>
          </cell>
          <cell r="AK83">
            <v>0.31</v>
          </cell>
          <cell r="AL83">
            <v>0.32</v>
          </cell>
          <cell r="AM83">
            <v>80956.34</v>
          </cell>
          <cell r="AO83">
            <v>41.06</v>
          </cell>
          <cell r="AP83">
            <v>8.86</v>
          </cell>
          <cell r="AQ83">
            <v>4.42</v>
          </cell>
          <cell r="AR83">
            <v>62269.67</v>
          </cell>
          <cell r="AT83">
            <v>0.63</v>
          </cell>
          <cell r="AU83">
            <v>0.56000000000000005</v>
          </cell>
          <cell r="AV83">
            <v>0.78</v>
          </cell>
          <cell r="AW83">
            <v>140438.82</v>
          </cell>
          <cell r="AY83">
            <v>0.38</v>
          </cell>
          <cell r="AZ83">
            <v>0.18</v>
          </cell>
          <cell r="BA83">
            <v>0.26</v>
          </cell>
          <cell r="BB83">
            <v>47751.06</v>
          </cell>
          <cell r="BD83">
            <v>1.26</v>
          </cell>
          <cell r="BE83">
            <v>0.63</v>
          </cell>
          <cell r="BF83">
            <v>0.98</v>
          </cell>
          <cell r="BG83">
            <v>73543.75</v>
          </cell>
          <cell r="BI83">
            <v>0.63</v>
          </cell>
          <cell r="BJ83">
            <v>0.31</v>
          </cell>
          <cell r="BK83">
            <v>0.32</v>
          </cell>
          <cell r="BL83">
            <v>86856.84</v>
          </cell>
          <cell r="BN83">
            <v>0.95</v>
          </cell>
          <cell r="BO83">
            <v>0.47</v>
          </cell>
          <cell r="BP83">
            <v>0.65</v>
          </cell>
          <cell r="BQ83">
            <v>53043.75</v>
          </cell>
          <cell r="BS83">
            <v>0.63</v>
          </cell>
          <cell r="BT83">
            <v>0.31</v>
          </cell>
          <cell r="BU83">
            <v>0.32</v>
          </cell>
          <cell r="BV83">
            <v>134410.5</v>
          </cell>
          <cell r="BX83">
            <v>0.63</v>
          </cell>
          <cell r="BY83">
            <v>0.31</v>
          </cell>
          <cell r="BZ83">
            <v>0.32</v>
          </cell>
          <cell r="CA83">
            <v>116441.64</v>
          </cell>
          <cell r="CC83">
            <v>1.26</v>
          </cell>
          <cell r="CD83">
            <v>0.63</v>
          </cell>
          <cell r="CE83">
            <v>0.98</v>
          </cell>
          <cell r="CF83">
            <v>88252.5</v>
          </cell>
          <cell r="CH83">
            <v>3409726.7099999995</v>
          </cell>
          <cell r="CJ83">
            <v>3347457.0399999996</v>
          </cell>
        </row>
        <row r="84">
          <cell r="A84" t="str">
            <v>1201303502600</v>
          </cell>
          <cell r="B84" t="str">
            <v>FLORA COMM UNIT SCH DIST 35</v>
          </cell>
          <cell r="C84" t="str">
            <v>CLAY</v>
          </cell>
          <cell r="D84" t="str">
            <v>Unit</v>
          </cell>
          <cell r="E84">
            <v>1293.25</v>
          </cell>
          <cell r="G84">
            <v>419</v>
          </cell>
          <cell r="H84">
            <v>500</v>
          </cell>
          <cell r="I84">
            <v>863</v>
          </cell>
          <cell r="K84">
            <v>631.75</v>
          </cell>
          <cell r="L84">
            <v>620.5</v>
          </cell>
          <cell r="M84">
            <v>298.5</v>
          </cell>
          <cell r="N84">
            <v>363</v>
          </cell>
          <cell r="P84">
            <v>204.92433697347894</v>
          </cell>
          <cell r="Q84">
            <v>214.07566302652106</v>
          </cell>
          <cell r="R84">
            <v>244.53978159126365</v>
          </cell>
          <cell r="S84">
            <v>255.46021840873635</v>
          </cell>
          <cell r="T84">
            <v>177.53588143525741</v>
          </cell>
          <cell r="U84">
            <v>185.46411856474259</v>
          </cell>
          <cell r="W84">
            <v>24.36</v>
          </cell>
          <cell r="X84">
            <v>22.44</v>
          </cell>
          <cell r="Y84">
            <v>16.29</v>
          </cell>
          <cell r="Z84">
            <v>4055960.07</v>
          </cell>
          <cell r="AB84">
            <v>14.78</v>
          </cell>
          <cell r="AC84">
            <v>965024.54</v>
          </cell>
          <cell r="AE84">
            <v>3.15</v>
          </cell>
          <cell r="AF84">
            <v>1.49</v>
          </cell>
          <cell r="AG84">
            <v>1.81</v>
          </cell>
          <cell r="AH84">
            <v>415938.31</v>
          </cell>
          <cell r="AJ84">
            <v>1.4</v>
          </cell>
          <cell r="AK84">
            <v>0.66</v>
          </cell>
          <cell r="AL84">
            <v>0.6</v>
          </cell>
          <cell r="AM84">
            <v>170240.22</v>
          </cell>
          <cell r="AO84">
            <v>88.69</v>
          </cell>
          <cell r="AP84">
            <v>24.619999999999997</v>
          </cell>
          <cell r="AQ84">
            <v>9.17</v>
          </cell>
          <cell r="AR84">
            <v>140931.04999999999</v>
          </cell>
          <cell r="AT84">
            <v>1.4</v>
          </cell>
          <cell r="AU84">
            <v>1.19</v>
          </cell>
          <cell r="AV84">
            <v>1.45</v>
          </cell>
          <cell r="AW84">
            <v>286486.64</v>
          </cell>
          <cell r="AY84">
            <v>0.84</v>
          </cell>
          <cell r="AZ84">
            <v>0.39</v>
          </cell>
          <cell r="BA84">
            <v>0.48</v>
          </cell>
          <cell r="BB84">
            <v>99578.43</v>
          </cell>
          <cell r="BD84">
            <v>2.8</v>
          </cell>
          <cell r="BE84">
            <v>1.32</v>
          </cell>
          <cell r="BF84">
            <v>1.81</v>
          </cell>
          <cell r="BG84">
            <v>151956.25</v>
          </cell>
          <cell r="BI84">
            <v>1.4</v>
          </cell>
          <cell r="BJ84">
            <v>0.66</v>
          </cell>
          <cell r="BK84">
            <v>0.6</v>
          </cell>
          <cell r="BL84">
            <v>183364.44</v>
          </cell>
          <cell r="BN84">
            <v>2.1</v>
          </cell>
          <cell r="BO84">
            <v>0.99</v>
          </cell>
          <cell r="BP84">
            <v>1.21</v>
          </cell>
          <cell r="BQ84">
            <v>110187.5</v>
          </cell>
          <cell r="BS84">
            <v>1.4</v>
          </cell>
          <cell r="BT84">
            <v>0.66</v>
          </cell>
          <cell r="BU84">
            <v>0.6</v>
          </cell>
          <cell r="BV84">
            <v>283755.5</v>
          </cell>
          <cell r="BX84">
            <v>1.4</v>
          </cell>
          <cell r="BY84">
            <v>0.66</v>
          </cell>
          <cell r="BZ84">
            <v>0.6</v>
          </cell>
          <cell r="CA84">
            <v>245821.24</v>
          </cell>
          <cell r="CC84">
            <v>2.8</v>
          </cell>
          <cell r="CD84">
            <v>1.32</v>
          </cell>
          <cell r="CE84">
            <v>1.81</v>
          </cell>
          <cell r="CF84">
            <v>182347.5</v>
          </cell>
          <cell r="CH84">
            <v>7291591.6899999985</v>
          </cell>
          <cell r="CJ84">
            <v>7150660.6399999987</v>
          </cell>
        </row>
        <row r="85">
          <cell r="A85" t="str">
            <v>0701616100200</v>
          </cell>
          <cell r="B85" t="str">
            <v>FLOSSMOOR SCHOOL DISTRICT 161</v>
          </cell>
          <cell r="C85" t="str">
            <v>COOK</v>
          </cell>
          <cell r="D85" t="str">
            <v>Elementary</v>
          </cell>
          <cell r="E85">
            <v>2345.25</v>
          </cell>
          <cell r="G85">
            <v>838</v>
          </cell>
          <cell r="H85">
            <v>1487.5</v>
          </cell>
          <cell r="I85">
            <v>1487.5</v>
          </cell>
          <cell r="K85">
            <v>1404.75</v>
          </cell>
          <cell r="L85">
            <v>1385</v>
          </cell>
          <cell r="M85">
            <v>940.5</v>
          </cell>
          <cell r="N85">
            <v>0</v>
          </cell>
          <cell r="P85">
            <v>281.79574285099983</v>
          </cell>
          <cell r="Q85">
            <v>556.20425714900011</v>
          </cell>
          <cell r="R85">
            <v>500.20425714900023</v>
          </cell>
          <cell r="S85">
            <v>987.29574285099977</v>
          </cell>
          <cell r="T85">
            <v>0</v>
          </cell>
          <cell r="U85">
            <v>0</v>
          </cell>
          <cell r="W85">
            <v>46.59</v>
          </cell>
          <cell r="X85">
            <v>64.5</v>
          </cell>
          <cell r="Y85">
            <v>0</v>
          </cell>
          <cell r="Z85">
            <v>6888357.6299999999</v>
          </cell>
          <cell r="AB85">
            <v>22.21</v>
          </cell>
          <cell r="AC85">
            <v>1377671.52</v>
          </cell>
          <cell r="AE85">
            <v>7.02</v>
          </cell>
          <cell r="AF85">
            <v>4.7</v>
          </cell>
          <cell r="AG85">
            <v>0</v>
          </cell>
          <cell r="AH85">
            <v>726722.04</v>
          </cell>
          <cell r="AJ85">
            <v>3.12</v>
          </cell>
          <cell r="AK85">
            <v>2.09</v>
          </cell>
          <cell r="AL85">
            <v>0</v>
          </cell>
          <cell r="AM85">
            <v>323056.46999999997</v>
          </cell>
          <cell r="AO85">
            <v>153.35000000000002</v>
          </cell>
          <cell r="AP85">
            <v>39.81</v>
          </cell>
          <cell r="AQ85">
            <v>16.63</v>
          </cell>
          <cell r="AR85">
            <v>240720.71</v>
          </cell>
          <cell r="AT85">
            <v>3.12</v>
          </cell>
          <cell r="AU85">
            <v>3.76</v>
          </cell>
          <cell r="AV85">
            <v>0</v>
          </cell>
          <cell r="AW85">
            <v>462790.08</v>
          </cell>
          <cell r="AY85">
            <v>1.87</v>
          </cell>
          <cell r="AZ85">
            <v>1.25</v>
          </cell>
          <cell r="BA85">
            <v>0</v>
          </cell>
          <cell r="BB85">
            <v>181686.96</v>
          </cell>
          <cell r="BD85">
            <v>6.24</v>
          </cell>
          <cell r="BE85">
            <v>4.18</v>
          </cell>
          <cell r="BF85">
            <v>0</v>
          </cell>
          <cell r="BG85">
            <v>267012.5</v>
          </cell>
          <cell r="BI85">
            <v>3.12</v>
          </cell>
          <cell r="BJ85">
            <v>2.09</v>
          </cell>
          <cell r="BK85">
            <v>0</v>
          </cell>
          <cell r="BL85">
            <v>359146.14</v>
          </cell>
          <cell r="BN85">
            <v>4.68</v>
          </cell>
          <cell r="BO85">
            <v>3.13</v>
          </cell>
          <cell r="BP85">
            <v>0</v>
          </cell>
          <cell r="BQ85">
            <v>200131.25</v>
          </cell>
          <cell r="BS85">
            <v>3.12</v>
          </cell>
          <cell r="BT85">
            <v>2.09</v>
          </cell>
          <cell r="BU85">
            <v>0</v>
          </cell>
          <cell r="BV85">
            <v>555776.75</v>
          </cell>
          <cell r="BX85">
            <v>3.12</v>
          </cell>
          <cell r="BY85">
            <v>2.09</v>
          </cell>
          <cell r="BZ85">
            <v>0</v>
          </cell>
          <cell r="CA85">
            <v>481476.94</v>
          </cell>
          <cell r="CC85">
            <v>6.24</v>
          </cell>
          <cell r="CD85">
            <v>4.18</v>
          </cell>
          <cell r="CE85">
            <v>0</v>
          </cell>
          <cell r="CF85">
            <v>320415</v>
          </cell>
          <cell r="CH85">
            <v>12384963.990000004</v>
          </cell>
          <cell r="CJ85">
            <v>12144243.280000003</v>
          </cell>
        </row>
        <row r="86">
          <cell r="A86" t="str">
            <v>0701616900200</v>
          </cell>
          <cell r="B86" t="str">
            <v>FORD HEIGHTS SCHOOL DISTRICT 169</v>
          </cell>
          <cell r="C86" t="str">
            <v>COOK</v>
          </cell>
          <cell r="D86" t="str">
            <v>Elementary</v>
          </cell>
          <cell r="E86">
            <v>407.5</v>
          </cell>
          <cell r="G86">
            <v>187.5</v>
          </cell>
          <cell r="H86">
            <v>220</v>
          </cell>
          <cell r="I86">
            <v>220</v>
          </cell>
          <cell r="K86">
            <v>280.5</v>
          </cell>
          <cell r="L86">
            <v>280.5</v>
          </cell>
          <cell r="M86">
            <v>127</v>
          </cell>
          <cell r="N86">
            <v>0</v>
          </cell>
          <cell r="P86">
            <v>144.47852760736197</v>
          </cell>
          <cell r="Q86">
            <v>43.021472392638032</v>
          </cell>
          <cell r="R86">
            <v>169.52147239263803</v>
          </cell>
          <cell r="S86">
            <v>50.478527607361968</v>
          </cell>
          <cell r="T86">
            <v>0</v>
          </cell>
          <cell r="U86">
            <v>0</v>
          </cell>
          <cell r="W86">
            <v>11.78</v>
          </cell>
          <cell r="X86">
            <v>10.49</v>
          </cell>
          <cell r="Y86">
            <v>0</v>
          </cell>
          <cell r="Z86">
            <v>1380895.89</v>
          </cell>
          <cell r="AB86">
            <v>4.45</v>
          </cell>
          <cell r="AC86">
            <v>276179.17</v>
          </cell>
          <cell r="AE86">
            <v>1.4</v>
          </cell>
          <cell r="AF86">
            <v>0.63</v>
          </cell>
          <cell r="AG86">
            <v>0</v>
          </cell>
          <cell r="AH86">
            <v>125874.21</v>
          </cell>
          <cell r="AJ86">
            <v>0.62</v>
          </cell>
          <cell r="AK86">
            <v>0.28000000000000003</v>
          </cell>
          <cell r="AL86">
            <v>0</v>
          </cell>
          <cell r="AM86">
            <v>55806.3</v>
          </cell>
          <cell r="AO86">
            <v>30.18</v>
          </cell>
          <cell r="AP86">
            <v>10.62</v>
          </cell>
          <cell r="AQ86">
            <v>2.89</v>
          </cell>
          <cell r="AR86">
            <v>50549.57</v>
          </cell>
          <cell r="AT86">
            <v>0.62</v>
          </cell>
          <cell r="AU86">
            <v>0.5</v>
          </cell>
          <cell r="AV86">
            <v>0</v>
          </cell>
          <cell r="AW86">
            <v>75337.919999999998</v>
          </cell>
          <cell r="AY86">
            <v>0.37</v>
          </cell>
          <cell r="AZ86">
            <v>0.16</v>
          </cell>
          <cell r="BA86">
            <v>0</v>
          </cell>
          <cell r="BB86">
            <v>30863.49</v>
          </cell>
          <cell r="BD86">
            <v>1.24</v>
          </cell>
          <cell r="BE86">
            <v>0.56000000000000005</v>
          </cell>
          <cell r="BF86">
            <v>0</v>
          </cell>
          <cell r="BG86">
            <v>46125</v>
          </cell>
          <cell r="BI86">
            <v>0.62</v>
          </cell>
          <cell r="BJ86">
            <v>0.28000000000000003</v>
          </cell>
          <cell r="BK86">
            <v>0</v>
          </cell>
          <cell r="BL86">
            <v>62040.6</v>
          </cell>
          <cell r="BN86">
            <v>0.93</v>
          </cell>
          <cell r="BO86">
            <v>0.42</v>
          </cell>
          <cell r="BP86">
            <v>0</v>
          </cell>
          <cell r="BQ86">
            <v>34593.75</v>
          </cell>
          <cell r="BS86">
            <v>0.62</v>
          </cell>
          <cell r="BT86">
            <v>0.28000000000000003</v>
          </cell>
          <cell r="BU86">
            <v>0</v>
          </cell>
          <cell r="BV86">
            <v>96007.5</v>
          </cell>
          <cell r="BX86">
            <v>0.62</v>
          </cell>
          <cell r="BY86">
            <v>0.28000000000000003</v>
          </cell>
          <cell r="BZ86">
            <v>0</v>
          </cell>
          <cell r="CA86">
            <v>83172.600000000006</v>
          </cell>
          <cell r="CC86">
            <v>1.24</v>
          </cell>
          <cell r="CD86">
            <v>0.56000000000000005</v>
          </cell>
          <cell r="CE86">
            <v>0</v>
          </cell>
          <cell r="CF86">
            <v>55350</v>
          </cell>
          <cell r="CH86">
            <v>2372796</v>
          </cell>
          <cell r="CJ86">
            <v>2322246.4300000002</v>
          </cell>
        </row>
        <row r="87">
          <cell r="A87" t="str">
            <v>0601609100200</v>
          </cell>
          <cell r="B87" t="str">
            <v>FOREST PARK SCHOOL DIST 91</v>
          </cell>
          <cell r="C87" t="str">
            <v>COOK</v>
          </cell>
          <cell r="D87" t="str">
            <v>Elementary</v>
          </cell>
          <cell r="E87">
            <v>773.3</v>
          </cell>
          <cell r="G87">
            <v>372.65</v>
          </cell>
          <cell r="H87">
            <v>384.99</v>
          </cell>
          <cell r="I87">
            <v>384.99</v>
          </cell>
          <cell r="K87">
            <v>543.96999999999991</v>
          </cell>
          <cell r="L87">
            <v>528.30999999999995</v>
          </cell>
          <cell r="M87">
            <v>229.32999999999998</v>
          </cell>
          <cell r="N87">
            <v>0</v>
          </cell>
          <cell r="P87">
            <v>205.26638575048833</v>
          </cell>
          <cell r="Q87">
            <v>167.38361424951165</v>
          </cell>
          <cell r="R87">
            <v>212.06361424951163</v>
          </cell>
          <cell r="S87">
            <v>172.92638575048838</v>
          </cell>
          <cell r="T87">
            <v>0</v>
          </cell>
          <cell r="U87">
            <v>0</v>
          </cell>
          <cell r="W87">
            <v>22.05</v>
          </cell>
          <cell r="X87">
            <v>17.52</v>
          </cell>
          <cell r="Y87">
            <v>0</v>
          </cell>
          <cell r="Z87">
            <v>2453616.9900000002</v>
          </cell>
          <cell r="AB87">
            <v>7.91</v>
          </cell>
          <cell r="AC87">
            <v>490723.39</v>
          </cell>
          <cell r="AE87">
            <v>2.71</v>
          </cell>
          <cell r="AF87">
            <v>1.1399999999999999</v>
          </cell>
          <cell r="AG87">
            <v>0</v>
          </cell>
          <cell r="AH87">
            <v>238726.95</v>
          </cell>
          <cell r="AJ87">
            <v>1.2</v>
          </cell>
          <cell r="AK87">
            <v>0.5</v>
          </cell>
          <cell r="AL87">
            <v>0</v>
          </cell>
          <cell r="AM87">
            <v>105411.9</v>
          </cell>
          <cell r="AO87">
            <v>54.050000000000004</v>
          </cell>
          <cell r="AP87">
            <v>17.090000000000003</v>
          </cell>
          <cell r="AQ87">
            <v>5.48</v>
          </cell>
          <cell r="AR87">
            <v>88349.49</v>
          </cell>
          <cell r="AT87">
            <v>1.2</v>
          </cell>
          <cell r="AU87">
            <v>0.91</v>
          </cell>
          <cell r="AV87">
            <v>0</v>
          </cell>
          <cell r="AW87">
            <v>141931.26</v>
          </cell>
          <cell r="AY87">
            <v>0.72</v>
          </cell>
          <cell r="AZ87">
            <v>0.3</v>
          </cell>
          <cell r="BA87">
            <v>0</v>
          </cell>
          <cell r="BB87">
            <v>59397.66</v>
          </cell>
          <cell r="BD87">
            <v>2.41</v>
          </cell>
          <cell r="BE87">
            <v>1.01</v>
          </cell>
          <cell r="BF87">
            <v>0</v>
          </cell>
          <cell r="BG87">
            <v>87637.5</v>
          </cell>
          <cell r="BI87">
            <v>1.2</v>
          </cell>
          <cell r="BJ87">
            <v>0.5</v>
          </cell>
          <cell r="BK87">
            <v>0</v>
          </cell>
          <cell r="BL87">
            <v>117187.8</v>
          </cell>
          <cell r="BN87">
            <v>1.81</v>
          </cell>
          <cell r="BO87">
            <v>0.76</v>
          </cell>
          <cell r="BP87">
            <v>0</v>
          </cell>
          <cell r="BQ87">
            <v>65856.25</v>
          </cell>
          <cell r="BS87">
            <v>1.2</v>
          </cell>
          <cell r="BT87">
            <v>0.5</v>
          </cell>
          <cell r="BU87">
            <v>0</v>
          </cell>
          <cell r="BV87">
            <v>181347.5</v>
          </cell>
          <cell r="BX87">
            <v>1.2</v>
          </cell>
          <cell r="BY87">
            <v>0.5</v>
          </cell>
          <cell r="BZ87">
            <v>0</v>
          </cell>
          <cell r="CA87">
            <v>157103.79999999999</v>
          </cell>
          <cell r="CC87">
            <v>2.41</v>
          </cell>
          <cell r="CD87">
            <v>1.01</v>
          </cell>
          <cell r="CE87">
            <v>0</v>
          </cell>
          <cell r="CF87">
            <v>105165</v>
          </cell>
          <cell r="CH87">
            <v>4292455.49</v>
          </cell>
          <cell r="CJ87">
            <v>4204106</v>
          </cell>
        </row>
        <row r="88">
          <cell r="A88" t="str">
            <v>0701614200200</v>
          </cell>
          <cell r="B88" t="str">
            <v>FOREST RIDGE SCHOOL DIST 142</v>
          </cell>
          <cell r="C88" t="str">
            <v>COOK</v>
          </cell>
          <cell r="D88" t="str">
            <v>Elementary</v>
          </cell>
          <cell r="E88">
            <v>1559</v>
          </cell>
          <cell r="G88">
            <v>632.5</v>
          </cell>
          <cell r="H88">
            <v>911</v>
          </cell>
          <cell r="I88">
            <v>911</v>
          </cell>
          <cell r="K88">
            <v>981.5</v>
          </cell>
          <cell r="L88">
            <v>966</v>
          </cell>
          <cell r="M88">
            <v>577.5</v>
          </cell>
          <cell r="N88">
            <v>0</v>
          </cell>
          <cell r="P88">
            <v>211.85779073534178</v>
          </cell>
          <cell r="Q88">
            <v>420.64220926465822</v>
          </cell>
          <cell r="R88">
            <v>305.14220926465828</v>
          </cell>
          <cell r="S88">
            <v>605.85779073534172</v>
          </cell>
          <cell r="T88">
            <v>0</v>
          </cell>
          <cell r="U88">
            <v>0</v>
          </cell>
          <cell r="W88">
            <v>35.15</v>
          </cell>
          <cell r="X88">
            <v>39.49</v>
          </cell>
          <cell r="Y88">
            <v>0</v>
          </cell>
          <cell r="Z88">
            <v>4628202.4800000004</v>
          </cell>
          <cell r="AB88">
            <v>14.92</v>
          </cell>
          <cell r="AC88">
            <v>925640.49</v>
          </cell>
          <cell r="AE88">
            <v>4.9000000000000004</v>
          </cell>
          <cell r="AF88">
            <v>2.88</v>
          </cell>
          <cell r="AG88">
            <v>0</v>
          </cell>
          <cell r="AH88">
            <v>482414.46</v>
          </cell>
          <cell r="AJ88">
            <v>2.1800000000000002</v>
          </cell>
          <cell r="AK88">
            <v>1.28</v>
          </cell>
          <cell r="AL88">
            <v>0</v>
          </cell>
          <cell r="AM88">
            <v>214544.22</v>
          </cell>
          <cell r="AO88">
            <v>102.87</v>
          </cell>
          <cell r="AP88">
            <v>28.98</v>
          </cell>
          <cell r="AQ88">
            <v>11.05</v>
          </cell>
          <cell r="AR88">
            <v>164171.15</v>
          </cell>
          <cell r="AT88">
            <v>2.1800000000000002</v>
          </cell>
          <cell r="AU88">
            <v>2.31</v>
          </cell>
          <cell r="AV88">
            <v>0</v>
          </cell>
          <cell r="AW88">
            <v>302024.34000000003</v>
          </cell>
          <cell r="AY88">
            <v>1.3</v>
          </cell>
          <cell r="AZ88">
            <v>0.77</v>
          </cell>
          <cell r="BA88">
            <v>0</v>
          </cell>
          <cell r="BB88">
            <v>120542.31</v>
          </cell>
          <cell r="BD88">
            <v>4.3600000000000003</v>
          </cell>
          <cell r="BE88">
            <v>2.56</v>
          </cell>
          <cell r="BF88">
            <v>0</v>
          </cell>
          <cell r="BG88">
            <v>177325</v>
          </cell>
          <cell r="BI88">
            <v>2.1800000000000002</v>
          </cell>
          <cell r="BJ88">
            <v>1.28</v>
          </cell>
          <cell r="BK88">
            <v>0</v>
          </cell>
          <cell r="BL88">
            <v>238511.64</v>
          </cell>
          <cell r="BN88">
            <v>3.27</v>
          </cell>
          <cell r="BO88">
            <v>1.92</v>
          </cell>
          <cell r="BP88">
            <v>0</v>
          </cell>
          <cell r="BQ88">
            <v>132993.75</v>
          </cell>
          <cell r="BS88">
            <v>2.1800000000000002</v>
          </cell>
          <cell r="BT88">
            <v>1.28</v>
          </cell>
          <cell r="BU88">
            <v>0</v>
          </cell>
          <cell r="BV88">
            <v>369095.5</v>
          </cell>
          <cell r="BX88">
            <v>2.1800000000000002</v>
          </cell>
          <cell r="BY88">
            <v>1.28</v>
          </cell>
          <cell r="BZ88">
            <v>0</v>
          </cell>
          <cell r="CA88">
            <v>319752.44</v>
          </cell>
          <cell r="CC88">
            <v>4.3600000000000003</v>
          </cell>
          <cell r="CD88">
            <v>2.56</v>
          </cell>
          <cell r="CE88">
            <v>0</v>
          </cell>
          <cell r="CF88">
            <v>212790</v>
          </cell>
          <cell r="CH88">
            <v>8288007.7800000003</v>
          </cell>
          <cell r="CJ88">
            <v>8123836.6299999999</v>
          </cell>
        </row>
        <row r="89">
          <cell r="A89" t="str">
            <v>0106900102600</v>
          </cell>
          <cell r="B89" t="str">
            <v>FRANKLIN C U SCHOOL DISTRICT 1</v>
          </cell>
          <cell r="C89" t="str">
            <v>MORGAN</v>
          </cell>
          <cell r="D89" t="str">
            <v>Unit</v>
          </cell>
          <cell r="E89">
            <v>288.75</v>
          </cell>
          <cell r="G89">
            <v>90.5</v>
          </cell>
          <cell r="H89">
            <v>115</v>
          </cell>
          <cell r="I89">
            <v>197.5</v>
          </cell>
          <cell r="K89">
            <v>139.25</v>
          </cell>
          <cell r="L89">
            <v>138.5</v>
          </cell>
          <cell r="M89">
            <v>67</v>
          </cell>
          <cell r="N89">
            <v>82.5</v>
          </cell>
          <cell r="P89">
            <v>29.852430555555554</v>
          </cell>
          <cell r="Q89">
            <v>60.647569444444443</v>
          </cell>
          <cell r="R89">
            <v>37.934027777777779</v>
          </cell>
          <cell r="S89">
            <v>77.065972222222229</v>
          </cell>
          <cell r="T89">
            <v>27.213541666666668</v>
          </cell>
          <cell r="U89">
            <v>55.286458333333329</v>
          </cell>
          <cell r="W89">
            <v>5.0199999999999996</v>
          </cell>
          <cell r="X89">
            <v>4.97</v>
          </cell>
          <cell r="Y89">
            <v>3.57</v>
          </cell>
          <cell r="Z89">
            <v>872359.44</v>
          </cell>
          <cell r="AB89">
            <v>3.18</v>
          </cell>
          <cell r="AC89">
            <v>208184.72</v>
          </cell>
          <cell r="AE89">
            <v>0.69</v>
          </cell>
          <cell r="AF89">
            <v>0.33</v>
          </cell>
          <cell r="AG89">
            <v>0.41</v>
          </cell>
          <cell r="AH89">
            <v>92292.77</v>
          </cell>
          <cell r="AJ89">
            <v>0.3</v>
          </cell>
          <cell r="AK89">
            <v>0.14000000000000001</v>
          </cell>
          <cell r="AL89">
            <v>0.13</v>
          </cell>
          <cell r="AM89">
            <v>36492.67</v>
          </cell>
          <cell r="AO89">
            <v>19.109999999999996</v>
          </cell>
          <cell r="AP89">
            <v>4.38</v>
          </cell>
          <cell r="AQ89">
            <v>2.04</v>
          </cell>
          <cell r="AR89">
            <v>29282.21</v>
          </cell>
          <cell r="AT89">
            <v>0.3</v>
          </cell>
          <cell r="AU89">
            <v>0.26</v>
          </cell>
          <cell r="AV89">
            <v>0.33</v>
          </cell>
          <cell r="AW89">
            <v>63219.54</v>
          </cell>
          <cell r="AY89">
            <v>0.18</v>
          </cell>
          <cell r="AZ89">
            <v>0.08</v>
          </cell>
          <cell r="BA89">
            <v>0.11</v>
          </cell>
          <cell r="BB89">
            <v>21546.21</v>
          </cell>
          <cell r="BD89">
            <v>0.61</v>
          </cell>
          <cell r="BE89">
            <v>0.28999999999999998</v>
          </cell>
          <cell r="BF89">
            <v>0.41</v>
          </cell>
          <cell r="BG89">
            <v>33568.75</v>
          </cell>
          <cell r="BI89">
            <v>0.3</v>
          </cell>
          <cell r="BJ89">
            <v>0.14000000000000001</v>
          </cell>
          <cell r="BK89">
            <v>0.13</v>
          </cell>
          <cell r="BL89">
            <v>39292.379999999997</v>
          </cell>
          <cell r="BN89">
            <v>0.46</v>
          </cell>
          <cell r="BO89">
            <v>0.22</v>
          </cell>
          <cell r="BP89">
            <v>0.27</v>
          </cell>
          <cell r="BQ89">
            <v>24343.75</v>
          </cell>
          <cell r="BS89">
            <v>0.3</v>
          </cell>
          <cell r="BT89">
            <v>0.14000000000000001</v>
          </cell>
          <cell r="BU89">
            <v>0.13</v>
          </cell>
          <cell r="BV89">
            <v>60804.75</v>
          </cell>
          <cell r="BX89">
            <v>0.3</v>
          </cell>
          <cell r="BY89">
            <v>0.14000000000000001</v>
          </cell>
          <cell r="BZ89">
            <v>0.13</v>
          </cell>
          <cell r="CA89">
            <v>52675.98</v>
          </cell>
          <cell r="CC89">
            <v>0.61</v>
          </cell>
          <cell r="CD89">
            <v>0.28999999999999998</v>
          </cell>
          <cell r="CE89">
            <v>0.41</v>
          </cell>
          <cell r="CF89">
            <v>40282.5</v>
          </cell>
          <cell r="CH89">
            <v>1574345.6699999997</v>
          </cell>
          <cell r="CJ89">
            <v>1545063.4599999997</v>
          </cell>
        </row>
        <row r="90">
          <cell r="A90" t="str">
            <v>0601608400200</v>
          </cell>
          <cell r="B90" t="str">
            <v>FRANKLIN PARK SCHOOL DIST 84</v>
          </cell>
          <cell r="C90" t="str">
            <v>COOK</v>
          </cell>
          <cell r="D90" t="str">
            <v>Elementary</v>
          </cell>
          <cell r="E90">
            <v>1306.25</v>
          </cell>
          <cell r="G90">
            <v>537.5</v>
          </cell>
          <cell r="H90">
            <v>754</v>
          </cell>
          <cell r="I90">
            <v>754</v>
          </cell>
          <cell r="K90">
            <v>864.75</v>
          </cell>
          <cell r="L90">
            <v>850</v>
          </cell>
          <cell r="M90">
            <v>441.5</v>
          </cell>
          <cell r="N90">
            <v>0</v>
          </cell>
          <cell r="P90">
            <v>329.61672473867594</v>
          </cell>
          <cell r="Q90">
            <v>207.88327526132406</v>
          </cell>
          <cell r="R90">
            <v>462.383275261324</v>
          </cell>
          <cell r="S90">
            <v>291.616724738676</v>
          </cell>
          <cell r="T90">
            <v>0</v>
          </cell>
          <cell r="U90">
            <v>0</v>
          </cell>
          <cell r="W90">
            <v>32.36</v>
          </cell>
          <cell r="X90">
            <v>34.78</v>
          </cell>
          <cell r="Y90">
            <v>0</v>
          </cell>
          <cell r="Z90">
            <v>4163149.98</v>
          </cell>
          <cell r="AB90">
            <v>13.42</v>
          </cell>
          <cell r="AC90">
            <v>832629.99</v>
          </cell>
          <cell r="AE90">
            <v>4.32</v>
          </cell>
          <cell r="AF90">
            <v>2.2000000000000002</v>
          </cell>
          <cell r="AG90">
            <v>0</v>
          </cell>
          <cell r="AH90">
            <v>404285.64</v>
          </cell>
          <cell r="AJ90">
            <v>1.92</v>
          </cell>
          <cell r="AK90">
            <v>0.98</v>
          </cell>
          <cell r="AL90">
            <v>0</v>
          </cell>
          <cell r="AM90">
            <v>179820.3</v>
          </cell>
          <cell r="AO90">
            <v>91.710000000000008</v>
          </cell>
          <cell r="AP90">
            <v>40.440000000000005</v>
          </cell>
          <cell r="AQ90">
            <v>9.26</v>
          </cell>
          <cell r="AR90">
            <v>163680.67000000001</v>
          </cell>
          <cell r="AT90">
            <v>1.92</v>
          </cell>
          <cell r="AU90">
            <v>1.76</v>
          </cell>
          <cell r="AV90">
            <v>0</v>
          </cell>
          <cell r="AW90">
            <v>247538.88</v>
          </cell>
          <cell r="AY90">
            <v>1.1499999999999999</v>
          </cell>
          <cell r="AZ90">
            <v>0.57999999999999996</v>
          </cell>
          <cell r="BA90">
            <v>0</v>
          </cell>
          <cell r="BB90">
            <v>100743.09</v>
          </cell>
          <cell r="BD90">
            <v>3.84</v>
          </cell>
          <cell r="BE90">
            <v>1.96</v>
          </cell>
          <cell r="BF90">
            <v>0</v>
          </cell>
          <cell r="BG90">
            <v>148625</v>
          </cell>
          <cell r="BI90">
            <v>1.92</v>
          </cell>
          <cell r="BJ90">
            <v>0.98</v>
          </cell>
          <cell r="BK90">
            <v>0</v>
          </cell>
          <cell r="BL90">
            <v>199908.6</v>
          </cell>
          <cell r="BN90">
            <v>2.88</v>
          </cell>
          <cell r="BO90">
            <v>1.47</v>
          </cell>
          <cell r="BP90">
            <v>0</v>
          </cell>
          <cell r="BQ90">
            <v>111468.75</v>
          </cell>
          <cell r="BS90">
            <v>1.92</v>
          </cell>
          <cell r="BT90">
            <v>0.98</v>
          </cell>
          <cell r="BU90">
            <v>0</v>
          </cell>
          <cell r="BV90">
            <v>309357.5</v>
          </cell>
          <cell r="BX90">
            <v>1.92</v>
          </cell>
          <cell r="BY90">
            <v>0.98</v>
          </cell>
          <cell r="BZ90">
            <v>0</v>
          </cell>
          <cell r="CA90">
            <v>268000.59999999998</v>
          </cell>
          <cell r="CC90">
            <v>3.84</v>
          </cell>
          <cell r="CD90">
            <v>1.96</v>
          </cell>
          <cell r="CE90">
            <v>0</v>
          </cell>
          <cell r="CF90">
            <v>178350</v>
          </cell>
          <cell r="CH90">
            <v>7307558.9999999981</v>
          </cell>
          <cell r="CJ90">
            <v>7143878.3299999982</v>
          </cell>
        </row>
        <row r="91">
          <cell r="A91" t="str">
            <v>0808914502200</v>
          </cell>
          <cell r="B91" t="str">
            <v>FREEPORT SCHOOL DIST 145</v>
          </cell>
          <cell r="C91" t="str">
            <v>STEPHENSON</v>
          </cell>
          <cell r="D91" t="str">
            <v>Unit</v>
          </cell>
          <cell r="E91">
            <v>3928.39</v>
          </cell>
          <cell r="G91">
            <v>1213.07</v>
          </cell>
          <cell r="H91">
            <v>1471.49</v>
          </cell>
          <cell r="I91">
            <v>2691.8199999999997</v>
          </cell>
          <cell r="K91">
            <v>1832.56</v>
          </cell>
          <cell r="L91">
            <v>1809.06</v>
          </cell>
          <cell r="M91">
            <v>875.5</v>
          </cell>
          <cell r="N91">
            <v>1220.33</v>
          </cell>
          <cell r="P91">
            <v>940.97120021306625</v>
          </cell>
          <cell r="Q91">
            <v>272.09879978693368</v>
          </cell>
          <cell r="R91">
            <v>1141.4260606572786</v>
          </cell>
          <cell r="S91">
            <v>330.06393934272137</v>
          </cell>
          <cell r="T91">
            <v>946.60273912965545</v>
          </cell>
          <cell r="U91">
            <v>273.72726087034448</v>
          </cell>
          <cell r="W91">
            <v>76.33</v>
          </cell>
          <cell r="X91">
            <v>70.27</v>
          </cell>
          <cell r="Y91">
            <v>58.27</v>
          </cell>
          <cell r="Z91">
            <v>13218247.810000001</v>
          </cell>
          <cell r="AB91">
            <v>48.74</v>
          </cell>
          <cell r="AC91">
            <v>3193914.84</v>
          </cell>
          <cell r="AE91">
            <v>9.16</v>
          </cell>
          <cell r="AF91">
            <v>4.37</v>
          </cell>
          <cell r="AG91">
            <v>6.1</v>
          </cell>
          <cell r="AH91">
            <v>1271097.01</v>
          </cell>
          <cell r="AJ91">
            <v>4.07</v>
          </cell>
          <cell r="AK91">
            <v>1.94</v>
          </cell>
          <cell r="AL91">
            <v>2.0299999999999998</v>
          </cell>
          <cell r="AM91">
            <v>516473.36</v>
          </cell>
          <cell r="AO91">
            <v>286.50000000000006</v>
          </cell>
          <cell r="AP91">
            <v>108.88999999999997</v>
          </cell>
          <cell r="AQ91">
            <v>27.86</v>
          </cell>
          <cell r="AR91">
            <v>489802.54</v>
          </cell>
          <cell r="AT91">
            <v>4.07</v>
          </cell>
          <cell r="AU91">
            <v>3.5</v>
          </cell>
          <cell r="AV91">
            <v>4.88</v>
          </cell>
          <cell r="AW91">
            <v>887042.5</v>
          </cell>
          <cell r="AY91">
            <v>2.44</v>
          </cell>
          <cell r="AZ91">
            <v>1.1599999999999999</v>
          </cell>
          <cell r="BA91">
            <v>1.62</v>
          </cell>
          <cell r="BB91">
            <v>303976.26</v>
          </cell>
          <cell r="BD91">
            <v>8.14</v>
          </cell>
          <cell r="BE91">
            <v>3.89</v>
          </cell>
          <cell r="BF91">
            <v>6.1</v>
          </cell>
          <cell r="BG91">
            <v>464581.25</v>
          </cell>
          <cell r="BI91">
            <v>4.07</v>
          </cell>
          <cell r="BJ91">
            <v>1.94</v>
          </cell>
          <cell r="BK91">
            <v>2.0299999999999998</v>
          </cell>
          <cell r="BL91">
            <v>554229.36</v>
          </cell>
          <cell r="BN91">
            <v>6.1</v>
          </cell>
          <cell r="BO91">
            <v>2.91</v>
          </cell>
          <cell r="BP91">
            <v>4.0599999999999996</v>
          </cell>
          <cell r="BQ91">
            <v>334918.75</v>
          </cell>
          <cell r="BS91">
            <v>4.07</v>
          </cell>
          <cell r="BT91">
            <v>1.94</v>
          </cell>
          <cell r="BU91">
            <v>2.0299999999999998</v>
          </cell>
          <cell r="BV91">
            <v>857667</v>
          </cell>
          <cell r="BX91">
            <v>4.07</v>
          </cell>
          <cell r="BY91">
            <v>1.94</v>
          </cell>
          <cell r="BZ91">
            <v>2.0299999999999998</v>
          </cell>
          <cell r="CA91">
            <v>743008.56</v>
          </cell>
          <cell r="CC91">
            <v>8.14</v>
          </cell>
          <cell r="CD91">
            <v>3.89</v>
          </cell>
          <cell r="CE91">
            <v>6.1</v>
          </cell>
          <cell r="CF91">
            <v>557497.5</v>
          </cell>
          <cell r="CH91">
            <v>23392456.739999998</v>
          </cell>
          <cell r="CJ91">
            <v>22902654.199999999</v>
          </cell>
        </row>
        <row r="92">
          <cell r="A92" t="str">
            <v>0804312002200</v>
          </cell>
          <cell r="B92" t="str">
            <v>GALENA UNIT SCHOOL DIST 120</v>
          </cell>
          <cell r="C92" t="str">
            <v>JO DAVIESS</v>
          </cell>
          <cell r="D92" t="str">
            <v>Unit</v>
          </cell>
          <cell r="E92">
            <v>806.5</v>
          </cell>
          <cell r="G92">
            <v>245</v>
          </cell>
          <cell r="H92">
            <v>307.5</v>
          </cell>
          <cell r="I92">
            <v>553</v>
          </cell>
          <cell r="K92">
            <v>382</v>
          </cell>
          <cell r="L92">
            <v>373.5</v>
          </cell>
          <cell r="M92">
            <v>179</v>
          </cell>
          <cell r="N92">
            <v>245.5</v>
          </cell>
          <cell r="P92">
            <v>92.412280701754383</v>
          </cell>
          <cell r="Q92">
            <v>152.58771929824562</v>
          </cell>
          <cell r="R92">
            <v>115.98684210526316</v>
          </cell>
          <cell r="S92">
            <v>191.51315789473682</v>
          </cell>
          <cell r="T92">
            <v>92.600877192982452</v>
          </cell>
          <cell r="U92">
            <v>152.89912280701753</v>
          </cell>
          <cell r="W92">
            <v>13.79</v>
          </cell>
          <cell r="X92">
            <v>13.45</v>
          </cell>
          <cell r="Y92">
            <v>10.74</v>
          </cell>
          <cell r="Z92">
            <v>2449924.5</v>
          </cell>
          <cell r="AB92">
            <v>9.02</v>
          </cell>
          <cell r="AC92">
            <v>591406.71</v>
          </cell>
          <cell r="AE92">
            <v>1.91</v>
          </cell>
          <cell r="AF92">
            <v>0.89</v>
          </cell>
          <cell r="AG92">
            <v>1.22</v>
          </cell>
          <cell r="AH92">
            <v>260048.06</v>
          </cell>
          <cell r="AJ92">
            <v>0.84</v>
          </cell>
          <cell r="AK92">
            <v>0.39</v>
          </cell>
          <cell r="AL92">
            <v>0.4</v>
          </cell>
          <cell r="AM92">
            <v>104605.81</v>
          </cell>
          <cell r="AO92">
            <v>53.699999999999996</v>
          </cell>
          <cell r="AP92">
            <v>15.530000000000001</v>
          </cell>
          <cell r="AQ92">
            <v>5.71</v>
          </cell>
          <cell r="AR92">
            <v>86156.96</v>
          </cell>
          <cell r="AT92">
            <v>0.84</v>
          </cell>
          <cell r="AU92">
            <v>0.71</v>
          </cell>
          <cell r="AV92">
            <v>0.98</v>
          </cell>
          <cell r="AW92">
            <v>180139.78</v>
          </cell>
          <cell r="AY92">
            <v>0.5</v>
          </cell>
          <cell r="AZ92">
            <v>0.23</v>
          </cell>
          <cell r="BA92">
            <v>0.32</v>
          </cell>
          <cell r="BB92">
            <v>61144.65</v>
          </cell>
          <cell r="BD92">
            <v>1.69</v>
          </cell>
          <cell r="BE92">
            <v>0.79</v>
          </cell>
          <cell r="BF92">
            <v>1.22</v>
          </cell>
          <cell r="BG92">
            <v>94812.5</v>
          </cell>
          <cell r="BI92">
            <v>0.84</v>
          </cell>
          <cell r="BJ92">
            <v>0.39</v>
          </cell>
          <cell r="BK92">
            <v>0.4</v>
          </cell>
          <cell r="BL92">
            <v>112362.42</v>
          </cell>
          <cell r="BN92">
            <v>1.27</v>
          </cell>
          <cell r="BO92">
            <v>0.59</v>
          </cell>
          <cell r="BP92">
            <v>0.81</v>
          </cell>
          <cell r="BQ92">
            <v>68418.75</v>
          </cell>
          <cell r="BS92">
            <v>0.84</v>
          </cell>
          <cell r="BT92">
            <v>0.39</v>
          </cell>
          <cell r="BU92">
            <v>0.4</v>
          </cell>
          <cell r="BV92">
            <v>173880.25</v>
          </cell>
          <cell r="BX92">
            <v>0.84</v>
          </cell>
          <cell r="BY92">
            <v>0.39</v>
          </cell>
          <cell r="BZ92">
            <v>0.4</v>
          </cell>
          <cell r="CA92">
            <v>150634.82</v>
          </cell>
          <cell r="CC92">
            <v>1.69</v>
          </cell>
          <cell r="CD92">
            <v>0.79</v>
          </cell>
          <cell r="CE92">
            <v>1.22</v>
          </cell>
          <cell r="CF92">
            <v>113775</v>
          </cell>
          <cell r="CH92">
            <v>4447310.21</v>
          </cell>
          <cell r="CJ92">
            <v>4361153.25</v>
          </cell>
        </row>
        <row r="93">
          <cell r="A93" t="str">
            <v>0701613300200</v>
          </cell>
          <cell r="B93" t="str">
            <v>GEN GEO PATTON SCHOOL DIST 133</v>
          </cell>
          <cell r="C93" t="str">
            <v>COOK</v>
          </cell>
          <cell r="D93" t="str">
            <v>Elementary</v>
          </cell>
          <cell r="E93">
            <v>237.46</v>
          </cell>
          <cell r="G93">
            <v>102.97999999999999</v>
          </cell>
          <cell r="H93">
            <v>132.97999999999999</v>
          </cell>
          <cell r="I93">
            <v>132.97999999999999</v>
          </cell>
          <cell r="K93">
            <v>162.47</v>
          </cell>
          <cell r="L93">
            <v>160.97</v>
          </cell>
          <cell r="M93">
            <v>74.989999999999995</v>
          </cell>
          <cell r="N93">
            <v>0</v>
          </cell>
          <cell r="P93">
            <v>120.16224529581285</v>
          </cell>
          <cell r="Q93">
            <v>-17.182245295812862</v>
          </cell>
          <cell r="R93">
            <v>155.16775470418716</v>
          </cell>
          <cell r="S93">
            <v>-22.187754704187171</v>
          </cell>
          <cell r="T93">
            <v>0</v>
          </cell>
          <cell r="U93">
            <v>0</v>
          </cell>
          <cell r="W93">
            <v>7.15</v>
          </cell>
          <cell r="X93">
            <v>6.87</v>
          </cell>
          <cell r="Y93">
            <v>0</v>
          </cell>
          <cell r="Z93">
            <v>869338.14</v>
          </cell>
          <cell r="AB93">
            <v>2.8</v>
          </cell>
          <cell r="AC93">
            <v>173867.62</v>
          </cell>
          <cell r="AE93">
            <v>0.81</v>
          </cell>
          <cell r="AF93">
            <v>0.37</v>
          </cell>
          <cell r="AG93">
            <v>0</v>
          </cell>
          <cell r="AH93">
            <v>73168.259999999995</v>
          </cell>
          <cell r="AJ93">
            <v>0.36</v>
          </cell>
          <cell r="AK93">
            <v>0.16</v>
          </cell>
          <cell r="AL93">
            <v>0</v>
          </cell>
          <cell r="AM93">
            <v>32243.64</v>
          </cell>
          <cell r="AO93">
            <v>18.82</v>
          </cell>
          <cell r="AP93">
            <v>8.4600000000000009</v>
          </cell>
          <cell r="AQ93">
            <v>1.68</v>
          </cell>
          <cell r="AR93">
            <v>33678.71</v>
          </cell>
          <cell r="AT93">
            <v>0.36</v>
          </cell>
          <cell r="AU93">
            <v>0.28999999999999998</v>
          </cell>
          <cell r="AV93">
            <v>0</v>
          </cell>
          <cell r="AW93">
            <v>43722.9</v>
          </cell>
          <cell r="AY93">
            <v>0.21</v>
          </cell>
          <cell r="AZ93">
            <v>0.09</v>
          </cell>
          <cell r="BA93">
            <v>0</v>
          </cell>
          <cell r="BB93">
            <v>17469.900000000001</v>
          </cell>
          <cell r="BD93">
            <v>0.72</v>
          </cell>
          <cell r="BE93">
            <v>0.33</v>
          </cell>
          <cell r="BF93">
            <v>0</v>
          </cell>
          <cell r="BG93">
            <v>26906.25</v>
          </cell>
          <cell r="BI93">
            <v>0.36</v>
          </cell>
          <cell r="BJ93">
            <v>0.16</v>
          </cell>
          <cell r="BK93">
            <v>0</v>
          </cell>
          <cell r="BL93">
            <v>35845.68</v>
          </cell>
          <cell r="BN93">
            <v>0.54</v>
          </cell>
          <cell r="BO93">
            <v>0.24</v>
          </cell>
          <cell r="BP93">
            <v>0</v>
          </cell>
          <cell r="BQ93">
            <v>19987.5</v>
          </cell>
          <cell r="BS93">
            <v>0.36</v>
          </cell>
          <cell r="BT93">
            <v>0.16</v>
          </cell>
          <cell r="BU93">
            <v>0</v>
          </cell>
          <cell r="BV93">
            <v>55471</v>
          </cell>
          <cell r="BX93">
            <v>0.36</v>
          </cell>
          <cell r="BY93">
            <v>0.16</v>
          </cell>
          <cell r="BZ93">
            <v>0</v>
          </cell>
          <cell r="CA93">
            <v>48055.28</v>
          </cell>
          <cell r="CC93">
            <v>0.72</v>
          </cell>
          <cell r="CD93">
            <v>0.33</v>
          </cell>
          <cell r="CE93">
            <v>0</v>
          </cell>
          <cell r="CF93">
            <v>32287.5</v>
          </cell>
          <cell r="CH93">
            <v>1462042.3799999997</v>
          </cell>
          <cell r="CJ93">
            <v>1428363.6699999997</v>
          </cell>
        </row>
        <row r="94">
          <cell r="A94" t="str">
            <v>1301406000200</v>
          </cell>
          <cell r="B94" t="str">
            <v>GERMANTOWN SCHOOL DISTRICT 60</v>
          </cell>
          <cell r="C94" t="str">
            <v>CLINTON</v>
          </cell>
          <cell r="D94" t="str">
            <v>Elementary</v>
          </cell>
          <cell r="E94">
            <v>241.75</v>
          </cell>
          <cell r="G94">
            <v>96</v>
          </cell>
          <cell r="H94">
            <v>144</v>
          </cell>
          <cell r="I94">
            <v>144</v>
          </cell>
          <cell r="K94">
            <v>151.25</v>
          </cell>
          <cell r="L94">
            <v>149.5</v>
          </cell>
          <cell r="M94">
            <v>90.5</v>
          </cell>
          <cell r="N94">
            <v>0</v>
          </cell>
          <cell r="P94">
            <v>16.799999999999997</v>
          </cell>
          <cell r="Q94">
            <v>79.2</v>
          </cell>
          <cell r="R94">
            <v>25.2</v>
          </cell>
          <cell r="S94">
            <v>118.8</v>
          </cell>
          <cell r="T94">
            <v>0</v>
          </cell>
          <cell r="U94">
            <v>0</v>
          </cell>
          <cell r="W94">
            <v>5.08</v>
          </cell>
          <cell r="X94">
            <v>6.01</v>
          </cell>
          <cell r="Y94">
            <v>0</v>
          </cell>
          <cell r="Z94">
            <v>687657.63</v>
          </cell>
          <cell r="AB94">
            <v>2.21</v>
          </cell>
          <cell r="AC94">
            <v>137531.51999999999</v>
          </cell>
          <cell r="AE94">
            <v>0.75</v>
          </cell>
          <cell r="AF94">
            <v>0.45</v>
          </cell>
          <cell r="AG94">
            <v>0</v>
          </cell>
          <cell r="AH94">
            <v>74408.399999999994</v>
          </cell>
          <cell r="AJ94">
            <v>0.33</v>
          </cell>
          <cell r="AK94">
            <v>0.2</v>
          </cell>
          <cell r="AL94">
            <v>0</v>
          </cell>
          <cell r="AM94">
            <v>32863.71</v>
          </cell>
          <cell r="AO94">
            <v>15.349999999999998</v>
          </cell>
          <cell r="AP94">
            <v>2.7399999999999998</v>
          </cell>
          <cell r="AQ94">
            <v>1.71</v>
          </cell>
          <cell r="AR94">
            <v>22616.81</v>
          </cell>
          <cell r="AT94">
            <v>0.33</v>
          </cell>
          <cell r="AU94">
            <v>0.36</v>
          </cell>
          <cell r="AV94">
            <v>0</v>
          </cell>
          <cell r="AW94">
            <v>46413.54</v>
          </cell>
          <cell r="AY94">
            <v>0.2</v>
          </cell>
          <cell r="AZ94">
            <v>0.12</v>
          </cell>
          <cell r="BA94">
            <v>0</v>
          </cell>
          <cell r="BB94">
            <v>18634.560000000001</v>
          </cell>
          <cell r="BD94">
            <v>0.67</v>
          </cell>
          <cell r="BE94">
            <v>0.4</v>
          </cell>
          <cell r="BF94">
            <v>0</v>
          </cell>
          <cell r="BG94">
            <v>27418.75</v>
          </cell>
          <cell r="BI94">
            <v>0.33</v>
          </cell>
          <cell r="BJ94">
            <v>0.2</v>
          </cell>
          <cell r="BK94">
            <v>0</v>
          </cell>
          <cell r="BL94">
            <v>36535.019999999997</v>
          </cell>
          <cell r="BN94">
            <v>0.5</v>
          </cell>
          <cell r="BO94">
            <v>0.3</v>
          </cell>
          <cell r="BP94">
            <v>0</v>
          </cell>
          <cell r="BQ94">
            <v>20500</v>
          </cell>
          <cell r="BS94">
            <v>0.33</v>
          </cell>
          <cell r="BT94">
            <v>0.2</v>
          </cell>
          <cell r="BU94">
            <v>0</v>
          </cell>
          <cell r="BV94">
            <v>56537.75</v>
          </cell>
          <cell r="BX94">
            <v>0.33</v>
          </cell>
          <cell r="BY94">
            <v>0.2</v>
          </cell>
          <cell r="BZ94">
            <v>0</v>
          </cell>
          <cell r="CA94">
            <v>48979.42</v>
          </cell>
          <cell r="CC94">
            <v>0.67</v>
          </cell>
          <cell r="CD94">
            <v>0.4</v>
          </cell>
          <cell r="CE94">
            <v>0</v>
          </cell>
          <cell r="CF94">
            <v>32902.5</v>
          </cell>
          <cell r="CH94">
            <v>1242999.6100000001</v>
          </cell>
          <cell r="CJ94">
            <v>1220382.8</v>
          </cell>
        </row>
        <row r="95">
          <cell r="A95" t="str">
            <v>0902700502600</v>
          </cell>
          <cell r="B95" t="str">
            <v>GIBSON CITY-MELVIN-SIBLEY CUSD 5</v>
          </cell>
          <cell r="C95" t="str">
            <v>FORD</v>
          </cell>
          <cell r="D95" t="str">
            <v>Unit</v>
          </cell>
          <cell r="E95">
            <v>997.85</v>
          </cell>
          <cell r="G95">
            <v>290.81</v>
          </cell>
          <cell r="H95">
            <v>374.14</v>
          </cell>
          <cell r="I95">
            <v>697.45999999999992</v>
          </cell>
          <cell r="K95">
            <v>447.70999999999992</v>
          </cell>
          <cell r="L95">
            <v>438.13</v>
          </cell>
          <cell r="M95">
            <v>226.82</v>
          </cell>
          <cell r="N95">
            <v>323.32</v>
          </cell>
          <cell r="P95">
            <v>102.59728070264201</v>
          </cell>
          <cell r="Q95">
            <v>188.21271929735798</v>
          </cell>
          <cell r="R95">
            <v>131.99596507027434</v>
          </cell>
          <cell r="S95">
            <v>242.14403492972565</v>
          </cell>
          <cell r="T95">
            <v>114.06675422708371</v>
          </cell>
          <cell r="U95">
            <v>209.25324577291627</v>
          </cell>
          <cell r="W95">
            <v>16.25</v>
          </cell>
          <cell r="X95">
            <v>16.28</v>
          </cell>
          <cell r="Y95">
            <v>14.07</v>
          </cell>
          <cell r="Z95">
            <v>3013848.72</v>
          </cell>
          <cell r="AB95">
            <v>11.19</v>
          </cell>
          <cell r="AC95">
            <v>735637.98</v>
          </cell>
          <cell r="AE95">
            <v>2.23</v>
          </cell>
          <cell r="AF95">
            <v>1.1299999999999999</v>
          </cell>
          <cell r="AG95">
            <v>1.61</v>
          </cell>
          <cell r="AH95">
            <v>322400.75</v>
          </cell>
          <cell r="AJ95">
            <v>0.99</v>
          </cell>
          <cell r="AK95">
            <v>0.5</v>
          </cell>
          <cell r="AL95">
            <v>0.53</v>
          </cell>
          <cell r="AM95">
            <v>129937.22</v>
          </cell>
          <cell r="AO95">
            <v>66.100000000000009</v>
          </cell>
          <cell r="AP95">
            <v>15.870000000000003</v>
          </cell>
          <cell r="AQ95">
            <v>7.07</v>
          </cell>
          <cell r="AR95">
            <v>102159.13</v>
          </cell>
          <cell r="AT95">
            <v>0.99</v>
          </cell>
          <cell r="AU95">
            <v>0.9</v>
          </cell>
          <cell r="AV95">
            <v>1.29</v>
          </cell>
          <cell r="AW95">
            <v>227012.28</v>
          </cell>
          <cell r="AY95">
            <v>0.59</v>
          </cell>
          <cell r="AZ95">
            <v>0.3</v>
          </cell>
          <cell r="BA95">
            <v>0.43</v>
          </cell>
          <cell r="BB95">
            <v>76867.56</v>
          </cell>
          <cell r="BD95">
            <v>1.98</v>
          </cell>
          <cell r="BE95">
            <v>1</v>
          </cell>
          <cell r="BF95">
            <v>1.61</v>
          </cell>
          <cell r="BG95">
            <v>117618.75</v>
          </cell>
          <cell r="BI95">
            <v>0.99</v>
          </cell>
          <cell r="BJ95">
            <v>0.5</v>
          </cell>
          <cell r="BK95">
            <v>0.53</v>
          </cell>
          <cell r="BL95">
            <v>139246.68</v>
          </cell>
          <cell r="BN95">
            <v>1.49</v>
          </cell>
          <cell r="BO95">
            <v>0.75</v>
          </cell>
          <cell r="BP95">
            <v>1.07</v>
          </cell>
          <cell r="BQ95">
            <v>84818.75</v>
          </cell>
          <cell r="BS95">
            <v>0.99</v>
          </cell>
          <cell r="BT95">
            <v>0.5</v>
          </cell>
          <cell r="BU95">
            <v>0.53</v>
          </cell>
          <cell r="BV95">
            <v>215483.5</v>
          </cell>
          <cell r="BX95">
            <v>0.99</v>
          </cell>
          <cell r="BY95">
            <v>0.5</v>
          </cell>
          <cell r="BZ95">
            <v>0.53</v>
          </cell>
          <cell r="CA95">
            <v>186676.28</v>
          </cell>
          <cell r="CC95">
            <v>1.98</v>
          </cell>
          <cell r="CD95">
            <v>1</v>
          </cell>
          <cell r="CE95">
            <v>1.61</v>
          </cell>
          <cell r="CF95">
            <v>141142.5</v>
          </cell>
          <cell r="CH95">
            <v>5492850.0999999996</v>
          </cell>
          <cell r="CJ95">
            <v>5390690.9699999997</v>
          </cell>
        </row>
        <row r="96">
          <cell r="A96" t="str">
            <v>0901018800400</v>
          </cell>
          <cell r="B96" t="str">
            <v>GIFFORD C C SCHOOL DIST 188</v>
          </cell>
          <cell r="C96" t="str">
            <v>CHAMPAIGN</v>
          </cell>
          <cell r="D96" t="str">
            <v>Elementary</v>
          </cell>
          <cell r="E96">
            <v>202.82</v>
          </cell>
          <cell r="G96">
            <v>90.99</v>
          </cell>
          <cell r="H96">
            <v>111.33</v>
          </cell>
          <cell r="I96">
            <v>111.33</v>
          </cell>
          <cell r="K96">
            <v>135.82</v>
          </cell>
          <cell r="L96">
            <v>135.32</v>
          </cell>
          <cell r="M96">
            <v>67</v>
          </cell>
          <cell r="N96">
            <v>0</v>
          </cell>
          <cell r="P96">
            <v>29.232651245551601</v>
          </cell>
          <cell r="Q96">
            <v>61.757348754448394</v>
          </cell>
          <cell r="R96">
            <v>35.767348754448399</v>
          </cell>
          <cell r="S96">
            <v>75.562651245551592</v>
          </cell>
          <cell r="T96">
            <v>0</v>
          </cell>
          <cell r="U96">
            <v>0</v>
          </cell>
          <cell r="W96">
            <v>5.03</v>
          </cell>
          <cell r="X96">
            <v>4.8099999999999996</v>
          </cell>
          <cell r="Y96">
            <v>0</v>
          </cell>
          <cell r="Z96">
            <v>610148.88</v>
          </cell>
          <cell r="AB96">
            <v>1.96</v>
          </cell>
          <cell r="AC96">
            <v>122029.77</v>
          </cell>
          <cell r="AE96">
            <v>0.67</v>
          </cell>
          <cell r="AF96">
            <v>0.33</v>
          </cell>
          <cell r="AG96">
            <v>0</v>
          </cell>
          <cell r="AH96">
            <v>62007</v>
          </cell>
          <cell r="AJ96">
            <v>0.3</v>
          </cell>
          <cell r="AK96">
            <v>0.14000000000000001</v>
          </cell>
          <cell r="AL96">
            <v>0</v>
          </cell>
          <cell r="AM96">
            <v>27283.08</v>
          </cell>
          <cell r="AO96">
            <v>13.500000000000002</v>
          </cell>
          <cell r="AP96">
            <v>3.0300000000000002</v>
          </cell>
          <cell r="AQ96">
            <v>1.43</v>
          </cell>
          <cell r="AR96">
            <v>20603.349999999999</v>
          </cell>
          <cell r="AT96">
            <v>0.3</v>
          </cell>
          <cell r="AU96">
            <v>0.26</v>
          </cell>
          <cell r="AV96">
            <v>0</v>
          </cell>
          <cell r="AW96">
            <v>37668.959999999999</v>
          </cell>
          <cell r="AY96">
            <v>0.18</v>
          </cell>
          <cell r="AZ96">
            <v>0.08</v>
          </cell>
          <cell r="BA96">
            <v>0</v>
          </cell>
          <cell r="BB96">
            <v>15140.58</v>
          </cell>
          <cell r="BD96">
            <v>0.6</v>
          </cell>
          <cell r="BE96">
            <v>0.28999999999999998</v>
          </cell>
          <cell r="BF96">
            <v>0</v>
          </cell>
          <cell r="BG96">
            <v>22806.25</v>
          </cell>
          <cell r="BI96">
            <v>0.3</v>
          </cell>
          <cell r="BJ96">
            <v>0.14000000000000001</v>
          </cell>
          <cell r="BK96">
            <v>0</v>
          </cell>
          <cell r="BL96">
            <v>30330.959999999999</v>
          </cell>
          <cell r="BN96">
            <v>0.45</v>
          </cell>
          <cell r="BO96">
            <v>0.22</v>
          </cell>
          <cell r="BP96">
            <v>0</v>
          </cell>
          <cell r="BQ96">
            <v>17168.75</v>
          </cell>
          <cell r="BS96">
            <v>0.3</v>
          </cell>
          <cell r="BT96">
            <v>0.14000000000000001</v>
          </cell>
          <cell r="BU96">
            <v>0</v>
          </cell>
          <cell r="BV96">
            <v>46937</v>
          </cell>
          <cell r="BX96">
            <v>0.3</v>
          </cell>
          <cell r="BY96">
            <v>0.14000000000000001</v>
          </cell>
          <cell r="BZ96">
            <v>0</v>
          </cell>
          <cell r="CA96">
            <v>40662.160000000003</v>
          </cell>
          <cell r="CC96">
            <v>0.6</v>
          </cell>
          <cell r="CD96">
            <v>0.28999999999999998</v>
          </cell>
          <cell r="CE96">
            <v>0</v>
          </cell>
          <cell r="CF96">
            <v>27367.5</v>
          </cell>
          <cell r="CH96">
            <v>1080154.2399999998</v>
          </cell>
          <cell r="CJ96">
            <v>1059550.8899999997</v>
          </cell>
        </row>
        <row r="97">
          <cell r="A97" t="str">
            <v>0501603500200</v>
          </cell>
          <cell r="B97" t="str">
            <v>GLENCOE SCHOOL DIST 35</v>
          </cell>
          <cell r="C97" t="str">
            <v>COOK</v>
          </cell>
          <cell r="D97" t="str">
            <v>Elementary</v>
          </cell>
          <cell r="E97">
            <v>1193.5</v>
          </cell>
          <cell r="G97">
            <v>492.5</v>
          </cell>
          <cell r="H97">
            <v>697.5</v>
          </cell>
          <cell r="I97">
            <v>697.5</v>
          </cell>
          <cell r="K97">
            <v>756</v>
          </cell>
          <cell r="L97">
            <v>752.5</v>
          </cell>
          <cell r="M97">
            <v>437.5</v>
          </cell>
          <cell r="N97">
            <v>0</v>
          </cell>
          <cell r="P97">
            <v>14.485294117647058</v>
          </cell>
          <cell r="Q97">
            <v>478.01470588235293</v>
          </cell>
          <cell r="R97">
            <v>20.514705882352942</v>
          </cell>
          <cell r="S97">
            <v>676.98529411764707</v>
          </cell>
          <cell r="T97">
            <v>0</v>
          </cell>
          <cell r="U97">
            <v>0</v>
          </cell>
          <cell r="W97">
            <v>24.86</v>
          </cell>
          <cell r="X97">
            <v>28.1</v>
          </cell>
          <cell r="Y97">
            <v>0</v>
          </cell>
          <cell r="Z97">
            <v>3283890.72</v>
          </cell>
          <cell r="AB97">
            <v>10.59</v>
          </cell>
          <cell r="AC97">
            <v>656778.14</v>
          </cell>
          <cell r="AE97">
            <v>3.78</v>
          </cell>
          <cell r="AF97">
            <v>2.1800000000000002</v>
          </cell>
          <cell r="AG97">
            <v>0</v>
          </cell>
          <cell r="AH97">
            <v>369561.72</v>
          </cell>
          <cell r="AJ97">
            <v>1.68</v>
          </cell>
          <cell r="AK97">
            <v>0.97</v>
          </cell>
          <cell r="AL97">
            <v>0</v>
          </cell>
          <cell r="AM97">
            <v>164318.54999999999</v>
          </cell>
          <cell r="AO97">
            <v>73.740000000000009</v>
          </cell>
          <cell r="AP97">
            <v>9.98</v>
          </cell>
          <cell r="AQ97">
            <v>8.4600000000000009</v>
          </cell>
          <cell r="AR97">
            <v>104929.95</v>
          </cell>
          <cell r="AT97">
            <v>1.68</v>
          </cell>
          <cell r="AU97">
            <v>1.75</v>
          </cell>
          <cell r="AV97">
            <v>0</v>
          </cell>
          <cell r="AW97">
            <v>230722.38</v>
          </cell>
          <cell r="AY97">
            <v>1</v>
          </cell>
          <cell r="AZ97">
            <v>0.57999999999999996</v>
          </cell>
          <cell r="BA97">
            <v>0</v>
          </cell>
          <cell r="BB97">
            <v>92008.14</v>
          </cell>
          <cell r="BD97">
            <v>3.36</v>
          </cell>
          <cell r="BE97">
            <v>1.94</v>
          </cell>
          <cell r="BF97">
            <v>0</v>
          </cell>
          <cell r="BG97">
            <v>135812.5</v>
          </cell>
          <cell r="BI97">
            <v>1.68</v>
          </cell>
          <cell r="BJ97">
            <v>0.97</v>
          </cell>
          <cell r="BK97">
            <v>0</v>
          </cell>
          <cell r="BL97">
            <v>182675.1</v>
          </cell>
          <cell r="BN97">
            <v>2.52</v>
          </cell>
          <cell r="BO97">
            <v>1.45</v>
          </cell>
          <cell r="BP97">
            <v>0</v>
          </cell>
          <cell r="BQ97">
            <v>101731.25</v>
          </cell>
          <cell r="BS97">
            <v>1.68</v>
          </cell>
          <cell r="BT97">
            <v>0.97</v>
          </cell>
          <cell r="BU97">
            <v>0</v>
          </cell>
          <cell r="BV97">
            <v>282688.75</v>
          </cell>
          <cell r="BX97">
            <v>1.68</v>
          </cell>
          <cell r="BY97">
            <v>0.97</v>
          </cell>
          <cell r="BZ97">
            <v>0</v>
          </cell>
          <cell r="CA97">
            <v>244897.1</v>
          </cell>
          <cell r="CC97">
            <v>3.36</v>
          </cell>
          <cell r="CD97">
            <v>1.94</v>
          </cell>
          <cell r="CE97">
            <v>0</v>
          </cell>
          <cell r="CF97">
            <v>162975</v>
          </cell>
          <cell r="CH97">
            <v>6012989.2999999989</v>
          </cell>
          <cell r="CJ97">
            <v>5908059.3499999987</v>
          </cell>
        </row>
        <row r="98">
          <cell r="A98" t="str">
            <v>0501603400400</v>
          </cell>
          <cell r="B98" t="str">
            <v>GLENVIEW C C SCHOOL DIST 34</v>
          </cell>
          <cell r="C98" t="str">
            <v>COOK</v>
          </cell>
          <cell r="D98" t="str">
            <v>Elementary</v>
          </cell>
          <cell r="E98">
            <v>4631.22</v>
          </cell>
          <cell r="G98">
            <v>1706.99</v>
          </cell>
          <cell r="H98">
            <v>2889.6499999999996</v>
          </cell>
          <cell r="I98">
            <v>2889.6499999999996</v>
          </cell>
          <cell r="K98">
            <v>2844.2299999999996</v>
          </cell>
          <cell r="L98">
            <v>2809.6499999999996</v>
          </cell>
          <cell r="M98">
            <v>1786.9899999999998</v>
          </cell>
          <cell r="N98">
            <v>0</v>
          </cell>
          <cell r="P98">
            <v>370.98467793866831</v>
          </cell>
          <cell r="Q98">
            <v>1336.0053220613318</v>
          </cell>
          <cell r="R98">
            <v>628.01532206133174</v>
          </cell>
          <cell r="S98">
            <v>2261.6346779386677</v>
          </cell>
          <cell r="T98">
            <v>0</v>
          </cell>
          <cell r="U98">
            <v>0</v>
          </cell>
          <cell r="W98">
            <v>91.53</v>
          </cell>
          <cell r="X98">
            <v>121.86</v>
          </cell>
          <cell r="Y98">
            <v>0</v>
          </cell>
          <cell r="Z98">
            <v>13231673.73</v>
          </cell>
          <cell r="AB98">
            <v>42.67</v>
          </cell>
          <cell r="AC98">
            <v>2646334.7400000002</v>
          </cell>
          <cell r="AE98">
            <v>14.22</v>
          </cell>
          <cell r="AF98">
            <v>8.93</v>
          </cell>
          <cell r="AG98">
            <v>0</v>
          </cell>
          <cell r="AH98">
            <v>1435462.05</v>
          </cell>
          <cell r="AJ98">
            <v>6.32</v>
          </cell>
          <cell r="AK98">
            <v>3.97</v>
          </cell>
          <cell r="AL98">
            <v>0</v>
          </cell>
          <cell r="AM98">
            <v>638052.03</v>
          </cell>
          <cell r="AO98">
            <v>295.67000000000007</v>
          </cell>
          <cell r="AP98">
            <v>83.22</v>
          </cell>
          <cell r="AQ98">
            <v>32.840000000000003</v>
          </cell>
          <cell r="AR98">
            <v>472286.56</v>
          </cell>
          <cell r="AT98">
            <v>6.32</v>
          </cell>
          <cell r="AU98">
            <v>7.14</v>
          </cell>
          <cell r="AV98">
            <v>0</v>
          </cell>
          <cell r="AW98">
            <v>905400.36</v>
          </cell>
          <cell r="AY98">
            <v>3.79</v>
          </cell>
          <cell r="AZ98">
            <v>2.38</v>
          </cell>
          <cell r="BA98">
            <v>0</v>
          </cell>
          <cell r="BB98">
            <v>359297.61</v>
          </cell>
          <cell r="BD98">
            <v>12.64</v>
          </cell>
          <cell r="BE98">
            <v>7.94</v>
          </cell>
          <cell r="BF98">
            <v>0</v>
          </cell>
          <cell r="BG98">
            <v>527362.5</v>
          </cell>
          <cell r="BI98">
            <v>6.32</v>
          </cell>
          <cell r="BJ98">
            <v>3.97</v>
          </cell>
          <cell r="BK98">
            <v>0</v>
          </cell>
          <cell r="BL98">
            <v>709330.86</v>
          </cell>
          <cell r="BN98">
            <v>9.48</v>
          </cell>
          <cell r="BO98">
            <v>5.95</v>
          </cell>
          <cell r="BP98">
            <v>0</v>
          </cell>
          <cell r="BQ98">
            <v>395393.75</v>
          </cell>
          <cell r="BS98">
            <v>6.32</v>
          </cell>
          <cell r="BT98">
            <v>3.97</v>
          </cell>
          <cell r="BU98">
            <v>0</v>
          </cell>
          <cell r="BV98">
            <v>1097685.75</v>
          </cell>
          <cell r="BX98">
            <v>6.32</v>
          </cell>
          <cell r="BY98">
            <v>3.97</v>
          </cell>
          <cell r="BZ98">
            <v>0</v>
          </cell>
          <cell r="CA98">
            <v>950940.06</v>
          </cell>
          <cell r="CC98">
            <v>12.64</v>
          </cell>
          <cell r="CD98">
            <v>7.94</v>
          </cell>
          <cell r="CE98">
            <v>0</v>
          </cell>
          <cell r="CF98">
            <v>632835</v>
          </cell>
          <cell r="CH98">
            <v>24002054.999999996</v>
          </cell>
          <cell r="CJ98">
            <v>23529768.439999998</v>
          </cell>
        </row>
        <row r="99">
          <cell r="A99" t="str">
            <v>0501606700200</v>
          </cell>
          <cell r="B99" t="str">
            <v>GOLF ELEM SCHOOL DIST 67</v>
          </cell>
          <cell r="C99" t="str">
            <v>COOK</v>
          </cell>
          <cell r="D99" t="str">
            <v>Elementary</v>
          </cell>
          <cell r="E99">
            <v>637</v>
          </cell>
          <cell r="G99">
            <v>260</v>
          </cell>
          <cell r="H99">
            <v>369.5</v>
          </cell>
          <cell r="I99">
            <v>369.5</v>
          </cell>
          <cell r="K99">
            <v>421</v>
          </cell>
          <cell r="L99">
            <v>413.5</v>
          </cell>
          <cell r="M99">
            <v>216</v>
          </cell>
          <cell r="N99">
            <v>0</v>
          </cell>
          <cell r="P99">
            <v>89.213661636219229</v>
          </cell>
          <cell r="Q99">
            <v>170.78633836378077</v>
          </cell>
          <cell r="R99">
            <v>126.78633836378079</v>
          </cell>
          <cell r="S99">
            <v>242.71366163621923</v>
          </cell>
          <cell r="T99">
            <v>0</v>
          </cell>
          <cell r="U99">
            <v>0</v>
          </cell>
          <cell r="W99">
            <v>14.48</v>
          </cell>
          <cell r="X99">
            <v>16.04</v>
          </cell>
          <cell r="Y99">
            <v>0</v>
          </cell>
          <cell r="Z99">
            <v>1892453.64</v>
          </cell>
          <cell r="AB99">
            <v>6.1</v>
          </cell>
          <cell r="AC99">
            <v>378490.72</v>
          </cell>
          <cell r="AE99">
            <v>2.1</v>
          </cell>
          <cell r="AF99">
            <v>1.08</v>
          </cell>
          <cell r="AG99">
            <v>0</v>
          </cell>
          <cell r="AH99">
            <v>197182.26</v>
          </cell>
          <cell r="AJ99">
            <v>0.93</v>
          </cell>
          <cell r="AK99">
            <v>0.48</v>
          </cell>
          <cell r="AL99">
            <v>0</v>
          </cell>
          <cell r="AM99">
            <v>87429.87</v>
          </cell>
          <cell r="AO99">
            <v>42.05</v>
          </cell>
          <cell r="AP99">
            <v>12.38</v>
          </cell>
          <cell r="AQ99">
            <v>4.51</v>
          </cell>
          <cell r="AR99">
            <v>67748.160000000003</v>
          </cell>
          <cell r="AT99">
            <v>0.93</v>
          </cell>
          <cell r="AU99">
            <v>0.86</v>
          </cell>
          <cell r="AV99">
            <v>0</v>
          </cell>
          <cell r="AW99">
            <v>120406.14</v>
          </cell>
          <cell r="AY99">
            <v>0.56000000000000005</v>
          </cell>
          <cell r="AZ99">
            <v>0.28000000000000003</v>
          </cell>
          <cell r="BA99">
            <v>0</v>
          </cell>
          <cell r="BB99">
            <v>48915.72</v>
          </cell>
          <cell r="BD99">
            <v>1.87</v>
          </cell>
          <cell r="BE99">
            <v>0.96</v>
          </cell>
          <cell r="BF99">
            <v>0</v>
          </cell>
          <cell r="BG99">
            <v>72518.75</v>
          </cell>
          <cell r="BI99">
            <v>0.93</v>
          </cell>
          <cell r="BJ99">
            <v>0.48</v>
          </cell>
          <cell r="BK99">
            <v>0</v>
          </cell>
          <cell r="BL99">
            <v>97196.94</v>
          </cell>
          <cell r="BN99">
            <v>1.4</v>
          </cell>
          <cell r="BO99">
            <v>0.72</v>
          </cell>
          <cell r="BP99">
            <v>0</v>
          </cell>
          <cell r="BQ99">
            <v>54325</v>
          </cell>
          <cell r="BS99">
            <v>0.93</v>
          </cell>
          <cell r="BT99">
            <v>0.48</v>
          </cell>
          <cell r="BU99">
            <v>0</v>
          </cell>
          <cell r="BV99">
            <v>150411.75</v>
          </cell>
          <cell r="BX99">
            <v>0.93</v>
          </cell>
          <cell r="BY99">
            <v>0.48</v>
          </cell>
          <cell r="BZ99">
            <v>0</v>
          </cell>
          <cell r="CA99">
            <v>130303.74</v>
          </cell>
          <cell r="CC99">
            <v>1.87</v>
          </cell>
          <cell r="CD99">
            <v>0.96</v>
          </cell>
          <cell r="CE99">
            <v>0</v>
          </cell>
          <cell r="CF99">
            <v>87022.5</v>
          </cell>
          <cell r="CH99">
            <v>3384405.1900000009</v>
          </cell>
          <cell r="CJ99">
            <v>3316657.0300000007</v>
          </cell>
        </row>
        <row r="100">
          <cell r="A100" t="str">
            <v>0107500402600</v>
          </cell>
          <cell r="B100" t="str">
            <v>GRIGGSVILLE-PERRY C U SCH DIST 4</v>
          </cell>
          <cell r="C100" t="str">
            <v>PIKE</v>
          </cell>
          <cell r="D100" t="str">
            <v>Unit</v>
          </cell>
          <cell r="E100">
            <v>349.96</v>
          </cell>
          <cell r="G100">
            <v>106.49</v>
          </cell>
          <cell r="H100">
            <v>132.14999999999998</v>
          </cell>
          <cell r="I100">
            <v>238.96999999999997</v>
          </cell>
          <cell r="K100">
            <v>170.15</v>
          </cell>
          <cell r="L100">
            <v>165.65</v>
          </cell>
          <cell r="M100">
            <v>72.989999999999995</v>
          </cell>
          <cell r="N100">
            <v>106.82</v>
          </cell>
          <cell r="P100">
            <v>54.046464713715046</v>
          </cell>
          <cell r="Q100">
            <v>52.443535286284948</v>
          </cell>
          <cell r="R100">
            <v>67.069586927574818</v>
          </cell>
          <cell r="S100">
            <v>65.080413072425159</v>
          </cell>
          <cell r="T100">
            <v>54.213948358710127</v>
          </cell>
          <cell r="U100">
            <v>52.606051641289866</v>
          </cell>
          <cell r="W100">
            <v>6.22</v>
          </cell>
          <cell r="X100">
            <v>5.95</v>
          </cell>
          <cell r="Y100">
            <v>4.8099999999999996</v>
          </cell>
          <cell r="Z100">
            <v>1095380.02</v>
          </cell>
          <cell r="AB100">
            <v>4.03</v>
          </cell>
          <cell r="AC100">
            <v>264498.62</v>
          </cell>
          <cell r="AE100">
            <v>0.85</v>
          </cell>
          <cell r="AF100">
            <v>0.36</v>
          </cell>
          <cell r="AG100">
            <v>0.53</v>
          </cell>
          <cell r="AH100">
            <v>112575.26</v>
          </cell>
          <cell r="AJ100">
            <v>0.37</v>
          </cell>
          <cell r="AK100">
            <v>0.16</v>
          </cell>
          <cell r="AL100">
            <v>0.17</v>
          </cell>
          <cell r="AM100">
            <v>44907.02</v>
          </cell>
          <cell r="AO100">
            <v>23.900000000000006</v>
          </cell>
          <cell r="AP100">
            <v>6.8000000000000007</v>
          </cell>
          <cell r="AQ100">
            <v>2.48</v>
          </cell>
          <cell r="AR100">
            <v>38181.449999999997</v>
          </cell>
          <cell r="AT100">
            <v>0.37</v>
          </cell>
          <cell r="AU100">
            <v>0.28999999999999998</v>
          </cell>
          <cell r="AV100">
            <v>0.42</v>
          </cell>
          <cell r="AW100">
            <v>76914.48</v>
          </cell>
          <cell r="AY100">
            <v>0.22</v>
          </cell>
          <cell r="AZ100">
            <v>0.09</v>
          </cell>
          <cell r="BA100">
            <v>0.14000000000000001</v>
          </cell>
          <cell r="BB100">
            <v>26204.85</v>
          </cell>
          <cell r="BD100">
            <v>0.75</v>
          </cell>
          <cell r="BE100">
            <v>0.32</v>
          </cell>
          <cell r="BF100">
            <v>0.53</v>
          </cell>
          <cell r="BG100">
            <v>41000</v>
          </cell>
          <cell r="BI100">
            <v>0.37</v>
          </cell>
          <cell r="BJ100">
            <v>0.16</v>
          </cell>
          <cell r="BK100">
            <v>0.17</v>
          </cell>
          <cell r="BL100">
            <v>48253.8</v>
          </cell>
          <cell r="BN100">
            <v>0.56000000000000005</v>
          </cell>
          <cell r="BO100">
            <v>0.24</v>
          </cell>
          <cell r="BP100">
            <v>0.35</v>
          </cell>
          <cell r="BQ100">
            <v>29468.75</v>
          </cell>
          <cell r="BS100">
            <v>0.37</v>
          </cell>
          <cell r="BT100">
            <v>0.16</v>
          </cell>
          <cell r="BU100">
            <v>0.17</v>
          </cell>
          <cell r="BV100">
            <v>74672.5</v>
          </cell>
          <cell r="BX100">
            <v>0.37</v>
          </cell>
          <cell r="BY100">
            <v>0.16</v>
          </cell>
          <cell r="BZ100">
            <v>0.17</v>
          </cell>
          <cell r="CA100">
            <v>64689.8</v>
          </cell>
          <cell r="CC100">
            <v>0.75</v>
          </cell>
          <cell r="CD100">
            <v>0.32</v>
          </cell>
          <cell r="CE100">
            <v>0.53</v>
          </cell>
          <cell r="CF100">
            <v>49200</v>
          </cell>
          <cell r="CH100">
            <v>1965946.5500000003</v>
          </cell>
          <cell r="CJ100">
            <v>1927765.1000000003</v>
          </cell>
        </row>
        <row r="101">
          <cell r="A101" t="str">
            <v>0410112202200</v>
          </cell>
          <cell r="B101" t="str">
            <v>HARLEM UNIT DIST 122</v>
          </cell>
          <cell r="C101" t="str">
            <v>WINNEBAGO</v>
          </cell>
          <cell r="D101" t="str">
            <v>Unit</v>
          </cell>
          <cell r="E101">
            <v>6542.45</v>
          </cell>
          <cell r="G101">
            <v>1833.32</v>
          </cell>
          <cell r="H101">
            <v>2506.48</v>
          </cell>
          <cell r="I101">
            <v>4661.8</v>
          </cell>
          <cell r="K101">
            <v>2868.31</v>
          </cell>
          <cell r="L101">
            <v>2820.98</v>
          </cell>
          <cell r="M101">
            <v>1518.8200000000002</v>
          </cell>
          <cell r="N101">
            <v>2155.3199999999997</v>
          </cell>
          <cell r="P101">
            <v>917.06645604700145</v>
          </cell>
          <cell r="Q101">
            <v>916.25354395299848</v>
          </cell>
          <cell r="R101">
            <v>1253.7956989247311</v>
          </cell>
          <cell r="S101">
            <v>1252.6843010752689</v>
          </cell>
          <cell r="T101">
            <v>1078.1378450282673</v>
          </cell>
          <cell r="U101">
            <v>1077.1821549717324</v>
          </cell>
          <cell r="W101">
            <v>106.95</v>
          </cell>
          <cell r="X101">
            <v>112.79</v>
          </cell>
          <cell r="Y101">
            <v>96.99</v>
          </cell>
          <cell r="Z101">
            <v>20496480.75</v>
          </cell>
          <cell r="AB101">
            <v>76.27</v>
          </cell>
          <cell r="AC101">
            <v>5015208.79</v>
          </cell>
          <cell r="AE101">
            <v>14.34</v>
          </cell>
          <cell r="AF101">
            <v>7.59</v>
          </cell>
          <cell r="AG101">
            <v>10.77</v>
          </cell>
          <cell r="AH101">
            <v>2122792.62</v>
          </cell>
          <cell r="AJ101">
            <v>6.37</v>
          </cell>
          <cell r="AK101">
            <v>3.37</v>
          </cell>
          <cell r="AL101">
            <v>3.59</v>
          </cell>
          <cell r="AM101">
            <v>858274.55</v>
          </cell>
          <cell r="AO101">
            <v>447.7399999999999</v>
          </cell>
          <cell r="AP101">
            <v>135.04999999999998</v>
          </cell>
          <cell r="AQ101">
            <v>46.4</v>
          </cell>
          <cell r="AR101">
            <v>724490.23999999999</v>
          </cell>
          <cell r="AT101">
            <v>6.37</v>
          </cell>
          <cell r="AU101">
            <v>6.07</v>
          </cell>
          <cell r="AV101">
            <v>8.6199999999999992</v>
          </cell>
          <cell r="AW101">
            <v>1504201.16</v>
          </cell>
          <cell r="AY101">
            <v>3.82</v>
          </cell>
          <cell r="AZ101">
            <v>2.02</v>
          </cell>
          <cell r="BA101">
            <v>2.87</v>
          </cell>
          <cell r="BB101">
            <v>507209.43</v>
          </cell>
          <cell r="BD101">
            <v>12.74</v>
          </cell>
          <cell r="BE101">
            <v>6.75</v>
          </cell>
          <cell r="BF101">
            <v>10.77</v>
          </cell>
          <cell r="BG101">
            <v>775412.5</v>
          </cell>
          <cell r="BI101">
            <v>6.37</v>
          </cell>
          <cell r="BJ101">
            <v>3.37</v>
          </cell>
          <cell r="BK101">
            <v>3.59</v>
          </cell>
          <cell r="BL101">
            <v>918890.22</v>
          </cell>
          <cell r="BN101">
            <v>9.56</v>
          </cell>
          <cell r="BO101">
            <v>5.0599999999999996</v>
          </cell>
          <cell r="BP101">
            <v>7.18</v>
          </cell>
          <cell r="BQ101">
            <v>558625</v>
          </cell>
          <cell r="BS101">
            <v>6.37</v>
          </cell>
          <cell r="BT101">
            <v>3.37</v>
          </cell>
          <cell r="BU101">
            <v>3.59</v>
          </cell>
          <cell r="BV101">
            <v>1421977.75</v>
          </cell>
          <cell r="BX101">
            <v>6.37</v>
          </cell>
          <cell r="BY101">
            <v>3.37</v>
          </cell>
          <cell r="BZ101">
            <v>3.59</v>
          </cell>
          <cell r="CA101">
            <v>1231878.6200000001</v>
          </cell>
          <cell r="CC101">
            <v>12.74</v>
          </cell>
          <cell r="CD101">
            <v>6.75</v>
          </cell>
          <cell r="CE101">
            <v>10.77</v>
          </cell>
          <cell r="CF101">
            <v>930495</v>
          </cell>
          <cell r="CH101">
            <v>37065936.629999995</v>
          </cell>
          <cell r="CJ101">
            <v>36341446.389999993</v>
          </cell>
        </row>
        <row r="102">
          <cell r="A102" t="str">
            <v>0701615200200</v>
          </cell>
          <cell r="B102" t="str">
            <v>HARVEY SCHOOL DISTRICT 152</v>
          </cell>
          <cell r="C102" t="str">
            <v>COOK</v>
          </cell>
          <cell r="D102" t="str">
            <v>Elementary</v>
          </cell>
          <cell r="E102">
            <v>1935.05</v>
          </cell>
          <cell r="G102">
            <v>841.99</v>
          </cell>
          <cell r="H102">
            <v>1083.98</v>
          </cell>
          <cell r="I102">
            <v>1083.98</v>
          </cell>
          <cell r="K102">
            <v>1299.2300000000002</v>
          </cell>
          <cell r="L102">
            <v>1290.1500000000001</v>
          </cell>
          <cell r="M102">
            <v>635.81999999999994</v>
          </cell>
          <cell r="N102">
            <v>0</v>
          </cell>
          <cell r="P102">
            <v>807.02894645295623</v>
          </cell>
          <cell r="Q102">
            <v>34.961053547043775</v>
          </cell>
          <cell r="R102">
            <v>1038.9710535470438</v>
          </cell>
          <cell r="S102">
            <v>45.008946452956252</v>
          </cell>
          <cell r="T102">
            <v>0</v>
          </cell>
          <cell r="U102">
            <v>0</v>
          </cell>
          <cell r="W102">
            <v>55.54</v>
          </cell>
          <cell r="X102">
            <v>53.74</v>
          </cell>
          <cell r="Y102">
            <v>0</v>
          </cell>
          <cell r="Z102">
            <v>6776124.96</v>
          </cell>
          <cell r="AB102">
            <v>21.85</v>
          </cell>
          <cell r="AC102">
            <v>1355224.99</v>
          </cell>
          <cell r="AE102">
            <v>6.49</v>
          </cell>
          <cell r="AF102">
            <v>3.17</v>
          </cell>
          <cell r="AG102">
            <v>0</v>
          </cell>
          <cell r="AH102">
            <v>598987.62</v>
          </cell>
          <cell r="AJ102">
            <v>2.88</v>
          </cell>
          <cell r="AK102">
            <v>1.41</v>
          </cell>
          <cell r="AL102">
            <v>0</v>
          </cell>
          <cell r="AM102">
            <v>266010.03000000003</v>
          </cell>
          <cell r="AO102">
            <v>147.64999999999998</v>
          </cell>
          <cell r="AP102">
            <v>69.39</v>
          </cell>
          <cell r="AQ102">
            <v>13.72</v>
          </cell>
          <cell r="AR102">
            <v>268116.73</v>
          </cell>
          <cell r="AT102">
            <v>2.88</v>
          </cell>
          <cell r="AU102">
            <v>2.54</v>
          </cell>
          <cell r="AV102">
            <v>0</v>
          </cell>
          <cell r="AW102">
            <v>364581.72</v>
          </cell>
          <cell r="AY102">
            <v>1.73</v>
          </cell>
          <cell r="AZ102">
            <v>0.84</v>
          </cell>
          <cell r="BA102">
            <v>0</v>
          </cell>
          <cell r="BB102">
            <v>149658.81</v>
          </cell>
          <cell r="BD102">
            <v>5.77</v>
          </cell>
          <cell r="BE102">
            <v>2.82</v>
          </cell>
          <cell r="BF102">
            <v>0</v>
          </cell>
          <cell r="BG102">
            <v>220118.75</v>
          </cell>
          <cell r="BI102">
            <v>2.88</v>
          </cell>
          <cell r="BJ102">
            <v>1.41</v>
          </cell>
          <cell r="BK102">
            <v>0</v>
          </cell>
          <cell r="BL102">
            <v>295726.86</v>
          </cell>
          <cell r="BN102">
            <v>4.33</v>
          </cell>
          <cell r="BO102">
            <v>2.11</v>
          </cell>
          <cell r="BP102">
            <v>0</v>
          </cell>
          <cell r="BQ102">
            <v>165025</v>
          </cell>
          <cell r="BS102">
            <v>2.88</v>
          </cell>
          <cell r="BT102">
            <v>1.41</v>
          </cell>
          <cell r="BU102">
            <v>0</v>
          </cell>
          <cell r="BV102">
            <v>457635.75</v>
          </cell>
          <cell r="BX102">
            <v>2.88</v>
          </cell>
          <cell r="BY102">
            <v>1.41</v>
          </cell>
          <cell r="BZ102">
            <v>0</v>
          </cell>
          <cell r="CA102">
            <v>396456.06</v>
          </cell>
          <cell r="CC102">
            <v>5.77</v>
          </cell>
          <cell r="CD102">
            <v>2.82</v>
          </cell>
          <cell r="CE102">
            <v>0</v>
          </cell>
          <cell r="CF102">
            <v>264142.5</v>
          </cell>
          <cell r="CH102">
            <v>11577809.780000001</v>
          </cell>
          <cell r="CJ102">
            <v>11309693.050000001</v>
          </cell>
        </row>
        <row r="103">
          <cell r="A103" t="str">
            <v>0701615250200</v>
          </cell>
          <cell r="B103" t="str">
            <v>HAZEL CREST SCHOOL DIST 152-5</v>
          </cell>
          <cell r="C103" t="str">
            <v>COOK</v>
          </cell>
          <cell r="D103" t="str">
            <v>Elementary</v>
          </cell>
          <cell r="E103">
            <v>974.25</v>
          </cell>
          <cell r="G103">
            <v>391.5</v>
          </cell>
          <cell r="H103">
            <v>576.5</v>
          </cell>
          <cell r="I103">
            <v>576.5</v>
          </cell>
          <cell r="K103">
            <v>613.25</v>
          </cell>
          <cell r="L103">
            <v>607</v>
          </cell>
          <cell r="M103">
            <v>361</v>
          </cell>
          <cell r="N103">
            <v>0</v>
          </cell>
          <cell r="P103">
            <v>332.85588842975204</v>
          </cell>
          <cell r="Q103">
            <v>58.644111570247958</v>
          </cell>
          <cell r="R103">
            <v>490.1441115702479</v>
          </cell>
          <cell r="S103">
            <v>86.355888429752099</v>
          </cell>
          <cell r="T103">
            <v>0</v>
          </cell>
          <cell r="U103">
            <v>0</v>
          </cell>
          <cell r="W103">
            <v>25.12</v>
          </cell>
          <cell r="X103">
            <v>27.96</v>
          </cell>
          <cell r="Y103">
            <v>0</v>
          </cell>
          <cell r="Z103">
            <v>3291331.56</v>
          </cell>
          <cell r="AB103">
            <v>10.61</v>
          </cell>
          <cell r="AC103">
            <v>658266.31000000006</v>
          </cell>
          <cell r="AE103">
            <v>3.06</v>
          </cell>
          <cell r="AF103">
            <v>1.8</v>
          </cell>
          <cell r="AG103">
            <v>0</v>
          </cell>
          <cell r="AH103">
            <v>301354.02</v>
          </cell>
          <cell r="AJ103">
            <v>1.36</v>
          </cell>
          <cell r="AK103">
            <v>0.8</v>
          </cell>
          <cell r="AL103">
            <v>0</v>
          </cell>
          <cell r="AM103">
            <v>133935.12</v>
          </cell>
          <cell r="AO103">
            <v>72</v>
          </cell>
          <cell r="AP103">
            <v>27.18</v>
          </cell>
          <cell r="AQ103">
            <v>6.9</v>
          </cell>
          <cell r="AR103">
            <v>122820.43</v>
          </cell>
          <cell r="AT103">
            <v>1.36</v>
          </cell>
          <cell r="AU103">
            <v>1.44</v>
          </cell>
          <cell r="AV103">
            <v>0</v>
          </cell>
          <cell r="AW103">
            <v>188344.8</v>
          </cell>
          <cell r="AY103">
            <v>0.81</v>
          </cell>
          <cell r="AZ103">
            <v>0.48</v>
          </cell>
          <cell r="BA103">
            <v>0</v>
          </cell>
          <cell r="BB103">
            <v>75120.570000000007</v>
          </cell>
          <cell r="BD103">
            <v>2.72</v>
          </cell>
          <cell r="BE103">
            <v>1.6</v>
          </cell>
          <cell r="BF103">
            <v>0</v>
          </cell>
          <cell r="BG103">
            <v>110700</v>
          </cell>
          <cell r="BI103">
            <v>1.36</v>
          </cell>
          <cell r="BJ103">
            <v>0.8</v>
          </cell>
          <cell r="BK103">
            <v>0</v>
          </cell>
          <cell r="BL103">
            <v>148897.44</v>
          </cell>
          <cell r="BN103">
            <v>2.04</v>
          </cell>
          <cell r="BO103">
            <v>1.2</v>
          </cell>
          <cell r="BP103">
            <v>0</v>
          </cell>
          <cell r="BQ103">
            <v>83025</v>
          </cell>
          <cell r="BS103">
            <v>1.36</v>
          </cell>
          <cell r="BT103">
            <v>0.8</v>
          </cell>
          <cell r="BU103">
            <v>0</v>
          </cell>
          <cell r="BV103">
            <v>230418</v>
          </cell>
          <cell r="BX103">
            <v>1.36</v>
          </cell>
          <cell r="BY103">
            <v>0.8</v>
          </cell>
          <cell r="BZ103">
            <v>0</v>
          </cell>
          <cell r="CA103">
            <v>199614.24</v>
          </cell>
          <cell r="CC103">
            <v>2.72</v>
          </cell>
          <cell r="CD103">
            <v>1.6</v>
          </cell>
          <cell r="CE103">
            <v>0</v>
          </cell>
          <cell r="CF103">
            <v>132840</v>
          </cell>
          <cell r="CH103">
            <v>5676667.4900000012</v>
          </cell>
          <cell r="CJ103">
            <v>5553847.0600000015</v>
          </cell>
        </row>
        <row r="104">
          <cell r="A104" t="str">
            <v>0901000802600</v>
          </cell>
          <cell r="B104" t="str">
            <v>HERITAGE COMM UNIT SCH DIST 8</v>
          </cell>
          <cell r="C104" t="str">
            <v>CHAMPAIGN</v>
          </cell>
          <cell r="D104" t="str">
            <v>Unit</v>
          </cell>
          <cell r="E104">
            <v>458.36</v>
          </cell>
          <cell r="G104">
            <v>123.14999999999999</v>
          </cell>
          <cell r="H104">
            <v>165.82</v>
          </cell>
          <cell r="I104">
            <v>330.45999999999992</v>
          </cell>
          <cell r="K104">
            <v>193.73</v>
          </cell>
          <cell r="L104">
            <v>188.98</v>
          </cell>
          <cell r="M104">
            <v>99.99</v>
          </cell>
          <cell r="N104">
            <v>164.64</v>
          </cell>
          <cell r="P104">
            <v>43.709684530764321</v>
          </cell>
          <cell r="Q104">
            <v>79.440315469235671</v>
          </cell>
          <cell r="R104">
            <v>58.854566698265039</v>
          </cell>
          <cell r="S104">
            <v>106.96543330173495</v>
          </cell>
          <cell r="T104">
            <v>58.435748770970662</v>
          </cell>
          <cell r="U104">
            <v>106.20425122902932</v>
          </cell>
          <cell r="W104">
            <v>6.88</v>
          </cell>
          <cell r="X104">
            <v>7.22</v>
          </cell>
          <cell r="Y104">
            <v>7.16</v>
          </cell>
          <cell r="Z104">
            <v>1381534.58</v>
          </cell>
          <cell r="AB104">
            <v>5.2</v>
          </cell>
          <cell r="AC104">
            <v>343921.45</v>
          </cell>
          <cell r="AE104">
            <v>0.96</v>
          </cell>
          <cell r="AF104">
            <v>0.49</v>
          </cell>
          <cell r="AG104">
            <v>0.82</v>
          </cell>
          <cell r="AH104">
            <v>148001.41</v>
          </cell>
          <cell r="AJ104">
            <v>0.43</v>
          </cell>
          <cell r="AK104">
            <v>0.22</v>
          </cell>
          <cell r="AL104">
            <v>0.27</v>
          </cell>
          <cell r="AM104">
            <v>59432.160000000003</v>
          </cell>
          <cell r="AO104">
            <v>30.239999999999995</v>
          </cell>
          <cell r="AP104">
            <v>7.21</v>
          </cell>
          <cell r="AQ104">
            <v>3.25</v>
          </cell>
          <cell r="AR104">
            <v>46683.37</v>
          </cell>
          <cell r="AT104">
            <v>0.43</v>
          </cell>
          <cell r="AU104">
            <v>0.39</v>
          </cell>
          <cell r="AV104">
            <v>0.65</v>
          </cell>
          <cell r="AW104">
            <v>105485.02</v>
          </cell>
          <cell r="AY104">
            <v>0.25</v>
          </cell>
          <cell r="AZ104">
            <v>0.13</v>
          </cell>
          <cell r="BA104">
            <v>0.21</v>
          </cell>
          <cell r="BB104">
            <v>34357.47</v>
          </cell>
          <cell r="BD104">
            <v>0.86</v>
          </cell>
          <cell r="BE104">
            <v>0.44</v>
          </cell>
          <cell r="BF104">
            <v>0.82</v>
          </cell>
          <cell r="BG104">
            <v>54325</v>
          </cell>
          <cell r="BI104">
            <v>0.43</v>
          </cell>
          <cell r="BJ104">
            <v>0.22</v>
          </cell>
          <cell r="BK104">
            <v>0.27</v>
          </cell>
          <cell r="BL104">
            <v>63419.28</v>
          </cell>
          <cell r="BN104">
            <v>0.64</v>
          </cell>
          <cell r="BO104">
            <v>0.33</v>
          </cell>
          <cell r="BP104">
            <v>0.54</v>
          </cell>
          <cell r="BQ104">
            <v>38693.75</v>
          </cell>
          <cell r="BS104">
            <v>0.43</v>
          </cell>
          <cell r="BT104">
            <v>0.22</v>
          </cell>
          <cell r="BU104">
            <v>0.27</v>
          </cell>
          <cell r="BV104">
            <v>98141</v>
          </cell>
          <cell r="BX104">
            <v>0.43</v>
          </cell>
          <cell r="BY104">
            <v>0.22</v>
          </cell>
          <cell r="BZ104">
            <v>0.27</v>
          </cell>
          <cell r="CA104">
            <v>85020.88</v>
          </cell>
          <cell r="CC104">
            <v>0.86</v>
          </cell>
          <cell r="CD104">
            <v>0.44</v>
          </cell>
          <cell r="CE104">
            <v>0.82</v>
          </cell>
          <cell r="CF104">
            <v>65190</v>
          </cell>
          <cell r="CH104">
            <v>2524205.3699999996</v>
          </cell>
          <cell r="CJ104">
            <v>2477521.9999999995</v>
          </cell>
        </row>
        <row r="105">
          <cell r="A105" t="str">
            <v>0306800302600</v>
          </cell>
          <cell r="B105" t="str">
            <v>HILLSBORO COMM UNIT SCH DIST 3</v>
          </cell>
          <cell r="C105" t="str">
            <v>MONTGOMERY</v>
          </cell>
          <cell r="D105" t="str">
            <v>Unit</v>
          </cell>
          <cell r="E105">
            <v>1605.21</v>
          </cell>
          <cell r="G105">
            <v>472.99</v>
          </cell>
          <cell r="H105">
            <v>622.15</v>
          </cell>
          <cell r="I105">
            <v>1118.97</v>
          </cell>
          <cell r="K105">
            <v>731.57</v>
          </cell>
          <cell r="L105">
            <v>718.32</v>
          </cell>
          <cell r="M105">
            <v>376.82</v>
          </cell>
          <cell r="N105">
            <v>496.81999999999994</v>
          </cell>
          <cell r="P105">
            <v>230.35964264177494</v>
          </cell>
          <cell r="Q105">
            <v>242.63035735822507</v>
          </cell>
          <cell r="R105">
            <v>303.00482392773688</v>
          </cell>
          <cell r="S105">
            <v>319.1451760722631</v>
          </cell>
          <cell r="T105">
            <v>241.96553343048819</v>
          </cell>
          <cell r="U105">
            <v>254.85446656951174</v>
          </cell>
          <cell r="W105">
            <v>27.48</v>
          </cell>
          <cell r="X105">
            <v>27.91</v>
          </cell>
          <cell r="Y105">
            <v>22.29</v>
          </cell>
          <cell r="Z105">
            <v>5013658.2</v>
          </cell>
          <cell r="AB105">
            <v>18.5</v>
          </cell>
          <cell r="AC105">
            <v>1213224.3899999999</v>
          </cell>
          <cell r="AE105">
            <v>3.65</v>
          </cell>
          <cell r="AF105">
            <v>1.88</v>
          </cell>
          <cell r="AG105">
            <v>2.48</v>
          </cell>
          <cell r="AH105">
            <v>518589.35</v>
          </cell>
          <cell r="AJ105">
            <v>1.62</v>
          </cell>
          <cell r="AK105">
            <v>0.83</v>
          </cell>
          <cell r="AL105">
            <v>0.82</v>
          </cell>
          <cell r="AM105">
            <v>210008.41</v>
          </cell>
          <cell r="AO105">
            <v>109.59</v>
          </cell>
          <cell r="AP105">
            <v>30.5</v>
          </cell>
          <cell r="AQ105">
            <v>11.38</v>
          </cell>
          <cell r="AR105">
            <v>174259.44</v>
          </cell>
          <cell r="AT105">
            <v>1.62</v>
          </cell>
          <cell r="AU105">
            <v>1.5</v>
          </cell>
          <cell r="AV105">
            <v>1.98</v>
          </cell>
          <cell r="AW105">
            <v>363173.4</v>
          </cell>
          <cell r="AY105">
            <v>0.97</v>
          </cell>
          <cell r="AZ105">
            <v>0.5</v>
          </cell>
          <cell r="BA105">
            <v>0.66</v>
          </cell>
          <cell r="BB105">
            <v>124036.29</v>
          </cell>
          <cell r="BD105">
            <v>3.25</v>
          </cell>
          <cell r="BE105">
            <v>1.67</v>
          </cell>
          <cell r="BF105">
            <v>2.48</v>
          </cell>
          <cell r="BG105">
            <v>189625</v>
          </cell>
          <cell r="BI105">
            <v>1.62</v>
          </cell>
          <cell r="BJ105">
            <v>0.83</v>
          </cell>
          <cell r="BK105">
            <v>0.82</v>
          </cell>
          <cell r="BL105">
            <v>225414.18</v>
          </cell>
          <cell r="BN105">
            <v>2.4300000000000002</v>
          </cell>
          <cell r="BO105">
            <v>1.25</v>
          </cell>
          <cell r="BP105">
            <v>1.65</v>
          </cell>
          <cell r="BQ105">
            <v>136581.25</v>
          </cell>
          <cell r="BS105">
            <v>1.62</v>
          </cell>
          <cell r="BT105">
            <v>0.83</v>
          </cell>
          <cell r="BU105">
            <v>0.82</v>
          </cell>
          <cell r="BV105">
            <v>348827.25</v>
          </cell>
          <cell r="BX105">
            <v>1.62</v>
          </cell>
          <cell r="BY105">
            <v>0.83</v>
          </cell>
          <cell r="BZ105">
            <v>0.82</v>
          </cell>
          <cell r="CA105">
            <v>302193.78000000003</v>
          </cell>
          <cell r="CC105">
            <v>3.25</v>
          </cell>
          <cell r="CD105">
            <v>1.67</v>
          </cell>
          <cell r="CE105">
            <v>2.48</v>
          </cell>
          <cell r="CF105">
            <v>227550</v>
          </cell>
          <cell r="CH105">
            <v>9047140.9399999995</v>
          </cell>
          <cell r="CJ105">
            <v>8872881.5</v>
          </cell>
        </row>
        <row r="106">
          <cell r="A106" t="str">
            <v>0601609300200</v>
          </cell>
          <cell r="B106" t="str">
            <v>HILLSIDE SCHOOL DIST 93</v>
          </cell>
          <cell r="C106" t="str">
            <v>COOK</v>
          </cell>
          <cell r="D106" t="str">
            <v>Elementary</v>
          </cell>
          <cell r="E106">
            <v>489.3</v>
          </cell>
          <cell r="G106">
            <v>201.82</v>
          </cell>
          <cell r="H106">
            <v>283.98</v>
          </cell>
          <cell r="I106">
            <v>283.98</v>
          </cell>
          <cell r="K106">
            <v>307.97999999999996</v>
          </cell>
          <cell r="L106">
            <v>304.47999999999996</v>
          </cell>
          <cell r="M106">
            <v>181.32</v>
          </cell>
          <cell r="N106">
            <v>0</v>
          </cell>
          <cell r="P106">
            <v>126.4303841086867</v>
          </cell>
          <cell r="Q106">
            <v>75.389615891313298</v>
          </cell>
          <cell r="R106">
            <v>177.89961589131329</v>
          </cell>
          <cell r="S106">
            <v>106.08038410868673</v>
          </cell>
          <cell r="T106">
            <v>0</v>
          </cell>
          <cell r="U106">
            <v>0</v>
          </cell>
          <cell r="W106">
            <v>12.19</v>
          </cell>
          <cell r="X106">
            <v>13.13</v>
          </cell>
          <cell r="Y106">
            <v>0</v>
          </cell>
          <cell r="Z106">
            <v>1570017.24</v>
          </cell>
          <cell r="AB106">
            <v>5.0599999999999996</v>
          </cell>
          <cell r="AC106">
            <v>314003.44</v>
          </cell>
          <cell r="AE106">
            <v>1.53</v>
          </cell>
          <cell r="AF106">
            <v>0.9</v>
          </cell>
          <cell r="AG106">
            <v>0</v>
          </cell>
          <cell r="AH106">
            <v>150677.01</v>
          </cell>
          <cell r="AJ106">
            <v>0.68</v>
          </cell>
          <cell r="AK106">
            <v>0.4</v>
          </cell>
          <cell r="AL106">
            <v>0</v>
          </cell>
          <cell r="AM106">
            <v>66967.56</v>
          </cell>
          <cell r="AO106">
            <v>34.54</v>
          </cell>
          <cell r="AP106">
            <v>15.040000000000001</v>
          </cell>
          <cell r="AQ106">
            <v>3.47</v>
          </cell>
          <cell r="AR106">
            <v>61407.68</v>
          </cell>
          <cell r="AT106">
            <v>0.68</v>
          </cell>
          <cell r="AU106">
            <v>0.72</v>
          </cell>
          <cell r="AV106">
            <v>0</v>
          </cell>
          <cell r="AW106">
            <v>94172.4</v>
          </cell>
          <cell r="AY106">
            <v>0.41</v>
          </cell>
          <cell r="AZ106">
            <v>0.24</v>
          </cell>
          <cell r="BA106">
            <v>0</v>
          </cell>
          <cell r="BB106">
            <v>37851.449999999997</v>
          </cell>
          <cell r="BD106">
            <v>1.36</v>
          </cell>
          <cell r="BE106">
            <v>0.8</v>
          </cell>
          <cell r="BF106">
            <v>0</v>
          </cell>
          <cell r="BG106">
            <v>55350</v>
          </cell>
          <cell r="BI106">
            <v>0.68</v>
          </cell>
          <cell r="BJ106">
            <v>0.4</v>
          </cell>
          <cell r="BK106">
            <v>0</v>
          </cell>
          <cell r="BL106">
            <v>74448.72</v>
          </cell>
          <cell r="BN106">
            <v>1.02</v>
          </cell>
          <cell r="BO106">
            <v>0.6</v>
          </cell>
          <cell r="BP106">
            <v>0</v>
          </cell>
          <cell r="BQ106">
            <v>41512.5</v>
          </cell>
          <cell r="BS106">
            <v>0.68</v>
          </cell>
          <cell r="BT106">
            <v>0.4</v>
          </cell>
          <cell r="BU106">
            <v>0</v>
          </cell>
          <cell r="BV106">
            <v>115209</v>
          </cell>
          <cell r="BX106">
            <v>0.68</v>
          </cell>
          <cell r="BY106">
            <v>0.4</v>
          </cell>
          <cell r="BZ106">
            <v>0</v>
          </cell>
          <cell r="CA106">
            <v>99807.12</v>
          </cell>
          <cell r="CC106">
            <v>1.36</v>
          </cell>
          <cell r="CD106">
            <v>0.8</v>
          </cell>
          <cell r="CE106">
            <v>0</v>
          </cell>
          <cell r="CF106">
            <v>66420</v>
          </cell>
          <cell r="CH106">
            <v>2747844.1200000006</v>
          </cell>
          <cell r="CJ106">
            <v>2686436.4400000004</v>
          </cell>
        </row>
        <row r="107">
          <cell r="A107" t="str">
            <v>0701623301600</v>
          </cell>
          <cell r="B107" t="str">
            <v>HOMEWOOD FLOSSMOOR C H S D 233</v>
          </cell>
          <cell r="C107" t="str">
            <v>COOK</v>
          </cell>
          <cell r="D107" t="str">
            <v>High School</v>
          </cell>
          <cell r="E107">
            <v>2809.5</v>
          </cell>
          <cell r="G107">
            <v>0</v>
          </cell>
          <cell r="H107">
            <v>0</v>
          </cell>
          <cell r="I107">
            <v>2809.5</v>
          </cell>
          <cell r="K107">
            <v>0</v>
          </cell>
          <cell r="L107">
            <v>0</v>
          </cell>
          <cell r="M107">
            <v>0</v>
          </cell>
          <cell r="N107">
            <v>2809.5</v>
          </cell>
          <cell r="P107">
            <v>0</v>
          </cell>
          <cell r="Q107">
            <v>0</v>
          </cell>
          <cell r="R107">
            <v>0</v>
          </cell>
          <cell r="S107">
            <v>0</v>
          </cell>
          <cell r="T107">
            <v>674.33</v>
          </cell>
          <cell r="U107">
            <v>2135.17</v>
          </cell>
          <cell r="W107">
            <v>0</v>
          </cell>
          <cell r="X107">
            <v>0</v>
          </cell>
          <cell r="Y107">
            <v>119.12</v>
          </cell>
          <cell r="Z107">
            <v>8438818.1600000001</v>
          </cell>
          <cell r="AB107">
            <v>39.700000000000003</v>
          </cell>
          <cell r="AC107">
            <v>2812658.09</v>
          </cell>
          <cell r="AE107">
            <v>0</v>
          </cell>
          <cell r="AF107">
            <v>0</v>
          </cell>
          <cell r="AG107">
            <v>14.04</v>
          </cell>
          <cell r="AH107">
            <v>994635.72</v>
          </cell>
          <cell r="AJ107">
            <v>0</v>
          </cell>
          <cell r="AK107">
            <v>0</v>
          </cell>
          <cell r="AL107">
            <v>4.68</v>
          </cell>
          <cell r="AM107">
            <v>331545.24</v>
          </cell>
          <cell r="AO107">
            <v>181.28</v>
          </cell>
          <cell r="AP107">
            <v>36.64</v>
          </cell>
          <cell r="AQ107">
            <v>19.920000000000002</v>
          </cell>
          <cell r="AR107">
            <v>272128.59000000003</v>
          </cell>
          <cell r="AT107">
            <v>0</v>
          </cell>
          <cell r="AU107">
            <v>0</v>
          </cell>
          <cell r="AV107">
            <v>11.23</v>
          </cell>
          <cell r="AW107">
            <v>869493.98</v>
          </cell>
          <cell r="AY107">
            <v>0</v>
          </cell>
          <cell r="AZ107">
            <v>0</v>
          </cell>
          <cell r="BA107">
            <v>3.74</v>
          </cell>
          <cell r="BB107">
            <v>217791.42</v>
          </cell>
          <cell r="BD107">
            <v>0</v>
          </cell>
          <cell r="BE107">
            <v>0</v>
          </cell>
          <cell r="BF107">
            <v>14.04</v>
          </cell>
          <cell r="BG107">
            <v>359775</v>
          </cell>
          <cell r="BI107">
            <v>0</v>
          </cell>
          <cell r="BJ107">
            <v>0</v>
          </cell>
          <cell r="BK107">
            <v>4.68</v>
          </cell>
          <cell r="BL107">
            <v>322611.12</v>
          </cell>
          <cell r="BN107">
            <v>0</v>
          </cell>
          <cell r="BO107">
            <v>0</v>
          </cell>
          <cell r="BP107">
            <v>9.36</v>
          </cell>
          <cell r="BQ107">
            <v>239850</v>
          </cell>
          <cell r="BS107">
            <v>0</v>
          </cell>
          <cell r="BT107">
            <v>0</v>
          </cell>
          <cell r="BU107">
            <v>4.68</v>
          </cell>
          <cell r="BV107">
            <v>499239</v>
          </cell>
          <cell r="BX107">
            <v>0</v>
          </cell>
          <cell r="BY107">
            <v>0</v>
          </cell>
          <cell r="BZ107">
            <v>4.68</v>
          </cell>
          <cell r="CA107">
            <v>432497.52</v>
          </cell>
          <cell r="CC107">
            <v>0</v>
          </cell>
          <cell r="CD107">
            <v>0</v>
          </cell>
          <cell r="CE107">
            <v>14.04</v>
          </cell>
          <cell r="CF107">
            <v>431730</v>
          </cell>
          <cell r="CH107">
            <v>16222773.84</v>
          </cell>
          <cell r="CJ107">
            <v>15950645.25</v>
          </cell>
        </row>
        <row r="108">
          <cell r="A108" t="str">
            <v>0701615300200</v>
          </cell>
          <cell r="B108" t="str">
            <v>HOMEWOOD SCHOOL DISTRICT 153</v>
          </cell>
          <cell r="C108" t="str">
            <v>COOK</v>
          </cell>
          <cell r="D108" t="str">
            <v>Elementary</v>
          </cell>
          <cell r="E108">
            <v>1965.75</v>
          </cell>
          <cell r="G108">
            <v>782</v>
          </cell>
          <cell r="H108">
            <v>1165.5</v>
          </cell>
          <cell r="I108">
            <v>1165.5</v>
          </cell>
          <cell r="K108">
            <v>1232.25</v>
          </cell>
          <cell r="L108">
            <v>1214</v>
          </cell>
          <cell r="M108">
            <v>733.5</v>
          </cell>
          <cell r="N108">
            <v>0</v>
          </cell>
          <cell r="P108">
            <v>226.46880616174582</v>
          </cell>
          <cell r="Q108">
            <v>555.53119383825424</v>
          </cell>
          <cell r="R108">
            <v>337.53119383825418</v>
          </cell>
          <cell r="S108">
            <v>827.96880616174576</v>
          </cell>
          <cell r="T108">
            <v>0</v>
          </cell>
          <cell r="U108">
            <v>0</v>
          </cell>
          <cell r="W108">
            <v>42.87</v>
          </cell>
          <cell r="X108">
            <v>49.99</v>
          </cell>
          <cell r="Y108">
            <v>0</v>
          </cell>
          <cell r="Z108">
            <v>5757970.0199999996</v>
          </cell>
          <cell r="AB108">
            <v>18.57</v>
          </cell>
          <cell r="AC108">
            <v>1151594</v>
          </cell>
          <cell r="AE108">
            <v>6.16</v>
          </cell>
          <cell r="AF108">
            <v>3.66</v>
          </cell>
          <cell r="AG108">
            <v>0</v>
          </cell>
          <cell r="AH108">
            <v>608908.74</v>
          </cell>
          <cell r="AJ108">
            <v>2.73</v>
          </cell>
          <cell r="AK108">
            <v>1.63</v>
          </cell>
          <cell r="AL108">
            <v>0</v>
          </cell>
          <cell r="AM108">
            <v>270350.52</v>
          </cell>
          <cell r="AO108">
            <v>128.22</v>
          </cell>
          <cell r="AP108">
            <v>30.4</v>
          </cell>
          <cell r="AQ108">
            <v>13.94</v>
          </cell>
          <cell r="AR108">
            <v>197811.17</v>
          </cell>
          <cell r="AT108">
            <v>2.73</v>
          </cell>
          <cell r="AU108">
            <v>2.93</v>
          </cell>
          <cell r="AV108">
            <v>0</v>
          </cell>
          <cell r="AW108">
            <v>380725.56</v>
          </cell>
          <cell r="AY108">
            <v>1.64</v>
          </cell>
          <cell r="AZ108">
            <v>0.97</v>
          </cell>
          <cell r="BA108">
            <v>0</v>
          </cell>
          <cell r="BB108">
            <v>151988.13</v>
          </cell>
          <cell r="BD108">
            <v>5.47</v>
          </cell>
          <cell r="BE108">
            <v>3.26</v>
          </cell>
          <cell r="BF108">
            <v>0</v>
          </cell>
          <cell r="BG108">
            <v>223706.25</v>
          </cell>
          <cell r="BI108">
            <v>2.73</v>
          </cell>
          <cell r="BJ108">
            <v>1.63</v>
          </cell>
          <cell r="BK108">
            <v>0</v>
          </cell>
          <cell r="BL108">
            <v>300552.24</v>
          </cell>
          <cell r="BN108">
            <v>4.0999999999999996</v>
          </cell>
          <cell r="BO108">
            <v>2.44</v>
          </cell>
          <cell r="BP108">
            <v>0</v>
          </cell>
          <cell r="BQ108">
            <v>167587.5</v>
          </cell>
          <cell r="BS108">
            <v>2.73</v>
          </cell>
          <cell r="BT108">
            <v>1.63</v>
          </cell>
          <cell r="BU108">
            <v>0</v>
          </cell>
          <cell r="BV108">
            <v>465103</v>
          </cell>
          <cell r="BX108">
            <v>2.73</v>
          </cell>
          <cell r="BY108">
            <v>1.63</v>
          </cell>
          <cell r="BZ108">
            <v>0</v>
          </cell>
          <cell r="CA108">
            <v>402925.04</v>
          </cell>
          <cell r="CC108">
            <v>5.47</v>
          </cell>
          <cell r="CD108">
            <v>3.26</v>
          </cell>
          <cell r="CE108">
            <v>0</v>
          </cell>
          <cell r="CF108">
            <v>268447.5</v>
          </cell>
          <cell r="CH108">
            <v>10347669.669999998</v>
          </cell>
          <cell r="CJ108">
            <v>10149858.499999998</v>
          </cell>
        </row>
        <row r="109">
          <cell r="A109" t="str">
            <v>0410120701600</v>
          </cell>
          <cell r="B109" t="str">
            <v>HONONEGAH COMM H S DIST 207</v>
          </cell>
          <cell r="C109" t="str">
            <v>WINNEBAGO</v>
          </cell>
          <cell r="D109" t="str">
            <v>High School</v>
          </cell>
          <cell r="E109">
            <v>2088.81</v>
          </cell>
          <cell r="G109">
            <v>0</v>
          </cell>
          <cell r="H109">
            <v>0</v>
          </cell>
          <cell r="I109">
            <v>2088.81</v>
          </cell>
          <cell r="K109">
            <v>0</v>
          </cell>
          <cell r="L109">
            <v>0</v>
          </cell>
          <cell r="M109">
            <v>0</v>
          </cell>
          <cell r="N109">
            <v>2088.81</v>
          </cell>
          <cell r="P109">
            <v>0</v>
          </cell>
          <cell r="Q109">
            <v>0</v>
          </cell>
          <cell r="R109">
            <v>0</v>
          </cell>
          <cell r="S109">
            <v>0</v>
          </cell>
          <cell r="T109">
            <v>368</v>
          </cell>
          <cell r="U109">
            <v>1720.81</v>
          </cell>
          <cell r="W109">
            <v>0</v>
          </cell>
          <cell r="X109">
            <v>0</v>
          </cell>
          <cell r="Y109">
            <v>87.23</v>
          </cell>
          <cell r="Z109">
            <v>6179634.8899999997</v>
          </cell>
          <cell r="AB109">
            <v>29.07</v>
          </cell>
          <cell r="AC109">
            <v>2059672.3</v>
          </cell>
          <cell r="AE109">
            <v>0</v>
          </cell>
          <cell r="AF109">
            <v>0</v>
          </cell>
          <cell r="AG109">
            <v>10.44</v>
          </cell>
          <cell r="AH109">
            <v>739600.92</v>
          </cell>
          <cell r="AJ109">
            <v>0</v>
          </cell>
          <cell r="AK109">
            <v>0</v>
          </cell>
          <cell r="AL109">
            <v>3.48</v>
          </cell>
          <cell r="AM109">
            <v>246533.64</v>
          </cell>
          <cell r="AO109">
            <v>133</v>
          </cell>
          <cell r="AP109">
            <v>24.120000000000005</v>
          </cell>
          <cell r="AQ109">
            <v>14.81</v>
          </cell>
          <cell r="AR109">
            <v>196417.43</v>
          </cell>
          <cell r="AT109">
            <v>0</v>
          </cell>
          <cell r="AU109">
            <v>0</v>
          </cell>
          <cell r="AV109">
            <v>8.35</v>
          </cell>
          <cell r="AW109">
            <v>646507.1</v>
          </cell>
          <cell r="AY109">
            <v>0</v>
          </cell>
          <cell r="AZ109">
            <v>0</v>
          </cell>
          <cell r="BA109">
            <v>2.78</v>
          </cell>
          <cell r="BB109">
            <v>161887.74</v>
          </cell>
          <cell r="BD109">
            <v>0</v>
          </cell>
          <cell r="BE109">
            <v>0</v>
          </cell>
          <cell r="BF109">
            <v>10.44</v>
          </cell>
          <cell r="BG109">
            <v>267525</v>
          </cell>
          <cell r="BI109">
            <v>0</v>
          </cell>
          <cell r="BJ109">
            <v>0</v>
          </cell>
          <cell r="BK109">
            <v>3.48</v>
          </cell>
          <cell r="BL109">
            <v>239890.32</v>
          </cell>
          <cell r="BN109">
            <v>0</v>
          </cell>
          <cell r="BO109">
            <v>0</v>
          </cell>
          <cell r="BP109">
            <v>6.96</v>
          </cell>
          <cell r="BQ109">
            <v>178350</v>
          </cell>
          <cell r="BS109">
            <v>0</v>
          </cell>
          <cell r="BT109">
            <v>0</v>
          </cell>
          <cell r="BU109">
            <v>3.48</v>
          </cell>
          <cell r="BV109">
            <v>371229</v>
          </cell>
          <cell r="BX109">
            <v>0</v>
          </cell>
          <cell r="BY109">
            <v>0</v>
          </cell>
          <cell r="BZ109">
            <v>3.48</v>
          </cell>
          <cell r="CA109">
            <v>321600.71999999997</v>
          </cell>
          <cell r="CC109">
            <v>0</v>
          </cell>
          <cell r="CD109">
            <v>0</v>
          </cell>
          <cell r="CE109">
            <v>10.44</v>
          </cell>
          <cell r="CF109">
            <v>321030</v>
          </cell>
          <cell r="CH109">
            <v>11929879.060000001</v>
          </cell>
          <cell r="CJ109">
            <v>11733461.630000001</v>
          </cell>
        </row>
        <row r="110">
          <cell r="A110" t="str">
            <v>0701615700200</v>
          </cell>
          <cell r="B110" t="str">
            <v>HOOVER-SCHRUM MEMORIAL SD 157</v>
          </cell>
          <cell r="C110" t="str">
            <v>COOK</v>
          </cell>
          <cell r="D110" t="str">
            <v>Elementary</v>
          </cell>
          <cell r="E110">
            <v>876.05</v>
          </cell>
          <cell r="G110">
            <v>356.32</v>
          </cell>
          <cell r="H110">
            <v>514.15</v>
          </cell>
          <cell r="I110">
            <v>514.15</v>
          </cell>
          <cell r="K110">
            <v>572.39</v>
          </cell>
          <cell r="L110">
            <v>566.80999999999995</v>
          </cell>
          <cell r="M110">
            <v>303.65999999999997</v>
          </cell>
          <cell r="N110">
            <v>0</v>
          </cell>
          <cell r="P110">
            <v>286.13011361678173</v>
          </cell>
          <cell r="Q110">
            <v>70.189886383218266</v>
          </cell>
          <cell r="R110">
            <v>412.86988638321822</v>
          </cell>
          <cell r="S110">
            <v>101.28011361678176</v>
          </cell>
          <cell r="T110">
            <v>0</v>
          </cell>
          <cell r="U110">
            <v>0</v>
          </cell>
          <cell r="W110">
            <v>22.58</v>
          </cell>
          <cell r="X110">
            <v>24.69</v>
          </cell>
          <cell r="Y110">
            <v>0</v>
          </cell>
          <cell r="Z110">
            <v>2931070.89</v>
          </cell>
          <cell r="AB110">
            <v>9.4499999999999993</v>
          </cell>
          <cell r="AC110">
            <v>586214.17000000004</v>
          </cell>
          <cell r="AE110">
            <v>2.86</v>
          </cell>
          <cell r="AF110">
            <v>1.51</v>
          </cell>
          <cell r="AG110">
            <v>0</v>
          </cell>
          <cell r="AH110">
            <v>270970.59000000003</v>
          </cell>
          <cell r="AJ110">
            <v>1.27</v>
          </cell>
          <cell r="AK110">
            <v>0.67</v>
          </cell>
          <cell r="AL110">
            <v>0</v>
          </cell>
          <cell r="AM110">
            <v>120293.58</v>
          </cell>
          <cell r="AO110">
            <v>64.19</v>
          </cell>
          <cell r="AP110">
            <v>26.9</v>
          </cell>
          <cell r="AQ110">
            <v>6.21</v>
          </cell>
          <cell r="AR110">
            <v>112741.57</v>
          </cell>
          <cell r="AT110">
            <v>1.27</v>
          </cell>
          <cell r="AU110">
            <v>1.21</v>
          </cell>
          <cell r="AV110">
            <v>0</v>
          </cell>
          <cell r="AW110">
            <v>166819.68</v>
          </cell>
          <cell r="AY110">
            <v>0.76</v>
          </cell>
          <cell r="AZ110">
            <v>0.4</v>
          </cell>
          <cell r="BA110">
            <v>0</v>
          </cell>
          <cell r="BB110">
            <v>67550.28</v>
          </cell>
          <cell r="BD110">
            <v>2.54</v>
          </cell>
          <cell r="BE110">
            <v>1.34</v>
          </cell>
          <cell r="BF110">
            <v>0</v>
          </cell>
          <cell r="BG110">
            <v>99425</v>
          </cell>
          <cell r="BI110">
            <v>1.27</v>
          </cell>
          <cell r="BJ110">
            <v>0.67</v>
          </cell>
          <cell r="BK110">
            <v>0</v>
          </cell>
          <cell r="BL110">
            <v>133731.96</v>
          </cell>
          <cell r="BN110">
            <v>1.9</v>
          </cell>
          <cell r="BO110">
            <v>1.01</v>
          </cell>
          <cell r="BP110">
            <v>0</v>
          </cell>
          <cell r="BQ110">
            <v>74568.75</v>
          </cell>
          <cell r="BS110">
            <v>1.27</v>
          </cell>
          <cell r="BT110">
            <v>0.67</v>
          </cell>
          <cell r="BU110">
            <v>0</v>
          </cell>
          <cell r="BV110">
            <v>206949.5</v>
          </cell>
          <cell r="BX110">
            <v>1.27</v>
          </cell>
          <cell r="BY110">
            <v>0.67</v>
          </cell>
          <cell r="BZ110">
            <v>0</v>
          </cell>
          <cell r="CA110">
            <v>179283.16</v>
          </cell>
          <cell r="CC110">
            <v>2.54</v>
          </cell>
          <cell r="CD110">
            <v>1.34</v>
          </cell>
          <cell r="CE110">
            <v>0</v>
          </cell>
          <cell r="CF110">
            <v>119310</v>
          </cell>
          <cell r="CH110">
            <v>5068929.13</v>
          </cell>
          <cell r="CJ110">
            <v>4956187.5599999996</v>
          </cell>
        </row>
        <row r="111">
          <cell r="A111" t="str">
            <v>1201700102600</v>
          </cell>
          <cell r="B111" t="str">
            <v>HUTSONVILLE C U SCHOOL DIST 1</v>
          </cell>
          <cell r="C111" t="str">
            <v>CRAWFORD</v>
          </cell>
          <cell r="D111" t="str">
            <v>Unit</v>
          </cell>
          <cell r="E111">
            <v>306.63</v>
          </cell>
          <cell r="G111">
            <v>73.489999999999995</v>
          </cell>
          <cell r="H111">
            <v>125.82</v>
          </cell>
          <cell r="I111">
            <v>230.64</v>
          </cell>
          <cell r="K111">
            <v>121.82</v>
          </cell>
          <cell r="L111">
            <v>119.32</v>
          </cell>
          <cell r="M111">
            <v>79.989999999999995</v>
          </cell>
          <cell r="N111">
            <v>104.82</v>
          </cell>
          <cell r="P111">
            <v>32.701153125308259</v>
          </cell>
          <cell r="Q111">
            <v>40.788846874691735</v>
          </cell>
          <cell r="R111">
            <v>55.986652418373723</v>
          </cell>
          <cell r="S111">
            <v>69.833347581626271</v>
          </cell>
          <cell r="T111">
            <v>46.642194456318023</v>
          </cell>
          <cell r="U111">
            <v>58.17780554368197</v>
          </cell>
          <cell r="W111">
            <v>4.21</v>
          </cell>
          <cell r="X111">
            <v>5.59</v>
          </cell>
          <cell r="Y111">
            <v>4.6500000000000004</v>
          </cell>
          <cell r="Z111">
            <v>937088.55</v>
          </cell>
          <cell r="AB111">
            <v>3.5</v>
          </cell>
          <cell r="AC111">
            <v>231329.38</v>
          </cell>
          <cell r="AE111">
            <v>0.6</v>
          </cell>
          <cell r="AF111">
            <v>0.39</v>
          </cell>
          <cell r="AG111">
            <v>0.52</v>
          </cell>
          <cell r="AH111">
            <v>98225.29</v>
          </cell>
          <cell r="AJ111">
            <v>0.27</v>
          </cell>
          <cell r="AK111">
            <v>0.17</v>
          </cell>
          <cell r="AL111">
            <v>0.17</v>
          </cell>
          <cell r="AM111">
            <v>39326.39</v>
          </cell>
          <cell r="AO111">
            <v>20.460000000000008</v>
          </cell>
          <cell r="AP111">
            <v>5.49</v>
          </cell>
          <cell r="AQ111">
            <v>2.17</v>
          </cell>
          <cell r="AR111">
            <v>32308.98</v>
          </cell>
          <cell r="AT111">
            <v>0.27</v>
          </cell>
          <cell r="AU111">
            <v>0.31</v>
          </cell>
          <cell r="AV111">
            <v>0.41</v>
          </cell>
          <cell r="AW111">
            <v>70758.94</v>
          </cell>
          <cell r="AY111">
            <v>0.16</v>
          </cell>
          <cell r="AZ111">
            <v>0.1</v>
          </cell>
          <cell r="BA111">
            <v>0.13</v>
          </cell>
          <cell r="BB111">
            <v>22710.87</v>
          </cell>
          <cell r="BD111">
            <v>0.54</v>
          </cell>
          <cell r="BE111">
            <v>0.35</v>
          </cell>
          <cell r="BF111">
            <v>0.52</v>
          </cell>
          <cell r="BG111">
            <v>36131.25</v>
          </cell>
          <cell r="BI111">
            <v>0.27</v>
          </cell>
          <cell r="BJ111">
            <v>0.17</v>
          </cell>
          <cell r="BK111">
            <v>0.17</v>
          </cell>
          <cell r="BL111">
            <v>42049.74</v>
          </cell>
          <cell r="BN111">
            <v>0.4</v>
          </cell>
          <cell r="BO111">
            <v>0.26</v>
          </cell>
          <cell r="BP111">
            <v>0.34</v>
          </cell>
          <cell r="BQ111">
            <v>25625</v>
          </cell>
          <cell r="BS111">
            <v>0.27</v>
          </cell>
          <cell r="BT111">
            <v>0.17</v>
          </cell>
          <cell r="BU111">
            <v>0.17</v>
          </cell>
          <cell r="BV111">
            <v>65071.75</v>
          </cell>
          <cell r="BX111">
            <v>0.27</v>
          </cell>
          <cell r="BY111">
            <v>0.17</v>
          </cell>
          <cell r="BZ111">
            <v>0.17</v>
          </cell>
          <cell r="CA111">
            <v>56372.54</v>
          </cell>
          <cell r="CC111">
            <v>0.54</v>
          </cell>
          <cell r="CD111">
            <v>0.35</v>
          </cell>
          <cell r="CE111">
            <v>0.52</v>
          </cell>
          <cell r="CF111">
            <v>43357.5</v>
          </cell>
          <cell r="CH111">
            <v>1700356.1800000002</v>
          </cell>
          <cell r="CJ111">
            <v>1668047.2000000002</v>
          </cell>
        </row>
        <row r="112">
          <cell r="A112" t="str">
            <v>0701610900200</v>
          </cell>
          <cell r="B112" t="str">
            <v>INDIAN SPRINGS SCHOOL DIST 109</v>
          </cell>
          <cell r="C112" t="str">
            <v>COOK</v>
          </cell>
          <cell r="D112" t="str">
            <v>Elementary</v>
          </cell>
          <cell r="E112">
            <v>2764.72</v>
          </cell>
          <cell r="G112">
            <v>1218.6500000000001</v>
          </cell>
          <cell r="H112">
            <v>1516.8200000000002</v>
          </cell>
          <cell r="I112">
            <v>1516.8200000000002</v>
          </cell>
          <cell r="K112">
            <v>1868.7200000000003</v>
          </cell>
          <cell r="L112">
            <v>1839.4700000000003</v>
          </cell>
          <cell r="M112">
            <v>896</v>
          </cell>
          <cell r="N112">
            <v>0</v>
          </cell>
          <cell r="P112">
            <v>859.36817073482803</v>
          </cell>
          <cell r="Q112">
            <v>359.28182926517206</v>
          </cell>
          <cell r="R112">
            <v>1069.631829265172</v>
          </cell>
          <cell r="S112">
            <v>447.18817073482819</v>
          </cell>
          <cell r="T112">
            <v>0</v>
          </cell>
          <cell r="U112">
            <v>0</v>
          </cell>
          <cell r="W112">
            <v>75.25</v>
          </cell>
          <cell r="X112">
            <v>71.36</v>
          </cell>
          <cell r="Y112">
            <v>0</v>
          </cell>
          <cell r="Z112">
            <v>9090846.2699999996</v>
          </cell>
          <cell r="AB112">
            <v>29.32</v>
          </cell>
          <cell r="AC112">
            <v>1818169.25</v>
          </cell>
          <cell r="AE112">
            <v>9.34</v>
          </cell>
          <cell r="AF112">
            <v>4.4800000000000004</v>
          </cell>
          <cell r="AG112">
            <v>0</v>
          </cell>
          <cell r="AH112">
            <v>856936.74</v>
          </cell>
          <cell r="AJ112">
            <v>4.1500000000000004</v>
          </cell>
          <cell r="AK112">
            <v>1.99</v>
          </cell>
          <cell r="AL112">
            <v>0</v>
          </cell>
          <cell r="AM112">
            <v>380722.98</v>
          </cell>
          <cell r="AO112">
            <v>199.57000000000002</v>
          </cell>
          <cell r="AP112">
            <v>94.59</v>
          </cell>
          <cell r="AQ112">
            <v>19.600000000000001</v>
          </cell>
          <cell r="AR112">
            <v>363863.99</v>
          </cell>
          <cell r="AT112">
            <v>4.1500000000000004</v>
          </cell>
          <cell r="AU112">
            <v>3.58</v>
          </cell>
          <cell r="AV112">
            <v>0</v>
          </cell>
          <cell r="AW112">
            <v>519966.18</v>
          </cell>
          <cell r="AY112">
            <v>2.4900000000000002</v>
          </cell>
          <cell r="AZ112">
            <v>1.19</v>
          </cell>
          <cell r="BA112">
            <v>0</v>
          </cell>
          <cell r="BB112">
            <v>214297.44</v>
          </cell>
          <cell r="BD112">
            <v>8.3000000000000007</v>
          </cell>
          <cell r="BE112">
            <v>3.98</v>
          </cell>
          <cell r="BF112">
            <v>0</v>
          </cell>
          <cell r="BG112">
            <v>314675</v>
          </cell>
          <cell r="BI112">
            <v>4.1500000000000004</v>
          </cell>
          <cell r="BJ112">
            <v>1.99</v>
          </cell>
          <cell r="BK112">
            <v>0</v>
          </cell>
          <cell r="BL112">
            <v>423254.76</v>
          </cell>
          <cell r="BN112">
            <v>6.22</v>
          </cell>
          <cell r="BO112">
            <v>2.98</v>
          </cell>
          <cell r="BP112">
            <v>0</v>
          </cell>
          <cell r="BQ112">
            <v>235750</v>
          </cell>
          <cell r="BS112">
            <v>4.1500000000000004</v>
          </cell>
          <cell r="BT112">
            <v>1.99</v>
          </cell>
          <cell r="BU112">
            <v>0</v>
          </cell>
          <cell r="BV112">
            <v>654984.5</v>
          </cell>
          <cell r="BX112">
            <v>4.1500000000000004</v>
          </cell>
          <cell r="BY112">
            <v>1.99</v>
          </cell>
          <cell r="BZ112">
            <v>0</v>
          </cell>
          <cell r="CA112">
            <v>567421.96</v>
          </cell>
          <cell r="CC112">
            <v>8.3000000000000007</v>
          </cell>
          <cell r="CD112">
            <v>3.98</v>
          </cell>
          <cell r="CE112">
            <v>0</v>
          </cell>
          <cell r="CF112">
            <v>377610</v>
          </cell>
          <cell r="CH112">
            <v>15818499.07</v>
          </cell>
          <cell r="CJ112">
            <v>15454635.08</v>
          </cell>
        </row>
        <row r="113">
          <cell r="A113" t="str">
            <v>0601620101700</v>
          </cell>
          <cell r="B113" t="str">
            <v>J S MORTON H S DISTRICT 201</v>
          </cell>
          <cell r="C113" t="str">
            <v>COOK</v>
          </cell>
          <cell r="D113" t="str">
            <v>High School</v>
          </cell>
          <cell r="E113">
            <v>8295.15</v>
          </cell>
          <cell r="G113">
            <v>0</v>
          </cell>
          <cell r="H113">
            <v>0</v>
          </cell>
          <cell r="I113">
            <v>8295.15</v>
          </cell>
          <cell r="K113">
            <v>0</v>
          </cell>
          <cell r="L113">
            <v>0</v>
          </cell>
          <cell r="M113">
            <v>0</v>
          </cell>
          <cell r="N113">
            <v>8295.15</v>
          </cell>
          <cell r="P113">
            <v>0</v>
          </cell>
          <cell r="Q113">
            <v>0</v>
          </cell>
          <cell r="R113">
            <v>0</v>
          </cell>
          <cell r="S113">
            <v>0</v>
          </cell>
          <cell r="T113">
            <v>6633</v>
          </cell>
          <cell r="U113">
            <v>1662.1499999999996</v>
          </cell>
          <cell r="W113">
            <v>0</v>
          </cell>
          <cell r="X113">
            <v>0</v>
          </cell>
          <cell r="Y113">
            <v>398.13</v>
          </cell>
          <cell r="Z113">
            <v>28204723.59</v>
          </cell>
          <cell r="AB113">
            <v>132.69</v>
          </cell>
          <cell r="AC113">
            <v>9400634.3699999992</v>
          </cell>
          <cell r="AE113">
            <v>0</v>
          </cell>
          <cell r="AF113">
            <v>0</v>
          </cell>
          <cell r="AG113">
            <v>41.47</v>
          </cell>
          <cell r="AH113">
            <v>2937859.21</v>
          </cell>
          <cell r="AJ113">
            <v>0</v>
          </cell>
          <cell r="AK113">
            <v>0</v>
          </cell>
          <cell r="AL113">
            <v>13.82</v>
          </cell>
          <cell r="AM113">
            <v>979050.26</v>
          </cell>
          <cell r="AO113">
            <v>597.16999999999996</v>
          </cell>
          <cell r="AP113">
            <v>267.24000000000007</v>
          </cell>
          <cell r="AQ113">
            <v>58.83</v>
          </cell>
          <cell r="AR113">
            <v>1069827.51</v>
          </cell>
          <cell r="AT113">
            <v>0</v>
          </cell>
          <cell r="AU113">
            <v>0</v>
          </cell>
          <cell r="AV113">
            <v>33.18</v>
          </cell>
          <cell r="AW113">
            <v>2568994.6800000002</v>
          </cell>
          <cell r="AY113">
            <v>0</v>
          </cell>
          <cell r="AZ113">
            <v>0</v>
          </cell>
          <cell r="BA113">
            <v>11.06</v>
          </cell>
          <cell r="BB113">
            <v>644056.98</v>
          </cell>
          <cell r="BD113">
            <v>0</v>
          </cell>
          <cell r="BE113">
            <v>0</v>
          </cell>
          <cell r="BF113">
            <v>41.47</v>
          </cell>
          <cell r="BG113">
            <v>1062668.75</v>
          </cell>
          <cell r="BI113">
            <v>0</v>
          </cell>
          <cell r="BJ113">
            <v>0</v>
          </cell>
          <cell r="BK113">
            <v>13.82</v>
          </cell>
          <cell r="BL113">
            <v>952667.88</v>
          </cell>
          <cell r="BN113">
            <v>0</v>
          </cell>
          <cell r="BO113">
            <v>0</v>
          </cell>
          <cell r="BP113">
            <v>27.65</v>
          </cell>
          <cell r="BQ113">
            <v>708531.25</v>
          </cell>
          <cell r="BS113">
            <v>0</v>
          </cell>
          <cell r="BT113">
            <v>0</v>
          </cell>
          <cell r="BU113">
            <v>13.82</v>
          </cell>
          <cell r="BV113">
            <v>1474248.5</v>
          </cell>
          <cell r="BX113">
            <v>0</v>
          </cell>
          <cell r="BY113">
            <v>0</v>
          </cell>
          <cell r="BZ113">
            <v>13.82</v>
          </cell>
          <cell r="CA113">
            <v>1277161.48</v>
          </cell>
          <cell r="CC113">
            <v>0</v>
          </cell>
          <cell r="CD113">
            <v>0</v>
          </cell>
          <cell r="CE113">
            <v>41.47</v>
          </cell>
          <cell r="CF113">
            <v>1275202.5</v>
          </cell>
          <cell r="CH113">
            <v>52555626.959999993</v>
          </cell>
          <cell r="CJ113">
            <v>51485799.449999996</v>
          </cell>
        </row>
        <row r="114">
          <cell r="A114" t="str">
            <v>0106911702200</v>
          </cell>
          <cell r="B114" t="str">
            <v>JACKSONVILLE SCHOOL DIST 117</v>
          </cell>
          <cell r="C114" t="str">
            <v>MORGAN</v>
          </cell>
          <cell r="D114" t="str">
            <v>Unit</v>
          </cell>
          <cell r="E114">
            <v>3279.7</v>
          </cell>
          <cell r="G114">
            <v>946.9</v>
          </cell>
          <cell r="H114">
            <v>1283.1500000000001</v>
          </cell>
          <cell r="I114">
            <v>2307.9700000000003</v>
          </cell>
          <cell r="K114">
            <v>1468.0500000000002</v>
          </cell>
          <cell r="L114">
            <v>1443.22</v>
          </cell>
          <cell r="M114">
            <v>786.83</v>
          </cell>
          <cell r="N114">
            <v>1024.8200000000002</v>
          </cell>
          <cell r="P114">
            <v>573.00938409214496</v>
          </cell>
          <cell r="Q114">
            <v>373.89061590785502</v>
          </cell>
          <cell r="R114">
            <v>776.48853226088897</v>
          </cell>
          <cell r="S114">
            <v>506.66146773911112</v>
          </cell>
          <cell r="T114">
            <v>620.16208364696593</v>
          </cell>
          <cell r="U114">
            <v>404.65791635303424</v>
          </cell>
          <cell r="W114">
            <v>56.89</v>
          </cell>
          <cell r="X114">
            <v>59.09</v>
          </cell>
          <cell r="Y114">
            <v>47.19</v>
          </cell>
          <cell r="Z114">
            <v>10534653.029999999</v>
          </cell>
          <cell r="AB114">
            <v>38.92</v>
          </cell>
          <cell r="AC114">
            <v>2552563.3199999998</v>
          </cell>
          <cell r="AE114">
            <v>7.34</v>
          </cell>
          <cell r="AF114">
            <v>3.93</v>
          </cell>
          <cell r="AG114">
            <v>5.12</v>
          </cell>
          <cell r="AH114">
            <v>1061535.05</v>
          </cell>
          <cell r="AJ114">
            <v>3.26</v>
          </cell>
          <cell r="AK114">
            <v>1.74</v>
          </cell>
          <cell r="AL114">
            <v>1.7</v>
          </cell>
          <cell r="AM114">
            <v>430468.1</v>
          </cell>
          <cell r="AO114">
            <v>229.53000000000003</v>
          </cell>
          <cell r="AP114">
            <v>74.86999999999999</v>
          </cell>
          <cell r="AQ114">
            <v>23.26</v>
          </cell>
          <cell r="AR114">
            <v>377947.86</v>
          </cell>
          <cell r="AT114">
            <v>3.26</v>
          </cell>
          <cell r="AU114">
            <v>3.14</v>
          </cell>
          <cell r="AV114">
            <v>4.09</v>
          </cell>
          <cell r="AW114">
            <v>747174.74</v>
          </cell>
          <cell r="AY114">
            <v>1.95</v>
          </cell>
          <cell r="AZ114">
            <v>1.04</v>
          </cell>
          <cell r="BA114">
            <v>1.36</v>
          </cell>
          <cell r="BB114">
            <v>253313.55</v>
          </cell>
          <cell r="BD114">
            <v>6.52</v>
          </cell>
          <cell r="BE114">
            <v>3.49</v>
          </cell>
          <cell r="BF114">
            <v>5.12</v>
          </cell>
          <cell r="BG114">
            <v>387706.25</v>
          </cell>
          <cell r="BI114">
            <v>3.26</v>
          </cell>
          <cell r="BJ114">
            <v>1.74</v>
          </cell>
          <cell r="BK114">
            <v>1.7</v>
          </cell>
          <cell r="BL114">
            <v>461857.8</v>
          </cell>
          <cell r="BN114">
            <v>4.8899999999999997</v>
          </cell>
          <cell r="BO114">
            <v>2.62</v>
          </cell>
          <cell r="BP114">
            <v>3.41</v>
          </cell>
          <cell r="BQ114">
            <v>279825</v>
          </cell>
          <cell r="BS114">
            <v>3.26</v>
          </cell>
          <cell r="BT114">
            <v>1.74</v>
          </cell>
          <cell r="BU114">
            <v>1.7</v>
          </cell>
          <cell r="BV114">
            <v>714722.5</v>
          </cell>
          <cell r="BX114">
            <v>3.26</v>
          </cell>
          <cell r="BY114">
            <v>1.74</v>
          </cell>
          <cell r="BZ114">
            <v>1.7</v>
          </cell>
          <cell r="CA114">
            <v>619173.80000000005</v>
          </cell>
          <cell r="CC114">
            <v>6.52</v>
          </cell>
          <cell r="CD114">
            <v>3.49</v>
          </cell>
          <cell r="CE114">
            <v>5.12</v>
          </cell>
          <cell r="CF114">
            <v>465247.5</v>
          </cell>
          <cell r="CH114">
            <v>18886188.5</v>
          </cell>
          <cell r="CJ114">
            <v>18508240.640000001</v>
          </cell>
        </row>
        <row r="115">
          <cell r="A115" t="str">
            <v>1204000102600</v>
          </cell>
          <cell r="B115" t="str">
            <v>JASPER COUNTY COMM UNIT DIST 1</v>
          </cell>
          <cell r="C115" t="str">
            <v>JASPER</v>
          </cell>
          <cell r="D115" t="str">
            <v>Unit</v>
          </cell>
          <cell r="E115">
            <v>1329.28</v>
          </cell>
          <cell r="G115">
            <v>370.07</v>
          </cell>
          <cell r="H115">
            <v>482.9799999999999</v>
          </cell>
          <cell r="I115">
            <v>950.13</v>
          </cell>
          <cell r="K115">
            <v>557.65</v>
          </cell>
          <cell r="L115">
            <v>548.56999999999994</v>
          </cell>
          <cell r="M115">
            <v>304.48</v>
          </cell>
          <cell r="N115">
            <v>467.15</v>
          </cell>
          <cell r="P115">
            <v>155.01341463414633</v>
          </cell>
          <cell r="Q115">
            <v>215.05658536585366</v>
          </cell>
          <cell r="R115">
            <v>202.30869565217387</v>
          </cell>
          <cell r="S115">
            <v>280.67130434782604</v>
          </cell>
          <cell r="T115">
            <v>195.67788971367975</v>
          </cell>
          <cell r="U115">
            <v>271.47211028632023</v>
          </cell>
          <cell r="W115">
            <v>21.08</v>
          </cell>
          <cell r="X115">
            <v>21.34</v>
          </cell>
          <cell r="Y115">
            <v>20.64</v>
          </cell>
          <cell r="Z115">
            <v>4092536.46</v>
          </cell>
          <cell r="AB115">
            <v>15.36</v>
          </cell>
          <cell r="AC115">
            <v>1013418.48</v>
          </cell>
          <cell r="AE115">
            <v>2.78</v>
          </cell>
          <cell r="AF115">
            <v>1.52</v>
          </cell>
          <cell r="AG115">
            <v>2.33</v>
          </cell>
          <cell r="AH115">
            <v>431694.29</v>
          </cell>
          <cell r="AJ115">
            <v>1.23</v>
          </cell>
          <cell r="AK115">
            <v>0.67</v>
          </cell>
          <cell r="AL115">
            <v>0.77</v>
          </cell>
          <cell r="AM115">
            <v>172362.41</v>
          </cell>
          <cell r="AO115">
            <v>89.48</v>
          </cell>
          <cell r="AP115">
            <v>23.089999999999996</v>
          </cell>
          <cell r="AQ115">
            <v>9.42</v>
          </cell>
          <cell r="AR115">
            <v>140158.18</v>
          </cell>
          <cell r="AT115">
            <v>1.23</v>
          </cell>
          <cell r="AU115">
            <v>1.21</v>
          </cell>
          <cell r="AV115">
            <v>1.86</v>
          </cell>
          <cell r="AW115">
            <v>308141.40000000002</v>
          </cell>
          <cell r="AY115">
            <v>0.74</v>
          </cell>
          <cell r="AZ115">
            <v>0.4</v>
          </cell>
          <cell r="BA115">
            <v>0.62</v>
          </cell>
          <cell r="BB115">
            <v>102490.08</v>
          </cell>
          <cell r="BD115">
            <v>2.4700000000000002</v>
          </cell>
          <cell r="BE115">
            <v>1.35</v>
          </cell>
          <cell r="BF115">
            <v>2.33</v>
          </cell>
          <cell r="BG115">
            <v>157593.75</v>
          </cell>
          <cell r="BI115">
            <v>1.23</v>
          </cell>
          <cell r="BJ115">
            <v>0.67</v>
          </cell>
          <cell r="BK115">
            <v>0.77</v>
          </cell>
          <cell r="BL115">
            <v>184053.78</v>
          </cell>
          <cell r="BN115">
            <v>1.85</v>
          </cell>
          <cell r="BO115">
            <v>1.01</v>
          </cell>
          <cell r="BP115">
            <v>1.55</v>
          </cell>
          <cell r="BQ115">
            <v>113006.25</v>
          </cell>
          <cell r="BS115">
            <v>1.23</v>
          </cell>
          <cell r="BT115">
            <v>0.67</v>
          </cell>
          <cell r="BU115">
            <v>0.77</v>
          </cell>
          <cell r="BV115">
            <v>284822.25</v>
          </cell>
          <cell r="BX115">
            <v>1.23</v>
          </cell>
          <cell r="BY115">
            <v>0.67</v>
          </cell>
          <cell r="BZ115">
            <v>0.77</v>
          </cell>
          <cell r="CA115">
            <v>246745.38</v>
          </cell>
          <cell r="CC115">
            <v>2.4700000000000002</v>
          </cell>
          <cell r="CD115">
            <v>1.35</v>
          </cell>
          <cell r="CE115">
            <v>2.33</v>
          </cell>
          <cell r="CF115">
            <v>189112.5</v>
          </cell>
          <cell r="CH115">
            <v>7436135.21</v>
          </cell>
          <cell r="CJ115">
            <v>7295977.0300000003</v>
          </cell>
        </row>
        <row r="116">
          <cell r="A116" t="str">
            <v>1102300302600</v>
          </cell>
          <cell r="B116" t="str">
            <v>KANSAS COMM UNIT SCHOOL DIST 3</v>
          </cell>
          <cell r="C116" t="str">
            <v>EDGAR</v>
          </cell>
          <cell r="D116" t="str">
            <v>Unit</v>
          </cell>
          <cell r="E116">
            <v>201.75</v>
          </cell>
          <cell r="G116">
            <v>57</v>
          </cell>
          <cell r="H116">
            <v>66.5</v>
          </cell>
          <cell r="I116">
            <v>143.5</v>
          </cell>
          <cell r="K116">
            <v>78.25</v>
          </cell>
          <cell r="L116">
            <v>77</v>
          </cell>
          <cell r="M116">
            <v>46.5</v>
          </cell>
          <cell r="N116">
            <v>77</v>
          </cell>
          <cell r="P116">
            <v>28.900847880299249</v>
          </cell>
          <cell r="Q116">
            <v>28.099152119700751</v>
          </cell>
          <cell r="R116">
            <v>33.717655860349126</v>
          </cell>
          <cell r="S116">
            <v>32.782344139650874</v>
          </cell>
          <cell r="T116">
            <v>39.041496259351618</v>
          </cell>
          <cell r="U116">
            <v>37.958503740648382</v>
          </cell>
          <cell r="W116">
            <v>3.33</v>
          </cell>
          <cell r="X116">
            <v>2.99</v>
          </cell>
          <cell r="Y116">
            <v>3.47</v>
          </cell>
          <cell r="Z116">
            <v>637709.44999999995</v>
          </cell>
          <cell r="AB116">
            <v>2.42</v>
          </cell>
          <cell r="AC116">
            <v>160310.39000000001</v>
          </cell>
          <cell r="AE116">
            <v>0.39</v>
          </cell>
          <cell r="AF116">
            <v>0.23</v>
          </cell>
          <cell r="AG116">
            <v>0.38</v>
          </cell>
          <cell r="AH116">
            <v>65364.68</v>
          </cell>
          <cell r="AJ116">
            <v>0.17</v>
          </cell>
          <cell r="AK116">
            <v>0.1</v>
          </cell>
          <cell r="AL116">
            <v>0.12</v>
          </cell>
          <cell r="AM116">
            <v>25243.05</v>
          </cell>
          <cell r="AO116">
            <v>13.860000000000001</v>
          </cell>
          <cell r="AP116">
            <v>3.92</v>
          </cell>
          <cell r="AQ116">
            <v>1.43</v>
          </cell>
          <cell r="AR116">
            <v>22109.9</v>
          </cell>
          <cell r="AT116">
            <v>0.17</v>
          </cell>
          <cell r="AU116">
            <v>0.18</v>
          </cell>
          <cell r="AV116">
            <v>0.3</v>
          </cell>
          <cell r="AW116">
            <v>46770.9</v>
          </cell>
          <cell r="AY116">
            <v>0.1</v>
          </cell>
          <cell r="AZ116">
            <v>0.06</v>
          </cell>
          <cell r="BA116">
            <v>0.1</v>
          </cell>
          <cell r="BB116">
            <v>15140.58</v>
          </cell>
          <cell r="BD116">
            <v>0.34</v>
          </cell>
          <cell r="BE116">
            <v>0.2</v>
          </cell>
          <cell r="BF116">
            <v>0.38</v>
          </cell>
          <cell r="BG116">
            <v>23575</v>
          </cell>
          <cell r="BI116">
            <v>0.17</v>
          </cell>
          <cell r="BJ116">
            <v>0.1</v>
          </cell>
          <cell r="BK116">
            <v>0.12</v>
          </cell>
          <cell r="BL116">
            <v>26884.26</v>
          </cell>
          <cell r="BN116">
            <v>0.26</v>
          </cell>
          <cell r="BO116">
            <v>0.15</v>
          </cell>
          <cell r="BP116">
            <v>0.25</v>
          </cell>
          <cell r="BQ116">
            <v>16912.5</v>
          </cell>
          <cell r="BS116">
            <v>0.17</v>
          </cell>
          <cell r="BT116">
            <v>0.1</v>
          </cell>
          <cell r="BU116">
            <v>0.12</v>
          </cell>
          <cell r="BV116">
            <v>41603.25</v>
          </cell>
          <cell r="BX116">
            <v>0.17</v>
          </cell>
          <cell r="BY116">
            <v>0.1</v>
          </cell>
          <cell r="BZ116">
            <v>0.12</v>
          </cell>
          <cell r="CA116">
            <v>36041.46</v>
          </cell>
          <cell r="CC116">
            <v>0.34</v>
          </cell>
          <cell r="CD116">
            <v>0.2</v>
          </cell>
          <cell r="CE116">
            <v>0.38</v>
          </cell>
          <cell r="CF116">
            <v>28290</v>
          </cell>
          <cell r="CH116">
            <v>1145955.42</v>
          </cell>
          <cell r="CJ116">
            <v>1123845.52</v>
          </cell>
        </row>
        <row r="117">
          <cell r="A117" t="str">
            <v>0501603800200</v>
          </cell>
          <cell r="B117" t="str">
            <v>KENILWORTH SCHOOL DIST 38</v>
          </cell>
          <cell r="C117" t="str">
            <v>COOK</v>
          </cell>
          <cell r="D117" t="str">
            <v>Elementary</v>
          </cell>
          <cell r="E117">
            <v>469.63</v>
          </cell>
          <cell r="G117">
            <v>176.64999999999998</v>
          </cell>
          <cell r="H117">
            <v>290.82</v>
          </cell>
          <cell r="I117">
            <v>290.82</v>
          </cell>
          <cell r="K117">
            <v>290.97000000000003</v>
          </cell>
          <cell r="L117">
            <v>288.80999999999995</v>
          </cell>
          <cell r="M117">
            <v>178.66</v>
          </cell>
          <cell r="N117">
            <v>0</v>
          </cell>
          <cell r="P117">
            <v>1.3830598755000321</v>
          </cell>
          <cell r="Q117">
            <v>175.26694012449994</v>
          </cell>
          <cell r="R117">
            <v>2.2769401244999679</v>
          </cell>
          <cell r="S117">
            <v>288.54305987550003</v>
          </cell>
          <cell r="T117">
            <v>0</v>
          </cell>
          <cell r="U117">
            <v>0</v>
          </cell>
          <cell r="W117">
            <v>8.85</v>
          </cell>
          <cell r="X117">
            <v>11.65</v>
          </cell>
          <cell r="Y117">
            <v>0</v>
          </cell>
          <cell r="Z117">
            <v>1271143.5</v>
          </cell>
          <cell r="AB117">
            <v>4.0999999999999996</v>
          </cell>
          <cell r="AC117">
            <v>254228.7</v>
          </cell>
          <cell r="AE117">
            <v>1.45</v>
          </cell>
          <cell r="AF117">
            <v>0.89</v>
          </cell>
          <cell r="AG117">
            <v>0</v>
          </cell>
          <cell r="AH117">
            <v>145096.38</v>
          </cell>
          <cell r="AJ117">
            <v>0.64</v>
          </cell>
          <cell r="AK117">
            <v>0.39</v>
          </cell>
          <cell r="AL117">
            <v>0</v>
          </cell>
          <cell r="AM117">
            <v>63867.21</v>
          </cell>
          <cell r="AO117">
            <v>28.580000000000002</v>
          </cell>
          <cell r="AP117">
            <v>3.71</v>
          </cell>
          <cell r="AQ117">
            <v>3.33</v>
          </cell>
          <cell r="AR117">
            <v>40502.39</v>
          </cell>
          <cell r="AT117">
            <v>0.64</v>
          </cell>
          <cell r="AU117">
            <v>0.71</v>
          </cell>
          <cell r="AV117">
            <v>0</v>
          </cell>
          <cell r="AW117">
            <v>90809.1</v>
          </cell>
          <cell r="AY117">
            <v>0.38</v>
          </cell>
          <cell r="AZ117">
            <v>0.23</v>
          </cell>
          <cell r="BA117">
            <v>0</v>
          </cell>
          <cell r="BB117">
            <v>35522.129999999997</v>
          </cell>
          <cell r="BD117">
            <v>1.29</v>
          </cell>
          <cell r="BE117">
            <v>0.79</v>
          </cell>
          <cell r="BF117">
            <v>0</v>
          </cell>
          <cell r="BG117">
            <v>53300</v>
          </cell>
          <cell r="BI117">
            <v>0.64</v>
          </cell>
          <cell r="BJ117">
            <v>0.39</v>
          </cell>
          <cell r="BK117">
            <v>0</v>
          </cell>
          <cell r="BL117">
            <v>71002.02</v>
          </cell>
          <cell r="BN117">
            <v>0.96</v>
          </cell>
          <cell r="BO117">
            <v>0.59</v>
          </cell>
          <cell r="BP117">
            <v>0</v>
          </cell>
          <cell r="BQ117">
            <v>39718.75</v>
          </cell>
          <cell r="BS117">
            <v>0.64</v>
          </cell>
          <cell r="BT117">
            <v>0.39</v>
          </cell>
          <cell r="BU117">
            <v>0</v>
          </cell>
          <cell r="BV117">
            <v>109875.25</v>
          </cell>
          <cell r="BX117">
            <v>0.64</v>
          </cell>
          <cell r="BY117">
            <v>0.39</v>
          </cell>
          <cell r="BZ117">
            <v>0</v>
          </cell>
          <cell r="CA117">
            <v>95186.42</v>
          </cell>
          <cell r="CC117">
            <v>1.29</v>
          </cell>
          <cell r="CD117">
            <v>0.79</v>
          </cell>
          <cell r="CE117">
            <v>0</v>
          </cell>
          <cell r="CF117">
            <v>63960</v>
          </cell>
          <cell r="CH117">
            <v>2334211.8499999996</v>
          </cell>
          <cell r="CJ117">
            <v>2293709.4599999995</v>
          </cell>
        </row>
        <row r="118">
          <cell r="A118" t="str">
            <v>0410113100400</v>
          </cell>
          <cell r="B118" t="str">
            <v>KINNIKINNICK C C SCH DIST 131</v>
          </cell>
          <cell r="C118" t="str">
            <v>WINNEBAGO</v>
          </cell>
          <cell r="D118" t="str">
            <v>Elementary</v>
          </cell>
          <cell r="E118">
            <v>1706.48</v>
          </cell>
          <cell r="G118">
            <v>684</v>
          </cell>
          <cell r="H118">
            <v>1001.65</v>
          </cell>
          <cell r="I118">
            <v>1001.65</v>
          </cell>
          <cell r="K118">
            <v>1093.4899999999998</v>
          </cell>
          <cell r="L118">
            <v>1072.6599999999999</v>
          </cell>
          <cell r="M118">
            <v>612.99</v>
          </cell>
          <cell r="N118">
            <v>0</v>
          </cell>
          <cell r="P118">
            <v>152.16681992109869</v>
          </cell>
          <cell r="Q118">
            <v>531.83318007890125</v>
          </cell>
          <cell r="R118">
            <v>222.83318007890131</v>
          </cell>
          <cell r="S118">
            <v>778.81681992109861</v>
          </cell>
          <cell r="T118">
            <v>0</v>
          </cell>
          <cell r="U118">
            <v>0</v>
          </cell>
          <cell r="W118">
            <v>36.729999999999997</v>
          </cell>
          <cell r="X118">
            <v>42.29</v>
          </cell>
          <cell r="Y118">
            <v>0</v>
          </cell>
          <cell r="Z118">
            <v>4899793.1399999997</v>
          </cell>
          <cell r="AB118">
            <v>15.8</v>
          </cell>
          <cell r="AC118">
            <v>979958.62</v>
          </cell>
          <cell r="AE118">
            <v>5.46</v>
          </cell>
          <cell r="AF118">
            <v>3.06</v>
          </cell>
          <cell r="AG118">
            <v>0</v>
          </cell>
          <cell r="AH118">
            <v>528299.64</v>
          </cell>
          <cell r="AJ118">
            <v>2.42</v>
          </cell>
          <cell r="AK118">
            <v>1.36</v>
          </cell>
          <cell r="AL118">
            <v>0</v>
          </cell>
          <cell r="AM118">
            <v>234386.46</v>
          </cell>
          <cell r="AO118">
            <v>109.38</v>
          </cell>
          <cell r="AP118">
            <v>21.79</v>
          </cell>
          <cell r="AQ118">
            <v>12.1</v>
          </cell>
          <cell r="AR118">
            <v>163851.39000000001</v>
          </cell>
          <cell r="AT118">
            <v>2.42</v>
          </cell>
          <cell r="AU118">
            <v>2.4500000000000002</v>
          </cell>
          <cell r="AV118">
            <v>0</v>
          </cell>
          <cell r="AW118">
            <v>327585.42</v>
          </cell>
          <cell r="AY118">
            <v>1.45</v>
          </cell>
          <cell r="AZ118">
            <v>0.81</v>
          </cell>
          <cell r="BA118">
            <v>0</v>
          </cell>
          <cell r="BB118">
            <v>131606.57999999999</v>
          </cell>
          <cell r="BD118">
            <v>4.8499999999999996</v>
          </cell>
          <cell r="BE118">
            <v>2.72</v>
          </cell>
          <cell r="BF118">
            <v>0</v>
          </cell>
          <cell r="BG118">
            <v>193981.25</v>
          </cell>
          <cell r="BI118">
            <v>2.42</v>
          </cell>
          <cell r="BJ118">
            <v>1.36</v>
          </cell>
          <cell r="BK118">
            <v>0</v>
          </cell>
          <cell r="BL118">
            <v>260570.52</v>
          </cell>
          <cell r="BN118">
            <v>3.64</v>
          </cell>
          <cell r="BO118">
            <v>2.04</v>
          </cell>
          <cell r="BP118">
            <v>0</v>
          </cell>
          <cell r="BQ118">
            <v>145550</v>
          </cell>
          <cell r="BS118">
            <v>2.42</v>
          </cell>
          <cell r="BT118">
            <v>1.36</v>
          </cell>
          <cell r="BU118">
            <v>0</v>
          </cell>
          <cell r="BV118">
            <v>403231.5</v>
          </cell>
          <cell r="BX118">
            <v>2.42</v>
          </cell>
          <cell r="BY118">
            <v>1.36</v>
          </cell>
          <cell r="BZ118">
            <v>0</v>
          </cell>
          <cell r="CA118">
            <v>349324.92</v>
          </cell>
          <cell r="CC118">
            <v>4.8499999999999996</v>
          </cell>
          <cell r="CD118">
            <v>2.72</v>
          </cell>
          <cell r="CE118">
            <v>0</v>
          </cell>
          <cell r="CF118">
            <v>232777.5</v>
          </cell>
          <cell r="CH118">
            <v>8850916.9399999995</v>
          </cell>
          <cell r="CJ118">
            <v>8687065.5499999989</v>
          </cell>
        </row>
        <row r="119">
          <cell r="A119" t="str">
            <v>0701614000200</v>
          </cell>
          <cell r="B119" t="str">
            <v>KIRBY SCHOOL DIST 140</v>
          </cell>
          <cell r="C119" t="str">
            <v>COOK</v>
          </cell>
          <cell r="D119" t="str">
            <v>Elementary</v>
          </cell>
          <cell r="E119">
            <v>3504</v>
          </cell>
          <cell r="G119">
            <v>1425</v>
          </cell>
          <cell r="H119">
            <v>2019.5</v>
          </cell>
          <cell r="I119">
            <v>2019.5</v>
          </cell>
          <cell r="K119">
            <v>2290.5</v>
          </cell>
          <cell r="L119">
            <v>2231</v>
          </cell>
          <cell r="M119">
            <v>1213.5</v>
          </cell>
          <cell r="N119">
            <v>0</v>
          </cell>
          <cell r="P119">
            <v>394.53200754826531</v>
          </cell>
          <cell r="Q119">
            <v>1030.4679924517347</v>
          </cell>
          <cell r="R119">
            <v>559.1279924517346</v>
          </cell>
          <cell r="S119">
            <v>1460.3720075482654</v>
          </cell>
          <cell r="T119">
            <v>0</v>
          </cell>
          <cell r="U119">
            <v>0</v>
          </cell>
          <cell r="W119">
            <v>77.819999999999993</v>
          </cell>
          <cell r="X119">
            <v>86.37</v>
          </cell>
          <cell r="Y119">
            <v>0</v>
          </cell>
          <cell r="Z119">
            <v>10180929.33</v>
          </cell>
          <cell r="AB119">
            <v>32.83</v>
          </cell>
          <cell r="AC119">
            <v>2036185.86</v>
          </cell>
          <cell r="AE119">
            <v>11.45</v>
          </cell>
          <cell r="AF119">
            <v>6.06</v>
          </cell>
          <cell r="AG119">
            <v>0</v>
          </cell>
          <cell r="AH119">
            <v>1085742.57</v>
          </cell>
          <cell r="AJ119">
            <v>5.09</v>
          </cell>
          <cell r="AK119">
            <v>2.69</v>
          </cell>
          <cell r="AL119">
            <v>0</v>
          </cell>
          <cell r="AM119">
            <v>482414.46</v>
          </cell>
          <cell r="AO119">
            <v>226.97</v>
          </cell>
          <cell r="AP119">
            <v>52.260000000000005</v>
          </cell>
          <cell r="AQ119">
            <v>24.85</v>
          </cell>
          <cell r="AR119">
            <v>348368.75</v>
          </cell>
          <cell r="AT119">
            <v>5.09</v>
          </cell>
          <cell r="AU119">
            <v>4.8499999999999996</v>
          </cell>
          <cell r="AV119">
            <v>0</v>
          </cell>
          <cell r="AW119">
            <v>668624.04</v>
          </cell>
          <cell r="AY119">
            <v>3.05</v>
          </cell>
          <cell r="AZ119">
            <v>1.61</v>
          </cell>
          <cell r="BA119">
            <v>0</v>
          </cell>
          <cell r="BB119">
            <v>271365.78000000003</v>
          </cell>
          <cell r="BD119">
            <v>10.18</v>
          </cell>
          <cell r="BE119">
            <v>5.39</v>
          </cell>
          <cell r="BF119">
            <v>0</v>
          </cell>
          <cell r="BG119">
            <v>398981.25</v>
          </cell>
          <cell r="BI119">
            <v>5.09</v>
          </cell>
          <cell r="BJ119">
            <v>2.69</v>
          </cell>
          <cell r="BK119">
            <v>0</v>
          </cell>
          <cell r="BL119">
            <v>536306.52</v>
          </cell>
          <cell r="BN119">
            <v>7.63</v>
          </cell>
          <cell r="BO119">
            <v>4.04</v>
          </cell>
          <cell r="BP119">
            <v>0</v>
          </cell>
          <cell r="BQ119">
            <v>299043.75</v>
          </cell>
          <cell r="BS119">
            <v>5.09</v>
          </cell>
          <cell r="BT119">
            <v>2.69</v>
          </cell>
          <cell r="BU119">
            <v>0</v>
          </cell>
          <cell r="BV119">
            <v>829931.5</v>
          </cell>
          <cell r="BX119">
            <v>5.09</v>
          </cell>
          <cell r="BY119">
            <v>2.69</v>
          </cell>
          <cell r="BZ119">
            <v>0</v>
          </cell>
          <cell r="CA119">
            <v>718980.92</v>
          </cell>
          <cell r="CC119">
            <v>10.18</v>
          </cell>
          <cell r="CD119">
            <v>5.39</v>
          </cell>
          <cell r="CE119">
            <v>0</v>
          </cell>
          <cell r="CF119">
            <v>478777.5</v>
          </cell>
          <cell r="CH119">
            <v>18335652.230000004</v>
          </cell>
          <cell r="CJ119">
            <v>17987283.480000004</v>
          </cell>
        </row>
        <row r="120">
          <cell r="A120" t="str">
            <v>0601609400200</v>
          </cell>
          <cell r="B120" t="str">
            <v>KOMAREK SCHOOL DIST 94</v>
          </cell>
          <cell r="C120" t="str">
            <v>COOK</v>
          </cell>
          <cell r="D120" t="str">
            <v>Elementary</v>
          </cell>
          <cell r="E120">
            <v>525.5</v>
          </cell>
          <cell r="G120">
            <v>194</v>
          </cell>
          <cell r="H120">
            <v>326</v>
          </cell>
          <cell r="I120">
            <v>326</v>
          </cell>
          <cell r="K120">
            <v>314.5</v>
          </cell>
          <cell r="L120">
            <v>309</v>
          </cell>
          <cell r="M120">
            <v>211</v>
          </cell>
          <cell r="N120">
            <v>0</v>
          </cell>
          <cell r="P120">
            <v>74.242307692307691</v>
          </cell>
          <cell r="Q120">
            <v>119.75769230769231</v>
          </cell>
          <cell r="R120">
            <v>124.7576923076923</v>
          </cell>
          <cell r="S120">
            <v>201.24230769230769</v>
          </cell>
          <cell r="T120">
            <v>0</v>
          </cell>
          <cell r="U120">
            <v>0</v>
          </cell>
          <cell r="W120">
            <v>10.93</v>
          </cell>
          <cell r="X120">
            <v>14.28</v>
          </cell>
          <cell r="Y120">
            <v>0</v>
          </cell>
          <cell r="Z120">
            <v>1563196.47</v>
          </cell>
          <cell r="AB120">
            <v>5.04</v>
          </cell>
          <cell r="AC120">
            <v>312639.28999999998</v>
          </cell>
          <cell r="AE120">
            <v>1.57</v>
          </cell>
          <cell r="AF120">
            <v>1.05</v>
          </cell>
          <cell r="AG120">
            <v>0</v>
          </cell>
          <cell r="AH120">
            <v>162458.34</v>
          </cell>
          <cell r="AJ120">
            <v>0.69</v>
          </cell>
          <cell r="AK120">
            <v>0.46</v>
          </cell>
          <cell r="AL120">
            <v>0</v>
          </cell>
          <cell r="AM120">
            <v>71308.05</v>
          </cell>
          <cell r="AO120">
            <v>34.709999999999994</v>
          </cell>
          <cell r="AP120">
            <v>10.65</v>
          </cell>
          <cell r="AQ120">
            <v>3.72</v>
          </cell>
          <cell r="AR120">
            <v>56440.56</v>
          </cell>
          <cell r="AT120">
            <v>0.69</v>
          </cell>
          <cell r="AU120">
            <v>0.84</v>
          </cell>
          <cell r="AV120">
            <v>0</v>
          </cell>
          <cell r="AW120">
            <v>102916.98</v>
          </cell>
          <cell r="AY120">
            <v>0.41</v>
          </cell>
          <cell r="AZ120">
            <v>0.28000000000000003</v>
          </cell>
          <cell r="BA120">
            <v>0</v>
          </cell>
          <cell r="BB120">
            <v>40180.769999999997</v>
          </cell>
          <cell r="BD120">
            <v>1.39</v>
          </cell>
          <cell r="BE120">
            <v>0.93</v>
          </cell>
          <cell r="BF120">
            <v>0</v>
          </cell>
          <cell r="BG120">
            <v>59450</v>
          </cell>
          <cell r="BI120">
            <v>0.69</v>
          </cell>
          <cell r="BJ120">
            <v>0.46</v>
          </cell>
          <cell r="BK120">
            <v>0</v>
          </cell>
          <cell r="BL120">
            <v>79274.100000000006</v>
          </cell>
          <cell r="BN120">
            <v>1.04</v>
          </cell>
          <cell r="BO120">
            <v>0.7</v>
          </cell>
          <cell r="BP120">
            <v>0</v>
          </cell>
          <cell r="BQ120">
            <v>44587.5</v>
          </cell>
          <cell r="BS120">
            <v>0.69</v>
          </cell>
          <cell r="BT120">
            <v>0.46</v>
          </cell>
          <cell r="BU120">
            <v>0</v>
          </cell>
          <cell r="BV120">
            <v>122676.25</v>
          </cell>
          <cell r="BX120">
            <v>0.69</v>
          </cell>
          <cell r="BY120">
            <v>0.46</v>
          </cell>
          <cell r="BZ120">
            <v>0</v>
          </cell>
          <cell r="CA120">
            <v>106276.1</v>
          </cell>
          <cell r="CC120">
            <v>1.39</v>
          </cell>
          <cell r="CD120">
            <v>0.93</v>
          </cell>
          <cell r="CE120">
            <v>0</v>
          </cell>
          <cell r="CF120">
            <v>71340</v>
          </cell>
          <cell r="CH120">
            <v>2792744.41</v>
          </cell>
          <cell r="CJ120">
            <v>2736303.85</v>
          </cell>
        </row>
        <row r="121">
          <cell r="A121" t="str">
            <v>0601610200200</v>
          </cell>
          <cell r="B121" t="str">
            <v>LA GRANGE SCHOOL DIST 102</v>
          </cell>
          <cell r="C121" t="str">
            <v>COOK</v>
          </cell>
          <cell r="D121" t="str">
            <v>Elementary</v>
          </cell>
          <cell r="E121">
            <v>3030.54</v>
          </cell>
          <cell r="G121">
            <v>1276.82</v>
          </cell>
          <cell r="H121">
            <v>1727.3100000000002</v>
          </cell>
          <cell r="I121">
            <v>1727.3100000000002</v>
          </cell>
          <cell r="K121">
            <v>1982.22</v>
          </cell>
          <cell r="L121">
            <v>1955.81</v>
          </cell>
          <cell r="M121">
            <v>1048.3200000000002</v>
          </cell>
          <cell r="N121">
            <v>0</v>
          </cell>
          <cell r="P121">
            <v>197.35025801147086</v>
          </cell>
          <cell r="Q121">
            <v>1079.469741988529</v>
          </cell>
          <cell r="R121">
            <v>266.9797419885291</v>
          </cell>
          <cell r="S121">
            <v>1460.330258011471</v>
          </cell>
          <cell r="T121">
            <v>0</v>
          </cell>
          <cell r="U121">
            <v>0</v>
          </cell>
          <cell r="W121">
            <v>67.13</v>
          </cell>
          <cell r="X121">
            <v>71.760000000000005</v>
          </cell>
          <cell r="Y121">
            <v>0</v>
          </cell>
          <cell r="Z121">
            <v>8612152.2300000004</v>
          </cell>
          <cell r="AB121">
            <v>27.77</v>
          </cell>
          <cell r="AC121">
            <v>1722430.44</v>
          </cell>
          <cell r="AE121">
            <v>9.91</v>
          </cell>
          <cell r="AF121">
            <v>5.24</v>
          </cell>
          <cell r="AG121">
            <v>0</v>
          </cell>
          <cell r="AH121">
            <v>939406.05</v>
          </cell>
          <cell r="AJ121">
            <v>4.4000000000000004</v>
          </cell>
          <cell r="AK121">
            <v>2.3199999999999998</v>
          </cell>
          <cell r="AL121">
            <v>0</v>
          </cell>
          <cell r="AM121">
            <v>416687.04</v>
          </cell>
          <cell r="AO121">
            <v>192.55999999999997</v>
          </cell>
          <cell r="AP121">
            <v>37.989999999999995</v>
          </cell>
          <cell r="AQ121">
            <v>21.49</v>
          </cell>
          <cell r="AR121">
            <v>288098.14</v>
          </cell>
          <cell r="AT121">
            <v>4.4000000000000004</v>
          </cell>
          <cell r="AU121">
            <v>4.1900000000000004</v>
          </cell>
          <cell r="AV121">
            <v>0</v>
          </cell>
          <cell r="AW121">
            <v>577814.93999999994</v>
          </cell>
          <cell r="AY121">
            <v>2.64</v>
          </cell>
          <cell r="AZ121">
            <v>1.39</v>
          </cell>
          <cell r="BA121">
            <v>0</v>
          </cell>
          <cell r="BB121">
            <v>234678.99</v>
          </cell>
          <cell r="BD121">
            <v>8.8000000000000007</v>
          </cell>
          <cell r="BE121">
            <v>4.6500000000000004</v>
          </cell>
          <cell r="BF121">
            <v>0</v>
          </cell>
          <cell r="BG121">
            <v>344656.25</v>
          </cell>
          <cell r="BI121">
            <v>4.4000000000000004</v>
          </cell>
          <cell r="BJ121">
            <v>2.3199999999999998</v>
          </cell>
          <cell r="BK121">
            <v>0</v>
          </cell>
          <cell r="BL121">
            <v>463236.48</v>
          </cell>
          <cell r="BN121">
            <v>6.6</v>
          </cell>
          <cell r="BO121">
            <v>3.49</v>
          </cell>
          <cell r="BP121">
            <v>0</v>
          </cell>
          <cell r="BQ121">
            <v>258556.25</v>
          </cell>
          <cell r="BS121">
            <v>4.4000000000000004</v>
          </cell>
          <cell r="BT121">
            <v>2.3199999999999998</v>
          </cell>
          <cell r="BU121">
            <v>0</v>
          </cell>
          <cell r="BV121">
            <v>716856</v>
          </cell>
          <cell r="BX121">
            <v>4.4000000000000004</v>
          </cell>
          <cell r="BY121">
            <v>2.3199999999999998</v>
          </cell>
          <cell r="BZ121">
            <v>0</v>
          </cell>
          <cell r="CA121">
            <v>621022.07999999996</v>
          </cell>
          <cell r="CC121">
            <v>8.8000000000000007</v>
          </cell>
          <cell r="CD121">
            <v>4.6500000000000004</v>
          </cell>
          <cell r="CE121">
            <v>0</v>
          </cell>
          <cell r="CF121">
            <v>413587.5</v>
          </cell>
          <cell r="CH121">
            <v>15609182.390000001</v>
          </cell>
          <cell r="CJ121">
            <v>15321084.25</v>
          </cell>
        </row>
        <row r="122">
          <cell r="A122" t="str">
            <v>0601610500200</v>
          </cell>
          <cell r="B122" t="str">
            <v>LA GRANGE SCHOOL DIST 105 (SOUTH)</v>
          </cell>
          <cell r="C122" t="str">
            <v>COOK</v>
          </cell>
          <cell r="D122" t="str">
            <v>Elementary</v>
          </cell>
          <cell r="E122">
            <v>1354.89</v>
          </cell>
          <cell r="G122">
            <v>554.65</v>
          </cell>
          <cell r="H122">
            <v>784.33</v>
          </cell>
          <cell r="I122">
            <v>784.33</v>
          </cell>
          <cell r="K122">
            <v>879.06</v>
          </cell>
          <cell r="L122">
            <v>863.15</v>
          </cell>
          <cell r="M122">
            <v>475.83000000000004</v>
          </cell>
          <cell r="N122">
            <v>0</v>
          </cell>
          <cell r="P122">
            <v>214.1585759309325</v>
          </cell>
          <cell r="Q122">
            <v>340.49142406906748</v>
          </cell>
          <cell r="R122">
            <v>302.8414240690675</v>
          </cell>
          <cell r="S122">
            <v>481.48857593093254</v>
          </cell>
          <cell r="T122">
            <v>0</v>
          </cell>
          <cell r="U122">
            <v>0</v>
          </cell>
          <cell r="W122">
            <v>31.3</v>
          </cell>
          <cell r="X122">
            <v>34.4</v>
          </cell>
          <cell r="Y122">
            <v>0</v>
          </cell>
          <cell r="Z122">
            <v>4073859.9</v>
          </cell>
          <cell r="AB122">
            <v>13.14</v>
          </cell>
          <cell r="AC122">
            <v>814771.98</v>
          </cell>
          <cell r="AE122">
            <v>4.3899999999999997</v>
          </cell>
          <cell r="AF122">
            <v>2.37</v>
          </cell>
          <cell r="AG122">
            <v>0</v>
          </cell>
          <cell r="AH122">
            <v>419167.32</v>
          </cell>
          <cell r="AJ122">
            <v>1.95</v>
          </cell>
          <cell r="AK122">
            <v>1.05</v>
          </cell>
          <cell r="AL122">
            <v>0</v>
          </cell>
          <cell r="AM122">
            <v>186021</v>
          </cell>
          <cell r="AO122">
            <v>90.4</v>
          </cell>
          <cell r="AP122">
            <v>30.689999999999998</v>
          </cell>
          <cell r="AQ122">
            <v>9.6</v>
          </cell>
          <cell r="AR122">
            <v>150512.53</v>
          </cell>
          <cell r="AT122">
            <v>1.95</v>
          </cell>
          <cell r="AU122">
            <v>1.9</v>
          </cell>
          <cell r="AV122">
            <v>0</v>
          </cell>
          <cell r="AW122">
            <v>258974.1</v>
          </cell>
          <cell r="AY122">
            <v>1.17</v>
          </cell>
          <cell r="AZ122">
            <v>0.63</v>
          </cell>
          <cell r="BA122">
            <v>0</v>
          </cell>
          <cell r="BB122">
            <v>104819.4</v>
          </cell>
          <cell r="BD122">
            <v>3.9</v>
          </cell>
          <cell r="BE122">
            <v>2.11</v>
          </cell>
          <cell r="BF122">
            <v>0</v>
          </cell>
          <cell r="BG122">
            <v>154006.25</v>
          </cell>
          <cell r="BI122">
            <v>1.95</v>
          </cell>
          <cell r="BJ122">
            <v>1.05</v>
          </cell>
          <cell r="BK122">
            <v>0</v>
          </cell>
          <cell r="BL122">
            <v>206802</v>
          </cell>
          <cell r="BN122">
            <v>2.93</v>
          </cell>
          <cell r="BO122">
            <v>1.58</v>
          </cell>
          <cell r="BP122">
            <v>0</v>
          </cell>
          <cell r="BQ122">
            <v>115568.75</v>
          </cell>
          <cell r="BS122">
            <v>1.95</v>
          </cell>
          <cell r="BT122">
            <v>1.05</v>
          </cell>
          <cell r="BU122">
            <v>0</v>
          </cell>
          <cell r="BV122">
            <v>320025</v>
          </cell>
          <cell r="BX122">
            <v>1.95</v>
          </cell>
          <cell r="BY122">
            <v>1.05</v>
          </cell>
          <cell r="BZ122">
            <v>0</v>
          </cell>
          <cell r="CA122">
            <v>277242</v>
          </cell>
          <cell r="CC122">
            <v>3.9</v>
          </cell>
          <cell r="CD122">
            <v>2.11</v>
          </cell>
          <cell r="CE122">
            <v>0</v>
          </cell>
          <cell r="CF122">
            <v>184807.5</v>
          </cell>
          <cell r="CH122">
            <v>7266577.7300000004</v>
          </cell>
          <cell r="CJ122">
            <v>7116065.2000000002</v>
          </cell>
        </row>
        <row r="123">
          <cell r="A123" t="str">
            <v>0601610600200</v>
          </cell>
          <cell r="B123" t="str">
            <v>LAGRANGE HIGHLANDS SCH DIST 106</v>
          </cell>
          <cell r="C123" t="str">
            <v>COOK</v>
          </cell>
          <cell r="D123" t="str">
            <v>Elementary</v>
          </cell>
          <cell r="E123">
            <v>864.25</v>
          </cell>
          <cell r="G123">
            <v>365</v>
          </cell>
          <cell r="H123">
            <v>491.5</v>
          </cell>
          <cell r="I123">
            <v>491.5</v>
          </cell>
          <cell r="K123">
            <v>555.75</v>
          </cell>
          <cell r="L123">
            <v>548</v>
          </cell>
          <cell r="M123">
            <v>308.5</v>
          </cell>
          <cell r="N123">
            <v>0</v>
          </cell>
          <cell r="P123">
            <v>35.37069468768243</v>
          </cell>
          <cell r="Q123">
            <v>329.62930531231757</v>
          </cell>
          <cell r="R123">
            <v>47.62930531231757</v>
          </cell>
          <cell r="S123">
            <v>443.87069468768243</v>
          </cell>
          <cell r="T123">
            <v>0</v>
          </cell>
          <cell r="U123">
            <v>0</v>
          </cell>
          <cell r="W123">
            <v>18.829999999999998</v>
          </cell>
          <cell r="X123">
            <v>20.13</v>
          </cell>
          <cell r="Y123">
            <v>0</v>
          </cell>
          <cell r="Z123">
            <v>2415792.7200000002</v>
          </cell>
          <cell r="AB123">
            <v>7.79</v>
          </cell>
          <cell r="AC123">
            <v>483158.54</v>
          </cell>
          <cell r="AE123">
            <v>2.77</v>
          </cell>
          <cell r="AF123">
            <v>1.54</v>
          </cell>
          <cell r="AG123">
            <v>0</v>
          </cell>
          <cell r="AH123">
            <v>267250.17</v>
          </cell>
          <cell r="AJ123">
            <v>1.23</v>
          </cell>
          <cell r="AK123">
            <v>0.68</v>
          </cell>
          <cell r="AL123">
            <v>0</v>
          </cell>
          <cell r="AM123">
            <v>118433.37</v>
          </cell>
          <cell r="AO123">
            <v>54.11999999999999</v>
          </cell>
          <cell r="AP123">
            <v>9.91</v>
          </cell>
          <cell r="AQ123">
            <v>6.12</v>
          </cell>
          <cell r="AR123">
            <v>80084.86</v>
          </cell>
          <cell r="AT123">
            <v>1.23</v>
          </cell>
          <cell r="AU123">
            <v>1.23</v>
          </cell>
          <cell r="AV123">
            <v>0</v>
          </cell>
          <cell r="AW123">
            <v>165474.35999999999</v>
          </cell>
          <cell r="AY123">
            <v>0.74</v>
          </cell>
          <cell r="AZ123">
            <v>0.41</v>
          </cell>
          <cell r="BA123">
            <v>0</v>
          </cell>
          <cell r="BB123">
            <v>66967.95</v>
          </cell>
          <cell r="BD123">
            <v>2.4700000000000002</v>
          </cell>
          <cell r="BE123">
            <v>1.37</v>
          </cell>
          <cell r="BF123">
            <v>0</v>
          </cell>
          <cell r="BG123">
            <v>98400</v>
          </cell>
          <cell r="BI123">
            <v>1.23</v>
          </cell>
          <cell r="BJ123">
            <v>0.68</v>
          </cell>
          <cell r="BK123">
            <v>0</v>
          </cell>
          <cell r="BL123">
            <v>131663.94</v>
          </cell>
          <cell r="BN123">
            <v>1.85</v>
          </cell>
          <cell r="BO123">
            <v>1.02</v>
          </cell>
          <cell r="BP123">
            <v>0</v>
          </cell>
          <cell r="BQ123">
            <v>73543.75</v>
          </cell>
          <cell r="BS123">
            <v>1.23</v>
          </cell>
          <cell r="BT123">
            <v>0.68</v>
          </cell>
          <cell r="BU123">
            <v>0</v>
          </cell>
          <cell r="BV123">
            <v>203749.25</v>
          </cell>
          <cell r="BX123">
            <v>1.23</v>
          </cell>
          <cell r="BY123">
            <v>0.68</v>
          </cell>
          <cell r="BZ123">
            <v>0</v>
          </cell>
          <cell r="CA123">
            <v>176510.74</v>
          </cell>
          <cell r="CC123">
            <v>2.4700000000000002</v>
          </cell>
          <cell r="CD123">
            <v>1.37</v>
          </cell>
          <cell r="CE123">
            <v>0</v>
          </cell>
          <cell r="CF123">
            <v>118080</v>
          </cell>
          <cell r="CH123">
            <v>4399109.6500000004</v>
          </cell>
          <cell r="CJ123">
            <v>4319024.79</v>
          </cell>
        </row>
        <row r="124">
          <cell r="A124" t="str">
            <v>0701615800200</v>
          </cell>
          <cell r="B124" t="str">
            <v>LANSING SCHOOL DISTRICT 158</v>
          </cell>
          <cell r="C124" t="str">
            <v>COOK</v>
          </cell>
          <cell r="D124" t="str">
            <v>Elementary</v>
          </cell>
          <cell r="E124">
            <v>2615.5</v>
          </cell>
          <cell r="G124">
            <v>1059.5</v>
          </cell>
          <cell r="H124">
            <v>1533</v>
          </cell>
          <cell r="I124">
            <v>1533</v>
          </cell>
          <cell r="K124">
            <v>1651.5</v>
          </cell>
          <cell r="L124">
            <v>1628.5</v>
          </cell>
          <cell r="M124">
            <v>964</v>
          </cell>
          <cell r="N124">
            <v>0</v>
          </cell>
          <cell r="P124">
            <v>638.76509161041463</v>
          </cell>
          <cell r="Q124">
            <v>420.73490838958537</v>
          </cell>
          <cell r="R124">
            <v>924.23490838958537</v>
          </cell>
          <cell r="S124">
            <v>608.76509161041463</v>
          </cell>
          <cell r="T124">
            <v>0</v>
          </cell>
          <cell r="U124">
            <v>0</v>
          </cell>
          <cell r="W124">
            <v>63.62</v>
          </cell>
          <cell r="X124">
            <v>70.56</v>
          </cell>
          <cell r="Y124">
            <v>0</v>
          </cell>
          <cell r="Z124">
            <v>8320099.2599999998</v>
          </cell>
          <cell r="AB124">
            <v>26.83</v>
          </cell>
          <cell r="AC124">
            <v>1664019.85</v>
          </cell>
          <cell r="AE124">
            <v>8.25</v>
          </cell>
          <cell r="AF124">
            <v>4.82</v>
          </cell>
          <cell r="AG124">
            <v>0</v>
          </cell>
          <cell r="AH124">
            <v>810431.49</v>
          </cell>
          <cell r="AJ124">
            <v>3.67</v>
          </cell>
          <cell r="AK124">
            <v>2.14</v>
          </cell>
          <cell r="AL124">
            <v>0</v>
          </cell>
          <cell r="AM124">
            <v>360260.67</v>
          </cell>
          <cell r="AO124">
            <v>183.36999999999995</v>
          </cell>
          <cell r="AP124">
            <v>61.749999999999993</v>
          </cell>
          <cell r="AQ124">
            <v>18.54</v>
          </cell>
          <cell r="AR124">
            <v>304254.31</v>
          </cell>
          <cell r="AT124">
            <v>3.67</v>
          </cell>
          <cell r="AU124">
            <v>3.85</v>
          </cell>
          <cell r="AV124">
            <v>0</v>
          </cell>
          <cell r="AW124">
            <v>505840.32</v>
          </cell>
          <cell r="AY124">
            <v>2.2000000000000002</v>
          </cell>
          <cell r="AZ124">
            <v>1.28</v>
          </cell>
          <cell r="BA124">
            <v>0</v>
          </cell>
          <cell r="BB124">
            <v>202650.84</v>
          </cell>
          <cell r="BD124">
            <v>7.34</v>
          </cell>
          <cell r="BE124">
            <v>4.28</v>
          </cell>
          <cell r="BF124">
            <v>0</v>
          </cell>
          <cell r="BG124">
            <v>297762.5</v>
          </cell>
          <cell r="BI124">
            <v>3.67</v>
          </cell>
          <cell r="BJ124">
            <v>2.14</v>
          </cell>
          <cell r="BK124">
            <v>0</v>
          </cell>
          <cell r="BL124">
            <v>400506.54</v>
          </cell>
          <cell r="BN124">
            <v>5.5</v>
          </cell>
          <cell r="BO124">
            <v>3.21</v>
          </cell>
          <cell r="BP124">
            <v>0</v>
          </cell>
          <cell r="BQ124">
            <v>223193.75</v>
          </cell>
          <cell r="BS124">
            <v>3.67</v>
          </cell>
          <cell r="BT124">
            <v>2.14</v>
          </cell>
          <cell r="BU124">
            <v>0</v>
          </cell>
          <cell r="BV124">
            <v>619781.75</v>
          </cell>
          <cell r="BX124">
            <v>3.67</v>
          </cell>
          <cell r="BY124">
            <v>2.14</v>
          </cell>
          <cell r="BZ124">
            <v>0</v>
          </cell>
          <cell r="CA124">
            <v>536925.34</v>
          </cell>
          <cell r="CC124">
            <v>7.34</v>
          </cell>
          <cell r="CD124">
            <v>4.28</v>
          </cell>
          <cell r="CE124">
            <v>0</v>
          </cell>
          <cell r="CF124">
            <v>357315</v>
          </cell>
          <cell r="CH124">
            <v>14603041.619999999</v>
          </cell>
          <cell r="CJ124">
            <v>14298787.309999999</v>
          </cell>
        </row>
        <row r="125">
          <cell r="A125" t="str">
            <v>1205102002600</v>
          </cell>
          <cell r="B125" t="str">
            <v>LAWRENCE CO C U DISTRICT 20</v>
          </cell>
          <cell r="C125" t="str">
            <v>LAWRENCE</v>
          </cell>
          <cell r="D125" t="str">
            <v>Unit</v>
          </cell>
          <cell r="E125">
            <v>1152.75</v>
          </cell>
          <cell r="G125">
            <v>371.5</v>
          </cell>
          <cell r="H125">
            <v>463.5</v>
          </cell>
          <cell r="I125">
            <v>769.5</v>
          </cell>
          <cell r="K125">
            <v>586.75</v>
          </cell>
          <cell r="L125">
            <v>575</v>
          </cell>
          <cell r="M125">
            <v>260</v>
          </cell>
          <cell r="N125">
            <v>306</v>
          </cell>
          <cell r="P125">
            <v>177.88045135845752</v>
          </cell>
          <cell r="Q125">
            <v>193.61954864154248</v>
          </cell>
          <cell r="R125">
            <v>221.93159947414551</v>
          </cell>
          <cell r="S125">
            <v>241.56840052585449</v>
          </cell>
          <cell r="T125">
            <v>146.51794916739703</v>
          </cell>
          <cell r="U125">
            <v>159.48205083260297</v>
          </cell>
          <cell r="W125">
            <v>21.53</v>
          </cell>
          <cell r="X125">
            <v>20.75</v>
          </cell>
          <cell r="Y125">
            <v>13.7</v>
          </cell>
          <cell r="Z125">
            <v>3592205.06</v>
          </cell>
          <cell r="AB125">
            <v>13.02</v>
          </cell>
          <cell r="AC125">
            <v>847815.2</v>
          </cell>
          <cell r="AE125">
            <v>2.93</v>
          </cell>
          <cell r="AF125">
            <v>1.3</v>
          </cell>
          <cell r="AG125">
            <v>1.53</v>
          </cell>
          <cell r="AH125">
            <v>370679.4</v>
          </cell>
          <cell r="AJ125">
            <v>1.3</v>
          </cell>
          <cell r="AK125">
            <v>0.56999999999999995</v>
          </cell>
          <cell r="AL125">
            <v>0.51</v>
          </cell>
          <cell r="AM125">
            <v>152083.01999999999</v>
          </cell>
          <cell r="AO125">
            <v>78.660000000000011</v>
          </cell>
          <cell r="AP125">
            <v>21.769999999999996</v>
          </cell>
          <cell r="AQ125">
            <v>8.17</v>
          </cell>
          <cell r="AR125">
            <v>124931.52</v>
          </cell>
          <cell r="AT125">
            <v>1.3</v>
          </cell>
          <cell r="AU125">
            <v>1.04</v>
          </cell>
          <cell r="AV125">
            <v>1.22</v>
          </cell>
          <cell r="AW125">
            <v>251862.16</v>
          </cell>
          <cell r="AY125">
            <v>0.78</v>
          </cell>
          <cell r="AZ125">
            <v>0.34</v>
          </cell>
          <cell r="BA125">
            <v>0.4</v>
          </cell>
          <cell r="BB125">
            <v>88514.16</v>
          </cell>
          <cell r="BD125">
            <v>2.6</v>
          </cell>
          <cell r="BE125">
            <v>1.1499999999999999</v>
          </cell>
          <cell r="BF125">
            <v>1.53</v>
          </cell>
          <cell r="BG125">
            <v>135300</v>
          </cell>
          <cell r="BI125">
            <v>1.3</v>
          </cell>
          <cell r="BJ125">
            <v>0.56999999999999995</v>
          </cell>
          <cell r="BK125">
            <v>0.51</v>
          </cell>
          <cell r="BL125">
            <v>164062.92000000001</v>
          </cell>
          <cell r="BN125">
            <v>1.95</v>
          </cell>
          <cell r="BO125">
            <v>0.86</v>
          </cell>
          <cell r="BP125">
            <v>1.02</v>
          </cell>
          <cell r="BQ125">
            <v>98143.75</v>
          </cell>
          <cell r="BS125">
            <v>1.3</v>
          </cell>
          <cell r="BT125">
            <v>0.56999999999999995</v>
          </cell>
          <cell r="BU125">
            <v>0.51</v>
          </cell>
          <cell r="BV125">
            <v>253886.5</v>
          </cell>
          <cell r="BX125">
            <v>1.3</v>
          </cell>
          <cell r="BY125">
            <v>0.56999999999999995</v>
          </cell>
          <cell r="BZ125">
            <v>0.51</v>
          </cell>
          <cell r="CA125">
            <v>219945.32</v>
          </cell>
          <cell r="CC125">
            <v>2.6</v>
          </cell>
          <cell r="CD125">
            <v>1.1499999999999999</v>
          </cell>
          <cell r="CE125">
            <v>1.53</v>
          </cell>
          <cell r="CF125">
            <v>162360</v>
          </cell>
          <cell r="CH125">
            <v>6461789.0099999998</v>
          </cell>
          <cell r="CJ125">
            <v>6336857.4900000002</v>
          </cell>
        </row>
        <row r="126">
          <cell r="A126" t="str">
            <v>0701621001700</v>
          </cell>
          <cell r="B126" t="str">
            <v>LEMONT TWP H S DIST 210</v>
          </cell>
          <cell r="C126" t="str">
            <v>COOK</v>
          </cell>
          <cell r="D126" t="str">
            <v>High School</v>
          </cell>
          <cell r="E126">
            <v>1408.5</v>
          </cell>
          <cell r="G126">
            <v>0</v>
          </cell>
          <cell r="H126">
            <v>0</v>
          </cell>
          <cell r="I126">
            <v>1408.5</v>
          </cell>
          <cell r="K126">
            <v>0</v>
          </cell>
          <cell r="L126">
            <v>0</v>
          </cell>
          <cell r="M126">
            <v>0</v>
          </cell>
          <cell r="N126">
            <v>1408.5</v>
          </cell>
          <cell r="P126">
            <v>0</v>
          </cell>
          <cell r="Q126">
            <v>0</v>
          </cell>
          <cell r="R126">
            <v>0</v>
          </cell>
          <cell r="S126">
            <v>0</v>
          </cell>
          <cell r="T126">
            <v>187</v>
          </cell>
          <cell r="U126">
            <v>1221.5</v>
          </cell>
          <cell r="W126">
            <v>0</v>
          </cell>
          <cell r="X126">
            <v>0</v>
          </cell>
          <cell r="Y126">
            <v>58.21</v>
          </cell>
          <cell r="Z126">
            <v>4123771.03</v>
          </cell>
          <cell r="AB126">
            <v>19.399999999999999</v>
          </cell>
          <cell r="AC126">
            <v>1374452.88</v>
          </cell>
          <cell r="AE126">
            <v>0</v>
          </cell>
          <cell r="AF126">
            <v>0</v>
          </cell>
          <cell r="AG126">
            <v>7.04</v>
          </cell>
          <cell r="AH126">
            <v>498734.72</v>
          </cell>
          <cell r="AJ126">
            <v>0</v>
          </cell>
          <cell r="AK126">
            <v>0</v>
          </cell>
          <cell r="AL126">
            <v>2.34</v>
          </cell>
          <cell r="AM126">
            <v>165772.62</v>
          </cell>
          <cell r="AO126">
            <v>88.860000000000014</v>
          </cell>
          <cell r="AP126">
            <v>15.420000000000002</v>
          </cell>
          <cell r="AQ126">
            <v>9.98</v>
          </cell>
          <cell r="AR126">
            <v>130433.28</v>
          </cell>
          <cell r="AT126">
            <v>0</v>
          </cell>
          <cell r="AU126">
            <v>0</v>
          </cell>
          <cell r="AV126">
            <v>5.63</v>
          </cell>
          <cell r="AW126">
            <v>435908.38</v>
          </cell>
          <cell r="AY126">
            <v>0</v>
          </cell>
          <cell r="AZ126">
            <v>0</v>
          </cell>
          <cell r="BA126">
            <v>1.87</v>
          </cell>
          <cell r="BB126">
            <v>108895.71</v>
          </cell>
          <cell r="BD126">
            <v>0</v>
          </cell>
          <cell r="BE126">
            <v>0</v>
          </cell>
          <cell r="BF126">
            <v>7.04</v>
          </cell>
          <cell r="BG126">
            <v>180400</v>
          </cell>
          <cell r="BI126">
            <v>0</v>
          </cell>
          <cell r="BJ126">
            <v>0</v>
          </cell>
          <cell r="BK126">
            <v>2.34</v>
          </cell>
          <cell r="BL126">
            <v>161305.56</v>
          </cell>
          <cell r="BN126">
            <v>0</v>
          </cell>
          <cell r="BO126">
            <v>0</v>
          </cell>
          <cell r="BP126">
            <v>4.6900000000000004</v>
          </cell>
          <cell r="BQ126">
            <v>120181.25</v>
          </cell>
          <cell r="BS126">
            <v>0</v>
          </cell>
          <cell r="BT126">
            <v>0</v>
          </cell>
          <cell r="BU126">
            <v>2.34</v>
          </cell>
          <cell r="BV126">
            <v>249619.5</v>
          </cell>
          <cell r="BX126">
            <v>0</v>
          </cell>
          <cell r="BY126">
            <v>0</v>
          </cell>
          <cell r="BZ126">
            <v>2.34</v>
          </cell>
          <cell r="CA126">
            <v>216248.76</v>
          </cell>
          <cell r="CC126">
            <v>0</v>
          </cell>
          <cell r="CD126">
            <v>0</v>
          </cell>
          <cell r="CE126">
            <v>7.04</v>
          </cell>
          <cell r="CF126">
            <v>216480</v>
          </cell>
          <cell r="CH126">
            <v>7982203.6899999995</v>
          </cell>
          <cell r="CJ126">
            <v>7851770.4099999992</v>
          </cell>
        </row>
        <row r="127">
          <cell r="A127" t="str">
            <v>0808920202600</v>
          </cell>
          <cell r="B127" t="str">
            <v>LENA WINSLOW C U SCH DIST 202</v>
          </cell>
          <cell r="C127" t="str">
            <v>STEPHENSON</v>
          </cell>
          <cell r="D127" t="str">
            <v>Unit</v>
          </cell>
          <cell r="E127">
            <v>770.5</v>
          </cell>
          <cell r="G127">
            <v>219</v>
          </cell>
          <cell r="H127">
            <v>309.5</v>
          </cell>
          <cell r="I127">
            <v>547.5</v>
          </cell>
          <cell r="K127">
            <v>352.5</v>
          </cell>
          <cell r="L127">
            <v>348.5</v>
          </cell>
          <cell r="M127">
            <v>180</v>
          </cell>
          <cell r="N127">
            <v>238</v>
          </cell>
          <cell r="P127">
            <v>79.714285714285708</v>
          </cell>
          <cell r="Q127">
            <v>139.28571428571428</v>
          </cell>
          <cell r="R127">
            <v>112.65557729941291</v>
          </cell>
          <cell r="S127">
            <v>196.84442270058707</v>
          </cell>
          <cell r="T127">
            <v>86.630136986301366</v>
          </cell>
          <cell r="U127">
            <v>151.36986301369865</v>
          </cell>
          <cell r="W127">
            <v>12.27</v>
          </cell>
          <cell r="X127">
            <v>13.5</v>
          </cell>
          <cell r="Y127">
            <v>10.38</v>
          </cell>
          <cell r="Z127">
            <v>2333270.73</v>
          </cell>
          <cell r="AB127">
            <v>8.61</v>
          </cell>
          <cell r="AC127">
            <v>564676.34</v>
          </cell>
          <cell r="AE127">
            <v>1.76</v>
          </cell>
          <cell r="AF127">
            <v>0.9</v>
          </cell>
          <cell r="AG127">
            <v>1.19</v>
          </cell>
          <cell r="AH127">
            <v>249241.79</v>
          </cell>
          <cell r="AJ127">
            <v>0.78</v>
          </cell>
          <cell r="AK127">
            <v>0.4</v>
          </cell>
          <cell r="AL127">
            <v>0.39</v>
          </cell>
          <cell r="AM127">
            <v>100797.03</v>
          </cell>
          <cell r="AO127">
            <v>51.199999999999996</v>
          </cell>
          <cell r="AP127">
            <v>12.329999999999998</v>
          </cell>
          <cell r="AQ127">
            <v>5.46</v>
          </cell>
          <cell r="AR127">
            <v>79168.08</v>
          </cell>
          <cell r="AT127">
            <v>0.78</v>
          </cell>
          <cell r="AU127">
            <v>0.72</v>
          </cell>
          <cell r="AV127">
            <v>0.95</v>
          </cell>
          <cell r="AW127">
            <v>174453.7</v>
          </cell>
          <cell r="AY127">
            <v>0.47</v>
          </cell>
          <cell r="AZ127">
            <v>0.24</v>
          </cell>
          <cell r="BA127">
            <v>0.31</v>
          </cell>
          <cell r="BB127">
            <v>59397.66</v>
          </cell>
          <cell r="BD127">
            <v>1.56</v>
          </cell>
          <cell r="BE127">
            <v>0.8</v>
          </cell>
          <cell r="BF127">
            <v>1.19</v>
          </cell>
          <cell r="BG127">
            <v>90968.75</v>
          </cell>
          <cell r="BI127">
            <v>0.78</v>
          </cell>
          <cell r="BJ127">
            <v>0.4</v>
          </cell>
          <cell r="BK127">
            <v>0.39</v>
          </cell>
          <cell r="BL127">
            <v>108226.38</v>
          </cell>
          <cell r="BN127">
            <v>1.17</v>
          </cell>
          <cell r="BO127">
            <v>0.6</v>
          </cell>
          <cell r="BP127">
            <v>0.79</v>
          </cell>
          <cell r="BQ127">
            <v>65600</v>
          </cell>
          <cell r="BS127">
            <v>0.78</v>
          </cell>
          <cell r="BT127">
            <v>0.4</v>
          </cell>
          <cell r="BU127">
            <v>0.39</v>
          </cell>
          <cell r="BV127">
            <v>167479.75</v>
          </cell>
          <cell r="BX127">
            <v>0.78</v>
          </cell>
          <cell r="BY127">
            <v>0.4</v>
          </cell>
          <cell r="BZ127">
            <v>0.39</v>
          </cell>
          <cell r="CA127">
            <v>145089.98000000001</v>
          </cell>
          <cell r="CC127">
            <v>1.56</v>
          </cell>
          <cell r="CD127">
            <v>0.8</v>
          </cell>
          <cell r="CE127">
            <v>1.19</v>
          </cell>
          <cell r="CF127">
            <v>109162.5</v>
          </cell>
          <cell r="CH127">
            <v>4247532.6899999995</v>
          </cell>
          <cell r="CJ127">
            <v>4168364.6099999994</v>
          </cell>
        </row>
        <row r="128">
          <cell r="A128" t="str">
            <v>0601621201600</v>
          </cell>
          <cell r="B128" t="str">
            <v>LEYDEN COMM H S DIST 212</v>
          </cell>
          <cell r="C128" t="str">
            <v>COOK</v>
          </cell>
          <cell r="D128" t="str">
            <v>High School</v>
          </cell>
          <cell r="E128">
            <v>3481</v>
          </cell>
          <cell r="G128">
            <v>0</v>
          </cell>
          <cell r="H128">
            <v>0</v>
          </cell>
          <cell r="I128">
            <v>3481</v>
          </cell>
          <cell r="K128">
            <v>0</v>
          </cell>
          <cell r="L128">
            <v>0</v>
          </cell>
          <cell r="M128">
            <v>0</v>
          </cell>
          <cell r="N128">
            <v>3481</v>
          </cell>
          <cell r="P128">
            <v>0</v>
          </cell>
          <cell r="Q128">
            <v>0</v>
          </cell>
          <cell r="R128">
            <v>0</v>
          </cell>
          <cell r="S128">
            <v>0</v>
          </cell>
          <cell r="T128">
            <v>1918</v>
          </cell>
          <cell r="U128">
            <v>1563</v>
          </cell>
          <cell r="W128">
            <v>0</v>
          </cell>
          <cell r="X128">
            <v>0</v>
          </cell>
          <cell r="Y128">
            <v>158.41999999999999</v>
          </cell>
          <cell r="Z128">
            <v>11222948.060000001</v>
          </cell>
          <cell r="AB128">
            <v>52.8</v>
          </cell>
          <cell r="AC128">
            <v>3740608.58</v>
          </cell>
          <cell r="AE128">
            <v>0</v>
          </cell>
          <cell r="AF128">
            <v>0</v>
          </cell>
          <cell r="AG128">
            <v>17.399999999999999</v>
          </cell>
          <cell r="AH128">
            <v>1232668.2</v>
          </cell>
          <cell r="AJ128">
            <v>0</v>
          </cell>
          <cell r="AK128">
            <v>0</v>
          </cell>
          <cell r="AL128">
            <v>5.8</v>
          </cell>
          <cell r="AM128">
            <v>410889.4</v>
          </cell>
          <cell r="AO128">
            <v>239.05999999999997</v>
          </cell>
          <cell r="AP128">
            <v>83.799999999999983</v>
          </cell>
          <cell r="AQ128">
            <v>24.68</v>
          </cell>
          <cell r="AR128">
            <v>400872.57</v>
          </cell>
          <cell r="AT128">
            <v>0</v>
          </cell>
          <cell r="AU128">
            <v>0</v>
          </cell>
          <cell r="AV128">
            <v>13.92</v>
          </cell>
          <cell r="AW128">
            <v>1077769.92</v>
          </cell>
          <cell r="AY128">
            <v>0</v>
          </cell>
          <cell r="AZ128">
            <v>0</v>
          </cell>
          <cell r="BA128">
            <v>4.6399999999999997</v>
          </cell>
          <cell r="BB128">
            <v>270201.12</v>
          </cell>
          <cell r="BD128">
            <v>0</v>
          </cell>
          <cell r="BE128">
            <v>0</v>
          </cell>
          <cell r="BF128">
            <v>17.399999999999999</v>
          </cell>
          <cell r="BG128">
            <v>445875</v>
          </cell>
          <cell r="BI128">
            <v>0</v>
          </cell>
          <cell r="BJ128">
            <v>0</v>
          </cell>
          <cell r="BK128">
            <v>5.8</v>
          </cell>
          <cell r="BL128">
            <v>399817.2</v>
          </cell>
          <cell r="BN128">
            <v>0</v>
          </cell>
          <cell r="BO128">
            <v>0</v>
          </cell>
          <cell r="BP128">
            <v>11.6</v>
          </cell>
          <cell r="BQ128">
            <v>297250</v>
          </cell>
          <cell r="BS128">
            <v>0</v>
          </cell>
          <cell r="BT128">
            <v>0</v>
          </cell>
          <cell r="BU128">
            <v>5.8</v>
          </cell>
          <cell r="BV128">
            <v>618715</v>
          </cell>
          <cell r="BX128">
            <v>0</v>
          </cell>
          <cell r="BY128">
            <v>0</v>
          </cell>
          <cell r="BZ128">
            <v>5.8</v>
          </cell>
          <cell r="CA128">
            <v>536001.19999999995</v>
          </cell>
          <cell r="CC128">
            <v>0</v>
          </cell>
          <cell r="CD128">
            <v>0</v>
          </cell>
          <cell r="CE128">
            <v>17.399999999999999</v>
          </cell>
          <cell r="CF128">
            <v>535050</v>
          </cell>
          <cell r="CH128">
            <v>21188666.249999996</v>
          </cell>
          <cell r="CJ128">
            <v>20787793.679999996</v>
          </cell>
        </row>
        <row r="129">
          <cell r="A129" t="str">
            <v>0701615600200</v>
          </cell>
          <cell r="B129" t="str">
            <v>LINCOLN ELEM SCHOOL DIST 156</v>
          </cell>
          <cell r="C129" t="str">
            <v>COOK</v>
          </cell>
          <cell r="D129" t="str">
            <v>Elementary</v>
          </cell>
          <cell r="E129">
            <v>928.97</v>
          </cell>
          <cell r="G129">
            <v>372.99</v>
          </cell>
          <cell r="H129">
            <v>551.98</v>
          </cell>
          <cell r="I129">
            <v>551.98</v>
          </cell>
          <cell r="K129">
            <v>605.98</v>
          </cell>
          <cell r="L129">
            <v>601.98</v>
          </cell>
          <cell r="M129">
            <v>322.99</v>
          </cell>
          <cell r="N129">
            <v>0</v>
          </cell>
          <cell r="P129">
            <v>314.66456933738391</v>
          </cell>
          <cell r="Q129">
            <v>58.3254306626161</v>
          </cell>
          <cell r="R129">
            <v>465.66543066261607</v>
          </cell>
          <cell r="S129">
            <v>86.314569337383944</v>
          </cell>
          <cell r="T129">
            <v>0</v>
          </cell>
          <cell r="U129">
            <v>0</v>
          </cell>
          <cell r="W129">
            <v>23.89</v>
          </cell>
          <cell r="X129">
            <v>26.73</v>
          </cell>
          <cell r="Y129">
            <v>0</v>
          </cell>
          <cell r="Z129">
            <v>3138794.34</v>
          </cell>
          <cell r="AB129">
            <v>10.119999999999999</v>
          </cell>
          <cell r="AC129">
            <v>627758.86</v>
          </cell>
          <cell r="AE129">
            <v>3.02</v>
          </cell>
          <cell r="AF129">
            <v>1.61</v>
          </cell>
          <cell r="AG129">
            <v>0</v>
          </cell>
          <cell r="AH129">
            <v>287092.40999999997</v>
          </cell>
          <cell r="AJ129">
            <v>1.34</v>
          </cell>
          <cell r="AK129">
            <v>0.71</v>
          </cell>
          <cell r="AL129">
            <v>0</v>
          </cell>
          <cell r="AM129">
            <v>127114.35</v>
          </cell>
          <cell r="AO129">
            <v>68.650000000000006</v>
          </cell>
          <cell r="AP129">
            <v>31.300000000000004</v>
          </cell>
          <cell r="AQ129">
            <v>6.58</v>
          </cell>
          <cell r="AR129">
            <v>123596.15</v>
          </cell>
          <cell r="AT129">
            <v>1.34</v>
          </cell>
          <cell r="AU129">
            <v>1.29</v>
          </cell>
          <cell r="AV129">
            <v>0</v>
          </cell>
          <cell r="AW129">
            <v>176909.58</v>
          </cell>
          <cell r="AY129">
            <v>0.8</v>
          </cell>
          <cell r="AZ129">
            <v>0.43</v>
          </cell>
          <cell r="BA129">
            <v>0</v>
          </cell>
          <cell r="BB129">
            <v>71626.59</v>
          </cell>
          <cell r="BD129">
            <v>2.69</v>
          </cell>
          <cell r="BE129">
            <v>1.43</v>
          </cell>
          <cell r="BF129">
            <v>0</v>
          </cell>
          <cell r="BG129">
            <v>105575</v>
          </cell>
          <cell r="BI129">
            <v>1.34</v>
          </cell>
          <cell r="BJ129">
            <v>0.71</v>
          </cell>
          <cell r="BK129">
            <v>0</v>
          </cell>
          <cell r="BL129">
            <v>141314.70000000001</v>
          </cell>
          <cell r="BN129">
            <v>2.0099999999999998</v>
          </cell>
          <cell r="BO129">
            <v>1.07</v>
          </cell>
          <cell r="BP129">
            <v>0</v>
          </cell>
          <cell r="BQ129">
            <v>78925</v>
          </cell>
          <cell r="BS129">
            <v>1.34</v>
          </cell>
          <cell r="BT129">
            <v>0.71</v>
          </cell>
          <cell r="BU129">
            <v>0</v>
          </cell>
          <cell r="BV129">
            <v>218683.75</v>
          </cell>
          <cell r="BX129">
            <v>1.34</v>
          </cell>
          <cell r="BY129">
            <v>0.71</v>
          </cell>
          <cell r="BZ129">
            <v>0</v>
          </cell>
          <cell r="CA129">
            <v>189448.7</v>
          </cell>
          <cell r="CC129">
            <v>2.69</v>
          </cell>
          <cell r="CD129">
            <v>1.43</v>
          </cell>
          <cell r="CE129">
            <v>0</v>
          </cell>
          <cell r="CF129">
            <v>126690</v>
          </cell>
          <cell r="CH129">
            <v>5413529.4300000006</v>
          </cell>
          <cell r="CJ129">
            <v>5289933.28</v>
          </cell>
        </row>
        <row r="130">
          <cell r="A130" t="str">
            <v>0501607400200</v>
          </cell>
          <cell r="B130" t="str">
            <v>LINCOLNWOOD SCHOOL DIST 74</v>
          </cell>
          <cell r="C130" t="str">
            <v>COOK</v>
          </cell>
          <cell r="D130" t="str">
            <v>Elementary</v>
          </cell>
          <cell r="E130">
            <v>1192.5</v>
          </cell>
          <cell r="G130">
            <v>478.5</v>
          </cell>
          <cell r="H130">
            <v>700.5</v>
          </cell>
          <cell r="I130">
            <v>700.5</v>
          </cell>
          <cell r="K130">
            <v>774.5</v>
          </cell>
          <cell r="L130">
            <v>761</v>
          </cell>
          <cell r="M130">
            <v>418</v>
          </cell>
          <cell r="N130">
            <v>0</v>
          </cell>
          <cell r="P130">
            <v>185.47455470737916</v>
          </cell>
          <cell r="Q130">
            <v>293.02544529262082</v>
          </cell>
          <cell r="R130">
            <v>271.52544529262087</v>
          </cell>
          <cell r="S130">
            <v>428.97455470737913</v>
          </cell>
          <cell r="T130">
            <v>0</v>
          </cell>
          <cell r="U130">
            <v>0</v>
          </cell>
          <cell r="W130">
            <v>27.01</v>
          </cell>
          <cell r="X130">
            <v>30.73</v>
          </cell>
          <cell r="Y130">
            <v>0</v>
          </cell>
          <cell r="Z130">
            <v>3580284.18</v>
          </cell>
          <cell r="AB130">
            <v>11.54</v>
          </cell>
          <cell r="AC130">
            <v>716056.83</v>
          </cell>
          <cell r="AE130">
            <v>3.87</v>
          </cell>
          <cell r="AF130">
            <v>2.09</v>
          </cell>
          <cell r="AG130">
            <v>0</v>
          </cell>
          <cell r="AH130">
            <v>369561.72</v>
          </cell>
          <cell r="AJ130">
            <v>1.72</v>
          </cell>
          <cell r="AK130">
            <v>0.92</v>
          </cell>
          <cell r="AL130">
            <v>0</v>
          </cell>
          <cell r="AM130">
            <v>163698.48000000001</v>
          </cell>
          <cell r="AO130">
            <v>79.460000000000008</v>
          </cell>
          <cell r="AP130">
            <v>26.87</v>
          </cell>
          <cell r="AQ130">
            <v>8.4499999999999993</v>
          </cell>
          <cell r="AR130">
            <v>132175.73000000001</v>
          </cell>
          <cell r="AT130">
            <v>1.72</v>
          </cell>
          <cell r="AU130">
            <v>1.67</v>
          </cell>
          <cell r="AV130">
            <v>0</v>
          </cell>
          <cell r="AW130">
            <v>228031.74</v>
          </cell>
          <cell r="AY130">
            <v>1.03</v>
          </cell>
          <cell r="AZ130">
            <v>0.55000000000000004</v>
          </cell>
          <cell r="BA130">
            <v>0</v>
          </cell>
          <cell r="BB130">
            <v>92008.14</v>
          </cell>
          <cell r="BD130">
            <v>3.44</v>
          </cell>
          <cell r="BE130">
            <v>1.85</v>
          </cell>
          <cell r="BF130">
            <v>0</v>
          </cell>
          <cell r="BG130">
            <v>135556.25</v>
          </cell>
          <cell r="BI130">
            <v>1.72</v>
          </cell>
          <cell r="BJ130">
            <v>0.92</v>
          </cell>
          <cell r="BK130">
            <v>0</v>
          </cell>
          <cell r="BL130">
            <v>181985.76</v>
          </cell>
          <cell r="BN130">
            <v>2.58</v>
          </cell>
          <cell r="BO130">
            <v>1.39</v>
          </cell>
          <cell r="BP130">
            <v>0</v>
          </cell>
          <cell r="BQ130">
            <v>101731.25</v>
          </cell>
          <cell r="BS130">
            <v>1.72</v>
          </cell>
          <cell r="BT130">
            <v>0.92</v>
          </cell>
          <cell r="BU130">
            <v>0</v>
          </cell>
          <cell r="BV130">
            <v>281622</v>
          </cell>
          <cell r="BX130">
            <v>1.72</v>
          </cell>
          <cell r="BY130">
            <v>0.92</v>
          </cell>
          <cell r="BZ130">
            <v>0</v>
          </cell>
          <cell r="CA130">
            <v>243972.96</v>
          </cell>
          <cell r="CC130">
            <v>3.44</v>
          </cell>
          <cell r="CD130">
            <v>1.85</v>
          </cell>
          <cell r="CE130">
            <v>0</v>
          </cell>
          <cell r="CF130">
            <v>162667.5</v>
          </cell>
          <cell r="CH130">
            <v>6389352.54</v>
          </cell>
          <cell r="CJ130">
            <v>6257176.8099999996</v>
          </cell>
        </row>
        <row r="131">
          <cell r="A131" t="str">
            <v>0601609200200</v>
          </cell>
          <cell r="B131" t="str">
            <v>LINDOP SCHOOL DISTRICT 92</v>
          </cell>
          <cell r="C131" t="str">
            <v>COOK</v>
          </cell>
          <cell r="D131" t="str">
            <v>Elementary</v>
          </cell>
          <cell r="E131">
            <v>389.75</v>
          </cell>
          <cell r="G131">
            <v>151</v>
          </cell>
          <cell r="H131">
            <v>234.5</v>
          </cell>
          <cell r="I131">
            <v>234.5</v>
          </cell>
          <cell r="K131">
            <v>254.25</v>
          </cell>
          <cell r="L131">
            <v>250</v>
          </cell>
          <cell r="M131">
            <v>135.5</v>
          </cell>
          <cell r="N131">
            <v>0</v>
          </cell>
          <cell r="P131">
            <v>99.099870298313874</v>
          </cell>
          <cell r="Q131">
            <v>51.900129701686126</v>
          </cell>
          <cell r="R131">
            <v>153.90012970168613</v>
          </cell>
          <cell r="S131">
            <v>80.599870298313874</v>
          </cell>
          <cell r="T131">
            <v>0</v>
          </cell>
          <cell r="U131">
            <v>0</v>
          </cell>
          <cell r="W131">
            <v>9.1999999999999993</v>
          </cell>
          <cell r="X131">
            <v>10.91</v>
          </cell>
          <cell r="Y131">
            <v>0</v>
          </cell>
          <cell r="Z131">
            <v>1246960.77</v>
          </cell>
          <cell r="AB131">
            <v>4.0199999999999996</v>
          </cell>
          <cell r="AC131">
            <v>249392.15</v>
          </cell>
          <cell r="AE131">
            <v>1.27</v>
          </cell>
          <cell r="AF131">
            <v>0.67</v>
          </cell>
          <cell r="AG131">
            <v>0</v>
          </cell>
          <cell r="AH131">
            <v>120293.58</v>
          </cell>
          <cell r="AJ131">
            <v>0.56000000000000005</v>
          </cell>
          <cell r="AK131">
            <v>0.3</v>
          </cell>
          <cell r="AL131">
            <v>0</v>
          </cell>
          <cell r="AM131">
            <v>53326.02</v>
          </cell>
          <cell r="AO131">
            <v>27.439999999999998</v>
          </cell>
          <cell r="AP131">
            <v>10.24</v>
          </cell>
          <cell r="AQ131">
            <v>2.76</v>
          </cell>
          <cell r="AR131">
            <v>46727.33</v>
          </cell>
          <cell r="AT131">
            <v>0.56000000000000005</v>
          </cell>
          <cell r="AU131">
            <v>0.54</v>
          </cell>
          <cell r="AV131">
            <v>0</v>
          </cell>
          <cell r="AW131">
            <v>73992.600000000006</v>
          </cell>
          <cell r="AY131">
            <v>0.33</v>
          </cell>
          <cell r="AZ131">
            <v>0.18</v>
          </cell>
          <cell r="BA131">
            <v>0</v>
          </cell>
          <cell r="BB131">
            <v>29698.83</v>
          </cell>
          <cell r="BD131">
            <v>1.1299999999999999</v>
          </cell>
          <cell r="BE131">
            <v>0.6</v>
          </cell>
          <cell r="BF131">
            <v>0</v>
          </cell>
          <cell r="BG131">
            <v>44331.25</v>
          </cell>
          <cell r="BI131">
            <v>0.56000000000000005</v>
          </cell>
          <cell r="BJ131">
            <v>0.3</v>
          </cell>
          <cell r="BK131">
            <v>0</v>
          </cell>
          <cell r="BL131">
            <v>59283.24</v>
          </cell>
          <cell r="BN131">
            <v>0.84</v>
          </cell>
          <cell r="BO131">
            <v>0.45</v>
          </cell>
          <cell r="BP131">
            <v>0</v>
          </cell>
          <cell r="BQ131">
            <v>33056.25</v>
          </cell>
          <cell r="BS131">
            <v>0.56000000000000005</v>
          </cell>
          <cell r="BT131">
            <v>0.3</v>
          </cell>
          <cell r="BU131">
            <v>0</v>
          </cell>
          <cell r="BV131">
            <v>91740.5</v>
          </cell>
          <cell r="BX131">
            <v>0.56000000000000005</v>
          </cell>
          <cell r="BY131">
            <v>0.3</v>
          </cell>
          <cell r="BZ131">
            <v>0</v>
          </cell>
          <cell r="CA131">
            <v>79476.039999999994</v>
          </cell>
          <cell r="CC131">
            <v>1.1299999999999999</v>
          </cell>
          <cell r="CD131">
            <v>0.6</v>
          </cell>
          <cell r="CE131">
            <v>0</v>
          </cell>
          <cell r="CF131">
            <v>53197.5</v>
          </cell>
          <cell r="CH131">
            <v>2181476.06</v>
          </cell>
          <cell r="CJ131">
            <v>2134748.73</v>
          </cell>
        </row>
        <row r="132">
          <cell r="A132" t="str">
            <v>0306801202600</v>
          </cell>
          <cell r="B132" t="str">
            <v>LITCHFIELD C U SCHOOL DIST 12</v>
          </cell>
          <cell r="C132" t="str">
            <v>MONTGOMERY</v>
          </cell>
          <cell r="D132" t="str">
            <v>Unit</v>
          </cell>
          <cell r="E132">
            <v>1346.36</v>
          </cell>
          <cell r="G132">
            <v>383.15</v>
          </cell>
          <cell r="H132">
            <v>532.81999999999994</v>
          </cell>
          <cell r="I132">
            <v>950.29999999999984</v>
          </cell>
          <cell r="K132">
            <v>619.21999999999991</v>
          </cell>
          <cell r="L132">
            <v>606.30999999999995</v>
          </cell>
          <cell r="M132">
            <v>309.65999999999997</v>
          </cell>
          <cell r="N132">
            <v>417.48</v>
          </cell>
          <cell r="P132">
            <v>218.95106678165664</v>
          </cell>
          <cell r="Q132">
            <v>164.19893321834334</v>
          </cell>
          <cell r="R132">
            <v>304.47998800104995</v>
          </cell>
          <cell r="S132">
            <v>228.34001199894999</v>
          </cell>
          <cell r="T132">
            <v>238.56894521729356</v>
          </cell>
          <cell r="U132">
            <v>178.91105478270646</v>
          </cell>
          <cell r="W132">
            <v>22.8</v>
          </cell>
          <cell r="X132">
            <v>24.35</v>
          </cell>
          <cell r="Y132">
            <v>19.079999999999998</v>
          </cell>
          <cell r="Z132">
            <v>4275314.49</v>
          </cell>
          <cell r="AB132">
            <v>15.78</v>
          </cell>
          <cell r="AC132">
            <v>1035242.43</v>
          </cell>
          <cell r="AE132">
            <v>3.09</v>
          </cell>
          <cell r="AF132">
            <v>1.54</v>
          </cell>
          <cell r="AG132">
            <v>2.08</v>
          </cell>
          <cell r="AH132">
            <v>434445.85</v>
          </cell>
          <cell r="AJ132">
            <v>1.37</v>
          </cell>
          <cell r="AK132">
            <v>0.68</v>
          </cell>
          <cell r="AL132">
            <v>0.69</v>
          </cell>
          <cell r="AM132">
            <v>175996.02</v>
          </cell>
          <cell r="AO132">
            <v>93.240000000000009</v>
          </cell>
          <cell r="AP132">
            <v>28.419999999999998</v>
          </cell>
          <cell r="AQ132">
            <v>9.5399999999999991</v>
          </cell>
          <cell r="AR132">
            <v>151170.95000000001</v>
          </cell>
          <cell r="AT132">
            <v>1.37</v>
          </cell>
          <cell r="AU132">
            <v>1.23</v>
          </cell>
          <cell r="AV132">
            <v>1.66</v>
          </cell>
          <cell r="AW132">
            <v>303418.76</v>
          </cell>
          <cell r="AY132">
            <v>0.82</v>
          </cell>
          <cell r="AZ132">
            <v>0.41</v>
          </cell>
          <cell r="BA132">
            <v>0.55000000000000004</v>
          </cell>
          <cell r="BB132">
            <v>103654.74</v>
          </cell>
          <cell r="BD132">
            <v>2.75</v>
          </cell>
          <cell r="BE132">
            <v>1.37</v>
          </cell>
          <cell r="BF132">
            <v>2.08</v>
          </cell>
          <cell r="BG132">
            <v>158875</v>
          </cell>
          <cell r="BI132">
            <v>1.37</v>
          </cell>
          <cell r="BJ132">
            <v>0.68</v>
          </cell>
          <cell r="BK132">
            <v>0.69</v>
          </cell>
          <cell r="BL132">
            <v>188879.16</v>
          </cell>
          <cell r="BN132">
            <v>2.06</v>
          </cell>
          <cell r="BO132">
            <v>1.03</v>
          </cell>
          <cell r="BP132">
            <v>1.39</v>
          </cell>
          <cell r="BQ132">
            <v>114800</v>
          </cell>
          <cell r="BS132">
            <v>1.37</v>
          </cell>
          <cell r="BT132">
            <v>0.68</v>
          </cell>
          <cell r="BU132">
            <v>0.69</v>
          </cell>
          <cell r="BV132">
            <v>292289.5</v>
          </cell>
          <cell r="BX132">
            <v>1.37</v>
          </cell>
          <cell r="BY132">
            <v>0.68</v>
          </cell>
          <cell r="BZ132">
            <v>0.69</v>
          </cell>
          <cell r="CA132">
            <v>253214.36</v>
          </cell>
          <cell r="CC132">
            <v>2.75</v>
          </cell>
          <cell r="CD132">
            <v>1.37</v>
          </cell>
          <cell r="CE132">
            <v>2.08</v>
          </cell>
          <cell r="CF132">
            <v>190650</v>
          </cell>
          <cell r="CH132">
            <v>7677951.2599999998</v>
          </cell>
          <cell r="CJ132">
            <v>7526780.3099999996</v>
          </cell>
        </row>
        <row r="133">
          <cell r="A133" t="str">
            <v>0901014200400</v>
          </cell>
          <cell r="B133" t="str">
            <v>LUDLOW C C SCHOOL DIST 142</v>
          </cell>
          <cell r="C133" t="str">
            <v>CHAMPAIGN</v>
          </cell>
          <cell r="D133" t="str">
            <v>Elementary</v>
          </cell>
          <cell r="E133">
            <v>75.47</v>
          </cell>
          <cell r="G133">
            <v>27.32</v>
          </cell>
          <cell r="H133">
            <v>47.819999999999993</v>
          </cell>
          <cell r="I133">
            <v>47.819999999999993</v>
          </cell>
          <cell r="K133">
            <v>47.81</v>
          </cell>
          <cell r="L133">
            <v>47.480000000000004</v>
          </cell>
          <cell r="M133">
            <v>27.66</v>
          </cell>
          <cell r="N133">
            <v>0</v>
          </cell>
          <cell r="P133">
            <v>25.934729837636418</v>
          </cell>
          <cell r="Q133">
            <v>1.3852701623635824</v>
          </cell>
          <cell r="R133">
            <v>45.395270162363587</v>
          </cell>
          <cell r="S133">
            <v>2.4247298376364057</v>
          </cell>
          <cell r="T133">
            <v>0</v>
          </cell>
          <cell r="U133">
            <v>0</v>
          </cell>
          <cell r="W133">
            <v>1.79</v>
          </cell>
          <cell r="X133">
            <v>2.36</v>
          </cell>
          <cell r="Y133">
            <v>0</v>
          </cell>
          <cell r="Z133">
            <v>257329.05</v>
          </cell>
          <cell r="AB133">
            <v>0.83</v>
          </cell>
          <cell r="AC133">
            <v>51465.81</v>
          </cell>
          <cell r="AE133">
            <v>0.23</v>
          </cell>
          <cell r="AF133">
            <v>0.13</v>
          </cell>
          <cell r="AG133">
            <v>0</v>
          </cell>
          <cell r="AH133">
            <v>22322.52</v>
          </cell>
          <cell r="AJ133">
            <v>0.1</v>
          </cell>
          <cell r="AK133">
            <v>0.06</v>
          </cell>
          <cell r="AL133">
            <v>0</v>
          </cell>
          <cell r="AM133">
            <v>9921.1200000000008</v>
          </cell>
          <cell r="AO133">
            <v>5.59</v>
          </cell>
          <cell r="AP133">
            <v>2.2800000000000002</v>
          </cell>
          <cell r="AQ133">
            <v>0.53</v>
          </cell>
          <cell r="AR133">
            <v>9737.5400000000009</v>
          </cell>
          <cell r="AT133">
            <v>0.1</v>
          </cell>
          <cell r="AU133">
            <v>0.11</v>
          </cell>
          <cell r="AV133">
            <v>0</v>
          </cell>
          <cell r="AW133">
            <v>14125.86</v>
          </cell>
          <cell r="AY133">
            <v>0.06</v>
          </cell>
          <cell r="AZ133">
            <v>0.03</v>
          </cell>
          <cell r="BA133">
            <v>0</v>
          </cell>
          <cell r="BB133">
            <v>5240.97</v>
          </cell>
          <cell r="BD133">
            <v>0.21</v>
          </cell>
          <cell r="BE133">
            <v>0.12</v>
          </cell>
          <cell r="BF133">
            <v>0</v>
          </cell>
          <cell r="BG133">
            <v>8456.25</v>
          </cell>
          <cell r="BI133">
            <v>0.1</v>
          </cell>
          <cell r="BJ133">
            <v>0.06</v>
          </cell>
          <cell r="BK133">
            <v>0</v>
          </cell>
          <cell r="BL133">
            <v>11029.44</v>
          </cell>
          <cell r="BN133">
            <v>0.15</v>
          </cell>
          <cell r="BO133">
            <v>0.09</v>
          </cell>
          <cell r="BP133">
            <v>0</v>
          </cell>
          <cell r="BQ133">
            <v>6150</v>
          </cell>
          <cell r="BS133">
            <v>0.1</v>
          </cell>
          <cell r="BT133">
            <v>0.06</v>
          </cell>
          <cell r="BU133">
            <v>0</v>
          </cell>
          <cell r="BV133">
            <v>17068</v>
          </cell>
          <cell r="BX133">
            <v>0.1</v>
          </cell>
          <cell r="BY133">
            <v>0.06</v>
          </cell>
          <cell r="BZ133">
            <v>0</v>
          </cell>
          <cell r="CA133">
            <v>14786.24</v>
          </cell>
          <cell r="CC133">
            <v>0.21</v>
          </cell>
          <cell r="CD133">
            <v>0.12</v>
          </cell>
          <cell r="CE133">
            <v>0</v>
          </cell>
          <cell r="CF133">
            <v>10147.5</v>
          </cell>
          <cell r="CH133">
            <v>437780.29999999993</v>
          </cell>
          <cell r="CJ133">
            <v>428042.75999999995</v>
          </cell>
        </row>
        <row r="134">
          <cell r="A134" t="str">
            <v>0601610300200</v>
          </cell>
          <cell r="B134" t="str">
            <v>LYONS SCHOOL DIST 103</v>
          </cell>
          <cell r="C134" t="str">
            <v>COOK</v>
          </cell>
          <cell r="D134" t="str">
            <v>Elementary</v>
          </cell>
          <cell r="E134">
            <v>2328.54</v>
          </cell>
          <cell r="G134">
            <v>1025.6500000000001</v>
          </cell>
          <cell r="H134">
            <v>1267.98</v>
          </cell>
          <cell r="I134">
            <v>1267.98</v>
          </cell>
          <cell r="K134">
            <v>1590.55</v>
          </cell>
          <cell r="L134">
            <v>1555.64</v>
          </cell>
          <cell r="M134">
            <v>737.99</v>
          </cell>
          <cell r="N134">
            <v>0</v>
          </cell>
          <cell r="P134">
            <v>635.43319977502915</v>
          </cell>
          <cell r="Q134">
            <v>390.21680022497094</v>
          </cell>
          <cell r="R134">
            <v>785.56680022497085</v>
          </cell>
          <cell r="S134">
            <v>482.41319977502917</v>
          </cell>
          <cell r="T134">
            <v>0</v>
          </cell>
          <cell r="U134">
            <v>0</v>
          </cell>
          <cell r="W134">
            <v>61.87</v>
          </cell>
          <cell r="X134">
            <v>58.57</v>
          </cell>
          <cell r="Y134">
            <v>0</v>
          </cell>
          <cell r="Z134">
            <v>7468123.0800000001</v>
          </cell>
          <cell r="AB134">
            <v>24.08</v>
          </cell>
          <cell r="AC134">
            <v>1493624.61</v>
          </cell>
          <cell r="AE134">
            <v>7.95</v>
          </cell>
          <cell r="AF134">
            <v>3.68</v>
          </cell>
          <cell r="AG134">
            <v>0</v>
          </cell>
          <cell r="AH134">
            <v>721141.41</v>
          </cell>
          <cell r="AJ134">
            <v>3.53</v>
          </cell>
          <cell r="AK134">
            <v>1.63</v>
          </cell>
          <cell r="AL134">
            <v>0</v>
          </cell>
          <cell r="AM134">
            <v>319956.12</v>
          </cell>
          <cell r="AO134">
            <v>164.40999999999997</v>
          </cell>
          <cell r="AP134">
            <v>69.940000000000012</v>
          </cell>
          <cell r="AQ134">
            <v>16.510000000000002</v>
          </cell>
          <cell r="AR134">
            <v>290307.55</v>
          </cell>
          <cell r="AT134">
            <v>3.53</v>
          </cell>
          <cell r="AU134">
            <v>2.95</v>
          </cell>
          <cell r="AV134">
            <v>0</v>
          </cell>
          <cell r="AW134">
            <v>435883.68</v>
          </cell>
          <cell r="AY134">
            <v>2.12</v>
          </cell>
          <cell r="AZ134">
            <v>0.98</v>
          </cell>
          <cell r="BA134">
            <v>0</v>
          </cell>
          <cell r="BB134">
            <v>180522.3</v>
          </cell>
          <cell r="BD134">
            <v>7.06</v>
          </cell>
          <cell r="BE134">
            <v>3.27</v>
          </cell>
          <cell r="BF134">
            <v>0</v>
          </cell>
          <cell r="BG134">
            <v>264706.25</v>
          </cell>
          <cell r="BI134">
            <v>3.53</v>
          </cell>
          <cell r="BJ134">
            <v>1.63</v>
          </cell>
          <cell r="BK134">
            <v>0</v>
          </cell>
          <cell r="BL134">
            <v>355699.44</v>
          </cell>
          <cell r="BN134">
            <v>5.3</v>
          </cell>
          <cell r="BO134">
            <v>2.4500000000000002</v>
          </cell>
          <cell r="BP134">
            <v>0</v>
          </cell>
          <cell r="BQ134">
            <v>198593.75</v>
          </cell>
          <cell r="BS134">
            <v>3.53</v>
          </cell>
          <cell r="BT134">
            <v>1.63</v>
          </cell>
          <cell r="BU134">
            <v>0</v>
          </cell>
          <cell r="BV134">
            <v>550443</v>
          </cell>
          <cell r="BX134">
            <v>3.53</v>
          </cell>
          <cell r="BY134">
            <v>1.63</v>
          </cell>
          <cell r="BZ134">
            <v>0</v>
          </cell>
          <cell r="CA134">
            <v>476856.24</v>
          </cell>
          <cell r="CC134">
            <v>7.06</v>
          </cell>
          <cell r="CD134">
            <v>3.27</v>
          </cell>
          <cell r="CE134">
            <v>0</v>
          </cell>
          <cell r="CF134">
            <v>317647.5</v>
          </cell>
          <cell r="CH134">
            <v>13073504.93</v>
          </cell>
          <cell r="CJ134">
            <v>12783197.379999999</v>
          </cell>
        </row>
        <row r="135">
          <cell r="A135" t="str">
            <v>0601620401700</v>
          </cell>
          <cell r="B135" t="str">
            <v>LYONS TWP H S DIST 204</v>
          </cell>
          <cell r="C135" t="str">
            <v>COOK</v>
          </cell>
          <cell r="D135" t="str">
            <v>High School</v>
          </cell>
          <cell r="E135">
            <v>4058</v>
          </cell>
          <cell r="G135">
            <v>0</v>
          </cell>
          <cell r="H135">
            <v>0</v>
          </cell>
          <cell r="I135">
            <v>4058</v>
          </cell>
          <cell r="K135">
            <v>0</v>
          </cell>
          <cell r="L135">
            <v>0</v>
          </cell>
          <cell r="M135">
            <v>0</v>
          </cell>
          <cell r="N135">
            <v>4058</v>
          </cell>
          <cell r="P135">
            <v>0</v>
          </cell>
          <cell r="Q135">
            <v>0</v>
          </cell>
          <cell r="R135">
            <v>0</v>
          </cell>
          <cell r="S135">
            <v>0</v>
          </cell>
          <cell r="T135">
            <v>641.33000000000004</v>
          </cell>
          <cell r="U135">
            <v>3416.67</v>
          </cell>
          <cell r="W135">
            <v>0</v>
          </cell>
          <cell r="X135">
            <v>0</v>
          </cell>
          <cell r="Y135">
            <v>168.73</v>
          </cell>
          <cell r="Z135">
            <v>11953339.390000001</v>
          </cell>
          <cell r="AB135">
            <v>56.23</v>
          </cell>
          <cell r="AC135">
            <v>3984048.01</v>
          </cell>
          <cell r="AE135">
            <v>0</v>
          </cell>
          <cell r="AF135">
            <v>0</v>
          </cell>
          <cell r="AG135">
            <v>20.29</v>
          </cell>
          <cell r="AH135">
            <v>1437404.47</v>
          </cell>
          <cell r="AJ135">
            <v>0</v>
          </cell>
          <cell r="AK135">
            <v>0</v>
          </cell>
          <cell r="AL135">
            <v>6.76</v>
          </cell>
          <cell r="AM135">
            <v>478898.68</v>
          </cell>
          <cell r="AO135">
            <v>257.41999999999996</v>
          </cell>
          <cell r="AP135">
            <v>47.25</v>
          </cell>
          <cell r="AQ135">
            <v>28.78</v>
          </cell>
          <cell r="AR135">
            <v>380900.84</v>
          </cell>
          <cell r="AT135">
            <v>0</v>
          </cell>
          <cell r="AU135">
            <v>0</v>
          </cell>
          <cell r="AV135">
            <v>16.23</v>
          </cell>
          <cell r="AW135">
            <v>1256623.98</v>
          </cell>
          <cell r="AY135">
            <v>0</v>
          </cell>
          <cell r="AZ135">
            <v>0</v>
          </cell>
          <cell r="BA135">
            <v>5.41</v>
          </cell>
          <cell r="BB135">
            <v>315040.53000000003</v>
          </cell>
          <cell r="BD135">
            <v>0</v>
          </cell>
          <cell r="BE135">
            <v>0</v>
          </cell>
          <cell r="BF135">
            <v>20.29</v>
          </cell>
          <cell r="BG135">
            <v>519931.25</v>
          </cell>
          <cell r="BI135">
            <v>0</v>
          </cell>
          <cell r="BJ135">
            <v>0</v>
          </cell>
          <cell r="BK135">
            <v>6.76</v>
          </cell>
          <cell r="BL135">
            <v>465993.84</v>
          </cell>
          <cell r="BN135">
            <v>0</v>
          </cell>
          <cell r="BO135">
            <v>0</v>
          </cell>
          <cell r="BP135">
            <v>13.52</v>
          </cell>
          <cell r="BQ135">
            <v>346450</v>
          </cell>
          <cell r="BS135">
            <v>0</v>
          </cell>
          <cell r="BT135">
            <v>0</v>
          </cell>
          <cell r="BU135">
            <v>6.76</v>
          </cell>
          <cell r="BV135">
            <v>721123</v>
          </cell>
          <cell r="BX135">
            <v>0</v>
          </cell>
          <cell r="BY135">
            <v>0</v>
          </cell>
          <cell r="BZ135">
            <v>6.76</v>
          </cell>
          <cell r="CA135">
            <v>624718.64</v>
          </cell>
          <cell r="CC135">
            <v>0</v>
          </cell>
          <cell r="CD135">
            <v>0</v>
          </cell>
          <cell r="CE135">
            <v>20.29</v>
          </cell>
          <cell r="CF135">
            <v>623917.5</v>
          </cell>
          <cell r="CH135">
            <v>23108390.130000003</v>
          </cell>
          <cell r="CJ135">
            <v>22727489.290000003</v>
          </cell>
        </row>
        <row r="136">
          <cell r="A136" t="str">
            <v>0901000302600</v>
          </cell>
          <cell r="B136" t="str">
            <v>MAHOMET-SEYMOUR C U SCH DIST 3</v>
          </cell>
          <cell r="C136" t="str">
            <v>CHAMPAIGN</v>
          </cell>
          <cell r="D136" t="str">
            <v>Unit</v>
          </cell>
          <cell r="E136">
            <v>3053.25</v>
          </cell>
          <cell r="G136">
            <v>917</v>
          </cell>
          <cell r="H136">
            <v>1208</v>
          </cell>
          <cell r="I136">
            <v>2132</v>
          </cell>
          <cell r="K136">
            <v>1393.75</v>
          </cell>
          <cell r="L136">
            <v>1389.5</v>
          </cell>
          <cell r="M136">
            <v>735.5</v>
          </cell>
          <cell r="N136">
            <v>924</v>
          </cell>
          <cell r="P136">
            <v>169.62545096753036</v>
          </cell>
          <cell r="Q136">
            <v>747.37454903246964</v>
          </cell>
          <cell r="R136">
            <v>223.45424729419483</v>
          </cell>
          <cell r="S136">
            <v>984.54575270580517</v>
          </cell>
          <cell r="T136">
            <v>170.92030173827484</v>
          </cell>
          <cell r="U136">
            <v>753.07969826172518</v>
          </cell>
          <cell r="W136">
            <v>48.67</v>
          </cell>
          <cell r="X136">
            <v>50.55</v>
          </cell>
          <cell r="Y136">
            <v>38.659999999999997</v>
          </cell>
          <cell r="Z136">
            <v>8891124.9199999999</v>
          </cell>
          <cell r="AB136">
            <v>32.72</v>
          </cell>
          <cell r="AC136">
            <v>2143305.7400000002</v>
          </cell>
          <cell r="AE136">
            <v>6.96</v>
          </cell>
          <cell r="AF136">
            <v>3.67</v>
          </cell>
          <cell r="AG136">
            <v>4.62</v>
          </cell>
          <cell r="AH136">
            <v>986429.07</v>
          </cell>
          <cell r="AJ136">
            <v>3.09</v>
          </cell>
          <cell r="AK136">
            <v>1.63</v>
          </cell>
          <cell r="AL136">
            <v>1.54</v>
          </cell>
          <cell r="AM136">
            <v>401771.26</v>
          </cell>
          <cell r="AO136">
            <v>196.16999999999996</v>
          </cell>
          <cell r="AP136">
            <v>36.39</v>
          </cell>
          <cell r="AQ136">
            <v>21.65</v>
          </cell>
          <cell r="AR136">
            <v>290596.84000000003</v>
          </cell>
          <cell r="AT136">
            <v>3.09</v>
          </cell>
          <cell r="AU136">
            <v>2.94</v>
          </cell>
          <cell r="AV136">
            <v>3.69</v>
          </cell>
          <cell r="AW136">
            <v>691315.92</v>
          </cell>
          <cell r="AY136">
            <v>1.85</v>
          </cell>
          <cell r="AZ136">
            <v>0.98</v>
          </cell>
          <cell r="BA136">
            <v>1.23</v>
          </cell>
          <cell r="BB136">
            <v>236425.98</v>
          </cell>
          <cell r="BD136">
            <v>6.19</v>
          </cell>
          <cell r="BE136">
            <v>3.26</v>
          </cell>
          <cell r="BF136">
            <v>4.62</v>
          </cell>
          <cell r="BG136">
            <v>360543.75</v>
          </cell>
          <cell r="BI136">
            <v>3.09</v>
          </cell>
          <cell r="BJ136">
            <v>1.63</v>
          </cell>
          <cell r="BK136">
            <v>1.54</v>
          </cell>
          <cell r="BL136">
            <v>431526.84</v>
          </cell>
          <cell r="BN136">
            <v>4.6399999999999997</v>
          </cell>
          <cell r="BO136">
            <v>2.4500000000000002</v>
          </cell>
          <cell r="BP136">
            <v>3.08</v>
          </cell>
          <cell r="BQ136">
            <v>260606.25</v>
          </cell>
          <cell r="BS136">
            <v>3.09</v>
          </cell>
          <cell r="BT136">
            <v>1.63</v>
          </cell>
          <cell r="BU136">
            <v>1.54</v>
          </cell>
          <cell r="BV136">
            <v>667785.5</v>
          </cell>
          <cell r="BX136">
            <v>3.09</v>
          </cell>
          <cell r="BY136">
            <v>1.63</v>
          </cell>
          <cell r="BZ136">
            <v>1.54</v>
          </cell>
          <cell r="CA136">
            <v>578511.64</v>
          </cell>
          <cell r="CC136">
            <v>6.19</v>
          </cell>
          <cell r="CD136">
            <v>3.26</v>
          </cell>
          <cell r="CE136">
            <v>4.62</v>
          </cell>
          <cell r="CF136">
            <v>432652.5</v>
          </cell>
          <cell r="CH136">
            <v>16372596.210000001</v>
          </cell>
          <cell r="CJ136">
            <v>16081999.370000001</v>
          </cell>
        </row>
        <row r="137">
          <cell r="A137" t="str">
            <v>0501620701700</v>
          </cell>
          <cell r="B137" t="str">
            <v>MAINE TOWNSHIP H S DIST 207</v>
          </cell>
          <cell r="C137" t="str">
            <v>COOK</v>
          </cell>
          <cell r="D137" t="str">
            <v>High School</v>
          </cell>
          <cell r="E137">
            <v>6338.49</v>
          </cell>
          <cell r="G137">
            <v>0</v>
          </cell>
          <cell r="H137">
            <v>0</v>
          </cell>
          <cell r="I137">
            <v>6338.49</v>
          </cell>
          <cell r="K137">
            <v>0</v>
          </cell>
          <cell r="L137">
            <v>0</v>
          </cell>
          <cell r="M137">
            <v>0</v>
          </cell>
          <cell r="N137">
            <v>6338.49</v>
          </cell>
          <cell r="P137">
            <v>0</v>
          </cell>
          <cell r="Q137">
            <v>0</v>
          </cell>
          <cell r="R137">
            <v>0</v>
          </cell>
          <cell r="S137">
            <v>0</v>
          </cell>
          <cell r="T137">
            <v>2176</v>
          </cell>
          <cell r="U137">
            <v>4162.49</v>
          </cell>
          <cell r="W137">
            <v>0</v>
          </cell>
          <cell r="X137">
            <v>0</v>
          </cell>
          <cell r="Y137">
            <v>275.29000000000002</v>
          </cell>
          <cell r="Z137">
            <v>19502369.469999999</v>
          </cell>
          <cell r="AB137">
            <v>91.75</v>
          </cell>
          <cell r="AC137">
            <v>6500139.7400000002</v>
          </cell>
          <cell r="AE137">
            <v>0</v>
          </cell>
          <cell r="AF137">
            <v>0</v>
          </cell>
          <cell r="AG137">
            <v>31.69</v>
          </cell>
          <cell r="AH137">
            <v>2245014.67</v>
          </cell>
          <cell r="AJ137">
            <v>0</v>
          </cell>
          <cell r="AK137">
            <v>0</v>
          </cell>
          <cell r="AL137">
            <v>10.56</v>
          </cell>
          <cell r="AM137">
            <v>748102.08</v>
          </cell>
          <cell r="AO137">
            <v>417.74</v>
          </cell>
          <cell r="AP137">
            <v>111.75</v>
          </cell>
          <cell r="AQ137">
            <v>44.95</v>
          </cell>
          <cell r="AR137">
            <v>659560.57999999996</v>
          </cell>
          <cell r="AT137">
            <v>0</v>
          </cell>
          <cell r="AU137">
            <v>0</v>
          </cell>
          <cell r="AV137">
            <v>25.35</v>
          </cell>
          <cell r="AW137">
            <v>1962749.1</v>
          </cell>
          <cell r="AY137">
            <v>0</v>
          </cell>
          <cell r="AZ137">
            <v>0</v>
          </cell>
          <cell r="BA137">
            <v>8.4499999999999993</v>
          </cell>
          <cell r="BB137">
            <v>492068.85</v>
          </cell>
          <cell r="BD137">
            <v>0</v>
          </cell>
          <cell r="BE137">
            <v>0</v>
          </cell>
          <cell r="BF137">
            <v>31.69</v>
          </cell>
          <cell r="BG137">
            <v>812056.25</v>
          </cell>
          <cell r="BI137">
            <v>0</v>
          </cell>
          <cell r="BJ137">
            <v>0</v>
          </cell>
          <cell r="BK137">
            <v>10.56</v>
          </cell>
          <cell r="BL137">
            <v>727943.04</v>
          </cell>
          <cell r="BN137">
            <v>0</v>
          </cell>
          <cell r="BO137">
            <v>0</v>
          </cell>
          <cell r="BP137">
            <v>21.12</v>
          </cell>
          <cell r="BQ137">
            <v>541200</v>
          </cell>
          <cell r="BS137">
            <v>0</v>
          </cell>
          <cell r="BT137">
            <v>0</v>
          </cell>
          <cell r="BU137">
            <v>10.56</v>
          </cell>
          <cell r="BV137">
            <v>1126488</v>
          </cell>
          <cell r="BX137">
            <v>0</v>
          </cell>
          <cell r="BY137">
            <v>0</v>
          </cell>
          <cell r="BZ137">
            <v>10.56</v>
          </cell>
          <cell r="CA137">
            <v>975891.84</v>
          </cell>
          <cell r="CC137">
            <v>0</v>
          </cell>
          <cell r="CD137">
            <v>0</v>
          </cell>
          <cell r="CE137">
            <v>31.69</v>
          </cell>
          <cell r="CF137">
            <v>974467.5</v>
          </cell>
          <cell r="CH137">
            <v>37268051.120000005</v>
          </cell>
          <cell r="CJ137">
            <v>36608490.540000007</v>
          </cell>
        </row>
        <row r="138">
          <cell r="A138" t="str">
            <v>0601608300200</v>
          </cell>
          <cell r="B138" t="str">
            <v>MANNHEIM SCHOOL DIST 83</v>
          </cell>
          <cell r="C138" t="str">
            <v>COOK</v>
          </cell>
          <cell r="D138" t="str">
            <v>Elementary</v>
          </cell>
          <cell r="E138">
            <v>2568.5500000000002</v>
          </cell>
          <cell r="G138">
            <v>1039.33</v>
          </cell>
          <cell r="H138">
            <v>1496.8100000000002</v>
          </cell>
          <cell r="I138">
            <v>1496.8100000000002</v>
          </cell>
          <cell r="K138">
            <v>1672.23</v>
          </cell>
          <cell r="L138">
            <v>1639.82</v>
          </cell>
          <cell r="M138">
            <v>896.32</v>
          </cell>
          <cell r="N138">
            <v>0</v>
          </cell>
          <cell r="P138">
            <v>695.44386745211204</v>
          </cell>
          <cell r="Q138">
            <v>343.88613254788788</v>
          </cell>
          <cell r="R138">
            <v>1001.5561325478877</v>
          </cell>
          <cell r="S138">
            <v>495.25386745211244</v>
          </cell>
          <cell r="T138">
            <v>0</v>
          </cell>
          <cell r="U138">
            <v>0</v>
          </cell>
          <cell r="W138">
            <v>63.55</v>
          </cell>
          <cell r="X138">
            <v>69.88</v>
          </cell>
          <cell r="Y138">
            <v>0</v>
          </cell>
          <cell r="Z138">
            <v>8273594.0099999998</v>
          </cell>
          <cell r="AB138">
            <v>26.68</v>
          </cell>
          <cell r="AC138">
            <v>1654718.8</v>
          </cell>
          <cell r="AE138">
            <v>8.36</v>
          </cell>
          <cell r="AF138">
            <v>4.4800000000000004</v>
          </cell>
          <cell r="AG138">
            <v>0</v>
          </cell>
          <cell r="AH138">
            <v>796169.88</v>
          </cell>
          <cell r="AJ138">
            <v>3.71</v>
          </cell>
          <cell r="AK138">
            <v>1.99</v>
          </cell>
          <cell r="AL138">
            <v>0</v>
          </cell>
          <cell r="AM138">
            <v>353439.9</v>
          </cell>
          <cell r="AO138">
            <v>182.06000000000003</v>
          </cell>
          <cell r="AP138">
            <v>94.47</v>
          </cell>
          <cell r="AQ138">
            <v>18.21</v>
          </cell>
          <cell r="AR138">
            <v>341953.9</v>
          </cell>
          <cell r="AT138">
            <v>3.71</v>
          </cell>
          <cell r="AU138">
            <v>3.58</v>
          </cell>
          <cell r="AV138">
            <v>0</v>
          </cell>
          <cell r="AW138">
            <v>490369.14</v>
          </cell>
          <cell r="AY138">
            <v>2.2200000000000002</v>
          </cell>
          <cell r="AZ138">
            <v>1.19</v>
          </cell>
          <cell r="BA138">
            <v>0</v>
          </cell>
          <cell r="BB138">
            <v>198574.53</v>
          </cell>
          <cell r="BD138">
            <v>7.43</v>
          </cell>
          <cell r="BE138">
            <v>3.98</v>
          </cell>
          <cell r="BF138">
            <v>0</v>
          </cell>
          <cell r="BG138">
            <v>292381.25</v>
          </cell>
          <cell r="BI138">
            <v>3.71</v>
          </cell>
          <cell r="BJ138">
            <v>1.99</v>
          </cell>
          <cell r="BK138">
            <v>0</v>
          </cell>
          <cell r="BL138">
            <v>392923.8</v>
          </cell>
          <cell r="BN138">
            <v>5.57</v>
          </cell>
          <cell r="BO138">
            <v>2.98</v>
          </cell>
          <cell r="BP138">
            <v>0</v>
          </cell>
          <cell r="BQ138">
            <v>219093.75</v>
          </cell>
          <cell r="BS138">
            <v>3.71</v>
          </cell>
          <cell r="BT138">
            <v>1.99</v>
          </cell>
          <cell r="BU138">
            <v>0</v>
          </cell>
          <cell r="BV138">
            <v>608047.5</v>
          </cell>
          <cell r="BX138">
            <v>3.71</v>
          </cell>
          <cell r="BY138">
            <v>1.99</v>
          </cell>
          <cell r="BZ138">
            <v>0</v>
          </cell>
          <cell r="CA138">
            <v>526759.80000000005</v>
          </cell>
          <cell r="CC138">
            <v>7.43</v>
          </cell>
          <cell r="CD138">
            <v>3.98</v>
          </cell>
          <cell r="CE138">
            <v>0</v>
          </cell>
          <cell r="CF138">
            <v>350857.5</v>
          </cell>
          <cell r="CH138">
            <v>14498883.760000004</v>
          </cell>
          <cell r="CJ138">
            <v>14156929.860000003</v>
          </cell>
        </row>
        <row r="139">
          <cell r="A139" t="str">
            <v>0701616200200</v>
          </cell>
          <cell r="B139" t="str">
            <v>MATTESON ELEM SCHOOL DIST 162</v>
          </cell>
          <cell r="C139" t="str">
            <v>COOK</v>
          </cell>
          <cell r="D139" t="str">
            <v>Elementary</v>
          </cell>
          <cell r="E139">
            <v>2615.62</v>
          </cell>
          <cell r="G139">
            <v>1063.1400000000001</v>
          </cell>
          <cell r="H139">
            <v>1536.15</v>
          </cell>
          <cell r="I139">
            <v>1536.15</v>
          </cell>
          <cell r="K139">
            <v>1658.6300000000003</v>
          </cell>
          <cell r="L139">
            <v>1642.3000000000002</v>
          </cell>
          <cell r="M139">
            <v>956.99</v>
          </cell>
          <cell r="N139">
            <v>0</v>
          </cell>
          <cell r="P139">
            <v>622.92480638943721</v>
          </cell>
          <cell r="Q139">
            <v>440.21519361056289</v>
          </cell>
          <cell r="R139">
            <v>900.07519361056302</v>
          </cell>
          <cell r="S139">
            <v>636.07480638943707</v>
          </cell>
          <cell r="T139">
            <v>0</v>
          </cell>
          <cell r="U139">
            <v>0</v>
          </cell>
          <cell r="W139">
            <v>63.53</v>
          </cell>
          <cell r="X139">
            <v>70.44</v>
          </cell>
          <cell r="Y139">
            <v>0</v>
          </cell>
          <cell r="Z139">
            <v>8307077.79</v>
          </cell>
          <cell r="AB139">
            <v>26.79</v>
          </cell>
          <cell r="AC139">
            <v>1661415.55</v>
          </cell>
          <cell r="AE139">
            <v>8.2899999999999991</v>
          </cell>
          <cell r="AF139">
            <v>4.78</v>
          </cell>
          <cell r="AG139">
            <v>0</v>
          </cell>
          <cell r="AH139">
            <v>810431.49</v>
          </cell>
          <cell r="AJ139">
            <v>3.68</v>
          </cell>
          <cell r="AK139">
            <v>2.12</v>
          </cell>
          <cell r="AL139">
            <v>0</v>
          </cell>
          <cell r="AM139">
            <v>359640.6</v>
          </cell>
          <cell r="AO139">
            <v>183.11</v>
          </cell>
          <cell r="AP139">
            <v>57.019999999999996</v>
          </cell>
          <cell r="AQ139">
            <v>18.55</v>
          </cell>
          <cell r="AR139">
            <v>298244.90999999997</v>
          </cell>
          <cell r="AT139">
            <v>3.68</v>
          </cell>
          <cell r="AU139">
            <v>3.82</v>
          </cell>
          <cell r="AV139">
            <v>0</v>
          </cell>
          <cell r="AW139">
            <v>504495</v>
          </cell>
          <cell r="AY139">
            <v>2.21</v>
          </cell>
          <cell r="AZ139">
            <v>1.27</v>
          </cell>
          <cell r="BA139">
            <v>0</v>
          </cell>
          <cell r="BB139">
            <v>202650.84</v>
          </cell>
          <cell r="BD139">
            <v>7.37</v>
          </cell>
          <cell r="BE139">
            <v>4.25</v>
          </cell>
          <cell r="BF139">
            <v>0</v>
          </cell>
          <cell r="BG139">
            <v>297762.5</v>
          </cell>
          <cell r="BI139">
            <v>3.68</v>
          </cell>
          <cell r="BJ139">
            <v>2.12</v>
          </cell>
          <cell r="BK139">
            <v>0</v>
          </cell>
          <cell r="BL139">
            <v>399817.2</v>
          </cell>
          <cell r="BN139">
            <v>5.52</v>
          </cell>
          <cell r="BO139">
            <v>3.18</v>
          </cell>
          <cell r="BP139">
            <v>0</v>
          </cell>
          <cell r="BQ139">
            <v>222937.5</v>
          </cell>
          <cell r="BS139">
            <v>3.68</v>
          </cell>
          <cell r="BT139">
            <v>2.12</v>
          </cell>
          <cell r="BU139">
            <v>0</v>
          </cell>
          <cell r="BV139">
            <v>618715</v>
          </cell>
          <cell r="BX139">
            <v>3.68</v>
          </cell>
          <cell r="BY139">
            <v>2.12</v>
          </cell>
          <cell r="BZ139">
            <v>0</v>
          </cell>
          <cell r="CA139">
            <v>536001.19999999995</v>
          </cell>
          <cell r="CC139">
            <v>7.37</v>
          </cell>
          <cell r="CD139">
            <v>4.25</v>
          </cell>
          <cell r="CE139">
            <v>0</v>
          </cell>
          <cell r="CF139">
            <v>357315</v>
          </cell>
          <cell r="CH139">
            <v>14576504.579999998</v>
          </cell>
          <cell r="CJ139">
            <v>14278259.669999998</v>
          </cell>
        </row>
        <row r="140">
          <cell r="A140" t="str">
            <v>1101500202600</v>
          </cell>
          <cell r="B140" t="str">
            <v>MATTOON C U SCHOOL DIST 2</v>
          </cell>
          <cell r="C140" t="str">
            <v>COLES</v>
          </cell>
          <cell r="D140" t="str">
            <v>Unit</v>
          </cell>
          <cell r="E140">
            <v>3331.21</v>
          </cell>
          <cell r="G140">
            <v>981.57000000000016</v>
          </cell>
          <cell r="H140">
            <v>1241.82</v>
          </cell>
          <cell r="I140">
            <v>2316.14</v>
          </cell>
          <cell r="K140">
            <v>1524.4</v>
          </cell>
          <cell r="L140">
            <v>1490.9</v>
          </cell>
          <cell r="M140">
            <v>732.49</v>
          </cell>
          <cell r="N140">
            <v>1074.32</v>
          </cell>
          <cell r="P140">
            <v>564.24700358733799</v>
          </cell>
          <cell r="Q140">
            <v>417.32299641266218</v>
          </cell>
          <cell r="R140">
            <v>713.84945953404019</v>
          </cell>
          <cell r="S140">
            <v>527.97054046595974</v>
          </cell>
          <cell r="T140">
            <v>617.56353687862179</v>
          </cell>
          <cell r="U140">
            <v>456.75646312137815</v>
          </cell>
          <cell r="W140">
            <v>58.48</v>
          </cell>
          <cell r="X140">
            <v>56.81</v>
          </cell>
          <cell r="Y140">
            <v>49.14</v>
          </cell>
          <cell r="Z140">
            <v>10630012.050000001</v>
          </cell>
          <cell r="AB140">
            <v>39.43</v>
          </cell>
          <cell r="AC140">
            <v>2590049.7000000002</v>
          </cell>
          <cell r="AE140">
            <v>7.62</v>
          </cell>
          <cell r="AF140">
            <v>3.66</v>
          </cell>
          <cell r="AG140">
            <v>5.37</v>
          </cell>
          <cell r="AH140">
            <v>1079865.8700000001</v>
          </cell>
          <cell r="AJ140">
            <v>3.38</v>
          </cell>
          <cell r="AK140">
            <v>1.62</v>
          </cell>
          <cell r="AL140">
            <v>1.79</v>
          </cell>
          <cell r="AM140">
            <v>436843.97</v>
          </cell>
          <cell r="AO140">
            <v>231.73000000000002</v>
          </cell>
          <cell r="AP140">
            <v>70.440000000000012</v>
          </cell>
          <cell r="AQ140">
            <v>23.62</v>
          </cell>
          <cell r="AR140">
            <v>375431.53</v>
          </cell>
          <cell r="AT140">
            <v>3.38</v>
          </cell>
          <cell r="AU140">
            <v>2.92</v>
          </cell>
          <cell r="AV140">
            <v>4.29</v>
          </cell>
          <cell r="AW140">
            <v>755933.34</v>
          </cell>
          <cell r="AY140">
            <v>2.0299999999999998</v>
          </cell>
          <cell r="AZ140">
            <v>0.97</v>
          </cell>
          <cell r="BA140">
            <v>1.43</v>
          </cell>
          <cell r="BB140">
            <v>257972.19</v>
          </cell>
          <cell r="BD140">
            <v>6.77</v>
          </cell>
          <cell r="BE140">
            <v>3.25</v>
          </cell>
          <cell r="BF140">
            <v>5.37</v>
          </cell>
          <cell r="BG140">
            <v>394368.75</v>
          </cell>
          <cell r="BI140">
            <v>3.38</v>
          </cell>
          <cell r="BJ140">
            <v>1.62</v>
          </cell>
          <cell r="BK140">
            <v>1.79</v>
          </cell>
          <cell r="BL140">
            <v>468061.86</v>
          </cell>
          <cell r="BN140">
            <v>5.08</v>
          </cell>
          <cell r="BO140">
            <v>2.44</v>
          </cell>
          <cell r="BP140">
            <v>3.58</v>
          </cell>
          <cell r="BQ140">
            <v>284437.5</v>
          </cell>
          <cell r="BS140">
            <v>3.38</v>
          </cell>
          <cell r="BT140">
            <v>1.62</v>
          </cell>
          <cell r="BU140">
            <v>1.79</v>
          </cell>
          <cell r="BV140">
            <v>724323.25</v>
          </cell>
          <cell r="BX140">
            <v>3.38</v>
          </cell>
          <cell r="BY140">
            <v>1.62</v>
          </cell>
          <cell r="BZ140">
            <v>1.79</v>
          </cell>
          <cell r="CA140">
            <v>627491.06000000006</v>
          </cell>
          <cell r="CC140">
            <v>6.77</v>
          </cell>
          <cell r="CD140">
            <v>3.25</v>
          </cell>
          <cell r="CE140">
            <v>5.37</v>
          </cell>
          <cell r="CF140">
            <v>473242.5</v>
          </cell>
          <cell r="CH140">
            <v>19098033.57</v>
          </cell>
          <cell r="CJ140">
            <v>18722602.039999999</v>
          </cell>
        </row>
        <row r="141">
          <cell r="A141" t="str">
            <v>0601608900200</v>
          </cell>
          <cell r="B141" t="str">
            <v>MAYWOOD-MELROSE PARK-BROADVIEW-89</v>
          </cell>
          <cell r="C141" t="str">
            <v>COOK</v>
          </cell>
          <cell r="D141" t="str">
            <v>Elementary</v>
          </cell>
          <cell r="E141">
            <v>4863.07</v>
          </cell>
          <cell r="G141">
            <v>2124.5</v>
          </cell>
          <cell r="H141">
            <v>2706.8199999999997</v>
          </cell>
          <cell r="I141">
            <v>2706.8199999999997</v>
          </cell>
          <cell r="K141">
            <v>3255.25</v>
          </cell>
          <cell r="L141">
            <v>3223.5</v>
          </cell>
          <cell r="M141">
            <v>1607.82</v>
          </cell>
          <cell r="N141">
            <v>0</v>
          </cell>
          <cell r="P141">
            <v>1984.083852860088</v>
          </cell>
          <cell r="Q141">
            <v>140.41614713991203</v>
          </cell>
          <cell r="R141">
            <v>2527.916147139912</v>
          </cell>
          <cell r="S141">
            <v>178.90385286008768</v>
          </cell>
          <cell r="T141">
            <v>0</v>
          </cell>
          <cell r="U141">
            <v>0</v>
          </cell>
          <cell r="W141">
            <v>139.29</v>
          </cell>
          <cell r="X141">
            <v>133.55000000000001</v>
          </cell>
          <cell r="Y141">
            <v>0</v>
          </cell>
          <cell r="Z141">
            <v>16917989.879999999</v>
          </cell>
          <cell r="AB141">
            <v>54.56</v>
          </cell>
          <cell r="AC141">
            <v>3383597.97</v>
          </cell>
          <cell r="AE141">
            <v>16.27</v>
          </cell>
          <cell r="AF141">
            <v>8.0299999999999994</v>
          </cell>
          <cell r="AG141">
            <v>0</v>
          </cell>
          <cell r="AH141">
            <v>1506770.1</v>
          </cell>
          <cell r="AJ141">
            <v>7.23</v>
          </cell>
          <cell r="AK141">
            <v>3.57</v>
          </cell>
          <cell r="AL141">
            <v>0</v>
          </cell>
          <cell r="AM141">
            <v>669675.6</v>
          </cell>
          <cell r="AO141">
            <v>368.97999999999996</v>
          </cell>
          <cell r="AP141">
            <v>193.65999999999997</v>
          </cell>
          <cell r="AQ141">
            <v>34.479999999999997</v>
          </cell>
          <cell r="AR141">
            <v>694530.58</v>
          </cell>
          <cell r="AT141">
            <v>7.23</v>
          </cell>
          <cell r="AU141">
            <v>6.43</v>
          </cell>
          <cell r="AV141">
            <v>0</v>
          </cell>
          <cell r="AW141">
            <v>918853.56</v>
          </cell>
          <cell r="AY141">
            <v>4.34</v>
          </cell>
          <cell r="AZ141">
            <v>2.14</v>
          </cell>
          <cell r="BA141">
            <v>0</v>
          </cell>
          <cell r="BB141">
            <v>377349.84</v>
          </cell>
          <cell r="BD141">
            <v>14.46</v>
          </cell>
          <cell r="BE141">
            <v>7.14</v>
          </cell>
          <cell r="BF141">
            <v>0</v>
          </cell>
          <cell r="BG141">
            <v>553500</v>
          </cell>
          <cell r="BI141">
            <v>7.23</v>
          </cell>
          <cell r="BJ141">
            <v>3.57</v>
          </cell>
          <cell r="BK141">
            <v>0</v>
          </cell>
          <cell r="BL141">
            <v>744487.2</v>
          </cell>
          <cell r="BN141">
            <v>10.85</v>
          </cell>
          <cell r="BO141">
            <v>5.35</v>
          </cell>
          <cell r="BP141">
            <v>0</v>
          </cell>
          <cell r="BQ141">
            <v>415125</v>
          </cell>
          <cell r="BS141">
            <v>7.23</v>
          </cell>
          <cell r="BT141">
            <v>3.57</v>
          </cell>
          <cell r="BU141">
            <v>0</v>
          </cell>
          <cell r="BV141">
            <v>1152090</v>
          </cell>
          <cell r="BX141">
            <v>7.23</v>
          </cell>
          <cell r="BY141">
            <v>3.57</v>
          </cell>
          <cell r="BZ141">
            <v>0</v>
          </cell>
          <cell r="CA141">
            <v>998071.2</v>
          </cell>
          <cell r="CC141">
            <v>14.46</v>
          </cell>
          <cell r="CD141">
            <v>7.14</v>
          </cell>
          <cell r="CE141">
            <v>0</v>
          </cell>
          <cell r="CF141">
            <v>664200</v>
          </cell>
          <cell r="CH141">
            <v>28996240.929999996</v>
          </cell>
          <cell r="CJ141">
            <v>28301710.349999998</v>
          </cell>
        </row>
        <row r="142">
          <cell r="A142" t="str">
            <v>0106901102600</v>
          </cell>
          <cell r="B142" t="str">
            <v>MEREDOSIA-CHAMBERSBURG CUSD 11</v>
          </cell>
          <cell r="C142" t="str">
            <v>MORGAN</v>
          </cell>
          <cell r="D142" t="str">
            <v>Unit</v>
          </cell>
          <cell r="E142">
            <v>186.5</v>
          </cell>
          <cell r="G142">
            <v>67.5</v>
          </cell>
          <cell r="H142">
            <v>62</v>
          </cell>
          <cell r="I142">
            <v>116.5</v>
          </cell>
          <cell r="K142">
            <v>95.5</v>
          </cell>
          <cell r="L142">
            <v>93</v>
          </cell>
          <cell r="M142">
            <v>36.5</v>
          </cell>
          <cell r="N142">
            <v>54.5</v>
          </cell>
          <cell r="P142">
            <v>44.388586956521742</v>
          </cell>
          <cell r="Q142">
            <v>23.111413043478258</v>
          </cell>
          <cell r="R142">
            <v>40.771739130434781</v>
          </cell>
          <cell r="S142">
            <v>21.228260869565219</v>
          </cell>
          <cell r="T142">
            <v>35.839673913043477</v>
          </cell>
          <cell r="U142">
            <v>18.660326086956523</v>
          </cell>
          <cell r="W142">
            <v>4.1100000000000003</v>
          </cell>
          <cell r="X142">
            <v>2.88</v>
          </cell>
          <cell r="Y142">
            <v>2.5299999999999998</v>
          </cell>
          <cell r="Z142">
            <v>612661.72</v>
          </cell>
          <cell r="AB142">
            <v>2.2400000000000002</v>
          </cell>
          <cell r="AC142">
            <v>146424.07</v>
          </cell>
          <cell r="AE142">
            <v>0.47</v>
          </cell>
          <cell r="AF142">
            <v>0.18</v>
          </cell>
          <cell r="AG142">
            <v>0.27</v>
          </cell>
          <cell r="AH142">
            <v>59432.160000000003</v>
          </cell>
          <cell r="AJ142">
            <v>0.21</v>
          </cell>
          <cell r="AK142">
            <v>0.08</v>
          </cell>
          <cell r="AL142">
            <v>0.09</v>
          </cell>
          <cell r="AM142">
            <v>24357.9</v>
          </cell>
          <cell r="AO142">
            <v>13.29</v>
          </cell>
          <cell r="AP142">
            <v>4.28</v>
          </cell>
          <cell r="AQ142">
            <v>1.32</v>
          </cell>
          <cell r="AR142">
            <v>21804.44</v>
          </cell>
          <cell r="AT142">
            <v>0.21</v>
          </cell>
          <cell r="AU142">
            <v>0.14000000000000001</v>
          </cell>
          <cell r="AV142">
            <v>0.21</v>
          </cell>
          <cell r="AW142">
            <v>39802.559999999998</v>
          </cell>
          <cell r="AY142">
            <v>0.12</v>
          </cell>
          <cell r="AZ142">
            <v>0.04</v>
          </cell>
          <cell r="BA142">
            <v>7.0000000000000007E-2</v>
          </cell>
          <cell r="BB142">
            <v>13393.59</v>
          </cell>
          <cell r="BD142">
            <v>0.42</v>
          </cell>
          <cell r="BE142">
            <v>0.16</v>
          </cell>
          <cell r="BF142">
            <v>0.27</v>
          </cell>
          <cell r="BG142">
            <v>21781.25</v>
          </cell>
          <cell r="BI142">
            <v>0.21</v>
          </cell>
          <cell r="BJ142">
            <v>0.08</v>
          </cell>
          <cell r="BK142">
            <v>0.09</v>
          </cell>
          <cell r="BL142">
            <v>26194.92</v>
          </cell>
          <cell r="BN142">
            <v>0.31</v>
          </cell>
          <cell r="BO142">
            <v>0.12</v>
          </cell>
          <cell r="BP142">
            <v>0.18</v>
          </cell>
          <cell r="BQ142">
            <v>15631.25</v>
          </cell>
          <cell r="BS142">
            <v>0.21</v>
          </cell>
          <cell r="BT142">
            <v>0.08</v>
          </cell>
          <cell r="BU142">
            <v>0.09</v>
          </cell>
          <cell r="BV142">
            <v>40536.5</v>
          </cell>
          <cell r="BX142">
            <v>0.21</v>
          </cell>
          <cell r="BY142">
            <v>0.08</v>
          </cell>
          <cell r="BZ142">
            <v>0.09</v>
          </cell>
          <cell r="CA142">
            <v>35117.32</v>
          </cell>
          <cell r="CC142">
            <v>0.42</v>
          </cell>
          <cell r="CD142">
            <v>0.16</v>
          </cell>
          <cell r="CE142">
            <v>0.27</v>
          </cell>
          <cell r="CF142">
            <v>26137.5</v>
          </cell>
          <cell r="CH142">
            <v>1083275.1800000002</v>
          </cell>
          <cell r="CJ142">
            <v>1061470.7400000002</v>
          </cell>
        </row>
        <row r="143">
          <cell r="A143" t="str">
            <v>0701614300200</v>
          </cell>
          <cell r="B143" t="str">
            <v>MIDLOTHIAN SCHOOL DIST 143</v>
          </cell>
          <cell r="C143" t="str">
            <v>COOK</v>
          </cell>
          <cell r="D143" t="str">
            <v>Elementary</v>
          </cell>
          <cell r="E143">
            <v>1736</v>
          </cell>
          <cell r="G143">
            <v>688.5</v>
          </cell>
          <cell r="H143">
            <v>1031.5</v>
          </cell>
          <cell r="I143">
            <v>1031.5</v>
          </cell>
          <cell r="K143">
            <v>1118</v>
          </cell>
          <cell r="L143">
            <v>1102</v>
          </cell>
          <cell r="M143">
            <v>618</v>
          </cell>
          <cell r="N143">
            <v>0</v>
          </cell>
          <cell r="P143">
            <v>421.37000581395353</v>
          </cell>
          <cell r="Q143">
            <v>267.12999418604647</v>
          </cell>
          <cell r="R143">
            <v>631.28999418604656</v>
          </cell>
          <cell r="S143">
            <v>400.21000581395344</v>
          </cell>
          <cell r="T143">
            <v>0</v>
          </cell>
          <cell r="U143">
            <v>0</v>
          </cell>
          <cell r="W143">
            <v>41.44</v>
          </cell>
          <cell r="X143">
            <v>47.57</v>
          </cell>
          <cell r="Y143">
            <v>0</v>
          </cell>
          <cell r="Z143">
            <v>5519243.0700000003</v>
          </cell>
          <cell r="AB143">
            <v>17.8</v>
          </cell>
          <cell r="AC143">
            <v>1103848.6100000001</v>
          </cell>
          <cell r="AE143">
            <v>5.59</v>
          </cell>
          <cell r="AF143">
            <v>3.09</v>
          </cell>
          <cell r="AG143">
            <v>0</v>
          </cell>
          <cell r="AH143">
            <v>538220.76</v>
          </cell>
          <cell r="AJ143">
            <v>2.48</v>
          </cell>
          <cell r="AK143">
            <v>1.37</v>
          </cell>
          <cell r="AL143">
            <v>0</v>
          </cell>
          <cell r="AM143">
            <v>238726.95</v>
          </cell>
          <cell r="AO143">
            <v>121.64999999999999</v>
          </cell>
          <cell r="AP143">
            <v>49.63</v>
          </cell>
          <cell r="AQ143">
            <v>12.31</v>
          </cell>
          <cell r="AR143">
            <v>212293.65</v>
          </cell>
          <cell r="AT143">
            <v>2.48</v>
          </cell>
          <cell r="AU143">
            <v>2.4700000000000002</v>
          </cell>
          <cell r="AV143">
            <v>0</v>
          </cell>
          <cell r="AW143">
            <v>332966.7</v>
          </cell>
          <cell r="AY143">
            <v>1.49</v>
          </cell>
          <cell r="AZ143">
            <v>0.82</v>
          </cell>
          <cell r="BA143">
            <v>0</v>
          </cell>
          <cell r="BB143">
            <v>134518.23000000001</v>
          </cell>
          <cell r="BD143">
            <v>4.96</v>
          </cell>
          <cell r="BE143">
            <v>2.74</v>
          </cell>
          <cell r="BF143">
            <v>0</v>
          </cell>
          <cell r="BG143">
            <v>197312.5</v>
          </cell>
          <cell r="BI143">
            <v>2.48</v>
          </cell>
          <cell r="BJ143">
            <v>1.37</v>
          </cell>
          <cell r="BK143">
            <v>0</v>
          </cell>
          <cell r="BL143">
            <v>265395.90000000002</v>
          </cell>
          <cell r="BN143">
            <v>3.72</v>
          </cell>
          <cell r="BO143">
            <v>2.06</v>
          </cell>
          <cell r="BP143">
            <v>0</v>
          </cell>
          <cell r="BQ143">
            <v>148112.5</v>
          </cell>
          <cell r="BS143">
            <v>2.48</v>
          </cell>
          <cell r="BT143">
            <v>1.37</v>
          </cell>
          <cell r="BU143">
            <v>0</v>
          </cell>
          <cell r="BV143">
            <v>410698.75</v>
          </cell>
          <cell r="BX143">
            <v>2.48</v>
          </cell>
          <cell r="BY143">
            <v>1.37</v>
          </cell>
          <cell r="BZ143">
            <v>0</v>
          </cell>
          <cell r="CA143">
            <v>355793.9</v>
          </cell>
          <cell r="CC143">
            <v>4.96</v>
          </cell>
          <cell r="CD143">
            <v>2.74</v>
          </cell>
          <cell r="CE143">
            <v>0</v>
          </cell>
          <cell r="CF143">
            <v>236775</v>
          </cell>
          <cell r="CH143">
            <v>9693906.5200000014</v>
          </cell>
          <cell r="CJ143">
            <v>9481612.870000001</v>
          </cell>
        </row>
        <row r="144">
          <cell r="A144" t="str">
            <v>0301100102600</v>
          </cell>
          <cell r="B144" t="str">
            <v>MORRISONVILLE C U SCH DIST 1</v>
          </cell>
          <cell r="C144" t="str">
            <v>CHRISTIAN</v>
          </cell>
          <cell r="D144" t="str">
            <v>Unit</v>
          </cell>
          <cell r="E144">
            <v>304.88</v>
          </cell>
          <cell r="G144">
            <v>94.99</v>
          </cell>
          <cell r="H144">
            <v>117.49</v>
          </cell>
          <cell r="I144">
            <v>207.63999999999996</v>
          </cell>
          <cell r="K144">
            <v>143.57</v>
          </cell>
          <cell r="L144">
            <v>141.32</v>
          </cell>
          <cell r="M144">
            <v>71.16</v>
          </cell>
          <cell r="N144">
            <v>90.149999999999991</v>
          </cell>
          <cell r="P144">
            <v>37.038033241912572</v>
          </cell>
          <cell r="Q144">
            <v>57.951966758087423</v>
          </cell>
          <cell r="R144">
            <v>45.811122492813013</v>
          </cell>
          <cell r="S144">
            <v>71.678877507186982</v>
          </cell>
          <cell r="T144">
            <v>35.150844265274429</v>
          </cell>
          <cell r="U144">
            <v>54.999155734725562</v>
          </cell>
          <cell r="W144">
            <v>5.36</v>
          </cell>
          <cell r="X144">
            <v>5.15</v>
          </cell>
          <cell r="Y144">
            <v>3.95</v>
          </cell>
          <cell r="Z144">
            <v>931523.42</v>
          </cell>
          <cell r="AB144">
            <v>3.41</v>
          </cell>
          <cell r="AC144">
            <v>223606</v>
          </cell>
          <cell r="AE144">
            <v>0.71</v>
          </cell>
          <cell r="AF144">
            <v>0.35</v>
          </cell>
          <cell r="AG144">
            <v>0.45</v>
          </cell>
          <cell r="AH144">
            <v>97606.77</v>
          </cell>
          <cell r="AJ144">
            <v>0.31</v>
          </cell>
          <cell r="AK144">
            <v>0.15</v>
          </cell>
          <cell r="AL144">
            <v>0.15</v>
          </cell>
          <cell r="AM144">
            <v>39149.67</v>
          </cell>
          <cell r="AO144">
            <v>20.39</v>
          </cell>
          <cell r="AP144">
            <v>5.0600000000000005</v>
          </cell>
          <cell r="AQ144">
            <v>2.16</v>
          </cell>
          <cell r="AR144">
            <v>31701.599999999999</v>
          </cell>
          <cell r="AT144">
            <v>0.31</v>
          </cell>
          <cell r="AU144">
            <v>0.28000000000000003</v>
          </cell>
          <cell r="AV144">
            <v>0.36</v>
          </cell>
          <cell r="AW144">
            <v>67560.3</v>
          </cell>
          <cell r="AY144">
            <v>0.19</v>
          </cell>
          <cell r="AZ144">
            <v>0.09</v>
          </cell>
          <cell r="BA144">
            <v>0.12</v>
          </cell>
          <cell r="BB144">
            <v>23293.200000000001</v>
          </cell>
          <cell r="BD144">
            <v>0.63</v>
          </cell>
          <cell r="BE144">
            <v>0.31</v>
          </cell>
          <cell r="BF144">
            <v>0.45</v>
          </cell>
          <cell r="BG144">
            <v>35618.75</v>
          </cell>
          <cell r="BI144">
            <v>0.31</v>
          </cell>
          <cell r="BJ144">
            <v>0.15</v>
          </cell>
          <cell r="BK144">
            <v>0.15</v>
          </cell>
          <cell r="BL144">
            <v>42049.74</v>
          </cell>
          <cell r="BN144">
            <v>0.47</v>
          </cell>
          <cell r="BO144">
            <v>0.23</v>
          </cell>
          <cell r="BP144">
            <v>0.3</v>
          </cell>
          <cell r="BQ144">
            <v>25625</v>
          </cell>
          <cell r="BS144">
            <v>0.31</v>
          </cell>
          <cell r="BT144">
            <v>0.15</v>
          </cell>
          <cell r="BU144">
            <v>0.15</v>
          </cell>
          <cell r="BV144">
            <v>65071.75</v>
          </cell>
          <cell r="BX144">
            <v>0.31</v>
          </cell>
          <cell r="BY144">
            <v>0.15</v>
          </cell>
          <cell r="BZ144">
            <v>0.15</v>
          </cell>
          <cell r="CA144">
            <v>56372.54</v>
          </cell>
          <cell r="CC144">
            <v>0.63</v>
          </cell>
          <cell r="CD144">
            <v>0.31</v>
          </cell>
          <cell r="CE144">
            <v>0.45</v>
          </cell>
          <cell r="CF144">
            <v>42742.5</v>
          </cell>
          <cell r="CH144">
            <v>1681921.24</v>
          </cell>
          <cell r="CJ144">
            <v>1650219.64</v>
          </cell>
        </row>
        <row r="145">
          <cell r="A145" t="str">
            <v>0501607000200</v>
          </cell>
          <cell r="B145" t="str">
            <v>MORTON GROVE SCHOOL DIST 70</v>
          </cell>
          <cell r="C145" t="str">
            <v>COOK</v>
          </cell>
          <cell r="D145" t="str">
            <v>Elementary</v>
          </cell>
          <cell r="E145">
            <v>866.25</v>
          </cell>
          <cell r="G145">
            <v>323.25</v>
          </cell>
          <cell r="H145">
            <v>529</v>
          </cell>
          <cell r="I145">
            <v>529</v>
          </cell>
          <cell r="K145">
            <v>525.75</v>
          </cell>
          <cell r="L145">
            <v>511.75</v>
          </cell>
          <cell r="M145">
            <v>340.5</v>
          </cell>
          <cell r="N145">
            <v>0</v>
          </cell>
          <cell r="P145">
            <v>94.443238486359633</v>
          </cell>
          <cell r="Q145">
            <v>228.80676151364037</v>
          </cell>
          <cell r="R145">
            <v>154.55676151364037</v>
          </cell>
          <cell r="S145">
            <v>374.44323848635963</v>
          </cell>
          <cell r="T145">
            <v>0</v>
          </cell>
          <cell r="U145">
            <v>0</v>
          </cell>
          <cell r="W145">
            <v>17.73</v>
          </cell>
          <cell r="X145">
            <v>22.7</v>
          </cell>
          <cell r="Y145">
            <v>0</v>
          </cell>
          <cell r="Z145">
            <v>2506943.0099999998</v>
          </cell>
          <cell r="AB145">
            <v>8.08</v>
          </cell>
          <cell r="AC145">
            <v>501388.6</v>
          </cell>
          <cell r="AE145">
            <v>2.62</v>
          </cell>
          <cell r="AF145">
            <v>1.7</v>
          </cell>
          <cell r="AG145">
            <v>0</v>
          </cell>
          <cell r="AH145">
            <v>267870.24</v>
          </cell>
          <cell r="AJ145">
            <v>1.1599999999999999</v>
          </cell>
          <cell r="AK145">
            <v>0.75</v>
          </cell>
          <cell r="AL145">
            <v>0</v>
          </cell>
          <cell r="AM145">
            <v>118433.37</v>
          </cell>
          <cell r="AO145">
            <v>55.89</v>
          </cell>
          <cell r="AP145">
            <v>18.59</v>
          </cell>
          <cell r="AQ145">
            <v>6.14</v>
          </cell>
          <cell r="AR145">
            <v>92689.17</v>
          </cell>
          <cell r="AT145">
            <v>1.1599999999999999</v>
          </cell>
          <cell r="AU145">
            <v>1.36</v>
          </cell>
          <cell r="AV145">
            <v>0</v>
          </cell>
          <cell r="AW145">
            <v>169510.32</v>
          </cell>
          <cell r="AY145">
            <v>0.7</v>
          </cell>
          <cell r="AZ145">
            <v>0.45</v>
          </cell>
          <cell r="BA145">
            <v>0</v>
          </cell>
          <cell r="BB145">
            <v>66967.95</v>
          </cell>
          <cell r="BD145">
            <v>2.33</v>
          </cell>
          <cell r="BE145">
            <v>1.51</v>
          </cell>
          <cell r="BF145">
            <v>0</v>
          </cell>
          <cell r="BG145">
            <v>98400</v>
          </cell>
          <cell r="BI145">
            <v>1.1599999999999999</v>
          </cell>
          <cell r="BJ145">
            <v>0.75</v>
          </cell>
          <cell r="BK145">
            <v>0</v>
          </cell>
          <cell r="BL145">
            <v>131663.94</v>
          </cell>
          <cell r="BN145">
            <v>1.75</v>
          </cell>
          <cell r="BO145">
            <v>1.1299999999999999</v>
          </cell>
          <cell r="BP145">
            <v>0</v>
          </cell>
          <cell r="BQ145">
            <v>73800</v>
          </cell>
          <cell r="BS145">
            <v>1.1599999999999999</v>
          </cell>
          <cell r="BT145">
            <v>0.75</v>
          </cell>
          <cell r="BU145">
            <v>0</v>
          </cell>
          <cell r="BV145">
            <v>203749.25</v>
          </cell>
          <cell r="BX145">
            <v>1.1599999999999999</v>
          </cell>
          <cell r="BY145">
            <v>0.75</v>
          </cell>
          <cell r="BZ145">
            <v>0</v>
          </cell>
          <cell r="CA145">
            <v>176510.74</v>
          </cell>
          <cell r="CC145">
            <v>2.33</v>
          </cell>
          <cell r="CD145">
            <v>1.51</v>
          </cell>
          <cell r="CE145">
            <v>0</v>
          </cell>
          <cell r="CF145">
            <v>118080</v>
          </cell>
          <cell r="CH145">
            <v>4526006.59</v>
          </cell>
          <cell r="CJ145">
            <v>4433317.42</v>
          </cell>
        </row>
        <row r="146">
          <cell r="A146" t="str">
            <v>0501605700200</v>
          </cell>
          <cell r="B146" t="str">
            <v>MOUNT PROSPECT SCHOOL DIST 57</v>
          </cell>
          <cell r="C146" t="str">
            <v>COOK</v>
          </cell>
          <cell r="D146" t="str">
            <v>Elementary</v>
          </cell>
          <cell r="E146">
            <v>2166.75</v>
          </cell>
          <cell r="G146">
            <v>850</v>
          </cell>
          <cell r="H146">
            <v>1291</v>
          </cell>
          <cell r="I146">
            <v>1291</v>
          </cell>
          <cell r="K146">
            <v>1377.25</v>
          </cell>
          <cell r="L146">
            <v>1351.5</v>
          </cell>
          <cell r="M146">
            <v>789.5</v>
          </cell>
          <cell r="N146">
            <v>0</v>
          </cell>
          <cell r="P146">
            <v>157.2162540868753</v>
          </cell>
          <cell r="Q146">
            <v>692.78374591312468</v>
          </cell>
          <cell r="R146">
            <v>238.78374591312473</v>
          </cell>
          <cell r="S146">
            <v>1052.2162540868753</v>
          </cell>
          <cell r="T146">
            <v>0</v>
          </cell>
          <cell r="U146">
            <v>0</v>
          </cell>
          <cell r="W146">
            <v>45.12</v>
          </cell>
          <cell r="X146">
            <v>54.02</v>
          </cell>
          <cell r="Y146">
            <v>0</v>
          </cell>
          <cell r="Z146">
            <v>6147373.9800000004</v>
          </cell>
          <cell r="AB146">
            <v>19.82</v>
          </cell>
          <cell r="AC146">
            <v>1229474.79</v>
          </cell>
          <cell r="AE146">
            <v>6.88</v>
          </cell>
          <cell r="AF146">
            <v>3.94</v>
          </cell>
          <cell r="AG146">
            <v>0</v>
          </cell>
          <cell r="AH146">
            <v>670915.74</v>
          </cell>
          <cell r="AJ146">
            <v>3.06</v>
          </cell>
          <cell r="AK146">
            <v>1.75</v>
          </cell>
          <cell r="AL146">
            <v>0</v>
          </cell>
          <cell r="AM146">
            <v>298253.67</v>
          </cell>
          <cell r="AO146">
            <v>137.47000000000003</v>
          </cell>
          <cell r="AP146">
            <v>30.409999999999997</v>
          </cell>
          <cell r="AQ146">
            <v>15.36</v>
          </cell>
          <cell r="AR146">
            <v>209647.65</v>
          </cell>
          <cell r="AT146">
            <v>3.06</v>
          </cell>
          <cell r="AU146">
            <v>3.15</v>
          </cell>
          <cell r="AV146">
            <v>0</v>
          </cell>
          <cell r="AW146">
            <v>417721.86</v>
          </cell>
          <cell r="AY146">
            <v>1.83</v>
          </cell>
          <cell r="AZ146">
            <v>1.05</v>
          </cell>
          <cell r="BA146">
            <v>0</v>
          </cell>
          <cell r="BB146">
            <v>167711.04000000001</v>
          </cell>
          <cell r="BD146">
            <v>6.12</v>
          </cell>
          <cell r="BE146">
            <v>3.5</v>
          </cell>
          <cell r="BF146">
            <v>0</v>
          </cell>
          <cell r="BG146">
            <v>246512.5</v>
          </cell>
          <cell r="BI146">
            <v>3.06</v>
          </cell>
          <cell r="BJ146">
            <v>1.75</v>
          </cell>
          <cell r="BK146">
            <v>0</v>
          </cell>
          <cell r="BL146">
            <v>331572.53999999998</v>
          </cell>
          <cell r="BN146">
            <v>4.59</v>
          </cell>
          <cell r="BO146">
            <v>2.63</v>
          </cell>
          <cell r="BP146">
            <v>0</v>
          </cell>
          <cell r="BQ146">
            <v>185012.5</v>
          </cell>
          <cell r="BS146">
            <v>3.06</v>
          </cell>
          <cell r="BT146">
            <v>1.75</v>
          </cell>
          <cell r="BU146">
            <v>0</v>
          </cell>
          <cell r="BV146">
            <v>513106.75</v>
          </cell>
          <cell r="BX146">
            <v>3.06</v>
          </cell>
          <cell r="BY146">
            <v>1.75</v>
          </cell>
          <cell r="BZ146">
            <v>0</v>
          </cell>
          <cell r="CA146">
            <v>444511.34</v>
          </cell>
          <cell r="CC146">
            <v>6.12</v>
          </cell>
          <cell r="CD146">
            <v>3.5</v>
          </cell>
          <cell r="CE146">
            <v>0</v>
          </cell>
          <cell r="CF146">
            <v>295815</v>
          </cell>
          <cell r="CH146">
            <v>11157629.359999998</v>
          </cell>
          <cell r="CJ146">
            <v>10947981.709999997</v>
          </cell>
        </row>
        <row r="147">
          <cell r="A147" t="str">
            <v>0300300102600</v>
          </cell>
          <cell r="B147" t="str">
            <v>MULBERRY GROVE C U SCH DIST 1</v>
          </cell>
          <cell r="C147" t="str">
            <v>BOND</v>
          </cell>
          <cell r="D147" t="str">
            <v>Unit</v>
          </cell>
          <cell r="E147">
            <v>408.25</v>
          </cell>
          <cell r="G147">
            <v>128</v>
          </cell>
          <cell r="H147">
            <v>166.5</v>
          </cell>
          <cell r="I147">
            <v>277</v>
          </cell>
          <cell r="K147">
            <v>200.75</v>
          </cell>
          <cell r="L147">
            <v>197.5</v>
          </cell>
          <cell r="M147">
            <v>97</v>
          </cell>
          <cell r="N147">
            <v>110.5</v>
          </cell>
          <cell r="P147">
            <v>54.044444444444444</v>
          </cell>
          <cell r="Q147">
            <v>73.955555555555549</v>
          </cell>
          <cell r="R147">
            <v>70.3</v>
          </cell>
          <cell r="S147">
            <v>96.2</v>
          </cell>
          <cell r="T147">
            <v>46.655555555555559</v>
          </cell>
          <cell r="U147">
            <v>63.844444444444441</v>
          </cell>
          <cell r="W147">
            <v>7.3</v>
          </cell>
          <cell r="X147">
            <v>7.36</v>
          </cell>
          <cell r="Y147">
            <v>4.88</v>
          </cell>
          <cell r="Z147">
            <v>1254736.46</v>
          </cell>
          <cell r="AB147">
            <v>4.55</v>
          </cell>
          <cell r="AC147">
            <v>297030.94</v>
          </cell>
          <cell r="AE147">
            <v>1</v>
          </cell>
          <cell r="AF147">
            <v>0.48</v>
          </cell>
          <cell r="AG147">
            <v>0.55000000000000004</v>
          </cell>
          <cell r="AH147">
            <v>130734.01</v>
          </cell>
          <cell r="AJ147">
            <v>0.44</v>
          </cell>
          <cell r="AK147">
            <v>0.21</v>
          </cell>
          <cell r="AL147">
            <v>0.18</v>
          </cell>
          <cell r="AM147">
            <v>53056.29</v>
          </cell>
          <cell r="AO147">
            <v>27.470000000000006</v>
          </cell>
          <cell r="AP147">
            <v>7.09</v>
          </cell>
          <cell r="AQ147">
            <v>2.89</v>
          </cell>
          <cell r="AR147">
            <v>43028.85</v>
          </cell>
          <cell r="AT147">
            <v>0.44</v>
          </cell>
          <cell r="AU147">
            <v>0.38</v>
          </cell>
          <cell r="AV147">
            <v>0.44</v>
          </cell>
          <cell r="AW147">
            <v>89225.56</v>
          </cell>
          <cell r="AY147">
            <v>0.26</v>
          </cell>
          <cell r="AZ147">
            <v>0.12</v>
          </cell>
          <cell r="BA147">
            <v>0.14000000000000001</v>
          </cell>
          <cell r="BB147">
            <v>30281.16</v>
          </cell>
          <cell r="BD147">
            <v>0.89</v>
          </cell>
          <cell r="BE147">
            <v>0.43</v>
          </cell>
          <cell r="BF147">
            <v>0.55000000000000004</v>
          </cell>
          <cell r="BG147">
            <v>47918.75</v>
          </cell>
          <cell r="BI147">
            <v>0.44</v>
          </cell>
          <cell r="BJ147">
            <v>0.21</v>
          </cell>
          <cell r="BK147">
            <v>0.18</v>
          </cell>
          <cell r="BL147">
            <v>57215.22</v>
          </cell>
          <cell r="BN147">
            <v>0.66</v>
          </cell>
          <cell r="BO147">
            <v>0.32</v>
          </cell>
          <cell r="BP147">
            <v>0.36</v>
          </cell>
          <cell r="BQ147">
            <v>34337.5</v>
          </cell>
          <cell r="BS147">
            <v>0.44</v>
          </cell>
          <cell r="BT147">
            <v>0.21</v>
          </cell>
          <cell r="BU147">
            <v>0.18</v>
          </cell>
          <cell r="BV147">
            <v>88540.25</v>
          </cell>
          <cell r="BX147">
            <v>0.44</v>
          </cell>
          <cell r="BY147">
            <v>0.21</v>
          </cell>
          <cell r="BZ147">
            <v>0.18</v>
          </cell>
          <cell r="CA147">
            <v>76703.62</v>
          </cell>
          <cell r="CC147">
            <v>0.89</v>
          </cell>
          <cell r="CD147">
            <v>0.43</v>
          </cell>
          <cell r="CE147">
            <v>0.55000000000000004</v>
          </cell>
          <cell r="CF147">
            <v>57502.5</v>
          </cell>
          <cell r="CH147">
            <v>2260311.1100000003</v>
          </cell>
          <cell r="CJ147">
            <v>2217282.2600000002</v>
          </cell>
        </row>
        <row r="148">
          <cell r="A148" t="str">
            <v>1101800302600</v>
          </cell>
          <cell r="B148" t="str">
            <v>NEOGA COMM UNIT SCHOOL DIST 3</v>
          </cell>
          <cell r="C148" t="str">
            <v>CUMBERLAND</v>
          </cell>
          <cell r="D148" t="str">
            <v>Unit</v>
          </cell>
          <cell r="E148">
            <v>586.54999999999995</v>
          </cell>
          <cell r="G148">
            <v>154.16</v>
          </cell>
          <cell r="H148">
            <v>234.32</v>
          </cell>
          <cell r="I148">
            <v>427.98</v>
          </cell>
          <cell r="K148">
            <v>246.89999999999998</v>
          </cell>
          <cell r="L148">
            <v>242.49</v>
          </cell>
          <cell r="M148">
            <v>145.99</v>
          </cell>
          <cell r="N148">
            <v>193.66</v>
          </cell>
          <cell r="P148">
            <v>69.91143024014842</v>
          </cell>
          <cell r="Q148">
            <v>84.248569759851577</v>
          </cell>
          <cell r="R148">
            <v>106.26392276771911</v>
          </cell>
          <cell r="S148">
            <v>128.05607723228087</v>
          </cell>
          <cell r="T148">
            <v>87.824646992132486</v>
          </cell>
          <cell r="U148">
            <v>105.83535300786751</v>
          </cell>
          <cell r="W148">
            <v>8.8699999999999992</v>
          </cell>
          <cell r="X148">
            <v>10.43</v>
          </cell>
          <cell r="Y148">
            <v>8.6199999999999992</v>
          </cell>
          <cell r="Z148">
            <v>1807401.76</v>
          </cell>
          <cell r="AB148">
            <v>6.73</v>
          </cell>
          <cell r="AC148">
            <v>442882.21</v>
          </cell>
          <cell r="AE148">
            <v>1.23</v>
          </cell>
          <cell r="AF148">
            <v>0.72</v>
          </cell>
          <cell r="AG148">
            <v>0.96</v>
          </cell>
          <cell r="AH148">
            <v>188922.93</v>
          </cell>
          <cell r="AJ148">
            <v>0.54</v>
          </cell>
          <cell r="AK148">
            <v>0.32</v>
          </cell>
          <cell r="AL148">
            <v>0.32</v>
          </cell>
          <cell r="AM148">
            <v>75995.78</v>
          </cell>
          <cell r="AO148">
            <v>39.499999999999986</v>
          </cell>
          <cell r="AP148">
            <v>10.670000000000002</v>
          </cell>
          <cell r="AQ148">
            <v>4.1500000000000004</v>
          </cell>
          <cell r="AR148">
            <v>62442.46</v>
          </cell>
          <cell r="AT148">
            <v>0.54</v>
          </cell>
          <cell r="AU148">
            <v>0.57999999999999996</v>
          </cell>
          <cell r="AV148">
            <v>0.77</v>
          </cell>
          <cell r="AW148">
            <v>134955.94</v>
          </cell>
          <cell r="AY148">
            <v>0.32</v>
          </cell>
          <cell r="AZ148">
            <v>0.19</v>
          </cell>
          <cell r="BA148">
            <v>0.25</v>
          </cell>
          <cell r="BB148">
            <v>44257.08</v>
          </cell>
          <cell r="BD148">
            <v>1.0900000000000001</v>
          </cell>
          <cell r="BE148">
            <v>0.64</v>
          </cell>
          <cell r="BF148">
            <v>0.96</v>
          </cell>
          <cell r="BG148">
            <v>68931.25</v>
          </cell>
          <cell r="BI148">
            <v>0.54</v>
          </cell>
          <cell r="BJ148">
            <v>0.32</v>
          </cell>
          <cell r="BK148">
            <v>0.32</v>
          </cell>
          <cell r="BL148">
            <v>81342.12</v>
          </cell>
          <cell r="BN148">
            <v>0.82</v>
          </cell>
          <cell r="BO148">
            <v>0.48</v>
          </cell>
          <cell r="BP148">
            <v>0.64</v>
          </cell>
          <cell r="BQ148">
            <v>49712.5</v>
          </cell>
          <cell r="BS148">
            <v>0.54</v>
          </cell>
          <cell r="BT148">
            <v>0.32</v>
          </cell>
          <cell r="BU148">
            <v>0.32</v>
          </cell>
          <cell r="BV148">
            <v>125876.5</v>
          </cell>
          <cell r="BX148">
            <v>0.54</v>
          </cell>
          <cell r="BY148">
            <v>0.32</v>
          </cell>
          <cell r="BZ148">
            <v>0.32</v>
          </cell>
          <cell r="CA148">
            <v>109048.52</v>
          </cell>
          <cell r="CC148">
            <v>1.0900000000000001</v>
          </cell>
          <cell r="CD148">
            <v>0.64</v>
          </cell>
          <cell r="CE148">
            <v>0.96</v>
          </cell>
          <cell r="CF148">
            <v>82717.5</v>
          </cell>
          <cell r="CH148">
            <v>3274486.5500000003</v>
          </cell>
          <cell r="CJ148">
            <v>3212044.0900000003</v>
          </cell>
        </row>
        <row r="149">
          <cell r="A149" t="str">
            <v>0501620301700</v>
          </cell>
          <cell r="B149" t="str">
            <v>NEW TRIER TWP H S DIST 203</v>
          </cell>
          <cell r="C149" t="str">
            <v>COOK</v>
          </cell>
          <cell r="D149" t="str">
            <v>High School</v>
          </cell>
          <cell r="E149">
            <v>3998.31</v>
          </cell>
          <cell r="G149">
            <v>0</v>
          </cell>
          <cell r="H149">
            <v>0</v>
          </cell>
          <cell r="I149">
            <v>3998.3100000000004</v>
          </cell>
          <cell r="K149">
            <v>0</v>
          </cell>
          <cell r="L149">
            <v>0</v>
          </cell>
          <cell r="M149">
            <v>0</v>
          </cell>
          <cell r="N149">
            <v>3998.3100000000004</v>
          </cell>
          <cell r="P149">
            <v>0</v>
          </cell>
          <cell r="Q149">
            <v>0</v>
          </cell>
          <cell r="R149">
            <v>0</v>
          </cell>
          <cell r="S149">
            <v>0</v>
          </cell>
          <cell r="T149">
            <v>201</v>
          </cell>
          <cell r="U149">
            <v>3797.3100000000004</v>
          </cell>
          <cell r="W149">
            <v>0</v>
          </cell>
          <cell r="X149">
            <v>0</v>
          </cell>
          <cell r="Y149">
            <v>161.94</v>
          </cell>
          <cell r="Z149">
            <v>11472315.42</v>
          </cell>
          <cell r="AB149">
            <v>53.97</v>
          </cell>
          <cell r="AC149">
            <v>3823722.72</v>
          </cell>
          <cell r="AE149">
            <v>0</v>
          </cell>
          <cell r="AF149">
            <v>0</v>
          </cell>
          <cell r="AG149">
            <v>19.989999999999998</v>
          </cell>
          <cell r="AH149">
            <v>1416151.57</v>
          </cell>
          <cell r="AJ149">
            <v>0</v>
          </cell>
          <cell r="AK149">
            <v>0</v>
          </cell>
          <cell r="AL149">
            <v>6.66</v>
          </cell>
          <cell r="AM149">
            <v>471814.38</v>
          </cell>
          <cell r="AO149">
            <v>247.89000000000001</v>
          </cell>
          <cell r="AP149">
            <v>34.120000000000005</v>
          </cell>
          <cell r="AQ149">
            <v>28.35</v>
          </cell>
          <cell r="AR149">
            <v>353385.35</v>
          </cell>
          <cell r="AT149">
            <v>0</v>
          </cell>
          <cell r="AU149">
            <v>0</v>
          </cell>
          <cell r="AV149">
            <v>15.99</v>
          </cell>
          <cell r="AW149">
            <v>1238041.74</v>
          </cell>
          <cell r="AY149">
            <v>0</v>
          </cell>
          <cell r="AZ149">
            <v>0</v>
          </cell>
          <cell r="BA149">
            <v>5.33</v>
          </cell>
          <cell r="BB149">
            <v>310381.89</v>
          </cell>
          <cell r="BD149">
            <v>0</v>
          </cell>
          <cell r="BE149">
            <v>0</v>
          </cell>
          <cell r="BF149">
            <v>19.989999999999998</v>
          </cell>
          <cell r="BG149">
            <v>512243.75</v>
          </cell>
          <cell r="BI149">
            <v>0</v>
          </cell>
          <cell r="BJ149">
            <v>0</v>
          </cell>
          <cell r="BK149">
            <v>6.66</v>
          </cell>
          <cell r="BL149">
            <v>459100.44</v>
          </cell>
          <cell r="BN149">
            <v>0</v>
          </cell>
          <cell r="BO149">
            <v>0</v>
          </cell>
          <cell r="BP149">
            <v>13.32</v>
          </cell>
          <cell r="BQ149">
            <v>341325</v>
          </cell>
          <cell r="BS149">
            <v>0</v>
          </cell>
          <cell r="BT149">
            <v>0</v>
          </cell>
          <cell r="BU149">
            <v>6.66</v>
          </cell>
          <cell r="BV149">
            <v>710455.5</v>
          </cell>
          <cell r="BX149">
            <v>0</v>
          </cell>
          <cell r="BY149">
            <v>0</v>
          </cell>
          <cell r="BZ149">
            <v>6.66</v>
          </cell>
          <cell r="CA149">
            <v>615477.24</v>
          </cell>
          <cell r="CC149">
            <v>0</v>
          </cell>
          <cell r="CD149">
            <v>0</v>
          </cell>
          <cell r="CE149">
            <v>19.989999999999998</v>
          </cell>
          <cell r="CF149">
            <v>614692.5</v>
          </cell>
          <cell r="CH149">
            <v>22339107.5</v>
          </cell>
          <cell r="CJ149">
            <v>21985722.149999999</v>
          </cell>
        </row>
        <row r="150">
          <cell r="A150" t="str">
            <v>0501607100200</v>
          </cell>
          <cell r="B150" t="str">
            <v>NILES ELEM SCHOOL DIST 71</v>
          </cell>
          <cell r="C150" t="str">
            <v>COOK</v>
          </cell>
          <cell r="D150" t="str">
            <v>Elementary</v>
          </cell>
          <cell r="E150">
            <v>555.25</v>
          </cell>
          <cell r="G150">
            <v>242</v>
          </cell>
          <cell r="H150">
            <v>307</v>
          </cell>
          <cell r="I150">
            <v>307</v>
          </cell>
          <cell r="K150">
            <v>374.75</v>
          </cell>
          <cell r="L150">
            <v>368.5</v>
          </cell>
          <cell r="M150">
            <v>180.5</v>
          </cell>
          <cell r="N150">
            <v>0</v>
          </cell>
          <cell r="P150">
            <v>115.93078324225866</v>
          </cell>
          <cell r="Q150">
            <v>126.06921675774134</v>
          </cell>
          <cell r="R150">
            <v>147.06921675774134</v>
          </cell>
          <cell r="S150">
            <v>159.93078324225866</v>
          </cell>
          <cell r="T150">
            <v>0</v>
          </cell>
          <cell r="U150">
            <v>0</v>
          </cell>
          <cell r="W150">
            <v>14.03</v>
          </cell>
          <cell r="X150">
            <v>13.75</v>
          </cell>
          <cell r="Y150">
            <v>0</v>
          </cell>
          <cell r="Z150">
            <v>1722554.46</v>
          </cell>
          <cell r="AB150">
            <v>5.55</v>
          </cell>
          <cell r="AC150">
            <v>344510.89</v>
          </cell>
          <cell r="AE150">
            <v>1.87</v>
          </cell>
          <cell r="AF150">
            <v>0.9</v>
          </cell>
          <cell r="AG150">
            <v>0</v>
          </cell>
          <cell r="AH150">
            <v>171759.39</v>
          </cell>
          <cell r="AJ150">
            <v>0.83</v>
          </cell>
          <cell r="AK150">
            <v>0.4</v>
          </cell>
          <cell r="AL150">
            <v>0</v>
          </cell>
          <cell r="AM150">
            <v>76268.61</v>
          </cell>
          <cell r="AO150">
            <v>38.059999999999995</v>
          </cell>
          <cell r="AP150">
            <v>12.92</v>
          </cell>
          <cell r="AQ150">
            <v>3.93</v>
          </cell>
          <cell r="AR150">
            <v>63313.99</v>
          </cell>
          <cell r="AT150">
            <v>0.83</v>
          </cell>
          <cell r="AU150">
            <v>0.72</v>
          </cell>
          <cell r="AV150">
            <v>0</v>
          </cell>
          <cell r="AW150">
            <v>104262.3</v>
          </cell>
          <cell r="AY150">
            <v>0.49</v>
          </cell>
          <cell r="AZ150">
            <v>0.24</v>
          </cell>
          <cell r="BA150">
            <v>0</v>
          </cell>
          <cell r="BB150">
            <v>42510.09</v>
          </cell>
          <cell r="BD150">
            <v>1.66</v>
          </cell>
          <cell r="BE150">
            <v>0.8</v>
          </cell>
          <cell r="BF150">
            <v>0</v>
          </cell>
          <cell r="BG150">
            <v>63037.5</v>
          </cell>
          <cell r="BI150">
            <v>0.83</v>
          </cell>
          <cell r="BJ150">
            <v>0.4</v>
          </cell>
          <cell r="BK150">
            <v>0</v>
          </cell>
          <cell r="BL150">
            <v>84788.82</v>
          </cell>
          <cell r="BN150">
            <v>1.24</v>
          </cell>
          <cell r="BO150">
            <v>0.6</v>
          </cell>
          <cell r="BP150">
            <v>0</v>
          </cell>
          <cell r="BQ150">
            <v>47150</v>
          </cell>
          <cell r="BS150">
            <v>0.83</v>
          </cell>
          <cell r="BT150">
            <v>0.4</v>
          </cell>
          <cell r="BU150">
            <v>0</v>
          </cell>
          <cell r="BV150">
            <v>131210.25</v>
          </cell>
          <cell r="BX150">
            <v>0.83</v>
          </cell>
          <cell r="BY150">
            <v>0.4</v>
          </cell>
          <cell r="BZ150">
            <v>0</v>
          </cell>
          <cell r="CA150">
            <v>113669.22</v>
          </cell>
          <cell r="CC150">
            <v>1.66</v>
          </cell>
          <cell r="CD150">
            <v>0.8</v>
          </cell>
          <cell r="CE150">
            <v>0</v>
          </cell>
          <cell r="CF150">
            <v>75645</v>
          </cell>
          <cell r="CH150">
            <v>3040680.52</v>
          </cell>
          <cell r="CJ150">
            <v>2977366.53</v>
          </cell>
        </row>
        <row r="151">
          <cell r="A151" t="str">
            <v>0501621901700</v>
          </cell>
          <cell r="B151" t="str">
            <v>NILES TWP COMM HIGH SCH DIST 219</v>
          </cell>
          <cell r="C151" t="str">
            <v>COOK</v>
          </cell>
          <cell r="D151" t="str">
            <v>High School</v>
          </cell>
          <cell r="E151">
            <v>4644.16</v>
          </cell>
          <cell r="G151">
            <v>0</v>
          </cell>
          <cell r="H151">
            <v>0</v>
          </cell>
          <cell r="I151">
            <v>4644.16</v>
          </cell>
          <cell r="K151">
            <v>0</v>
          </cell>
          <cell r="L151">
            <v>0</v>
          </cell>
          <cell r="M151">
            <v>0</v>
          </cell>
          <cell r="N151">
            <v>4644.16</v>
          </cell>
          <cell r="P151">
            <v>0</v>
          </cell>
          <cell r="Q151">
            <v>0</v>
          </cell>
          <cell r="R151">
            <v>0</v>
          </cell>
          <cell r="S151">
            <v>0</v>
          </cell>
          <cell r="T151">
            <v>1852</v>
          </cell>
          <cell r="U151">
            <v>2792.16</v>
          </cell>
          <cell r="W151">
            <v>0</v>
          </cell>
          <cell r="X151">
            <v>0</v>
          </cell>
          <cell r="Y151">
            <v>204.28</v>
          </cell>
          <cell r="Z151">
            <v>14471808.039999999</v>
          </cell>
          <cell r="AB151">
            <v>68.08</v>
          </cell>
          <cell r="AC151">
            <v>4823453.6100000003</v>
          </cell>
          <cell r="AE151">
            <v>0</v>
          </cell>
          <cell r="AF151">
            <v>0</v>
          </cell>
          <cell r="AG151">
            <v>23.22</v>
          </cell>
          <cell r="AH151">
            <v>1644974.46</v>
          </cell>
          <cell r="AJ151">
            <v>0</v>
          </cell>
          <cell r="AK151">
            <v>0</v>
          </cell>
          <cell r="AL151">
            <v>7.74</v>
          </cell>
          <cell r="AM151">
            <v>548324.81999999995</v>
          </cell>
          <cell r="AO151">
            <v>309.51000000000005</v>
          </cell>
          <cell r="AP151">
            <v>89.88</v>
          </cell>
          <cell r="AQ151">
            <v>32.93</v>
          </cell>
          <cell r="AR151">
            <v>497036.88</v>
          </cell>
          <cell r="AT151">
            <v>0</v>
          </cell>
          <cell r="AU151">
            <v>0</v>
          </cell>
          <cell r="AV151">
            <v>18.57</v>
          </cell>
          <cell r="AW151">
            <v>1437800.82</v>
          </cell>
          <cell r="AY151">
            <v>0</v>
          </cell>
          <cell r="AZ151">
            <v>0</v>
          </cell>
          <cell r="BA151">
            <v>6.19</v>
          </cell>
          <cell r="BB151">
            <v>360462.27</v>
          </cell>
          <cell r="BD151">
            <v>0</v>
          </cell>
          <cell r="BE151">
            <v>0</v>
          </cell>
          <cell r="BF151">
            <v>23.22</v>
          </cell>
          <cell r="BG151">
            <v>595012.5</v>
          </cell>
          <cell r="BI151">
            <v>0</v>
          </cell>
          <cell r="BJ151">
            <v>0</v>
          </cell>
          <cell r="BK151">
            <v>7.74</v>
          </cell>
          <cell r="BL151">
            <v>533549.16</v>
          </cell>
          <cell r="BN151">
            <v>0</v>
          </cell>
          <cell r="BO151">
            <v>0</v>
          </cell>
          <cell r="BP151">
            <v>15.48</v>
          </cell>
          <cell r="BQ151">
            <v>396675</v>
          </cell>
          <cell r="BS151">
            <v>0</v>
          </cell>
          <cell r="BT151">
            <v>0</v>
          </cell>
          <cell r="BU151">
            <v>7.74</v>
          </cell>
          <cell r="BV151">
            <v>825664.5</v>
          </cell>
          <cell r="BX151">
            <v>0</v>
          </cell>
          <cell r="BY151">
            <v>0</v>
          </cell>
          <cell r="BZ151">
            <v>7.74</v>
          </cell>
          <cell r="CA151">
            <v>715284.36</v>
          </cell>
          <cell r="CC151">
            <v>0</v>
          </cell>
          <cell r="CD151">
            <v>0</v>
          </cell>
          <cell r="CE151">
            <v>23.22</v>
          </cell>
          <cell r="CF151">
            <v>714015</v>
          </cell>
          <cell r="CH151">
            <v>27564061.419999998</v>
          </cell>
          <cell r="CJ151">
            <v>27067024.539999999</v>
          </cell>
        </row>
        <row r="152">
          <cell r="A152" t="str">
            <v>0306802202600</v>
          </cell>
          <cell r="B152" t="str">
            <v>NOKOMIS COMM UNIT SCH DIST 22</v>
          </cell>
          <cell r="C152" t="str">
            <v>MONTGOMERY</v>
          </cell>
          <cell r="D152" t="str">
            <v>Unit</v>
          </cell>
          <cell r="E152">
            <v>575.85</v>
          </cell>
          <cell r="G152">
            <v>184.47999999999996</v>
          </cell>
          <cell r="H152">
            <v>214.14</v>
          </cell>
          <cell r="I152">
            <v>387.78999999999996</v>
          </cell>
          <cell r="K152">
            <v>272.21999999999997</v>
          </cell>
          <cell r="L152">
            <v>268.63999999999993</v>
          </cell>
          <cell r="M152">
            <v>129.97999999999999</v>
          </cell>
          <cell r="N152">
            <v>173.65</v>
          </cell>
          <cell r="P152">
            <v>108.31474653572612</v>
          </cell>
          <cell r="Q152">
            <v>76.165253464273846</v>
          </cell>
          <cell r="R152">
            <v>125.72918377688852</v>
          </cell>
          <cell r="S152">
            <v>88.410816223111468</v>
          </cell>
          <cell r="T152">
            <v>101.95606968738532</v>
          </cell>
          <cell r="U152">
            <v>71.693930312614683</v>
          </cell>
          <cell r="W152">
            <v>11.02</v>
          </cell>
          <cell r="X152">
            <v>9.82</v>
          </cell>
          <cell r="Y152">
            <v>7.96</v>
          </cell>
          <cell r="Z152">
            <v>1856136.16</v>
          </cell>
          <cell r="AB152">
            <v>6.82</v>
          </cell>
          <cell r="AC152">
            <v>446396.47</v>
          </cell>
          <cell r="AE152">
            <v>1.36</v>
          </cell>
          <cell r="AF152">
            <v>0.64</v>
          </cell>
          <cell r="AG152">
            <v>0.86</v>
          </cell>
          <cell r="AH152">
            <v>184938.98</v>
          </cell>
          <cell r="AJ152">
            <v>0.6</v>
          </cell>
          <cell r="AK152">
            <v>0.28000000000000003</v>
          </cell>
          <cell r="AL152">
            <v>0.28000000000000003</v>
          </cell>
          <cell r="AM152">
            <v>74402.2</v>
          </cell>
          <cell r="AO152">
            <v>40.400000000000006</v>
          </cell>
          <cell r="AP152">
            <v>12.360000000000001</v>
          </cell>
          <cell r="AQ152">
            <v>4.08</v>
          </cell>
          <cell r="AR152">
            <v>65530.720000000001</v>
          </cell>
          <cell r="AT152">
            <v>0.6</v>
          </cell>
          <cell r="AU152">
            <v>0.51</v>
          </cell>
          <cell r="AV152">
            <v>0.69</v>
          </cell>
          <cell r="AW152">
            <v>128089.2</v>
          </cell>
          <cell r="AY152">
            <v>0.36</v>
          </cell>
          <cell r="AZ152">
            <v>0.17</v>
          </cell>
          <cell r="BA152">
            <v>0.23</v>
          </cell>
          <cell r="BB152">
            <v>44257.08</v>
          </cell>
          <cell r="BD152">
            <v>1.2</v>
          </cell>
          <cell r="BE152">
            <v>0.56999999999999995</v>
          </cell>
          <cell r="BF152">
            <v>0.86</v>
          </cell>
          <cell r="BG152">
            <v>67393.75</v>
          </cell>
          <cell r="BI152">
            <v>0.6</v>
          </cell>
          <cell r="BJ152">
            <v>0.28000000000000003</v>
          </cell>
          <cell r="BK152">
            <v>0.28000000000000003</v>
          </cell>
          <cell r="BL152">
            <v>79963.44</v>
          </cell>
          <cell r="BN152">
            <v>0.9</v>
          </cell>
          <cell r="BO152">
            <v>0.43</v>
          </cell>
          <cell r="BP152">
            <v>0.56999999999999995</v>
          </cell>
          <cell r="BQ152">
            <v>48687.5</v>
          </cell>
          <cell r="BS152">
            <v>0.6</v>
          </cell>
          <cell r="BT152">
            <v>0.28000000000000003</v>
          </cell>
          <cell r="BU152">
            <v>0.28000000000000003</v>
          </cell>
          <cell r="BV152">
            <v>123743</v>
          </cell>
          <cell r="BX152">
            <v>0.6</v>
          </cell>
          <cell r="BY152">
            <v>0.28000000000000003</v>
          </cell>
          <cell r="BZ152">
            <v>0.28000000000000003</v>
          </cell>
          <cell r="CA152">
            <v>107200.24</v>
          </cell>
          <cell r="CC152">
            <v>1.2</v>
          </cell>
          <cell r="CD152">
            <v>0.56999999999999995</v>
          </cell>
          <cell r="CE152">
            <v>0.86</v>
          </cell>
          <cell r="CF152">
            <v>80872.5</v>
          </cell>
          <cell r="CH152">
            <v>3307611.2400000007</v>
          </cell>
          <cell r="CJ152">
            <v>3242080.5200000005</v>
          </cell>
        </row>
        <row r="153">
          <cell r="A153" t="str">
            <v>0601608000200</v>
          </cell>
          <cell r="B153" t="str">
            <v>NORRIDGE SCHOOL DIST 80</v>
          </cell>
          <cell r="C153" t="str">
            <v>COOK</v>
          </cell>
          <cell r="D153" t="str">
            <v>Elementary</v>
          </cell>
          <cell r="E153">
            <v>1116.3900000000001</v>
          </cell>
          <cell r="G153">
            <v>492.65999999999997</v>
          </cell>
          <cell r="H153">
            <v>615.81999999999994</v>
          </cell>
          <cell r="I153">
            <v>615.81999999999994</v>
          </cell>
          <cell r="K153">
            <v>746.06000000000006</v>
          </cell>
          <cell r="L153">
            <v>738.15</v>
          </cell>
          <cell r="M153">
            <v>370.33</v>
          </cell>
          <cell r="N153">
            <v>0</v>
          </cell>
          <cell r="P153">
            <v>218.66765300230946</v>
          </cell>
          <cell r="Q153">
            <v>273.9923469976905</v>
          </cell>
          <cell r="R153">
            <v>273.33234699769048</v>
          </cell>
          <cell r="S153">
            <v>342.48765300230946</v>
          </cell>
          <cell r="T153">
            <v>0</v>
          </cell>
          <cell r="U153">
            <v>0</v>
          </cell>
          <cell r="W153">
            <v>28.27</v>
          </cell>
          <cell r="X153">
            <v>27.36</v>
          </cell>
          <cell r="Y153">
            <v>0</v>
          </cell>
          <cell r="Z153">
            <v>3449449.41</v>
          </cell>
          <cell r="AB153">
            <v>11.12</v>
          </cell>
          <cell r="AC153">
            <v>689889.88</v>
          </cell>
          <cell r="AE153">
            <v>3.73</v>
          </cell>
          <cell r="AF153">
            <v>1.85</v>
          </cell>
          <cell r="AG153">
            <v>0</v>
          </cell>
          <cell r="AH153">
            <v>345999.06</v>
          </cell>
          <cell r="AJ153">
            <v>1.65</v>
          </cell>
          <cell r="AK153">
            <v>0.82</v>
          </cell>
          <cell r="AL153">
            <v>0</v>
          </cell>
          <cell r="AM153">
            <v>153157.29</v>
          </cell>
          <cell r="AO153">
            <v>76.279999999999987</v>
          </cell>
          <cell r="AP153">
            <v>25.369999999999997</v>
          </cell>
          <cell r="AQ153">
            <v>7.91</v>
          </cell>
          <cell r="AR153">
            <v>126278.15</v>
          </cell>
          <cell r="AT153">
            <v>1.65</v>
          </cell>
          <cell r="AU153">
            <v>1.48</v>
          </cell>
          <cell r="AV153">
            <v>0</v>
          </cell>
          <cell r="AW153">
            <v>210542.58</v>
          </cell>
          <cell r="AY153">
            <v>0.99</v>
          </cell>
          <cell r="AZ153">
            <v>0.49</v>
          </cell>
          <cell r="BA153">
            <v>0</v>
          </cell>
          <cell r="BB153">
            <v>86184.84</v>
          </cell>
          <cell r="BD153">
            <v>3.31</v>
          </cell>
          <cell r="BE153">
            <v>1.64</v>
          </cell>
          <cell r="BF153">
            <v>0</v>
          </cell>
          <cell r="BG153">
            <v>126843.75</v>
          </cell>
          <cell r="BI153">
            <v>1.65</v>
          </cell>
          <cell r="BJ153">
            <v>0.82</v>
          </cell>
          <cell r="BK153">
            <v>0</v>
          </cell>
          <cell r="BL153">
            <v>170266.98</v>
          </cell>
          <cell r="BN153">
            <v>2.48</v>
          </cell>
          <cell r="BO153">
            <v>1.23</v>
          </cell>
          <cell r="BP153">
            <v>0</v>
          </cell>
          <cell r="BQ153">
            <v>95068.75</v>
          </cell>
          <cell r="BS153">
            <v>1.65</v>
          </cell>
          <cell r="BT153">
            <v>0.82</v>
          </cell>
          <cell r="BU153">
            <v>0</v>
          </cell>
          <cell r="BV153">
            <v>263487.25</v>
          </cell>
          <cell r="BX153">
            <v>1.65</v>
          </cell>
          <cell r="BY153">
            <v>0.82</v>
          </cell>
          <cell r="BZ153">
            <v>0</v>
          </cell>
          <cell r="CA153">
            <v>228262.58</v>
          </cell>
          <cell r="CC153">
            <v>3.31</v>
          </cell>
          <cell r="CD153">
            <v>1.64</v>
          </cell>
          <cell r="CE153">
            <v>0</v>
          </cell>
          <cell r="CF153">
            <v>152212.5</v>
          </cell>
          <cell r="CH153">
            <v>6097643.0200000005</v>
          </cell>
          <cell r="CJ153">
            <v>5971364.8700000001</v>
          </cell>
        </row>
        <row r="154">
          <cell r="A154" t="str">
            <v>0400420002600</v>
          </cell>
          <cell r="B154" t="str">
            <v>NORTH BOONE C U SCH DIST 200</v>
          </cell>
          <cell r="C154" t="str">
            <v>BOONE</v>
          </cell>
          <cell r="D154" t="str">
            <v>Unit</v>
          </cell>
          <cell r="E154">
            <v>1614.68</v>
          </cell>
          <cell r="G154">
            <v>464.30999999999995</v>
          </cell>
          <cell r="H154">
            <v>613.80999999999995</v>
          </cell>
          <cell r="I154">
            <v>1140.96</v>
          </cell>
          <cell r="K154">
            <v>730.20999999999992</v>
          </cell>
          <cell r="L154">
            <v>720.8</v>
          </cell>
          <cell r="M154">
            <v>357.32</v>
          </cell>
          <cell r="N154">
            <v>527.15</v>
          </cell>
          <cell r="P154">
            <v>194.36999383281315</v>
          </cell>
          <cell r="Q154">
            <v>269.94000616718677</v>
          </cell>
          <cell r="R154">
            <v>256.95385822945667</v>
          </cell>
          <cell r="S154">
            <v>356.85614177054327</v>
          </cell>
          <cell r="T154">
            <v>220.67614793773009</v>
          </cell>
          <cell r="U154">
            <v>306.47385206226988</v>
          </cell>
          <cell r="W154">
            <v>26.45</v>
          </cell>
          <cell r="X154">
            <v>27.12</v>
          </cell>
          <cell r="Y154">
            <v>23.29</v>
          </cell>
          <cell r="Z154">
            <v>4971648.46</v>
          </cell>
          <cell r="AB154">
            <v>18.47</v>
          </cell>
          <cell r="AC154">
            <v>1214265.82</v>
          </cell>
          <cell r="AE154">
            <v>3.65</v>
          </cell>
          <cell r="AF154">
            <v>1.78</v>
          </cell>
          <cell r="AG154">
            <v>2.63</v>
          </cell>
          <cell r="AH154">
            <v>523015.1</v>
          </cell>
          <cell r="AJ154">
            <v>1.62</v>
          </cell>
          <cell r="AK154">
            <v>0.79</v>
          </cell>
          <cell r="AL154">
            <v>0.87</v>
          </cell>
          <cell r="AM154">
            <v>211070.28</v>
          </cell>
          <cell r="AO154">
            <v>108.81000000000002</v>
          </cell>
          <cell r="AP154">
            <v>32.89</v>
          </cell>
          <cell r="AQ154">
            <v>11.45</v>
          </cell>
          <cell r="AR154">
            <v>176233.2</v>
          </cell>
          <cell r="AT154">
            <v>1.62</v>
          </cell>
          <cell r="AU154">
            <v>1.42</v>
          </cell>
          <cell r="AV154">
            <v>2.1</v>
          </cell>
          <cell r="AW154">
            <v>367083.24</v>
          </cell>
          <cell r="AY154">
            <v>0.97</v>
          </cell>
          <cell r="AZ154">
            <v>0.47</v>
          </cell>
          <cell r="BA154">
            <v>0.7</v>
          </cell>
          <cell r="BB154">
            <v>124618.62</v>
          </cell>
          <cell r="BD154">
            <v>3.24</v>
          </cell>
          <cell r="BE154">
            <v>1.58</v>
          </cell>
          <cell r="BF154">
            <v>2.63</v>
          </cell>
          <cell r="BG154">
            <v>190906.25</v>
          </cell>
          <cell r="BI154">
            <v>1.62</v>
          </cell>
          <cell r="BJ154">
            <v>0.79</v>
          </cell>
          <cell r="BK154">
            <v>0.87</v>
          </cell>
          <cell r="BL154">
            <v>226103.52</v>
          </cell>
          <cell r="BN154">
            <v>2.4300000000000002</v>
          </cell>
          <cell r="BO154">
            <v>1.19</v>
          </cell>
          <cell r="BP154">
            <v>1.75</v>
          </cell>
          <cell r="BQ154">
            <v>137606.25</v>
          </cell>
          <cell r="BS154">
            <v>1.62</v>
          </cell>
          <cell r="BT154">
            <v>0.79</v>
          </cell>
          <cell r="BU154">
            <v>0.87</v>
          </cell>
          <cell r="BV154">
            <v>349894</v>
          </cell>
          <cell r="BX154">
            <v>1.62</v>
          </cell>
          <cell r="BY154">
            <v>0.79</v>
          </cell>
          <cell r="BZ154">
            <v>0.87</v>
          </cell>
          <cell r="CA154">
            <v>303117.92</v>
          </cell>
          <cell r="CC154">
            <v>3.24</v>
          </cell>
          <cell r="CD154">
            <v>1.58</v>
          </cell>
          <cell r="CE154">
            <v>2.63</v>
          </cell>
          <cell r="CF154">
            <v>229087.5</v>
          </cell>
          <cell r="CH154">
            <v>9024650.1600000001</v>
          </cell>
          <cell r="CJ154">
            <v>8848416.9600000009</v>
          </cell>
        </row>
        <row r="155">
          <cell r="A155" t="str">
            <v>1201302502600</v>
          </cell>
          <cell r="B155" t="str">
            <v>NORTH CLAY C U SCHOOL DISTRICT 25</v>
          </cell>
          <cell r="C155" t="str">
            <v>CLAY</v>
          </cell>
          <cell r="D155" t="str">
            <v>Unit</v>
          </cell>
          <cell r="E155">
            <v>597.04</v>
          </cell>
          <cell r="G155">
            <v>163.98</v>
          </cell>
          <cell r="H155">
            <v>240.64999999999998</v>
          </cell>
          <cell r="I155">
            <v>428.80999999999995</v>
          </cell>
          <cell r="K155">
            <v>261.89</v>
          </cell>
          <cell r="L155">
            <v>257.64</v>
          </cell>
          <cell r="M155">
            <v>146.99</v>
          </cell>
          <cell r="N155">
            <v>188.16</v>
          </cell>
          <cell r="P155">
            <v>82.433981679852891</v>
          </cell>
          <cell r="Q155">
            <v>81.546018320147098</v>
          </cell>
          <cell r="R155">
            <v>120.97656843064152</v>
          </cell>
          <cell r="S155">
            <v>119.67343156935846</v>
          </cell>
          <cell r="T155">
            <v>94.589449889505559</v>
          </cell>
          <cell r="U155">
            <v>93.570550110494437</v>
          </cell>
          <cell r="W155">
            <v>9.57</v>
          </cell>
          <cell r="X155">
            <v>10.83</v>
          </cell>
          <cell r="Y155">
            <v>8.4700000000000006</v>
          </cell>
          <cell r="Z155">
            <v>1864983.01</v>
          </cell>
          <cell r="AB155">
            <v>6.9</v>
          </cell>
          <cell r="AC155">
            <v>452981.96</v>
          </cell>
          <cell r="AE155">
            <v>1.3</v>
          </cell>
          <cell r="AF155">
            <v>0.73</v>
          </cell>
          <cell r="AG155">
            <v>0.94</v>
          </cell>
          <cell r="AH155">
            <v>192466.63</v>
          </cell>
          <cell r="AJ155">
            <v>0.57999999999999996</v>
          </cell>
          <cell r="AK155">
            <v>0.32</v>
          </cell>
          <cell r="AL155">
            <v>0.31</v>
          </cell>
          <cell r="AM155">
            <v>77767.63</v>
          </cell>
          <cell r="AO155">
            <v>40.72999999999999</v>
          </cell>
          <cell r="AP155">
            <v>11.57</v>
          </cell>
          <cell r="AQ155">
            <v>4.2300000000000004</v>
          </cell>
          <cell r="AR155">
            <v>65047.71</v>
          </cell>
          <cell r="AT155">
            <v>0.57999999999999996</v>
          </cell>
          <cell r="AU155">
            <v>0.57999999999999996</v>
          </cell>
          <cell r="AV155">
            <v>0.75</v>
          </cell>
          <cell r="AW155">
            <v>136098.06</v>
          </cell>
          <cell r="AY155">
            <v>0.34</v>
          </cell>
          <cell r="AZ155">
            <v>0.19</v>
          </cell>
          <cell r="BA155">
            <v>0.25</v>
          </cell>
          <cell r="BB155">
            <v>45421.74</v>
          </cell>
          <cell r="BD155">
            <v>1.1599999999999999</v>
          </cell>
          <cell r="BE155">
            <v>0.65</v>
          </cell>
          <cell r="BF155">
            <v>0.94</v>
          </cell>
          <cell r="BG155">
            <v>70468.75</v>
          </cell>
          <cell r="BI155">
            <v>0.57999999999999996</v>
          </cell>
          <cell r="BJ155">
            <v>0.32</v>
          </cell>
          <cell r="BK155">
            <v>0.31</v>
          </cell>
          <cell r="BL155">
            <v>83410.14</v>
          </cell>
          <cell r="BN155">
            <v>0.87</v>
          </cell>
          <cell r="BO155">
            <v>0.48</v>
          </cell>
          <cell r="BP155">
            <v>0.62</v>
          </cell>
          <cell r="BQ155">
            <v>50481.25</v>
          </cell>
          <cell r="BS155">
            <v>0.57999999999999996</v>
          </cell>
          <cell r="BT155">
            <v>0.32</v>
          </cell>
          <cell r="BU155">
            <v>0.31</v>
          </cell>
          <cell r="BV155">
            <v>129076.75</v>
          </cell>
          <cell r="BX155">
            <v>0.57999999999999996</v>
          </cell>
          <cell r="BY155">
            <v>0.32</v>
          </cell>
          <cell r="BZ155">
            <v>0.31</v>
          </cell>
          <cell r="CA155">
            <v>111820.94</v>
          </cell>
          <cell r="CC155">
            <v>1.1599999999999999</v>
          </cell>
          <cell r="CD155">
            <v>0.65</v>
          </cell>
          <cell r="CE155">
            <v>0.94</v>
          </cell>
          <cell r="CF155">
            <v>84562.5</v>
          </cell>
          <cell r="CH155">
            <v>3364587.0700000003</v>
          </cell>
          <cell r="CJ155">
            <v>3299539.3600000003</v>
          </cell>
        </row>
        <row r="156">
          <cell r="A156" t="str">
            <v>0701611700200</v>
          </cell>
          <cell r="B156" t="str">
            <v>NORTH PALOS SCHOOL DIST 117</v>
          </cell>
          <cell r="C156" t="str">
            <v>COOK</v>
          </cell>
          <cell r="D156" t="str">
            <v>Elementary</v>
          </cell>
          <cell r="E156">
            <v>3135.5</v>
          </cell>
          <cell r="G156">
            <v>1283</v>
          </cell>
          <cell r="H156">
            <v>1832.5</v>
          </cell>
          <cell r="I156">
            <v>1832.5</v>
          </cell>
          <cell r="K156">
            <v>2028.5</v>
          </cell>
          <cell r="L156">
            <v>2008.5</v>
          </cell>
          <cell r="M156">
            <v>1107</v>
          </cell>
          <cell r="N156">
            <v>0</v>
          </cell>
          <cell r="P156">
            <v>866.45225485475851</v>
          </cell>
          <cell r="Q156">
            <v>416.54774514524149</v>
          </cell>
          <cell r="R156">
            <v>1237.5477451452416</v>
          </cell>
          <cell r="S156">
            <v>594.95225485475839</v>
          </cell>
          <cell r="T156">
            <v>0</v>
          </cell>
          <cell r="U156">
            <v>0</v>
          </cell>
          <cell r="W156">
            <v>78.59</v>
          </cell>
          <cell r="X156">
            <v>85.67</v>
          </cell>
          <cell r="Y156">
            <v>0</v>
          </cell>
          <cell r="Z156">
            <v>10185269.82</v>
          </cell>
          <cell r="AB156">
            <v>32.85</v>
          </cell>
          <cell r="AC156">
            <v>2037053.96</v>
          </cell>
          <cell r="AE156">
            <v>10.14</v>
          </cell>
          <cell r="AF156">
            <v>5.53</v>
          </cell>
          <cell r="AG156">
            <v>0</v>
          </cell>
          <cell r="AH156">
            <v>971649.69</v>
          </cell>
          <cell r="AJ156">
            <v>4.5</v>
          </cell>
          <cell r="AK156">
            <v>2.46</v>
          </cell>
          <cell r="AL156">
            <v>0</v>
          </cell>
          <cell r="AM156">
            <v>431568.72</v>
          </cell>
          <cell r="AO156">
            <v>223.91</v>
          </cell>
          <cell r="AP156">
            <v>113.6</v>
          </cell>
          <cell r="AQ156">
            <v>22.23</v>
          </cell>
          <cell r="AR156">
            <v>417363.16</v>
          </cell>
          <cell r="AT156">
            <v>4.5</v>
          </cell>
          <cell r="AU156">
            <v>4.42</v>
          </cell>
          <cell r="AV156">
            <v>0</v>
          </cell>
          <cell r="AW156">
            <v>600012.72</v>
          </cell>
          <cell r="AY156">
            <v>2.7</v>
          </cell>
          <cell r="AZ156">
            <v>1.47</v>
          </cell>
          <cell r="BA156">
            <v>0</v>
          </cell>
          <cell r="BB156">
            <v>242831.61</v>
          </cell>
          <cell r="BD156">
            <v>9.01</v>
          </cell>
          <cell r="BE156">
            <v>4.92</v>
          </cell>
          <cell r="BF156">
            <v>0</v>
          </cell>
          <cell r="BG156">
            <v>356956.25</v>
          </cell>
          <cell r="BI156">
            <v>4.5</v>
          </cell>
          <cell r="BJ156">
            <v>2.46</v>
          </cell>
          <cell r="BK156">
            <v>0</v>
          </cell>
          <cell r="BL156">
            <v>479780.64</v>
          </cell>
          <cell r="BN156">
            <v>6.76</v>
          </cell>
          <cell r="BO156">
            <v>3.69</v>
          </cell>
          <cell r="BP156">
            <v>0</v>
          </cell>
          <cell r="BQ156">
            <v>267781.25</v>
          </cell>
          <cell r="BS156">
            <v>4.5</v>
          </cell>
          <cell r="BT156">
            <v>2.46</v>
          </cell>
          <cell r="BU156">
            <v>0</v>
          </cell>
          <cell r="BV156">
            <v>742458</v>
          </cell>
          <cell r="BX156">
            <v>4.5</v>
          </cell>
          <cell r="BY156">
            <v>2.46</v>
          </cell>
          <cell r="BZ156">
            <v>0</v>
          </cell>
          <cell r="CA156">
            <v>643201.43999999994</v>
          </cell>
          <cell r="CC156">
            <v>9.01</v>
          </cell>
          <cell r="CD156">
            <v>4.92</v>
          </cell>
          <cell r="CE156">
            <v>0</v>
          </cell>
          <cell r="CF156">
            <v>428347.5</v>
          </cell>
          <cell r="CH156">
            <v>17804274.760000002</v>
          </cell>
          <cell r="CJ156">
            <v>17386911.600000001</v>
          </cell>
        </row>
        <row r="157">
          <cell r="A157" t="str">
            <v>1301418600200</v>
          </cell>
          <cell r="B157" t="str">
            <v>NORTH WAMAC SCHOOL DISTRICT 186</v>
          </cell>
          <cell r="C157" t="str">
            <v>CLINTON</v>
          </cell>
          <cell r="D157" t="str">
            <v>Elementary</v>
          </cell>
          <cell r="E157">
            <v>145.06</v>
          </cell>
          <cell r="G157">
            <v>74.83</v>
          </cell>
          <cell r="H157">
            <v>68.319999999999993</v>
          </cell>
          <cell r="I157">
            <v>68.319999999999993</v>
          </cell>
          <cell r="K157">
            <v>104.07</v>
          </cell>
          <cell r="L157">
            <v>102.16</v>
          </cell>
          <cell r="M157">
            <v>40.99</v>
          </cell>
          <cell r="N157">
            <v>0</v>
          </cell>
          <cell r="P157">
            <v>53.842053789731054</v>
          </cell>
          <cell r="Q157">
            <v>20.987946210268944</v>
          </cell>
          <cell r="R157">
            <v>49.157946210268953</v>
          </cell>
          <cell r="S157">
            <v>19.16205378973104</v>
          </cell>
          <cell r="T157">
            <v>0</v>
          </cell>
          <cell r="U157">
            <v>0</v>
          </cell>
          <cell r="W157">
            <v>4.63</v>
          </cell>
          <cell r="X157">
            <v>3.22</v>
          </cell>
          <cell r="Y157">
            <v>0</v>
          </cell>
          <cell r="Z157">
            <v>486754.95</v>
          </cell>
          <cell r="AB157">
            <v>1.57</v>
          </cell>
          <cell r="AC157">
            <v>97350.99</v>
          </cell>
          <cell r="AE157">
            <v>0.52</v>
          </cell>
          <cell r="AF157">
            <v>0.2</v>
          </cell>
          <cell r="AG157">
            <v>0</v>
          </cell>
          <cell r="AH157">
            <v>44645.04</v>
          </cell>
          <cell r="AJ157">
            <v>0.23</v>
          </cell>
          <cell r="AK157">
            <v>0.09</v>
          </cell>
          <cell r="AL157">
            <v>0</v>
          </cell>
          <cell r="AM157">
            <v>19842.240000000002</v>
          </cell>
          <cell r="AO157">
            <v>10.64</v>
          </cell>
          <cell r="AP157">
            <v>3.54</v>
          </cell>
          <cell r="AQ157">
            <v>1.02</v>
          </cell>
          <cell r="AR157">
            <v>17575.87</v>
          </cell>
          <cell r="AT157">
            <v>0.23</v>
          </cell>
          <cell r="AU157">
            <v>0.16</v>
          </cell>
          <cell r="AV157">
            <v>0</v>
          </cell>
          <cell r="AW157">
            <v>26233.74</v>
          </cell>
          <cell r="AY157">
            <v>0.13</v>
          </cell>
          <cell r="AZ157">
            <v>0.05</v>
          </cell>
          <cell r="BA157">
            <v>0</v>
          </cell>
          <cell r="BB157">
            <v>10481.94</v>
          </cell>
          <cell r="BD157">
            <v>0.46</v>
          </cell>
          <cell r="BE157">
            <v>0.18</v>
          </cell>
          <cell r="BF157">
            <v>0</v>
          </cell>
          <cell r="BG157">
            <v>16400</v>
          </cell>
          <cell r="BI157">
            <v>0.23</v>
          </cell>
          <cell r="BJ157">
            <v>0.09</v>
          </cell>
          <cell r="BK157">
            <v>0</v>
          </cell>
          <cell r="BL157">
            <v>22058.880000000001</v>
          </cell>
          <cell r="BN157">
            <v>0.34</v>
          </cell>
          <cell r="BO157">
            <v>0.13</v>
          </cell>
          <cell r="BP157">
            <v>0</v>
          </cell>
          <cell r="BQ157">
            <v>12043.75</v>
          </cell>
          <cell r="BS157">
            <v>0.23</v>
          </cell>
          <cell r="BT157">
            <v>0.09</v>
          </cell>
          <cell r="BU157">
            <v>0</v>
          </cell>
          <cell r="BV157">
            <v>34136</v>
          </cell>
          <cell r="BX157">
            <v>0.23</v>
          </cell>
          <cell r="BY157">
            <v>0.09</v>
          </cell>
          <cell r="BZ157">
            <v>0</v>
          </cell>
          <cell r="CA157">
            <v>29572.48</v>
          </cell>
          <cell r="CC157">
            <v>0.46</v>
          </cell>
          <cell r="CD157">
            <v>0.18</v>
          </cell>
          <cell r="CE157">
            <v>0</v>
          </cell>
          <cell r="CF157">
            <v>19680</v>
          </cell>
          <cell r="CH157">
            <v>836775.88</v>
          </cell>
          <cell r="CJ157">
            <v>819200.01</v>
          </cell>
        </row>
        <row r="158">
          <cell r="A158" t="str">
            <v>0501602700200</v>
          </cell>
          <cell r="B158" t="str">
            <v>NORTHBROOK ELEM SCHOOL DIST 27</v>
          </cell>
          <cell r="C158" t="str">
            <v>COOK</v>
          </cell>
          <cell r="D158" t="str">
            <v>Elementary</v>
          </cell>
          <cell r="E158">
            <v>1305.5</v>
          </cell>
          <cell r="G158">
            <v>535</v>
          </cell>
          <cell r="H158">
            <v>759</v>
          </cell>
          <cell r="I158">
            <v>759</v>
          </cell>
          <cell r="K158">
            <v>847</v>
          </cell>
          <cell r="L158">
            <v>835.5</v>
          </cell>
          <cell r="M158">
            <v>458.5</v>
          </cell>
          <cell r="N158">
            <v>0</v>
          </cell>
          <cell r="P158">
            <v>44.652241112828442</v>
          </cell>
          <cell r="Q158">
            <v>490.34775888717155</v>
          </cell>
          <cell r="R158">
            <v>63.347758887171565</v>
          </cell>
          <cell r="S158">
            <v>695.65224111282839</v>
          </cell>
          <cell r="T158">
            <v>0</v>
          </cell>
          <cell r="U158">
            <v>0</v>
          </cell>
          <cell r="W158">
            <v>27.49</v>
          </cell>
          <cell r="X158">
            <v>30.99</v>
          </cell>
          <cell r="Y158">
            <v>0</v>
          </cell>
          <cell r="Z158">
            <v>3626169.36</v>
          </cell>
          <cell r="AB158">
            <v>11.69</v>
          </cell>
          <cell r="AC158">
            <v>725233.87</v>
          </cell>
          <cell r="AE158">
            <v>4.2300000000000004</v>
          </cell>
          <cell r="AF158">
            <v>2.29</v>
          </cell>
          <cell r="AG158">
            <v>0</v>
          </cell>
          <cell r="AH158">
            <v>404285.64</v>
          </cell>
          <cell r="AJ158">
            <v>1.88</v>
          </cell>
          <cell r="AK158">
            <v>1.01</v>
          </cell>
          <cell r="AL158">
            <v>0</v>
          </cell>
          <cell r="AM158">
            <v>179200.23</v>
          </cell>
          <cell r="AO158">
            <v>81.310000000000016</v>
          </cell>
          <cell r="AP158">
            <v>14.33</v>
          </cell>
          <cell r="AQ158">
            <v>9.25</v>
          </cell>
          <cell r="AR158">
            <v>119672.49</v>
          </cell>
          <cell r="AT158">
            <v>1.88</v>
          </cell>
          <cell r="AU158">
            <v>1.83</v>
          </cell>
          <cell r="AV158">
            <v>0</v>
          </cell>
          <cell r="AW158">
            <v>249556.86</v>
          </cell>
          <cell r="AY158">
            <v>1.1200000000000001</v>
          </cell>
          <cell r="AZ158">
            <v>0.61</v>
          </cell>
          <cell r="BA158">
            <v>0</v>
          </cell>
          <cell r="BB158">
            <v>100743.09</v>
          </cell>
          <cell r="BD158">
            <v>3.76</v>
          </cell>
          <cell r="BE158">
            <v>2.0299999999999998</v>
          </cell>
          <cell r="BF158">
            <v>0</v>
          </cell>
          <cell r="BG158">
            <v>148368.75</v>
          </cell>
          <cell r="BI158">
            <v>1.88</v>
          </cell>
          <cell r="BJ158">
            <v>1.01</v>
          </cell>
          <cell r="BK158">
            <v>0</v>
          </cell>
          <cell r="BL158">
            <v>199219.26</v>
          </cell>
          <cell r="BN158">
            <v>2.82</v>
          </cell>
          <cell r="BO158">
            <v>1.52</v>
          </cell>
          <cell r="BP158">
            <v>0</v>
          </cell>
          <cell r="BQ158">
            <v>111212.5</v>
          </cell>
          <cell r="BS158">
            <v>1.88</v>
          </cell>
          <cell r="BT158">
            <v>1.01</v>
          </cell>
          <cell r="BU158">
            <v>0</v>
          </cell>
          <cell r="BV158">
            <v>308290.75</v>
          </cell>
          <cell r="BX158">
            <v>1.88</v>
          </cell>
          <cell r="BY158">
            <v>1.01</v>
          </cell>
          <cell r="BZ158">
            <v>0</v>
          </cell>
          <cell r="CA158">
            <v>267076.46000000002</v>
          </cell>
          <cell r="CC158">
            <v>3.76</v>
          </cell>
          <cell r="CD158">
            <v>2.0299999999999998</v>
          </cell>
          <cell r="CE158">
            <v>0</v>
          </cell>
          <cell r="CF158">
            <v>178042.5</v>
          </cell>
          <cell r="CH158">
            <v>6617071.7599999998</v>
          </cell>
          <cell r="CJ158">
            <v>6497399.2699999996</v>
          </cell>
        </row>
        <row r="159">
          <cell r="A159" t="str">
            <v>0501602800200</v>
          </cell>
          <cell r="B159" t="str">
            <v>NORTHBROOK SCHOOL DIST 28</v>
          </cell>
          <cell r="C159" t="str">
            <v>COOK</v>
          </cell>
          <cell r="D159" t="str">
            <v>Elementary</v>
          </cell>
          <cell r="E159">
            <v>1786.5</v>
          </cell>
          <cell r="G159">
            <v>763</v>
          </cell>
          <cell r="H159">
            <v>1006.5</v>
          </cell>
          <cell r="I159">
            <v>1006.5</v>
          </cell>
          <cell r="K159">
            <v>1174</v>
          </cell>
          <cell r="L159">
            <v>1157</v>
          </cell>
          <cell r="M159">
            <v>612.5</v>
          </cell>
          <cell r="N159">
            <v>0</v>
          </cell>
          <cell r="P159">
            <v>54.904091551285667</v>
          </cell>
          <cell r="Q159">
            <v>708.09590844871434</v>
          </cell>
          <cell r="R159">
            <v>72.425908448714324</v>
          </cell>
          <cell r="S159">
            <v>934.07409155128562</v>
          </cell>
          <cell r="T159">
            <v>0</v>
          </cell>
          <cell r="U159">
            <v>0</v>
          </cell>
          <cell r="W159">
            <v>39.06</v>
          </cell>
          <cell r="X159">
            <v>40.98</v>
          </cell>
          <cell r="Y159">
            <v>0</v>
          </cell>
          <cell r="Z159">
            <v>4963040.28</v>
          </cell>
          <cell r="AB159">
            <v>16</v>
          </cell>
          <cell r="AC159">
            <v>992608.05</v>
          </cell>
          <cell r="AE159">
            <v>5.87</v>
          </cell>
          <cell r="AF159">
            <v>3.06</v>
          </cell>
          <cell r="AG159">
            <v>0</v>
          </cell>
          <cell r="AH159">
            <v>553722.51</v>
          </cell>
          <cell r="AJ159">
            <v>2.6</v>
          </cell>
          <cell r="AK159">
            <v>1.36</v>
          </cell>
          <cell r="AL159">
            <v>0</v>
          </cell>
          <cell r="AM159">
            <v>245547.72</v>
          </cell>
          <cell r="AO159">
            <v>111.3</v>
          </cell>
          <cell r="AP159">
            <v>20.47</v>
          </cell>
          <cell r="AQ159">
            <v>12.67</v>
          </cell>
          <cell r="AR159">
            <v>164845.85999999999</v>
          </cell>
          <cell r="AT159">
            <v>2.6</v>
          </cell>
          <cell r="AU159">
            <v>2.4500000000000002</v>
          </cell>
          <cell r="AV159">
            <v>0</v>
          </cell>
          <cell r="AW159">
            <v>339693.3</v>
          </cell>
          <cell r="AY159">
            <v>1.56</v>
          </cell>
          <cell r="AZ159">
            <v>0.81</v>
          </cell>
          <cell r="BA159">
            <v>0</v>
          </cell>
          <cell r="BB159">
            <v>138012.21</v>
          </cell>
          <cell r="BD159">
            <v>5.21</v>
          </cell>
          <cell r="BE159">
            <v>2.72</v>
          </cell>
          <cell r="BF159">
            <v>0</v>
          </cell>
          <cell r="BG159">
            <v>203206.25</v>
          </cell>
          <cell r="BI159">
            <v>2.6</v>
          </cell>
          <cell r="BJ159">
            <v>1.36</v>
          </cell>
          <cell r="BK159">
            <v>0</v>
          </cell>
          <cell r="BL159">
            <v>272978.64</v>
          </cell>
          <cell r="BN159">
            <v>3.91</v>
          </cell>
          <cell r="BO159">
            <v>2.04</v>
          </cell>
          <cell r="BP159">
            <v>0</v>
          </cell>
          <cell r="BQ159">
            <v>152468.75</v>
          </cell>
          <cell r="BS159">
            <v>2.6</v>
          </cell>
          <cell r="BT159">
            <v>1.36</v>
          </cell>
          <cell r="BU159">
            <v>0</v>
          </cell>
          <cell r="BV159">
            <v>422433</v>
          </cell>
          <cell r="BX159">
            <v>2.6</v>
          </cell>
          <cell r="BY159">
            <v>1.36</v>
          </cell>
          <cell r="BZ159">
            <v>0</v>
          </cell>
          <cell r="CA159">
            <v>365959.44</v>
          </cell>
          <cell r="CC159">
            <v>5.21</v>
          </cell>
          <cell r="CD159">
            <v>2.72</v>
          </cell>
          <cell r="CE159">
            <v>0</v>
          </cell>
          <cell r="CF159">
            <v>243847.5</v>
          </cell>
          <cell r="CH159">
            <v>9058363.5099999998</v>
          </cell>
          <cell r="CJ159">
            <v>8893517.6500000004</v>
          </cell>
        </row>
        <row r="160">
          <cell r="A160" t="str">
            <v>0501603000200</v>
          </cell>
          <cell r="B160" t="str">
            <v>NORTHBROOK/GLENVIEW SCH DIST 30</v>
          </cell>
          <cell r="C160" t="str">
            <v>COOK</v>
          </cell>
          <cell r="D160" t="str">
            <v>Elementary</v>
          </cell>
          <cell r="E160">
            <v>1172.25</v>
          </cell>
          <cell r="G160">
            <v>508</v>
          </cell>
          <cell r="H160">
            <v>652</v>
          </cell>
          <cell r="I160">
            <v>652</v>
          </cell>
          <cell r="K160">
            <v>785.25</v>
          </cell>
          <cell r="L160">
            <v>773</v>
          </cell>
          <cell r="M160">
            <v>387</v>
          </cell>
          <cell r="N160">
            <v>0</v>
          </cell>
          <cell r="P160">
            <v>44.668965517241375</v>
          </cell>
          <cell r="Q160">
            <v>463.33103448275864</v>
          </cell>
          <cell r="R160">
            <v>57.331034482758618</v>
          </cell>
          <cell r="S160">
            <v>594.66896551724142</v>
          </cell>
          <cell r="T160">
            <v>0</v>
          </cell>
          <cell r="U160">
            <v>0</v>
          </cell>
          <cell r="W160">
            <v>26.14</v>
          </cell>
          <cell r="X160">
            <v>26.65</v>
          </cell>
          <cell r="Y160">
            <v>0</v>
          </cell>
          <cell r="Z160">
            <v>3273349.53</v>
          </cell>
          <cell r="AB160">
            <v>10.55</v>
          </cell>
          <cell r="AC160">
            <v>654669.9</v>
          </cell>
          <cell r="AE160">
            <v>3.92</v>
          </cell>
          <cell r="AF160">
            <v>1.93</v>
          </cell>
          <cell r="AG160">
            <v>0</v>
          </cell>
          <cell r="AH160">
            <v>362740.95</v>
          </cell>
          <cell r="AJ160">
            <v>1.74</v>
          </cell>
          <cell r="AK160">
            <v>0.86</v>
          </cell>
          <cell r="AL160">
            <v>0</v>
          </cell>
          <cell r="AM160">
            <v>161218.20000000001</v>
          </cell>
          <cell r="AO160">
            <v>73.340000000000018</v>
          </cell>
          <cell r="AP160">
            <v>14.370000000000001</v>
          </cell>
          <cell r="AQ160">
            <v>8.31</v>
          </cell>
          <cell r="AR160">
            <v>109667.47</v>
          </cell>
          <cell r="AT160">
            <v>1.74</v>
          </cell>
          <cell r="AU160">
            <v>1.54</v>
          </cell>
          <cell r="AV160">
            <v>0</v>
          </cell>
          <cell r="AW160">
            <v>220632.48</v>
          </cell>
          <cell r="AY160">
            <v>1.04</v>
          </cell>
          <cell r="AZ160">
            <v>0.51</v>
          </cell>
          <cell r="BA160">
            <v>0</v>
          </cell>
          <cell r="BB160">
            <v>90261.15</v>
          </cell>
          <cell r="BD160">
            <v>3.49</v>
          </cell>
          <cell r="BE160">
            <v>1.72</v>
          </cell>
          <cell r="BF160">
            <v>0</v>
          </cell>
          <cell r="BG160">
            <v>133506.25</v>
          </cell>
          <cell r="BI160">
            <v>1.74</v>
          </cell>
          <cell r="BJ160">
            <v>0.86</v>
          </cell>
          <cell r="BK160">
            <v>0</v>
          </cell>
          <cell r="BL160">
            <v>179228.4</v>
          </cell>
          <cell r="BN160">
            <v>2.61</v>
          </cell>
          <cell r="BO160">
            <v>1.29</v>
          </cell>
          <cell r="BP160">
            <v>0</v>
          </cell>
          <cell r="BQ160">
            <v>99937.5</v>
          </cell>
          <cell r="BS160">
            <v>1.74</v>
          </cell>
          <cell r="BT160">
            <v>0.86</v>
          </cell>
          <cell r="BU160">
            <v>0</v>
          </cell>
          <cell r="BV160">
            <v>277355</v>
          </cell>
          <cell r="BX160">
            <v>1.74</v>
          </cell>
          <cell r="BY160">
            <v>0.86</v>
          </cell>
          <cell r="BZ160">
            <v>0</v>
          </cell>
          <cell r="CA160">
            <v>240276.4</v>
          </cell>
          <cell r="CC160">
            <v>3.49</v>
          </cell>
          <cell r="CD160">
            <v>1.72</v>
          </cell>
          <cell r="CE160">
            <v>0</v>
          </cell>
          <cell r="CF160">
            <v>160207.5</v>
          </cell>
          <cell r="CH160">
            <v>5963050.7300000014</v>
          </cell>
          <cell r="CJ160">
            <v>5853383.2600000016</v>
          </cell>
        </row>
        <row r="161">
          <cell r="A161" t="str">
            <v>0501622501700</v>
          </cell>
          <cell r="B161" t="str">
            <v>NORTHFIELD TWP HIGH SCH DIST 225</v>
          </cell>
          <cell r="C161" t="str">
            <v>COOK</v>
          </cell>
          <cell r="D161" t="str">
            <v>High School</v>
          </cell>
          <cell r="E161">
            <v>5161</v>
          </cell>
          <cell r="G161">
            <v>0</v>
          </cell>
          <cell r="H161">
            <v>0</v>
          </cell>
          <cell r="I161">
            <v>5161</v>
          </cell>
          <cell r="K161">
            <v>0</v>
          </cell>
          <cell r="L161">
            <v>0</v>
          </cell>
          <cell r="M161">
            <v>0</v>
          </cell>
          <cell r="N161">
            <v>5161</v>
          </cell>
          <cell r="P161">
            <v>0</v>
          </cell>
          <cell r="Q161">
            <v>0</v>
          </cell>
          <cell r="R161">
            <v>0</v>
          </cell>
          <cell r="S161">
            <v>0</v>
          </cell>
          <cell r="T161">
            <v>779.00000000000011</v>
          </cell>
          <cell r="U161">
            <v>4382</v>
          </cell>
          <cell r="W161">
            <v>0</v>
          </cell>
          <cell r="X161">
            <v>0</v>
          </cell>
          <cell r="Y161">
            <v>214.23</v>
          </cell>
          <cell r="Z161">
            <v>15176695.890000001</v>
          </cell>
          <cell r="AB161">
            <v>71.400000000000006</v>
          </cell>
          <cell r="AC161">
            <v>5058392.74</v>
          </cell>
          <cell r="AE161">
            <v>0</v>
          </cell>
          <cell r="AF161">
            <v>0</v>
          </cell>
          <cell r="AG161">
            <v>25.8</v>
          </cell>
          <cell r="AH161">
            <v>1827749.4</v>
          </cell>
          <cell r="AJ161">
            <v>0</v>
          </cell>
          <cell r="AK161">
            <v>0</v>
          </cell>
          <cell r="AL161">
            <v>8.6</v>
          </cell>
          <cell r="AM161">
            <v>609249.80000000005</v>
          </cell>
          <cell r="AO161">
            <v>326.91000000000003</v>
          </cell>
          <cell r="AP161">
            <v>61.010000000000005</v>
          </cell>
          <cell r="AQ161">
            <v>36.6</v>
          </cell>
          <cell r="AR161">
            <v>484959.69</v>
          </cell>
          <cell r="AT161">
            <v>0</v>
          </cell>
          <cell r="AU161">
            <v>0</v>
          </cell>
          <cell r="AV161">
            <v>20.64</v>
          </cell>
          <cell r="AW161">
            <v>1598072.64</v>
          </cell>
          <cell r="AY161">
            <v>0</v>
          </cell>
          <cell r="AZ161">
            <v>0</v>
          </cell>
          <cell r="BA161">
            <v>6.88</v>
          </cell>
          <cell r="BB161">
            <v>400643.04</v>
          </cell>
          <cell r="BD161">
            <v>0</v>
          </cell>
          <cell r="BE161">
            <v>0</v>
          </cell>
          <cell r="BF161">
            <v>25.8</v>
          </cell>
          <cell r="BG161">
            <v>661125</v>
          </cell>
          <cell r="BI161">
            <v>0</v>
          </cell>
          <cell r="BJ161">
            <v>0</v>
          </cell>
          <cell r="BK161">
            <v>8.6</v>
          </cell>
          <cell r="BL161">
            <v>592832.4</v>
          </cell>
          <cell r="BN161">
            <v>0</v>
          </cell>
          <cell r="BO161">
            <v>0</v>
          </cell>
          <cell r="BP161">
            <v>17.2</v>
          </cell>
          <cell r="BQ161">
            <v>440750</v>
          </cell>
          <cell r="BS161">
            <v>0</v>
          </cell>
          <cell r="BT161">
            <v>0</v>
          </cell>
          <cell r="BU161">
            <v>8.6</v>
          </cell>
          <cell r="BV161">
            <v>917405</v>
          </cell>
          <cell r="BX161">
            <v>0</v>
          </cell>
          <cell r="BY161">
            <v>0</v>
          </cell>
          <cell r="BZ161">
            <v>8.6</v>
          </cell>
          <cell r="CA161">
            <v>794760.4</v>
          </cell>
          <cell r="CC161">
            <v>0</v>
          </cell>
          <cell r="CD161">
            <v>0</v>
          </cell>
          <cell r="CE161">
            <v>25.8</v>
          </cell>
          <cell r="CF161">
            <v>793350</v>
          </cell>
          <cell r="CH161">
            <v>29355986</v>
          </cell>
          <cell r="CJ161">
            <v>28871026.309999999</v>
          </cell>
        </row>
        <row r="162">
          <cell r="A162" t="str">
            <v>0701622901600</v>
          </cell>
          <cell r="B162" t="str">
            <v>OAK LAWN COMM H S DIST 229</v>
          </cell>
          <cell r="C162" t="str">
            <v>COOK</v>
          </cell>
          <cell r="D162" t="str">
            <v>High School</v>
          </cell>
          <cell r="E162">
            <v>1845.5</v>
          </cell>
          <cell r="G162">
            <v>0</v>
          </cell>
          <cell r="H162">
            <v>0</v>
          </cell>
          <cell r="I162">
            <v>1845.5</v>
          </cell>
          <cell r="K162">
            <v>0</v>
          </cell>
          <cell r="L162">
            <v>0</v>
          </cell>
          <cell r="M162">
            <v>0</v>
          </cell>
          <cell r="N162">
            <v>1845.5</v>
          </cell>
          <cell r="P162">
            <v>0</v>
          </cell>
          <cell r="Q162">
            <v>0</v>
          </cell>
          <cell r="R162">
            <v>0</v>
          </cell>
          <cell r="S162">
            <v>0</v>
          </cell>
          <cell r="T162">
            <v>955.00000000000011</v>
          </cell>
          <cell r="U162">
            <v>890.49999999999989</v>
          </cell>
          <cell r="W162">
            <v>0</v>
          </cell>
          <cell r="X162">
            <v>0</v>
          </cell>
          <cell r="Y162">
            <v>83.37</v>
          </cell>
          <cell r="Z162">
            <v>5906180.9100000001</v>
          </cell>
          <cell r="AB162">
            <v>27.78</v>
          </cell>
          <cell r="AC162">
            <v>1968530.09</v>
          </cell>
          <cell r="AE162">
            <v>0</v>
          </cell>
          <cell r="AF162">
            <v>0</v>
          </cell>
          <cell r="AG162">
            <v>9.2200000000000006</v>
          </cell>
          <cell r="AH162">
            <v>653172.46</v>
          </cell>
          <cell r="AJ162">
            <v>0</v>
          </cell>
          <cell r="AK162">
            <v>0</v>
          </cell>
          <cell r="AL162">
            <v>3.07</v>
          </cell>
          <cell r="AM162">
            <v>217488.01</v>
          </cell>
          <cell r="AO162">
            <v>125.89999999999999</v>
          </cell>
          <cell r="AP162">
            <v>40.700000000000003</v>
          </cell>
          <cell r="AQ162">
            <v>13.08</v>
          </cell>
          <cell r="AR162">
            <v>207019.64</v>
          </cell>
          <cell r="AT162">
            <v>0</v>
          </cell>
          <cell r="AU162">
            <v>0</v>
          </cell>
          <cell r="AV162">
            <v>7.38</v>
          </cell>
          <cell r="AW162">
            <v>571403.88</v>
          </cell>
          <cell r="AY162">
            <v>0</v>
          </cell>
          <cell r="AZ162">
            <v>0</v>
          </cell>
          <cell r="BA162">
            <v>2.46</v>
          </cell>
          <cell r="BB162">
            <v>143253.18</v>
          </cell>
          <cell r="BD162">
            <v>0</v>
          </cell>
          <cell r="BE162">
            <v>0</v>
          </cell>
          <cell r="BF162">
            <v>9.2200000000000006</v>
          </cell>
          <cell r="BG162">
            <v>236262.5</v>
          </cell>
          <cell r="BI162">
            <v>0</v>
          </cell>
          <cell r="BJ162">
            <v>0</v>
          </cell>
          <cell r="BK162">
            <v>3.07</v>
          </cell>
          <cell r="BL162">
            <v>211627.38</v>
          </cell>
          <cell r="BN162">
            <v>0</v>
          </cell>
          <cell r="BO162">
            <v>0</v>
          </cell>
          <cell r="BP162">
            <v>6.15</v>
          </cell>
          <cell r="BQ162">
            <v>157593.75</v>
          </cell>
          <cell r="BS162">
            <v>0</v>
          </cell>
          <cell r="BT162">
            <v>0</v>
          </cell>
          <cell r="BU162">
            <v>3.07</v>
          </cell>
          <cell r="BV162">
            <v>327492.25</v>
          </cell>
          <cell r="BX162">
            <v>0</v>
          </cell>
          <cell r="BY162">
            <v>0</v>
          </cell>
          <cell r="BZ162">
            <v>3.07</v>
          </cell>
          <cell r="CA162">
            <v>283710.98</v>
          </cell>
          <cell r="CC162">
            <v>0</v>
          </cell>
          <cell r="CD162">
            <v>0</v>
          </cell>
          <cell r="CE162">
            <v>9.2200000000000006</v>
          </cell>
          <cell r="CF162">
            <v>283515</v>
          </cell>
          <cell r="CH162">
            <v>11167250.030000003</v>
          </cell>
          <cell r="CJ162">
            <v>10960230.390000002</v>
          </cell>
        </row>
        <row r="163">
          <cell r="A163" t="str">
            <v>0701612300200</v>
          </cell>
          <cell r="B163" t="str">
            <v>OAK LAWN-HOMETOWN SCH DIST 123</v>
          </cell>
          <cell r="C163" t="str">
            <v>COOK</v>
          </cell>
          <cell r="D163" t="str">
            <v>Elementary</v>
          </cell>
          <cell r="E163">
            <v>3137.25</v>
          </cell>
          <cell r="G163">
            <v>1295.75</v>
          </cell>
          <cell r="H163">
            <v>1796</v>
          </cell>
          <cell r="I163">
            <v>1796</v>
          </cell>
          <cell r="K163">
            <v>2043.75</v>
          </cell>
          <cell r="L163">
            <v>1998.25</v>
          </cell>
          <cell r="M163">
            <v>1093.5</v>
          </cell>
          <cell r="N163">
            <v>0</v>
          </cell>
          <cell r="P163">
            <v>569.13673485889865</v>
          </cell>
          <cell r="Q163">
            <v>726.61326514110135</v>
          </cell>
          <cell r="R163">
            <v>788.86326514110135</v>
          </cell>
          <cell r="S163">
            <v>1007.1367348588986</v>
          </cell>
          <cell r="T163">
            <v>0</v>
          </cell>
          <cell r="U163">
            <v>0</v>
          </cell>
          <cell r="W163">
            <v>74.27</v>
          </cell>
          <cell r="X163">
            <v>79.72</v>
          </cell>
          <cell r="Y163">
            <v>0</v>
          </cell>
          <cell r="Z163">
            <v>9548457.9299999997</v>
          </cell>
          <cell r="AB163">
            <v>30.79</v>
          </cell>
          <cell r="AC163">
            <v>1909691.58</v>
          </cell>
          <cell r="AE163">
            <v>10.210000000000001</v>
          </cell>
          <cell r="AF163">
            <v>5.46</v>
          </cell>
          <cell r="AG163">
            <v>0</v>
          </cell>
          <cell r="AH163">
            <v>971649.69</v>
          </cell>
          <cell r="AJ163">
            <v>4.54</v>
          </cell>
          <cell r="AK163">
            <v>2.4300000000000002</v>
          </cell>
          <cell r="AL163">
            <v>0</v>
          </cell>
          <cell r="AM163">
            <v>432188.79</v>
          </cell>
          <cell r="AO163">
            <v>211.59</v>
          </cell>
          <cell r="AP163">
            <v>71.170000000000016</v>
          </cell>
          <cell r="AQ163">
            <v>22.25</v>
          </cell>
          <cell r="AR163">
            <v>351385.64</v>
          </cell>
          <cell r="AT163">
            <v>4.54</v>
          </cell>
          <cell r="AU163">
            <v>4.37</v>
          </cell>
          <cell r="AV163">
            <v>0</v>
          </cell>
          <cell r="AW163">
            <v>599340.06000000006</v>
          </cell>
          <cell r="AY163">
            <v>2.72</v>
          </cell>
          <cell r="AZ163">
            <v>1.45</v>
          </cell>
          <cell r="BA163">
            <v>0</v>
          </cell>
          <cell r="BB163">
            <v>242831.61</v>
          </cell>
          <cell r="BD163">
            <v>9.08</v>
          </cell>
          <cell r="BE163">
            <v>4.8600000000000003</v>
          </cell>
          <cell r="BF163">
            <v>0</v>
          </cell>
          <cell r="BG163">
            <v>357212.5</v>
          </cell>
          <cell r="BI163">
            <v>4.54</v>
          </cell>
          <cell r="BJ163">
            <v>2.4300000000000002</v>
          </cell>
          <cell r="BK163">
            <v>0</v>
          </cell>
          <cell r="BL163">
            <v>480469.98</v>
          </cell>
          <cell r="BN163">
            <v>6.81</v>
          </cell>
          <cell r="BO163">
            <v>3.64</v>
          </cell>
          <cell r="BP163">
            <v>0</v>
          </cell>
          <cell r="BQ163">
            <v>267781.25</v>
          </cell>
          <cell r="BS163">
            <v>4.54</v>
          </cell>
          <cell r="BT163">
            <v>2.4300000000000002</v>
          </cell>
          <cell r="BU163">
            <v>0</v>
          </cell>
          <cell r="BV163">
            <v>743524.75</v>
          </cell>
          <cell r="BX163">
            <v>4.54</v>
          </cell>
          <cell r="BY163">
            <v>2.4300000000000002</v>
          </cell>
          <cell r="BZ163">
            <v>0</v>
          </cell>
          <cell r="CA163">
            <v>644125.57999999996</v>
          </cell>
          <cell r="CC163">
            <v>9.08</v>
          </cell>
          <cell r="CD163">
            <v>4.8600000000000003</v>
          </cell>
          <cell r="CE163">
            <v>0</v>
          </cell>
          <cell r="CF163">
            <v>428655</v>
          </cell>
          <cell r="CH163">
            <v>16977314.359999999</v>
          </cell>
          <cell r="CJ163">
            <v>16625928.719999999</v>
          </cell>
        </row>
        <row r="164">
          <cell r="A164" t="str">
            <v>0601620001300</v>
          </cell>
          <cell r="B164" t="str">
            <v>OAK PARK &amp; RIVER FOREST DIST 200</v>
          </cell>
          <cell r="C164" t="str">
            <v>COOK</v>
          </cell>
          <cell r="D164" t="str">
            <v>High School</v>
          </cell>
          <cell r="E164">
            <v>3461</v>
          </cell>
          <cell r="G164">
            <v>0</v>
          </cell>
          <cell r="H164">
            <v>0</v>
          </cell>
          <cell r="I164">
            <v>3461</v>
          </cell>
          <cell r="K164">
            <v>0</v>
          </cell>
          <cell r="L164">
            <v>0</v>
          </cell>
          <cell r="M164">
            <v>0</v>
          </cell>
          <cell r="N164">
            <v>3461</v>
          </cell>
          <cell r="P164">
            <v>0</v>
          </cell>
          <cell r="Q164">
            <v>0</v>
          </cell>
          <cell r="R164">
            <v>0</v>
          </cell>
          <cell r="S164">
            <v>0</v>
          </cell>
          <cell r="T164">
            <v>550.33000000000004</v>
          </cell>
          <cell r="U164">
            <v>2910.67</v>
          </cell>
          <cell r="W164">
            <v>0</v>
          </cell>
          <cell r="X164">
            <v>0</v>
          </cell>
          <cell r="Y164">
            <v>143.94</v>
          </cell>
          <cell r="Z164">
            <v>10197141.42</v>
          </cell>
          <cell r="AB164">
            <v>47.97</v>
          </cell>
          <cell r="AC164">
            <v>3398707.23</v>
          </cell>
          <cell r="AE164">
            <v>0</v>
          </cell>
          <cell r="AF164">
            <v>0</v>
          </cell>
          <cell r="AG164">
            <v>17.3</v>
          </cell>
          <cell r="AH164">
            <v>1225583.8999999999</v>
          </cell>
          <cell r="AJ164">
            <v>0</v>
          </cell>
          <cell r="AK164">
            <v>0</v>
          </cell>
          <cell r="AL164">
            <v>5.76</v>
          </cell>
          <cell r="AM164">
            <v>408055.68</v>
          </cell>
          <cell r="AO164">
            <v>219.58</v>
          </cell>
          <cell r="AP164">
            <v>38.32</v>
          </cell>
          <cell r="AQ164">
            <v>24.54</v>
          </cell>
          <cell r="AR164">
            <v>322513.36</v>
          </cell>
          <cell r="AT164">
            <v>0</v>
          </cell>
          <cell r="AU164">
            <v>0</v>
          </cell>
          <cell r="AV164">
            <v>13.84</v>
          </cell>
          <cell r="AW164">
            <v>1071575.8400000001</v>
          </cell>
          <cell r="AY164">
            <v>0</v>
          </cell>
          <cell r="AZ164">
            <v>0</v>
          </cell>
          <cell r="BA164">
            <v>4.6100000000000003</v>
          </cell>
          <cell r="BB164">
            <v>268454.13</v>
          </cell>
          <cell r="BD164">
            <v>0</v>
          </cell>
          <cell r="BE164">
            <v>0</v>
          </cell>
          <cell r="BF164">
            <v>17.3</v>
          </cell>
          <cell r="BG164">
            <v>443312.5</v>
          </cell>
          <cell r="BI164">
            <v>0</v>
          </cell>
          <cell r="BJ164">
            <v>0</v>
          </cell>
          <cell r="BK164">
            <v>5.76</v>
          </cell>
          <cell r="BL164">
            <v>397059.84000000003</v>
          </cell>
          <cell r="BN164">
            <v>0</v>
          </cell>
          <cell r="BO164">
            <v>0</v>
          </cell>
          <cell r="BP164">
            <v>11.53</v>
          </cell>
          <cell r="BQ164">
            <v>295456.25</v>
          </cell>
          <cell r="BS164">
            <v>0</v>
          </cell>
          <cell r="BT164">
            <v>0</v>
          </cell>
          <cell r="BU164">
            <v>5.76</v>
          </cell>
          <cell r="BV164">
            <v>614448</v>
          </cell>
          <cell r="BX164">
            <v>0</v>
          </cell>
          <cell r="BY164">
            <v>0</v>
          </cell>
          <cell r="BZ164">
            <v>5.76</v>
          </cell>
          <cell r="CA164">
            <v>532304.64000000001</v>
          </cell>
          <cell r="CC164">
            <v>0</v>
          </cell>
          <cell r="CD164">
            <v>0</v>
          </cell>
          <cell r="CE164">
            <v>17.3</v>
          </cell>
          <cell r="CF164">
            <v>531975</v>
          </cell>
          <cell r="CH164">
            <v>19706587.789999999</v>
          </cell>
          <cell r="CJ164">
            <v>19384074.43</v>
          </cell>
        </row>
        <row r="165">
          <cell r="A165" t="str">
            <v>0601609700200</v>
          </cell>
          <cell r="B165" t="str">
            <v>OAK PARK ELEM SCHOOL DIST 97</v>
          </cell>
          <cell r="C165" t="str">
            <v>COOK</v>
          </cell>
          <cell r="D165" t="str">
            <v>Elementary</v>
          </cell>
          <cell r="E165">
            <v>6048.5</v>
          </cell>
          <cell r="G165">
            <v>2670.5</v>
          </cell>
          <cell r="H165">
            <v>3324.5</v>
          </cell>
          <cell r="I165">
            <v>3324.5</v>
          </cell>
          <cell r="K165">
            <v>4047</v>
          </cell>
          <cell r="L165">
            <v>3993.5</v>
          </cell>
          <cell r="M165">
            <v>2001.5</v>
          </cell>
          <cell r="N165">
            <v>0</v>
          </cell>
          <cell r="P165">
            <v>414.56672727272729</v>
          </cell>
          <cell r="Q165">
            <v>2255.9332727272727</v>
          </cell>
          <cell r="R165">
            <v>516.09327272727273</v>
          </cell>
          <cell r="S165">
            <v>2808.406727272727</v>
          </cell>
          <cell r="T165">
            <v>0</v>
          </cell>
          <cell r="U165">
            <v>0</v>
          </cell>
          <cell r="W165">
            <v>140.43</v>
          </cell>
          <cell r="X165">
            <v>138.13999999999999</v>
          </cell>
          <cell r="Y165">
            <v>0</v>
          </cell>
          <cell r="Z165">
            <v>17273289.989999998</v>
          </cell>
          <cell r="AB165">
            <v>55.71</v>
          </cell>
          <cell r="AC165">
            <v>3454657.99</v>
          </cell>
          <cell r="AE165">
            <v>20.23</v>
          </cell>
          <cell r="AF165">
            <v>10</v>
          </cell>
          <cell r="AG165">
            <v>0</v>
          </cell>
          <cell r="AH165">
            <v>1874471.61</v>
          </cell>
          <cell r="AJ165">
            <v>8.99</v>
          </cell>
          <cell r="AK165">
            <v>4.4400000000000004</v>
          </cell>
          <cell r="AL165">
            <v>0</v>
          </cell>
          <cell r="AM165">
            <v>832754.01</v>
          </cell>
          <cell r="AO165">
            <v>385.99</v>
          </cell>
          <cell r="AP165">
            <v>71.44</v>
          </cell>
          <cell r="AQ165">
            <v>42.89</v>
          </cell>
          <cell r="AR165">
            <v>571730.21</v>
          </cell>
          <cell r="AT165">
            <v>8.99</v>
          </cell>
          <cell r="AU165">
            <v>8</v>
          </cell>
          <cell r="AV165">
            <v>0</v>
          </cell>
          <cell r="AW165">
            <v>1142849.3400000001</v>
          </cell>
          <cell r="AY165">
            <v>5.39</v>
          </cell>
          <cell r="AZ165">
            <v>2.66</v>
          </cell>
          <cell r="BA165">
            <v>0</v>
          </cell>
          <cell r="BB165">
            <v>468775.65</v>
          </cell>
          <cell r="BD165">
            <v>17.98</v>
          </cell>
          <cell r="BE165">
            <v>8.89</v>
          </cell>
          <cell r="BF165">
            <v>0</v>
          </cell>
          <cell r="BG165">
            <v>688543.75</v>
          </cell>
          <cell r="BI165">
            <v>8.99</v>
          </cell>
          <cell r="BJ165">
            <v>4.4400000000000004</v>
          </cell>
          <cell r="BK165">
            <v>0</v>
          </cell>
          <cell r="BL165">
            <v>925783.62</v>
          </cell>
          <cell r="BN165">
            <v>13.49</v>
          </cell>
          <cell r="BO165">
            <v>6.67</v>
          </cell>
          <cell r="BP165">
            <v>0</v>
          </cell>
          <cell r="BQ165">
            <v>516600</v>
          </cell>
          <cell r="BS165">
            <v>8.99</v>
          </cell>
          <cell r="BT165">
            <v>4.4400000000000004</v>
          </cell>
          <cell r="BU165">
            <v>0</v>
          </cell>
          <cell r="BV165">
            <v>1432645.25</v>
          </cell>
          <cell r="BX165">
            <v>8.99</v>
          </cell>
          <cell r="BY165">
            <v>4.4400000000000004</v>
          </cell>
          <cell r="BZ165">
            <v>0</v>
          </cell>
          <cell r="CA165">
            <v>1241120.02</v>
          </cell>
          <cell r="CC165">
            <v>17.98</v>
          </cell>
          <cell r="CD165">
            <v>8.89</v>
          </cell>
          <cell r="CE165">
            <v>0</v>
          </cell>
          <cell r="CF165">
            <v>826252.5</v>
          </cell>
          <cell r="CH165">
            <v>31249473.939999998</v>
          </cell>
          <cell r="CJ165">
            <v>30677743.729999997</v>
          </cell>
        </row>
        <row r="166">
          <cell r="A166" t="str">
            <v>1101500502600</v>
          </cell>
          <cell r="B166" t="str">
            <v>OAKLAND C U SCHOOL DIST 5</v>
          </cell>
          <cell r="C166" t="str">
            <v>COLES</v>
          </cell>
          <cell r="D166" t="str">
            <v>Unit</v>
          </cell>
          <cell r="E166">
            <v>249.71</v>
          </cell>
          <cell r="G166">
            <v>75.319999999999993</v>
          </cell>
          <cell r="H166">
            <v>96.16</v>
          </cell>
          <cell r="I166">
            <v>171.98</v>
          </cell>
          <cell r="K166">
            <v>119.22999999999999</v>
          </cell>
          <cell r="L166">
            <v>116.82</v>
          </cell>
          <cell r="M166">
            <v>54.66</v>
          </cell>
          <cell r="N166">
            <v>75.819999999999993</v>
          </cell>
          <cell r="P166">
            <v>35.226490901738778</v>
          </cell>
          <cell r="Q166">
            <v>40.093509098261215</v>
          </cell>
          <cell r="R166">
            <v>44.973172664779618</v>
          </cell>
          <cell r="S166">
            <v>51.186827335220379</v>
          </cell>
          <cell r="T166">
            <v>35.460336433481601</v>
          </cell>
          <cell r="U166">
            <v>40.359663566518392</v>
          </cell>
          <cell r="W166">
            <v>4.3499999999999996</v>
          </cell>
          <cell r="X166">
            <v>4.29</v>
          </cell>
          <cell r="Y166">
            <v>3.38</v>
          </cell>
          <cell r="Z166">
            <v>775189.82</v>
          </cell>
          <cell r="AB166">
            <v>2.85</v>
          </cell>
          <cell r="AC166">
            <v>186956.56</v>
          </cell>
          <cell r="AE166">
            <v>0.59</v>
          </cell>
          <cell r="AF166">
            <v>0.27</v>
          </cell>
          <cell r="AG166">
            <v>0.37</v>
          </cell>
          <cell r="AH166">
            <v>79537.929999999993</v>
          </cell>
          <cell r="AJ166">
            <v>0.26</v>
          </cell>
          <cell r="AK166">
            <v>0.12</v>
          </cell>
          <cell r="AL166">
            <v>0.12</v>
          </cell>
          <cell r="AM166">
            <v>32063.82</v>
          </cell>
          <cell r="AO166">
            <v>16.920000000000002</v>
          </cell>
          <cell r="AP166">
            <v>4.6099999999999994</v>
          </cell>
          <cell r="AQ166">
            <v>1.77</v>
          </cell>
          <cell r="AR166">
            <v>26791.41</v>
          </cell>
          <cell r="AT166">
            <v>0.26</v>
          </cell>
          <cell r="AU166">
            <v>0.21</v>
          </cell>
          <cell r="AV166">
            <v>0.3</v>
          </cell>
          <cell r="AW166">
            <v>54842.82</v>
          </cell>
          <cell r="AY166">
            <v>0.15</v>
          </cell>
          <cell r="AZ166">
            <v>7.0000000000000007E-2</v>
          </cell>
          <cell r="BA166">
            <v>0.1</v>
          </cell>
          <cell r="BB166">
            <v>18634.560000000001</v>
          </cell>
          <cell r="BD166">
            <v>0.52</v>
          </cell>
          <cell r="BE166">
            <v>0.24</v>
          </cell>
          <cell r="BF166">
            <v>0.37</v>
          </cell>
          <cell r="BG166">
            <v>28956.25</v>
          </cell>
          <cell r="BI166">
            <v>0.26</v>
          </cell>
          <cell r="BJ166">
            <v>0.12</v>
          </cell>
          <cell r="BK166">
            <v>0.12</v>
          </cell>
          <cell r="BL166">
            <v>34467</v>
          </cell>
          <cell r="BN166">
            <v>0.39</v>
          </cell>
          <cell r="BO166">
            <v>0.18</v>
          </cell>
          <cell r="BP166">
            <v>0.25</v>
          </cell>
          <cell r="BQ166">
            <v>21012.5</v>
          </cell>
          <cell r="BS166">
            <v>0.26</v>
          </cell>
          <cell r="BT166">
            <v>0.12</v>
          </cell>
          <cell r="BU166">
            <v>0.12</v>
          </cell>
          <cell r="BV166">
            <v>53337.5</v>
          </cell>
          <cell r="BX166">
            <v>0.26</v>
          </cell>
          <cell r="BY166">
            <v>0.12</v>
          </cell>
          <cell r="BZ166">
            <v>0.12</v>
          </cell>
          <cell r="CA166">
            <v>46207</v>
          </cell>
          <cell r="CC166">
            <v>0.52</v>
          </cell>
          <cell r="CD166">
            <v>0.24</v>
          </cell>
          <cell r="CE166">
            <v>0.37</v>
          </cell>
          <cell r="CF166">
            <v>34747.5</v>
          </cell>
          <cell r="CH166">
            <v>1392744.67</v>
          </cell>
          <cell r="CJ166">
            <v>1365953.26</v>
          </cell>
        </row>
        <row r="167">
          <cell r="A167" t="str">
            <v>1201700402600</v>
          </cell>
          <cell r="B167" t="str">
            <v>OBLONG C U SCHOOL DIST 4</v>
          </cell>
          <cell r="C167" t="str">
            <v>CRAWFORD</v>
          </cell>
          <cell r="D167" t="str">
            <v>Unit</v>
          </cell>
          <cell r="E167">
            <v>570.5</v>
          </cell>
          <cell r="G167">
            <v>171</v>
          </cell>
          <cell r="H167">
            <v>206</v>
          </cell>
          <cell r="I167">
            <v>393.5</v>
          </cell>
          <cell r="K167">
            <v>255.5</v>
          </cell>
          <cell r="L167">
            <v>249.5</v>
          </cell>
          <cell r="M167">
            <v>127.5</v>
          </cell>
          <cell r="N167">
            <v>187.5</v>
          </cell>
          <cell r="P167">
            <v>77.245349867139055</v>
          </cell>
          <cell r="Q167">
            <v>93.754650132860945</v>
          </cell>
          <cell r="R167">
            <v>93.055801594331257</v>
          </cell>
          <cell r="S167">
            <v>112.94419840566874</v>
          </cell>
          <cell r="T167">
            <v>84.698848538529674</v>
          </cell>
          <cell r="U167">
            <v>102.80115146147033</v>
          </cell>
          <cell r="W167">
            <v>9.83</v>
          </cell>
          <cell r="X167">
            <v>9.17</v>
          </cell>
          <cell r="Y167">
            <v>8.34</v>
          </cell>
          <cell r="Z167">
            <v>1768963.62</v>
          </cell>
          <cell r="AB167">
            <v>6.57</v>
          </cell>
          <cell r="AC167">
            <v>432550.44</v>
          </cell>
          <cell r="AE167">
            <v>1.27</v>
          </cell>
          <cell r="AF167">
            <v>0.63</v>
          </cell>
          <cell r="AG167">
            <v>0.93</v>
          </cell>
          <cell r="AH167">
            <v>183697.29</v>
          </cell>
          <cell r="AJ167">
            <v>0.56000000000000005</v>
          </cell>
          <cell r="AK167">
            <v>0.28000000000000003</v>
          </cell>
          <cell r="AL167">
            <v>0.31</v>
          </cell>
          <cell r="AM167">
            <v>74047.210000000006</v>
          </cell>
          <cell r="AO167">
            <v>38.650000000000013</v>
          </cell>
          <cell r="AP167">
            <v>10.32</v>
          </cell>
          <cell r="AQ167">
            <v>4.04</v>
          </cell>
          <cell r="AR167">
            <v>60943.81</v>
          </cell>
          <cell r="AT167">
            <v>0.56000000000000005</v>
          </cell>
          <cell r="AU167">
            <v>0.51</v>
          </cell>
          <cell r="AV167">
            <v>0.75</v>
          </cell>
          <cell r="AW167">
            <v>130044.12</v>
          </cell>
          <cell r="AY167">
            <v>0.34</v>
          </cell>
          <cell r="AZ167">
            <v>0.17</v>
          </cell>
          <cell r="BA167">
            <v>0.25</v>
          </cell>
          <cell r="BB167">
            <v>44257.08</v>
          </cell>
          <cell r="BD167">
            <v>1.1299999999999999</v>
          </cell>
          <cell r="BE167">
            <v>0.56000000000000005</v>
          </cell>
          <cell r="BF167">
            <v>0.93</v>
          </cell>
          <cell r="BG167">
            <v>67137.5</v>
          </cell>
          <cell r="BI167">
            <v>0.56000000000000005</v>
          </cell>
          <cell r="BJ167">
            <v>0.28000000000000003</v>
          </cell>
          <cell r="BK167">
            <v>0.31</v>
          </cell>
          <cell r="BL167">
            <v>79274.100000000006</v>
          </cell>
          <cell r="BN167">
            <v>0.85</v>
          </cell>
          <cell r="BO167">
            <v>0.42</v>
          </cell>
          <cell r="BP167">
            <v>0.62</v>
          </cell>
          <cell r="BQ167">
            <v>48431.25</v>
          </cell>
          <cell r="BS167">
            <v>0.56000000000000005</v>
          </cell>
          <cell r="BT167">
            <v>0.28000000000000003</v>
          </cell>
          <cell r="BU167">
            <v>0.31</v>
          </cell>
          <cell r="BV167">
            <v>122676.25</v>
          </cell>
          <cell r="BX167">
            <v>0.56000000000000005</v>
          </cell>
          <cell r="BY167">
            <v>0.28000000000000003</v>
          </cell>
          <cell r="BZ167">
            <v>0.31</v>
          </cell>
          <cell r="CA167">
            <v>106276.1</v>
          </cell>
          <cell r="CC167">
            <v>1.1299999999999999</v>
          </cell>
          <cell r="CD167">
            <v>0.56000000000000005</v>
          </cell>
          <cell r="CE167">
            <v>0.93</v>
          </cell>
          <cell r="CF167">
            <v>80565</v>
          </cell>
          <cell r="CH167">
            <v>3198863.7700000005</v>
          </cell>
          <cell r="CJ167">
            <v>3137919.9600000004</v>
          </cell>
        </row>
        <row r="168">
          <cell r="A168" t="str">
            <v>1107030202600</v>
          </cell>
          <cell r="B168" t="str">
            <v>OKAW Valley CUSD 302</v>
          </cell>
          <cell r="C168" t="str">
            <v>MOULTRIE</v>
          </cell>
          <cell r="D168" t="str">
            <v>Unit</v>
          </cell>
          <cell r="E168">
            <v>487.28</v>
          </cell>
          <cell r="G168">
            <v>119.64999999999999</v>
          </cell>
          <cell r="H168">
            <v>189.82</v>
          </cell>
          <cell r="I168">
            <v>362.46999999999991</v>
          </cell>
          <cell r="K168">
            <v>201.64</v>
          </cell>
          <cell r="L168">
            <v>196.47999999999996</v>
          </cell>
          <cell r="M168">
            <v>112.99</v>
          </cell>
          <cell r="N168">
            <v>172.65</v>
          </cell>
          <cell r="P168">
            <v>42.934227993030788</v>
          </cell>
          <cell r="Q168">
            <v>76.715772006969203</v>
          </cell>
          <cell r="R168">
            <v>68.113457230565018</v>
          </cell>
          <cell r="S168">
            <v>121.70654276943498</v>
          </cell>
          <cell r="T168">
            <v>61.952314776404236</v>
          </cell>
          <cell r="U168">
            <v>110.69768522359577</v>
          </cell>
          <cell r="W168">
            <v>6.69</v>
          </cell>
          <cell r="X168">
            <v>8.27</v>
          </cell>
          <cell r="Y168">
            <v>7.52</v>
          </cell>
          <cell r="Z168">
            <v>1460364.08</v>
          </cell>
          <cell r="AB168">
            <v>5.49</v>
          </cell>
          <cell r="AC168">
            <v>363086.97</v>
          </cell>
          <cell r="AE168">
            <v>1</v>
          </cell>
          <cell r="AF168">
            <v>0.56000000000000005</v>
          </cell>
          <cell r="AG168">
            <v>0.86</v>
          </cell>
          <cell r="AH168">
            <v>157655.9</v>
          </cell>
          <cell r="AJ168">
            <v>0.44</v>
          </cell>
          <cell r="AK168">
            <v>0.25</v>
          </cell>
          <cell r="AL168">
            <v>0.28000000000000003</v>
          </cell>
          <cell r="AM168">
            <v>62620.87</v>
          </cell>
          <cell r="AO168">
            <v>32</v>
          </cell>
          <cell r="AP168">
            <v>7.71</v>
          </cell>
          <cell r="AQ168">
            <v>3.45</v>
          </cell>
          <cell r="AR168">
            <v>49502.42</v>
          </cell>
          <cell r="AT168">
            <v>0.44</v>
          </cell>
          <cell r="AU168">
            <v>0.45</v>
          </cell>
          <cell r="AV168">
            <v>0.69</v>
          </cell>
          <cell r="AW168">
            <v>113290.68</v>
          </cell>
          <cell r="AY168">
            <v>0.26</v>
          </cell>
          <cell r="AZ168">
            <v>0.15</v>
          </cell>
          <cell r="BA168">
            <v>0.23</v>
          </cell>
          <cell r="BB168">
            <v>37269.120000000003</v>
          </cell>
          <cell r="BD168">
            <v>0.89</v>
          </cell>
          <cell r="BE168">
            <v>0.5</v>
          </cell>
          <cell r="BF168">
            <v>0.86</v>
          </cell>
          <cell r="BG168">
            <v>57656.25</v>
          </cell>
          <cell r="BI168">
            <v>0.44</v>
          </cell>
          <cell r="BJ168">
            <v>0.25</v>
          </cell>
          <cell r="BK168">
            <v>0.28000000000000003</v>
          </cell>
          <cell r="BL168">
            <v>66865.98</v>
          </cell>
          <cell r="BN168">
            <v>0.67</v>
          </cell>
          <cell r="BO168">
            <v>0.37</v>
          </cell>
          <cell r="BP168">
            <v>0.56999999999999995</v>
          </cell>
          <cell r="BQ168">
            <v>41256.25</v>
          </cell>
          <cell r="BS168">
            <v>0.44</v>
          </cell>
          <cell r="BT168">
            <v>0.25</v>
          </cell>
          <cell r="BU168">
            <v>0.28000000000000003</v>
          </cell>
          <cell r="BV168">
            <v>103474.75</v>
          </cell>
          <cell r="BX168">
            <v>0.44</v>
          </cell>
          <cell r="BY168">
            <v>0.25</v>
          </cell>
          <cell r="BZ168">
            <v>0.28000000000000003</v>
          </cell>
          <cell r="CA168">
            <v>89641.58</v>
          </cell>
          <cell r="CC168">
            <v>0.89</v>
          </cell>
          <cell r="CD168">
            <v>0.5</v>
          </cell>
          <cell r="CE168">
            <v>0.86</v>
          </cell>
          <cell r="CF168">
            <v>69187.5</v>
          </cell>
          <cell r="CH168">
            <v>2671872.35</v>
          </cell>
          <cell r="CJ168">
            <v>2622369.9300000002</v>
          </cell>
        </row>
        <row r="169">
          <cell r="A169" t="str">
            <v>0808920302600</v>
          </cell>
          <cell r="B169" t="str">
            <v>ORANGEVILLE C U SCHOOL DIST 203</v>
          </cell>
          <cell r="C169" t="str">
            <v>STEPHENSON</v>
          </cell>
          <cell r="D169" t="str">
            <v>Unit</v>
          </cell>
          <cell r="E169">
            <v>333.63</v>
          </cell>
          <cell r="G169">
            <v>91.49</v>
          </cell>
          <cell r="H169">
            <v>132.32</v>
          </cell>
          <cell r="I169">
            <v>241.14</v>
          </cell>
          <cell r="K169">
            <v>142.65</v>
          </cell>
          <cell r="L169">
            <v>141.65</v>
          </cell>
          <cell r="M169">
            <v>82.16</v>
          </cell>
          <cell r="N169">
            <v>108.82</v>
          </cell>
          <cell r="P169">
            <v>27.229985268917414</v>
          </cell>
          <cell r="Q169">
            <v>64.260014731082578</v>
          </cell>
          <cell r="R169">
            <v>39.382136307609052</v>
          </cell>
          <cell r="S169">
            <v>92.937863692390948</v>
          </cell>
          <cell r="T169">
            <v>32.387878423473531</v>
          </cell>
          <cell r="U169">
            <v>76.43212157652647</v>
          </cell>
          <cell r="W169">
            <v>5.0199999999999996</v>
          </cell>
          <cell r="X169">
            <v>5.68</v>
          </cell>
          <cell r="Y169">
            <v>4.67</v>
          </cell>
          <cell r="Z169">
            <v>994311.71</v>
          </cell>
          <cell r="AB169">
            <v>3.69</v>
          </cell>
          <cell r="AC169">
            <v>242962.88</v>
          </cell>
          <cell r="AE169">
            <v>0.71</v>
          </cell>
          <cell r="AF169">
            <v>0.41</v>
          </cell>
          <cell r="AG169">
            <v>0.54</v>
          </cell>
          <cell r="AH169">
            <v>107703.06</v>
          </cell>
          <cell r="AJ169">
            <v>0.31</v>
          </cell>
          <cell r="AK169">
            <v>0.18</v>
          </cell>
          <cell r="AL169">
            <v>0.18</v>
          </cell>
          <cell r="AM169">
            <v>43135.17</v>
          </cell>
          <cell r="AO169">
            <v>21.82</v>
          </cell>
          <cell r="AP169">
            <v>4.7899999999999991</v>
          </cell>
          <cell r="AQ169">
            <v>2.36</v>
          </cell>
          <cell r="AR169">
            <v>33194.89</v>
          </cell>
          <cell r="AT169">
            <v>0.31</v>
          </cell>
          <cell r="AU169">
            <v>0.32</v>
          </cell>
          <cell r="AV169">
            <v>0.43</v>
          </cell>
          <cell r="AW169">
            <v>75670.759999999995</v>
          </cell>
          <cell r="AY169">
            <v>0.19</v>
          </cell>
          <cell r="AZ169">
            <v>0.1</v>
          </cell>
          <cell r="BA169">
            <v>0.14000000000000001</v>
          </cell>
          <cell r="BB169">
            <v>25040.19</v>
          </cell>
          <cell r="BD169">
            <v>0.63</v>
          </cell>
          <cell r="BE169">
            <v>0.36</v>
          </cell>
          <cell r="BF169">
            <v>0.54</v>
          </cell>
          <cell r="BG169">
            <v>39206.25</v>
          </cell>
          <cell r="BI169">
            <v>0.31</v>
          </cell>
          <cell r="BJ169">
            <v>0.18</v>
          </cell>
          <cell r="BK169">
            <v>0.18</v>
          </cell>
          <cell r="BL169">
            <v>46185.78</v>
          </cell>
          <cell r="BN169">
            <v>0.47</v>
          </cell>
          <cell r="BO169">
            <v>0.27</v>
          </cell>
          <cell r="BP169">
            <v>0.36</v>
          </cell>
          <cell r="BQ169">
            <v>28187.5</v>
          </cell>
          <cell r="BS169">
            <v>0.31</v>
          </cell>
          <cell r="BT169">
            <v>0.18</v>
          </cell>
          <cell r="BU169">
            <v>0.18</v>
          </cell>
          <cell r="BV169">
            <v>71472.25</v>
          </cell>
          <cell r="BX169">
            <v>0.31</v>
          </cell>
          <cell r="BY169">
            <v>0.18</v>
          </cell>
          <cell r="BZ169">
            <v>0.18</v>
          </cell>
          <cell r="CA169">
            <v>61917.38</v>
          </cell>
          <cell r="CC169">
            <v>0.63</v>
          </cell>
          <cell r="CD169">
            <v>0.36</v>
          </cell>
          <cell r="CE169">
            <v>0.54</v>
          </cell>
          <cell r="CF169">
            <v>47047.5</v>
          </cell>
          <cell r="CH169">
            <v>1816035.3199999996</v>
          </cell>
          <cell r="CJ169">
            <v>1782840.4299999997</v>
          </cell>
        </row>
        <row r="170">
          <cell r="A170" t="str">
            <v>0701613500200</v>
          </cell>
          <cell r="B170" t="str">
            <v>ORLAND SCHOOL DISTRICT 135</v>
          </cell>
          <cell r="C170" t="str">
            <v>COOK</v>
          </cell>
          <cell r="D170" t="str">
            <v>Elementary</v>
          </cell>
          <cell r="E170">
            <v>5037</v>
          </cell>
          <cell r="G170">
            <v>1992</v>
          </cell>
          <cell r="H170">
            <v>2990</v>
          </cell>
          <cell r="I170">
            <v>2990</v>
          </cell>
          <cell r="K170">
            <v>3182</v>
          </cell>
          <cell r="L170">
            <v>3127</v>
          </cell>
          <cell r="M170">
            <v>1855</v>
          </cell>
          <cell r="N170">
            <v>0</v>
          </cell>
          <cell r="P170">
            <v>583.76555600160589</v>
          </cell>
          <cell r="Q170">
            <v>1408.234443998394</v>
          </cell>
          <cell r="R170">
            <v>876.23444399839434</v>
          </cell>
          <cell r="S170">
            <v>2113.7655560016055</v>
          </cell>
          <cell r="T170">
            <v>0</v>
          </cell>
          <cell r="U170">
            <v>0</v>
          </cell>
          <cell r="W170">
            <v>109.32</v>
          </cell>
          <cell r="X170">
            <v>128.36000000000001</v>
          </cell>
          <cell r="Y170">
            <v>0</v>
          </cell>
          <cell r="Z170">
            <v>14737823.76</v>
          </cell>
          <cell r="AB170">
            <v>47.53</v>
          </cell>
          <cell r="AC170">
            <v>2947564.75</v>
          </cell>
          <cell r="AE170">
            <v>15.91</v>
          </cell>
          <cell r="AF170">
            <v>9.27</v>
          </cell>
          <cell r="AG170">
            <v>0</v>
          </cell>
          <cell r="AH170">
            <v>1561336.26</v>
          </cell>
          <cell r="AJ170">
            <v>7.07</v>
          </cell>
          <cell r="AK170">
            <v>4.12</v>
          </cell>
          <cell r="AL170">
            <v>0</v>
          </cell>
          <cell r="AM170">
            <v>693858.33</v>
          </cell>
          <cell r="AO170">
            <v>328.29000000000008</v>
          </cell>
          <cell r="AP170">
            <v>93.31</v>
          </cell>
          <cell r="AQ170">
            <v>35.72</v>
          </cell>
          <cell r="AR170">
            <v>525133.38</v>
          </cell>
          <cell r="AT170">
            <v>7.07</v>
          </cell>
          <cell r="AU170">
            <v>7.42</v>
          </cell>
          <cell r="AV170">
            <v>0</v>
          </cell>
          <cell r="AW170">
            <v>974684.34</v>
          </cell>
          <cell r="AY170">
            <v>4.24</v>
          </cell>
          <cell r="AZ170">
            <v>2.4700000000000002</v>
          </cell>
          <cell r="BA170">
            <v>0</v>
          </cell>
          <cell r="BB170">
            <v>390743.43</v>
          </cell>
          <cell r="BD170">
            <v>14.14</v>
          </cell>
          <cell r="BE170">
            <v>8.24</v>
          </cell>
          <cell r="BF170">
            <v>0</v>
          </cell>
          <cell r="BG170">
            <v>573487.5</v>
          </cell>
          <cell r="BI170">
            <v>7.07</v>
          </cell>
          <cell r="BJ170">
            <v>4.12</v>
          </cell>
          <cell r="BK170">
            <v>0</v>
          </cell>
          <cell r="BL170">
            <v>771371.46</v>
          </cell>
          <cell r="BN170">
            <v>10.6</v>
          </cell>
          <cell r="BO170">
            <v>6.18</v>
          </cell>
          <cell r="BP170">
            <v>0</v>
          </cell>
          <cell r="BQ170">
            <v>429987.5</v>
          </cell>
          <cell r="BS170">
            <v>7.07</v>
          </cell>
          <cell r="BT170">
            <v>4.12</v>
          </cell>
          <cell r="BU170">
            <v>0</v>
          </cell>
          <cell r="BV170">
            <v>1193693.25</v>
          </cell>
          <cell r="BX170">
            <v>7.07</v>
          </cell>
          <cell r="BY170">
            <v>4.12</v>
          </cell>
          <cell r="BZ170">
            <v>0</v>
          </cell>
          <cell r="CA170">
            <v>1034112.66</v>
          </cell>
          <cell r="CC170">
            <v>14.14</v>
          </cell>
          <cell r="CD170">
            <v>8.24</v>
          </cell>
          <cell r="CE170">
            <v>0</v>
          </cell>
          <cell r="CF170">
            <v>688185</v>
          </cell>
          <cell r="CH170">
            <v>26521981.619999997</v>
          </cell>
          <cell r="CJ170">
            <v>25996848.239999998</v>
          </cell>
        </row>
        <row r="171">
          <cell r="A171" t="str">
            <v>0501601500400</v>
          </cell>
          <cell r="B171" t="str">
            <v>PALATINE C C SCHOOL DIST 15</v>
          </cell>
          <cell r="C171" t="str">
            <v>COOK</v>
          </cell>
          <cell r="D171" t="str">
            <v>Elementary</v>
          </cell>
          <cell r="E171">
            <v>11626.78</v>
          </cell>
          <cell r="G171">
            <v>4647.9800000000005</v>
          </cell>
          <cell r="H171">
            <v>6860.6399999999994</v>
          </cell>
          <cell r="I171">
            <v>6860.6399999999994</v>
          </cell>
          <cell r="K171">
            <v>7541.13</v>
          </cell>
          <cell r="L171">
            <v>7422.97</v>
          </cell>
          <cell r="M171">
            <v>4085.6499999999996</v>
          </cell>
          <cell r="N171">
            <v>0</v>
          </cell>
          <cell r="P171">
            <v>2022.4408770817008</v>
          </cell>
          <cell r="Q171">
            <v>2625.5391229182997</v>
          </cell>
          <cell r="R171">
            <v>2985.2191229182995</v>
          </cell>
          <cell r="S171">
            <v>3875.4208770816999</v>
          </cell>
          <cell r="T171">
            <v>0</v>
          </cell>
          <cell r="U171">
            <v>0</v>
          </cell>
          <cell r="W171">
            <v>266.10000000000002</v>
          </cell>
          <cell r="X171">
            <v>304.27</v>
          </cell>
          <cell r="Y171">
            <v>0</v>
          </cell>
          <cell r="Z171">
            <v>35366932.590000004</v>
          </cell>
          <cell r="AB171">
            <v>114.07</v>
          </cell>
          <cell r="AC171">
            <v>7073386.5099999998</v>
          </cell>
          <cell r="AE171">
            <v>37.700000000000003</v>
          </cell>
          <cell r="AF171">
            <v>20.420000000000002</v>
          </cell>
          <cell r="AG171">
            <v>0</v>
          </cell>
          <cell r="AH171">
            <v>3603846.84</v>
          </cell>
          <cell r="AJ171">
            <v>16.75</v>
          </cell>
          <cell r="AK171">
            <v>9.07</v>
          </cell>
          <cell r="AL171">
            <v>0</v>
          </cell>
          <cell r="AM171">
            <v>1601020.74</v>
          </cell>
          <cell r="AO171">
            <v>783.87000000000012</v>
          </cell>
          <cell r="AP171">
            <v>314.08999999999997</v>
          </cell>
          <cell r="AQ171">
            <v>82.45</v>
          </cell>
          <cell r="AR171">
            <v>1362555.28</v>
          </cell>
          <cell r="AT171">
            <v>16.75</v>
          </cell>
          <cell r="AU171">
            <v>16.34</v>
          </cell>
          <cell r="AV171">
            <v>0</v>
          </cell>
          <cell r="AW171">
            <v>2225831.94</v>
          </cell>
          <cell r="AY171">
            <v>10.050000000000001</v>
          </cell>
          <cell r="AZ171">
            <v>5.44</v>
          </cell>
          <cell r="BA171">
            <v>0</v>
          </cell>
          <cell r="BB171">
            <v>902029.17</v>
          </cell>
          <cell r="BD171">
            <v>33.51</v>
          </cell>
          <cell r="BE171">
            <v>18.149999999999999</v>
          </cell>
          <cell r="BF171">
            <v>0</v>
          </cell>
          <cell r="BG171">
            <v>1323787.5</v>
          </cell>
          <cell r="BI171">
            <v>16.75</v>
          </cell>
          <cell r="BJ171">
            <v>9.07</v>
          </cell>
          <cell r="BK171">
            <v>0</v>
          </cell>
          <cell r="BL171">
            <v>1779875.88</v>
          </cell>
          <cell r="BN171">
            <v>25.13</v>
          </cell>
          <cell r="BO171">
            <v>13.61</v>
          </cell>
          <cell r="BP171">
            <v>0</v>
          </cell>
          <cell r="BQ171">
            <v>992712.5</v>
          </cell>
          <cell r="BS171">
            <v>16.75</v>
          </cell>
          <cell r="BT171">
            <v>9.07</v>
          </cell>
          <cell r="BU171">
            <v>0</v>
          </cell>
          <cell r="BV171">
            <v>2754348.5</v>
          </cell>
          <cell r="BX171">
            <v>16.75</v>
          </cell>
          <cell r="BY171">
            <v>9.07</v>
          </cell>
          <cell r="BZ171">
            <v>0</v>
          </cell>
          <cell r="CA171">
            <v>2386129.48</v>
          </cell>
          <cell r="CC171">
            <v>33.51</v>
          </cell>
          <cell r="CD171">
            <v>18.149999999999999</v>
          </cell>
          <cell r="CE171">
            <v>0</v>
          </cell>
          <cell r="CF171">
            <v>1588545</v>
          </cell>
          <cell r="CH171">
            <v>62961001.93</v>
          </cell>
          <cell r="CJ171">
            <v>61598446.649999999</v>
          </cell>
        </row>
        <row r="172">
          <cell r="A172" t="str">
            <v>1201700302600</v>
          </cell>
          <cell r="B172" t="str">
            <v>PALESTINE C U SCHOOL DIST 3</v>
          </cell>
          <cell r="C172" t="str">
            <v>CRAWFORD</v>
          </cell>
          <cell r="D172" t="str">
            <v>Unit</v>
          </cell>
          <cell r="E172">
            <v>299.13</v>
          </cell>
          <cell r="G172">
            <v>78.66</v>
          </cell>
          <cell r="H172">
            <v>109.82</v>
          </cell>
          <cell r="I172">
            <v>216.64</v>
          </cell>
          <cell r="K172">
            <v>133.15</v>
          </cell>
          <cell r="L172">
            <v>129.32</v>
          </cell>
          <cell r="M172">
            <v>59.16</v>
          </cell>
          <cell r="N172">
            <v>106.82</v>
          </cell>
          <cell r="P172">
            <v>30.899288858787674</v>
          </cell>
          <cell r="Q172">
            <v>47.760711141212326</v>
          </cell>
          <cell r="R172">
            <v>43.139586860819506</v>
          </cell>
          <cell r="S172">
            <v>66.680413139180487</v>
          </cell>
          <cell r="T172">
            <v>41.961124280392823</v>
          </cell>
          <cell r="U172">
            <v>64.85887571960717</v>
          </cell>
          <cell r="W172">
            <v>4.4400000000000004</v>
          </cell>
          <cell r="X172">
            <v>4.82</v>
          </cell>
          <cell r="Y172">
            <v>4.6900000000000004</v>
          </cell>
          <cell r="Z172">
            <v>906438.49</v>
          </cell>
          <cell r="AB172">
            <v>3.41</v>
          </cell>
          <cell r="AC172">
            <v>225577.11</v>
          </cell>
          <cell r="AE172">
            <v>0.66</v>
          </cell>
          <cell r="AF172">
            <v>0.28999999999999998</v>
          </cell>
          <cell r="AG172">
            <v>0.53</v>
          </cell>
          <cell r="AH172">
            <v>96453.440000000002</v>
          </cell>
          <cell r="AJ172">
            <v>0.28999999999999998</v>
          </cell>
          <cell r="AK172">
            <v>0.13</v>
          </cell>
          <cell r="AL172">
            <v>0.17</v>
          </cell>
          <cell r="AM172">
            <v>38086.25</v>
          </cell>
          <cell r="AO172">
            <v>19.810000000000006</v>
          </cell>
          <cell r="AP172">
            <v>4.96</v>
          </cell>
          <cell r="AQ172">
            <v>2.12</v>
          </cell>
          <cell r="AR172">
            <v>30863</v>
          </cell>
          <cell r="AT172">
            <v>0.28999999999999998</v>
          </cell>
          <cell r="AU172">
            <v>0.23</v>
          </cell>
          <cell r="AV172">
            <v>0.42</v>
          </cell>
          <cell r="AW172">
            <v>67497.240000000005</v>
          </cell>
          <cell r="AY172">
            <v>0.17</v>
          </cell>
          <cell r="AZ172">
            <v>7.0000000000000007E-2</v>
          </cell>
          <cell r="BA172">
            <v>0.14000000000000001</v>
          </cell>
          <cell r="BB172">
            <v>22128.54</v>
          </cell>
          <cell r="BD172">
            <v>0.59</v>
          </cell>
          <cell r="BE172">
            <v>0.26</v>
          </cell>
          <cell r="BF172">
            <v>0.53</v>
          </cell>
          <cell r="BG172">
            <v>35362.5</v>
          </cell>
          <cell r="BI172">
            <v>0.28999999999999998</v>
          </cell>
          <cell r="BJ172">
            <v>0.13</v>
          </cell>
          <cell r="BK172">
            <v>0.17</v>
          </cell>
          <cell r="BL172">
            <v>40671.06</v>
          </cell>
          <cell r="BN172">
            <v>0.44</v>
          </cell>
          <cell r="BO172">
            <v>0.19</v>
          </cell>
          <cell r="BP172">
            <v>0.35</v>
          </cell>
          <cell r="BQ172">
            <v>25112.5</v>
          </cell>
          <cell r="BS172">
            <v>0.28999999999999998</v>
          </cell>
          <cell r="BT172">
            <v>0.13</v>
          </cell>
          <cell r="BU172">
            <v>0.17</v>
          </cell>
          <cell r="BV172">
            <v>62938.25</v>
          </cell>
          <cell r="BX172">
            <v>0.28999999999999998</v>
          </cell>
          <cell r="BY172">
            <v>0.13</v>
          </cell>
          <cell r="BZ172">
            <v>0.17</v>
          </cell>
          <cell r="CA172">
            <v>54524.26</v>
          </cell>
          <cell r="CC172">
            <v>0.59</v>
          </cell>
          <cell r="CD172">
            <v>0.26</v>
          </cell>
          <cell r="CE172">
            <v>0.53</v>
          </cell>
          <cell r="CF172">
            <v>42435</v>
          </cell>
          <cell r="CH172">
            <v>1648087.6400000001</v>
          </cell>
          <cell r="CJ172">
            <v>1617224.6400000001</v>
          </cell>
        </row>
        <row r="173">
          <cell r="A173" t="str">
            <v>0701611800400</v>
          </cell>
          <cell r="B173" t="str">
            <v>PALOS COMM CONS SCHOOL DIST 118</v>
          </cell>
          <cell r="C173" t="str">
            <v>COOK</v>
          </cell>
          <cell r="D173" t="str">
            <v>Elementary</v>
          </cell>
          <cell r="E173">
            <v>1868.5</v>
          </cell>
          <cell r="G173">
            <v>677.25</v>
          </cell>
          <cell r="H173">
            <v>1160</v>
          </cell>
          <cell r="I173">
            <v>1160</v>
          </cell>
          <cell r="K173">
            <v>1158</v>
          </cell>
          <cell r="L173">
            <v>1126.75</v>
          </cell>
          <cell r="M173">
            <v>710.5</v>
          </cell>
          <cell r="N173">
            <v>0</v>
          </cell>
          <cell r="P173">
            <v>211.58878759014831</v>
          </cell>
          <cell r="Q173">
            <v>465.66121240985171</v>
          </cell>
          <cell r="R173">
            <v>362.41121240985171</v>
          </cell>
          <cell r="S173">
            <v>797.58878759014829</v>
          </cell>
          <cell r="T173">
            <v>0</v>
          </cell>
          <cell r="U173">
            <v>0</v>
          </cell>
          <cell r="W173">
            <v>37.380000000000003</v>
          </cell>
          <cell r="X173">
            <v>50.02</v>
          </cell>
          <cell r="Y173">
            <v>0</v>
          </cell>
          <cell r="Z173">
            <v>5419411.7999999998</v>
          </cell>
          <cell r="AB173">
            <v>17.48</v>
          </cell>
          <cell r="AC173">
            <v>1083882.3600000001</v>
          </cell>
          <cell r="AE173">
            <v>5.79</v>
          </cell>
          <cell r="AF173">
            <v>3.55</v>
          </cell>
          <cell r="AG173">
            <v>0</v>
          </cell>
          <cell r="AH173">
            <v>579145.38</v>
          </cell>
          <cell r="AJ173">
            <v>2.57</v>
          </cell>
          <cell r="AK173">
            <v>1.57</v>
          </cell>
          <cell r="AL173">
            <v>0</v>
          </cell>
          <cell r="AM173">
            <v>256708.98</v>
          </cell>
          <cell r="AO173">
            <v>120.84</v>
          </cell>
          <cell r="AP173">
            <v>33.89</v>
          </cell>
          <cell r="AQ173">
            <v>13.25</v>
          </cell>
          <cell r="AR173">
            <v>192794.33</v>
          </cell>
          <cell r="AT173">
            <v>2.57</v>
          </cell>
          <cell r="AU173">
            <v>2.84</v>
          </cell>
          <cell r="AV173">
            <v>0</v>
          </cell>
          <cell r="AW173">
            <v>363909.06</v>
          </cell>
          <cell r="AY173">
            <v>1.54</v>
          </cell>
          <cell r="AZ173">
            <v>0.94</v>
          </cell>
          <cell r="BA173">
            <v>0</v>
          </cell>
          <cell r="BB173">
            <v>144417.84</v>
          </cell>
          <cell r="BD173">
            <v>5.14</v>
          </cell>
          <cell r="BE173">
            <v>3.15</v>
          </cell>
          <cell r="BF173">
            <v>0</v>
          </cell>
          <cell r="BG173">
            <v>212431.25</v>
          </cell>
          <cell r="BI173">
            <v>2.57</v>
          </cell>
          <cell r="BJ173">
            <v>1.57</v>
          </cell>
          <cell r="BK173">
            <v>0</v>
          </cell>
          <cell r="BL173">
            <v>285386.76</v>
          </cell>
          <cell r="BN173">
            <v>3.86</v>
          </cell>
          <cell r="BO173">
            <v>2.36</v>
          </cell>
          <cell r="BP173">
            <v>0</v>
          </cell>
          <cell r="BQ173">
            <v>159387.5</v>
          </cell>
          <cell r="BS173">
            <v>2.57</v>
          </cell>
          <cell r="BT173">
            <v>1.57</v>
          </cell>
          <cell r="BU173">
            <v>0</v>
          </cell>
          <cell r="BV173">
            <v>441634.5</v>
          </cell>
          <cell r="BX173">
            <v>2.57</v>
          </cell>
          <cell r="BY173">
            <v>1.57</v>
          </cell>
          <cell r="BZ173">
            <v>0</v>
          </cell>
          <cell r="CA173">
            <v>382593.96</v>
          </cell>
          <cell r="CC173">
            <v>5.14</v>
          </cell>
          <cell r="CD173">
            <v>3.15</v>
          </cell>
          <cell r="CE173">
            <v>0</v>
          </cell>
          <cell r="CF173">
            <v>254917.5</v>
          </cell>
          <cell r="CH173">
            <v>9776621.2200000007</v>
          </cell>
          <cell r="CJ173">
            <v>9583826.8900000006</v>
          </cell>
        </row>
        <row r="174">
          <cell r="A174" t="str">
            <v>0701612800200</v>
          </cell>
          <cell r="B174" t="str">
            <v>PALOS HEIGHTS SCHOOL DIST 128</v>
          </cell>
          <cell r="C174" t="str">
            <v>COOK</v>
          </cell>
          <cell r="D174" t="str">
            <v>Elementary</v>
          </cell>
          <cell r="E174">
            <v>655.73</v>
          </cell>
          <cell r="G174">
            <v>264.65999999999997</v>
          </cell>
          <cell r="H174">
            <v>383.82</v>
          </cell>
          <cell r="I174">
            <v>383.82</v>
          </cell>
          <cell r="K174">
            <v>419.56999999999994</v>
          </cell>
          <cell r="L174">
            <v>412.31999999999994</v>
          </cell>
          <cell r="M174">
            <v>236.16</v>
          </cell>
          <cell r="N174">
            <v>0</v>
          </cell>
          <cell r="P174">
            <v>56.321058475203543</v>
          </cell>
          <cell r="Q174">
            <v>208.33894152479644</v>
          </cell>
          <cell r="R174">
            <v>81.678941524796443</v>
          </cell>
          <cell r="S174">
            <v>302.14105847520352</v>
          </cell>
          <cell r="T174">
            <v>0</v>
          </cell>
          <cell r="U174">
            <v>0</v>
          </cell>
          <cell r="W174">
            <v>14.17</v>
          </cell>
          <cell r="X174">
            <v>16.16</v>
          </cell>
          <cell r="Y174">
            <v>0</v>
          </cell>
          <cell r="Z174">
            <v>1880672.31</v>
          </cell>
          <cell r="AB174">
            <v>6.06</v>
          </cell>
          <cell r="AC174">
            <v>376134.46</v>
          </cell>
          <cell r="AE174">
            <v>2.09</v>
          </cell>
          <cell r="AF174">
            <v>1.18</v>
          </cell>
          <cell r="AG174">
            <v>0</v>
          </cell>
          <cell r="AH174">
            <v>202762.89</v>
          </cell>
          <cell r="AJ174">
            <v>0.93</v>
          </cell>
          <cell r="AK174">
            <v>0.52</v>
          </cell>
          <cell r="AL174">
            <v>0</v>
          </cell>
          <cell r="AM174">
            <v>89910.15</v>
          </cell>
          <cell r="AO174">
            <v>41.970000000000006</v>
          </cell>
          <cell r="AP174">
            <v>9.129999999999999</v>
          </cell>
          <cell r="AQ174">
            <v>4.6500000000000004</v>
          </cell>
          <cell r="AR174">
            <v>63801.34</v>
          </cell>
          <cell r="AT174">
            <v>0.93</v>
          </cell>
          <cell r="AU174">
            <v>0.94</v>
          </cell>
          <cell r="AV174">
            <v>0</v>
          </cell>
          <cell r="AW174">
            <v>125787.42</v>
          </cell>
          <cell r="AY174">
            <v>0.55000000000000004</v>
          </cell>
          <cell r="AZ174">
            <v>0.31</v>
          </cell>
          <cell r="BA174">
            <v>0</v>
          </cell>
          <cell r="BB174">
            <v>50080.38</v>
          </cell>
          <cell r="BD174">
            <v>1.86</v>
          </cell>
          <cell r="BE174">
            <v>1.04</v>
          </cell>
          <cell r="BF174">
            <v>0</v>
          </cell>
          <cell r="BG174">
            <v>74312.5</v>
          </cell>
          <cell r="BI174">
            <v>0.93</v>
          </cell>
          <cell r="BJ174">
            <v>0.52</v>
          </cell>
          <cell r="BK174">
            <v>0</v>
          </cell>
          <cell r="BL174">
            <v>99954.3</v>
          </cell>
          <cell r="BN174">
            <v>1.39</v>
          </cell>
          <cell r="BO174">
            <v>0.78</v>
          </cell>
          <cell r="BP174">
            <v>0</v>
          </cell>
          <cell r="BQ174">
            <v>55606.25</v>
          </cell>
          <cell r="BS174">
            <v>0.93</v>
          </cell>
          <cell r="BT174">
            <v>0.52</v>
          </cell>
          <cell r="BU174">
            <v>0</v>
          </cell>
          <cell r="BV174">
            <v>154678.75</v>
          </cell>
          <cell r="BX174">
            <v>0.93</v>
          </cell>
          <cell r="BY174">
            <v>0.52</v>
          </cell>
          <cell r="BZ174">
            <v>0</v>
          </cell>
          <cell r="CA174">
            <v>134000.29999999999</v>
          </cell>
          <cell r="CC174">
            <v>1.86</v>
          </cell>
          <cell r="CD174">
            <v>1.04</v>
          </cell>
          <cell r="CE174">
            <v>0</v>
          </cell>
          <cell r="CF174">
            <v>89175</v>
          </cell>
          <cell r="CH174">
            <v>3396876.0499999993</v>
          </cell>
          <cell r="CJ174">
            <v>3333074.7099999995</v>
          </cell>
        </row>
        <row r="175">
          <cell r="A175" t="str">
            <v>0301100802600</v>
          </cell>
          <cell r="B175" t="str">
            <v>PANA COMM UNIT SCHOOL DIST 8</v>
          </cell>
          <cell r="C175" t="str">
            <v>CHRISTIAN</v>
          </cell>
          <cell r="D175" t="str">
            <v>Unit</v>
          </cell>
          <cell r="E175">
            <v>1266.46</v>
          </cell>
          <cell r="G175">
            <v>362.97999999999996</v>
          </cell>
          <cell r="H175">
            <v>483.15999999999997</v>
          </cell>
          <cell r="I175">
            <v>897.65</v>
          </cell>
          <cell r="K175">
            <v>563.80999999999995</v>
          </cell>
          <cell r="L175">
            <v>557.98</v>
          </cell>
          <cell r="M175">
            <v>288.15999999999997</v>
          </cell>
          <cell r="N175">
            <v>414.49</v>
          </cell>
          <cell r="P175">
            <v>210.28785876902819</v>
          </cell>
          <cell r="Q175">
            <v>152.69214123097177</v>
          </cell>
          <cell r="R175">
            <v>279.91261734212264</v>
          </cell>
          <cell r="S175">
            <v>203.24738265787732</v>
          </cell>
          <cell r="T175">
            <v>240.12952388884926</v>
          </cell>
          <cell r="U175">
            <v>174.36047611115075</v>
          </cell>
          <cell r="W175">
            <v>21.65</v>
          </cell>
          <cell r="X175">
            <v>22.12</v>
          </cell>
          <cell r="Y175">
            <v>18.98</v>
          </cell>
          <cell r="Z175">
            <v>4058646.53</v>
          </cell>
          <cell r="AB175">
            <v>15.08</v>
          </cell>
          <cell r="AC175">
            <v>990964.5</v>
          </cell>
          <cell r="AE175">
            <v>2.81</v>
          </cell>
          <cell r="AF175">
            <v>1.44</v>
          </cell>
          <cell r="AG175">
            <v>2.0699999999999998</v>
          </cell>
          <cell r="AH175">
            <v>410174.76</v>
          </cell>
          <cell r="AJ175">
            <v>1.25</v>
          </cell>
          <cell r="AK175">
            <v>0.64</v>
          </cell>
          <cell r="AL175">
            <v>0.69</v>
          </cell>
          <cell r="AM175">
            <v>166074.9</v>
          </cell>
          <cell r="AO175">
            <v>88.409999999999982</v>
          </cell>
          <cell r="AP175">
            <v>27.18</v>
          </cell>
          <cell r="AQ175">
            <v>8.98</v>
          </cell>
          <cell r="AR175">
            <v>143588.57</v>
          </cell>
          <cell r="AT175">
            <v>1.25</v>
          </cell>
          <cell r="AU175">
            <v>1.1499999999999999</v>
          </cell>
          <cell r="AV175">
            <v>1.65</v>
          </cell>
          <cell r="AW175">
            <v>289191.3</v>
          </cell>
          <cell r="AY175">
            <v>0.75</v>
          </cell>
          <cell r="AZ175">
            <v>0.38</v>
          </cell>
          <cell r="BA175">
            <v>0.55000000000000004</v>
          </cell>
          <cell r="BB175">
            <v>97831.44</v>
          </cell>
          <cell r="BD175">
            <v>2.5</v>
          </cell>
          <cell r="BE175">
            <v>1.28</v>
          </cell>
          <cell r="BF175">
            <v>2.0699999999999998</v>
          </cell>
          <cell r="BG175">
            <v>149906.25</v>
          </cell>
          <cell r="BI175">
            <v>1.25</v>
          </cell>
          <cell r="BJ175">
            <v>0.64</v>
          </cell>
          <cell r="BK175">
            <v>0.69</v>
          </cell>
          <cell r="BL175">
            <v>177849.72</v>
          </cell>
          <cell r="BN175">
            <v>1.87</v>
          </cell>
          <cell r="BO175">
            <v>0.96</v>
          </cell>
          <cell r="BP175">
            <v>1.38</v>
          </cell>
          <cell r="BQ175">
            <v>107881.25</v>
          </cell>
          <cell r="BS175">
            <v>1.25</v>
          </cell>
          <cell r="BT175">
            <v>0.64</v>
          </cell>
          <cell r="BU175">
            <v>0.69</v>
          </cell>
          <cell r="BV175">
            <v>275221.5</v>
          </cell>
          <cell r="BX175">
            <v>1.25</v>
          </cell>
          <cell r="BY175">
            <v>0.64</v>
          </cell>
          <cell r="BZ175">
            <v>0.69</v>
          </cell>
          <cell r="CA175">
            <v>238428.12</v>
          </cell>
          <cell r="CC175">
            <v>2.5</v>
          </cell>
          <cell r="CD175">
            <v>1.28</v>
          </cell>
          <cell r="CE175">
            <v>2.0699999999999998</v>
          </cell>
          <cell r="CF175">
            <v>179887.5</v>
          </cell>
          <cell r="CH175">
            <v>7285646.3399999999</v>
          </cell>
          <cell r="CJ175">
            <v>7142057.7699999996</v>
          </cell>
        </row>
        <row r="176">
          <cell r="A176" t="str">
            <v>0306800202600</v>
          </cell>
          <cell r="B176" t="str">
            <v>PANHANDLE COMM UNIT SCH DIST 2</v>
          </cell>
          <cell r="C176" t="str">
            <v>MONTGOMERY</v>
          </cell>
          <cell r="D176" t="str">
            <v>Unit</v>
          </cell>
          <cell r="E176">
            <v>459.75</v>
          </cell>
          <cell r="G176">
            <v>122</v>
          </cell>
          <cell r="H176">
            <v>183</v>
          </cell>
          <cell r="I176">
            <v>333</v>
          </cell>
          <cell r="K176">
            <v>206.75</v>
          </cell>
          <cell r="L176">
            <v>202</v>
          </cell>
          <cell r="M176">
            <v>103</v>
          </cell>
          <cell r="N176">
            <v>150</v>
          </cell>
          <cell r="P176">
            <v>57.916483516483517</v>
          </cell>
          <cell r="Q176">
            <v>64.08351648351649</v>
          </cell>
          <cell r="R176">
            <v>86.874725274725265</v>
          </cell>
          <cell r="S176">
            <v>96.125274725274735</v>
          </cell>
          <cell r="T176">
            <v>71.208791208791212</v>
          </cell>
          <cell r="U176">
            <v>78.791208791208788</v>
          </cell>
          <cell r="W176">
            <v>7.06</v>
          </cell>
          <cell r="X176">
            <v>8.18</v>
          </cell>
          <cell r="Y176">
            <v>6.71</v>
          </cell>
          <cell r="Z176">
            <v>1420343.21</v>
          </cell>
          <cell r="AB176">
            <v>5.28</v>
          </cell>
          <cell r="AC176">
            <v>347433.66</v>
          </cell>
          <cell r="AE176">
            <v>1.03</v>
          </cell>
          <cell r="AF176">
            <v>0.51</v>
          </cell>
          <cell r="AG176">
            <v>0.75</v>
          </cell>
          <cell r="AH176">
            <v>148623.03</v>
          </cell>
          <cell r="AJ176">
            <v>0.45</v>
          </cell>
          <cell r="AK176">
            <v>0.22</v>
          </cell>
          <cell r="AL176">
            <v>0.25</v>
          </cell>
          <cell r="AM176">
            <v>59255.44</v>
          </cell>
          <cell r="AO176">
            <v>31.04</v>
          </cell>
          <cell r="AP176">
            <v>8.58</v>
          </cell>
          <cell r="AQ176">
            <v>3.26</v>
          </cell>
          <cell r="AR176">
            <v>49303.5</v>
          </cell>
          <cell r="AT176">
            <v>0.45</v>
          </cell>
          <cell r="AU176">
            <v>0.41</v>
          </cell>
          <cell r="AV176">
            <v>0.6</v>
          </cell>
          <cell r="AW176">
            <v>104304.36</v>
          </cell>
          <cell r="AY176">
            <v>0.27</v>
          </cell>
          <cell r="AZ176">
            <v>0.13</v>
          </cell>
          <cell r="BA176">
            <v>0.2</v>
          </cell>
          <cell r="BB176">
            <v>34939.800000000003</v>
          </cell>
          <cell r="BD176">
            <v>0.91</v>
          </cell>
          <cell r="BE176">
            <v>0.45</v>
          </cell>
          <cell r="BF176">
            <v>0.75</v>
          </cell>
          <cell r="BG176">
            <v>54068.75</v>
          </cell>
          <cell r="BI176">
            <v>0.45</v>
          </cell>
          <cell r="BJ176">
            <v>0.22</v>
          </cell>
          <cell r="BK176">
            <v>0.25</v>
          </cell>
          <cell r="BL176">
            <v>63419.28</v>
          </cell>
          <cell r="BN176">
            <v>0.68</v>
          </cell>
          <cell r="BO176">
            <v>0.34</v>
          </cell>
          <cell r="BP176">
            <v>0.5</v>
          </cell>
          <cell r="BQ176">
            <v>38950</v>
          </cell>
          <cell r="BS176">
            <v>0.45</v>
          </cell>
          <cell r="BT176">
            <v>0.22</v>
          </cell>
          <cell r="BU176">
            <v>0.25</v>
          </cell>
          <cell r="BV176">
            <v>98141</v>
          </cell>
          <cell r="BX176">
            <v>0.45</v>
          </cell>
          <cell r="BY176">
            <v>0.22</v>
          </cell>
          <cell r="BZ176">
            <v>0.25</v>
          </cell>
          <cell r="CA176">
            <v>85020.88</v>
          </cell>
          <cell r="CC176">
            <v>0.91</v>
          </cell>
          <cell r="CD176">
            <v>0.45</v>
          </cell>
          <cell r="CE176">
            <v>0.75</v>
          </cell>
          <cell r="CF176">
            <v>64882.5</v>
          </cell>
          <cell r="CH176">
            <v>2568685.4099999992</v>
          </cell>
          <cell r="CJ176">
            <v>2519381.9099999992</v>
          </cell>
        </row>
        <row r="177">
          <cell r="A177" t="str">
            <v>1102300402600</v>
          </cell>
          <cell r="B177" t="str">
            <v>PARIS COMM UNIT SCHOOL DIST 4</v>
          </cell>
          <cell r="C177" t="str">
            <v>EDGAR</v>
          </cell>
          <cell r="D177" t="str">
            <v>Unit</v>
          </cell>
          <cell r="E177">
            <v>644.04</v>
          </cell>
          <cell r="G177">
            <v>174.16</v>
          </cell>
          <cell r="H177">
            <v>246.98</v>
          </cell>
          <cell r="I177">
            <v>461.79999999999995</v>
          </cell>
          <cell r="K177">
            <v>277.89999999999998</v>
          </cell>
          <cell r="L177">
            <v>269.82</v>
          </cell>
          <cell r="M177">
            <v>151.32</v>
          </cell>
          <cell r="N177">
            <v>214.82</v>
          </cell>
          <cell r="P177">
            <v>52.760654129190513</v>
          </cell>
          <cell r="Q177">
            <v>121.39934587080948</v>
          </cell>
          <cell r="R177">
            <v>74.821005723630421</v>
          </cell>
          <cell r="S177">
            <v>172.15899427636958</v>
          </cell>
          <cell r="T177">
            <v>65.078340147179063</v>
          </cell>
          <cell r="U177">
            <v>149.74165985282093</v>
          </cell>
          <cell r="W177">
            <v>9.58</v>
          </cell>
          <cell r="X177">
            <v>10.62</v>
          </cell>
          <cell r="Y177">
            <v>9.24</v>
          </cell>
          <cell r="Z177">
            <v>1907130.72</v>
          </cell>
          <cell r="AB177">
            <v>7.11</v>
          </cell>
          <cell r="AC177">
            <v>468682.9</v>
          </cell>
          <cell r="AE177">
            <v>1.38</v>
          </cell>
          <cell r="AF177">
            <v>0.75</v>
          </cell>
          <cell r="AG177">
            <v>1.07</v>
          </cell>
          <cell r="AH177">
            <v>207876.92</v>
          </cell>
          <cell r="AJ177">
            <v>0.61</v>
          </cell>
          <cell r="AK177">
            <v>0.33</v>
          </cell>
          <cell r="AL177">
            <v>0.35</v>
          </cell>
          <cell r="AM177">
            <v>83081.63</v>
          </cell>
          <cell r="AO177">
            <v>41.89</v>
          </cell>
          <cell r="AP177">
            <v>9.379999999999999</v>
          </cell>
          <cell r="AQ177">
            <v>4.5599999999999996</v>
          </cell>
          <cell r="AR177">
            <v>63963.39</v>
          </cell>
          <cell r="AT177">
            <v>0.61</v>
          </cell>
          <cell r="AU177">
            <v>0.6</v>
          </cell>
          <cell r="AV177">
            <v>0.85</v>
          </cell>
          <cell r="AW177">
            <v>147203.96</v>
          </cell>
          <cell r="AY177">
            <v>0.37</v>
          </cell>
          <cell r="AZ177">
            <v>0.2</v>
          </cell>
          <cell r="BA177">
            <v>0.28000000000000003</v>
          </cell>
          <cell r="BB177">
            <v>49498.05</v>
          </cell>
          <cell r="BD177">
            <v>1.23</v>
          </cell>
          <cell r="BE177">
            <v>0.67</v>
          </cell>
          <cell r="BF177">
            <v>1.07</v>
          </cell>
          <cell r="BG177">
            <v>76106.25</v>
          </cell>
          <cell r="BI177">
            <v>0.61</v>
          </cell>
          <cell r="BJ177">
            <v>0.33</v>
          </cell>
          <cell r="BK177">
            <v>0.35</v>
          </cell>
          <cell r="BL177">
            <v>88924.86</v>
          </cell>
          <cell r="BN177">
            <v>0.92</v>
          </cell>
          <cell r="BO177">
            <v>0.5</v>
          </cell>
          <cell r="BP177">
            <v>0.71</v>
          </cell>
          <cell r="BQ177">
            <v>54581.25</v>
          </cell>
          <cell r="BS177">
            <v>0.61</v>
          </cell>
          <cell r="BT177">
            <v>0.33</v>
          </cell>
          <cell r="BU177">
            <v>0.35</v>
          </cell>
          <cell r="BV177">
            <v>137610.75</v>
          </cell>
          <cell r="BX177">
            <v>0.61</v>
          </cell>
          <cell r="BY177">
            <v>0.33</v>
          </cell>
          <cell r="BZ177">
            <v>0.35</v>
          </cell>
          <cell r="CA177">
            <v>119214.06</v>
          </cell>
          <cell r="CC177">
            <v>1.23</v>
          </cell>
          <cell r="CD177">
            <v>0.67</v>
          </cell>
          <cell r="CE177">
            <v>1.07</v>
          </cell>
          <cell r="CF177">
            <v>91327.5</v>
          </cell>
          <cell r="CH177">
            <v>3495202.2399999998</v>
          </cell>
          <cell r="CJ177">
            <v>3431238.8499999996</v>
          </cell>
        </row>
        <row r="178">
          <cell r="A178" t="str">
            <v>1102309502500</v>
          </cell>
          <cell r="B178" t="str">
            <v>PARIS-UNION SCHOOL DIST 95</v>
          </cell>
          <cell r="C178" t="str">
            <v>EDGAR</v>
          </cell>
          <cell r="D178" t="str">
            <v>Unit</v>
          </cell>
          <cell r="E178">
            <v>1282.71</v>
          </cell>
          <cell r="G178">
            <v>394.33</v>
          </cell>
          <cell r="H178">
            <v>481.31999999999994</v>
          </cell>
          <cell r="I178">
            <v>869.47</v>
          </cell>
          <cell r="K178">
            <v>608.9</v>
          </cell>
          <cell r="L178">
            <v>589.99</v>
          </cell>
          <cell r="M178">
            <v>285.65999999999997</v>
          </cell>
          <cell r="N178">
            <v>388.15</v>
          </cell>
          <cell r="P178">
            <v>235.88659598037665</v>
          </cell>
          <cell r="Q178">
            <v>158.44340401962333</v>
          </cell>
          <cell r="R178">
            <v>287.92365880677323</v>
          </cell>
          <cell r="S178">
            <v>193.3963411932267</v>
          </cell>
          <cell r="T178">
            <v>232.18974521285014</v>
          </cell>
          <cell r="U178">
            <v>155.96025478714984</v>
          </cell>
          <cell r="W178">
            <v>23.64</v>
          </cell>
          <cell r="X178">
            <v>22.13</v>
          </cell>
          <cell r="Y178">
            <v>17.84</v>
          </cell>
          <cell r="Z178">
            <v>4101899.51</v>
          </cell>
          <cell r="AB178">
            <v>15.1</v>
          </cell>
          <cell r="AC178">
            <v>988849.65</v>
          </cell>
          <cell r="AE178">
            <v>3.04</v>
          </cell>
          <cell r="AF178">
            <v>1.42</v>
          </cell>
          <cell r="AG178">
            <v>1.94</v>
          </cell>
          <cell r="AH178">
            <v>413986.64</v>
          </cell>
          <cell r="AJ178">
            <v>1.35</v>
          </cell>
          <cell r="AK178">
            <v>0.63</v>
          </cell>
          <cell r="AL178">
            <v>0.64</v>
          </cell>
          <cell r="AM178">
            <v>168113.38</v>
          </cell>
          <cell r="AO178">
            <v>89.429999999999993</v>
          </cell>
          <cell r="AP178">
            <v>27.73</v>
          </cell>
          <cell r="AQ178">
            <v>9.09</v>
          </cell>
          <cell r="AR178">
            <v>145533.16</v>
          </cell>
          <cell r="AT178">
            <v>1.35</v>
          </cell>
          <cell r="AU178">
            <v>1.1399999999999999</v>
          </cell>
          <cell r="AV178">
            <v>1.55</v>
          </cell>
          <cell r="AW178">
            <v>287502.64</v>
          </cell>
          <cell r="AY178">
            <v>0.81</v>
          </cell>
          <cell r="AZ178">
            <v>0.38</v>
          </cell>
          <cell r="BA178">
            <v>0.51</v>
          </cell>
          <cell r="BB178">
            <v>98996.1</v>
          </cell>
          <cell r="BD178">
            <v>2.7</v>
          </cell>
          <cell r="BE178">
            <v>1.26</v>
          </cell>
          <cell r="BF178">
            <v>1.94</v>
          </cell>
          <cell r="BG178">
            <v>151187.5</v>
          </cell>
          <cell r="BI178">
            <v>1.35</v>
          </cell>
          <cell r="BJ178">
            <v>0.63</v>
          </cell>
          <cell r="BK178">
            <v>0.64</v>
          </cell>
          <cell r="BL178">
            <v>180607.08</v>
          </cell>
          <cell r="BN178">
            <v>2.02</v>
          </cell>
          <cell r="BO178">
            <v>0.95</v>
          </cell>
          <cell r="BP178">
            <v>1.29</v>
          </cell>
          <cell r="BQ178">
            <v>109162.5</v>
          </cell>
          <cell r="BS178">
            <v>1.35</v>
          </cell>
          <cell r="BT178">
            <v>0.63</v>
          </cell>
          <cell r="BU178">
            <v>0.64</v>
          </cell>
          <cell r="BV178">
            <v>279488.5</v>
          </cell>
          <cell r="BX178">
            <v>1.35</v>
          </cell>
          <cell r="BY178">
            <v>0.63</v>
          </cell>
          <cell r="BZ178">
            <v>0.64</v>
          </cell>
          <cell r="CA178">
            <v>242124.68</v>
          </cell>
          <cell r="CC178">
            <v>2.7</v>
          </cell>
          <cell r="CD178">
            <v>1.26</v>
          </cell>
          <cell r="CE178">
            <v>1.94</v>
          </cell>
          <cell r="CF178">
            <v>181425</v>
          </cell>
          <cell r="CH178">
            <v>7348876.3399999989</v>
          </cell>
          <cell r="CJ178">
            <v>7203343.1799999988</v>
          </cell>
        </row>
        <row r="179">
          <cell r="A179" t="str">
            <v>0701616300200</v>
          </cell>
          <cell r="B179" t="str">
            <v>PARK FOREST SCHOOL DIST 163</v>
          </cell>
          <cell r="C179" t="str">
            <v>COOK</v>
          </cell>
          <cell r="D179" t="str">
            <v>Elementary</v>
          </cell>
          <cell r="E179">
            <v>1758.37</v>
          </cell>
          <cell r="G179">
            <v>730.15</v>
          </cell>
          <cell r="H179">
            <v>1018.81</v>
          </cell>
          <cell r="I179">
            <v>1018.81</v>
          </cell>
          <cell r="K179">
            <v>1148.55</v>
          </cell>
          <cell r="L179">
            <v>1139.1399999999999</v>
          </cell>
          <cell r="M179">
            <v>609.81999999999994</v>
          </cell>
          <cell r="N179">
            <v>0</v>
          </cell>
          <cell r="P179">
            <v>584.88481726283044</v>
          </cell>
          <cell r="Q179">
            <v>145.26518273716954</v>
          </cell>
          <cell r="R179">
            <v>816.11518273716945</v>
          </cell>
          <cell r="S179">
            <v>202.6948172628305</v>
          </cell>
          <cell r="T179">
            <v>0</v>
          </cell>
          <cell r="U179">
            <v>0</v>
          </cell>
          <cell r="W179">
            <v>46.25</v>
          </cell>
          <cell r="X179">
            <v>48.91</v>
          </cell>
          <cell r="Y179">
            <v>0</v>
          </cell>
          <cell r="Z179">
            <v>5900586.1200000001</v>
          </cell>
          <cell r="AB179">
            <v>19.03</v>
          </cell>
          <cell r="AC179">
            <v>1180117.22</v>
          </cell>
          <cell r="AE179">
            <v>5.74</v>
          </cell>
          <cell r="AF179">
            <v>3.04</v>
          </cell>
          <cell r="AG179">
            <v>0</v>
          </cell>
          <cell r="AH179">
            <v>544421.46</v>
          </cell>
          <cell r="AJ179">
            <v>2.5499999999999998</v>
          </cell>
          <cell r="AK179">
            <v>1.35</v>
          </cell>
          <cell r="AL179">
            <v>0</v>
          </cell>
          <cell r="AM179">
            <v>241827.3</v>
          </cell>
          <cell r="AO179">
            <v>129.20999999999998</v>
          </cell>
          <cell r="AP179">
            <v>47.01</v>
          </cell>
          <cell r="AQ179">
            <v>12.47</v>
          </cell>
          <cell r="AR179">
            <v>218323.71</v>
          </cell>
          <cell r="AT179">
            <v>2.5499999999999998</v>
          </cell>
          <cell r="AU179">
            <v>2.4300000000000002</v>
          </cell>
          <cell r="AV179">
            <v>0</v>
          </cell>
          <cell r="AW179">
            <v>334984.68</v>
          </cell>
          <cell r="AY179">
            <v>1.53</v>
          </cell>
          <cell r="AZ179">
            <v>0.81</v>
          </cell>
          <cell r="BA179">
            <v>0</v>
          </cell>
          <cell r="BB179">
            <v>136265.22</v>
          </cell>
          <cell r="BD179">
            <v>5.0999999999999996</v>
          </cell>
          <cell r="BE179">
            <v>2.71</v>
          </cell>
          <cell r="BF179">
            <v>0</v>
          </cell>
          <cell r="BG179">
            <v>200131.25</v>
          </cell>
          <cell r="BI179">
            <v>2.5499999999999998</v>
          </cell>
          <cell r="BJ179">
            <v>1.35</v>
          </cell>
          <cell r="BK179">
            <v>0</v>
          </cell>
          <cell r="BL179">
            <v>268842.59999999998</v>
          </cell>
          <cell r="BN179">
            <v>3.82</v>
          </cell>
          <cell r="BO179">
            <v>2.0299999999999998</v>
          </cell>
          <cell r="BP179">
            <v>0</v>
          </cell>
          <cell r="BQ179">
            <v>149906.25</v>
          </cell>
          <cell r="BS179">
            <v>2.5499999999999998</v>
          </cell>
          <cell r="BT179">
            <v>1.35</v>
          </cell>
          <cell r="BU179">
            <v>0</v>
          </cell>
          <cell r="BV179">
            <v>416032.5</v>
          </cell>
          <cell r="BX179">
            <v>2.5499999999999998</v>
          </cell>
          <cell r="BY179">
            <v>1.35</v>
          </cell>
          <cell r="BZ179">
            <v>0</v>
          </cell>
          <cell r="CA179">
            <v>360414.6</v>
          </cell>
          <cell r="CC179">
            <v>5.0999999999999996</v>
          </cell>
          <cell r="CD179">
            <v>2.71</v>
          </cell>
          <cell r="CE179">
            <v>0</v>
          </cell>
          <cell r="CF179">
            <v>240157.5</v>
          </cell>
          <cell r="CH179">
            <v>10192010.41</v>
          </cell>
          <cell r="CJ179">
            <v>9973686.6999999993</v>
          </cell>
        </row>
        <row r="180">
          <cell r="A180" t="str">
            <v>0501606400400</v>
          </cell>
          <cell r="B180" t="str">
            <v>PARK RIDGE C C SCHOOL DIST 64</v>
          </cell>
          <cell r="C180" t="str">
            <v>COOK</v>
          </cell>
          <cell r="D180" t="str">
            <v>Elementary</v>
          </cell>
          <cell r="E180">
            <v>4398</v>
          </cell>
          <cell r="G180">
            <v>1756</v>
          </cell>
          <cell r="H180">
            <v>2596</v>
          </cell>
          <cell r="I180">
            <v>2596</v>
          </cell>
          <cell r="K180">
            <v>2832</v>
          </cell>
          <cell r="L180">
            <v>2786</v>
          </cell>
          <cell r="M180">
            <v>1566</v>
          </cell>
          <cell r="N180">
            <v>0</v>
          </cell>
          <cell r="P180">
            <v>220.30698529411765</v>
          </cell>
          <cell r="Q180">
            <v>1535.6930147058824</v>
          </cell>
          <cell r="R180">
            <v>325.69301470588238</v>
          </cell>
          <cell r="S180">
            <v>2270.3069852941176</v>
          </cell>
          <cell r="T180">
            <v>0</v>
          </cell>
          <cell r="U180">
            <v>0</v>
          </cell>
          <cell r="W180">
            <v>91.47</v>
          </cell>
          <cell r="X180">
            <v>107.09</v>
          </cell>
          <cell r="Y180">
            <v>0</v>
          </cell>
          <cell r="Z180">
            <v>12312109.92</v>
          </cell>
          <cell r="AB180">
            <v>39.71</v>
          </cell>
          <cell r="AC180">
            <v>2462421.98</v>
          </cell>
          <cell r="AE180">
            <v>14.16</v>
          </cell>
          <cell r="AF180">
            <v>7.83</v>
          </cell>
          <cell r="AG180">
            <v>0</v>
          </cell>
          <cell r="AH180">
            <v>1363533.93</v>
          </cell>
          <cell r="AJ180">
            <v>6.29</v>
          </cell>
          <cell r="AK180">
            <v>3.48</v>
          </cell>
          <cell r="AL180">
            <v>0</v>
          </cell>
          <cell r="AM180">
            <v>605808.39</v>
          </cell>
          <cell r="AO180">
            <v>275.88</v>
          </cell>
          <cell r="AP180">
            <v>55.52</v>
          </cell>
          <cell r="AQ180">
            <v>31.19</v>
          </cell>
          <cell r="AR180">
            <v>414264.16</v>
          </cell>
          <cell r="AT180">
            <v>6.29</v>
          </cell>
          <cell r="AU180">
            <v>6.26</v>
          </cell>
          <cell r="AV180">
            <v>0</v>
          </cell>
          <cell r="AW180">
            <v>844188.3</v>
          </cell>
          <cell r="AY180">
            <v>3.77</v>
          </cell>
          <cell r="AZ180">
            <v>2.08</v>
          </cell>
          <cell r="BA180">
            <v>0</v>
          </cell>
          <cell r="BB180">
            <v>340663.05</v>
          </cell>
          <cell r="BD180">
            <v>12.58</v>
          </cell>
          <cell r="BE180">
            <v>6.96</v>
          </cell>
          <cell r="BF180">
            <v>0</v>
          </cell>
          <cell r="BG180">
            <v>500712.5</v>
          </cell>
          <cell r="BI180">
            <v>6.29</v>
          </cell>
          <cell r="BJ180">
            <v>3.48</v>
          </cell>
          <cell r="BK180">
            <v>0</v>
          </cell>
          <cell r="BL180">
            <v>673485.18</v>
          </cell>
          <cell r="BN180">
            <v>9.44</v>
          </cell>
          <cell r="BO180">
            <v>5.22</v>
          </cell>
          <cell r="BP180">
            <v>0</v>
          </cell>
          <cell r="BQ180">
            <v>375662.5</v>
          </cell>
          <cell r="BS180">
            <v>6.29</v>
          </cell>
          <cell r="BT180">
            <v>3.48</v>
          </cell>
          <cell r="BU180">
            <v>0</v>
          </cell>
          <cell r="BV180">
            <v>1042214.75</v>
          </cell>
          <cell r="BX180">
            <v>6.29</v>
          </cell>
          <cell r="BY180">
            <v>3.48</v>
          </cell>
          <cell r="BZ180">
            <v>0</v>
          </cell>
          <cell r="CA180">
            <v>902884.78</v>
          </cell>
          <cell r="CC180">
            <v>12.58</v>
          </cell>
          <cell r="CD180">
            <v>6.96</v>
          </cell>
          <cell r="CE180">
            <v>0</v>
          </cell>
          <cell r="CF180">
            <v>600855</v>
          </cell>
          <cell r="CH180">
            <v>22438804.440000001</v>
          </cell>
          <cell r="CJ180">
            <v>22024540.280000001</v>
          </cell>
        </row>
        <row r="181">
          <cell r="A181" t="str">
            <v>0902701002600</v>
          </cell>
          <cell r="B181" t="str">
            <v>PAXTON-BUCKLEY-LODA CU DIST 10</v>
          </cell>
          <cell r="C181" t="str">
            <v>FORD</v>
          </cell>
          <cell r="D181" t="str">
            <v>Unit</v>
          </cell>
          <cell r="E181">
            <v>1340.86</v>
          </cell>
          <cell r="G181">
            <v>341.9</v>
          </cell>
          <cell r="H181">
            <v>517.30999999999995</v>
          </cell>
          <cell r="I181">
            <v>987.12999999999988</v>
          </cell>
          <cell r="K181">
            <v>541.54999999999995</v>
          </cell>
          <cell r="L181">
            <v>529.71999999999991</v>
          </cell>
          <cell r="M181">
            <v>329.49</v>
          </cell>
          <cell r="N181">
            <v>469.81999999999994</v>
          </cell>
          <cell r="P181">
            <v>151.78062195736743</v>
          </cell>
          <cell r="Q181">
            <v>190.11937804263255</v>
          </cell>
          <cell r="R181">
            <v>229.65087319323118</v>
          </cell>
          <cell r="S181">
            <v>287.65912680676877</v>
          </cell>
          <cell r="T181">
            <v>208.56850484940145</v>
          </cell>
          <cell r="U181">
            <v>261.25149515059849</v>
          </cell>
          <cell r="W181">
            <v>19.62</v>
          </cell>
          <cell r="X181">
            <v>22.98</v>
          </cell>
          <cell r="Y181">
            <v>20.87</v>
          </cell>
          <cell r="Z181">
            <v>4119991.61</v>
          </cell>
          <cell r="AB181">
            <v>15.47</v>
          </cell>
          <cell r="AC181">
            <v>1021081.49</v>
          </cell>
          <cell r="AE181">
            <v>2.7</v>
          </cell>
          <cell r="AF181">
            <v>1.64</v>
          </cell>
          <cell r="AG181">
            <v>2.34</v>
          </cell>
          <cell r="AH181">
            <v>434883</v>
          </cell>
          <cell r="AJ181">
            <v>1.2</v>
          </cell>
          <cell r="AK181">
            <v>0.73</v>
          </cell>
          <cell r="AL181">
            <v>0.78</v>
          </cell>
          <cell r="AM181">
            <v>174931.05</v>
          </cell>
          <cell r="AO181">
            <v>90.100000000000023</v>
          </cell>
          <cell r="AP181">
            <v>24.83</v>
          </cell>
          <cell r="AQ181">
            <v>9.5</v>
          </cell>
          <cell r="AR181">
            <v>143040.63</v>
          </cell>
          <cell r="AT181">
            <v>1.2</v>
          </cell>
          <cell r="AU181">
            <v>1.31</v>
          </cell>
          <cell r="AV181">
            <v>1.87</v>
          </cell>
          <cell r="AW181">
            <v>313624.28000000003</v>
          </cell>
          <cell r="AY181">
            <v>0.72</v>
          </cell>
          <cell r="AZ181">
            <v>0.43</v>
          </cell>
          <cell r="BA181">
            <v>0.62</v>
          </cell>
          <cell r="BB181">
            <v>103072.41</v>
          </cell>
          <cell r="BD181">
            <v>2.4</v>
          </cell>
          <cell r="BE181">
            <v>1.46</v>
          </cell>
          <cell r="BF181">
            <v>2.34</v>
          </cell>
          <cell r="BG181">
            <v>158875</v>
          </cell>
          <cell r="BI181">
            <v>1.2</v>
          </cell>
          <cell r="BJ181">
            <v>0.73</v>
          </cell>
          <cell r="BK181">
            <v>0.78</v>
          </cell>
          <cell r="BL181">
            <v>186811.14</v>
          </cell>
          <cell r="BN181">
            <v>1.8</v>
          </cell>
          <cell r="BO181">
            <v>1.0900000000000001</v>
          </cell>
          <cell r="BP181">
            <v>1.56</v>
          </cell>
          <cell r="BQ181">
            <v>114031.25</v>
          </cell>
          <cell r="BS181">
            <v>1.2</v>
          </cell>
          <cell r="BT181">
            <v>0.73</v>
          </cell>
          <cell r="BU181">
            <v>0.78</v>
          </cell>
          <cell r="BV181">
            <v>289089.25</v>
          </cell>
          <cell r="BX181">
            <v>1.2</v>
          </cell>
          <cell r="BY181">
            <v>0.73</v>
          </cell>
          <cell r="BZ181">
            <v>0.78</v>
          </cell>
          <cell r="CA181">
            <v>250441.94</v>
          </cell>
          <cell r="CC181">
            <v>2.4</v>
          </cell>
          <cell r="CD181">
            <v>1.46</v>
          </cell>
          <cell r="CE181">
            <v>2.34</v>
          </cell>
          <cell r="CF181">
            <v>190650</v>
          </cell>
          <cell r="CH181">
            <v>7500523.0499999998</v>
          </cell>
          <cell r="CJ181">
            <v>7357482.4199999999</v>
          </cell>
        </row>
        <row r="182">
          <cell r="A182" t="str">
            <v>0808920002600</v>
          </cell>
          <cell r="B182" t="str">
            <v>PEARL CITY C U SCH DIST 200</v>
          </cell>
          <cell r="C182" t="str">
            <v>STEPHENSON</v>
          </cell>
          <cell r="D182" t="str">
            <v>Unit</v>
          </cell>
          <cell r="E182">
            <v>432.3</v>
          </cell>
          <cell r="G182">
            <v>121.49</v>
          </cell>
          <cell r="H182">
            <v>170.15</v>
          </cell>
          <cell r="I182">
            <v>309.81</v>
          </cell>
          <cell r="K182">
            <v>192.47999999999996</v>
          </cell>
          <cell r="L182">
            <v>191.47999999999996</v>
          </cell>
          <cell r="M182">
            <v>100.16</v>
          </cell>
          <cell r="N182">
            <v>139.66</v>
          </cell>
          <cell r="P182">
            <v>35.866732436818914</v>
          </cell>
          <cell r="Q182">
            <v>85.623267563181088</v>
          </cell>
          <cell r="R182">
            <v>50.232319731045671</v>
          </cell>
          <cell r="S182">
            <v>119.91768026895434</v>
          </cell>
          <cell r="T182">
            <v>41.230947832135399</v>
          </cell>
          <cell r="U182">
            <v>98.429052167864597</v>
          </cell>
          <cell r="W182">
            <v>6.67</v>
          </cell>
          <cell r="X182">
            <v>7.3</v>
          </cell>
          <cell r="Y182">
            <v>5.99</v>
          </cell>
          <cell r="Z182">
            <v>1290587.3600000001</v>
          </cell>
          <cell r="AB182">
            <v>4.79</v>
          </cell>
          <cell r="AC182">
            <v>314683.26</v>
          </cell>
          <cell r="AE182">
            <v>0.96</v>
          </cell>
          <cell r="AF182">
            <v>0.5</v>
          </cell>
          <cell r="AG182">
            <v>0.69</v>
          </cell>
          <cell r="AH182">
            <v>139411.89000000001</v>
          </cell>
          <cell r="AJ182">
            <v>0.42</v>
          </cell>
          <cell r="AK182">
            <v>0.22</v>
          </cell>
          <cell r="AL182">
            <v>0.23</v>
          </cell>
          <cell r="AM182">
            <v>55978.37</v>
          </cell>
          <cell r="AO182">
            <v>28.330000000000002</v>
          </cell>
          <cell r="AP182">
            <v>6.19</v>
          </cell>
          <cell r="AQ182">
            <v>3.06</v>
          </cell>
          <cell r="AR182">
            <v>43061.56</v>
          </cell>
          <cell r="AT182">
            <v>0.42</v>
          </cell>
          <cell r="AU182">
            <v>0.4</v>
          </cell>
          <cell r="AV182">
            <v>0.55000000000000004</v>
          </cell>
          <cell r="AW182">
            <v>97742.42</v>
          </cell>
          <cell r="AY182">
            <v>0.25</v>
          </cell>
          <cell r="AZ182">
            <v>0.13</v>
          </cell>
          <cell r="BA182">
            <v>0.18</v>
          </cell>
          <cell r="BB182">
            <v>32610.48</v>
          </cell>
          <cell r="BD182">
            <v>0.85</v>
          </cell>
          <cell r="BE182">
            <v>0.44</v>
          </cell>
          <cell r="BF182">
            <v>0.69</v>
          </cell>
          <cell r="BG182">
            <v>50737.5</v>
          </cell>
          <cell r="BI182">
            <v>0.42</v>
          </cell>
          <cell r="BJ182">
            <v>0.22</v>
          </cell>
          <cell r="BK182">
            <v>0.23</v>
          </cell>
          <cell r="BL182">
            <v>59972.58</v>
          </cell>
          <cell r="BN182">
            <v>0.64</v>
          </cell>
          <cell r="BO182">
            <v>0.33</v>
          </cell>
          <cell r="BP182">
            <v>0.46</v>
          </cell>
          <cell r="BQ182">
            <v>36643.75</v>
          </cell>
          <cell r="BS182">
            <v>0.42</v>
          </cell>
          <cell r="BT182">
            <v>0.22</v>
          </cell>
          <cell r="BU182">
            <v>0.23</v>
          </cell>
          <cell r="BV182">
            <v>92807.25</v>
          </cell>
          <cell r="BX182">
            <v>0.42</v>
          </cell>
          <cell r="BY182">
            <v>0.22</v>
          </cell>
          <cell r="BZ182">
            <v>0.23</v>
          </cell>
          <cell r="CA182">
            <v>80400.179999999993</v>
          </cell>
          <cell r="CC182">
            <v>0.85</v>
          </cell>
          <cell r="CD182">
            <v>0.44</v>
          </cell>
          <cell r="CE182">
            <v>0.69</v>
          </cell>
          <cell r="CF182">
            <v>60885</v>
          </cell>
          <cell r="CH182">
            <v>2355521.6000000006</v>
          </cell>
          <cell r="CJ182">
            <v>2312460.0400000005</v>
          </cell>
        </row>
        <row r="183">
          <cell r="A183" t="str">
            <v>0410132102600</v>
          </cell>
          <cell r="B183" t="str">
            <v>PECATONICA C U SCH DIST 321</v>
          </cell>
          <cell r="C183" t="str">
            <v>WINNEBAGO</v>
          </cell>
          <cell r="D183" t="str">
            <v>Unit</v>
          </cell>
          <cell r="E183">
            <v>890.1</v>
          </cell>
          <cell r="G183">
            <v>270.30999999999995</v>
          </cell>
          <cell r="H183">
            <v>354.4799999999999</v>
          </cell>
          <cell r="I183">
            <v>613.63</v>
          </cell>
          <cell r="K183">
            <v>422.79999999999995</v>
          </cell>
          <cell r="L183">
            <v>416.63999999999993</v>
          </cell>
          <cell r="M183">
            <v>208.15</v>
          </cell>
          <cell r="N183">
            <v>259.14999999999998</v>
          </cell>
          <cell r="P183">
            <v>69.517809240446184</v>
          </cell>
          <cell r="Q183">
            <v>200.79219075955376</v>
          </cell>
          <cell r="R183">
            <v>91.16448899246555</v>
          </cell>
          <cell r="S183">
            <v>263.31551100753438</v>
          </cell>
          <cell r="T183">
            <v>66.647701767088265</v>
          </cell>
          <cell r="U183">
            <v>192.5022982329117</v>
          </cell>
          <cell r="W183">
            <v>14.67</v>
          </cell>
          <cell r="X183">
            <v>15.09</v>
          </cell>
          <cell r="Y183">
            <v>11.03</v>
          </cell>
          <cell r="Z183">
            <v>2626726.61</v>
          </cell>
          <cell r="AB183">
            <v>9.6199999999999992</v>
          </cell>
          <cell r="AC183">
            <v>629505.71</v>
          </cell>
          <cell r="AE183">
            <v>2.11</v>
          </cell>
          <cell r="AF183">
            <v>1.04</v>
          </cell>
          <cell r="AG183">
            <v>1.29</v>
          </cell>
          <cell r="AH183">
            <v>286709.52</v>
          </cell>
          <cell r="AJ183">
            <v>0.93</v>
          </cell>
          <cell r="AK183">
            <v>0.46</v>
          </cell>
          <cell r="AL183">
            <v>0.43</v>
          </cell>
          <cell r="AM183">
            <v>116652.22</v>
          </cell>
          <cell r="AO183">
            <v>57.84</v>
          </cell>
          <cell r="AP183">
            <v>12.11</v>
          </cell>
          <cell r="AQ183">
            <v>6.31</v>
          </cell>
          <cell r="AR183">
            <v>87310.34</v>
          </cell>
          <cell r="AT183">
            <v>0.93</v>
          </cell>
          <cell r="AU183">
            <v>0.83</v>
          </cell>
          <cell r="AV183">
            <v>1.03</v>
          </cell>
          <cell r="AW183">
            <v>198136.94</v>
          </cell>
          <cell r="AY183">
            <v>0.56000000000000005</v>
          </cell>
          <cell r="AZ183">
            <v>0.27</v>
          </cell>
          <cell r="BA183">
            <v>0.34</v>
          </cell>
          <cell r="BB183">
            <v>68132.61</v>
          </cell>
          <cell r="BD183">
            <v>1.87</v>
          </cell>
          <cell r="BE183">
            <v>0.92</v>
          </cell>
          <cell r="BF183">
            <v>1.29</v>
          </cell>
          <cell r="BG183">
            <v>104550</v>
          </cell>
          <cell r="BI183">
            <v>0.93</v>
          </cell>
          <cell r="BJ183">
            <v>0.46</v>
          </cell>
          <cell r="BK183">
            <v>0.43</v>
          </cell>
          <cell r="BL183">
            <v>125459.88</v>
          </cell>
          <cell r="BN183">
            <v>1.4</v>
          </cell>
          <cell r="BO183">
            <v>0.69</v>
          </cell>
          <cell r="BP183">
            <v>0.86</v>
          </cell>
          <cell r="BQ183">
            <v>75593.75</v>
          </cell>
          <cell r="BS183">
            <v>0.93</v>
          </cell>
          <cell r="BT183">
            <v>0.46</v>
          </cell>
          <cell r="BU183">
            <v>0.43</v>
          </cell>
          <cell r="BV183">
            <v>194148.5</v>
          </cell>
          <cell r="BX183">
            <v>0.93</v>
          </cell>
          <cell r="BY183">
            <v>0.46</v>
          </cell>
          <cell r="BZ183">
            <v>0.43</v>
          </cell>
          <cell r="CA183">
            <v>168193.48</v>
          </cell>
          <cell r="CC183">
            <v>1.87</v>
          </cell>
          <cell r="CD183">
            <v>0.92</v>
          </cell>
          <cell r="CE183">
            <v>1.29</v>
          </cell>
          <cell r="CF183">
            <v>125460</v>
          </cell>
          <cell r="CH183">
            <v>4806579.5600000005</v>
          </cell>
          <cell r="CJ183">
            <v>4719269.2200000007</v>
          </cell>
        </row>
        <row r="184">
          <cell r="A184" t="str">
            <v>0601607900200</v>
          </cell>
          <cell r="B184" t="str">
            <v>PENNOYER SCHOOL DIST 79</v>
          </cell>
          <cell r="C184" t="str">
            <v>COOK</v>
          </cell>
          <cell r="D184" t="str">
            <v>Elementary</v>
          </cell>
          <cell r="E184">
            <v>416.25</v>
          </cell>
          <cell r="G184">
            <v>189.5</v>
          </cell>
          <cell r="H184">
            <v>221.5</v>
          </cell>
          <cell r="I184">
            <v>221.5</v>
          </cell>
          <cell r="K184">
            <v>279.25</v>
          </cell>
          <cell r="L184">
            <v>274</v>
          </cell>
          <cell r="M184">
            <v>137</v>
          </cell>
          <cell r="N184">
            <v>0</v>
          </cell>
          <cell r="P184">
            <v>86.22019464720195</v>
          </cell>
          <cell r="Q184">
            <v>103.27980535279805</v>
          </cell>
          <cell r="R184">
            <v>100.77980535279805</v>
          </cell>
          <cell r="S184">
            <v>120.72019464720195</v>
          </cell>
          <cell r="T184">
            <v>0</v>
          </cell>
          <cell r="U184">
            <v>0</v>
          </cell>
          <cell r="W184">
            <v>10.91</v>
          </cell>
          <cell r="X184">
            <v>9.86</v>
          </cell>
          <cell r="Y184">
            <v>0</v>
          </cell>
          <cell r="Z184">
            <v>1287885.3899999999</v>
          </cell>
          <cell r="AB184">
            <v>4.1500000000000004</v>
          </cell>
          <cell r="AC184">
            <v>257577.07</v>
          </cell>
          <cell r="AE184">
            <v>1.39</v>
          </cell>
          <cell r="AF184">
            <v>0.68</v>
          </cell>
          <cell r="AG184">
            <v>0</v>
          </cell>
          <cell r="AH184">
            <v>128354.49</v>
          </cell>
          <cell r="AJ184">
            <v>0.62</v>
          </cell>
          <cell r="AK184">
            <v>0.3</v>
          </cell>
          <cell r="AL184">
            <v>0</v>
          </cell>
          <cell r="AM184">
            <v>57046.44</v>
          </cell>
          <cell r="AO184">
            <v>28.460000000000004</v>
          </cell>
          <cell r="AP184">
            <v>10.129999999999999</v>
          </cell>
          <cell r="AQ184">
            <v>2.95</v>
          </cell>
          <cell r="AR184">
            <v>47914.54</v>
          </cell>
          <cell r="AT184">
            <v>0.62</v>
          </cell>
          <cell r="AU184">
            <v>0.54</v>
          </cell>
          <cell r="AV184">
            <v>0</v>
          </cell>
          <cell r="AW184">
            <v>78028.56</v>
          </cell>
          <cell r="AY184">
            <v>0.37</v>
          </cell>
          <cell r="AZ184">
            <v>0.18</v>
          </cell>
          <cell r="BA184">
            <v>0</v>
          </cell>
          <cell r="BB184">
            <v>32028.15</v>
          </cell>
          <cell r="BD184">
            <v>1.24</v>
          </cell>
          <cell r="BE184">
            <v>0.6</v>
          </cell>
          <cell r="BF184">
            <v>0</v>
          </cell>
          <cell r="BG184">
            <v>47150</v>
          </cell>
          <cell r="BI184">
            <v>0.62</v>
          </cell>
          <cell r="BJ184">
            <v>0.3</v>
          </cell>
          <cell r="BK184">
            <v>0</v>
          </cell>
          <cell r="BL184">
            <v>63419.28</v>
          </cell>
          <cell r="BN184">
            <v>0.93</v>
          </cell>
          <cell r="BO184">
            <v>0.45</v>
          </cell>
          <cell r="BP184">
            <v>0</v>
          </cell>
          <cell r="BQ184">
            <v>35362.5</v>
          </cell>
          <cell r="BS184">
            <v>0.62</v>
          </cell>
          <cell r="BT184">
            <v>0.3</v>
          </cell>
          <cell r="BU184">
            <v>0</v>
          </cell>
          <cell r="BV184">
            <v>98141</v>
          </cell>
          <cell r="BX184">
            <v>0.62</v>
          </cell>
          <cell r="BY184">
            <v>0.3</v>
          </cell>
          <cell r="BZ184">
            <v>0</v>
          </cell>
          <cell r="CA184">
            <v>85020.88</v>
          </cell>
          <cell r="CC184">
            <v>1.24</v>
          </cell>
          <cell r="CD184">
            <v>0.6</v>
          </cell>
          <cell r="CE184">
            <v>0</v>
          </cell>
          <cell r="CF184">
            <v>56580</v>
          </cell>
          <cell r="CH184">
            <v>2274508.2999999998</v>
          </cell>
          <cell r="CJ184">
            <v>2226593.7599999998</v>
          </cell>
        </row>
        <row r="185">
          <cell r="A185" t="str">
            <v>0107501002600</v>
          </cell>
          <cell r="B185" t="str">
            <v>PIKELAND C U SCH DIST 10</v>
          </cell>
          <cell r="C185" t="str">
            <v>PIKE</v>
          </cell>
          <cell r="D185" t="str">
            <v>Unit</v>
          </cell>
          <cell r="E185">
            <v>1206.28</v>
          </cell>
          <cell r="G185">
            <v>381.9</v>
          </cell>
          <cell r="H185">
            <v>480.65</v>
          </cell>
          <cell r="I185">
            <v>814.12999999999988</v>
          </cell>
          <cell r="K185">
            <v>600.14</v>
          </cell>
          <cell r="L185">
            <v>589.89</v>
          </cell>
          <cell r="M185">
            <v>272.65999999999997</v>
          </cell>
          <cell r="N185">
            <v>333.48</v>
          </cell>
          <cell r="P185">
            <v>191.58382314824883</v>
          </cell>
          <cell r="Q185">
            <v>190.31617685175115</v>
          </cell>
          <cell r="R185">
            <v>241.12271431318615</v>
          </cell>
          <cell r="S185">
            <v>239.52728568681383</v>
          </cell>
          <cell r="T185">
            <v>167.29346253856514</v>
          </cell>
          <cell r="U185">
            <v>166.18653746143488</v>
          </cell>
          <cell r="W185">
            <v>22.28</v>
          </cell>
          <cell r="X185">
            <v>21.63</v>
          </cell>
          <cell r="Y185">
            <v>15.01</v>
          </cell>
          <cell r="Z185">
            <v>3786080.8</v>
          </cell>
          <cell r="AB185">
            <v>13.78</v>
          </cell>
          <cell r="AC185">
            <v>898961.17</v>
          </cell>
          <cell r="AE185">
            <v>3</v>
          </cell>
          <cell r="AF185">
            <v>1.36</v>
          </cell>
          <cell r="AG185">
            <v>1.66</v>
          </cell>
          <cell r="AH185">
            <v>387949.9</v>
          </cell>
          <cell r="AJ185">
            <v>1.33</v>
          </cell>
          <cell r="AK185">
            <v>0.6</v>
          </cell>
          <cell r="AL185">
            <v>0.55000000000000004</v>
          </cell>
          <cell r="AM185">
            <v>158637.16</v>
          </cell>
          <cell r="AO185">
            <v>82.799999999999969</v>
          </cell>
          <cell r="AP185">
            <v>23.35</v>
          </cell>
          <cell r="AQ185">
            <v>8.5500000000000007</v>
          </cell>
          <cell r="AR185">
            <v>132006.39000000001</v>
          </cell>
          <cell r="AT185">
            <v>1.33</v>
          </cell>
          <cell r="AU185">
            <v>1.0900000000000001</v>
          </cell>
          <cell r="AV185">
            <v>1.33</v>
          </cell>
          <cell r="AW185">
            <v>265760.3</v>
          </cell>
          <cell r="AY185">
            <v>0.8</v>
          </cell>
          <cell r="AZ185">
            <v>0.36</v>
          </cell>
          <cell r="BA185">
            <v>0.44</v>
          </cell>
          <cell r="BB185">
            <v>93172.800000000003</v>
          </cell>
          <cell r="BD185">
            <v>2.66</v>
          </cell>
          <cell r="BE185">
            <v>1.21</v>
          </cell>
          <cell r="BF185">
            <v>1.66</v>
          </cell>
          <cell r="BG185">
            <v>141706.25</v>
          </cell>
          <cell r="BI185">
            <v>1.33</v>
          </cell>
          <cell r="BJ185">
            <v>0.6</v>
          </cell>
          <cell r="BK185">
            <v>0.55000000000000004</v>
          </cell>
          <cell r="BL185">
            <v>170956.32</v>
          </cell>
          <cell r="BN185">
            <v>2</v>
          </cell>
          <cell r="BO185">
            <v>0.9</v>
          </cell>
          <cell r="BP185">
            <v>1.1100000000000001</v>
          </cell>
          <cell r="BQ185">
            <v>102756.25</v>
          </cell>
          <cell r="BS185">
            <v>1.33</v>
          </cell>
          <cell r="BT185">
            <v>0.6</v>
          </cell>
          <cell r="BU185">
            <v>0.55000000000000004</v>
          </cell>
          <cell r="BV185">
            <v>264554</v>
          </cell>
          <cell r="BX185">
            <v>1.33</v>
          </cell>
          <cell r="BY185">
            <v>0.6</v>
          </cell>
          <cell r="BZ185">
            <v>0.55000000000000004</v>
          </cell>
          <cell r="CA185">
            <v>229186.72</v>
          </cell>
          <cell r="CC185">
            <v>2.66</v>
          </cell>
          <cell r="CD185">
            <v>1.21</v>
          </cell>
          <cell r="CE185">
            <v>1.66</v>
          </cell>
          <cell r="CF185">
            <v>170047.5</v>
          </cell>
          <cell r="CH185">
            <v>6801775.5599999996</v>
          </cell>
          <cell r="CJ185">
            <v>6669769.1699999999</v>
          </cell>
        </row>
        <row r="186">
          <cell r="A186" t="str">
            <v>0107500302600</v>
          </cell>
          <cell r="B186" t="str">
            <v>PLEASANT HILL C U SCH DIST 3</v>
          </cell>
          <cell r="C186" t="str">
            <v>PIKE</v>
          </cell>
          <cell r="D186" t="str">
            <v>Unit</v>
          </cell>
          <cell r="E186">
            <v>289.75</v>
          </cell>
          <cell r="G186">
            <v>97</v>
          </cell>
          <cell r="H186">
            <v>110.5</v>
          </cell>
          <cell r="I186">
            <v>190</v>
          </cell>
          <cell r="K186">
            <v>146.75</v>
          </cell>
          <cell r="L186">
            <v>144</v>
          </cell>
          <cell r="M186">
            <v>63.5</v>
          </cell>
          <cell r="N186">
            <v>79.5</v>
          </cell>
          <cell r="P186">
            <v>39.543554006968641</v>
          </cell>
          <cell r="Q186">
            <v>57.456445993031359</v>
          </cell>
          <cell r="R186">
            <v>45.047038327526131</v>
          </cell>
          <cell r="S186">
            <v>65.452961672473862</v>
          </cell>
          <cell r="T186">
            <v>32.409407665505228</v>
          </cell>
          <cell r="U186">
            <v>47.090592334494772</v>
          </cell>
          <cell r="W186">
            <v>5.5</v>
          </cell>
          <cell r="X186">
            <v>4.87</v>
          </cell>
          <cell r="Y186">
            <v>3.5</v>
          </cell>
          <cell r="Z186">
            <v>890963.09</v>
          </cell>
          <cell r="AB186">
            <v>3.24</v>
          </cell>
          <cell r="AC186">
            <v>211244.41</v>
          </cell>
          <cell r="AE186">
            <v>0.73</v>
          </cell>
          <cell r="AF186">
            <v>0.31</v>
          </cell>
          <cell r="AG186">
            <v>0.39</v>
          </cell>
          <cell r="AH186">
            <v>92116.05</v>
          </cell>
          <cell r="AJ186">
            <v>0.32</v>
          </cell>
          <cell r="AK186">
            <v>0.14000000000000001</v>
          </cell>
          <cell r="AL186">
            <v>0.13</v>
          </cell>
          <cell r="AM186">
            <v>37732.81</v>
          </cell>
          <cell r="AO186">
            <v>19.5</v>
          </cell>
          <cell r="AP186">
            <v>4.92</v>
          </cell>
          <cell r="AQ186">
            <v>2.0499999999999998</v>
          </cell>
          <cell r="AR186">
            <v>30407.84</v>
          </cell>
          <cell r="AT186">
            <v>0.32</v>
          </cell>
          <cell r="AU186">
            <v>0.25</v>
          </cell>
          <cell r="AV186">
            <v>0.31</v>
          </cell>
          <cell r="AW186">
            <v>62343.68</v>
          </cell>
          <cell r="AY186">
            <v>0.19</v>
          </cell>
          <cell r="AZ186">
            <v>0.08</v>
          </cell>
          <cell r="BA186">
            <v>0.1</v>
          </cell>
          <cell r="BB186">
            <v>21546.21</v>
          </cell>
          <cell r="BD186">
            <v>0.65</v>
          </cell>
          <cell r="BE186">
            <v>0.28000000000000003</v>
          </cell>
          <cell r="BF186">
            <v>0.39</v>
          </cell>
          <cell r="BG186">
            <v>33825</v>
          </cell>
          <cell r="BI186">
            <v>0.32</v>
          </cell>
          <cell r="BJ186">
            <v>0.14000000000000001</v>
          </cell>
          <cell r="BK186">
            <v>0.13</v>
          </cell>
          <cell r="BL186">
            <v>40671.06</v>
          </cell>
          <cell r="BN186">
            <v>0.48</v>
          </cell>
          <cell r="BO186">
            <v>0.21</v>
          </cell>
          <cell r="BP186">
            <v>0.26</v>
          </cell>
          <cell r="BQ186">
            <v>24343.75</v>
          </cell>
          <cell r="BS186">
            <v>0.32</v>
          </cell>
          <cell r="BT186">
            <v>0.14000000000000001</v>
          </cell>
          <cell r="BU186">
            <v>0.13</v>
          </cell>
          <cell r="BV186">
            <v>62938.25</v>
          </cell>
          <cell r="BX186">
            <v>0.32</v>
          </cell>
          <cell r="BY186">
            <v>0.14000000000000001</v>
          </cell>
          <cell r="BZ186">
            <v>0.13</v>
          </cell>
          <cell r="CA186">
            <v>54524.26</v>
          </cell>
          <cell r="CC186">
            <v>0.65</v>
          </cell>
          <cell r="CD186">
            <v>0.28000000000000003</v>
          </cell>
          <cell r="CE186">
            <v>0.39</v>
          </cell>
          <cell r="CF186">
            <v>40590</v>
          </cell>
          <cell r="CH186">
            <v>1603246.4100000001</v>
          </cell>
          <cell r="CJ186">
            <v>1572838.57</v>
          </cell>
        </row>
        <row r="187">
          <cell r="A187" t="str">
            <v>0601610700200</v>
          </cell>
          <cell r="B187" t="str">
            <v>PLEASANTDALE SCHOOL DIST 107</v>
          </cell>
          <cell r="C187" t="str">
            <v>COOK</v>
          </cell>
          <cell r="D187" t="str">
            <v>Elementary</v>
          </cell>
          <cell r="E187">
            <v>787.3</v>
          </cell>
          <cell r="G187">
            <v>301.99</v>
          </cell>
          <cell r="H187">
            <v>479.80999999999995</v>
          </cell>
          <cell r="I187">
            <v>479.80999999999995</v>
          </cell>
          <cell r="K187">
            <v>490.97999999999996</v>
          </cell>
          <cell r="L187">
            <v>485.47999999999996</v>
          </cell>
          <cell r="M187">
            <v>296.32</v>
          </cell>
          <cell r="N187">
            <v>0</v>
          </cell>
          <cell r="P187">
            <v>47.125581990278853</v>
          </cell>
          <cell r="Q187">
            <v>254.86441800972116</v>
          </cell>
          <cell r="R187">
            <v>74.874418009721154</v>
          </cell>
          <cell r="S187">
            <v>404.93558199027882</v>
          </cell>
          <cell r="T187">
            <v>0</v>
          </cell>
          <cell r="U187">
            <v>0</v>
          </cell>
          <cell r="W187">
            <v>15.88</v>
          </cell>
          <cell r="X187">
            <v>19.940000000000001</v>
          </cell>
          <cell r="Y187">
            <v>0</v>
          </cell>
          <cell r="Z187">
            <v>2221090.7400000002</v>
          </cell>
          <cell r="AB187">
            <v>7.16</v>
          </cell>
          <cell r="AC187">
            <v>444218.14</v>
          </cell>
          <cell r="AE187">
            <v>2.4500000000000002</v>
          </cell>
          <cell r="AF187">
            <v>1.48</v>
          </cell>
          <cell r="AG187">
            <v>0</v>
          </cell>
          <cell r="AH187">
            <v>243687.51</v>
          </cell>
          <cell r="AJ187">
            <v>1.0900000000000001</v>
          </cell>
          <cell r="AK187">
            <v>0.65</v>
          </cell>
          <cell r="AL187">
            <v>0</v>
          </cell>
          <cell r="AM187">
            <v>107892.18</v>
          </cell>
          <cell r="AO187">
            <v>49.690000000000005</v>
          </cell>
          <cell r="AP187">
            <v>11.190000000000001</v>
          </cell>
          <cell r="AQ187">
            <v>5.58</v>
          </cell>
          <cell r="AR187">
            <v>76031.3</v>
          </cell>
          <cell r="AT187">
            <v>1.0900000000000001</v>
          </cell>
          <cell r="AU187">
            <v>1.18</v>
          </cell>
          <cell r="AV187">
            <v>0</v>
          </cell>
          <cell r="AW187">
            <v>152693.82</v>
          </cell>
          <cell r="AY187">
            <v>0.65</v>
          </cell>
          <cell r="AZ187">
            <v>0.39</v>
          </cell>
          <cell r="BA187">
            <v>0</v>
          </cell>
          <cell r="BB187">
            <v>60562.32</v>
          </cell>
          <cell r="BD187">
            <v>2.1800000000000002</v>
          </cell>
          <cell r="BE187">
            <v>1.31</v>
          </cell>
          <cell r="BF187">
            <v>0</v>
          </cell>
          <cell r="BG187">
            <v>89431.25</v>
          </cell>
          <cell r="BI187">
            <v>1.0900000000000001</v>
          </cell>
          <cell r="BJ187">
            <v>0.65</v>
          </cell>
          <cell r="BK187">
            <v>0</v>
          </cell>
          <cell r="BL187">
            <v>119945.16</v>
          </cell>
          <cell r="BN187">
            <v>1.63</v>
          </cell>
          <cell r="BO187">
            <v>0.98</v>
          </cell>
          <cell r="BP187">
            <v>0</v>
          </cell>
          <cell r="BQ187">
            <v>66881.25</v>
          </cell>
          <cell r="BS187">
            <v>1.0900000000000001</v>
          </cell>
          <cell r="BT187">
            <v>0.65</v>
          </cell>
          <cell r="BU187">
            <v>0</v>
          </cell>
          <cell r="BV187">
            <v>185614.5</v>
          </cell>
          <cell r="BX187">
            <v>1.0900000000000001</v>
          </cell>
          <cell r="BY187">
            <v>0.65</v>
          </cell>
          <cell r="BZ187">
            <v>0</v>
          </cell>
          <cell r="CA187">
            <v>160800.35999999999</v>
          </cell>
          <cell r="CC187">
            <v>2.1800000000000002</v>
          </cell>
          <cell r="CD187">
            <v>1.31</v>
          </cell>
          <cell r="CE187">
            <v>0</v>
          </cell>
          <cell r="CF187">
            <v>107317.5</v>
          </cell>
          <cell r="CH187">
            <v>4036166.0300000003</v>
          </cell>
          <cell r="CJ187">
            <v>3960134.7300000004</v>
          </cell>
        </row>
        <row r="188">
          <cell r="A188" t="str">
            <v>0701614350200</v>
          </cell>
          <cell r="B188" t="str">
            <v>POSEN-ROBBINS EL SCH DIST 143-5</v>
          </cell>
          <cell r="C188" t="str">
            <v>COOK</v>
          </cell>
          <cell r="D188" t="str">
            <v>Elementary</v>
          </cell>
          <cell r="E188">
            <v>1498.64</v>
          </cell>
          <cell r="G188">
            <v>608.49</v>
          </cell>
          <cell r="H188">
            <v>884.82</v>
          </cell>
          <cell r="I188">
            <v>884.82</v>
          </cell>
          <cell r="K188">
            <v>980.65000000000009</v>
          </cell>
          <cell r="L188">
            <v>975.32</v>
          </cell>
          <cell r="M188">
            <v>517.99</v>
          </cell>
          <cell r="N188">
            <v>0</v>
          </cell>
          <cell r="P188">
            <v>554.71113948209018</v>
          </cell>
          <cell r="Q188">
            <v>53.778860517909834</v>
          </cell>
          <cell r="R188">
            <v>806.61886051790998</v>
          </cell>
          <cell r="S188">
            <v>78.20113948209007</v>
          </cell>
          <cell r="T188">
            <v>0</v>
          </cell>
          <cell r="U188">
            <v>0</v>
          </cell>
          <cell r="W188">
            <v>39.659999999999997</v>
          </cell>
          <cell r="X188">
            <v>43.45</v>
          </cell>
          <cell r="Y188">
            <v>0</v>
          </cell>
          <cell r="Z188">
            <v>5153401.7699999996</v>
          </cell>
          <cell r="AB188">
            <v>16.62</v>
          </cell>
          <cell r="AC188">
            <v>1030680.35</v>
          </cell>
          <cell r="AE188">
            <v>4.9000000000000004</v>
          </cell>
          <cell r="AF188">
            <v>2.58</v>
          </cell>
          <cell r="AG188">
            <v>0</v>
          </cell>
          <cell r="AH188">
            <v>463812.36</v>
          </cell>
          <cell r="AJ188">
            <v>2.17</v>
          </cell>
          <cell r="AK188">
            <v>1.1499999999999999</v>
          </cell>
          <cell r="AL188">
            <v>0</v>
          </cell>
          <cell r="AM188">
            <v>205863.24</v>
          </cell>
          <cell r="AO188">
            <v>112.52000000000001</v>
          </cell>
          <cell r="AP188">
            <v>59.66</v>
          </cell>
          <cell r="AQ188">
            <v>10.62</v>
          </cell>
          <cell r="AR188">
            <v>212573.91</v>
          </cell>
          <cell r="AT188">
            <v>2.17</v>
          </cell>
          <cell r="AU188">
            <v>2.0699999999999998</v>
          </cell>
          <cell r="AV188">
            <v>0</v>
          </cell>
          <cell r="AW188">
            <v>285207.84000000003</v>
          </cell>
          <cell r="AY188">
            <v>1.3</v>
          </cell>
          <cell r="AZ188">
            <v>0.69</v>
          </cell>
          <cell r="BA188">
            <v>0</v>
          </cell>
          <cell r="BB188">
            <v>115883.67</v>
          </cell>
          <cell r="BD188">
            <v>4.3499999999999996</v>
          </cell>
          <cell r="BE188">
            <v>2.2999999999999998</v>
          </cell>
          <cell r="BF188">
            <v>0</v>
          </cell>
          <cell r="BG188">
            <v>170406.25</v>
          </cell>
          <cell r="BI188">
            <v>2.17</v>
          </cell>
          <cell r="BJ188">
            <v>1.1499999999999999</v>
          </cell>
          <cell r="BK188">
            <v>0</v>
          </cell>
          <cell r="BL188">
            <v>228860.88</v>
          </cell>
          <cell r="BN188">
            <v>3.26</v>
          </cell>
          <cell r="BO188">
            <v>1.72</v>
          </cell>
          <cell r="BP188">
            <v>0</v>
          </cell>
          <cell r="BQ188">
            <v>127612.5</v>
          </cell>
          <cell r="BS188">
            <v>2.17</v>
          </cell>
          <cell r="BT188">
            <v>1.1499999999999999</v>
          </cell>
          <cell r="BU188">
            <v>0</v>
          </cell>
          <cell r="BV188">
            <v>354161</v>
          </cell>
          <cell r="BX188">
            <v>2.17</v>
          </cell>
          <cell r="BY188">
            <v>1.1499999999999999</v>
          </cell>
          <cell r="BZ188">
            <v>0</v>
          </cell>
          <cell r="CA188">
            <v>306814.48</v>
          </cell>
          <cell r="CC188">
            <v>4.3499999999999996</v>
          </cell>
          <cell r="CD188">
            <v>2.2999999999999998</v>
          </cell>
          <cell r="CE188">
            <v>0</v>
          </cell>
          <cell r="CF188">
            <v>204487.5</v>
          </cell>
          <cell r="CH188">
            <v>8859765.75</v>
          </cell>
          <cell r="CJ188">
            <v>8647191.8399999999</v>
          </cell>
        </row>
        <row r="189">
          <cell r="A189" t="str">
            <v>0410113300400</v>
          </cell>
          <cell r="B189" t="str">
            <v>PRAIRIE HILL C C SCH DIST 133</v>
          </cell>
          <cell r="C189" t="str">
            <v>WINNEBAGO</v>
          </cell>
          <cell r="D189" t="str">
            <v>Elementary</v>
          </cell>
          <cell r="E189">
            <v>722.71</v>
          </cell>
          <cell r="G189">
            <v>289.98</v>
          </cell>
          <cell r="H189">
            <v>420.47999999999996</v>
          </cell>
          <cell r="I189">
            <v>420.47999999999996</v>
          </cell>
          <cell r="K189">
            <v>456.06</v>
          </cell>
          <cell r="L189">
            <v>443.81</v>
          </cell>
          <cell r="M189">
            <v>266.64999999999998</v>
          </cell>
          <cell r="N189">
            <v>0</v>
          </cell>
          <cell r="P189">
            <v>46.121864707372687</v>
          </cell>
          <cell r="Q189">
            <v>243.85813529262734</v>
          </cell>
          <cell r="R189">
            <v>66.878135292627306</v>
          </cell>
          <cell r="S189">
            <v>353.60186470737267</v>
          </cell>
          <cell r="T189">
            <v>0</v>
          </cell>
          <cell r="U189">
            <v>0</v>
          </cell>
          <cell r="W189">
            <v>15.26</v>
          </cell>
          <cell r="X189">
            <v>17.48</v>
          </cell>
          <cell r="Y189">
            <v>0</v>
          </cell>
          <cell r="Z189">
            <v>2030109.18</v>
          </cell>
          <cell r="AB189">
            <v>6.54</v>
          </cell>
          <cell r="AC189">
            <v>406021.83</v>
          </cell>
          <cell r="AE189">
            <v>2.2799999999999998</v>
          </cell>
          <cell r="AF189">
            <v>1.33</v>
          </cell>
          <cell r="AG189">
            <v>0</v>
          </cell>
          <cell r="AH189">
            <v>223845.27</v>
          </cell>
          <cell r="AJ189">
            <v>1.01</v>
          </cell>
          <cell r="AK189">
            <v>0.59</v>
          </cell>
          <cell r="AL189">
            <v>0</v>
          </cell>
          <cell r="AM189">
            <v>99211.199999999997</v>
          </cell>
          <cell r="AO189">
            <v>45.440000000000005</v>
          </cell>
          <cell r="AP189">
            <v>8.19</v>
          </cell>
          <cell r="AQ189">
            <v>5.12</v>
          </cell>
          <cell r="AR189">
            <v>67074.33</v>
          </cell>
          <cell r="AT189">
            <v>1.01</v>
          </cell>
          <cell r="AU189">
            <v>1.06</v>
          </cell>
          <cell r="AV189">
            <v>0</v>
          </cell>
          <cell r="AW189">
            <v>139240.62</v>
          </cell>
          <cell r="AY189">
            <v>0.6</v>
          </cell>
          <cell r="AZ189">
            <v>0.35</v>
          </cell>
          <cell r="BA189">
            <v>0</v>
          </cell>
          <cell r="BB189">
            <v>55321.35</v>
          </cell>
          <cell r="BD189">
            <v>2.02</v>
          </cell>
          <cell r="BE189">
            <v>1.18</v>
          </cell>
          <cell r="BF189">
            <v>0</v>
          </cell>
          <cell r="BG189">
            <v>82000</v>
          </cell>
          <cell r="BI189">
            <v>1.01</v>
          </cell>
          <cell r="BJ189">
            <v>0.59</v>
          </cell>
          <cell r="BK189">
            <v>0</v>
          </cell>
          <cell r="BL189">
            <v>110294.39999999999</v>
          </cell>
          <cell r="BN189">
            <v>1.52</v>
          </cell>
          <cell r="BO189">
            <v>0.88</v>
          </cell>
          <cell r="BP189">
            <v>0</v>
          </cell>
          <cell r="BQ189">
            <v>61500</v>
          </cell>
          <cell r="BS189">
            <v>1.01</v>
          </cell>
          <cell r="BT189">
            <v>0.59</v>
          </cell>
          <cell r="BU189">
            <v>0</v>
          </cell>
          <cell r="BV189">
            <v>170680</v>
          </cell>
          <cell r="BX189">
            <v>1.01</v>
          </cell>
          <cell r="BY189">
            <v>0.59</v>
          </cell>
          <cell r="BZ189">
            <v>0</v>
          </cell>
          <cell r="CA189">
            <v>147862.39999999999</v>
          </cell>
          <cell r="CC189">
            <v>2.02</v>
          </cell>
          <cell r="CD189">
            <v>1.18</v>
          </cell>
          <cell r="CE189">
            <v>0</v>
          </cell>
          <cell r="CF189">
            <v>98400</v>
          </cell>
          <cell r="CH189">
            <v>3691560.58</v>
          </cell>
          <cell r="CJ189">
            <v>3624486.25</v>
          </cell>
        </row>
        <row r="190">
          <cell r="A190" t="str">
            <v>0701614400200</v>
          </cell>
          <cell r="B190" t="str">
            <v>PRAIRIE-HILLS ELEM SCH DIST 144</v>
          </cell>
          <cell r="C190" t="str">
            <v>COOK</v>
          </cell>
          <cell r="D190" t="str">
            <v>Elementary</v>
          </cell>
          <cell r="E190">
            <v>2594</v>
          </cell>
          <cell r="G190">
            <v>1051.5</v>
          </cell>
          <cell r="H190">
            <v>1528.5</v>
          </cell>
          <cell r="I190">
            <v>1528.5</v>
          </cell>
          <cell r="K190">
            <v>1679.5</v>
          </cell>
          <cell r="L190">
            <v>1665.5</v>
          </cell>
          <cell r="M190">
            <v>914.5</v>
          </cell>
          <cell r="N190">
            <v>0</v>
          </cell>
          <cell r="P190">
            <v>804.51976744186049</v>
          </cell>
          <cell r="Q190">
            <v>246.98023255813951</v>
          </cell>
          <cell r="R190">
            <v>1169.4802325581395</v>
          </cell>
          <cell r="S190">
            <v>359.01976744186049</v>
          </cell>
          <cell r="T190">
            <v>0</v>
          </cell>
          <cell r="U190">
            <v>0</v>
          </cell>
          <cell r="W190">
            <v>65.98</v>
          </cell>
          <cell r="X190">
            <v>72.83</v>
          </cell>
          <cell r="Y190">
            <v>0</v>
          </cell>
          <cell r="Z190">
            <v>8607191.6699999999</v>
          </cell>
          <cell r="AB190">
            <v>27.76</v>
          </cell>
          <cell r="AC190">
            <v>1721438.33</v>
          </cell>
          <cell r="AE190">
            <v>8.39</v>
          </cell>
          <cell r="AF190">
            <v>4.57</v>
          </cell>
          <cell r="AG190">
            <v>0</v>
          </cell>
          <cell r="AH190">
            <v>803610.72</v>
          </cell>
          <cell r="AJ190">
            <v>3.73</v>
          </cell>
          <cell r="AK190">
            <v>2.0299999999999998</v>
          </cell>
          <cell r="AL190">
            <v>0</v>
          </cell>
          <cell r="AM190">
            <v>357160.32</v>
          </cell>
          <cell r="AO190">
            <v>188.72999999999996</v>
          </cell>
          <cell r="AP190">
            <v>70.25</v>
          </cell>
          <cell r="AQ190">
            <v>18.39</v>
          </cell>
          <cell r="AR190">
            <v>320887.57</v>
          </cell>
          <cell r="AT190">
            <v>3.73</v>
          </cell>
          <cell r="AU190">
            <v>3.65</v>
          </cell>
          <cell r="AV190">
            <v>0</v>
          </cell>
          <cell r="AW190">
            <v>496423.08</v>
          </cell>
          <cell r="AY190">
            <v>2.23</v>
          </cell>
          <cell r="AZ190">
            <v>1.21</v>
          </cell>
          <cell r="BA190">
            <v>0</v>
          </cell>
          <cell r="BB190">
            <v>200321.52</v>
          </cell>
          <cell r="BD190">
            <v>7.46</v>
          </cell>
          <cell r="BE190">
            <v>4.0599999999999996</v>
          </cell>
          <cell r="BF190">
            <v>0</v>
          </cell>
          <cell r="BG190">
            <v>295200</v>
          </cell>
          <cell r="BI190">
            <v>3.73</v>
          </cell>
          <cell r="BJ190">
            <v>2.0299999999999998</v>
          </cell>
          <cell r="BK190">
            <v>0</v>
          </cell>
          <cell r="BL190">
            <v>397059.84000000003</v>
          </cell>
          <cell r="BN190">
            <v>5.59</v>
          </cell>
          <cell r="BO190">
            <v>3.04</v>
          </cell>
          <cell r="BP190">
            <v>0</v>
          </cell>
          <cell r="BQ190">
            <v>221143.75</v>
          </cell>
          <cell r="BS190">
            <v>3.73</v>
          </cell>
          <cell r="BT190">
            <v>2.0299999999999998</v>
          </cell>
          <cell r="BU190">
            <v>0</v>
          </cell>
          <cell r="BV190">
            <v>614448</v>
          </cell>
          <cell r="BX190">
            <v>3.73</v>
          </cell>
          <cell r="BY190">
            <v>2.0299999999999998</v>
          </cell>
          <cell r="BZ190">
            <v>0</v>
          </cell>
          <cell r="CA190">
            <v>532304.64000000001</v>
          </cell>
          <cell r="CC190">
            <v>7.46</v>
          </cell>
          <cell r="CD190">
            <v>4.0599999999999996</v>
          </cell>
          <cell r="CE190">
            <v>0</v>
          </cell>
          <cell r="CF190">
            <v>354240</v>
          </cell>
          <cell r="CH190">
            <v>14921429.440000001</v>
          </cell>
          <cell r="CJ190">
            <v>14600541.870000001</v>
          </cell>
        </row>
        <row r="191">
          <cell r="A191" t="str">
            <v>0901019700400</v>
          </cell>
          <cell r="B191" t="str">
            <v>PRAIRIEVIEW-OGDEN CCSD 197</v>
          </cell>
          <cell r="C191" t="str">
            <v>CHAMPAIGN</v>
          </cell>
          <cell r="D191" t="str">
            <v>Elementary</v>
          </cell>
          <cell r="E191">
            <v>256.25</v>
          </cell>
          <cell r="G191">
            <v>123.5</v>
          </cell>
          <cell r="H191">
            <v>130</v>
          </cell>
          <cell r="I191">
            <v>130</v>
          </cell>
          <cell r="K191">
            <v>185.75</v>
          </cell>
          <cell r="L191">
            <v>183</v>
          </cell>
          <cell r="M191">
            <v>70.5</v>
          </cell>
          <cell r="N191">
            <v>0</v>
          </cell>
          <cell r="P191">
            <v>27.76923076923077</v>
          </cell>
          <cell r="Q191">
            <v>95.730769230769226</v>
          </cell>
          <cell r="R191">
            <v>29.230769230769234</v>
          </cell>
          <cell r="S191">
            <v>100.76923076923077</v>
          </cell>
          <cell r="T191">
            <v>0</v>
          </cell>
          <cell r="U191">
            <v>0</v>
          </cell>
          <cell r="W191">
            <v>6.63</v>
          </cell>
          <cell r="X191">
            <v>5.49</v>
          </cell>
          <cell r="Y191">
            <v>0</v>
          </cell>
          <cell r="Z191">
            <v>751524.84</v>
          </cell>
          <cell r="AB191">
            <v>2.42</v>
          </cell>
          <cell r="AC191">
            <v>150304.95999999999</v>
          </cell>
          <cell r="AE191">
            <v>0.92</v>
          </cell>
          <cell r="AF191">
            <v>0.35</v>
          </cell>
          <cell r="AG191">
            <v>0</v>
          </cell>
          <cell r="AH191">
            <v>78748.89</v>
          </cell>
          <cell r="AJ191">
            <v>0.41</v>
          </cell>
          <cell r="AK191">
            <v>0.15</v>
          </cell>
          <cell r="AL191">
            <v>0</v>
          </cell>
          <cell r="AM191">
            <v>34723.919999999998</v>
          </cell>
          <cell r="AO191">
            <v>16.699999999999996</v>
          </cell>
          <cell r="AP191">
            <v>3.2</v>
          </cell>
          <cell r="AQ191">
            <v>1.81</v>
          </cell>
          <cell r="AR191">
            <v>24845.9</v>
          </cell>
          <cell r="AT191">
            <v>0.41</v>
          </cell>
          <cell r="AU191">
            <v>0.28000000000000003</v>
          </cell>
          <cell r="AV191">
            <v>0</v>
          </cell>
          <cell r="AW191">
            <v>46413.54</v>
          </cell>
          <cell r="AY191">
            <v>0.24</v>
          </cell>
          <cell r="AZ191">
            <v>0.09</v>
          </cell>
          <cell r="BA191">
            <v>0</v>
          </cell>
          <cell r="BB191">
            <v>19216.89</v>
          </cell>
          <cell r="BD191">
            <v>0.82</v>
          </cell>
          <cell r="BE191">
            <v>0.31</v>
          </cell>
          <cell r="BF191">
            <v>0</v>
          </cell>
          <cell r="BG191">
            <v>28956.25</v>
          </cell>
          <cell r="BI191">
            <v>0.41</v>
          </cell>
          <cell r="BJ191">
            <v>0.15</v>
          </cell>
          <cell r="BK191">
            <v>0</v>
          </cell>
          <cell r="BL191">
            <v>38603.040000000001</v>
          </cell>
          <cell r="BN191">
            <v>0.61</v>
          </cell>
          <cell r="BO191">
            <v>0.23</v>
          </cell>
          <cell r="BP191">
            <v>0</v>
          </cell>
          <cell r="BQ191">
            <v>21525</v>
          </cell>
          <cell r="BS191">
            <v>0.41</v>
          </cell>
          <cell r="BT191">
            <v>0.15</v>
          </cell>
          <cell r="BU191">
            <v>0</v>
          </cell>
          <cell r="BV191">
            <v>59738</v>
          </cell>
          <cell r="BX191">
            <v>0.41</v>
          </cell>
          <cell r="BY191">
            <v>0.15</v>
          </cell>
          <cell r="BZ191">
            <v>0</v>
          </cell>
          <cell r="CA191">
            <v>51751.839999999997</v>
          </cell>
          <cell r="CC191">
            <v>0.82</v>
          </cell>
          <cell r="CD191">
            <v>0.31</v>
          </cell>
          <cell r="CE191">
            <v>0</v>
          </cell>
          <cell r="CF191">
            <v>34747.5</v>
          </cell>
          <cell r="CH191">
            <v>1341100.57</v>
          </cell>
          <cell r="CJ191">
            <v>1316254.6700000002</v>
          </cell>
        </row>
        <row r="192">
          <cell r="A192" t="str">
            <v>0501602300200</v>
          </cell>
          <cell r="B192" t="str">
            <v>PROSPECT HEIGHTS SCHOOL DIST 23</v>
          </cell>
          <cell r="C192" t="str">
            <v>COOK</v>
          </cell>
          <cell r="D192" t="str">
            <v>Elementary</v>
          </cell>
          <cell r="E192">
            <v>1482.5</v>
          </cell>
          <cell r="G192">
            <v>582.5</v>
          </cell>
          <cell r="H192">
            <v>876</v>
          </cell>
          <cell r="I192">
            <v>876</v>
          </cell>
          <cell r="K192">
            <v>946</v>
          </cell>
          <cell r="L192">
            <v>922</v>
          </cell>
          <cell r="M192">
            <v>536.5</v>
          </cell>
          <cell r="N192">
            <v>0</v>
          </cell>
          <cell r="P192">
            <v>234.03839561193007</v>
          </cell>
          <cell r="Q192">
            <v>348.46160438806993</v>
          </cell>
          <cell r="R192">
            <v>351.96160438806993</v>
          </cell>
          <cell r="S192">
            <v>524.03839561193013</v>
          </cell>
          <cell r="T192">
            <v>0</v>
          </cell>
          <cell r="U192">
            <v>0</v>
          </cell>
          <cell r="W192">
            <v>33.020000000000003</v>
          </cell>
          <cell r="X192">
            <v>38.549999999999997</v>
          </cell>
          <cell r="Y192">
            <v>0</v>
          </cell>
          <cell r="Z192">
            <v>4437840.99</v>
          </cell>
          <cell r="AB192">
            <v>14.31</v>
          </cell>
          <cell r="AC192">
            <v>887568.19</v>
          </cell>
          <cell r="AE192">
            <v>4.7300000000000004</v>
          </cell>
          <cell r="AF192">
            <v>2.68</v>
          </cell>
          <cell r="AG192">
            <v>0</v>
          </cell>
          <cell r="AH192">
            <v>459471.87</v>
          </cell>
          <cell r="AJ192">
            <v>2.1</v>
          </cell>
          <cell r="AK192">
            <v>1.19</v>
          </cell>
          <cell r="AL192">
            <v>0</v>
          </cell>
          <cell r="AM192">
            <v>204003.03</v>
          </cell>
          <cell r="AO192">
            <v>98.55</v>
          </cell>
          <cell r="AP192">
            <v>39.15</v>
          </cell>
          <cell r="AQ192">
            <v>10.51</v>
          </cell>
          <cell r="AR192">
            <v>170964.78</v>
          </cell>
          <cell r="AT192">
            <v>2.1</v>
          </cell>
          <cell r="AU192">
            <v>2.14</v>
          </cell>
          <cell r="AV192">
            <v>0</v>
          </cell>
          <cell r="AW192">
            <v>285207.84000000003</v>
          </cell>
          <cell r="AY192">
            <v>1.26</v>
          </cell>
          <cell r="AZ192">
            <v>0.71</v>
          </cell>
          <cell r="BA192">
            <v>0</v>
          </cell>
          <cell r="BB192">
            <v>114719.01</v>
          </cell>
          <cell r="BD192">
            <v>4.2</v>
          </cell>
          <cell r="BE192">
            <v>2.38</v>
          </cell>
          <cell r="BF192">
            <v>0</v>
          </cell>
          <cell r="BG192">
            <v>168612.5</v>
          </cell>
          <cell r="BI192">
            <v>2.1</v>
          </cell>
          <cell r="BJ192">
            <v>1.19</v>
          </cell>
          <cell r="BK192">
            <v>0</v>
          </cell>
          <cell r="BL192">
            <v>226792.86</v>
          </cell>
          <cell r="BN192">
            <v>3.15</v>
          </cell>
          <cell r="BO192">
            <v>1.78</v>
          </cell>
          <cell r="BP192">
            <v>0</v>
          </cell>
          <cell r="BQ192">
            <v>126331.25</v>
          </cell>
          <cell r="BS192">
            <v>2.1</v>
          </cell>
          <cell r="BT192">
            <v>1.19</v>
          </cell>
          <cell r="BU192">
            <v>0</v>
          </cell>
          <cell r="BV192">
            <v>350960.75</v>
          </cell>
          <cell r="BX192">
            <v>2.1</v>
          </cell>
          <cell r="BY192">
            <v>1.19</v>
          </cell>
          <cell r="BZ192">
            <v>0</v>
          </cell>
          <cell r="CA192">
            <v>304042.06</v>
          </cell>
          <cell r="CC192">
            <v>4.2</v>
          </cell>
          <cell r="CD192">
            <v>2.38</v>
          </cell>
          <cell r="CE192">
            <v>0</v>
          </cell>
          <cell r="CF192">
            <v>202335</v>
          </cell>
          <cell r="CH192">
            <v>7938850.1299999999</v>
          </cell>
          <cell r="CJ192">
            <v>7767885.3499999996</v>
          </cell>
        </row>
        <row r="193">
          <cell r="A193" t="str">
            <v>0601620901700</v>
          </cell>
          <cell r="B193" t="str">
            <v>PROVISO TWP H S DIST 209</v>
          </cell>
          <cell r="C193" t="str">
            <v>COOK</v>
          </cell>
          <cell r="D193" t="str">
            <v>High School</v>
          </cell>
          <cell r="E193">
            <v>4521.4799999999996</v>
          </cell>
          <cell r="G193">
            <v>0</v>
          </cell>
          <cell r="H193">
            <v>0</v>
          </cell>
          <cell r="I193">
            <v>4521.4800000000005</v>
          </cell>
          <cell r="K193">
            <v>0</v>
          </cell>
          <cell r="L193">
            <v>0</v>
          </cell>
          <cell r="M193">
            <v>0</v>
          </cell>
          <cell r="N193">
            <v>4521.4800000000005</v>
          </cell>
          <cell r="P193">
            <v>0</v>
          </cell>
          <cell r="Q193">
            <v>0</v>
          </cell>
          <cell r="R193">
            <v>0</v>
          </cell>
          <cell r="S193">
            <v>0</v>
          </cell>
          <cell r="T193">
            <v>3655</v>
          </cell>
          <cell r="U193">
            <v>866.48000000000047</v>
          </cell>
          <cell r="W193">
            <v>0</v>
          </cell>
          <cell r="X193">
            <v>0</v>
          </cell>
          <cell r="Y193">
            <v>217.4</v>
          </cell>
          <cell r="Z193">
            <v>15401268.199999999</v>
          </cell>
          <cell r="AB193">
            <v>72.45</v>
          </cell>
          <cell r="AC193">
            <v>5133242.6900000004</v>
          </cell>
          <cell r="AE193">
            <v>0</v>
          </cell>
          <cell r="AF193">
            <v>0</v>
          </cell>
          <cell r="AG193">
            <v>22.6</v>
          </cell>
          <cell r="AH193">
            <v>1601051.8</v>
          </cell>
          <cell r="AJ193">
            <v>0</v>
          </cell>
          <cell r="AK193">
            <v>0</v>
          </cell>
          <cell r="AL193">
            <v>7.53</v>
          </cell>
          <cell r="AM193">
            <v>533447.79</v>
          </cell>
          <cell r="AO193">
            <v>326</v>
          </cell>
          <cell r="AP193">
            <v>138.66999999999999</v>
          </cell>
          <cell r="AQ193">
            <v>32.06</v>
          </cell>
          <cell r="AR193">
            <v>575301</v>
          </cell>
          <cell r="AT193">
            <v>0</v>
          </cell>
          <cell r="AU193">
            <v>0</v>
          </cell>
          <cell r="AV193">
            <v>18.079999999999998</v>
          </cell>
          <cell r="AW193">
            <v>1399862.08</v>
          </cell>
          <cell r="AY193">
            <v>0</v>
          </cell>
          <cell r="AZ193">
            <v>0</v>
          </cell>
          <cell r="BA193">
            <v>6.02</v>
          </cell>
          <cell r="BB193">
            <v>350562.66</v>
          </cell>
          <cell r="BD193">
            <v>0</v>
          </cell>
          <cell r="BE193">
            <v>0</v>
          </cell>
          <cell r="BF193">
            <v>22.6</v>
          </cell>
          <cell r="BG193">
            <v>579125</v>
          </cell>
          <cell r="BI193">
            <v>0</v>
          </cell>
          <cell r="BJ193">
            <v>0</v>
          </cell>
          <cell r="BK193">
            <v>7.53</v>
          </cell>
          <cell r="BL193">
            <v>519073.02</v>
          </cell>
          <cell r="BN193">
            <v>0</v>
          </cell>
          <cell r="BO193">
            <v>0</v>
          </cell>
          <cell r="BP193">
            <v>15.07</v>
          </cell>
          <cell r="BQ193">
            <v>386168.75</v>
          </cell>
          <cell r="BS193">
            <v>0</v>
          </cell>
          <cell r="BT193">
            <v>0</v>
          </cell>
          <cell r="BU193">
            <v>7.53</v>
          </cell>
          <cell r="BV193">
            <v>803262.75</v>
          </cell>
          <cell r="BX193">
            <v>0</v>
          </cell>
          <cell r="BY193">
            <v>0</v>
          </cell>
          <cell r="BZ193">
            <v>7.53</v>
          </cell>
          <cell r="CA193">
            <v>695877.42</v>
          </cell>
          <cell r="CC193">
            <v>0</v>
          </cell>
          <cell r="CD193">
            <v>0</v>
          </cell>
          <cell r="CE193">
            <v>22.6</v>
          </cell>
          <cell r="CF193">
            <v>694950</v>
          </cell>
          <cell r="CH193">
            <v>28673193.160000004</v>
          </cell>
          <cell r="CJ193">
            <v>28097892.160000004</v>
          </cell>
        </row>
        <row r="194">
          <cell r="A194" t="str">
            <v>0302620402600</v>
          </cell>
          <cell r="B194" t="str">
            <v>RAMSEY COMM UNIT SCH DIST 204</v>
          </cell>
          <cell r="C194" t="str">
            <v>FAYETTE</v>
          </cell>
          <cell r="D194" t="str">
            <v>Unit</v>
          </cell>
          <cell r="E194">
            <v>421.13</v>
          </cell>
          <cell r="G194">
            <v>104.97999999999999</v>
          </cell>
          <cell r="H194">
            <v>175.82999999999998</v>
          </cell>
          <cell r="I194">
            <v>314.48999999999995</v>
          </cell>
          <cell r="K194">
            <v>174.14</v>
          </cell>
          <cell r="L194">
            <v>172.48</v>
          </cell>
          <cell r="M194">
            <v>108.33</v>
          </cell>
          <cell r="N194">
            <v>138.66</v>
          </cell>
          <cell r="P194">
            <v>48.884886642668135</v>
          </cell>
          <cell r="Q194">
            <v>56.095113357331854</v>
          </cell>
          <cell r="R194">
            <v>81.876830047440833</v>
          </cell>
          <cell r="S194">
            <v>93.953169952559151</v>
          </cell>
          <cell r="T194">
            <v>64.568283309891072</v>
          </cell>
          <cell r="U194">
            <v>74.091716690108925</v>
          </cell>
          <cell r="W194">
            <v>6.06</v>
          </cell>
          <cell r="X194">
            <v>7.85</v>
          </cell>
          <cell r="Y194">
            <v>6.19</v>
          </cell>
          <cell r="Z194">
            <v>1301035.54</v>
          </cell>
          <cell r="AB194">
            <v>4.84</v>
          </cell>
          <cell r="AC194">
            <v>318661.58</v>
          </cell>
          <cell r="AE194">
            <v>0.87</v>
          </cell>
          <cell r="AF194">
            <v>0.54</v>
          </cell>
          <cell r="AG194">
            <v>0.69</v>
          </cell>
          <cell r="AH194">
            <v>136311.54</v>
          </cell>
          <cell r="AJ194">
            <v>0.38</v>
          </cell>
          <cell r="AK194">
            <v>0.24</v>
          </cell>
          <cell r="AL194">
            <v>0.23</v>
          </cell>
          <cell r="AM194">
            <v>54738.23</v>
          </cell>
          <cell r="AO194">
            <v>28.44</v>
          </cell>
          <cell r="AP194">
            <v>7.7800000000000011</v>
          </cell>
          <cell r="AQ194">
            <v>2.98</v>
          </cell>
          <cell r="AR194">
            <v>45072.39</v>
          </cell>
          <cell r="AT194">
            <v>0.38</v>
          </cell>
          <cell r="AU194">
            <v>0.43</v>
          </cell>
          <cell r="AV194">
            <v>0.55000000000000004</v>
          </cell>
          <cell r="AW194">
            <v>97069.759999999995</v>
          </cell>
          <cell r="AY194">
            <v>0.23</v>
          </cell>
          <cell r="AZ194">
            <v>0.14000000000000001</v>
          </cell>
          <cell r="BA194">
            <v>0.18</v>
          </cell>
          <cell r="BB194">
            <v>32028.15</v>
          </cell>
          <cell r="BD194">
            <v>0.77</v>
          </cell>
          <cell r="BE194">
            <v>0.48</v>
          </cell>
          <cell r="BF194">
            <v>0.69</v>
          </cell>
          <cell r="BG194">
            <v>49712.5</v>
          </cell>
          <cell r="BI194">
            <v>0.38</v>
          </cell>
          <cell r="BJ194">
            <v>0.24</v>
          </cell>
          <cell r="BK194">
            <v>0.23</v>
          </cell>
          <cell r="BL194">
            <v>58593.9</v>
          </cell>
          <cell r="BN194">
            <v>0.57999999999999996</v>
          </cell>
          <cell r="BO194">
            <v>0.36</v>
          </cell>
          <cell r="BP194">
            <v>0.46</v>
          </cell>
          <cell r="BQ194">
            <v>35875</v>
          </cell>
          <cell r="BS194">
            <v>0.38</v>
          </cell>
          <cell r="BT194">
            <v>0.24</v>
          </cell>
          <cell r="BU194">
            <v>0.23</v>
          </cell>
          <cell r="BV194">
            <v>90673.75</v>
          </cell>
          <cell r="BX194">
            <v>0.38</v>
          </cell>
          <cell r="BY194">
            <v>0.24</v>
          </cell>
          <cell r="BZ194">
            <v>0.23</v>
          </cell>
          <cell r="CA194">
            <v>78551.899999999994</v>
          </cell>
          <cell r="CC194">
            <v>0.77</v>
          </cell>
          <cell r="CD194">
            <v>0.48</v>
          </cell>
          <cell r="CE194">
            <v>0.69</v>
          </cell>
          <cell r="CF194">
            <v>59655</v>
          </cell>
          <cell r="CH194">
            <v>2357979.2399999998</v>
          </cell>
          <cell r="CJ194">
            <v>2312906.8499999996</v>
          </cell>
        </row>
        <row r="195">
          <cell r="A195" t="str">
            <v>0901013700200</v>
          </cell>
          <cell r="B195" t="str">
            <v>RANTOUL CITY SCHOOL DIST 137</v>
          </cell>
          <cell r="C195" t="str">
            <v>CHAMPAIGN</v>
          </cell>
          <cell r="D195" t="str">
            <v>Elementary</v>
          </cell>
          <cell r="E195">
            <v>1625.25</v>
          </cell>
          <cell r="G195">
            <v>739.5</v>
          </cell>
          <cell r="H195">
            <v>872.5</v>
          </cell>
          <cell r="I195">
            <v>872.5</v>
          </cell>
          <cell r="K195">
            <v>1129.75</v>
          </cell>
          <cell r="L195">
            <v>1116.5</v>
          </cell>
          <cell r="M195">
            <v>495.5</v>
          </cell>
          <cell r="N195">
            <v>0</v>
          </cell>
          <cell r="P195">
            <v>580.31482630272956</v>
          </cell>
          <cell r="Q195">
            <v>159.18517369727044</v>
          </cell>
          <cell r="R195">
            <v>684.68517369727044</v>
          </cell>
          <cell r="S195">
            <v>187.81482630272956</v>
          </cell>
          <cell r="T195">
            <v>0</v>
          </cell>
          <cell r="U195">
            <v>0</v>
          </cell>
          <cell r="W195">
            <v>46.64</v>
          </cell>
          <cell r="X195">
            <v>41.74</v>
          </cell>
          <cell r="Y195">
            <v>0</v>
          </cell>
          <cell r="Z195">
            <v>5480178.6600000001</v>
          </cell>
          <cell r="AB195">
            <v>17.670000000000002</v>
          </cell>
          <cell r="AC195">
            <v>1096035.73</v>
          </cell>
          <cell r="AE195">
            <v>5.64</v>
          </cell>
          <cell r="AF195">
            <v>2.4700000000000002</v>
          </cell>
          <cell r="AG195">
            <v>0</v>
          </cell>
          <cell r="AH195">
            <v>502876.77</v>
          </cell>
          <cell r="AJ195">
            <v>2.5099999999999998</v>
          </cell>
          <cell r="AK195">
            <v>1.1000000000000001</v>
          </cell>
          <cell r="AL195">
            <v>0</v>
          </cell>
          <cell r="AM195">
            <v>223845.27</v>
          </cell>
          <cell r="AO195">
            <v>119.92999999999999</v>
          </cell>
          <cell r="AP195">
            <v>52.95</v>
          </cell>
          <cell r="AQ195">
            <v>11.52</v>
          </cell>
          <cell r="AR195">
            <v>213845.99</v>
          </cell>
          <cell r="AT195">
            <v>2.5099999999999998</v>
          </cell>
          <cell r="AU195">
            <v>1.98</v>
          </cell>
          <cell r="AV195">
            <v>0</v>
          </cell>
          <cell r="AW195">
            <v>302024.34000000003</v>
          </cell>
          <cell r="AY195">
            <v>1.5</v>
          </cell>
          <cell r="AZ195">
            <v>0.66</v>
          </cell>
          <cell r="BA195">
            <v>0</v>
          </cell>
          <cell r="BB195">
            <v>125783.28</v>
          </cell>
          <cell r="BD195">
            <v>5.0199999999999996</v>
          </cell>
          <cell r="BE195">
            <v>2.2000000000000002</v>
          </cell>
          <cell r="BF195">
            <v>0</v>
          </cell>
          <cell r="BG195">
            <v>185012.5</v>
          </cell>
          <cell r="BI195">
            <v>2.5099999999999998</v>
          </cell>
          <cell r="BJ195">
            <v>1.1000000000000001</v>
          </cell>
          <cell r="BK195">
            <v>0</v>
          </cell>
          <cell r="BL195">
            <v>248851.74</v>
          </cell>
          <cell r="BN195">
            <v>3.76</v>
          </cell>
          <cell r="BO195">
            <v>1.65</v>
          </cell>
          <cell r="BP195">
            <v>0</v>
          </cell>
          <cell r="BQ195">
            <v>138631.25</v>
          </cell>
          <cell r="BS195">
            <v>2.5099999999999998</v>
          </cell>
          <cell r="BT195">
            <v>1.1000000000000001</v>
          </cell>
          <cell r="BU195">
            <v>0</v>
          </cell>
          <cell r="BV195">
            <v>385096.75</v>
          </cell>
          <cell r="BX195">
            <v>2.5099999999999998</v>
          </cell>
          <cell r="BY195">
            <v>1.1000000000000001</v>
          </cell>
          <cell r="BZ195">
            <v>0</v>
          </cell>
          <cell r="CA195">
            <v>333614.53999999998</v>
          </cell>
          <cell r="CC195">
            <v>5.0199999999999996</v>
          </cell>
          <cell r="CD195">
            <v>2.2000000000000002</v>
          </cell>
          <cell r="CE195">
            <v>0</v>
          </cell>
          <cell r="CF195">
            <v>222015</v>
          </cell>
          <cell r="CH195">
            <v>9457811.8200000003</v>
          </cell>
          <cell r="CJ195">
            <v>9243965.8300000001</v>
          </cell>
        </row>
        <row r="196">
          <cell r="A196" t="str">
            <v>0901019301700</v>
          </cell>
          <cell r="B196" t="str">
            <v>RANTOUL TOWNSHIP H S DIST 193</v>
          </cell>
          <cell r="C196" t="str">
            <v>CHAMPAIGN</v>
          </cell>
          <cell r="D196" t="str">
            <v>High School</v>
          </cell>
          <cell r="E196">
            <v>776.48</v>
          </cell>
          <cell r="G196">
            <v>0</v>
          </cell>
          <cell r="H196">
            <v>0</v>
          </cell>
          <cell r="I196">
            <v>776.48</v>
          </cell>
          <cell r="K196">
            <v>0</v>
          </cell>
          <cell r="L196">
            <v>0</v>
          </cell>
          <cell r="M196">
            <v>0</v>
          </cell>
          <cell r="N196">
            <v>776.48</v>
          </cell>
          <cell r="P196">
            <v>0</v>
          </cell>
          <cell r="Q196">
            <v>0</v>
          </cell>
          <cell r="R196">
            <v>0</v>
          </cell>
          <cell r="S196">
            <v>0</v>
          </cell>
          <cell r="T196">
            <v>544</v>
          </cell>
          <cell r="U196">
            <v>232.48000000000002</v>
          </cell>
          <cell r="W196">
            <v>0</v>
          </cell>
          <cell r="X196">
            <v>0</v>
          </cell>
          <cell r="Y196">
            <v>36.49</v>
          </cell>
          <cell r="Z196">
            <v>2585061.0699999998</v>
          </cell>
          <cell r="AB196">
            <v>12.16</v>
          </cell>
          <cell r="AC196">
            <v>861600.85</v>
          </cell>
          <cell r="AE196">
            <v>0</v>
          </cell>
          <cell r="AF196">
            <v>0</v>
          </cell>
          <cell r="AG196">
            <v>3.88</v>
          </cell>
          <cell r="AH196">
            <v>274870.84000000003</v>
          </cell>
          <cell r="AJ196">
            <v>0</v>
          </cell>
          <cell r="AK196">
            <v>0</v>
          </cell>
          <cell r="AL196">
            <v>1.29</v>
          </cell>
          <cell r="AM196">
            <v>91387.47</v>
          </cell>
          <cell r="AO196">
            <v>54.850000000000009</v>
          </cell>
          <cell r="AP196">
            <v>21.74</v>
          </cell>
          <cell r="AQ196">
            <v>5.5</v>
          </cell>
          <cell r="AR196">
            <v>94927.59</v>
          </cell>
          <cell r="AT196">
            <v>0</v>
          </cell>
          <cell r="AU196">
            <v>0</v>
          </cell>
          <cell r="AV196">
            <v>3.1</v>
          </cell>
          <cell r="AW196">
            <v>240020.6</v>
          </cell>
          <cell r="AY196">
            <v>0</v>
          </cell>
          <cell r="AZ196">
            <v>0</v>
          </cell>
          <cell r="BA196">
            <v>1.03</v>
          </cell>
          <cell r="BB196">
            <v>59979.99</v>
          </cell>
          <cell r="BD196">
            <v>0</v>
          </cell>
          <cell r="BE196">
            <v>0</v>
          </cell>
          <cell r="BF196">
            <v>3.88</v>
          </cell>
          <cell r="BG196">
            <v>99425</v>
          </cell>
          <cell r="BI196">
            <v>0</v>
          </cell>
          <cell r="BJ196">
            <v>0</v>
          </cell>
          <cell r="BK196">
            <v>1.29</v>
          </cell>
          <cell r="BL196">
            <v>88924.86</v>
          </cell>
          <cell r="BN196">
            <v>0</v>
          </cell>
          <cell r="BO196">
            <v>0</v>
          </cell>
          <cell r="BP196">
            <v>2.58</v>
          </cell>
          <cell r="BQ196">
            <v>66112.5</v>
          </cell>
          <cell r="BS196">
            <v>0</v>
          </cell>
          <cell r="BT196">
            <v>0</v>
          </cell>
          <cell r="BU196">
            <v>1.29</v>
          </cell>
          <cell r="BV196">
            <v>137610.75</v>
          </cell>
          <cell r="BX196">
            <v>0</v>
          </cell>
          <cell r="BY196">
            <v>0</v>
          </cell>
          <cell r="BZ196">
            <v>1.29</v>
          </cell>
          <cell r="CA196">
            <v>119214.06</v>
          </cell>
          <cell r="CC196">
            <v>0</v>
          </cell>
          <cell r="CD196">
            <v>0</v>
          </cell>
          <cell r="CE196">
            <v>3.88</v>
          </cell>
          <cell r="CF196">
            <v>119310</v>
          </cell>
          <cell r="CH196">
            <v>4838445.58</v>
          </cell>
          <cell r="CJ196">
            <v>4743517.99</v>
          </cell>
        </row>
        <row r="197">
          <cell r="A197" t="str">
            <v>0701622001700</v>
          </cell>
          <cell r="B197" t="str">
            <v>REAVIS TWP H S DIST 220</v>
          </cell>
          <cell r="C197" t="str">
            <v>COOK</v>
          </cell>
          <cell r="D197" t="str">
            <v>High School</v>
          </cell>
          <cell r="E197">
            <v>1825.32</v>
          </cell>
          <cell r="G197">
            <v>0</v>
          </cell>
          <cell r="H197">
            <v>0</v>
          </cell>
          <cell r="I197">
            <v>1825.32</v>
          </cell>
          <cell r="K197">
            <v>0</v>
          </cell>
          <cell r="L197">
            <v>0</v>
          </cell>
          <cell r="M197">
            <v>0</v>
          </cell>
          <cell r="N197">
            <v>1825.32</v>
          </cell>
          <cell r="P197">
            <v>0</v>
          </cell>
          <cell r="Q197">
            <v>0</v>
          </cell>
          <cell r="R197">
            <v>0</v>
          </cell>
          <cell r="S197">
            <v>0</v>
          </cell>
          <cell r="T197">
            <v>1027</v>
          </cell>
          <cell r="U197">
            <v>798.31999999999994</v>
          </cell>
          <cell r="W197">
            <v>0</v>
          </cell>
          <cell r="X197">
            <v>0</v>
          </cell>
          <cell r="Y197">
            <v>83.28</v>
          </cell>
          <cell r="Z197">
            <v>5899805.04</v>
          </cell>
          <cell r="AB197">
            <v>27.75</v>
          </cell>
          <cell r="AC197">
            <v>1966405.01</v>
          </cell>
          <cell r="AE197">
            <v>0</v>
          </cell>
          <cell r="AF197">
            <v>0</v>
          </cell>
          <cell r="AG197">
            <v>9.1199999999999992</v>
          </cell>
          <cell r="AH197">
            <v>646088.16</v>
          </cell>
          <cell r="AJ197">
            <v>0</v>
          </cell>
          <cell r="AK197">
            <v>0</v>
          </cell>
          <cell r="AL197">
            <v>3.04</v>
          </cell>
          <cell r="AM197">
            <v>215362.72</v>
          </cell>
          <cell r="AO197">
            <v>125.62000000000002</v>
          </cell>
          <cell r="AP197">
            <v>41.46</v>
          </cell>
          <cell r="AQ197">
            <v>12.94</v>
          </cell>
          <cell r="AR197">
            <v>207531.51</v>
          </cell>
          <cell r="AT197">
            <v>0</v>
          </cell>
          <cell r="AU197">
            <v>0</v>
          </cell>
          <cell r="AV197">
            <v>7.3</v>
          </cell>
          <cell r="AW197">
            <v>565209.80000000005</v>
          </cell>
          <cell r="AY197">
            <v>0</v>
          </cell>
          <cell r="AZ197">
            <v>0</v>
          </cell>
          <cell r="BA197">
            <v>2.4300000000000002</v>
          </cell>
          <cell r="BB197">
            <v>141506.19</v>
          </cell>
          <cell r="BD197">
            <v>0</v>
          </cell>
          <cell r="BE197">
            <v>0</v>
          </cell>
          <cell r="BF197">
            <v>9.1199999999999992</v>
          </cell>
          <cell r="BG197">
            <v>233700</v>
          </cell>
          <cell r="BI197">
            <v>0</v>
          </cell>
          <cell r="BJ197">
            <v>0</v>
          </cell>
          <cell r="BK197">
            <v>3.04</v>
          </cell>
          <cell r="BL197">
            <v>209559.36</v>
          </cell>
          <cell r="BN197">
            <v>0</v>
          </cell>
          <cell r="BO197">
            <v>0</v>
          </cell>
          <cell r="BP197">
            <v>6.08</v>
          </cell>
          <cell r="BQ197">
            <v>155800</v>
          </cell>
          <cell r="BS197">
            <v>0</v>
          </cell>
          <cell r="BT197">
            <v>0</v>
          </cell>
          <cell r="BU197">
            <v>3.04</v>
          </cell>
          <cell r="BV197">
            <v>324292</v>
          </cell>
          <cell r="BX197">
            <v>0</v>
          </cell>
          <cell r="BY197">
            <v>0</v>
          </cell>
          <cell r="BZ197">
            <v>3.04</v>
          </cell>
          <cell r="CA197">
            <v>280938.56</v>
          </cell>
          <cell r="CC197">
            <v>0</v>
          </cell>
          <cell r="CD197">
            <v>0</v>
          </cell>
          <cell r="CE197">
            <v>9.1199999999999992</v>
          </cell>
          <cell r="CF197">
            <v>280440</v>
          </cell>
          <cell r="CH197">
            <v>11126638.35</v>
          </cell>
          <cell r="CJ197">
            <v>10919106.84</v>
          </cell>
        </row>
        <row r="198">
          <cell r="A198" t="str">
            <v>1205101002600</v>
          </cell>
          <cell r="B198" t="str">
            <v>RED HILL C U SCHOOL DIST 10</v>
          </cell>
          <cell r="C198" t="str">
            <v>LAWRENCE</v>
          </cell>
          <cell r="D198" t="str">
            <v>Unit</v>
          </cell>
          <cell r="E198">
            <v>935.95</v>
          </cell>
          <cell r="G198">
            <v>279.98</v>
          </cell>
          <cell r="H198">
            <v>372.65</v>
          </cell>
          <cell r="I198">
            <v>645.97</v>
          </cell>
          <cell r="K198">
            <v>433.31</v>
          </cell>
          <cell r="L198">
            <v>423.31</v>
          </cell>
          <cell r="M198">
            <v>229.32</v>
          </cell>
          <cell r="N198">
            <v>273.32</v>
          </cell>
          <cell r="P198">
            <v>110.96998758032291</v>
          </cell>
          <cell r="Q198">
            <v>169.01001241967711</v>
          </cell>
          <cell r="R198">
            <v>147.69971380744099</v>
          </cell>
          <cell r="S198">
            <v>224.95028619255899</v>
          </cell>
          <cell r="T198">
            <v>108.33029861223608</v>
          </cell>
          <cell r="U198">
            <v>164.98970138776392</v>
          </cell>
          <cell r="W198">
            <v>15.84</v>
          </cell>
          <cell r="X198">
            <v>16.38</v>
          </cell>
          <cell r="Y198">
            <v>12.01</v>
          </cell>
          <cell r="Z198">
            <v>2848689.97</v>
          </cell>
          <cell r="AB198">
            <v>10.44</v>
          </cell>
          <cell r="AC198">
            <v>683152.89</v>
          </cell>
          <cell r="AE198">
            <v>2.16</v>
          </cell>
          <cell r="AF198">
            <v>1.1399999999999999</v>
          </cell>
          <cell r="AG198">
            <v>1.36</v>
          </cell>
          <cell r="AH198">
            <v>300969.58</v>
          </cell>
          <cell r="AJ198">
            <v>0.96</v>
          </cell>
          <cell r="AK198">
            <v>0.5</v>
          </cell>
          <cell r="AL198">
            <v>0.45</v>
          </cell>
          <cell r="AM198">
            <v>122409.57</v>
          </cell>
          <cell r="AO198">
            <v>62.47</v>
          </cell>
          <cell r="AP198">
            <v>15.670000000000002</v>
          </cell>
          <cell r="AQ198">
            <v>6.63</v>
          </cell>
          <cell r="AR198">
            <v>97333.6</v>
          </cell>
          <cell r="AT198">
            <v>0.96</v>
          </cell>
          <cell r="AU198">
            <v>0.91</v>
          </cell>
          <cell r="AV198">
            <v>1.0900000000000001</v>
          </cell>
          <cell r="AW198">
            <v>210181.76000000001</v>
          </cell>
          <cell r="AY198">
            <v>0.56999999999999995</v>
          </cell>
          <cell r="AZ198">
            <v>0.3</v>
          </cell>
          <cell r="BA198">
            <v>0.36</v>
          </cell>
          <cell r="BB198">
            <v>71626.59</v>
          </cell>
          <cell r="BD198">
            <v>1.92</v>
          </cell>
          <cell r="BE198">
            <v>1.01</v>
          </cell>
          <cell r="BF198">
            <v>1.36</v>
          </cell>
          <cell r="BG198">
            <v>109931.25</v>
          </cell>
          <cell r="BI198">
            <v>0.96</v>
          </cell>
          <cell r="BJ198">
            <v>0.5</v>
          </cell>
          <cell r="BK198">
            <v>0.45</v>
          </cell>
          <cell r="BL198">
            <v>131663.94</v>
          </cell>
          <cell r="BN198">
            <v>1.44</v>
          </cell>
          <cell r="BO198">
            <v>0.76</v>
          </cell>
          <cell r="BP198">
            <v>0.91</v>
          </cell>
          <cell r="BQ198">
            <v>79693.75</v>
          </cell>
          <cell r="BS198">
            <v>0.96</v>
          </cell>
          <cell r="BT198">
            <v>0.5</v>
          </cell>
          <cell r="BU198">
            <v>0.45</v>
          </cell>
          <cell r="BV198">
            <v>203749.25</v>
          </cell>
          <cell r="BX198">
            <v>0.96</v>
          </cell>
          <cell r="BY198">
            <v>0.5</v>
          </cell>
          <cell r="BZ198">
            <v>0.45</v>
          </cell>
          <cell r="CA198">
            <v>176510.74</v>
          </cell>
          <cell r="CC198">
            <v>1.92</v>
          </cell>
          <cell r="CD198">
            <v>1.01</v>
          </cell>
          <cell r="CE198">
            <v>1.36</v>
          </cell>
          <cell r="CF198">
            <v>131917.5</v>
          </cell>
          <cell r="CH198">
            <v>5167830.3900000006</v>
          </cell>
          <cell r="CJ198">
            <v>5070496.790000001</v>
          </cell>
        </row>
        <row r="199">
          <cell r="A199" t="str">
            <v>0601608450200</v>
          </cell>
          <cell r="B199" t="str">
            <v>RHODES SCHOOL DIST 84-5</v>
          </cell>
          <cell r="C199" t="str">
            <v>COOK</v>
          </cell>
          <cell r="D199" t="str">
            <v>Elementary</v>
          </cell>
          <cell r="E199">
            <v>651.73</v>
          </cell>
          <cell r="G199">
            <v>268.83</v>
          </cell>
          <cell r="H199">
            <v>376.15</v>
          </cell>
          <cell r="I199">
            <v>376.15</v>
          </cell>
          <cell r="K199">
            <v>422.08</v>
          </cell>
          <cell r="L199">
            <v>415.33</v>
          </cell>
          <cell r="M199">
            <v>229.64999999999998</v>
          </cell>
          <cell r="N199">
            <v>0</v>
          </cell>
          <cell r="P199">
            <v>212.56984712704266</v>
          </cell>
          <cell r="Q199">
            <v>56.26015287295732</v>
          </cell>
          <cell r="R199">
            <v>297.43015287295725</v>
          </cell>
          <cell r="S199">
            <v>78.719847127042726</v>
          </cell>
          <cell r="T199">
            <v>0</v>
          </cell>
          <cell r="U199">
            <v>0</v>
          </cell>
          <cell r="W199">
            <v>16.98</v>
          </cell>
          <cell r="X199">
            <v>18.02</v>
          </cell>
          <cell r="Y199">
            <v>0</v>
          </cell>
          <cell r="Z199">
            <v>2170245</v>
          </cell>
          <cell r="AB199">
            <v>7</v>
          </cell>
          <cell r="AC199">
            <v>434049</v>
          </cell>
          <cell r="AE199">
            <v>2.11</v>
          </cell>
          <cell r="AF199">
            <v>1.1399999999999999</v>
          </cell>
          <cell r="AG199">
            <v>0</v>
          </cell>
          <cell r="AH199">
            <v>201522.75</v>
          </cell>
          <cell r="AJ199">
            <v>0.93</v>
          </cell>
          <cell r="AK199">
            <v>0.51</v>
          </cell>
          <cell r="AL199">
            <v>0</v>
          </cell>
          <cell r="AM199">
            <v>89290.08</v>
          </cell>
          <cell r="AO199">
            <v>47.55</v>
          </cell>
          <cell r="AP199">
            <v>25.78</v>
          </cell>
          <cell r="AQ199">
            <v>4.62</v>
          </cell>
          <cell r="AR199">
            <v>90579.61</v>
          </cell>
          <cell r="AT199">
            <v>0.93</v>
          </cell>
          <cell r="AU199">
            <v>0.91</v>
          </cell>
          <cell r="AV199">
            <v>0</v>
          </cell>
          <cell r="AW199">
            <v>123769.44</v>
          </cell>
          <cell r="AY199">
            <v>0.56000000000000005</v>
          </cell>
          <cell r="AZ199">
            <v>0.3</v>
          </cell>
          <cell r="BA199">
            <v>0</v>
          </cell>
          <cell r="BB199">
            <v>50080.38</v>
          </cell>
          <cell r="BD199">
            <v>1.87</v>
          </cell>
          <cell r="BE199">
            <v>1.02</v>
          </cell>
          <cell r="BF199">
            <v>0</v>
          </cell>
          <cell r="BG199">
            <v>74056.25</v>
          </cell>
          <cell r="BI199">
            <v>0.93</v>
          </cell>
          <cell r="BJ199">
            <v>0.51</v>
          </cell>
          <cell r="BK199">
            <v>0</v>
          </cell>
          <cell r="BL199">
            <v>99264.960000000006</v>
          </cell>
          <cell r="BN199">
            <v>1.4</v>
          </cell>
          <cell r="BO199">
            <v>0.76</v>
          </cell>
          <cell r="BP199">
            <v>0</v>
          </cell>
          <cell r="BQ199">
            <v>55350</v>
          </cell>
          <cell r="BS199">
            <v>0.93</v>
          </cell>
          <cell r="BT199">
            <v>0.51</v>
          </cell>
          <cell r="BU199">
            <v>0</v>
          </cell>
          <cell r="BV199">
            <v>153612</v>
          </cell>
          <cell r="BX199">
            <v>0.93</v>
          </cell>
          <cell r="BY199">
            <v>0.51</v>
          </cell>
          <cell r="BZ199">
            <v>0</v>
          </cell>
          <cell r="CA199">
            <v>133076.16</v>
          </cell>
          <cell r="CC199">
            <v>1.87</v>
          </cell>
          <cell r="CD199">
            <v>1.02</v>
          </cell>
          <cell r="CE199">
            <v>0</v>
          </cell>
          <cell r="CF199">
            <v>88867.5</v>
          </cell>
          <cell r="CH199">
            <v>3763763.13</v>
          </cell>
          <cell r="CJ199">
            <v>3673183.52</v>
          </cell>
        </row>
        <row r="200">
          <cell r="A200" t="str">
            <v>0701622701700</v>
          </cell>
          <cell r="B200" t="str">
            <v>RICH TWP H S DISTRICT 227</v>
          </cell>
          <cell r="C200" t="str">
            <v>COOK</v>
          </cell>
          <cell r="D200" t="str">
            <v>High School</v>
          </cell>
          <cell r="E200">
            <v>3605.65</v>
          </cell>
          <cell r="G200">
            <v>0</v>
          </cell>
          <cell r="H200">
            <v>0</v>
          </cell>
          <cell r="I200">
            <v>3605.65</v>
          </cell>
          <cell r="K200">
            <v>0</v>
          </cell>
          <cell r="L200">
            <v>0</v>
          </cell>
          <cell r="M200">
            <v>0</v>
          </cell>
          <cell r="N200">
            <v>3605.65</v>
          </cell>
          <cell r="P200">
            <v>0</v>
          </cell>
          <cell r="Q200">
            <v>0</v>
          </cell>
          <cell r="R200">
            <v>0</v>
          </cell>
          <cell r="S200">
            <v>0</v>
          </cell>
          <cell r="T200">
            <v>1976</v>
          </cell>
          <cell r="U200">
            <v>1629.65</v>
          </cell>
          <cell r="W200">
            <v>0</v>
          </cell>
          <cell r="X200">
            <v>0</v>
          </cell>
          <cell r="Y200">
            <v>163.98</v>
          </cell>
          <cell r="Z200">
            <v>11616835.140000001</v>
          </cell>
          <cell r="AB200">
            <v>54.65</v>
          </cell>
          <cell r="AC200">
            <v>3871891.15</v>
          </cell>
          <cell r="AE200">
            <v>0</v>
          </cell>
          <cell r="AF200">
            <v>0</v>
          </cell>
          <cell r="AG200">
            <v>18.02</v>
          </cell>
          <cell r="AH200">
            <v>1276590.8600000001</v>
          </cell>
          <cell r="AJ200">
            <v>0</v>
          </cell>
          <cell r="AK200">
            <v>0</v>
          </cell>
          <cell r="AL200">
            <v>6</v>
          </cell>
          <cell r="AM200">
            <v>425058</v>
          </cell>
          <cell r="AO200">
            <v>247.45000000000002</v>
          </cell>
          <cell r="AP200">
            <v>76.650000000000006</v>
          </cell>
          <cell r="AQ200">
            <v>25.57</v>
          </cell>
          <cell r="AR200">
            <v>402790.72</v>
          </cell>
          <cell r="AT200">
            <v>0</v>
          </cell>
          <cell r="AU200">
            <v>0</v>
          </cell>
          <cell r="AV200">
            <v>14.42</v>
          </cell>
          <cell r="AW200">
            <v>1116482.92</v>
          </cell>
          <cell r="AY200">
            <v>0</v>
          </cell>
          <cell r="AZ200">
            <v>0</v>
          </cell>
          <cell r="BA200">
            <v>4.8</v>
          </cell>
          <cell r="BB200">
            <v>279518.40000000002</v>
          </cell>
          <cell r="BD200">
            <v>0</v>
          </cell>
          <cell r="BE200">
            <v>0</v>
          </cell>
          <cell r="BF200">
            <v>18.02</v>
          </cell>
          <cell r="BG200">
            <v>461762.5</v>
          </cell>
          <cell r="BI200">
            <v>0</v>
          </cell>
          <cell r="BJ200">
            <v>0</v>
          </cell>
          <cell r="BK200">
            <v>6</v>
          </cell>
          <cell r="BL200">
            <v>413604</v>
          </cell>
          <cell r="BN200">
            <v>0</v>
          </cell>
          <cell r="BO200">
            <v>0</v>
          </cell>
          <cell r="BP200">
            <v>12.01</v>
          </cell>
          <cell r="BQ200">
            <v>307756.25</v>
          </cell>
          <cell r="BS200">
            <v>0</v>
          </cell>
          <cell r="BT200">
            <v>0</v>
          </cell>
          <cell r="BU200">
            <v>6</v>
          </cell>
          <cell r="BV200">
            <v>640050</v>
          </cell>
          <cell r="BX200">
            <v>0</v>
          </cell>
          <cell r="BY200">
            <v>0</v>
          </cell>
          <cell r="BZ200">
            <v>6</v>
          </cell>
          <cell r="CA200">
            <v>554484</v>
          </cell>
          <cell r="CC200">
            <v>0</v>
          </cell>
          <cell r="CD200">
            <v>0</v>
          </cell>
          <cell r="CE200">
            <v>18.02</v>
          </cell>
          <cell r="CF200">
            <v>554115</v>
          </cell>
          <cell r="CH200">
            <v>21920938.939999998</v>
          </cell>
          <cell r="CJ200">
            <v>21518148.219999999</v>
          </cell>
        </row>
        <row r="201">
          <cell r="A201" t="str">
            <v>0701612200200</v>
          </cell>
          <cell r="B201" t="str">
            <v>RIDGELAND SCHOOL DISTRICT 122</v>
          </cell>
          <cell r="C201" t="str">
            <v>COOK</v>
          </cell>
          <cell r="D201" t="str">
            <v>Elementary</v>
          </cell>
          <cell r="E201">
            <v>2187</v>
          </cell>
          <cell r="G201">
            <v>930.5</v>
          </cell>
          <cell r="H201">
            <v>1230</v>
          </cell>
          <cell r="I201">
            <v>1230</v>
          </cell>
          <cell r="K201">
            <v>1474</v>
          </cell>
          <cell r="L201">
            <v>1447.5</v>
          </cell>
          <cell r="M201">
            <v>713</v>
          </cell>
          <cell r="N201">
            <v>0</v>
          </cell>
          <cell r="P201">
            <v>685.22355936125905</v>
          </cell>
          <cell r="Q201">
            <v>245.27644063874095</v>
          </cell>
          <cell r="R201">
            <v>905.77644063874106</v>
          </cell>
          <cell r="S201">
            <v>324.22355936125894</v>
          </cell>
          <cell r="T201">
            <v>0</v>
          </cell>
          <cell r="U201">
            <v>0</v>
          </cell>
          <cell r="W201">
            <v>57.94</v>
          </cell>
          <cell r="X201">
            <v>58.25</v>
          </cell>
          <cell r="Y201">
            <v>0</v>
          </cell>
          <cell r="Z201">
            <v>7204593.3300000001</v>
          </cell>
          <cell r="AB201">
            <v>23.23</v>
          </cell>
          <cell r="AC201">
            <v>1440918.66</v>
          </cell>
          <cell r="AE201">
            <v>7.37</v>
          </cell>
          <cell r="AF201">
            <v>3.56</v>
          </cell>
          <cell r="AG201">
            <v>0</v>
          </cell>
          <cell r="AH201">
            <v>677736.51</v>
          </cell>
          <cell r="AJ201">
            <v>3.27</v>
          </cell>
          <cell r="AK201">
            <v>1.58</v>
          </cell>
          <cell r="AL201">
            <v>0</v>
          </cell>
          <cell r="AM201">
            <v>300733.95</v>
          </cell>
          <cell r="AO201">
            <v>158.11000000000001</v>
          </cell>
          <cell r="AP201">
            <v>82.18</v>
          </cell>
          <cell r="AQ201">
            <v>15.51</v>
          </cell>
          <cell r="AR201">
            <v>296990.68</v>
          </cell>
          <cell r="AT201">
            <v>3.27</v>
          </cell>
          <cell r="AU201">
            <v>2.85</v>
          </cell>
          <cell r="AV201">
            <v>0</v>
          </cell>
          <cell r="AW201">
            <v>411667.92</v>
          </cell>
          <cell r="AY201">
            <v>1.96</v>
          </cell>
          <cell r="AZ201">
            <v>0.95</v>
          </cell>
          <cell r="BA201">
            <v>0</v>
          </cell>
          <cell r="BB201">
            <v>169458.03</v>
          </cell>
          <cell r="BD201">
            <v>6.55</v>
          </cell>
          <cell r="BE201">
            <v>3.16</v>
          </cell>
          <cell r="BF201">
            <v>0</v>
          </cell>
          <cell r="BG201">
            <v>248818.75</v>
          </cell>
          <cell r="BI201">
            <v>3.27</v>
          </cell>
          <cell r="BJ201">
            <v>1.58</v>
          </cell>
          <cell r="BK201">
            <v>0</v>
          </cell>
          <cell r="BL201">
            <v>334329.90000000002</v>
          </cell>
          <cell r="BN201">
            <v>4.91</v>
          </cell>
          <cell r="BO201">
            <v>2.37</v>
          </cell>
          <cell r="BP201">
            <v>0</v>
          </cell>
          <cell r="BQ201">
            <v>186550</v>
          </cell>
          <cell r="BS201">
            <v>3.27</v>
          </cell>
          <cell r="BT201">
            <v>1.58</v>
          </cell>
          <cell r="BU201">
            <v>0</v>
          </cell>
          <cell r="BV201">
            <v>517373.75</v>
          </cell>
          <cell r="BX201">
            <v>3.27</v>
          </cell>
          <cell r="BY201">
            <v>1.58</v>
          </cell>
          <cell r="BZ201">
            <v>0</v>
          </cell>
          <cell r="CA201">
            <v>448207.9</v>
          </cell>
          <cell r="CC201">
            <v>6.55</v>
          </cell>
          <cell r="CD201">
            <v>3.16</v>
          </cell>
          <cell r="CE201">
            <v>0</v>
          </cell>
          <cell r="CF201">
            <v>298582.5</v>
          </cell>
          <cell r="CH201">
            <v>12535961.879999999</v>
          </cell>
          <cell r="CJ201">
            <v>12238971.199999999</v>
          </cell>
        </row>
        <row r="202">
          <cell r="A202" t="str">
            <v>0601623401600</v>
          </cell>
          <cell r="B202" t="str">
            <v>RIDGEWOOD COMM H S DIST 234</v>
          </cell>
          <cell r="C202" t="str">
            <v>COOK</v>
          </cell>
          <cell r="D202" t="str">
            <v>High School</v>
          </cell>
          <cell r="E202">
            <v>859</v>
          </cell>
          <cell r="G202">
            <v>0</v>
          </cell>
          <cell r="H202">
            <v>0</v>
          </cell>
          <cell r="I202">
            <v>859</v>
          </cell>
          <cell r="K202">
            <v>0</v>
          </cell>
          <cell r="L202">
            <v>0</v>
          </cell>
          <cell r="M202">
            <v>0</v>
          </cell>
          <cell r="N202">
            <v>859</v>
          </cell>
          <cell r="P202">
            <v>0</v>
          </cell>
          <cell r="Q202">
            <v>0</v>
          </cell>
          <cell r="R202">
            <v>0</v>
          </cell>
          <cell r="S202">
            <v>0</v>
          </cell>
          <cell r="T202">
            <v>362</v>
          </cell>
          <cell r="U202">
            <v>497</v>
          </cell>
          <cell r="W202">
            <v>0</v>
          </cell>
          <cell r="X202">
            <v>0</v>
          </cell>
          <cell r="Y202">
            <v>37.979999999999997</v>
          </cell>
          <cell r="Z202">
            <v>2690617.14</v>
          </cell>
          <cell r="AB202">
            <v>12.65</v>
          </cell>
          <cell r="AC202">
            <v>896782.69</v>
          </cell>
          <cell r="AE202">
            <v>0</v>
          </cell>
          <cell r="AF202">
            <v>0</v>
          </cell>
          <cell r="AG202">
            <v>4.29</v>
          </cell>
          <cell r="AH202">
            <v>303916.46999999997</v>
          </cell>
          <cell r="AJ202">
            <v>0</v>
          </cell>
          <cell r="AK202">
            <v>0</v>
          </cell>
          <cell r="AL202">
            <v>1.43</v>
          </cell>
          <cell r="AM202">
            <v>101305.49</v>
          </cell>
          <cell r="AO202">
            <v>57.489999999999995</v>
          </cell>
          <cell r="AP202">
            <v>16.62</v>
          </cell>
          <cell r="AQ202">
            <v>6.09</v>
          </cell>
          <cell r="AR202">
            <v>92219.43</v>
          </cell>
          <cell r="AT202">
            <v>0</v>
          </cell>
          <cell r="AU202">
            <v>0</v>
          </cell>
          <cell r="AV202">
            <v>3.43</v>
          </cell>
          <cell r="AW202">
            <v>265571.18</v>
          </cell>
          <cell r="AY202">
            <v>0</v>
          </cell>
          <cell r="AZ202">
            <v>0</v>
          </cell>
          <cell r="BA202">
            <v>1.1399999999999999</v>
          </cell>
          <cell r="BB202">
            <v>66385.62</v>
          </cell>
          <cell r="BD202">
            <v>0</v>
          </cell>
          <cell r="BE202">
            <v>0</v>
          </cell>
          <cell r="BF202">
            <v>4.29</v>
          </cell>
          <cell r="BG202">
            <v>109931.25</v>
          </cell>
          <cell r="BI202">
            <v>0</v>
          </cell>
          <cell r="BJ202">
            <v>0</v>
          </cell>
          <cell r="BK202">
            <v>1.43</v>
          </cell>
          <cell r="BL202">
            <v>98575.62</v>
          </cell>
          <cell r="BN202">
            <v>0</v>
          </cell>
          <cell r="BO202">
            <v>0</v>
          </cell>
          <cell r="BP202">
            <v>2.86</v>
          </cell>
          <cell r="BQ202">
            <v>73287.5</v>
          </cell>
          <cell r="BS202">
            <v>0</v>
          </cell>
          <cell r="BT202">
            <v>0</v>
          </cell>
          <cell r="BU202">
            <v>1.43</v>
          </cell>
          <cell r="BV202">
            <v>152545.25</v>
          </cell>
          <cell r="BX202">
            <v>0</v>
          </cell>
          <cell r="BY202">
            <v>0</v>
          </cell>
          <cell r="BZ202">
            <v>1.43</v>
          </cell>
          <cell r="CA202">
            <v>132152.01999999999</v>
          </cell>
          <cell r="CC202">
            <v>0</v>
          </cell>
          <cell r="CD202">
            <v>0</v>
          </cell>
          <cell r="CE202">
            <v>4.29</v>
          </cell>
          <cell r="CF202">
            <v>131917.5</v>
          </cell>
          <cell r="CH202">
            <v>5115207.16</v>
          </cell>
          <cell r="CJ202">
            <v>5022987.7300000004</v>
          </cell>
        </row>
        <row r="203">
          <cell r="A203" t="str">
            <v>0601609000200</v>
          </cell>
          <cell r="B203" t="str">
            <v>RIVER FOREST SCHOOL DIST 90</v>
          </cell>
          <cell r="C203" t="str">
            <v>COOK</v>
          </cell>
          <cell r="D203" t="str">
            <v>Elementary</v>
          </cell>
          <cell r="E203">
            <v>1381.5</v>
          </cell>
          <cell r="G203">
            <v>530</v>
          </cell>
          <cell r="H203">
            <v>842.5</v>
          </cell>
          <cell r="I203">
            <v>842.5</v>
          </cell>
          <cell r="K203">
            <v>872</v>
          </cell>
          <cell r="L203">
            <v>863</v>
          </cell>
          <cell r="M203">
            <v>509.5</v>
          </cell>
          <cell r="N203">
            <v>0</v>
          </cell>
          <cell r="P203">
            <v>39.387978142076499</v>
          </cell>
          <cell r="Q203">
            <v>490.61202185792348</v>
          </cell>
          <cell r="R203">
            <v>62.612021857923494</v>
          </cell>
          <cell r="S203">
            <v>779.88797814207646</v>
          </cell>
          <cell r="T203">
            <v>0</v>
          </cell>
          <cell r="U203">
            <v>0</v>
          </cell>
          <cell r="W203">
            <v>27.15</v>
          </cell>
          <cell r="X203">
            <v>34.32</v>
          </cell>
          <cell r="Y203">
            <v>0</v>
          </cell>
          <cell r="Z203">
            <v>3811570.29</v>
          </cell>
          <cell r="AB203">
            <v>12.29</v>
          </cell>
          <cell r="AC203">
            <v>762314.05</v>
          </cell>
          <cell r="AE203">
            <v>4.3600000000000003</v>
          </cell>
          <cell r="AF203">
            <v>2.54</v>
          </cell>
          <cell r="AG203">
            <v>0</v>
          </cell>
          <cell r="AH203">
            <v>427848.3</v>
          </cell>
          <cell r="AJ203">
            <v>1.93</v>
          </cell>
          <cell r="AK203">
            <v>1.1299999999999999</v>
          </cell>
          <cell r="AL203">
            <v>0</v>
          </cell>
          <cell r="AM203">
            <v>189741.42</v>
          </cell>
          <cell r="AO203">
            <v>85.55</v>
          </cell>
          <cell r="AP203">
            <v>13.34</v>
          </cell>
          <cell r="AQ203">
            <v>9.7899999999999991</v>
          </cell>
          <cell r="AR203">
            <v>123846.58</v>
          </cell>
          <cell r="AT203">
            <v>1.93</v>
          </cell>
          <cell r="AU203">
            <v>2.0299999999999998</v>
          </cell>
          <cell r="AV203">
            <v>0</v>
          </cell>
          <cell r="AW203">
            <v>266373.36</v>
          </cell>
          <cell r="AY203">
            <v>1.1599999999999999</v>
          </cell>
          <cell r="AZ203">
            <v>0.67</v>
          </cell>
          <cell r="BA203">
            <v>0</v>
          </cell>
          <cell r="BB203">
            <v>106566.39</v>
          </cell>
          <cell r="BD203">
            <v>3.87</v>
          </cell>
          <cell r="BE203">
            <v>2.2599999999999998</v>
          </cell>
          <cell r="BF203">
            <v>0</v>
          </cell>
          <cell r="BG203">
            <v>157081.25</v>
          </cell>
          <cell r="BI203">
            <v>1.93</v>
          </cell>
          <cell r="BJ203">
            <v>1.1299999999999999</v>
          </cell>
          <cell r="BK203">
            <v>0</v>
          </cell>
          <cell r="BL203">
            <v>210938.04</v>
          </cell>
          <cell r="BN203">
            <v>2.9</v>
          </cell>
          <cell r="BO203">
            <v>1.69</v>
          </cell>
          <cell r="BP203">
            <v>0</v>
          </cell>
          <cell r="BQ203">
            <v>117618.75</v>
          </cell>
          <cell r="BS203">
            <v>1.93</v>
          </cell>
          <cell r="BT203">
            <v>1.1299999999999999</v>
          </cell>
          <cell r="BU203">
            <v>0</v>
          </cell>
          <cell r="BV203">
            <v>326425.5</v>
          </cell>
          <cell r="BX203">
            <v>1.93</v>
          </cell>
          <cell r="BY203">
            <v>1.1299999999999999</v>
          </cell>
          <cell r="BZ203">
            <v>0</v>
          </cell>
          <cell r="CA203">
            <v>282786.84000000003</v>
          </cell>
          <cell r="CC203">
            <v>3.87</v>
          </cell>
          <cell r="CD203">
            <v>2.2599999999999998</v>
          </cell>
          <cell r="CE203">
            <v>0</v>
          </cell>
          <cell r="CF203">
            <v>188497.5</v>
          </cell>
          <cell r="CH203">
            <v>6971608.2699999996</v>
          </cell>
          <cell r="CJ203">
            <v>6847761.6899999995</v>
          </cell>
        </row>
        <row r="204">
          <cell r="A204" t="str">
            <v>0601608550200</v>
          </cell>
          <cell r="B204" t="str">
            <v>RIVER GROVE SCHOOL DIST 85-5</v>
          </cell>
          <cell r="C204" t="str">
            <v>COOK</v>
          </cell>
          <cell r="D204" t="str">
            <v>Elementary</v>
          </cell>
          <cell r="E204">
            <v>723.5</v>
          </cell>
          <cell r="G204">
            <v>313</v>
          </cell>
          <cell r="H204">
            <v>406.5</v>
          </cell>
          <cell r="I204">
            <v>406.5</v>
          </cell>
          <cell r="K204">
            <v>484</v>
          </cell>
          <cell r="L204">
            <v>480</v>
          </cell>
          <cell r="M204">
            <v>239.5</v>
          </cell>
          <cell r="N204">
            <v>0</v>
          </cell>
          <cell r="P204">
            <v>220.12230715774842</v>
          </cell>
          <cell r="Q204">
            <v>92.877692842251577</v>
          </cell>
          <cell r="R204">
            <v>285.87769284225158</v>
          </cell>
          <cell r="S204">
            <v>120.62230715774842</v>
          </cell>
          <cell r="T204">
            <v>0</v>
          </cell>
          <cell r="U204">
            <v>0</v>
          </cell>
          <cell r="W204">
            <v>19.309999999999999</v>
          </cell>
          <cell r="X204">
            <v>19.11</v>
          </cell>
          <cell r="Y204">
            <v>0</v>
          </cell>
          <cell r="Z204">
            <v>2382308.94</v>
          </cell>
          <cell r="AB204">
            <v>7.68</v>
          </cell>
          <cell r="AC204">
            <v>476461.78</v>
          </cell>
          <cell r="AE204">
            <v>2.42</v>
          </cell>
          <cell r="AF204">
            <v>1.19</v>
          </cell>
          <cell r="AG204">
            <v>0</v>
          </cell>
          <cell r="AH204">
            <v>223845.27</v>
          </cell>
          <cell r="AJ204">
            <v>1.07</v>
          </cell>
          <cell r="AK204">
            <v>0.53</v>
          </cell>
          <cell r="AL204">
            <v>0</v>
          </cell>
          <cell r="AM204">
            <v>99211.199999999997</v>
          </cell>
          <cell r="AO204">
            <v>52.260000000000005</v>
          </cell>
          <cell r="AP204">
            <v>23.33</v>
          </cell>
          <cell r="AQ204">
            <v>5.13</v>
          </cell>
          <cell r="AR204">
            <v>93546.22</v>
          </cell>
          <cell r="AT204">
            <v>1.07</v>
          </cell>
          <cell r="AU204">
            <v>0.95</v>
          </cell>
          <cell r="AV204">
            <v>0</v>
          </cell>
          <cell r="AW204">
            <v>135877.32</v>
          </cell>
          <cell r="AY204">
            <v>0.64</v>
          </cell>
          <cell r="AZ204">
            <v>0.31</v>
          </cell>
          <cell r="BA204">
            <v>0</v>
          </cell>
          <cell r="BB204">
            <v>55321.35</v>
          </cell>
          <cell r="BD204">
            <v>2.15</v>
          </cell>
          <cell r="BE204">
            <v>1.06</v>
          </cell>
          <cell r="BF204">
            <v>0</v>
          </cell>
          <cell r="BG204">
            <v>82256.25</v>
          </cell>
          <cell r="BI204">
            <v>1.07</v>
          </cell>
          <cell r="BJ204">
            <v>0.53</v>
          </cell>
          <cell r="BK204">
            <v>0</v>
          </cell>
          <cell r="BL204">
            <v>110294.39999999999</v>
          </cell>
          <cell r="BN204">
            <v>1.61</v>
          </cell>
          <cell r="BO204">
            <v>0.79</v>
          </cell>
          <cell r="BP204">
            <v>0</v>
          </cell>
          <cell r="BQ204">
            <v>61500</v>
          </cell>
          <cell r="BS204">
            <v>1.07</v>
          </cell>
          <cell r="BT204">
            <v>0.53</v>
          </cell>
          <cell r="BU204">
            <v>0</v>
          </cell>
          <cell r="BV204">
            <v>170680</v>
          </cell>
          <cell r="BX204">
            <v>1.07</v>
          </cell>
          <cell r="BY204">
            <v>0.53</v>
          </cell>
          <cell r="BZ204">
            <v>0</v>
          </cell>
          <cell r="CA204">
            <v>147862.39999999999</v>
          </cell>
          <cell r="CC204">
            <v>2.15</v>
          </cell>
          <cell r="CD204">
            <v>1.06</v>
          </cell>
          <cell r="CE204">
            <v>0</v>
          </cell>
          <cell r="CF204">
            <v>98707.5</v>
          </cell>
          <cell r="CH204">
            <v>4137872.63</v>
          </cell>
          <cell r="CJ204">
            <v>4044326.4099999997</v>
          </cell>
        </row>
        <row r="205">
          <cell r="A205" t="str">
            <v>0804321002600</v>
          </cell>
          <cell r="B205" t="str">
            <v>RIVER RIDGE C U SCH DIST 210</v>
          </cell>
          <cell r="C205" t="str">
            <v>JO DAVIESS</v>
          </cell>
          <cell r="D205" t="str">
            <v>Unit</v>
          </cell>
          <cell r="E205">
            <v>485.28</v>
          </cell>
          <cell r="G205">
            <v>135.49</v>
          </cell>
          <cell r="H205">
            <v>196.48</v>
          </cell>
          <cell r="I205">
            <v>347.13</v>
          </cell>
          <cell r="K205">
            <v>213.14999999999998</v>
          </cell>
          <cell r="L205">
            <v>210.49</v>
          </cell>
          <cell r="M205">
            <v>121.47999999999999</v>
          </cell>
          <cell r="N205">
            <v>150.64999999999998</v>
          </cell>
          <cell r="P205">
            <v>56.894458165844767</v>
          </cell>
          <cell r="Q205">
            <v>78.595541834155242</v>
          </cell>
          <cell r="R205">
            <v>82.505152708134759</v>
          </cell>
          <cell r="S205">
            <v>113.97484729186523</v>
          </cell>
          <cell r="T205">
            <v>63.260389126020463</v>
          </cell>
          <cell r="U205">
            <v>87.389610873979507</v>
          </cell>
          <cell r="W205">
            <v>7.72</v>
          </cell>
          <cell r="X205">
            <v>8.68</v>
          </cell>
          <cell r="Y205">
            <v>6.65</v>
          </cell>
          <cell r="Z205">
            <v>1488020.75</v>
          </cell>
          <cell r="AB205">
            <v>5.49</v>
          </cell>
          <cell r="AC205">
            <v>360402.57</v>
          </cell>
          <cell r="AE205">
            <v>1.06</v>
          </cell>
          <cell r="AF205">
            <v>0.6</v>
          </cell>
          <cell r="AG205">
            <v>0.75</v>
          </cell>
          <cell r="AH205">
            <v>156063.87</v>
          </cell>
          <cell r="AJ205">
            <v>0.47</v>
          </cell>
          <cell r="AK205">
            <v>0.26</v>
          </cell>
          <cell r="AL205">
            <v>0.25</v>
          </cell>
          <cell r="AM205">
            <v>62975.86</v>
          </cell>
          <cell r="AO205">
            <v>32.57</v>
          </cell>
          <cell r="AP205">
            <v>8.4699999999999989</v>
          </cell>
          <cell r="AQ205">
            <v>3.44</v>
          </cell>
          <cell r="AR205">
            <v>51100.63</v>
          </cell>
          <cell r="AT205">
            <v>0.47</v>
          </cell>
          <cell r="AU205">
            <v>0.48</v>
          </cell>
          <cell r="AV205">
            <v>0.6</v>
          </cell>
          <cell r="AW205">
            <v>110358.3</v>
          </cell>
          <cell r="AY205">
            <v>0.28000000000000003</v>
          </cell>
          <cell r="AZ205">
            <v>0.16</v>
          </cell>
          <cell r="BA205">
            <v>0.2</v>
          </cell>
          <cell r="BB205">
            <v>37269.120000000003</v>
          </cell>
          <cell r="BD205">
            <v>0.94</v>
          </cell>
          <cell r="BE205">
            <v>0.53</v>
          </cell>
          <cell r="BF205">
            <v>0.75</v>
          </cell>
          <cell r="BG205">
            <v>56887.5</v>
          </cell>
          <cell r="BI205">
            <v>0.47</v>
          </cell>
          <cell r="BJ205">
            <v>0.26</v>
          </cell>
          <cell r="BK205">
            <v>0.25</v>
          </cell>
          <cell r="BL205">
            <v>67555.320000000007</v>
          </cell>
          <cell r="BN205">
            <v>0.71</v>
          </cell>
          <cell r="BO205">
            <v>0.4</v>
          </cell>
          <cell r="BP205">
            <v>0.5</v>
          </cell>
          <cell r="BQ205">
            <v>41256.25</v>
          </cell>
          <cell r="BS205">
            <v>0.47</v>
          </cell>
          <cell r="BT205">
            <v>0.26</v>
          </cell>
          <cell r="BU205">
            <v>0.25</v>
          </cell>
          <cell r="BV205">
            <v>104541.5</v>
          </cell>
          <cell r="BX205">
            <v>0.47</v>
          </cell>
          <cell r="BY205">
            <v>0.26</v>
          </cell>
          <cell r="BZ205">
            <v>0.25</v>
          </cell>
          <cell r="CA205">
            <v>90565.72</v>
          </cell>
          <cell r="CC205">
            <v>0.94</v>
          </cell>
          <cell r="CD205">
            <v>0.53</v>
          </cell>
          <cell r="CE205">
            <v>0.75</v>
          </cell>
          <cell r="CF205">
            <v>68265</v>
          </cell>
          <cell r="CH205">
            <v>2695262.39</v>
          </cell>
          <cell r="CJ205">
            <v>2644161.7600000002</v>
          </cell>
        </row>
        <row r="206">
          <cell r="A206" t="str">
            <v>0501602600200</v>
          </cell>
          <cell r="B206" t="str">
            <v>RIVER TRAILS SCHOOL DIST 26</v>
          </cell>
          <cell r="C206" t="str">
            <v>COOK</v>
          </cell>
          <cell r="D206" t="str">
            <v>Elementary</v>
          </cell>
          <cell r="E206">
            <v>1484.5</v>
          </cell>
          <cell r="G206">
            <v>655</v>
          </cell>
          <cell r="H206">
            <v>815</v>
          </cell>
          <cell r="I206">
            <v>815</v>
          </cell>
          <cell r="K206">
            <v>1000.5</v>
          </cell>
          <cell r="L206">
            <v>986</v>
          </cell>
          <cell r="M206">
            <v>484</v>
          </cell>
          <cell r="N206">
            <v>0</v>
          </cell>
          <cell r="P206">
            <v>224.12585034013605</v>
          </cell>
          <cell r="Q206">
            <v>430.87414965986397</v>
          </cell>
          <cell r="R206">
            <v>278.87414965986397</v>
          </cell>
          <cell r="S206">
            <v>536.12585034013603</v>
          </cell>
          <cell r="T206">
            <v>0</v>
          </cell>
          <cell r="U206">
            <v>0</v>
          </cell>
          <cell r="W206">
            <v>36.479999999999997</v>
          </cell>
          <cell r="X206">
            <v>35.380000000000003</v>
          </cell>
          <cell r="Y206">
            <v>0</v>
          </cell>
          <cell r="Z206">
            <v>4455823.0199999996</v>
          </cell>
          <cell r="AB206">
            <v>14.37</v>
          </cell>
          <cell r="AC206">
            <v>891164.6</v>
          </cell>
          <cell r="AE206">
            <v>5</v>
          </cell>
          <cell r="AF206">
            <v>2.42</v>
          </cell>
          <cell r="AG206">
            <v>0</v>
          </cell>
          <cell r="AH206">
            <v>460091.94</v>
          </cell>
          <cell r="AJ206">
            <v>2.2200000000000002</v>
          </cell>
          <cell r="AK206">
            <v>1.07</v>
          </cell>
          <cell r="AL206">
            <v>0</v>
          </cell>
          <cell r="AM206">
            <v>204003.03</v>
          </cell>
          <cell r="AO206">
            <v>98.91</v>
          </cell>
          <cell r="AP206">
            <v>33.040000000000006</v>
          </cell>
          <cell r="AQ206">
            <v>10.52</v>
          </cell>
          <cell r="AR206">
            <v>164039.39000000001</v>
          </cell>
          <cell r="AT206">
            <v>2.2200000000000002</v>
          </cell>
          <cell r="AU206">
            <v>1.93</v>
          </cell>
          <cell r="AV206">
            <v>0</v>
          </cell>
          <cell r="AW206">
            <v>279153.90000000002</v>
          </cell>
          <cell r="AY206">
            <v>1.33</v>
          </cell>
          <cell r="AZ206">
            <v>0.64</v>
          </cell>
          <cell r="BA206">
            <v>0</v>
          </cell>
          <cell r="BB206">
            <v>114719.01</v>
          </cell>
          <cell r="BD206">
            <v>4.4400000000000004</v>
          </cell>
          <cell r="BE206">
            <v>2.15</v>
          </cell>
          <cell r="BF206">
            <v>0</v>
          </cell>
          <cell r="BG206">
            <v>168868.75</v>
          </cell>
          <cell r="BI206">
            <v>2.2200000000000002</v>
          </cell>
          <cell r="BJ206">
            <v>1.07</v>
          </cell>
          <cell r="BK206">
            <v>0</v>
          </cell>
          <cell r="BL206">
            <v>226792.86</v>
          </cell>
          <cell r="BN206">
            <v>3.33</v>
          </cell>
          <cell r="BO206">
            <v>1.61</v>
          </cell>
          <cell r="BP206">
            <v>0</v>
          </cell>
          <cell r="BQ206">
            <v>126587.5</v>
          </cell>
          <cell r="BS206">
            <v>2.2200000000000002</v>
          </cell>
          <cell r="BT206">
            <v>1.07</v>
          </cell>
          <cell r="BU206">
            <v>0</v>
          </cell>
          <cell r="BV206">
            <v>350960.75</v>
          </cell>
          <cell r="BX206">
            <v>2.2200000000000002</v>
          </cell>
          <cell r="BY206">
            <v>1.07</v>
          </cell>
          <cell r="BZ206">
            <v>0</v>
          </cell>
          <cell r="CA206">
            <v>304042.06</v>
          </cell>
          <cell r="CC206">
            <v>4.4400000000000004</v>
          </cell>
          <cell r="CD206">
            <v>2.15</v>
          </cell>
          <cell r="CE206">
            <v>0</v>
          </cell>
          <cell r="CF206">
            <v>202642.5</v>
          </cell>
          <cell r="CH206">
            <v>7948889.3099999996</v>
          </cell>
          <cell r="CJ206">
            <v>7784849.9199999999</v>
          </cell>
        </row>
        <row r="207">
          <cell r="A207" t="str">
            <v>0601620801700</v>
          </cell>
          <cell r="B207" t="str">
            <v>RIVERSIDE BROOKFIELD TWP DIST 208</v>
          </cell>
          <cell r="C207" t="str">
            <v>COOK</v>
          </cell>
          <cell r="D207" t="str">
            <v>High School</v>
          </cell>
          <cell r="E207">
            <v>1628.5</v>
          </cell>
          <cell r="G207">
            <v>0</v>
          </cell>
          <cell r="H207">
            <v>0</v>
          </cell>
          <cell r="I207">
            <v>1628.5</v>
          </cell>
          <cell r="K207">
            <v>0</v>
          </cell>
          <cell r="L207">
            <v>0</v>
          </cell>
          <cell r="M207">
            <v>0</v>
          </cell>
          <cell r="N207">
            <v>1628.5</v>
          </cell>
          <cell r="P207">
            <v>0</v>
          </cell>
          <cell r="Q207">
            <v>0</v>
          </cell>
          <cell r="R207">
            <v>0</v>
          </cell>
          <cell r="S207">
            <v>0</v>
          </cell>
          <cell r="T207">
            <v>372</v>
          </cell>
          <cell r="U207">
            <v>1256.5</v>
          </cell>
          <cell r="W207">
            <v>0</v>
          </cell>
          <cell r="X207">
            <v>0</v>
          </cell>
          <cell r="Y207">
            <v>68.86</v>
          </cell>
          <cell r="Z207">
            <v>4878248.9800000004</v>
          </cell>
          <cell r="AB207">
            <v>22.95</v>
          </cell>
          <cell r="AC207">
            <v>1625920.38</v>
          </cell>
          <cell r="AE207">
            <v>0</v>
          </cell>
          <cell r="AF207">
            <v>0</v>
          </cell>
          <cell r="AG207">
            <v>8.14</v>
          </cell>
          <cell r="AH207">
            <v>576662.02</v>
          </cell>
          <cell r="AJ207">
            <v>0</v>
          </cell>
          <cell r="AK207">
            <v>0</v>
          </cell>
          <cell r="AL207">
            <v>2.71</v>
          </cell>
          <cell r="AM207">
            <v>191984.53</v>
          </cell>
          <cell r="AO207">
            <v>104.83</v>
          </cell>
          <cell r="AP207">
            <v>21.759999999999998</v>
          </cell>
          <cell r="AQ207">
            <v>11.54</v>
          </cell>
          <cell r="AR207">
            <v>158064.82</v>
          </cell>
          <cell r="AT207">
            <v>0</v>
          </cell>
          <cell r="AU207">
            <v>0</v>
          </cell>
          <cell r="AV207">
            <v>6.51</v>
          </cell>
          <cell r="AW207">
            <v>504043.26</v>
          </cell>
          <cell r="AY207">
            <v>0</v>
          </cell>
          <cell r="AZ207">
            <v>0</v>
          </cell>
          <cell r="BA207">
            <v>2.17</v>
          </cell>
          <cell r="BB207">
            <v>126365.61</v>
          </cell>
          <cell r="BD207">
            <v>0</v>
          </cell>
          <cell r="BE207">
            <v>0</v>
          </cell>
          <cell r="BF207">
            <v>8.14</v>
          </cell>
          <cell r="BG207">
            <v>208587.5</v>
          </cell>
          <cell r="BI207">
            <v>0</v>
          </cell>
          <cell r="BJ207">
            <v>0</v>
          </cell>
          <cell r="BK207">
            <v>2.71</v>
          </cell>
          <cell r="BL207">
            <v>186811.14</v>
          </cell>
          <cell r="BN207">
            <v>0</v>
          </cell>
          <cell r="BO207">
            <v>0</v>
          </cell>
          <cell r="BP207">
            <v>5.42</v>
          </cell>
          <cell r="BQ207">
            <v>138887.5</v>
          </cell>
          <cell r="BS207">
            <v>0</v>
          </cell>
          <cell r="BT207">
            <v>0</v>
          </cell>
          <cell r="BU207">
            <v>2.71</v>
          </cell>
          <cell r="BV207">
            <v>289089.25</v>
          </cell>
          <cell r="BX207">
            <v>0</v>
          </cell>
          <cell r="BY207">
            <v>0</v>
          </cell>
          <cell r="BZ207">
            <v>2.71</v>
          </cell>
          <cell r="CA207">
            <v>250441.94</v>
          </cell>
          <cell r="CC207">
            <v>0</v>
          </cell>
          <cell r="CD207">
            <v>0</v>
          </cell>
          <cell r="CE207">
            <v>8.14</v>
          </cell>
          <cell r="CF207">
            <v>250305</v>
          </cell>
          <cell r="CH207">
            <v>9385411.9300000016</v>
          </cell>
          <cell r="CJ207">
            <v>9227347.1100000013</v>
          </cell>
        </row>
        <row r="208">
          <cell r="A208" t="str">
            <v>0601609600200</v>
          </cell>
          <cell r="B208" t="str">
            <v>RIVERSIDE SCHOOL DIST 96</v>
          </cell>
          <cell r="C208" t="str">
            <v>COOK</v>
          </cell>
          <cell r="D208" t="str">
            <v>Elementary</v>
          </cell>
          <cell r="E208">
            <v>1602.75</v>
          </cell>
          <cell r="G208">
            <v>614.25</v>
          </cell>
          <cell r="H208">
            <v>979</v>
          </cell>
          <cell r="I208">
            <v>979</v>
          </cell>
          <cell r="K208">
            <v>997.75</v>
          </cell>
          <cell r="L208">
            <v>988.25</v>
          </cell>
          <cell r="M208">
            <v>605</v>
          </cell>
          <cell r="N208">
            <v>0</v>
          </cell>
          <cell r="P208">
            <v>142.0032653381453</v>
          </cell>
          <cell r="Q208">
            <v>472.2467346618547</v>
          </cell>
          <cell r="R208">
            <v>226.32673466185469</v>
          </cell>
          <cell r="S208">
            <v>752.67326533814526</v>
          </cell>
          <cell r="T208">
            <v>0</v>
          </cell>
          <cell r="U208">
            <v>0</v>
          </cell>
          <cell r="W208">
            <v>33.07</v>
          </cell>
          <cell r="X208">
            <v>41.42</v>
          </cell>
          <cell r="Y208">
            <v>0</v>
          </cell>
          <cell r="Z208">
            <v>4618901.43</v>
          </cell>
          <cell r="AB208">
            <v>14.89</v>
          </cell>
          <cell r="AC208">
            <v>923780.28</v>
          </cell>
          <cell r="AE208">
            <v>4.9800000000000004</v>
          </cell>
          <cell r="AF208">
            <v>3.02</v>
          </cell>
          <cell r="AG208">
            <v>0</v>
          </cell>
          <cell r="AH208">
            <v>496056</v>
          </cell>
          <cell r="AJ208">
            <v>2.21</v>
          </cell>
          <cell r="AK208">
            <v>1.34</v>
          </cell>
          <cell r="AL208">
            <v>0</v>
          </cell>
          <cell r="AM208">
            <v>220124.85</v>
          </cell>
          <cell r="AO208">
            <v>103.06</v>
          </cell>
          <cell r="AP208">
            <v>23.619999999999997</v>
          </cell>
          <cell r="AQ208">
            <v>11.36</v>
          </cell>
          <cell r="AR208">
            <v>158087.60999999999</v>
          </cell>
          <cell r="AT208">
            <v>2.21</v>
          </cell>
          <cell r="AU208">
            <v>2.42</v>
          </cell>
          <cell r="AV208">
            <v>0</v>
          </cell>
          <cell r="AW208">
            <v>311441.58</v>
          </cell>
          <cell r="AY208">
            <v>1.33</v>
          </cell>
          <cell r="AZ208">
            <v>0.8</v>
          </cell>
          <cell r="BA208">
            <v>0</v>
          </cell>
          <cell r="BB208">
            <v>124036.29</v>
          </cell>
          <cell r="BD208">
            <v>4.43</v>
          </cell>
          <cell r="BE208">
            <v>2.68</v>
          </cell>
          <cell r="BF208">
            <v>0</v>
          </cell>
          <cell r="BG208">
            <v>182193.75</v>
          </cell>
          <cell r="BI208">
            <v>2.21</v>
          </cell>
          <cell r="BJ208">
            <v>1.34</v>
          </cell>
          <cell r="BK208">
            <v>0</v>
          </cell>
          <cell r="BL208">
            <v>244715.7</v>
          </cell>
          <cell r="BN208">
            <v>3.32</v>
          </cell>
          <cell r="BO208">
            <v>2.0099999999999998</v>
          </cell>
          <cell r="BP208">
            <v>0</v>
          </cell>
          <cell r="BQ208">
            <v>136581.25</v>
          </cell>
          <cell r="BS208">
            <v>2.21</v>
          </cell>
          <cell r="BT208">
            <v>1.34</v>
          </cell>
          <cell r="BU208">
            <v>0</v>
          </cell>
          <cell r="BV208">
            <v>378696.25</v>
          </cell>
          <cell r="BX208">
            <v>2.21</v>
          </cell>
          <cell r="BY208">
            <v>1.34</v>
          </cell>
          <cell r="BZ208">
            <v>0</v>
          </cell>
          <cell r="CA208">
            <v>328069.7</v>
          </cell>
          <cell r="CC208">
            <v>4.43</v>
          </cell>
          <cell r="CD208">
            <v>2.68</v>
          </cell>
          <cell r="CE208">
            <v>0</v>
          </cell>
          <cell r="CF208">
            <v>218632.5</v>
          </cell>
          <cell r="CH208">
            <v>8341317.1900000004</v>
          </cell>
          <cell r="CJ208">
            <v>8183229.5800000001</v>
          </cell>
        </row>
        <row r="209">
          <cell r="A209" t="str">
            <v>1201700202600</v>
          </cell>
          <cell r="B209" t="str">
            <v>ROBINSON C U SCHOOL DIST 2</v>
          </cell>
          <cell r="C209" t="str">
            <v>CRAWFORD</v>
          </cell>
          <cell r="D209" t="str">
            <v>Unit</v>
          </cell>
          <cell r="E209">
            <v>1532.95</v>
          </cell>
          <cell r="G209">
            <v>455.65</v>
          </cell>
          <cell r="H209">
            <v>593.80999999999995</v>
          </cell>
          <cell r="I209">
            <v>1058.47</v>
          </cell>
          <cell r="K209">
            <v>707.46999999999991</v>
          </cell>
          <cell r="L209">
            <v>688.64</v>
          </cell>
          <cell r="M209">
            <v>360.82</v>
          </cell>
          <cell r="N209">
            <v>464.65999999999997</v>
          </cell>
          <cell r="P209">
            <v>196.81075476184188</v>
          </cell>
          <cell r="Q209">
            <v>258.83924523815813</v>
          </cell>
          <cell r="R209">
            <v>256.48676458933244</v>
          </cell>
          <cell r="S209">
            <v>337.32323541066751</v>
          </cell>
          <cell r="T209">
            <v>200.70248064882571</v>
          </cell>
          <cell r="U209">
            <v>263.95751935117426</v>
          </cell>
          <cell r="W209">
            <v>26.06</v>
          </cell>
          <cell r="X209">
            <v>26.31</v>
          </cell>
          <cell r="Y209">
            <v>20.59</v>
          </cell>
          <cell r="Z209">
            <v>4705963.96</v>
          </cell>
          <cell r="AB209">
            <v>17.329999999999998</v>
          </cell>
          <cell r="AC209">
            <v>1135631.81</v>
          </cell>
          <cell r="AE209">
            <v>3.53</v>
          </cell>
          <cell r="AF209">
            <v>1.8</v>
          </cell>
          <cell r="AG209">
            <v>2.3199999999999998</v>
          </cell>
          <cell r="AH209">
            <v>494853.07</v>
          </cell>
          <cell r="AJ209">
            <v>1.57</v>
          </cell>
          <cell r="AK209">
            <v>0.8</v>
          </cell>
          <cell r="AL209">
            <v>0.77</v>
          </cell>
          <cell r="AM209">
            <v>201505.7</v>
          </cell>
          <cell r="AO209">
            <v>103.10999999999997</v>
          </cell>
          <cell r="AP209">
            <v>27</v>
          </cell>
          <cell r="AQ209">
            <v>10.87</v>
          </cell>
          <cell r="AR209">
            <v>161988.35</v>
          </cell>
          <cell r="AT209">
            <v>1.57</v>
          </cell>
          <cell r="AU209">
            <v>1.44</v>
          </cell>
          <cell r="AV209">
            <v>1.85</v>
          </cell>
          <cell r="AW209">
            <v>345708.76</v>
          </cell>
          <cell r="AY209">
            <v>0.94</v>
          </cell>
          <cell r="AZ209">
            <v>0.48</v>
          </cell>
          <cell r="BA209">
            <v>0.61</v>
          </cell>
          <cell r="BB209">
            <v>118212.99</v>
          </cell>
          <cell r="BD209">
            <v>3.14</v>
          </cell>
          <cell r="BE209">
            <v>1.6</v>
          </cell>
          <cell r="BF209">
            <v>2.3199999999999998</v>
          </cell>
          <cell r="BG209">
            <v>180912.5</v>
          </cell>
          <cell r="BI209">
            <v>1.57</v>
          </cell>
          <cell r="BJ209">
            <v>0.8</v>
          </cell>
          <cell r="BK209">
            <v>0.77</v>
          </cell>
          <cell r="BL209">
            <v>216452.76</v>
          </cell>
          <cell r="BN209">
            <v>2.35</v>
          </cell>
          <cell r="BO209">
            <v>1.2</v>
          </cell>
          <cell r="BP209">
            <v>1.54</v>
          </cell>
          <cell r="BQ209">
            <v>130431.25</v>
          </cell>
          <cell r="BS209">
            <v>1.57</v>
          </cell>
          <cell r="BT209">
            <v>0.8</v>
          </cell>
          <cell r="BU209">
            <v>0.77</v>
          </cell>
          <cell r="BV209">
            <v>334959.5</v>
          </cell>
          <cell r="BX209">
            <v>1.57</v>
          </cell>
          <cell r="BY209">
            <v>0.8</v>
          </cell>
          <cell r="BZ209">
            <v>0.77</v>
          </cell>
          <cell r="CA209">
            <v>290179.96000000002</v>
          </cell>
          <cell r="CC209">
            <v>3.14</v>
          </cell>
          <cell r="CD209">
            <v>1.6</v>
          </cell>
          <cell r="CE209">
            <v>2.3199999999999998</v>
          </cell>
          <cell r="CF209">
            <v>217095</v>
          </cell>
          <cell r="CH209">
            <v>8533895.6099999994</v>
          </cell>
          <cell r="CJ209">
            <v>8371907.2599999998</v>
          </cell>
        </row>
        <row r="210">
          <cell r="A210" t="str">
            <v>0410120502500</v>
          </cell>
          <cell r="B210" t="str">
            <v>ROCKFORD SCHOOL DIST 205</v>
          </cell>
          <cell r="C210" t="str">
            <v>WINNEBAGO</v>
          </cell>
          <cell r="D210" t="str">
            <v>Unit</v>
          </cell>
          <cell r="E210">
            <v>26349.5</v>
          </cell>
          <cell r="G210">
            <v>8231</v>
          </cell>
          <cell r="H210">
            <v>10296</v>
          </cell>
          <cell r="I210">
            <v>17892</v>
          </cell>
          <cell r="K210">
            <v>12817</v>
          </cell>
          <cell r="L210">
            <v>12590.5</v>
          </cell>
          <cell r="M210">
            <v>5936.5</v>
          </cell>
          <cell r="N210">
            <v>7596</v>
          </cell>
          <cell r="P210">
            <v>6614.9222524212382</v>
          </cell>
          <cell r="Q210">
            <v>1616.0777475787618</v>
          </cell>
          <cell r="R210">
            <v>8274.479347701259</v>
          </cell>
          <cell r="S210">
            <v>2021.520652298741</v>
          </cell>
          <cell r="T210">
            <v>6104.5983998775027</v>
          </cell>
          <cell r="U210">
            <v>1491.4016001224973</v>
          </cell>
          <cell r="W210">
            <v>521.79</v>
          </cell>
          <cell r="X210">
            <v>494.58</v>
          </cell>
          <cell r="Y210">
            <v>364.88</v>
          </cell>
          <cell r="Z210">
            <v>88871248.430000007</v>
          </cell>
          <cell r="AB210">
            <v>324.88</v>
          </cell>
          <cell r="AC210">
            <v>21219947.219999999</v>
          </cell>
          <cell r="AE210">
            <v>64.08</v>
          </cell>
          <cell r="AF210">
            <v>29.68</v>
          </cell>
          <cell r="AG210">
            <v>37.979999999999997</v>
          </cell>
          <cell r="AH210">
            <v>8504393.4600000009</v>
          </cell>
          <cell r="AJ210">
            <v>28.48</v>
          </cell>
          <cell r="AK210">
            <v>13.19</v>
          </cell>
          <cell r="AL210">
            <v>12.66</v>
          </cell>
          <cell r="AM210">
            <v>3480704.07</v>
          </cell>
          <cell r="AO210">
            <v>1927.3100000000002</v>
          </cell>
          <cell r="AP210">
            <v>838.38</v>
          </cell>
          <cell r="AQ210">
            <v>186.87</v>
          </cell>
          <cell r="AR210">
            <v>3422279.67</v>
          </cell>
          <cell r="AT210">
            <v>28.48</v>
          </cell>
          <cell r="AU210">
            <v>23.74</v>
          </cell>
          <cell r="AV210">
            <v>30.38</v>
          </cell>
          <cell r="AW210">
            <v>5864832.4000000004</v>
          </cell>
          <cell r="AY210">
            <v>17.079999999999998</v>
          </cell>
          <cell r="AZ210">
            <v>7.91</v>
          </cell>
          <cell r="BA210">
            <v>10.119999999999999</v>
          </cell>
          <cell r="BB210">
            <v>2044560.63</v>
          </cell>
          <cell r="BD210">
            <v>56.96</v>
          </cell>
          <cell r="BE210">
            <v>26.38</v>
          </cell>
          <cell r="BF210">
            <v>37.979999999999997</v>
          </cell>
          <cell r="BG210">
            <v>3108825</v>
          </cell>
          <cell r="BI210">
            <v>28.48</v>
          </cell>
          <cell r="BJ210">
            <v>13.19</v>
          </cell>
          <cell r="BK210">
            <v>12.66</v>
          </cell>
          <cell r="BL210">
            <v>3745184.22</v>
          </cell>
          <cell r="BN210">
            <v>42.72</v>
          </cell>
          <cell r="BO210">
            <v>19.78</v>
          </cell>
          <cell r="BP210">
            <v>25.32</v>
          </cell>
          <cell r="BQ210">
            <v>2250387.5</v>
          </cell>
          <cell r="BS210">
            <v>28.48</v>
          </cell>
          <cell r="BT210">
            <v>13.19</v>
          </cell>
          <cell r="BU210">
            <v>12.66</v>
          </cell>
          <cell r="BV210">
            <v>5795652.75</v>
          </cell>
          <cell r="BX210">
            <v>28.48</v>
          </cell>
          <cell r="BY210">
            <v>13.19</v>
          </cell>
          <cell r="BZ210">
            <v>12.66</v>
          </cell>
          <cell r="CA210">
            <v>5020852.62</v>
          </cell>
          <cell r="CC210">
            <v>56.96</v>
          </cell>
          <cell r="CD210">
            <v>26.38</v>
          </cell>
          <cell r="CE210">
            <v>37.979999999999997</v>
          </cell>
          <cell r="CF210">
            <v>3730590</v>
          </cell>
          <cell r="CH210">
            <v>157059457.97</v>
          </cell>
          <cell r="CJ210">
            <v>153637178.30000001</v>
          </cell>
        </row>
        <row r="211">
          <cell r="A211" t="str">
            <v>0410114000400</v>
          </cell>
          <cell r="B211" t="str">
            <v>ROCKTON SCH DIST 140</v>
          </cell>
          <cell r="C211" t="str">
            <v>WINNEBAGO</v>
          </cell>
          <cell r="D211" t="str">
            <v>Elementary</v>
          </cell>
          <cell r="E211">
            <v>1520.5</v>
          </cell>
          <cell r="G211">
            <v>631</v>
          </cell>
          <cell r="H211">
            <v>869</v>
          </cell>
          <cell r="I211">
            <v>869</v>
          </cell>
          <cell r="K211">
            <v>975.5</v>
          </cell>
          <cell r="L211">
            <v>955</v>
          </cell>
          <cell r="M211">
            <v>545</v>
          </cell>
          <cell r="N211">
            <v>0</v>
          </cell>
          <cell r="P211">
            <v>159.43266666666665</v>
          </cell>
          <cell r="Q211">
            <v>471.56733333333335</v>
          </cell>
          <cell r="R211">
            <v>219.56733333333332</v>
          </cell>
          <cell r="S211">
            <v>649.43266666666671</v>
          </cell>
          <cell r="T211">
            <v>0</v>
          </cell>
          <cell r="U211">
            <v>0</v>
          </cell>
          <cell r="W211">
            <v>34.200000000000003</v>
          </cell>
          <cell r="X211">
            <v>36.950000000000003</v>
          </cell>
          <cell r="Y211">
            <v>0</v>
          </cell>
          <cell r="Z211">
            <v>4411798.05</v>
          </cell>
          <cell r="AB211">
            <v>14.23</v>
          </cell>
          <cell r="AC211">
            <v>882359.61</v>
          </cell>
          <cell r="AE211">
            <v>4.87</v>
          </cell>
          <cell r="AF211">
            <v>2.72</v>
          </cell>
          <cell r="AG211">
            <v>0</v>
          </cell>
          <cell r="AH211">
            <v>470633.13</v>
          </cell>
          <cell r="AJ211">
            <v>2.16</v>
          </cell>
          <cell r="AK211">
            <v>1.21</v>
          </cell>
          <cell r="AL211">
            <v>0</v>
          </cell>
          <cell r="AM211">
            <v>208963.59</v>
          </cell>
          <cell r="AO211">
            <v>98.36</v>
          </cell>
          <cell r="AP211">
            <v>20.619999999999997</v>
          </cell>
          <cell r="AQ211">
            <v>10.78</v>
          </cell>
          <cell r="AR211">
            <v>148531.15</v>
          </cell>
          <cell r="AT211">
            <v>2.16</v>
          </cell>
          <cell r="AU211">
            <v>2.1800000000000002</v>
          </cell>
          <cell r="AV211">
            <v>0</v>
          </cell>
          <cell r="AW211">
            <v>291934.44</v>
          </cell>
          <cell r="AY211">
            <v>1.3</v>
          </cell>
          <cell r="AZ211">
            <v>0.72</v>
          </cell>
          <cell r="BA211">
            <v>0</v>
          </cell>
          <cell r="BB211">
            <v>117630.66</v>
          </cell>
          <cell r="BD211">
            <v>4.33</v>
          </cell>
          <cell r="BE211">
            <v>2.42</v>
          </cell>
          <cell r="BF211">
            <v>0</v>
          </cell>
          <cell r="BG211">
            <v>172968.75</v>
          </cell>
          <cell r="BI211">
            <v>2.16</v>
          </cell>
          <cell r="BJ211">
            <v>1.21</v>
          </cell>
          <cell r="BK211">
            <v>0</v>
          </cell>
          <cell r="BL211">
            <v>232307.58</v>
          </cell>
          <cell r="BN211">
            <v>3.25</v>
          </cell>
          <cell r="BO211">
            <v>1.81</v>
          </cell>
          <cell r="BP211">
            <v>0</v>
          </cell>
          <cell r="BQ211">
            <v>129662.5</v>
          </cell>
          <cell r="BS211">
            <v>2.16</v>
          </cell>
          <cell r="BT211">
            <v>1.21</v>
          </cell>
          <cell r="BU211">
            <v>0</v>
          </cell>
          <cell r="BV211">
            <v>359494.75</v>
          </cell>
          <cell r="BX211">
            <v>2.16</v>
          </cell>
          <cell r="BY211">
            <v>1.21</v>
          </cell>
          <cell r="BZ211">
            <v>0</v>
          </cell>
          <cell r="CA211">
            <v>311435.18</v>
          </cell>
          <cell r="CC211">
            <v>4.33</v>
          </cell>
          <cell r="CD211">
            <v>2.42</v>
          </cell>
          <cell r="CE211">
            <v>0</v>
          </cell>
          <cell r="CF211">
            <v>207562.5</v>
          </cell>
          <cell r="CH211">
            <v>7945281.8900000006</v>
          </cell>
          <cell r="CJ211">
            <v>7796750.7400000002</v>
          </cell>
        </row>
        <row r="212">
          <cell r="A212" t="str">
            <v>1304100200400</v>
          </cell>
          <cell r="B212" t="str">
            <v>ROME COMM CONS SCHOOL DIST 2</v>
          </cell>
          <cell r="C212" t="str">
            <v>JEFFERSON</v>
          </cell>
          <cell r="D212" t="str">
            <v>Elementary</v>
          </cell>
          <cell r="E212">
            <v>351</v>
          </cell>
          <cell r="G212">
            <v>166</v>
          </cell>
          <cell r="H212">
            <v>180</v>
          </cell>
          <cell r="I212">
            <v>180</v>
          </cell>
          <cell r="K212">
            <v>248.5</v>
          </cell>
          <cell r="L212">
            <v>243.5</v>
          </cell>
          <cell r="M212">
            <v>102.5</v>
          </cell>
          <cell r="N212">
            <v>0</v>
          </cell>
          <cell r="P212">
            <v>70.04624277456648</v>
          </cell>
          <cell r="Q212">
            <v>95.95375722543352</v>
          </cell>
          <cell r="R212">
            <v>75.953757225433534</v>
          </cell>
          <cell r="S212">
            <v>104.04624277456647</v>
          </cell>
          <cell r="T212">
            <v>0</v>
          </cell>
          <cell r="U212">
            <v>0</v>
          </cell>
          <cell r="W212">
            <v>9.4600000000000009</v>
          </cell>
          <cell r="X212">
            <v>7.95</v>
          </cell>
          <cell r="Y212">
            <v>0</v>
          </cell>
          <cell r="Z212">
            <v>1079541.8700000001</v>
          </cell>
          <cell r="AB212">
            <v>3.48</v>
          </cell>
          <cell r="AC212">
            <v>215908.37</v>
          </cell>
          <cell r="AE212">
            <v>1.24</v>
          </cell>
          <cell r="AF212">
            <v>0.51</v>
          </cell>
          <cell r="AG212">
            <v>0</v>
          </cell>
          <cell r="AH212">
            <v>108512.25</v>
          </cell>
          <cell r="AJ212">
            <v>0.55000000000000004</v>
          </cell>
          <cell r="AK212">
            <v>0.22</v>
          </cell>
          <cell r="AL212">
            <v>0</v>
          </cell>
          <cell r="AM212">
            <v>47745.39</v>
          </cell>
          <cell r="AO212">
            <v>23.869999999999997</v>
          </cell>
          <cell r="AP212">
            <v>6.0600000000000005</v>
          </cell>
          <cell r="AQ212">
            <v>2.48</v>
          </cell>
          <cell r="AR212">
            <v>37253.410000000003</v>
          </cell>
          <cell r="AT212">
            <v>0.55000000000000004</v>
          </cell>
          <cell r="AU212">
            <v>0.41</v>
          </cell>
          <cell r="AV212">
            <v>0</v>
          </cell>
          <cell r="AW212">
            <v>64575.360000000001</v>
          </cell>
          <cell r="AY212">
            <v>0.33</v>
          </cell>
          <cell r="AZ212">
            <v>0.13</v>
          </cell>
          <cell r="BA212">
            <v>0</v>
          </cell>
          <cell r="BB212">
            <v>26787.18</v>
          </cell>
          <cell r="BD212">
            <v>1.1000000000000001</v>
          </cell>
          <cell r="BE212">
            <v>0.45</v>
          </cell>
          <cell r="BF212">
            <v>0</v>
          </cell>
          <cell r="BG212">
            <v>39718.75</v>
          </cell>
          <cell r="BI212">
            <v>0.55000000000000004</v>
          </cell>
          <cell r="BJ212">
            <v>0.22</v>
          </cell>
          <cell r="BK212">
            <v>0</v>
          </cell>
          <cell r="BL212">
            <v>53079.18</v>
          </cell>
          <cell r="BN212">
            <v>0.82</v>
          </cell>
          <cell r="BO212">
            <v>0.34</v>
          </cell>
          <cell r="BP212">
            <v>0</v>
          </cell>
          <cell r="BQ212">
            <v>29725</v>
          </cell>
          <cell r="BS212">
            <v>0.55000000000000004</v>
          </cell>
          <cell r="BT212">
            <v>0.22</v>
          </cell>
          <cell r="BU212">
            <v>0</v>
          </cell>
          <cell r="BV212">
            <v>82139.75</v>
          </cell>
          <cell r="BX212">
            <v>0.55000000000000004</v>
          </cell>
          <cell r="BY212">
            <v>0.22</v>
          </cell>
          <cell r="BZ212">
            <v>0</v>
          </cell>
          <cell r="CA212">
            <v>71158.78</v>
          </cell>
          <cell r="CC212">
            <v>1.1000000000000001</v>
          </cell>
          <cell r="CD212">
            <v>0.45</v>
          </cell>
          <cell r="CE212">
            <v>0</v>
          </cell>
          <cell r="CF212">
            <v>47662.5</v>
          </cell>
          <cell r="CH212">
            <v>1903807.79</v>
          </cell>
          <cell r="CJ212">
            <v>1866554.3800000001</v>
          </cell>
        </row>
        <row r="213">
          <cell r="A213" t="str">
            <v>0601607800200</v>
          </cell>
          <cell r="B213" t="str">
            <v>ROSEMONT ELEM SCHOOL DIST 78</v>
          </cell>
          <cell r="C213" t="str">
            <v>COOK</v>
          </cell>
          <cell r="D213" t="str">
            <v>Elementary</v>
          </cell>
          <cell r="E213">
            <v>222.63</v>
          </cell>
          <cell r="G213">
            <v>98.649999999999991</v>
          </cell>
          <cell r="H213">
            <v>120.82</v>
          </cell>
          <cell r="I213">
            <v>120.82</v>
          </cell>
          <cell r="K213">
            <v>147.47</v>
          </cell>
          <cell r="L213">
            <v>144.31</v>
          </cell>
          <cell r="M213">
            <v>75.16</v>
          </cell>
          <cell r="N213">
            <v>0</v>
          </cell>
          <cell r="P213">
            <v>44.198544220166767</v>
          </cell>
          <cell r="Q213">
            <v>54.451455779833225</v>
          </cell>
          <cell r="R213">
            <v>54.131455779833239</v>
          </cell>
          <cell r="S213">
            <v>66.688544220166762</v>
          </cell>
          <cell r="T213">
            <v>0</v>
          </cell>
          <cell r="U213">
            <v>0</v>
          </cell>
          <cell r="W213">
            <v>5.66</v>
          </cell>
          <cell r="X213">
            <v>5.37</v>
          </cell>
          <cell r="Y213">
            <v>0</v>
          </cell>
          <cell r="Z213">
            <v>683937.21</v>
          </cell>
          <cell r="AB213">
            <v>2.2000000000000002</v>
          </cell>
          <cell r="AC213">
            <v>136787.44</v>
          </cell>
          <cell r="AE213">
            <v>0.73</v>
          </cell>
          <cell r="AF213">
            <v>0.37</v>
          </cell>
          <cell r="AG213">
            <v>0</v>
          </cell>
          <cell r="AH213">
            <v>68207.7</v>
          </cell>
          <cell r="AJ213">
            <v>0.32</v>
          </cell>
          <cell r="AK213">
            <v>0.16</v>
          </cell>
          <cell r="AL213">
            <v>0</v>
          </cell>
          <cell r="AM213">
            <v>29763.360000000001</v>
          </cell>
          <cell r="AO213">
            <v>15.1</v>
          </cell>
          <cell r="AP213">
            <v>4.9700000000000006</v>
          </cell>
          <cell r="AQ213">
            <v>1.57</v>
          </cell>
          <cell r="AR213">
            <v>24936.55</v>
          </cell>
          <cell r="AT213">
            <v>0.32</v>
          </cell>
          <cell r="AU213">
            <v>0.3</v>
          </cell>
          <cell r="AV213">
            <v>0</v>
          </cell>
          <cell r="AW213">
            <v>41704.92</v>
          </cell>
          <cell r="AY213">
            <v>0.19</v>
          </cell>
          <cell r="AZ213">
            <v>0.1</v>
          </cell>
          <cell r="BA213">
            <v>0</v>
          </cell>
          <cell r="BB213">
            <v>16887.57</v>
          </cell>
          <cell r="BD213">
            <v>0.65</v>
          </cell>
          <cell r="BE213">
            <v>0.33</v>
          </cell>
          <cell r="BF213">
            <v>0</v>
          </cell>
          <cell r="BG213">
            <v>25112.5</v>
          </cell>
          <cell r="BI213">
            <v>0.32</v>
          </cell>
          <cell r="BJ213">
            <v>0.16</v>
          </cell>
          <cell r="BK213">
            <v>0</v>
          </cell>
          <cell r="BL213">
            <v>33088.32</v>
          </cell>
          <cell r="BN213">
            <v>0.49</v>
          </cell>
          <cell r="BO213">
            <v>0.25</v>
          </cell>
          <cell r="BP213">
            <v>0</v>
          </cell>
          <cell r="BQ213">
            <v>18962.5</v>
          </cell>
          <cell r="BS213">
            <v>0.32</v>
          </cell>
          <cell r="BT213">
            <v>0.16</v>
          </cell>
          <cell r="BU213">
            <v>0</v>
          </cell>
          <cell r="BV213">
            <v>51204</v>
          </cell>
          <cell r="BX213">
            <v>0.32</v>
          </cell>
          <cell r="BY213">
            <v>0.16</v>
          </cell>
          <cell r="BZ213">
            <v>0</v>
          </cell>
          <cell r="CA213">
            <v>44358.720000000001</v>
          </cell>
          <cell r="CC213">
            <v>0.65</v>
          </cell>
          <cell r="CD213">
            <v>0.33</v>
          </cell>
          <cell r="CE213">
            <v>0</v>
          </cell>
          <cell r="CF213">
            <v>30135</v>
          </cell>
          <cell r="CH213">
            <v>1205085.7899999998</v>
          </cell>
          <cell r="CJ213">
            <v>1180149.2399999998</v>
          </cell>
        </row>
        <row r="214">
          <cell r="A214" t="str">
            <v>0701617200200</v>
          </cell>
          <cell r="B214" t="str">
            <v>SANDRIDGE SCHOOL DISTRICT 172</v>
          </cell>
          <cell r="C214" t="str">
            <v>COOK</v>
          </cell>
          <cell r="D214" t="str">
            <v>Elementary</v>
          </cell>
          <cell r="E214">
            <v>363.5</v>
          </cell>
          <cell r="G214">
            <v>152.5</v>
          </cell>
          <cell r="H214">
            <v>209</v>
          </cell>
          <cell r="I214">
            <v>209</v>
          </cell>
          <cell r="K214">
            <v>251</v>
          </cell>
          <cell r="L214">
            <v>249</v>
          </cell>
          <cell r="M214">
            <v>112.5</v>
          </cell>
          <cell r="N214">
            <v>0</v>
          </cell>
          <cell r="P214">
            <v>121.07192254495159</v>
          </cell>
          <cell r="Q214">
            <v>31.42807745504841</v>
          </cell>
          <cell r="R214">
            <v>165.9280774550484</v>
          </cell>
          <cell r="S214">
            <v>43.071922544951605</v>
          </cell>
          <cell r="T214">
            <v>0</v>
          </cell>
          <cell r="U214">
            <v>0</v>
          </cell>
          <cell r="W214">
            <v>9.64</v>
          </cell>
          <cell r="X214">
            <v>10.01</v>
          </cell>
          <cell r="Y214">
            <v>0</v>
          </cell>
          <cell r="Z214">
            <v>1218437.55</v>
          </cell>
          <cell r="AB214">
            <v>3.93</v>
          </cell>
          <cell r="AC214">
            <v>243687.51</v>
          </cell>
          <cell r="AE214">
            <v>1.25</v>
          </cell>
          <cell r="AF214">
            <v>0.56000000000000005</v>
          </cell>
          <cell r="AG214">
            <v>0</v>
          </cell>
          <cell r="AH214">
            <v>112232.67</v>
          </cell>
          <cell r="AJ214">
            <v>0.55000000000000004</v>
          </cell>
          <cell r="AK214">
            <v>0.25</v>
          </cell>
          <cell r="AL214">
            <v>0</v>
          </cell>
          <cell r="AM214">
            <v>49605.599999999999</v>
          </cell>
          <cell r="AO214">
            <v>26.669999999999995</v>
          </cell>
          <cell r="AP214">
            <v>10.680000000000001</v>
          </cell>
          <cell r="AQ214">
            <v>2.57</v>
          </cell>
          <cell r="AR214">
            <v>46239.16</v>
          </cell>
          <cell r="AT214">
            <v>0.55000000000000004</v>
          </cell>
          <cell r="AU214">
            <v>0.45</v>
          </cell>
          <cell r="AV214">
            <v>0</v>
          </cell>
          <cell r="AW214">
            <v>67266</v>
          </cell>
          <cell r="AY214">
            <v>0.33</v>
          </cell>
          <cell r="AZ214">
            <v>0.15</v>
          </cell>
          <cell r="BA214">
            <v>0</v>
          </cell>
          <cell r="BB214">
            <v>27951.84</v>
          </cell>
          <cell r="BD214">
            <v>1.1100000000000001</v>
          </cell>
          <cell r="BE214">
            <v>0.5</v>
          </cell>
          <cell r="BF214">
            <v>0</v>
          </cell>
          <cell r="BG214">
            <v>41256.25</v>
          </cell>
          <cell r="BI214">
            <v>0.55000000000000004</v>
          </cell>
          <cell r="BJ214">
            <v>0.25</v>
          </cell>
          <cell r="BK214">
            <v>0</v>
          </cell>
          <cell r="BL214">
            <v>55147.199999999997</v>
          </cell>
          <cell r="BN214">
            <v>0.83</v>
          </cell>
          <cell r="BO214">
            <v>0.37</v>
          </cell>
          <cell r="BP214">
            <v>0</v>
          </cell>
          <cell r="BQ214">
            <v>30750</v>
          </cell>
          <cell r="BS214">
            <v>0.55000000000000004</v>
          </cell>
          <cell r="BT214">
            <v>0.25</v>
          </cell>
          <cell r="BU214">
            <v>0</v>
          </cell>
          <cell r="BV214">
            <v>85340</v>
          </cell>
          <cell r="BX214">
            <v>0.55000000000000004</v>
          </cell>
          <cell r="BY214">
            <v>0.25</v>
          </cell>
          <cell r="BZ214">
            <v>0</v>
          </cell>
          <cell r="CA214">
            <v>73931.199999999997</v>
          </cell>
          <cell r="CC214">
            <v>1.1100000000000001</v>
          </cell>
          <cell r="CD214">
            <v>0.5</v>
          </cell>
          <cell r="CE214">
            <v>0</v>
          </cell>
          <cell r="CF214">
            <v>49507.5</v>
          </cell>
          <cell r="CH214">
            <v>2101352.48</v>
          </cell>
          <cell r="CJ214">
            <v>2055113.32</v>
          </cell>
        </row>
        <row r="215">
          <cell r="A215" t="str">
            <v>0804321102600</v>
          </cell>
          <cell r="B215" t="str">
            <v>SCALES MOUND C U SCH DISTRICT 211</v>
          </cell>
          <cell r="C215" t="str">
            <v>JO DAVIESS</v>
          </cell>
          <cell r="D215" t="str">
            <v>Unit</v>
          </cell>
          <cell r="E215">
            <v>235.25</v>
          </cell>
          <cell r="G215">
            <v>76</v>
          </cell>
          <cell r="H215">
            <v>95</v>
          </cell>
          <cell r="I215">
            <v>157.5</v>
          </cell>
          <cell r="K215">
            <v>112.75</v>
          </cell>
          <cell r="L215">
            <v>111</v>
          </cell>
          <cell r="M215">
            <v>60</v>
          </cell>
          <cell r="N215">
            <v>62.5</v>
          </cell>
          <cell r="P215">
            <v>17.901498929336189</v>
          </cell>
          <cell r="Q215">
            <v>58.098501070663815</v>
          </cell>
          <cell r="R215">
            <v>22.376873661670235</v>
          </cell>
          <cell r="S215">
            <v>72.623126338329769</v>
          </cell>
          <cell r="T215">
            <v>14.721627408993577</v>
          </cell>
          <cell r="U215">
            <v>47.778372591006423</v>
          </cell>
          <cell r="W215">
            <v>4.09</v>
          </cell>
          <cell r="X215">
            <v>4.0199999999999996</v>
          </cell>
          <cell r="Y215">
            <v>2.64</v>
          </cell>
          <cell r="Z215">
            <v>689902.29</v>
          </cell>
          <cell r="AB215">
            <v>2.5</v>
          </cell>
          <cell r="AC215">
            <v>162910.95000000001</v>
          </cell>
          <cell r="AE215">
            <v>0.56000000000000005</v>
          </cell>
          <cell r="AF215">
            <v>0.3</v>
          </cell>
          <cell r="AG215">
            <v>0.31</v>
          </cell>
          <cell r="AH215">
            <v>75287.350000000006</v>
          </cell>
          <cell r="AJ215">
            <v>0.25</v>
          </cell>
          <cell r="AK215">
            <v>0.13</v>
          </cell>
          <cell r="AL215">
            <v>0.1</v>
          </cell>
          <cell r="AM215">
            <v>30646.959999999999</v>
          </cell>
          <cell r="AO215">
            <v>15.210000000000003</v>
          </cell>
          <cell r="AP215">
            <v>3</v>
          </cell>
          <cell r="AQ215">
            <v>1.66</v>
          </cell>
          <cell r="AR215">
            <v>22737.64</v>
          </cell>
          <cell r="AT215">
            <v>0.25</v>
          </cell>
          <cell r="AU215">
            <v>0.24</v>
          </cell>
          <cell r="AV215">
            <v>0.25</v>
          </cell>
          <cell r="AW215">
            <v>52316.84</v>
          </cell>
          <cell r="AY215">
            <v>0.15</v>
          </cell>
          <cell r="AZ215">
            <v>0.08</v>
          </cell>
          <cell r="BA215">
            <v>0.08</v>
          </cell>
          <cell r="BB215">
            <v>18052.23</v>
          </cell>
          <cell r="BD215">
            <v>0.5</v>
          </cell>
          <cell r="BE215">
            <v>0.26</v>
          </cell>
          <cell r="BF215">
            <v>0.31</v>
          </cell>
          <cell r="BG215">
            <v>27418.75</v>
          </cell>
          <cell r="BI215">
            <v>0.25</v>
          </cell>
          <cell r="BJ215">
            <v>0.13</v>
          </cell>
          <cell r="BK215">
            <v>0.1</v>
          </cell>
          <cell r="BL215">
            <v>33088.32</v>
          </cell>
          <cell r="BN215">
            <v>0.37</v>
          </cell>
          <cell r="BO215">
            <v>0.2</v>
          </cell>
          <cell r="BP215">
            <v>0.2</v>
          </cell>
          <cell r="BQ215">
            <v>19731.25</v>
          </cell>
          <cell r="BS215">
            <v>0.25</v>
          </cell>
          <cell r="BT215">
            <v>0.13</v>
          </cell>
          <cell r="BU215">
            <v>0.1</v>
          </cell>
          <cell r="BV215">
            <v>51204</v>
          </cell>
          <cell r="BX215">
            <v>0.25</v>
          </cell>
          <cell r="BY215">
            <v>0.13</v>
          </cell>
          <cell r="BZ215">
            <v>0.1</v>
          </cell>
          <cell r="CA215">
            <v>44358.720000000001</v>
          </cell>
          <cell r="CC215">
            <v>0.5</v>
          </cell>
          <cell r="CD215">
            <v>0.26</v>
          </cell>
          <cell r="CE215">
            <v>0.31</v>
          </cell>
          <cell r="CF215">
            <v>32902.5</v>
          </cell>
          <cell r="CH215">
            <v>1260557.8</v>
          </cell>
          <cell r="CJ215">
            <v>1237820.1600000001</v>
          </cell>
        </row>
        <row r="216">
          <cell r="A216" t="str">
            <v>0501605400400</v>
          </cell>
          <cell r="B216" t="str">
            <v>SCHAUMBURG C C SCHOOL DIST 54</v>
          </cell>
          <cell r="C216" t="str">
            <v>COOK</v>
          </cell>
          <cell r="D216" t="str">
            <v>Elementary</v>
          </cell>
          <cell r="E216">
            <v>14606.5</v>
          </cell>
          <cell r="G216">
            <v>6408.25</v>
          </cell>
          <cell r="H216">
            <v>8047</v>
          </cell>
          <cell r="I216">
            <v>8047</v>
          </cell>
          <cell r="K216">
            <v>9818</v>
          </cell>
          <cell r="L216">
            <v>9666.75</v>
          </cell>
          <cell r="M216">
            <v>4788.5</v>
          </cell>
          <cell r="N216">
            <v>0</v>
          </cell>
          <cell r="P216">
            <v>2304.8021825980181</v>
          </cell>
          <cell r="Q216">
            <v>4103.4478174019823</v>
          </cell>
          <cell r="R216">
            <v>2894.1978174019819</v>
          </cell>
          <cell r="S216">
            <v>5152.8021825980177</v>
          </cell>
          <cell r="T216">
            <v>0</v>
          </cell>
          <cell r="U216">
            <v>0</v>
          </cell>
          <cell r="W216">
            <v>358.82</v>
          </cell>
          <cell r="X216">
            <v>350.82</v>
          </cell>
          <cell r="Y216">
            <v>0</v>
          </cell>
          <cell r="Z216">
            <v>44002647.479999997</v>
          </cell>
          <cell r="AB216">
            <v>141.91999999999999</v>
          </cell>
          <cell r="AC216">
            <v>8800529.4900000002</v>
          </cell>
          <cell r="AE216">
            <v>49.09</v>
          </cell>
          <cell r="AF216">
            <v>23.94</v>
          </cell>
          <cell r="AG216">
            <v>0</v>
          </cell>
          <cell r="AH216">
            <v>4528371.21</v>
          </cell>
          <cell r="AJ216">
            <v>21.81</v>
          </cell>
          <cell r="AK216">
            <v>10.64</v>
          </cell>
          <cell r="AL216">
            <v>0</v>
          </cell>
          <cell r="AM216">
            <v>2012127.15</v>
          </cell>
          <cell r="AO216">
            <v>976.51</v>
          </cell>
          <cell r="AP216">
            <v>340.86</v>
          </cell>
          <cell r="AQ216">
            <v>103.59</v>
          </cell>
          <cell r="AR216">
            <v>1637060.42</v>
          </cell>
          <cell r="AT216">
            <v>21.81</v>
          </cell>
          <cell r="AU216">
            <v>19.149999999999999</v>
          </cell>
          <cell r="AV216">
            <v>0</v>
          </cell>
          <cell r="AW216">
            <v>2755215.3599999999</v>
          </cell>
          <cell r="AY216">
            <v>13.09</v>
          </cell>
          <cell r="AZ216">
            <v>6.38</v>
          </cell>
          <cell r="BA216">
            <v>0</v>
          </cell>
          <cell r="BB216">
            <v>1133796.51</v>
          </cell>
          <cell r="BD216">
            <v>43.63</v>
          </cell>
          <cell r="BE216">
            <v>21.28</v>
          </cell>
          <cell r="BF216">
            <v>0</v>
          </cell>
          <cell r="BG216">
            <v>1663318.75</v>
          </cell>
          <cell r="BI216">
            <v>21.81</v>
          </cell>
          <cell r="BJ216">
            <v>10.64</v>
          </cell>
          <cell r="BK216">
            <v>0</v>
          </cell>
          <cell r="BL216">
            <v>2236908.2999999998</v>
          </cell>
          <cell r="BN216">
            <v>32.72</v>
          </cell>
          <cell r="BO216">
            <v>15.96</v>
          </cell>
          <cell r="BP216">
            <v>0</v>
          </cell>
          <cell r="BQ216">
            <v>1247425</v>
          </cell>
          <cell r="BS216">
            <v>21.81</v>
          </cell>
          <cell r="BT216">
            <v>10.64</v>
          </cell>
          <cell r="BU216">
            <v>0</v>
          </cell>
          <cell r="BV216">
            <v>3461603.75</v>
          </cell>
          <cell r="BX216">
            <v>21.81</v>
          </cell>
          <cell r="BY216">
            <v>10.64</v>
          </cell>
          <cell r="BZ216">
            <v>0</v>
          </cell>
          <cell r="CA216">
            <v>2998834.3</v>
          </cell>
          <cell r="CC216">
            <v>43.63</v>
          </cell>
          <cell r="CD216">
            <v>21.28</v>
          </cell>
          <cell r="CE216">
            <v>0</v>
          </cell>
          <cell r="CF216">
            <v>1995982.5</v>
          </cell>
          <cell r="CH216">
            <v>78473820.219999999</v>
          </cell>
          <cell r="CJ216">
            <v>76836759.799999997</v>
          </cell>
        </row>
        <row r="217">
          <cell r="A217" t="str">
            <v>0601608100200</v>
          </cell>
          <cell r="B217" t="str">
            <v>SCHILLER PARK SCHOOL DIST 81</v>
          </cell>
          <cell r="C217" t="str">
            <v>COOK</v>
          </cell>
          <cell r="D217" t="str">
            <v>Elementary</v>
          </cell>
          <cell r="E217">
            <v>1356.25</v>
          </cell>
          <cell r="G217">
            <v>634.5</v>
          </cell>
          <cell r="H217">
            <v>706</v>
          </cell>
          <cell r="I217">
            <v>706</v>
          </cell>
          <cell r="K217">
            <v>939.25</v>
          </cell>
          <cell r="L217">
            <v>923.5</v>
          </cell>
          <cell r="M217">
            <v>417</v>
          </cell>
          <cell r="N217">
            <v>0</v>
          </cell>
          <cell r="P217">
            <v>453.92428198433424</v>
          </cell>
          <cell r="Q217">
            <v>180.57571801566576</v>
          </cell>
          <cell r="R217">
            <v>505.07571801566581</v>
          </cell>
          <cell r="S217">
            <v>200.92428198433419</v>
          </cell>
          <cell r="T217">
            <v>0</v>
          </cell>
          <cell r="U217">
            <v>0</v>
          </cell>
          <cell r="W217">
            <v>39.29</v>
          </cell>
          <cell r="X217">
            <v>33.29</v>
          </cell>
          <cell r="Y217">
            <v>0</v>
          </cell>
          <cell r="Z217">
            <v>4500468.0599999996</v>
          </cell>
          <cell r="AB217">
            <v>14.51</v>
          </cell>
          <cell r="AC217">
            <v>900093.61</v>
          </cell>
          <cell r="AE217">
            <v>4.6900000000000004</v>
          </cell>
          <cell r="AF217">
            <v>2.08</v>
          </cell>
          <cell r="AG217">
            <v>0</v>
          </cell>
          <cell r="AH217">
            <v>419787.39</v>
          </cell>
          <cell r="AJ217">
            <v>2.08</v>
          </cell>
          <cell r="AK217">
            <v>0.92</v>
          </cell>
          <cell r="AL217">
            <v>0</v>
          </cell>
          <cell r="AM217">
            <v>186021</v>
          </cell>
          <cell r="AO217">
            <v>98.66</v>
          </cell>
          <cell r="AP217">
            <v>46.7</v>
          </cell>
          <cell r="AQ217">
            <v>9.61</v>
          </cell>
          <cell r="AR217">
            <v>179768.53</v>
          </cell>
          <cell r="AT217">
            <v>2.08</v>
          </cell>
          <cell r="AU217">
            <v>1.66</v>
          </cell>
          <cell r="AV217">
            <v>0</v>
          </cell>
          <cell r="AW217">
            <v>251574.84</v>
          </cell>
          <cell r="AY217">
            <v>1.25</v>
          </cell>
          <cell r="AZ217">
            <v>0.55000000000000004</v>
          </cell>
          <cell r="BA217">
            <v>0</v>
          </cell>
          <cell r="BB217">
            <v>104819.4</v>
          </cell>
          <cell r="BD217">
            <v>4.17</v>
          </cell>
          <cell r="BE217">
            <v>1.85</v>
          </cell>
          <cell r="BF217">
            <v>0</v>
          </cell>
          <cell r="BG217">
            <v>154262.5</v>
          </cell>
          <cell r="BI217">
            <v>2.08</v>
          </cell>
          <cell r="BJ217">
            <v>0.92</v>
          </cell>
          <cell r="BK217">
            <v>0</v>
          </cell>
          <cell r="BL217">
            <v>206802</v>
          </cell>
          <cell r="BN217">
            <v>3.13</v>
          </cell>
          <cell r="BO217">
            <v>1.39</v>
          </cell>
          <cell r="BP217">
            <v>0</v>
          </cell>
          <cell r="BQ217">
            <v>115825</v>
          </cell>
          <cell r="BS217">
            <v>2.08</v>
          </cell>
          <cell r="BT217">
            <v>0.92</v>
          </cell>
          <cell r="BU217">
            <v>0</v>
          </cell>
          <cell r="BV217">
            <v>320025</v>
          </cell>
          <cell r="BX217">
            <v>2.08</v>
          </cell>
          <cell r="BY217">
            <v>0.92</v>
          </cell>
          <cell r="BZ217">
            <v>0</v>
          </cell>
          <cell r="CA217">
            <v>277242</v>
          </cell>
          <cell r="CC217">
            <v>4.17</v>
          </cell>
          <cell r="CD217">
            <v>1.85</v>
          </cell>
          <cell r="CE217">
            <v>0</v>
          </cell>
          <cell r="CF217">
            <v>185115</v>
          </cell>
          <cell r="CH217">
            <v>7801804.3300000001</v>
          </cell>
          <cell r="CJ217">
            <v>7622035.7999999998</v>
          </cell>
        </row>
        <row r="218">
          <cell r="A218" t="str">
            <v>0108600202600</v>
          </cell>
          <cell r="B218" t="str">
            <v>SCOTT-MORGAN C U SCHOOL DIST 2</v>
          </cell>
          <cell r="C218" t="str">
            <v>SCOTT</v>
          </cell>
          <cell r="D218" t="str">
            <v>Unit</v>
          </cell>
          <cell r="E218">
            <v>214.75</v>
          </cell>
          <cell r="G218">
            <v>58.5</v>
          </cell>
          <cell r="H218">
            <v>90.5</v>
          </cell>
          <cell r="I218">
            <v>155.5</v>
          </cell>
          <cell r="K218">
            <v>91.25</v>
          </cell>
          <cell r="L218">
            <v>90.5</v>
          </cell>
          <cell r="M218">
            <v>58.5</v>
          </cell>
          <cell r="N218">
            <v>65</v>
          </cell>
          <cell r="P218">
            <v>30.890186915887849</v>
          </cell>
          <cell r="Q218">
            <v>27.609813084112151</v>
          </cell>
          <cell r="R218">
            <v>47.787383177570092</v>
          </cell>
          <cell r="S218">
            <v>42.712616822429908</v>
          </cell>
          <cell r="T218">
            <v>34.322429906542055</v>
          </cell>
          <cell r="U218">
            <v>30.677570093457945</v>
          </cell>
          <cell r="W218">
            <v>3.43</v>
          </cell>
          <cell r="X218">
            <v>4.09</v>
          </cell>
          <cell r="Y218">
            <v>2.94</v>
          </cell>
          <cell r="Z218">
            <v>674571.06</v>
          </cell>
          <cell r="AB218">
            <v>2.48</v>
          </cell>
          <cell r="AC218">
            <v>162677.72</v>
          </cell>
          <cell r="AE218">
            <v>0.45</v>
          </cell>
          <cell r="AF218">
            <v>0.28999999999999998</v>
          </cell>
          <cell r="AG218">
            <v>0.32</v>
          </cell>
          <cell r="AH218">
            <v>68554.94</v>
          </cell>
          <cell r="AJ218">
            <v>0.2</v>
          </cell>
          <cell r="AK218">
            <v>0.13</v>
          </cell>
          <cell r="AL218">
            <v>0.1</v>
          </cell>
          <cell r="AM218">
            <v>27546.61</v>
          </cell>
          <cell r="AO218">
            <v>14.699999999999998</v>
          </cell>
          <cell r="AP218">
            <v>4.3099999999999996</v>
          </cell>
          <cell r="AQ218">
            <v>1.52</v>
          </cell>
          <cell r="AR218">
            <v>23635.19</v>
          </cell>
          <cell r="AT218">
            <v>0.2</v>
          </cell>
          <cell r="AU218">
            <v>0.23</v>
          </cell>
          <cell r="AV218">
            <v>0.26</v>
          </cell>
          <cell r="AW218">
            <v>49055.14</v>
          </cell>
          <cell r="AY218">
            <v>0.12</v>
          </cell>
          <cell r="AZ218">
            <v>7.0000000000000007E-2</v>
          </cell>
          <cell r="BA218">
            <v>0.08</v>
          </cell>
          <cell r="BB218">
            <v>15722.91</v>
          </cell>
          <cell r="BD218">
            <v>0.4</v>
          </cell>
          <cell r="BE218">
            <v>0.26</v>
          </cell>
          <cell r="BF218">
            <v>0.32</v>
          </cell>
          <cell r="BG218">
            <v>25112.5</v>
          </cell>
          <cell r="BI218">
            <v>0.2</v>
          </cell>
          <cell r="BJ218">
            <v>0.13</v>
          </cell>
          <cell r="BK218">
            <v>0.1</v>
          </cell>
          <cell r="BL218">
            <v>29641.62</v>
          </cell>
          <cell r="BN218">
            <v>0.3</v>
          </cell>
          <cell r="BO218">
            <v>0.19</v>
          </cell>
          <cell r="BP218">
            <v>0.21</v>
          </cell>
          <cell r="BQ218">
            <v>17937.5</v>
          </cell>
          <cell r="BS218">
            <v>0.2</v>
          </cell>
          <cell r="BT218">
            <v>0.13</v>
          </cell>
          <cell r="BU218">
            <v>0.1</v>
          </cell>
          <cell r="BV218">
            <v>45870.25</v>
          </cell>
          <cell r="BX218">
            <v>0.2</v>
          </cell>
          <cell r="BY218">
            <v>0.13</v>
          </cell>
          <cell r="BZ218">
            <v>0.1</v>
          </cell>
          <cell r="CA218">
            <v>39738.019999999997</v>
          </cell>
          <cell r="CC218">
            <v>0.4</v>
          </cell>
          <cell r="CD218">
            <v>0.26</v>
          </cell>
          <cell r="CE218">
            <v>0.32</v>
          </cell>
          <cell r="CF218">
            <v>30135</v>
          </cell>
          <cell r="CH218">
            <v>1210198.46</v>
          </cell>
          <cell r="CJ218">
            <v>1186563.27</v>
          </cell>
        </row>
        <row r="219">
          <cell r="A219" t="str">
            <v>1108700402600</v>
          </cell>
          <cell r="B219" t="str">
            <v>SHELBYVILLE C U SCHOOL DIST 4</v>
          </cell>
          <cell r="C219" t="str">
            <v>SHELBY</v>
          </cell>
          <cell r="D219" t="str">
            <v>Unit</v>
          </cell>
          <cell r="E219">
            <v>1155.5999999999999</v>
          </cell>
          <cell r="G219">
            <v>335.81</v>
          </cell>
          <cell r="H219">
            <v>463.97999999999996</v>
          </cell>
          <cell r="I219">
            <v>813.12999999999988</v>
          </cell>
          <cell r="K219">
            <v>527.62999999999988</v>
          </cell>
          <cell r="L219">
            <v>520.97</v>
          </cell>
          <cell r="M219">
            <v>278.82</v>
          </cell>
          <cell r="N219">
            <v>349.15</v>
          </cell>
          <cell r="P219">
            <v>140.38993968353441</v>
          </cell>
          <cell r="Q219">
            <v>195.42006031646559</v>
          </cell>
          <cell r="R219">
            <v>193.97315212282626</v>
          </cell>
          <cell r="S219">
            <v>270.0068478771737</v>
          </cell>
          <cell r="T219">
            <v>145.96690819363937</v>
          </cell>
          <cell r="U219">
            <v>203.18309180636061</v>
          </cell>
          <cell r="W219">
            <v>19.13</v>
          </cell>
          <cell r="X219">
            <v>20.49</v>
          </cell>
          <cell r="Y219">
            <v>15.42</v>
          </cell>
          <cell r="Z219">
            <v>3549116.4</v>
          </cell>
          <cell r="AB219">
            <v>13.06</v>
          </cell>
          <cell r="AC219">
            <v>855440.07</v>
          </cell>
          <cell r="AE219">
            <v>2.63</v>
          </cell>
          <cell r="AF219">
            <v>1.39</v>
          </cell>
          <cell r="AG219">
            <v>1.74</v>
          </cell>
          <cell r="AH219">
            <v>372534.96</v>
          </cell>
          <cell r="AJ219">
            <v>1.17</v>
          </cell>
          <cell r="AK219">
            <v>0.61</v>
          </cell>
          <cell r="AL219">
            <v>0.57999999999999996</v>
          </cell>
          <cell r="AM219">
            <v>151461.4</v>
          </cell>
          <cell r="AO219">
            <v>77.749999999999986</v>
          </cell>
          <cell r="AP219">
            <v>20.03</v>
          </cell>
          <cell r="AQ219">
            <v>8.19</v>
          </cell>
          <cell r="AR219">
            <v>121747.15</v>
          </cell>
          <cell r="AT219">
            <v>1.17</v>
          </cell>
          <cell r="AU219">
            <v>1.1100000000000001</v>
          </cell>
          <cell r="AV219">
            <v>1.39</v>
          </cell>
          <cell r="AW219">
            <v>260988.62</v>
          </cell>
          <cell r="AY219">
            <v>0.7</v>
          </cell>
          <cell r="AZ219">
            <v>0.37</v>
          </cell>
          <cell r="BA219">
            <v>0.46</v>
          </cell>
          <cell r="BB219">
            <v>89096.49</v>
          </cell>
          <cell r="BD219">
            <v>2.34</v>
          </cell>
          <cell r="BE219">
            <v>1.23</v>
          </cell>
          <cell r="BF219">
            <v>1.74</v>
          </cell>
          <cell r="BG219">
            <v>136068.75</v>
          </cell>
          <cell r="BI219">
            <v>1.17</v>
          </cell>
          <cell r="BJ219">
            <v>0.61</v>
          </cell>
          <cell r="BK219">
            <v>0.57999999999999996</v>
          </cell>
          <cell r="BL219">
            <v>162684.24</v>
          </cell>
          <cell r="BN219">
            <v>1.75</v>
          </cell>
          <cell r="BO219">
            <v>0.92</v>
          </cell>
          <cell r="BP219">
            <v>1.1599999999999999</v>
          </cell>
          <cell r="BQ219">
            <v>98143.75</v>
          </cell>
          <cell r="BS219">
            <v>1.17</v>
          </cell>
          <cell r="BT219">
            <v>0.61</v>
          </cell>
          <cell r="BU219">
            <v>0.57999999999999996</v>
          </cell>
          <cell r="BV219">
            <v>251753</v>
          </cell>
          <cell r="BX219">
            <v>1.17</v>
          </cell>
          <cell r="BY219">
            <v>0.61</v>
          </cell>
          <cell r="BZ219">
            <v>0.57999999999999996</v>
          </cell>
          <cell r="CA219">
            <v>218097.04</v>
          </cell>
          <cell r="CC219">
            <v>2.34</v>
          </cell>
          <cell r="CD219">
            <v>1.23</v>
          </cell>
          <cell r="CE219">
            <v>1.74</v>
          </cell>
          <cell r="CF219">
            <v>163282.5</v>
          </cell>
          <cell r="CH219">
            <v>6430414.370000001</v>
          </cell>
          <cell r="CJ219">
            <v>6308667.2200000007</v>
          </cell>
        </row>
        <row r="220">
          <cell r="A220" t="str">
            <v>1102300102600</v>
          </cell>
          <cell r="B220" t="str">
            <v>SHILOH COMM UNIT SCH DIST 1</v>
          </cell>
          <cell r="C220" t="str">
            <v>EDGAR</v>
          </cell>
          <cell r="D220" t="str">
            <v>Unit</v>
          </cell>
          <cell r="E220">
            <v>380.96</v>
          </cell>
          <cell r="G220">
            <v>101.97999999999999</v>
          </cell>
          <cell r="H220">
            <v>153.66</v>
          </cell>
          <cell r="I220">
            <v>275.64999999999998</v>
          </cell>
          <cell r="K220">
            <v>169.97</v>
          </cell>
          <cell r="L220">
            <v>166.64</v>
          </cell>
          <cell r="M220">
            <v>89</v>
          </cell>
          <cell r="N220">
            <v>121.99</v>
          </cell>
          <cell r="P220">
            <v>51.310012446045071</v>
          </cell>
          <cell r="Q220">
            <v>50.669987553954918</v>
          </cell>
          <cell r="R220">
            <v>77.312183883695681</v>
          </cell>
          <cell r="S220">
            <v>76.347816116304315</v>
          </cell>
          <cell r="T220">
            <v>61.377803670259254</v>
          </cell>
          <cell r="U220">
            <v>60.61219632974074</v>
          </cell>
          <cell r="W220">
            <v>5.95</v>
          </cell>
          <cell r="X220">
            <v>6.91</v>
          </cell>
          <cell r="Y220">
            <v>5.49</v>
          </cell>
          <cell r="Z220">
            <v>1186338.0900000001</v>
          </cell>
          <cell r="AB220">
            <v>4.4000000000000004</v>
          </cell>
          <cell r="AC220">
            <v>289111.71999999997</v>
          </cell>
          <cell r="AE220">
            <v>0.84</v>
          </cell>
          <cell r="AF220">
            <v>0.44</v>
          </cell>
          <cell r="AG220">
            <v>0.6</v>
          </cell>
          <cell r="AH220">
            <v>121874.76</v>
          </cell>
          <cell r="AJ220">
            <v>0.37</v>
          </cell>
          <cell r="AK220">
            <v>0.19</v>
          </cell>
          <cell r="AL220">
            <v>0.2</v>
          </cell>
          <cell r="AM220">
            <v>48892.52</v>
          </cell>
          <cell r="AO220">
            <v>25.880000000000003</v>
          </cell>
          <cell r="AP220">
            <v>7.38</v>
          </cell>
          <cell r="AQ220">
            <v>2.7</v>
          </cell>
          <cell r="AR220">
            <v>41371.589999999997</v>
          </cell>
          <cell r="AT220">
            <v>0.37</v>
          </cell>
          <cell r="AU220">
            <v>0.35</v>
          </cell>
          <cell r="AV220">
            <v>0.48</v>
          </cell>
          <cell r="AW220">
            <v>85596</v>
          </cell>
          <cell r="AY220">
            <v>0.22</v>
          </cell>
          <cell r="AZ220">
            <v>0.11</v>
          </cell>
          <cell r="BA220">
            <v>0.16</v>
          </cell>
          <cell r="BB220">
            <v>28534.17</v>
          </cell>
          <cell r="BD220">
            <v>0.75</v>
          </cell>
          <cell r="BE220">
            <v>0.39</v>
          </cell>
          <cell r="BF220">
            <v>0.6</v>
          </cell>
          <cell r="BG220">
            <v>44587.5</v>
          </cell>
          <cell r="BI220">
            <v>0.37</v>
          </cell>
          <cell r="BJ220">
            <v>0.19</v>
          </cell>
          <cell r="BK220">
            <v>0.2</v>
          </cell>
          <cell r="BL220">
            <v>52389.84</v>
          </cell>
          <cell r="BN220">
            <v>0.56000000000000005</v>
          </cell>
          <cell r="BO220">
            <v>0.28999999999999998</v>
          </cell>
          <cell r="BP220">
            <v>0.4</v>
          </cell>
          <cell r="BQ220">
            <v>32031.25</v>
          </cell>
          <cell r="BS220">
            <v>0.37</v>
          </cell>
          <cell r="BT220">
            <v>0.19</v>
          </cell>
          <cell r="BU220">
            <v>0.2</v>
          </cell>
          <cell r="BV220">
            <v>81073</v>
          </cell>
          <cell r="BX220">
            <v>0.37</v>
          </cell>
          <cell r="BY220">
            <v>0.19</v>
          </cell>
          <cell r="BZ220">
            <v>0.2</v>
          </cell>
          <cell r="CA220">
            <v>70234.64</v>
          </cell>
          <cell r="CC220">
            <v>0.75</v>
          </cell>
          <cell r="CD220">
            <v>0.39</v>
          </cell>
          <cell r="CE220">
            <v>0.6</v>
          </cell>
          <cell r="CF220">
            <v>53505</v>
          </cell>
          <cell r="CH220">
            <v>2135540.08</v>
          </cell>
          <cell r="CJ220">
            <v>2094168.49</v>
          </cell>
        </row>
        <row r="221">
          <cell r="A221" t="str">
            <v>0410113400400</v>
          </cell>
          <cell r="B221" t="str">
            <v>SHIRLAND C C SCHOOL DIST 134</v>
          </cell>
          <cell r="C221" t="str">
            <v>WINNEBAGO</v>
          </cell>
          <cell r="D221" t="str">
            <v>Elementary</v>
          </cell>
          <cell r="E221">
            <v>114.64</v>
          </cell>
          <cell r="G221">
            <v>51.319999999999993</v>
          </cell>
          <cell r="H221">
            <v>62.16</v>
          </cell>
          <cell r="I221">
            <v>62.16</v>
          </cell>
          <cell r="K221">
            <v>75.98</v>
          </cell>
          <cell r="L221">
            <v>74.819999999999993</v>
          </cell>
          <cell r="M221">
            <v>38.659999999999997</v>
          </cell>
          <cell r="N221">
            <v>0</v>
          </cell>
          <cell r="P221">
            <v>13.865625660909412</v>
          </cell>
          <cell r="Q221">
            <v>37.454374339090577</v>
          </cell>
          <cell r="R221">
            <v>16.794374339090592</v>
          </cell>
          <cell r="S221">
            <v>45.365625660909402</v>
          </cell>
          <cell r="T221">
            <v>0</v>
          </cell>
          <cell r="U221">
            <v>0</v>
          </cell>
          <cell r="W221">
            <v>2.79</v>
          </cell>
          <cell r="X221">
            <v>2.65</v>
          </cell>
          <cell r="Y221">
            <v>0</v>
          </cell>
          <cell r="Z221">
            <v>337318.08</v>
          </cell>
          <cell r="AB221">
            <v>1.08</v>
          </cell>
          <cell r="AC221">
            <v>67463.61</v>
          </cell>
          <cell r="AE221">
            <v>0.37</v>
          </cell>
          <cell r="AF221">
            <v>0.19</v>
          </cell>
          <cell r="AG221">
            <v>0</v>
          </cell>
          <cell r="AH221">
            <v>34723.919999999998</v>
          </cell>
          <cell r="AJ221">
            <v>0.16</v>
          </cell>
          <cell r="AK221">
            <v>0.08</v>
          </cell>
          <cell r="AL221">
            <v>0</v>
          </cell>
          <cell r="AM221">
            <v>14881.68</v>
          </cell>
          <cell r="AO221">
            <v>7.47</v>
          </cell>
          <cell r="AP221">
            <v>1.56</v>
          </cell>
          <cell r="AQ221">
            <v>0.81</v>
          </cell>
          <cell r="AR221">
            <v>11268.9</v>
          </cell>
          <cell r="AT221">
            <v>0.16</v>
          </cell>
          <cell r="AU221">
            <v>0.15</v>
          </cell>
          <cell r="AV221">
            <v>0</v>
          </cell>
          <cell r="AW221">
            <v>20852.46</v>
          </cell>
          <cell r="AY221">
            <v>0.1</v>
          </cell>
          <cell r="AZ221">
            <v>0.05</v>
          </cell>
          <cell r="BA221">
            <v>0</v>
          </cell>
          <cell r="BB221">
            <v>8734.9500000000007</v>
          </cell>
          <cell r="BD221">
            <v>0.33</v>
          </cell>
          <cell r="BE221">
            <v>0.17</v>
          </cell>
          <cell r="BF221">
            <v>0</v>
          </cell>
          <cell r="BG221">
            <v>12812.5</v>
          </cell>
          <cell r="BI221">
            <v>0.16</v>
          </cell>
          <cell r="BJ221">
            <v>0.08</v>
          </cell>
          <cell r="BK221">
            <v>0</v>
          </cell>
          <cell r="BL221">
            <v>16544.16</v>
          </cell>
          <cell r="BN221">
            <v>0.25</v>
          </cell>
          <cell r="BO221">
            <v>0.12</v>
          </cell>
          <cell r="BP221">
            <v>0</v>
          </cell>
          <cell r="BQ221">
            <v>9481.25</v>
          </cell>
          <cell r="BS221">
            <v>0.16</v>
          </cell>
          <cell r="BT221">
            <v>0.08</v>
          </cell>
          <cell r="BU221">
            <v>0</v>
          </cell>
          <cell r="BV221">
            <v>25602</v>
          </cell>
          <cell r="BX221">
            <v>0.16</v>
          </cell>
          <cell r="BY221">
            <v>0.08</v>
          </cell>
          <cell r="BZ221">
            <v>0</v>
          </cell>
          <cell r="CA221">
            <v>22179.360000000001</v>
          </cell>
          <cell r="CC221">
            <v>0.33</v>
          </cell>
          <cell r="CD221">
            <v>0.17</v>
          </cell>
          <cell r="CE221">
            <v>0</v>
          </cell>
          <cell r="CF221">
            <v>15375</v>
          </cell>
          <cell r="CH221">
            <v>597237.87</v>
          </cell>
          <cell r="CJ221">
            <v>585968.97</v>
          </cell>
        </row>
        <row r="222">
          <cell r="A222" t="str">
            <v>0501607200200</v>
          </cell>
          <cell r="B222" t="str">
            <v>SKOKIE FAIRVIEW SCHOOL DIST 72</v>
          </cell>
          <cell r="C222" t="str">
            <v>COOK</v>
          </cell>
          <cell r="D222" t="str">
            <v>Elementary</v>
          </cell>
          <cell r="E222">
            <v>760.25</v>
          </cell>
          <cell r="G222">
            <v>311</v>
          </cell>
          <cell r="H222">
            <v>441</v>
          </cell>
          <cell r="I222">
            <v>441</v>
          </cell>
          <cell r="K222">
            <v>508.75</v>
          </cell>
          <cell r="L222">
            <v>500.5</v>
          </cell>
          <cell r="M222">
            <v>251.5</v>
          </cell>
          <cell r="N222">
            <v>0</v>
          </cell>
          <cell r="P222">
            <v>98.014627659574472</v>
          </cell>
          <cell r="Q222">
            <v>212.98537234042553</v>
          </cell>
          <cell r="R222">
            <v>138.98537234042553</v>
          </cell>
          <cell r="S222">
            <v>302.01462765957444</v>
          </cell>
          <cell r="T222">
            <v>0</v>
          </cell>
          <cell r="U222">
            <v>0</v>
          </cell>
          <cell r="W222">
            <v>17.18</v>
          </cell>
          <cell r="X222">
            <v>19.02</v>
          </cell>
          <cell r="Y222">
            <v>0</v>
          </cell>
          <cell r="Z222">
            <v>2244653.4</v>
          </cell>
          <cell r="AB222">
            <v>7.24</v>
          </cell>
          <cell r="AC222">
            <v>448930.68</v>
          </cell>
          <cell r="AE222">
            <v>2.54</v>
          </cell>
          <cell r="AF222">
            <v>1.25</v>
          </cell>
          <cell r="AG222">
            <v>0</v>
          </cell>
          <cell r="AH222">
            <v>235006.53</v>
          </cell>
          <cell r="AJ222">
            <v>1.1299999999999999</v>
          </cell>
          <cell r="AK222">
            <v>0.55000000000000004</v>
          </cell>
          <cell r="AL222">
            <v>0</v>
          </cell>
          <cell r="AM222">
            <v>104171.76</v>
          </cell>
          <cell r="AO222">
            <v>49.910000000000004</v>
          </cell>
          <cell r="AP222">
            <v>13.670000000000002</v>
          </cell>
          <cell r="AQ222">
            <v>5.39</v>
          </cell>
          <cell r="AR222">
            <v>79195.02</v>
          </cell>
          <cell r="AT222">
            <v>1.1299999999999999</v>
          </cell>
          <cell r="AU222">
            <v>1</v>
          </cell>
          <cell r="AV222">
            <v>0</v>
          </cell>
          <cell r="AW222">
            <v>143276.57999999999</v>
          </cell>
          <cell r="AY222">
            <v>0.67</v>
          </cell>
          <cell r="AZ222">
            <v>0.33</v>
          </cell>
          <cell r="BA222">
            <v>0</v>
          </cell>
          <cell r="BB222">
            <v>58233</v>
          </cell>
          <cell r="BD222">
            <v>2.2599999999999998</v>
          </cell>
          <cell r="BE222">
            <v>1.1100000000000001</v>
          </cell>
          <cell r="BF222">
            <v>0</v>
          </cell>
          <cell r="BG222">
            <v>86356.25</v>
          </cell>
          <cell r="BI222">
            <v>1.1299999999999999</v>
          </cell>
          <cell r="BJ222">
            <v>0.55000000000000004</v>
          </cell>
          <cell r="BK222">
            <v>0</v>
          </cell>
          <cell r="BL222">
            <v>115809.12</v>
          </cell>
          <cell r="BN222">
            <v>1.69</v>
          </cell>
          <cell r="BO222">
            <v>0.83</v>
          </cell>
          <cell r="BP222">
            <v>0</v>
          </cell>
          <cell r="BQ222">
            <v>64575</v>
          </cell>
          <cell r="BS222">
            <v>1.1299999999999999</v>
          </cell>
          <cell r="BT222">
            <v>0.55000000000000004</v>
          </cell>
          <cell r="BU222">
            <v>0</v>
          </cell>
          <cell r="BV222">
            <v>179214</v>
          </cell>
          <cell r="BX222">
            <v>1.1299999999999999</v>
          </cell>
          <cell r="BY222">
            <v>0.55000000000000004</v>
          </cell>
          <cell r="BZ222">
            <v>0</v>
          </cell>
          <cell r="CA222">
            <v>155255.51999999999</v>
          </cell>
          <cell r="CC222">
            <v>2.2599999999999998</v>
          </cell>
          <cell r="CD222">
            <v>1.1100000000000001</v>
          </cell>
          <cell r="CE222">
            <v>0</v>
          </cell>
          <cell r="CF222">
            <v>103627.5</v>
          </cell>
          <cell r="CH222">
            <v>4018304.36</v>
          </cell>
          <cell r="CJ222">
            <v>3939109.34</v>
          </cell>
        </row>
        <row r="223">
          <cell r="A223" t="str">
            <v>0501606800200</v>
          </cell>
          <cell r="B223" t="str">
            <v>SKOKIE SCHOOL DIST 68</v>
          </cell>
          <cell r="C223" t="str">
            <v>COOK</v>
          </cell>
          <cell r="D223" t="str">
            <v>Elementary</v>
          </cell>
          <cell r="E223">
            <v>1822.75</v>
          </cell>
          <cell r="G223">
            <v>695.5</v>
          </cell>
          <cell r="H223">
            <v>1106</v>
          </cell>
          <cell r="I223">
            <v>1106</v>
          </cell>
          <cell r="K223">
            <v>1137.75</v>
          </cell>
          <cell r="L223">
            <v>1116.5</v>
          </cell>
          <cell r="M223">
            <v>685</v>
          </cell>
          <cell r="N223">
            <v>0</v>
          </cell>
          <cell r="P223">
            <v>380.27615875659177</v>
          </cell>
          <cell r="Q223">
            <v>315.22384124340823</v>
          </cell>
          <cell r="R223">
            <v>604.72384124340829</v>
          </cell>
          <cell r="S223">
            <v>501.27615875659171</v>
          </cell>
          <cell r="T223">
            <v>0</v>
          </cell>
          <cell r="U223">
            <v>0</v>
          </cell>
          <cell r="W223">
            <v>41.11</v>
          </cell>
          <cell r="X223">
            <v>50.28</v>
          </cell>
          <cell r="Y223">
            <v>0</v>
          </cell>
          <cell r="Z223">
            <v>5666819.7300000004</v>
          </cell>
          <cell r="AB223">
            <v>18.27</v>
          </cell>
          <cell r="AC223">
            <v>1133363.94</v>
          </cell>
          <cell r="AE223">
            <v>5.68</v>
          </cell>
          <cell r="AF223">
            <v>3.42</v>
          </cell>
          <cell r="AG223">
            <v>0</v>
          </cell>
          <cell r="AH223">
            <v>564263.69999999995</v>
          </cell>
          <cell r="AJ223">
            <v>2.52</v>
          </cell>
          <cell r="AK223">
            <v>1.52</v>
          </cell>
          <cell r="AL223">
            <v>0</v>
          </cell>
          <cell r="AM223">
            <v>250508.28</v>
          </cell>
          <cell r="AO223">
            <v>125.22</v>
          </cell>
          <cell r="AP223">
            <v>50.64</v>
          </cell>
          <cell r="AQ223">
            <v>12.92</v>
          </cell>
          <cell r="AR223">
            <v>218104.02</v>
          </cell>
          <cell r="AT223">
            <v>2.52</v>
          </cell>
          <cell r="AU223">
            <v>2.74</v>
          </cell>
          <cell r="AV223">
            <v>0</v>
          </cell>
          <cell r="AW223">
            <v>353819.16</v>
          </cell>
          <cell r="AY223">
            <v>1.51</v>
          </cell>
          <cell r="AZ223">
            <v>0.91</v>
          </cell>
          <cell r="BA223">
            <v>0</v>
          </cell>
          <cell r="BB223">
            <v>140923.85999999999</v>
          </cell>
          <cell r="BD223">
            <v>5.05</v>
          </cell>
          <cell r="BE223">
            <v>3.04</v>
          </cell>
          <cell r="BF223">
            <v>0</v>
          </cell>
          <cell r="BG223">
            <v>207306.25</v>
          </cell>
          <cell r="BI223">
            <v>2.52</v>
          </cell>
          <cell r="BJ223">
            <v>1.52</v>
          </cell>
          <cell r="BK223">
            <v>0</v>
          </cell>
          <cell r="BL223">
            <v>278493.36</v>
          </cell>
          <cell r="BN223">
            <v>3.79</v>
          </cell>
          <cell r="BO223">
            <v>2.2799999999999998</v>
          </cell>
          <cell r="BP223">
            <v>0</v>
          </cell>
          <cell r="BQ223">
            <v>155543.75</v>
          </cell>
          <cell r="BS223">
            <v>2.52</v>
          </cell>
          <cell r="BT223">
            <v>1.52</v>
          </cell>
          <cell r="BU223">
            <v>0</v>
          </cell>
          <cell r="BV223">
            <v>430967</v>
          </cell>
          <cell r="BX223">
            <v>2.52</v>
          </cell>
          <cell r="BY223">
            <v>1.52</v>
          </cell>
          <cell r="BZ223">
            <v>0</v>
          </cell>
          <cell r="CA223">
            <v>373352.56</v>
          </cell>
          <cell r="CC223">
            <v>5.05</v>
          </cell>
          <cell r="CD223">
            <v>3.04</v>
          </cell>
          <cell r="CE223">
            <v>0</v>
          </cell>
          <cell r="CF223">
            <v>248767.5</v>
          </cell>
          <cell r="CH223">
            <v>10022233.110000001</v>
          </cell>
          <cell r="CJ223">
            <v>9804129.0900000017</v>
          </cell>
        </row>
        <row r="224">
          <cell r="A224" t="str">
            <v>0501606900200</v>
          </cell>
          <cell r="B224" t="str">
            <v>SKOKIE SCHOOL DIST 69</v>
          </cell>
          <cell r="C224" t="str">
            <v>COOK</v>
          </cell>
          <cell r="D224" t="str">
            <v>Elementary</v>
          </cell>
          <cell r="E224">
            <v>1636.25</v>
          </cell>
          <cell r="G224">
            <v>698.5</v>
          </cell>
          <cell r="H224">
            <v>917</v>
          </cell>
          <cell r="I224">
            <v>917</v>
          </cell>
          <cell r="K224">
            <v>1088.25</v>
          </cell>
          <cell r="L224">
            <v>1067.5</v>
          </cell>
          <cell r="M224">
            <v>548</v>
          </cell>
          <cell r="N224">
            <v>0</v>
          </cell>
          <cell r="P224">
            <v>413.78180129990716</v>
          </cell>
          <cell r="Q224">
            <v>284.71819870009284</v>
          </cell>
          <cell r="R224">
            <v>543.2181987000929</v>
          </cell>
          <cell r="S224">
            <v>373.7818012999071</v>
          </cell>
          <cell r="T224">
            <v>0</v>
          </cell>
          <cell r="U224">
            <v>0</v>
          </cell>
          <cell r="W224">
            <v>41.82</v>
          </cell>
          <cell r="X224">
            <v>42.11</v>
          </cell>
          <cell r="Y224">
            <v>0</v>
          </cell>
          <cell r="Z224">
            <v>5204247.51</v>
          </cell>
          <cell r="AB224">
            <v>16.78</v>
          </cell>
          <cell r="AC224">
            <v>1040849.5</v>
          </cell>
          <cell r="AE224">
            <v>5.44</v>
          </cell>
          <cell r="AF224">
            <v>2.74</v>
          </cell>
          <cell r="AG224">
            <v>0</v>
          </cell>
          <cell r="AH224">
            <v>507217.26</v>
          </cell>
          <cell r="AJ224">
            <v>2.41</v>
          </cell>
          <cell r="AK224">
            <v>1.21</v>
          </cell>
          <cell r="AL224">
            <v>0</v>
          </cell>
          <cell r="AM224">
            <v>224465.34</v>
          </cell>
          <cell r="AO224">
            <v>114.69</v>
          </cell>
          <cell r="AP224">
            <v>53.42</v>
          </cell>
          <cell r="AQ224">
            <v>11.6</v>
          </cell>
          <cell r="AR224">
            <v>208135.06</v>
          </cell>
          <cell r="AT224">
            <v>2.41</v>
          </cell>
          <cell r="AU224">
            <v>2.19</v>
          </cell>
          <cell r="AV224">
            <v>0</v>
          </cell>
          <cell r="AW224">
            <v>309423.59999999998</v>
          </cell>
          <cell r="AY224">
            <v>1.45</v>
          </cell>
          <cell r="AZ224">
            <v>0.73</v>
          </cell>
          <cell r="BA224">
            <v>0</v>
          </cell>
          <cell r="BB224">
            <v>126947.94</v>
          </cell>
          <cell r="BD224">
            <v>4.83</v>
          </cell>
          <cell r="BE224">
            <v>2.4300000000000002</v>
          </cell>
          <cell r="BF224">
            <v>0</v>
          </cell>
          <cell r="BG224">
            <v>186037.5</v>
          </cell>
          <cell r="BI224">
            <v>2.41</v>
          </cell>
          <cell r="BJ224">
            <v>1.21</v>
          </cell>
          <cell r="BK224">
            <v>0</v>
          </cell>
          <cell r="BL224">
            <v>249541.08</v>
          </cell>
          <cell r="BN224">
            <v>3.62</v>
          </cell>
          <cell r="BO224">
            <v>1.82</v>
          </cell>
          <cell r="BP224">
            <v>0</v>
          </cell>
          <cell r="BQ224">
            <v>139400</v>
          </cell>
          <cell r="BS224">
            <v>2.41</v>
          </cell>
          <cell r="BT224">
            <v>1.21</v>
          </cell>
          <cell r="BU224">
            <v>0</v>
          </cell>
          <cell r="BV224">
            <v>386163.5</v>
          </cell>
          <cell r="BX224">
            <v>2.41</v>
          </cell>
          <cell r="BY224">
            <v>1.21</v>
          </cell>
          <cell r="BZ224">
            <v>0</v>
          </cell>
          <cell r="CA224">
            <v>334538.68</v>
          </cell>
          <cell r="CC224">
            <v>4.83</v>
          </cell>
          <cell r="CD224">
            <v>2.4300000000000002</v>
          </cell>
          <cell r="CE224">
            <v>0</v>
          </cell>
          <cell r="CF224">
            <v>223245</v>
          </cell>
          <cell r="CH224">
            <v>9140211.9699999988</v>
          </cell>
          <cell r="CJ224">
            <v>8932076.9099999983</v>
          </cell>
        </row>
        <row r="225">
          <cell r="A225" t="str">
            <v>0501607350200</v>
          </cell>
          <cell r="B225" t="str">
            <v>SKOKIE SCHOOL DIST 73-5</v>
          </cell>
          <cell r="C225" t="str">
            <v>COOK</v>
          </cell>
          <cell r="D225" t="str">
            <v>Elementary</v>
          </cell>
          <cell r="E225">
            <v>1016</v>
          </cell>
          <cell r="G225">
            <v>434.5</v>
          </cell>
          <cell r="H225">
            <v>571</v>
          </cell>
          <cell r="I225">
            <v>571</v>
          </cell>
          <cell r="K225">
            <v>653.5</v>
          </cell>
          <cell r="L225">
            <v>643</v>
          </cell>
          <cell r="M225">
            <v>362.5</v>
          </cell>
          <cell r="N225">
            <v>0</v>
          </cell>
          <cell r="P225">
            <v>164.92418697165593</v>
          </cell>
          <cell r="Q225">
            <v>269.5758130283441</v>
          </cell>
          <cell r="R225">
            <v>216.73581302834413</v>
          </cell>
          <cell r="S225">
            <v>354.26418697165587</v>
          </cell>
          <cell r="T225">
            <v>0</v>
          </cell>
          <cell r="U225">
            <v>0</v>
          </cell>
          <cell r="W225">
            <v>24.47</v>
          </cell>
          <cell r="X225">
            <v>25</v>
          </cell>
          <cell r="Y225">
            <v>0</v>
          </cell>
          <cell r="Z225">
            <v>3067486.29</v>
          </cell>
          <cell r="AB225">
            <v>9.89</v>
          </cell>
          <cell r="AC225">
            <v>613497.25</v>
          </cell>
          <cell r="AE225">
            <v>3.26</v>
          </cell>
          <cell r="AF225">
            <v>1.81</v>
          </cell>
          <cell r="AG225">
            <v>0</v>
          </cell>
          <cell r="AH225">
            <v>314375.49</v>
          </cell>
          <cell r="AJ225">
            <v>1.45</v>
          </cell>
          <cell r="AK225">
            <v>0.8</v>
          </cell>
          <cell r="AL225">
            <v>0</v>
          </cell>
          <cell r="AM225">
            <v>139515.75</v>
          </cell>
          <cell r="AO225">
            <v>68.03</v>
          </cell>
          <cell r="AP225">
            <v>23.599999999999998</v>
          </cell>
          <cell r="AQ225">
            <v>7.2</v>
          </cell>
          <cell r="AR225">
            <v>113863.65</v>
          </cell>
          <cell r="AT225">
            <v>1.45</v>
          </cell>
          <cell r="AU225">
            <v>1.45</v>
          </cell>
          <cell r="AV225">
            <v>0</v>
          </cell>
          <cell r="AW225">
            <v>195071.4</v>
          </cell>
          <cell r="AY225">
            <v>0.87</v>
          </cell>
          <cell r="AZ225">
            <v>0.48</v>
          </cell>
          <cell r="BA225">
            <v>0</v>
          </cell>
          <cell r="BB225">
            <v>78614.55</v>
          </cell>
          <cell r="BD225">
            <v>2.9</v>
          </cell>
          <cell r="BE225">
            <v>1.61</v>
          </cell>
          <cell r="BF225">
            <v>0</v>
          </cell>
          <cell r="BG225">
            <v>115568.75</v>
          </cell>
          <cell r="BI225">
            <v>1.45</v>
          </cell>
          <cell r="BJ225">
            <v>0.8</v>
          </cell>
          <cell r="BK225">
            <v>0</v>
          </cell>
          <cell r="BL225">
            <v>155101.5</v>
          </cell>
          <cell r="BN225">
            <v>2.17</v>
          </cell>
          <cell r="BO225">
            <v>1.2</v>
          </cell>
          <cell r="BP225">
            <v>0</v>
          </cell>
          <cell r="BQ225">
            <v>86356.25</v>
          </cell>
          <cell r="BS225">
            <v>1.45</v>
          </cell>
          <cell r="BT225">
            <v>0.8</v>
          </cell>
          <cell r="BU225">
            <v>0</v>
          </cell>
          <cell r="BV225">
            <v>240018.75</v>
          </cell>
          <cell r="BX225">
            <v>1.45</v>
          </cell>
          <cell r="BY225">
            <v>0.8</v>
          </cell>
          <cell r="BZ225">
            <v>0</v>
          </cell>
          <cell r="CA225">
            <v>207931.5</v>
          </cell>
          <cell r="CC225">
            <v>2.9</v>
          </cell>
          <cell r="CD225">
            <v>1.61</v>
          </cell>
          <cell r="CE225">
            <v>0</v>
          </cell>
          <cell r="CF225">
            <v>138682.5</v>
          </cell>
          <cell r="CH225">
            <v>5466083.6300000008</v>
          </cell>
          <cell r="CJ225">
            <v>5352219.9800000004</v>
          </cell>
        </row>
        <row r="226">
          <cell r="A226" t="str">
            <v>0410132002600</v>
          </cell>
          <cell r="B226" t="str">
            <v>SOUTH BELOIT C U SCH DIST 320</v>
          </cell>
          <cell r="C226" t="str">
            <v>WINNEBAGO</v>
          </cell>
          <cell r="D226" t="str">
            <v>Unit</v>
          </cell>
          <cell r="E226">
            <v>961.61</v>
          </cell>
          <cell r="G226">
            <v>301.14999999999998</v>
          </cell>
          <cell r="H226">
            <v>365.81</v>
          </cell>
          <cell r="I226">
            <v>654.30000000000007</v>
          </cell>
          <cell r="K226">
            <v>453.63</v>
          </cell>
          <cell r="L226">
            <v>447.46999999999991</v>
          </cell>
          <cell r="M226">
            <v>219.49</v>
          </cell>
          <cell r="N226">
            <v>288.48999999999995</v>
          </cell>
          <cell r="P226">
            <v>178.60658223873565</v>
          </cell>
          <cell r="Q226">
            <v>122.54341776126432</v>
          </cell>
          <cell r="R226">
            <v>216.95525103354439</v>
          </cell>
          <cell r="S226">
            <v>148.85474896645562</v>
          </cell>
          <cell r="T226">
            <v>171.09816672771987</v>
          </cell>
          <cell r="U226">
            <v>117.39183327228008</v>
          </cell>
          <cell r="W226">
            <v>18.03</v>
          </cell>
          <cell r="X226">
            <v>16.8</v>
          </cell>
          <cell r="Y226">
            <v>13.25</v>
          </cell>
          <cell r="Z226">
            <v>3098373.56</v>
          </cell>
          <cell r="AB226">
            <v>11.38</v>
          </cell>
          <cell r="AC226">
            <v>744799.38</v>
          </cell>
          <cell r="AE226">
            <v>2.2599999999999998</v>
          </cell>
          <cell r="AF226">
            <v>1.0900000000000001</v>
          </cell>
          <cell r="AG226">
            <v>1.44</v>
          </cell>
          <cell r="AH226">
            <v>309737.37</v>
          </cell>
          <cell r="AJ226">
            <v>1</v>
          </cell>
          <cell r="AK226">
            <v>0.48</v>
          </cell>
          <cell r="AL226">
            <v>0.48</v>
          </cell>
          <cell r="AM226">
            <v>125775</v>
          </cell>
          <cell r="AO226">
            <v>67.48</v>
          </cell>
          <cell r="AP226">
            <v>22.86</v>
          </cell>
          <cell r="AQ226">
            <v>6.81</v>
          </cell>
          <cell r="AR226">
            <v>112123.25</v>
          </cell>
          <cell r="AT226">
            <v>1</v>
          </cell>
          <cell r="AU226">
            <v>0.87</v>
          </cell>
          <cell r="AV226">
            <v>1.1499999999999999</v>
          </cell>
          <cell r="AW226">
            <v>214827.32</v>
          </cell>
          <cell r="AY226">
            <v>0.6</v>
          </cell>
          <cell r="AZ226">
            <v>0.28999999999999998</v>
          </cell>
          <cell r="BA226">
            <v>0.38</v>
          </cell>
          <cell r="BB226">
            <v>73955.91</v>
          </cell>
          <cell r="BD226">
            <v>2.0099999999999998</v>
          </cell>
          <cell r="BE226">
            <v>0.97</v>
          </cell>
          <cell r="BF226">
            <v>1.44</v>
          </cell>
          <cell r="BG226">
            <v>113262.5</v>
          </cell>
          <cell r="BI226">
            <v>1</v>
          </cell>
          <cell r="BJ226">
            <v>0.48</v>
          </cell>
          <cell r="BK226">
            <v>0.48</v>
          </cell>
          <cell r="BL226">
            <v>135110.64000000001</v>
          </cell>
          <cell r="BN226">
            <v>1.51</v>
          </cell>
          <cell r="BO226">
            <v>0.73</v>
          </cell>
          <cell r="BP226">
            <v>0.96</v>
          </cell>
          <cell r="BQ226">
            <v>82000</v>
          </cell>
          <cell r="BS226">
            <v>1</v>
          </cell>
          <cell r="BT226">
            <v>0.48</v>
          </cell>
          <cell r="BU226">
            <v>0.48</v>
          </cell>
          <cell r="BV226">
            <v>209083</v>
          </cell>
          <cell r="BX226">
            <v>1</v>
          </cell>
          <cell r="BY226">
            <v>0.48</v>
          </cell>
          <cell r="BZ226">
            <v>0.48</v>
          </cell>
          <cell r="CA226">
            <v>181131.44</v>
          </cell>
          <cell r="CC226">
            <v>2.0099999999999998</v>
          </cell>
          <cell r="CD226">
            <v>0.97</v>
          </cell>
          <cell r="CE226">
            <v>1.44</v>
          </cell>
          <cell r="CF226">
            <v>135915</v>
          </cell>
          <cell r="CH226">
            <v>5536094.370000001</v>
          </cell>
          <cell r="CJ226">
            <v>5423971.120000001</v>
          </cell>
        </row>
        <row r="227">
          <cell r="A227" t="str">
            <v>0301101402400</v>
          </cell>
          <cell r="B227" t="str">
            <v>SOUTH FORK SCHOOL DISTRICT 14</v>
          </cell>
          <cell r="C227" t="str">
            <v>CHRISTIAN</v>
          </cell>
          <cell r="D227" t="str">
            <v>Unit</v>
          </cell>
          <cell r="E227">
            <v>305.02999999999997</v>
          </cell>
          <cell r="G227">
            <v>89.47999999999999</v>
          </cell>
          <cell r="H227">
            <v>122.82</v>
          </cell>
          <cell r="I227">
            <v>214.64</v>
          </cell>
          <cell r="K227">
            <v>136.88</v>
          </cell>
          <cell r="L227">
            <v>135.96999999999997</v>
          </cell>
          <cell r="M227">
            <v>76.33</v>
          </cell>
          <cell r="N227">
            <v>91.82</v>
          </cell>
          <cell r="P227">
            <v>49.135735893726149</v>
          </cell>
          <cell r="Q227">
            <v>40.34426410627384</v>
          </cell>
          <cell r="R227">
            <v>67.443574904642901</v>
          </cell>
          <cell r="S227">
            <v>55.376425095357092</v>
          </cell>
          <cell r="T227">
            <v>50.420689201630928</v>
          </cell>
          <cell r="U227">
            <v>41.399310798369065</v>
          </cell>
          <cell r="W227">
            <v>5.29</v>
          </cell>
          <cell r="X227">
            <v>5.58</v>
          </cell>
          <cell r="Y227">
            <v>4.17</v>
          </cell>
          <cell r="Z227">
            <v>969431.4</v>
          </cell>
          <cell r="AB227">
            <v>3.56</v>
          </cell>
          <cell r="AC227">
            <v>233265.14</v>
          </cell>
          <cell r="AE227">
            <v>0.68</v>
          </cell>
          <cell r="AF227">
            <v>0.38</v>
          </cell>
          <cell r="AG227">
            <v>0.45</v>
          </cell>
          <cell r="AH227">
            <v>97606.77</v>
          </cell>
          <cell r="AJ227">
            <v>0.3</v>
          </cell>
          <cell r="AK227">
            <v>0.16</v>
          </cell>
          <cell r="AL227">
            <v>0.15</v>
          </cell>
          <cell r="AM227">
            <v>39149.67</v>
          </cell>
          <cell r="AO227">
            <v>21.12</v>
          </cell>
          <cell r="AP227">
            <v>6.27</v>
          </cell>
          <cell r="AQ227">
            <v>2.16</v>
          </cell>
          <cell r="AR227">
            <v>34039.769999999997</v>
          </cell>
          <cell r="AT227">
            <v>0.3</v>
          </cell>
          <cell r="AU227">
            <v>0.3</v>
          </cell>
          <cell r="AV227">
            <v>0.36</v>
          </cell>
          <cell r="AW227">
            <v>68232.960000000006</v>
          </cell>
          <cell r="AY227">
            <v>0.18</v>
          </cell>
          <cell r="AZ227">
            <v>0.1</v>
          </cell>
          <cell r="BA227">
            <v>0.12</v>
          </cell>
          <cell r="BB227">
            <v>23293.200000000001</v>
          </cell>
          <cell r="BD227">
            <v>0.6</v>
          </cell>
          <cell r="BE227">
            <v>0.33</v>
          </cell>
          <cell r="BF227">
            <v>0.45</v>
          </cell>
          <cell r="BG227">
            <v>35362.5</v>
          </cell>
          <cell r="BI227">
            <v>0.3</v>
          </cell>
          <cell r="BJ227">
            <v>0.16</v>
          </cell>
          <cell r="BK227">
            <v>0.15</v>
          </cell>
          <cell r="BL227">
            <v>42049.74</v>
          </cell>
          <cell r="BN227">
            <v>0.45</v>
          </cell>
          <cell r="BO227">
            <v>0.25</v>
          </cell>
          <cell r="BP227">
            <v>0.3</v>
          </cell>
          <cell r="BQ227">
            <v>25625</v>
          </cell>
          <cell r="BS227">
            <v>0.3</v>
          </cell>
          <cell r="BT227">
            <v>0.16</v>
          </cell>
          <cell r="BU227">
            <v>0.15</v>
          </cell>
          <cell r="BV227">
            <v>65071.75</v>
          </cell>
          <cell r="BX227">
            <v>0.3</v>
          </cell>
          <cell r="BY227">
            <v>0.16</v>
          </cell>
          <cell r="BZ227">
            <v>0.15</v>
          </cell>
          <cell r="CA227">
            <v>56372.54</v>
          </cell>
          <cell r="CC227">
            <v>0.6</v>
          </cell>
          <cell r="CD227">
            <v>0.33</v>
          </cell>
          <cell r="CE227">
            <v>0.45</v>
          </cell>
          <cell r="CF227">
            <v>42435</v>
          </cell>
          <cell r="CH227">
            <v>1731935.44</v>
          </cell>
          <cell r="CJ227">
            <v>1697895.67</v>
          </cell>
        </row>
        <row r="228">
          <cell r="A228" t="str">
            <v>0701615000200</v>
          </cell>
          <cell r="B228" t="str">
            <v>SOUTH HOLLAND SCHOOL DIST 150</v>
          </cell>
          <cell r="C228" t="str">
            <v>COOK</v>
          </cell>
          <cell r="D228" t="str">
            <v>Elementary</v>
          </cell>
          <cell r="E228">
            <v>925.75</v>
          </cell>
          <cell r="G228">
            <v>365.5</v>
          </cell>
          <cell r="H228">
            <v>558</v>
          </cell>
          <cell r="I228">
            <v>558</v>
          </cell>
          <cell r="K228">
            <v>603.25</v>
          </cell>
          <cell r="L228">
            <v>601</v>
          </cell>
          <cell r="M228">
            <v>322.5</v>
          </cell>
          <cell r="N228">
            <v>0</v>
          </cell>
          <cell r="P228">
            <v>220.05197617758529</v>
          </cell>
          <cell r="Q228">
            <v>145.44802382241471</v>
          </cell>
          <cell r="R228">
            <v>335.94802382241471</v>
          </cell>
          <cell r="S228">
            <v>222.05197617758529</v>
          </cell>
          <cell r="T228">
            <v>0</v>
          </cell>
          <cell r="U228">
            <v>0</v>
          </cell>
          <cell r="W228">
            <v>21.94</v>
          </cell>
          <cell r="X228">
            <v>25.67</v>
          </cell>
          <cell r="Y228">
            <v>0</v>
          </cell>
          <cell r="Z228">
            <v>2952153.27</v>
          </cell>
          <cell r="AB228">
            <v>9.52</v>
          </cell>
          <cell r="AC228">
            <v>590430.65</v>
          </cell>
          <cell r="AE228">
            <v>3.01</v>
          </cell>
          <cell r="AF228">
            <v>1.61</v>
          </cell>
          <cell r="AG228">
            <v>0</v>
          </cell>
          <cell r="AH228">
            <v>286472.34000000003</v>
          </cell>
          <cell r="AJ228">
            <v>1.34</v>
          </cell>
          <cell r="AK228">
            <v>0.71</v>
          </cell>
          <cell r="AL228">
            <v>0</v>
          </cell>
          <cell r="AM228">
            <v>127114.35</v>
          </cell>
          <cell r="AO228">
            <v>65.03</v>
          </cell>
          <cell r="AP228">
            <v>20.259999999999998</v>
          </cell>
          <cell r="AQ228">
            <v>6.56</v>
          </cell>
          <cell r="AR228">
            <v>105917.77</v>
          </cell>
          <cell r="AT228">
            <v>1.34</v>
          </cell>
          <cell r="AU228">
            <v>1.29</v>
          </cell>
          <cell r="AV228">
            <v>0</v>
          </cell>
          <cell r="AW228">
            <v>176909.58</v>
          </cell>
          <cell r="AY228">
            <v>0.8</v>
          </cell>
          <cell r="AZ228">
            <v>0.43</v>
          </cell>
          <cell r="BA228">
            <v>0</v>
          </cell>
          <cell r="BB228">
            <v>71626.59</v>
          </cell>
          <cell r="BD228">
            <v>2.68</v>
          </cell>
          <cell r="BE228">
            <v>1.43</v>
          </cell>
          <cell r="BF228">
            <v>0</v>
          </cell>
          <cell r="BG228">
            <v>105318.75</v>
          </cell>
          <cell r="BI228">
            <v>1.34</v>
          </cell>
          <cell r="BJ228">
            <v>0.71</v>
          </cell>
          <cell r="BK228">
            <v>0</v>
          </cell>
          <cell r="BL228">
            <v>141314.70000000001</v>
          </cell>
          <cell r="BN228">
            <v>2.0099999999999998</v>
          </cell>
          <cell r="BO228">
            <v>1.07</v>
          </cell>
          <cell r="BP228">
            <v>0</v>
          </cell>
          <cell r="BQ228">
            <v>78925</v>
          </cell>
          <cell r="BS228">
            <v>1.34</v>
          </cell>
          <cell r="BT228">
            <v>0.71</v>
          </cell>
          <cell r="BU228">
            <v>0</v>
          </cell>
          <cell r="BV228">
            <v>218683.75</v>
          </cell>
          <cell r="BX228">
            <v>1.34</v>
          </cell>
          <cell r="BY228">
            <v>0.71</v>
          </cell>
          <cell r="BZ228">
            <v>0</v>
          </cell>
          <cell r="CA228">
            <v>189448.7</v>
          </cell>
          <cell r="CC228">
            <v>2.68</v>
          </cell>
          <cell r="CD228">
            <v>1.43</v>
          </cell>
          <cell r="CE228">
            <v>0</v>
          </cell>
          <cell r="CF228">
            <v>126382.5</v>
          </cell>
          <cell r="CH228">
            <v>5170697.95</v>
          </cell>
          <cell r="CJ228">
            <v>5064780.1800000006</v>
          </cell>
        </row>
        <row r="229">
          <cell r="A229" t="str">
            <v>0701615100200</v>
          </cell>
          <cell r="B229" t="str">
            <v>SOUTH HOLLAND SCHOOL DIST 151</v>
          </cell>
          <cell r="C229" t="str">
            <v>COOK</v>
          </cell>
          <cell r="D229" t="str">
            <v>Elementary</v>
          </cell>
          <cell r="E229">
            <v>1532</v>
          </cell>
          <cell r="G229">
            <v>603.5</v>
          </cell>
          <cell r="H229">
            <v>921.5</v>
          </cell>
          <cell r="I229">
            <v>921.5</v>
          </cell>
          <cell r="K229">
            <v>985</v>
          </cell>
          <cell r="L229">
            <v>978</v>
          </cell>
          <cell r="M229">
            <v>547</v>
          </cell>
          <cell r="N229">
            <v>0</v>
          </cell>
          <cell r="P229">
            <v>451.79790819672132</v>
          </cell>
          <cell r="Q229">
            <v>151.70209180327868</v>
          </cell>
          <cell r="R229">
            <v>689.86209180327876</v>
          </cell>
          <cell r="S229">
            <v>231.63790819672124</v>
          </cell>
          <cell r="T229">
            <v>0</v>
          </cell>
          <cell r="U229">
            <v>0</v>
          </cell>
          <cell r="W229">
            <v>37.700000000000003</v>
          </cell>
          <cell r="X229">
            <v>43.75</v>
          </cell>
          <cell r="Y229">
            <v>0</v>
          </cell>
          <cell r="Z229">
            <v>5050470.1500000004</v>
          </cell>
          <cell r="AB229">
            <v>16.29</v>
          </cell>
          <cell r="AC229">
            <v>1010094.03</v>
          </cell>
          <cell r="AE229">
            <v>4.92</v>
          </cell>
          <cell r="AF229">
            <v>2.73</v>
          </cell>
          <cell r="AG229">
            <v>0</v>
          </cell>
          <cell r="AH229">
            <v>474353.55</v>
          </cell>
          <cell r="AJ229">
            <v>2.1800000000000002</v>
          </cell>
          <cell r="AK229">
            <v>1.21</v>
          </cell>
          <cell r="AL229">
            <v>0</v>
          </cell>
          <cell r="AM229">
            <v>210203.73</v>
          </cell>
          <cell r="AO229">
            <v>110.81000000000002</v>
          </cell>
          <cell r="AP229">
            <v>49.67</v>
          </cell>
          <cell r="AQ229">
            <v>10.86</v>
          </cell>
          <cell r="AR229">
            <v>198586.81</v>
          </cell>
          <cell r="AT229">
            <v>2.1800000000000002</v>
          </cell>
          <cell r="AU229">
            <v>2.1800000000000002</v>
          </cell>
          <cell r="AV229">
            <v>0</v>
          </cell>
          <cell r="AW229">
            <v>293279.76</v>
          </cell>
          <cell r="AY229">
            <v>1.31</v>
          </cell>
          <cell r="AZ229">
            <v>0.72</v>
          </cell>
          <cell r="BA229">
            <v>0</v>
          </cell>
          <cell r="BB229">
            <v>118212.99</v>
          </cell>
          <cell r="BD229">
            <v>4.37</v>
          </cell>
          <cell r="BE229">
            <v>2.4300000000000002</v>
          </cell>
          <cell r="BF229">
            <v>0</v>
          </cell>
          <cell r="BG229">
            <v>174250</v>
          </cell>
          <cell r="BI229">
            <v>2.1800000000000002</v>
          </cell>
          <cell r="BJ229">
            <v>1.21</v>
          </cell>
          <cell r="BK229">
            <v>0</v>
          </cell>
          <cell r="BL229">
            <v>233686.26</v>
          </cell>
          <cell r="BN229">
            <v>3.28</v>
          </cell>
          <cell r="BO229">
            <v>1.82</v>
          </cell>
          <cell r="BP229">
            <v>0</v>
          </cell>
          <cell r="BQ229">
            <v>130687.5</v>
          </cell>
          <cell r="BS229">
            <v>2.1800000000000002</v>
          </cell>
          <cell r="BT229">
            <v>1.21</v>
          </cell>
          <cell r="BU229">
            <v>0</v>
          </cell>
          <cell r="BV229">
            <v>361628.25</v>
          </cell>
          <cell r="BX229">
            <v>2.1800000000000002</v>
          </cell>
          <cell r="BY229">
            <v>1.21</v>
          </cell>
          <cell r="BZ229">
            <v>0</v>
          </cell>
          <cell r="CA229">
            <v>313283.46000000002</v>
          </cell>
          <cell r="CC229">
            <v>4.37</v>
          </cell>
          <cell r="CD229">
            <v>2.4300000000000002</v>
          </cell>
          <cell r="CE229">
            <v>0</v>
          </cell>
          <cell r="CF229">
            <v>209100</v>
          </cell>
          <cell r="CH229">
            <v>8777836.4900000002</v>
          </cell>
          <cell r="CJ229">
            <v>8579249.6799999997</v>
          </cell>
        </row>
        <row r="230">
          <cell r="A230" t="str">
            <v>0302620202600</v>
          </cell>
          <cell r="B230" t="str">
            <v>ST ELMO C U SCHOOL DIST 202</v>
          </cell>
          <cell r="C230" t="str">
            <v>FAYETTE</v>
          </cell>
          <cell r="D230" t="str">
            <v>Unit</v>
          </cell>
          <cell r="E230">
            <v>435.94</v>
          </cell>
          <cell r="G230">
            <v>132.47999999999999</v>
          </cell>
          <cell r="H230">
            <v>174.31</v>
          </cell>
          <cell r="I230">
            <v>301.62999999999994</v>
          </cell>
          <cell r="K230">
            <v>202.63</v>
          </cell>
          <cell r="L230">
            <v>200.79999999999998</v>
          </cell>
          <cell r="M230">
            <v>105.99</v>
          </cell>
          <cell r="N230">
            <v>127.32</v>
          </cell>
          <cell r="P230">
            <v>67.950512082191153</v>
          </cell>
          <cell r="Q230">
            <v>64.529487917808837</v>
          </cell>
          <cell r="R230">
            <v>89.405599041717551</v>
          </cell>
          <cell r="S230">
            <v>84.904400958282451</v>
          </cell>
          <cell r="T230">
            <v>65.303888876091321</v>
          </cell>
          <cell r="U230">
            <v>62.016111123908672</v>
          </cell>
          <cell r="W230">
            <v>7.75</v>
          </cell>
          <cell r="X230">
            <v>7.86</v>
          </cell>
          <cell r="Y230">
            <v>5.74</v>
          </cell>
          <cell r="Z230">
            <v>1374568.09</v>
          </cell>
          <cell r="AB230">
            <v>5.03</v>
          </cell>
          <cell r="AC230">
            <v>329118.57</v>
          </cell>
          <cell r="AE230">
            <v>1.01</v>
          </cell>
          <cell r="AF230">
            <v>0.52</v>
          </cell>
          <cell r="AG230">
            <v>0.63</v>
          </cell>
          <cell r="AH230">
            <v>139501.79999999999</v>
          </cell>
          <cell r="AJ230">
            <v>0.45</v>
          </cell>
          <cell r="AK230">
            <v>0.23</v>
          </cell>
          <cell r="AL230">
            <v>0.21</v>
          </cell>
          <cell r="AM230">
            <v>57041.79</v>
          </cell>
          <cell r="AO230">
            <v>30.000000000000004</v>
          </cell>
          <cell r="AP230">
            <v>8.57</v>
          </cell>
          <cell r="AQ230">
            <v>3.09</v>
          </cell>
          <cell r="AR230">
            <v>47957.08</v>
          </cell>
          <cell r="AT230">
            <v>0.45</v>
          </cell>
          <cell r="AU230">
            <v>0.42</v>
          </cell>
          <cell r="AV230">
            <v>0.5</v>
          </cell>
          <cell r="AW230">
            <v>97234.42</v>
          </cell>
          <cell r="AY230">
            <v>0.27</v>
          </cell>
          <cell r="AZ230">
            <v>0.14000000000000001</v>
          </cell>
          <cell r="BA230">
            <v>0.16</v>
          </cell>
          <cell r="BB230">
            <v>33192.81</v>
          </cell>
          <cell r="BD230">
            <v>0.9</v>
          </cell>
          <cell r="BE230">
            <v>0.47</v>
          </cell>
          <cell r="BF230">
            <v>0.63</v>
          </cell>
          <cell r="BG230">
            <v>51250</v>
          </cell>
          <cell r="BI230">
            <v>0.45</v>
          </cell>
          <cell r="BJ230">
            <v>0.23</v>
          </cell>
          <cell r="BK230">
            <v>0.21</v>
          </cell>
          <cell r="BL230">
            <v>61351.26</v>
          </cell>
          <cell r="BN230">
            <v>0.67</v>
          </cell>
          <cell r="BO230">
            <v>0.35</v>
          </cell>
          <cell r="BP230">
            <v>0.42</v>
          </cell>
          <cell r="BQ230">
            <v>36900</v>
          </cell>
          <cell r="BS230">
            <v>0.45</v>
          </cell>
          <cell r="BT230">
            <v>0.23</v>
          </cell>
          <cell r="BU230">
            <v>0.21</v>
          </cell>
          <cell r="BV230">
            <v>94940.75</v>
          </cell>
          <cell r="BX230">
            <v>0.45</v>
          </cell>
          <cell r="BY230">
            <v>0.23</v>
          </cell>
          <cell r="BZ230">
            <v>0.21</v>
          </cell>
          <cell r="CA230">
            <v>82248.460000000006</v>
          </cell>
          <cell r="CC230">
            <v>0.9</v>
          </cell>
          <cell r="CD230">
            <v>0.47</v>
          </cell>
          <cell r="CE230">
            <v>0.63</v>
          </cell>
          <cell r="CF230">
            <v>61500</v>
          </cell>
          <cell r="CH230">
            <v>2466805.0300000003</v>
          </cell>
          <cell r="CJ230">
            <v>2418847.9500000002</v>
          </cell>
        </row>
        <row r="231">
          <cell r="A231" t="str">
            <v>0901016900400</v>
          </cell>
          <cell r="B231" t="str">
            <v>ST JOSEPH C C SCHOOL DIST 169</v>
          </cell>
          <cell r="C231" t="str">
            <v>CHAMPAIGN</v>
          </cell>
          <cell r="D231" t="str">
            <v>Elementary</v>
          </cell>
          <cell r="E231">
            <v>832.98</v>
          </cell>
          <cell r="G231">
            <v>357.90999999999997</v>
          </cell>
          <cell r="H231">
            <v>467.65999999999997</v>
          </cell>
          <cell r="I231">
            <v>467.65999999999997</v>
          </cell>
          <cell r="K231">
            <v>547.31999999999994</v>
          </cell>
          <cell r="L231">
            <v>539.91</v>
          </cell>
          <cell r="M231">
            <v>285.65999999999997</v>
          </cell>
          <cell r="N231">
            <v>0</v>
          </cell>
          <cell r="P231">
            <v>54.624877357462118</v>
          </cell>
          <cell r="Q231">
            <v>303.28512264253783</v>
          </cell>
          <cell r="R231">
            <v>71.375122642537889</v>
          </cell>
          <cell r="S231">
            <v>396.28487735746205</v>
          </cell>
          <cell r="T231">
            <v>0</v>
          </cell>
          <cell r="U231">
            <v>0</v>
          </cell>
          <cell r="W231">
            <v>18.8</v>
          </cell>
          <cell r="X231">
            <v>19.420000000000002</v>
          </cell>
          <cell r="Y231">
            <v>0</v>
          </cell>
          <cell r="Z231">
            <v>2369907.54</v>
          </cell>
          <cell r="AB231">
            <v>7.64</v>
          </cell>
          <cell r="AC231">
            <v>473981.5</v>
          </cell>
          <cell r="AE231">
            <v>2.73</v>
          </cell>
          <cell r="AF231">
            <v>1.42</v>
          </cell>
          <cell r="AG231">
            <v>0</v>
          </cell>
          <cell r="AH231">
            <v>257329.05</v>
          </cell>
          <cell r="AJ231">
            <v>1.21</v>
          </cell>
          <cell r="AK231">
            <v>0.63</v>
          </cell>
          <cell r="AL231">
            <v>0</v>
          </cell>
          <cell r="AM231">
            <v>114092.88</v>
          </cell>
          <cell r="AO231">
            <v>52.95</v>
          </cell>
          <cell r="AP231">
            <v>9.0499999999999989</v>
          </cell>
          <cell r="AQ231">
            <v>5.9</v>
          </cell>
          <cell r="AR231">
            <v>77533.5</v>
          </cell>
          <cell r="AT231">
            <v>1.21</v>
          </cell>
          <cell r="AU231">
            <v>1.1399999999999999</v>
          </cell>
          <cell r="AV231">
            <v>0</v>
          </cell>
          <cell r="AW231">
            <v>158075.1</v>
          </cell>
          <cell r="AY231">
            <v>0.72</v>
          </cell>
          <cell r="AZ231">
            <v>0.38</v>
          </cell>
          <cell r="BA231">
            <v>0</v>
          </cell>
          <cell r="BB231">
            <v>64056.3</v>
          </cell>
          <cell r="BD231">
            <v>2.4300000000000002</v>
          </cell>
          <cell r="BE231">
            <v>1.26</v>
          </cell>
          <cell r="BF231">
            <v>0</v>
          </cell>
          <cell r="BG231">
            <v>94556.25</v>
          </cell>
          <cell r="BI231">
            <v>1.21</v>
          </cell>
          <cell r="BJ231">
            <v>0.63</v>
          </cell>
          <cell r="BK231">
            <v>0</v>
          </cell>
          <cell r="BL231">
            <v>126838.56</v>
          </cell>
          <cell r="BN231">
            <v>1.82</v>
          </cell>
          <cell r="BO231">
            <v>0.95</v>
          </cell>
          <cell r="BP231">
            <v>0</v>
          </cell>
          <cell r="BQ231">
            <v>70981.25</v>
          </cell>
          <cell r="BS231">
            <v>1.21</v>
          </cell>
          <cell r="BT231">
            <v>0.63</v>
          </cell>
          <cell r="BU231">
            <v>0</v>
          </cell>
          <cell r="BV231">
            <v>196282</v>
          </cell>
          <cell r="BX231">
            <v>1.21</v>
          </cell>
          <cell r="BY231">
            <v>0.63</v>
          </cell>
          <cell r="BZ231">
            <v>0</v>
          </cell>
          <cell r="CA231">
            <v>170041.76</v>
          </cell>
          <cell r="CC231">
            <v>2.4300000000000002</v>
          </cell>
          <cell r="CD231">
            <v>1.26</v>
          </cell>
          <cell r="CE231">
            <v>0</v>
          </cell>
          <cell r="CF231">
            <v>113467.5</v>
          </cell>
          <cell r="CH231">
            <v>4287143.1899999995</v>
          </cell>
          <cell r="CJ231">
            <v>4209609.6899999995</v>
          </cell>
        </row>
        <row r="232">
          <cell r="A232" t="str">
            <v>0901030501600</v>
          </cell>
          <cell r="B232" t="str">
            <v>ST JOSEPH OGDEN C H S DIST 305</v>
          </cell>
          <cell r="C232" t="str">
            <v>CHAMPAIGN</v>
          </cell>
          <cell r="D232" t="str">
            <v>High School</v>
          </cell>
          <cell r="E232">
            <v>468.83</v>
          </cell>
          <cell r="G232">
            <v>0</v>
          </cell>
          <cell r="H232">
            <v>0</v>
          </cell>
          <cell r="I232">
            <v>468.83</v>
          </cell>
          <cell r="K232">
            <v>0</v>
          </cell>
          <cell r="L232">
            <v>0</v>
          </cell>
          <cell r="M232">
            <v>0</v>
          </cell>
          <cell r="N232">
            <v>468.83</v>
          </cell>
          <cell r="P232">
            <v>0</v>
          </cell>
          <cell r="Q232">
            <v>0</v>
          </cell>
          <cell r="R232">
            <v>0</v>
          </cell>
          <cell r="S232">
            <v>0</v>
          </cell>
          <cell r="T232">
            <v>53</v>
          </cell>
          <cell r="U232">
            <v>415.83</v>
          </cell>
          <cell r="W232">
            <v>0</v>
          </cell>
          <cell r="X232">
            <v>0</v>
          </cell>
          <cell r="Y232">
            <v>19.28</v>
          </cell>
          <cell r="Z232">
            <v>1365853.04</v>
          </cell>
          <cell r="AB232">
            <v>6.42</v>
          </cell>
          <cell r="AC232">
            <v>455238.81</v>
          </cell>
          <cell r="AE232">
            <v>0</v>
          </cell>
          <cell r="AF232">
            <v>0</v>
          </cell>
          <cell r="AG232">
            <v>2.34</v>
          </cell>
          <cell r="AH232">
            <v>165772.62</v>
          </cell>
          <cell r="AJ232">
            <v>0</v>
          </cell>
          <cell r="AK232">
            <v>0</v>
          </cell>
          <cell r="AL232">
            <v>0.78</v>
          </cell>
          <cell r="AM232">
            <v>55257.54</v>
          </cell>
          <cell r="AO232">
            <v>29.440000000000005</v>
          </cell>
          <cell r="AP232">
            <v>4.62</v>
          </cell>
          <cell r="AQ232">
            <v>3.32</v>
          </cell>
          <cell r="AR232">
            <v>42630.91</v>
          </cell>
          <cell r="AT232">
            <v>0</v>
          </cell>
          <cell r="AU232">
            <v>0</v>
          </cell>
          <cell r="AV232">
            <v>1.87</v>
          </cell>
          <cell r="AW232">
            <v>144786.62</v>
          </cell>
          <cell r="AY232">
            <v>0</v>
          </cell>
          <cell r="AZ232">
            <v>0</v>
          </cell>
          <cell r="BA232">
            <v>0.62</v>
          </cell>
          <cell r="BB232">
            <v>36104.46</v>
          </cell>
          <cell r="BD232">
            <v>0</v>
          </cell>
          <cell r="BE232">
            <v>0</v>
          </cell>
          <cell r="BF232">
            <v>2.34</v>
          </cell>
          <cell r="BG232">
            <v>59962.5</v>
          </cell>
          <cell r="BI232">
            <v>0</v>
          </cell>
          <cell r="BJ232">
            <v>0</v>
          </cell>
          <cell r="BK232">
            <v>0.78</v>
          </cell>
          <cell r="BL232">
            <v>53768.52</v>
          </cell>
          <cell r="BN232">
            <v>0</v>
          </cell>
          <cell r="BO232">
            <v>0</v>
          </cell>
          <cell r="BP232">
            <v>1.56</v>
          </cell>
          <cell r="BQ232">
            <v>39975</v>
          </cell>
          <cell r="BS232">
            <v>0</v>
          </cell>
          <cell r="BT232">
            <v>0</v>
          </cell>
          <cell r="BU232">
            <v>0.78</v>
          </cell>
          <cell r="BV232">
            <v>83206.5</v>
          </cell>
          <cell r="BX232">
            <v>0</v>
          </cell>
          <cell r="BY232">
            <v>0</v>
          </cell>
          <cell r="BZ232">
            <v>0.78</v>
          </cell>
          <cell r="CA232">
            <v>72082.92</v>
          </cell>
          <cell r="CC232">
            <v>0</v>
          </cell>
          <cell r="CD232">
            <v>0</v>
          </cell>
          <cell r="CE232">
            <v>2.34</v>
          </cell>
          <cell r="CF232">
            <v>71955</v>
          </cell>
          <cell r="CH232">
            <v>2646594.44</v>
          </cell>
          <cell r="CJ232">
            <v>2603963.5299999998</v>
          </cell>
        </row>
        <row r="233">
          <cell r="A233" t="str">
            <v>1301414150200</v>
          </cell>
          <cell r="B233" t="str">
            <v>ST ROSE SCHOOL DISTRICT 14-15</v>
          </cell>
          <cell r="C233" t="str">
            <v>CLINTON</v>
          </cell>
          <cell r="D233" t="str">
            <v>Elementary</v>
          </cell>
          <cell r="E233">
            <v>147.88</v>
          </cell>
          <cell r="G233">
            <v>64.319999999999993</v>
          </cell>
          <cell r="H233">
            <v>82.47999999999999</v>
          </cell>
          <cell r="I233">
            <v>82.47999999999999</v>
          </cell>
          <cell r="K233">
            <v>99.72999999999999</v>
          </cell>
          <cell r="L233">
            <v>98.649999999999991</v>
          </cell>
          <cell r="M233">
            <v>48.15</v>
          </cell>
          <cell r="N233">
            <v>0</v>
          </cell>
          <cell r="P233">
            <v>13.871738419618529</v>
          </cell>
          <cell r="Q233">
            <v>50.448261580381462</v>
          </cell>
          <cell r="R233">
            <v>17.788261580381469</v>
          </cell>
          <cell r="S233">
            <v>64.691738419618517</v>
          </cell>
          <cell r="T233">
            <v>0</v>
          </cell>
          <cell r="U233">
            <v>0</v>
          </cell>
          <cell r="W233">
            <v>3.44</v>
          </cell>
          <cell r="X233">
            <v>3.47</v>
          </cell>
          <cell r="Y233">
            <v>0</v>
          </cell>
          <cell r="Z233">
            <v>428468.37</v>
          </cell>
          <cell r="AB233">
            <v>1.38</v>
          </cell>
          <cell r="AC233">
            <v>85693.67</v>
          </cell>
          <cell r="AE233">
            <v>0.49</v>
          </cell>
          <cell r="AF233">
            <v>0.24</v>
          </cell>
          <cell r="AG233">
            <v>0</v>
          </cell>
          <cell r="AH233">
            <v>45265.11</v>
          </cell>
          <cell r="AJ233">
            <v>0.22</v>
          </cell>
          <cell r="AK233">
            <v>0.1</v>
          </cell>
          <cell r="AL233">
            <v>0</v>
          </cell>
          <cell r="AM233">
            <v>19842.240000000002</v>
          </cell>
          <cell r="AO233">
            <v>9.5300000000000011</v>
          </cell>
          <cell r="AP233">
            <v>1.81</v>
          </cell>
          <cell r="AQ233">
            <v>1.04</v>
          </cell>
          <cell r="AR233">
            <v>14162.5</v>
          </cell>
          <cell r="AT233">
            <v>0.22</v>
          </cell>
          <cell r="AU233">
            <v>0.19</v>
          </cell>
          <cell r="AV233">
            <v>0</v>
          </cell>
          <cell r="AW233">
            <v>27579.06</v>
          </cell>
          <cell r="AY233">
            <v>0.13</v>
          </cell>
          <cell r="AZ233">
            <v>0.06</v>
          </cell>
          <cell r="BA233">
            <v>0</v>
          </cell>
          <cell r="BB233">
            <v>11064.27</v>
          </cell>
          <cell r="BD233">
            <v>0.44</v>
          </cell>
          <cell r="BE233">
            <v>0.21</v>
          </cell>
          <cell r="BF233">
            <v>0</v>
          </cell>
          <cell r="BG233">
            <v>16656.25</v>
          </cell>
          <cell r="BI233">
            <v>0.22</v>
          </cell>
          <cell r="BJ233">
            <v>0.1</v>
          </cell>
          <cell r="BK233">
            <v>0</v>
          </cell>
          <cell r="BL233">
            <v>22058.880000000001</v>
          </cell>
          <cell r="BN233">
            <v>0.33</v>
          </cell>
          <cell r="BO233">
            <v>0.16</v>
          </cell>
          <cell r="BP233">
            <v>0</v>
          </cell>
          <cell r="BQ233">
            <v>12556.25</v>
          </cell>
          <cell r="BS233">
            <v>0.22</v>
          </cell>
          <cell r="BT233">
            <v>0.1</v>
          </cell>
          <cell r="BU233">
            <v>0</v>
          </cell>
          <cell r="BV233">
            <v>34136</v>
          </cell>
          <cell r="BX233">
            <v>0.22</v>
          </cell>
          <cell r="BY233">
            <v>0.1</v>
          </cell>
          <cell r="BZ233">
            <v>0</v>
          </cell>
          <cell r="CA233">
            <v>29572.48</v>
          </cell>
          <cell r="CC233">
            <v>0.44</v>
          </cell>
          <cell r="CD233">
            <v>0.21</v>
          </cell>
          <cell r="CE233">
            <v>0</v>
          </cell>
          <cell r="CF233">
            <v>19987.5</v>
          </cell>
          <cell r="CH233">
            <v>767042.58000000007</v>
          </cell>
          <cell r="CJ233">
            <v>752880.08000000007</v>
          </cell>
        </row>
        <row r="234">
          <cell r="A234" t="str">
            <v>0701619400200</v>
          </cell>
          <cell r="B234" t="str">
            <v>STEGER SCHOOL DISTRICT 194</v>
          </cell>
          <cell r="C234" t="str">
            <v>COOK</v>
          </cell>
          <cell r="D234" t="str">
            <v>Elementary</v>
          </cell>
          <cell r="E234">
            <v>1460.5</v>
          </cell>
          <cell r="G234">
            <v>626.5</v>
          </cell>
          <cell r="H234">
            <v>828.5</v>
          </cell>
          <cell r="I234">
            <v>828.5</v>
          </cell>
          <cell r="K234">
            <v>976.5</v>
          </cell>
          <cell r="L234">
            <v>971</v>
          </cell>
          <cell r="M234">
            <v>484</v>
          </cell>
          <cell r="N234">
            <v>0</v>
          </cell>
          <cell r="P234">
            <v>418.95841924398621</v>
          </cell>
          <cell r="Q234">
            <v>207.54158075601379</v>
          </cell>
          <cell r="R234">
            <v>554.04158075601367</v>
          </cell>
          <cell r="S234">
            <v>274.45841924398633</v>
          </cell>
          <cell r="T234">
            <v>0</v>
          </cell>
          <cell r="U234">
            <v>0</v>
          </cell>
          <cell r="W234">
            <v>38.299999999999997</v>
          </cell>
          <cell r="X234">
            <v>38.68</v>
          </cell>
          <cell r="Y234">
            <v>0</v>
          </cell>
          <cell r="Z234">
            <v>4773298.8600000003</v>
          </cell>
          <cell r="AB234">
            <v>15.39</v>
          </cell>
          <cell r="AC234">
            <v>954659.77</v>
          </cell>
          <cell r="AE234">
            <v>4.88</v>
          </cell>
          <cell r="AF234">
            <v>2.42</v>
          </cell>
          <cell r="AG234">
            <v>0</v>
          </cell>
          <cell r="AH234">
            <v>452651.1</v>
          </cell>
          <cell r="AJ234">
            <v>2.17</v>
          </cell>
          <cell r="AK234">
            <v>1.07</v>
          </cell>
          <cell r="AL234">
            <v>0</v>
          </cell>
          <cell r="AM234">
            <v>200902.68</v>
          </cell>
          <cell r="AO234">
            <v>104.84999999999998</v>
          </cell>
          <cell r="AP234">
            <v>38.03</v>
          </cell>
          <cell r="AQ234">
            <v>10.35</v>
          </cell>
          <cell r="AR234">
            <v>177131.77</v>
          </cell>
          <cell r="AT234">
            <v>2.17</v>
          </cell>
          <cell r="AU234">
            <v>1.93</v>
          </cell>
          <cell r="AV234">
            <v>0</v>
          </cell>
          <cell r="AW234">
            <v>275790.59999999998</v>
          </cell>
          <cell r="AY234">
            <v>1.3</v>
          </cell>
          <cell r="AZ234">
            <v>0.64</v>
          </cell>
          <cell r="BA234">
            <v>0</v>
          </cell>
          <cell r="BB234">
            <v>112972.02</v>
          </cell>
          <cell r="BD234">
            <v>4.34</v>
          </cell>
          <cell r="BE234">
            <v>2.15</v>
          </cell>
          <cell r="BF234">
            <v>0</v>
          </cell>
          <cell r="BG234">
            <v>166306.25</v>
          </cell>
          <cell r="BI234">
            <v>2.17</v>
          </cell>
          <cell r="BJ234">
            <v>1.07</v>
          </cell>
          <cell r="BK234">
            <v>0</v>
          </cell>
          <cell r="BL234">
            <v>223346.16</v>
          </cell>
          <cell r="BN234">
            <v>3.25</v>
          </cell>
          <cell r="BO234">
            <v>1.61</v>
          </cell>
          <cell r="BP234">
            <v>0</v>
          </cell>
          <cell r="BQ234">
            <v>124537.5</v>
          </cell>
          <cell r="BS234">
            <v>2.17</v>
          </cell>
          <cell r="BT234">
            <v>1.07</v>
          </cell>
          <cell r="BU234">
            <v>0</v>
          </cell>
          <cell r="BV234">
            <v>345627</v>
          </cell>
          <cell r="BX234">
            <v>2.17</v>
          </cell>
          <cell r="BY234">
            <v>1.07</v>
          </cell>
          <cell r="BZ234">
            <v>0</v>
          </cell>
          <cell r="CA234">
            <v>299421.36</v>
          </cell>
          <cell r="CC234">
            <v>4.34</v>
          </cell>
          <cell r="CD234">
            <v>2.15</v>
          </cell>
          <cell r="CE234">
            <v>0</v>
          </cell>
          <cell r="CF234">
            <v>199567.5</v>
          </cell>
          <cell r="CH234">
            <v>8306212.5699999994</v>
          </cell>
          <cell r="CJ234">
            <v>8129080.7999999998</v>
          </cell>
        </row>
        <row r="235">
          <cell r="A235" t="str">
            <v>0804320602600</v>
          </cell>
          <cell r="B235" t="str">
            <v>STOCKTON C U SCHOOL DIST 206</v>
          </cell>
          <cell r="C235" t="str">
            <v>JO DAVIESS</v>
          </cell>
          <cell r="D235" t="str">
            <v>Unit</v>
          </cell>
          <cell r="E235">
            <v>573.25</v>
          </cell>
          <cell r="G235">
            <v>169.5</v>
          </cell>
          <cell r="H235">
            <v>216</v>
          </cell>
          <cell r="I235">
            <v>401</v>
          </cell>
          <cell r="K235">
            <v>262.25</v>
          </cell>
          <cell r="L235">
            <v>259.5</v>
          </cell>
          <cell r="M235">
            <v>126</v>
          </cell>
          <cell r="N235">
            <v>185</v>
          </cell>
          <cell r="P235">
            <v>62.095530236634531</v>
          </cell>
          <cell r="Q235">
            <v>107.40446976336547</v>
          </cell>
          <cell r="R235">
            <v>79.130587204206833</v>
          </cell>
          <cell r="S235">
            <v>136.86941279579315</v>
          </cell>
          <cell r="T235">
            <v>67.773882559158636</v>
          </cell>
          <cell r="U235">
            <v>117.22611744084136</v>
          </cell>
          <cell r="W235">
            <v>9.5</v>
          </cell>
          <cell r="X235">
            <v>9.43</v>
          </cell>
          <cell r="Y235">
            <v>8.07</v>
          </cell>
          <cell r="Z235">
            <v>1745495.52</v>
          </cell>
          <cell r="AB235">
            <v>6.47</v>
          </cell>
          <cell r="AC235">
            <v>425307.11</v>
          </cell>
          <cell r="AE235">
            <v>1.31</v>
          </cell>
          <cell r="AF235">
            <v>0.63</v>
          </cell>
          <cell r="AG235">
            <v>0.92</v>
          </cell>
          <cell r="AH235">
            <v>185469.14</v>
          </cell>
          <cell r="AJ235">
            <v>0.57999999999999996</v>
          </cell>
          <cell r="AK235">
            <v>0.28000000000000003</v>
          </cell>
          <cell r="AL235">
            <v>0.3</v>
          </cell>
          <cell r="AM235">
            <v>74578.92</v>
          </cell>
          <cell r="AO235">
            <v>38.230000000000004</v>
          </cell>
          <cell r="AP235">
            <v>9.2100000000000009</v>
          </cell>
          <cell r="AQ235">
            <v>4.0599999999999996</v>
          </cell>
          <cell r="AR235">
            <v>59109.31</v>
          </cell>
          <cell r="AT235">
            <v>0.57999999999999996</v>
          </cell>
          <cell r="AU235">
            <v>0.5</v>
          </cell>
          <cell r="AV235">
            <v>0.74</v>
          </cell>
          <cell r="AW235">
            <v>129942.52</v>
          </cell>
          <cell r="AY235">
            <v>0.34</v>
          </cell>
          <cell r="AZ235">
            <v>0.16</v>
          </cell>
          <cell r="BA235">
            <v>0.24</v>
          </cell>
          <cell r="BB235">
            <v>43092.42</v>
          </cell>
          <cell r="BD235">
            <v>1.1599999999999999</v>
          </cell>
          <cell r="BE235">
            <v>0.56000000000000005</v>
          </cell>
          <cell r="BF235">
            <v>0.92</v>
          </cell>
          <cell r="BG235">
            <v>67650</v>
          </cell>
          <cell r="BI235">
            <v>0.57999999999999996</v>
          </cell>
          <cell r="BJ235">
            <v>0.28000000000000003</v>
          </cell>
          <cell r="BK235">
            <v>0.3</v>
          </cell>
          <cell r="BL235">
            <v>79963.44</v>
          </cell>
          <cell r="BN235">
            <v>0.87</v>
          </cell>
          <cell r="BO235">
            <v>0.42</v>
          </cell>
          <cell r="BP235">
            <v>0.61</v>
          </cell>
          <cell r="BQ235">
            <v>48687.5</v>
          </cell>
          <cell r="BS235">
            <v>0.57999999999999996</v>
          </cell>
          <cell r="BT235">
            <v>0.28000000000000003</v>
          </cell>
          <cell r="BU235">
            <v>0.3</v>
          </cell>
          <cell r="BV235">
            <v>123743</v>
          </cell>
          <cell r="BX235">
            <v>0.57999999999999996</v>
          </cell>
          <cell r="BY235">
            <v>0.28000000000000003</v>
          </cell>
          <cell r="BZ235">
            <v>0.3</v>
          </cell>
          <cell r="CA235">
            <v>107200.24</v>
          </cell>
          <cell r="CC235">
            <v>1.1599999999999999</v>
          </cell>
          <cell r="CD235">
            <v>0.56000000000000005</v>
          </cell>
          <cell r="CE235">
            <v>0.92</v>
          </cell>
          <cell r="CF235">
            <v>81180</v>
          </cell>
          <cell r="CH235">
            <v>3171419.12</v>
          </cell>
          <cell r="CJ235">
            <v>3112309.81</v>
          </cell>
        </row>
        <row r="236">
          <cell r="A236" t="str">
            <v>1107030002600</v>
          </cell>
          <cell r="B236" t="str">
            <v>SULLIVAN C U SCHOOL DIST 300</v>
          </cell>
          <cell r="C236" t="str">
            <v>MOULTRIE</v>
          </cell>
          <cell r="D236" t="str">
            <v>Unit</v>
          </cell>
          <cell r="E236">
            <v>1130.75</v>
          </cell>
          <cell r="G236">
            <v>343.5</v>
          </cell>
          <cell r="H236">
            <v>442.5</v>
          </cell>
          <cell r="I236">
            <v>777</v>
          </cell>
          <cell r="K236">
            <v>545.25</v>
          </cell>
          <cell r="L236">
            <v>535</v>
          </cell>
          <cell r="M236">
            <v>251</v>
          </cell>
          <cell r="N236">
            <v>334.5</v>
          </cell>
          <cell r="P236">
            <v>148.98795180722891</v>
          </cell>
          <cell r="Q236">
            <v>194.51204819277109</v>
          </cell>
          <cell r="R236">
            <v>191.92771084337349</v>
          </cell>
          <cell r="S236">
            <v>250.57228915662651</v>
          </cell>
          <cell r="T236">
            <v>145.0843373493976</v>
          </cell>
          <cell r="U236">
            <v>189.4156626506024</v>
          </cell>
          <cell r="W236">
            <v>19.649999999999999</v>
          </cell>
          <cell r="X236">
            <v>19.61</v>
          </cell>
          <cell r="Y236">
            <v>14.83</v>
          </cell>
          <cell r="Z236">
            <v>3484996.51</v>
          </cell>
          <cell r="AB236">
            <v>12.79</v>
          </cell>
          <cell r="AC236">
            <v>837044.5</v>
          </cell>
          <cell r="AE236">
            <v>2.72</v>
          </cell>
          <cell r="AF236">
            <v>1.25</v>
          </cell>
          <cell r="AG236">
            <v>1.67</v>
          </cell>
          <cell r="AH236">
            <v>364475.6</v>
          </cell>
          <cell r="AJ236">
            <v>1.21</v>
          </cell>
          <cell r="AK236">
            <v>0.55000000000000004</v>
          </cell>
          <cell r="AL236">
            <v>0.55000000000000004</v>
          </cell>
          <cell r="AM236">
            <v>148095.97</v>
          </cell>
          <cell r="AO236">
            <v>76.319999999999979</v>
          </cell>
          <cell r="AP236">
            <v>19.990000000000002</v>
          </cell>
          <cell r="AQ236">
            <v>8.01</v>
          </cell>
          <cell r="AR236">
            <v>119889.76</v>
          </cell>
          <cell r="AT236">
            <v>1.21</v>
          </cell>
          <cell r="AU236">
            <v>1</v>
          </cell>
          <cell r="AV236">
            <v>1.33</v>
          </cell>
          <cell r="AW236">
            <v>251634.44</v>
          </cell>
          <cell r="AY236">
            <v>0.72</v>
          </cell>
          <cell r="AZ236">
            <v>0.33</v>
          </cell>
          <cell r="BA236">
            <v>0.44</v>
          </cell>
          <cell r="BB236">
            <v>86767.17</v>
          </cell>
          <cell r="BD236">
            <v>2.42</v>
          </cell>
          <cell r="BE236">
            <v>1.1100000000000001</v>
          </cell>
          <cell r="BF236">
            <v>1.67</v>
          </cell>
          <cell r="BG236">
            <v>133250</v>
          </cell>
          <cell r="BI236">
            <v>1.21</v>
          </cell>
          <cell r="BJ236">
            <v>0.55000000000000004</v>
          </cell>
          <cell r="BK236">
            <v>0.55000000000000004</v>
          </cell>
          <cell r="BL236">
            <v>159237.54</v>
          </cell>
          <cell r="BN236">
            <v>1.81</v>
          </cell>
          <cell r="BO236">
            <v>0.83</v>
          </cell>
          <cell r="BP236">
            <v>1.1100000000000001</v>
          </cell>
          <cell r="BQ236">
            <v>96093.75</v>
          </cell>
          <cell r="BS236">
            <v>1.21</v>
          </cell>
          <cell r="BT236">
            <v>0.55000000000000004</v>
          </cell>
          <cell r="BU236">
            <v>0.55000000000000004</v>
          </cell>
          <cell r="BV236">
            <v>246419.25</v>
          </cell>
          <cell r="BX236">
            <v>1.21</v>
          </cell>
          <cell r="BY236">
            <v>0.55000000000000004</v>
          </cell>
          <cell r="BZ236">
            <v>0.55000000000000004</v>
          </cell>
          <cell r="CA236">
            <v>213476.34</v>
          </cell>
          <cell r="CC236">
            <v>2.42</v>
          </cell>
          <cell r="CD236">
            <v>1.1100000000000001</v>
          </cell>
          <cell r="CE236">
            <v>1.67</v>
          </cell>
          <cell r="CF236">
            <v>159900</v>
          </cell>
          <cell r="CH236">
            <v>6301280.8299999991</v>
          </cell>
          <cell r="CJ236">
            <v>6181391.0699999994</v>
          </cell>
        </row>
        <row r="237">
          <cell r="A237" t="str">
            <v>0701610400200</v>
          </cell>
          <cell r="B237" t="str">
            <v>SUMMIT SCHOOL DIST 104</v>
          </cell>
          <cell r="C237" t="str">
            <v>COOK</v>
          </cell>
          <cell r="D237" t="str">
            <v>Elementary</v>
          </cell>
          <cell r="E237">
            <v>1691.13</v>
          </cell>
          <cell r="G237">
            <v>711.49</v>
          </cell>
          <cell r="H237">
            <v>968.9799999999999</v>
          </cell>
          <cell r="I237">
            <v>968.9799999999999</v>
          </cell>
          <cell r="K237">
            <v>1105.47</v>
          </cell>
          <cell r="L237">
            <v>1094.81</v>
          </cell>
          <cell r="M237">
            <v>585.66</v>
          </cell>
          <cell r="N237">
            <v>0</v>
          </cell>
          <cell r="P237">
            <v>600.21952989342276</v>
          </cell>
          <cell r="Q237">
            <v>111.27047010657725</v>
          </cell>
          <cell r="R237">
            <v>817.44047010657744</v>
          </cell>
          <cell r="S237">
            <v>151.53952989342247</v>
          </cell>
          <cell r="T237">
            <v>0</v>
          </cell>
          <cell r="U237">
            <v>0</v>
          </cell>
          <cell r="W237">
            <v>45.57</v>
          </cell>
          <cell r="X237">
            <v>46.93</v>
          </cell>
          <cell r="Y237">
            <v>0</v>
          </cell>
          <cell r="Z237">
            <v>5735647.5</v>
          </cell>
          <cell r="AB237">
            <v>18.5</v>
          </cell>
          <cell r="AC237">
            <v>1147129.5</v>
          </cell>
          <cell r="AE237">
            <v>5.52</v>
          </cell>
          <cell r="AF237">
            <v>2.92</v>
          </cell>
          <cell r="AG237">
            <v>0</v>
          </cell>
          <cell r="AH237">
            <v>523339.08</v>
          </cell>
          <cell r="AJ237">
            <v>2.4500000000000002</v>
          </cell>
          <cell r="AK237">
            <v>1.3</v>
          </cell>
          <cell r="AL237">
            <v>0</v>
          </cell>
          <cell r="AM237">
            <v>232526.25</v>
          </cell>
          <cell r="AO237">
            <v>125.44</v>
          </cell>
          <cell r="AP237">
            <v>75.52</v>
          </cell>
          <cell r="AQ237">
            <v>11.99</v>
          </cell>
          <cell r="AR237">
            <v>247912.93</v>
          </cell>
          <cell r="AT237">
            <v>2.4500000000000002</v>
          </cell>
          <cell r="AU237">
            <v>2.34</v>
          </cell>
          <cell r="AV237">
            <v>0</v>
          </cell>
          <cell r="AW237">
            <v>322204.14</v>
          </cell>
          <cell r="AY237">
            <v>1.47</v>
          </cell>
          <cell r="AZ237">
            <v>0.78</v>
          </cell>
          <cell r="BA237">
            <v>0</v>
          </cell>
          <cell r="BB237">
            <v>131024.25</v>
          </cell>
          <cell r="BD237">
            <v>4.91</v>
          </cell>
          <cell r="BE237">
            <v>2.6</v>
          </cell>
          <cell r="BF237">
            <v>0</v>
          </cell>
          <cell r="BG237">
            <v>192443.75</v>
          </cell>
          <cell r="BI237">
            <v>2.4500000000000002</v>
          </cell>
          <cell r="BJ237">
            <v>1.3</v>
          </cell>
          <cell r="BK237">
            <v>0</v>
          </cell>
          <cell r="BL237">
            <v>258502.5</v>
          </cell>
          <cell r="BN237">
            <v>3.68</v>
          </cell>
          <cell r="BO237">
            <v>1.95</v>
          </cell>
          <cell r="BP237">
            <v>0</v>
          </cell>
          <cell r="BQ237">
            <v>144268.75</v>
          </cell>
          <cell r="BS237">
            <v>2.4500000000000002</v>
          </cell>
          <cell r="BT237">
            <v>1.3</v>
          </cell>
          <cell r="BU237">
            <v>0</v>
          </cell>
          <cell r="BV237">
            <v>400031.25</v>
          </cell>
          <cell r="BX237">
            <v>2.4500000000000002</v>
          </cell>
          <cell r="BY237">
            <v>1.3</v>
          </cell>
          <cell r="BZ237">
            <v>0</v>
          </cell>
          <cell r="CA237">
            <v>346552.5</v>
          </cell>
          <cell r="CC237">
            <v>4.91</v>
          </cell>
          <cell r="CD237">
            <v>2.6</v>
          </cell>
          <cell r="CE237">
            <v>0</v>
          </cell>
          <cell r="CF237">
            <v>230932.5</v>
          </cell>
          <cell r="CH237">
            <v>9912514.8999999985</v>
          </cell>
          <cell r="CJ237">
            <v>9664601.9699999988</v>
          </cell>
        </row>
        <row r="238">
          <cell r="A238" t="str">
            <v>0701617100200</v>
          </cell>
          <cell r="B238" t="str">
            <v>SUNNYBROOK SCHOOL DISTRICT 171</v>
          </cell>
          <cell r="C238" t="str">
            <v>COOK</v>
          </cell>
          <cell r="D238" t="str">
            <v>Elementary</v>
          </cell>
          <cell r="E238">
            <v>1034.25</v>
          </cell>
          <cell r="G238">
            <v>382.75</v>
          </cell>
          <cell r="H238">
            <v>642</v>
          </cell>
          <cell r="I238">
            <v>642</v>
          </cell>
          <cell r="K238">
            <v>652.75</v>
          </cell>
          <cell r="L238">
            <v>643.25</v>
          </cell>
          <cell r="M238">
            <v>381.5</v>
          </cell>
          <cell r="N238">
            <v>0</v>
          </cell>
          <cell r="P238">
            <v>211.27725298853375</v>
          </cell>
          <cell r="Q238">
            <v>171.47274701146625</v>
          </cell>
          <cell r="R238">
            <v>354.38274701146617</v>
          </cell>
          <cell r="S238">
            <v>287.61725298853383</v>
          </cell>
          <cell r="T238">
            <v>0</v>
          </cell>
          <cell r="U238">
            <v>0</v>
          </cell>
          <cell r="W238">
            <v>22.65</v>
          </cell>
          <cell r="X238">
            <v>29.22</v>
          </cell>
          <cell r="Y238">
            <v>0</v>
          </cell>
          <cell r="Z238">
            <v>3216303.09</v>
          </cell>
          <cell r="AB238">
            <v>10.37</v>
          </cell>
          <cell r="AC238">
            <v>643260.61</v>
          </cell>
          <cell r="AE238">
            <v>3.26</v>
          </cell>
          <cell r="AF238">
            <v>1.9</v>
          </cell>
          <cell r="AG238">
            <v>0</v>
          </cell>
          <cell r="AH238">
            <v>319956.12</v>
          </cell>
          <cell r="AJ238">
            <v>1.45</v>
          </cell>
          <cell r="AK238">
            <v>0.84</v>
          </cell>
          <cell r="AL238">
            <v>0</v>
          </cell>
          <cell r="AM238">
            <v>141996.03</v>
          </cell>
          <cell r="AO238">
            <v>71.060000000000016</v>
          </cell>
          <cell r="AP238">
            <v>25.630000000000003</v>
          </cell>
          <cell r="AQ238">
            <v>7.33</v>
          </cell>
          <cell r="AR238">
            <v>120024.06</v>
          </cell>
          <cell r="AT238">
            <v>1.45</v>
          </cell>
          <cell r="AU238">
            <v>1.52</v>
          </cell>
          <cell r="AV238">
            <v>0</v>
          </cell>
          <cell r="AW238">
            <v>199780.02</v>
          </cell>
          <cell r="AY238">
            <v>0.87</v>
          </cell>
          <cell r="AZ238">
            <v>0.5</v>
          </cell>
          <cell r="BA238">
            <v>0</v>
          </cell>
          <cell r="BB238">
            <v>79779.210000000006</v>
          </cell>
          <cell r="BD238">
            <v>2.9</v>
          </cell>
          <cell r="BE238">
            <v>1.69</v>
          </cell>
          <cell r="BF238">
            <v>0</v>
          </cell>
          <cell r="BG238">
            <v>117618.75</v>
          </cell>
          <cell r="BI238">
            <v>1.45</v>
          </cell>
          <cell r="BJ238">
            <v>0.84</v>
          </cell>
          <cell r="BK238">
            <v>0</v>
          </cell>
          <cell r="BL238">
            <v>157858.85999999999</v>
          </cell>
          <cell r="BN238">
            <v>2.17</v>
          </cell>
          <cell r="BO238">
            <v>1.27</v>
          </cell>
          <cell r="BP238">
            <v>0</v>
          </cell>
          <cell r="BQ238">
            <v>88150</v>
          </cell>
          <cell r="BS238">
            <v>1.45</v>
          </cell>
          <cell r="BT238">
            <v>0.84</v>
          </cell>
          <cell r="BU238">
            <v>0</v>
          </cell>
          <cell r="BV238">
            <v>244285.75</v>
          </cell>
          <cell r="BX238">
            <v>1.45</v>
          </cell>
          <cell r="BY238">
            <v>0.84</v>
          </cell>
          <cell r="BZ238">
            <v>0</v>
          </cell>
          <cell r="CA238">
            <v>211628.06</v>
          </cell>
          <cell r="CC238">
            <v>2.9</v>
          </cell>
          <cell r="CD238">
            <v>1.69</v>
          </cell>
          <cell r="CE238">
            <v>0</v>
          </cell>
          <cell r="CF238">
            <v>141142.5</v>
          </cell>
          <cell r="CH238">
            <v>5681783.0599999987</v>
          </cell>
          <cell r="CJ238">
            <v>5561758.9999999991</v>
          </cell>
        </row>
        <row r="239">
          <cell r="A239" t="str">
            <v>0501602900200</v>
          </cell>
          <cell r="B239" t="str">
            <v>SUNSET RIDGE SCHOOL DIST 29</v>
          </cell>
          <cell r="C239" t="str">
            <v>COOK</v>
          </cell>
          <cell r="D239" t="str">
            <v>Elementary</v>
          </cell>
          <cell r="E239">
            <v>483.25</v>
          </cell>
          <cell r="G239">
            <v>198</v>
          </cell>
          <cell r="H239">
            <v>279</v>
          </cell>
          <cell r="I239">
            <v>279</v>
          </cell>
          <cell r="K239">
            <v>325.25</v>
          </cell>
          <cell r="L239">
            <v>319</v>
          </cell>
          <cell r="M239">
            <v>158</v>
          </cell>
          <cell r="N239">
            <v>0</v>
          </cell>
          <cell r="P239">
            <v>9.4060377358490559</v>
          </cell>
          <cell r="Q239">
            <v>188.59396226415095</v>
          </cell>
          <cell r="R239">
            <v>13.253962264150942</v>
          </cell>
          <cell r="S239">
            <v>265.74603773584909</v>
          </cell>
          <cell r="T239">
            <v>0</v>
          </cell>
          <cell r="U239">
            <v>0</v>
          </cell>
          <cell r="W239">
            <v>10.050000000000001</v>
          </cell>
          <cell r="X239">
            <v>11.29</v>
          </cell>
          <cell r="Y239">
            <v>0</v>
          </cell>
          <cell r="Z239">
            <v>1323229.3799999999</v>
          </cell>
          <cell r="AB239">
            <v>4.26</v>
          </cell>
          <cell r="AC239">
            <v>264645.87</v>
          </cell>
          <cell r="AE239">
            <v>1.62</v>
          </cell>
          <cell r="AF239">
            <v>0.79</v>
          </cell>
          <cell r="AG239">
            <v>0</v>
          </cell>
          <cell r="AH239">
            <v>149436.87</v>
          </cell>
          <cell r="AJ239">
            <v>0.72</v>
          </cell>
          <cell r="AK239">
            <v>0.35</v>
          </cell>
          <cell r="AL239">
            <v>0</v>
          </cell>
          <cell r="AM239">
            <v>66347.490000000005</v>
          </cell>
          <cell r="AO239">
            <v>29.720000000000002</v>
          </cell>
          <cell r="AP239">
            <v>4.67</v>
          </cell>
          <cell r="AQ239">
            <v>3.42</v>
          </cell>
          <cell r="AR239">
            <v>43076.24</v>
          </cell>
          <cell r="AT239">
            <v>0.72</v>
          </cell>
          <cell r="AU239">
            <v>0.63</v>
          </cell>
          <cell r="AV239">
            <v>0</v>
          </cell>
          <cell r="AW239">
            <v>90809.1</v>
          </cell>
          <cell r="AY239">
            <v>0.43</v>
          </cell>
          <cell r="AZ239">
            <v>0.21</v>
          </cell>
          <cell r="BA239">
            <v>0</v>
          </cell>
          <cell r="BB239">
            <v>37269.120000000003</v>
          </cell>
          <cell r="BD239">
            <v>1.44</v>
          </cell>
          <cell r="BE239">
            <v>0.7</v>
          </cell>
          <cell r="BF239">
            <v>0</v>
          </cell>
          <cell r="BG239">
            <v>54837.5</v>
          </cell>
          <cell r="BI239">
            <v>0.72</v>
          </cell>
          <cell r="BJ239">
            <v>0.35</v>
          </cell>
          <cell r="BK239">
            <v>0</v>
          </cell>
          <cell r="BL239">
            <v>73759.38</v>
          </cell>
          <cell r="BN239">
            <v>1.08</v>
          </cell>
          <cell r="BO239">
            <v>0.52</v>
          </cell>
          <cell r="BP239">
            <v>0</v>
          </cell>
          <cell r="BQ239">
            <v>41000</v>
          </cell>
          <cell r="BS239">
            <v>0.72</v>
          </cell>
          <cell r="BT239">
            <v>0.35</v>
          </cell>
          <cell r="BU239">
            <v>0</v>
          </cell>
          <cell r="BV239">
            <v>114142.25</v>
          </cell>
          <cell r="BX239">
            <v>0.72</v>
          </cell>
          <cell r="BY239">
            <v>0.35</v>
          </cell>
          <cell r="BZ239">
            <v>0</v>
          </cell>
          <cell r="CA239">
            <v>98882.98</v>
          </cell>
          <cell r="CC239">
            <v>1.44</v>
          </cell>
          <cell r="CD239">
            <v>0.7</v>
          </cell>
          <cell r="CE239">
            <v>0</v>
          </cell>
          <cell r="CF239">
            <v>65805</v>
          </cell>
          <cell r="CH239">
            <v>2423241.1800000002</v>
          </cell>
          <cell r="CJ239">
            <v>2380164.94</v>
          </cell>
        </row>
        <row r="240">
          <cell r="A240" t="str">
            <v>0301100302600</v>
          </cell>
          <cell r="B240" t="str">
            <v>TAYLORVILLE C U SCH DIST 3</v>
          </cell>
          <cell r="C240" t="str">
            <v>CHRISTIAN</v>
          </cell>
          <cell r="D240" t="str">
            <v>Unit</v>
          </cell>
          <cell r="E240">
            <v>2393.79</v>
          </cell>
          <cell r="G240">
            <v>638.57000000000005</v>
          </cell>
          <cell r="H240">
            <v>959.65</v>
          </cell>
          <cell r="I240">
            <v>1743.47</v>
          </cell>
          <cell r="K240">
            <v>1016.48</v>
          </cell>
          <cell r="L240">
            <v>1004.73</v>
          </cell>
          <cell r="M240">
            <v>593.49</v>
          </cell>
          <cell r="N240">
            <v>783.81999999999994</v>
          </cell>
          <cell r="P240">
            <v>330.44772388372996</v>
          </cell>
          <cell r="Q240">
            <v>308.12227611627009</v>
          </cell>
          <cell r="R240">
            <v>496.60046388809593</v>
          </cell>
          <cell r="S240">
            <v>463.04953611190405</v>
          </cell>
          <cell r="T240">
            <v>405.61181222817413</v>
          </cell>
          <cell r="U240">
            <v>378.20818777182581</v>
          </cell>
          <cell r="W240">
            <v>37.43</v>
          </cell>
          <cell r="X240">
            <v>43.35</v>
          </cell>
          <cell r="Y240">
            <v>35.4</v>
          </cell>
          <cell r="Z240">
            <v>7516767.6600000001</v>
          </cell>
          <cell r="AB240">
            <v>27.95</v>
          </cell>
          <cell r="AC240">
            <v>1837648.89</v>
          </cell>
          <cell r="AE240">
            <v>5.08</v>
          </cell>
          <cell r="AF240">
            <v>2.96</v>
          </cell>
          <cell r="AG240">
            <v>3.91</v>
          </cell>
          <cell r="AH240">
            <v>775532.41</v>
          </cell>
          <cell r="AJ240">
            <v>2.25</v>
          </cell>
          <cell r="AK240">
            <v>1.31</v>
          </cell>
          <cell r="AL240">
            <v>1.3</v>
          </cell>
          <cell r="AM240">
            <v>312840.82</v>
          </cell>
          <cell r="AO240">
            <v>164.12</v>
          </cell>
          <cell r="AP240">
            <v>47.410000000000004</v>
          </cell>
          <cell r="AQ240">
            <v>16.97</v>
          </cell>
          <cell r="AR240">
            <v>263022.87</v>
          </cell>
          <cell r="AT240">
            <v>2.25</v>
          </cell>
          <cell r="AU240">
            <v>2.37</v>
          </cell>
          <cell r="AV240">
            <v>3.13</v>
          </cell>
          <cell r="AW240">
            <v>553112.30000000005</v>
          </cell>
          <cell r="AY240">
            <v>1.35</v>
          </cell>
          <cell r="AZ240">
            <v>0.79</v>
          </cell>
          <cell r="BA240">
            <v>1.04</v>
          </cell>
          <cell r="BB240">
            <v>185180.94</v>
          </cell>
          <cell r="BD240">
            <v>4.51</v>
          </cell>
          <cell r="BE240">
            <v>2.63</v>
          </cell>
          <cell r="BF240">
            <v>3.91</v>
          </cell>
          <cell r="BG240">
            <v>283156.25</v>
          </cell>
          <cell r="BI240">
            <v>2.25</v>
          </cell>
          <cell r="BJ240">
            <v>1.31</v>
          </cell>
          <cell r="BK240">
            <v>1.3</v>
          </cell>
          <cell r="BL240">
            <v>335019.24</v>
          </cell>
          <cell r="BN240">
            <v>3.38</v>
          </cell>
          <cell r="BO240">
            <v>1.97</v>
          </cell>
          <cell r="BP240">
            <v>2.61</v>
          </cell>
          <cell r="BQ240">
            <v>203975</v>
          </cell>
          <cell r="BS240">
            <v>2.25</v>
          </cell>
          <cell r="BT240">
            <v>1.31</v>
          </cell>
          <cell r="BU240">
            <v>1.3</v>
          </cell>
          <cell r="BV240">
            <v>518440.5</v>
          </cell>
          <cell r="BX240">
            <v>2.25</v>
          </cell>
          <cell r="BY240">
            <v>1.31</v>
          </cell>
          <cell r="BZ240">
            <v>1.3</v>
          </cell>
          <cell r="CA240">
            <v>449132.04</v>
          </cell>
          <cell r="CC240">
            <v>4.51</v>
          </cell>
          <cell r="CD240">
            <v>2.63</v>
          </cell>
          <cell r="CE240">
            <v>3.91</v>
          </cell>
          <cell r="CF240">
            <v>339787.5</v>
          </cell>
          <cell r="CH240">
            <v>13573616.42</v>
          </cell>
          <cell r="CJ240">
            <v>13310593.550000001</v>
          </cell>
        </row>
        <row r="241">
          <cell r="A241" t="str">
            <v>0302505002600</v>
          </cell>
          <cell r="B241" t="str">
            <v>TEUTOPOLIS C U SCHOOL DIST 50</v>
          </cell>
          <cell r="C241" t="str">
            <v>EFFINGHAM</v>
          </cell>
          <cell r="D241" t="str">
            <v>Unit</v>
          </cell>
          <cell r="E241">
            <v>1037.1099999999999</v>
          </cell>
          <cell r="G241">
            <v>319.32</v>
          </cell>
          <cell r="H241">
            <v>377.31</v>
          </cell>
          <cell r="I241">
            <v>711.29</v>
          </cell>
          <cell r="K241">
            <v>475.47999999999996</v>
          </cell>
          <cell r="L241">
            <v>468.97999999999996</v>
          </cell>
          <cell r="M241">
            <v>227.64999999999998</v>
          </cell>
          <cell r="N241">
            <v>333.98</v>
          </cell>
          <cell r="P241">
            <v>37.180310689785664</v>
          </cell>
          <cell r="Q241">
            <v>282.13968931021435</v>
          </cell>
          <cell r="R241">
            <v>43.932428367665757</v>
          </cell>
          <cell r="S241">
            <v>333.37757163233425</v>
          </cell>
          <cell r="T241">
            <v>38.887260942548593</v>
          </cell>
          <cell r="U241">
            <v>295.09273905745141</v>
          </cell>
          <cell r="W241">
            <v>16.579999999999998</v>
          </cell>
          <cell r="X241">
            <v>15.53</v>
          </cell>
          <cell r="Y241">
            <v>13.74</v>
          </cell>
          <cell r="Z241">
            <v>2964427.59</v>
          </cell>
          <cell r="AB241">
            <v>11</v>
          </cell>
          <cell r="AC241">
            <v>722637.44</v>
          </cell>
          <cell r="AE241">
            <v>2.37</v>
          </cell>
          <cell r="AF241">
            <v>1.1299999999999999</v>
          </cell>
          <cell r="AG241">
            <v>1.66</v>
          </cell>
          <cell r="AH241">
            <v>334623.88</v>
          </cell>
          <cell r="AJ241">
            <v>1.05</v>
          </cell>
          <cell r="AK241">
            <v>0.5</v>
          </cell>
          <cell r="AL241">
            <v>0.55000000000000004</v>
          </cell>
          <cell r="AM241">
            <v>135074.5</v>
          </cell>
          <cell r="AO241">
            <v>65.47999999999999</v>
          </cell>
          <cell r="AP241">
            <v>10.32</v>
          </cell>
          <cell r="AQ241">
            <v>7.35</v>
          </cell>
          <cell r="AR241">
            <v>94856.06</v>
          </cell>
          <cell r="AT241">
            <v>1.05</v>
          </cell>
          <cell r="AU241">
            <v>0.91</v>
          </cell>
          <cell r="AV241">
            <v>1.33</v>
          </cell>
          <cell r="AW241">
            <v>234817.94</v>
          </cell>
          <cell r="AY241">
            <v>0.63</v>
          </cell>
          <cell r="AZ241">
            <v>0.3</v>
          </cell>
          <cell r="BA241">
            <v>0.44</v>
          </cell>
          <cell r="BB241">
            <v>79779.210000000006</v>
          </cell>
          <cell r="BD241">
            <v>2.11</v>
          </cell>
          <cell r="BE241">
            <v>1.01</v>
          </cell>
          <cell r="BF241">
            <v>1.66</v>
          </cell>
          <cell r="BG241">
            <v>122487.5</v>
          </cell>
          <cell r="BI241">
            <v>1.05</v>
          </cell>
          <cell r="BJ241">
            <v>0.5</v>
          </cell>
          <cell r="BK241">
            <v>0.55000000000000004</v>
          </cell>
          <cell r="BL241">
            <v>144761.4</v>
          </cell>
          <cell r="BN241">
            <v>1.58</v>
          </cell>
          <cell r="BO241">
            <v>0.75</v>
          </cell>
          <cell r="BP241">
            <v>1.1100000000000001</v>
          </cell>
          <cell r="BQ241">
            <v>88150</v>
          </cell>
          <cell r="BS241">
            <v>1.05</v>
          </cell>
          <cell r="BT241">
            <v>0.5</v>
          </cell>
          <cell r="BU241">
            <v>0.55000000000000004</v>
          </cell>
          <cell r="BV241">
            <v>224017.5</v>
          </cell>
          <cell r="BX241">
            <v>1.05</v>
          </cell>
          <cell r="BY241">
            <v>0.5</v>
          </cell>
          <cell r="BZ241">
            <v>0.55000000000000004</v>
          </cell>
          <cell r="CA241">
            <v>194069.4</v>
          </cell>
          <cell r="CC241">
            <v>2.11</v>
          </cell>
          <cell r="CD241">
            <v>1.01</v>
          </cell>
          <cell r="CE241">
            <v>1.66</v>
          </cell>
          <cell r="CF241">
            <v>146985</v>
          </cell>
          <cell r="CH241">
            <v>5486687.4200000009</v>
          </cell>
          <cell r="CJ241">
            <v>5391831.3600000013</v>
          </cell>
        </row>
        <row r="242">
          <cell r="A242" t="str">
            <v>0901013000400</v>
          </cell>
          <cell r="B242" t="str">
            <v>THOMASBORO C C SCHOOL DIST 130</v>
          </cell>
          <cell r="C242" t="str">
            <v>CHAMPAIGN</v>
          </cell>
          <cell r="D242" t="str">
            <v>Elementary</v>
          </cell>
          <cell r="E242">
            <v>154.21</v>
          </cell>
          <cell r="G242">
            <v>71.47999999999999</v>
          </cell>
          <cell r="H242">
            <v>80.319999999999993</v>
          </cell>
          <cell r="I242">
            <v>80.319999999999993</v>
          </cell>
          <cell r="K242">
            <v>109.22</v>
          </cell>
          <cell r="L242">
            <v>106.80999999999999</v>
          </cell>
          <cell r="M242">
            <v>44.99</v>
          </cell>
          <cell r="N242">
            <v>0</v>
          </cell>
          <cell r="P242">
            <v>61.525538866930169</v>
          </cell>
          <cell r="Q242">
            <v>9.9544611330698203</v>
          </cell>
          <cell r="R242">
            <v>69.134461133069834</v>
          </cell>
          <cell r="S242">
            <v>11.185538866930159</v>
          </cell>
          <cell r="T242">
            <v>0</v>
          </cell>
          <cell r="U242">
            <v>0</v>
          </cell>
          <cell r="W242">
            <v>4.59</v>
          </cell>
          <cell r="X242">
            <v>3.9</v>
          </cell>
          <cell r="Y242">
            <v>0</v>
          </cell>
          <cell r="Z242">
            <v>526439.43000000005</v>
          </cell>
          <cell r="AB242">
            <v>1.69</v>
          </cell>
          <cell r="AC242">
            <v>105287.88</v>
          </cell>
          <cell r="AE242">
            <v>0.54</v>
          </cell>
          <cell r="AF242">
            <v>0.22</v>
          </cell>
          <cell r="AG242">
            <v>0</v>
          </cell>
          <cell r="AH242">
            <v>47125.32</v>
          </cell>
          <cell r="AJ242">
            <v>0.24</v>
          </cell>
          <cell r="AK242">
            <v>0.09</v>
          </cell>
          <cell r="AL242">
            <v>0</v>
          </cell>
          <cell r="AM242">
            <v>20462.310000000001</v>
          </cell>
          <cell r="AO242">
            <v>11.46</v>
          </cell>
          <cell r="AP242">
            <v>4.59</v>
          </cell>
          <cell r="AQ242">
            <v>1.0900000000000001</v>
          </cell>
          <cell r="AR242">
            <v>19862.990000000002</v>
          </cell>
          <cell r="AT242">
            <v>0.24</v>
          </cell>
          <cell r="AU242">
            <v>0.17</v>
          </cell>
          <cell r="AV242">
            <v>0</v>
          </cell>
          <cell r="AW242">
            <v>27579.06</v>
          </cell>
          <cell r="AY242">
            <v>0.14000000000000001</v>
          </cell>
          <cell r="AZ242">
            <v>0.05</v>
          </cell>
          <cell r="BA242">
            <v>0</v>
          </cell>
          <cell r="BB242">
            <v>11064.27</v>
          </cell>
          <cell r="BD242">
            <v>0.48</v>
          </cell>
          <cell r="BE242">
            <v>0.19</v>
          </cell>
          <cell r="BF242">
            <v>0</v>
          </cell>
          <cell r="BG242">
            <v>17168.75</v>
          </cell>
          <cell r="BI242">
            <v>0.24</v>
          </cell>
          <cell r="BJ242">
            <v>0.09</v>
          </cell>
          <cell r="BK242">
            <v>0</v>
          </cell>
          <cell r="BL242">
            <v>22748.22</v>
          </cell>
          <cell r="BN242">
            <v>0.36</v>
          </cell>
          <cell r="BO242">
            <v>0.14000000000000001</v>
          </cell>
          <cell r="BP242">
            <v>0</v>
          </cell>
          <cell r="BQ242">
            <v>12812.5</v>
          </cell>
          <cell r="BS242">
            <v>0.24</v>
          </cell>
          <cell r="BT242">
            <v>0.09</v>
          </cell>
          <cell r="BU242">
            <v>0</v>
          </cell>
          <cell r="BV242">
            <v>35202.75</v>
          </cell>
          <cell r="BX242">
            <v>0.24</v>
          </cell>
          <cell r="BY242">
            <v>0.09</v>
          </cell>
          <cell r="BZ242">
            <v>0</v>
          </cell>
          <cell r="CA242">
            <v>30496.62</v>
          </cell>
          <cell r="CC242">
            <v>0.48</v>
          </cell>
          <cell r="CD242">
            <v>0.19</v>
          </cell>
          <cell r="CE242">
            <v>0</v>
          </cell>
          <cell r="CF242">
            <v>20602.5</v>
          </cell>
          <cell r="CH242">
            <v>896852.60000000009</v>
          </cell>
          <cell r="CJ242">
            <v>876989.6100000001</v>
          </cell>
        </row>
        <row r="243">
          <cell r="A243" t="str">
            <v>0701621501700</v>
          </cell>
          <cell r="B243" t="str">
            <v>THORNTON FRACTIONAL T H S D 215</v>
          </cell>
          <cell r="C243" t="str">
            <v>COOK</v>
          </cell>
          <cell r="D243" t="str">
            <v>High School</v>
          </cell>
          <cell r="E243">
            <v>3427</v>
          </cell>
          <cell r="G243">
            <v>0</v>
          </cell>
          <cell r="H243">
            <v>0</v>
          </cell>
          <cell r="I243">
            <v>3427</v>
          </cell>
          <cell r="K243">
            <v>0</v>
          </cell>
          <cell r="L243">
            <v>0</v>
          </cell>
          <cell r="M243">
            <v>0</v>
          </cell>
          <cell r="N243">
            <v>3427</v>
          </cell>
          <cell r="P243">
            <v>0</v>
          </cell>
          <cell r="Q243">
            <v>0</v>
          </cell>
          <cell r="R243">
            <v>0</v>
          </cell>
          <cell r="S243">
            <v>0</v>
          </cell>
          <cell r="T243">
            <v>2054.66</v>
          </cell>
          <cell r="U243">
            <v>1372.3400000000001</v>
          </cell>
          <cell r="W243">
            <v>0</v>
          </cell>
          <cell r="X243">
            <v>0</v>
          </cell>
          <cell r="Y243">
            <v>157.62</v>
          </cell>
          <cell r="Z243">
            <v>11166273.66</v>
          </cell>
          <cell r="AB243">
            <v>52.53</v>
          </cell>
          <cell r="AC243">
            <v>3721719.01</v>
          </cell>
          <cell r="AE243">
            <v>0</v>
          </cell>
          <cell r="AF243">
            <v>0</v>
          </cell>
          <cell r="AG243">
            <v>17.13</v>
          </cell>
          <cell r="AH243">
            <v>1213540.5900000001</v>
          </cell>
          <cell r="AJ243">
            <v>0</v>
          </cell>
          <cell r="AK243">
            <v>0</v>
          </cell>
          <cell r="AL243">
            <v>5.71</v>
          </cell>
          <cell r="AM243">
            <v>404513.53</v>
          </cell>
          <cell r="AO243">
            <v>237.55</v>
          </cell>
          <cell r="AP243">
            <v>77.63000000000001</v>
          </cell>
          <cell r="AQ243">
            <v>24.3</v>
          </cell>
          <cell r="AR243">
            <v>391435.43</v>
          </cell>
          <cell r="AT243">
            <v>0</v>
          </cell>
          <cell r="AU243">
            <v>0</v>
          </cell>
          <cell r="AV243">
            <v>13.7</v>
          </cell>
          <cell r="AW243">
            <v>1060736.2</v>
          </cell>
          <cell r="AY243">
            <v>0</v>
          </cell>
          <cell r="AZ243">
            <v>0</v>
          </cell>
          <cell r="BA243">
            <v>4.5599999999999996</v>
          </cell>
          <cell r="BB243">
            <v>265542.48</v>
          </cell>
          <cell r="BD243">
            <v>0</v>
          </cell>
          <cell r="BE243">
            <v>0</v>
          </cell>
          <cell r="BF243">
            <v>17.13</v>
          </cell>
          <cell r="BG243">
            <v>438956.25</v>
          </cell>
          <cell r="BI243">
            <v>0</v>
          </cell>
          <cell r="BJ243">
            <v>0</v>
          </cell>
          <cell r="BK243">
            <v>5.71</v>
          </cell>
          <cell r="BL243">
            <v>393613.14</v>
          </cell>
          <cell r="BN243">
            <v>0</v>
          </cell>
          <cell r="BO243">
            <v>0</v>
          </cell>
          <cell r="BP243">
            <v>11.42</v>
          </cell>
          <cell r="BQ243">
            <v>292637.5</v>
          </cell>
          <cell r="BS243">
            <v>0</v>
          </cell>
          <cell r="BT243">
            <v>0</v>
          </cell>
          <cell r="BU243">
            <v>5.71</v>
          </cell>
          <cell r="BV243">
            <v>609114.25</v>
          </cell>
          <cell r="BX243">
            <v>0</v>
          </cell>
          <cell r="BY243">
            <v>0</v>
          </cell>
          <cell r="BZ243">
            <v>5.71</v>
          </cell>
          <cell r="CA243">
            <v>527683.93999999994</v>
          </cell>
          <cell r="CC243">
            <v>0</v>
          </cell>
          <cell r="CD243">
            <v>0</v>
          </cell>
          <cell r="CE243">
            <v>17.13</v>
          </cell>
          <cell r="CF243">
            <v>526747.5</v>
          </cell>
          <cell r="CH243">
            <v>21012513.48</v>
          </cell>
          <cell r="CJ243">
            <v>20621078.050000001</v>
          </cell>
        </row>
        <row r="244">
          <cell r="A244" t="str">
            <v>0701615400200</v>
          </cell>
          <cell r="B244" t="str">
            <v>THORNTON SCHOOL DISTRICT 154</v>
          </cell>
          <cell r="C244" t="str">
            <v>COOK</v>
          </cell>
          <cell r="D244" t="str">
            <v>Elementary</v>
          </cell>
          <cell r="E244">
            <v>235.25</v>
          </cell>
          <cell r="G244">
            <v>105</v>
          </cell>
          <cell r="H244">
            <v>128.5</v>
          </cell>
          <cell r="I244">
            <v>128.5</v>
          </cell>
          <cell r="K244">
            <v>155.75</v>
          </cell>
          <cell r="L244">
            <v>154</v>
          </cell>
          <cell r="M244">
            <v>79.5</v>
          </cell>
          <cell r="N244">
            <v>0</v>
          </cell>
          <cell r="P244">
            <v>57.109207708779444</v>
          </cell>
          <cell r="Q244">
            <v>47.890792291220556</v>
          </cell>
          <cell r="R244">
            <v>69.890792291220563</v>
          </cell>
          <cell r="S244">
            <v>58.609207708779437</v>
          </cell>
          <cell r="T244">
            <v>0</v>
          </cell>
          <cell r="U244">
            <v>0</v>
          </cell>
          <cell r="W244">
            <v>6.2</v>
          </cell>
          <cell r="X244">
            <v>5.83</v>
          </cell>
          <cell r="Y244">
            <v>0</v>
          </cell>
          <cell r="Z244">
            <v>745944.21</v>
          </cell>
          <cell r="AB244">
            <v>2.4</v>
          </cell>
          <cell r="AC244">
            <v>149188.84</v>
          </cell>
          <cell r="AE244">
            <v>0.77</v>
          </cell>
          <cell r="AF244">
            <v>0.39</v>
          </cell>
          <cell r="AG244">
            <v>0</v>
          </cell>
          <cell r="AH244">
            <v>71928.12</v>
          </cell>
          <cell r="AJ244">
            <v>0.34</v>
          </cell>
          <cell r="AK244">
            <v>0.17</v>
          </cell>
          <cell r="AL244">
            <v>0</v>
          </cell>
          <cell r="AM244">
            <v>31623.57</v>
          </cell>
          <cell r="AO244">
            <v>16.400000000000002</v>
          </cell>
          <cell r="AP244">
            <v>5.86</v>
          </cell>
          <cell r="AQ244">
            <v>1.66</v>
          </cell>
          <cell r="AR244">
            <v>27618.87</v>
          </cell>
          <cell r="AT244">
            <v>0.34</v>
          </cell>
          <cell r="AU244">
            <v>0.31</v>
          </cell>
          <cell r="AV244">
            <v>0</v>
          </cell>
          <cell r="AW244">
            <v>43722.9</v>
          </cell>
          <cell r="AY244">
            <v>0.2</v>
          </cell>
          <cell r="AZ244">
            <v>0.1</v>
          </cell>
          <cell r="BA244">
            <v>0</v>
          </cell>
          <cell r="BB244">
            <v>17469.900000000001</v>
          </cell>
          <cell r="BD244">
            <v>0.69</v>
          </cell>
          <cell r="BE244">
            <v>0.35</v>
          </cell>
          <cell r="BF244">
            <v>0</v>
          </cell>
          <cell r="BG244">
            <v>26650</v>
          </cell>
          <cell r="BI244">
            <v>0.34</v>
          </cell>
          <cell r="BJ244">
            <v>0.17</v>
          </cell>
          <cell r="BK244">
            <v>0</v>
          </cell>
          <cell r="BL244">
            <v>35156.339999999997</v>
          </cell>
          <cell r="BN244">
            <v>0.51</v>
          </cell>
          <cell r="BO244">
            <v>0.26</v>
          </cell>
          <cell r="BP244">
            <v>0</v>
          </cell>
          <cell r="BQ244">
            <v>19731.25</v>
          </cell>
          <cell r="BS244">
            <v>0.34</v>
          </cell>
          <cell r="BT244">
            <v>0.17</v>
          </cell>
          <cell r="BU244">
            <v>0</v>
          </cell>
          <cell r="BV244">
            <v>54404.25</v>
          </cell>
          <cell r="BX244">
            <v>0.34</v>
          </cell>
          <cell r="BY244">
            <v>0.17</v>
          </cell>
          <cell r="BZ244">
            <v>0</v>
          </cell>
          <cell r="CA244">
            <v>47131.14</v>
          </cell>
          <cell r="CC244">
            <v>0.69</v>
          </cell>
          <cell r="CD244">
            <v>0.35</v>
          </cell>
          <cell r="CE244">
            <v>0</v>
          </cell>
          <cell r="CF244">
            <v>31980</v>
          </cell>
          <cell r="CH244">
            <v>1302549.3899999997</v>
          </cell>
          <cell r="CJ244">
            <v>1274930.5199999996</v>
          </cell>
        </row>
        <row r="245">
          <cell r="A245" t="str">
            <v>0701620501700</v>
          </cell>
          <cell r="B245" t="str">
            <v>THORNTON TWP H S DIST 205</v>
          </cell>
          <cell r="C245" t="str">
            <v>COOK</v>
          </cell>
          <cell r="D245" t="str">
            <v>High School</v>
          </cell>
          <cell r="E245">
            <v>5186.99</v>
          </cell>
          <cell r="G245">
            <v>0</v>
          </cell>
          <cell r="H245">
            <v>0</v>
          </cell>
          <cell r="I245">
            <v>5186.99</v>
          </cell>
          <cell r="K245">
            <v>0</v>
          </cell>
          <cell r="L245">
            <v>0</v>
          </cell>
          <cell r="M245">
            <v>0</v>
          </cell>
          <cell r="N245">
            <v>5186.99</v>
          </cell>
          <cell r="P245">
            <v>0</v>
          </cell>
          <cell r="Q245">
            <v>0</v>
          </cell>
          <cell r="R245">
            <v>0</v>
          </cell>
          <cell r="S245">
            <v>0</v>
          </cell>
          <cell r="T245">
            <v>4365.66</v>
          </cell>
          <cell r="U245">
            <v>821.32999999999993</v>
          </cell>
          <cell r="W245">
            <v>0</v>
          </cell>
          <cell r="X245">
            <v>0</v>
          </cell>
          <cell r="Y245">
            <v>251.13</v>
          </cell>
          <cell r="Z245">
            <v>17790802.59</v>
          </cell>
          <cell r="AB245">
            <v>83.7</v>
          </cell>
          <cell r="AC245">
            <v>5929674.5</v>
          </cell>
          <cell r="AE245">
            <v>0</v>
          </cell>
          <cell r="AF245">
            <v>0</v>
          </cell>
          <cell r="AG245">
            <v>25.93</v>
          </cell>
          <cell r="AH245">
            <v>1836958.99</v>
          </cell>
          <cell r="AJ245">
            <v>0</v>
          </cell>
          <cell r="AK245">
            <v>0</v>
          </cell>
          <cell r="AL245">
            <v>8.64</v>
          </cell>
          <cell r="AM245">
            <v>612083.52</v>
          </cell>
          <cell r="AO245">
            <v>376.31</v>
          </cell>
          <cell r="AP245">
            <v>154.16</v>
          </cell>
          <cell r="AQ245">
            <v>36.78</v>
          </cell>
          <cell r="AR245">
            <v>656852.74</v>
          </cell>
          <cell r="AT245">
            <v>0</v>
          </cell>
          <cell r="AU245">
            <v>0</v>
          </cell>
          <cell r="AV245">
            <v>20.74</v>
          </cell>
          <cell r="AW245">
            <v>1605815.24</v>
          </cell>
          <cell r="AY245">
            <v>0</v>
          </cell>
          <cell r="AZ245">
            <v>0</v>
          </cell>
          <cell r="BA245">
            <v>6.91</v>
          </cell>
          <cell r="BB245">
            <v>402390.03</v>
          </cell>
          <cell r="BD245">
            <v>0</v>
          </cell>
          <cell r="BE245">
            <v>0</v>
          </cell>
          <cell r="BF245">
            <v>25.93</v>
          </cell>
          <cell r="BG245">
            <v>664456.25</v>
          </cell>
          <cell r="BI245">
            <v>0</v>
          </cell>
          <cell r="BJ245">
            <v>0</v>
          </cell>
          <cell r="BK245">
            <v>8.64</v>
          </cell>
          <cell r="BL245">
            <v>595589.76</v>
          </cell>
          <cell r="BN245">
            <v>0</v>
          </cell>
          <cell r="BO245">
            <v>0</v>
          </cell>
          <cell r="BP245">
            <v>17.28</v>
          </cell>
          <cell r="BQ245">
            <v>442800</v>
          </cell>
          <cell r="BS245">
            <v>0</v>
          </cell>
          <cell r="BT245">
            <v>0</v>
          </cell>
          <cell r="BU245">
            <v>8.64</v>
          </cell>
          <cell r="BV245">
            <v>921672</v>
          </cell>
          <cell r="BX245">
            <v>0</v>
          </cell>
          <cell r="BY245">
            <v>0</v>
          </cell>
          <cell r="BZ245">
            <v>8.64</v>
          </cell>
          <cell r="CA245">
            <v>798456.96</v>
          </cell>
          <cell r="CC245">
            <v>0</v>
          </cell>
          <cell r="CD245">
            <v>0</v>
          </cell>
          <cell r="CE245">
            <v>25.93</v>
          </cell>
          <cell r="CF245">
            <v>797347.5</v>
          </cell>
          <cell r="CH245">
            <v>33054900.079999998</v>
          </cell>
          <cell r="CJ245">
            <v>32398047.34</v>
          </cell>
        </row>
        <row r="246">
          <cell r="A246" t="str">
            <v>0701614600400</v>
          </cell>
          <cell r="B246" t="str">
            <v>TINLEY PARK COMM SCH DIST 146</v>
          </cell>
          <cell r="C246" t="str">
            <v>COOK</v>
          </cell>
          <cell r="D246" t="str">
            <v>Elementary</v>
          </cell>
          <cell r="E246">
            <v>2300.75</v>
          </cell>
          <cell r="G246">
            <v>947.5</v>
          </cell>
          <cell r="H246">
            <v>1311.5</v>
          </cell>
          <cell r="I246">
            <v>1311.5</v>
          </cell>
          <cell r="K246">
            <v>1537.25</v>
          </cell>
          <cell r="L246">
            <v>1495.5</v>
          </cell>
          <cell r="M246">
            <v>763.5</v>
          </cell>
          <cell r="N246">
            <v>0</v>
          </cell>
          <cell r="P246">
            <v>355.39848384240815</v>
          </cell>
          <cell r="Q246">
            <v>592.10151615759185</v>
          </cell>
          <cell r="R246">
            <v>491.93151615759189</v>
          </cell>
          <cell r="S246">
            <v>819.56848384240811</v>
          </cell>
          <cell r="T246">
            <v>0</v>
          </cell>
          <cell r="U246">
            <v>0</v>
          </cell>
          <cell r="W246">
            <v>53.29</v>
          </cell>
          <cell r="X246">
            <v>57.37</v>
          </cell>
          <cell r="Y246">
            <v>0</v>
          </cell>
          <cell r="Z246">
            <v>6861694.6200000001</v>
          </cell>
          <cell r="AB246">
            <v>22.13</v>
          </cell>
          <cell r="AC246">
            <v>1372338.92</v>
          </cell>
          <cell r="AE246">
            <v>7.68</v>
          </cell>
          <cell r="AF246">
            <v>3.81</v>
          </cell>
          <cell r="AG246">
            <v>0</v>
          </cell>
          <cell r="AH246">
            <v>712460.43</v>
          </cell>
          <cell r="AJ246">
            <v>3.41</v>
          </cell>
          <cell r="AK246">
            <v>1.69</v>
          </cell>
          <cell r="AL246">
            <v>0</v>
          </cell>
          <cell r="AM246">
            <v>316235.7</v>
          </cell>
          <cell r="AO246">
            <v>152.42999999999998</v>
          </cell>
          <cell r="AP246">
            <v>47.14</v>
          </cell>
          <cell r="AQ246">
            <v>16.309999999999999</v>
          </cell>
          <cell r="AR246">
            <v>248294</v>
          </cell>
          <cell r="AT246">
            <v>3.41</v>
          </cell>
          <cell r="AU246">
            <v>3.05</v>
          </cell>
          <cell r="AV246">
            <v>0</v>
          </cell>
          <cell r="AW246">
            <v>434538.36</v>
          </cell>
          <cell r="AY246">
            <v>2.04</v>
          </cell>
          <cell r="AZ246">
            <v>1.01</v>
          </cell>
          <cell r="BA246">
            <v>0</v>
          </cell>
          <cell r="BB246">
            <v>177610.65</v>
          </cell>
          <cell r="BD246">
            <v>6.83</v>
          </cell>
          <cell r="BE246">
            <v>3.39</v>
          </cell>
          <cell r="BF246">
            <v>0</v>
          </cell>
          <cell r="BG246">
            <v>261887.5</v>
          </cell>
          <cell r="BI246">
            <v>3.41</v>
          </cell>
          <cell r="BJ246">
            <v>1.69</v>
          </cell>
          <cell r="BK246">
            <v>0</v>
          </cell>
          <cell r="BL246">
            <v>351563.4</v>
          </cell>
          <cell r="BN246">
            <v>5.12</v>
          </cell>
          <cell r="BO246">
            <v>2.54</v>
          </cell>
          <cell r="BP246">
            <v>0</v>
          </cell>
          <cell r="BQ246">
            <v>196287.5</v>
          </cell>
          <cell r="BS246">
            <v>3.41</v>
          </cell>
          <cell r="BT246">
            <v>1.69</v>
          </cell>
          <cell r="BU246">
            <v>0</v>
          </cell>
          <cell r="BV246">
            <v>544042.5</v>
          </cell>
          <cell r="BX246">
            <v>3.41</v>
          </cell>
          <cell r="BY246">
            <v>1.69</v>
          </cell>
          <cell r="BZ246">
            <v>0</v>
          </cell>
          <cell r="CA246">
            <v>471311.4</v>
          </cell>
          <cell r="CC246">
            <v>6.83</v>
          </cell>
          <cell r="CD246">
            <v>3.39</v>
          </cell>
          <cell r="CE246">
            <v>0</v>
          </cell>
          <cell r="CF246">
            <v>314265</v>
          </cell>
          <cell r="CH246">
            <v>12262529.98</v>
          </cell>
          <cell r="CJ246">
            <v>12014235.98</v>
          </cell>
        </row>
        <row r="247">
          <cell r="A247" t="str">
            <v>0901000702600</v>
          </cell>
          <cell r="B247" t="str">
            <v>TOLONO C U SCHOOL DIST 7</v>
          </cell>
          <cell r="C247" t="str">
            <v>CHAMPAIGN</v>
          </cell>
          <cell r="D247" t="str">
            <v>Unit</v>
          </cell>
          <cell r="E247">
            <v>1642.03</v>
          </cell>
          <cell r="G247">
            <v>441.06999999999994</v>
          </cell>
          <cell r="H247">
            <v>643.98</v>
          </cell>
          <cell r="I247">
            <v>1193.6300000000001</v>
          </cell>
          <cell r="K247">
            <v>713.39</v>
          </cell>
          <cell r="L247">
            <v>706.06</v>
          </cell>
          <cell r="M247">
            <v>378.99</v>
          </cell>
          <cell r="N247">
            <v>549.65</v>
          </cell>
          <cell r="P247">
            <v>109.81555637119959</v>
          </cell>
          <cell r="Q247">
            <v>331.25444362880035</v>
          </cell>
          <cell r="R247">
            <v>160.33514406313085</v>
          </cell>
          <cell r="S247">
            <v>483.64485593686913</v>
          </cell>
          <cell r="T247">
            <v>136.84929956566953</v>
          </cell>
          <cell r="U247">
            <v>412.80070043433045</v>
          </cell>
          <cell r="W247">
            <v>23.88</v>
          </cell>
          <cell r="X247">
            <v>27.36</v>
          </cell>
          <cell r="Y247">
            <v>23.35</v>
          </cell>
          <cell r="Z247">
            <v>4831422.7300000004</v>
          </cell>
          <cell r="AB247">
            <v>18.03</v>
          </cell>
          <cell r="AC247">
            <v>1186787.27</v>
          </cell>
          <cell r="AE247">
            <v>3.56</v>
          </cell>
          <cell r="AF247">
            <v>1.89</v>
          </cell>
          <cell r="AG247">
            <v>2.74</v>
          </cell>
          <cell r="AH247">
            <v>532047.97</v>
          </cell>
          <cell r="AJ247">
            <v>1.58</v>
          </cell>
          <cell r="AK247">
            <v>0.84</v>
          </cell>
          <cell r="AL247">
            <v>0.91</v>
          </cell>
          <cell r="AM247">
            <v>214524.07</v>
          </cell>
          <cell r="AO247">
            <v>106.32000000000001</v>
          </cell>
          <cell r="AP247">
            <v>21.970000000000002</v>
          </cell>
          <cell r="AQ247">
            <v>11.64</v>
          </cell>
          <cell r="AR247">
            <v>160161.32999999999</v>
          </cell>
          <cell r="AT247">
            <v>1.58</v>
          </cell>
          <cell r="AU247">
            <v>1.51</v>
          </cell>
          <cell r="AV247">
            <v>2.19</v>
          </cell>
          <cell r="AW247">
            <v>377414.88</v>
          </cell>
          <cell r="AY247">
            <v>0.95</v>
          </cell>
          <cell r="AZ247">
            <v>0.5</v>
          </cell>
          <cell r="BA247">
            <v>0.73</v>
          </cell>
          <cell r="BB247">
            <v>126947.94</v>
          </cell>
          <cell r="BD247">
            <v>3.17</v>
          </cell>
          <cell r="BE247">
            <v>1.68</v>
          </cell>
          <cell r="BF247">
            <v>2.74</v>
          </cell>
          <cell r="BG247">
            <v>194493.75</v>
          </cell>
          <cell r="BI247">
            <v>1.58</v>
          </cell>
          <cell r="BJ247">
            <v>0.84</v>
          </cell>
          <cell r="BK247">
            <v>0.91</v>
          </cell>
          <cell r="BL247">
            <v>229550.22</v>
          </cell>
          <cell r="BN247">
            <v>2.37</v>
          </cell>
          <cell r="BO247">
            <v>1.26</v>
          </cell>
          <cell r="BP247">
            <v>1.83</v>
          </cell>
          <cell r="BQ247">
            <v>139912.5</v>
          </cell>
          <cell r="BS247">
            <v>1.58</v>
          </cell>
          <cell r="BT247">
            <v>0.84</v>
          </cell>
          <cell r="BU247">
            <v>0.91</v>
          </cell>
          <cell r="BV247">
            <v>355227.75</v>
          </cell>
          <cell r="BX247">
            <v>1.58</v>
          </cell>
          <cell r="BY247">
            <v>0.84</v>
          </cell>
          <cell r="BZ247">
            <v>0.91</v>
          </cell>
          <cell r="CA247">
            <v>307738.62</v>
          </cell>
          <cell r="CC247">
            <v>3.17</v>
          </cell>
          <cell r="CD247">
            <v>1.68</v>
          </cell>
          <cell r="CE247">
            <v>2.74</v>
          </cell>
          <cell r="CF247">
            <v>233392.5</v>
          </cell>
          <cell r="CH247">
            <v>8889621.5299999993</v>
          </cell>
          <cell r="CJ247">
            <v>8729460.1999999993</v>
          </cell>
        </row>
        <row r="248">
          <cell r="A248" t="str">
            <v>0501621101700</v>
          </cell>
          <cell r="B248" t="str">
            <v>TOWNSHIP H S DIST 211</v>
          </cell>
          <cell r="C248" t="str">
            <v>COOK</v>
          </cell>
          <cell r="D248" t="str">
            <v>High School</v>
          </cell>
          <cell r="E248">
            <v>11899.15</v>
          </cell>
          <cell r="G248">
            <v>0</v>
          </cell>
          <cell r="H248">
            <v>0</v>
          </cell>
          <cell r="I248">
            <v>11899.15</v>
          </cell>
          <cell r="K248">
            <v>0</v>
          </cell>
          <cell r="L248">
            <v>0</v>
          </cell>
          <cell r="M248">
            <v>0</v>
          </cell>
          <cell r="N248">
            <v>11899.15</v>
          </cell>
          <cell r="P248">
            <v>0</v>
          </cell>
          <cell r="Q248">
            <v>0</v>
          </cell>
          <cell r="R248">
            <v>0</v>
          </cell>
          <cell r="S248">
            <v>0</v>
          </cell>
          <cell r="T248">
            <v>3593</v>
          </cell>
          <cell r="U248">
            <v>8306.15</v>
          </cell>
          <cell r="W248">
            <v>0</v>
          </cell>
          <cell r="X248">
            <v>0</v>
          </cell>
          <cell r="Y248">
            <v>511.89</v>
          </cell>
          <cell r="Z248">
            <v>36263823.270000003</v>
          </cell>
          <cell r="AB248">
            <v>170.61</v>
          </cell>
          <cell r="AC248">
            <v>12086732.289999999</v>
          </cell>
          <cell r="AE248">
            <v>0</v>
          </cell>
          <cell r="AF248">
            <v>0</v>
          </cell>
          <cell r="AG248">
            <v>59.49</v>
          </cell>
          <cell r="AH248">
            <v>4214450.07</v>
          </cell>
          <cell r="AJ248">
            <v>0</v>
          </cell>
          <cell r="AK248">
            <v>0</v>
          </cell>
          <cell r="AL248">
            <v>19.829999999999998</v>
          </cell>
          <cell r="AM248">
            <v>1404816.69</v>
          </cell>
          <cell r="AO248">
            <v>777.68000000000006</v>
          </cell>
          <cell r="AP248">
            <v>196.8</v>
          </cell>
          <cell r="AQ248">
            <v>84.39</v>
          </cell>
          <cell r="AR248">
            <v>1214655.3500000001</v>
          </cell>
          <cell r="AT248">
            <v>0</v>
          </cell>
          <cell r="AU248">
            <v>0</v>
          </cell>
          <cell r="AV248">
            <v>47.59</v>
          </cell>
          <cell r="AW248">
            <v>3684703.34</v>
          </cell>
          <cell r="AY248">
            <v>0</v>
          </cell>
          <cell r="AZ248">
            <v>0</v>
          </cell>
          <cell r="BA248">
            <v>15.86</v>
          </cell>
          <cell r="BB248">
            <v>923575.38</v>
          </cell>
          <cell r="BD248">
            <v>0</v>
          </cell>
          <cell r="BE248">
            <v>0</v>
          </cell>
          <cell r="BF248">
            <v>59.49</v>
          </cell>
          <cell r="BG248">
            <v>1524431.25</v>
          </cell>
          <cell r="BI248">
            <v>0</v>
          </cell>
          <cell r="BJ248">
            <v>0</v>
          </cell>
          <cell r="BK248">
            <v>19.829999999999998</v>
          </cell>
          <cell r="BL248">
            <v>1366961.22</v>
          </cell>
          <cell r="BN248">
            <v>0</v>
          </cell>
          <cell r="BO248">
            <v>0</v>
          </cell>
          <cell r="BP248">
            <v>39.659999999999997</v>
          </cell>
          <cell r="BQ248">
            <v>1016287.5</v>
          </cell>
          <cell r="BS248">
            <v>0</v>
          </cell>
          <cell r="BT248">
            <v>0</v>
          </cell>
          <cell r="BU248">
            <v>19.829999999999998</v>
          </cell>
          <cell r="BV248">
            <v>2115365.25</v>
          </cell>
          <cell r="BX248">
            <v>0</v>
          </cell>
          <cell r="BY248">
            <v>0</v>
          </cell>
          <cell r="BZ248">
            <v>19.829999999999998</v>
          </cell>
          <cell r="CA248">
            <v>1832569.62</v>
          </cell>
          <cell r="CC248">
            <v>0</v>
          </cell>
          <cell r="CD248">
            <v>0</v>
          </cell>
          <cell r="CE248">
            <v>59.49</v>
          </cell>
          <cell r="CF248">
            <v>1829317.5</v>
          </cell>
          <cell r="CH248">
            <v>69477688.730000004</v>
          </cell>
          <cell r="CJ248">
            <v>68263033.38000001</v>
          </cell>
        </row>
        <row r="249">
          <cell r="A249" t="str">
            <v>0501621401700</v>
          </cell>
          <cell r="B249" t="str">
            <v>TOWNSHIP HIGH SCHOOL DIST 214</v>
          </cell>
          <cell r="C249" t="str">
            <v>COOK</v>
          </cell>
          <cell r="D249" t="str">
            <v>High School</v>
          </cell>
          <cell r="E249">
            <v>11961.5</v>
          </cell>
          <cell r="G249">
            <v>0</v>
          </cell>
          <cell r="H249">
            <v>0</v>
          </cell>
          <cell r="I249">
            <v>11961.5</v>
          </cell>
          <cell r="K249">
            <v>0</v>
          </cell>
          <cell r="L249">
            <v>0</v>
          </cell>
          <cell r="M249">
            <v>0</v>
          </cell>
          <cell r="N249">
            <v>11961.5</v>
          </cell>
          <cell r="P249">
            <v>0</v>
          </cell>
          <cell r="Q249">
            <v>0</v>
          </cell>
          <cell r="R249">
            <v>0</v>
          </cell>
          <cell r="S249">
            <v>0</v>
          </cell>
          <cell r="T249">
            <v>4105</v>
          </cell>
          <cell r="U249">
            <v>7856.5</v>
          </cell>
          <cell r="W249">
            <v>0</v>
          </cell>
          <cell r="X249">
            <v>0</v>
          </cell>
          <cell r="Y249">
            <v>519.51</v>
          </cell>
          <cell r="Z249">
            <v>36803646.93</v>
          </cell>
          <cell r="AB249">
            <v>173.15</v>
          </cell>
          <cell r="AC249">
            <v>12266655.52</v>
          </cell>
          <cell r="AE249">
            <v>0</v>
          </cell>
          <cell r="AF249">
            <v>0</v>
          </cell>
          <cell r="AG249">
            <v>59.8</v>
          </cell>
          <cell r="AH249">
            <v>4236411.4000000004</v>
          </cell>
          <cell r="AJ249">
            <v>0</v>
          </cell>
          <cell r="AK249">
            <v>0</v>
          </cell>
          <cell r="AL249">
            <v>19.93</v>
          </cell>
          <cell r="AM249">
            <v>1411900.99</v>
          </cell>
          <cell r="AO249">
            <v>788.32999999999993</v>
          </cell>
          <cell r="AP249">
            <v>214.28000000000003</v>
          </cell>
          <cell r="AQ249">
            <v>84.83</v>
          </cell>
          <cell r="AR249">
            <v>1248768.27</v>
          </cell>
          <cell r="AT249">
            <v>0</v>
          </cell>
          <cell r="AU249">
            <v>0</v>
          </cell>
          <cell r="AV249">
            <v>47.84</v>
          </cell>
          <cell r="AW249">
            <v>3704059.84</v>
          </cell>
          <cell r="AY249">
            <v>0</v>
          </cell>
          <cell r="AZ249">
            <v>0</v>
          </cell>
          <cell r="BA249">
            <v>15.94</v>
          </cell>
          <cell r="BB249">
            <v>928234.02</v>
          </cell>
          <cell r="BD249">
            <v>0</v>
          </cell>
          <cell r="BE249">
            <v>0</v>
          </cell>
          <cell r="BF249">
            <v>59.8</v>
          </cell>
          <cell r="BG249">
            <v>1532375</v>
          </cell>
          <cell r="BI249">
            <v>0</v>
          </cell>
          <cell r="BJ249">
            <v>0</v>
          </cell>
          <cell r="BK249">
            <v>19.93</v>
          </cell>
          <cell r="BL249">
            <v>1373854.62</v>
          </cell>
          <cell r="BN249">
            <v>0</v>
          </cell>
          <cell r="BO249">
            <v>0</v>
          </cell>
          <cell r="BP249">
            <v>39.869999999999997</v>
          </cell>
          <cell r="BQ249">
            <v>1021668.75</v>
          </cell>
          <cell r="BS249">
            <v>0</v>
          </cell>
          <cell r="BT249">
            <v>0</v>
          </cell>
          <cell r="BU249">
            <v>19.93</v>
          </cell>
          <cell r="BV249">
            <v>2126032.75</v>
          </cell>
          <cell r="BX249">
            <v>0</v>
          </cell>
          <cell r="BY249">
            <v>0</v>
          </cell>
          <cell r="BZ249">
            <v>19.93</v>
          </cell>
          <cell r="CA249">
            <v>1841811.02</v>
          </cell>
          <cell r="CC249">
            <v>0</v>
          </cell>
          <cell r="CD249">
            <v>0</v>
          </cell>
          <cell r="CE249">
            <v>59.8</v>
          </cell>
          <cell r="CF249">
            <v>1838850</v>
          </cell>
          <cell r="CH249">
            <v>70334269.109999999</v>
          </cell>
          <cell r="CJ249">
            <v>69085500.840000004</v>
          </cell>
        </row>
        <row r="250">
          <cell r="A250" t="str">
            <v>0106902702600</v>
          </cell>
          <cell r="B250" t="str">
            <v>TRIOPIA C U SCHOOL DISTRICT 27</v>
          </cell>
          <cell r="C250" t="str">
            <v>MORGAN</v>
          </cell>
          <cell r="D250" t="str">
            <v>Unit</v>
          </cell>
          <cell r="E250">
            <v>348</v>
          </cell>
          <cell r="G250">
            <v>85.5</v>
          </cell>
          <cell r="H250">
            <v>151</v>
          </cell>
          <cell r="I250">
            <v>261.5</v>
          </cell>
          <cell r="K250">
            <v>155.5</v>
          </cell>
          <cell r="L250">
            <v>154.5</v>
          </cell>
          <cell r="M250">
            <v>82</v>
          </cell>
          <cell r="N250">
            <v>110.5</v>
          </cell>
          <cell r="P250">
            <v>27.842939481268012</v>
          </cell>
          <cell r="Q250">
            <v>57.657060518731988</v>
          </cell>
          <cell r="R250">
            <v>49.172910662824208</v>
          </cell>
          <cell r="S250">
            <v>101.82708933717579</v>
          </cell>
          <cell r="T250">
            <v>35.984149855907781</v>
          </cell>
          <cell r="U250">
            <v>74.515850144092212</v>
          </cell>
          <cell r="W250">
            <v>4.7300000000000004</v>
          </cell>
          <cell r="X250">
            <v>6.53</v>
          </cell>
          <cell r="Y250">
            <v>4.7699999999999996</v>
          </cell>
          <cell r="Z250">
            <v>1036119.93</v>
          </cell>
          <cell r="AB250">
            <v>3.84</v>
          </cell>
          <cell r="AC250">
            <v>252268.86</v>
          </cell>
          <cell r="AE250">
            <v>0.77</v>
          </cell>
          <cell r="AF250">
            <v>0.41</v>
          </cell>
          <cell r="AG250">
            <v>0.55000000000000004</v>
          </cell>
          <cell r="AH250">
            <v>112131.91</v>
          </cell>
          <cell r="AJ250">
            <v>0.34</v>
          </cell>
          <cell r="AK250">
            <v>0.18</v>
          </cell>
          <cell r="AL250">
            <v>0.18</v>
          </cell>
          <cell r="AM250">
            <v>44995.38</v>
          </cell>
          <cell r="AO250">
            <v>22.740000000000002</v>
          </cell>
          <cell r="AP250">
            <v>5.24</v>
          </cell>
          <cell r="AQ250">
            <v>2.46</v>
          </cell>
          <cell r="AR250">
            <v>34893.67</v>
          </cell>
          <cell r="AT250">
            <v>0.34</v>
          </cell>
          <cell r="AU250">
            <v>0.32</v>
          </cell>
          <cell r="AV250">
            <v>0.44</v>
          </cell>
          <cell r="AW250">
            <v>78463</v>
          </cell>
          <cell r="AY250">
            <v>0.2</v>
          </cell>
          <cell r="AZ250">
            <v>0.1</v>
          </cell>
          <cell r="BA250">
            <v>0.14000000000000001</v>
          </cell>
          <cell r="BB250">
            <v>25622.52</v>
          </cell>
          <cell r="BD250">
            <v>0.69</v>
          </cell>
          <cell r="BE250">
            <v>0.36</v>
          </cell>
          <cell r="BF250">
            <v>0.55000000000000004</v>
          </cell>
          <cell r="BG250">
            <v>41000</v>
          </cell>
          <cell r="BI250">
            <v>0.34</v>
          </cell>
          <cell r="BJ250">
            <v>0.18</v>
          </cell>
          <cell r="BK250">
            <v>0.18</v>
          </cell>
          <cell r="BL250">
            <v>48253.8</v>
          </cell>
          <cell r="BN250">
            <v>0.51</v>
          </cell>
          <cell r="BO250">
            <v>0.27</v>
          </cell>
          <cell r="BP250">
            <v>0.36</v>
          </cell>
          <cell r="BQ250">
            <v>29212.5</v>
          </cell>
          <cell r="BS250">
            <v>0.34</v>
          </cell>
          <cell r="BT250">
            <v>0.18</v>
          </cell>
          <cell r="BU250">
            <v>0.18</v>
          </cell>
          <cell r="BV250">
            <v>74672.5</v>
          </cell>
          <cell r="BX250">
            <v>0.34</v>
          </cell>
          <cell r="BY250">
            <v>0.18</v>
          </cell>
          <cell r="BZ250">
            <v>0.18</v>
          </cell>
          <cell r="CA250">
            <v>64689.8</v>
          </cell>
          <cell r="CC250">
            <v>0.69</v>
          </cell>
          <cell r="CD250">
            <v>0.36</v>
          </cell>
          <cell r="CE250">
            <v>0.55000000000000004</v>
          </cell>
          <cell r="CF250">
            <v>49200</v>
          </cell>
          <cell r="CH250">
            <v>1891523.8699999999</v>
          </cell>
          <cell r="CJ250">
            <v>1856630.2</v>
          </cell>
        </row>
        <row r="251">
          <cell r="A251" t="str">
            <v>1102130102600</v>
          </cell>
          <cell r="B251" t="str">
            <v>TUSCOLA C U SCHOOL DIST 301</v>
          </cell>
          <cell r="C251" t="str">
            <v>DOUGLAS</v>
          </cell>
          <cell r="D251" t="str">
            <v>Unit</v>
          </cell>
          <cell r="E251">
            <v>958.95</v>
          </cell>
          <cell r="G251">
            <v>278.65999999999997</v>
          </cell>
          <cell r="H251">
            <v>359.48</v>
          </cell>
          <cell r="I251">
            <v>670.29</v>
          </cell>
          <cell r="K251">
            <v>427.65</v>
          </cell>
          <cell r="L251">
            <v>417.65</v>
          </cell>
          <cell r="M251">
            <v>220.49</v>
          </cell>
          <cell r="N251">
            <v>310.81</v>
          </cell>
          <cell r="P251">
            <v>98.666694767901362</v>
          </cell>
          <cell r="Q251">
            <v>179.99330523209861</v>
          </cell>
          <cell r="R251">
            <v>127.28308130038465</v>
          </cell>
          <cell r="S251">
            <v>232.19691869961537</v>
          </cell>
          <cell r="T251">
            <v>110.05022393171402</v>
          </cell>
          <cell r="U251">
            <v>200.75977606828599</v>
          </cell>
          <cell r="W251">
            <v>15.57</v>
          </cell>
          <cell r="X251">
            <v>15.65</v>
          </cell>
          <cell r="Y251">
            <v>13.53</v>
          </cell>
          <cell r="Z251">
            <v>2894364.33</v>
          </cell>
          <cell r="AB251">
            <v>10.75</v>
          </cell>
          <cell r="AC251">
            <v>706641.68</v>
          </cell>
          <cell r="AE251">
            <v>2.13</v>
          </cell>
          <cell r="AF251">
            <v>1.1000000000000001</v>
          </cell>
          <cell r="AG251">
            <v>1.55</v>
          </cell>
          <cell r="AH251">
            <v>310089.26</v>
          </cell>
          <cell r="AJ251">
            <v>0.95</v>
          </cell>
          <cell r="AK251">
            <v>0.48</v>
          </cell>
          <cell r="AL251">
            <v>0.51</v>
          </cell>
          <cell r="AM251">
            <v>124799.94</v>
          </cell>
          <cell r="AO251">
            <v>63.489999999999995</v>
          </cell>
          <cell r="AP251">
            <v>15.080000000000002</v>
          </cell>
          <cell r="AQ251">
            <v>6.8</v>
          </cell>
          <cell r="AR251">
            <v>97932.78</v>
          </cell>
          <cell r="AT251">
            <v>0.95</v>
          </cell>
          <cell r="AU251">
            <v>0.88</v>
          </cell>
          <cell r="AV251">
            <v>1.24</v>
          </cell>
          <cell r="AW251">
            <v>219105.02</v>
          </cell>
          <cell r="AY251">
            <v>0.56999999999999995</v>
          </cell>
          <cell r="AZ251">
            <v>0.28999999999999998</v>
          </cell>
          <cell r="BA251">
            <v>0.41</v>
          </cell>
          <cell r="BB251">
            <v>73955.91</v>
          </cell>
          <cell r="BD251">
            <v>1.9</v>
          </cell>
          <cell r="BE251">
            <v>0.97</v>
          </cell>
          <cell r="BF251">
            <v>1.55</v>
          </cell>
          <cell r="BG251">
            <v>113262.5</v>
          </cell>
          <cell r="BI251">
            <v>0.95</v>
          </cell>
          <cell r="BJ251">
            <v>0.48</v>
          </cell>
          <cell r="BK251">
            <v>0.51</v>
          </cell>
          <cell r="BL251">
            <v>133731.96</v>
          </cell>
          <cell r="BN251">
            <v>1.42</v>
          </cell>
          <cell r="BO251">
            <v>0.73</v>
          </cell>
          <cell r="BP251">
            <v>1.03</v>
          </cell>
          <cell r="BQ251">
            <v>81487.5</v>
          </cell>
          <cell r="BS251">
            <v>0.95</v>
          </cell>
          <cell r="BT251">
            <v>0.48</v>
          </cell>
          <cell r="BU251">
            <v>0.51</v>
          </cell>
          <cell r="BV251">
            <v>206949.5</v>
          </cell>
          <cell r="BX251">
            <v>0.95</v>
          </cell>
          <cell r="BY251">
            <v>0.48</v>
          </cell>
          <cell r="BZ251">
            <v>0.51</v>
          </cell>
          <cell r="CA251">
            <v>179283.16</v>
          </cell>
          <cell r="CC251">
            <v>1.9</v>
          </cell>
          <cell r="CD251">
            <v>0.97</v>
          </cell>
          <cell r="CE251">
            <v>1.55</v>
          </cell>
          <cell r="CF251">
            <v>135915</v>
          </cell>
          <cell r="CH251">
            <v>5277518.54</v>
          </cell>
          <cell r="CJ251">
            <v>5179585.76</v>
          </cell>
        </row>
        <row r="252">
          <cell r="A252" t="str">
            <v>0601608600200</v>
          </cell>
          <cell r="B252" t="str">
            <v>UNION RIDGE SCHOOL DIST 86</v>
          </cell>
          <cell r="C252" t="str">
            <v>COOK</v>
          </cell>
          <cell r="D252" t="str">
            <v>Elementary</v>
          </cell>
          <cell r="E252">
            <v>585.71</v>
          </cell>
          <cell r="G252">
            <v>258.98</v>
          </cell>
          <cell r="H252">
            <v>319.47999999999996</v>
          </cell>
          <cell r="I252">
            <v>319.47999999999996</v>
          </cell>
          <cell r="K252">
            <v>401.89</v>
          </cell>
          <cell r="L252">
            <v>394.64</v>
          </cell>
          <cell r="M252">
            <v>183.82</v>
          </cell>
          <cell r="N252">
            <v>0</v>
          </cell>
          <cell r="P252">
            <v>157.59250423538359</v>
          </cell>
          <cell r="Q252">
            <v>101.38749576461643</v>
          </cell>
          <cell r="R252">
            <v>194.40749576461636</v>
          </cell>
          <cell r="S252">
            <v>125.0725042353836</v>
          </cell>
          <cell r="T252">
            <v>0</v>
          </cell>
          <cell r="U252">
            <v>0</v>
          </cell>
          <cell r="W252">
            <v>15.57</v>
          </cell>
          <cell r="X252">
            <v>14.72</v>
          </cell>
          <cell r="Y252">
            <v>0</v>
          </cell>
          <cell r="Z252">
            <v>1878192.03</v>
          </cell>
          <cell r="AB252">
            <v>6.05</v>
          </cell>
          <cell r="AC252">
            <v>375638.4</v>
          </cell>
          <cell r="AE252">
            <v>2</v>
          </cell>
          <cell r="AF252">
            <v>0.91</v>
          </cell>
          <cell r="AG252">
            <v>0</v>
          </cell>
          <cell r="AH252">
            <v>180440.37</v>
          </cell>
          <cell r="AJ252">
            <v>0.89</v>
          </cell>
          <cell r="AK252">
            <v>0.4</v>
          </cell>
          <cell r="AL252">
            <v>0</v>
          </cell>
          <cell r="AM252">
            <v>79989.03</v>
          </cell>
          <cell r="AO252">
            <v>41.309999999999995</v>
          </cell>
          <cell r="AP252">
            <v>17.700000000000003</v>
          </cell>
          <cell r="AQ252">
            <v>4.1500000000000004</v>
          </cell>
          <cell r="AR252">
            <v>73096.81</v>
          </cell>
          <cell r="AT252">
            <v>0.89</v>
          </cell>
          <cell r="AU252">
            <v>0.73</v>
          </cell>
          <cell r="AV252">
            <v>0</v>
          </cell>
          <cell r="AW252">
            <v>108970.92</v>
          </cell>
          <cell r="AY252">
            <v>0.53</v>
          </cell>
          <cell r="AZ252">
            <v>0.24</v>
          </cell>
          <cell r="BA252">
            <v>0</v>
          </cell>
          <cell r="BB252">
            <v>44839.41</v>
          </cell>
          <cell r="BD252">
            <v>1.78</v>
          </cell>
          <cell r="BE252">
            <v>0.81</v>
          </cell>
          <cell r="BF252">
            <v>0</v>
          </cell>
          <cell r="BG252">
            <v>66368.75</v>
          </cell>
          <cell r="BI252">
            <v>0.89</v>
          </cell>
          <cell r="BJ252">
            <v>0.4</v>
          </cell>
          <cell r="BK252">
            <v>0</v>
          </cell>
          <cell r="BL252">
            <v>88924.86</v>
          </cell>
          <cell r="BN252">
            <v>1.33</v>
          </cell>
          <cell r="BO252">
            <v>0.61</v>
          </cell>
          <cell r="BP252">
            <v>0</v>
          </cell>
          <cell r="BQ252">
            <v>49712.5</v>
          </cell>
          <cell r="BS252">
            <v>0.89</v>
          </cell>
          <cell r="BT252">
            <v>0.4</v>
          </cell>
          <cell r="BU252">
            <v>0</v>
          </cell>
          <cell r="BV252">
            <v>137610.75</v>
          </cell>
          <cell r="BX252">
            <v>0.89</v>
          </cell>
          <cell r="BY252">
            <v>0.4</v>
          </cell>
          <cell r="BZ252">
            <v>0</v>
          </cell>
          <cell r="CA252">
            <v>119214.06</v>
          </cell>
          <cell r="CC252">
            <v>1.78</v>
          </cell>
          <cell r="CD252">
            <v>0.81</v>
          </cell>
          <cell r="CE252">
            <v>0</v>
          </cell>
          <cell r="CF252">
            <v>79642.5</v>
          </cell>
          <cell r="CH252">
            <v>3282640.39</v>
          </cell>
          <cell r="CJ252">
            <v>3209543.58</v>
          </cell>
        </row>
        <row r="253">
          <cell r="A253" t="str">
            <v>0901011602200</v>
          </cell>
          <cell r="B253" t="str">
            <v>URBANA SCHOOL DIST 116</v>
          </cell>
          <cell r="C253" t="str">
            <v>CHAMPAIGN</v>
          </cell>
          <cell r="D253" t="str">
            <v>Unit</v>
          </cell>
          <cell r="E253">
            <v>4222.75</v>
          </cell>
          <cell r="G253">
            <v>1375.5</v>
          </cell>
          <cell r="H253">
            <v>1627.5</v>
          </cell>
          <cell r="I253">
            <v>2804.5</v>
          </cell>
          <cell r="K253">
            <v>2114.75</v>
          </cell>
          <cell r="L253">
            <v>2072</v>
          </cell>
          <cell r="M253">
            <v>931</v>
          </cell>
          <cell r="N253">
            <v>1177</v>
          </cell>
          <cell r="P253">
            <v>934.2211722488039</v>
          </cell>
          <cell r="Q253">
            <v>441.2788277511961</v>
          </cell>
          <cell r="R253">
            <v>1105.3761961722489</v>
          </cell>
          <cell r="S253">
            <v>522.12380382775109</v>
          </cell>
          <cell r="T253">
            <v>799.40263157894742</v>
          </cell>
          <cell r="U253">
            <v>377.59736842105258</v>
          </cell>
          <cell r="W253">
            <v>84.34</v>
          </cell>
          <cell r="X253">
            <v>76.150000000000006</v>
          </cell>
          <cell r="Y253">
            <v>55.07</v>
          </cell>
          <cell r="Z253">
            <v>13852827.439999999</v>
          </cell>
          <cell r="AB253">
            <v>50.45</v>
          </cell>
          <cell r="AC253">
            <v>3290611.97</v>
          </cell>
          <cell r="AE253">
            <v>10.57</v>
          </cell>
          <cell r="AF253">
            <v>4.6500000000000004</v>
          </cell>
          <cell r="AG253">
            <v>5.88</v>
          </cell>
          <cell r="AH253">
            <v>1360303.38</v>
          </cell>
          <cell r="AJ253">
            <v>4.6900000000000004</v>
          </cell>
          <cell r="AK253">
            <v>2.06</v>
          </cell>
          <cell r="AL253">
            <v>1.96</v>
          </cell>
          <cell r="AM253">
            <v>557399.53</v>
          </cell>
          <cell r="AO253">
            <v>301.42999999999995</v>
          </cell>
          <cell r="AP253">
            <v>120.95999999999998</v>
          </cell>
          <cell r="AQ253">
            <v>29.94</v>
          </cell>
          <cell r="AR253">
            <v>523334.2</v>
          </cell>
          <cell r="AT253">
            <v>4.6900000000000004</v>
          </cell>
          <cell r="AU253">
            <v>3.72</v>
          </cell>
          <cell r="AV253">
            <v>4.7</v>
          </cell>
          <cell r="AW253">
            <v>929609.26</v>
          </cell>
          <cell r="AY253">
            <v>2.81</v>
          </cell>
          <cell r="AZ253">
            <v>1.24</v>
          </cell>
          <cell r="BA253">
            <v>1.56</v>
          </cell>
          <cell r="BB253">
            <v>326687.13</v>
          </cell>
          <cell r="BD253">
            <v>9.39</v>
          </cell>
          <cell r="BE253">
            <v>4.13</v>
          </cell>
          <cell r="BF253">
            <v>5.88</v>
          </cell>
          <cell r="BG253">
            <v>497125</v>
          </cell>
          <cell r="BI253">
            <v>4.6900000000000004</v>
          </cell>
          <cell r="BJ253">
            <v>2.06</v>
          </cell>
          <cell r="BK253">
            <v>1.96</v>
          </cell>
          <cell r="BL253">
            <v>600415.14</v>
          </cell>
          <cell r="BN253">
            <v>7.04</v>
          </cell>
          <cell r="BO253">
            <v>3.1</v>
          </cell>
          <cell r="BP253">
            <v>3.92</v>
          </cell>
          <cell r="BQ253">
            <v>360287.5</v>
          </cell>
          <cell r="BS253">
            <v>4.6900000000000004</v>
          </cell>
          <cell r="BT253">
            <v>2.06</v>
          </cell>
          <cell r="BU253">
            <v>1.96</v>
          </cell>
          <cell r="BV253">
            <v>929139.25</v>
          </cell>
          <cell r="BX253">
            <v>4.6900000000000004</v>
          </cell>
          <cell r="BY253">
            <v>2.06</v>
          </cell>
          <cell r="BZ253">
            <v>1.96</v>
          </cell>
          <cell r="CA253">
            <v>804925.94</v>
          </cell>
          <cell r="CC253">
            <v>9.39</v>
          </cell>
          <cell r="CD253">
            <v>4.13</v>
          </cell>
          <cell r="CE253">
            <v>5.88</v>
          </cell>
          <cell r="CF253">
            <v>596550</v>
          </cell>
          <cell r="CH253">
            <v>24629215.740000002</v>
          </cell>
          <cell r="CJ253">
            <v>24105881.540000003</v>
          </cell>
        </row>
        <row r="254">
          <cell r="A254" t="str">
            <v>0302620302600</v>
          </cell>
          <cell r="B254" t="str">
            <v>VANDALIA C U SCH DIST 203</v>
          </cell>
          <cell r="C254" t="str">
            <v>FAYETTE</v>
          </cell>
          <cell r="D254" t="str">
            <v>Unit</v>
          </cell>
          <cell r="E254">
            <v>1441.71</v>
          </cell>
          <cell r="G254">
            <v>440.48999999999995</v>
          </cell>
          <cell r="H254">
            <v>543.15</v>
          </cell>
          <cell r="I254">
            <v>990.1400000000001</v>
          </cell>
          <cell r="K254">
            <v>665.39</v>
          </cell>
          <cell r="L254">
            <v>654.30999999999995</v>
          </cell>
          <cell r="M254">
            <v>329.33</v>
          </cell>
          <cell r="N254">
            <v>446.98999999999995</v>
          </cell>
          <cell r="P254">
            <v>229.07709191055685</v>
          </cell>
          <cell r="Q254">
            <v>211.41290808944311</v>
          </cell>
          <cell r="R254">
            <v>282.46548723289737</v>
          </cell>
          <cell r="S254">
            <v>260.6845127671026</v>
          </cell>
          <cell r="T254">
            <v>232.45742085654567</v>
          </cell>
          <cell r="U254">
            <v>214.53257914345429</v>
          </cell>
          <cell r="W254">
            <v>25.84</v>
          </cell>
          <cell r="X254">
            <v>24.55</v>
          </cell>
          <cell r="Y254">
            <v>20.2</v>
          </cell>
          <cell r="Z254">
            <v>4555561.33</v>
          </cell>
          <cell r="AB254">
            <v>16.809999999999999</v>
          </cell>
          <cell r="AC254">
            <v>1101868.3700000001</v>
          </cell>
          <cell r="AE254">
            <v>3.32</v>
          </cell>
          <cell r="AF254">
            <v>1.64</v>
          </cell>
          <cell r="AG254">
            <v>2.23</v>
          </cell>
          <cell r="AH254">
            <v>465534.61</v>
          </cell>
          <cell r="AJ254">
            <v>1.47</v>
          </cell>
          <cell r="AK254">
            <v>0.73</v>
          </cell>
          <cell r="AL254">
            <v>0.74</v>
          </cell>
          <cell r="AM254">
            <v>188839.22</v>
          </cell>
          <cell r="AO254">
            <v>99.43</v>
          </cell>
          <cell r="AP254">
            <v>28.57</v>
          </cell>
          <cell r="AQ254">
            <v>10.220000000000001</v>
          </cell>
          <cell r="AR254">
            <v>159135.88</v>
          </cell>
          <cell r="AT254">
            <v>1.47</v>
          </cell>
          <cell r="AU254">
            <v>1.31</v>
          </cell>
          <cell r="AV254">
            <v>1.78</v>
          </cell>
          <cell r="AW254">
            <v>324817.76</v>
          </cell>
          <cell r="AY254">
            <v>0.88</v>
          </cell>
          <cell r="AZ254">
            <v>0.43</v>
          </cell>
          <cell r="BA254">
            <v>0.59</v>
          </cell>
          <cell r="BB254">
            <v>110642.7</v>
          </cell>
          <cell r="BD254">
            <v>2.95</v>
          </cell>
          <cell r="BE254">
            <v>1.46</v>
          </cell>
          <cell r="BF254">
            <v>2.23</v>
          </cell>
          <cell r="BG254">
            <v>170150</v>
          </cell>
          <cell r="BI254">
            <v>1.47</v>
          </cell>
          <cell r="BJ254">
            <v>0.73</v>
          </cell>
          <cell r="BK254">
            <v>0.74</v>
          </cell>
          <cell r="BL254">
            <v>202665.96</v>
          </cell>
          <cell r="BN254">
            <v>2.21</v>
          </cell>
          <cell r="BO254">
            <v>1.0900000000000001</v>
          </cell>
          <cell r="BP254">
            <v>1.48</v>
          </cell>
          <cell r="BQ254">
            <v>122487.5</v>
          </cell>
          <cell r="BS254">
            <v>1.47</v>
          </cell>
          <cell r="BT254">
            <v>0.73</v>
          </cell>
          <cell r="BU254">
            <v>0.74</v>
          </cell>
          <cell r="BV254">
            <v>313624.5</v>
          </cell>
          <cell r="BX254">
            <v>1.47</v>
          </cell>
          <cell r="BY254">
            <v>0.73</v>
          </cell>
          <cell r="BZ254">
            <v>0.74</v>
          </cell>
          <cell r="CA254">
            <v>271697.15999999997</v>
          </cell>
          <cell r="CC254">
            <v>2.95</v>
          </cell>
          <cell r="CD254">
            <v>1.46</v>
          </cell>
          <cell r="CE254">
            <v>2.23</v>
          </cell>
          <cell r="CF254">
            <v>204180</v>
          </cell>
          <cell r="CH254">
            <v>8191204.9900000002</v>
          </cell>
          <cell r="CJ254">
            <v>8032069.1100000003</v>
          </cell>
        </row>
        <row r="255">
          <cell r="A255" t="str">
            <v>1102130202600</v>
          </cell>
          <cell r="B255" t="str">
            <v>VILLA GROVE C U SCH DIST 302</v>
          </cell>
          <cell r="C255" t="str">
            <v>DOUGLAS</v>
          </cell>
          <cell r="D255" t="str">
            <v>Unit</v>
          </cell>
          <cell r="E255">
            <v>663.44</v>
          </cell>
          <cell r="G255">
            <v>204.14999999999998</v>
          </cell>
          <cell r="H255">
            <v>257.64999999999998</v>
          </cell>
          <cell r="I255">
            <v>456.62999999999994</v>
          </cell>
          <cell r="K255">
            <v>308.8</v>
          </cell>
          <cell r="L255">
            <v>306.14</v>
          </cell>
          <cell r="M255">
            <v>155.66</v>
          </cell>
          <cell r="N255">
            <v>198.97999999999996</v>
          </cell>
          <cell r="P255">
            <v>94.539634976845534</v>
          </cell>
          <cell r="Q255">
            <v>109.61036502315444</v>
          </cell>
          <cell r="R255">
            <v>119.3149005720512</v>
          </cell>
          <cell r="S255">
            <v>138.33509942794876</v>
          </cell>
          <cell r="T255">
            <v>92.145464451103223</v>
          </cell>
          <cell r="U255">
            <v>106.83453554889674</v>
          </cell>
          <cell r="W255">
            <v>11.78</v>
          </cell>
          <cell r="X255">
            <v>11.49</v>
          </cell>
          <cell r="Y255">
            <v>8.8800000000000008</v>
          </cell>
          <cell r="Z255">
            <v>2071988.73</v>
          </cell>
          <cell r="AB255">
            <v>7.61</v>
          </cell>
          <cell r="AC255">
            <v>498254.88</v>
          </cell>
          <cell r="AE255">
            <v>1.54</v>
          </cell>
          <cell r="AF255">
            <v>0.77</v>
          </cell>
          <cell r="AG255">
            <v>0.99</v>
          </cell>
          <cell r="AH255">
            <v>213370.74</v>
          </cell>
          <cell r="AJ255">
            <v>0.68</v>
          </cell>
          <cell r="AK255">
            <v>0.34</v>
          </cell>
          <cell r="AL255">
            <v>0.33</v>
          </cell>
          <cell r="AM255">
            <v>86625.33</v>
          </cell>
          <cell r="AO255">
            <v>45.28</v>
          </cell>
          <cell r="AP255">
            <v>12.44</v>
          </cell>
          <cell r="AQ255">
            <v>4.7</v>
          </cell>
          <cell r="AR255">
            <v>71803.850000000006</v>
          </cell>
          <cell r="AT255">
            <v>0.68</v>
          </cell>
          <cell r="AU255">
            <v>0.62</v>
          </cell>
          <cell r="AV255">
            <v>0.79</v>
          </cell>
          <cell r="AW255">
            <v>148612.34</v>
          </cell>
          <cell r="AY255">
            <v>0.41</v>
          </cell>
          <cell r="AZ255">
            <v>0.2</v>
          </cell>
          <cell r="BA255">
            <v>0.26</v>
          </cell>
          <cell r="BB255">
            <v>50662.71</v>
          </cell>
          <cell r="BD255">
            <v>1.37</v>
          </cell>
          <cell r="BE255">
            <v>0.69</v>
          </cell>
          <cell r="BF255">
            <v>0.99</v>
          </cell>
          <cell r="BG255">
            <v>78156.25</v>
          </cell>
          <cell r="BI255">
            <v>0.68</v>
          </cell>
          <cell r="BJ255">
            <v>0.34</v>
          </cell>
          <cell r="BK255">
            <v>0.33</v>
          </cell>
          <cell r="BL255">
            <v>93060.9</v>
          </cell>
          <cell r="BN255">
            <v>1.02</v>
          </cell>
          <cell r="BO255">
            <v>0.51</v>
          </cell>
          <cell r="BP255">
            <v>0.66</v>
          </cell>
          <cell r="BQ255">
            <v>56118.75</v>
          </cell>
          <cell r="BS255">
            <v>0.68</v>
          </cell>
          <cell r="BT255">
            <v>0.34</v>
          </cell>
          <cell r="BU255">
            <v>0.33</v>
          </cell>
          <cell r="BV255">
            <v>144011.25</v>
          </cell>
          <cell r="BX255">
            <v>0.68</v>
          </cell>
          <cell r="BY255">
            <v>0.34</v>
          </cell>
          <cell r="BZ255">
            <v>0.33</v>
          </cell>
          <cell r="CA255">
            <v>124758.9</v>
          </cell>
          <cell r="CC255">
            <v>1.37</v>
          </cell>
          <cell r="CD255">
            <v>0.69</v>
          </cell>
          <cell r="CE255">
            <v>0.99</v>
          </cell>
          <cell r="CF255">
            <v>93787.5</v>
          </cell>
          <cell r="CH255">
            <v>3731212.1299999994</v>
          </cell>
          <cell r="CJ255">
            <v>3659408.2799999993</v>
          </cell>
        </row>
        <row r="256">
          <cell r="A256" t="str">
            <v>0100906402600</v>
          </cell>
          <cell r="B256" t="str">
            <v>VIRGINIA C U SCH DIST 64</v>
          </cell>
          <cell r="C256" t="str">
            <v>CASS</v>
          </cell>
          <cell r="D256" t="str">
            <v>Unit</v>
          </cell>
          <cell r="E256">
            <v>273.75</v>
          </cell>
          <cell r="G256">
            <v>86</v>
          </cell>
          <cell r="H256">
            <v>118</v>
          </cell>
          <cell r="I256">
            <v>183.5</v>
          </cell>
          <cell r="K256">
            <v>134.75</v>
          </cell>
          <cell r="L256">
            <v>130.5</v>
          </cell>
          <cell r="M256">
            <v>73.5</v>
          </cell>
          <cell r="N256">
            <v>65.5</v>
          </cell>
          <cell r="P256">
            <v>39.780185528756959</v>
          </cell>
          <cell r="Q256">
            <v>46.219814471243041</v>
          </cell>
          <cell r="R256">
            <v>54.58211502782931</v>
          </cell>
          <cell r="S256">
            <v>63.41788497217069</v>
          </cell>
          <cell r="T256">
            <v>30.29769944341373</v>
          </cell>
          <cell r="U256">
            <v>35.202300556586266</v>
          </cell>
          <cell r="W256">
            <v>4.96</v>
          </cell>
          <cell r="X256">
            <v>5.26</v>
          </cell>
          <cell r="Y256">
            <v>2.92</v>
          </cell>
          <cell r="Z256">
            <v>840573.1</v>
          </cell>
          <cell r="AB256">
            <v>3.01</v>
          </cell>
          <cell r="AC256">
            <v>195689.26</v>
          </cell>
          <cell r="AE256">
            <v>0.67</v>
          </cell>
          <cell r="AF256">
            <v>0.36</v>
          </cell>
          <cell r="AG256">
            <v>0.32</v>
          </cell>
          <cell r="AH256">
            <v>86536.97</v>
          </cell>
          <cell r="AJ256">
            <v>0.28999999999999998</v>
          </cell>
          <cell r="AK256">
            <v>0.16</v>
          </cell>
          <cell r="AL256">
            <v>0.1</v>
          </cell>
          <cell r="AM256">
            <v>34987.449999999997</v>
          </cell>
          <cell r="AO256">
            <v>18.39</v>
          </cell>
          <cell r="AP256">
            <v>4.99</v>
          </cell>
          <cell r="AQ256">
            <v>1.94</v>
          </cell>
          <cell r="AR256">
            <v>29102.03</v>
          </cell>
          <cell r="AT256">
            <v>0.28999999999999998</v>
          </cell>
          <cell r="AU256">
            <v>0.28999999999999998</v>
          </cell>
          <cell r="AV256">
            <v>0.26</v>
          </cell>
          <cell r="AW256">
            <v>59145.04</v>
          </cell>
          <cell r="AY256">
            <v>0.17</v>
          </cell>
          <cell r="AZ256">
            <v>0.09</v>
          </cell>
          <cell r="BA256">
            <v>0.08</v>
          </cell>
          <cell r="BB256">
            <v>19799.22</v>
          </cell>
          <cell r="BD256">
            <v>0.59</v>
          </cell>
          <cell r="BE256">
            <v>0.32</v>
          </cell>
          <cell r="BF256">
            <v>0.32</v>
          </cell>
          <cell r="BG256">
            <v>31518.75</v>
          </cell>
          <cell r="BI256">
            <v>0.28999999999999998</v>
          </cell>
          <cell r="BJ256">
            <v>0.16</v>
          </cell>
          <cell r="BK256">
            <v>0.1</v>
          </cell>
          <cell r="BL256">
            <v>37913.699999999997</v>
          </cell>
          <cell r="BN256">
            <v>0.44</v>
          </cell>
          <cell r="BO256">
            <v>0.24</v>
          </cell>
          <cell r="BP256">
            <v>0.21</v>
          </cell>
          <cell r="BQ256">
            <v>22806.25</v>
          </cell>
          <cell r="BS256">
            <v>0.28999999999999998</v>
          </cell>
          <cell r="BT256">
            <v>0.16</v>
          </cell>
          <cell r="BU256">
            <v>0.1</v>
          </cell>
          <cell r="BV256">
            <v>58671.25</v>
          </cell>
          <cell r="BX256">
            <v>0.28999999999999998</v>
          </cell>
          <cell r="BY256">
            <v>0.16</v>
          </cell>
          <cell r="BZ256">
            <v>0.1</v>
          </cell>
          <cell r="CA256">
            <v>50827.7</v>
          </cell>
          <cell r="CC256">
            <v>0.59</v>
          </cell>
          <cell r="CD256">
            <v>0.32</v>
          </cell>
          <cell r="CE256">
            <v>0.32</v>
          </cell>
          <cell r="CF256">
            <v>37822.5</v>
          </cell>
          <cell r="CH256">
            <v>1505393.22</v>
          </cell>
          <cell r="CJ256">
            <v>1476291.19</v>
          </cell>
        </row>
        <row r="257">
          <cell r="A257" t="str">
            <v>0701614700200</v>
          </cell>
          <cell r="B257" t="str">
            <v>W HARVEY-DIXMOOR PUB SCH DIST147</v>
          </cell>
          <cell r="C257" t="str">
            <v>COOK</v>
          </cell>
          <cell r="D257" t="str">
            <v>Elementary</v>
          </cell>
          <cell r="E257">
            <v>1063.1300000000001</v>
          </cell>
          <cell r="G257">
            <v>471.9</v>
          </cell>
          <cell r="H257">
            <v>579.98</v>
          </cell>
          <cell r="I257">
            <v>579.98</v>
          </cell>
          <cell r="K257">
            <v>717.64</v>
          </cell>
          <cell r="L257">
            <v>706.39</v>
          </cell>
          <cell r="M257">
            <v>345.49</v>
          </cell>
          <cell r="N257">
            <v>0</v>
          </cell>
          <cell r="P257">
            <v>535.05747233524733</v>
          </cell>
          <cell r="Q257">
            <v>-63.157472335247348</v>
          </cell>
          <cell r="R257">
            <v>657.60252766475264</v>
          </cell>
          <cell r="S257">
            <v>-77.622527664752624</v>
          </cell>
          <cell r="T257">
            <v>0</v>
          </cell>
          <cell r="U257">
            <v>0</v>
          </cell>
          <cell r="W257">
            <v>32.51</v>
          </cell>
          <cell r="X257">
            <v>29.77</v>
          </cell>
          <cell r="Y257">
            <v>0</v>
          </cell>
          <cell r="Z257">
            <v>3861795.96</v>
          </cell>
          <cell r="AB257">
            <v>12.45</v>
          </cell>
          <cell r="AC257">
            <v>772359.19</v>
          </cell>
          <cell r="AE257">
            <v>3.58</v>
          </cell>
          <cell r="AF257">
            <v>1.72</v>
          </cell>
          <cell r="AG257">
            <v>0</v>
          </cell>
          <cell r="AH257">
            <v>328637.09999999998</v>
          </cell>
          <cell r="AJ257">
            <v>1.59</v>
          </cell>
          <cell r="AK257">
            <v>0.76</v>
          </cell>
          <cell r="AL257">
            <v>0</v>
          </cell>
          <cell r="AM257">
            <v>145716.45000000001</v>
          </cell>
          <cell r="AO257">
            <v>83.79</v>
          </cell>
          <cell r="AP257">
            <v>45.96</v>
          </cell>
          <cell r="AQ257">
            <v>7.53</v>
          </cell>
          <cell r="AR257">
            <v>159964.59</v>
          </cell>
          <cell r="AT257">
            <v>1.59</v>
          </cell>
          <cell r="AU257">
            <v>1.38</v>
          </cell>
          <cell r="AV257">
            <v>0</v>
          </cell>
          <cell r="AW257">
            <v>199780.02</v>
          </cell>
          <cell r="AY257">
            <v>0.95</v>
          </cell>
          <cell r="AZ257">
            <v>0.46</v>
          </cell>
          <cell r="BA257">
            <v>0</v>
          </cell>
          <cell r="BB257">
            <v>82108.53</v>
          </cell>
          <cell r="BD257">
            <v>3.18</v>
          </cell>
          <cell r="BE257">
            <v>1.53</v>
          </cell>
          <cell r="BF257">
            <v>0</v>
          </cell>
          <cell r="BG257">
            <v>120693.75</v>
          </cell>
          <cell r="BI257">
            <v>1.59</v>
          </cell>
          <cell r="BJ257">
            <v>0.76</v>
          </cell>
          <cell r="BK257">
            <v>0</v>
          </cell>
          <cell r="BL257">
            <v>161994.9</v>
          </cell>
          <cell r="BN257">
            <v>2.39</v>
          </cell>
          <cell r="BO257">
            <v>1.1499999999999999</v>
          </cell>
          <cell r="BP257">
            <v>0</v>
          </cell>
          <cell r="BQ257">
            <v>90712.5</v>
          </cell>
          <cell r="BS257">
            <v>1.59</v>
          </cell>
          <cell r="BT257">
            <v>0.76</v>
          </cell>
          <cell r="BU257">
            <v>0</v>
          </cell>
          <cell r="BV257">
            <v>250686.25</v>
          </cell>
          <cell r="BX257">
            <v>1.59</v>
          </cell>
          <cell r="BY257">
            <v>0.76</v>
          </cell>
          <cell r="BZ257">
            <v>0</v>
          </cell>
          <cell r="CA257">
            <v>217172.9</v>
          </cell>
          <cell r="CC257">
            <v>3.18</v>
          </cell>
          <cell r="CD257">
            <v>1.53</v>
          </cell>
          <cell r="CE257">
            <v>0</v>
          </cell>
          <cell r="CF257">
            <v>144832.5</v>
          </cell>
          <cell r="CH257">
            <v>6536454.6400000006</v>
          </cell>
          <cell r="CJ257">
            <v>6376490.0500000007</v>
          </cell>
        </row>
        <row r="258">
          <cell r="A258" t="str">
            <v>1304100102600</v>
          </cell>
          <cell r="B258" t="str">
            <v>WALTONVILLE C U SCHOOL DIST 1</v>
          </cell>
          <cell r="C258" t="str">
            <v>JEFFERSON</v>
          </cell>
          <cell r="D258" t="str">
            <v>Unit</v>
          </cell>
          <cell r="E258">
            <v>347.78</v>
          </cell>
          <cell r="G258">
            <v>100.97999999999999</v>
          </cell>
          <cell r="H258">
            <v>127.64999999999999</v>
          </cell>
          <cell r="I258">
            <v>242.64</v>
          </cell>
          <cell r="K258">
            <v>149.80000000000001</v>
          </cell>
          <cell r="L258">
            <v>145.63999999999999</v>
          </cell>
          <cell r="M258">
            <v>82.99</v>
          </cell>
          <cell r="N258">
            <v>114.99</v>
          </cell>
          <cell r="P258">
            <v>37.321634363541115</v>
          </cell>
          <cell r="Q258">
            <v>63.658365636458875</v>
          </cell>
          <cell r="R258">
            <v>47.178714859437747</v>
          </cell>
          <cell r="S258">
            <v>80.471285140562244</v>
          </cell>
          <cell r="T258">
            <v>42.499650777021124</v>
          </cell>
          <cell r="U258">
            <v>72.490349222978864</v>
          </cell>
          <cell r="W258">
            <v>5.67</v>
          </cell>
          <cell r="X258">
            <v>5.57</v>
          </cell>
          <cell r="Y258">
            <v>5.0199999999999996</v>
          </cell>
          <cell r="Z258">
            <v>1052590.54</v>
          </cell>
          <cell r="AB258">
            <v>3.92</v>
          </cell>
          <cell r="AC258">
            <v>257923.83</v>
          </cell>
          <cell r="AE258">
            <v>0.74</v>
          </cell>
          <cell r="AF258">
            <v>0.41</v>
          </cell>
          <cell r="AG258">
            <v>0.56999999999999995</v>
          </cell>
          <cell r="AH258">
            <v>111688.56</v>
          </cell>
          <cell r="AJ258">
            <v>0.33</v>
          </cell>
          <cell r="AK258">
            <v>0.18</v>
          </cell>
          <cell r="AL258">
            <v>0.19</v>
          </cell>
          <cell r="AM258">
            <v>45083.74</v>
          </cell>
          <cell r="AO258">
            <v>23.049999999999997</v>
          </cell>
          <cell r="AP258">
            <v>5.57</v>
          </cell>
          <cell r="AQ258">
            <v>2.46</v>
          </cell>
          <cell r="AR258">
            <v>35665.019999999997</v>
          </cell>
          <cell r="AT258">
            <v>0.33</v>
          </cell>
          <cell r="AU258">
            <v>0.33</v>
          </cell>
          <cell r="AV258">
            <v>0.45</v>
          </cell>
          <cell r="AW258">
            <v>79237.259999999995</v>
          </cell>
          <cell r="AY258">
            <v>0.19</v>
          </cell>
          <cell r="AZ258">
            <v>0.11</v>
          </cell>
          <cell r="BA258">
            <v>0.15</v>
          </cell>
          <cell r="BB258">
            <v>26204.85</v>
          </cell>
          <cell r="BD258">
            <v>0.66</v>
          </cell>
          <cell r="BE258">
            <v>0.36</v>
          </cell>
          <cell r="BF258">
            <v>0.56999999999999995</v>
          </cell>
          <cell r="BG258">
            <v>40743.75</v>
          </cell>
          <cell r="BI258">
            <v>0.33</v>
          </cell>
          <cell r="BJ258">
            <v>0.18</v>
          </cell>
          <cell r="BK258">
            <v>0.19</v>
          </cell>
          <cell r="BL258">
            <v>48253.8</v>
          </cell>
          <cell r="BN258">
            <v>0.49</v>
          </cell>
          <cell r="BO258">
            <v>0.27</v>
          </cell>
          <cell r="BP258">
            <v>0.38</v>
          </cell>
          <cell r="BQ258">
            <v>29212.5</v>
          </cell>
          <cell r="BS258">
            <v>0.33</v>
          </cell>
          <cell r="BT258">
            <v>0.18</v>
          </cell>
          <cell r="BU258">
            <v>0.19</v>
          </cell>
          <cell r="BV258">
            <v>74672.5</v>
          </cell>
          <cell r="BX258">
            <v>0.33</v>
          </cell>
          <cell r="BY258">
            <v>0.18</v>
          </cell>
          <cell r="BZ258">
            <v>0.19</v>
          </cell>
          <cell r="CA258">
            <v>64689.8</v>
          </cell>
          <cell r="CC258">
            <v>0.66</v>
          </cell>
          <cell r="CD258">
            <v>0.36</v>
          </cell>
          <cell r="CE258">
            <v>0.56999999999999995</v>
          </cell>
          <cell r="CF258">
            <v>48892.5</v>
          </cell>
          <cell r="CH258">
            <v>1914858.6500000004</v>
          </cell>
          <cell r="CJ258">
            <v>1879193.6300000004</v>
          </cell>
        </row>
        <row r="259">
          <cell r="A259" t="str">
            <v>0804320502600</v>
          </cell>
          <cell r="B259" t="str">
            <v>WARREN COMM UNIT SCHOOL DIST 205</v>
          </cell>
          <cell r="C259" t="str">
            <v>JO DAVIESS</v>
          </cell>
          <cell r="D259" t="str">
            <v>Unit</v>
          </cell>
          <cell r="E259">
            <v>376.53</v>
          </cell>
          <cell r="G259">
            <v>113.14999999999999</v>
          </cell>
          <cell r="H259">
            <v>145.14999999999998</v>
          </cell>
          <cell r="I259">
            <v>260.46999999999997</v>
          </cell>
          <cell r="K259">
            <v>177.55</v>
          </cell>
          <cell r="L259">
            <v>174.64</v>
          </cell>
          <cell r="M259">
            <v>83.66</v>
          </cell>
          <cell r="N259">
            <v>115.32</v>
          </cell>
          <cell r="P259">
            <v>38.158824474064559</v>
          </cell>
          <cell r="Q259">
            <v>74.991175525935432</v>
          </cell>
          <cell r="R259">
            <v>48.950537979765535</v>
          </cell>
          <cell r="S259">
            <v>96.199462020234449</v>
          </cell>
          <cell r="T259">
            <v>38.890637546169906</v>
          </cell>
          <cell r="U259">
            <v>76.429362453830095</v>
          </cell>
          <cell r="W259">
            <v>6.29</v>
          </cell>
          <cell r="X259">
            <v>6.29</v>
          </cell>
          <cell r="Y259">
            <v>5</v>
          </cell>
          <cell r="Z259">
            <v>1134263.06</v>
          </cell>
          <cell r="AB259">
            <v>4.18</v>
          </cell>
          <cell r="AC259">
            <v>274069.46999999997</v>
          </cell>
          <cell r="AE259">
            <v>0.88</v>
          </cell>
          <cell r="AF259">
            <v>0.41</v>
          </cell>
          <cell r="AG259">
            <v>0.56999999999999995</v>
          </cell>
          <cell r="AH259">
            <v>120369.54</v>
          </cell>
          <cell r="AJ259">
            <v>0.39</v>
          </cell>
          <cell r="AK259">
            <v>0.18</v>
          </cell>
          <cell r="AL259">
            <v>0.19</v>
          </cell>
          <cell r="AM259">
            <v>48804.160000000003</v>
          </cell>
          <cell r="AO259">
            <v>24.869999999999997</v>
          </cell>
          <cell r="AP259">
            <v>5.77</v>
          </cell>
          <cell r="AQ259">
            <v>2.67</v>
          </cell>
          <cell r="AR259">
            <v>38199.58</v>
          </cell>
          <cell r="AT259">
            <v>0.39</v>
          </cell>
          <cell r="AU259">
            <v>0.33</v>
          </cell>
          <cell r="AV259">
            <v>0.46</v>
          </cell>
          <cell r="AW259">
            <v>84047.48</v>
          </cell>
          <cell r="AY259">
            <v>0.23</v>
          </cell>
          <cell r="AZ259">
            <v>0.11</v>
          </cell>
          <cell r="BA259">
            <v>0.15</v>
          </cell>
          <cell r="BB259">
            <v>28534.17</v>
          </cell>
          <cell r="BD259">
            <v>0.78</v>
          </cell>
          <cell r="BE259">
            <v>0.37</v>
          </cell>
          <cell r="BF259">
            <v>0.56999999999999995</v>
          </cell>
          <cell r="BG259">
            <v>44075</v>
          </cell>
          <cell r="BI259">
            <v>0.39</v>
          </cell>
          <cell r="BJ259">
            <v>0.18</v>
          </cell>
          <cell r="BK259">
            <v>0.19</v>
          </cell>
          <cell r="BL259">
            <v>52389.84</v>
          </cell>
          <cell r="BN259">
            <v>0.59</v>
          </cell>
          <cell r="BO259">
            <v>0.27</v>
          </cell>
          <cell r="BP259">
            <v>0.38</v>
          </cell>
          <cell r="BQ259">
            <v>31775</v>
          </cell>
          <cell r="BS259">
            <v>0.39</v>
          </cell>
          <cell r="BT259">
            <v>0.18</v>
          </cell>
          <cell r="BU259">
            <v>0.19</v>
          </cell>
          <cell r="BV259">
            <v>81073</v>
          </cell>
          <cell r="BX259">
            <v>0.39</v>
          </cell>
          <cell r="BY259">
            <v>0.18</v>
          </cell>
          <cell r="BZ259">
            <v>0.19</v>
          </cell>
          <cell r="CA259">
            <v>70234.64</v>
          </cell>
          <cell r="CC259">
            <v>0.78</v>
          </cell>
          <cell r="CD259">
            <v>0.37</v>
          </cell>
          <cell r="CE259">
            <v>0.56999999999999995</v>
          </cell>
          <cell r="CF259">
            <v>52890</v>
          </cell>
          <cell r="CH259">
            <v>2060724.94</v>
          </cell>
          <cell r="CJ259">
            <v>2022525.3599999999</v>
          </cell>
        </row>
        <row r="260">
          <cell r="A260" t="str">
            <v>0106900602600</v>
          </cell>
          <cell r="B260" t="str">
            <v>WAVERLY C U SCHOOL DIST 6</v>
          </cell>
          <cell r="C260" t="str">
            <v>MORGAN</v>
          </cell>
          <cell r="D260" t="str">
            <v>Unit</v>
          </cell>
          <cell r="E260">
            <v>356</v>
          </cell>
          <cell r="G260">
            <v>102.5</v>
          </cell>
          <cell r="H260">
            <v>140</v>
          </cell>
          <cell r="I260">
            <v>251.5</v>
          </cell>
          <cell r="K260">
            <v>154</v>
          </cell>
          <cell r="L260">
            <v>152</v>
          </cell>
          <cell r="M260">
            <v>90.5</v>
          </cell>
          <cell r="N260">
            <v>111.5</v>
          </cell>
          <cell r="P260">
            <v>41.11581920903955</v>
          </cell>
          <cell r="Q260">
            <v>61.38418079096045</v>
          </cell>
          <cell r="R260">
            <v>56.158192090395481</v>
          </cell>
          <cell r="S260">
            <v>83.841807909604512</v>
          </cell>
          <cell r="T260">
            <v>44.725988700564976</v>
          </cell>
          <cell r="U260">
            <v>66.774011299435017</v>
          </cell>
          <cell r="W260">
            <v>5.81</v>
          </cell>
          <cell r="X260">
            <v>6.16</v>
          </cell>
          <cell r="Y260">
            <v>4.9000000000000004</v>
          </cell>
          <cell r="Z260">
            <v>1089354.49</v>
          </cell>
          <cell r="AB260">
            <v>4.0199999999999996</v>
          </cell>
          <cell r="AC260">
            <v>264143.42</v>
          </cell>
          <cell r="AE260">
            <v>0.77</v>
          </cell>
          <cell r="AF260">
            <v>0.45</v>
          </cell>
          <cell r="AG260">
            <v>0.55000000000000004</v>
          </cell>
          <cell r="AH260">
            <v>114612.19</v>
          </cell>
          <cell r="AJ260">
            <v>0.34</v>
          </cell>
          <cell r="AK260">
            <v>0.2</v>
          </cell>
          <cell r="AL260">
            <v>0.18</v>
          </cell>
          <cell r="AM260">
            <v>46235.519999999997</v>
          </cell>
          <cell r="AO260">
            <v>23.839999999999996</v>
          </cell>
          <cell r="AP260">
            <v>6.1399999999999988</v>
          </cell>
          <cell r="AQ260">
            <v>2.52</v>
          </cell>
          <cell r="AR260">
            <v>37332.720000000001</v>
          </cell>
          <cell r="AT260">
            <v>0.34</v>
          </cell>
          <cell r="AU260">
            <v>0.36</v>
          </cell>
          <cell r="AV260">
            <v>0.44</v>
          </cell>
          <cell r="AW260">
            <v>81153.64</v>
          </cell>
          <cell r="AY260">
            <v>0.2</v>
          </cell>
          <cell r="AZ260">
            <v>0.12</v>
          </cell>
          <cell r="BA260">
            <v>0.14000000000000001</v>
          </cell>
          <cell r="BB260">
            <v>26787.18</v>
          </cell>
          <cell r="BD260">
            <v>0.68</v>
          </cell>
          <cell r="BE260">
            <v>0.4</v>
          </cell>
          <cell r="BF260">
            <v>0.55000000000000004</v>
          </cell>
          <cell r="BG260">
            <v>41768.75</v>
          </cell>
          <cell r="BI260">
            <v>0.34</v>
          </cell>
          <cell r="BJ260">
            <v>0.2</v>
          </cell>
          <cell r="BK260">
            <v>0.18</v>
          </cell>
          <cell r="BL260">
            <v>49632.480000000003</v>
          </cell>
          <cell r="BN260">
            <v>0.51</v>
          </cell>
          <cell r="BO260">
            <v>0.3</v>
          </cell>
          <cell r="BP260">
            <v>0.37</v>
          </cell>
          <cell r="BQ260">
            <v>30237.5</v>
          </cell>
          <cell r="BS260">
            <v>0.34</v>
          </cell>
          <cell r="BT260">
            <v>0.2</v>
          </cell>
          <cell r="BU260">
            <v>0.18</v>
          </cell>
          <cell r="BV260">
            <v>76806</v>
          </cell>
          <cell r="BX260">
            <v>0.34</v>
          </cell>
          <cell r="BY260">
            <v>0.2</v>
          </cell>
          <cell r="BZ260">
            <v>0.18</v>
          </cell>
          <cell r="CA260">
            <v>66538.080000000002</v>
          </cell>
          <cell r="CC260">
            <v>0.68</v>
          </cell>
          <cell r="CD260">
            <v>0.4</v>
          </cell>
          <cell r="CE260">
            <v>0.55000000000000004</v>
          </cell>
          <cell r="CF260">
            <v>50122.5</v>
          </cell>
          <cell r="CH260">
            <v>1974724.4699999997</v>
          </cell>
          <cell r="CJ260">
            <v>1937391.7499999998</v>
          </cell>
        </row>
        <row r="261">
          <cell r="A261" t="str">
            <v>1301400302600</v>
          </cell>
          <cell r="B261" t="str">
            <v>WESCLIN C U SCHOOL DISTRICT 3</v>
          </cell>
          <cell r="C261" t="str">
            <v>CLINTON</v>
          </cell>
          <cell r="D261" t="str">
            <v>Unit</v>
          </cell>
          <cell r="E261">
            <v>1311.75</v>
          </cell>
          <cell r="G261">
            <v>409.5</v>
          </cell>
          <cell r="H261">
            <v>509</v>
          </cell>
          <cell r="I261">
            <v>886.5</v>
          </cell>
          <cell r="K261">
            <v>626.25</v>
          </cell>
          <cell r="L261">
            <v>610.5</v>
          </cell>
          <cell r="M261">
            <v>308</v>
          </cell>
          <cell r="N261">
            <v>377.5</v>
          </cell>
          <cell r="P261">
            <v>133.34027777777777</v>
          </cell>
          <cell r="Q261">
            <v>276.15972222222223</v>
          </cell>
          <cell r="R261">
            <v>165.7391975308642</v>
          </cell>
          <cell r="S261">
            <v>343.2608024691358</v>
          </cell>
          <cell r="T261">
            <v>122.92052469135803</v>
          </cell>
          <cell r="U261">
            <v>254.57947530864197</v>
          </cell>
          <cell r="W261">
            <v>22.69</v>
          </cell>
          <cell r="X261">
            <v>22.01</v>
          </cell>
          <cell r="Y261">
            <v>16.32</v>
          </cell>
          <cell r="Z261">
            <v>3927870.66</v>
          </cell>
          <cell r="AB261">
            <v>14.37</v>
          </cell>
          <cell r="AC261">
            <v>939689.96</v>
          </cell>
          <cell r="AE261">
            <v>3.13</v>
          </cell>
          <cell r="AF261">
            <v>1.54</v>
          </cell>
          <cell r="AG261">
            <v>1.88</v>
          </cell>
          <cell r="AH261">
            <v>422757.53</v>
          </cell>
          <cell r="AJ261">
            <v>1.39</v>
          </cell>
          <cell r="AK261">
            <v>0.68</v>
          </cell>
          <cell r="AL261">
            <v>0.62</v>
          </cell>
          <cell r="AM261">
            <v>172277.15</v>
          </cell>
          <cell r="AO261">
            <v>86.37</v>
          </cell>
          <cell r="AP261">
            <v>20.810000000000002</v>
          </cell>
          <cell r="AQ261">
            <v>9.3000000000000007</v>
          </cell>
          <cell r="AR261">
            <v>133604.79999999999</v>
          </cell>
          <cell r="AT261">
            <v>1.39</v>
          </cell>
          <cell r="AU261">
            <v>1.23</v>
          </cell>
          <cell r="AV261">
            <v>1.51</v>
          </cell>
          <cell r="AW261">
            <v>293150.18</v>
          </cell>
          <cell r="AY261">
            <v>0.83</v>
          </cell>
          <cell r="AZ261">
            <v>0.41</v>
          </cell>
          <cell r="BA261">
            <v>0.5</v>
          </cell>
          <cell r="BB261">
            <v>101325.42</v>
          </cell>
          <cell r="BD261">
            <v>2.78</v>
          </cell>
          <cell r="BE261">
            <v>1.36</v>
          </cell>
          <cell r="BF261">
            <v>1.88</v>
          </cell>
          <cell r="BG261">
            <v>154262.5</v>
          </cell>
          <cell r="BI261">
            <v>1.39</v>
          </cell>
          <cell r="BJ261">
            <v>0.68</v>
          </cell>
          <cell r="BK261">
            <v>0.62</v>
          </cell>
          <cell r="BL261">
            <v>185432.46</v>
          </cell>
          <cell r="BN261">
            <v>2.08</v>
          </cell>
          <cell r="BO261">
            <v>1.02</v>
          </cell>
          <cell r="BP261">
            <v>1.25</v>
          </cell>
          <cell r="BQ261">
            <v>111468.75</v>
          </cell>
          <cell r="BS261">
            <v>1.39</v>
          </cell>
          <cell r="BT261">
            <v>0.68</v>
          </cell>
          <cell r="BU261">
            <v>0.62</v>
          </cell>
          <cell r="BV261">
            <v>286955.75</v>
          </cell>
          <cell r="BX261">
            <v>1.39</v>
          </cell>
          <cell r="BY261">
            <v>0.68</v>
          </cell>
          <cell r="BZ261">
            <v>0.62</v>
          </cell>
          <cell r="CA261">
            <v>248593.66</v>
          </cell>
          <cell r="CC261">
            <v>2.78</v>
          </cell>
          <cell r="CD261">
            <v>1.36</v>
          </cell>
          <cell r="CE261">
            <v>1.88</v>
          </cell>
          <cell r="CF261">
            <v>185115</v>
          </cell>
          <cell r="CH261">
            <v>7162503.8200000003</v>
          </cell>
          <cell r="CJ261">
            <v>7028899.0200000005</v>
          </cell>
        </row>
        <row r="262">
          <cell r="A262" t="str">
            <v>0800831402600</v>
          </cell>
          <cell r="B262" t="str">
            <v>WEST CARROLL</v>
          </cell>
          <cell r="C262" t="str">
            <v>CARROLL</v>
          </cell>
          <cell r="D262" t="str">
            <v>Unit</v>
          </cell>
          <cell r="E262">
            <v>1056.28</v>
          </cell>
          <cell r="G262">
            <v>295.82</v>
          </cell>
          <cell r="H262">
            <v>410.65</v>
          </cell>
          <cell r="I262">
            <v>753.63</v>
          </cell>
          <cell r="K262">
            <v>467.30999999999995</v>
          </cell>
          <cell r="L262">
            <v>460.48</v>
          </cell>
          <cell r="M262">
            <v>245.98999999999998</v>
          </cell>
          <cell r="N262">
            <v>342.97999999999996</v>
          </cell>
          <cell r="P262">
            <v>149.77182390776122</v>
          </cell>
          <cell r="Q262">
            <v>146.04817609223878</v>
          </cell>
          <cell r="R262">
            <v>207.90953785316117</v>
          </cell>
          <cell r="S262">
            <v>202.74046214683881</v>
          </cell>
          <cell r="T262">
            <v>173.6486382390776</v>
          </cell>
          <cell r="U262">
            <v>169.33136176092236</v>
          </cell>
          <cell r="W262">
            <v>17.28</v>
          </cell>
          <cell r="X262">
            <v>18.5</v>
          </cell>
          <cell r="Y262">
            <v>15.45</v>
          </cell>
          <cell r="Z262">
            <v>3313134.81</v>
          </cell>
          <cell r="AB262">
            <v>12.3</v>
          </cell>
          <cell r="AC262">
            <v>808527.05</v>
          </cell>
          <cell r="AE262">
            <v>2.33</v>
          </cell>
          <cell r="AF262">
            <v>1.22</v>
          </cell>
          <cell r="AG262">
            <v>1.71</v>
          </cell>
          <cell r="AH262">
            <v>341266.38</v>
          </cell>
          <cell r="AJ262">
            <v>1.03</v>
          </cell>
          <cell r="AK262">
            <v>0.54</v>
          </cell>
          <cell r="AL262">
            <v>0.56999999999999995</v>
          </cell>
          <cell r="AM262">
            <v>137731.5</v>
          </cell>
          <cell r="AO262">
            <v>72.319999999999993</v>
          </cell>
          <cell r="AP262">
            <v>20.58</v>
          </cell>
          <cell r="AQ262">
            <v>7.49</v>
          </cell>
          <cell r="AR262">
            <v>115532.35</v>
          </cell>
          <cell r="AT262">
            <v>1.03</v>
          </cell>
          <cell r="AU262">
            <v>0.98</v>
          </cell>
          <cell r="AV262">
            <v>1.37</v>
          </cell>
          <cell r="AW262">
            <v>241278.28</v>
          </cell>
          <cell r="AY262">
            <v>0.62</v>
          </cell>
          <cell r="AZ262">
            <v>0.32</v>
          </cell>
          <cell r="BA262">
            <v>0.45</v>
          </cell>
          <cell r="BB262">
            <v>80943.87</v>
          </cell>
          <cell r="BD262">
            <v>2.0699999999999998</v>
          </cell>
          <cell r="BE262">
            <v>1.0900000000000001</v>
          </cell>
          <cell r="BF262">
            <v>1.71</v>
          </cell>
          <cell r="BG262">
            <v>124793.75</v>
          </cell>
          <cell r="BI262">
            <v>1.03</v>
          </cell>
          <cell r="BJ262">
            <v>0.54</v>
          </cell>
          <cell r="BK262">
            <v>0.56999999999999995</v>
          </cell>
          <cell r="BL262">
            <v>147518.76</v>
          </cell>
          <cell r="BN262">
            <v>1.55</v>
          </cell>
          <cell r="BO262">
            <v>0.81</v>
          </cell>
          <cell r="BP262">
            <v>1.1399999999999999</v>
          </cell>
          <cell r="BQ262">
            <v>89687.5</v>
          </cell>
          <cell r="BS262">
            <v>1.03</v>
          </cell>
          <cell r="BT262">
            <v>0.54</v>
          </cell>
          <cell r="BU262">
            <v>0.56999999999999995</v>
          </cell>
          <cell r="BV262">
            <v>228284.5</v>
          </cell>
          <cell r="BX262">
            <v>1.03</v>
          </cell>
          <cell r="BY262">
            <v>0.54</v>
          </cell>
          <cell r="BZ262">
            <v>0.56999999999999995</v>
          </cell>
          <cell r="CA262">
            <v>197765.96</v>
          </cell>
          <cell r="CC262">
            <v>2.0699999999999998</v>
          </cell>
          <cell r="CD262">
            <v>1.0900000000000001</v>
          </cell>
          <cell r="CE262">
            <v>1.71</v>
          </cell>
          <cell r="CF262">
            <v>149752.5</v>
          </cell>
          <cell r="CH262">
            <v>5976217.21</v>
          </cell>
          <cell r="CJ262">
            <v>5860684.8600000003</v>
          </cell>
        </row>
        <row r="263">
          <cell r="A263" t="str">
            <v>0501603100200</v>
          </cell>
          <cell r="B263" t="str">
            <v>WEST NORTHFIELD SCHOOL DIST 31</v>
          </cell>
          <cell r="C263" t="str">
            <v>COOK</v>
          </cell>
          <cell r="D263" t="str">
            <v>Elementary</v>
          </cell>
          <cell r="E263">
            <v>882.75</v>
          </cell>
          <cell r="G263">
            <v>368.5</v>
          </cell>
          <cell r="H263">
            <v>507.5</v>
          </cell>
          <cell r="I263">
            <v>507.5</v>
          </cell>
          <cell r="K263">
            <v>590.75</v>
          </cell>
          <cell r="L263">
            <v>584</v>
          </cell>
          <cell r="M263">
            <v>292</v>
          </cell>
          <cell r="N263">
            <v>0</v>
          </cell>
          <cell r="P263">
            <v>143.86643835616439</v>
          </cell>
          <cell r="Q263">
            <v>224.63356164383561</v>
          </cell>
          <cell r="R263">
            <v>198.13356164383561</v>
          </cell>
          <cell r="S263">
            <v>309.36643835616439</v>
          </cell>
          <cell r="T263">
            <v>0</v>
          </cell>
          <cell r="U263">
            <v>0</v>
          </cell>
          <cell r="W263">
            <v>20.82</v>
          </cell>
          <cell r="X263">
            <v>22.28</v>
          </cell>
          <cell r="Y263">
            <v>0</v>
          </cell>
          <cell r="Z263">
            <v>2672501.7000000002</v>
          </cell>
          <cell r="AB263">
            <v>8.6199999999999992</v>
          </cell>
          <cell r="AC263">
            <v>534500.34</v>
          </cell>
          <cell r="AE263">
            <v>2.95</v>
          </cell>
          <cell r="AF263">
            <v>1.46</v>
          </cell>
          <cell r="AG263">
            <v>0</v>
          </cell>
          <cell r="AH263">
            <v>273450.87</v>
          </cell>
          <cell r="AJ263">
            <v>1.31</v>
          </cell>
          <cell r="AK263">
            <v>0.64</v>
          </cell>
          <cell r="AL263">
            <v>0</v>
          </cell>
          <cell r="AM263">
            <v>120913.65</v>
          </cell>
          <cell r="AO263">
            <v>59.240000000000009</v>
          </cell>
          <cell r="AP263">
            <v>21.06</v>
          </cell>
          <cell r="AQ263">
            <v>6.26</v>
          </cell>
          <cell r="AR263">
            <v>99760.8</v>
          </cell>
          <cell r="AT263">
            <v>1.31</v>
          </cell>
          <cell r="AU263">
            <v>1.1599999999999999</v>
          </cell>
          <cell r="AV263">
            <v>0</v>
          </cell>
          <cell r="AW263">
            <v>166147.01999999999</v>
          </cell>
          <cell r="AY263">
            <v>0.78</v>
          </cell>
          <cell r="AZ263">
            <v>0.38</v>
          </cell>
          <cell r="BA263">
            <v>0</v>
          </cell>
          <cell r="BB263">
            <v>67550.28</v>
          </cell>
          <cell r="BD263">
            <v>2.62</v>
          </cell>
          <cell r="BE263">
            <v>1.29</v>
          </cell>
          <cell r="BF263">
            <v>0</v>
          </cell>
          <cell r="BG263">
            <v>100193.75</v>
          </cell>
          <cell r="BI263">
            <v>1.31</v>
          </cell>
          <cell r="BJ263">
            <v>0.64</v>
          </cell>
          <cell r="BK263">
            <v>0</v>
          </cell>
          <cell r="BL263">
            <v>134421.29999999999</v>
          </cell>
          <cell r="BN263">
            <v>1.96</v>
          </cell>
          <cell r="BO263">
            <v>0.97</v>
          </cell>
          <cell r="BP263">
            <v>0</v>
          </cell>
          <cell r="BQ263">
            <v>75081.25</v>
          </cell>
          <cell r="BS263">
            <v>1.31</v>
          </cell>
          <cell r="BT263">
            <v>0.64</v>
          </cell>
          <cell r="BU263">
            <v>0</v>
          </cell>
          <cell r="BV263">
            <v>208016.25</v>
          </cell>
          <cell r="BX263">
            <v>1.31</v>
          </cell>
          <cell r="BY263">
            <v>0.64</v>
          </cell>
          <cell r="BZ263">
            <v>0</v>
          </cell>
          <cell r="CA263">
            <v>180207.3</v>
          </cell>
          <cell r="CC263">
            <v>2.62</v>
          </cell>
          <cell r="CD263">
            <v>1.29</v>
          </cell>
          <cell r="CE263">
            <v>0</v>
          </cell>
          <cell r="CF263">
            <v>120232.5</v>
          </cell>
          <cell r="CH263">
            <v>4752977.0099999988</v>
          </cell>
          <cell r="CJ263">
            <v>4653216.209999999</v>
          </cell>
        </row>
        <row r="264">
          <cell r="A264" t="str">
            <v>0601609250200</v>
          </cell>
          <cell r="B264" t="str">
            <v>WESTCHESTER SCHOOL DIST 92-5</v>
          </cell>
          <cell r="C264" t="str">
            <v>COOK</v>
          </cell>
          <cell r="D264" t="str">
            <v>Elementary</v>
          </cell>
          <cell r="E264">
            <v>1149.75</v>
          </cell>
          <cell r="G264">
            <v>477.75</v>
          </cell>
          <cell r="H264">
            <v>655.5</v>
          </cell>
          <cell r="I264">
            <v>655.5</v>
          </cell>
          <cell r="K264">
            <v>783.75</v>
          </cell>
          <cell r="L264">
            <v>767.25</v>
          </cell>
          <cell r="M264">
            <v>366</v>
          </cell>
          <cell r="N264">
            <v>0</v>
          </cell>
          <cell r="P264">
            <v>194.34612839179351</v>
          </cell>
          <cell r="Q264">
            <v>283.40387160820649</v>
          </cell>
          <cell r="R264">
            <v>266.65387160820649</v>
          </cell>
          <cell r="S264">
            <v>388.84612839179351</v>
          </cell>
          <cell r="T264">
            <v>0</v>
          </cell>
          <cell r="U264">
            <v>0</v>
          </cell>
          <cell r="W264">
            <v>27.12</v>
          </cell>
          <cell r="X264">
            <v>28.88</v>
          </cell>
          <cell r="Y264">
            <v>0</v>
          </cell>
          <cell r="Z264">
            <v>3472392</v>
          </cell>
          <cell r="AB264">
            <v>11.2</v>
          </cell>
          <cell r="AC264">
            <v>694478.4</v>
          </cell>
          <cell r="AE264">
            <v>3.91</v>
          </cell>
          <cell r="AF264">
            <v>1.83</v>
          </cell>
          <cell r="AG264">
            <v>0</v>
          </cell>
          <cell r="AH264">
            <v>355920.18</v>
          </cell>
          <cell r="AJ264">
            <v>1.74</v>
          </cell>
          <cell r="AK264">
            <v>0.81</v>
          </cell>
          <cell r="AL264">
            <v>0</v>
          </cell>
          <cell r="AM264">
            <v>158117.85</v>
          </cell>
          <cell r="AO264">
            <v>77.010000000000005</v>
          </cell>
          <cell r="AP264">
            <v>23.55</v>
          </cell>
          <cell r="AQ264">
            <v>8.15</v>
          </cell>
          <cell r="AR264">
            <v>125078.68</v>
          </cell>
          <cell r="AT264">
            <v>1.74</v>
          </cell>
          <cell r="AU264">
            <v>1.46</v>
          </cell>
          <cell r="AV264">
            <v>0</v>
          </cell>
          <cell r="AW264">
            <v>215251.20000000001</v>
          </cell>
          <cell r="AY264">
            <v>1.04</v>
          </cell>
          <cell r="AZ264">
            <v>0.48</v>
          </cell>
          <cell r="BA264">
            <v>0</v>
          </cell>
          <cell r="BB264">
            <v>88514.16</v>
          </cell>
          <cell r="BD264">
            <v>3.48</v>
          </cell>
          <cell r="BE264">
            <v>1.62</v>
          </cell>
          <cell r="BF264">
            <v>0</v>
          </cell>
          <cell r="BG264">
            <v>130687.5</v>
          </cell>
          <cell r="BI264">
            <v>1.74</v>
          </cell>
          <cell r="BJ264">
            <v>0.81</v>
          </cell>
          <cell r="BK264">
            <v>0</v>
          </cell>
          <cell r="BL264">
            <v>175781.7</v>
          </cell>
          <cell r="BN264">
            <v>2.61</v>
          </cell>
          <cell r="BO264">
            <v>1.22</v>
          </cell>
          <cell r="BP264">
            <v>0</v>
          </cell>
          <cell r="BQ264">
            <v>98143.75</v>
          </cell>
          <cell r="BS264">
            <v>1.74</v>
          </cell>
          <cell r="BT264">
            <v>0.81</v>
          </cell>
          <cell r="BU264">
            <v>0</v>
          </cell>
          <cell r="BV264">
            <v>272021.25</v>
          </cell>
          <cell r="BX264">
            <v>1.74</v>
          </cell>
          <cell r="BY264">
            <v>0.81</v>
          </cell>
          <cell r="BZ264">
            <v>0</v>
          </cell>
          <cell r="CA264">
            <v>235655.7</v>
          </cell>
          <cell r="CC264">
            <v>3.48</v>
          </cell>
          <cell r="CD264">
            <v>1.62</v>
          </cell>
          <cell r="CE264">
            <v>0</v>
          </cell>
          <cell r="CF264">
            <v>156825</v>
          </cell>
          <cell r="CH264">
            <v>6178867.3700000001</v>
          </cell>
          <cell r="CJ264">
            <v>6053788.6900000004</v>
          </cell>
        </row>
        <row r="265">
          <cell r="A265" t="str">
            <v>0107501202600</v>
          </cell>
          <cell r="B265" t="str">
            <v>WESTERN CUSD 12</v>
          </cell>
          <cell r="C265" t="str">
            <v>PIKE</v>
          </cell>
          <cell r="D265" t="str">
            <v>Unit</v>
          </cell>
          <cell r="E265">
            <v>508.38</v>
          </cell>
          <cell r="G265">
            <v>153.14999999999998</v>
          </cell>
          <cell r="H265">
            <v>200.49</v>
          </cell>
          <cell r="I265">
            <v>346.65</v>
          </cell>
          <cell r="K265">
            <v>246.56</v>
          </cell>
          <cell r="L265">
            <v>237.97999999999996</v>
          </cell>
          <cell r="M265">
            <v>115.66</v>
          </cell>
          <cell r="N265">
            <v>146.16</v>
          </cell>
          <cell r="P265">
            <v>84.774867947178862</v>
          </cell>
          <cell r="Q265">
            <v>68.375132052821115</v>
          </cell>
          <cell r="R265">
            <v>110.979518607443</v>
          </cell>
          <cell r="S265">
            <v>89.510481392557011</v>
          </cell>
          <cell r="T265">
            <v>80.905613445378151</v>
          </cell>
          <cell r="U265">
            <v>65.254386554621846</v>
          </cell>
          <cell r="W265">
            <v>9.07</v>
          </cell>
          <cell r="X265">
            <v>9.1199999999999992</v>
          </cell>
          <cell r="Y265">
            <v>6.65</v>
          </cell>
          <cell r="Z265">
            <v>1599013.28</v>
          </cell>
          <cell r="AB265">
            <v>5.85</v>
          </cell>
          <cell r="AC265">
            <v>382601.07</v>
          </cell>
          <cell r="AE265">
            <v>1.23</v>
          </cell>
          <cell r="AF265">
            <v>0.56999999999999995</v>
          </cell>
          <cell r="AG265">
            <v>0.73</v>
          </cell>
          <cell r="AH265">
            <v>163327.99</v>
          </cell>
          <cell r="AJ265">
            <v>0.54</v>
          </cell>
          <cell r="AK265">
            <v>0.25</v>
          </cell>
          <cell r="AL265">
            <v>0.24</v>
          </cell>
          <cell r="AM265">
            <v>65987.850000000006</v>
          </cell>
          <cell r="AO265">
            <v>34.909999999999989</v>
          </cell>
          <cell r="AP265">
            <v>10.41</v>
          </cell>
          <cell r="AQ265">
            <v>3.6</v>
          </cell>
          <cell r="AR265">
            <v>56335.23</v>
          </cell>
          <cell r="AT265">
            <v>0.54</v>
          </cell>
          <cell r="AU265">
            <v>0.46</v>
          </cell>
          <cell r="AV265">
            <v>0.57999999999999996</v>
          </cell>
          <cell r="AW265">
            <v>112173.08</v>
          </cell>
          <cell r="AY265">
            <v>0.32</v>
          </cell>
          <cell r="AZ265">
            <v>0.15</v>
          </cell>
          <cell r="BA265">
            <v>0.19</v>
          </cell>
          <cell r="BB265">
            <v>38433.78</v>
          </cell>
          <cell r="BD265">
            <v>1.0900000000000001</v>
          </cell>
          <cell r="BE265">
            <v>0.51</v>
          </cell>
          <cell r="BF265">
            <v>0.73</v>
          </cell>
          <cell r="BG265">
            <v>59706.25</v>
          </cell>
          <cell r="BI265">
            <v>0.54</v>
          </cell>
          <cell r="BJ265">
            <v>0.25</v>
          </cell>
          <cell r="BK265">
            <v>0.24</v>
          </cell>
          <cell r="BL265">
            <v>71002.02</v>
          </cell>
          <cell r="BN265">
            <v>0.82</v>
          </cell>
          <cell r="BO265">
            <v>0.38</v>
          </cell>
          <cell r="BP265">
            <v>0.48</v>
          </cell>
          <cell r="BQ265">
            <v>43050</v>
          </cell>
          <cell r="BS265">
            <v>0.54</v>
          </cell>
          <cell r="BT265">
            <v>0.25</v>
          </cell>
          <cell r="BU265">
            <v>0.24</v>
          </cell>
          <cell r="BV265">
            <v>109875.25</v>
          </cell>
          <cell r="BX265">
            <v>0.54</v>
          </cell>
          <cell r="BY265">
            <v>0.25</v>
          </cell>
          <cell r="BZ265">
            <v>0.24</v>
          </cell>
          <cell r="CA265">
            <v>95186.42</v>
          </cell>
          <cell r="CC265">
            <v>1.0900000000000001</v>
          </cell>
          <cell r="CD265">
            <v>0.51</v>
          </cell>
          <cell r="CE265">
            <v>0.73</v>
          </cell>
          <cell r="CF265">
            <v>71647.5</v>
          </cell>
          <cell r="CH265">
            <v>2868339.7199999997</v>
          </cell>
          <cell r="CJ265">
            <v>2812004.4899999998</v>
          </cell>
        </row>
        <row r="266">
          <cell r="A266" t="str">
            <v>0601610100200</v>
          </cell>
          <cell r="B266" t="str">
            <v>WESTERN SPRINGS SCHOOL DIST 101</v>
          </cell>
          <cell r="C266" t="str">
            <v>COOK</v>
          </cell>
          <cell r="D266" t="str">
            <v>Elementary</v>
          </cell>
          <cell r="E266">
            <v>1426</v>
          </cell>
          <cell r="G266">
            <v>581</v>
          </cell>
          <cell r="H266">
            <v>832.5</v>
          </cell>
          <cell r="I266">
            <v>832.5</v>
          </cell>
          <cell r="K266">
            <v>935</v>
          </cell>
          <cell r="L266">
            <v>922.5</v>
          </cell>
          <cell r="M266">
            <v>491</v>
          </cell>
          <cell r="N266">
            <v>0</v>
          </cell>
          <cell r="P266">
            <v>13.56420233463035</v>
          </cell>
          <cell r="Q266">
            <v>567.43579766536971</v>
          </cell>
          <cell r="R266">
            <v>19.435797665369652</v>
          </cell>
          <cell r="S266">
            <v>813.06420233463029</v>
          </cell>
          <cell r="T266">
            <v>0</v>
          </cell>
          <cell r="U266">
            <v>0</v>
          </cell>
          <cell r="W266">
            <v>29.27</v>
          </cell>
          <cell r="X266">
            <v>33.49</v>
          </cell>
          <cell r="Y266">
            <v>0</v>
          </cell>
          <cell r="Z266">
            <v>3891559.32</v>
          </cell>
          <cell r="AB266">
            <v>12.55</v>
          </cell>
          <cell r="AC266">
            <v>778311.86</v>
          </cell>
          <cell r="AE266">
            <v>4.67</v>
          </cell>
          <cell r="AF266">
            <v>2.4500000000000002</v>
          </cell>
          <cell r="AG266">
            <v>0</v>
          </cell>
          <cell r="AH266">
            <v>441489.84</v>
          </cell>
          <cell r="AJ266">
            <v>2.0699999999999998</v>
          </cell>
          <cell r="AK266">
            <v>1.0900000000000001</v>
          </cell>
          <cell r="AL266">
            <v>0</v>
          </cell>
          <cell r="AM266">
            <v>195942.12</v>
          </cell>
          <cell r="AO266">
            <v>87.48</v>
          </cell>
          <cell r="AP266">
            <v>10.91</v>
          </cell>
          <cell r="AQ266">
            <v>10.11</v>
          </cell>
          <cell r="AR266">
            <v>123396.28</v>
          </cell>
          <cell r="AT266">
            <v>2.0699999999999998</v>
          </cell>
          <cell r="AU266">
            <v>1.96</v>
          </cell>
          <cell r="AV266">
            <v>0</v>
          </cell>
          <cell r="AW266">
            <v>271081.98</v>
          </cell>
          <cell r="AY266">
            <v>1.24</v>
          </cell>
          <cell r="AZ266">
            <v>0.65</v>
          </cell>
          <cell r="BA266">
            <v>0</v>
          </cell>
          <cell r="BB266">
            <v>110060.37</v>
          </cell>
          <cell r="BD266">
            <v>4.1500000000000004</v>
          </cell>
          <cell r="BE266">
            <v>2.1800000000000002</v>
          </cell>
          <cell r="BF266">
            <v>0</v>
          </cell>
          <cell r="BG266">
            <v>162206.25</v>
          </cell>
          <cell r="BI266">
            <v>2.0699999999999998</v>
          </cell>
          <cell r="BJ266">
            <v>1.0900000000000001</v>
          </cell>
          <cell r="BK266">
            <v>0</v>
          </cell>
          <cell r="BL266">
            <v>217831.44</v>
          </cell>
          <cell r="BN266">
            <v>3.11</v>
          </cell>
          <cell r="BO266">
            <v>1.63</v>
          </cell>
          <cell r="BP266">
            <v>0</v>
          </cell>
          <cell r="BQ266">
            <v>121462.5</v>
          </cell>
          <cell r="BS266">
            <v>2.0699999999999998</v>
          </cell>
          <cell r="BT266">
            <v>1.0900000000000001</v>
          </cell>
          <cell r="BU266">
            <v>0</v>
          </cell>
          <cell r="BV266">
            <v>337093</v>
          </cell>
          <cell r="BX266">
            <v>2.0699999999999998</v>
          </cell>
          <cell r="BY266">
            <v>1.0900000000000001</v>
          </cell>
          <cell r="BZ266">
            <v>0</v>
          </cell>
          <cell r="CA266">
            <v>292028.24</v>
          </cell>
          <cell r="CC266">
            <v>4.1500000000000004</v>
          </cell>
          <cell r="CD266">
            <v>2.1800000000000002</v>
          </cell>
          <cell r="CE266">
            <v>0</v>
          </cell>
          <cell r="CF266">
            <v>194647.5</v>
          </cell>
          <cell r="CH266">
            <v>7137110.7000000011</v>
          </cell>
          <cell r="CJ266">
            <v>7013714.4200000009</v>
          </cell>
        </row>
        <row r="267">
          <cell r="A267" t="str">
            <v>0501602100400</v>
          </cell>
          <cell r="B267" t="str">
            <v>WHEELING C C SCHOOL DIST 21</v>
          </cell>
          <cell r="C267" t="str">
            <v>COOK</v>
          </cell>
          <cell r="D267" t="str">
            <v>Elementary</v>
          </cell>
          <cell r="E267">
            <v>6044.37</v>
          </cell>
          <cell r="G267">
            <v>2473.8999999999996</v>
          </cell>
          <cell r="H267">
            <v>3506.31</v>
          </cell>
          <cell r="I267">
            <v>3506.31</v>
          </cell>
          <cell r="K267">
            <v>3927.8799999999997</v>
          </cell>
          <cell r="L267">
            <v>3863.7199999999993</v>
          </cell>
          <cell r="M267">
            <v>2116.4899999999998</v>
          </cell>
          <cell r="N267">
            <v>0</v>
          </cell>
          <cell r="P267">
            <v>1540.9621902909764</v>
          </cell>
          <cell r="Q267">
            <v>932.93780970902321</v>
          </cell>
          <cell r="R267">
            <v>2184.0378097090238</v>
          </cell>
          <cell r="S267">
            <v>1322.2721902909761</v>
          </cell>
          <cell r="T267">
            <v>0</v>
          </cell>
          <cell r="U267">
            <v>0</v>
          </cell>
          <cell r="W267">
            <v>149.37</v>
          </cell>
          <cell r="X267">
            <v>162.09</v>
          </cell>
          <cell r="Y267">
            <v>0</v>
          </cell>
          <cell r="Z267">
            <v>19312700.219999999</v>
          </cell>
          <cell r="AB267">
            <v>62.29</v>
          </cell>
          <cell r="AC267">
            <v>3862540.04</v>
          </cell>
          <cell r="AE267">
            <v>19.63</v>
          </cell>
          <cell r="AF267">
            <v>10.58</v>
          </cell>
          <cell r="AG267">
            <v>0</v>
          </cell>
          <cell r="AH267">
            <v>1873231.47</v>
          </cell>
          <cell r="AJ267">
            <v>8.7200000000000006</v>
          </cell>
          <cell r="AK267">
            <v>4.7</v>
          </cell>
          <cell r="AL267">
            <v>0</v>
          </cell>
          <cell r="AM267">
            <v>832133.94</v>
          </cell>
          <cell r="AO267">
            <v>425.43000000000006</v>
          </cell>
          <cell r="AP267">
            <v>225.76999999999998</v>
          </cell>
          <cell r="AQ267">
            <v>42.86</v>
          </cell>
          <cell r="AR267">
            <v>805255.83</v>
          </cell>
          <cell r="AT267">
            <v>8.7200000000000006</v>
          </cell>
          <cell r="AU267">
            <v>8.4600000000000009</v>
          </cell>
          <cell r="AV267">
            <v>0</v>
          </cell>
          <cell r="AW267">
            <v>1155629.8799999999</v>
          </cell>
          <cell r="AY267">
            <v>5.23</v>
          </cell>
          <cell r="AZ267">
            <v>2.82</v>
          </cell>
          <cell r="BA267">
            <v>0</v>
          </cell>
          <cell r="BB267">
            <v>468775.65</v>
          </cell>
          <cell r="BD267">
            <v>17.45</v>
          </cell>
          <cell r="BE267">
            <v>9.4</v>
          </cell>
          <cell r="BF267">
            <v>0</v>
          </cell>
          <cell r="BG267">
            <v>688031.25</v>
          </cell>
          <cell r="BI267">
            <v>8.7200000000000006</v>
          </cell>
          <cell r="BJ267">
            <v>4.7</v>
          </cell>
          <cell r="BK267">
            <v>0</v>
          </cell>
          <cell r="BL267">
            <v>925094.28</v>
          </cell>
          <cell r="BN267">
            <v>13.09</v>
          </cell>
          <cell r="BO267">
            <v>7.05</v>
          </cell>
          <cell r="BP267">
            <v>0</v>
          </cell>
          <cell r="BQ267">
            <v>516087.5</v>
          </cell>
          <cell r="BS267">
            <v>8.7200000000000006</v>
          </cell>
          <cell r="BT267">
            <v>4.7</v>
          </cell>
          <cell r="BU267">
            <v>0</v>
          </cell>
          <cell r="BV267">
            <v>1431578.5</v>
          </cell>
          <cell r="BX267">
            <v>8.7200000000000006</v>
          </cell>
          <cell r="BY267">
            <v>4.7</v>
          </cell>
          <cell r="BZ267">
            <v>0</v>
          </cell>
          <cell r="CA267">
            <v>1240195.8799999999</v>
          </cell>
          <cell r="CC267">
            <v>17.45</v>
          </cell>
          <cell r="CD267">
            <v>9.4</v>
          </cell>
          <cell r="CE267">
            <v>0</v>
          </cell>
          <cell r="CF267">
            <v>825637.5</v>
          </cell>
          <cell r="CH267">
            <v>33936891.939999998</v>
          </cell>
          <cell r="CJ267">
            <v>33131636.109999999</v>
          </cell>
        </row>
        <row r="268">
          <cell r="A268" t="str">
            <v>1301404600200</v>
          </cell>
          <cell r="B268" t="str">
            <v>WILLOW GROVE SCHOOL DISTRICT 46</v>
          </cell>
          <cell r="C268" t="str">
            <v>CLINTON</v>
          </cell>
          <cell r="D268" t="str">
            <v>Elementary</v>
          </cell>
          <cell r="E268">
            <v>151.25</v>
          </cell>
          <cell r="G268">
            <v>66</v>
          </cell>
          <cell r="H268">
            <v>83.5</v>
          </cell>
          <cell r="I268">
            <v>83.5</v>
          </cell>
          <cell r="K268">
            <v>102.25</v>
          </cell>
          <cell r="L268">
            <v>100.5</v>
          </cell>
          <cell r="M268">
            <v>49</v>
          </cell>
          <cell r="N268">
            <v>0</v>
          </cell>
          <cell r="P268">
            <v>41.498327759197323</v>
          </cell>
          <cell r="Q268">
            <v>24.501672240802677</v>
          </cell>
          <cell r="R268">
            <v>52.501672240802677</v>
          </cell>
          <cell r="S268">
            <v>30.998327759197323</v>
          </cell>
          <cell r="T268">
            <v>0</v>
          </cell>
          <cell r="U268">
            <v>0</v>
          </cell>
          <cell r="W268">
            <v>3.99</v>
          </cell>
          <cell r="X268">
            <v>3.86</v>
          </cell>
          <cell r="Y268">
            <v>0</v>
          </cell>
          <cell r="Z268">
            <v>486754.95</v>
          </cell>
          <cell r="AB268">
            <v>1.57</v>
          </cell>
          <cell r="AC268">
            <v>97350.99</v>
          </cell>
          <cell r="AE268">
            <v>0.51</v>
          </cell>
          <cell r="AF268">
            <v>0.24</v>
          </cell>
          <cell r="AG268">
            <v>0</v>
          </cell>
          <cell r="AH268">
            <v>46505.25</v>
          </cell>
          <cell r="AJ268">
            <v>0.22</v>
          </cell>
          <cell r="AK268">
            <v>0.1</v>
          </cell>
          <cell r="AL268">
            <v>0</v>
          </cell>
          <cell r="AM268">
            <v>19842.240000000002</v>
          </cell>
          <cell r="AO268">
            <v>10.680000000000001</v>
          </cell>
          <cell r="AP268">
            <v>3.38</v>
          </cell>
          <cell r="AQ268">
            <v>1.07</v>
          </cell>
          <cell r="AR268">
            <v>17455.04</v>
          </cell>
          <cell r="AT268">
            <v>0.22</v>
          </cell>
          <cell r="AU268">
            <v>0.19</v>
          </cell>
          <cell r="AV268">
            <v>0</v>
          </cell>
          <cell r="AW268">
            <v>27579.06</v>
          </cell>
          <cell r="AY268">
            <v>0.13</v>
          </cell>
          <cell r="AZ268">
            <v>0.06</v>
          </cell>
          <cell r="BA268">
            <v>0</v>
          </cell>
          <cell r="BB268">
            <v>11064.27</v>
          </cell>
          <cell r="BD268">
            <v>0.45</v>
          </cell>
          <cell r="BE268">
            <v>0.21</v>
          </cell>
          <cell r="BF268">
            <v>0</v>
          </cell>
          <cell r="BG268">
            <v>16912.5</v>
          </cell>
          <cell r="BI268">
            <v>0.22</v>
          </cell>
          <cell r="BJ268">
            <v>0.1</v>
          </cell>
          <cell r="BK268">
            <v>0</v>
          </cell>
          <cell r="BL268">
            <v>22058.880000000001</v>
          </cell>
          <cell r="BN268">
            <v>0.34</v>
          </cell>
          <cell r="BO268">
            <v>0.16</v>
          </cell>
          <cell r="BP268">
            <v>0</v>
          </cell>
          <cell r="BQ268">
            <v>12812.5</v>
          </cell>
          <cell r="BS268">
            <v>0.22</v>
          </cell>
          <cell r="BT268">
            <v>0.1</v>
          </cell>
          <cell r="BU268">
            <v>0</v>
          </cell>
          <cell r="BV268">
            <v>34136</v>
          </cell>
          <cell r="BX268">
            <v>0.22</v>
          </cell>
          <cell r="BY268">
            <v>0.1</v>
          </cell>
          <cell r="BZ268">
            <v>0</v>
          </cell>
          <cell r="CA268">
            <v>29572.48</v>
          </cell>
          <cell r="CC268">
            <v>0.45</v>
          </cell>
          <cell r="CD268">
            <v>0.21</v>
          </cell>
          <cell r="CE268">
            <v>0</v>
          </cell>
          <cell r="CF268">
            <v>20295</v>
          </cell>
          <cell r="CH268">
            <v>842339.16000000015</v>
          </cell>
          <cell r="CJ268">
            <v>824884.12000000011</v>
          </cell>
        </row>
        <row r="269">
          <cell r="A269" t="str">
            <v>0701610800200</v>
          </cell>
          <cell r="B269" t="str">
            <v>WILLOW SPRINGS SCHOOL DIST 108</v>
          </cell>
          <cell r="C269" t="str">
            <v>COOK</v>
          </cell>
          <cell r="D269" t="str">
            <v>Elementary</v>
          </cell>
          <cell r="E269">
            <v>402.75</v>
          </cell>
          <cell r="G269">
            <v>172</v>
          </cell>
          <cell r="H269">
            <v>224.5</v>
          </cell>
          <cell r="I269">
            <v>224.5</v>
          </cell>
          <cell r="K269">
            <v>270.75</v>
          </cell>
          <cell r="L269">
            <v>264.5</v>
          </cell>
          <cell r="M269">
            <v>132</v>
          </cell>
          <cell r="N269">
            <v>0</v>
          </cell>
          <cell r="P269">
            <v>122.7641866330391</v>
          </cell>
          <cell r="Q269">
            <v>49.235813366960897</v>
          </cell>
          <cell r="R269">
            <v>160.23581336696091</v>
          </cell>
          <cell r="S269">
            <v>64.264186633039088</v>
          </cell>
          <cell r="T269">
            <v>0</v>
          </cell>
          <cell r="U269">
            <v>0</v>
          </cell>
          <cell r="W269">
            <v>10.64</v>
          </cell>
          <cell r="X269">
            <v>10.58</v>
          </cell>
          <cell r="Y269">
            <v>0</v>
          </cell>
          <cell r="Z269">
            <v>1315788.54</v>
          </cell>
          <cell r="AB269">
            <v>4.24</v>
          </cell>
          <cell r="AC269">
            <v>263157.7</v>
          </cell>
          <cell r="AE269">
            <v>1.35</v>
          </cell>
          <cell r="AF269">
            <v>0.66</v>
          </cell>
          <cell r="AG269">
            <v>0</v>
          </cell>
          <cell r="AH269">
            <v>124634.07</v>
          </cell>
          <cell r="AJ269">
            <v>0.6</v>
          </cell>
          <cell r="AK269">
            <v>0.28999999999999998</v>
          </cell>
          <cell r="AL269">
            <v>0</v>
          </cell>
          <cell r="AM269">
            <v>55186.23</v>
          </cell>
          <cell r="AO269">
            <v>28.890000000000004</v>
          </cell>
          <cell r="AP269">
            <v>11.219999999999999</v>
          </cell>
          <cell r="AQ269">
            <v>2.85</v>
          </cell>
          <cell r="AR269">
            <v>49698.91</v>
          </cell>
          <cell r="AT269">
            <v>0.6</v>
          </cell>
          <cell r="AU269">
            <v>0.52</v>
          </cell>
          <cell r="AV269">
            <v>0</v>
          </cell>
          <cell r="AW269">
            <v>75337.919999999998</v>
          </cell>
          <cell r="AY269">
            <v>0.36</v>
          </cell>
          <cell r="AZ269">
            <v>0.17</v>
          </cell>
          <cell r="BA269">
            <v>0</v>
          </cell>
          <cell r="BB269">
            <v>30863.49</v>
          </cell>
          <cell r="BD269">
            <v>1.2</v>
          </cell>
          <cell r="BE269">
            <v>0.57999999999999996</v>
          </cell>
          <cell r="BF269">
            <v>0</v>
          </cell>
          <cell r="BG269">
            <v>45612.5</v>
          </cell>
          <cell r="BI269">
            <v>0.6</v>
          </cell>
          <cell r="BJ269">
            <v>0.28999999999999998</v>
          </cell>
          <cell r="BK269">
            <v>0</v>
          </cell>
          <cell r="BL269">
            <v>61351.26</v>
          </cell>
          <cell r="BN269">
            <v>0.9</v>
          </cell>
          <cell r="BO269">
            <v>0.44</v>
          </cell>
          <cell r="BP269">
            <v>0</v>
          </cell>
          <cell r="BQ269">
            <v>34337.5</v>
          </cell>
          <cell r="BS269">
            <v>0.6</v>
          </cell>
          <cell r="BT269">
            <v>0.28999999999999998</v>
          </cell>
          <cell r="BU269">
            <v>0</v>
          </cell>
          <cell r="BV269">
            <v>94940.75</v>
          </cell>
          <cell r="BX269">
            <v>0.6</v>
          </cell>
          <cell r="BY269">
            <v>0.28999999999999998</v>
          </cell>
          <cell r="BZ269">
            <v>0</v>
          </cell>
          <cell r="CA269">
            <v>82248.460000000006</v>
          </cell>
          <cell r="CC269">
            <v>1.2</v>
          </cell>
          <cell r="CD269">
            <v>0.57999999999999996</v>
          </cell>
          <cell r="CE269">
            <v>0</v>
          </cell>
          <cell r="CF269">
            <v>54735</v>
          </cell>
          <cell r="CH269">
            <v>2287892.33</v>
          </cell>
          <cell r="CJ269">
            <v>2238193.42</v>
          </cell>
        </row>
        <row r="270">
          <cell r="A270" t="str">
            <v>0501603900200</v>
          </cell>
          <cell r="B270" t="str">
            <v>WILMETTE SCHOOL DIST 39</v>
          </cell>
          <cell r="C270" t="str">
            <v>COOK</v>
          </cell>
          <cell r="D270" t="str">
            <v>Elementary</v>
          </cell>
          <cell r="E270">
            <v>3453.12</v>
          </cell>
          <cell r="G270">
            <v>1279.73</v>
          </cell>
          <cell r="H270">
            <v>2158.48</v>
          </cell>
          <cell r="I270">
            <v>2158.48</v>
          </cell>
          <cell r="K270">
            <v>2132.3000000000002</v>
          </cell>
          <cell r="L270">
            <v>2117.39</v>
          </cell>
          <cell r="M270">
            <v>1320.82</v>
          </cell>
          <cell r="N270">
            <v>0</v>
          </cell>
          <cell r="P270">
            <v>51.73694160624278</v>
          </cell>
          <cell r="Q270">
            <v>1227.9930583937573</v>
          </cell>
          <cell r="R270">
            <v>87.26305839375722</v>
          </cell>
          <cell r="S270">
            <v>2071.2169416062429</v>
          </cell>
          <cell r="T270">
            <v>0</v>
          </cell>
          <cell r="U270">
            <v>0</v>
          </cell>
          <cell r="W270">
            <v>64.84</v>
          </cell>
          <cell r="X270">
            <v>87.21</v>
          </cell>
          <cell r="Y270">
            <v>0</v>
          </cell>
          <cell r="Z270">
            <v>9428164.3499999996</v>
          </cell>
          <cell r="AB270">
            <v>30.41</v>
          </cell>
          <cell r="AC270">
            <v>1885632.87</v>
          </cell>
          <cell r="AE270">
            <v>10.66</v>
          </cell>
          <cell r="AF270">
            <v>6.6</v>
          </cell>
          <cell r="AG270">
            <v>0</v>
          </cell>
          <cell r="AH270">
            <v>1070240.82</v>
          </cell>
          <cell r="AJ270">
            <v>4.7300000000000004</v>
          </cell>
          <cell r="AK270">
            <v>2.93</v>
          </cell>
          <cell r="AL270">
            <v>0</v>
          </cell>
          <cell r="AM270">
            <v>474973.62</v>
          </cell>
          <cell r="AO270">
            <v>211.98</v>
          </cell>
          <cell r="AP270">
            <v>32.65</v>
          </cell>
          <cell r="AQ270">
            <v>24.49</v>
          </cell>
          <cell r="AR270">
            <v>306495.99</v>
          </cell>
          <cell r="AT270">
            <v>4.7300000000000004</v>
          </cell>
          <cell r="AU270">
            <v>5.28</v>
          </cell>
          <cell r="AV270">
            <v>0</v>
          </cell>
          <cell r="AW270">
            <v>673332.66</v>
          </cell>
          <cell r="AY270">
            <v>2.84</v>
          </cell>
          <cell r="AZ270">
            <v>1.76</v>
          </cell>
          <cell r="BA270">
            <v>0</v>
          </cell>
          <cell r="BB270">
            <v>267871.8</v>
          </cell>
          <cell r="BD270">
            <v>9.4700000000000006</v>
          </cell>
          <cell r="BE270">
            <v>5.87</v>
          </cell>
          <cell r="BF270">
            <v>0</v>
          </cell>
          <cell r="BG270">
            <v>393087.5</v>
          </cell>
          <cell r="BI270">
            <v>4.7300000000000004</v>
          </cell>
          <cell r="BJ270">
            <v>2.93</v>
          </cell>
          <cell r="BK270">
            <v>0</v>
          </cell>
          <cell r="BL270">
            <v>528034.43999999994</v>
          </cell>
          <cell r="BN270">
            <v>7.1</v>
          </cell>
          <cell r="BO270">
            <v>4.4000000000000004</v>
          </cell>
          <cell r="BP270">
            <v>0</v>
          </cell>
          <cell r="BQ270">
            <v>294687.5</v>
          </cell>
          <cell r="BS270">
            <v>4.7300000000000004</v>
          </cell>
          <cell r="BT270">
            <v>2.93</v>
          </cell>
          <cell r="BU270">
            <v>0</v>
          </cell>
          <cell r="BV270">
            <v>817130.5</v>
          </cell>
          <cell r="BX270">
            <v>4.7300000000000004</v>
          </cell>
          <cell r="BY270">
            <v>2.93</v>
          </cell>
          <cell r="BZ270">
            <v>0</v>
          </cell>
          <cell r="CA270">
            <v>707891.24</v>
          </cell>
          <cell r="CC270">
            <v>9.4700000000000006</v>
          </cell>
          <cell r="CD270">
            <v>5.87</v>
          </cell>
          <cell r="CE270">
            <v>0</v>
          </cell>
          <cell r="CF270">
            <v>471705</v>
          </cell>
          <cell r="CH270">
            <v>17319248.289999999</v>
          </cell>
          <cell r="CJ270">
            <v>17012752.300000001</v>
          </cell>
        </row>
        <row r="271">
          <cell r="A271" t="str">
            <v>0108600102600</v>
          </cell>
          <cell r="B271" t="str">
            <v>WINCHESTER C U SCH DIST 1</v>
          </cell>
          <cell r="C271" t="str">
            <v>SCOTT</v>
          </cell>
          <cell r="D271" t="str">
            <v>Unit</v>
          </cell>
          <cell r="E271">
            <v>586.79</v>
          </cell>
          <cell r="G271">
            <v>169.82</v>
          </cell>
          <cell r="H271">
            <v>220.82</v>
          </cell>
          <cell r="I271">
            <v>413.64</v>
          </cell>
          <cell r="K271">
            <v>263.14</v>
          </cell>
          <cell r="L271">
            <v>259.80999999999995</v>
          </cell>
          <cell r="M271">
            <v>130.82999999999998</v>
          </cell>
          <cell r="N271">
            <v>192.82</v>
          </cell>
          <cell r="P271">
            <v>71.017858979193079</v>
          </cell>
          <cell r="Q271">
            <v>98.802141020806914</v>
          </cell>
          <cell r="R271">
            <v>92.345799197888454</v>
          </cell>
          <cell r="S271">
            <v>128.47420080211154</v>
          </cell>
          <cell r="T271">
            <v>80.636341822918453</v>
          </cell>
          <cell r="U271">
            <v>112.18365817708154</v>
          </cell>
          <cell r="W271">
            <v>9.67</v>
          </cell>
          <cell r="X271">
            <v>9.75</v>
          </cell>
          <cell r="Y271">
            <v>8.51</v>
          </cell>
          <cell r="Z271">
            <v>1807049.87</v>
          </cell>
          <cell r="AB271">
            <v>6.72</v>
          </cell>
          <cell r="AC271">
            <v>441773.06</v>
          </cell>
          <cell r="AE271">
            <v>1.31</v>
          </cell>
          <cell r="AF271">
            <v>0.65</v>
          </cell>
          <cell r="AG271">
            <v>0.96</v>
          </cell>
          <cell r="AH271">
            <v>189543</v>
          </cell>
          <cell r="AJ271">
            <v>0.57999999999999996</v>
          </cell>
          <cell r="AK271">
            <v>0.28999999999999998</v>
          </cell>
          <cell r="AL271">
            <v>0.32</v>
          </cell>
          <cell r="AM271">
            <v>76615.850000000006</v>
          </cell>
          <cell r="AO271">
            <v>39.53</v>
          </cell>
          <cell r="AP271">
            <v>10.17</v>
          </cell>
          <cell r="AQ271">
            <v>4.16</v>
          </cell>
          <cell r="AR271">
            <v>61880.76</v>
          </cell>
          <cell r="AT271">
            <v>0.57999999999999996</v>
          </cell>
          <cell r="AU271">
            <v>0.52</v>
          </cell>
          <cell r="AV271">
            <v>0.77</v>
          </cell>
          <cell r="AW271">
            <v>133610.62</v>
          </cell>
          <cell r="AY271">
            <v>0.35</v>
          </cell>
          <cell r="AZ271">
            <v>0.17</v>
          </cell>
          <cell r="BA271">
            <v>0.25</v>
          </cell>
          <cell r="BB271">
            <v>44839.41</v>
          </cell>
          <cell r="BD271">
            <v>1.1599999999999999</v>
          </cell>
          <cell r="BE271">
            <v>0.57999999999999996</v>
          </cell>
          <cell r="BF271">
            <v>0.96</v>
          </cell>
          <cell r="BG271">
            <v>69187.5</v>
          </cell>
          <cell r="BI271">
            <v>0.57999999999999996</v>
          </cell>
          <cell r="BJ271">
            <v>0.28999999999999998</v>
          </cell>
          <cell r="BK271">
            <v>0.32</v>
          </cell>
          <cell r="BL271">
            <v>82031.460000000006</v>
          </cell>
          <cell r="BN271">
            <v>0.87</v>
          </cell>
          <cell r="BO271">
            <v>0.43</v>
          </cell>
          <cell r="BP271">
            <v>0.64</v>
          </cell>
          <cell r="BQ271">
            <v>49712.5</v>
          </cell>
          <cell r="BS271">
            <v>0.57999999999999996</v>
          </cell>
          <cell r="BT271">
            <v>0.28999999999999998</v>
          </cell>
          <cell r="BU271">
            <v>0.32</v>
          </cell>
          <cell r="BV271">
            <v>126943.25</v>
          </cell>
          <cell r="BX271">
            <v>0.57999999999999996</v>
          </cell>
          <cell r="BY271">
            <v>0.28999999999999998</v>
          </cell>
          <cell r="BZ271">
            <v>0.32</v>
          </cell>
          <cell r="CA271">
            <v>109972.66</v>
          </cell>
          <cell r="CC271">
            <v>1.1599999999999999</v>
          </cell>
          <cell r="CD271">
            <v>0.57999999999999996</v>
          </cell>
          <cell r="CE271">
            <v>0.96</v>
          </cell>
          <cell r="CF271">
            <v>83025</v>
          </cell>
          <cell r="CH271">
            <v>3276184.9400000004</v>
          </cell>
          <cell r="CJ271">
            <v>3214304.1800000006</v>
          </cell>
        </row>
        <row r="272">
          <cell r="A272" t="str">
            <v>1108700102600</v>
          </cell>
          <cell r="B272" t="str">
            <v>WINDSOR COMM UNIT SCH DIST 1</v>
          </cell>
          <cell r="C272" t="str">
            <v>SHELBY</v>
          </cell>
          <cell r="D272" t="str">
            <v>Unit</v>
          </cell>
          <cell r="E272">
            <v>341.36</v>
          </cell>
          <cell r="G272">
            <v>104.64999999999999</v>
          </cell>
          <cell r="H272">
            <v>128.99</v>
          </cell>
          <cell r="I272">
            <v>231.29999999999998</v>
          </cell>
          <cell r="K272">
            <v>164.06</v>
          </cell>
          <cell r="L272">
            <v>158.64999999999998</v>
          </cell>
          <cell r="M272">
            <v>74.989999999999995</v>
          </cell>
          <cell r="N272">
            <v>102.31</v>
          </cell>
          <cell r="P272">
            <v>53.16139008781068</v>
          </cell>
          <cell r="Q272">
            <v>51.488609912189311</v>
          </cell>
          <cell r="R272">
            <v>65.525921714540857</v>
          </cell>
          <cell r="S272">
            <v>63.464078285459152</v>
          </cell>
          <cell r="T272">
            <v>51.972688197648459</v>
          </cell>
          <cell r="U272">
            <v>50.337311802351543</v>
          </cell>
          <cell r="W272">
            <v>6.11</v>
          </cell>
          <cell r="X272">
            <v>5.81</v>
          </cell>
          <cell r="Y272">
            <v>4.6100000000000003</v>
          </cell>
          <cell r="Z272">
            <v>1065709.67</v>
          </cell>
          <cell r="AB272">
            <v>3.92</v>
          </cell>
          <cell r="AC272">
            <v>256675.87</v>
          </cell>
          <cell r="AE272">
            <v>0.82</v>
          </cell>
          <cell r="AF272">
            <v>0.37</v>
          </cell>
          <cell r="AG272">
            <v>0.51</v>
          </cell>
          <cell r="AH272">
            <v>109918.26</v>
          </cell>
          <cell r="AJ272">
            <v>0.36</v>
          </cell>
          <cell r="AK272">
            <v>0.16</v>
          </cell>
          <cell r="AL272">
            <v>0.17</v>
          </cell>
          <cell r="AM272">
            <v>44286.95</v>
          </cell>
          <cell r="AO272">
            <v>23.270000000000007</v>
          </cell>
          <cell r="AP272">
            <v>6.62</v>
          </cell>
          <cell r="AQ272">
            <v>2.42</v>
          </cell>
          <cell r="AR272">
            <v>37176.639999999999</v>
          </cell>
          <cell r="AT272">
            <v>0.36</v>
          </cell>
          <cell r="AU272">
            <v>0.28999999999999998</v>
          </cell>
          <cell r="AV272">
            <v>0.4</v>
          </cell>
          <cell r="AW272">
            <v>74693.3</v>
          </cell>
          <cell r="AY272">
            <v>0.21</v>
          </cell>
          <cell r="AZ272">
            <v>0.09</v>
          </cell>
          <cell r="BA272">
            <v>0.13</v>
          </cell>
          <cell r="BB272">
            <v>25040.19</v>
          </cell>
          <cell r="BD272">
            <v>0.72</v>
          </cell>
          <cell r="BE272">
            <v>0.33</v>
          </cell>
          <cell r="BF272">
            <v>0.51</v>
          </cell>
          <cell r="BG272">
            <v>39975</v>
          </cell>
          <cell r="BI272">
            <v>0.36</v>
          </cell>
          <cell r="BJ272">
            <v>0.16</v>
          </cell>
          <cell r="BK272">
            <v>0.17</v>
          </cell>
          <cell r="BL272">
            <v>47564.46</v>
          </cell>
          <cell r="BN272">
            <v>0.54</v>
          </cell>
          <cell r="BO272">
            <v>0.24</v>
          </cell>
          <cell r="BP272">
            <v>0.34</v>
          </cell>
          <cell r="BQ272">
            <v>28700</v>
          </cell>
          <cell r="BS272">
            <v>0.36</v>
          </cell>
          <cell r="BT272">
            <v>0.16</v>
          </cell>
          <cell r="BU272">
            <v>0.17</v>
          </cell>
          <cell r="BV272">
            <v>73605.75</v>
          </cell>
          <cell r="BX272">
            <v>0.36</v>
          </cell>
          <cell r="BY272">
            <v>0.16</v>
          </cell>
          <cell r="BZ272">
            <v>0.17</v>
          </cell>
          <cell r="CA272">
            <v>63765.66</v>
          </cell>
          <cell r="CC272">
            <v>0.72</v>
          </cell>
          <cell r="CD272">
            <v>0.33</v>
          </cell>
          <cell r="CE272">
            <v>0.51</v>
          </cell>
          <cell r="CF272">
            <v>47970</v>
          </cell>
          <cell r="CH272">
            <v>1915081.7499999998</v>
          </cell>
          <cell r="CJ272">
            <v>1877905.1099999999</v>
          </cell>
        </row>
        <row r="273">
          <cell r="A273" t="str">
            <v>0410132302600</v>
          </cell>
          <cell r="B273" t="str">
            <v>WINNEBAGO C U SCH DIST 323</v>
          </cell>
          <cell r="C273" t="str">
            <v>WINNEBAGO</v>
          </cell>
          <cell r="D273" t="str">
            <v>Unit</v>
          </cell>
          <cell r="E273">
            <v>1364.25</v>
          </cell>
          <cell r="G273">
            <v>357.5</v>
          </cell>
          <cell r="H273">
            <v>533.5</v>
          </cell>
          <cell r="I273">
            <v>993.5</v>
          </cell>
          <cell r="K273">
            <v>581.25</v>
          </cell>
          <cell r="L273">
            <v>568</v>
          </cell>
          <cell r="M273">
            <v>323</v>
          </cell>
          <cell r="N273">
            <v>460</v>
          </cell>
          <cell r="P273">
            <v>87.32420429311621</v>
          </cell>
          <cell r="Q273">
            <v>270.17579570688378</v>
          </cell>
          <cell r="R273">
            <v>130.31458179126574</v>
          </cell>
          <cell r="S273">
            <v>403.18541820873429</v>
          </cell>
          <cell r="T273">
            <v>112.36121391561807</v>
          </cell>
          <cell r="U273">
            <v>347.63878608438193</v>
          </cell>
          <cell r="W273">
            <v>19.329999999999998</v>
          </cell>
          <cell r="X273">
            <v>22.64</v>
          </cell>
          <cell r="Y273">
            <v>19.52</v>
          </cell>
          <cell r="Z273">
            <v>3985289.15</v>
          </cell>
          <cell r="AB273">
            <v>14.9</v>
          </cell>
          <cell r="AC273">
            <v>981392.44</v>
          </cell>
          <cell r="AE273">
            <v>2.9</v>
          </cell>
          <cell r="AF273">
            <v>1.61</v>
          </cell>
          <cell r="AG273">
            <v>2.2999999999999998</v>
          </cell>
          <cell r="AH273">
            <v>442590.47</v>
          </cell>
          <cell r="AJ273">
            <v>1.29</v>
          </cell>
          <cell r="AK273">
            <v>0.71</v>
          </cell>
          <cell r="AL273">
            <v>0.76</v>
          </cell>
          <cell r="AM273">
            <v>177854.68</v>
          </cell>
          <cell r="AO273">
            <v>87.77000000000001</v>
          </cell>
          <cell r="AP273">
            <v>18.86</v>
          </cell>
          <cell r="AQ273">
            <v>9.67</v>
          </cell>
          <cell r="AR273">
            <v>133118.04</v>
          </cell>
          <cell r="AT273">
            <v>1.29</v>
          </cell>
          <cell r="AU273">
            <v>1.29</v>
          </cell>
          <cell r="AV273">
            <v>1.84</v>
          </cell>
          <cell r="AW273">
            <v>316010.12</v>
          </cell>
          <cell r="AY273">
            <v>0.77</v>
          </cell>
          <cell r="AZ273">
            <v>0.43</v>
          </cell>
          <cell r="BA273">
            <v>0.61</v>
          </cell>
          <cell r="BB273">
            <v>105401.73</v>
          </cell>
          <cell r="BD273">
            <v>2.58</v>
          </cell>
          <cell r="BE273">
            <v>1.43</v>
          </cell>
          <cell r="BF273">
            <v>2.2999999999999998</v>
          </cell>
          <cell r="BG273">
            <v>161693.75</v>
          </cell>
          <cell r="BI273">
            <v>1.29</v>
          </cell>
          <cell r="BJ273">
            <v>0.71</v>
          </cell>
          <cell r="BK273">
            <v>0.76</v>
          </cell>
          <cell r="BL273">
            <v>190257.84</v>
          </cell>
          <cell r="BN273">
            <v>1.93</v>
          </cell>
          <cell r="BO273">
            <v>1.07</v>
          </cell>
          <cell r="BP273">
            <v>1.53</v>
          </cell>
          <cell r="BQ273">
            <v>116081.25</v>
          </cell>
          <cell r="BS273">
            <v>1.29</v>
          </cell>
          <cell r="BT273">
            <v>0.71</v>
          </cell>
          <cell r="BU273">
            <v>0.76</v>
          </cell>
          <cell r="BV273">
            <v>294423</v>
          </cell>
          <cell r="BX273">
            <v>1.29</v>
          </cell>
          <cell r="BY273">
            <v>0.71</v>
          </cell>
          <cell r="BZ273">
            <v>0.76</v>
          </cell>
          <cell r="CA273">
            <v>255062.64</v>
          </cell>
          <cell r="CC273">
            <v>2.58</v>
          </cell>
          <cell r="CD273">
            <v>1.43</v>
          </cell>
          <cell r="CE273">
            <v>2.2999999999999998</v>
          </cell>
          <cell r="CF273">
            <v>194032.5</v>
          </cell>
          <cell r="CH273">
            <v>7353207.6099999994</v>
          </cell>
          <cell r="CJ273">
            <v>7220089.5699999994</v>
          </cell>
        </row>
        <row r="274">
          <cell r="A274" t="str">
            <v>0501603600200</v>
          </cell>
          <cell r="B274" t="str">
            <v>WINNETKA SCHOOL DIST 36</v>
          </cell>
          <cell r="C274" t="str">
            <v>COOK</v>
          </cell>
          <cell r="D274" t="str">
            <v>Elementary</v>
          </cell>
          <cell r="E274">
            <v>1668.14</v>
          </cell>
          <cell r="G274">
            <v>633.49</v>
          </cell>
          <cell r="H274">
            <v>1023.6500000000001</v>
          </cell>
          <cell r="I274">
            <v>1023.6500000000001</v>
          </cell>
          <cell r="K274">
            <v>1028.82</v>
          </cell>
          <cell r="L274">
            <v>1017.82</v>
          </cell>
          <cell r="M274">
            <v>639.32000000000005</v>
          </cell>
          <cell r="N274">
            <v>0</v>
          </cell>
          <cell r="P274">
            <v>12.359083541523345</v>
          </cell>
          <cell r="Q274">
            <v>621.13091645847669</v>
          </cell>
          <cell r="R274">
            <v>19.970916458476651</v>
          </cell>
          <cell r="S274">
            <v>1003.6790835415235</v>
          </cell>
          <cell r="T274">
            <v>0</v>
          </cell>
          <cell r="U274">
            <v>0</v>
          </cell>
          <cell r="W274">
            <v>31.88</v>
          </cell>
          <cell r="X274">
            <v>41.14</v>
          </cell>
          <cell r="Y274">
            <v>0</v>
          </cell>
          <cell r="Z274">
            <v>4527751.1399999997</v>
          </cell>
          <cell r="AB274">
            <v>14.6</v>
          </cell>
          <cell r="AC274">
            <v>905550.22</v>
          </cell>
          <cell r="AE274">
            <v>5.14</v>
          </cell>
          <cell r="AF274">
            <v>3.19</v>
          </cell>
          <cell r="AG274">
            <v>0</v>
          </cell>
          <cell r="AH274">
            <v>516518.31</v>
          </cell>
          <cell r="AJ274">
            <v>2.2799999999999998</v>
          </cell>
          <cell r="AK274">
            <v>1.42</v>
          </cell>
          <cell r="AL274">
            <v>0</v>
          </cell>
          <cell r="AM274">
            <v>229425.9</v>
          </cell>
          <cell r="AO274">
            <v>101.86999999999999</v>
          </cell>
          <cell r="AP274">
            <v>13.11</v>
          </cell>
          <cell r="AQ274">
            <v>11.83</v>
          </cell>
          <cell r="AR274">
            <v>144209.99</v>
          </cell>
          <cell r="AT274">
            <v>2.2799999999999998</v>
          </cell>
          <cell r="AU274">
            <v>2.5499999999999998</v>
          </cell>
          <cell r="AV274">
            <v>0</v>
          </cell>
          <cell r="AW274">
            <v>324894.78000000003</v>
          </cell>
          <cell r="AY274">
            <v>1.37</v>
          </cell>
          <cell r="AZ274">
            <v>0.85</v>
          </cell>
          <cell r="BA274">
            <v>0</v>
          </cell>
          <cell r="BB274">
            <v>129277.26</v>
          </cell>
          <cell r="BD274">
            <v>4.57</v>
          </cell>
          <cell r="BE274">
            <v>2.84</v>
          </cell>
          <cell r="BF274">
            <v>0</v>
          </cell>
          <cell r="BG274">
            <v>189881.25</v>
          </cell>
          <cell r="BI274">
            <v>2.2799999999999998</v>
          </cell>
          <cell r="BJ274">
            <v>1.42</v>
          </cell>
          <cell r="BK274">
            <v>0</v>
          </cell>
          <cell r="BL274">
            <v>255055.8</v>
          </cell>
          <cell r="BN274">
            <v>3.42</v>
          </cell>
          <cell r="BO274">
            <v>2.13</v>
          </cell>
          <cell r="BP274">
            <v>0</v>
          </cell>
          <cell r="BQ274">
            <v>142218.75</v>
          </cell>
          <cell r="BS274">
            <v>2.2799999999999998</v>
          </cell>
          <cell r="BT274">
            <v>1.42</v>
          </cell>
          <cell r="BU274">
            <v>0</v>
          </cell>
          <cell r="BV274">
            <v>394697.5</v>
          </cell>
          <cell r="BX274">
            <v>2.2799999999999998</v>
          </cell>
          <cell r="BY274">
            <v>1.42</v>
          </cell>
          <cell r="BZ274">
            <v>0</v>
          </cell>
          <cell r="CA274">
            <v>341931.8</v>
          </cell>
          <cell r="CC274">
            <v>4.57</v>
          </cell>
          <cell r="CD274">
            <v>2.84</v>
          </cell>
          <cell r="CE274">
            <v>0</v>
          </cell>
          <cell r="CF274">
            <v>227857.5</v>
          </cell>
          <cell r="CH274">
            <v>8329270.1999999993</v>
          </cell>
          <cell r="CJ274">
            <v>8185060.209999999</v>
          </cell>
        </row>
        <row r="275">
          <cell r="A275" t="str">
            <v>0701612700200</v>
          </cell>
          <cell r="B275" t="str">
            <v>WORTH SCHOOL DISTRICT 127</v>
          </cell>
          <cell r="C275" t="str">
            <v>COOK</v>
          </cell>
          <cell r="D275" t="str">
            <v>Elementary</v>
          </cell>
          <cell r="E275">
            <v>1086.25</v>
          </cell>
          <cell r="G275">
            <v>408</v>
          </cell>
          <cell r="H275">
            <v>655</v>
          </cell>
          <cell r="I275">
            <v>655</v>
          </cell>
          <cell r="K275">
            <v>693.25</v>
          </cell>
          <cell r="L275">
            <v>670</v>
          </cell>
          <cell r="M275">
            <v>393</v>
          </cell>
          <cell r="N275">
            <v>0</v>
          </cell>
          <cell r="P275">
            <v>289.78363123236124</v>
          </cell>
          <cell r="Q275">
            <v>118.21636876763876</v>
          </cell>
          <cell r="R275">
            <v>465.2163687676387</v>
          </cell>
          <cell r="S275">
            <v>189.7836312323613</v>
          </cell>
          <cell r="T275">
            <v>0</v>
          </cell>
          <cell r="U275">
            <v>0</v>
          </cell>
          <cell r="W275">
            <v>25.22</v>
          </cell>
          <cell r="X275">
            <v>30.85</v>
          </cell>
          <cell r="Y275">
            <v>0</v>
          </cell>
          <cell r="Z275">
            <v>3476732.49</v>
          </cell>
          <cell r="AB275">
            <v>11.21</v>
          </cell>
          <cell r="AC275">
            <v>695346.49</v>
          </cell>
          <cell r="AE275">
            <v>3.46</v>
          </cell>
          <cell r="AF275">
            <v>1.96</v>
          </cell>
          <cell r="AG275">
            <v>0</v>
          </cell>
          <cell r="AH275">
            <v>336077.94</v>
          </cell>
          <cell r="AJ275">
            <v>1.54</v>
          </cell>
          <cell r="AK275">
            <v>0.87</v>
          </cell>
          <cell r="AL275">
            <v>0</v>
          </cell>
          <cell r="AM275">
            <v>149436.87</v>
          </cell>
          <cell r="AO275">
            <v>76.55</v>
          </cell>
          <cell r="AP275">
            <v>33.559999999999995</v>
          </cell>
          <cell r="AQ275">
            <v>7.7</v>
          </cell>
          <cell r="AR275">
            <v>136374.54999999999</v>
          </cell>
          <cell r="AT275">
            <v>1.54</v>
          </cell>
          <cell r="AU275">
            <v>1.57</v>
          </cell>
          <cell r="AV275">
            <v>0</v>
          </cell>
          <cell r="AW275">
            <v>209197.26</v>
          </cell>
          <cell r="AY275">
            <v>0.92</v>
          </cell>
          <cell r="AZ275">
            <v>0.52</v>
          </cell>
          <cell r="BA275">
            <v>0</v>
          </cell>
          <cell r="BB275">
            <v>83855.520000000004</v>
          </cell>
          <cell r="BD275">
            <v>3.08</v>
          </cell>
          <cell r="BE275">
            <v>1.74</v>
          </cell>
          <cell r="BF275">
            <v>0</v>
          </cell>
          <cell r="BG275">
            <v>123512.5</v>
          </cell>
          <cell r="BI275">
            <v>1.54</v>
          </cell>
          <cell r="BJ275">
            <v>0.87</v>
          </cell>
          <cell r="BK275">
            <v>0</v>
          </cell>
          <cell r="BL275">
            <v>166130.94</v>
          </cell>
          <cell r="BN275">
            <v>2.31</v>
          </cell>
          <cell r="BO275">
            <v>1.31</v>
          </cell>
          <cell r="BP275">
            <v>0</v>
          </cell>
          <cell r="BQ275">
            <v>92762.5</v>
          </cell>
          <cell r="BS275">
            <v>1.54</v>
          </cell>
          <cell r="BT275">
            <v>0.87</v>
          </cell>
          <cell r="BU275">
            <v>0</v>
          </cell>
          <cell r="BV275">
            <v>257086.75</v>
          </cell>
          <cell r="BX275">
            <v>1.54</v>
          </cell>
          <cell r="BY275">
            <v>0.87</v>
          </cell>
          <cell r="BZ275">
            <v>0</v>
          </cell>
          <cell r="CA275">
            <v>222717.74</v>
          </cell>
          <cell r="CC275">
            <v>3.08</v>
          </cell>
          <cell r="CD275">
            <v>1.74</v>
          </cell>
          <cell r="CE275">
            <v>0</v>
          </cell>
          <cell r="CF275">
            <v>148215</v>
          </cell>
          <cell r="CH275">
            <v>6097446.5500000007</v>
          </cell>
          <cell r="CJ275">
            <v>5961072.0000000009</v>
          </cell>
        </row>
        <row r="276">
          <cell r="A276" t="str">
            <v>1304100500400</v>
          </cell>
          <cell r="B276" t="str">
            <v>OPDYKE-BELLE-RIVE CC SCH DIST 5</v>
          </cell>
          <cell r="C276" t="str">
            <v>JEFFERSON</v>
          </cell>
          <cell r="D276" t="str">
            <v>Elementary</v>
          </cell>
          <cell r="E276">
            <v>160.94999999999999</v>
          </cell>
          <cell r="G276">
            <v>64.31</v>
          </cell>
          <cell r="H276">
            <v>94.31</v>
          </cell>
          <cell r="I276">
            <v>94.31</v>
          </cell>
          <cell r="K276">
            <v>99.46</v>
          </cell>
          <cell r="L276">
            <v>97.13</v>
          </cell>
          <cell r="M276">
            <v>61.489999999999995</v>
          </cell>
          <cell r="N276">
            <v>0</v>
          </cell>
          <cell r="P276">
            <v>36.217452401966959</v>
          </cell>
          <cell r="Q276">
            <v>28.092547598033043</v>
          </cell>
          <cell r="R276">
            <v>53.112547598033032</v>
          </cell>
          <cell r="S276">
            <v>41.19745240196697</v>
          </cell>
          <cell r="T276">
            <v>0</v>
          </cell>
          <cell r="U276">
            <v>0</v>
          </cell>
          <cell r="W276">
            <v>3.81</v>
          </cell>
          <cell r="X276">
            <v>4.3</v>
          </cell>
          <cell r="Y276">
            <v>0</v>
          </cell>
          <cell r="Z276">
            <v>502876.77</v>
          </cell>
          <cell r="AB276">
            <v>1.62</v>
          </cell>
          <cell r="AC276">
            <v>100575.35</v>
          </cell>
          <cell r="AE276">
            <v>0.49</v>
          </cell>
          <cell r="AF276">
            <v>0.3</v>
          </cell>
          <cell r="AG276">
            <v>0</v>
          </cell>
          <cell r="AH276">
            <v>48985.53</v>
          </cell>
          <cell r="AJ276">
            <v>0.22</v>
          </cell>
          <cell r="AK276">
            <v>0.13</v>
          </cell>
          <cell r="AL276">
            <v>0</v>
          </cell>
          <cell r="AM276">
            <v>21702.45</v>
          </cell>
          <cell r="AO276">
            <v>11.080000000000004</v>
          </cell>
          <cell r="AP276">
            <v>3.33</v>
          </cell>
          <cell r="AQ276">
            <v>1.1399999999999999</v>
          </cell>
          <cell r="AR276">
            <v>17910.189999999999</v>
          </cell>
          <cell r="AT276">
            <v>0.22</v>
          </cell>
          <cell r="AU276">
            <v>0.24</v>
          </cell>
          <cell r="AV276">
            <v>0</v>
          </cell>
          <cell r="AW276">
            <v>30942.36</v>
          </cell>
          <cell r="AY276">
            <v>0.13</v>
          </cell>
          <cell r="AZ276">
            <v>0.08</v>
          </cell>
          <cell r="BA276">
            <v>0</v>
          </cell>
          <cell r="BB276">
            <v>12228.93</v>
          </cell>
          <cell r="BD276">
            <v>0.44</v>
          </cell>
          <cell r="BE276">
            <v>0.27</v>
          </cell>
          <cell r="BF276">
            <v>0</v>
          </cell>
          <cell r="BG276">
            <v>18193.75</v>
          </cell>
          <cell r="BI276">
            <v>0.22</v>
          </cell>
          <cell r="BJ276">
            <v>0.13</v>
          </cell>
          <cell r="BK276">
            <v>0</v>
          </cell>
          <cell r="BL276">
            <v>24126.9</v>
          </cell>
          <cell r="BN276">
            <v>0.33</v>
          </cell>
          <cell r="BO276">
            <v>0.2</v>
          </cell>
          <cell r="BP276">
            <v>0</v>
          </cell>
          <cell r="BQ276">
            <v>13581.25</v>
          </cell>
          <cell r="BS276">
            <v>0.22</v>
          </cell>
          <cell r="BT276">
            <v>0.13</v>
          </cell>
          <cell r="BU276">
            <v>0</v>
          </cell>
          <cell r="BV276">
            <v>37336.25</v>
          </cell>
          <cell r="BX276">
            <v>0.22</v>
          </cell>
          <cell r="BY276">
            <v>0.13</v>
          </cell>
          <cell r="BZ276">
            <v>0</v>
          </cell>
          <cell r="CA276">
            <v>32344.9</v>
          </cell>
          <cell r="CC276">
            <v>0.44</v>
          </cell>
          <cell r="CD276">
            <v>0.27</v>
          </cell>
          <cell r="CE276">
            <v>0</v>
          </cell>
          <cell r="CF276">
            <v>21832.5</v>
          </cell>
          <cell r="CH276">
            <v>882637.13</v>
          </cell>
          <cell r="CJ276">
            <v>864726.94000000006</v>
          </cell>
        </row>
        <row r="277">
          <cell r="A277" t="str">
            <v>1304100600400</v>
          </cell>
          <cell r="B277" t="str">
            <v>GRAND PRAIRIE C C SCH DIST 6</v>
          </cell>
          <cell r="C277" t="str">
            <v>JEFFERSON</v>
          </cell>
          <cell r="D277" t="str">
            <v>Elementary</v>
          </cell>
          <cell r="E277">
            <v>83.13</v>
          </cell>
          <cell r="G277">
            <v>37.99</v>
          </cell>
          <cell r="H277">
            <v>44.980000000000004</v>
          </cell>
          <cell r="I277">
            <v>44.980000000000004</v>
          </cell>
          <cell r="K277">
            <v>58.309999999999995</v>
          </cell>
          <cell r="L277">
            <v>58.15</v>
          </cell>
          <cell r="M277">
            <v>24.82</v>
          </cell>
          <cell r="N277">
            <v>0</v>
          </cell>
          <cell r="P277">
            <v>19.990881041340241</v>
          </cell>
          <cell r="Q277">
            <v>17.999118958659761</v>
          </cell>
          <cell r="R277">
            <v>23.669118958659755</v>
          </cell>
          <cell r="S277">
            <v>21.310881041340249</v>
          </cell>
          <cell r="T277">
            <v>0</v>
          </cell>
          <cell r="U277">
            <v>0</v>
          </cell>
          <cell r="W277">
            <v>2.23</v>
          </cell>
          <cell r="X277">
            <v>2.0299999999999998</v>
          </cell>
          <cell r="Y277">
            <v>0</v>
          </cell>
          <cell r="Z277">
            <v>264149.82</v>
          </cell>
          <cell r="AB277">
            <v>0.85</v>
          </cell>
          <cell r="AC277">
            <v>52829.96</v>
          </cell>
          <cell r="AE277">
            <v>0.28999999999999998</v>
          </cell>
          <cell r="AF277">
            <v>0.12</v>
          </cell>
          <cell r="AG277">
            <v>0</v>
          </cell>
          <cell r="AH277">
            <v>25422.87</v>
          </cell>
          <cell r="AJ277">
            <v>0.12</v>
          </cell>
          <cell r="AK277">
            <v>0.05</v>
          </cell>
          <cell r="AL277">
            <v>0</v>
          </cell>
          <cell r="AM277">
            <v>10541.19</v>
          </cell>
          <cell r="AO277">
            <v>5.79</v>
          </cell>
          <cell r="AP277">
            <v>1.6400000000000001</v>
          </cell>
          <cell r="AQ277">
            <v>0.57999999999999996</v>
          </cell>
          <cell r="AR277">
            <v>9231.0300000000007</v>
          </cell>
          <cell r="AT277">
            <v>0.12</v>
          </cell>
          <cell r="AU277">
            <v>0.09</v>
          </cell>
          <cell r="AV277">
            <v>0</v>
          </cell>
          <cell r="AW277">
            <v>14125.86</v>
          </cell>
          <cell r="AY277">
            <v>7.0000000000000007E-2</v>
          </cell>
          <cell r="AZ277">
            <v>0.03</v>
          </cell>
          <cell r="BA277">
            <v>0</v>
          </cell>
          <cell r="BB277">
            <v>5823.3</v>
          </cell>
          <cell r="BD277">
            <v>0.25</v>
          </cell>
          <cell r="BE277">
            <v>0.11</v>
          </cell>
          <cell r="BF277">
            <v>0</v>
          </cell>
          <cell r="BG277">
            <v>9225</v>
          </cell>
          <cell r="BI277">
            <v>0.12</v>
          </cell>
          <cell r="BJ277">
            <v>0.05</v>
          </cell>
          <cell r="BK277">
            <v>0</v>
          </cell>
          <cell r="BL277">
            <v>11718.78</v>
          </cell>
          <cell r="BN277">
            <v>0.19</v>
          </cell>
          <cell r="BO277">
            <v>0.08</v>
          </cell>
          <cell r="BP277">
            <v>0</v>
          </cell>
          <cell r="BQ277">
            <v>6918.75</v>
          </cell>
          <cell r="BS277">
            <v>0.12</v>
          </cell>
          <cell r="BT277">
            <v>0.05</v>
          </cell>
          <cell r="BU277">
            <v>0</v>
          </cell>
          <cell r="BV277">
            <v>18134.75</v>
          </cell>
          <cell r="BX277">
            <v>0.12</v>
          </cell>
          <cell r="BY277">
            <v>0.05</v>
          </cell>
          <cell r="BZ277">
            <v>0</v>
          </cell>
          <cell r="CA277">
            <v>15710.38</v>
          </cell>
          <cell r="CC277">
            <v>0.25</v>
          </cell>
          <cell r="CD277">
            <v>0.11</v>
          </cell>
          <cell r="CE277">
            <v>0</v>
          </cell>
          <cell r="CF277">
            <v>11070</v>
          </cell>
          <cell r="CH277">
            <v>454901.69000000006</v>
          </cell>
          <cell r="CJ277">
            <v>445670.66000000003</v>
          </cell>
        </row>
        <row r="278">
          <cell r="A278" t="str">
            <v>1304101200400</v>
          </cell>
          <cell r="B278" t="str">
            <v>MCCLELLAN C C SCHOOL DIST 12</v>
          </cell>
          <cell r="C278" t="str">
            <v>JEFFERSON</v>
          </cell>
          <cell r="D278" t="str">
            <v>Elementary</v>
          </cell>
          <cell r="E278">
            <v>61.46</v>
          </cell>
          <cell r="G278">
            <v>26.659999999999997</v>
          </cell>
          <cell r="H278">
            <v>34.64</v>
          </cell>
          <cell r="I278">
            <v>34.64</v>
          </cell>
          <cell r="K278">
            <v>39.980000000000004</v>
          </cell>
          <cell r="L278">
            <v>39.819999999999993</v>
          </cell>
          <cell r="M278">
            <v>21.48</v>
          </cell>
          <cell r="N278">
            <v>0</v>
          </cell>
          <cell r="P278">
            <v>13.625738988580748</v>
          </cell>
          <cell r="Q278">
            <v>13.034261011419249</v>
          </cell>
          <cell r="R278">
            <v>17.704261011419248</v>
          </cell>
          <cell r="S278">
            <v>16.935738988580752</v>
          </cell>
          <cell r="T278">
            <v>0</v>
          </cell>
          <cell r="U278">
            <v>0</v>
          </cell>
          <cell r="W278">
            <v>1.56</v>
          </cell>
          <cell r="X278">
            <v>1.56</v>
          </cell>
          <cell r="Y278">
            <v>0</v>
          </cell>
          <cell r="Z278">
            <v>193461.84</v>
          </cell>
          <cell r="AB278">
            <v>0.62</v>
          </cell>
          <cell r="AC278">
            <v>38692.36</v>
          </cell>
          <cell r="AE278">
            <v>0.19</v>
          </cell>
          <cell r="AF278">
            <v>0.1</v>
          </cell>
          <cell r="AG278">
            <v>0</v>
          </cell>
          <cell r="AH278">
            <v>17982.03</v>
          </cell>
          <cell r="AJ278">
            <v>0.08</v>
          </cell>
          <cell r="AK278">
            <v>0.04</v>
          </cell>
          <cell r="AL278">
            <v>0</v>
          </cell>
          <cell r="AM278">
            <v>7440.84</v>
          </cell>
          <cell r="AO278">
            <v>4.22</v>
          </cell>
          <cell r="AP278">
            <v>1.2</v>
          </cell>
          <cell r="AQ278">
            <v>0.43</v>
          </cell>
          <cell r="AR278">
            <v>6737.09</v>
          </cell>
          <cell r="AT278">
            <v>0.08</v>
          </cell>
          <cell r="AU278">
            <v>0.08</v>
          </cell>
          <cell r="AV278">
            <v>0</v>
          </cell>
          <cell r="AW278">
            <v>10762.56</v>
          </cell>
          <cell r="AY278">
            <v>0.05</v>
          </cell>
          <cell r="AZ278">
            <v>0.02</v>
          </cell>
          <cell r="BA278">
            <v>0</v>
          </cell>
          <cell r="BB278">
            <v>4076.31</v>
          </cell>
          <cell r="BD278">
            <v>0.17</v>
          </cell>
          <cell r="BE278">
            <v>0.09</v>
          </cell>
          <cell r="BF278">
            <v>0</v>
          </cell>
          <cell r="BG278">
            <v>6662.5</v>
          </cell>
          <cell r="BI278">
            <v>0.08</v>
          </cell>
          <cell r="BJ278">
            <v>0.04</v>
          </cell>
          <cell r="BK278">
            <v>0</v>
          </cell>
          <cell r="BL278">
            <v>8272.08</v>
          </cell>
          <cell r="BN278">
            <v>0.13</v>
          </cell>
          <cell r="BO278">
            <v>7.0000000000000007E-2</v>
          </cell>
          <cell r="BP278">
            <v>0</v>
          </cell>
          <cell r="BQ278">
            <v>5125</v>
          </cell>
          <cell r="BS278">
            <v>0.08</v>
          </cell>
          <cell r="BT278">
            <v>0.04</v>
          </cell>
          <cell r="BU278">
            <v>0</v>
          </cell>
          <cell r="BV278">
            <v>12801</v>
          </cell>
          <cell r="BX278">
            <v>0.08</v>
          </cell>
          <cell r="BY278">
            <v>0.04</v>
          </cell>
          <cell r="BZ278">
            <v>0</v>
          </cell>
          <cell r="CA278">
            <v>11089.68</v>
          </cell>
          <cell r="CC278">
            <v>0.17</v>
          </cell>
          <cell r="CD278">
            <v>0.09</v>
          </cell>
          <cell r="CE278">
            <v>0</v>
          </cell>
          <cell r="CF278">
            <v>7995</v>
          </cell>
          <cell r="CH278">
            <v>331098.29000000004</v>
          </cell>
          <cell r="CJ278">
            <v>324361.2</v>
          </cell>
        </row>
        <row r="279">
          <cell r="A279" t="str">
            <v>1304107900200</v>
          </cell>
          <cell r="B279" t="str">
            <v>SUMMERSVILLE SCHOOL DIST 79</v>
          </cell>
          <cell r="C279" t="str">
            <v>JEFFERSON</v>
          </cell>
          <cell r="D279" t="str">
            <v>Elementary</v>
          </cell>
          <cell r="E279">
            <v>251.25</v>
          </cell>
          <cell r="G279">
            <v>115</v>
          </cell>
          <cell r="H279">
            <v>134.5</v>
          </cell>
          <cell r="I279">
            <v>134.5</v>
          </cell>
          <cell r="K279">
            <v>181.25</v>
          </cell>
          <cell r="L279">
            <v>179.5</v>
          </cell>
          <cell r="M279">
            <v>70</v>
          </cell>
          <cell r="N279">
            <v>0</v>
          </cell>
          <cell r="P279">
            <v>53.927855711422851</v>
          </cell>
          <cell r="Q279">
            <v>61.072144288577149</v>
          </cell>
          <cell r="R279">
            <v>63.072144288577157</v>
          </cell>
          <cell r="S279">
            <v>71.427855711422836</v>
          </cell>
          <cell r="T279">
            <v>0</v>
          </cell>
          <cell r="U279">
            <v>0</v>
          </cell>
          <cell r="W279">
            <v>6.64</v>
          </cell>
          <cell r="X279">
            <v>6.01</v>
          </cell>
          <cell r="Y279">
            <v>0</v>
          </cell>
          <cell r="Z279">
            <v>784388.55</v>
          </cell>
          <cell r="AB279">
            <v>2.5299999999999998</v>
          </cell>
          <cell r="AC279">
            <v>156877.71</v>
          </cell>
          <cell r="AE279">
            <v>0.9</v>
          </cell>
          <cell r="AF279">
            <v>0.35</v>
          </cell>
          <cell r="AG279">
            <v>0</v>
          </cell>
          <cell r="AH279">
            <v>77508.75</v>
          </cell>
          <cell r="AJ279">
            <v>0.4</v>
          </cell>
          <cell r="AK279">
            <v>0.15</v>
          </cell>
          <cell r="AL279">
            <v>0</v>
          </cell>
          <cell r="AM279">
            <v>34103.85</v>
          </cell>
          <cell r="AO279">
            <v>17.309999999999995</v>
          </cell>
          <cell r="AP279">
            <v>4.6500000000000004</v>
          </cell>
          <cell r="AQ279">
            <v>1.78</v>
          </cell>
          <cell r="AR279">
            <v>27314.42</v>
          </cell>
          <cell r="AT279">
            <v>0.4</v>
          </cell>
          <cell r="AU279">
            <v>0.28000000000000003</v>
          </cell>
          <cell r="AV279">
            <v>0</v>
          </cell>
          <cell r="AW279">
            <v>45740.88</v>
          </cell>
          <cell r="AY279">
            <v>0.24</v>
          </cell>
          <cell r="AZ279">
            <v>0.09</v>
          </cell>
          <cell r="BA279">
            <v>0</v>
          </cell>
          <cell r="BB279">
            <v>19216.89</v>
          </cell>
          <cell r="BD279">
            <v>0.8</v>
          </cell>
          <cell r="BE279">
            <v>0.31</v>
          </cell>
          <cell r="BF279">
            <v>0</v>
          </cell>
          <cell r="BG279">
            <v>28443.75</v>
          </cell>
          <cell r="BI279">
            <v>0.4</v>
          </cell>
          <cell r="BJ279">
            <v>0.15</v>
          </cell>
          <cell r="BK279">
            <v>0</v>
          </cell>
          <cell r="BL279">
            <v>37913.699999999997</v>
          </cell>
          <cell r="BN279">
            <v>0.6</v>
          </cell>
          <cell r="BO279">
            <v>0.23</v>
          </cell>
          <cell r="BP279">
            <v>0</v>
          </cell>
          <cell r="BQ279">
            <v>21268.75</v>
          </cell>
          <cell r="BS279">
            <v>0.4</v>
          </cell>
          <cell r="BT279">
            <v>0.15</v>
          </cell>
          <cell r="BU279">
            <v>0</v>
          </cell>
          <cell r="BV279">
            <v>58671.25</v>
          </cell>
          <cell r="BX279">
            <v>0.4</v>
          </cell>
          <cell r="BY279">
            <v>0.15</v>
          </cell>
          <cell r="BZ279">
            <v>0</v>
          </cell>
          <cell r="CA279">
            <v>50827.7</v>
          </cell>
          <cell r="CC279">
            <v>0.8</v>
          </cell>
          <cell r="CD279">
            <v>0.31</v>
          </cell>
          <cell r="CE279">
            <v>0</v>
          </cell>
          <cell r="CF279">
            <v>34132.5</v>
          </cell>
          <cell r="CH279">
            <v>1376408.6999999997</v>
          </cell>
          <cell r="CJ279">
            <v>1349094.2799999998</v>
          </cell>
        </row>
        <row r="280">
          <cell r="A280" t="str">
            <v>1304108000200</v>
          </cell>
          <cell r="B280" t="str">
            <v>MOUNT VERNON SCHOOL DIST 80</v>
          </cell>
          <cell r="C280" t="str">
            <v>JEFFERSON</v>
          </cell>
          <cell r="D280" t="str">
            <v>Elementary</v>
          </cell>
          <cell r="E280">
            <v>1398.38</v>
          </cell>
          <cell r="G280">
            <v>680.15</v>
          </cell>
          <cell r="H280">
            <v>700.82</v>
          </cell>
          <cell r="I280">
            <v>700.82</v>
          </cell>
          <cell r="K280">
            <v>1003.22</v>
          </cell>
          <cell r="L280">
            <v>985.81</v>
          </cell>
          <cell r="M280">
            <v>395.16000000000008</v>
          </cell>
          <cell r="N280">
            <v>0</v>
          </cell>
          <cell r="P280">
            <v>538.32013005351303</v>
          </cell>
          <cell r="Q280">
            <v>141.82986994648695</v>
          </cell>
          <cell r="R280">
            <v>554.67986994648686</v>
          </cell>
          <cell r="S280">
            <v>146.14013005351319</v>
          </cell>
          <cell r="T280">
            <v>0</v>
          </cell>
          <cell r="U280">
            <v>0</v>
          </cell>
          <cell r="W280">
            <v>42.97</v>
          </cell>
          <cell r="X280">
            <v>33.57</v>
          </cell>
          <cell r="Y280">
            <v>0</v>
          </cell>
          <cell r="Z280">
            <v>4746015.78</v>
          </cell>
          <cell r="AB280">
            <v>15.3</v>
          </cell>
          <cell r="AC280">
            <v>949203.15</v>
          </cell>
          <cell r="AE280">
            <v>5.01</v>
          </cell>
          <cell r="AF280">
            <v>1.97</v>
          </cell>
          <cell r="AG280">
            <v>0</v>
          </cell>
          <cell r="AH280">
            <v>432808.86</v>
          </cell>
          <cell r="AJ280">
            <v>2.2200000000000002</v>
          </cell>
          <cell r="AK280">
            <v>0.87</v>
          </cell>
          <cell r="AL280">
            <v>0</v>
          </cell>
          <cell r="AM280">
            <v>191601.63</v>
          </cell>
          <cell r="AO280">
            <v>103.75999999999999</v>
          </cell>
          <cell r="AP280">
            <v>38.429999999999993</v>
          </cell>
          <cell r="AQ280">
            <v>9.91</v>
          </cell>
          <cell r="AR280">
            <v>176090.71</v>
          </cell>
          <cell r="AT280">
            <v>2.2200000000000002</v>
          </cell>
          <cell r="AU280">
            <v>1.58</v>
          </cell>
          <cell r="AV280">
            <v>0</v>
          </cell>
          <cell r="AW280">
            <v>255610.8</v>
          </cell>
          <cell r="AY280">
            <v>1.33</v>
          </cell>
          <cell r="AZ280">
            <v>0.52</v>
          </cell>
          <cell r="BA280">
            <v>0</v>
          </cell>
          <cell r="BB280">
            <v>107731.05</v>
          </cell>
          <cell r="BD280">
            <v>4.45</v>
          </cell>
          <cell r="BE280">
            <v>1.75</v>
          </cell>
          <cell r="BF280">
            <v>0</v>
          </cell>
          <cell r="BG280">
            <v>158875</v>
          </cell>
          <cell r="BI280">
            <v>2.2200000000000002</v>
          </cell>
          <cell r="BJ280">
            <v>0.87</v>
          </cell>
          <cell r="BK280">
            <v>0</v>
          </cell>
          <cell r="BL280">
            <v>213006.06</v>
          </cell>
          <cell r="BN280">
            <v>3.34</v>
          </cell>
          <cell r="BO280">
            <v>1.31</v>
          </cell>
          <cell r="BP280">
            <v>0</v>
          </cell>
          <cell r="BQ280">
            <v>119156.25</v>
          </cell>
          <cell r="BS280">
            <v>2.2200000000000002</v>
          </cell>
          <cell r="BT280">
            <v>0.87</v>
          </cell>
          <cell r="BU280">
            <v>0</v>
          </cell>
          <cell r="BV280">
            <v>329625.75</v>
          </cell>
          <cell r="BX280">
            <v>2.2200000000000002</v>
          </cell>
          <cell r="BY280">
            <v>0.87</v>
          </cell>
          <cell r="BZ280">
            <v>0</v>
          </cell>
          <cell r="CA280">
            <v>285559.26</v>
          </cell>
          <cell r="CC280">
            <v>4.45</v>
          </cell>
          <cell r="CD280">
            <v>1.75</v>
          </cell>
          <cell r="CE280">
            <v>0</v>
          </cell>
          <cell r="CF280">
            <v>190650</v>
          </cell>
          <cell r="CH280">
            <v>8155934.2999999998</v>
          </cell>
          <cell r="CJ280">
            <v>7979843.5899999999</v>
          </cell>
        </row>
        <row r="281">
          <cell r="A281" t="str">
            <v>1304108200200</v>
          </cell>
          <cell r="B281" t="str">
            <v>BETHEL SCHOOL DISTRICT 82</v>
          </cell>
          <cell r="C281" t="str">
            <v>JEFFERSON</v>
          </cell>
          <cell r="D281" t="str">
            <v>Elementary</v>
          </cell>
          <cell r="E281">
            <v>172.75</v>
          </cell>
          <cell r="G281">
            <v>79.5</v>
          </cell>
          <cell r="H281">
            <v>91</v>
          </cell>
          <cell r="I281">
            <v>91</v>
          </cell>
          <cell r="K281">
            <v>115.25</v>
          </cell>
          <cell r="L281">
            <v>113</v>
          </cell>
          <cell r="M281">
            <v>57.5</v>
          </cell>
          <cell r="N281">
            <v>0</v>
          </cell>
          <cell r="P281">
            <v>56.41935483870968</v>
          </cell>
          <cell r="Q281">
            <v>23.08064516129032</v>
          </cell>
          <cell r="R281">
            <v>64.58064516129032</v>
          </cell>
          <cell r="S281">
            <v>26.41935483870968</v>
          </cell>
          <cell r="T281">
            <v>0</v>
          </cell>
          <cell r="U281">
            <v>0</v>
          </cell>
          <cell r="W281">
            <v>4.91</v>
          </cell>
          <cell r="X281">
            <v>4.28</v>
          </cell>
          <cell r="Y281">
            <v>0</v>
          </cell>
          <cell r="Z281">
            <v>569844.32999999996</v>
          </cell>
          <cell r="AB281">
            <v>1.83</v>
          </cell>
          <cell r="AC281">
            <v>113968.86</v>
          </cell>
          <cell r="AE281">
            <v>0.56999999999999995</v>
          </cell>
          <cell r="AF281">
            <v>0.28000000000000003</v>
          </cell>
          <cell r="AG281">
            <v>0</v>
          </cell>
          <cell r="AH281">
            <v>52705.95</v>
          </cell>
          <cell r="AJ281">
            <v>0.25</v>
          </cell>
          <cell r="AK281">
            <v>0.12</v>
          </cell>
          <cell r="AL281">
            <v>0</v>
          </cell>
          <cell r="AM281">
            <v>22942.59</v>
          </cell>
          <cell r="AO281">
            <v>12.46</v>
          </cell>
          <cell r="AP281">
            <v>4.18</v>
          </cell>
          <cell r="AQ281">
            <v>1.22</v>
          </cell>
          <cell r="AR281">
            <v>20635.97</v>
          </cell>
          <cell r="AT281">
            <v>0.25</v>
          </cell>
          <cell r="AU281">
            <v>0.23</v>
          </cell>
          <cell r="AV281">
            <v>0</v>
          </cell>
          <cell r="AW281">
            <v>32287.68</v>
          </cell>
          <cell r="AY281">
            <v>0.15</v>
          </cell>
          <cell r="AZ281">
            <v>7.0000000000000007E-2</v>
          </cell>
          <cell r="BA281">
            <v>0</v>
          </cell>
          <cell r="BB281">
            <v>12811.26</v>
          </cell>
          <cell r="BD281">
            <v>0.51</v>
          </cell>
          <cell r="BE281">
            <v>0.25</v>
          </cell>
          <cell r="BF281">
            <v>0</v>
          </cell>
          <cell r="BG281">
            <v>19475</v>
          </cell>
          <cell r="BI281">
            <v>0.25</v>
          </cell>
          <cell r="BJ281">
            <v>0.12</v>
          </cell>
          <cell r="BK281">
            <v>0</v>
          </cell>
          <cell r="BL281">
            <v>25505.58</v>
          </cell>
          <cell r="BN281">
            <v>0.38</v>
          </cell>
          <cell r="BO281">
            <v>0.19</v>
          </cell>
          <cell r="BP281">
            <v>0</v>
          </cell>
          <cell r="BQ281">
            <v>14606.25</v>
          </cell>
          <cell r="BS281">
            <v>0.25</v>
          </cell>
          <cell r="BT281">
            <v>0.12</v>
          </cell>
          <cell r="BU281">
            <v>0</v>
          </cell>
          <cell r="BV281">
            <v>39469.75</v>
          </cell>
          <cell r="BX281">
            <v>0.25</v>
          </cell>
          <cell r="BY281">
            <v>0.12</v>
          </cell>
          <cell r="BZ281">
            <v>0</v>
          </cell>
          <cell r="CA281">
            <v>34193.18</v>
          </cell>
          <cell r="CC281">
            <v>0.51</v>
          </cell>
          <cell r="CD281">
            <v>0.25</v>
          </cell>
          <cell r="CE281">
            <v>0</v>
          </cell>
          <cell r="CF281">
            <v>23370</v>
          </cell>
          <cell r="CH281">
            <v>981816.39999999991</v>
          </cell>
          <cell r="CJ281">
            <v>961180.42999999993</v>
          </cell>
        </row>
        <row r="282">
          <cell r="A282" t="str">
            <v>1304109900400</v>
          </cell>
          <cell r="B282" t="str">
            <v>FARRINGTON C C SCHOOL DIST 99</v>
          </cell>
          <cell r="C282" t="str">
            <v>JEFFERSON</v>
          </cell>
          <cell r="D282" t="str">
            <v>Elementary</v>
          </cell>
          <cell r="E282">
            <v>64.14</v>
          </cell>
          <cell r="G282">
            <v>24.65</v>
          </cell>
          <cell r="H282">
            <v>39.159999999999997</v>
          </cell>
          <cell r="I282">
            <v>39.159999999999997</v>
          </cell>
          <cell r="K282">
            <v>43.980000000000004</v>
          </cell>
          <cell r="L282">
            <v>43.65</v>
          </cell>
          <cell r="M282">
            <v>20.16</v>
          </cell>
          <cell r="N282">
            <v>0</v>
          </cell>
          <cell r="P282">
            <v>8.7536279580003136</v>
          </cell>
          <cell r="Q282">
            <v>15.896372041999685</v>
          </cell>
          <cell r="R282">
            <v>13.906372041999685</v>
          </cell>
          <cell r="S282">
            <v>25.253627958000312</v>
          </cell>
          <cell r="T282">
            <v>0</v>
          </cell>
          <cell r="U282">
            <v>0</v>
          </cell>
          <cell r="W282">
            <v>1.37</v>
          </cell>
          <cell r="X282">
            <v>1.7</v>
          </cell>
          <cell r="Y282">
            <v>0</v>
          </cell>
          <cell r="Z282">
            <v>190361.49</v>
          </cell>
          <cell r="AB282">
            <v>0.61</v>
          </cell>
          <cell r="AC282">
            <v>38072.29</v>
          </cell>
          <cell r="AE282">
            <v>0.21</v>
          </cell>
          <cell r="AF282">
            <v>0.1</v>
          </cell>
          <cell r="AG282">
            <v>0</v>
          </cell>
          <cell r="AH282">
            <v>19222.169999999998</v>
          </cell>
          <cell r="AJ282">
            <v>0.09</v>
          </cell>
          <cell r="AK282">
            <v>0.04</v>
          </cell>
          <cell r="AL282">
            <v>0</v>
          </cell>
          <cell r="AM282">
            <v>8060.91</v>
          </cell>
          <cell r="AO282">
            <v>4.1899999999999995</v>
          </cell>
          <cell r="AP282">
            <v>0.99</v>
          </cell>
          <cell r="AQ282">
            <v>0.45</v>
          </cell>
          <cell r="AR282">
            <v>6457.36</v>
          </cell>
          <cell r="AT282">
            <v>0.09</v>
          </cell>
          <cell r="AU282">
            <v>0.08</v>
          </cell>
          <cell r="AV282">
            <v>0</v>
          </cell>
          <cell r="AW282">
            <v>11435.22</v>
          </cell>
          <cell r="AY282">
            <v>0.05</v>
          </cell>
          <cell r="AZ282">
            <v>0.02</v>
          </cell>
          <cell r="BA282">
            <v>0</v>
          </cell>
          <cell r="BB282">
            <v>4076.31</v>
          </cell>
          <cell r="BD282">
            <v>0.19</v>
          </cell>
          <cell r="BE282">
            <v>0.08</v>
          </cell>
          <cell r="BF282">
            <v>0</v>
          </cell>
          <cell r="BG282">
            <v>6918.75</v>
          </cell>
          <cell r="BI282">
            <v>0.09</v>
          </cell>
          <cell r="BJ282">
            <v>0.04</v>
          </cell>
          <cell r="BK282">
            <v>0</v>
          </cell>
          <cell r="BL282">
            <v>8961.42</v>
          </cell>
          <cell r="BN282">
            <v>0.14000000000000001</v>
          </cell>
          <cell r="BO282">
            <v>0.06</v>
          </cell>
          <cell r="BP282">
            <v>0</v>
          </cell>
          <cell r="BQ282">
            <v>5125</v>
          </cell>
          <cell r="BS282">
            <v>0.09</v>
          </cell>
          <cell r="BT282">
            <v>0.04</v>
          </cell>
          <cell r="BU282">
            <v>0</v>
          </cell>
          <cell r="BV282">
            <v>13867.75</v>
          </cell>
          <cell r="BX282">
            <v>0.09</v>
          </cell>
          <cell r="BY282">
            <v>0.04</v>
          </cell>
          <cell r="BZ282">
            <v>0</v>
          </cell>
          <cell r="CA282">
            <v>12013.82</v>
          </cell>
          <cell r="CC282">
            <v>0.19</v>
          </cell>
          <cell r="CD282">
            <v>0.08</v>
          </cell>
          <cell r="CE282">
            <v>0</v>
          </cell>
          <cell r="CF282">
            <v>8302.5</v>
          </cell>
          <cell r="CH282">
            <v>332874.99</v>
          </cell>
          <cell r="CJ282">
            <v>326417.63</v>
          </cell>
        </row>
        <row r="283">
          <cell r="A283" t="str">
            <v>1304117800400</v>
          </cell>
          <cell r="B283" t="str">
            <v>SPRING GARDEN CONS SCHL DIST 178</v>
          </cell>
          <cell r="C283" t="str">
            <v>JEFFERSON</v>
          </cell>
          <cell r="D283" t="str">
            <v>Elementary</v>
          </cell>
          <cell r="E283">
            <v>238.05</v>
          </cell>
          <cell r="G283">
            <v>115.14999999999999</v>
          </cell>
          <cell r="H283">
            <v>121.32</v>
          </cell>
          <cell r="I283">
            <v>121.32</v>
          </cell>
          <cell r="K283">
            <v>170.39</v>
          </cell>
          <cell r="L283">
            <v>168.80999999999997</v>
          </cell>
          <cell r="M283">
            <v>67.66</v>
          </cell>
          <cell r="N283">
            <v>0</v>
          </cell>
          <cell r="P283">
            <v>58.921427665242945</v>
          </cell>
          <cell r="Q283">
            <v>56.228572334757047</v>
          </cell>
          <cell r="R283">
            <v>62.078572334757055</v>
          </cell>
          <cell r="S283">
            <v>59.241427665242938</v>
          </cell>
          <cell r="T283">
            <v>0</v>
          </cell>
          <cell r="U283">
            <v>0</v>
          </cell>
          <cell r="W283">
            <v>6.73</v>
          </cell>
          <cell r="X283">
            <v>5.47</v>
          </cell>
          <cell r="Y283">
            <v>0</v>
          </cell>
          <cell r="Z283">
            <v>756485.4</v>
          </cell>
          <cell r="AB283">
            <v>2.44</v>
          </cell>
          <cell r="AC283">
            <v>151297.07999999999</v>
          </cell>
          <cell r="AE283">
            <v>0.85</v>
          </cell>
          <cell r="AF283">
            <v>0.33</v>
          </cell>
          <cell r="AG283">
            <v>0</v>
          </cell>
          <cell r="AH283">
            <v>73168.259999999995</v>
          </cell>
          <cell r="AJ283">
            <v>0.37</v>
          </cell>
          <cell r="AK283">
            <v>0.15</v>
          </cell>
          <cell r="AL283">
            <v>0</v>
          </cell>
          <cell r="AM283">
            <v>32243.64</v>
          </cell>
          <cell r="AO283">
            <v>16.649999999999995</v>
          </cell>
          <cell r="AP283">
            <v>4.6399999999999997</v>
          </cell>
          <cell r="AQ283">
            <v>1.68</v>
          </cell>
          <cell r="AR283">
            <v>26459.31</v>
          </cell>
          <cell r="AT283">
            <v>0.37</v>
          </cell>
          <cell r="AU283">
            <v>0.27</v>
          </cell>
          <cell r="AV283">
            <v>0</v>
          </cell>
          <cell r="AW283">
            <v>43050.239999999998</v>
          </cell>
          <cell r="AY283">
            <v>0.22</v>
          </cell>
          <cell r="AZ283">
            <v>0.09</v>
          </cell>
          <cell r="BA283">
            <v>0</v>
          </cell>
          <cell r="BB283">
            <v>18052.23</v>
          </cell>
          <cell r="BD283">
            <v>0.75</v>
          </cell>
          <cell r="BE283">
            <v>0.3</v>
          </cell>
          <cell r="BF283">
            <v>0</v>
          </cell>
          <cell r="BG283">
            <v>26906.25</v>
          </cell>
          <cell r="BI283">
            <v>0.37</v>
          </cell>
          <cell r="BJ283">
            <v>0.15</v>
          </cell>
          <cell r="BK283">
            <v>0</v>
          </cell>
          <cell r="BL283">
            <v>35845.68</v>
          </cell>
          <cell r="BN283">
            <v>0.56000000000000005</v>
          </cell>
          <cell r="BO283">
            <v>0.22</v>
          </cell>
          <cell r="BP283">
            <v>0</v>
          </cell>
          <cell r="BQ283">
            <v>19987.5</v>
          </cell>
          <cell r="BS283">
            <v>0.37</v>
          </cell>
          <cell r="BT283">
            <v>0.15</v>
          </cell>
          <cell r="BU283">
            <v>0</v>
          </cell>
          <cell r="BV283">
            <v>55471</v>
          </cell>
          <cell r="BX283">
            <v>0.37</v>
          </cell>
          <cell r="BY283">
            <v>0.15</v>
          </cell>
          <cell r="BZ283">
            <v>0</v>
          </cell>
          <cell r="CA283">
            <v>48055.28</v>
          </cell>
          <cell r="CC283">
            <v>0.75</v>
          </cell>
          <cell r="CD283">
            <v>0.3</v>
          </cell>
          <cell r="CE283">
            <v>0</v>
          </cell>
          <cell r="CF283">
            <v>32287.5</v>
          </cell>
          <cell r="CH283">
            <v>1319309.3700000001</v>
          </cell>
          <cell r="CJ283">
            <v>1292850.06</v>
          </cell>
        </row>
        <row r="284">
          <cell r="A284" t="str">
            <v>1304120101700</v>
          </cell>
          <cell r="B284" t="str">
            <v>MT VERNON TWP H S DIST 201</v>
          </cell>
          <cell r="C284" t="str">
            <v>JEFFERSON</v>
          </cell>
          <cell r="D284" t="str">
            <v>High School</v>
          </cell>
          <cell r="E284">
            <v>1201.6500000000001</v>
          </cell>
          <cell r="G284">
            <v>0</v>
          </cell>
          <cell r="H284">
            <v>0</v>
          </cell>
          <cell r="I284">
            <v>1201.6500000000001</v>
          </cell>
          <cell r="K284">
            <v>0</v>
          </cell>
          <cell r="L284">
            <v>0</v>
          </cell>
          <cell r="M284">
            <v>0</v>
          </cell>
          <cell r="N284">
            <v>1201.6500000000001</v>
          </cell>
          <cell r="P284">
            <v>0</v>
          </cell>
          <cell r="Q284">
            <v>0</v>
          </cell>
          <cell r="R284">
            <v>0</v>
          </cell>
          <cell r="S284">
            <v>0</v>
          </cell>
          <cell r="T284">
            <v>620.66</v>
          </cell>
          <cell r="U284">
            <v>580.99000000000012</v>
          </cell>
          <cell r="W284">
            <v>0</v>
          </cell>
          <cell r="X284">
            <v>0</v>
          </cell>
          <cell r="Y284">
            <v>54.27</v>
          </cell>
          <cell r="Z284">
            <v>3844649.61</v>
          </cell>
          <cell r="AB284">
            <v>18.079999999999998</v>
          </cell>
          <cell r="AC284">
            <v>1281421.71</v>
          </cell>
          <cell r="AE284">
            <v>0</v>
          </cell>
          <cell r="AF284">
            <v>0</v>
          </cell>
          <cell r="AG284">
            <v>6</v>
          </cell>
          <cell r="AH284">
            <v>425058</v>
          </cell>
          <cell r="AJ284">
            <v>0</v>
          </cell>
          <cell r="AK284">
            <v>0</v>
          </cell>
          <cell r="AL284">
            <v>2</v>
          </cell>
          <cell r="AM284">
            <v>141686</v>
          </cell>
          <cell r="AO284">
            <v>81.949999999999989</v>
          </cell>
          <cell r="AP284">
            <v>23.82</v>
          </cell>
          <cell r="AQ284">
            <v>8.52</v>
          </cell>
          <cell r="AR284">
            <v>131534.12</v>
          </cell>
          <cell r="AT284">
            <v>0</v>
          </cell>
          <cell r="AU284">
            <v>0</v>
          </cell>
          <cell r="AV284">
            <v>4.8</v>
          </cell>
          <cell r="AW284">
            <v>371644.8</v>
          </cell>
          <cell r="AY284">
            <v>0</v>
          </cell>
          <cell r="AZ284">
            <v>0</v>
          </cell>
          <cell r="BA284">
            <v>1.6</v>
          </cell>
          <cell r="BB284">
            <v>93172.800000000003</v>
          </cell>
          <cell r="BD284">
            <v>0</v>
          </cell>
          <cell r="BE284">
            <v>0</v>
          </cell>
          <cell r="BF284">
            <v>6</v>
          </cell>
          <cell r="BG284">
            <v>153750</v>
          </cell>
          <cell r="BI284">
            <v>0</v>
          </cell>
          <cell r="BJ284">
            <v>0</v>
          </cell>
          <cell r="BK284">
            <v>2</v>
          </cell>
          <cell r="BL284">
            <v>137868</v>
          </cell>
          <cell r="BN284">
            <v>0</v>
          </cell>
          <cell r="BO284">
            <v>0</v>
          </cell>
          <cell r="BP284">
            <v>4</v>
          </cell>
          <cell r="BQ284">
            <v>102500</v>
          </cell>
          <cell r="BS284">
            <v>0</v>
          </cell>
          <cell r="BT284">
            <v>0</v>
          </cell>
          <cell r="BU284">
            <v>2</v>
          </cell>
          <cell r="BV284">
            <v>213350</v>
          </cell>
          <cell r="BX284">
            <v>0</v>
          </cell>
          <cell r="BY284">
            <v>0</v>
          </cell>
          <cell r="BZ284">
            <v>2</v>
          </cell>
          <cell r="CA284">
            <v>184828</v>
          </cell>
          <cell r="CC284">
            <v>0</v>
          </cell>
          <cell r="CD284">
            <v>0</v>
          </cell>
          <cell r="CE284">
            <v>6</v>
          </cell>
          <cell r="CF284">
            <v>184500</v>
          </cell>
          <cell r="CH284">
            <v>7265963.04</v>
          </cell>
          <cell r="CJ284">
            <v>7134428.9199999999</v>
          </cell>
        </row>
        <row r="285">
          <cell r="A285" t="str">
            <v>1304120902700</v>
          </cell>
          <cell r="B285" t="str">
            <v>WOODLAWN UNIT DIST 209</v>
          </cell>
          <cell r="C285" t="str">
            <v>JEFFERSON</v>
          </cell>
          <cell r="D285" t="str">
            <v>Unit</v>
          </cell>
          <cell r="E285">
            <v>480.7</v>
          </cell>
          <cell r="G285">
            <v>128.64999999999998</v>
          </cell>
          <cell r="H285">
            <v>184.32</v>
          </cell>
          <cell r="I285">
            <v>350.13999999999993</v>
          </cell>
          <cell r="K285">
            <v>200.05</v>
          </cell>
          <cell r="L285">
            <v>198.14</v>
          </cell>
          <cell r="M285">
            <v>114.83</v>
          </cell>
          <cell r="N285">
            <v>165.82</v>
          </cell>
          <cell r="P285">
            <v>43.706445414482339</v>
          </cell>
          <cell r="Q285">
            <v>84.943554585517631</v>
          </cell>
          <cell r="R285">
            <v>62.619292800601521</v>
          </cell>
          <cell r="S285">
            <v>121.70070719939847</v>
          </cell>
          <cell r="T285">
            <v>56.334261784916151</v>
          </cell>
          <cell r="U285">
            <v>109.48573821508384</v>
          </cell>
          <cell r="W285">
            <v>7.16</v>
          </cell>
          <cell r="X285">
            <v>7.99</v>
          </cell>
          <cell r="Y285">
            <v>7.19</v>
          </cell>
          <cell r="Z285">
            <v>1448767.22</v>
          </cell>
          <cell r="AB285">
            <v>5.42</v>
          </cell>
          <cell r="AC285">
            <v>357651.28</v>
          </cell>
          <cell r="AE285">
            <v>1</v>
          </cell>
          <cell r="AF285">
            <v>0.56999999999999995</v>
          </cell>
          <cell r="AG285">
            <v>0.82</v>
          </cell>
          <cell r="AH285">
            <v>155442.25</v>
          </cell>
          <cell r="AJ285">
            <v>0.44</v>
          </cell>
          <cell r="AK285">
            <v>0.25</v>
          </cell>
          <cell r="AL285">
            <v>0.27</v>
          </cell>
          <cell r="AM285">
            <v>61912.44</v>
          </cell>
          <cell r="AO285">
            <v>31.74</v>
          </cell>
          <cell r="AP285">
            <v>7.4</v>
          </cell>
          <cell r="AQ285">
            <v>3.4</v>
          </cell>
          <cell r="AR285">
            <v>48791.63</v>
          </cell>
          <cell r="AT285">
            <v>0.44</v>
          </cell>
          <cell r="AU285">
            <v>0.45</v>
          </cell>
          <cell r="AV285">
            <v>0.66</v>
          </cell>
          <cell r="AW285">
            <v>110967.9</v>
          </cell>
          <cell r="AY285">
            <v>0.26</v>
          </cell>
          <cell r="AZ285">
            <v>0.15</v>
          </cell>
          <cell r="BA285">
            <v>0.22</v>
          </cell>
          <cell r="BB285">
            <v>36686.79</v>
          </cell>
          <cell r="BD285">
            <v>0.88</v>
          </cell>
          <cell r="BE285">
            <v>0.51</v>
          </cell>
          <cell r="BF285">
            <v>0.82</v>
          </cell>
          <cell r="BG285">
            <v>56631.25</v>
          </cell>
          <cell r="BI285">
            <v>0.44</v>
          </cell>
          <cell r="BJ285">
            <v>0.25</v>
          </cell>
          <cell r="BK285">
            <v>0.27</v>
          </cell>
          <cell r="BL285">
            <v>66176.639999999999</v>
          </cell>
          <cell r="BN285">
            <v>0.66</v>
          </cell>
          <cell r="BO285">
            <v>0.38</v>
          </cell>
          <cell r="BP285">
            <v>0.55000000000000004</v>
          </cell>
          <cell r="BQ285">
            <v>40743.75</v>
          </cell>
          <cell r="BS285">
            <v>0.44</v>
          </cell>
          <cell r="BT285">
            <v>0.25</v>
          </cell>
          <cell r="BU285">
            <v>0.27</v>
          </cell>
          <cell r="BV285">
            <v>102408</v>
          </cell>
          <cell r="BX285">
            <v>0.44</v>
          </cell>
          <cell r="BY285">
            <v>0.25</v>
          </cell>
          <cell r="BZ285">
            <v>0.27</v>
          </cell>
          <cell r="CA285">
            <v>88717.440000000002</v>
          </cell>
          <cell r="CC285">
            <v>0.88</v>
          </cell>
          <cell r="CD285">
            <v>0.51</v>
          </cell>
          <cell r="CE285">
            <v>0.82</v>
          </cell>
          <cell r="CF285">
            <v>67957.5</v>
          </cell>
          <cell r="CH285">
            <v>2642854.09</v>
          </cell>
          <cell r="CJ285">
            <v>2594062.46</v>
          </cell>
        </row>
        <row r="286">
          <cell r="A286" t="str">
            <v>1304131802700</v>
          </cell>
          <cell r="B286" t="str">
            <v>BLUFORD UNIT DIST 318</v>
          </cell>
          <cell r="C286" t="str">
            <v>JEFFERSON</v>
          </cell>
          <cell r="D286" t="str">
            <v>Unit</v>
          </cell>
          <cell r="E286">
            <v>373.53</v>
          </cell>
          <cell r="G286">
            <v>105.64999999999999</v>
          </cell>
          <cell r="H286">
            <v>142.32</v>
          </cell>
          <cell r="I286">
            <v>265.79999999999995</v>
          </cell>
          <cell r="K286">
            <v>163.06</v>
          </cell>
          <cell r="L286">
            <v>160.97999999999999</v>
          </cell>
          <cell r="M286">
            <v>86.99</v>
          </cell>
          <cell r="N286">
            <v>123.47999999999999</v>
          </cell>
          <cell r="P286">
            <v>51.481087629559838</v>
          </cell>
          <cell r="Q286">
            <v>54.168912370440154</v>
          </cell>
          <cell r="R286">
            <v>69.349629829048325</v>
          </cell>
          <cell r="S286">
            <v>72.970370170951668</v>
          </cell>
          <cell r="T286">
            <v>60.169282541391844</v>
          </cell>
          <cell r="U286">
            <v>63.310717458608146</v>
          </cell>
          <cell r="W286">
            <v>6.14</v>
          </cell>
          <cell r="X286">
            <v>6.38</v>
          </cell>
          <cell r="Y286">
            <v>5.54</v>
          </cell>
          <cell r="Z286">
            <v>1168797.8600000001</v>
          </cell>
          <cell r="AB286">
            <v>4.3499999999999996</v>
          </cell>
          <cell r="AC286">
            <v>286075.84999999998</v>
          </cell>
          <cell r="AE286">
            <v>0.81</v>
          </cell>
          <cell r="AF286">
            <v>0.43</v>
          </cell>
          <cell r="AG286">
            <v>0.61</v>
          </cell>
          <cell r="AH286">
            <v>120102.91</v>
          </cell>
          <cell r="AJ286">
            <v>0.36</v>
          </cell>
          <cell r="AK286">
            <v>0.19</v>
          </cell>
          <cell r="AL286">
            <v>0.2</v>
          </cell>
          <cell r="AM286">
            <v>48272.45</v>
          </cell>
          <cell r="AO286">
            <v>25.489999999999995</v>
          </cell>
          <cell r="AP286">
            <v>7.08</v>
          </cell>
          <cell r="AQ286">
            <v>2.64</v>
          </cell>
          <cell r="AR286">
            <v>40511.42</v>
          </cell>
          <cell r="AT286">
            <v>0.36</v>
          </cell>
          <cell r="AU286">
            <v>0.34</v>
          </cell>
          <cell r="AV286">
            <v>0.49</v>
          </cell>
          <cell r="AW286">
            <v>85024.94</v>
          </cell>
          <cell r="AY286">
            <v>0.21</v>
          </cell>
          <cell r="AZ286">
            <v>0.11</v>
          </cell>
          <cell r="BA286">
            <v>0.16</v>
          </cell>
          <cell r="BB286">
            <v>27951.84</v>
          </cell>
          <cell r="BD286">
            <v>0.72</v>
          </cell>
          <cell r="BE286">
            <v>0.38</v>
          </cell>
          <cell r="BF286">
            <v>0.61</v>
          </cell>
          <cell r="BG286">
            <v>43818.75</v>
          </cell>
          <cell r="BI286">
            <v>0.36</v>
          </cell>
          <cell r="BJ286">
            <v>0.19</v>
          </cell>
          <cell r="BK286">
            <v>0.2</v>
          </cell>
          <cell r="BL286">
            <v>51700.5</v>
          </cell>
          <cell r="BN286">
            <v>0.54</v>
          </cell>
          <cell r="BO286">
            <v>0.28000000000000003</v>
          </cell>
          <cell r="BP286">
            <v>0.41</v>
          </cell>
          <cell r="BQ286">
            <v>31518.75</v>
          </cell>
          <cell r="BS286">
            <v>0.36</v>
          </cell>
          <cell r="BT286">
            <v>0.19</v>
          </cell>
          <cell r="BU286">
            <v>0.2</v>
          </cell>
          <cell r="BV286">
            <v>80006.25</v>
          </cell>
          <cell r="BX286">
            <v>0.36</v>
          </cell>
          <cell r="BY286">
            <v>0.19</v>
          </cell>
          <cell r="BZ286">
            <v>0.2</v>
          </cell>
          <cell r="CA286">
            <v>69310.5</v>
          </cell>
          <cell r="CC286">
            <v>0.72</v>
          </cell>
          <cell r="CD286">
            <v>0.38</v>
          </cell>
          <cell r="CE286">
            <v>0.61</v>
          </cell>
          <cell r="CF286">
            <v>52582.5</v>
          </cell>
          <cell r="CH286">
            <v>2105674.5199999996</v>
          </cell>
          <cell r="CJ286">
            <v>2065163.0999999996</v>
          </cell>
        </row>
        <row r="287">
          <cell r="A287" t="str">
            <v>1305800100300</v>
          </cell>
          <cell r="B287" t="str">
            <v>RACCOON CONS SCHOOL DIST 1</v>
          </cell>
          <cell r="C287" t="str">
            <v>MARION</v>
          </cell>
          <cell r="D287" t="str">
            <v>Elementary</v>
          </cell>
          <cell r="E287">
            <v>233.25</v>
          </cell>
          <cell r="G287">
            <v>104</v>
          </cell>
          <cell r="H287">
            <v>126.5</v>
          </cell>
          <cell r="I287">
            <v>126.5</v>
          </cell>
          <cell r="K287">
            <v>165.25</v>
          </cell>
          <cell r="L287">
            <v>162.5</v>
          </cell>
          <cell r="M287">
            <v>68</v>
          </cell>
          <cell r="N287">
            <v>0</v>
          </cell>
          <cell r="P287">
            <v>64.52060737527114</v>
          </cell>
          <cell r="Q287">
            <v>39.47939262472886</v>
          </cell>
          <cell r="R287">
            <v>78.479392624728845</v>
          </cell>
          <cell r="S287">
            <v>48.020607375271155</v>
          </cell>
          <cell r="T287">
            <v>0</v>
          </cell>
          <cell r="U287">
            <v>0</v>
          </cell>
          <cell r="W287">
            <v>6.27</v>
          </cell>
          <cell r="X287">
            <v>5.84</v>
          </cell>
          <cell r="Y287">
            <v>0</v>
          </cell>
          <cell r="Z287">
            <v>750904.77</v>
          </cell>
          <cell r="AB287">
            <v>2.42</v>
          </cell>
          <cell r="AC287">
            <v>150180.95000000001</v>
          </cell>
          <cell r="AE287">
            <v>0.82</v>
          </cell>
          <cell r="AF287">
            <v>0.34</v>
          </cell>
          <cell r="AG287">
            <v>0</v>
          </cell>
          <cell r="AH287">
            <v>71928.12</v>
          </cell>
          <cell r="AJ287">
            <v>0.36</v>
          </cell>
          <cell r="AK287">
            <v>0.15</v>
          </cell>
          <cell r="AL287">
            <v>0</v>
          </cell>
          <cell r="AM287">
            <v>31623.57</v>
          </cell>
          <cell r="AO287">
            <v>16.509999999999998</v>
          </cell>
          <cell r="AP287">
            <v>5.17</v>
          </cell>
          <cell r="AQ287">
            <v>1.65</v>
          </cell>
          <cell r="AR287">
            <v>26915.07</v>
          </cell>
          <cell r="AT287">
            <v>0.36</v>
          </cell>
          <cell r="AU287">
            <v>0.27</v>
          </cell>
          <cell r="AV287">
            <v>0</v>
          </cell>
          <cell r="AW287">
            <v>42377.58</v>
          </cell>
          <cell r="AY287">
            <v>0.22</v>
          </cell>
          <cell r="AZ287">
            <v>0.09</v>
          </cell>
          <cell r="BA287">
            <v>0</v>
          </cell>
          <cell r="BB287">
            <v>18052.23</v>
          </cell>
          <cell r="BD287">
            <v>0.73</v>
          </cell>
          <cell r="BE287">
            <v>0.3</v>
          </cell>
          <cell r="BF287">
            <v>0</v>
          </cell>
          <cell r="BG287">
            <v>26393.75</v>
          </cell>
          <cell r="BI287">
            <v>0.36</v>
          </cell>
          <cell r="BJ287">
            <v>0.15</v>
          </cell>
          <cell r="BK287">
            <v>0</v>
          </cell>
          <cell r="BL287">
            <v>35156.339999999997</v>
          </cell>
          <cell r="BN287">
            <v>0.55000000000000004</v>
          </cell>
          <cell r="BO287">
            <v>0.22</v>
          </cell>
          <cell r="BP287">
            <v>0</v>
          </cell>
          <cell r="BQ287">
            <v>19731.25</v>
          </cell>
          <cell r="BS287">
            <v>0.36</v>
          </cell>
          <cell r="BT287">
            <v>0.15</v>
          </cell>
          <cell r="BU287">
            <v>0</v>
          </cell>
          <cell r="BV287">
            <v>54404.25</v>
          </cell>
          <cell r="BX287">
            <v>0.36</v>
          </cell>
          <cell r="BY287">
            <v>0.15</v>
          </cell>
          <cell r="BZ287">
            <v>0</v>
          </cell>
          <cell r="CA287">
            <v>47131.14</v>
          </cell>
          <cell r="CC287">
            <v>0.73</v>
          </cell>
          <cell r="CD287">
            <v>0.3</v>
          </cell>
          <cell r="CE287">
            <v>0</v>
          </cell>
          <cell r="CF287">
            <v>31672.5</v>
          </cell>
          <cell r="CH287">
            <v>1306471.5199999998</v>
          </cell>
          <cell r="CJ287">
            <v>1279556.4499999997</v>
          </cell>
        </row>
        <row r="288">
          <cell r="A288" t="str">
            <v>1305800200300</v>
          </cell>
          <cell r="B288" t="str">
            <v>KELL CONSOLIDATED SCHOOL DIST 2</v>
          </cell>
          <cell r="C288" t="str">
            <v>MARION</v>
          </cell>
          <cell r="D288" t="str">
            <v>Elementary</v>
          </cell>
          <cell r="E288">
            <v>102.88</v>
          </cell>
          <cell r="G288">
            <v>44.150000000000006</v>
          </cell>
          <cell r="H288">
            <v>57.319999999999993</v>
          </cell>
          <cell r="I288">
            <v>57.319999999999993</v>
          </cell>
          <cell r="K288">
            <v>67.56</v>
          </cell>
          <cell r="L288">
            <v>66.150000000000006</v>
          </cell>
          <cell r="M288">
            <v>35.32</v>
          </cell>
          <cell r="N288">
            <v>0</v>
          </cell>
          <cell r="P288">
            <v>16.969054893071846</v>
          </cell>
          <cell r="Q288">
            <v>27.18094510692816</v>
          </cell>
          <cell r="R288">
            <v>22.030945106928154</v>
          </cell>
          <cell r="S288">
            <v>35.289054893071835</v>
          </cell>
          <cell r="T288">
            <v>0</v>
          </cell>
          <cell r="U288">
            <v>0</v>
          </cell>
          <cell r="W288">
            <v>2.4900000000000002</v>
          </cell>
          <cell r="X288">
            <v>2.5099999999999998</v>
          </cell>
          <cell r="Y288">
            <v>0</v>
          </cell>
          <cell r="Z288">
            <v>310035</v>
          </cell>
          <cell r="AB288">
            <v>1</v>
          </cell>
          <cell r="AC288">
            <v>62007</v>
          </cell>
          <cell r="AE288">
            <v>0.33</v>
          </cell>
          <cell r="AF288">
            <v>0.17</v>
          </cell>
          <cell r="AG288">
            <v>0</v>
          </cell>
          <cell r="AH288">
            <v>31003.5</v>
          </cell>
          <cell r="AJ288">
            <v>0.15</v>
          </cell>
          <cell r="AK288">
            <v>7.0000000000000007E-2</v>
          </cell>
          <cell r="AL288">
            <v>0</v>
          </cell>
          <cell r="AM288">
            <v>13641.54</v>
          </cell>
          <cell r="AO288">
            <v>6.8500000000000005</v>
          </cell>
          <cell r="AP288">
            <v>1.67</v>
          </cell>
          <cell r="AQ288">
            <v>0.72</v>
          </cell>
          <cell r="AR288">
            <v>10611.39</v>
          </cell>
          <cell r="AT288">
            <v>0.15</v>
          </cell>
          <cell r="AU288">
            <v>0.14000000000000001</v>
          </cell>
          <cell r="AV288">
            <v>0</v>
          </cell>
          <cell r="AW288">
            <v>19507.14</v>
          </cell>
          <cell r="AY288">
            <v>0.09</v>
          </cell>
          <cell r="AZ288">
            <v>0.04</v>
          </cell>
          <cell r="BA288">
            <v>0</v>
          </cell>
          <cell r="BB288">
            <v>7570.29</v>
          </cell>
          <cell r="BD288">
            <v>0.3</v>
          </cell>
          <cell r="BE288">
            <v>0.15</v>
          </cell>
          <cell r="BF288">
            <v>0</v>
          </cell>
          <cell r="BG288">
            <v>11531.25</v>
          </cell>
          <cell r="BI288">
            <v>0.15</v>
          </cell>
          <cell r="BJ288">
            <v>7.0000000000000007E-2</v>
          </cell>
          <cell r="BK288">
            <v>0</v>
          </cell>
          <cell r="BL288">
            <v>15165.48</v>
          </cell>
          <cell r="BN288">
            <v>0.22</v>
          </cell>
          <cell r="BO288">
            <v>0.11</v>
          </cell>
          <cell r="BP288">
            <v>0</v>
          </cell>
          <cell r="BQ288">
            <v>8456.25</v>
          </cell>
          <cell r="BS288">
            <v>0.15</v>
          </cell>
          <cell r="BT288">
            <v>7.0000000000000007E-2</v>
          </cell>
          <cell r="BU288">
            <v>0</v>
          </cell>
          <cell r="BV288">
            <v>23468.5</v>
          </cell>
          <cell r="BX288">
            <v>0.15</v>
          </cell>
          <cell r="BY288">
            <v>7.0000000000000007E-2</v>
          </cell>
          <cell r="BZ288">
            <v>0</v>
          </cell>
          <cell r="CA288">
            <v>20331.080000000002</v>
          </cell>
          <cell r="CC288">
            <v>0.3</v>
          </cell>
          <cell r="CD288">
            <v>0.15</v>
          </cell>
          <cell r="CE288">
            <v>0</v>
          </cell>
          <cell r="CF288">
            <v>13837.5</v>
          </cell>
          <cell r="CH288">
            <v>547165.91999999993</v>
          </cell>
          <cell r="CJ288">
            <v>536554.52999999991</v>
          </cell>
        </row>
        <row r="289">
          <cell r="A289" t="str">
            <v>1305800700400</v>
          </cell>
          <cell r="B289" t="str">
            <v>IUKA COMM CONS SCHOOL DIST 7</v>
          </cell>
          <cell r="C289" t="str">
            <v>MARION</v>
          </cell>
          <cell r="D289" t="str">
            <v>Elementary</v>
          </cell>
          <cell r="E289">
            <v>205.25</v>
          </cell>
          <cell r="G289">
            <v>91.5</v>
          </cell>
          <cell r="H289">
            <v>110.5</v>
          </cell>
          <cell r="I289">
            <v>110.5</v>
          </cell>
          <cell r="K289">
            <v>136.75</v>
          </cell>
          <cell r="L289">
            <v>133.5</v>
          </cell>
          <cell r="M289">
            <v>68.5</v>
          </cell>
          <cell r="N289">
            <v>0</v>
          </cell>
          <cell r="P289">
            <v>43.03217821782178</v>
          </cell>
          <cell r="Q289">
            <v>48.46782178217822</v>
          </cell>
          <cell r="R289">
            <v>51.967821782178213</v>
          </cell>
          <cell r="S289">
            <v>58.532178217821787</v>
          </cell>
          <cell r="T289">
            <v>0</v>
          </cell>
          <cell r="U289">
            <v>0</v>
          </cell>
          <cell r="W289">
            <v>5.29</v>
          </cell>
          <cell r="X289">
            <v>4.93</v>
          </cell>
          <cell r="Y289">
            <v>0</v>
          </cell>
          <cell r="Z289">
            <v>633711.54</v>
          </cell>
          <cell r="AB289">
            <v>2.04</v>
          </cell>
          <cell r="AC289">
            <v>126742.3</v>
          </cell>
          <cell r="AE289">
            <v>0.68</v>
          </cell>
          <cell r="AF289">
            <v>0.34</v>
          </cell>
          <cell r="AG289">
            <v>0</v>
          </cell>
          <cell r="AH289">
            <v>63247.14</v>
          </cell>
          <cell r="AJ289">
            <v>0.3</v>
          </cell>
          <cell r="AK289">
            <v>0.15</v>
          </cell>
          <cell r="AL289">
            <v>0</v>
          </cell>
          <cell r="AM289">
            <v>27903.15</v>
          </cell>
          <cell r="AO289">
            <v>13.999999999999998</v>
          </cell>
          <cell r="AP289">
            <v>3.79</v>
          </cell>
          <cell r="AQ289">
            <v>1.45</v>
          </cell>
          <cell r="AR289">
            <v>22131.48</v>
          </cell>
          <cell r="AT289">
            <v>0.3</v>
          </cell>
          <cell r="AU289">
            <v>0.27</v>
          </cell>
          <cell r="AV289">
            <v>0</v>
          </cell>
          <cell r="AW289">
            <v>38341.620000000003</v>
          </cell>
          <cell r="AY289">
            <v>0.18</v>
          </cell>
          <cell r="AZ289">
            <v>0.09</v>
          </cell>
          <cell r="BA289">
            <v>0</v>
          </cell>
          <cell r="BB289">
            <v>15722.91</v>
          </cell>
          <cell r="BD289">
            <v>0.6</v>
          </cell>
          <cell r="BE289">
            <v>0.3</v>
          </cell>
          <cell r="BF289">
            <v>0</v>
          </cell>
          <cell r="BG289">
            <v>23062.5</v>
          </cell>
          <cell r="BI289">
            <v>0.3</v>
          </cell>
          <cell r="BJ289">
            <v>0.15</v>
          </cell>
          <cell r="BK289">
            <v>0</v>
          </cell>
          <cell r="BL289">
            <v>31020.3</v>
          </cell>
          <cell r="BN289">
            <v>0.45</v>
          </cell>
          <cell r="BO289">
            <v>0.22</v>
          </cell>
          <cell r="BP289">
            <v>0</v>
          </cell>
          <cell r="BQ289">
            <v>17168.75</v>
          </cell>
          <cell r="BS289">
            <v>0.3</v>
          </cell>
          <cell r="BT289">
            <v>0.15</v>
          </cell>
          <cell r="BU289">
            <v>0</v>
          </cell>
          <cell r="BV289">
            <v>48003.75</v>
          </cell>
          <cell r="BX289">
            <v>0.3</v>
          </cell>
          <cell r="BY289">
            <v>0.15</v>
          </cell>
          <cell r="BZ289">
            <v>0</v>
          </cell>
          <cell r="CA289">
            <v>41586.300000000003</v>
          </cell>
          <cell r="CC289">
            <v>0.6</v>
          </cell>
          <cell r="CD289">
            <v>0.3</v>
          </cell>
          <cell r="CE289">
            <v>0</v>
          </cell>
          <cell r="CF289">
            <v>27675</v>
          </cell>
          <cell r="CH289">
            <v>1116316.7400000002</v>
          </cell>
          <cell r="CJ289">
            <v>1094185.2600000002</v>
          </cell>
        </row>
        <row r="290">
          <cell r="A290" t="str">
            <v>1305801000400</v>
          </cell>
          <cell r="B290" t="str">
            <v>SELMAVILLE C C SCH DIST 10</v>
          </cell>
          <cell r="C290" t="str">
            <v>MARION</v>
          </cell>
          <cell r="D290" t="str">
            <v>Elementary</v>
          </cell>
          <cell r="E290">
            <v>275.25</v>
          </cell>
          <cell r="G290">
            <v>129</v>
          </cell>
          <cell r="H290">
            <v>145</v>
          </cell>
          <cell r="I290">
            <v>145</v>
          </cell>
          <cell r="K290">
            <v>195.75</v>
          </cell>
          <cell r="L290">
            <v>194.5</v>
          </cell>
          <cell r="M290">
            <v>79.5</v>
          </cell>
          <cell r="N290">
            <v>0</v>
          </cell>
          <cell r="P290">
            <v>40.959854014598541</v>
          </cell>
          <cell r="Q290">
            <v>88.040145985401466</v>
          </cell>
          <cell r="R290">
            <v>46.040145985401459</v>
          </cell>
          <cell r="S290">
            <v>98.959854014598534</v>
          </cell>
          <cell r="T290">
            <v>0</v>
          </cell>
          <cell r="U290">
            <v>0</v>
          </cell>
          <cell r="W290">
            <v>7.13</v>
          </cell>
          <cell r="X290">
            <v>6.26</v>
          </cell>
          <cell r="Y290">
            <v>0</v>
          </cell>
          <cell r="Z290">
            <v>830273.73</v>
          </cell>
          <cell r="AB290">
            <v>2.67</v>
          </cell>
          <cell r="AC290">
            <v>166054.74</v>
          </cell>
          <cell r="AE290">
            <v>0.97</v>
          </cell>
          <cell r="AF290">
            <v>0.39</v>
          </cell>
          <cell r="AG290">
            <v>0</v>
          </cell>
          <cell r="AH290">
            <v>84329.52</v>
          </cell>
          <cell r="AJ290">
            <v>0.43</v>
          </cell>
          <cell r="AK290">
            <v>0.17</v>
          </cell>
          <cell r="AL290">
            <v>0</v>
          </cell>
          <cell r="AM290">
            <v>37204.199999999997</v>
          </cell>
          <cell r="AO290">
            <v>18.380000000000006</v>
          </cell>
          <cell r="AP290">
            <v>4.08</v>
          </cell>
          <cell r="AQ290">
            <v>1.95</v>
          </cell>
          <cell r="AR290">
            <v>27997.96</v>
          </cell>
          <cell r="AT290">
            <v>0.43</v>
          </cell>
          <cell r="AU290">
            <v>0.31</v>
          </cell>
          <cell r="AV290">
            <v>0</v>
          </cell>
          <cell r="AW290">
            <v>49776.84</v>
          </cell>
          <cell r="AY290">
            <v>0.26</v>
          </cell>
          <cell r="AZ290">
            <v>0.1</v>
          </cell>
          <cell r="BA290">
            <v>0</v>
          </cell>
          <cell r="BB290">
            <v>20963.88</v>
          </cell>
          <cell r="BD290">
            <v>0.87</v>
          </cell>
          <cell r="BE290">
            <v>0.35</v>
          </cell>
          <cell r="BF290">
            <v>0</v>
          </cell>
          <cell r="BG290">
            <v>31262.5</v>
          </cell>
          <cell r="BI290">
            <v>0.43</v>
          </cell>
          <cell r="BJ290">
            <v>0.17</v>
          </cell>
          <cell r="BK290">
            <v>0</v>
          </cell>
          <cell r="BL290">
            <v>41360.400000000001</v>
          </cell>
          <cell r="BN290">
            <v>0.65</v>
          </cell>
          <cell r="BO290">
            <v>0.26</v>
          </cell>
          <cell r="BP290">
            <v>0</v>
          </cell>
          <cell r="BQ290">
            <v>23318.75</v>
          </cell>
          <cell r="BS290">
            <v>0.43</v>
          </cell>
          <cell r="BT290">
            <v>0.17</v>
          </cell>
          <cell r="BU290">
            <v>0</v>
          </cell>
          <cell r="BV290">
            <v>64005</v>
          </cell>
          <cell r="BX290">
            <v>0.43</v>
          </cell>
          <cell r="BY290">
            <v>0.17</v>
          </cell>
          <cell r="BZ290">
            <v>0</v>
          </cell>
          <cell r="CA290">
            <v>55448.4</v>
          </cell>
          <cell r="CC290">
            <v>0.87</v>
          </cell>
          <cell r="CD290">
            <v>0.35</v>
          </cell>
          <cell r="CE290">
            <v>0</v>
          </cell>
          <cell r="CF290">
            <v>37515</v>
          </cell>
          <cell r="CH290">
            <v>1469510.9199999997</v>
          </cell>
          <cell r="CJ290">
            <v>1441512.9599999997</v>
          </cell>
        </row>
        <row r="291">
          <cell r="A291" t="str">
            <v>1305810002600</v>
          </cell>
          <cell r="B291" t="str">
            <v>PATOKA COMM UNIT SCH DIST 100</v>
          </cell>
          <cell r="C291" t="str">
            <v>MARION</v>
          </cell>
          <cell r="D291" t="str">
            <v>Unit</v>
          </cell>
          <cell r="E291">
            <v>232.7</v>
          </cell>
          <cell r="G291">
            <v>66.150000000000006</v>
          </cell>
          <cell r="H291">
            <v>100.47999999999999</v>
          </cell>
          <cell r="I291">
            <v>164.97</v>
          </cell>
          <cell r="K291">
            <v>108.88999999999999</v>
          </cell>
          <cell r="L291">
            <v>107.31</v>
          </cell>
          <cell r="M291">
            <v>59.32</v>
          </cell>
          <cell r="N291">
            <v>64.489999999999995</v>
          </cell>
          <cell r="P291">
            <v>34.726460280373828</v>
          </cell>
          <cell r="Q291">
            <v>31.423539719626177</v>
          </cell>
          <cell r="R291">
            <v>52.748521979923837</v>
          </cell>
          <cell r="S291">
            <v>47.731478020076153</v>
          </cell>
          <cell r="T291">
            <v>33.855017739702312</v>
          </cell>
          <cell r="U291">
            <v>30.634982260297683</v>
          </cell>
          <cell r="W291">
            <v>3.88</v>
          </cell>
          <cell r="X291">
            <v>4.54</v>
          </cell>
          <cell r="Y291">
            <v>2.91</v>
          </cell>
          <cell r="Z291">
            <v>728252.07</v>
          </cell>
          <cell r="AB291">
            <v>2.65</v>
          </cell>
          <cell r="AC291">
            <v>173130.62</v>
          </cell>
          <cell r="AE291">
            <v>0.54</v>
          </cell>
          <cell r="AF291">
            <v>0.28999999999999998</v>
          </cell>
          <cell r="AG291">
            <v>0.32</v>
          </cell>
          <cell r="AH291">
            <v>74135.570000000007</v>
          </cell>
          <cell r="AJ291">
            <v>0.24</v>
          </cell>
          <cell r="AK291">
            <v>0.13</v>
          </cell>
          <cell r="AL291">
            <v>0.1</v>
          </cell>
          <cell r="AM291">
            <v>30026.89</v>
          </cell>
          <cell r="AO291">
            <v>15.89</v>
          </cell>
          <cell r="AP291">
            <v>4.6400000000000006</v>
          </cell>
          <cell r="AQ291">
            <v>1.65</v>
          </cell>
          <cell r="AR291">
            <v>25529.040000000001</v>
          </cell>
          <cell r="AT291">
            <v>0.24</v>
          </cell>
          <cell r="AU291">
            <v>0.23</v>
          </cell>
          <cell r="AV291">
            <v>0.25</v>
          </cell>
          <cell r="AW291">
            <v>50971.519999999997</v>
          </cell>
          <cell r="AY291">
            <v>0.14000000000000001</v>
          </cell>
          <cell r="AZ291">
            <v>7.0000000000000007E-2</v>
          </cell>
          <cell r="BA291">
            <v>0.08</v>
          </cell>
          <cell r="BB291">
            <v>16887.57</v>
          </cell>
          <cell r="BD291">
            <v>0.48</v>
          </cell>
          <cell r="BE291">
            <v>0.26</v>
          </cell>
          <cell r="BF291">
            <v>0.32</v>
          </cell>
          <cell r="BG291">
            <v>27162.5</v>
          </cell>
          <cell r="BI291">
            <v>0.24</v>
          </cell>
          <cell r="BJ291">
            <v>0.13</v>
          </cell>
          <cell r="BK291">
            <v>0.1</v>
          </cell>
          <cell r="BL291">
            <v>32398.98</v>
          </cell>
          <cell r="BN291">
            <v>0.36</v>
          </cell>
          <cell r="BO291">
            <v>0.19</v>
          </cell>
          <cell r="BP291">
            <v>0.21</v>
          </cell>
          <cell r="BQ291">
            <v>19475</v>
          </cell>
          <cell r="BS291">
            <v>0.24</v>
          </cell>
          <cell r="BT291">
            <v>0.13</v>
          </cell>
          <cell r="BU291">
            <v>0.1</v>
          </cell>
          <cell r="BV291">
            <v>50137.25</v>
          </cell>
          <cell r="BX291">
            <v>0.24</v>
          </cell>
          <cell r="BY291">
            <v>0.13</v>
          </cell>
          <cell r="BZ291">
            <v>0.1</v>
          </cell>
          <cell r="CA291">
            <v>43434.58</v>
          </cell>
          <cell r="CC291">
            <v>0.48</v>
          </cell>
          <cell r="CD291">
            <v>0.26</v>
          </cell>
          <cell r="CE291">
            <v>0.32</v>
          </cell>
          <cell r="CF291">
            <v>32595</v>
          </cell>
          <cell r="CH291">
            <v>1304136.5900000001</v>
          </cell>
          <cell r="CJ291">
            <v>1278607.55</v>
          </cell>
        </row>
        <row r="292">
          <cell r="A292" t="str">
            <v>1305811100200</v>
          </cell>
          <cell r="B292" t="str">
            <v>SALEM SCHOOL DIST 111</v>
          </cell>
          <cell r="C292" t="str">
            <v>MARION</v>
          </cell>
          <cell r="D292" t="str">
            <v>Elementary</v>
          </cell>
          <cell r="E292">
            <v>940.47</v>
          </cell>
          <cell r="G292">
            <v>410.15</v>
          </cell>
          <cell r="H292">
            <v>514.49</v>
          </cell>
          <cell r="I292">
            <v>514.49</v>
          </cell>
          <cell r="K292">
            <v>645.14</v>
          </cell>
          <cell r="L292">
            <v>629.30999999999995</v>
          </cell>
          <cell r="M292">
            <v>295.33</v>
          </cell>
          <cell r="N292">
            <v>0</v>
          </cell>
          <cell r="P292">
            <v>230.66058141546981</v>
          </cell>
          <cell r="Q292">
            <v>179.48941858453017</v>
          </cell>
          <cell r="R292">
            <v>289.33941858453022</v>
          </cell>
          <cell r="S292">
            <v>225.15058141546979</v>
          </cell>
          <cell r="T292">
            <v>0</v>
          </cell>
          <cell r="U292">
            <v>0</v>
          </cell>
          <cell r="W292">
            <v>24.35</v>
          </cell>
          <cell r="X292">
            <v>23.47</v>
          </cell>
          <cell r="Y292">
            <v>0</v>
          </cell>
          <cell r="Z292">
            <v>2965174.74</v>
          </cell>
          <cell r="AB292">
            <v>9.56</v>
          </cell>
          <cell r="AC292">
            <v>593034.93999999994</v>
          </cell>
          <cell r="AE292">
            <v>3.22</v>
          </cell>
          <cell r="AF292">
            <v>1.47</v>
          </cell>
          <cell r="AG292">
            <v>0</v>
          </cell>
          <cell r="AH292">
            <v>290812.83</v>
          </cell>
          <cell r="AJ292">
            <v>1.43</v>
          </cell>
          <cell r="AK292">
            <v>0.65</v>
          </cell>
          <cell r="AL292">
            <v>0</v>
          </cell>
          <cell r="AM292">
            <v>128974.56</v>
          </cell>
          <cell r="AO292">
            <v>65.400000000000006</v>
          </cell>
          <cell r="AP292">
            <v>19.490000000000002</v>
          </cell>
          <cell r="AQ292">
            <v>6.67</v>
          </cell>
          <cell r="AR292">
            <v>105488.03</v>
          </cell>
          <cell r="AT292">
            <v>1.43</v>
          </cell>
          <cell r="AU292">
            <v>1.18</v>
          </cell>
          <cell r="AV292">
            <v>0</v>
          </cell>
          <cell r="AW292">
            <v>175564.26</v>
          </cell>
          <cell r="AY292">
            <v>0.86</v>
          </cell>
          <cell r="AZ292">
            <v>0.39</v>
          </cell>
          <cell r="BA292">
            <v>0</v>
          </cell>
          <cell r="BB292">
            <v>72791.25</v>
          </cell>
          <cell r="BD292">
            <v>2.86</v>
          </cell>
          <cell r="BE292">
            <v>1.31</v>
          </cell>
          <cell r="BF292">
            <v>0</v>
          </cell>
          <cell r="BG292">
            <v>106856.25</v>
          </cell>
          <cell r="BI292">
            <v>1.43</v>
          </cell>
          <cell r="BJ292">
            <v>0.65</v>
          </cell>
          <cell r="BK292">
            <v>0</v>
          </cell>
          <cell r="BL292">
            <v>143382.72</v>
          </cell>
          <cell r="BN292">
            <v>2.15</v>
          </cell>
          <cell r="BO292">
            <v>0.98</v>
          </cell>
          <cell r="BP292">
            <v>0</v>
          </cell>
          <cell r="BQ292">
            <v>80206.25</v>
          </cell>
          <cell r="BS292">
            <v>1.43</v>
          </cell>
          <cell r="BT292">
            <v>0.65</v>
          </cell>
          <cell r="BU292">
            <v>0</v>
          </cell>
          <cell r="BV292">
            <v>221884</v>
          </cell>
          <cell r="BX292">
            <v>1.43</v>
          </cell>
          <cell r="BY292">
            <v>0.65</v>
          </cell>
          <cell r="BZ292">
            <v>0</v>
          </cell>
          <cell r="CA292">
            <v>192221.12</v>
          </cell>
          <cell r="CC292">
            <v>2.86</v>
          </cell>
          <cell r="CD292">
            <v>1.31</v>
          </cell>
          <cell r="CE292">
            <v>0</v>
          </cell>
          <cell r="CF292">
            <v>128227.5</v>
          </cell>
          <cell r="CH292">
            <v>5204618.45</v>
          </cell>
          <cell r="CJ292">
            <v>5099130.42</v>
          </cell>
        </row>
        <row r="293">
          <cell r="A293" t="str">
            <v>1305813300200</v>
          </cell>
          <cell r="B293" t="str">
            <v>CENTRAL CITY SCHOOL DIST 133</v>
          </cell>
          <cell r="C293" t="str">
            <v>MARION</v>
          </cell>
          <cell r="D293" t="str">
            <v>Elementary</v>
          </cell>
          <cell r="E293">
            <v>321.25</v>
          </cell>
          <cell r="G293">
            <v>156.5</v>
          </cell>
          <cell r="H293">
            <v>156.5</v>
          </cell>
          <cell r="I293">
            <v>156.5</v>
          </cell>
          <cell r="K293">
            <v>236.75</v>
          </cell>
          <cell r="L293">
            <v>228.5</v>
          </cell>
          <cell r="M293">
            <v>84.5</v>
          </cell>
          <cell r="N293">
            <v>0</v>
          </cell>
          <cell r="P293">
            <v>95.5</v>
          </cell>
          <cell r="Q293">
            <v>61</v>
          </cell>
          <cell r="R293">
            <v>95.5</v>
          </cell>
          <cell r="S293">
            <v>61</v>
          </cell>
          <cell r="T293">
            <v>0</v>
          </cell>
          <cell r="U293">
            <v>0</v>
          </cell>
          <cell r="W293">
            <v>9.41</v>
          </cell>
          <cell r="X293">
            <v>7.21</v>
          </cell>
          <cell r="Y293">
            <v>0</v>
          </cell>
          <cell r="Z293">
            <v>1030556.34</v>
          </cell>
          <cell r="AB293">
            <v>3.32</v>
          </cell>
          <cell r="AC293">
            <v>206111.26</v>
          </cell>
          <cell r="AE293">
            <v>1.18</v>
          </cell>
          <cell r="AF293">
            <v>0.42</v>
          </cell>
          <cell r="AG293">
            <v>0</v>
          </cell>
          <cell r="AH293">
            <v>99211.199999999997</v>
          </cell>
          <cell r="AJ293">
            <v>0.52</v>
          </cell>
          <cell r="AK293">
            <v>0.18</v>
          </cell>
          <cell r="AL293">
            <v>0</v>
          </cell>
          <cell r="AM293">
            <v>43404.9</v>
          </cell>
          <cell r="AO293">
            <v>22.66</v>
          </cell>
          <cell r="AP293">
            <v>6.9700000000000006</v>
          </cell>
          <cell r="AQ293">
            <v>2.27</v>
          </cell>
          <cell r="AR293">
            <v>36791.879999999997</v>
          </cell>
          <cell r="AT293">
            <v>0.52</v>
          </cell>
          <cell r="AU293">
            <v>0.33</v>
          </cell>
          <cell r="AV293">
            <v>0</v>
          </cell>
          <cell r="AW293">
            <v>57176.1</v>
          </cell>
          <cell r="AY293">
            <v>0.31</v>
          </cell>
          <cell r="AZ293">
            <v>0.11</v>
          </cell>
          <cell r="BA293">
            <v>0</v>
          </cell>
          <cell r="BB293">
            <v>24457.86</v>
          </cell>
          <cell r="BD293">
            <v>1.05</v>
          </cell>
          <cell r="BE293">
            <v>0.37</v>
          </cell>
          <cell r="BF293">
            <v>0</v>
          </cell>
          <cell r="BG293">
            <v>36387.5</v>
          </cell>
          <cell r="BI293">
            <v>0.52</v>
          </cell>
          <cell r="BJ293">
            <v>0.18</v>
          </cell>
          <cell r="BK293">
            <v>0</v>
          </cell>
          <cell r="BL293">
            <v>48253.8</v>
          </cell>
          <cell r="BN293">
            <v>0.78</v>
          </cell>
          <cell r="BO293">
            <v>0.28000000000000003</v>
          </cell>
          <cell r="BP293">
            <v>0</v>
          </cell>
          <cell r="BQ293">
            <v>27162.5</v>
          </cell>
          <cell r="BS293">
            <v>0.52</v>
          </cell>
          <cell r="BT293">
            <v>0.18</v>
          </cell>
          <cell r="BU293">
            <v>0</v>
          </cell>
          <cell r="BV293">
            <v>74672.5</v>
          </cell>
          <cell r="BX293">
            <v>0.52</v>
          </cell>
          <cell r="BY293">
            <v>0.18</v>
          </cell>
          <cell r="BZ293">
            <v>0</v>
          </cell>
          <cell r="CA293">
            <v>64689.8</v>
          </cell>
          <cell r="CC293">
            <v>1.05</v>
          </cell>
          <cell r="CD293">
            <v>0.37</v>
          </cell>
          <cell r="CE293">
            <v>0</v>
          </cell>
          <cell r="CF293">
            <v>43665</v>
          </cell>
          <cell r="CH293">
            <v>1792540.6400000001</v>
          </cell>
          <cell r="CJ293">
            <v>1755748.7600000002</v>
          </cell>
        </row>
        <row r="294">
          <cell r="A294" t="str">
            <v>1305813500200</v>
          </cell>
          <cell r="B294" t="str">
            <v>CENTRALIA SCHOOL DIST 135</v>
          </cell>
          <cell r="C294" t="str">
            <v>MARION</v>
          </cell>
          <cell r="D294" t="str">
            <v>Elementary</v>
          </cell>
          <cell r="E294">
            <v>1286.3800000000001</v>
          </cell>
          <cell r="G294">
            <v>580.99</v>
          </cell>
          <cell r="H294">
            <v>680.63999999999987</v>
          </cell>
          <cell r="I294">
            <v>680.63999999999987</v>
          </cell>
          <cell r="K294">
            <v>885.9</v>
          </cell>
          <cell r="L294">
            <v>861.15</v>
          </cell>
          <cell r="M294">
            <v>400.48</v>
          </cell>
          <cell r="N294">
            <v>0</v>
          </cell>
          <cell r="P294">
            <v>505.63716779087378</v>
          </cell>
          <cell r="Q294">
            <v>75.352832209126234</v>
          </cell>
          <cell r="R294">
            <v>592.36283220912628</v>
          </cell>
          <cell r="S294">
            <v>88.277167790873591</v>
          </cell>
          <cell r="T294">
            <v>0</v>
          </cell>
          <cell r="U294">
            <v>0</v>
          </cell>
          <cell r="W294">
            <v>37.47</v>
          </cell>
          <cell r="X294">
            <v>33.14</v>
          </cell>
          <cell r="Y294">
            <v>0</v>
          </cell>
          <cell r="Z294">
            <v>4378314.2699999996</v>
          </cell>
          <cell r="AB294">
            <v>14.12</v>
          </cell>
          <cell r="AC294">
            <v>875662.85</v>
          </cell>
          <cell r="AE294">
            <v>4.42</v>
          </cell>
          <cell r="AF294">
            <v>2</v>
          </cell>
          <cell r="AG294">
            <v>0</v>
          </cell>
          <cell r="AH294">
            <v>398084.94</v>
          </cell>
          <cell r="AJ294">
            <v>1.96</v>
          </cell>
          <cell r="AK294">
            <v>0.88</v>
          </cell>
          <cell r="AL294">
            <v>0</v>
          </cell>
          <cell r="AM294">
            <v>176099.88</v>
          </cell>
          <cell r="AO294">
            <v>95.7</v>
          </cell>
          <cell r="AP294">
            <v>36.199999999999996</v>
          </cell>
          <cell r="AQ294">
            <v>9.1199999999999992</v>
          </cell>
          <cell r="AR294">
            <v>163312.72</v>
          </cell>
          <cell r="AT294">
            <v>1.96</v>
          </cell>
          <cell r="AU294">
            <v>1.6</v>
          </cell>
          <cell r="AV294">
            <v>0</v>
          </cell>
          <cell r="AW294">
            <v>239466.96</v>
          </cell>
          <cell r="AY294">
            <v>1.18</v>
          </cell>
          <cell r="AZ294">
            <v>0.53</v>
          </cell>
          <cell r="BA294">
            <v>0</v>
          </cell>
          <cell r="BB294">
            <v>99578.43</v>
          </cell>
          <cell r="BD294">
            <v>3.93</v>
          </cell>
          <cell r="BE294">
            <v>1.77</v>
          </cell>
          <cell r="BF294">
            <v>0</v>
          </cell>
          <cell r="BG294">
            <v>146062.5</v>
          </cell>
          <cell r="BI294">
            <v>1.96</v>
          </cell>
          <cell r="BJ294">
            <v>0.88</v>
          </cell>
          <cell r="BK294">
            <v>0</v>
          </cell>
          <cell r="BL294">
            <v>195772.56</v>
          </cell>
          <cell r="BN294">
            <v>2.95</v>
          </cell>
          <cell r="BO294">
            <v>1.33</v>
          </cell>
          <cell r="BP294">
            <v>0</v>
          </cell>
          <cell r="BQ294">
            <v>109675</v>
          </cell>
          <cell r="BS294">
            <v>1.96</v>
          </cell>
          <cell r="BT294">
            <v>0.88</v>
          </cell>
          <cell r="BU294">
            <v>0</v>
          </cell>
          <cell r="BV294">
            <v>302957</v>
          </cell>
          <cell r="BX294">
            <v>1.96</v>
          </cell>
          <cell r="BY294">
            <v>0.88</v>
          </cell>
          <cell r="BZ294">
            <v>0</v>
          </cell>
          <cell r="CA294">
            <v>262455.76</v>
          </cell>
          <cell r="CC294">
            <v>3.93</v>
          </cell>
          <cell r="CD294">
            <v>1.77</v>
          </cell>
          <cell r="CE294">
            <v>0</v>
          </cell>
          <cell r="CF294">
            <v>175275</v>
          </cell>
          <cell r="CH294">
            <v>7522717.8699999982</v>
          </cell>
          <cell r="CJ294">
            <v>7359405.1499999985</v>
          </cell>
        </row>
        <row r="295">
          <cell r="A295" t="str">
            <v>1305820001700</v>
          </cell>
          <cell r="B295" t="str">
            <v>CENTRALIA H S DIST 200</v>
          </cell>
          <cell r="C295" t="str">
            <v>MARION</v>
          </cell>
          <cell r="D295" t="str">
            <v>High School</v>
          </cell>
          <cell r="E295">
            <v>897.49</v>
          </cell>
          <cell r="G295">
            <v>0</v>
          </cell>
          <cell r="H295">
            <v>0</v>
          </cell>
          <cell r="I295">
            <v>897.49000000000012</v>
          </cell>
          <cell r="K295">
            <v>0</v>
          </cell>
          <cell r="L295">
            <v>0</v>
          </cell>
          <cell r="M295">
            <v>0</v>
          </cell>
          <cell r="N295">
            <v>897.49000000000012</v>
          </cell>
          <cell r="P295">
            <v>0</v>
          </cell>
          <cell r="Q295">
            <v>0</v>
          </cell>
          <cell r="R295">
            <v>0</v>
          </cell>
          <cell r="S295">
            <v>0</v>
          </cell>
          <cell r="T295">
            <v>538.66</v>
          </cell>
          <cell r="U295">
            <v>358.83000000000015</v>
          </cell>
          <cell r="W295">
            <v>0</v>
          </cell>
          <cell r="X295">
            <v>0</v>
          </cell>
          <cell r="Y295">
            <v>41.28</v>
          </cell>
          <cell r="Z295">
            <v>2924399.04</v>
          </cell>
          <cell r="AB295">
            <v>13.75</v>
          </cell>
          <cell r="AC295">
            <v>974702.2</v>
          </cell>
          <cell r="AE295">
            <v>0</v>
          </cell>
          <cell r="AF295">
            <v>0</v>
          </cell>
          <cell r="AG295">
            <v>4.4800000000000004</v>
          </cell>
          <cell r="AH295">
            <v>317376.64000000001</v>
          </cell>
          <cell r="AJ295">
            <v>0</v>
          </cell>
          <cell r="AK295">
            <v>0</v>
          </cell>
          <cell r="AL295">
            <v>1.49</v>
          </cell>
          <cell r="AM295">
            <v>105556.07</v>
          </cell>
          <cell r="AO295">
            <v>62.190000000000005</v>
          </cell>
          <cell r="AP295">
            <v>19.62</v>
          </cell>
          <cell r="AQ295">
            <v>6.36</v>
          </cell>
          <cell r="AR295">
            <v>101628.32</v>
          </cell>
          <cell r="AT295">
            <v>0</v>
          </cell>
          <cell r="AU295">
            <v>0</v>
          </cell>
          <cell r="AV295">
            <v>3.58</v>
          </cell>
          <cell r="AW295">
            <v>277185.08</v>
          </cell>
          <cell r="AY295">
            <v>0</v>
          </cell>
          <cell r="AZ295">
            <v>0</v>
          </cell>
          <cell r="BA295">
            <v>1.19</v>
          </cell>
          <cell r="BB295">
            <v>69297.27</v>
          </cell>
          <cell r="BD295">
            <v>0</v>
          </cell>
          <cell r="BE295">
            <v>0</v>
          </cell>
          <cell r="BF295">
            <v>4.4800000000000004</v>
          </cell>
          <cell r="BG295">
            <v>114800</v>
          </cell>
          <cell r="BI295">
            <v>0</v>
          </cell>
          <cell r="BJ295">
            <v>0</v>
          </cell>
          <cell r="BK295">
            <v>1.49</v>
          </cell>
          <cell r="BL295">
            <v>102711.66</v>
          </cell>
          <cell r="BN295">
            <v>0</v>
          </cell>
          <cell r="BO295">
            <v>0</v>
          </cell>
          <cell r="BP295">
            <v>2.99</v>
          </cell>
          <cell r="BQ295">
            <v>76618.75</v>
          </cell>
          <cell r="BS295">
            <v>0</v>
          </cell>
          <cell r="BT295">
            <v>0</v>
          </cell>
          <cell r="BU295">
            <v>1.49</v>
          </cell>
          <cell r="BV295">
            <v>158945.75</v>
          </cell>
          <cell r="BX295">
            <v>0</v>
          </cell>
          <cell r="BY295">
            <v>0</v>
          </cell>
          <cell r="BZ295">
            <v>1.49</v>
          </cell>
          <cell r="CA295">
            <v>137696.85999999999</v>
          </cell>
          <cell r="CC295">
            <v>0</v>
          </cell>
          <cell r="CD295">
            <v>0</v>
          </cell>
          <cell r="CE295">
            <v>4.4800000000000004</v>
          </cell>
          <cell r="CF295">
            <v>137760</v>
          </cell>
          <cell r="CH295">
            <v>5498677.6400000006</v>
          </cell>
          <cell r="CJ295">
            <v>5397049.3200000003</v>
          </cell>
        </row>
        <row r="296">
          <cell r="A296" t="str">
            <v>1305840102600</v>
          </cell>
          <cell r="B296" t="str">
            <v>SOUTH CENTRAL COMM UNIT DIST 401</v>
          </cell>
          <cell r="C296" t="str">
            <v>MARION</v>
          </cell>
          <cell r="D296" t="str">
            <v>Unit</v>
          </cell>
          <cell r="E296">
            <v>619</v>
          </cell>
          <cell r="G296">
            <v>167</v>
          </cell>
          <cell r="H296">
            <v>244.5</v>
          </cell>
          <cell r="I296">
            <v>445.5</v>
          </cell>
          <cell r="K296">
            <v>271</v>
          </cell>
          <cell r="L296">
            <v>264.5</v>
          </cell>
          <cell r="M296">
            <v>147</v>
          </cell>
          <cell r="N296">
            <v>201</v>
          </cell>
          <cell r="P296">
            <v>89.610155102040821</v>
          </cell>
          <cell r="Q296">
            <v>77.389844897959179</v>
          </cell>
          <cell r="R296">
            <v>131.19570612244897</v>
          </cell>
          <cell r="S296">
            <v>113.30429387755103</v>
          </cell>
          <cell r="T296">
            <v>107.85413877551021</v>
          </cell>
          <cell r="U296">
            <v>93.145861224489792</v>
          </cell>
          <cell r="W296">
            <v>9.84</v>
          </cell>
          <cell r="X296">
            <v>11.09</v>
          </cell>
          <cell r="Y296">
            <v>9.11</v>
          </cell>
          <cell r="Z296">
            <v>1943186.24</v>
          </cell>
          <cell r="AB296">
            <v>7.22</v>
          </cell>
          <cell r="AC296">
            <v>474666.36</v>
          </cell>
          <cell r="AE296">
            <v>1.35</v>
          </cell>
          <cell r="AF296">
            <v>0.73</v>
          </cell>
          <cell r="AG296">
            <v>1</v>
          </cell>
          <cell r="AH296">
            <v>199817.56</v>
          </cell>
          <cell r="AJ296">
            <v>0.6</v>
          </cell>
          <cell r="AK296">
            <v>0.32</v>
          </cell>
          <cell r="AL296">
            <v>0.33</v>
          </cell>
          <cell r="AM296">
            <v>80424.63</v>
          </cell>
          <cell r="AO296">
            <v>42.399999999999991</v>
          </cell>
          <cell r="AP296">
            <v>12.469999999999999</v>
          </cell>
          <cell r="AQ296">
            <v>4.3899999999999997</v>
          </cell>
          <cell r="AR296">
            <v>68221.34</v>
          </cell>
          <cell r="AT296">
            <v>0.6</v>
          </cell>
          <cell r="AU296">
            <v>0.57999999999999996</v>
          </cell>
          <cell r="AV296">
            <v>0.8</v>
          </cell>
          <cell r="AW296">
            <v>141314.68</v>
          </cell>
          <cell r="AY296">
            <v>0.36</v>
          </cell>
          <cell r="AZ296">
            <v>0.19</v>
          </cell>
          <cell r="BA296">
            <v>0.26</v>
          </cell>
          <cell r="BB296">
            <v>47168.73</v>
          </cell>
          <cell r="BD296">
            <v>1.2</v>
          </cell>
          <cell r="BE296">
            <v>0.65</v>
          </cell>
          <cell r="BF296">
            <v>1</v>
          </cell>
          <cell r="BG296">
            <v>73031.25</v>
          </cell>
          <cell r="BI296">
            <v>0.6</v>
          </cell>
          <cell r="BJ296">
            <v>0.32</v>
          </cell>
          <cell r="BK296">
            <v>0.33</v>
          </cell>
          <cell r="BL296">
            <v>86167.5</v>
          </cell>
          <cell r="BN296">
            <v>0.9</v>
          </cell>
          <cell r="BO296">
            <v>0.49</v>
          </cell>
          <cell r="BP296">
            <v>0.67</v>
          </cell>
          <cell r="BQ296">
            <v>52787.5</v>
          </cell>
          <cell r="BS296">
            <v>0.6</v>
          </cell>
          <cell r="BT296">
            <v>0.32</v>
          </cell>
          <cell r="BU296">
            <v>0.33</v>
          </cell>
          <cell r="BV296">
            <v>133343.75</v>
          </cell>
          <cell r="BX296">
            <v>0.6</v>
          </cell>
          <cell r="BY296">
            <v>0.32</v>
          </cell>
          <cell r="BZ296">
            <v>0.33</v>
          </cell>
          <cell r="CA296">
            <v>115517.5</v>
          </cell>
          <cell r="CC296">
            <v>1.2</v>
          </cell>
          <cell r="CD296">
            <v>0.65</v>
          </cell>
          <cell r="CE296">
            <v>1</v>
          </cell>
          <cell r="CF296">
            <v>87637.5</v>
          </cell>
          <cell r="CH296">
            <v>3503284.54</v>
          </cell>
          <cell r="CJ296">
            <v>3435063.2</v>
          </cell>
        </row>
        <row r="297">
          <cell r="A297" t="str">
            <v>1305850102600</v>
          </cell>
          <cell r="B297" t="str">
            <v>SANDOVAL C U SCHOOL DIST 501</v>
          </cell>
          <cell r="C297" t="str">
            <v>MARION</v>
          </cell>
          <cell r="D297" t="str">
            <v>Unit</v>
          </cell>
          <cell r="E297">
            <v>452.5</v>
          </cell>
          <cell r="G297">
            <v>154.5</v>
          </cell>
          <cell r="H297">
            <v>176.5</v>
          </cell>
          <cell r="I297">
            <v>294.5</v>
          </cell>
          <cell r="K297">
            <v>233.5</v>
          </cell>
          <cell r="L297">
            <v>230</v>
          </cell>
          <cell r="M297">
            <v>101</v>
          </cell>
          <cell r="N297">
            <v>118</v>
          </cell>
          <cell r="P297">
            <v>101.96655902004454</v>
          </cell>
          <cell r="Q297">
            <v>52.533440979955458</v>
          </cell>
          <cell r="R297">
            <v>116.48606904231626</v>
          </cell>
          <cell r="S297">
            <v>60.013930957683741</v>
          </cell>
          <cell r="T297">
            <v>77.877371937639197</v>
          </cell>
          <cell r="U297">
            <v>40.122628062360803</v>
          </cell>
          <cell r="W297">
            <v>9.42</v>
          </cell>
          <cell r="X297">
            <v>8.2200000000000006</v>
          </cell>
          <cell r="Y297">
            <v>5.49</v>
          </cell>
          <cell r="Z297">
            <v>1482731.55</v>
          </cell>
          <cell r="AB297">
            <v>5.35</v>
          </cell>
          <cell r="AC297">
            <v>348390.42</v>
          </cell>
          <cell r="AE297">
            <v>1.1599999999999999</v>
          </cell>
          <cell r="AF297">
            <v>0.5</v>
          </cell>
          <cell r="AG297">
            <v>0.59</v>
          </cell>
          <cell r="AH297">
            <v>144728.99</v>
          </cell>
          <cell r="AJ297">
            <v>0.51</v>
          </cell>
          <cell r="AK297">
            <v>0.22</v>
          </cell>
          <cell r="AL297">
            <v>0.19</v>
          </cell>
          <cell r="AM297">
            <v>58725.279999999999</v>
          </cell>
          <cell r="AO297">
            <v>32.24</v>
          </cell>
          <cell r="AP297">
            <v>10.579999999999998</v>
          </cell>
          <cell r="AQ297">
            <v>3.2</v>
          </cell>
          <cell r="AR297">
            <v>53131.72</v>
          </cell>
          <cell r="AT297">
            <v>0.51</v>
          </cell>
          <cell r="AU297">
            <v>0.4</v>
          </cell>
          <cell r="AV297">
            <v>0.47</v>
          </cell>
          <cell r="AW297">
            <v>97602.28</v>
          </cell>
          <cell r="AY297">
            <v>0.31</v>
          </cell>
          <cell r="AZ297">
            <v>0.13</v>
          </cell>
          <cell r="BA297">
            <v>0.15</v>
          </cell>
          <cell r="BB297">
            <v>34357.47</v>
          </cell>
          <cell r="BD297">
            <v>1.03</v>
          </cell>
          <cell r="BE297">
            <v>0.44</v>
          </cell>
          <cell r="BF297">
            <v>0.59</v>
          </cell>
          <cell r="BG297">
            <v>52787.5</v>
          </cell>
          <cell r="BI297">
            <v>0.51</v>
          </cell>
          <cell r="BJ297">
            <v>0.22</v>
          </cell>
          <cell r="BK297">
            <v>0.19</v>
          </cell>
          <cell r="BL297">
            <v>63419.28</v>
          </cell>
          <cell r="BN297">
            <v>0.77</v>
          </cell>
          <cell r="BO297">
            <v>0.33</v>
          </cell>
          <cell r="BP297">
            <v>0.39</v>
          </cell>
          <cell r="BQ297">
            <v>38181.25</v>
          </cell>
          <cell r="BS297">
            <v>0.51</v>
          </cell>
          <cell r="BT297">
            <v>0.22</v>
          </cell>
          <cell r="BU297">
            <v>0.19</v>
          </cell>
          <cell r="BV297">
            <v>98141</v>
          </cell>
          <cell r="BX297">
            <v>0.51</v>
          </cell>
          <cell r="BY297">
            <v>0.22</v>
          </cell>
          <cell r="BZ297">
            <v>0.19</v>
          </cell>
          <cell r="CA297">
            <v>85020.88</v>
          </cell>
          <cell r="CC297">
            <v>1.03</v>
          </cell>
          <cell r="CD297">
            <v>0.44</v>
          </cell>
          <cell r="CE297">
            <v>0.59</v>
          </cell>
          <cell r="CF297">
            <v>63345</v>
          </cell>
          <cell r="CH297">
            <v>2620562.6199999996</v>
          </cell>
          <cell r="CJ297">
            <v>2567430.8999999994</v>
          </cell>
        </row>
        <row r="298">
          <cell r="A298" t="str">
            <v>1305860001600</v>
          </cell>
          <cell r="B298" t="str">
            <v>SALEM COMM H S DIST 600</v>
          </cell>
          <cell r="C298" t="str">
            <v>MARION</v>
          </cell>
          <cell r="D298" t="str">
            <v>High School</v>
          </cell>
          <cell r="E298">
            <v>704.48</v>
          </cell>
          <cell r="G298">
            <v>0</v>
          </cell>
          <cell r="H298">
            <v>0</v>
          </cell>
          <cell r="I298">
            <v>704.48</v>
          </cell>
          <cell r="K298">
            <v>0</v>
          </cell>
          <cell r="L298">
            <v>0</v>
          </cell>
          <cell r="M298">
            <v>0</v>
          </cell>
          <cell r="N298">
            <v>704.48</v>
          </cell>
          <cell r="P298">
            <v>0</v>
          </cell>
          <cell r="Q298">
            <v>0</v>
          </cell>
          <cell r="R298">
            <v>0</v>
          </cell>
          <cell r="S298">
            <v>0</v>
          </cell>
          <cell r="T298">
            <v>312</v>
          </cell>
          <cell r="U298">
            <v>392.48</v>
          </cell>
          <cell r="W298">
            <v>0</v>
          </cell>
          <cell r="X298">
            <v>0</v>
          </cell>
          <cell r="Y298">
            <v>31.29</v>
          </cell>
          <cell r="Z298">
            <v>2216677.4700000002</v>
          </cell>
          <cell r="AB298">
            <v>10.42</v>
          </cell>
          <cell r="AC298">
            <v>738818.6</v>
          </cell>
          <cell r="AE298">
            <v>0</v>
          </cell>
          <cell r="AF298">
            <v>0</v>
          </cell>
          <cell r="AG298">
            <v>3.52</v>
          </cell>
          <cell r="AH298">
            <v>249367.36</v>
          </cell>
          <cell r="AJ298">
            <v>0</v>
          </cell>
          <cell r="AK298">
            <v>0</v>
          </cell>
          <cell r="AL298">
            <v>1.17</v>
          </cell>
          <cell r="AM298">
            <v>82886.31</v>
          </cell>
          <cell r="AO298">
            <v>47.330000000000005</v>
          </cell>
          <cell r="AP298">
            <v>12.68</v>
          </cell>
          <cell r="AQ298">
            <v>4.99</v>
          </cell>
          <cell r="AR298">
            <v>74701.899999999994</v>
          </cell>
          <cell r="AT298">
            <v>0</v>
          </cell>
          <cell r="AU298">
            <v>0</v>
          </cell>
          <cell r="AV298">
            <v>2.81</v>
          </cell>
          <cell r="AW298">
            <v>217567.06</v>
          </cell>
          <cell r="AY298">
            <v>0</v>
          </cell>
          <cell r="AZ298">
            <v>0</v>
          </cell>
          <cell r="BA298">
            <v>0.93</v>
          </cell>
          <cell r="BB298">
            <v>54156.69</v>
          </cell>
          <cell r="BD298">
            <v>0</v>
          </cell>
          <cell r="BE298">
            <v>0</v>
          </cell>
          <cell r="BF298">
            <v>3.52</v>
          </cell>
          <cell r="BG298">
            <v>90200</v>
          </cell>
          <cell r="BI298">
            <v>0</v>
          </cell>
          <cell r="BJ298">
            <v>0</v>
          </cell>
          <cell r="BK298">
            <v>1.17</v>
          </cell>
          <cell r="BL298">
            <v>80652.78</v>
          </cell>
          <cell r="BN298">
            <v>0</v>
          </cell>
          <cell r="BO298">
            <v>0</v>
          </cell>
          <cell r="BP298">
            <v>2.34</v>
          </cell>
          <cell r="BQ298">
            <v>59962.5</v>
          </cell>
          <cell r="BS298">
            <v>0</v>
          </cell>
          <cell r="BT298">
            <v>0</v>
          </cell>
          <cell r="BU298">
            <v>1.17</v>
          </cell>
          <cell r="BV298">
            <v>124809.75</v>
          </cell>
          <cell r="BX298">
            <v>0</v>
          </cell>
          <cell r="BY298">
            <v>0</v>
          </cell>
          <cell r="BZ298">
            <v>1.17</v>
          </cell>
          <cell r="CA298">
            <v>108124.38</v>
          </cell>
          <cell r="CC298">
            <v>0</v>
          </cell>
          <cell r="CD298">
            <v>0</v>
          </cell>
          <cell r="CE298">
            <v>3.52</v>
          </cell>
          <cell r="CF298">
            <v>108240</v>
          </cell>
          <cell r="CH298">
            <v>4206164.8</v>
          </cell>
          <cell r="CJ298">
            <v>4131462.9</v>
          </cell>
        </row>
        <row r="299">
          <cell r="A299" t="str">
            <v>1305872202600</v>
          </cell>
          <cell r="B299" t="str">
            <v>ODIN C U SCHOOL DIST 722</v>
          </cell>
          <cell r="C299" t="str">
            <v>MARION</v>
          </cell>
          <cell r="D299" t="str">
            <v>Unit</v>
          </cell>
          <cell r="E299">
            <v>261.45999999999998</v>
          </cell>
          <cell r="G299">
            <v>74.649999999999991</v>
          </cell>
          <cell r="H299">
            <v>108.32</v>
          </cell>
          <cell r="I299">
            <v>183.47999999999996</v>
          </cell>
          <cell r="K299">
            <v>125.30999999999999</v>
          </cell>
          <cell r="L299">
            <v>121.97999999999999</v>
          </cell>
          <cell r="M299">
            <v>60.989999999999995</v>
          </cell>
          <cell r="N299">
            <v>75.16</v>
          </cell>
          <cell r="P299">
            <v>41.54580637663193</v>
          </cell>
          <cell r="Q299">
            <v>33.104193623368062</v>
          </cell>
          <cell r="R299">
            <v>60.284551195134242</v>
          </cell>
          <cell r="S299">
            <v>48.035448804865752</v>
          </cell>
          <cell r="T299">
            <v>41.829642428233839</v>
          </cell>
          <cell r="U299">
            <v>33.330357571766157</v>
          </cell>
          <cell r="W299">
            <v>4.42</v>
          </cell>
          <cell r="X299">
            <v>4.93</v>
          </cell>
          <cell r="Y299">
            <v>3.42</v>
          </cell>
          <cell r="Z299">
            <v>822048.51</v>
          </cell>
          <cell r="AB299">
            <v>3</v>
          </cell>
          <cell r="AC299">
            <v>196706.03</v>
          </cell>
          <cell r="AE299">
            <v>0.62</v>
          </cell>
          <cell r="AF299">
            <v>0.3</v>
          </cell>
          <cell r="AG299">
            <v>0.37</v>
          </cell>
          <cell r="AH299">
            <v>83258.350000000006</v>
          </cell>
          <cell r="AJ299">
            <v>0.27</v>
          </cell>
          <cell r="AK299">
            <v>0.13</v>
          </cell>
          <cell r="AL299">
            <v>0.12</v>
          </cell>
          <cell r="AM299">
            <v>33303.96</v>
          </cell>
          <cell r="AO299">
            <v>17.920000000000002</v>
          </cell>
          <cell r="AP299">
            <v>5.37</v>
          </cell>
          <cell r="AQ299">
            <v>1.85</v>
          </cell>
          <cell r="AR299">
            <v>28950.720000000001</v>
          </cell>
          <cell r="AT299">
            <v>0.27</v>
          </cell>
          <cell r="AU299">
            <v>0.24</v>
          </cell>
          <cell r="AV299">
            <v>0.3</v>
          </cell>
          <cell r="AW299">
            <v>57533.46</v>
          </cell>
          <cell r="AY299">
            <v>0.16</v>
          </cell>
          <cell r="AZ299">
            <v>0.08</v>
          </cell>
          <cell r="BA299">
            <v>0.1</v>
          </cell>
          <cell r="BB299">
            <v>19799.22</v>
          </cell>
          <cell r="BD299">
            <v>0.55000000000000004</v>
          </cell>
          <cell r="BE299">
            <v>0.27</v>
          </cell>
          <cell r="BF299">
            <v>0.37</v>
          </cell>
          <cell r="BG299">
            <v>30493.75</v>
          </cell>
          <cell r="BI299">
            <v>0.27</v>
          </cell>
          <cell r="BJ299">
            <v>0.13</v>
          </cell>
          <cell r="BK299">
            <v>0.12</v>
          </cell>
          <cell r="BL299">
            <v>35845.68</v>
          </cell>
          <cell r="BN299">
            <v>0.41</v>
          </cell>
          <cell r="BO299">
            <v>0.2</v>
          </cell>
          <cell r="BP299">
            <v>0.25</v>
          </cell>
          <cell r="BQ299">
            <v>22037.5</v>
          </cell>
          <cell r="BS299">
            <v>0.27</v>
          </cell>
          <cell r="BT299">
            <v>0.13</v>
          </cell>
          <cell r="BU299">
            <v>0.12</v>
          </cell>
          <cell r="BV299">
            <v>55471</v>
          </cell>
          <cell r="BX299">
            <v>0.27</v>
          </cell>
          <cell r="BY299">
            <v>0.13</v>
          </cell>
          <cell r="BZ299">
            <v>0.12</v>
          </cell>
          <cell r="CA299">
            <v>48055.28</v>
          </cell>
          <cell r="CC299">
            <v>0.55000000000000004</v>
          </cell>
          <cell r="CD299">
            <v>0.27</v>
          </cell>
          <cell r="CE299">
            <v>0.37</v>
          </cell>
          <cell r="CF299">
            <v>36592.5</v>
          </cell>
          <cell r="CH299">
            <v>1470095.96</v>
          </cell>
          <cell r="CJ299">
            <v>1441145.24</v>
          </cell>
        </row>
        <row r="300">
          <cell r="A300" t="str">
            <v>1309500100400</v>
          </cell>
          <cell r="B300" t="str">
            <v>OAKDALE C C SCHOOL DISTRICT 1</v>
          </cell>
          <cell r="C300" t="str">
            <v>WASHINGTON</v>
          </cell>
          <cell r="D300" t="str">
            <v>Elementary</v>
          </cell>
          <cell r="E300">
            <v>77.88</v>
          </cell>
          <cell r="G300">
            <v>31.650000000000002</v>
          </cell>
          <cell r="H300">
            <v>45.150000000000006</v>
          </cell>
          <cell r="I300">
            <v>45.150000000000006</v>
          </cell>
          <cell r="K300">
            <v>50.22</v>
          </cell>
          <cell r="L300">
            <v>49.14</v>
          </cell>
          <cell r="M300">
            <v>27.66</v>
          </cell>
          <cell r="N300">
            <v>0</v>
          </cell>
          <cell r="P300">
            <v>15.384042968749998</v>
          </cell>
          <cell r="Q300">
            <v>16.265957031250004</v>
          </cell>
          <cell r="R300">
            <v>21.94595703125</v>
          </cell>
          <cell r="S300">
            <v>23.204042968750006</v>
          </cell>
          <cell r="T300">
            <v>0</v>
          </cell>
          <cell r="U300">
            <v>0</v>
          </cell>
          <cell r="W300">
            <v>1.83</v>
          </cell>
          <cell r="X300">
            <v>2.02</v>
          </cell>
          <cell r="Y300">
            <v>0</v>
          </cell>
          <cell r="Z300">
            <v>238726.95</v>
          </cell>
          <cell r="AB300">
            <v>0.77</v>
          </cell>
          <cell r="AC300">
            <v>47745.39</v>
          </cell>
          <cell r="AE300">
            <v>0.25</v>
          </cell>
          <cell r="AF300">
            <v>0.13</v>
          </cell>
          <cell r="AG300">
            <v>0</v>
          </cell>
          <cell r="AH300">
            <v>23562.66</v>
          </cell>
          <cell r="AJ300">
            <v>0.11</v>
          </cell>
          <cell r="AK300">
            <v>0.06</v>
          </cell>
          <cell r="AL300">
            <v>0</v>
          </cell>
          <cell r="AM300">
            <v>10541.19</v>
          </cell>
          <cell r="AO300">
            <v>5.26</v>
          </cell>
          <cell r="AP300">
            <v>1.46</v>
          </cell>
          <cell r="AQ300">
            <v>0.55000000000000004</v>
          </cell>
          <cell r="AR300">
            <v>8361.0300000000007</v>
          </cell>
          <cell r="AT300">
            <v>0.11</v>
          </cell>
          <cell r="AU300">
            <v>0.11</v>
          </cell>
          <cell r="AV300">
            <v>0</v>
          </cell>
          <cell r="AW300">
            <v>14798.52</v>
          </cell>
          <cell r="AY300">
            <v>0.06</v>
          </cell>
          <cell r="AZ300">
            <v>0.03</v>
          </cell>
          <cell r="BA300">
            <v>0</v>
          </cell>
          <cell r="BB300">
            <v>5240.97</v>
          </cell>
          <cell r="BD300">
            <v>0.22</v>
          </cell>
          <cell r="BE300">
            <v>0.12</v>
          </cell>
          <cell r="BF300">
            <v>0</v>
          </cell>
          <cell r="BG300">
            <v>8712.5</v>
          </cell>
          <cell r="BI300">
            <v>0.11</v>
          </cell>
          <cell r="BJ300">
            <v>0.06</v>
          </cell>
          <cell r="BK300">
            <v>0</v>
          </cell>
          <cell r="BL300">
            <v>11718.78</v>
          </cell>
          <cell r="BN300">
            <v>0.16</v>
          </cell>
          <cell r="BO300">
            <v>0.09</v>
          </cell>
          <cell r="BP300">
            <v>0</v>
          </cell>
          <cell r="BQ300">
            <v>6406.25</v>
          </cell>
          <cell r="BS300">
            <v>0.11</v>
          </cell>
          <cell r="BT300">
            <v>0.06</v>
          </cell>
          <cell r="BU300">
            <v>0</v>
          </cell>
          <cell r="BV300">
            <v>18134.75</v>
          </cell>
          <cell r="BX300">
            <v>0.11</v>
          </cell>
          <cell r="BY300">
            <v>0.06</v>
          </cell>
          <cell r="BZ300">
            <v>0</v>
          </cell>
          <cell r="CA300">
            <v>15710.38</v>
          </cell>
          <cell r="CC300">
            <v>0.22</v>
          </cell>
          <cell r="CD300">
            <v>0.12</v>
          </cell>
          <cell r="CE300">
            <v>0</v>
          </cell>
          <cell r="CF300">
            <v>10455</v>
          </cell>
          <cell r="CH300">
            <v>420114.37000000005</v>
          </cell>
          <cell r="CJ300">
            <v>411753.34</v>
          </cell>
        </row>
        <row r="301">
          <cell r="A301" t="str">
            <v>1309501002600</v>
          </cell>
          <cell r="B301" t="str">
            <v>WEST WASHINGTON CO C U DIST 10</v>
          </cell>
          <cell r="C301" t="str">
            <v>WASHINGTON</v>
          </cell>
          <cell r="D301" t="str">
            <v>Unit</v>
          </cell>
          <cell r="E301">
            <v>553.5</v>
          </cell>
          <cell r="G301">
            <v>137.5</v>
          </cell>
          <cell r="H301">
            <v>231</v>
          </cell>
          <cell r="I301">
            <v>408.5</v>
          </cell>
          <cell r="K301">
            <v>230.5</v>
          </cell>
          <cell r="L301">
            <v>223</v>
          </cell>
          <cell r="M301">
            <v>145.5</v>
          </cell>
          <cell r="N301">
            <v>177.5</v>
          </cell>
          <cell r="P301">
            <v>42.307692307692307</v>
          </cell>
          <cell r="Q301">
            <v>95.192307692307693</v>
          </cell>
          <cell r="R301">
            <v>71.07692307692308</v>
          </cell>
          <cell r="S301">
            <v>159.92307692307691</v>
          </cell>
          <cell r="T301">
            <v>54.61538461538462</v>
          </cell>
          <cell r="U301">
            <v>122.88461538461539</v>
          </cell>
          <cell r="W301">
            <v>7.58</v>
          </cell>
          <cell r="X301">
            <v>9.9499999999999993</v>
          </cell>
          <cell r="Y301">
            <v>7.64</v>
          </cell>
          <cell r="Z301">
            <v>1628223.23</v>
          </cell>
          <cell r="AB301">
            <v>6.05</v>
          </cell>
          <cell r="AC301">
            <v>397792</v>
          </cell>
          <cell r="AE301">
            <v>1.1499999999999999</v>
          </cell>
          <cell r="AF301">
            <v>0.72</v>
          </cell>
          <cell r="AG301">
            <v>0.88</v>
          </cell>
          <cell r="AH301">
            <v>178294.93</v>
          </cell>
          <cell r="AJ301">
            <v>0.51</v>
          </cell>
          <cell r="AK301">
            <v>0.32</v>
          </cell>
          <cell r="AL301">
            <v>0.28999999999999998</v>
          </cell>
          <cell r="AM301">
            <v>72010.28</v>
          </cell>
          <cell r="AO301">
            <v>35.809999999999995</v>
          </cell>
          <cell r="AP301">
            <v>8.06</v>
          </cell>
          <cell r="AQ301">
            <v>3.92</v>
          </cell>
          <cell r="AR301">
            <v>54739.95</v>
          </cell>
          <cell r="AT301">
            <v>0.51</v>
          </cell>
          <cell r="AU301">
            <v>0.57999999999999996</v>
          </cell>
          <cell r="AV301">
            <v>0.71</v>
          </cell>
          <cell r="AW301">
            <v>128292.4</v>
          </cell>
          <cell r="AY301">
            <v>0.3</v>
          </cell>
          <cell r="AZ301">
            <v>0.19</v>
          </cell>
          <cell r="BA301">
            <v>0.23</v>
          </cell>
          <cell r="BB301">
            <v>41927.760000000002</v>
          </cell>
          <cell r="BD301">
            <v>1.02</v>
          </cell>
          <cell r="BE301">
            <v>0.64</v>
          </cell>
          <cell r="BF301">
            <v>0.88</v>
          </cell>
          <cell r="BG301">
            <v>65087.5</v>
          </cell>
          <cell r="BI301">
            <v>0.51</v>
          </cell>
          <cell r="BJ301">
            <v>0.32</v>
          </cell>
          <cell r="BK301">
            <v>0.28999999999999998</v>
          </cell>
          <cell r="BL301">
            <v>77206.080000000002</v>
          </cell>
          <cell r="BN301">
            <v>0.76</v>
          </cell>
          <cell r="BO301">
            <v>0.48</v>
          </cell>
          <cell r="BP301">
            <v>0.59</v>
          </cell>
          <cell r="BQ301">
            <v>46893.75</v>
          </cell>
          <cell r="BS301">
            <v>0.51</v>
          </cell>
          <cell r="BT301">
            <v>0.32</v>
          </cell>
          <cell r="BU301">
            <v>0.28999999999999998</v>
          </cell>
          <cell r="BV301">
            <v>119476</v>
          </cell>
          <cell r="BX301">
            <v>0.51</v>
          </cell>
          <cell r="BY301">
            <v>0.32</v>
          </cell>
          <cell r="BZ301">
            <v>0.28999999999999998</v>
          </cell>
          <cell r="CA301">
            <v>103503.67999999999</v>
          </cell>
          <cell r="CC301">
            <v>1.02</v>
          </cell>
          <cell r="CD301">
            <v>0.64</v>
          </cell>
          <cell r="CE301">
            <v>0.88</v>
          </cell>
          <cell r="CF301">
            <v>78105</v>
          </cell>
          <cell r="CH301">
            <v>2991552.56</v>
          </cell>
          <cell r="CJ301">
            <v>2936812.61</v>
          </cell>
        </row>
        <row r="302">
          <cell r="A302" t="str">
            <v>1309501100400</v>
          </cell>
          <cell r="B302" t="str">
            <v>IRVINGTON C C SCH DISTRICT 11</v>
          </cell>
          <cell r="C302" t="str">
            <v>WASHINGTON</v>
          </cell>
          <cell r="D302" t="str">
            <v>Elementary</v>
          </cell>
          <cell r="E302">
            <v>60.96</v>
          </cell>
          <cell r="G302">
            <v>26.650000000000002</v>
          </cell>
          <cell r="H302">
            <v>33.31</v>
          </cell>
          <cell r="I302">
            <v>33.31</v>
          </cell>
          <cell r="K302">
            <v>41.31</v>
          </cell>
          <cell r="L302">
            <v>40.31</v>
          </cell>
          <cell r="M302">
            <v>19.649999999999999</v>
          </cell>
          <cell r="N302">
            <v>0</v>
          </cell>
          <cell r="P302">
            <v>10.813784189459637</v>
          </cell>
          <cell r="Q302">
            <v>15.836215810540365</v>
          </cell>
          <cell r="R302">
            <v>13.516215810540357</v>
          </cell>
          <cell r="S302">
            <v>19.793784189459643</v>
          </cell>
          <cell r="T302">
            <v>0</v>
          </cell>
          <cell r="U302">
            <v>0</v>
          </cell>
          <cell r="W302">
            <v>1.51</v>
          </cell>
          <cell r="X302">
            <v>1.46</v>
          </cell>
          <cell r="Y302">
            <v>0</v>
          </cell>
          <cell r="Z302">
            <v>184160.79</v>
          </cell>
          <cell r="AB302">
            <v>0.59</v>
          </cell>
          <cell r="AC302">
            <v>36832.15</v>
          </cell>
          <cell r="AE302">
            <v>0.2</v>
          </cell>
          <cell r="AF302">
            <v>0.09</v>
          </cell>
          <cell r="AG302">
            <v>0</v>
          </cell>
          <cell r="AH302">
            <v>17982.03</v>
          </cell>
          <cell r="AJ302">
            <v>0.09</v>
          </cell>
          <cell r="AK302">
            <v>0.04</v>
          </cell>
          <cell r="AL302">
            <v>0</v>
          </cell>
          <cell r="AM302">
            <v>8060.91</v>
          </cell>
          <cell r="AO302">
            <v>4.0499999999999989</v>
          </cell>
          <cell r="AP302">
            <v>1.02</v>
          </cell>
          <cell r="AQ302">
            <v>0.43</v>
          </cell>
          <cell r="AR302">
            <v>6315.26</v>
          </cell>
          <cell r="AT302">
            <v>0.09</v>
          </cell>
          <cell r="AU302">
            <v>7.0000000000000007E-2</v>
          </cell>
          <cell r="AV302">
            <v>0</v>
          </cell>
          <cell r="AW302">
            <v>10762.56</v>
          </cell>
          <cell r="AY302">
            <v>0.05</v>
          </cell>
          <cell r="AZ302">
            <v>0.02</v>
          </cell>
          <cell r="BA302">
            <v>0</v>
          </cell>
          <cell r="BB302">
            <v>4076.31</v>
          </cell>
          <cell r="BD302">
            <v>0.18</v>
          </cell>
          <cell r="BE302">
            <v>0.08</v>
          </cell>
          <cell r="BF302">
            <v>0</v>
          </cell>
          <cell r="BG302">
            <v>6662.5</v>
          </cell>
          <cell r="BI302">
            <v>0.09</v>
          </cell>
          <cell r="BJ302">
            <v>0.04</v>
          </cell>
          <cell r="BK302">
            <v>0</v>
          </cell>
          <cell r="BL302">
            <v>8961.42</v>
          </cell>
          <cell r="BN302">
            <v>0.13</v>
          </cell>
          <cell r="BO302">
            <v>0.06</v>
          </cell>
          <cell r="BP302">
            <v>0</v>
          </cell>
          <cell r="BQ302">
            <v>4868.75</v>
          </cell>
          <cell r="BS302">
            <v>0.09</v>
          </cell>
          <cell r="BT302">
            <v>0.04</v>
          </cell>
          <cell r="BU302">
            <v>0</v>
          </cell>
          <cell r="BV302">
            <v>13867.75</v>
          </cell>
          <cell r="BX302">
            <v>0.09</v>
          </cell>
          <cell r="BY302">
            <v>0.04</v>
          </cell>
          <cell r="BZ302">
            <v>0</v>
          </cell>
          <cell r="CA302">
            <v>12013.82</v>
          </cell>
          <cell r="CC302">
            <v>0.18</v>
          </cell>
          <cell r="CD302">
            <v>0.08</v>
          </cell>
          <cell r="CE302">
            <v>0</v>
          </cell>
          <cell r="CF302">
            <v>7995</v>
          </cell>
          <cell r="CH302">
            <v>322559.25</v>
          </cell>
          <cell r="CJ302">
            <v>316243.99</v>
          </cell>
        </row>
        <row r="303">
          <cell r="A303" t="str">
            <v>1309501500400</v>
          </cell>
          <cell r="B303" t="str">
            <v>ASHLEY C C SCH DISTRICT 15</v>
          </cell>
          <cell r="C303" t="str">
            <v>WASHINGTON</v>
          </cell>
          <cell r="D303" t="str">
            <v>Elementary</v>
          </cell>
          <cell r="E303">
            <v>140.75</v>
          </cell>
          <cell r="G303">
            <v>64</v>
          </cell>
          <cell r="H303">
            <v>74.5</v>
          </cell>
          <cell r="I303">
            <v>74.5</v>
          </cell>
          <cell r="K303">
            <v>97.75</v>
          </cell>
          <cell r="L303">
            <v>95.5</v>
          </cell>
          <cell r="M303">
            <v>43</v>
          </cell>
          <cell r="N303">
            <v>0</v>
          </cell>
          <cell r="P303">
            <v>42.817617328519852</v>
          </cell>
          <cell r="Q303">
            <v>21.182382671480148</v>
          </cell>
          <cell r="R303">
            <v>49.842382671480138</v>
          </cell>
          <cell r="S303">
            <v>24.657617328519862</v>
          </cell>
          <cell r="T303">
            <v>0</v>
          </cell>
          <cell r="U303">
            <v>0</v>
          </cell>
          <cell r="W303">
            <v>3.91</v>
          </cell>
          <cell r="X303">
            <v>3.47</v>
          </cell>
          <cell r="Y303">
            <v>0</v>
          </cell>
          <cell r="Z303">
            <v>457611.66</v>
          </cell>
          <cell r="AB303">
            <v>1.47</v>
          </cell>
          <cell r="AC303">
            <v>91522.33</v>
          </cell>
          <cell r="AE303">
            <v>0.48</v>
          </cell>
          <cell r="AF303">
            <v>0.21</v>
          </cell>
          <cell r="AG303">
            <v>0</v>
          </cell>
          <cell r="AH303">
            <v>42784.83</v>
          </cell>
          <cell r="AJ303">
            <v>0.21</v>
          </cell>
          <cell r="AK303">
            <v>0.09</v>
          </cell>
          <cell r="AL303">
            <v>0</v>
          </cell>
          <cell r="AM303">
            <v>18602.099999999999</v>
          </cell>
          <cell r="AO303">
            <v>10.020000000000005</v>
          </cell>
          <cell r="AP303">
            <v>3.2700000000000005</v>
          </cell>
          <cell r="AQ303">
            <v>0.99</v>
          </cell>
          <cell r="AR303">
            <v>16488.919999999998</v>
          </cell>
          <cell r="AT303">
            <v>0.21</v>
          </cell>
          <cell r="AU303">
            <v>0.17</v>
          </cell>
          <cell r="AV303">
            <v>0</v>
          </cell>
          <cell r="AW303">
            <v>25561.08</v>
          </cell>
          <cell r="AY303">
            <v>0.13</v>
          </cell>
          <cell r="AZ303">
            <v>0.05</v>
          </cell>
          <cell r="BA303">
            <v>0</v>
          </cell>
          <cell r="BB303">
            <v>10481.94</v>
          </cell>
          <cell r="BD303">
            <v>0.43</v>
          </cell>
          <cell r="BE303">
            <v>0.19</v>
          </cell>
          <cell r="BF303">
            <v>0</v>
          </cell>
          <cell r="BG303">
            <v>15887.5</v>
          </cell>
          <cell r="BI303">
            <v>0.21</v>
          </cell>
          <cell r="BJ303">
            <v>0.09</v>
          </cell>
          <cell r="BK303">
            <v>0</v>
          </cell>
          <cell r="BL303">
            <v>20680.2</v>
          </cell>
          <cell r="BN303">
            <v>0.32</v>
          </cell>
          <cell r="BO303">
            <v>0.14000000000000001</v>
          </cell>
          <cell r="BP303">
            <v>0</v>
          </cell>
          <cell r="BQ303">
            <v>11787.5</v>
          </cell>
          <cell r="BS303">
            <v>0.21</v>
          </cell>
          <cell r="BT303">
            <v>0.09</v>
          </cell>
          <cell r="BU303">
            <v>0</v>
          </cell>
          <cell r="BV303">
            <v>32002.5</v>
          </cell>
          <cell r="BX303">
            <v>0.21</v>
          </cell>
          <cell r="BY303">
            <v>0.09</v>
          </cell>
          <cell r="BZ303">
            <v>0</v>
          </cell>
          <cell r="CA303">
            <v>27724.2</v>
          </cell>
          <cell r="CC303">
            <v>0.43</v>
          </cell>
          <cell r="CD303">
            <v>0.19</v>
          </cell>
          <cell r="CE303">
            <v>0</v>
          </cell>
          <cell r="CF303">
            <v>19065</v>
          </cell>
          <cell r="CH303">
            <v>790199.75999999978</v>
          </cell>
          <cell r="CJ303">
            <v>773710.83999999973</v>
          </cell>
        </row>
        <row r="304">
          <cell r="A304" t="str">
            <v>1309504900400</v>
          </cell>
          <cell r="B304" t="str">
            <v>NASHVILLE C C SCH DISTRICT 49</v>
          </cell>
          <cell r="C304" t="str">
            <v>WASHINGTON</v>
          </cell>
          <cell r="D304" t="str">
            <v>Elementary</v>
          </cell>
          <cell r="E304">
            <v>528.21</v>
          </cell>
          <cell r="G304">
            <v>206.65</v>
          </cell>
          <cell r="H304">
            <v>311.14999999999998</v>
          </cell>
          <cell r="I304">
            <v>311.14999999999998</v>
          </cell>
          <cell r="K304">
            <v>335.21999999999991</v>
          </cell>
          <cell r="L304">
            <v>324.80999999999995</v>
          </cell>
          <cell r="M304">
            <v>192.99</v>
          </cell>
          <cell r="N304">
            <v>0</v>
          </cell>
          <cell r="P304">
            <v>87.401216685979151</v>
          </cell>
          <cell r="Q304">
            <v>119.24878331402086</v>
          </cell>
          <cell r="R304">
            <v>131.59878331402086</v>
          </cell>
          <cell r="S304">
            <v>179.55121668597911</v>
          </cell>
          <cell r="T304">
            <v>0</v>
          </cell>
          <cell r="U304">
            <v>0</v>
          </cell>
          <cell r="W304">
            <v>11.78</v>
          </cell>
          <cell r="X304">
            <v>13.76</v>
          </cell>
          <cell r="Y304">
            <v>0</v>
          </cell>
          <cell r="Z304">
            <v>1583658.78</v>
          </cell>
          <cell r="AB304">
            <v>5.0999999999999996</v>
          </cell>
          <cell r="AC304">
            <v>316731.75</v>
          </cell>
          <cell r="AE304">
            <v>1.67</v>
          </cell>
          <cell r="AF304">
            <v>0.96</v>
          </cell>
          <cell r="AG304">
            <v>0</v>
          </cell>
          <cell r="AH304">
            <v>163078.41</v>
          </cell>
          <cell r="AJ304">
            <v>0.74</v>
          </cell>
          <cell r="AK304">
            <v>0.42</v>
          </cell>
          <cell r="AL304">
            <v>0</v>
          </cell>
          <cell r="AM304">
            <v>71928.12</v>
          </cell>
          <cell r="AO304">
            <v>35.120000000000005</v>
          </cell>
          <cell r="AP304">
            <v>9.1300000000000008</v>
          </cell>
          <cell r="AQ304">
            <v>3.74</v>
          </cell>
          <cell r="AR304">
            <v>55112.26</v>
          </cell>
          <cell r="AT304">
            <v>0.74</v>
          </cell>
          <cell r="AU304">
            <v>0.77</v>
          </cell>
          <cell r="AV304">
            <v>0</v>
          </cell>
          <cell r="AW304">
            <v>101571.66</v>
          </cell>
          <cell r="AY304">
            <v>0.44</v>
          </cell>
          <cell r="AZ304">
            <v>0.25</v>
          </cell>
          <cell r="BA304">
            <v>0</v>
          </cell>
          <cell r="BB304">
            <v>40180.769999999997</v>
          </cell>
          <cell r="BD304">
            <v>1.48</v>
          </cell>
          <cell r="BE304">
            <v>0.85</v>
          </cell>
          <cell r="BF304">
            <v>0</v>
          </cell>
          <cell r="BG304">
            <v>59706.25</v>
          </cell>
          <cell r="BI304">
            <v>0.74</v>
          </cell>
          <cell r="BJ304">
            <v>0.42</v>
          </cell>
          <cell r="BK304">
            <v>0</v>
          </cell>
          <cell r="BL304">
            <v>79963.44</v>
          </cell>
          <cell r="BN304">
            <v>1.1100000000000001</v>
          </cell>
          <cell r="BO304">
            <v>0.64</v>
          </cell>
          <cell r="BP304">
            <v>0</v>
          </cell>
          <cell r="BQ304">
            <v>44843.75</v>
          </cell>
          <cell r="BS304">
            <v>0.74</v>
          </cell>
          <cell r="BT304">
            <v>0.42</v>
          </cell>
          <cell r="BU304">
            <v>0</v>
          </cell>
          <cell r="BV304">
            <v>123743</v>
          </cell>
          <cell r="BX304">
            <v>0.74</v>
          </cell>
          <cell r="BY304">
            <v>0.42</v>
          </cell>
          <cell r="BZ304">
            <v>0</v>
          </cell>
          <cell r="CA304">
            <v>107200.24</v>
          </cell>
          <cell r="CC304">
            <v>1.48</v>
          </cell>
          <cell r="CD304">
            <v>0.85</v>
          </cell>
          <cell r="CE304">
            <v>0</v>
          </cell>
          <cell r="CF304">
            <v>71647.5</v>
          </cell>
          <cell r="CH304">
            <v>2819365.93</v>
          </cell>
          <cell r="CJ304">
            <v>2764253.6700000004</v>
          </cell>
        </row>
        <row r="305">
          <cell r="A305" t="str">
            <v>1309509901600</v>
          </cell>
          <cell r="B305" t="str">
            <v>NASHVILLE COMM H S DISTRICT 99</v>
          </cell>
          <cell r="C305" t="str">
            <v>WASHINGTON</v>
          </cell>
          <cell r="D305" t="str">
            <v>High School</v>
          </cell>
          <cell r="E305">
            <v>403.5</v>
          </cell>
          <cell r="G305">
            <v>0</v>
          </cell>
          <cell r="H305">
            <v>0</v>
          </cell>
          <cell r="I305">
            <v>403.5</v>
          </cell>
          <cell r="K305">
            <v>0</v>
          </cell>
          <cell r="L305">
            <v>0</v>
          </cell>
          <cell r="M305">
            <v>0</v>
          </cell>
          <cell r="N305">
            <v>403.5</v>
          </cell>
          <cell r="P305">
            <v>0</v>
          </cell>
          <cell r="Q305">
            <v>0</v>
          </cell>
          <cell r="R305">
            <v>0</v>
          </cell>
          <cell r="S305">
            <v>0</v>
          </cell>
          <cell r="T305">
            <v>116.00000000000001</v>
          </cell>
          <cell r="U305">
            <v>287.5</v>
          </cell>
          <cell r="W305">
            <v>0</v>
          </cell>
          <cell r="X305">
            <v>0</v>
          </cell>
          <cell r="Y305">
            <v>17.3</v>
          </cell>
          <cell r="Z305">
            <v>1225583.8999999999</v>
          </cell>
          <cell r="AB305">
            <v>5.76</v>
          </cell>
          <cell r="AC305">
            <v>408487.11</v>
          </cell>
          <cell r="AE305">
            <v>0</v>
          </cell>
          <cell r="AF305">
            <v>0</v>
          </cell>
          <cell r="AG305">
            <v>2.0099999999999998</v>
          </cell>
          <cell r="AH305">
            <v>142394.43</v>
          </cell>
          <cell r="AJ305">
            <v>0</v>
          </cell>
          <cell r="AK305">
            <v>0</v>
          </cell>
          <cell r="AL305">
            <v>0.67</v>
          </cell>
          <cell r="AM305">
            <v>47464.81</v>
          </cell>
          <cell r="AO305">
            <v>26.270000000000003</v>
          </cell>
          <cell r="AP305">
            <v>5.6999999999999993</v>
          </cell>
          <cell r="AQ305">
            <v>2.86</v>
          </cell>
          <cell r="AR305">
            <v>39892.99</v>
          </cell>
          <cell r="AT305">
            <v>0</v>
          </cell>
          <cell r="AU305">
            <v>0</v>
          </cell>
          <cell r="AV305">
            <v>1.61</v>
          </cell>
          <cell r="AW305">
            <v>124655.86</v>
          </cell>
          <cell r="AY305">
            <v>0</v>
          </cell>
          <cell r="AZ305">
            <v>0</v>
          </cell>
          <cell r="BA305">
            <v>0.53</v>
          </cell>
          <cell r="BB305">
            <v>30863.49</v>
          </cell>
          <cell r="BD305">
            <v>0</v>
          </cell>
          <cell r="BE305">
            <v>0</v>
          </cell>
          <cell r="BF305">
            <v>2.0099999999999998</v>
          </cell>
          <cell r="BG305">
            <v>51506.25</v>
          </cell>
          <cell r="BI305">
            <v>0</v>
          </cell>
          <cell r="BJ305">
            <v>0</v>
          </cell>
          <cell r="BK305">
            <v>0.67</v>
          </cell>
          <cell r="BL305">
            <v>46185.78</v>
          </cell>
          <cell r="BN305">
            <v>0</v>
          </cell>
          <cell r="BO305">
            <v>0</v>
          </cell>
          <cell r="BP305">
            <v>1.34</v>
          </cell>
          <cell r="BQ305">
            <v>34337.5</v>
          </cell>
          <cell r="BS305">
            <v>0</v>
          </cell>
          <cell r="BT305">
            <v>0</v>
          </cell>
          <cell r="BU305">
            <v>0.67</v>
          </cell>
          <cell r="BV305">
            <v>71472.25</v>
          </cell>
          <cell r="BX305">
            <v>0</v>
          </cell>
          <cell r="BY305">
            <v>0</v>
          </cell>
          <cell r="BZ305">
            <v>0.67</v>
          </cell>
          <cell r="CA305">
            <v>61917.38</v>
          </cell>
          <cell r="CC305">
            <v>0</v>
          </cell>
          <cell r="CD305">
            <v>0</v>
          </cell>
          <cell r="CE305">
            <v>2.0099999999999998</v>
          </cell>
          <cell r="CF305">
            <v>61807.5</v>
          </cell>
          <cell r="CH305">
            <v>2346569.2499999995</v>
          </cell>
          <cell r="CJ305">
            <v>2306676.2599999993</v>
          </cell>
        </row>
        <row r="306">
          <cell r="A306" t="str">
            <v>1501629902500</v>
          </cell>
          <cell r="B306" t="str">
            <v>CITY OF CHICAGO SCHOOL DIST 299</v>
          </cell>
          <cell r="C306" t="str">
            <v>COOK</v>
          </cell>
          <cell r="D306" t="str">
            <v>Unit</v>
          </cell>
          <cell r="E306">
            <v>364916.05</v>
          </cell>
          <cell r="G306">
            <v>114218.49</v>
          </cell>
          <cell r="H306">
            <v>140679.5</v>
          </cell>
          <cell r="I306">
            <v>249370.81000000003</v>
          </cell>
          <cell r="K306">
            <v>173249.24</v>
          </cell>
          <cell r="L306">
            <v>171922.49</v>
          </cell>
          <cell r="M306">
            <v>82975.5</v>
          </cell>
          <cell r="N306">
            <v>108691.31</v>
          </cell>
          <cell r="P306">
            <v>87657.103204439729</v>
          </cell>
          <cell r="Q306">
            <v>26561.386795560276</v>
          </cell>
          <cell r="R306">
            <v>107964.63383685931</v>
          </cell>
          <cell r="S306">
            <v>32714.866163140687</v>
          </cell>
          <cell r="T306">
            <v>83415.262958700914</v>
          </cell>
          <cell r="U306">
            <v>25276.047041299084</v>
          </cell>
          <cell r="W306">
            <v>7171.87</v>
          </cell>
          <cell r="X306">
            <v>6706.82</v>
          </cell>
          <cell r="Y306">
            <v>5181.8</v>
          </cell>
          <cell r="Z306">
            <v>1227670188.23</v>
          </cell>
          <cell r="AB306">
            <v>4502.83</v>
          </cell>
          <cell r="AC306">
            <v>294467702.14999998</v>
          </cell>
          <cell r="AE306">
            <v>866.24</v>
          </cell>
          <cell r="AF306">
            <v>414.87</v>
          </cell>
          <cell r="AG306">
            <v>543.45000000000005</v>
          </cell>
          <cell r="AH306">
            <v>117937416.12</v>
          </cell>
          <cell r="AJ306">
            <v>384.99</v>
          </cell>
          <cell r="AK306">
            <v>184.39</v>
          </cell>
          <cell r="AL306">
            <v>181.15</v>
          </cell>
          <cell r="AM306">
            <v>48138755.109999999</v>
          </cell>
          <cell r="AO306">
            <v>26624.950000000004</v>
          </cell>
          <cell r="AP306">
            <v>11878.880000000001</v>
          </cell>
          <cell r="AQ306">
            <v>2588.0500000000002</v>
          </cell>
          <cell r="AR306">
            <v>47638397.850000001</v>
          </cell>
          <cell r="AT306">
            <v>384.99</v>
          </cell>
          <cell r="AU306">
            <v>331.9</v>
          </cell>
          <cell r="AV306">
            <v>434.76</v>
          </cell>
          <cell r="AW306">
            <v>81884050.5</v>
          </cell>
          <cell r="AY306">
            <v>230.99</v>
          </cell>
          <cell r="AZ306">
            <v>110.63</v>
          </cell>
          <cell r="BA306">
            <v>144.91999999999999</v>
          </cell>
          <cell r="BB306">
            <v>28332683.82</v>
          </cell>
          <cell r="BD306">
            <v>769.99</v>
          </cell>
          <cell r="BE306">
            <v>368.78</v>
          </cell>
          <cell r="BF306">
            <v>543.45000000000005</v>
          </cell>
          <cell r="BG306">
            <v>43106887.5</v>
          </cell>
          <cell r="BI306">
            <v>384.99</v>
          </cell>
          <cell r="BJ306">
            <v>184.39</v>
          </cell>
          <cell r="BK306">
            <v>181.15</v>
          </cell>
          <cell r="BL306">
            <v>51737035.020000003</v>
          </cell>
          <cell r="BN306">
            <v>577.49</v>
          </cell>
          <cell r="BO306">
            <v>276.58</v>
          </cell>
          <cell r="BP306">
            <v>362.3</v>
          </cell>
          <cell r="BQ306">
            <v>31169481.25</v>
          </cell>
          <cell r="BS306">
            <v>384.99</v>
          </cell>
          <cell r="BT306">
            <v>184.39</v>
          </cell>
          <cell r="BU306">
            <v>181.15</v>
          </cell>
          <cell r="BV306">
            <v>80062787.75</v>
          </cell>
          <cell r="BX306">
            <v>384.99</v>
          </cell>
          <cell r="BY306">
            <v>184.39</v>
          </cell>
          <cell r="BZ306">
            <v>181.15</v>
          </cell>
          <cell r="CA306">
            <v>69359479.420000002</v>
          </cell>
          <cell r="CC306">
            <v>769.99</v>
          </cell>
          <cell r="CD306">
            <v>368.78</v>
          </cell>
          <cell r="CE306">
            <v>543.45000000000005</v>
          </cell>
          <cell r="CF306">
            <v>51728265</v>
          </cell>
          <cell r="CH306">
            <v>2173233129.7199998</v>
          </cell>
          <cell r="CJ306">
            <v>2125594731.8699999</v>
          </cell>
        </row>
        <row r="307">
          <cell r="A307" t="str">
            <v>1601942402600</v>
          </cell>
          <cell r="B307" t="str">
            <v>GENOA KINGSTON C U S DIST 424</v>
          </cell>
          <cell r="C307" t="str">
            <v>DEKALB</v>
          </cell>
          <cell r="D307" t="str">
            <v>Unit</v>
          </cell>
          <cell r="E307">
            <v>1709.2</v>
          </cell>
          <cell r="G307">
            <v>438.47999999999996</v>
          </cell>
          <cell r="H307">
            <v>666.49</v>
          </cell>
          <cell r="I307">
            <v>1260.8100000000002</v>
          </cell>
          <cell r="K307">
            <v>704.71999999999991</v>
          </cell>
          <cell r="L307">
            <v>694.81000000000006</v>
          </cell>
          <cell r="M307">
            <v>410.15999999999997</v>
          </cell>
          <cell r="N307">
            <v>594.32000000000005</v>
          </cell>
          <cell r="P307">
            <v>142.43652348922194</v>
          </cell>
          <cell r="Q307">
            <v>296.04347651077802</v>
          </cell>
          <cell r="R307">
            <v>216.50364564023798</v>
          </cell>
          <cell r="S307">
            <v>449.986354359762</v>
          </cell>
          <cell r="T307">
            <v>193.05983087054005</v>
          </cell>
          <cell r="U307">
            <v>401.26016912946</v>
          </cell>
          <cell r="W307">
            <v>24.29</v>
          </cell>
          <cell r="X307">
            <v>28.82</v>
          </cell>
          <cell r="Y307">
            <v>25.7</v>
          </cell>
          <cell r="Z307">
            <v>5113856.87</v>
          </cell>
          <cell r="AB307">
            <v>19.18</v>
          </cell>
          <cell r="AC307">
            <v>1265466.03</v>
          </cell>
          <cell r="AE307">
            <v>3.52</v>
          </cell>
          <cell r="AF307">
            <v>2.0499999999999998</v>
          </cell>
          <cell r="AG307">
            <v>2.97</v>
          </cell>
          <cell r="AH307">
            <v>555782.69999999995</v>
          </cell>
          <cell r="AJ307">
            <v>1.56</v>
          </cell>
          <cell r="AK307">
            <v>0.91</v>
          </cell>
          <cell r="AL307">
            <v>0.99</v>
          </cell>
          <cell r="AM307">
            <v>223291.86</v>
          </cell>
          <cell r="AO307">
            <v>112.25000000000001</v>
          </cell>
          <cell r="AP307">
            <v>29.89</v>
          </cell>
          <cell r="AQ307">
            <v>12.12</v>
          </cell>
          <cell r="AR307">
            <v>177082.43</v>
          </cell>
          <cell r="AT307">
            <v>1.56</v>
          </cell>
          <cell r="AU307">
            <v>1.64</v>
          </cell>
          <cell r="AV307">
            <v>2.37</v>
          </cell>
          <cell r="AW307">
            <v>398750.82</v>
          </cell>
          <cell r="AY307">
            <v>0.93</v>
          </cell>
          <cell r="AZ307">
            <v>0.54</v>
          </cell>
          <cell r="BA307">
            <v>0.79</v>
          </cell>
          <cell r="BB307">
            <v>131606.57999999999</v>
          </cell>
          <cell r="BD307">
            <v>3.13</v>
          </cell>
          <cell r="BE307">
            <v>1.82</v>
          </cell>
          <cell r="BF307">
            <v>2.97</v>
          </cell>
          <cell r="BG307">
            <v>202950</v>
          </cell>
          <cell r="BI307">
            <v>1.56</v>
          </cell>
          <cell r="BJ307">
            <v>0.91</v>
          </cell>
          <cell r="BK307">
            <v>0.99</v>
          </cell>
          <cell r="BL307">
            <v>238511.64</v>
          </cell>
          <cell r="BN307">
            <v>2.34</v>
          </cell>
          <cell r="BO307">
            <v>1.36</v>
          </cell>
          <cell r="BP307">
            <v>1.98</v>
          </cell>
          <cell r="BQ307">
            <v>145550</v>
          </cell>
          <cell r="BS307">
            <v>1.56</v>
          </cell>
          <cell r="BT307">
            <v>0.91</v>
          </cell>
          <cell r="BU307">
            <v>0.99</v>
          </cell>
          <cell r="BV307">
            <v>369095.5</v>
          </cell>
          <cell r="BX307">
            <v>1.56</v>
          </cell>
          <cell r="BY307">
            <v>0.91</v>
          </cell>
          <cell r="BZ307">
            <v>0.99</v>
          </cell>
          <cell r="CA307">
            <v>319752.44</v>
          </cell>
          <cell r="CC307">
            <v>3.13</v>
          </cell>
          <cell r="CD307">
            <v>1.82</v>
          </cell>
          <cell r="CE307">
            <v>2.97</v>
          </cell>
          <cell r="CF307">
            <v>243540</v>
          </cell>
          <cell r="CH307">
            <v>9385236.8699999992</v>
          </cell>
          <cell r="CJ307">
            <v>9208154.4399999995</v>
          </cell>
        </row>
        <row r="308">
          <cell r="A308" t="str">
            <v>1601942502600</v>
          </cell>
          <cell r="B308" t="str">
            <v>INDIAN CREEK COMM UNIT DIST 425</v>
          </cell>
          <cell r="C308" t="str">
            <v>DEKALB</v>
          </cell>
          <cell r="D308" t="str">
            <v>Unit</v>
          </cell>
          <cell r="E308">
            <v>694</v>
          </cell>
          <cell r="G308">
            <v>208</v>
          </cell>
          <cell r="H308">
            <v>266</v>
          </cell>
          <cell r="I308">
            <v>482.5</v>
          </cell>
          <cell r="K308">
            <v>319</v>
          </cell>
          <cell r="L308">
            <v>315.5</v>
          </cell>
          <cell r="M308">
            <v>158.5</v>
          </cell>
          <cell r="N308">
            <v>216.5</v>
          </cell>
          <cell r="P308">
            <v>62.454221578566262</v>
          </cell>
          <cell r="Q308">
            <v>145.54577842143374</v>
          </cell>
          <cell r="R308">
            <v>79.869341057204934</v>
          </cell>
          <cell r="S308">
            <v>186.13065894279507</v>
          </cell>
          <cell r="T308">
            <v>65.00643736422883</v>
          </cell>
          <cell r="U308">
            <v>151.49356263577118</v>
          </cell>
          <cell r="W308">
            <v>11.44</v>
          </cell>
          <cell r="X308">
            <v>11.43</v>
          </cell>
          <cell r="Y308">
            <v>9.31</v>
          </cell>
          <cell r="Z308">
            <v>2077648.42</v>
          </cell>
          <cell r="AB308">
            <v>7.67</v>
          </cell>
          <cell r="AC308">
            <v>503447.47</v>
          </cell>
          <cell r="AE308">
            <v>1.59</v>
          </cell>
          <cell r="AF308">
            <v>0.79</v>
          </cell>
          <cell r="AG308">
            <v>1.08</v>
          </cell>
          <cell r="AH308">
            <v>224087.1</v>
          </cell>
          <cell r="AJ308">
            <v>0.7</v>
          </cell>
          <cell r="AK308">
            <v>0.35</v>
          </cell>
          <cell r="AL308">
            <v>0.36</v>
          </cell>
          <cell r="AM308">
            <v>90610.83</v>
          </cell>
          <cell r="AO308">
            <v>45.63000000000001</v>
          </cell>
          <cell r="AP308">
            <v>10.33</v>
          </cell>
          <cell r="AQ308">
            <v>4.92</v>
          </cell>
          <cell r="AR308">
            <v>69787.34</v>
          </cell>
          <cell r="AT308">
            <v>0.7</v>
          </cell>
          <cell r="AU308">
            <v>0.63</v>
          </cell>
          <cell r="AV308">
            <v>0.86</v>
          </cell>
          <cell r="AW308">
            <v>156050.14000000001</v>
          </cell>
          <cell r="AY308">
            <v>0.42</v>
          </cell>
          <cell r="AZ308">
            <v>0.21</v>
          </cell>
          <cell r="BA308">
            <v>0.28000000000000003</v>
          </cell>
          <cell r="BB308">
            <v>52992.03</v>
          </cell>
          <cell r="BD308">
            <v>1.41</v>
          </cell>
          <cell r="BE308">
            <v>0.7</v>
          </cell>
          <cell r="BF308">
            <v>1.08</v>
          </cell>
          <cell r="BG308">
            <v>81743.75</v>
          </cell>
          <cell r="BI308">
            <v>0.7</v>
          </cell>
          <cell r="BJ308">
            <v>0.35</v>
          </cell>
          <cell r="BK308">
            <v>0.36</v>
          </cell>
          <cell r="BL308">
            <v>97196.94</v>
          </cell>
          <cell r="BN308">
            <v>1.06</v>
          </cell>
          <cell r="BO308">
            <v>0.52</v>
          </cell>
          <cell r="BP308">
            <v>0.72</v>
          </cell>
          <cell r="BQ308">
            <v>58937.5</v>
          </cell>
          <cell r="BS308">
            <v>0.7</v>
          </cell>
          <cell r="BT308">
            <v>0.35</v>
          </cell>
          <cell r="BU308">
            <v>0.36</v>
          </cell>
          <cell r="BV308">
            <v>150411.75</v>
          </cell>
          <cell r="BX308">
            <v>0.7</v>
          </cell>
          <cell r="BY308">
            <v>0.35</v>
          </cell>
          <cell r="BZ308">
            <v>0.36</v>
          </cell>
          <cell r="CA308">
            <v>130303.74</v>
          </cell>
          <cell r="CC308">
            <v>1.41</v>
          </cell>
          <cell r="CD308">
            <v>0.7</v>
          </cell>
          <cell r="CE308">
            <v>1.08</v>
          </cell>
          <cell r="CF308">
            <v>98092.5</v>
          </cell>
          <cell r="CH308">
            <v>3791309.51</v>
          </cell>
          <cell r="CJ308">
            <v>3721522.17</v>
          </cell>
        </row>
        <row r="309">
          <cell r="A309" t="str">
            <v>1601942602600</v>
          </cell>
          <cell r="B309" t="str">
            <v>HIAWATHA C U SCHOOL DIST 426</v>
          </cell>
          <cell r="C309" t="str">
            <v>DEKALB</v>
          </cell>
          <cell r="D309" t="str">
            <v>Unit</v>
          </cell>
          <cell r="E309">
            <v>506.95</v>
          </cell>
          <cell r="G309">
            <v>135.49</v>
          </cell>
          <cell r="H309">
            <v>196.82</v>
          </cell>
          <cell r="I309">
            <v>366.13</v>
          </cell>
          <cell r="K309">
            <v>214.14999999999998</v>
          </cell>
          <cell r="L309">
            <v>208.82</v>
          </cell>
          <cell r="M309">
            <v>123.49</v>
          </cell>
          <cell r="N309">
            <v>169.30999999999997</v>
          </cell>
          <cell r="P309">
            <v>47.446619752003514</v>
          </cell>
          <cell r="Q309">
            <v>88.043380247996495</v>
          </cell>
          <cell r="R309">
            <v>68.923490291455678</v>
          </cell>
          <cell r="S309">
            <v>127.89650970854431</v>
          </cell>
          <cell r="T309">
            <v>59.289889956540797</v>
          </cell>
          <cell r="U309">
            <v>110.02011004345917</v>
          </cell>
          <cell r="W309">
            <v>7.56</v>
          </cell>
          <cell r="X309">
            <v>8.56</v>
          </cell>
          <cell r="Y309">
            <v>7.36</v>
          </cell>
          <cell r="Z309">
            <v>1520957.32</v>
          </cell>
          <cell r="AB309">
            <v>5.67</v>
          </cell>
          <cell r="AC309">
            <v>373694.68</v>
          </cell>
          <cell r="AE309">
            <v>1.07</v>
          </cell>
          <cell r="AF309">
            <v>0.61</v>
          </cell>
          <cell r="AG309">
            <v>0.84</v>
          </cell>
          <cell r="AH309">
            <v>163679.88</v>
          </cell>
          <cell r="AJ309">
            <v>0.47</v>
          </cell>
          <cell r="AK309">
            <v>0.27</v>
          </cell>
          <cell r="AL309">
            <v>0.28000000000000003</v>
          </cell>
          <cell r="AM309">
            <v>65721.22</v>
          </cell>
          <cell r="AO309">
            <v>33.35</v>
          </cell>
          <cell r="AP309">
            <v>8.2800000000000011</v>
          </cell>
          <cell r="AQ309">
            <v>3.59</v>
          </cell>
          <cell r="AR309">
            <v>51883.12</v>
          </cell>
          <cell r="AT309">
            <v>0.47</v>
          </cell>
          <cell r="AU309">
            <v>0.49</v>
          </cell>
          <cell r="AV309">
            <v>0.67</v>
          </cell>
          <cell r="AW309">
            <v>116450.78</v>
          </cell>
          <cell r="AY309">
            <v>0.28000000000000003</v>
          </cell>
          <cell r="AZ309">
            <v>0.16</v>
          </cell>
          <cell r="BA309">
            <v>0.22</v>
          </cell>
          <cell r="BB309">
            <v>38433.78</v>
          </cell>
          <cell r="BD309">
            <v>0.95</v>
          </cell>
          <cell r="BE309">
            <v>0.54</v>
          </cell>
          <cell r="BF309">
            <v>0.84</v>
          </cell>
          <cell r="BG309">
            <v>59706.25</v>
          </cell>
          <cell r="BI309">
            <v>0.47</v>
          </cell>
          <cell r="BJ309">
            <v>0.27</v>
          </cell>
          <cell r="BK309">
            <v>0.28000000000000003</v>
          </cell>
          <cell r="BL309">
            <v>70312.679999999993</v>
          </cell>
          <cell r="BN309">
            <v>0.71</v>
          </cell>
          <cell r="BO309">
            <v>0.41</v>
          </cell>
          <cell r="BP309">
            <v>0.56000000000000005</v>
          </cell>
          <cell r="BQ309">
            <v>43050</v>
          </cell>
          <cell r="BS309">
            <v>0.47</v>
          </cell>
          <cell r="BT309">
            <v>0.27</v>
          </cell>
          <cell r="BU309">
            <v>0.28000000000000003</v>
          </cell>
          <cell r="BV309">
            <v>108808.5</v>
          </cell>
          <cell r="BX309">
            <v>0.47</v>
          </cell>
          <cell r="BY309">
            <v>0.27</v>
          </cell>
          <cell r="BZ309">
            <v>0.28000000000000003</v>
          </cell>
          <cell r="CA309">
            <v>94262.28</v>
          </cell>
          <cell r="CC309">
            <v>0.95</v>
          </cell>
          <cell r="CD309">
            <v>0.54</v>
          </cell>
          <cell r="CE309">
            <v>0.84</v>
          </cell>
          <cell r="CF309">
            <v>71647.5</v>
          </cell>
          <cell r="CH309">
            <v>2778607.9899999998</v>
          </cell>
          <cell r="CJ309">
            <v>2726724.8699999996</v>
          </cell>
        </row>
        <row r="310">
          <cell r="A310" t="str">
            <v>1601942702600</v>
          </cell>
          <cell r="B310" t="str">
            <v>SYCAMORE C U SCHOOL DIST 427</v>
          </cell>
          <cell r="C310" t="str">
            <v>DEKALB</v>
          </cell>
          <cell r="D310" t="str">
            <v>Unit</v>
          </cell>
          <cell r="E310">
            <v>3744.71</v>
          </cell>
          <cell r="G310">
            <v>1064.6500000000001</v>
          </cell>
          <cell r="H310">
            <v>1422.3200000000002</v>
          </cell>
          <cell r="I310">
            <v>2659.81</v>
          </cell>
          <cell r="K310">
            <v>1626.5600000000002</v>
          </cell>
          <cell r="L310">
            <v>1606.3100000000002</v>
          </cell>
          <cell r="M310">
            <v>880.66000000000008</v>
          </cell>
          <cell r="N310">
            <v>1237.49</v>
          </cell>
          <cell r="P310">
            <v>257.26816773438298</v>
          </cell>
          <cell r="Q310">
            <v>807.38183226561705</v>
          </cell>
          <cell r="R310">
            <v>343.69760985485146</v>
          </cell>
          <cell r="S310">
            <v>1078.6223901451488</v>
          </cell>
          <cell r="T310">
            <v>299.03422241076561</v>
          </cell>
          <cell r="U310">
            <v>938.45577758923446</v>
          </cell>
          <cell r="W310">
            <v>57.52</v>
          </cell>
          <cell r="X310">
            <v>60.32</v>
          </cell>
          <cell r="Y310">
            <v>52.48</v>
          </cell>
          <cell r="Z310">
            <v>11024745.52</v>
          </cell>
          <cell r="AB310">
            <v>41.05</v>
          </cell>
          <cell r="AC310">
            <v>2700537.26</v>
          </cell>
          <cell r="AE310">
            <v>8.1300000000000008</v>
          </cell>
          <cell r="AF310">
            <v>4.4000000000000004</v>
          </cell>
          <cell r="AG310">
            <v>6.18</v>
          </cell>
          <cell r="AH310">
            <v>1214757.45</v>
          </cell>
          <cell r="AJ310">
            <v>3.61</v>
          </cell>
          <cell r="AK310">
            <v>1.95</v>
          </cell>
          <cell r="AL310">
            <v>2.06</v>
          </cell>
          <cell r="AM310">
            <v>490695.5</v>
          </cell>
          <cell r="AO310">
            <v>242.67</v>
          </cell>
          <cell r="AP310">
            <v>51.11</v>
          </cell>
          <cell r="AQ310">
            <v>26.55</v>
          </cell>
          <cell r="AR310">
            <v>366714.25</v>
          </cell>
          <cell r="AT310">
            <v>3.61</v>
          </cell>
          <cell r="AU310">
            <v>3.52</v>
          </cell>
          <cell r="AV310">
            <v>4.9400000000000004</v>
          </cell>
          <cell r="AW310">
            <v>862091.02</v>
          </cell>
          <cell r="AY310">
            <v>2.16</v>
          </cell>
          <cell r="AZ310">
            <v>1.17</v>
          </cell>
          <cell r="BA310">
            <v>1.64</v>
          </cell>
          <cell r="BB310">
            <v>289418.01</v>
          </cell>
          <cell r="BD310">
            <v>7.22</v>
          </cell>
          <cell r="BE310">
            <v>3.91</v>
          </cell>
          <cell r="BF310">
            <v>6.18</v>
          </cell>
          <cell r="BG310">
            <v>443568.75</v>
          </cell>
          <cell r="BI310">
            <v>3.61</v>
          </cell>
          <cell r="BJ310">
            <v>1.95</v>
          </cell>
          <cell r="BK310">
            <v>2.06</v>
          </cell>
          <cell r="BL310">
            <v>525277.07999999996</v>
          </cell>
          <cell r="BN310">
            <v>5.42</v>
          </cell>
          <cell r="BO310">
            <v>2.93</v>
          </cell>
          <cell r="BP310">
            <v>4.12</v>
          </cell>
          <cell r="BQ310">
            <v>319543.75</v>
          </cell>
          <cell r="BS310">
            <v>3.61</v>
          </cell>
          <cell r="BT310">
            <v>1.95</v>
          </cell>
          <cell r="BU310">
            <v>2.06</v>
          </cell>
          <cell r="BV310">
            <v>812863.5</v>
          </cell>
          <cell r="BX310">
            <v>3.61</v>
          </cell>
          <cell r="BY310">
            <v>1.95</v>
          </cell>
          <cell r="BZ310">
            <v>2.06</v>
          </cell>
          <cell r="CA310">
            <v>704194.68</v>
          </cell>
          <cell r="CC310">
            <v>7.22</v>
          </cell>
          <cell r="CD310">
            <v>3.91</v>
          </cell>
          <cell r="CE310">
            <v>6.18</v>
          </cell>
          <cell r="CF310">
            <v>532282.5</v>
          </cell>
          <cell r="CH310">
            <v>20286689.269999996</v>
          </cell>
          <cell r="CJ310">
            <v>19919975.019999996</v>
          </cell>
        </row>
        <row r="311">
          <cell r="A311" t="str">
            <v>1601942802600</v>
          </cell>
          <cell r="B311" t="str">
            <v>DEKALB COMM UNIT SCH DIST 428</v>
          </cell>
          <cell r="C311" t="str">
            <v>DEKALB</v>
          </cell>
          <cell r="D311" t="str">
            <v>Unit</v>
          </cell>
          <cell r="E311">
            <v>6417.5</v>
          </cell>
          <cell r="G311">
            <v>2101</v>
          </cell>
          <cell r="H311">
            <v>2347.5</v>
          </cell>
          <cell r="I311">
            <v>4272.5</v>
          </cell>
          <cell r="K311">
            <v>3137</v>
          </cell>
          <cell r="L311">
            <v>3093</v>
          </cell>
          <cell r="M311">
            <v>1355.5</v>
          </cell>
          <cell r="N311">
            <v>1925</v>
          </cell>
          <cell r="P311">
            <v>1173.5404408880522</v>
          </cell>
          <cell r="Q311">
            <v>927.45955911194778</v>
          </cell>
          <cell r="R311">
            <v>1311.2261708637327</v>
          </cell>
          <cell r="S311">
            <v>1036.2738291362673</v>
          </cell>
          <cell r="T311">
            <v>1075.2333882482153</v>
          </cell>
          <cell r="U311">
            <v>849.76661175178469</v>
          </cell>
          <cell r="W311">
            <v>124.6</v>
          </cell>
          <cell r="X311">
            <v>107.01</v>
          </cell>
          <cell r="Y311">
            <v>87.75</v>
          </cell>
          <cell r="Z311">
            <v>20577914.52</v>
          </cell>
          <cell r="AB311">
            <v>75.56</v>
          </cell>
          <cell r="AC311">
            <v>4944238.78</v>
          </cell>
          <cell r="AE311">
            <v>15.68</v>
          </cell>
          <cell r="AF311">
            <v>6.77</v>
          </cell>
          <cell r="AG311">
            <v>9.6199999999999992</v>
          </cell>
          <cell r="AH311">
            <v>2073566.81</v>
          </cell>
          <cell r="AJ311">
            <v>6.97</v>
          </cell>
          <cell r="AK311">
            <v>3.01</v>
          </cell>
          <cell r="AL311">
            <v>3.2</v>
          </cell>
          <cell r="AM311">
            <v>845527.46</v>
          </cell>
          <cell r="AO311">
            <v>448.71000000000004</v>
          </cell>
          <cell r="AP311">
            <v>162.76999999999998</v>
          </cell>
          <cell r="AQ311">
            <v>45.51</v>
          </cell>
          <cell r="AR311">
            <v>758645.01</v>
          </cell>
          <cell r="AT311">
            <v>6.97</v>
          </cell>
          <cell r="AU311">
            <v>5.42</v>
          </cell>
          <cell r="AV311">
            <v>7.7</v>
          </cell>
          <cell r="AW311">
            <v>1429605.94</v>
          </cell>
          <cell r="AY311">
            <v>4.18</v>
          </cell>
          <cell r="AZ311">
            <v>1.8</v>
          </cell>
          <cell r="BA311">
            <v>2.56</v>
          </cell>
          <cell r="BB311">
            <v>497309.82</v>
          </cell>
          <cell r="BD311">
            <v>13.94</v>
          </cell>
          <cell r="BE311">
            <v>6.02</v>
          </cell>
          <cell r="BF311">
            <v>9.6199999999999992</v>
          </cell>
          <cell r="BG311">
            <v>757987.5</v>
          </cell>
          <cell r="BI311">
            <v>6.97</v>
          </cell>
          <cell r="BJ311">
            <v>3.01</v>
          </cell>
          <cell r="BK311">
            <v>3.2</v>
          </cell>
          <cell r="BL311">
            <v>908550.12</v>
          </cell>
          <cell r="BN311">
            <v>10.45</v>
          </cell>
          <cell r="BO311">
            <v>4.51</v>
          </cell>
          <cell r="BP311">
            <v>6.41</v>
          </cell>
          <cell r="BQ311">
            <v>547606.25</v>
          </cell>
          <cell r="BS311">
            <v>6.97</v>
          </cell>
          <cell r="BT311">
            <v>3.01</v>
          </cell>
          <cell r="BU311">
            <v>3.2</v>
          </cell>
          <cell r="BV311">
            <v>1405976.5</v>
          </cell>
          <cell r="BX311">
            <v>6.97</v>
          </cell>
          <cell r="BY311">
            <v>3.01</v>
          </cell>
          <cell r="BZ311">
            <v>3.2</v>
          </cell>
          <cell r="CA311">
            <v>1218016.52</v>
          </cell>
          <cell r="CC311">
            <v>13.94</v>
          </cell>
          <cell r="CD311">
            <v>6.02</v>
          </cell>
          <cell r="CE311">
            <v>9.6199999999999992</v>
          </cell>
          <cell r="CF311">
            <v>909585</v>
          </cell>
          <cell r="CH311">
            <v>36874530.230000012</v>
          </cell>
          <cell r="CJ311">
            <v>36115885.220000014</v>
          </cell>
        </row>
        <row r="312">
          <cell r="A312" t="str">
            <v>1601942902600</v>
          </cell>
          <cell r="B312" t="str">
            <v>HINCKLEY BIG ROCK C U S D 429</v>
          </cell>
          <cell r="C312" t="str">
            <v>DEKALB</v>
          </cell>
          <cell r="D312" t="str">
            <v>Unit</v>
          </cell>
          <cell r="E312">
            <v>679.62</v>
          </cell>
          <cell r="G312">
            <v>191.16</v>
          </cell>
          <cell r="H312">
            <v>263.48</v>
          </cell>
          <cell r="I312">
            <v>480.29999999999995</v>
          </cell>
          <cell r="K312">
            <v>302.64999999999998</v>
          </cell>
          <cell r="L312">
            <v>294.49</v>
          </cell>
          <cell r="M312">
            <v>160.14999999999998</v>
          </cell>
          <cell r="N312">
            <v>216.82</v>
          </cell>
          <cell r="P312">
            <v>51.054005897596298</v>
          </cell>
          <cell r="Q312">
            <v>140.10599410240371</v>
          </cell>
          <cell r="R312">
            <v>70.368850564441686</v>
          </cell>
          <cell r="S312">
            <v>193.11114943555833</v>
          </cell>
          <cell r="T312">
            <v>57.907143537962064</v>
          </cell>
          <cell r="U312">
            <v>158.91285646203792</v>
          </cell>
          <cell r="W312">
            <v>10.4</v>
          </cell>
          <cell r="X312">
            <v>11.24</v>
          </cell>
          <cell r="Y312">
            <v>9.25</v>
          </cell>
          <cell r="Z312">
            <v>1997129.23</v>
          </cell>
          <cell r="AB312">
            <v>7.41</v>
          </cell>
          <cell r="AC312">
            <v>486777.03</v>
          </cell>
          <cell r="AE312">
            <v>1.51</v>
          </cell>
          <cell r="AF312">
            <v>0.8</v>
          </cell>
          <cell r="AG312">
            <v>1.08</v>
          </cell>
          <cell r="AH312">
            <v>219746.61</v>
          </cell>
          <cell r="AJ312">
            <v>0.67</v>
          </cell>
          <cell r="AK312">
            <v>0.35</v>
          </cell>
          <cell r="AL312">
            <v>0.36</v>
          </cell>
          <cell r="AM312">
            <v>88750.62</v>
          </cell>
          <cell r="AO312">
            <v>43.959999999999994</v>
          </cell>
          <cell r="AP312">
            <v>9.23</v>
          </cell>
          <cell r="AQ312">
            <v>4.82</v>
          </cell>
          <cell r="AR312">
            <v>66401.22</v>
          </cell>
          <cell r="AT312">
            <v>0.67</v>
          </cell>
          <cell r="AU312">
            <v>0.64</v>
          </cell>
          <cell r="AV312">
            <v>0.86</v>
          </cell>
          <cell r="AW312">
            <v>154704.82</v>
          </cell>
          <cell r="AY312">
            <v>0.4</v>
          </cell>
          <cell r="AZ312">
            <v>0.21</v>
          </cell>
          <cell r="BA312">
            <v>0.28000000000000003</v>
          </cell>
          <cell r="BB312">
            <v>51827.37</v>
          </cell>
          <cell r="BD312">
            <v>1.34</v>
          </cell>
          <cell r="BE312">
            <v>0.71</v>
          </cell>
          <cell r="BF312">
            <v>1.08</v>
          </cell>
          <cell r="BG312">
            <v>80206.25</v>
          </cell>
          <cell r="BI312">
            <v>0.67</v>
          </cell>
          <cell r="BJ312">
            <v>0.35</v>
          </cell>
          <cell r="BK312">
            <v>0.36</v>
          </cell>
          <cell r="BL312">
            <v>95128.92</v>
          </cell>
          <cell r="BN312">
            <v>1</v>
          </cell>
          <cell r="BO312">
            <v>0.53</v>
          </cell>
          <cell r="BP312">
            <v>0.72</v>
          </cell>
          <cell r="BQ312">
            <v>57656.25</v>
          </cell>
          <cell r="BS312">
            <v>0.67</v>
          </cell>
          <cell r="BT312">
            <v>0.35</v>
          </cell>
          <cell r="BU312">
            <v>0.36</v>
          </cell>
          <cell r="BV312">
            <v>147211.5</v>
          </cell>
          <cell r="BX312">
            <v>0.67</v>
          </cell>
          <cell r="BY312">
            <v>0.35</v>
          </cell>
          <cell r="BZ312">
            <v>0.36</v>
          </cell>
          <cell r="CA312">
            <v>127531.32</v>
          </cell>
          <cell r="CC312">
            <v>1.34</v>
          </cell>
          <cell r="CD312">
            <v>0.71</v>
          </cell>
          <cell r="CE312">
            <v>1.08</v>
          </cell>
          <cell r="CF312">
            <v>96247.5</v>
          </cell>
          <cell r="CH312">
            <v>3669318.6399999997</v>
          </cell>
          <cell r="CJ312">
            <v>3602917.4199999995</v>
          </cell>
        </row>
        <row r="313">
          <cell r="A313" t="str">
            <v>1601943002600</v>
          </cell>
          <cell r="B313" t="str">
            <v>SANDWICH C U SCHOOL DIST 430</v>
          </cell>
          <cell r="C313" t="str">
            <v>DEKALB</v>
          </cell>
          <cell r="D313" t="str">
            <v>Unit</v>
          </cell>
          <cell r="E313">
            <v>2019.96</v>
          </cell>
          <cell r="G313">
            <v>554.31999999999994</v>
          </cell>
          <cell r="H313">
            <v>745.32</v>
          </cell>
          <cell r="I313">
            <v>1457.64</v>
          </cell>
          <cell r="K313">
            <v>850.48</v>
          </cell>
          <cell r="L313">
            <v>842.48</v>
          </cell>
          <cell r="M313">
            <v>457.15999999999997</v>
          </cell>
          <cell r="N313">
            <v>712.31999999999994</v>
          </cell>
          <cell r="P313">
            <v>203.60368993419348</v>
          </cell>
          <cell r="Q313">
            <v>350.71631006580645</v>
          </cell>
          <cell r="R313">
            <v>273.75866319409931</v>
          </cell>
          <cell r="S313">
            <v>471.56133680590074</v>
          </cell>
          <cell r="T313">
            <v>261.63764687170715</v>
          </cell>
          <cell r="U313">
            <v>450.68235312829279</v>
          </cell>
          <cell r="W313">
            <v>31.1</v>
          </cell>
          <cell r="X313">
            <v>32.549999999999997</v>
          </cell>
          <cell r="Y313">
            <v>31.1</v>
          </cell>
          <cell r="Z313">
            <v>6149962.8499999996</v>
          </cell>
          <cell r="AB313">
            <v>23.09</v>
          </cell>
          <cell r="AC313">
            <v>1523681.43</v>
          </cell>
          <cell r="AE313">
            <v>4.25</v>
          </cell>
          <cell r="AF313">
            <v>2.2799999999999998</v>
          </cell>
          <cell r="AG313">
            <v>3.56</v>
          </cell>
          <cell r="AH313">
            <v>657106.79</v>
          </cell>
          <cell r="AJ313">
            <v>1.88</v>
          </cell>
          <cell r="AK313">
            <v>1.01</v>
          </cell>
          <cell r="AL313">
            <v>1.18</v>
          </cell>
          <cell r="AM313">
            <v>262794.96999999997</v>
          </cell>
          <cell r="AO313">
            <v>134.66999999999999</v>
          </cell>
          <cell r="AP313">
            <v>35.61</v>
          </cell>
          <cell r="AQ313">
            <v>14.32</v>
          </cell>
          <cell r="AR313">
            <v>212045.18</v>
          </cell>
          <cell r="AT313">
            <v>1.88</v>
          </cell>
          <cell r="AU313">
            <v>1.82</v>
          </cell>
          <cell r="AV313">
            <v>2.84</v>
          </cell>
          <cell r="AW313">
            <v>468774.04</v>
          </cell>
          <cell r="AY313">
            <v>1.1299999999999999</v>
          </cell>
          <cell r="AZ313">
            <v>0.6</v>
          </cell>
          <cell r="BA313">
            <v>0.94</v>
          </cell>
          <cell r="BB313">
            <v>155482.10999999999</v>
          </cell>
          <cell r="BD313">
            <v>3.77</v>
          </cell>
          <cell r="BE313">
            <v>2.0299999999999998</v>
          </cell>
          <cell r="BF313">
            <v>3.56</v>
          </cell>
          <cell r="BG313">
            <v>239850</v>
          </cell>
          <cell r="BI313">
            <v>1.88</v>
          </cell>
          <cell r="BJ313">
            <v>1.01</v>
          </cell>
          <cell r="BK313">
            <v>1.18</v>
          </cell>
          <cell r="BL313">
            <v>280561.38</v>
          </cell>
          <cell r="BN313">
            <v>2.83</v>
          </cell>
          <cell r="BO313">
            <v>1.52</v>
          </cell>
          <cell r="BP313">
            <v>2.37</v>
          </cell>
          <cell r="BQ313">
            <v>172200</v>
          </cell>
          <cell r="BS313">
            <v>1.88</v>
          </cell>
          <cell r="BT313">
            <v>1.01</v>
          </cell>
          <cell r="BU313">
            <v>1.18</v>
          </cell>
          <cell r="BV313">
            <v>434167.25</v>
          </cell>
          <cell r="BX313">
            <v>1.88</v>
          </cell>
          <cell r="BY313">
            <v>1.01</v>
          </cell>
          <cell r="BZ313">
            <v>1.18</v>
          </cell>
          <cell r="CA313">
            <v>376124.98</v>
          </cell>
          <cell r="CC313">
            <v>3.77</v>
          </cell>
          <cell r="CD313">
            <v>2.0299999999999998</v>
          </cell>
          <cell r="CE313">
            <v>3.56</v>
          </cell>
          <cell r="CF313">
            <v>287820</v>
          </cell>
          <cell r="CH313">
            <v>11220570.979999999</v>
          </cell>
          <cell r="CJ313">
            <v>11008525.799999999</v>
          </cell>
        </row>
        <row r="314">
          <cell r="A314" t="str">
            <v>1601943202600</v>
          </cell>
          <cell r="B314" t="str">
            <v>SOMONAUK C U SCHOOL DIST 432</v>
          </cell>
          <cell r="C314" t="str">
            <v>DEKALB</v>
          </cell>
          <cell r="D314" t="str">
            <v>Unit</v>
          </cell>
          <cell r="E314">
            <v>805.8</v>
          </cell>
          <cell r="G314">
            <v>211.66</v>
          </cell>
          <cell r="H314">
            <v>313.65999999999997</v>
          </cell>
          <cell r="I314">
            <v>589.14</v>
          </cell>
          <cell r="K314">
            <v>335.32</v>
          </cell>
          <cell r="L314">
            <v>330.32</v>
          </cell>
          <cell r="M314">
            <v>195</v>
          </cell>
          <cell r="N314">
            <v>275.48</v>
          </cell>
          <cell r="P314">
            <v>57.091108891108895</v>
          </cell>
          <cell r="Q314">
            <v>154.56889110889111</v>
          </cell>
          <cell r="R314">
            <v>84.603596403596399</v>
          </cell>
          <cell r="S314">
            <v>229.05640359640358</v>
          </cell>
          <cell r="T314">
            <v>74.305294705294713</v>
          </cell>
          <cell r="U314">
            <v>201.17470529470529</v>
          </cell>
          <cell r="W314">
            <v>11.53</v>
          </cell>
          <cell r="X314">
            <v>13.39</v>
          </cell>
          <cell r="Y314">
            <v>11.76</v>
          </cell>
          <cell r="Z314">
            <v>2378328.12</v>
          </cell>
          <cell r="AB314">
            <v>8.9</v>
          </cell>
          <cell r="AC314">
            <v>586719.67000000004</v>
          </cell>
          <cell r="AE314">
            <v>1.67</v>
          </cell>
          <cell r="AF314">
            <v>0.97</v>
          </cell>
          <cell r="AG314">
            <v>1.37</v>
          </cell>
          <cell r="AH314">
            <v>260753.39</v>
          </cell>
          <cell r="AJ314">
            <v>0.74</v>
          </cell>
          <cell r="AK314">
            <v>0.43</v>
          </cell>
          <cell r="AL314">
            <v>0.45</v>
          </cell>
          <cell r="AM314">
            <v>104427.54</v>
          </cell>
          <cell r="AO314">
            <v>52.269999999999996</v>
          </cell>
          <cell r="AP314">
            <v>11.030000000000001</v>
          </cell>
          <cell r="AQ314">
            <v>5.71</v>
          </cell>
          <cell r="AR314">
            <v>79009.87</v>
          </cell>
          <cell r="AT314">
            <v>0.74</v>
          </cell>
          <cell r="AU314">
            <v>0.78</v>
          </cell>
          <cell r="AV314">
            <v>1.1000000000000001</v>
          </cell>
          <cell r="AW314">
            <v>187412.92</v>
          </cell>
          <cell r="AY314">
            <v>0.44</v>
          </cell>
          <cell r="AZ314">
            <v>0.26</v>
          </cell>
          <cell r="BA314">
            <v>0.36</v>
          </cell>
          <cell r="BB314">
            <v>61726.98</v>
          </cell>
          <cell r="BD314">
            <v>1.49</v>
          </cell>
          <cell r="BE314">
            <v>0.86</v>
          </cell>
          <cell r="BF314">
            <v>1.37</v>
          </cell>
          <cell r="BG314">
            <v>95325</v>
          </cell>
          <cell r="BI314">
            <v>0.74</v>
          </cell>
          <cell r="BJ314">
            <v>0.43</v>
          </cell>
          <cell r="BK314">
            <v>0.45</v>
          </cell>
          <cell r="BL314">
            <v>111673.08</v>
          </cell>
          <cell r="BN314">
            <v>1.1100000000000001</v>
          </cell>
          <cell r="BO314">
            <v>0.65</v>
          </cell>
          <cell r="BP314">
            <v>0.91</v>
          </cell>
          <cell r="BQ314">
            <v>68418.75</v>
          </cell>
          <cell r="BS314">
            <v>0.74</v>
          </cell>
          <cell r="BT314">
            <v>0.43</v>
          </cell>
          <cell r="BU314">
            <v>0.45</v>
          </cell>
          <cell r="BV314">
            <v>172813.5</v>
          </cell>
          <cell r="BX314">
            <v>0.74</v>
          </cell>
          <cell r="BY314">
            <v>0.43</v>
          </cell>
          <cell r="BZ314">
            <v>0.45</v>
          </cell>
          <cell r="CA314">
            <v>149710.68</v>
          </cell>
          <cell r="CC314">
            <v>1.49</v>
          </cell>
          <cell r="CD314">
            <v>0.86</v>
          </cell>
          <cell r="CE314">
            <v>1.37</v>
          </cell>
          <cell r="CF314">
            <v>114390</v>
          </cell>
          <cell r="CH314">
            <v>4370709.5</v>
          </cell>
          <cell r="CJ314">
            <v>4291699.63</v>
          </cell>
        </row>
        <row r="315">
          <cell r="A315" t="str">
            <v>1702001502600</v>
          </cell>
          <cell r="B315" t="str">
            <v>CLINTON C U SCHOOL DIST 15</v>
          </cell>
          <cell r="C315" t="str">
            <v>DEWITT</v>
          </cell>
          <cell r="D315" t="str">
            <v>Unit</v>
          </cell>
          <cell r="E315">
            <v>1848.61</v>
          </cell>
          <cell r="G315">
            <v>529.80999999999995</v>
          </cell>
          <cell r="H315">
            <v>687.15000000000009</v>
          </cell>
          <cell r="I315">
            <v>1302.6400000000001</v>
          </cell>
          <cell r="K315">
            <v>802.62999999999988</v>
          </cell>
          <cell r="L315">
            <v>786.46999999999991</v>
          </cell>
          <cell r="M315">
            <v>430.49</v>
          </cell>
          <cell r="N315">
            <v>615.49</v>
          </cell>
          <cell r="P315">
            <v>241.32239057000186</v>
          </cell>
          <cell r="Q315">
            <v>288.48760942999809</v>
          </cell>
          <cell r="R315">
            <v>312.98895958962044</v>
          </cell>
          <cell r="S315">
            <v>374.16104041037966</v>
          </cell>
          <cell r="T315">
            <v>280.34864984037762</v>
          </cell>
          <cell r="U315">
            <v>335.14135015962239</v>
          </cell>
          <cell r="W315">
            <v>30.51</v>
          </cell>
          <cell r="X315">
            <v>30.61</v>
          </cell>
          <cell r="Y315">
            <v>27.42</v>
          </cell>
          <cell r="Z315">
            <v>5732382.9000000004</v>
          </cell>
          <cell r="AB315">
            <v>21.36</v>
          </cell>
          <cell r="AC315">
            <v>1405413.83</v>
          </cell>
          <cell r="AE315">
            <v>4.01</v>
          </cell>
          <cell r="AF315">
            <v>2.15</v>
          </cell>
          <cell r="AG315">
            <v>3.07</v>
          </cell>
          <cell r="AH315">
            <v>599451.13</v>
          </cell>
          <cell r="AJ315">
            <v>1.78</v>
          </cell>
          <cell r="AK315">
            <v>0.95</v>
          </cell>
          <cell r="AL315">
            <v>1.02</v>
          </cell>
          <cell r="AM315">
            <v>241538.97</v>
          </cell>
          <cell r="AO315">
            <v>125.33999999999999</v>
          </cell>
          <cell r="AP315">
            <v>34.36</v>
          </cell>
          <cell r="AQ315">
            <v>13.11</v>
          </cell>
          <cell r="AR315">
            <v>198717.74</v>
          </cell>
          <cell r="AT315">
            <v>1.78</v>
          </cell>
          <cell r="AU315">
            <v>1.72</v>
          </cell>
          <cell r="AV315">
            <v>2.46</v>
          </cell>
          <cell r="AW315">
            <v>425898.96</v>
          </cell>
          <cell r="AY315">
            <v>1.07</v>
          </cell>
          <cell r="AZ315">
            <v>0.56999999999999995</v>
          </cell>
          <cell r="BA315">
            <v>0.82</v>
          </cell>
          <cell r="BB315">
            <v>143253.18</v>
          </cell>
          <cell r="BD315">
            <v>3.56</v>
          </cell>
          <cell r="BE315">
            <v>1.91</v>
          </cell>
          <cell r="BF315">
            <v>3.07</v>
          </cell>
          <cell r="BG315">
            <v>218837.5</v>
          </cell>
          <cell r="BI315">
            <v>1.78</v>
          </cell>
          <cell r="BJ315">
            <v>0.95</v>
          </cell>
          <cell r="BK315">
            <v>1.02</v>
          </cell>
          <cell r="BL315">
            <v>258502.5</v>
          </cell>
          <cell r="BN315">
            <v>2.67</v>
          </cell>
          <cell r="BO315">
            <v>1.43</v>
          </cell>
          <cell r="BP315">
            <v>2.0499999999999998</v>
          </cell>
          <cell r="BQ315">
            <v>157593.75</v>
          </cell>
          <cell r="BS315">
            <v>1.78</v>
          </cell>
          <cell r="BT315">
            <v>0.95</v>
          </cell>
          <cell r="BU315">
            <v>1.02</v>
          </cell>
          <cell r="BV315">
            <v>400031.25</v>
          </cell>
          <cell r="BX315">
            <v>1.78</v>
          </cell>
          <cell r="BY315">
            <v>0.95</v>
          </cell>
          <cell r="BZ315">
            <v>1.02</v>
          </cell>
          <cell r="CA315">
            <v>346552.5</v>
          </cell>
          <cell r="CC315">
            <v>3.56</v>
          </cell>
          <cell r="CD315">
            <v>1.91</v>
          </cell>
          <cell r="CE315">
            <v>3.07</v>
          </cell>
          <cell r="CF315">
            <v>262605</v>
          </cell>
          <cell r="CH315">
            <v>10390779.210000001</v>
          </cell>
          <cell r="CJ315">
            <v>10192061.470000001</v>
          </cell>
        </row>
        <row r="316">
          <cell r="A316" t="str">
            <v>1702001802600</v>
          </cell>
          <cell r="B316" t="str">
            <v>BLUE RIDGE COMM UNIT SCH DIST 18</v>
          </cell>
          <cell r="C316" t="str">
            <v>DEWITT</v>
          </cell>
          <cell r="D316" t="str">
            <v>Unit</v>
          </cell>
          <cell r="E316">
            <v>710.29</v>
          </cell>
          <cell r="G316">
            <v>189.48999999999998</v>
          </cell>
          <cell r="H316">
            <v>280.30999999999995</v>
          </cell>
          <cell r="I316">
            <v>516.46999999999991</v>
          </cell>
          <cell r="K316">
            <v>296.81</v>
          </cell>
          <cell r="L316">
            <v>292.47999999999996</v>
          </cell>
          <cell r="M316">
            <v>177.32</v>
          </cell>
          <cell r="N316">
            <v>236.16</v>
          </cell>
          <cell r="P316">
            <v>78.645489829452089</v>
          </cell>
          <cell r="Q316">
            <v>110.84451017054789</v>
          </cell>
          <cell r="R316">
            <v>116.33921185336278</v>
          </cell>
          <cell r="S316">
            <v>163.97078814663718</v>
          </cell>
          <cell r="T316">
            <v>98.015298317185113</v>
          </cell>
          <cell r="U316">
            <v>138.14470168281488</v>
          </cell>
          <cell r="W316">
            <v>10.78</v>
          </cell>
          <cell r="X316">
            <v>12.37</v>
          </cell>
          <cell r="Y316">
            <v>10.42</v>
          </cell>
          <cell r="Z316">
            <v>2173646.11</v>
          </cell>
          <cell r="AB316">
            <v>8.1</v>
          </cell>
          <cell r="AC316">
            <v>533129.15</v>
          </cell>
          <cell r="AE316">
            <v>1.48</v>
          </cell>
          <cell r="AF316">
            <v>0.88</v>
          </cell>
          <cell r="AG316">
            <v>1.18</v>
          </cell>
          <cell r="AH316">
            <v>229931.26</v>
          </cell>
          <cell r="AJ316">
            <v>0.65</v>
          </cell>
          <cell r="AK316">
            <v>0.39</v>
          </cell>
          <cell r="AL316">
            <v>0.39</v>
          </cell>
          <cell r="AM316">
            <v>92116.05</v>
          </cell>
          <cell r="AO316">
            <v>47.57</v>
          </cell>
          <cell r="AP316">
            <v>12.339999999999998</v>
          </cell>
          <cell r="AQ316">
            <v>5.03</v>
          </cell>
          <cell r="AR316">
            <v>74600.41</v>
          </cell>
          <cell r="AT316">
            <v>0.65</v>
          </cell>
          <cell r="AU316">
            <v>0.7</v>
          </cell>
          <cell r="AV316">
            <v>0.94</v>
          </cell>
          <cell r="AW316">
            <v>163589.54</v>
          </cell>
          <cell r="AY316">
            <v>0.39</v>
          </cell>
          <cell r="AZ316">
            <v>0.23</v>
          </cell>
          <cell r="BA316">
            <v>0.31</v>
          </cell>
          <cell r="BB316">
            <v>54156.69</v>
          </cell>
          <cell r="BD316">
            <v>1.31</v>
          </cell>
          <cell r="BE316">
            <v>0.78</v>
          </cell>
          <cell r="BF316">
            <v>1.18</v>
          </cell>
          <cell r="BG316">
            <v>83793.75</v>
          </cell>
          <cell r="BI316">
            <v>0.65</v>
          </cell>
          <cell r="BJ316">
            <v>0.39</v>
          </cell>
          <cell r="BK316">
            <v>0.39</v>
          </cell>
          <cell r="BL316">
            <v>98575.62</v>
          </cell>
          <cell r="BN316">
            <v>0.98</v>
          </cell>
          <cell r="BO316">
            <v>0.59</v>
          </cell>
          <cell r="BP316">
            <v>0.78</v>
          </cell>
          <cell r="BQ316">
            <v>60218.75</v>
          </cell>
          <cell r="BS316">
            <v>0.65</v>
          </cell>
          <cell r="BT316">
            <v>0.39</v>
          </cell>
          <cell r="BU316">
            <v>0.39</v>
          </cell>
          <cell r="BV316">
            <v>152545.25</v>
          </cell>
          <cell r="BX316">
            <v>0.65</v>
          </cell>
          <cell r="BY316">
            <v>0.39</v>
          </cell>
          <cell r="BZ316">
            <v>0.39</v>
          </cell>
          <cell r="CA316">
            <v>132152.01999999999</v>
          </cell>
          <cell r="CC316">
            <v>1.31</v>
          </cell>
          <cell r="CD316">
            <v>0.78</v>
          </cell>
          <cell r="CE316">
            <v>1.18</v>
          </cell>
          <cell r="CF316">
            <v>100552.5</v>
          </cell>
          <cell r="CH316">
            <v>3949007.0999999996</v>
          </cell>
          <cell r="CJ316">
            <v>3874406.6899999995</v>
          </cell>
        </row>
        <row r="317">
          <cell r="A317" t="str">
            <v>1705300502600</v>
          </cell>
          <cell r="B317" t="str">
            <v>WOODLAND C U S DIST 5</v>
          </cell>
          <cell r="C317" t="str">
            <v>LIVINGSTON</v>
          </cell>
          <cell r="D317" t="str">
            <v>Unit</v>
          </cell>
          <cell r="E317">
            <v>488.75</v>
          </cell>
          <cell r="G317">
            <v>126.5</v>
          </cell>
          <cell r="H317">
            <v>200</v>
          </cell>
          <cell r="I317">
            <v>358</v>
          </cell>
          <cell r="K317">
            <v>208.75</v>
          </cell>
          <cell r="L317">
            <v>204.5</v>
          </cell>
          <cell r="M317">
            <v>122</v>
          </cell>
          <cell r="N317">
            <v>158</v>
          </cell>
          <cell r="P317">
            <v>55.351909184726523</v>
          </cell>
          <cell r="Q317">
            <v>71.148090815273477</v>
          </cell>
          <cell r="R317">
            <v>87.512899896800818</v>
          </cell>
          <cell r="S317">
            <v>112.48710010319918</v>
          </cell>
          <cell r="T317">
            <v>69.135190918472645</v>
          </cell>
          <cell r="U317">
            <v>88.864809081527355</v>
          </cell>
          <cell r="W317">
            <v>7.24</v>
          </cell>
          <cell r="X317">
            <v>8.8699999999999992</v>
          </cell>
          <cell r="Y317">
            <v>7.01</v>
          </cell>
          <cell r="Z317">
            <v>1495542.2</v>
          </cell>
          <cell r="AB317">
            <v>5.55</v>
          </cell>
          <cell r="AC317">
            <v>365306.47</v>
          </cell>
          <cell r="AE317">
            <v>1.04</v>
          </cell>
          <cell r="AF317">
            <v>0.61</v>
          </cell>
          <cell r="AG317">
            <v>0.79</v>
          </cell>
          <cell r="AH317">
            <v>158277.51999999999</v>
          </cell>
          <cell r="AJ317">
            <v>0.46</v>
          </cell>
          <cell r="AK317">
            <v>0.27</v>
          </cell>
          <cell r="AL317">
            <v>0.26</v>
          </cell>
          <cell r="AM317">
            <v>63684.29</v>
          </cell>
          <cell r="AO317">
            <v>32.739999999999995</v>
          </cell>
          <cell r="AP317">
            <v>8.67</v>
          </cell>
          <cell r="AQ317">
            <v>3.46</v>
          </cell>
          <cell r="AR317">
            <v>51556.09</v>
          </cell>
          <cell r="AT317">
            <v>0.46</v>
          </cell>
          <cell r="AU317">
            <v>0.48</v>
          </cell>
          <cell r="AV317">
            <v>0.63</v>
          </cell>
          <cell r="AW317">
            <v>112008.42</v>
          </cell>
          <cell r="AY317">
            <v>0.27</v>
          </cell>
          <cell r="AZ317">
            <v>0.16</v>
          </cell>
          <cell r="BA317">
            <v>0.21</v>
          </cell>
          <cell r="BB317">
            <v>37269.120000000003</v>
          </cell>
          <cell r="BD317">
            <v>0.92</v>
          </cell>
          <cell r="BE317">
            <v>0.54</v>
          </cell>
          <cell r="BF317">
            <v>0.79</v>
          </cell>
          <cell r="BG317">
            <v>57656.25</v>
          </cell>
          <cell r="BI317">
            <v>0.46</v>
          </cell>
          <cell r="BJ317">
            <v>0.27</v>
          </cell>
          <cell r="BK317">
            <v>0.26</v>
          </cell>
          <cell r="BL317">
            <v>68244.66</v>
          </cell>
          <cell r="BN317">
            <v>0.69</v>
          </cell>
          <cell r="BO317">
            <v>0.4</v>
          </cell>
          <cell r="BP317">
            <v>0.52</v>
          </cell>
          <cell r="BQ317">
            <v>41256.25</v>
          </cell>
          <cell r="BS317">
            <v>0.46</v>
          </cell>
          <cell r="BT317">
            <v>0.27</v>
          </cell>
          <cell r="BU317">
            <v>0.26</v>
          </cell>
          <cell r="BV317">
            <v>105608.25</v>
          </cell>
          <cell r="BX317">
            <v>0.46</v>
          </cell>
          <cell r="BY317">
            <v>0.27</v>
          </cell>
          <cell r="BZ317">
            <v>0.26</v>
          </cell>
          <cell r="CA317">
            <v>91489.86</v>
          </cell>
          <cell r="CC317">
            <v>0.92</v>
          </cell>
          <cell r="CD317">
            <v>0.54</v>
          </cell>
          <cell r="CE317">
            <v>0.79</v>
          </cell>
          <cell r="CF317">
            <v>69187.5</v>
          </cell>
          <cell r="CH317">
            <v>2717086.88</v>
          </cell>
          <cell r="CJ317">
            <v>2665530.79</v>
          </cell>
        </row>
        <row r="318">
          <cell r="A318" t="str">
            <v>1705300802600</v>
          </cell>
          <cell r="B318" t="str">
            <v>PRAIRIE CENTRAL C U SCHOOL DIST 8</v>
          </cell>
          <cell r="C318" t="str">
            <v>LIVINGSTON</v>
          </cell>
          <cell r="D318" t="str">
            <v>Unit</v>
          </cell>
          <cell r="E318">
            <v>1842.71</v>
          </cell>
          <cell r="G318">
            <v>513.07999999999993</v>
          </cell>
          <cell r="H318">
            <v>720.4799999999999</v>
          </cell>
          <cell r="I318">
            <v>1307.8</v>
          </cell>
          <cell r="K318">
            <v>825.7299999999999</v>
          </cell>
          <cell r="L318">
            <v>803.89999999999986</v>
          </cell>
          <cell r="M318">
            <v>429.65999999999997</v>
          </cell>
          <cell r="N318">
            <v>587.32000000000005</v>
          </cell>
          <cell r="P318">
            <v>197.52486709722768</v>
          </cell>
          <cell r="Q318">
            <v>315.55513290277224</v>
          </cell>
          <cell r="R318">
            <v>277.36944773955446</v>
          </cell>
          <cell r="S318">
            <v>443.11055226044544</v>
          </cell>
          <cell r="T318">
            <v>226.1056851632178</v>
          </cell>
          <cell r="U318">
            <v>361.21431483678225</v>
          </cell>
          <cell r="W318">
            <v>28.94</v>
          </cell>
          <cell r="X318">
            <v>31.59</v>
          </cell>
          <cell r="Y318">
            <v>25.75</v>
          </cell>
          <cell r="Z318">
            <v>5577490.96</v>
          </cell>
          <cell r="AB318">
            <v>20.68</v>
          </cell>
          <cell r="AC318">
            <v>1358665.01</v>
          </cell>
          <cell r="AE318">
            <v>4.12</v>
          </cell>
          <cell r="AF318">
            <v>2.14</v>
          </cell>
          <cell r="AG318">
            <v>2.93</v>
          </cell>
          <cell r="AH318">
            <v>595733.81000000006</v>
          </cell>
          <cell r="AJ318">
            <v>1.83</v>
          </cell>
          <cell r="AK318">
            <v>0.95</v>
          </cell>
          <cell r="AL318">
            <v>0.97</v>
          </cell>
          <cell r="AM318">
            <v>241097.17</v>
          </cell>
          <cell r="AO318">
            <v>122.35000000000001</v>
          </cell>
          <cell r="AP318">
            <v>30.340000000000003</v>
          </cell>
          <cell r="AQ318">
            <v>13.06</v>
          </cell>
          <cell r="AR318">
            <v>190245.19</v>
          </cell>
          <cell r="AT318">
            <v>1.83</v>
          </cell>
          <cell r="AU318">
            <v>1.71</v>
          </cell>
          <cell r="AV318">
            <v>2.34</v>
          </cell>
          <cell r="AW318">
            <v>419298.48</v>
          </cell>
          <cell r="AY318">
            <v>1.1000000000000001</v>
          </cell>
          <cell r="AZ318">
            <v>0.56999999999999995</v>
          </cell>
          <cell r="BA318">
            <v>0.78</v>
          </cell>
          <cell r="BB318">
            <v>142670.85</v>
          </cell>
          <cell r="BD318">
            <v>3.66</v>
          </cell>
          <cell r="BE318">
            <v>1.9</v>
          </cell>
          <cell r="BF318">
            <v>2.93</v>
          </cell>
          <cell r="BG318">
            <v>217556.25</v>
          </cell>
          <cell r="BI318">
            <v>1.83</v>
          </cell>
          <cell r="BJ318">
            <v>0.95</v>
          </cell>
          <cell r="BK318">
            <v>0.97</v>
          </cell>
          <cell r="BL318">
            <v>258502.5</v>
          </cell>
          <cell r="BN318">
            <v>2.75</v>
          </cell>
          <cell r="BO318">
            <v>1.43</v>
          </cell>
          <cell r="BP318">
            <v>1.95</v>
          </cell>
          <cell r="BQ318">
            <v>157081.25</v>
          </cell>
          <cell r="BS318">
            <v>1.83</v>
          </cell>
          <cell r="BT318">
            <v>0.95</v>
          </cell>
          <cell r="BU318">
            <v>0.97</v>
          </cell>
          <cell r="BV318">
            <v>400031.25</v>
          </cell>
          <cell r="BX318">
            <v>1.83</v>
          </cell>
          <cell r="BY318">
            <v>0.95</v>
          </cell>
          <cell r="BZ318">
            <v>0.97</v>
          </cell>
          <cell r="CA318">
            <v>346552.5</v>
          </cell>
          <cell r="CC318">
            <v>3.66</v>
          </cell>
          <cell r="CD318">
            <v>1.9</v>
          </cell>
          <cell r="CE318">
            <v>2.93</v>
          </cell>
          <cell r="CF318">
            <v>261067.5</v>
          </cell>
          <cell r="CH318">
            <v>10165992.719999999</v>
          </cell>
          <cell r="CJ318">
            <v>9975747.5299999993</v>
          </cell>
        </row>
        <row r="319">
          <cell r="A319" t="str">
            <v>1705307402700</v>
          </cell>
          <cell r="B319" t="str">
            <v>FLANAGAN-CORNELL UNIT 74</v>
          </cell>
          <cell r="C319" t="str">
            <v>LIVINGSTON</v>
          </cell>
          <cell r="D319" t="str">
            <v>Unit</v>
          </cell>
          <cell r="E319">
            <v>323.5</v>
          </cell>
          <cell r="G319">
            <v>73</v>
          </cell>
          <cell r="H319">
            <v>102.5</v>
          </cell>
          <cell r="I319">
            <v>250</v>
          </cell>
          <cell r="K319">
            <v>111.5</v>
          </cell>
          <cell r="L319">
            <v>111</v>
          </cell>
          <cell r="M319">
            <v>64.5</v>
          </cell>
          <cell r="N319">
            <v>147.5</v>
          </cell>
          <cell r="P319">
            <v>25.990712074303406</v>
          </cell>
          <cell r="Q319">
            <v>47.009287925696597</v>
          </cell>
          <cell r="R319">
            <v>36.493808049535602</v>
          </cell>
          <cell r="S319">
            <v>66.006191950464398</v>
          </cell>
          <cell r="T319">
            <v>52.515479876160988</v>
          </cell>
          <cell r="U319">
            <v>94.984520123839019</v>
          </cell>
          <cell r="W319">
            <v>4.08</v>
          </cell>
          <cell r="X319">
            <v>4.46</v>
          </cell>
          <cell r="Y319">
            <v>6.42</v>
          </cell>
          <cell r="Z319">
            <v>984351.84</v>
          </cell>
          <cell r="AB319">
            <v>3.84</v>
          </cell>
          <cell r="AC319">
            <v>257496.81</v>
          </cell>
          <cell r="AE319">
            <v>0.55000000000000004</v>
          </cell>
          <cell r="AF319">
            <v>0.32</v>
          </cell>
          <cell r="AG319">
            <v>0.73</v>
          </cell>
          <cell r="AH319">
            <v>105661.48</v>
          </cell>
          <cell r="AJ319">
            <v>0.24</v>
          </cell>
          <cell r="AK319">
            <v>0.14000000000000001</v>
          </cell>
          <cell r="AL319">
            <v>0.24</v>
          </cell>
          <cell r="AM319">
            <v>40564.980000000003</v>
          </cell>
          <cell r="AO319">
            <v>21.429999999999996</v>
          </cell>
          <cell r="AP319">
            <v>5.1100000000000003</v>
          </cell>
          <cell r="AQ319">
            <v>2.29</v>
          </cell>
          <cell r="AR319">
            <v>33077.199999999997</v>
          </cell>
          <cell r="AT319">
            <v>0.24</v>
          </cell>
          <cell r="AU319">
            <v>0.25</v>
          </cell>
          <cell r="AV319">
            <v>0.59</v>
          </cell>
          <cell r="AW319">
            <v>78641.679999999993</v>
          </cell>
          <cell r="AY319">
            <v>0.14000000000000001</v>
          </cell>
          <cell r="AZ319">
            <v>0.08</v>
          </cell>
          <cell r="BA319">
            <v>0.19</v>
          </cell>
          <cell r="BB319">
            <v>23875.53</v>
          </cell>
          <cell r="BD319">
            <v>0.49</v>
          </cell>
          <cell r="BE319">
            <v>0.28000000000000003</v>
          </cell>
          <cell r="BF319">
            <v>0.73</v>
          </cell>
          <cell r="BG319">
            <v>38437.5</v>
          </cell>
          <cell r="BI319">
            <v>0.24</v>
          </cell>
          <cell r="BJ319">
            <v>0.14000000000000001</v>
          </cell>
          <cell r="BK319">
            <v>0.24</v>
          </cell>
          <cell r="BL319">
            <v>42739.08</v>
          </cell>
          <cell r="BN319">
            <v>0.37</v>
          </cell>
          <cell r="BO319">
            <v>0.21</v>
          </cell>
          <cell r="BP319">
            <v>0.49</v>
          </cell>
          <cell r="BQ319">
            <v>27418.75</v>
          </cell>
          <cell r="BS319">
            <v>0.24</v>
          </cell>
          <cell r="BT319">
            <v>0.14000000000000001</v>
          </cell>
          <cell r="BU319">
            <v>0.24</v>
          </cell>
          <cell r="BV319">
            <v>66138.5</v>
          </cell>
          <cell r="BX319">
            <v>0.24</v>
          </cell>
          <cell r="BY319">
            <v>0.14000000000000001</v>
          </cell>
          <cell r="BZ319">
            <v>0.24</v>
          </cell>
          <cell r="CA319">
            <v>57296.68</v>
          </cell>
          <cell r="CC319">
            <v>0.49</v>
          </cell>
          <cell r="CD319">
            <v>0.28000000000000003</v>
          </cell>
          <cell r="CE319">
            <v>0.73</v>
          </cell>
          <cell r="CF319">
            <v>46125</v>
          </cell>
          <cell r="CH319">
            <v>1801825.0299999998</v>
          </cell>
          <cell r="CJ319">
            <v>1768747.8299999998</v>
          </cell>
        </row>
        <row r="320">
          <cell r="A320" t="str">
            <v>1705309001700</v>
          </cell>
          <cell r="B320" t="str">
            <v>PONTIAC TWP H S DIST 90</v>
          </cell>
          <cell r="C320" t="str">
            <v>LIVINGSTON</v>
          </cell>
          <cell r="D320" t="str">
            <v>High School</v>
          </cell>
          <cell r="E320">
            <v>696.16</v>
          </cell>
          <cell r="G320">
            <v>0</v>
          </cell>
          <cell r="H320">
            <v>0</v>
          </cell>
          <cell r="I320">
            <v>696.16000000000008</v>
          </cell>
          <cell r="K320">
            <v>0</v>
          </cell>
          <cell r="L320">
            <v>0</v>
          </cell>
          <cell r="M320">
            <v>0</v>
          </cell>
          <cell r="N320">
            <v>696.16000000000008</v>
          </cell>
          <cell r="P320">
            <v>0</v>
          </cell>
          <cell r="Q320">
            <v>0</v>
          </cell>
          <cell r="R320">
            <v>0</v>
          </cell>
          <cell r="S320">
            <v>0</v>
          </cell>
          <cell r="T320">
            <v>268</v>
          </cell>
          <cell r="U320">
            <v>428.16000000000008</v>
          </cell>
          <cell r="W320">
            <v>0</v>
          </cell>
          <cell r="X320">
            <v>0</v>
          </cell>
          <cell r="Y320">
            <v>30.52</v>
          </cell>
          <cell r="Z320">
            <v>2162128.36</v>
          </cell>
          <cell r="AB320">
            <v>10.17</v>
          </cell>
          <cell r="AC320">
            <v>720637.38</v>
          </cell>
          <cell r="AE320">
            <v>0</v>
          </cell>
          <cell r="AF320">
            <v>0</v>
          </cell>
          <cell r="AG320">
            <v>3.48</v>
          </cell>
          <cell r="AH320">
            <v>246533.64</v>
          </cell>
          <cell r="AJ320">
            <v>0</v>
          </cell>
          <cell r="AK320">
            <v>0</v>
          </cell>
          <cell r="AL320">
            <v>1.1599999999999999</v>
          </cell>
          <cell r="AM320">
            <v>82177.88</v>
          </cell>
          <cell r="AO320">
            <v>46.249999999999993</v>
          </cell>
          <cell r="AP320">
            <v>11.53</v>
          </cell>
          <cell r="AQ320">
            <v>4.93</v>
          </cell>
          <cell r="AR320">
            <v>71985.649999999994</v>
          </cell>
          <cell r="AT320">
            <v>0</v>
          </cell>
          <cell r="AU320">
            <v>0</v>
          </cell>
          <cell r="AV320">
            <v>2.78</v>
          </cell>
          <cell r="AW320">
            <v>215244.28</v>
          </cell>
          <cell r="AY320">
            <v>0</v>
          </cell>
          <cell r="AZ320">
            <v>0</v>
          </cell>
          <cell r="BA320">
            <v>0.92</v>
          </cell>
          <cell r="BB320">
            <v>53574.36</v>
          </cell>
          <cell r="BD320">
            <v>0</v>
          </cell>
          <cell r="BE320">
            <v>0</v>
          </cell>
          <cell r="BF320">
            <v>3.48</v>
          </cell>
          <cell r="BG320">
            <v>89175</v>
          </cell>
          <cell r="BI320">
            <v>0</v>
          </cell>
          <cell r="BJ320">
            <v>0</v>
          </cell>
          <cell r="BK320">
            <v>1.1599999999999999</v>
          </cell>
          <cell r="BL320">
            <v>79963.44</v>
          </cell>
          <cell r="BN320">
            <v>0</v>
          </cell>
          <cell r="BO320">
            <v>0</v>
          </cell>
          <cell r="BP320">
            <v>2.3199999999999998</v>
          </cell>
          <cell r="BQ320">
            <v>59450</v>
          </cell>
          <cell r="BS320">
            <v>0</v>
          </cell>
          <cell r="BT320">
            <v>0</v>
          </cell>
          <cell r="BU320">
            <v>1.1599999999999999</v>
          </cell>
          <cell r="BV320">
            <v>123743</v>
          </cell>
          <cell r="BX320">
            <v>0</v>
          </cell>
          <cell r="BY320">
            <v>0</v>
          </cell>
          <cell r="BZ320">
            <v>1.1599999999999999</v>
          </cell>
          <cell r="CA320">
            <v>107200.24</v>
          </cell>
          <cell r="CC320">
            <v>0</v>
          </cell>
          <cell r="CD320">
            <v>0</v>
          </cell>
          <cell r="CE320">
            <v>3.48</v>
          </cell>
          <cell r="CF320">
            <v>107010</v>
          </cell>
          <cell r="CH320">
            <v>4118823.2299999995</v>
          </cell>
          <cell r="CJ320">
            <v>4046837.5799999996</v>
          </cell>
        </row>
        <row r="321">
          <cell r="A321" t="str">
            <v>1705323001700</v>
          </cell>
          <cell r="B321" t="str">
            <v>DWIGHT TWP H S DIST 230</v>
          </cell>
          <cell r="C321" t="str">
            <v>LIVINGSTON</v>
          </cell>
          <cell r="D321" t="str">
            <v>High School</v>
          </cell>
          <cell r="E321">
            <v>266.32</v>
          </cell>
          <cell r="G321">
            <v>0</v>
          </cell>
          <cell r="H321">
            <v>0</v>
          </cell>
          <cell r="I321">
            <v>266.32</v>
          </cell>
          <cell r="K321">
            <v>0</v>
          </cell>
          <cell r="L321">
            <v>0</v>
          </cell>
          <cell r="M321">
            <v>0</v>
          </cell>
          <cell r="N321">
            <v>266.32</v>
          </cell>
          <cell r="P321">
            <v>0</v>
          </cell>
          <cell r="Q321">
            <v>0</v>
          </cell>
          <cell r="R321">
            <v>0</v>
          </cell>
          <cell r="S321">
            <v>0</v>
          </cell>
          <cell r="T321">
            <v>78.33</v>
          </cell>
          <cell r="U321">
            <v>187.99</v>
          </cell>
          <cell r="W321">
            <v>0</v>
          </cell>
          <cell r="X321">
            <v>0</v>
          </cell>
          <cell r="Y321">
            <v>11.43</v>
          </cell>
          <cell r="Z321">
            <v>809735.49</v>
          </cell>
          <cell r="AB321">
            <v>3.8</v>
          </cell>
          <cell r="AC321">
            <v>269884.83</v>
          </cell>
          <cell r="AE321">
            <v>0</v>
          </cell>
          <cell r="AF321">
            <v>0</v>
          </cell>
          <cell r="AG321">
            <v>1.33</v>
          </cell>
          <cell r="AH321">
            <v>94221.19</v>
          </cell>
          <cell r="AJ321">
            <v>0</v>
          </cell>
          <cell r="AK321">
            <v>0</v>
          </cell>
          <cell r="AL321">
            <v>0.44</v>
          </cell>
          <cell r="AM321">
            <v>31170.92</v>
          </cell>
          <cell r="AO321">
            <v>17.350000000000005</v>
          </cell>
          <cell r="AP321">
            <v>3.8</v>
          </cell>
          <cell r="AQ321">
            <v>1.88</v>
          </cell>
          <cell r="AR321">
            <v>26385.78</v>
          </cell>
          <cell r="AT321">
            <v>0</v>
          </cell>
          <cell r="AU321">
            <v>0</v>
          </cell>
          <cell r="AV321">
            <v>1.06</v>
          </cell>
          <cell r="AW321">
            <v>82071.56</v>
          </cell>
          <cell r="AY321">
            <v>0</v>
          </cell>
          <cell r="AZ321">
            <v>0</v>
          </cell>
          <cell r="BA321">
            <v>0.35</v>
          </cell>
          <cell r="BB321">
            <v>20381.55</v>
          </cell>
          <cell r="BD321">
            <v>0</v>
          </cell>
          <cell r="BE321">
            <v>0</v>
          </cell>
          <cell r="BF321">
            <v>1.33</v>
          </cell>
          <cell r="BG321">
            <v>34081.25</v>
          </cell>
          <cell r="BI321">
            <v>0</v>
          </cell>
          <cell r="BJ321">
            <v>0</v>
          </cell>
          <cell r="BK321">
            <v>0.44</v>
          </cell>
          <cell r="BL321">
            <v>30330.959999999999</v>
          </cell>
          <cell r="BN321">
            <v>0</v>
          </cell>
          <cell r="BO321">
            <v>0</v>
          </cell>
          <cell r="BP321">
            <v>0.88</v>
          </cell>
          <cell r="BQ321">
            <v>22550</v>
          </cell>
          <cell r="BS321">
            <v>0</v>
          </cell>
          <cell r="BT321">
            <v>0</v>
          </cell>
          <cell r="BU321">
            <v>0.44</v>
          </cell>
          <cell r="BV321">
            <v>46937</v>
          </cell>
          <cell r="BX321">
            <v>0</v>
          </cell>
          <cell r="BY321">
            <v>0</v>
          </cell>
          <cell r="BZ321">
            <v>0.44</v>
          </cell>
          <cell r="CA321">
            <v>40662.160000000003</v>
          </cell>
          <cell r="CC321">
            <v>0</v>
          </cell>
          <cell r="CD321">
            <v>0</v>
          </cell>
          <cell r="CE321">
            <v>1.33</v>
          </cell>
          <cell r="CF321">
            <v>40897.5</v>
          </cell>
          <cell r="CH321">
            <v>1549310.19</v>
          </cell>
          <cell r="CJ321">
            <v>1522924.41</v>
          </cell>
        </row>
        <row r="322">
          <cell r="A322" t="str">
            <v>1705323200200</v>
          </cell>
          <cell r="B322" t="str">
            <v>DWIGHT COMMON SCHOOL DIST 232</v>
          </cell>
          <cell r="C322" t="str">
            <v>LIVINGSTON</v>
          </cell>
          <cell r="D322" t="str">
            <v>Elementary</v>
          </cell>
          <cell r="E322">
            <v>477.81</v>
          </cell>
          <cell r="G322">
            <v>211.48999999999998</v>
          </cell>
          <cell r="H322">
            <v>257.82</v>
          </cell>
          <cell r="I322">
            <v>257.82</v>
          </cell>
          <cell r="K322">
            <v>323.64999999999998</v>
          </cell>
          <cell r="L322">
            <v>315.14999999999998</v>
          </cell>
          <cell r="M322">
            <v>154.16</v>
          </cell>
          <cell r="N322">
            <v>0</v>
          </cell>
          <cell r="P322">
            <v>80.813325307366142</v>
          </cell>
          <cell r="Q322">
            <v>130.67667469263384</v>
          </cell>
          <cell r="R322">
            <v>98.516674692633885</v>
          </cell>
          <cell r="S322">
            <v>159.30332530736609</v>
          </cell>
          <cell r="T322">
            <v>0</v>
          </cell>
          <cell r="U322">
            <v>0</v>
          </cell>
          <cell r="W322">
            <v>11.92</v>
          </cell>
          <cell r="X322">
            <v>11.29</v>
          </cell>
          <cell r="Y322">
            <v>0</v>
          </cell>
          <cell r="Z322">
            <v>1439182.47</v>
          </cell>
          <cell r="AB322">
            <v>4.6399999999999997</v>
          </cell>
          <cell r="AC322">
            <v>287836.49</v>
          </cell>
          <cell r="AE322">
            <v>1.61</v>
          </cell>
          <cell r="AF322">
            <v>0.77</v>
          </cell>
          <cell r="AG322">
            <v>0</v>
          </cell>
          <cell r="AH322">
            <v>147576.66</v>
          </cell>
          <cell r="AJ322">
            <v>0.71</v>
          </cell>
          <cell r="AK322">
            <v>0.34</v>
          </cell>
          <cell r="AL322">
            <v>0</v>
          </cell>
          <cell r="AM322">
            <v>65107.35</v>
          </cell>
          <cell r="AO322">
            <v>31.91</v>
          </cell>
          <cell r="AP322">
            <v>7.8</v>
          </cell>
          <cell r="AQ322">
            <v>3.38</v>
          </cell>
          <cell r="AR322">
            <v>49469.1</v>
          </cell>
          <cell r="AT322">
            <v>0.71</v>
          </cell>
          <cell r="AU322">
            <v>0.61</v>
          </cell>
          <cell r="AV322">
            <v>0</v>
          </cell>
          <cell r="AW322">
            <v>88791.12</v>
          </cell>
          <cell r="AY322">
            <v>0.43</v>
          </cell>
          <cell r="AZ322">
            <v>0.2</v>
          </cell>
          <cell r="BA322">
            <v>0</v>
          </cell>
          <cell r="BB322">
            <v>36686.79</v>
          </cell>
          <cell r="BD322">
            <v>1.43</v>
          </cell>
          <cell r="BE322">
            <v>0.68</v>
          </cell>
          <cell r="BF322">
            <v>0</v>
          </cell>
          <cell r="BG322">
            <v>54068.75</v>
          </cell>
          <cell r="BI322">
            <v>0.71</v>
          </cell>
          <cell r="BJ322">
            <v>0.34</v>
          </cell>
          <cell r="BK322">
            <v>0</v>
          </cell>
          <cell r="BL322">
            <v>72380.7</v>
          </cell>
          <cell r="BN322">
            <v>1.07</v>
          </cell>
          <cell r="BO322">
            <v>0.51</v>
          </cell>
          <cell r="BP322">
            <v>0</v>
          </cell>
          <cell r="BQ322">
            <v>40487.5</v>
          </cell>
          <cell r="BS322">
            <v>0.71</v>
          </cell>
          <cell r="BT322">
            <v>0.34</v>
          </cell>
          <cell r="BU322">
            <v>0</v>
          </cell>
          <cell r="BV322">
            <v>112008.75</v>
          </cell>
          <cell r="BX322">
            <v>0.71</v>
          </cell>
          <cell r="BY322">
            <v>0.34</v>
          </cell>
          <cell r="BZ322">
            <v>0</v>
          </cell>
          <cell r="CA322">
            <v>97034.7</v>
          </cell>
          <cell r="CC322">
            <v>1.43</v>
          </cell>
          <cell r="CD322">
            <v>0.68</v>
          </cell>
          <cell r="CE322">
            <v>0</v>
          </cell>
          <cell r="CF322">
            <v>64882.5</v>
          </cell>
          <cell r="CH322">
            <v>2555512.8800000004</v>
          </cell>
          <cell r="CJ322">
            <v>2506043.7800000003</v>
          </cell>
        </row>
        <row r="323">
          <cell r="A323" t="str">
            <v>1705342500400</v>
          </cell>
          <cell r="B323" t="str">
            <v>ROOKS CREEK C C SCH DIST 425</v>
          </cell>
          <cell r="C323" t="str">
            <v>LIVINGSTON</v>
          </cell>
          <cell r="D323" t="str">
            <v>Elementary</v>
          </cell>
          <cell r="E323">
            <v>46.71</v>
          </cell>
          <cell r="G323">
            <v>19.149999999999999</v>
          </cell>
          <cell r="H323">
            <v>27.31</v>
          </cell>
          <cell r="I323">
            <v>27.31</v>
          </cell>
          <cell r="K323">
            <v>30.059999999999995</v>
          </cell>
          <cell r="L323">
            <v>29.809999999999995</v>
          </cell>
          <cell r="M323">
            <v>16.649999999999999</v>
          </cell>
          <cell r="N323">
            <v>0</v>
          </cell>
          <cell r="P323">
            <v>2.3329530779164873</v>
          </cell>
          <cell r="Q323">
            <v>16.817046922083513</v>
          </cell>
          <cell r="R323">
            <v>3.3270469220835128</v>
          </cell>
          <cell r="S323">
            <v>23.982953077916484</v>
          </cell>
          <cell r="T323">
            <v>0</v>
          </cell>
          <cell r="U323">
            <v>0</v>
          </cell>
          <cell r="W323">
            <v>0.99</v>
          </cell>
          <cell r="X323">
            <v>1.1200000000000001</v>
          </cell>
          <cell r="Y323">
            <v>0</v>
          </cell>
          <cell r="Z323">
            <v>130834.77</v>
          </cell>
          <cell r="AB323">
            <v>0.42</v>
          </cell>
          <cell r="AC323">
            <v>26166.95</v>
          </cell>
          <cell r="AE323">
            <v>0.15</v>
          </cell>
          <cell r="AF323">
            <v>0.08</v>
          </cell>
          <cell r="AG323">
            <v>0</v>
          </cell>
          <cell r="AH323">
            <v>14261.61</v>
          </cell>
          <cell r="AJ323">
            <v>0.06</v>
          </cell>
          <cell r="AK323">
            <v>0.03</v>
          </cell>
          <cell r="AL323">
            <v>0</v>
          </cell>
          <cell r="AM323">
            <v>5580.63</v>
          </cell>
          <cell r="AO323">
            <v>2.91</v>
          </cell>
          <cell r="AP323">
            <v>0.45</v>
          </cell>
          <cell r="AQ323">
            <v>0.33</v>
          </cell>
          <cell r="AR323">
            <v>4206.6899999999996</v>
          </cell>
          <cell r="AT323">
            <v>0.06</v>
          </cell>
          <cell r="AU323">
            <v>0.06</v>
          </cell>
          <cell r="AV323">
            <v>0</v>
          </cell>
          <cell r="AW323">
            <v>8071.92</v>
          </cell>
          <cell r="AY323">
            <v>0.04</v>
          </cell>
          <cell r="AZ323">
            <v>0.02</v>
          </cell>
          <cell r="BA323">
            <v>0</v>
          </cell>
          <cell r="BB323">
            <v>3493.98</v>
          </cell>
          <cell r="BD323">
            <v>0.13</v>
          </cell>
          <cell r="BE323">
            <v>7.0000000000000007E-2</v>
          </cell>
          <cell r="BF323">
            <v>0</v>
          </cell>
          <cell r="BG323">
            <v>5125</v>
          </cell>
          <cell r="BI323">
            <v>0.06</v>
          </cell>
          <cell r="BJ323">
            <v>0.03</v>
          </cell>
          <cell r="BK323">
            <v>0</v>
          </cell>
          <cell r="BL323">
            <v>6204.06</v>
          </cell>
          <cell r="BN323">
            <v>0.1</v>
          </cell>
          <cell r="BO323">
            <v>0.05</v>
          </cell>
          <cell r="BP323">
            <v>0</v>
          </cell>
          <cell r="BQ323">
            <v>3843.75</v>
          </cell>
          <cell r="BS323">
            <v>0.06</v>
          </cell>
          <cell r="BT323">
            <v>0.03</v>
          </cell>
          <cell r="BU323">
            <v>0</v>
          </cell>
          <cell r="BV323">
            <v>9600.75</v>
          </cell>
          <cell r="BX323">
            <v>0.06</v>
          </cell>
          <cell r="BY323">
            <v>0.03</v>
          </cell>
          <cell r="BZ323">
            <v>0</v>
          </cell>
          <cell r="CA323">
            <v>8317.26</v>
          </cell>
          <cell r="CC323">
            <v>0.13</v>
          </cell>
          <cell r="CD323">
            <v>7.0000000000000007E-2</v>
          </cell>
          <cell r="CE323">
            <v>0</v>
          </cell>
          <cell r="CF323">
            <v>6150</v>
          </cell>
          <cell r="CH323">
            <v>231857.37000000005</v>
          </cell>
          <cell r="CJ323">
            <v>227650.68000000005</v>
          </cell>
        </row>
        <row r="324">
          <cell r="A324" t="str">
            <v>1705342600400</v>
          </cell>
          <cell r="B324" t="str">
            <v>CORNELL C C SCH DIST 426</v>
          </cell>
          <cell r="C324" t="str">
            <v>LIVINGSTON</v>
          </cell>
          <cell r="D324" t="str">
            <v>Elementary</v>
          </cell>
          <cell r="E324">
            <v>107.25</v>
          </cell>
          <cell r="G324">
            <v>42</v>
          </cell>
          <cell r="H324">
            <v>64.5</v>
          </cell>
          <cell r="I324">
            <v>64.5</v>
          </cell>
          <cell r="K324">
            <v>68.25</v>
          </cell>
          <cell r="L324">
            <v>67.5</v>
          </cell>
          <cell r="M324">
            <v>39</v>
          </cell>
          <cell r="N324">
            <v>0</v>
          </cell>
          <cell r="P324">
            <v>16.169014084507044</v>
          </cell>
          <cell r="Q324">
            <v>25.830985915492956</v>
          </cell>
          <cell r="R324">
            <v>24.83098591549296</v>
          </cell>
          <cell r="S324">
            <v>39.66901408450704</v>
          </cell>
          <cell r="T324">
            <v>0</v>
          </cell>
          <cell r="U324">
            <v>0</v>
          </cell>
          <cell r="W324">
            <v>2.36</v>
          </cell>
          <cell r="X324">
            <v>2.82</v>
          </cell>
          <cell r="Y324">
            <v>0</v>
          </cell>
          <cell r="Z324">
            <v>321196.26</v>
          </cell>
          <cell r="AB324">
            <v>1.03</v>
          </cell>
          <cell r="AC324">
            <v>64239.25</v>
          </cell>
          <cell r="AE324">
            <v>0.34</v>
          </cell>
          <cell r="AF324">
            <v>0.19</v>
          </cell>
          <cell r="AG324">
            <v>0</v>
          </cell>
          <cell r="AH324">
            <v>32863.71</v>
          </cell>
          <cell r="AJ324">
            <v>0.15</v>
          </cell>
          <cell r="AK324">
            <v>0.08</v>
          </cell>
          <cell r="AL324">
            <v>0</v>
          </cell>
          <cell r="AM324">
            <v>14261.61</v>
          </cell>
          <cell r="AO324">
            <v>7.11</v>
          </cell>
          <cell r="AP324">
            <v>1.76</v>
          </cell>
          <cell r="AQ324">
            <v>0.76</v>
          </cell>
          <cell r="AR324">
            <v>11052.27</v>
          </cell>
          <cell r="AT324">
            <v>0.15</v>
          </cell>
          <cell r="AU324">
            <v>0.15</v>
          </cell>
          <cell r="AV324">
            <v>0</v>
          </cell>
          <cell r="AW324">
            <v>20179.8</v>
          </cell>
          <cell r="AY324">
            <v>0.09</v>
          </cell>
          <cell r="AZ324">
            <v>0.05</v>
          </cell>
          <cell r="BA324">
            <v>0</v>
          </cell>
          <cell r="BB324">
            <v>8152.62</v>
          </cell>
          <cell r="BD324">
            <v>0.3</v>
          </cell>
          <cell r="BE324">
            <v>0.17</v>
          </cell>
          <cell r="BF324">
            <v>0</v>
          </cell>
          <cell r="BG324">
            <v>12043.75</v>
          </cell>
          <cell r="BI324">
            <v>0.15</v>
          </cell>
          <cell r="BJ324">
            <v>0.08</v>
          </cell>
          <cell r="BK324">
            <v>0</v>
          </cell>
          <cell r="BL324">
            <v>15854.82</v>
          </cell>
          <cell r="BN324">
            <v>0.22</v>
          </cell>
          <cell r="BO324">
            <v>0.13</v>
          </cell>
          <cell r="BP324">
            <v>0</v>
          </cell>
          <cell r="BQ324">
            <v>8968.75</v>
          </cell>
          <cell r="BS324">
            <v>0.15</v>
          </cell>
          <cell r="BT324">
            <v>0.08</v>
          </cell>
          <cell r="BU324">
            <v>0</v>
          </cell>
          <cell r="BV324">
            <v>24535.25</v>
          </cell>
          <cell r="BX324">
            <v>0.15</v>
          </cell>
          <cell r="BY324">
            <v>0.08</v>
          </cell>
          <cell r="BZ324">
            <v>0</v>
          </cell>
          <cell r="CA324">
            <v>21255.22</v>
          </cell>
          <cell r="CC324">
            <v>0.3</v>
          </cell>
          <cell r="CD324">
            <v>0.17</v>
          </cell>
          <cell r="CE324">
            <v>0</v>
          </cell>
          <cell r="CF324">
            <v>14452.5</v>
          </cell>
          <cell r="CH324">
            <v>569055.81000000006</v>
          </cell>
          <cell r="CJ324">
            <v>558003.54</v>
          </cell>
        </row>
        <row r="325">
          <cell r="A325" t="str">
            <v>1705342900400</v>
          </cell>
          <cell r="B325" t="str">
            <v>PONTIAC C C SCHOOL DIST 429</v>
          </cell>
          <cell r="C325" t="str">
            <v>LIVINGSTON</v>
          </cell>
          <cell r="D325" t="str">
            <v>Elementary</v>
          </cell>
          <cell r="E325">
            <v>1153.75</v>
          </cell>
          <cell r="G325">
            <v>477.5</v>
          </cell>
          <cell r="H325">
            <v>644</v>
          </cell>
          <cell r="I325">
            <v>644</v>
          </cell>
          <cell r="K325">
            <v>784.25</v>
          </cell>
          <cell r="L325">
            <v>752</v>
          </cell>
          <cell r="M325">
            <v>369.5</v>
          </cell>
          <cell r="N325">
            <v>0</v>
          </cell>
          <cell r="P325">
            <v>274.19527418635755</v>
          </cell>
          <cell r="Q325">
            <v>203.30472581364245</v>
          </cell>
          <cell r="R325">
            <v>369.80472581364245</v>
          </cell>
          <cell r="S325">
            <v>274.19527418635755</v>
          </cell>
          <cell r="T325">
            <v>0</v>
          </cell>
          <cell r="U325">
            <v>0</v>
          </cell>
          <cell r="W325">
            <v>28.44</v>
          </cell>
          <cell r="X325">
            <v>29.45</v>
          </cell>
          <cell r="Y325">
            <v>0</v>
          </cell>
          <cell r="Z325">
            <v>3589585.23</v>
          </cell>
          <cell r="AB325">
            <v>11.57</v>
          </cell>
          <cell r="AC325">
            <v>717917.04</v>
          </cell>
          <cell r="AE325">
            <v>3.92</v>
          </cell>
          <cell r="AF325">
            <v>1.84</v>
          </cell>
          <cell r="AG325">
            <v>0</v>
          </cell>
          <cell r="AH325">
            <v>357160.32</v>
          </cell>
          <cell r="AJ325">
            <v>1.74</v>
          </cell>
          <cell r="AK325">
            <v>0.82</v>
          </cell>
          <cell r="AL325">
            <v>0</v>
          </cell>
          <cell r="AM325">
            <v>158737.92000000001</v>
          </cell>
          <cell r="AO325">
            <v>79.31</v>
          </cell>
          <cell r="AP325">
            <v>24.05</v>
          </cell>
          <cell r="AQ325">
            <v>8.18</v>
          </cell>
          <cell r="AR325">
            <v>128467.64</v>
          </cell>
          <cell r="AT325">
            <v>1.74</v>
          </cell>
          <cell r="AU325">
            <v>1.47</v>
          </cell>
          <cell r="AV325">
            <v>0</v>
          </cell>
          <cell r="AW325">
            <v>215923.86</v>
          </cell>
          <cell r="AY325">
            <v>1.04</v>
          </cell>
          <cell r="AZ325">
            <v>0.49</v>
          </cell>
          <cell r="BA325">
            <v>0</v>
          </cell>
          <cell r="BB325">
            <v>89096.49</v>
          </cell>
          <cell r="BD325">
            <v>3.48</v>
          </cell>
          <cell r="BE325">
            <v>1.64</v>
          </cell>
          <cell r="BF325">
            <v>0</v>
          </cell>
          <cell r="BG325">
            <v>131200</v>
          </cell>
          <cell r="BI325">
            <v>1.74</v>
          </cell>
          <cell r="BJ325">
            <v>0.82</v>
          </cell>
          <cell r="BK325">
            <v>0</v>
          </cell>
          <cell r="BL325">
            <v>176471.04000000001</v>
          </cell>
          <cell r="BN325">
            <v>2.61</v>
          </cell>
          <cell r="BO325">
            <v>1.23</v>
          </cell>
          <cell r="BP325">
            <v>0</v>
          </cell>
          <cell r="BQ325">
            <v>98400</v>
          </cell>
          <cell r="BS325">
            <v>1.74</v>
          </cell>
          <cell r="BT325">
            <v>0.82</v>
          </cell>
          <cell r="BU325">
            <v>0</v>
          </cell>
          <cell r="BV325">
            <v>273088</v>
          </cell>
          <cell r="BX325">
            <v>1.74</v>
          </cell>
          <cell r="BY325">
            <v>0.82</v>
          </cell>
          <cell r="BZ325">
            <v>0</v>
          </cell>
          <cell r="CA325">
            <v>236579.84</v>
          </cell>
          <cell r="CC325">
            <v>3.48</v>
          </cell>
          <cell r="CD325">
            <v>1.64</v>
          </cell>
          <cell r="CE325">
            <v>0</v>
          </cell>
          <cell r="CF325">
            <v>157440</v>
          </cell>
          <cell r="CH325">
            <v>6330067.3799999999</v>
          </cell>
          <cell r="CJ325">
            <v>6201599.7400000002</v>
          </cell>
        </row>
        <row r="326">
          <cell r="A326" t="str">
            <v>1705343500400</v>
          </cell>
          <cell r="B326" t="str">
            <v>ODELL COMM CONS SCHOOL DIST 435</v>
          </cell>
          <cell r="C326" t="str">
            <v>LIVINGSTON</v>
          </cell>
          <cell r="D326" t="str">
            <v>Elementary</v>
          </cell>
          <cell r="E326">
            <v>139.25</v>
          </cell>
          <cell r="G326">
            <v>59.5</v>
          </cell>
          <cell r="H326">
            <v>78</v>
          </cell>
          <cell r="I326">
            <v>78</v>
          </cell>
          <cell r="K326">
            <v>84.25</v>
          </cell>
          <cell r="L326">
            <v>82.5</v>
          </cell>
          <cell r="M326">
            <v>55</v>
          </cell>
          <cell r="N326">
            <v>0</v>
          </cell>
          <cell r="P326">
            <v>33.32</v>
          </cell>
          <cell r="Q326">
            <v>26.18</v>
          </cell>
          <cell r="R326">
            <v>43.680000000000007</v>
          </cell>
          <cell r="S326">
            <v>34.319999999999993</v>
          </cell>
          <cell r="T326">
            <v>0</v>
          </cell>
          <cell r="U326">
            <v>0</v>
          </cell>
          <cell r="W326">
            <v>3.53</v>
          </cell>
          <cell r="X326">
            <v>3.55</v>
          </cell>
          <cell r="Y326">
            <v>0</v>
          </cell>
          <cell r="Z326">
            <v>439009.56</v>
          </cell>
          <cell r="AB326">
            <v>1.41</v>
          </cell>
          <cell r="AC326">
            <v>87801.91</v>
          </cell>
          <cell r="AE326">
            <v>0.42</v>
          </cell>
          <cell r="AF326">
            <v>0.27</v>
          </cell>
          <cell r="AG326">
            <v>0</v>
          </cell>
          <cell r="AH326">
            <v>42784.83</v>
          </cell>
          <cell r="AJ326">
            <v>0.18</v>
          </cell>
          <cell r="AK326">
            <v>0.12</v>
          </cell>
          <cell r="AL326">
            <v>0</v>
          </cell>
          <cell r="AM326">
            <v>18602.099999999999</v>
          </cell>
          <cell r="AO326">
            <v>9.6599999999999984</v>
          </cell>
          <cell r="AP326">
            <v>2.87</v>
          </cell>
          <cell r="AQ326">
            <v>0.98</v>
          </cell>
          <cell r="AR326">
            <v>15568.18</v>
          </cell>
          <cell r="AT326">
            <v>0.18</v>
          </cell>
          <cell r="AU326">
            <v>0.22</v>
          </cell>
          <cell r="AV326">
            <v>0</v>
          </cell>
          <cell r="AW326">
            <v>26906.400000000001</v>
          </cell>
          <cell r="AY326">
            <v>0.11</v>
          </cell>
          <cell r="AZ326">
            <v>7.0000000000000007E-2</v>
          </cell>
          <cell r="BA326">
            <v>0</v>
          </cell>
          <cell r="BB326">
            <v>10481.94</v>
          </cell>
          <cell r="BD326">
            <v>0.37</v>
          </cell>
          <cell r="BE326">
            <v>0.24</v>
          </cell>
          <cell r="BF326">
            <v>0</v>
          </cell>
          <cell r="BG326">
            <v>15631.25</v>
          </cell>
          <cell r="BI326">
            <v>0.18</v>
          </cell>
          <cell r="BJ326">
            <v>0.12</v>
          </cell>
          <cell r="BK326">
            <v>0</v>
          </cell>
          <cell r="BL326">
            <v>20680.2</v>
          </cell>
          <cell r="BN326">
            <v>0.28000000000000003</v>
          </cell>
          <cell r="BO326">
            <v>0.18</v>
          </cell>
          <cell r="BP326">
            <v>0</v>
          </cell>
          <cell r="BQ326">
            <v>11787.5</v>
          </cell>
          <cell r="BS326">
            <v>0.18</v>
          </cell>
          <cell r="BT326">
            <v>0.12</v>
          </cell>
          <cell r="BU326">
            <v>0</v>
          </cell>
          <cell r="BV326">
            <v>32002.5</v>
          </cell>
          <cell r="BX326">
            <v>0.18</v>
          </cell>
          <cell r="BY326">
            <v>0.12</v>
          </cell>
          <cell r="BZ326">
            <v>0</v>
          </cell>
          <cell r="CA326">
            <v>27724.2</v>
          </cell>
          <cell r="CC326">
            <v>0.37</v>
          </cell>
          <cell r="CD326">
            <v>0.24</v>
          </cell>
          <cell r="CE326">
            <v>0</v>
          </cell>
          <cell r="CF326">
            <v>18757.5</v>
          </cell>
          <cell r="CH326">
            <v>767738.06999999983</v>
          </cell>
          <cell r="CJ326">
            <v>752169.88999999978</v>
          </cell>
        </row>
        <row r="327">
          <cell r="A327" t="str">
            <v>1705343800400</v>
          </cell>
          <cell r="B327" t="str">
            <v>SAUNEMIN C CONSOL SCH DIST 438</v>
          </cell>
          <cell r="C327" t="str">
            <v>LIVINGSTON</v>
          </cell>
          <cell r="D327" t="str">
            <v>Elementary</v>
          </cell>
          <cell r="E327">
            <v>116.25</v>
          </cell>
          <cell r="G327">
            <v>51.5</v>
          </cell>
          <cell r="H327">
            <v>63</v>
          </cell>
          <cell r="I327">
            <v>63</v>
          </cell>
          <cell r="K327">
            <v>77.25</v>
          </cell>
          <cell r="L327">
            <v>75.5</v>
          </cell>
          <cell r="M327">
            <v>39</v>
          </cell>
          <cell r="N327">
            <v>0</v>
          </cell>
          <cell r="P327">
            <v>22.938864628820959</v>
          </cell>
          <cell r="Q327">
            <v>28.561135371179041</v>
          </cell>
          <cell r="R327">
            <v>28.061135371179038</v>
          </cell>
          <cell r="S327">
            <v>34.938864628820966</v>
          </cell>
          <cell r="T327">
            <v>0</v>
          </cell>
          <cell r="U327">
            <v>0</v>
          </cell>
          <cell r="W327">
            <v>2.95</v>
          </cell>
          <cell r="X327">
            <v>2.8</v>
          </cell>
          <cell r="Y327">
            <v>0</v>
          </cell>
          <cell r="Z327">
            <v>356540.25</v>
          </cell>
          <cell r="AB327">
            <v>1.1499999999999999</v>
          </cell>
          <cell r="AC327">
            <v>71308.05</v>
          </cell>
          <cell r="AE327">
            <v>0.38</v>
          </cell>
          <cell r="AF327">
            <v>0.19</v>
          </cell>
          <cell r="AG327">
            <v>0</v>
          </cell>
          <cell r="AH327">
            <v>35343.99</v>
          </cell>
          <cell r="AJ327">
            <v>0.17</v>
          </cell>
          <cell r="AK327">
            <v>0.08</v>
          </cell>
          <cell r="AL327">
            <v>0</v>
          </cell>
          <cell r="AM327">
            <v>15501.75</v>
          </cell>
          <cell r="AO327">
            <v>7.87</v>
          </cell>
          <cell r="AP327">
            <v>2.06</v>
          </cell>
          <cell r="AQ327">
            <v>0.82</v>
          </cell>
          <cell r="AR327">
            <v>12358.38</v>
          </cell>
          <cell r="AT327">
            <v>0.17</v>
          </cell>
          <cell r="AU327">
            <v>0.15</v>
          </cell>
          <cell r="AV327">
            <v>0</v>
          </cell>
          <cell r="AW327">
            <v>21525.119999999999</v>
          </cell>
          <cell r="AY327">
            <v>0.1</v>
          </cell>
          <cell r="AZ327">
            <v>0.05</v>
          </cell>
          <cell r="BA327">
            <v>0</v>
          </cell>
          <cell r="BB327">
            <v>8734.9500000000007</v>
          </cell>
          <cell r="BD327">
            <v>0.34</v>
          </cell>
          <cell r="BE327">
            <v>0.17</v>
          </cell>
          <cell r="BF327">
            <v>0</v>
          </cell>
          <cell r="BG327">
            <v>13068.75</v>
          </cell>
          <cell r="BI327">
            <v>0.17</v>
          </cell>
          <cell r="BJ327">
            <v>0.08</v>
          </cell>
          <cell r="BK327">
            <v>0</v>
          </cell>
          <cell r="BL327">
            <v>17233.5</v>
          </cell>
          <cell r="BN327">
            <v>0.25</v>
          </cell>
          <cell r="BO327">
            <v>0.13</v>
          </cell>
          <cell r="BP327">
            <v>0</v>
          </cell>
          <cell r="BQ327">
            <v>9737.5</v>
          </cell>
          <cell r="BS327">
            <v>0.17</v>
          </cell>
          <cell r="BT327">
            <v>0.08</v>
          </cell>
          <cell r="BU327">
            <v>0</v>
          </cell>
          <cell r="BV327">
            <v>26668.75</v>
          </cell>
          <cell r="BX327">
            <v>0.17</v>
          </cell>
          <cell r="BY327">
            <v>0.08</v>
          </cell>
          <cell r="BZ327">
            <v>0</v>
          </cell>
          <cell r="CA327">
            <v>23103.5</v>
          </cell>
          <cell r="CC327">
            <v>0.34</v>
          </cell>
          <cell r="CD327">
            <v>0.17</v>
          </cell>
          <cell r="CE327">
            <v>0</v>
          </cell>
          <cell r="CF327">
            <v>15682.5</v>
          </cell>
          <cell r="CH327">
            <v>626806.99</v>
          </cell>
          <cell r="CJ327">
            <v>614448.61</v>
          </cell>
        </row>
        <row r="328">
          <cell r="A328" t="str">
            <v>1705402102600</v>
          </cell>
          <cell r="B328" t="str">
            <v>HARTSBURG EMDEN C U S DIST 21</v>
          </cell>
          <cell r="C328" t="str">
            <v>LOGAN</v>
          </cell>
          <cell r="D328" t="str">
            <v>Unit</v>
          </cell>
          <cell r="E328">
            <v>206.5</v>
          </cell>
          <cell r="G328">
            <v>50</v>
          </cell>
          <cell r="H328">
            <v>80.5</v>
          </cell>
          <cell r="I328">
            <v>156</v>
          </cell>
          <cell r="K328">
            <v>82</v>
          </cell>
          <cell r="L328">
            <v>81.5</v>
          </cell>
          <cell r="M328">
            <v>49</v>
          </cell>
          <cell r="N328">
            <v>75.5</v>
          </cell>
          <cell r="P328">
            <v>17.718446601941746</v>
          </cell>
          <cell r="Q328">
            <v>32.28155339805825</v>
          </cell>
          <cell r="R328">
            <v>28.526699029126213</v>
          </cell>
          <cell r="S328">
            <v>51.973300970873787</v>
          </cell>
          <cell r="T328">
            <v>26.75485436893204</v>
          </cell>
          <cell r="U328">
            <v>48.745145631067956</v>
          </cell>
          <cell r="W328">
            <v>2.79</v>
          </cell>
          <cell r="X328">
            <v>3.5</v>
          </cell>
          <cell r="Y328">
            <v>3.28</v>
          </cell>
          <cell r="Z328">
            <v>622389.06999999995</v>
          </cell>
          <cell r="AB328">
            <v>2.35</v>
          </cell>
          <cell r="AC328">
            <v>155452.07</v>
          </cell>
          <cell r="AE328">
            <v>0.41</v>
          </cell>
          <cell r="AF328">
            <v>0.24</v>
          </cell>
          <cell r="AG328">
            <v>0.37</v>
          </cell>
          <cell r="AH328">
            <v>66516.460000000006</v>
          </cell>
          <cell r="AJ328">
            <v>0.18</v>
          </cell>
          <cell r="AK328">
            <v>0.1</v>
          </cell>
          <cell r="AL328">
            <v>0.12</v>
          </cell>
          <cell r="AM328">
            <v>25863.119999999999</v>
          </cell>
          <cell r="AO328">
            <v>13.599999999999998</v>
          </cell>
          <cell r="AP328">
            <v>3.2399999999999998</v>
          </cell>
          <cell r="AQ328">
            <v>1.46</v>
          </cell>
          <cell r="AR328">
            <v>20991.26</v>
          </cell>
          <cell r="AT328">
            <v>0.18</v>
          </cell>
          <cell r="AU328">
            <v>0.19</v>
          </cell>
          <cell r="AV328">
            <v>0.3</v>
          </cell>
          <cell r="AW328">
            <v>48116.22</v>
          </cell>
          <cell r="AY328">
            <v>0.1</v>
          </cell>
          <cell r="AZ328">
            <v>0.06</v>
          </cell>
          <cell r="BA328">
            <v>0.1</v>
          </cell>
          <cell r="BB328">
            <v>15140.58</v>
          </cell>
          <cell r="BD328">
            <v>0.36</v>
          </cell>
          <cell r="BE328">
            <v>0.21</v>
          </cell>
          <cell r="BF328">
            <v>0.37</v>
          </cell>
          <cell r="BG328">
            <v>24087.5</v>
          </cell>
          <cell r="BI328">
            <v>0.18</v>
          </cell>
          <cell r="BJ328">
            <v>0.1</v>
          </cell>
          <cell r="BK328">
            <v>0.12</v>
          </cell>
          <cell r="BL328">
            <v>27573.599999999999</v>
          </cell>
          <cell r="BN328">
            <v>0.27</v>
          </cell>
          <cell r="BO328">
            <v>0.16</v>
          </cell>
          <cell r="BP328">
            <v>0.25</v>
          </cell>
          <cell r="BQ328">
            <v>17425</v>
          </cell>
          <cell r="BS328">
            <v>0.18</v>
          </cell>
          <cell r="BT328">
            <v>0.1</v>
          </cell>
          <cell r="BU328">
            <v>0.12</v>
          </cell>
          <cell r="BV328">
            <v>42670</v>
          </cell>
          <cell r="BX328">
            <v>0.18</v>
          </cell>
          <cell r="BY328">
            <v>0.1</v>
          </cell>
          <cell r="BZ328">
            <v>0.12</v>
          </cell>
          <cell r="CA328">
            <v>36965.599999999999</v>
          </cell>
          <cell r="CC328">
            <v>0.36</v>
          </cell>
          <cell r="CD328">
            <v>0.21</v>
          </cell>
          <cell r="CE328">
            <v>0.37</v>
          </cell>
          <cell r="CF328">
            <v>28905</v>
          </cell>
          <cell r="CH328">
            <v>1132095.48</v>
          </cell>
          <cell r="CJ328">
            <v>1111104.22</v>
          </cell>
        </row>
        <row r="329">
          <cell r="A329" t="str">
            <v>1705402302600</v>
          </cell>
          <cell r="B329" t="str">
            <v>MT PULASKI COMM UNIT DIST 23</v>
          </cell>
          <cell r="C329" t="str">
            <v>LOGAN</v>
          </cell>
          <cell r="D329" t="str">
            <v>Unit</v>
          </cell>
          <cell r="E329">
            <v>504.37</v>
          </cell>
          <cell r="G329">
            <v>145.99</v>
          </cell>
          <cell r="H329">
            <v>185.64999999999998</v>
          </cell>
          <cell r="I329">
            <v>355.79999999999995</v>
          </cell>
          <cell r="K329">
            <v>222.89999999999998</v>
          </cell>
          <cell r="L329">
            <v>220.32</v>
          </cell>
          <cell r="M329">
            <v>111.32</v>
          </cell>
          <cell r="N329">
            <v>170.14999999999998</v>
          </cell>
          <cell r="P329">
            <v>54.501498037027453</v>
          </cell>
          <cell r="Q329">
            <v>91.488501962972549</v>
          </cell>
          <cell r="R329">
            <v>69.307508120927082</v>
          </cell>
          <cell r="S329">
            <v>116.3424918790729</v>
          </cell>
          <cell r="T329">
            <v>63.520993842045485</v>
          </cell>
          <cell r="U329">
            <v>106.62900615795449</v>
          </cell>
          <cell r="W329">
            <v>8.1999999999999993</v>
          </cell>
          <cell r="X329">
            <v>8.11</v>
          </cell>
          <cell r="Y329">
            <v>7.44</v>
          </cell>
          <cell r="Z329">
            <v>1538406.09</v>
          </cell>
          <cell r="AB329">
            <v>5.74</v>
          </cell>
          <cell r="AC329">
            <v>377939.9</v>
          </cell>
          <cell r="AE329">
            <v>1.1100000000000001</v>
          </cell>
          <cell r="AF329">
            <v>0.55000000000000004</v>
          </cell>
          <cell r="AG329">
            <v>0.85</v>
          </cell>
          <cell r="AH329">
            <v>163148.17000000001</v>
          </cell>
          <cell r="AJ329">
            <v>0.49</v>
          </cell>
          <cell r="AK329">
            <v>0.24</v>
          </cell>
          <cell r="AL329">
            <v>0.28000000000000003</v>
          </cell>
          <cell r="AM329">
            <v>65101.15</v>
          </cell>
          <cell r="AO329">
            <v>33.660000000000004</v>
          </cell>
          <cell r="AP329">
            <v>8.2299999999999986</v>
          </cell>
          <cell r="AQ329">
            <v>3.57</v>
          </cell>
          <cell r="AR329">
            <v>52186.97</v>
          </cell>
          <cell r="AT329">
            <v>0.49</v>
          </cell>
          <cell r="AU329">
            <v>0.44</v>
          </cell>
          <cell r="AV329">
            <v>0.68</v>
          </cell>
          <cell r="AW329">
            <v>115207.06</v>
          </cell>
          <cell r="AY329">
            <v>0.28999999999999998</v>
          </cell>
          <cell r="AZ329">
            <v>0.14000000000000001</v>
          </cell>
          <cell r="BA329">
            <v>0.22</v>
          </cell>
          <cell r="BB329">
            <v>37851.449999999997</v>
          </cell>
          <cell r="BD329">
            <v>0.99</v>
          </cell>
          <cell r="BE329">
            <v>0.49</v>
          </cell>
          <cell r="BF329">
            <v>0.85</v>
          </cell>
          <cell r="BG329">
            <v>59706.25</v>
          </cell>
          <cell r="BI329">
            <v>0.49</v>
          </cell>
          <cell r="BJ329">
            <v>0.24</v>
          </cell>
          <cell r="BK329">
            <v>0.28000000000000003</v>
          </cell>
          <cell r="BL329">
            <v>69623.34</v>
          </cell>
          <cell r="BN329">
            <v>0.74</v>
          </cell>
          <cell r="BO329">
            <v>0.37</v>
          </cell>
          <cell r="BP329">
            <v>0.56000000000000005</v>
          </cell>
          <cell r="BQ329">
            <v>42793.75</v>
          </cell>
          <cell r="BS329">
            <v>0.49</v>
          </cell>
          <cell r="BT329">
            <v>0.24</v>
          </cell>
          <cell r="BU329">
            <v>0.28000000000000003</v>
          </cell>
          <cell r="BV329">
            <v>107741.75</v>
          </cell>
          <cell r="BX329">
            <v>0.49</v>
          </cell>
          <cell r="BY329">
            <v>0.24</v>
          </cell>
          <cell r="BZ329">
            <v>0.28000000000000003</v>
          </cell>
          <cell r="CA329">
            <v>93338.14</v>
          </cell>
          <cell r="CC329">
            <v>0.99</v>
          </cell>
          <cell r="CD329">
            <v>0.49</v>
          </cell>
          <cell r="CE329">
            <v>0.85</v>
          </cell>
          <cell r="CF329">
            <v>71647.5</v>
          </cell>
          <cell r="CH329">
            <v>2794691.5200000005</v>
          </cell>
          <cell r="CJ329">
            <v>2742504.5500000003</v>
          </cell>
        </row>
        <row r="330">
          <cell r="A330" t="str">
            <v>1705402700200</v>
          </cell>
          <cell r="B330" t="str">
            <v>LINCOLN ELEM SCHOOL DIST 27</v>
          </cell>
          <cell r="C330" t="str">
            <v>LOGAN</v>
          </cell>
          <cell r="D330" t="str">
            <v>Elementary</v>
          </cell>
          <cell r="E330">
            <v>1108.56</v>
          </cell>
          <cell r="G330">
            <v>467.15999999999997</v>
          </cell>
          <cell r="H330">
            <v>628.82000000000005</v>
          </cell>
          <cell r="I330">
            <v>628.82000000000005</v>
          </cell>
          <cell r="K330">
            <v>722.23</v>
          </cell>
          <cell r="L330">
            <v>709.65</v>
          </cell>
          <cell r="M330">
            <v>386.33000000000004</v>
          </cell>
          <cell r="N330">
            <v>0</v>
          </cell>
          <cell r="P330">
            <v>309.73784704100433</v>
          </cell>
          <cell r="Q330">
            <v>157.42215295899564</v>
          </cell>
          <cell r="R330">
            <v>416.92215295899558</v>
          </cell>
          <cell r="S330">
            <v>211.89784704100447</v>
          </cell>
          <cell r="T330">
            <v>0</v>
          </cell>
          <cell r="U330">
            <v>0</v>
          </cell>
          <cell r="W330">
            <v>28.52</v>
          </cell>
          <cell r="X330">
            <v>29.32</v>
          </cell>
          <cell r="Y330">
            <v>0</v>
          </cell>
          <cell r="Z330">
            <v>3586484.88</v>
          </cell>
          <cell r="AB330">
            <v>11.56</v>
          </cell>
          <cell r="AC330">
            <v>717296.97</v>
          </cell>
          <cell r="AE330">
            <v>3.61</v>
          </cell>
          <cell r="AF330">
            <v>1.93</v>
          </cell>
          <cell r="AG330">
            <v>0</v>
          </cell>
          <cell r="AH330">
            <v>343518.78</v>
          </cell>
          <cell r="AJ330">
            <v>1.6</v>
          </cell>
          <cell r="AK330">
            <v>0.85</v>
          </cell>
          <cell r="AL330">
            <v>0</v>
          </cell>
          <cell r="AM330">
            <v>151917.15</v>
          </cell>
          <cell r="AO330">
            <v>78.86</v>
          </cell>
          <cell r="AP330">
            <v>25.810000000000006</v>
          </cell>
          <cell r="AQ330">
            <v>7.86</v>
          </cell>
          <cell r="AR330">
            <v>129894.19</v>
          </cell>
          <cell r="AT330">
            <v>1.6</v>
          </cell>
          <cell r="AU330">
            <v>1.54</v>
          </cell>
          <cell r="AV330">
            <v>0</v>
          </cell>
          <cell r="AW330">
            <v>211215.24</v>
          </cell>
          <cell r="AY330">
            <v>0.96</v>
          </cell>
          <cell r="AZ330">
            <v>0.51</v>
          </cell>
          <cell r="BA330">
            <v>0</v>
          </cell>
          <cell r="BB330">
            <v>85602.51</v>
          </cell>
          <cell r="BD330">
            <v>3.2</v>
          </cell>
          <cell r="BE330">
            <v>1.71</v>
          </cell>
          <cell r="BF330">
            <v>0</v>
          </cell>
          <cell r="BG330">
            <v>125818.75</v>
          </cell>
          <cell r="BI330">
            <v>1.6</v>
          </cell>
          <cell r="BJ330">
            <v>0.85</v>
          </cell>
          <cell r="BK330">
            <v>0</v>
          </cell>
          <cell r="BL330">
            <v>168888.3</v>
          </cell>
          <cell r="BN330">
            <v>2.4</v>
          </cell>
          <cell r="BO330">
            <v>1.28</v>
          </cell>
          <cell r="BP330">
            <v>0</v>
          </cell>
          <cell r="BQ330">
            <v>94300</v>
          </cell>
          <cell r="BS330">
            <v>1.6</v>
          </cell>
          <cell r="BT330">
            <v>0.85</v>
          </cell>
          <cell r="BU330">
            <v>0</v>
          </cell>
          <cell r="BV330">
            <v>261353.75</v>
          </cell>
          <cell r="BX330">
            <v>1.6</v>
          </cell>
          <cell r="BY330">
            <v>0.85</v>
          </cell>
          <cell r="BZ330">
            <v>0</v>
          </cell>
          <cell r="CA330">
            <v>226414.3</v>
          </cell>
          <cell r="CC330">
            <v>3.2</v>
          </cell>
          <cell r="CD330">
            <v>1.71</v>
          </cell>
          <cell r="CE330">
            <v>0</v>
          </cell>
          <cell r="CF330">
            <v>150982.5</v>
          </cell>
          <cell r="CH330">
            <v>6253687.3200000003</v>
          </cell>
          <cell r="CJ330">
            <v>6123793.1299999999</v>
          </cell>
        </row>
        <row r="331">
          <cell r="A331" t="str">
            <v>1705406100400</v>
          </cell>
          <cell r="B331" t="str">
            <v>CHESTER-EAST LINCOLN CCS DIST 61</v>
          </cell>
          <cell r="C331" t="str">
            <v>LOGAN</v>
          </cell>
          <cell r="D331" t="str">
            <v>Elementary</v>
          </cell>
          <cell r="E331">
            <v>274.89</v>
          </cell>
          <cell r="G331">
            <v>107.99</v>
          </cell>
          <cell r="H331">
            <v>163.99</v>
          </cell>
          <cell r="I331">
            <v>163.99</v>
          </cell>
          <cell r="K331">
            <v>174.55999999999997</v>
          </cell>
          <cell r="L331">
            <v>171.65</v>
          </cell>
          <cell r="M331">
            <v>100.33</v>
          </cell>
          <cell r="N331">
            <v>0</v>
          </cell>
          <cell r="P331">
            <v>44.334742995808512</v>
          </cell>
          <cell r="Q331">
            <v>63.655257004191483</v>
          </cell>
          <cell r="R331">
            <v>67.325257004191485</v>
          </cell>
          <cell r="S331">
            <v>96.664742995808524</v>
          </cell>
          <cell r="T331">
            <v>0</v>
          </cell>
          <cell r="U331">
            <v>0</v>
          </cell>
          <cell r="W331">
            <v>6.13</v>
          </cell>
          <cell r="X331">
            <v>7.23</v>
          </cell>
          <cell r="Y331">
            <v>0</v>
          </cell>
          <cell r="Z331">
            <v>828413.52</v>
          </cell>
          <cell r="AB331">
            <v>2.67</v>
          </cell>
          <cell r="AC331">
            <v>165682.70000000001</v>
          </cell>
          <cell r="AE331">
            <v>0.87</v>
          </cell>
          <cell r="AF331">
            <v>0.5</v>
          </cell>
          <cell r="AG331">
            <v>0</v>
          </cell>
          <cell r="AH331">
            <v>84949.59</v>
          </cell>
          <cell r="AJ331">
            <v>0.38</v>
          </cell>
          <cell r="AK331">
            <v>0.22</v>
          </cell>
          <cell r="AL331">
            <v>0</v>
          </cell>
          <cell r="AM331">
            <v>37204.199999999997</v>
          </cell>
          <cell r="AO331">
            <v>18.36</v>
          </cell>
          <cell r="AP331">
            <v>4.6899999999999995</v>
          </cell>
          <cell r="AQ331">
            <v>1.94</v>
          </cell>
          <cell r="AR331">
            <v>28704.3</v>
          </cell>
          <cell r="AT331">
            <v>0.38</v>
          </cell>
          <cell r="AU331">
            <v>0.4</v>
          </cell>
          <cell r="AV331">
            <v>0</v>
          </cell>
          <cell r="AW331">
            <v>52467.48</v>
          </cell>
          <cell r="AY331">
            <v>0.23</v>
          </cell>
          <cell r="AZ331">
            <v>0.13</v>
          </cell>
          <cell r="BA331">
            <v>0</v>
          </cell>
          <cell r="BB331">
            <v>20963.88</v>
          </cell>
          <cell r="BD331">
            <v>0.77</v>
          </cell>
          <cell r="BE331">
            <v>0.44</v>
          </cell>
          <cell r="BF331">
            <v>0</v>
          </cell>
          <cell r="BG331">
            <v>31006.25</v>
          </cell>
          <cell r="BI331">
            <v>0.38</v>
          </cell>
          <cell r="BJ331">
            <v>0.22</v>
          </cell>
          <cell r="BK331">
            <v>0</v>
          </cell>
          <cell r="BL331">
            <v>41360.400000000001</v>
          </cell>
          <cell r="BN331">
            <v>0.57999999999999996</v>
          </cell>
          <cell r="BO331">
            <v>0.33</v>
          </cell>
          <cell r="BP331">
            <v>0</v>
          </cell>
          <cell r="BQ331">
            <v>23318.75</v>
          </cell>
          <cell r="BS331">
            <v>0.38</v>
          </cell>
          <cell r="BT331">
            <v>0.22</v>
          </cell>
          <cell r="BU331">
            <v>0</v>
          </cell>
          <cell r="BV331">
            <v>64005</v>
          </cell>
          <cell r="BX331">
            <v>0.38</v>
          </cell>
          <cell r="BY331">
            <v>0.22</v>
          </cell>
          <cell r="BZ331">
            <v>0</v>
          </cell>
          <cell r="CA331">
            <v>55448.4</v>
          </cell>
          <cell r="CC331">
            <v>0.77</v>
          </cell>
          <cell r="CD331">
            <v>0.44</v>
          </cell>
          <cell r="CE331">
            <v>0</v>
          </cell>
          <cell r="CF331">
            <v>37207.5</v>
          </cell>
          <cell r="CH331">
            <v>1470731.9699999997</v>
          </cell>
          <cell r="CJ331">
            <v>1442027.6699999997</v>
          </cell>
        </row>
        <row r="332">
          <cell r="A332" t="str">
            <v>1705408800200</v>
          </cell>
          <cell r="B332" t="str">
            <v>NEW HOLLAND-MIDDLETOWN E DIST 88</v>
          </cell>
          <cell r="C332" t="str">
            <v>LOGAN</v>
          </cell>
          <cell r="D332" t="str">
            <v>Elementary</v>
          </cell>
          <cell r="E332">
            <v>108.97</v>
          </cell>
          <cell r="G332">
            <v>46.65</v>
          </cell>
          <cell r="H332">
            <v>61.66</v>
          </cell>
          <cell r="I332">
            <v>61.66</v>
          </cell>
          <cell r="K332">
            <v>73.81</v>
          </cell>
          <cell r="L332">
            <v>73.150000000000006</v>
          </cell>
          <cell r="M332">
            <v>35.159999999999997</v>
          </cell>
          <cell r="N332">
            <v>0</v>
          </cell>
          <cell r="P332">
            <v>26.703905456559873</v>
          </cell>
          <cell r="Q332">
            <v>19.946094543440125</v>
          </cell>
          <cell r="R332">
            <v>35.296094543440127</v>
          </cell>
          <cell r="S332">
            <v>26.36390545655987</v>
          </cell>
          <cell r="T332">
            <v>0</v>
          </cell>
          <cell r="U332">
            <v>0</v>
          </cell>
          <cell r="W332">
            <v>2.77</v>
          </cell>
          <cell r="X332">
            <v>2.81</v>
          </cell>
          <cell r="Y332">
            <v>0</v>
          </cell>
          <cell r="Z332">
            <v>345999.06</v>
          </cell>
          <cell r="AB332">
            <v>1.1100000000000001</v>
          </cell>
          <cell r="AC332">
            <v>69199.81</v>
          </cell>
          <cell r="AE332">
            <v>0.36</v>
          </cell>
          <cell r="AF332">
            <v>0.17</v>
          </cell>
          <cell r="AG332">
            <v>0</v>
          </cell>
          <cell r="AH332">
            <v>32863.71</v>
          </cell>
          <cell r="AJ332">
            <v>0.16</v>
          </cell>
          <cell r="AK332">
            <v>7.0000000000000007E-2</v>
          </cell>
          <cell r="AL332">
            <v>0</v>
          </cell>
          <cell r="AM332">
            <v>14261.61</v>
          </cell>
          <cell r="AO332">
            <v>7.580000000000001</v>
          </cell>
          <cell r="AP332">
            <v>2.2800000000000002</v>
          </cell>
          <cell r="AQ332">
            <v>0.77</v>
          </cell>
          <cell r="AR332">
            <v>12250.22</v>
          </cell>
          <cell r="AT332">
            <v>0.16</v>
          </cell>
          <cell r="AU332">
            <v>0.14000000000000001</v>
          </cell>
          <cell r="AV332">
            <v>0</v>
          </cell>
          <cell r="AW332">
            <v>20179.8</v>
          </cell>
          <cell r="AY332">
            <v>0.09</v>
          </cell>
          <cell r="AZ332">
            <v>0.04</v>
          </cell>
          <cell r="BA332">
            <v>0</v>
          </cell>
          <cell r="BB332">
            <v>7570.29</v>
          </cell>
          <cell r="BD332">
            <v>0.32</v>
          </cell>
          <cell r="BE332">
            <v>0.15</v>
          </cell>
          <cell r="BF332">
            <v>0</v>
          </cell>
          <cell r="BG332">
            <v>12043.75</v>
          </cell>
          <cell r="BI332">
            <v>0.16</v>
          </cell>
          <cell r="BJ332">
            <v>7.0000000000000007E-2</v>
          </cell>
          <cell r="BK332">
            <v>0</v>
          </cell>
          <cell r="BL332">
            <v>15854.82</v>
          </cell>
          <cell r="BN332">
            <v>0.24</v>
          </cell>
          <cell r="BO332">
            <v>0.11</v>
          </cell>
          <cell r="BP332">
            <v>0</v>
          </cell>
          <cell r="BQ332">
            <v>8968.75</v>
          </cell>
          <cell r="BS332">
            <v>0.16</v>
          </cell>
          <cell r="BT332">
            <v>7.0000000000000007E-2</v>
          </cell>
          <cell r="BU332">
            <v>0</v>
          </cell>
          <cell r="BV332">
            <v>24535.25</v>
          </cell>
          <cell r="BX332">
            <v>0.16</v>
          </cell>
          <cell r="BY332">
            <v>7.0000000000000007E-2</v>
          </cell>
          <cell r="BZ332">
            <v>0</v>
          </cell>
          <cell r="CA332">
            <v>21255.22</v>
          </cell>
          <cell r="CC332">
            <v>0.32</v>
          </cell>
          <cell r="CD332">
            <v>0.15</v>
          </cell>
          <cell r="CE332">
            <v>0</v>
          </cell>
          <cell r="CF332">
            <v>14452.5</v>
          </cell>
          <cell r="CH332">
            <v>599434.78999999992</v>
          </cell>
          <cell r="CJ332">
            <v>587184.56999999995</v>
          </cell>
        </row>
        <row r="333">
          <cell r="A333" t="str">
            <v>1705409200400</v>
          </cell>
          <cell r="B333" t="str">
            <v>WEST LINCOLN-BROADWELL E S D #92</v>
          </cell>
          <cell r="C333" t="str">
            <v>LOGAN</v>
          </cell>
          <cell r="D333" t="str">
            <v>Elementary</v>
          </cell>
          <cell r="E333">
            <v>202.54</v>
          </cell>
          <cell r="G333">
            <v>89.649999999999991</v>
          </cell>
          <cell r="H333">
            <v>111.47999999999999</v>
          </cell>
          <cell r="I333">
            <v>111.47999999999999</v>
          </cell>
          <cell r="K333">
            <v>135.88999999999999</v>
          </cell>
          <cell r="L333">
            <v>134.47999999999999</v>
          </cell>
          <cell r="M333">
            <v>66.650000000000006</v>
          </cell>
          <cell r="N333">
            <v>0</v>
          </cell>
          <cell r="P333">
            <v>28.526823447521501</v>
          </cell>
          <cell r="Q333">
            <v>61.12317655247849</v>
          </cell>
          <cell r="R333">
            <v>35.473176552478492</v>
          </cell>
          <cell r="S333">
            <v>76.006823447521498</v>
          </cell>
          <cell r="T333">
            <v>0</v>
          </cell>
          <cell r="U333">
            <v>0</v>
          </cell>
          <cell r="W333">
            <v>4.95</v>
          </cell>
          <cell r="X333">
            <v>4.8099999999999996</v>
          </cell>
          <cell r="Y333">
            <v>0</v>
          </cell>
          <cell r="Z333">
            <v>605188.31999999995</v>
          </cell>
          <cell r="AB333">
            <v>1.95</v>
          </cell>
          <cell r="AC333">
            <v>121037.66</v>
          </cell>
          <cell r="AE333">
            <v>0.67</v>
          </cell>
          <cell r="AF333">
            <v>0.33</v>
          </cell>
          <cell r="AG333">
            <v>0</v>
          </cell>
          <cell r="AH333">
            <v>62007</v>
          </cell>
          <cell r="AJ333">
            <v>0.3</v>
          </cell>
          <cell r="AK333">
            <v>0.14000000000000001</v>
          </cell>
          <cell r="AL333">
            <v>0</v>
          </cell>
          <cell r="AM333">
            <v>27283.08</v>
          </cell>
          <cell r="AO333">
            <v>13.41</v>
          </cell>
          <cell r="AP333">
            <v>3</v>
          </cell>
          <cell r="AQ333">
            <v>1.43</v>
          </cell>
          <cell r="AR333">
            <v>20458.72</v>
          </cell>
          <cell r="AT333">
            <v>0.3</v>
          </cell>
          <cell r="AU333">
            <v>0.26</v>
          </cell>
          <cell r="AV333">
            <v>0</v>
          </cell>
          <cell r="AW333">
            <v>37668.959999999999</v>
          </cell>
          <cell r="AY333">
            <v>0.18</v>
          </cell>
          <cell r="AZ333">
            <v>0.08</v>
          </cell>
          <cell r="BA333">
            <v>0</v>
          </cell>
          <cell r="BB333">
            <v>15140.58</v>
          </cell>
          <cell r="BD333">
            <v>0.6</v>
          </cell>
          <cell r="BE333">
            <v>0.28999999999999998</v>
          </cell>
          <cell r="BF333">
            <v>0</v>
          </cell>
          <cell r="BG333">
            <v>22806.25</v>
          </cell>
          <cell r="BI333">
            <v>0.3</v>
          </cell>
          <cell r="BJ333">
            <v>0.14000000000000001</v>
          </cell>
          <cell r="BK333">
            <v>0</v>
          </cell>
          <cell r="BL333">
            <v>30330.959999999999</v>
          </cell>
          <cell r="BN333">
            <v>0.45</v>
          </cell>
          <cell r="BO333">
            <v>0.22</v>
          </cell>
          <cell r="BP333">
            <v>0</v>
          </cell>
          <cell r="BQ333">
            <v>17168.75</v>
          </cell>
          <cell r="BS333">
            <v>0.3</v>
          </cell>
          <cell r="BT333">
            <v>0.14000000000000001</v>
          </cell>
          <cell r="BU333">
            <v>0</v>
          </cell>
          <cell r="BV333">
            <v>46937</v>
          </cell>
          <cell r="BX333">
            <v>0.3</v>
          </cell>
          <cell r="BY333">
            <v>0.14000000000000001</v>
          </cell>
          <cell r="BZ333">
            <v>0</v>
          </cell>
          <cell r="CA333">
            <v>40662.160000000003</v>
          </cell>
          <cell r="CC333">
            <v>0.6</v>
          </cell>
          <cell r="CD333">
            <v>0.28999999999999998</v>
          </cell>
          <cell r="CE333">
            <v>0</v>
          </cell>
          <cell r="CF333">
            <v>27367.5</v>
          </cell>
          <cell r="CH333">
            <v>1074056.94</v>
          </cell>
          <cell r="CJ333">
            <v>1053598.22</v>
          </cell>
        </row>
        <row r="334">
          <cell r="A334" t="str">
            <v>1705440401600</v>
          </cell>
          <cell r="B334" t="str">
            <v>LINCOLN COMM H S DIST 404</v>
          </cell>
          <cell r="C334" t="str">
            <v>LOGAN</v>
          </cell>
          <cell r="D334" t="str">
            <v>High School</v>
          </cell>
          <cell r="E334">
            <v>831.65</v>
          </cell>
          <cell r="G334">
            <v>0</v>
          </cell>
          <cell r="H334">
            <v>0</v>
          </cell>
          <cell r="I334">
            <v>831.65</v>
          </cell>
          <cell r="K334">
            <v>0</v>
          </cell>
          <cell r="L334">
            <v>0</v>
          </cell>
          <cell r="M334">
            <v>0</v>
          </cell>
          <cell r="N334">
            <v>831.65</v>
          </cell>
          <cell r="P334">
            <v>0</v>
          </cell>
          <cell r="Q334">
            <v>0</v>
          </cell>
          <cell r="R334">
            <v>0</v>
          </cell>
          <cell r="S334">
            <v>0</v>
          </cell>
          <cell r="T334">
            <v>383</v>
          </cell>
          <cell r="U334">
            <v>448.65</v>
          </cell>
          <cell r="W334">
            <v>0</v>
          </cell>
          <cell r="X334">
            <v>0</v>
          </cell>
          <cell r="Y334">
            <v>37.090000000000003</v>
          </cell>
          <cell r="Z334">
            <v>2627566.87</v>
          </cell>
          <cell r="AB334">
            <v>12.36</v>
          </cell>
          <cell r="AC334">
            <v>875768.03</v>
          </cell>
          <cell r="AE334">
            <v>0</v>
          </cell>
          <cell r="AF334">
            <v>0</v>
          </cell>
          <cell r="AG334">
            <v>4.1500000000000004</v>
          </cell>
          <cell r="AH334">
            <v>293998.45</v>
          </cell>
          <cell r="AJ334">
            <v>0</v>
          </cell>
          <cell r="AK334">
            <v>0</v>
          </cell>
          <cell r="AL334">
            <v>1.38</v>
          </cell>
          <cell r="AM334">
            <v>97763.34</v>
          </cell>
          <cell r="AO334">
            <v>56.080000000000005</v>
          </cell>
          <cell r="AP334">
            <v>15.329999999999998</v>
          </cell>
          <cell r="AQ334">
            <v>5.89</v>
          </cell>
          <cell r="AR334">
            <v>88870.07</v>
          </cell>
          <cell r="AT334">
            <v>0</v>
          </cell>
          <cell r="AU334">
            <v>0</v>
          </cell>
          <cell r="AV334">
            <v>3.32</v>
          </cell>
          <cell r="AW334">
            <v>257054.32</v>
          </cell>
          <cell r="AY334">
            <v>0</v>
          </cell>
          <cell r="AZ334">
            <v>0</v>
          </cell>
          <cell r="BA334">
            <v>1.1000000000000001</v>
          </cell>
          <cell r="BB334">
            <v>64056.3</v>
          </cell>
          <cell r="BD334">
            <v>0</v>
          </cell>
          <cell r="BE334">
            <v>0</v>
          </cell>
          <cell r="BF334">
            <v>4.1500000000000004</v>
          </cell>
          <cell r="BG334">
            <v>106343.75</v>
          </cell>
          <cell r="BI334">
            <v>0</v>
          </cell>
          <cell r="BJ334">
            <v>0</v>
          </cell>
          <cell r="BK334">
            <v>1.38</v>
          </cell>
          <cell r="BL334">
            <v>95128.92</v>
          </cell>
          <cell r="BN334">
            <v>0</v>
          </cell>
          <cell r="BO334">
            <v>0</v>
          </cell>
          <cell r="BP334">
            <v>2.77</v>
          </cell>
          <cell r="BQ334">
            <v>70981.25</v>
          </cell>
          <cell r="BS334">
            <v>0</v>
          </cell>
          <cell r="BT334">
            <v>0</v>
          </cell>
          <cell r="BU334">
            <v>1.38</v>
          </cell>
          <cell r="BV334">
            <v>147211.5</v>
          </cell>
          <cell r="BX334">
            <v>0</v>
          </cell>
          <cell r="BY334">
            <v>0</v>
          </cell>
          <cell r="BZ334">
            <v>1.38</v>
          </cell>
          <cell r="CA334">
            <v>127531.32</v>
          </cell>
          <cell r="CC334">
            <v>0</v>
          </cell>
          <cell r="CD334">
            <v>0</v>
          </cell>
          <cell r="CE334">
            <v>4.1500000000000004</v>
          </cell>
          <cell r="CF334">
            <v>127612.5</v>
          </cell>
          <cell r="CH334">
            <v>4979886.62</v>
          </cell>
          <cell r="CJ334">
            <v>4891016.55</v>
          </cell>
        </row>
        <row r="335">
          <cell r="A335" t="str">
            <v>1706400202600</v>
          </cell>
          <cell r="B335" t="str">
            <v>LEROY COMMUNITY UNIT SCH DIST 2</v>
          </cell>
          <cell r="C335" t="str">
            <v>MCLEAN</v>
          </cell>
          <cell r="D335" t="str">
            <v>Unit</v>
          </cell>
          <cell r="E335">
            <v>747.85</v>
          </cell>
          <cell r="G335">
            <v>218.31</v>
          </cell>
          <cell r="H335">
            <v>290.64</v>
          </cell>
          <cell r="I335">
            <v>524.95999999999992</v>
          </cell>
          <cell r="K335">
            <v>341.20999999999992</v>
          </cell>
          <cell r="L335">
            <v>336.63</v>
          </cell>
          <cell r="M335">
            <v>172.32</v>
          </cell>
          <cell r="N335">
            <v>234.32</v>
          </cell>
          <cell r="P335">
            <v>52.575093842076235</v>
          </cell>
          <cell r="Q335">
            <v>165.73490615792377</v>
          </cell>
          <cell r="R335">
            <v>69.994160937478981</v>
          </cell>
          <cell r="S335">
            <v>220.64583906252102</v>
          </cell>
          <cell r="T335">
            <v>56.430745220444791</v>
          </cell>
          <cell r="U335">
            <v>177.88925477955519</v>
          </cell>
          <cell r="W335">
            <v>11.79</v>
          </cell>
          <cell r="X335">
            <v>12.32</v>
          </cell>
          <cell r="Y335">
            <v>9.93</v>
          </cell>
          <cell r="Z335">
            <v>2198459.7599999998</v>
          </cell>
          <cell r="AB335">
            <v>8.1300000000000008</v>
          </cell>
          <cell r="AC335">
            <v>533464.63</v>
          </cell>
          <cell r="AE335">
            <v>1.7</v>
          </cell>
          <cell r="AF335">
            <v>0.86</v>
          </cell>
          <cell r="AG335">
            <v>1.17</v>
          </cell>
          <cell r="AH335">
            <v>241624.23</v>
          </cell>
          <cell r="AJ335">
            <v>0.75</v>
          </cell>
          <cell r="AK335">
            <v>0.38</v>
          </cell>
          <cell r="AL335">
            <v>0.39</v>
          </cell>
          <cell r="AM335">
            <v>97696.68</v>
          </cell>
          <cell r="AO335">
            <v>48.400000000000013</v>
          </cell>
          <cell r="AP335">
            <v>9.7100000000000009</v>
          </cell>
          <cell r="AQ335">
            <v>5.3</v>
          </cell>
          <cell r="AR335">
            <v>72559.5</v>
          </cell>
          <cell r="AT335">
            <v>0.75</v>
          </cell>
          <cell r="AU335">
            <v>0.68</v>
          </cell>
          <cell r="AV335">
            <v>0.93</v>
          </cell>
          <cell r="AW335">
            <v>168196.56</v>
          </cell>
          <cell r="AY335">
            <v>0.45</v>
          </cell>
          <cell r="AZ335">
            <v>0.22</v>
          </cell>
          <cell r="BA335">
            <v>0.31</v>
          </cell>
          <cell r="BB335">
            <v>57068.34</v>
          </cell>
          <cell r="BD335">
            <v>1.51</v>
          </cell>
          <cell r="BE335">
            <v>0.76</v>
          </cell>
          <cell r="BF335">
            <v>1.17</v>
          </cell>
          <cell r="BG335">
            <v>88150</v>
          </cell>
          <cell r="BI335">
            <v>0.75</v>
          </cell>
          <cell r="BJ335">
            <v>0.38</v>
          </cell>
          <cell r="BK335">
            <v>0.39</v>
          </cell>
          <cell r="BL335">
            <v>104779.68</v>
          </cell>
          <cell r="BN335">
            <v>1.1299999999999999</v>
          </cell>
          <cell r="BO335">
            <v>0.56999999999999995</v>
          </cell>
          <cell r="BP335">
            <v>0.78</v>
          </cell>
          <cell r="BQ335">
            <v>63550</v>
          </cell>
          <cell r="BS335">
            <v>0.75</v>
          </cell>
          <cell r="BT335">
            <v>0.38</v>
          </cell>
          <cell r="BU335">
            <v>0.39</v>
          </cell>
          <cell r="BV335">
            <v>162146</v>
          </cell>
          <cell r="BX335">
            <v>0.75</v>
          </cell>
          <cell r="BY335">
            <v>0.38</v>
          </cell>
          <cell r="BZ335">
            <v>0.39</v>
          </cell>
          <cell r="CA335">
            <v>140469.28</v>
          </cell>
          <cell r="CC335">
            <v>1.51</v>
          </cell>
          <cell r="CD335">
            <v>0.76</v>
          </cell>
          <cell r="CE335">
            <v>1.17</v>
          </cell>
          <cell r="CF335">
            <v>105780</v>
          </cell>
          <cell r="CH335">
            <v>4033944.6599999997</v>
          </cell>
          <cell r="CJ335">
            <v>3961385.1599999997</v>
          </cell>
        </row>
        <row r="336">
          <cell r="A336" t="str">
            <v>1706400302600</v>
          </cell>
          <cell r="B336" t="str">
            <v>TRI VALLEY C U SCHOOL DISTRICT 3</v>
          </cell>
          <cell r="C336" t="str">
            <v>MCLEAN</v>
          </cell>
          <cell r="D336" t="str">
            <v>Unit</v>
          </cell>
          <cell r="E336">
            <v>1059.5</v>
          </cell>
          <cell r="G336">
            <v>339.5</v>
          </cell>
          <cell r="H336">
            <v>366</v>
          </cell>
          <cell r="I336">
            <v>711.5</v>
          </cell>
          <cell r="K336">
            <v>483</v>
          </cell>
          <cell r="L336">
            <v>474.5</v>
          </cell>
          <cell r="M336">
            <v>231</v>
          </cell>
          <cell r="N336">
            <v>345.5</v>
          </cell>
          <cell r="P336">
            <v>28.426260704091341</v>
          </cell>
          <cell r="Q336">
            <v>311.07373929590864</v>
          </cell>
          <cell r="R336">
            <v>30.645099904852522</v>
          </cell>
          <cell r="S336">
            <v>335.35490009514746</v>
          </cell>
          <cell r="T336">
            <v>28.928639391056137</v>
          </cell>
          <cell r="U336">
            <v>316.57136060894385</v>
          </cell>
          <cell r="W336">
            <v>17.440000000000001</v>
          </cell>
          <cell r="X336">
            <v>14.94</v>
          </cell>
          <cell r="Y336">
            <v>14.1</v>
          </cell>
          <cell r="Z336">
            <v>3006672.96</v>
          </cell>
          <cell r="AB336">
            <v>11.17</v>
          </cell>
          <cell r="AC336">
            <v>734486.13</v>
          </cell>
          <cell r="AE336">
            <v>2.41</v>
          </cell>
          <cell r="AF336">
            <v>1.1499999999999999</v>
          </cell>
          <cell r="AG336">
            <v>1.72</v>
          </cell>
          <cell r="AH336">
            <v>342594.88</v>
          </cell>
          <cell r="AJ336">
            <v>1.07</v>
          </cell>
          <cell r="AK336">
            <v>0.51</v>
          </cell>
          <cell r="AL336">
            <v>0.56999999999999995</v>
          </cell>
          <cell r="AM336">
            <v>138351.57</v>
          </cell>
          <cell r="AO336">
            <v>66.47999999999999</v>
          </cell>
          <cell r="AP336">
            <v>9.67</v>
          </cell>
          <cell r="AQ336">
            <v>7.51</v>
          </cell>
          <cell r="AR336">
            <v>95354.06</v>
          </cell>
          <cell r="AT336">
            <v>1.07</v>
          </cell>
          <cell r="AU336">
            <v>0.92</v>
          </cell>
          <cell r="AV336">
            <v>1.38</v>
          </cell>
          <cell r="AW336">
            <v>240707.22</v>
          </cell>
          <cell r="AY336">
            <v>0.64</v>
          </cell>
          <cell r="AZ336">
            <v>0.3</v>
          </cell>
          <cell r="BA336">
            <v>0.46</v>
          </cell>
          <cell r="BB336">
            <v>81526.2</v>
          </cell>
          <cell r="BD336">
            <v>2.14</v>
          </cell>
          <cell r="BE336">
            <v>1.02</v>
          </cell>
          <cell r="BF336">
            <v>1.72</v>
          </cell>
          <cell r="BG336">
            <v>125050</v>
          </cell>
          <cell r="BI336">
            <v>1.07</v>
          </cell>
          <cell r="BJ336">
            <v>0.51</v>
          </cell>
          <cell r="BK336">
            <v>0.56999999999999995</v>
          </cell>
          <cell r="BL336">
            <v>148208.1</v>
          </cell>
          <cell r="BN336">
            <v>1.61</v>
          </cell>
          <cell r="BO336">
            <v>0.77</v>
          </cell>
          <cell r="BP336">
            <v>1.1499999999999999</v>
          </cell>
          <cell r="BQ336">
            <v>90456.25</v>
          </cell>
          <cell r="BS336">
            <v>1.07</v>
          </cell>
          <cell r="BT336">
            <v>0.51</v>
          </cell>
          <cell r="BU336">
            <v>0.56999999999999995</v>
          </cell>
          <cell r="BV336">
            <v>229351.25</v>
          </cell>
          <cell r="BX336">
            <v>1.07</v>
          </cell>
          <cell r="BY336">
            <v>0.51</v>
          </cell>
          <cell r="BZ336">
            <v>0.56999999999999995</v>
          </cell>
          <cell r="CA336">
            <v>198690.1</v>
          </cell>
          <cell r="CC336">
            <v>2.14</v>
          </cell>
          <cell r="CD336">
            <v>1.02</v>
          </cell>
          <cell r="CE336">
            <v>1.72</v>
          </cell>
          <cell r="CF336">
            <v>150060</v>
          </cell>
          <cell r="CH336">
            <v>5581508.7199999988</v>
          </cell>
          <cell r="CJ336">
            <v>5486154.6599999992</v>
          </cell>
        </row>
        <row r="337">
          <cell r="A337" t="str">
            <v>1706400402600</v>
          </cell>
          <cell r="B337" t="str">
            <v>HEYWORTH C U SCH DIST 4</v>
          </cell>
          <cell r="C337" t="str">
            <v>MCLEAN</v>
          </cell>
          <cell r="D337" t="str">
            <v>Unit</v>
          </cell>
          <cell r="E337">
            <v>901.29</v>
          </cell>
          <cell r="G337">
            <v>271.64999999999998</v>
          </cell>
          <cell r="H337">
            <v>345.83</v>
          </cell>
          <cell r="I337">
            <v>619.48</v>
          </cell>
          <cell r="K337">
            <v>426.64</v>
          </cell>
          <cell r="L337">
            <v>416.47999999999996</v>
          </cell>
          <cell r="M337">
            <v>201</v>
          </cell>
          <cell r="N337">
            <v>273.64999999999998</v>
          </cell>
          <cell r="P337">
            <v>57.004645786810002</v>
          </cell>
          <cell r="Q337">
            <v>214.64535421318999</v>
          </cell>
          <cell r="R337">
            <v>72.571016574461638</v>
          </cell>
          <cell r="S337">
            <v>273.25898342553836</v>
          </cell>
          <cell r="T337">
            <v>57.424337638728346</v>
          </cell>
          <cell r="U337">
            <v>216.22566236127165</v>
          </cell>
          <cell r="W337">
            <v>14.53</v>
          </cell>
          <cell r="X337">
            <v>14.55</v>
          </cell>
          <cell r="Y337">
            <v>11.52</v>
          </cell>
          <cell r="Z337">
            <v>2619274.92</v>
          </cell>
          <cell r="AB337">
            <v>9.65</v>
          </cell>
          <cell r="AC337">
            <v>632642.62</v>
          </cell>
          <cell r="AE337">
            <v>2.13</v>
          </cell>
          <cell r="AF337">
            <v>1</v>
          </cell>
          <cell r="AG337">
            <v>1.36</v>
          </cell>
          <cell r="AH337">
            <v>290428.39</v>
          </cell>
          <cell r="AJ337">
            <v>0.94</v>
          </cell>
          <cell r="AK337">
            <v>0.44</v>
          </cell>
          <cell r="AL337">
            <v>0.45</v>
          </cell>
          <cell r="AM337">
            <v>117449.01</v>
          </cell>
          <cell r="AO337">
            <v>57.749999999999993</v>
          </cell>
          <cell r="AP337">
            <v>11.069999999999999</v>
          </cell>
          <cell r="AQ337">
            <v>6.39</v>
          </cell>
          <cell r="AR337">
            <v>85986.5</v>
          </cell>
          <cell r="AT337">
            <v>0.94</v>
          </cell>
          <cell r="AU337">
            <v>0.8</v>
          </cell>
          <cell r="AV337">
            <v>1.0900000000000001</v>
          </cell>
          <cell r="AW337">
            <v>201437.18</v>
          </cell>
          <cell r="AY337">
            <v>0.56000000000000005</v>
          </cell>
          <cell r="AZ337">
            <v>0.26</v>
          </cell>
          <cell r="BA337">
            <v>0.36</v>
          </cell>
          <cell r="BB337">
            <v>68714.94</v>
          </cell>
          <cell r="BD337">
            <v>1.89</v>
          </cell>
          <cell r="BE337">
            <v>0.89</v>
          </cell>
          <cell r="BF337">
            <v>1.36</v>
          </cell>
          <cell r="BG337">
            <v>106087.5</v>
          </cell>
          <cell r="BI337">
            <v>0.94</v>
          </cell>
          <cell r="BJ337">
            <v>0.44</v>
          </cell>
          <cell r="BK337">
            <v>0.45</v>
          </cell>
          <cell r="BL337">
            <v>126149.22</v>
          </cell>
          <cell r="BN337">
            <v>1.42</v>
          </cell>
          <cell r="BO337">
            <v>0.67</v>
          </cell>
          <cell r="BP337">
            <v>0.91</v>
          </cell>
          <cell r="BQ337">
            <v>76875</v>
          </cell>
          <cell r="BS337">
            <v>0.94</v>
          </cell>
          <cell r="BT337">
            <v>0.44</v>
          </cell>
          <cell r="BU337">
            <v>0.45</v>
          </cell>
          <cell r="BV337">
            <v>195215.25</v>
          </cell>
          <cell r="BX337">
            <v>0.94</v>
          </cell>
          <cell r="BY337">
            <v>0.44</v>
          </cell>
          <cell r="BZ337">
            <v>0.45</v>
          </cell>
          <cell r="CA337">
            <v>169117.62</v>
          </cell>
          <cell r="CC337">
            <v>1.89</v>
          </cell>
          <cell r="CD337">
            <v>0.89</v>
          </cell>
          <cell r="CE337">
            <v>1.36</v>
          </cell>
          <cell r="CF337">
            <v>127305</v>
          </cell>
          <cell r="CH337">
            <v>4816683.1500000004</v>
          </cell>
          <cell r="CJ337">
            <v>4730696.6500000004</v>
          </cell>
        </row>
        <row r="338">
          <cell r="A338" t="str">
            <v>1706400502600</v>
          </cell>
          <cell r="B338" t="str">
            <v>MCLEAN COUNTY UNIT DIST NO 5</v>
          </cell>
          <cell r="C338" t="str">
            <v>MCLEAN</v>
          </cell>
          <cell r="D338" t="str">
            <v>Unit</v>
          </cell>
          <cell r="E338">
            <v>13292.29</v>
          </cell>
          <cell r="G338">
            <v>4031.5699999999997</v>
          </cell>
          <cell r="H338">
            <v>5251.48</v>
          </cell>
          <cell r="I338">
            <v>9140.64</v>
          </cell>
          <cell r="K338">
            <v>6279.48</v>
          </cell>
          <cell r="L338">
            <v>6159.4</v>
          </cell>
          <cell r="M338">
            <v>3123.65</v>
          </cell>
          <cell r="N338">
            <v>3889.16</v>
          </cell>
          <cell r="P338">
            <v>1223.6531956292831</v>
          </cell>
          <cell r="Q338">
            <v>2807.9168043707168</v>
          </cell>
          <cell r="R338">
            <v>1593.9175764734998</v>
          </cell>
          <cell r="S338">
            <v>3657.5624235264995</v>
          </cell>
          <cell r="T338">
            <v>1180.4292278972168</v>
          </cell>
          <cell r="U338">
            <v>2708.7307721027828</v>
          </cell>
          <cell r="W338">
            <v>221.97</v>
          </cell>
          <cell r="X338">
            <v>225.99</v>
          </cell>
          <cell r="Y338">
            <v>167.37</v>
          </cell>
          <cell r="Z338">
            <v>39633648.630000003</v>
          </cell>
          <cell r="AB338">
            <v>145.37</v>
          </cell>
          <cell r="AC338">
            <v>9507266.8800000008</v>
          </cell>
          <cell r="AE338">
            <v>31.39</v>
          </cell>
          <cell r="AF338">
            <v>15.61</v>
          </cell>
          <cell r="AG338">
            <v>19.440000000000001</v>
          </cell>
          <cell r="AH338">
            <v>4291516.92</v>
          </cell>
          <cell r="AJ338">
            <v>13.95</v>
          </cell>
          <cell r="AK338">
            <v>6.94</v>
          </cell>
          <cell r="AL338">
            <v>6.48</v>
          </cell>
          <cell r="AM338">
            <v>1754388.87</v>
          </cell>
          <cell r="AO338">
            <v>872.22000000000014</v>
          </cell>
          <cell r="AP338">
            <v>211.06</v>
          </cell>
          <cell r="AQ338">
            <v>94.27</v>
          </cell>
          <cell r="AR338">
            <v>1350488.73</v>
          </cell>
          <cell r="AT338">
            <v>13.95</v>
          </cell>
          <cell r="AU338">
            <v>12.49</v>
          </cell>
          <cell r="AV338">
            <v>15.55</v>
          </cell>
          <cell r="AW338">
            <v>2982487.34</v>
          </cell>
          <cell r="AY338">
            <v>8.3699999999999992</v>
          </cell>
          <cell r="AZ338">
            <v>4.16</v>
          </cell>
          <cell r="BA338">
            <v>5.18</v>
          </cell>
          <cell r="BB338">
            <v>1031306.43</v>
          </cell>
          <cell r="BD338">
            <v>27.9</v>
          </cell>
          <cell r="BE338">
            <v>13.88</v>
          </cell>
          <cell r="BF338">
            <v>19.440000000000001</v>
          </cell>
          <cell r="BG338">
            <v>1568762.5</v>
          </cell>
          <cell r="BI338">
            <v>13.95</v>
          </cell>
          <cell r="BJ338">
            <v>6.94</v>
          </cell>
          <cell r="BK338">
            <v>6.48</v>
          </cell>
          <cell r="BL338">
            <v>1886723.58</v>
          </cell>
          <cell r="BN338">
            <v>20.93</v>
          </cell>
          <cell r="BO338">
            <v>10.41</v>
          </cell>
          <cell r="BP338">
            <v>12.96</v>
          </cell>
          <cell r="BQ338">
            <v>1135187.5</v>
          </cell>
          <cell r="BS338">
            <v>13.95</v>
          </cell>
          <cell r="BT338">
            <v>6.94</v>
          </cell>
          <cell r="BU338">
            <v>6.48</v>
          </cell>
          <cell r="BV338">
            <v>2919694.75</v>
          </cell>
          <cell r="BX338">
            <v>13.95</v>
          </cell>
          <cell r="BY338">
            <v>6.94</v>
          </cell>
          <cell r="BZ338">
            <v>6.48</v>
          </cell>
          <cell r="CA338">
            <v>2529371.1800000002</v>
          </cell>
          <cell r="CC338">
            <v>27.9</v>
          </cell>
          <cell r="CD338">
            <v>13.88</v>
          </cell>
          <cell r="CE338">
            <v>19.440000000000001</v>
          </cell>
          <cell r="CF338">
            <v>1882515</v>
          </cell>
          <cell r="CH338">
            <v>72473358.310000002</v>
          </cell>
          <cell r="CJ338">
            <v>71122869.579999998</v>
          </cell>
        </row>
        <row r="339">
          <cell r="A339" t="str">
            <v>1706400702600</v>
          </cell>
          <cell r="B339" t="str">
            <v>LEXINGTON C U SCH DIST 7</v>
          </cell>
          <cell r="C339" t="str">
            <v>MCLEAN</v>
          </cell>
          <cell r="D339" t="str">
            <v>Unit</v>
          </cell>
          <cell r="E339">
            <v>492</v>
          </cell>
          <cell r="G339">
            <v>147.5</v>
          </cell>
          <cell r="H339">
            <v>200.5</v>
          </cell>
          <cell r="I339">
            <v>340.5</v>
          </cell>
          <cell r="K339">
            <v>242</v>
          </cell>
          <cell r="L339">
            <v>238</v>
          </cell>
          <cell r="M339">
            <v>110</v>
          </cell>
          <cell r="N339">
            <v>140</v>
          </cell>
          <cell r="P339">
            <v>41.106557377049178</v>
          </cell>
          <cell r="Q339">
            <v>106.39344262295083</v>
          </cell>
          <cell r="R339">
            <v>55.877049180327866</v>
          </cell>
          <cell r="S339">
            <v>144.62295081967213</v>
          </cell>
          <cell r="T339">
            <v>39.016393442622949</v>
          </cell>
          <cell r="U339">
            <v>100.98360655737704</v>
          </cell>
          <cell r="W339">
            <v>8.06</v>
          </cell>
          <cell r="X339">
            <v>8.57</v>
          </cell>
          <cell r="Y339">
            <v>5.99</v>
          </cell>
          <cell r="Z339">
            <v>1455525.98</v>
          </cell>
          <cell r="AB339">
            <v>5.32</v>
          </cell>
          <cell r="AC339">
            <v>347670.99</v>
          </cell>
          <cell r="AE339">
            <v>1.21</v>
          </cell>
          <cell r="AF339">
            <v>0.55000000000000004</v>
          </cell>
          <cell r="AG339">
            <v>0.7</v>
          </cell>
          <cell r="AH339">
            <v>158722.42000000001</v>
          </cell>
          <cell r="AJ339">
            <v>0.53</v>
          </cell>
          <cell r="AK339">
            <v>0.24</v>
          </cell>
          <cell r="AL339">
            <v>0.23</v>
          </cell>
          <cell r="AM339">
            <v>64039.28</v>
          </cell>
          <cell r="AO339">
            <v>32.040000000000006</v>
          </cell>
          <cell r="AP339">
            <v>6.82</v>
          </cell>
          <cell r="AQ339">
            <v>3.48</v>
          </cell>
          <cell r="AR339">
            <v>48492.24</v>
          </cell>
          <cell r="AT339">
            <v>0.53</v>
          </cell>
          <cell r="AU339">
            <v>0.44</v>
          </cell>
          <cell r="AV339">
            <v>0.56000000000000005</v>
          </cell>
          <cell r="AW339">
            <v>108606.58</v>
          </cell>
          <cell r="AY339">
            <v>0.32</v>
          </cell>
          <cell r="AZ339">
            <v>0.14000000000000001</v>
          </cell>
          <cell r="BA339">
            <v>0.18</v>
          </cell>
          <cell r="BB339">
            <v>37269.120000000003</v>
          </cell>
          <cell r="BD339">
            <v>1.07</v>
          </cell>
          <cell r="BE339">
            <v>0.48</v>
          </cell>
          <cell r="BF339">
            <v>0.7</v>
          </cell>
          <cell r="BG339">
            <v>57656.25</v>
          </cell>
          <cell r="BI339">
            <v>0.53</v>
          </cell>
          <cell r="BJ339">
            <v>0.24</v>
          </cell>
          <cell r="BK339">
            <v>0.23</v>
          </cell>
          <cell r="BL339">
            <v>68934</v>
          </cell>
          <cell r="BN339">
            <v>0.8</v>
          </cell>
          <cell r="BO339">
            <v>0.36</v>
          </cell>
          <cell r="BP339">
            <v>0.46</v>
          </cell>
          <cell r="BQ339">
            <v>41512.5</v>
          </cell>
          <cell r="BS339">
            <v>0.53</v>
          </cell>
          <cell r="BT339">
            <v>0.24</v>
          </cell>
          <cell r="BU339">
            <v>0.23</v>
          </cell>
          <cell r="BV339">
            <v>106675</v>
          </cell>
          <cell r="BX339">
            <v>0.53</v>
          </cell>
          <cell r="BY339">
            <v>0.24</v>
          </cell>
          <cell r="BZ339">
            <v>0.23</v>
          </cell>
          <cell r="CA339">
            <v>92414</v>
          </cell>
          <cell r="CC339">
            <v>1.07</v>
          </cell>
          <cell r="CD339">
            <v>0.48</v>
          </cell>
          <cell r="CE339">
            <v>0.7</v>
          </cell>
          <cell r="CF339">
            <v>69187.5</v>
          </cell>
          <cell r="CH339">
            <v>2656705.86</v>
          </cell>
          <cell r="CJ339">
            <v>2608213.6199999996</v>
          </cell>
        </row>
        <row r="340">
          <cell r="A340" t="str">
            <v>1706401602600</v>
          </cell>
          <cell r="B340" t="str">
            <v>OLYMPIA C U SCHOOL DIST 16</v>
          </cell>
          <cell r="C340" t="str">
            <v>MCLEAN</v>
          </cell>
          <cell r="D340" t="str">
            <v>Unit</v>
          </cell>
          <cell r="E340">
            <v>1734.87</v>
          </cell>
          <cell r="G340">
            <v>520.49</v>
          </cell>
          <cell r="H340">
            <v>658.31</v>
          </cell>
          <cell r="I340">
            <v>1198.8</v>
          </cell>
          <cell r="K340">
            <v>791.73</v>
          </cell>
          <cell r="L340">
            <v>776.15</v>
          </cell>
          <cell r="M340">
            <v>402.65</v>
          </cell>
          <cell r="N340">
            <v>540.49</v>
          </cell>
          <cell r="P340">
            <v>174.172775796986</v>
          </cell>
          <cell r="Q340">
            <v>346.31722420301401</v>
          </cell>
          <cell r="R340">
            <v>220.2918020229281</v>
          </cell>
          <cell r="S340">
            <v>438.01819797707185</v>
          </cell>
          <cell r="T340">
            <v>180.865422180086</v>
          </cell>
          <cell r="U340">
            <v>359.62457781991401</v>
          </cell>
          <cell r="W340">
            <v>28.92</v>
          </cell>
          <cell r="X340">
            <v>28.53</v>
          </cell>
          <cell r="Y340">
            <v>23.42</v>
          </cell>
          <cell r="Z340">
            <v>5221445.21</v>
          </cell>
          <cell r="AB340">
            <v>19.29</v>
          </cell>
          <cell r="AC340">
            <v>1265452.81</v>
          </cell>
          <cell r="AE340">
            <v>3.95</v>
          </cell>
          <cell r="AF340">
            <v>2.0099999999999998</v>
          </cell>
          <cell r="AG340">
            <v>2.7</v>
          </cell>
          <cell r="AH340">
            <v>560837.81999999995</v>
          </cell>
          <cell r="AJ340">
            <v>1.75</v>
          </cell>
          <cell r="AK340">
            <v>0.89</v>
          </cell>
          <cell r="AL340">
            <v>0.9</v>
          </cell>
          <cell r="AM340">
            <v>227457.18</v>
          </cell>
          <cell r="AO340">
            <v>114.66000000000001</v>
          </cell>
          <cell r="AP340">
            <v>26.48</v>
          </cell>
          <cell r="AQ340">
            <v>12.3</v>
          </cell>
          <cell r="AR340">
            <v>175962.87</v>
          </cell>
          <cell r="AT340">
            <v>1.75</v>
          </cell>
          <cell r="AU340">
            <v>1.61</v>
          </cell>
          <cell r="AV340">
            <v>2.16</v>
          </cell>
          <cell r="AW340">
            <v>393253.92</v>
          </cell>
          <cell r="AY340">
            <v>1.05</v>
          </cell>
          <cell r="AZ340">
            <v>0.53</v>
          </cell>
          <cell r="BA340">
            <v>0.72</v>
          </cell>
          <cell r="BB340">
            <v>133935.9</v>
          </cell>
          <cell r="BD340">
            <v>3.51</v>
          </cell>
          <cell r="BE340">
            <v>1.78</v>
          </cell>
          <cell r="BF340">
            <v>2.7</v>
          </cell>
          <cell r="BG340">
            <v>204743.75</v>
          </cell>
          <cell r="BI340">
            <v>1.75</v>
          </cell>
          <cell r="BJ340">
            <v>0.89</v>
          </cell>
          <cell r="BK340">
            <v>0.9</v>
          </cell>
          <cell r="BL340">
            <v>244026.36</v>
          </cell>
          <cell r="BN340">
            <v>2.63</v>
          </cell>
          <cell r="BO340">
            <v>1.34</v>
          </cell>
          <cell r="BP340">
            <v>1.8</v>
          </cell>
          <cell r="BQ340">
            <v>147856.25</v>
          </cell>
          <cell r="BS340">
            <v>1.75</v>
          </cell>
          <cell r="BT340">
            <v>0.89</v>
          </cell>
          <cell r="BU340">
            <v>0.9</v>
          </cell>
          <cell r="BV340">
            <v>377629.5</v>
          </cell>
          <cell r="BX340">
            <v>1.75</v>
          </cell>
          <cell r="BY340">
            <v>0.89</v>
          </cell>
          <cell r="BZ340">
            <v>0.9</v>
          </cell>
          <cell r="CA340">
            <v>327145.56</v>
          </cell>
          <cell r="CC340">
            <v>3.51</v>
          </cell>
          <cell r="CD340">
            <v>1.78</v>
          </cell>
          <cell r="CE340">
            <v>2.7</v>
          </cell>
          <cell r="CF340">
            <v>245692.5</v>
          </cell>
          <cell r="CH340">
            <v>9525439.6300000008</v>
          </cell>
          <cell r="CJ340">
            <v>9349476.7600000016</v>
          </cell>
        </row>
        <row r="341">
          <cell r="A341" t="str">
            <v>1706401902600</v>
          </cell>
          <cell r="B341" t="str">
            <v>RIDGEVIEW COMM UNIT SCH DIST 19</v>
          </cell>
          <cell r="C341" t="str">
            <v>MCLEAN</v>
          </cell>
          <cell r="D341" t="str">
            <v>Unit</v>
          </cell>
          <cell r="E341">
            <v>571.5</v>
          </cell>
          <cell r="G341">
            <v>169.5</v>
          </cell>
          <cell r="H341">
            <v>226</v>
          </cell>
          <cell r="I341">
            <v>397</v>
          </cell>
          <cell r="K341">
            <v>268</v>
          </cell>
          <cell r="L341">
            <v>263</v>
          </cell>
          <cell r="M341">
            <v>132.5</v>
          </cell>
          <cell r="N341">
            <v>171</v>
          </cell>
          <cell r="P341">
            <v>61.63636363636364</v>
          </cell>
          <cell r="Q341">
            <v>107.86363636363636</v>
          </cell>
          <cell r="R341">
            <v>82.181818181818187</v>
          </cell>
          <cell r="S341">
            <v>143.81818181818181</v>
          </cell>
          <cell r="T341">
            <v>62.181818181818187</v>
          </cell>
          <cell r="U341">
            <v>108.81818181818181</v>
          </cell>
          <cell r="W341">
            <v>9.5</v>
          </cell>
          <cell r="X341">
            <v>9.86</v>
          </cell>
          <cell r="Y341">
            <v>7.46</v>
          </cell>
          <cell r="Z341">
            <v>1728944.3</v>
          </cell>
          <cell r="AB341">
            <v>6.35</v>
          </cell>
          <cell r="AC341">
            <v>416236.41</v>
          </cell>
          <cell r="AE341">
            <v>1.34</v>
          </cell>
          <cell r="AF341">
            <v>0.66</v>
          </cell>
          <cell r="AG341">
            <v>0.85</v>
          </cell>
          <cell r="AH341">
            <v>184230.55</v>
          </cell>
          <cell r="AJ341">
            <v>0.59</v>
          </cell>
          <cell r="AK341">
            <v>0.28999999999999998</v>
          </cell>
          <cell r="AL341">
            <v>0.28000000000000003</v>
          </cell>
          <cell r="AM341">
            <v>74402.2</v>
          </cell>
          <cell r="AO341">
            <v>37.920000000000009</v>
          </cell>
          <cell r="AP341">
            <v>9.11</v>
          </cell>
          <cell r="AQ341">
            <v>4.05</v>
          </cell>
          <cell r="AR341">
            <v>58610.400000000001</v>
          </cell>
          <cell r="AT341">
            <v>0.59</v>
          </cell>
          <cell r="AU341">
            <v>0.53</v>
          </cell>
          <cell r="AV341">
            <v>0.68</v>
          </cell>
          <cell r="AW341">
            <v>127987.6</v>
          </cell>
          <cell r="AY341">
            <v>0.35</v>
          </cell>
          <cell r="AZ341">
            <v>0.17</v>
          </cell>
          <cell r="BA341">
            <v>0.22</v>
          </cell>
          <cell r="BB341">
            <v>43092.42</v>
          </cell>
          <cell r="BD341">
            <v>1.19</v>
          </cell>
          <cell r="BE341">
            <v>0.57999999999999996</v>
          </cell>
          <cell r="BF341">
            <v>0.85</v>
          </cell>
          <cell r="BG341">
            <v>67137.5</v>
          </cell>
          <cell r="BI341">
            <v>0.59</v>
          </cell>
          <cell r="BJ341">
            <v>0.28999999999999998</v>
          </cell>
          <cell r="BK341">
            <v>0.28000000000000003</v>
          </cell>
          <cell r="BL341">
            <v>79963.44</v>
          </cell>
          <cell r="BN341">
            <v>0.89</v>
          </cell>
          <cell r="BO341">
            <v>0.44</v>
          </cell>
          <cell r="BP341">
            <v>0.56999999999999995</v>
          </cell>
          <cell r="BQ341">
            <v>48687.5</v>
          </cell>
          <cell r="BS341">
            <v>0.59</v>
          </cell>
          <cell r="BT341">
            <v>0.28999999999999998</v>
          </cell>
          <cell r="BU341">
            <v>0.28000000000000003</v>
          </cell>
          <cell r="BV341">
            <v>123743</v>
          </cell>
          <cell r="BX341">
            <v>0.59</v>
          </cell>
          <cell r="BY341">
            <v>0.28999999999999998</v>
          </cell>
          <cell r="BZ341">
            <v>0.28000000000000003</v>
          </cell>
          <cell r="CA341">
            <v>107200.24</v>
          </cell>
          <cell r="CC341">
            <v>1.19</v>
          </cell>
          <cell r="CD341">
            <v>0.57999999999999996</v>
          </cell>
          <cell r="CE341">
            <v>0.85</v>
          </cell>
          <cell r="CF341">
            <v>80565</v>
          </cell>
          <cell r="CH341">
            <v>3140800.56</v>
          </cell>
          <cell r="CJ341">
            <v>3082190.16</v>
          </cell>
        </row>
        <row r="342">
          <cell r="A342" t="str">
            <v>1706408702500</v>
          </cell>
          <cell r="B342" t="str">
            <v>BLOOMINGTON SCH DIST 87</v>
          </cell>
          <cell r="C342" t="str">
            <v>MCLEAN</v>
          </cell>
          <cell r="D342" t="str">
            <v>Unit</v>
          </cell>
          <cell r="E342">
            <v>5196.55</v>
          </cell>
          <cell r="G342">
            <v>1625.1599999999999</v>
          </cell>
          <cell r="H342">
            <v>2088.65</v>
          </cell>
          <cell r="I342">
            <v>3527.64</v>
          </cell>
          <cell r="K342">
            <v>2519.0699999999997</v>
          </cell>
          <cell r="L342">
            <v>2475.3199999999997</v>
          </cell>
          <cell r="M342">
            <v>1238.49</v>
          </cell>
          <cell r="N342">
            <v>1438.99</v>
          </cell>
          <cell r="P342">
            <v>940.18823940381935</v>
          </cell>
          <cell r="Q342">
            <v>684.9717605961805</v>
          </cell>
          <cell r="R342">
            <v>1208.3266670548055</v>
          </cell>
          <cell r="S342">
            <v>880.32333294519458</v>
          </cell>
          <cell r="T342">
            <v>832.4850935413757</v>
          </cell>
          <cell r="U342">
            <v>606.5049064586243</v>
          </cell>
          <cell r="W342">
            <v>96.92</v>
          </cell>
          <cell r="X342">
            <v>95.62</v>
          </cell>
          <cell r="Y342">
            <v>65.88</v>
          </cell>
          <cell r="Z342">
            <v>16605964.619999999</v>
          </cell>
          <cell r="AB342">
            <v>60.46</v>
          </cell>
          <cell r="AC342">
            <v>3943322.26</v>
          </cell>
          <cell r="AE342">
            <v>12.59</v>
          </cell>
          <cell r="AF342">
            <v>6.19</v>
          </cell>
          <cell r="AG342">
            <v>7.19</v>
          </cell>
          <cell r="AH342">
            <v>1673852.63</v>
          </cell>
          <cell r="AJ342">
            <v>5.59</v>
          </cell>
          <cell r="AK342">
            <v>2.75</v>
          </cell>
          <cell r="AL342">
            <v>2.39</v>
          </cell>
          <cell r="AM342">
            <v>686453.15</v>
          </cell>
          <cell r="AO342">
            <v>362.48999999999995</v>
          </cell>
          <cell r="AP342">
            <v>122.64000000000001</v>
          </cell>
          <cell r="AQ342">
            <v>36.85</v>
          </cell>
          <cell r="AR342">
            <v>602240.35</v>
          </cell>
          <cell r="AT342">
            <v>5.59</v>
          </cell>
          <cell r="AU342">
            <v>4.95</v>
          </cell>
          <cell r="AV342">
            <v>5.75</v>
          </cell>
          <cell r="AW342">
            <v>1154183.1399999999</v>
          </cell>
          <cell r="AY342">
            <v>3.35</v>
          </cell>
          <cell r="AZ342">
            <v>1.65</v>
          </cell>
          <cell r="BA342">
            <v>1.91</v>
          </cell>
          <cell r="BB342">
            <v>402390.03</v>
          </cell>
          <cell r="BD342">
            <v>11.19</v>
          </cell>
          <cell r="BE342">
            <v>5.5</v>
          </cell>
          <cell r="BF342">
            <v>7.19</v>
          </cell>
          <cell r="BG342">
            <v>611925</v>
          </cell>
          <cell r="BI342">
            <v>5.59</v>
          </cell>
          <cell r="BJ342">
            <v>2.75</v>
          </cell>
          <cell r="BK342">
            <v>2.39</v>
          </cell>
          <cell r="BL342">
            <v>739661.82</v>
          </cell>
          <cell r="BN342">
            <v>8.39</v>
          </cell>
          <cell r="BO342">
            <v>4.12</v>
          </cell>
          <cell r="BP342">
            <v>4.79</v>
          </cell>
          <cell r="BQ342">
            <v>443312.5</v>
          </cell>
          <cell r="BS342">
            <v>5.59</v>
          </cell>
          <cell r="BT342">
            <v>2.75</v>
          </cell>
          <cell r="BU342">
            <v>2.39</v>
          </cell>
          <cell r="BV342">
            <v>1144622.75</v>
          </cell>
          <cell r="BX342">
            <v>5.59</v>
          </cell>
          <cell r="BY342">
            <v>2.75</v>
          </cell>
          <cell r="BZ342">
            <v>2.39</v>
          </cell>
          <cell r="CA342">
            <v>991602.22</v>
          </cell>
          <cell r="CC342">
            <v>11.19</v>
          </cell>
          <cell r="CD342">
            <v>5.5</v>
          </cell>
          <cell r="CE342">
            <v>7.19</v>
          </cell>
          <cell r="CF342">
            <v>734310</v>
          </cell>
          <cell r="CH342">
            <v>29733840.469999999</v>
          </cell>
          <cell r="CJ342">
            <v>29131600.119999997</v>
          </cell>
        </row>
        <row r="343">
          <cell r="A343" t="str">
            <v>1902200200200</v>
          </cell>
          <cell r="B343" t="str">
            <v>BENSENVILLE SCHOOL DISTRICT 2</v>
          </cell>
          <cell r="C343" t="str">
            <v>DUPAGE</v>
          </cell>
          <cell r="D343" t="str">
            <v>Elementary</v>
          </cell>
          <cell r="E343">
            <v>2139.25</v>
          </cell>
          <cell r="G343">
            <v>891.5</v>
          </cell>
          <cell r="H343">
            <v>1221</v>
          </cell>
          <cell r="I343">
            <v>1221</v>
          </cell>
          <cell r="K343">
            <v>1430.25</v>
          </cell>
          <cell r="L343">
            <v>1403.5</v>
          </cell>
          <cell r="M343">
            <v>709</v>
          </cell>
          <cell r="N343">
            <v>0</v>
          </cell>
          <cell r="P343">
            <v>542.4244710059171</v>
          </cell>
          <cell r="Q343">
            <v>349.0755289940829</v>
          </cell>
          <cell r="R343">
            <v>742.90552899408272</v>
          </cell>
          <cell r="S343">
            <v>478.09447100591728</v>
          </cell>
          <cell r="T343">
            <v>0</v>
          </cell>
          <cell r="U343">
            <v>0</v>
          </cell>
          <cell r="W343">
            <v>53.61</v>
          </cell>
          <cell r="X343">
            <v>56.26</v>
          </cell>
          <cell r="Y343">
            <v>0</v>
          </cell>
          <cell r="Z343">
            <v>6812709.0899999999</v>
          </cell>
          <cell r="AB343">
            <v>21.97</v>
          </cell>
          <cell r="AC343">
            <v>1362541.81</v>
          </cell>
          <cell r="AE343">
            <v>7.15</v>
          </cell>
          <cell r="AF343">
            <v>3.54</v>
          </cell>
          <cell r="AG343">
            <v>0</v>
          </cell>
          <cell r="AH343">
            <v>662854.82999999996</v>
          </cell>
          <cell r="AJ343">
            <v>3.17</v>
          </cell>
          <cell r="AK343">
            <v>1.57</v>
          </cell>
          <cell r="AL343">
            <v>0</v>
          </cell>
          <cell r="AM343">
            <v>293913.18</v>
          </cell>
          <cell r="AO343">
            <v>150.10999999999999</v>
          </cell>
          <cell r="AP343">
            <v>77.160000000000011</v>
          </cell>
          <cell r="AQ343">
            <v>15.17</v>
          </cell>
          <cell r="AR343">
            <v>281136.58</v>
          </cell>
          <cell r="AT343">
            <v>3.17</v>
          </cell>
          <cell r="AU343">
            <v>2.83</v>
          </cell>
          <cell r="AV343">
            <v>0</v>
          </cell>
          <cell r="AW343">
            <v>403596</v>
          </cell>
          <cell r="AY343">
            <v>1.9</v>
          </cell>
          <cell r="AZ343">
            <v>0.94</v>
          </cell>
          <cell r="BA343">
            <v>0</v>
          </cell>
          <cell r="BB343">
            <v>165381.72</v>
          </cell>
          <cell r="BD343">
            <v>6.35</v>
          </cell>
          <cell r="BE343">
            <v>3.15</v>
          </cell>
          <cell r="BF343">
            <v>0</v>
          </cell>
          <cell r="BG343">
            <v>243437.5</v>
          </cell>
          <cell r="BI343">
            <v>3.17</v>
          </cell>
          <cell r="BJ343">
            <v>1.57</v>
          </cell>
          <cell r="BK343">
            <v>0</v>
          </cell>
          <cell r="BL343">
            <v>326747.15999999997</v>
          </cell>
          <cell r="BN343">
            <v>4.76</v>
          </cell>
          <cell r="BO343">
            <v>2.36</v>
          </cell>
          <cell r="BP343">
            <v>0</v>
          </cell>
          <cell r="BQ343">
            <v>182450</v>
          </cell>
          <cell r="BS343">
            <v>3.17</v>
          </cell>
          <cell r="BT343">
            <v>1.57</v>
          </cell>
          <cell r="BU343">
            <v>0</v>
          </cell>
          <cell r="BV343">
            <v>505639.5</v>
          </cell>
          <cell r="BX343">
            <v>3.17</v>
          </cell>
          <cell r="BY343">
            <v>1.57</v>
          </cell>
          <cell r="BZ343">
            <v>0</v>
          </cell>
          <cell r="CA343">
            <v>438042.36</v>
          </cell>
          <cell r="CC343">
            <v>6.35</v>
          </cell>
          <cell r="CD343">
            <v>3.15</v>
          </cell>
          <cell r="CE343">
            <v>0</v>
          </cell>
          <cell r="CF343">
            <v>292125</v>
          </cell>
          <cell r="CH343">
            <v>11970574.73</v>
          </cell>
          <cell r="CJ343">
            <v>11689438.15</v>
          </cell>
        </row>
        <row r="344">
          <cell r="A344" t="str">
            <v>1902200400200</v>
          </cell>
          <cell r="B344" t="str">
            <v>ADDISON SCHOOL DIST 4</v>
          </cell>
          <cell r="C344" t="str">
            <v>DUPAGE</v>
          </cell>
          <cell r="D344" t="str">
            <v>Elementary</v>
          </cell>
          <cell r="E344">
            <v>4027.39</v>
          </cell>
          <cell r="G344">
            <v>1746.33</v>
          </cell>
          <cell r="H344">
            <v>2231.81</v>
          </cell>
          <cell r="I344">
            <v>2231.81</v>
          </cell>
          <cell r="K344">
            <v>2669.24</v>
          </cell>
          <cell r="L344">
            <v>2619.9899999999998</v>
          </cell>
          <cell r="M344">
            <v>1358.15</v>
          </cell>
          <cell r="N344">
            <v>0</v>
          </cell>
          <cell r="P344">
            <v>1178.2264374808328</v>
          </cell>
          <cell r="Q344">
            <v>568.1035625191671</v>
          </cell>
          <cell r="R344">
            <v>1505.7735625191672</v>
          </cell>
          <cell r="S344">
            <v>726.03643748083277</v>
          </cell>
          <cell r="T344">
            <v>0</v>
          </cell>
          <cell r="U344">
            <v>0</v>
          </cell>
          <cell r="W344">
            <v>106.95</v>
          </cell>
          <cell r="X344">
            <v>104.33</v>
          </cell>
          <cell r="Y344">
            <v>0</v>
          </cell>
          <cell r="Z344">
            <v>13100838.960000001</v>
          </cell>
          <cell r="AB344">
            <v>42.25</v>
          </cell>
          <cell r="AC344">
            <v>2620167.79</v>
          </cell>
          <cell r="AE344">
            <v>13.34</v>
          </cell>
          <cell r="AF344">
            <v>6.79</v>
          </cell>
          <cell r="AG344">
            <v>0</v>
          </cell>
          <cell r="AH344">
            <v>1248200.9099999999</v>
          </cell>
          <cell r="AJ344">
            <v>5.93</v>
          </cell>
          <cell r="AK344">
            <v>3.01</v>
          </cell>
          <cell r="AL344">
            <v>0</v>
          </cell>
          <cell r="AM344">
            <v>554342.57999999996</v>
          </cell>
          <cell r="AO344">
            <v>287.96000000000004</v>
          </cell>
          <cell r="AP344">
            <v>141.09</v>
          </cell>
          <cell r="AQ344">
            <v>28.56</v>
          </cell>
          <cell r="AR344">
            <v>530704.22</v>
          </cell>
          <cell r="AT344">
            <v>5.93</v>
          </cell>
          <cell r="AU344">
            <v>5.43</v>
          </cell>
          <cell r="AV344">
            <v>0</v>
          </cell>
          <cell r="AW344">
            <v>764141.76</v>
          </cell>
          <cell r="AY344">
            <v>3.55</v>
          </cell>
          <cell r="AZ344">
            <v>1.81</v>
          </cell>
          <cell r="BA344">
            <v>0</v>
          </cell>
          <cell r="BB344">
            <v>312128.88</v>
          </cell>
          <cell r="BD344">
            <v>11.86</v>
          </cell>
          <cell r="BE344">
            <v>6.03</v>
          </cell>
          <cell r="BF344">
            <v>0</v>
          </cell>
          <cell r="BG344">
            <v>458431.25</v>
          </cell>
          <cell r="BI344">
            <v>5.93</v>
          </cell>
          <cell r="BJ344">
            <v>3.01</v>
          </cell>
          <cell r="BK344">
            <v>0</v>
          </cell>
          <cell r="BL344">
            <v>616269.96</v>
          </cell>
          <cell r="BN344">
            <v>8.89</v>
          </cell>
          <cell r="BO344">
            <v>4.5199999999999996</v>
          </cell>
          <cell r="BP344">
            <v>0</v>
          </cell>
          <cell r="BQ344">
            <v>343631.25</v>
          </cell>
          <cell r="BS344">
            <v>5.93</v>
          </cell>
          <cell r="BT344">
            <v>3.01</v>
          </cell>
          <cell r="BU344">
            <v>0</v>
          </cell>
          <cell r="BV344">
            <v>953674.5</v>
          </cell>
          <cell r="BX344">
            <v>5.93</v>
          </cell>
          <cell r="BY344">
            <v>3.01</v>
          </cell>
          <cell r="BZ344">
            <v>0</v>
          </cell>
          <cell r="CA344">
            <v>826181.16</v>
          </cell>
          <cell r="CC344">
            <v>11.86</v>
          </cell>
          <cell r="CD344">
            <v>6.03</v>
          </cell>
          <cell r="CE344">
            <v>0</v>
          </cell>
          <cell r="CF344">
            <v>550117.5</v>
          </cell>
          <cell r="CH344">
            <v>22878830.719999999</v>
          </cell>
          <cell r="CJ344">
            <v>22348126.5</v>
          </cell>
        </row>
        <row r="345">
          <cell r="A345" t="str">
            <v>1902200700200</v>
          </cell>
          <cell r="B345" t="str">
            <v>WOOD DALE SCHOOL DISTRICT 7</v>
          </cell>
          <cell r="C345" t="str">
            <v>DUPAGE</v>
          </cell>
          <cell r="D345" t="str">
            <v>Elementary</v>
          </cell>
          <cell r="E345">
            <v>953.79</v>
          </cell>
          <cell r="G345">
            <v>393.9</v>
          </cell>
          <cell r="H345">
            <v>548.80999999999995</v>
          </cell>
          <cell r="I345">
            <v>548.80999999999995</v>
          </cell>
          <cell r="K345">
            <v>609.64</v>
          </cell>
          <cell r="L345">
            <v>598.55999999999995</v>
          </cell>
          <cell r="M345">
            <v>344.15</v>
          </cell>
          <cell r="N345">
            <v>0</v>
          </cell>
          <cell r="P345">
            <v>250.70276118848852</v>
          </cell>
          <cell r="Q345">
            <v>143.19723881151145</v>
          </cell>
          <cell r="R345">
            <v>349.29723881151148</v>
          </cell>
          <cell r="S345">
            <v>199.51276118848847</v>
          </cell>
          <cell r="T345">
            <v>0</v>
          </cell>
          <cell r="U345">
            <v>0</v>
          </cell>
          <cell r="W345">
            <v>23.87</v>
          </cell>
          <cell r="X345">
            <v>25.44</v>
          </cell>
          <cell r="Y345">
            <v>0</v>
          </cell>
          <cell r="Z345">
            <v>3057565.17</v>
          </cell>
          <cell r="AB345">
            <v>9.86</v>
          </cell>
          <cell r="AC345">
            <v>611513.03</v>
          </cell>
          <cell r="AE345">
            <v>3.04</v>
          </cell>
          <cell r="AF345">
            <v>1.72</v>
          </cell>
          <cell r="AG345">
            <v>0</v>
          </cell>
          <cell r="AH345">
            <v>295153.32</v>
          </cell>
          <cell r="AJ345">
            <v>1.35</v>
          </cell>
          <cell r="AK345">
            <v>0.76</v>
          </cell>
          <cell r="AL345">
            <v>0</v>
          </cell>
          <cell r="AM345">
            <v>130834.77</v>
          </cell>
          <cell r="AO345">
            <v>67.300000000000011</v>
          </cell>
          <cell r="AP345">
            <v>34.17</v>
          </cell>
          <cell r="AQ345">
            <v>6.76</v>
          </cell>
          <cell r="AR345">
            <v>125513.8</v>
          </cell>
          <cell r="AT345">
            <v>1.35</v>
          </cell>
          <cell r="AU345">
            <v>1.37</v>
          </cell>
          <cell r="AV345">
            <v>0</v>
          </cell>
          <cell r="AW345">
            <v>182963.52</v>
          </cell>
          <cell r="AY345">
            <v>0.81</v>
          </cell>
          <cell r="AZ345">
            <v>0.45</v>
          </cell>
          <cell r="BA345">
            <v>0</v>
          </cell>
          <cell r="BB345">
            <v>73373.58</v>
          </cell>
          <cell r="BD345">
            <v>2.7</v>
          </cell>
          <cell r="BE345">
            <v>1.52</v>
          </cell>
          <cell r="BF345">
            <v>0</v>
          </cell>
          <cell r="BG345">
            <v>108137.5</v>
          </cell>
          <cell r="BI345">
            <v>1.35</v>
          </cell>
          <cell r="BJ345">
            <v>0.76</v>
          </cell>
          <cell r="BK345">
            <v>0</v>
          </cell>
          <cell r="BL345">
            <v>145450.74</v>
          </cell>
          <cell r="BN345">
            <v>2.0299999999999998</v>
          </cell>
          <cell r="BO345">
            <v>1.1399999999999999</v>
          </cell>
          <cell r="BP345">
            <v>0</v>
          </cell>
          <cell r="BQ345">
            <v>81231.25</v>
          </cell>
          <cell r="BS345">
            <v>1.35</v>
          </cell>
          <cell r="BT345">
            <v>0.76</v>
          </cell>
          <cell r="BU345">
            <v>0</v>
          </cell>
          <cell r="BV345">
            <v>225084.25</v>
          </cell>
          <cell r="BX345">
            <v>1.35</v>
          </cell>
          <cell r="BY345">
            <v>0.76</v>
          </cell>
          <cell r="BZ345">
            <v>0</v>
          </cell>
          <cell r="CA345">
            <v>194993.54</v>
          </cell>
          <cell r="CC345">
            <v>2.7</v>
          </cell>
          <cell r="CD345">
            <v>1.52</v>
          </cell>
          <cell r="CE345">
            <v>0</v>
          </cell>
          <cell r="CF345">
            <v>129765</v>
          </cell>
          <cell r="CH345">
            <v>5361579.47</v>
          </cell>
          <cell r="CJ345">
            <v>5236065.67</v>
          </cell>
        </row>
        <row r="346">
          <cell r="A346" t="str">
            <v>1902201000200</v>
          </cell>
          <cell r="B346" t="str">
            <v>ITASCA SCHOOL DIST 10</v>
          </cell>
          <cell r="C346" t="str">
            <v>DUPAGE</v>
          </cell>
          <cell r="D346" t="str">
            <v>Elementary</v>
          </cell>
          <cell r="E346">
            <v>1004.5</v>
          </cell>
          <cell r="G346">
            <v>406.5</v>
          </cell>
          <cell r="H346">
            <v>586.5</v>
          </cell>
          <cell r="I346">
            <v>586.5</v>
          </cell>
          <cell r="K346">
            <v>658.5</v>
          </cell>
          <cell r="L346">
            <v>647</v>
          </cell>
          <cell r="M346">
            <v>346</v>
          </cell>
          <cell r="N346">
            <v>0</v>
          </cell>
          <cell r="P346">
            <v>80.235649546827801</v>
          </cell>
          <cell r="Q346">
            <v>326.2643504531722</v>
          </cell>
          <cell r="R346">
            <v>115.76435045317221</v>
          </cell>
          <cell r="S346">
            <v>470.7356495468278</v>
          </cell>
          <cell r="T346">
            <v>0</v>
          </cell>
          <cell r="U346">
            <v>0</v>
          </cell>
          <cell r="W346">
            <v>21.66</v>
          </cell>
          <cell r="X346">
            <v>24.61</v>
          </cell>
          <cell r="Y346">
            <v>0</v>
          </cell>
          <cell r="Z346">
            <v>2869063.89</v>
          </cell>
          <cell r="AB346">
            <v>9.25</v>
          </cell>
          <cell r="AC346">
            <v>573812.77</v>
          </cell>
          <cell r="AE346">
            <v>3.29</v>
          </cell>
          <cell r="AF346">
            <v>1.73</v>
          </cell>
          <cell r="AG346">
            <v>0</v>
          </cell>
          <cell r="AH346">
            <v>311275.14</v>
          </cell>
          <cell r="AJ346">
            <v>1.46</v>
          </cell>
          <cell r="AK346">
            <v>0.76</v>
          </cell>
          <cell r="AL346">
            <v>0</v>
          </cell>
          <cell r="AM346">
            <v>137655.54</v>
          </cell>
          <cell r="AO346">
            <v>64.089999999999989</v>
          </cell>
          <cell r="AP346">
            <v>15.149999999999999</v>
          </cell>
          <cell r="AQ346">
            <v>7.12</v>
          </cell>
          <cell r="AR346">
            <v>98892.61</v>
          </cell>
          <cell r="AT346">
            <v>1.46</v>
          </cell>
          <cell r="AU346">
            <v>1.38</v>
          </cell>
          <cell r="AV346">
            <v>0</v>
          </cell>
          <cell r="AW346">
            <v>191035.44</v>
          </cell>
          <cell r="AY346">
            <v>0.87</v>
          </cell>
          <cell r="AZ346">
            <v>0.46</v>
          </cell>
          <cell r="BA346">
            <v>0</v>
          </cell>
          <cell r="BB346">
            <v>77449.89</v>
          </cell>
          <cell r="BD346">
            <v>2.92</v>
          </cell>
          <cell r="BE346">
            <v>1.53</v>
          </cell>
          <cell r="BF346">
            <v>0</v>
          </cell>
          <cell r="BG346">
            <v>114031.25</v>
          </cell>
          <cell r="BI346">
            <v>1.46</v>
          </cell>
          <cell r="BJ346">
            <v>0.76</v>
          </cell>
          <cell r="BK346">
            <v>0</v>
          </cell>
          <cell r="BL346">
            <v>153033.48000000001</v>
          </cell>
          <cell r="BN346">
            <v>2.19</v>
          </cell>
          <cell r="BO346">
            <v>1.1499999999999999</v>
          </cell>
          <cell r="BP346">
            <v>0</v>
          </cell>
          <cell r="BQ346">
            <v>85587.5</v>
          </cell>
          <cell r="BS346">
            <v>1.46</v>
          </cell>
          <cell r="BT346">
            <v>0.76</v>
          </cell>
          <cell r="BU346">
            <v>0</v>
          </cell>
          <cell r="BV346">
            <v>236818.5</v>
          </cell>
          <cell r="BX346">
            <v>1.46</v>
          </cell>
          <cell r="BY346">
            <v>0.76</v>
          </cell>
          <cell r="BZ346">
            <v>0</v>
          </cell>
          <cell r="CA346">
            <v>205159.08</v>
          </cell>
          <cell r="CC346">
            <v>2.92</v>
          </cell>
          <cell r="CD346">
            <v>1.53</v>
          </cell>
          <cell r="CE346">
            <v>0</v>
          </cell>
          <cell r="CF346">
            <v>136837.5</v>
          </cell>
          <cell r="CH346">
            <v>5190652.5900000008</v>
          </cell>
          <cell r="CJ346">
            <v>5091759.9800000004</v>
          </cell>
        </row>
        <row r="347">
          <cell r="A347" t="str">
            <v>1902201100200</v>
          </cell>
          <cell r="B347" t="str">
            <v>MEDINAH SCHOOL DISTRICT 11</v>
          </cell>
          <cell r="C347" t="str">
            <v>DUPAGE</v>
          </cell>
          <cell r="D347" t="str">
            <v>Elementary</v>
          </cell>
          <cell r="E347">
            <v>637.75</v>
          </cell>
          <cell r="G347">
            <v>284</v>
          </cell>
          <cell r="H347">
            <v>340</v>
          </cell>
          <cell r="I347">
            <v>340</v>
          </cell>
          <cell r="K347">
            <v>438.25</v>
          </cell>
          <cell r="L347">
            <v>424.5</v>
          </cell>
          <cell r="M347">
            <v>199.5</v>
          </cell>
          <cell r="N347">
            <v>0</v>
          </cell>
          <cell r="P347">
            <v>137.44871794871796</v>
          </cell>
          <cell r="Q347">
            <v>146.55128205128204</v>
          </cell>
          <cell r="R347">
            <v>164.55128205128204</v>
          </cell>
          <cell r="S347">
            <v>175.44871794871796</v>
          </cell>
          <cell r="T347">
            <v>0</v>
          </cell>
          <cell r="U347">
            <v>0</v>
          </cell>
          <cell r="W347">
            <v>16.489999999999998</v>
          </cell>
          <cell r="X347">
            <v>15.24</v>
          </cell>
          <cell r="Y347">
            <v>0</v>
          </cell>
          <cell r="Z347">
            <v>1967482.11</v>
          </cell>
          <cell r="AB347">
            <v>6.34</v>
          </cell>
          <cell r="AC347">
            <v>393496.42</v>
          </cell>
          <cell r="AE347">
            <v>2.19</v>
          </cell>
          <cell r="AF347">
            <v>0.99</v>
          </cell>
          <cell r="AG347">
            <v>0</v>
          </cell>
          <cell r="AH347">
            <v>197182.26</v>
          </cell>
          <cell r="AJ347">
            <v>0.97</v>
          </cell>
          <cell r="AK347">
            <v>0.44</v>
          </cell>
          <cell r="AL347">
            <v>0</v>
          </cell>
          <cell r="AM347">
            <v>87429.87</v>
          </cell>
          <cell r="AO347">
            <v>43.499999999999986</v>
          </cell>
          <cell r="AP347">
            <v>15.919999999999998</v>
          </cell>
          <cell r="AQ347">
            <v>4.5199999999999996</v>
          </cell>
          <cell r="AR347">
            <v>73767.08</v>
          </cell>
          <cell r="AT347">
            <v>0.97</v>
          </cell>
          <cell r="AU347">
            <v>0.79</v>
          </cell>
          <cell r="AV347">
            <v>0</v>
          </cell>
          <cell r="AW347">
            <v>118388.16</v>
          </cell>
          <cell r="AY347">
            <v>0.57999999999999996</v>
          </cell>
          <cell r="AZ347">
            <v>0.26</v>
          </cell>
          <cell r="BA347">
            <v>0</v>
          </cell>
          <cell r="BB347">
            <v>48915.72</v>
          </cell>
          <cell r="BD347">
            <v>1.94</v>
          </cell>
          <cell r="BE347">
            <v>0.88</v>
          </cell>
          <cell r="BF347">
            <v>0</v>
          </cell>
          <cell r="BG347">
            <v>72262.5</v>
          </cell>
          <cell r="BI347">
            <v>0.97</v>
          </cell>
          <cell r="BJ347">
            <v>0.44</v>
          </cell>
          <cell r="BK347">
            <v>0</v>
          </cell>
          <cell r="BL347">
            <v>97196.94</v>
          </cell>
          <cell r="BN347">
            <v>1.46</v>
          </cell>
          <cell r="BO347">
            <v>0.66</v>
          </cell>
          <cell r="BP347">
            <v>0</v>
          </cell>
          <cell r="BQ347">
            <v>54325</v>
          </cell>
          <cell r="BS347">
            <v>0.97</v>
          </cell>
          <cell r="BT347">
            <v>0.44</v>
          </cell>
          <cell r="BU347">
            <v>0</v>
          </cell>
          <cell r="BV347">
            <v>150411.75</v>
          </cell>
          <cell r="BX347">
            <v>0.97</v>
          </cell>
          <cell r="BY347">
            <v>0.44</v>
          </cell>
          <cell r="BZ347">
            <v>0</v>
          </cell>
          <cell r="CA347">
            <v>130303.74</v>
          </cell>
          <cell r="CC347">
            <v>1.94</v>
          </cell>
          <cell r="CD347">
            <v>0.88</v>
          </cell>
          <cell r="CE347">
            <v>0</v>
          </cell>
          <cell r="CF347">
            <v>86715</v>
          </cell>
          <cell r="CH347">
            <v>3477876.5500000007</v>
          </cell>
          <cell r="CJ347">
            <v>3404109.4700000007</v>
          </cell>
        </row>
        <row r="348">
          <cell r="A348" t="str">
            <v>1902201200200</v>
          </cell>
          <cell r="B348" t="str">
            <v>ROSELLE SCHOOL DISTRICT 12</v>
          </cell>
          <cell r="C348" t="str">
            <v>DUPAGE</v>
          </cell>
          <cell r="D348" t="str">
            <v>Elementary</v>
          </cell>
          <cell r="E348">
            <v>663.48</v>
          </cell>
          <cell r="G348">
            <v>278.40999999999997</v>
          </cell>
          <cell r="H348">
            <v>379.32</v>
          </cell>
          <cell r="I348">
            <v>379.32</v>
          </cell>
          <cell r="K348">
            <v>429.98999999999995</v>
          </cell>
          <cell r="L348">
            <v>424.23999999999995</v>
          </cell>
          <cell r="M348">
            <v>233.49</v>
          </cell>
          <cell r="N348">
            <v>0</v>
          </cell>
          <cell r="P348">
            <v>70.689294999467862</v>
          </cell>
          <cell r="Q348">
            <v>207.72070500053212</v>
          </cell>
          <cell r="R348">
            <v>96.310705000532138</v>
          </cell>
          <cell r="S348">
            <v>283.00929499946784</v>
          </cell>
          <cell r="T348">
            <v>0</v>
          </cell>
          <cell r="U348">
            <v>0</v>
          </cell>
          <cell r="W348">
            <v>15.09</v>
          </cell>
          <cell r="X348">
            <v>16.13</v>
          </cell>
          <cell r="Y348">
            <v>0</v>
          </cell>
          <cell r="Z348">
            <v>1935858.54</v>
          </cell>
          <cell r="AB348">
            <v>6.24</v>
          </cell>
          <cell r="AC348">
            <v>387171.7</v>
          </cell>
          <cell r="AE348">
            <v>2.14</v>
          </cell>
          <cell r="AF348">
            <v>1.1599999999999999</v>
          </cell>
          <cell r="AG348">
            <v>0</v>
          </cell>
          <cell r="AH348">
            <v>204623.1</v>
          </cell>
          <cell r="AJ348">
            <v>0.95</v>
          </cell>
          <cell r="AK348">
            <v>0.51</v>
          </cell>
          <cell r="AL348">
            <v>0</v>
          </cell>
          <cell r="AM348">
            <v>90530.22</v>
          </cell>
          <cell r="AO348">
            <v>43.1</v>
          </cell>
          <cell r="AP348">
            <v>12.1</v>
          </cell>
          <cell r="AQ348">
            <v>4.7</v>
          </cell>
          <cell r="AR348">
            <v>68766.64</v>
          </cell>
          <cell r="AT348">
            <v>0.95</v>
          </cell>
          <cell r="AU348">
            <v>0.93</v>
          </cell>
          <cell r="AV348">
            <v>0</v>
          </cell>
          <cell r="AW348">
            <v>126460.08</v>
          </cell>
          <cell r="AY348">
            <v>0.56999999999999995</v>
          </cell>
          <cell r="AZ348">
            <v>0.31</v>
          </cell>
          <cell r="BA348">
            <v>0</v>
          </cell>
          <cell r="BB348">
            <v>51245.04</v>
          </cell>
          <cell r="BD348">
            <v>1.91</v>
          </cell>
          <cell r="BE348">
            <v>1.03</v>
          </cell>
          <cell r="BF348">
            <v>0</v>
          </cell>
          <cell r="BG348">
            <v>75337.5</v>
          </cell>
          <cell r="BI348">
            <v>0.95</v>
          </cell>
          <cell r="BJ348">
            <v>0.51</v>
          </cell>
          <cell r="BK348">
            <v>0</v>
          </cell>
          <cell r="BL348">
            <v>100643.64</v>
          </cell>
          <cell r="BN348">
            <v>1.43</v>
          </cell>
          <cell r="BO348">
            <v>0.77</v>
          </cell>
          <cell r="BP348">
            <v>0</v>
          </cell>
          <cell r="BQ348">
            <v>56375</v>
          </cell>
          <cell r="BS348">
            <v>0.95</v>
          </cell>
          <cell r="BT348">
            <v>0.51</v>
          </cell>
          <cell r="BU348">
            <v>0</v>
          </cell>
          <cell r="BV348">
            <v>155745.5</v>
          </cell>
          <cell r="BX348">
            <v>0.95</v>
          </cell>
          <cell r="BY348">
            <v>0.51</v>
          </cell>
          <cell r="BZ348">
            <v>0</v>
          </cell>
          <cell r="CA348">
            <v>134924.44</v>
          </cell>
          <cell r="CC348">
            <v>1.91</v>
          </cell>
          <cell r="CD348">
            <v>1.03</v>
          </cell>
          <cell r="CE348">
            <v>0</v>
          </cell>
          <cell r="CF348">
            <v>90405</v>
          </cell>
          <cell r="CH348">
            <v>3478086.4000000008</v>
          </cell>
          <cell r="CJ348">
            <v>3409319.7600000007</v>
          </cell>
        </row>
        <row r="349">
          <cell r="A349" t="str">
            <v>1902201300200</v>
          </cell>
          <cell r="B349" t="str">
            <v>BLOOMINGDALE SCHOOL DISTRICT 13</v>
          </cell>
          <cell r="C349" t="str">
            <v>DUPAGE</v>
          </cell>
          <cell r="D349" t="str">
            <v>Elementary</v>
          </cell>
          <cell r="E349">
            <v>1317.25</v>
          </cell>
          <cell r="G349">
            <v>505</v>
          </cell>
          <cell r="H349">
            <v>799.5</v>
          </cell>
          <cell r="I349">
            <v>799.5</v>
          </cell>
          <cell r="K349">
            <v>818.75</v>
          </cell>
          <cell r="L349">
            <v>806</v>
          </cell>
          <cell r="M349">
            <v>498.5</v>
          </cell>
          <cell r="N349">
            <v>0</v>
          </cell>
          <cell r="P349">
            <v>110.32962821004216</v>
          </cell>
          <cell r="Q349">
            <v>394.67037178995781</v>
          </cell>
          <cell r="R349">
            <v>174.67037178995784</v>
          </cell>
          <cell r="S349">
            <v>624.82962821004219</v>
          </cell>
          <cell r="T349">
            <v>0</v>
          </cell>
          <cell r="U349">
            <v>0</v>
          </cell>
          <cell r="W349">
            <v>27.08</v>
          </cell>
          <cell r="X349">
            <v>33.72</v>
          </cell>
          <cell r="Y349">
            <v>0</v>
          </cell>
          <cell r="Z349">
            <v>3770025.6</v>
          </cell>
          <cell r="AB349">
            <v>12.16</v>
          </cell>
          <cell r="AC349">
            <v>754005.12</v>
          </cell>
          <cell r="AE349">
            <v>4.09</v>
          </cell>
          <cell r="AF349">
            <v>2.4900000000000002</v>
          </cell>
          <cell r="AG349">
            <v>0</v>
          </cell>
          <cell r="AH349">
            <v>408006.06</v>
          </cell>
          <cell r="AJ349">
            <v>1.81</v>
          </cell>
          <cell r="AK349">
            <v>1.1000000000000001</v>
          </cell>
          <cell r="AL349">
            <v>0</v>
          </cell>
          <cell r="AM349">
            <v>180440.37</v>
          </cell>
          <cell r="AO349">
            <v>84.199999999999989</v>
          </cell>
          <cell r="AP349">
            <v>17.57</v>
          </cell>
          <cell r="AQ349">
            <v>9.34</v>
          </cell>
          <cell r="AR349">
            <v>127103.47</v>
          </cell>
          <cell r="AT349">
            <v>1.81</v>
          </cell>
          <cell r="AU349">
            <v>1.99</v>
          </cell>
          <cell r="AV349">
            <v>0</v>
          </cell>
          <cell r="AW349">
            <v>255610.8</v>
          </cell>
          <cell r="AY349">
            <v>1.0900000000000001</v>
          </cell>
          <cell r="AZ349">
            <v>0.66</v>
          </cell>
          <cell r="BA349">
            <v>0</v>
          </cell>
          <cell r="BB349">
            <v>101907.75</v>
          </cell>
          <cell r="BD349">
            <v>3.63</v>
          </cell>
          <cell r="BE349">
            <v>2.21</v>
          </cell>
          <cell r="BF349">
            <v>0</v>
          </cell>
          <cell r="BG349">
            <v>149650</v>
          </cell>
          <cell r="BI349">
            <v>1.81</v>
          </cell>
          <cell r="BJ349">
            <v>1.1000000000000001</v>
          </cell>
          <cell r="BK349">
            <v>0</v>
          </cell>
          <cell r="BL349">
            <v>200597.94</v>
          </cell>
          <cell r="BN349">
            <v>2.72</v>
          </cell>
          <cell r="BO349">
            <v>1.66</v>
          </cell>
          <cell r="BP349">
            <v>0</v>
          </cell>
          <cell r="BQ349">
            <v>112237.5</v>
          </cell>
          <cell r="BS349">
            <v>1.81</v>
          </cell>
          <cell r="BT349">
            <v>1.1000000000000001</v>
          </cell>
          <cell r="BU349">
            <v>0</v>
          </cell>
          <cell r="BV349">
            <v>310424.25</v>
          </cell>
          <cell r="BX349">
            <v>1.81</v>
          </cell>
          <cell r="BY349">
            <v>1.1000000000000001</v>
          </cell>
          <cell r="BZ349">
            <v>0</v>
          </cell>
          <cell r="CA349">
            <v>268924.74</v>
          </cell>
          <cell r="CC349">
            <v>3.63</v>
          </cell>
          <cell r="CD349">
            <v>2.21</v>
          </cell>
          <cell r="CE349">
            <v>0</v>
          </cell>
          <cell r="CF349">
            <v>179580</v>
          </cell>
          <cell r="CH349">
            <v>6818513.5999999996</v>
          </cell>
          <cell r="CJ349">
            <v>6691410.1299999999</v>
          </cell>
        </row>
        <row r="350">
          <cell r="A350" t="str">
            <v>1902201500200</v>
          </cell>
          <cell r="B350" t="str">
            <v>MARQUARDT SCHOOL DISTRICT 15</v>
          </cell>
          <cell r="C350" t="str">
            <v>DUPAGE</v>
          </cell>
          <cell r="D350" t="str">
            <v>Elementary</v>
          </cell>
          <cell r="E350">
            <v>2453.7199999999998</v>
          </cell>
          <cell r="G350">
            <v>1009.6500000000001</v>
          </cell>
          <cell r="H350">
            <v>1416.99</v>
          </cell>
          <cell r="I350">
            <v>1416.99</v>
          </cell>
          <cell r="K350">
            <v>1611.06</v>
          </cell>
          <cell r="L350">
            <v>1583.98</v>
          </cell>
          <cell r="M350">
            <v>842.66000000000008</v>
          </cell>
          <cell r="N350">
            <v>0</v>
          </cell>
          <cell r="P350">
            <v>818.82405301157144</v>
          </cell>
          <cell r="Q350">
            <v>190.82594698842865</v>
          </cell>
          <cell r="R350">
            <v>1149.1759469884282</v>
          </cell>
          <cell r="S350">
            <v>267.81405301157179</v>
          </cell>
          <cell r="T350">
            <v>0</v>
          </cell>
          <cell r="U350">
            <v>0</v>
          </cell>
          <cell r="W350">
            <v>64.12</v>
          </cell>
          <cell r="X350">
            <v>68.17</v>
          </cell>
          <cell r="Y350">
            <v>0</v>
          </cell>
          <cell r="Z350">
            <v>8202906.0300000003</v>
          </cell>
          <cell r="AB350">
            <v>26.45</v>
          </cell>
          <cell r="AC350">
            <v>1640581.2</v>
          </cell>
          <cell r="AE350">
            <v>8.0500000000000007</v>
          </cell>
          <cell r="AF350">
            <v>4.21</v>
          </cell>
          <cell r="AG350">
            <v>0</v>
          </cell>
          <cell r="AH350">
            <v>760205.82</v>
          </cell>
          <cell r="AJ350">
            <v>3.58</v>
          </cell>
          <cell r="AK350">
            <v>1.87</v>
          </cell>
          <cell r="AL350">
            <v>0</v>
          </cell>
          <cell r="AM350">
            <v>337938.15</v>
          </cell>
          <cell r="AO350">
            <v>179.71000000000004</v>
          </cell>
          <cell r="AP350">
            <v>92.31</v>
          </cell>
          <cell r="AQ350">
            <v>17.399999999999999</v>
          </cell>
          <cell r="AR350">
            <v>336132.69</v>
          </cell>
          <cell r="AT350">
            <v>3.58</v>
          </cell>
          <cell r="AU350">
            <v>3.37</v>
          </cell>
          <cell r="AV350">
            <v>0</v>
          </cell>
          <cell r="AW350">
            <v>467498.7</v>
          </cell>
          <cell r="AY350">
            <v>2.14</v>
          </cell>
          <cell r="AZ350">
            <v>1.1200000000000001</v>
          </cell>
          <cell r="BA350">
            <v>0</v>
          </cell>
          <cell r="BB350">
            <v>189839.58</v>
          </cell>
          <cell r="BD350">
            <v>7.16</v>
          </cell>
          <cell r="BE350">
            <v>3.74</v>
          </cell>
          <cell r="BF350">
            <v>0</v>
          </cell>
          <cell r="BG350">
            <v>279312.5</v>
          </cell>
          <cell r="BI350">
            <v>3.58</v>
          </cell>
          <cell r="BJ350">
            <v>1.87</v>
          </cell>
          <cell r="BK350">
            <v>0</v>
          </cell>
          <cell r="BL350">
            <v>375690.3</v>
          </cell>
          <cell r="BN350">
            <v>5.37</v>
          </cell>
          <cell r="BO350">
            <v>2.8</v>
          </cell>
          <cell r="BP350">
            <v>0</v>
          </cell>
          <cell r="BQ350">
            <v>209356.25</v>
          </cell>
          <cell r="BS350">
            <v>3.58</v>
          </cell>
          <cell r="BT350">
            <v>1.87</v>
          </cell>
          <cell r="BU350">
            <v>0</v>
          </cell>
          <cell r="BV350">
            <v>581378.75</v>
          </cell>
          <cell r="BX350">
            <v>3.58</v>
          </cell>
          <cell r="BY350">
            <v>1.87</v>
          </cell>
          <cell r="BZ350">
            <v>0</v>
          </cell>
          <cell r="CA350">
            <v>503656.3</v>
          </cell>
          <cell r="CC350">
            <v>7.16</v>
          </cell>
          <cell r="CD350">
            <v>3.74</v>
          </cell>
          <cell r="CE350">
            <v>0</v>
          </cell>
          <cell r="CF350">
            <v>335175</v>
          </cell>
          <cell r="CH350">
            <v>14219671.270000001</v>
          </cell>
          <cell r="CJ350">
            <v>13883538.580000002</v>
          </cell>
        </row>
        <row r="351">
          <cell r="A351" t="str">
            <v>1902201600200</v>
          </cell>
          <cell r="B351" t="str">
            <v>QUEEN BEE SCHOOL DISTRICT 16</v>
          </cell>
          <cell r="C351" t="str">
            <v>DUPAGE</v>
          </cell>
          <cell r="D351" t="str">
            <v>Elementary</v>
          </cell>
          <cell r="E351">
            <v>1808.12</v>
          </cell>
          <cell r="G351">
            <v>763.73</v>
          </cell>
          <cell r="H351">
            <v>1022.98</v>
          </cell>
          <cell r="I351">
            <v>1022.98</v>
          </cell>
          <cell r="K351">
            <v>1169.3</v>
          </cell>
          <cell r="L351">
            <v>1147.8899999999999</v>
          </cell>
          <cell r="M351">
            <v>638.82000000000005</v>
          </cell>
          <cell r="N351">
            <v>0</v>
          </cell>
          <cell r="P351">
            <v>428.44641318400863</v>
          </cell>
          <cell r="Q351">
            <v>335.28358681599138</v>
          </cell>
          <cell r="R351">
            <v>573.88358681599152</v>
          </cell>
          <cell r="S351">
            <v>449.0964131840085</v>
          </cell>
          <cell r="T351">
            <v>0</v>
          </cell>
          <cell r="U351">
            <v>0</v>
          </cell>
          <cell r="W351">
            <v>45.32</v>
          </cell>
          <cell r="X351">
            <v>46.65</v>
          </cell>
          <cell r="Y351">
            <v>0</v>
          </cell>
          <cell r="Z351">
            <v>5702783.79</v>
          </cell>
          <cell r="AB351">
            <v>18.39</v>
          </cell>
          <cell r="AC351">
            <v>1140556.75</v>
          </cell>
          <cell r="AE351">
            <v>5.84</v>
          </cell>
          <cell r="AF351">
            <v>3.19</v>
          </cell>
          <cell r="AG351">
            <v>0</v>
          </cell>
          <cell r="AH351">
            <v>559923.21</v>
          </cell>
          <cell r="AJ351">
            <v>2.59</v>
          </cell>
          <cell r="AK351">
            <v>1.41</v>
          </cell>
          <cell r="AL351">
            <v>0</v>
          </cell>
          <cell r="AM351">
            <v>248028</v>
          </cell>
          <cell r="AO351">
            <v>125.78999999999999</v>
          </cell>
          <cell r="AP351">
            <v>60.629999999999995</v>
          </cell>
          <cell r="AQ351">
            <v>12.82</v>
          </cell>
          <cell r="AR351">
            <v>230783.79</v>
          </cell>
          <cell r="AT351">
            <v>2.59</v>
          </cell>
          <cell r="AU351">
            <v>2.5499999999999998</v>
          </cell>
          <cell r="AV351">
            <v>0</v>
          </cell>
          <cell r="AW351">
            <v>345747.24</v>
          </cell>
          <cell r="AY351">
            <v>1.55</v>
          </cell>
          <cell r="AZ351">
            <v>0.85</v>
          </cell>
          <cell r="BA351">
            <v>0</v>
          </cell>
          <cell r="BB351">
            <v>139759.20000000001</v>
          </cell>
          <cell r="BD351">
            <v>5.19</v>
          </cell>
          <cell r="BE351">
            <v>2.83</v>
          </cell>
          <cell r="BF351">
            <v>0</v>
          </cell>
          <cell r="BG351">
            <v>205512.5</v>
          </cell>
          <cell r="BI351">
            <v>2.59</v>
          </cell>
          <cell r="BJ351">
            <v>1.41</v>
          </cell>
          <cell r="BK351">
            <v>0</v>
          </cell>
          <cell r="BL351">
            <v>275736</v>
          </cell>
          <cell r="BN351">
            <v>3.89</v>
          </cell>
          <cell r="BO351">
            <v>2.12</v>
          </cell>
          <cell r="BP351">
            <v>0</v>
          </cell>
          <cell r="BQ351">
            <v>154006.25</v>
          </cell>
          <cell r="BS351">
            <v>2.59</v>
          </cell>
          <cell r="BT351">
            <v>1.41</v>
          </cell>
          <cell r="BU351">
            <v>0</v>
          </cell>
          <cell r="BV351">
            <v>426700</v>
          </cell>
          <cell r="BX351">
            <v>2.59</v>
          </cell>
          <cell r="BY351">
            <v>1.41</v>
          </cell>
          <cell r="BZ351">
            <v>0</v>
          </cell>
          <cell r="CA351">
            <v>369656</v>
          </cell>
          <cell r="CC351">
            <v>5.19</v>
          </cell>
          <cell r="CD351">
            <v>2.83</v>
          </cell>
          <cell r="CE351">
            <v>0</v>
          </cell>
          <cell r="CF351">
            <v>246615</v>
          </cell>
          <cell r="CH351">
            <v>10045807.73</v>
          </cell>
          <cell r="CJ351">
            <v>9815023.9400000013</v>
          </cell>
        </row>
        <row r="352">
          <cell r="A352" t="str">
            <v>1902202000200</v>
          </cell>
          <cell r="B352" t="str">
            <v>KEENEYVILLE SCHOOL DISTRICT 20</v>
          </cell>
          <cell r="C352" t="str">
            <v>DUPAGE</v>
          </cell>
          <cell r="D352" t="str">
            <v>Elementary</v>
          </cell>
          <cell r="E352">
            <v>1526</v>
          </cell>
          <cell r="G352">
            <v>643.5</v>
          </cell>
          <cell r="H352">
            <v>867</v>
          </cell>
          <cell r="I352">
            <v>867</v>
          </cell>
          <cell r="K352">
            <v>990</v>
          </cell>
          <cell r="L352">
            <v>974.5</v>
          </cell>
          <cell r="M352">
            <v>536</v>
          </cell>
          <cell r="N352">
            <v>0</v>
          </cell>
          <cell r="P352">
            <v>373.61767626613704</v>
          </cell>
          <cell r="Q352">
            <v>269.88232373386296</v>
          </cell>
          <cell r="R352">
            <v>503.38232373386296</v>
          </cell>
          <cell r="S352">
            <v>363.61767626613704</v>
          </cell>
          <cell r="T352">
            <v>0</v>
          </cell>
          <cell r="U352">
            <v>0</v>
          </cell>
          <cell r="W352">
            <v>38.4</v>
          </cell>
          <cell r="X352">
            <v>39.71</v>
          </cell>
          <cell r="Y352">
            <v>0</v>
          </cell>
          <cell r="Z352">
            <v>4843366.7699999996</v>
          </cell>
          <cell r="AB352">
            <v>15.62</v>
          </cell>
          <cell r="AC352">
            <v>968673.35</v>
          </cell>
          <cell r="AE352">
            <v>4.95</v>
          </cell>
          <cell r="AF352">
            <v>2.68</v>
          </cell>
          <cell r="AG352">
            <v>0</v>
          </cell>
          <cell r="AH352">
            <v>473113.41</v>
          </cell>
          <cell r="AJ352">
            <v>2.2000000000000002</v>
          </cell>
          <cell r="AK352">
            <v>1.19</v>
          </cell>
          <cell r="AL352">
            <v>0</v>
          </cell>
          <cell r="AM352">
            <v>210203.73</v>
          </cell>
          <cell r="AO352">
            <v>106.78</v>
          </cell>
          <cell r="AP352">
            <v>43.2</v>
          </cell>
          <cell r="AQ352">
            <v>10.82</v>
          </cell>
          <cell r="AR352">
            <v>185912.72</v>
          </cell>
          <cell r="AT352">
            <v>2.2000000000000002</v>
          </cell>
          <cell r="AU352">
            <v>2.14</v>
          </cell>
          <cell r="AV352">
            <v>0</v>
          </cell>
          <cell r="AW352">
            <v>291934.44</v>
          </cell>
          <cell r="AY352">
            <v>1.32</v>
          </cell>
          <cell r="AZ352">
            <v>0.71</v>
          </cell>
          <cell r="BA352">
            <v>0</v>
          </cell>
          <cell r="BB352">
            <v>118212.99</v>
          </cell>
          <cell r="BD352">
            <v>4.4000000000000004</v>
          </cell>
          <cell r="BE352">
            <v>2.38</v>
          </cell>
          <cell r="BF352">
            <v>0</v>
          </cell>
          <cell r="BG352">
            <v>173737.5</v>
          </cell>
          <cell r="BI352">
            <v>2.2000000000000002</v>
          </cell>
          <cell r="BJ352">
            <v>1.19</v>
          </cell>
          <cell r="BK352">
            <v>0</v>
          </cell>
          <cell r="BL352">
            <v>233686.26</v>
          </cell>
          <cell r="BN352">
            <v>3.3</v>
          </cell>
          <cell r="BO352">
            <v>1.78</v>
          </cell>
          <cell r="BP352">
            <v>0</v>
          </cell>
          <cell r="BQ352">
            <v>130175</v>
          </cell>
          <cell r="BS352">
            <v>2.2000000000000002</v>
          </cell>
          <cell r="BT352">
            <v>1.19</v>
          </cell>
          <cell r="BU352">
            <v>0</v>
          </cell>
          <cell r="BV352">
            <v>361628.25</v>
          </cell>
          <cell r="BX352">
            <v>2.2000000000000002</v>
          </cell>
          <cell r="BY352">
            <v>1.19</v>
          </cell>
          <cell r="BZ352">
            <v>0</v>
          </cell>
          <cell r="CA352">
            <v>313283.46000000002</v>
          </cell>
          <cell r="CC352">
            <v>4.4000000000000004</v>
          </cell>
          <cell r="CD352">
            <v>2.38</v>
          </cell>
          <cell r="CE352">
            <v>0</v>
          </cell>
          <cell r="CF352">
            <v>208485</v>
          </cell>
          <cell r="CH352">
            <v>8512412.879999999</v>
          </cell>
          <cell r="CJ352">
            <v>8326500.1599999992</v>
          </cell>
        </row>
        <row r="353">
          <cell r="A353" t="str">
            <v>1902202500200</v>
          </cell>
          <cell r="B353" t="str">
            <v>BENJAMIN SCHOOL DISTRICT 25</v>
          </cell>
          <cell r="C353" t="str">
            <v>DUPAGE</v>
          </cell>
          <cell r="D353" t="str">
            <v>Elementary</v>
          </cell>
          <cell r="E353">
            <v>602.54</v>
          </cell>
          <cell r="G353">
            <v>248.82</v>
          </cell>
          <cell r="H353">
            <v>349.31</v>
          </cell>
          <cell r="I353">
            <v>349.31</v>
          </cell>
          <cell r="K353">
            <v>399.71999999999991</v>
          </cell>
          <cell r="L353">
            <v>395.30999999999995</v>
          </cell>
          <cell r="M353">
            <v>202.82</v>
          </cell>
          <cell r="N353">
            <v>0</v>
          </cell>
          <cell r="P353">
            <v>51.58356878939361</v>
          </cell>
          <cell r="Q353">
            <v>197.23643121060638</v>
          </cell>
          <cell r="R353">
            <v>72.41643121060639</v>
          </cell>
          <cell r="S353">
            <v>276.89356878939361</v>
          </cell>
          <cell r="T353">
            <v>0</v>
          </cell>
          <cell r="U353">
            <v>0</v>
          </cell>
          <cell r="W353">
            <v>13.3</v>
          </cell>
          <cell r="X353">
            <v>14.69</v>
          </cell>
          <cell r="Y353">
            <v>0</v>
          </cell>
          <cell r="Z353">
            <v>1735575.93</v>
          </cell>
          <cell r="AB353">
            <v>5.59</v>
          </cell>
          <cell r="AC353">
            <v>347115.18</v>
          </cell>
          <cell r="AE353">
            <v>1.99</v>
          </cell>
          <cell r="AF353">
            <v>1.01</v>
          </cell>
          <cell r="AG353">
            <v>0</v>
          </cell>
          <cell r="AH353">
            <v>186021</v>
          </cell>
          <cell r="AJ353">
            <v>0.88</v>
          </cell>
          <cell r="AK353">
            <v>0.45</v>
          </cell>
          <cell r="AL353">
            <v>0</v>
          </cell>
          <cell r="AM353">
            <v>82469.31</v>
          </cell>
          <cell r="AO353">
            <v>38.710000000000008</v>
          </cell>
          <cell r="AP353">
            <v>9.19</v>
          </cell>
          <cell r="AQ353">
            <v>4.2699999999999996</v>
          </cell>
          <cell r="AR353">
            <v>59763.68</v>
          </cell>
          <cell r="AT353">
            <v>0.88</v>
          </cell>
          <cell r="AU353">
            <v>0.81</v>
          </cell>
          <cell r="AV353">
            <v>0</v>
          </cell>
          <cell r="AW353">
            <v>113679.54</v>
          </cell>
          <cell r="AY353">
            <v>0.53</v>
          </cell>
          <cell r="AZ353">
            <v>0.27</v>
          </cell>
          <cell r="BA353">
            <v>0</v>
          </cell>
          <cell r="BB353">
            <v>46586.400000000001</v>
          </cell>
          <cell r="BD353">
            <v>1.77</v>
          </cell>
          <cell r="BE353">
            <v>0.9</v>
          </cell>
          <cell r="BF353">
            <v>0</v>
          </cell>
          <cell r="BG353">
            <v>68418.75</v>
          </cell>
          <cell r="BI353">
            <v>0.88</v>
          </cell>
          <cell r="BJ353">
            <v>0.45</v>
          </cell>
          <cell r="BK353">
            <v>0</v>
          </cell>
          <cell r="BL353">
            <v>91682.22</v>
          </cell>
          <cell r="BN353">
            <v>1.33</v>
          </cell>
          <cell r="BO353">
            <v>0.67</v>
          </cell>
          <cell r="BP353">
            <v>0</v>
          </cell>
          <cell r="BQ353">
            <v>51250</v>
          </cell>
          <cell r="BS353">
            <v>0.88</v>
          </cell>
          <cell r="BT353">
            <v>0.45</v>
          </cell>
          <cell r="BU353">
            <v>0</v>
          </cell>
          <cell r="BV353">
            <v>141877.75</v>
          </cell>
          <cell r="BX353">
            <v>0.88</v>
          </cell>
          <cell r="BY353">
            <v>0.45</v>
          </cell>
          <cell r="BZ353">
            <v>0</v>
          </cell>
          <cell r="CA353">
            <v>122910.62</v>
          </cell>
          <cell r="CC353">
            <v>1.77</v>
          </cell>
          <cell r="CD353">
            <v>0.9</v>
          </cell>
          <cell r="CE353">
            <v>0</v>
          </cell>
          <cell r="CF353">
            <v>82102.5</v>
          </cell>
          <cell r="CH353">
            <v>3129452.8800000004</v>
          </cell>
          <cell r="CJ353">
            <v>3069689.2</v>
          </cell>
        </row>
        <row r="354">
          <cell r="A354" t="str">
            <v>1902203300200</v>
          </cell>
          <cell r="B354" t="str">
            <v>WEST CHICAGO SCHOOL DIST 33</v>
          </cell>
          <cell r="C354" t="str">
            <v>DUPAGE</v>
          </cell>
          <cell r="D354" t="str">
            <v>Elementary</v>
          </cell>
          <cell r="E354">
            <v>4132.71</v>
          </cell>
          <cell r="G354">
            <v>1788.48</v>
          </cell>
          <cell r="H354">
            <v>2286.3200000000002</v>
          </cell>
          <cell r="I354">
            <v>2286.3200000000002</v>
          </cell>
          <cell r="K354">
            <v>2791.3900000000003</v>
          </cell>
          <cell r="L354">
            <v>2733.48</v>
          </cell>
          <cell r="M354">
            <v>1341.3200000000002</v>
          </cell>
          <cell r="N354">
            <v>0</v>
          </cell>
          <cell r="P354">
            <v>1297.2756446451358</v>
          </cell>
          <cell r="Q354">
            <v>491.20435535486422</v>
          </cell>
          <cell r="R354">
            <v>1658.3843553548641</v>
          </cell>
          <cell r="S354">
            <v>627.93564464513611</v>
          </cell>
          <cell r="T354">
            <v>0</v>
          </cell>
          <cell r="U354">
            <v>0</v>
          </cell>
          <cell r="W354">
            <v>111.04</v>
          </cell>
          <cell r="X354">
            <v>108.03</v>
          </cell>
          <cell r="Y354">
            <v>0</v>
          </cell>
          <cell r="Z354">
            <v>13583873.49</v>
          </cell>
          <cell r="AB354">
            <v>43.81</v>
          </cell>
          <cell r="AC354">
            <v>2716774.69</v>
          </cell>
          <cell r="AE354">
            <v>13.95</v>
          </cell>
          <cell r="AF354">
            <v>6.7</v>
          </cell>
          <cell r="AG354">
            <v>0</v>
          </cell>
          <cell r="AH354">
            <v>1280444.55</v>
          </cell>
          <cell r="AJ354">
            <v>6.2</v>
          </cell>
          <cell r="AK354">
            <v>2.98</v>
          </cell>
          <cell r="AL354">
            <v>0</v>
          </cell>
          <cell r="AM354">
            <v>569224.26</v>
          </cell>
          <cell r="AO354">
            <v>298.20999999999998</v>
          </cell>
          <cell r="AP354">
            <v>185.79000000000002</v>
          </cell>
          <cell r="AQ354">
            <v>29.31</v>
          </cell>
          <cell r="AR354">
            <v>597289.31999999995</v>
          </cell>
          <cell r="AT354">
            <v>6.2</v>
          </cell>
          <cell r="AU354">
            <v>5.36</v>
          </cell>
          <cell r="AV354">
            <v>0</v>
          </cell>
          <cell r="AW354">
            <v>777594.96</v>
          </cell>
          <cell r="AY354">
            <v>3.72</v>
          </cell>
          <cell r="AZ354">
            <v>1.78</v>
          </cell>
          <cell r="BA354">
            <v>0</v>
          </cell>
          <cell r="BB354">
            <v>320281.5</v>
          </cell>
          <cell r="BD354">
            <v>12.4</v>
          </cell>
          <cell r="BE354">
            <v>5.96</v>
          </cell>
          <cell r="BF354">
            <v>0</v>
          </cell>
          <cell r="BG354">
            <v>470475</v>
          </cell>
          <cell r="BI354">
            <v>6.2</v>
          </cell>
          <cell r="BJ354">
            <v>2.98</v>
          </cell>
          <cell r="BK354">
            <v>0</v>
          </cell>
          <cell r="BL354">
            <v>632814.12</v>
          </cell>
          <cell r="BN354">
            <v>9.3000000000000007</v>
          </cell>
          <cell r="BO354">
            <v>4.47</v>
          </cell>
          <cell r="BP354">
            <v>0</v>
          </cell>
          <cell r="BQ354">
            <v>352856.25</v>
          </cell>
          <cell r="BS354">
            <v>6.2</v>
          </cell>
          <cell r="BT354">
            <v>2.98</v>
          </cell>
          <cell r="BU354">
            <v>0</v>
          </cell>
          <cell r="BV354">
            <v>979276.5</v>
          </cell>
          <cell r="BX354">
            <v>6.2</v>
          </cell>
          <cell r="BY354">
            <v>2.98</v>
          </cell>
          <cell r="BZ354">
            <v>0</v>
          </cell>
          <cell r="CA354">
            <v>848360.52</v>
          </cell>
          <cell r="CC354">
            <v>12.4</v>
          </cell>
          <cell r="CD354">
            <v>5.96</v>
          </cell>
          <cell r="CE354">
            <v>0</v>
          </cell>
          <cell r="CF354">
            <v>564570</v>
          </cell>
          <cell r="CH354">
            <v>23693835.160000004</v>
          </cell>
          <cell r="CJ354">
            <v>23096545.840000004</v>
          </cell>
        </row>
        <row r="355">
          <cell r="A355" t="str">
            <v>1902203400200</v>
          </cell>
          <cell r="B355" t="str">
            <v>WINFIELD SCHOOL DISTRICT 34</v>
          </cell>
          <cell r="C355" t="str">
            <v>DUPAGE</v>
          </cell>
          <cell r="D355" t="str">
            <v>Elementary</v>
          </cell>
          <cell r="E355">
            <v>283.47000000000003</v>
          </cell>
          <cell r="G355">
            <v>114.49</v>
          </cell>
          <cell r="H355">
            <v>166.32</v>
          </cell>
          <cell r="I355">
            <v>166.32</v>
          </cell>
          <cell r="K355">
            <v>177.80999999999997</v>
          </cell>
          <cell r="L355">
            <v>175.15</v>
          </cell>
          <cell r="M355">
            <v>105.66</v>
          </cell>
          <cell r="N355">
            <v>0</v>
          </cell>
          <cell r="P355">
            <v>30.305337060645986</v>
          </cell>
          <cell r="Q355">
            <v>84.184662939354013</v>
          </cell>
          <cell r="R355">
            <v>44.024662939354009</v>
          </cell>
          <cell r="S355">
            <v>122.29533706064598</v>
          </cell>
          <cell r="T355">
            <v>0</v>
          </cell>
          <cell r="U355">
            <v>0</v>
          </cell>
          <cell r="W355">
            <v>6.22</v>
          </cell>
          <cell r="X355">
            <v>7.09</v>
          </cell>
          <cell r="Y355">
            <v>0</v>
          </cell>
          <cell r="Z355">
            <v>825313.17</v>
          </cell>
          <cell r="AB355">
            <v>2.66</v>
          </cell>
          <cell r="AC355">
            <v>165062.63</v>
          </cell>
          <cell r="AE355">
            <v>0.88</v>
          </cell>
          <cell r="AF355">
            <v>0.52</v>
          </cell>
          <cell r="AG355">
            <v>0</v>
          </cell>
          <cell r="AH355">
            <v>86809.8</v>
          </cell>
          <cell r="AJ355">
            <v>0.39</v>
          </cell>
          <cell r="AK355">
            <v>0.23</v>
          </cell>
          <cell r="AL355">
            <v>0</v>
          </cell>
          <cell r="AM355">
            <v>38444.339999999997</v>
          </cell>
          <cell r="AO355">
            <v>18.36</v>
          </cell>
          <cell r="AP355">
            <v>4.41</v>
          </cell>
          <cell r="AQ355">
            <v>2.0099999999999998</v>
          </cell>
          <cell r="AR355">
            <v>28400.15</v>
          </cell>
          <cell r="AT355">
            <v>0.39</v>
          </cell>
          <cell r="AU355">
            <v>0.42</v>
          </cell>
          <cell r="AV355">
            <v>0</v>
          </cell>
          <cell r="AW355">
            <v>54485.46</v>
          </cell>
          <cell r="AY355">
            <v>0.23</v>
          </cell>
          <cell r="AZ355">
            <v>0.14000000000000001</v>
          </cell>
          <cell r="BA355">
            <v>0</v>
          </cell>
          <cell r="BB355">
            <v>21546.21</v>
          </cell>
          <cell r="BD355">
            <v>0.79</v>
          </cell>
          <cell r="BE355">
            <v>0.46</v>
          </cell>
          <cell r="BF355">
            <v>0</v>
          </cell>
          <cell r="BG355">
            <v>32031.25</v>
          </cell>
          <cell r="BI355">
            <v>0.39</v>
          </cell>
          <cell r="BJ355">
            <v>0.23</v>
          </cell>
          <cell r="BK355">
            <v>0</v>
          </cell>
          <cell r="BL355">
            <v>42739.08</v>
          </cell>
          <cell r="BN355">
            <v>0.59</v>
          </cell>
          <cell r="BO355">
            <v>0.35</v>
          </cell>
          <cell r="BP355">
            <v>0</v>
          </cell>
          <cell r="BQ355">
            <v>24087.5</v>
          </cell>
          <cell r="BS355">
            <v>0.39</v>
          </cell>
          <cell r="BT355">
            <v>0.23</v>
          </cell>
          <cell r="BU355">
            <v>0</v>
          </cell>
          <cell r="BV355">
            <v>66138.5</v>
          </cell>
          <cell r="BX355">
            <v>0.39</v>
          </cell>
          <cell r="BY355">
            <v>0.23</v>
          </cell>
          <cell r="BZ355">
            <v>0</v>
          </cell>
          <cell r="CA355">
            <v>57296.68</v>
          </cell>
          <cell r="CC355">
            <v>0.79</v>
          </cell>
          <cell r="CD355">
            <v>0.46</v>
          </cell>
          <cell r="CE355">
            <v>0</v>
          </cell>
          <cell r="CF355">
            <v>38437.5</v>
          </cell>
          <cell r="CH355">
            <v>1480792.27</v>
          </cell>
          <cell r="CJ355">
            <v>1452392.12</v>
          </cell>
        </row>
        <row r="356">
          <cell r="A356" t="str">
            <v>1902204100200</v>
          </cell>
          <cell r="B356" t="str">
            <v>GLEN ELLYN SCHOOL DISTRICT 41</v>
          </cell>
          <cell r="C356" t="str">
            <v>DUPAGE</v>
          </cell>
          <cell r="D356" t="str">
            <v>Elementary</v>
          </cell>
          <cell r="E356">
            <v>3461.75</v>
          </cell>
          <cell r="G356">
            <v>1511.5</v>
          </cell>
          <cell r="H356">
            <v>1907</v>
          </cell>
          <cell r="I356">
            <v>1907</v>
          </cell>
          <cell r="K356">
            <v>2305.25</v>
          </cell>
          <cell r="L356">
            <v>2262</v>
          </cell>
          <cell r="M356">
            <v>1156.5</v>
          </cell>
          <cell r="N356">
            <v>0</v>
          </cell>
          <cell r="P356">
            <v>324.98244844229924</v>
          </cell>
          <cell r="Q356">
            <v>1186.5175515577007</v>
          </cell>
          <cell r="R356">
            <v>410.01755155770076</v>
          </cell>
          <cell r="S356">
            <v>1496.9824484422993</v>
          </cell>
          <cell r="T356">
            <v>0</v>
          </cell>
          <cell r="U356">
            <v>0</v>
          </cell>
          <cell r="W356">
            <v>80.989999999999995</v>
          </cell>
          <cell r="X356">
            <v>80.38</v>
          </cell>
          <cell r="Y356">
            <v>0</v>
          </cell>
          <cell r="Z356">
            <v>10006069.59</v>
          </cell>
          <cell r="AB356">
            <v>32.270000000000003</v>
          </cell>
          <cell r="AC356">
            <v>2001213.91</v>
          </cell>
          <cell r="AE356">
            <v>11.52</v>
          </cell>
          <cell r="AF356">
            <v>5.78</v>
          </cell>
          <cell r="AG356">
            <v>0</v>
          </cell>
          <cell r="AH356">
            <v>1072721.1000000001</v>
          </cell>
          <cell r="AJ356">
            <v>5.12</v>
          </cell>
          <cell r="AK356">
            <v>2.57</v>
          </cell>
          <cell r="AL356">
            <v>0</v>
          </cell>
          <cell r="AM356">
            <v>476833.83</v>
          </cell>
          <cell r="AO356">
            <v>223.24</v>
          </cell>
          <cell r="AP356">
            <v>59.89</v>
          </cell>
          <cell r="AQ356">
            <v>24.55</v>
          </cell>
          <cell r="AR356">
            <v>352926.4</v>
          </cell>
          <cell r="AT356">
            <v>5.12</v>
          </cell>
          <cell r="AU356">
            <v>4.62</v>
          </cell>
          <cell r="AV356">
            <v>0</v>
          </cell>
          <cell r="AW356">
            <v>655170.84</v>
          </cell>
          <cell r="AY356">
            <v>3.07</v>
          </cell>
          <cell r="AZ356">
            <v>1.54</v>
          </cell>
          <cell r="BA356">
            <v>0</v>
          </cell>
          <cell r="BB356">
            <v>268454.13</v>
          </cell>
          <cell r="BD356">
            <v>10.24</v>
          </cell>
          <cell r="BE356">
            <v>5.14</v>
          </cell>
          <cell r="BF356">
            <v>0</v>
          </cell>
          <cell r="BG356">
            <v>394112.5</v>
          </cell>
          <cell r="BI356">
            <v>5.12</v>
          </cell>
          <cell r="BJ356">
            <v>2.57</v>
          </cell>
          <cell r="BK356">
            <v>0</v>
          </cell>
          <cell r="BL356">
            <v>530102.46</v>
          </cell>
          <cell r="BN356">
            <v>7.68</v>
          </cell>
          <cell r="BO356">
            <v>3.85</v>
          </cell>
          <cell r="BP356">
            <v>0</v>
          </cell>
          <cell r="BQ356">
            <v>295456.25</v>
          </cell>
          <cell r="BS356">
            <v>5.12</v>
          </cell>
          <cell r="BT356">
            <v>2.57</v>
          </cell>
          <cell r="BU356">
            <v>0</v>
          </cell>
          <cell r="BV356">
            <v>820330.75</v>
          </cell>
          <cell r="BX356">
            <v>5.12</v>
          </cell>
          <cell r="BY356">
            <v>2.57</v>
          </cell>
          <cell r="BZ356">
            <v>0</v>
          </cell>
          <cell r="CA356">
            <v>710663.66</v>
          </cell>
          <cell r="CC356">
            <v>10.24</v>
          </cell>
          <cell r="CD356">
            <v>5.14</v>
          </cell>
          <cell r="CE356">
            <v>0</v>
          </cell>
          <cell r="CF356">
            <v>472935</v>
          </cell>
          <cell r="CH356">
            <v>18056990.420000002</v>
          </cell>
          <cell r="CJ356">
            <v>17704064.020000003</v>
          </cell>
        </row>
        <row r="357">
          <cell r="A357" t="str">
            <v>1902204400200</v>
          </cell>
          <cell r="B357" t="str">
            <v>LOMBARD SCHOOL DISTRICT 44</v>
          </cell>
          <cell r="C357" t="str">
            <v>DUPAGE</v>
          </cell>
          <cell r="D357" t="str">
            <v>Elementary</v>
          </cell>
          <cell r="E357">
            <v>3092.5</v>
          </cell>
          <cell r="G357">
            <v>1365.25</v>
          </cell>
          <cell r="H357">
            <v>1685</v>
          </cell>
          <cell r="I357">
            <v>1685</v>
          </cell>
          <cell r="K357">
            <v>2028.5</v>
          </cell>
          <cell r="L357">
            <v>1986.25</v>
          </cell>
          <cell r="M357">
            <v>1064</v>
          </cell>
          <cell r="N357">
            <v>0</v>
          </cell>
          <cell r="P357">
            <v>513.38144414392264</v>
          </cell>
          <cell r="Q357">
            <v>851.86855585607736</v>
          </cell>
          <cell r="R357">
            <v>633.61855585607736</v>
          </cell>
          <cell r="S357">
            <v>1051.3814441439226</v>
          </cell>
          <cell r="T357">
            <v>0</v>
          </cell>
          <cell r="U357">
            <v>0</v>
          </cell>
          <cell r="W357">
            <v>76.81</v>
          </cell>
          <cell r="X357">
            <v>73.73</v>
          </cell>
          <cell r="Y357">
            <v>0</v>
          </cell>
          <cell r="Z357">
            <v>9334533.7799999993</v>
          </cell>
          <cell r="AB357">
            <v>30.1</v>
          </cell>
          <cell r="AC357">
            <v>1866906.75</v>
          </cell>
          <cell r="AE357">
            <v>10.14</v>
          </cell>
          <cell r="AF357">
            <v>5.32</v>
          </cell>
          <cell r="AG357">
            <v>0</v>
          </cell>
          <cell r="AH357">
            <v>958628.22</v>
          </cell>
          <cell r="AJ357">
            <v>4.5</v>
          </cell>
          <cell r="AK357">
            <v>2.36</v>
          </cell>
          <cell r="AL357">
            <v>0</v>
          </cell>
          <cell r="AM357">
            <v>425368.02</v>
          </cell>
          <cell r="AO357">
            <v>207.07000000000002</v>
          </cell>
          <cell r="AP357">
            <v>63.999999999999993</v>
          </cell>
          <cell r="AQ357">
            <v>21.93</v>
          </cell>
          <cell r="AR357">
            <v>337144.03</v>
          </cell>
          <cell r="AT357">
            <v>4.5</v>
          </cell>
          <cell r="AU357">
            <v>4.25</v>
          </cell>
          <cell r="AV357">
            <v>0</v>
          </cell>
          <cell r="AW357">
            <v>588577.5</v>
          </cell>
          <cell r="AY357">
            <v>2.7</v>
          </cell>
          <cell r="AZ357">
            <v>1.41</v>
          </cell>
          <cell r="BA357">
            <v>0</v>
          </cell>
          <cell r="BB357">
            <v>239337.63</v>
          </cell>
          <cell r="BD357">
            <v>9.01</v>
          </cell>
          <cell r="BE357">
            <v>4.72</v>
          </cell>
          <cell r="BF357">
            <v>0</v>
          </cell>
          <cell r="BG357">
            <v>351831.25</v>
          </cell>
          <cell r="BI357">
            <v>4.5</v>
          </cell>
          <cell r="BJ357">
            <v>2.36</v>
          </cell>
          <cell r="BK357">
            <v>0</v>
          </cell>
          <cell r="BL357">
            <v>472887.24</v>
          </cell>
          <cell r="BN357">
            <v>6.76</v>
          </cell>
          <cell r="BO357">
            <v>3.54</v>
          </cell>
          <cell r="BP357">
            <v>0</v>
          </cell>
          <cell r="BQ357">
            <v>263937.5</v>
          </cell>
          <cell r="BS357">
            <v>4.5</v>
          </cell>
          <cell r="BT357">
            <v>2.36</v>
          </cell>
          <cell r="BU357">
            <v>0</v>
          </cell>
          <cell r="BV357">
            <v>731790.5</v>
          </cell>
          <cell r="BX357">
            <v>4.5</v>
          </cell>
          <cell r="BY357">
            <v>2.36</v>
          </cell>
          <cell r="BZ357">
            <v>0</v>
          </cell>
          <cell r="CA357">
            <v>633960.04</v>
          </cell>
          <cell r="CC357">
            <v>9.01</v>
          </cell>
          <cell r="CD357">
            <v>4.72</v>
          </cell>
          <cell r="CE357">
            <v>0</v>
          </cell>
          <cell r="CF357">
            <v>422197.5</v>
          </cell>
          <cell r="CH357">
            <v>16627099.960000001</v>
          </cell>
          <cell r="CJ357">
            <v>16289955.930000002</v>
          </cell>
        </row>
        <row r="358">
          <cell r="A358" t="str">
            <v>1902204500200</v>
          </cell>
          <cell r="B358" t="str">
            <v>VILLA PARK SCHOOL DIST 45</v>
          </cell>
          <cell r="C358" t="str">
            <v>DUPAGE</v>
          </cell>
          <cell r="D358" t="str">
            <v>Elementary</v>
          </cell>
          <cell r="E358">
            <v>3265.05</v>
          </cell>
          <cell r="G358">
            <v>1318.32</v>
          </cell>
          <cell r="H358">
            <v>1887.48</v>
          </cell>
          <cell r="I358">
            <v>1887.48</v>
          </cell>
          <cell r="K358">
            <v>2133.23</v>
          </cell>
          <cell r="L358">
            <v>2073.98</v>
          </cell>
          <cell r="M358">
            <v>1131.82</v>
          </cell>
          <cell r="N358">
            <v>0</v>
          </cell>
          <cell r="P358">
            <v>712.79668276249299</v>
          </cell>
          <cell r="Q358">
            <v>605.52331723750694</v>
          </cell>
          <cell r="R358">
            <v>1020.533317237507</v>
          </cell>
          <cell r="S358">
            <v>866.94668276249297</v>
          </cell>
          <cell r="T358">
            <v>0</v>
          </cell>
          <cell r="U358">
            <v>0</v>
          </cell>
          <cell r="W358">
            <v>77.790000000000006</v>
          </cell>
          <cell r="X358">
            <v>85.7</v>
          </cell>
          <cell r="Y358">
            <v>0</v>
          </cell>
          <cell r="Z358">
            <v>10137524.43</v>
          </cell>
          <cell r="AB358">
            <v>32.69</v>
          </cell>
          <cell r="AC358">
            <v>2027504.88</v>
          </cell>
          <cell r="AE358">
            <v>10.66</v>
          </cell>
          <cell r="AF358">
            <v>5.65</v>
          </cell>
          <cell r="AG358">
            <v>0</v>
          </cell>
          <cell r="AH358">
            <v>1011334.17</v>
          </cell>
          <cell r="AJ358">
            <v>4.74</v>
          </cell>
          <cell r="AK358">
            <v>2.5099999999999998</v>
          </cell>
          <cell r="AL358">
            <v>0</v>
          </cell>
          <cell r="AM358">
            <v>449550.75</v>
          </cell>
          <cell r="AO358">
            <v>224.08</v>
          </cell>
          <cell r="AP358">
            <v>94.179999999999978</v>
          </cell>
          <cell r="AQ358">
            <v>23.15</v>
          </cell>
          <cell r="AR358">
            <v>394600.17</v>
          </cell>
          <cell r="AT358">
            <v>4.74</v>
          </cell>
          <cell r="AU358">
            <v>4.5199999999999996</v>
          </cell>
          <cell r="AV358">
            <v>0</v>
          </cell>
          <cell r="AW358">
            <v>622883.16</v>
          </cell>
          <cell r="AY358">
            <v>2.84</v>
          </cell>
          <cell r="AZ358">
            <v>1.5</v>
          </cell>
          <cell r="BA358">
            <v>0</v>
          </cell>
          <cell r="BB358">
            <v>252731.22</v>
          </cell>
          <cell r="BD358">
            <v>9.48</v>
          </cell>
          <cell r="BE358">
            <v>5.03</v>
          </cell>
          <cell r="BF358">
            <v>0</v>
          </cell>
          <cell r="BG358">
            <v>371818.75</v>
          </cell>
          <cell r="BI358">
            <v>4.74</v>
          </cell>
          <cell r="BJ358">
            <v>2.5099999999999998</v>
          </cell>
          <cell r="BK358">
            <v>0</v>
          </cell>
          <cell r="BL358">
            <v>499771.5</v>
          </cell>
          <cell r="BN358">
            <v>7.11</v>
          </cell>
          <cell r="BO358">
            <v>3.77</v>
          </cell>
          <cell r="BP358">
            <v>0</v>
          </cell>
          <cell r="BQ358">
            <v>278800</v>
          </cell>
          <cell r="BS358">
            <v>4.74</v>
          </cell>
          <cell r="BT358">
            <v>2.5099999999999998</v>
          </cell>
          <cell r="BU358">
            <v>0</v>
          </cell>
          <cell r="BV358">
            <v>773393.75</v>
          </cell>
          <cell r="BX358">
            <v>4.74</v>
          </cell>
          <cell r="BY358">
            <v>2.5099999999999998</v>
          </cell>
          <cell r="BZ358">
            <v>0</v>
          </cell>
          <cell r="CA358">
            <v>670001.5</v>
          </cell>
          <cell r="CC358">
            <v>9.48</v>
          </cell>
          <cell r="CD358">
            <v>5.03</v>
          </cell>
          <cell r="CE358">
            <v>0</v>
          </cell>
          <cell r="CF358">
            <v>446182.5</v>
          </cell>
          <cell r="CH358">
            <v>17936096.780000001</v>
          </cell>
          <cell r="CJ358">
            <v>17541496.609999999</v>
          </cell>
        </row>
        <row r="359">
          <cell r="A359" t="str">
            <v>1902204800200</v>
          </cell>
          <cell r="B359" t="str">
            <v>SALT CREEK SCHOOL DIST 48</v>
          </cell>
          <cell r="C359" t="str">
            <v>DUPAGE</v>
          </cell>
          <cell r="D359" t="str">
            <v>Elementary</v>
          </cell>
          <cell r="E359">
            <v>465.39</v>
          </cell>
          <cell r="G359">
            <v>211.82</v>
          </cell>
          <cell r="H359">
            <v>247.32</v>
          </cell>
          <cell r="I359">
            <v>247.32</v>
          </cell>
          <cell r="K359">
            <v>312.23</v>
          </cell>
          <cell r="L359">
            <v>305.98</v>
          </cell>
          <cell r="M359">
            <v>153.16</v>
          </cell>
          <cell r="N359">
            <v>0</v>
          </cell>
          <cell r="P359">
            <v>99.188265017206078</v>
          </cell>
          <cell r="Q359">
            <v>112.63173498279392</v>
          </cell>
          <cell r="R359">
            <v>115.81173498279392</v>
          </cell>
          <cell r="S359">
            <v>131.50826501720607</v>
          </cell>
          <cell r="T359">
            <v>0</v>
          </cell>
          <cell r="U359">
            <v>0</v>
          </cell>
          <cell r="W359">
            <v>12.24</v>
          </cell>
          <cell r="X359">
            <v>11.05</v>
          </cell>
          <cell r="Y359">
            <v>0</v>
          </cell>
          <cell r="Z359">
            <v>1444143.03</v>
          </cell>
          <cell r="AB359">
            <v>4.6500000000000004</v>
          </cell>
          <cell r="AC359">
            <v>288828.59999999998</v>
          </cell>
          <cell r="AE359">
            <v>1.56</v>
          </cell>
          <cell r="AF359">
            <v>0.76</v>
          </cell>
          <cell r="AG359">
            <v>0</v>
          </cell>
          <cell r="AH359">
            <v>143856.24</v>
          </cell>
          <cell r="AJ359">
            <v>0.69</v>
          </cell>
          <cell r="AK359">
            <v>0.34</v>
          </cell>
          <cell r="AL359">
            <v>0</v>
          </cell>
          <cell r="AM359">
            <v>63867.21</v>
          </cell>
          <cell r="AO359">
            <v>31.9</v>
          </cell>
          <cell r="AP359">
            <v>10.32</v>
          </cell>
          <cell r="AQ359">
            <v>3.3</v>
          </cell>
          <cell r="AR359">
            <v>52456.17</v>
          </cell>
          <cell r="AT359">
            <v>0.69</v>
          </cell>
          <cell r="AU359">
            <v>0.61</v>
          </cell>
          <cell r="AV359">
            <v>0</v>
          </cell>
          <cell r="AW359">
            <v>87445.8</v>
          </cell>
          <cell r="AY359">
            <v>0.41</v>
          </cell>
          <cell r="AZ359">
            <v>0.2</v>
          </cell>
          <cell r="BA359">
            <v>0</v>
          </cell>
          <cell r="BB359">
            <v>35522.129999999997</v>
          </cell>
          <cell r="BD359">
            <v>1.38</v>
          </cell>
          <cell r="BE359">
            <v>0.68</v>
          </cell>
          <cell r="BF359">
            <v>0</v>
          </cell>
          <cell r="BG359">
            <v>52787.5</v>
          </cell>
          <cell r="BI359">
            <v>0.69</v>
          </cell>
          <cell r="BJ359">
            <v>0.34</v>
          </cell>
          <cell r="BK359">
            <v>0</v>
          </cell>
          <cell r="BL359">
            <v>71002.02</v>
          </cell>
          <cell r="BN359">
            <v>1.04</v>
          </cell>
          <cell r="BO359">
            <v>0.51</v>
          </cell>
          <cell r="BP359">
            <v>0</v>
          </cell>
          <cell r="BQ359">
            <v>39718.75</v>
          </cell>
          <cell r="BS359">
            <v>0.69</v>
          </cell>
          <cell r="BT359">
            <v>0.34</v>
          </cell>
          <cell r="BU359">
            <v>0</v>
          </cell>
          <cell r="BV359">
            <v>109875.25</v>
          </cell>
          <cell r="BX359">
            <v>0.69</v>
          </cell>
          <cell r="BY359">
            <v>0.34</v>
          </cell>
          <cell r="BZ359">
            <v>0</v>
          </cell>
          <cell r="CA359">
            <v>95186.42</v>
          </cell>
          <cell r="CC359">
            <v>1.38</v>
          </cell>
          <cell r="CD359">
            <v>0.68</v>
          </cell>
          <cell r="CE359">
            <v>0</v>
          </cell>
          <cell r="CF359">
            <v>63345</v>
          </cell>
          <cell r="CH359">
            <v>2548034.1199999996</v>
          </cell>
          <cell r="CJ359">
            <v>2495577.9499999997</v>
          </cell>
        </row>
        <row r="360">
          <cell r="A360" t="str">
            <v>1902205300200</v>
          </cell>
          <cell r="B360" t="str">
            <v>BUTLER SCHOOL DISTRICT 53</v>
          </cell>
          <cell r="C360" t="str">
            <v>DUPAGE</v>
          </cell>
          <cell r="D360" t="str">
            <v>Elementary</v>
          </cell>
          <cell r="E360">
            <v>522.5</v>
          </cell>
          <cell r="G360">
            <v>201.5</v>
          </cell>
          <cell r="H360">
            <v>319.5</v>
          </cell>
          <cell r="I360">
            <v>319.5</v>
          </cell>
          <cell r="K360">
            <v>326</v>
          </cell>
          <cell r="L360">
            <v>324.5</v>
          </cell>
          <cell r="M360">
            <v>196.5</v>
          </cell>
          <cell r="N360">
            <v>0</v>
          </cell>
          <cell r="P360">
            <v>10.829174664107486</v>
          </cell>
          <cell r="Q360">
            <v>190.67082533589252</v>
          </cell>
          <cell r="R360">
            <v>17.170825335892513</v>
          </cell>
          <cell r="S360">
            <v>302.32917466410748</v>
          </cell>
          <cell r="T360">
            <v>0</v>
          </cell>
          <cell r="U360">
            <v>0</v>
          </cell>
          <cell r="W360">
            <v>10.25</v>
          </cell>
          <cell r="X360">
            <v>12.95</v>
          </cell>
          <cell r="Y360">
            <v>0</v>
          </cell>
          <cell r="Z360">
            <v>1438562.4</v>
          </cell>
          <cell r="AB360">
            <v>4.6399999999999997</v>
          </cell>
          <cell r="AC360">
            <v>287712.48</v>
          </cell>
          <cell r="AE360">
            <v>1.63</v>
          </cell>
          <cell r="AF360">
            <v>0.98</v>
          </cell>
          <cell r="AG360">
            <v>0</v>
          </cell>
          <cell r="AH360">
            <v>161838.26999999999</v>
          </cell>
          <cell r="AJ360">
            <v>0.72</v>
          </cell>
          <cell r="AK360">
            <v>0.43</v>
          </cell>
          <cell r="AL360">
            <v>0</v>
          </cell>
          <cell r="AM360">
            <v>71308.05</v>
          </cell>
          <cell r="AO360">
            <v>32.29</v>
          </cell>
          <cell r="AP360">
            <v>4.38</v>
          </cell>
          <cell r="AQ360">
            <v>3.7</v>
          </cell>
          <cell r="AR360">
            <v>45957.48</v>
          </cell>
          <cell r="AT360">
            <v>0.72</v>
          </cell>
          <cell r="AU360">
            <v>0.78</v>
          </cell>
          <cell r="AV360">
            <v>0</v>
          </cell>
          <cell r="AW360">
            <v>100899</v>
          </cell>
          <cell r="AY360">
            <v>0.43</v>
          </cell>
          <cell r="AZ360">
            <v>0.26</v>
          </cell>
          <cell r="BA360">
            <v>0</v>
          </cell>
          <cell r="BB360">
            <v>40180.769999999997</v>
          </cell>
          <cell r="BD360">
            <v>1.44</v>
          </cell>
          <cell r="BE360">
            <v>0.87</v>
          </cell>
          <cell r="BF360">
            <v>0</v>
          </cell>
          <cell r="BG360">
            <v>59193.75</v>
          </cell>
          <cell r="BI360">
            <v>0.72</v>
          </cell>
          <cell r="BJ360">
            <v>0.43</v>
          </cell>
          <cell r="BK360">
            <v>0</v>
          </cell>
          <cell r="BL360">
            <v>79274.100000000006</v>
          </cell>
          <cell r="BN360">
            <v>1.08</v>
          </cell>
          <cell r="BO360">
            <v>0.65</v>
          </cell>
          <cell r="BP360">
            <v>0</v>
          </cell>
          <cell r="BQ360">
            <v>44331.25</v>
          </cell>
          <cell r="BS360">
            <v>0.72</v>
          </cell>
          <cell r="BT360">
            <v>0.43</v>
          </cell>
          <cell r="BU360">
            <v>0</v>
          </cell>
          <cell r="BV360">
            <v>122676.25</v>
          </cell>
          <cell r="BX360">
            <v>0.72</v>
          </cell>
          <cell r="BY360">
            <v>0.43</v>
          </cell>
          <cell r="BZ360">
            <v>0</v>
          </cell>
          <cell r="CA360">
            <v>106276.1</v>
          </cell>
          <cell r="CC360">
            <v>1.44</v>
          </cell>
          <cell r="CD360">
            <v>0.87</v>
          </cell>
          <cell r="CE360">
            <v>0</v>
          </cell>
          <cell r="CF360">
            <v>71032.5</v>
          </cell>
          <cell r="CH360">
            <v>2629242.4</v>
          </cell>
          <cell r="CJ360">
            <v>2583284.92</v>
          </cell>
        </row>
        <row r="361">
          <cell r="A361" t="str">
            <v>1902205800200</v>
          </cell>
          <cell r="B361" t="str">
            <v>DOWNERS GROVE GRADE SCH DIST 58</v>
          </cell>
          <cell r="C361" t="str">
            <v>DUPAGE</v>
          </cell>
          <cell r="D361" t="str">
            <v>Elementary</v>
          </cell>
          <cell r="E361">
            <v>4815.5</v>
          </cell>
          <cell r="G361">
            <v>1917.5</v>
          </cell>
          <cell r="H361">
            <v>2854</v>
          </cell>
          <cell r="I361">
            <v>2854</v>
          </cell>
          <cell r="K361">
            <v>3091.5</v>
          </cell>
          <cell r="L361">
            <v>3047.5</v>
          </cell>
          <cell r="M361">
            <v>1724</v>
          </cell>
          <cell r="N361">
            <v>0</v>
          </cell>
          <cell r="P361">
            <v>351.23022110447454</v>
          </cell>
          <cell r="Q361">
            <v>1566.2697788955254</v>
          </cell>
          <cell r="R361">
            <v>522.76977889552552</v>
          </cell>
          <cell r="S361">
            <v>2331.2302211044744</v>
          </cell>
          <cell r="T361">
            <v>0</v>
          </cell>
          <cell r="U361">
            <v>0</v>
          </cell>
          <cell r="W361">
            <v>101.72</v>
          </cell>
          <cell r="X361">
            <v>119.38</v>
          </cell>
          <cell r="Y361">
            <v>0</v>
          </cell>
          <cell r="Z361">
            <v>13709747.699999999</v>
          </cell>
          <cell r="AB361">
            <v>44.22</v>
          </cell>
          <cell r="AC361">
            <v>2741949.54</v>
          </cell>
          <cell r="AE361">
            <v>15.45</v>
          </cell>
          <cell r="AF361">
            <v>8.6199999999999992</v>
          </cell>
          <cell r="AG361">
            <v>0</v>
          </cell>
          <cell r="AH361">
            <v>1492508.49</v>
          </cell>
          <cell r="AJ361">
            <v>6.87</v>
          </cell>
          <cell r="AK361">
            <v>3.83</v>
          </cell>
          <cell r="AL361">
            <v>0</v>
          </cell>
          <cell r="AM361">
            <v>663474.9</v>
          </cell>
          <cell r="AO361">
            <v>306.5</v>
          </cell>
          <cell r="AP361">
            <v>64.510000000000005</v>
          </cell>
          <cell r="AQ361">
            <v>34.15</v>
          </cell>
          <cell r="AR361">
            <v>463412.81</v>
          </cell>
          <cell r="AT361">
            <v>6.87</v>
          </cell>
          <cell r="AU361">
            <v>6.89</v>
          </cell>
          <cell r="AV361">
            <v>0</v>
          </cell>
          <cell r="AW361">
            <v>925580.16</v>
          </cell>
          <cell r="AY361">
            <v>4.12</v>
          </cell>
          <cell r="AZ361">
            <v>2.29</v>
          </cell>
          <cell r="BA361">
            <v>0</v>
          </cell>
          <cell r="BB361">
            <v>373273.53</v>
          </cell>
          <cell r="BD361">
            <v>13.74</v>
          </cell>
          <cell r="BE361">
            <v>7.66</v>
          </cell>
          <cell r="BF361">
            <v>0</v>
          </cell>
          <cell r="BG361">
            <v>548375</v>
          </cell>
          <cell r="BI361">
            <v>6.87</v>
          </cell>
          <cell r="BJ361">
            <v>3.83</v>
          </cell>
          <cell r="BK361">
            <v>0</v>
          </cell>
          <cell r="BL361">
            <v>737593.8</v>
          </cell>
          <cell r="BN361">
            <v>10.3</v>
          </cell>
          <cell r="BO361">
            <v>5.74</v>
          </cell>
          <cell r="BP361">
            <v>0</v>
          </cell>
          <cell r="BQ361">
            <v>411025</v>
          </cell>
          <cell r="BS361">
            <v>6.87</v>
          </cell>
          <cell r="BT361">
            <v>3.83</v>
          </cell>
          <cell r="BU361">
            <v>0</v>
          </cell>
          <cell r="BV361">
            <v>1141422.5</v>
          </cell>
          <cell r="BX361">
            <v>6.87</v>
          </cell>
          <cell r="BY361">
            <v>3.83</v>
          </cell>
          <cell r="BZ361">
            <v>0</v>
          </cell>
          <cell r="CA361">
            <v>988829.8</v>
          </cell>
          <cell r="CC361">
            <v>13.74</v>
          </cell>
          <cell r="CD361">
            <v>7.66</v>
          </cell>
          <cell r="CE361">
            <v>0</v>
          </cell>
          <cell r="CF361">
            <v>658050</v>
          </cell>
          <cell r="CH361">
            <v>24855243.229999997</v>
          </cell>
          <cell r="CJ361">
            <v>24391830.419999998</v>
          </cell>
        </row>
        <row r="362">
          <cell r="A362" t="str">
            <v>1902206000200</v>
          </cell>
          <cell r="B362" t="str">
            <v>MAERCKER SCHOOL DISTRICT 60</v>
          </cell>
          <cell r="C362" t="str">
            <v>DUPAGE</v>
          </cell>
          <cell r="D362" t="str">
            <v>Elementary</v>
          </cell>
          <cell r="E362">
            <v>1371</v>
          </cell>
          <cell r="G362">
            <v>564.25</v>
          </cell>
          <cell r="H362">
            <v>792.5</v>
          </cell>
          <cell r="I362">
            <v>792.5</v>
          </cell>
          <cell r="K362">
            <v>892</v>
          </cell>
          <cell r="L362">
            <v>877.75</v>
          </cell>
          <cell r="M362">
            <v>479</v>
          </cell>
          <cell r="N362">
            <v>0</v>
          </cell>
          <cell r="P362">
            <v>231.64713469688596</v>
          </cell>
          <cell r="Q362">
            <v>332.60286530311407</v>
          </cell>
          <cell r="R362">
            <v>325.35286530311407</v>
          </cell>
          <cell r="S362">
            <v>467.14713469688593</v>
          </cell>
          <cell r="T362">
            <v>0</v>
          </cell>
          <cell r="U362">
            <v>0</v>
          </cell>
          <cell r="W362">
            <v>32.07</v>
          </cell>
          <cell r="X362">
            <v>34.950000000000003</v>
          </cell>
          <cell r="Y362">
            <v>0</v>
          </cell>
          <cell r="Z362">
            <v>4155709.14</v>
          </cell>
          <cell r="AB362">
            <v>13.4</v>
          </cell>
          <cell r="AC362">
            <v>831141.82</v>
          </cell>
          <cell r="AE362">
            <v>4.46</v>
          </cell>
          <cell r="AF362">
            <v>2.39</v>
          </cell>
          <cell r="AG362">
            <v>0</v>
          </cell>
          <cell r="AH362">
            <v>424747.95</v>
          </cell>
          <cell r="AJ362">
            <v>1.98</v>
          </cell>
          <cell r="AK362">
            <v>1.06</v>
          </cell>
          <cell r="AL362">
            <v>0</v>
          </cell>
          <cell r="AM362">
            <v>188501.28</v>
          </cell>
          <cell r="AO362">
            <v>92.120000000000019</v>
          </cell>
          <cell r="AP362">
            <v>33.49</v>
          </cell>
          <cell r="AQ362">
            <v>9.7200000000000006</v>
          </cell>
          <cell r="AR362">
            <v>156017.35</v>
          </cell>
          <cell r="AT362">
            <v>1.98</v>
          </cell>
          <cell r="AU362">
            <v>1.91</v>
          </cell>
          <cell r="AV362">
            <v>0</v>
          </cell>
          <cell r="AW362">
            <v>261664.74</v>
          </cell>
          <cell r="AY362">
            <v>1.18</v>
          </cell>
          <cell r="AZ362">
            <v>0.63</v>
          </cell>
          <cell r="BA362">
            <v>0</v>
          </cell>
          <cell r="BB362">
            <v>105401.73</v>
          </cell>
          <cell r="BD362">
            <v>3.96</v>
          </cell>
          <cell r="BE362">
            <v>2.12</v>
          </cell>
          <cell r="BF362">
            <v>0</v>
          </cell>
          <cell r="BG362">
            <v>155800</v>
          </cell>
          <cell r="BI362">
            <v>1.98</v>
          </cell>
          <cell r="BJ362">
            <v>1.06</v>
          </cell>
          <cell r="BK362">
            <v>0</v>
          </cell>
          <cell r="BL362">
            <v>209559.36</v>
          </cell>
          <cell r="BN362">
            <v>2.97</v>
          </cell>
          <cell r="BO362">
            <v>1.59</v>
          </cell>
          <cell r="BP362">
            <v>0</v>
          </cell>
          <cell r="BQ362">
            <v>116850</v>
          </cell>
          <cell r="BS362">
            <v>1.98</v>
          </cell>
          <cell r="BT362">
            <v>1.06</v>
          </cell>
          <cell r="BU362">
            <v>0</v>
          </cell>
          <cell r="BV362">
            <v>324292</v>
          </cell>
          <cell r="BX362">
            <v>1.98</v>
          </cell>
          <cell r="BY362">
            <v>1.06</v>
          </cell>
          <cell r="BZ362">
            <v>0</v>
          </cell>
          <cell r="CA362">
            <v>280938.56</v>
          </cell>
          <cell r="CC362">
            <v>3.96</v>
          </cell>
          <cell r="CD362">
            <v>2.12</v>
          </cell>
          <cell r="CE362">
            <v>0</v>
          </cell>
          <cell r="CF362">
            <v>186960</v>
          </cell>
          <cell r="CH362">
            <v>7397583.9300000006</v>
          </cell>
          <cell r="CJ362">
            <v>7241566.580000001</v>
          </cell>
        </row>
        <row r="363">
          <cell r="A363" t="str">
            <v>1902206100200</v>
          </cell>
          <cell r="B363" t="str">
            <v>DARIEN SCHOOL DIST 61</v>
          </cell>
          <cell r="C363" t="str">
            <v>DUPAGE</v>
          </cell>
          <cell r="D363" t="str">
            <v>Elementary</v>
          </cell>
          <cell r="E363">
            <v>1468.71</v>
          </cell>
          <cell r="G363">
            <v>623.99</v>
          </cell>
          <cell r="H363">
            <v>827.47</v>
          </cell>
          <cell r="I363">
            <v>827.47</v>
          </cell>
          <cell r="K363">
            <v>955.56</v>
          </cell>
          <cell r="L363">
            <v>938.31</v>
          </cell>
          <cell r="M363">
            <v>513.15</v>
          </cell>
          <cell r="N363">
            <v>0</v>
          </cell>
          <cell r="P363">
            <v>256.22341642208534</v>
          </cell>
          <cell r="Q363">
            <v>367.76658357791467</v>
          </cell>
          <cell r="R363">
            <v>339.77658357791466</v>
          </cell>
          <cell r="S363">
            <v>487.69341642208536</v>
          </cell>
          <cell r="T363">
            <v>0</v>
          </cell>
          <cell r="U363">
            <v>0</v>
          </cell>
          <cell r="W363">
            <v>35.46</v>
          </cell>
          <cell r="X363">
            <v>36.49</v>
          </cell>
          <cell r="Y363">
            <v>0</v>
          </cell>
          <cell r="Z363">
            <v>4461403.6500000004</v>
          </cell>
          <cell r="AB363">
            <v>14.39</v>
          </cell>
          <cell r="AC363">
            <v>892280.73</v>
          </cell>
          <cell r="AE363">
            <v>4.7699999999999996</v>
          </cell>
          <cell r="AF363">
            <v>2.56</v>
          </cell>
          <cell r="AG363">
            <v>0</v>
          </cell>
          <cell r="AH363">
            <v>454511.31</v>
          </cell>
          <cell r="AJ363">
            <v>2.12</v>
          </cell>
          <cell r="AK363">
            <v>1.1399999999999999</v>
          </cell>
          <cell r="AL363">
            <v>0</v>
          </cell>
          <cell r="AM363">
            <v>202142.82</v>
          </cell>
          <cell r="AO363">
            <v>98.88000000000001</v>
          </cell>
          <cell r="AP363">
            <v>34.090000000000003</v>
          </cell>
          <cell r="AQ363">
            <v>10.41</v>
          </cell>
          <cell r="AR363">
            <v>165216.38</v>
          </cell>
          <cell r="AT363">
            <v>2.12</v>
          </cell>
          <cell r="AU363">
            <v>2.0499999999999998</v>
          </cell>
          <cell r="AV363">
            <v>0</v>
          </cell>
          <cell r="AW363">
            <v>280499.21999999997</v>
          </cell>
          <cell r="AY363">
            <v>1.27</v>
          </cell>
          <cell r="AZ363">
            <v>0.68</v>
          </cell>
          <cell r="BA363">
            <v>0</v>
          </cell>
          <cell r="BB363">
            <v>113554.35</v>
          </cell>
          <cell r="BD363">
            <v>4.24</v>
          </cell>
          <cell r="BE363">
            <v>2.2799999999999998</v>
          </cell>
          <cell r="BF363">
            <v>0</v>
          </cell>
          <cell r="BG363">
            <v>167075</v>
          </cell>
          <cell r="BI363">
            <v>2.12</v>
          </cell>
          <cell r="BJ363">
            <v>1.1399999999999999</v>
          </cell>
          <cell r="BK363">
            <v>0</v>
          </cell>
          <cell r="BL363">
            <v>224724.84</v>
          </cell>
          <cell r="BN363">
            <v>3.18</v>
          </cell>
          <cell r="BO363">
            <v>1.71</v>
          </cell>
          <cell r="BP363">
            <v>0</v>
          </cell>
          <cell r="BQ363">
            <v>125306.25</v>
          </cell>
          <cell r="BS363">
            <v>2.12</v>
          </cell>
          <cell r="BT363">
            <v>1.1399999999999999</v>
          </cell>
          <cell r="BU363">
            <v>0</v>
          </cell>
          <cell r="BV363">
            <v>347760.5</v>
          </cell>
          <cell r="BX363">
            <v>2.12</v>
          </cell>
          <cell r="BY363">
            <v>1.1399999999999999</v>
          </cell>
          <cell r="BZ363">
            <v>0</v>
          </cell>
          <cell r="CA363">
            <v>301269.64</v>
          </cell>
          <cell r="CC363">
            <v>4.24</v>
          </cell>
          <cell r="CD363">
            <v>2.2799999999999998</v>
          </cell>
          <cell r="CE363">
            <v>0</v>
          </cell>
          <cell r="CF363">
            <v>200490</v>
          </cell>
          <cell r="CH363">
            <v>7936234.6899999995</v>
          </cell>
          <cell r="CJ363">
            <v>7771018.3099999996</v>
          </cell>
        </row>
        <row r="364">
          <cell r="A364" t="str">
            <v>1902206200200</v>
          </cell>
          <cell r="B364" t="str">
            <v>GOWER SCHOOL DIST 62</v>
          </cell>
          <cell r="C364" t="str">
            <v>DUPAGE</v>
          </cell>
          <cell r="D364" t="str">
            <v>Elementary</v>
          </cell>
          <cell r="E364">
            <v>841</v>
          </cell>
          <cell r="G364">
            <v>349</v>
          </cell>
          <cell r="H364">
            <v>482</v>
          </cell>
          <cell r="I364">
            <v>482</v>
          </cell>
          <cell r="K364">
            <v>535.5</v>
          </cell>
          <cell r="L364">
            <v>525.5</v>
          </cell>
          <cell r="M364">
            <v>305.5</v>
          </cell>
          <cell r="N364">
            <v>0</v>
          </cell>
          <cell r="P364">
            <v>91.97472924187727</v>
          </cell>
          <cell r="Q364">
            <v>257.0252707581227</v>
          </cell>
          <cell r="R364">
            <v>127.02527075812276</v>
          </cell>
          <cell r="S364">
            <v>354.97472924187724</v>
          </cell>
          <cell r="T364">
            <v>0</v>
          </cell>
          <cell r="U364">
            <v>0</v>
          </cell>
          <cell r="W364">
            <v>18.98</v>
          </cell>
          <cell r="X364">
            <v>20.55</v>
          </cell>
          <cell r="Y364">
            <v>0</v>
          </cell>
          <cell r="Z364">
            <v>2451136.71</v>
          </cell>
          <cell r="AB364">
            <v>7.9</v>
          </cell>
          <cell r="AC364">
            <v>490227.34</v>
          </cell>
          <cell r="AE364">
            <v>2.67</v>
          </cell>
          <cell r="AF364">
            <v>1.52</v>
          </cell>
          <cell r="AG364">
            <v>0</v>
          </cell>
          <cell r="AH364">
            <v>259809.33</v>
          </cell>
          <cell r="AJ364">
            <v>1.19</v>
          </cell>
          <cell r="AK364">
            <v>0.67</v>
          </cell>
          <cell r="AL364">
            <v>0</v>
          </cell>
          <cell r="AM364">
            <v>115333.02</v>
          </cell>
          <cell r="AO364">
            <v>54.59</v>
          </cell>
          <cell r="AP364">
            <v>13.56</v>
          </cell>
          <cell r="AQ364">
            <v>5.96</v>
          </cell>
          <cell r="AR364">
            <v>84974.3</v>
          </cell>
          <cell r="AT364">
            <v>1.19</v>
          </cell>
          <cell r="AU364">
            <v>1.22</v>
          </cell>
          <cell r="AV364">
            <v>0</v>
          </cell>
          <cell r="AW364">
            <v>162111.06</v>
          </cell>
          <cell r="AY364">
            <v>0.71</v>
          </cell>
          <cell r="AZ364">
            <v>0.4</v>
          </cell>
          <cell r="BA364">
            <v>0</v>
          </cell>
          <cell r="BB364">
            <v>64638.63</v>
          </cell>
          <cell r="BD364">
            <v>2.38</v>
          </cell>
          <cell r="BE364">
            <v>1.35</v>
          </cell>
          <cell r="BF364">
            <v>0</v>
          </cell>
          <cell r="BG364">
            <v>95581.25</v>
          </cell>
          <cell r="BI364">
            <v>1.19</v>
          </cell>
          <cell r="BJ364">
            <v>0.67</v>
          </cell>
          <cell r="BK364">
            <v>0</v>
          </cell>
          <cell r="BL364">
            <v>128217.24</v>
          </cell>
          <cell r="BN364">
            <v>1.78</v>
          </cell>
          <cell r="BO364">
            <v>1.01</v>
          </cell>
          <cell r="BP364">
            <v>0</v>
          </cell>
          <cell r="BQ364">
            <v>71493.75</v>
          </cell>
          <cell r="BS364">
            <v>1.19</v>
          </cell>
          <cell r="BT364">
            <v>0.67</v>
          </cell>
          <cell r="BU364">
            <v>0</v>
          </cell>
          <cell r="BV364">
            <v>198415.5</v>
          </cell>
          <cell r="BX364">
            <v>1.19</v>
          </cell>
          <cell r="BY364">
            <v>0.67</v>
          </cell>
          <cell r="BZ364">
            <v>0</v>
          </cell>
          <cell r="CA364">
            <v>171890.04</v>
          </cell>
          <cell r="CC364">
            <v>2.38</v>
          </cell>
          <cell r="CD364">
            <v>1.35</v>
          </cell>
          <cell r="CE364">
            <v>0</v>
          </cell>
          <cell r="CF364">
            <v>114697.5</v>
          </cell>
          <cell r="CH364">
            <v>4408525.67</v>
          </cell>
          <cell r="CJ364">
            <v>4323551.37</v>
          </cell>
        </row>
        <row r="365">
          <cell r="A365" t="str">
            <v>1902206300200</v>
          </cell>
          <cell r="B365" t="str">
            <v>CASS SCHOOL DIST 63</v>
          </cell>
          <cell r="C365" t="str">
            <v>DUPAGE</v>
          </cell>
          <cell r="D365" t="str">
            <v>Elementary</v>
          </cell>
          <cell r="E365">
            <v>713</v>
          </cell>
          <cell r="G365">
            <v>333</v>
          </cell>
          <cell r="H365">
            <v>374</v>
          </cell>
          <cell r="I365">
            <v>374</v>
          </cell>
          <cell r="K365">
            <v>483.5</v>
          </cell>
          <cell r="L365">
            <v>477.5</v>
          </cell>
          <cell r="M365">
            <v>229.5</v>
          </cell>
          <cell r="N365">
            <v>0</v>
          </cell>
          <cell r="P365">
            <v>93.729844413012728</v>
          </cell>
          <cell r="Q365">
            <v>239.27015558698727</v>
          </cell>
          <cell r="R365">
            <v>105.27015558698727</v>
          </cell>
          <cell r="S365">
            <v>268.72984441301276</v>
          </cell>
          <cell r="T365">
            <v>0</v>
          </cell>
          <cell r="U365">
            <v>0</v>
          </cell>
          <cell r="W365">
            <v>18.21</v>
          </cell>
          <cell r="X365">
            <v>16.010000000000002</v>
          </cell>
          <cell r="Y365">
            <v>0</v>
          </cell>
          <cell r="Z365">
            <v>2121879.54</v>
          </cell>
          <cell r="AB365">
            <v>6.84</v>
          </cell>
          <cell r="AC365">
            <v>424375.9</v>
          </cell>
          <cell r="AE365">
            <v>2.41</v>
          </cell>
          <cell r="AF365">
            <v>1.1399999999999999</v>
          </cell>
          <cell r="AG365">
            <v>0</v>
          </cell>
          <cell r="AH365">
            <v>220124.85</v>
          </cell>
          <cell r="AJ365">
            <v>1.07</v>
          </cell>
          <cell r="AK365">
            <v>0.51</v>
          </cell>
          <cell r="AL365">
            <v>0</v>
          </cell>
          <cell r="AM365">
            <v>97971.06</v>
          </cell>
          <cell r="AO365">
            <v>47.129999999999995</v>
          </cell>
          <cell r="AP365">
            <v>12.98</v>
          </cell>
          <cell r="AQ365">
            <v>5.05</v>
          </cell>
          <cell r="AR365">
            <v>74850.98</v>
          </cell>
          <cell r="AT365">
            <v>1.07</v>
          </cell>
          <cell r="AU365">
            <v>0.91</v>
          </cell>
          <cell r="AV365">
            <v>0</v>
          </cell>
          <cell r="AW365">
            <v>133186.68</v>
          </cell>
          <cell r="AY365">
            <v>0.64</v>
          </cell>
          <cell r="AZ365">
            <v>0.3</v>
          </cell>
          <cell r="BA365">
            <v>0</v>
          </cell>
          <cell r="BB365">
            <v>54739.02</v>
          </cell>
          <cell r="BD365">
            <v>2.14</v>
          </cell>
          <cell r="BE365">
            <v>1.02</v>
          </cell>
          <cell r="BF365">
            <v>0</v>
          </cell>
          <cell r="BG365">
            <v>80975</v>
          </cell>
          <cell r="BI365">
            <v>1.07</v>
          </cell>
          <cell r="BJ365">
            <v>0.51</v>
          </cell>
          <cell r="BK365">
            <v>0</v>
          </cell>
          <cell r="BL365">
            <v>108915.72</v>
          </cell>
          <cell r="BN365">
            <v>1.61</v>
          </cell>
          <cell r="BO365">
            <v>0.76</v>
          </cell>
          <cell r="BP365">
            <v>0</v>
          </cell>
          <cell r="BQ365">
            <v>60731.25</v>
          </cell>
          <cell r="BS365">
            <v>1.07</v>
          </cell>
          <cell r="BT365">
            <v>0.51</v>
          </cell>
          <cell r="BU365">
            <v>0</v>
          </cell>
          <cell r="BV365">
            <v>168546.5</v>
          </cell>
          <cell r="BX365">
            <v>1.07</v>
          </cell>
          <cell r="BY365">
            <v>0.51</v>
          </cell>
          <cell r="BZ365">
            <v>0</v>
          </cell>
          <cell r="CA365">
            <v>146014.12</v>
          </cell>
          <cell r="CC365">
            <v>2.14</v>
          </cell>
          <cell r="CD365">
            <v>1.02</v>
          </cell>
          <cell r="CE365">
            <v>0</v>
          </cell>
          <cell r="CF365">
            <v>97170</v>
          </cell>
          <cell r="CH365">
            <v>3789480.6200000006</v>
          </cell>
          <cell r="CJ365">
            <v>3714629.6400000006</v>
          </cell>
        </row>
        <row r="366">
          <cell r="A366" t="str">
            <v>1902206600200</v>
          </cell>
          <cell r="B366" t="str">
            <v>CENTER CASS SCHOOL DIST 66</v>
          </cell>
          <cell r="C366" t="str">
            <v>DUPAGE</v>
          </cell>
          <cell r="D366" t="str">
            <v>Elementary</v>
          </cell>
          <cell r="E366">
            <v>1048.5</v>
          </cell>
          <cell r="G366">
            <v>451.5</v>
          </cell>
          <cell r="H366">
            <v>582</v>
          </cell>
          <cell r="I366">
            <v>582</v>
          </cell>
          <cell r="K366">
            <v>686.5</v>
          </cell>
          <cell r="L366">
            <v>671.5</v>
          </cell>
          <cell r="M366">
            <v>362</v>
          </cell>
          <cell r="N366">
            <v>0</v>
          </cell>
          <cell r="P366">
            <v>84.314949201741655</v>
          </cell>
          <cell r="Q366">
            <v>367.18505079825832</v>
          </cell>
          <cell r="R366">
            <v>108.68505079825835</v>
          </cell>
          <cell r="S366">
            <v>473.31494920174168</v>
          </cell>
          <cell r="T366">
            <v>0</v>
          </cell>
          <cell r="U366">
            <v>0</v>
          </cell>
          <cell r="W366">
            <v>23.98</v>
          </cell>
          <cell r="X366">
            <v>24.36</v>
          </cell>
          <cell r="Y366">
            <v>0</v>
          </cell>
          <cell r="Z366">
            <v>2997418.38</v>
          </cell>
          <cell r="AB366">
            <v>9.66</v>
          </cell>
          <cell r="AC366">
            <v>599483.67000000004</v>
          </cell>
          <cell r="AE366">
            <v>3.43</v>
          </cell>
          <cell r="AF366">
            <v>1.81</v>
          </cell>
          <cell r="AG366">
            <v>0</v>
          </cell>
          <cell r="AH366">
            <v>324916.68</v>
          </cell>
          <cell r="AJ366">
            <v>1.52</v>
          </cell>
          <cell r="AK366">
            <v>0.8</v>
          </cell>
          <cell r="AL366">
            <v>0</v>
          </cell>
          <cell r="AM366">
            <v>143856.24</v>
          </cell>
          <cell r="AO366">
            <v>66.95</v>
          </cell>
          <cell r="AP366">
            <v>14.700000000000001</v>
          </cell>
          <cell r="AQ366">
            <v>7.43</v>
          </cell>
          <cell r="AR366">
            <v>101944.81</v>
          </cell>
          <cell r="AT366">
            <v>1.52</v>
          </cell>
          <cell r="AU366">
            <v>1.44</v>
          </cell>
          <cell r="AV366">
            <v>0</v>
          </cell>
          <cell r="AW366">
            <v>199107.36</v>
          </cell>
          <cell r="AY366">
            <v>0.91</v>
          </cell>
          <cell r="AZ366">
            <v>0.48</v>
          </cell>
          <cell r="BA366">
            <v>0</v>
          </cell>
          <cell r="BB366">
            <v>80943.87</v>
          </cell>
          <cell r="BD366">
            <v>3.05</v>
          </cell>
          <cell r="BE366">
            <v>1.6</v>
          </cell>
          <cell r="BF366">
            <v>0</v>
          </cell>
          <cell r="BG366">
            <v>119156.25</v>
          </cell>
          <cell r="BI366">
            <v>1.52</v>
          </cell>
          <cell r="BJ366">
            <v>0.8</v>
          </cell>
          <cell r="BK366">
            <v>0</v>
          </cell>
          <cell r="BL366">
            <v>159926.88</v>
          </cell>
          <cell r="BN366">
            <v>2.2799999999999998</v>
          </cell>
          <cell r="BO366">
            <v>1.2</v>
          </cell>
          <cell r="BP366">
            <v>0</v>
          </cell>
          <cell r="BQ366">
            <v>89175</v>
          </cell>
          <cell r="BS366">
            <v>1.52</v>
          </cell>
          <cell r="BT366">
            <v>0.8</v>
          </cell>
          <cell r="BU366">
            <v>0</v>
          </cell>
          <cell r="BV366">
            <v>247486</v>
          </cell>
          <cell r="BX366">
            <v>1.52</v>
          </cell>
          <cell r="BY366">
            <v>0.8</v>
          </cell>
          <cell r="BZ366">
            <v>0</v>
          </cell>
          <cell r="CA366">
            <v>214400.48</v>
          </cell>
          <cell r="CC366">
            <v>3.05</v>
          </cell>
          <cell r="CD366">
            <v>1.6</v>
          </cell>
          <cell r="CE366">
            <v>0</v>
          </cell>
          <cell r="CF366">
            <v>142987.5</v>
          </cell>
          <cell r="CH366">
            <v>5420803.1200000001</v>
          </cell>
          <cell r="CJ366">
            <v>5318858.3100000005</v>
          </cell>
        </row>
        <row r="367">
          <cell r="A367" t="str">
            <v>1902206800200</v>
          </cell>
          <cell r="B367" t="str">
            <v>WOODRIDGE SCHOOL DIST 68</v>
          </cell>
          <cell r="C367" t="str">
            <v>DUPAGE</v>
          </cell>
          <cell r="D367" t="str">
            <v>Elementary</v>
          </cell>
          <cell r="E367">
            <v>2959.25</v>
          </cell>
          <cell r="G367">
            <v>1236.5</v>
          </cell>
          <cell r="H367">
            <v>1674</v>
          </cell>
          <cell r="I367">
            <v>1674</v>
          </cell>
          <cell r="K367">
            <v>1948.75</v>
          </cell>
          <cell r="L367">
            <v>1900</v>
          </cell>
          <cell r="M367">
            <v>1010.5</v>
          </cell>
          <cell r="N367">
            <v>0</v>
          </cell>
          <cell r="P367">
            <v>574.38515718948634</v>
          </cell>
          <cell r="Q367">
            <v>662.11484281051366</v>
          </cell>
          <cell r="R367">
            <v>777.61484281051366</v>
          </cell>
          <cell r="S367">
            <v>896.38515718948634</v>
          </cell>
          <cell r="T367">
            <v>0</v>
          </cell>
          <cell r="U367">
            <v>0</v>
          </cell>
          <cell r="W367">
            <v>71.39</v>
          </cell>
          <cell r="X367">
            <v>74.73</v>
          </cell>
          <cell r="Y367">
            <v>0</v>
          </cell>
          <cell r="Z367">
            <v>9060462.8399999999</v>
          </cell>
          <cell r="AB367">
            <v>29.22</v>
          </cell>
          <cell r="AC367">
            <v>1812092.56</v>
          </cell>
          <cell r="AE367">
            <v>9.74</v>
          </cell>
          <cell r="AF367">
            <v>5.05</v>
          </cell>
          <cell r="AG367">
            <v>0</v>
          </cell>
          <cell r="AH367">
            <v>917083.53</v>
          </cell>
          <cell r="AJ367">
            <v>4.33</v>
          </cell>
          <cell r="AK367">
            <v>2.2400000000000002</v>
          </cell>
          <cell r="AL367">
            <v>0</v>
          </cell>
          <cell r="AM367">
            <v>407385.99</v>
          </cell>
          <cell r="AO367">
            <v>200.63000000000005</v>
          </cell>
          <cell r="AP367">
            <v>73.69</v>
          </cell>
          <cell r="AQ367">
            <v>20.98</v>
          </cell>
          <cell r="AR367">
            <v>340608.86</v>
          </cell>
          <cell r="AT367">
            <v>4.33</v>
          </cell>
          <cell r="AU367">
            <v>4.04</v>
          </cell>
          <cell r="AV367">
            <v>0</v>
          </cell>
          <cell r="AW367">
            <v>563016.42000000004</v>
          </cell>
          <cell r="AY367">
            <v>2.59</v>
          </cell>
          <cell r="AZ367">
            <v>1.34</v>
          </cell>
          <cell r="BA367">
            <v>0</v>
          </cell>
          <cell r="BB367">
            <v>228855.69</v>
          </cell>
          <cell r="BD367">
            <v>8.66</v>
          </cell>
          <cell r="BE367">
            <v>4.49</v>
          </cell>
          <cell r="BF367">
            <v>0</v>
          </cell>
          <cell r="BG367">
            <v>336968.75</v>
          </cell>
          <cell r="BI367">
            <v>4.33</v>
          </cell>
          <cell r="BJ367">
            <v>2.2400000000000002</v>
          </cell>
          <cell r="BK367">
            <v>0</v>
          </cell>
          <cell r="BL367">
            <v>452896.38</v>
          </cell>
          <cell r="BN367">
            <v>6.49</v>
          </cell>
          <cell r="BO367">
            <v>3.36</v>
          </cell>
          <cell r="BP367">
            <v>0</v>
          </cell>
          <cell r="BQ367">
            <v>252406.25</v>
          </cell>
          <cell r="BS367">
            <v>4.33</v>
          </cell>
          <cell r="BT367">
            <v>2.2400000000000002</v>
          </cell>
          <cell r="BU367">
            <v>0</v>
          </cell>
          <cell r="BV367">
            <v>700854.75</v>
          </cell>
          <cell r="BX367">
            <v>4.33</v>
          </cell>
          <cell r="BY367">
            <v>2.2400000000000002</v>
          </cell>
          <cell r="BZ367">
            <v>0</v>
          </cell>
          <cell r="CA367">
            <v>607159.98</v>
          </cell>
          <cell r="CC367">
            <v>8.66</v>
          </cell>
          <cell r="CD367">
            <v>4.49</v>
          </cell>
          <cell r="CE367">
            <v>0</v>
          </cell>
          <cell r="CF367">
            <v>404362.5</v>
          </cell>
          <cell r="CH367">
            <v>16084154.5</v>
          </cell>
          <cell r="CJ367">
            <v>15743545.640000001</v>
          </cell>
        </row>
        <row r="368">
          <cell r="A368" t="str">
            <v>1902208601700</v>
          </cell>
          <cell r="B368" t="str">
            <v>HINSDALE TWP H S DIST 86</v>
          </cell>
          <cell r="C368" t="str">
            <v>DUPAGE</v>
          </cell>
          <cell r="D368" t="str">
            <v>High School</v>
          </cell>
          <cell r="E368">
            <v>4322.99</v>
          </cell>
          <cell r="G368">
            <v>0</v>
          </cell>
          <cell r="H368">
            <v>0</v>
          </cell>
          <cell r="I368">
            <v>4322.99</v>
          </cell>
          <cell r="K368">
            <v>0</v>
          </cell>
          <cell r="L368">
            <v>0</v>
          </cell>
          <cell r="M368">
            <v>0</v>
          </cell>
          <cell r="N368">
            <v>4322.99</v>
          </cell>
          <cell r="P368">
            <v>0</v>
          </cell>
          <cell r="Q368">
            <v>0</v>
          </cell>
          <cell r="R368">
            <v>0</v>
          </cell>
          <cell r="S368">
            <v>0</v>
          </cell>
          <cell r="T368">
            <v>647</v>
          </cell>
          <cell r="U368">
            <v>3675.99</v>
          </cell>
          <cell r="W368">
            <v>0</v>
          </cell>
          <cell r="X368">
            <v>0</v>
          </cell>
          <cell r="Y368">
            <v>179.38</v>
          </cell>
          <cell r="Z368">
            <v>12707817.34</v>
          </cell>
          <cell r="AB368">
            <v>59.78</v>
          </cell>
          <cell r="AC368">
            <v>4235515.51</v>
          </cell>
          <cell r="AE368">
            <v>0</v>
          </cell>
          <cell r="AF368">
            <v>0</v>
          </cell>
          <cell r="AG368">
            <v>21.61</v>
          </cell>
          <cell r="AH368">
            <v>1530917.23</v>
          </cell>
          <cell r="AJ368">
            <v>0</v>
          </cell>
          <cell r="AK368">
            <v>0</v>
          </cell>
          <cell r="AL368">
            <v>7.2</v>
          </cell>
          <cell r="AM368">
            <v>510069.6</v>
          </cell>
          <cell r="AO368">
            <v>273.72999999999996</v>
          </cell>
          <cell r="AP368">
            <v>49.019999999999996</v>
          </cell>
          <cell r="AQ368">
            <v>30.65</v>
          </cell>
          <cell r="AR368">
            <v>403581.77</v>
          </cell>
          <cell r="AT368">
            <v>0</v>
          </cell>
          <cell r="AU368">
            <v>0</v>
          </cell>
          <cell r="AV368">
            <v>17.29</v>
          </cell>
          <cell r="AW368">
            <v>1338695.54</v>
          </cell>
          <cell r="AY368">
            <v>0</v>
          </cell>
          <cell r="AZ368">
            <v>0</v>
          </cell>
          <cell r="BA368">
            <v>5.76</v>
          </cell>
          <cell r="BB368">
            <v>335422.08000000002</v>
          </cell>
          <cell r="BD368">
            <v>0</v>
          </cell>
          <cell r="BE368">
            <v>0</v>
          </cell>
          <cell r="BF368">
            <v>21.61</v>
          </cell>
          <cell r="BG368">
            <v>553756.25</v>
          </cell>
          <cell r="BI368">
            <v>0</v>
          </cell>
          <cell r="BJ368">
            <v>0</v>
          </cell>
          <cell r="BK368">
            <v>7.2</v>
          </cell>
          <cell r="BL368">
            <v>496324.8</v>
          </cell>
          <cell r="BN368">
            <v>0</v>
          </cell>
          <cell r="BO368">
            <v>0</v>
          </cell>
          <cell r="BP368">
            <v>14.4</v>
          </cell>
          <cell r="BQ368">
            <v>369000</v>
          </cell>
          <cell r="BS368">
            <v>0</v>
          </cell>
          <cell r="BT368">
            <v>0</v>
          </cell>
          <cell r="BU368">
            <v>7.2</v>
          </cell>
          <cell r="BV368">
            <v>768060</v>
          </cell>
          <cell r="BX368">
            <v>0</v>
          </cell>
          <cell r="BY368">
            <v>0</v>
          </cell>
          <cell r="BZ368">
            <v>7.2</v>
          </cell>
          <cell r="CA368">
            <v>665380.80000000005</v>
          </cell>
          <cell r="CC368">
            <v>0</v>
          </cell>
          <cell r="CD368">
            <v>0</v>
          </cell>
          <cell r="CE368">
            <v>21.61</v>
          </cell>
          <cell r="CF368">
            <v>664507.5</v>
          </cell>
          <cell r="CH368">
            <v>24579048.420000002</v>
          </cell>
          <cell r="CJ368">
            <v>24175466.650000002</v>
          </cell>
        </row>
        <row r="369">
          <cell r="A369" t="str">
            <v>1902208701700</v>
          </cell>
          <cell r="B369" t="str">
            <v>GLENBARD TWP H S DIST 87</v>
          </cell>
          <cell r="C369" t="str">
            <v>DUPAGE</v>
          </cell>
          <cell r="D369" t="str">
            <v>High School</v>
          </cell>
          <cell r="E369">
            <v>8097.66</v>
          </cell>
          <cell r="G369">
            <v>0</v>
          </cell>
          <cell r="H369">
            <v>0</v>
          </cell>
          <cell r="I369">
            <v>8097.66</v>
          </cell>
          <cell r="K369">
            <v>0</v>
          </cell>
          <cell r="L369">
            <v>0</v>
          </cell>
          <cell r="M369">
            <v>0</v>
          </cell>
          <cell r="N369">
            <v>8097.66</v>
          </cell>
          <cell r="P369">
            <v>0</v>
          </cell>
          <cell r="Q369">
            <v>0</v>
          </cell>
          <cell r="R369">
            <v>0</v>
          </cell>
          <cell r="S369">
            <v>0</v>
          </cell>
          <cell r="T369">
            <v>2621</v>
          </cell>
          <cell r="U369">
            <v>5476.66</v>
          </cell>
          <cell r="W369">
            <v>0</v>
          </cell>
          <cell r="X369">
            <v>0</v>
          </cell>
          <cell r="Y369">
            <v>350.11</v>
          </cell>
          <cell r="Z369">
            <v>24802842.73</v>
          </cell>
          <cell r="AB369">
            <v>116.69</v>
          </cell>
          <cell r="AC369">
            <v>8266787.4800000004</v>
          </cell>
          <cell r="AE369">
            <v>0</v>
          </cell>
          <cell r="AF369">
            <v>0</v>
          </cell>
          <cell r="AG369">
            <v>40.479999999999997</v>
          </cell>
          <cell r="AH369">
            <v>2867724.64</v>
          </cell>
          <cell r="AJ369">
            <v>0</v>
          </cell>
          <cell r="AK369">
            <v>0</v>
          </cell>
          <cell r="AL369">
            <v>13.49</v>
          </cell>
          <cell r="AM369">
            <v>955672.07</v>
          </cell>
          <cell r="AO369">
            <v>531.55999999999995</v>
          </cell>
          <cell r="AP369">
            <v>134.88999999999999</v>
          </cell>
          <cell r="AQ369">
            <v>57.43</v>
          </cell>
          <cell r="AR369">
            <v>830571.22</v>
          </cell>
          <cell r="AT369">
            <v>0</v>
          </cell>
          <cell r="AU369">
            <v>0</v>
          </cell>
          <cell r="AV369">
            <v>32.39</v>
          </cell>
          <cell r="AW369">
            <v>2507828.14</v>
          </cell>
          <cell r="AY369">
            <v>0</v>
          </cell>
          <cell r="AZ369">
            <v>0</v>
          </cell>
          <cell r="BA369">
            <v>10.79</v>
          </cell>
          <cell r="BB369">
            <v>628334.06999999995</v>
          </cell>
          <cell r="BD369">
            <v>0</v>
          </cell>
          <cell r="BE369">
            <v>0</v>
          </cell>
          <cell r="BF369">
            <v>40.479999999999997</v>
          </cell>
          <cell r="BG369">
            <v>1037300</v>
          </cell>
          <cell r="BI369">
            <v>0</v>
          </cell>
          <cell r="BJ369">
            <v>0</v>
          </cell>
          <cell r="BK369">
            <v>13.49</v>
          </cell>
          <cell r="BL369">
            <v>929919.66</v>
          </cell>
          <cell r="BN369">
            <v>0</v>
          </cell>
          <cell r="BO369">
            <v>0</v>
          </cell>
          <cell r="BP369">
            <v>26.99</v>
          </cell>
          <cell r="BQ369">
            <v>691618.75</v>
          </cell>
          <cell r="BS369">
            <v>0</v>
          </cell>
          <cell r="BT369">
            <v>0</v>
          </cell>
          <cell r="BU369">
            <v>13.49</v>
          </cell>
          <cell r="BV369">
            <v>1439045.75</v>
          </cell>
          <cell r="BX369">
            <v>0</v>
          </cell>
          <cell r="BY369">
            <v>0</v>
          </cell>
          <cell r="BZ369">
            <v>13.49</v>
          </cell>
          <cell r="CA369">
            <v>1246664.8600000001</v>
          </cell>
          <cell r="CC369">
            <v>0</v>
          </cell>
          <cell r="CD369">
            <v>0</v>
          </cell>
          <cell r="CE369">
            <v>40.479999999999997</v>
          </cell>
          <cell r="CF369">
            <v>1244760</v>
          </cell>
          <cell r="CH369">
            <v>47449069.369999997</v>
          </cell>
          <cell r="CJ369">
            <v>46618498.149999999</v>
          </cell>
        </row>
        <row r="370">
          <cell r="A370" t="str">
            <v>1902208801600</v>
          </cell>
          <cell r="B370" t="str">
            <v>DU PAGE HIGH SCHOOL DIST 88</v>
          </cell>
          <cell r="C370" t="str">
            <v>DUPAGE</v>
          </cell>
          <cell r="D370" t="str">
            <v>High School</v>
          </cell>
          <cell r="E370">
            <v>3948.82</v>
          </cell>
          <cell r="G370">
            <v>0</v>
          </cell>
          <cell r="H370">
            <v>0</v>
          </cell>
          <cell r="I370">
            <v>3948.8199999999997</v>
          </cell>
          <cell r="K370">
            <v>0</v>
          </cell>
          <cell r="L370">
            <v>0</v>
          </cell>
          <cell r="M370">
            <v>0</v>
          </cell>
          <cell r="N370">
            <v>3948.8199999999997</v>
          </cell>
          <cell r="P370">
            <v>0</v>
          </cell>
          <cell r="Q370">
            <v>0</v>
          </cell>
          <cell r="R370">
            <v>0</v>
          </cell>
          <cell r="S370">
            <v>0</v>
          </cell>
          <cell r="T370">
            <v>1827</v>
          </cell>
          <cell r="U370">
            <v>2121.8199999999997</v>
          </cell>
          <cell r="W370">
            <v>0</v>
          </cell>
          <cell r="X370">
            <v>0</v>
          </cell>
          <cell r="Y370">
            <v>176.22</v>
          </cell>
          <cell r="Z370">
            <v>12483953.460000001</v>
          </cell>
          <cell r="AB370">
            <v>58.73</v>
          </cell>
          <cell r="AC370">
            <v>4160901.68</v>
          </cell>
          <cell r="AE370">
            <v>0</v>
          </cell>
          <cell r="AF370">
            <v>0</v>
          </cell>
          <cell r="AG370">
            <v>19.739999999999998</v>
          </cell>
          <cell r="AH370">
            <v>1398440.82</v>
          </cell>
          <cell r="AJ370">
            <v>0</v>
          </cell>
          <cell r="AK370">
            <v>0</v>
          </cell>
          <cell r="AL370">
            <v>6.58</v>
          </cell>
          <cell r="AM370">
            <v>466146.94</v>
          </cell>
          <cell r="AO370">
            <v>266.52999999999997</v>
          </cell>
          <cell r="AP370">
            <v>81.41</v>
          </cell>
          <cell r="AQ370">
            <v>28</v>
          </cell>
          <cell r="AR370">
            <v>432680.41</v>
          </cell>
          <cell r="AT370">
            <v>0</v>
          </cell>
          <cell r="AU370">
            <v>0</v>
          </cell>
          <cell r="AV370">
            <v>15.79</v>
          </cell>
          <cell r="AW370">
            <v>1222556.54</v>
          </cell>
          <cell r="AY370">
            <v>0</v>
          </cell>
          <cell r="AZ370">
            <v>0</v>
          </cell>
          <cell r="BA370">
            <v>5.26</v>
          </cell>
          <cell r="BB370">
            <v>306305.58</v>
          </cell>
          <cell r="BD370">
            <v>0</v>
          </cell>
          <cell r="BE370">
            <v>0</v>
          </cell>
          <cell r="BF370">
            <v>19.739999999999998</v>
          </cell>
          <cell r="BG370">
            <v>505837.5</v>
          </cell>
          <cell r="BI370">
            <v>0</v>
          </cell>
          <cell r="BJ370">
            <v>0</v>
          </cell>
          <cell r="BK370">
            <v>6.58</v>
          </cell>
          <cell r="BL370">
            <v>453585.72</v>
          </cell>
          <cell r="BN370">
            <v>0</v>
          </cell>
          <cell r="BO370">
            <v>0</v>
          </cell>
          <cell r="BP370">
            <v>13.16</v>
          </cell>
          <cell r="BQ370">
            <v>337225</v>
          </cell>
          <cell r="BS370">
            <v>0</v>
          </cell>
          <cell r="BT370">
            <v>0</v>
          </cell>
          <cell r="BU370">
            <v>6.58</v>
          </cell>
          <cell r="BV370">
            <v>701921.5</v>
          </cell>
          <cell r="BX370">
            <v>0</v>
          </cell>
          <cell r="BY370">
            <v>0</v>
          </cell>
          <cell r="BZ370">
            <v>6.58</v>
          </cell>
          <cell r="CA370">
            <v>608084.12</v>
          </cell>
          <cell r="CC370">
            <v>0</v>
          </cell>
          <cell r="CD370">
            <v>0</v>
          </cell>
          <cell r="CE370">
            <v>19.739999999999998</v>
          </cell>
          <cell r="CF370">
            <v>607005</v>
          </cell>
          <cell r="CH370">
            <v>23684644.27</v>
          </cell>
          <cell r="CJ370">
            <v>23251963.859999999</v>
          </cell>
        </row>
        <row r="371">
          <cell r="A371" t="str">
            <v>1902208900400</v>
          </cell>
          <cell r="B371" t="str">
            <v>GLEN ELLYN C C SCHOOL DIST 89</v>
          </cell>
          <cell r="C371" t="str">
            <v>DUPAGE</v>
          </cell>
          <cell r="D371" t="str">
            <v>Elementary</v>
          </cell>
          <cell r="E371">
            <v>2129.5</v>
          </cell>
          <cell r="G371">
            <v>970.75</v>
          </cell>
          <cell r="H371">
            <v>1132.5</v>
          </cell>
          <cell r="I371">
            <v>1132.5</v>
          </cell>
          <cell r="K371">
            <v>1473</v>
          </cell>
          <cell r="L371">
            <v>1446.75</v>
          </cell>
          <cell r="M371">
            <v>656.5</v>
          </cell>
          <cell r="N371">
            <v>0</v>
          </cell>
          <cell r="P371">
            <v>214.61963627719007</v>
          </cell>
          <cell r="Q371">
            <v>756.13036372280999</v>
          </cell>
          <cell r="R371">
            <v>250.38036372280993</v>
          </cell>
          <cell r="S371">
            <v>882.11963627719001</v>
          </cell>
          <cell r="T371">
            <v>0</v>
          </cell>
          <cell r="U371">
            <v>0</v>
          </cell>
          <cell r="W371">
            <v>52.11</v>
          </cell>
          <cell r="X371">
            <v>47.8</v>
          </cell>
          <cell r="Y371">
            <v>0</v>
          </cell>
          <cell r="Z371">
            <v>6195119.3700000001</v>
          </cell>
          <cell r="AB371">
            <v>19.98</v>
          </cell>
          <cell r="AC371">
            <v>1239023.8700000001</v>
          </cell>
          <cell r="AE371">
            <v>7.36</v>
          </cell>
          <cell r="AF371">
            <v>3.28</v>
          </cell>
          <cell r="AG371">
            <v>0</v>
          </cell>
          <cell r="AH371">
            <v>659754.48</v>
          </cell>
          <cell r="AJ371">
            <v>3.27</v>
          </cell>
          <cell r="AK371">
            <v>1.45</v>
          </cell>
          <cell r="AL371">
            <v>0</v>
          </cell>
          <cell r="AM371">
            <v>292673.03999999998</v>
          </cell>
          <cell r="AO371">
            <v>138.08000000000001</v>
          </cell>
          <cell r="AP371">
            <v>33.760000000000005</v>
          </cell>
          <cell r="AQ371">
            <v>15.1</v>
          </cell>
          <cell r="AR371">
            <v>214296.64</v>
          </cell>
          <cell r="AT371">
            <v>3.27</v>
          </cell>
          <cell r="AU371">
            <v>2.62</v>
          </cell>
          <cell r="AV371">
            <v>0</v>
          </cell>
          <cell r="AW371">
            <v>396196.74</v>
          </cell>
          <cell r="AY371">
            <v>1.96</v>
          </cell>
          <cell r="AZ371">
            <v>0.87</v>
          </cell>
          <cell r="BA371">
            <v>0</v>
          </cell>
          <cell r="BB371">
            <v>164799.39000000001</v>
          </cell>
          <cell r="BD371">
            <v>6.54</v>
          </cell>
          <cell r="BE371">
            <v>2.91</v>
          </cell>
          <cell r="BF371">
            <v>0</v>
          </cell>
          <cell r="BG371">
            <v>242156.25</v>
          </cell>
          <cell r="BI371">
            <v>3.27</v>
          </cell>
          <cell r="BJ371">
            <v>1.45</v>
          </cell>
          <cell r="BK371">
            <v>0</v>
          </cell>
          <cell r="BL371">
            <v>325368.48</v>
          </cell>
          <cell r="BN371">
            <v>4.91</v>
          </cell>
          <cell r="BO371">
            <v>2.1800000000000002</v>
          </cell>
          <cell r="BP371">
            <v>0</v>
          </cell>
          <cell r="BQ371">
            <v>181681.25</v>
          </cell>
          <cell r="BS371">
            <v>3.27</v>
          </cell>
          <cell r="BT371">
            <v>1.45</v>
          </cell>
          <cell r="BU371">
            <v>0</v>
          </cell>
          <cell r="BV371">
            <v>503506</v>
          </cell>
          <cell r="BX371">
            <v>3.27</v>
          </cell>
          <cell r="BY371">
            <v>1.45</v>
          </cell>
          <cell r="BZ371">
            <v>0</v>
          </cell>
          <cell r="CA371">
            <v>436194.08</v>
          </cell>
          <cell r="CC371">
            <v>6.54</v>
          </cell>
          <cell r="CD371">
            <v>2.91</v>
          </cell>
          <cell r="CE371">
            <v>0</v>
          </cell>
          <cell r="CF371">
            <v>290587.5</v>
          </cell>
          <cell r="CH371">
            <v>11141357.090000002</v>
          </cell>
          <cell r="CJ371">
            <v>10927060.450000001</v>
          </cell>
        </row>
        <row r="372">
          <cell r="A372" t="str">
            <v>1902209300400</v>
          </cell>
          <cell r="B372" t="str">
            <v>COMMUNITY CONSOLIDATED S D 93</v>
          </cell>
          <cell r="C372" t="str">
            <v>DUPAGE</v>
          </cell>
          <cell r="D372" t="str">
            <v>Elementary</v>
          </cell>
          <cell r="E372">
            <v>3606.06</v>
          </cell>
          <cell r="G372">
            <v>1453.57</v>
          </cell>
          <cell r="H372">
            <v>2114.16</v>
          </cell>
          <cell r="I372">
            <v>2114.16</v>
          </cell>
          <cell r="K372">
            <v>2311.73</v>
          </cell>
          <cell r="L372">
            <v>2273.3999999999996</v>
          </cell>
          <cell r="M372">
            <v>1294.33</v>
          </cell>
          <cell r="N372">
            <v>0</v>
          </cell>
          <cell r="P372">
            <v>528.01829734873434</v>
          </cell>
          <cell r="Q372">
            <v>925.5517026512656</v>
          </cell>
          <cell r="R372">
            <v>767.98170265126566</v>
          </cell>
          <cell r="S372">
            <v>1346.1782973487343</v>
          </cell>
          <cell r="T372">
            <v>0</v>
          </cell>
          <cell r="U372">
            <v>0</v>
          </cell>
          <cell r="W372">
            <v>81.47</v>
          </cell>
          <cell r="X372">
            <v>92.24</v>
          </cell>
          <cell r="Y372">
            <v>0</v>
          </cell>
          <cell r="Z372">
            <v>10771235.970000001</v>
          </cell>
          <cell r="AB372">
            <v>34.74</v>
          </cell>
          <cell r="AC372">
            <v>2154247.19</v>
          </cell>
          <cell r="AE372">
            <v>11.55</v>
          </cell>
          <cell r="AF372">
            <v>6.47</v>
          </cell>
          <cell r="AG372">
            <v>0</v>
          </cell>
          <cell r="AH372">
            <v>1117366.1399999999</v>
          </cell>
          <cell r="AJ372">
            <v>5.13</v>
          </cell>
          <cell r="AK372">
            <v>2.87</v>
          </cell>
          <cell r="AL372">
            <v>0</v>
          </cell>
          <cell r="AM372">
            <v>496056</v>
          </cell>
          <cell r="AO372">
            <v>239.27</v>
          </cell>
          <cell r="AP372">
            <v>81</v>
          </cell>
          <cell r="AQ372">
            <v>25.57</v>
          </cell>
          <cell r="AR372">
            <v>398174.64</v>
          </cell>
          <cell r="AT372">
            <v>5.13</v>
          </cell>
          <cell r="AU372">
            <v>5.17</v>
          </cell>
          <cell r="AV372">
            <v>0</v>
          </cell>
          <cell r="AW372">
            <v>692839.8</v>
          </cell>
          <cell r="AY372">
            <v>3.08</v>
          </cell>
          <cell r="AZ372">
            <v>1.72</v>
          </cell>
          <cell r="BA372">
            <v>0</v>
          </cell>
          <cell r="BB372">
            <v>279518.40000000002</v>
          </cell>
          <cell r="BD372">
            <v>10.27</v>
          </cell>
          <cell r="BE372">
            <v>5.75</v>
          </cell>
          <cell r="BF372">
            <v>0</v>
          </cell>
          <cell r="BG372">
            <v>410512.5</v>
          </cell>
          <cell r="BI372">
            <v>5.13</v>
          </cell>
          <cell r="BJ372">
            <v>2.87</v>
          </cell>
          <cell r="BK372">
            <v>0</v>
          </cell>
          <cell r="BL372">
            <v>551472</v>
          </cell>
          <cell r="BN372">
            <v>7.7</v>
          </cell>
          <cell r="BO372">
            <v>4.3099999999999996</v>
          </cell>
          <cell r="BP372">
            <v>0</v>
          </cell>
          <cell r="BQ372">
            <v>307756.25</v>
          </cell>
          <cell r="BS372">
            <v>5.13</v>
          </cell>
          <cell r="BT372">
            <v>2.87</v>
          </cell>
          <cell r="BU372">
            <v>0</v>
          </cell>
          <cell r="BV372">
            <v>853400</v>
          </cell>
          <cell r="BX372">
            <v>5.13</v>
          </cell>
          <cell r="BY372">
            <v>2.87</v>
          </cell>
          <cell r="BZ372">
            <v>0</v>
          </cell>
          <cell r="CA372">
            <v>739312</v>
          </cell>
          <cell r="CC372">
            <v>10.27</v>
          </cell>
          <cell r="CD372">
            <v>5.75</v>
          </cell>
          <cell r="CE372">
            <v>0</v>
          </cell>
          <cell r="CF372">
            <v>492615</v>
          </cell>
          <cell r="CH372">
            <v>19264505.890000001</v>
          </cell>
          <cell r="CJ372">
            <v>18866331.25</v>
          </cell>
        </row>
        <row r="373">
          <cell r="A373" t="str">
            <v>1902209401600</v>
          </cell>
          <cell r="B373" t="str">
            <v>COMMUNITY HIGH SCH DISTRICT 94</v>
          </cell>
          <cell r="C373" t="str">
            <v>DUPAGE</v>
          </cell>
          <cell r="D373" t="str">
            <v>High School</v>
          </cell>
          <cell r="E373">
            <v>2099</v>
          </cell>
          <cell r="G373">
            <v>0</v>
          </cell>
          <cell r="H373">
            <v>0</v>
          </cell>
          <cell r="I373">
            <v>2099</v>
          </cell>
          <cell r="K373">
            <v>0</v>
          </cell>
          <cell r="L373">
            <v>0</v>
          </cell>
          <cell r="M373">
            <v>0</v>
          </cell>
          <cell r="N373">
            <v>2099</v>
          </cell>
          <cell r="P373">
            <v>0</v>
          </cell>
          <cell r="Q373">
            <v>0</v>
          </cell>
          <cell r="R373">
            <v>0</v>
          </cell>
          <cell r="S373">
            <v>0</v>
          </cell>
          <cell r="T373">
            <v>1075</v>
          </cell>
          <cell r="U373">
            <v>1024</v>
          </cell>
          <cell r="W373">
            <v>0</v>
          </cell>
          <cell r="X373">
            <v>0</v>
          </cell>
          <cell r="Y373">
            <v>94.71</v>
          </cell>
          <cell r="Z373">
            <v>6709540.5300000003</v>
          </cell>
          <cell r="AB373">
            <v>31.56</v>
          </cell>
          <cell r="AC373">
            <v>2236289.85</v>
          </cell>
          <cell r="AE373">
            <v>0</v>
          </cell>
          <cell r="AF373">
            <v>0</v>
          </cell>
          <cell r="AG373">
            <v>10.49</v>
          </cell>
          <cell r="AH373">
            <v>743143.07</v>
          </cell>
          <cell r="AJ373">
            <v>0</v>
          </cell>
          <cell r="AK373">
            <v>0</v>
          </cell>
          <cell r="AL373">
            <v>3.49</v>
          </cell>
          <cell r="AM373">
            <v>247242.07</v>
          </cell>
          <cell r="AO373">
            <v>143.04</v>
          </cell>
          <cell r="AP373">
            <v>53.86</v>
          </cell>
          <cell r="AQ373">
            <v>14.88</v>
          </cell>
          <cell r="AR373">
            <v>244395.31</v>
          </cell>
          <cell r="AT373">
            <v>0</v>
          </cell>
          <cell r="AU373">
            <v>0</v>
          </cell>
          <cell r="AV373">
            <v>8.39</v>
          </cell>
          <cell r="AW373">
            <v>649604.14</v>
          </cell>
          <cell r="AY373">
            <v>0</v>
          </cell>
          <cell r="AZ373">
            <v>0</v>
          </cell>
          <cell r="BA373">
            <v>2.79</v>
          </cell>
          <cell r="BB373">
            <v>162470.07</v>
          </cell>
          <cell r="BD373">
            <v>0</v>
          </cell>
          <cell r="BE373">
            <v>0</v>
          </cell>
          <cell r="BF373">
            <v>10.49</v>
          </cell>
          <cell r="BG373">
            <v>268806.25</v>
          </cell>
          <cell r="BI373">
            <v>0</v>
          </cell>
          <cell r="BJ373">
            <v>0</v>
          </cell>
          <cell r="BK373">
            <v>3.49</v>
          </cell>
          <cell r="BL373">
            <v>240579.66</v>
          </cell>
          <cell r="BN373">
            <v>0</v>
          </cell>
          <cell r="BO373">
            <v>0</v>
          </cell>
          <cell r="BP373">
            <v>6.99</v>
          </cell>
          <cell r="BQ373">
            <v>179118.75</v>
          </cell>
          <cell r="BS373">
            <v>0</v>
          </cell>
          <cell r="BT373">
            <v>0</v>
          </cell>
          <cell r="BU373">
            <v>3.49</v>
          </cell>
          <cell r="BV373">
            <v>372295.75</v>
          </cell>
          <cell r="BX373">
            <v>0</v>
          </cell>
          <cell r="BY373">
            <v>0</v>
          </cell>
          <cell r="BZ373">
            <v>3.49</v>
          </cell>
          <cell r="CA373">
            <v>322524.86</v>
          </cell>
          <cell r="CC373">
            <v>0</v>
          </cell>
          <cell r="CD373">
            <v>0</v>
          </cell>
          <cell r="CE373">
            <v>10.49</v>
          </cell>
          <cell r="CF373">
            <v>322567.5</v>
          </cell>
          <cell r="CH373">
            <v>12698577.810000002</v>
          </cell>
          <cell r="CJ373">
            <v>12454182.500000002</v>
          </cell>
        </row>
        <row r="374">
          <cell r="A374" t="str">
            <v>1902209901600</v>
          </cell>
          <cell r="B374" t="str">
            <v>COMMUNITY HIGH SCHOOL DIST 99</v>
          </cell>
          <cell r="C374" t="str">
            <v>DUPAGE</v>
          </cell>
          <cell r="D374" t="str">
            <v>High School</v>
          </cell>
          <cell r="E374">
            <v>4929.9799999999996</v>
          </cell>
          <cell r="G374">
            <v>0</v>
          </cell>
          <cell r="H374">
            <v>0</v>
          </cell>
          <cell r="I374">
            <v>4929.9799999999996</v>
          </cell>
          <cell r="K374">
            <v>0</v>
          </cell>
          <cell r="L374">
            <v>0</v>
          </cell>
          <cell r="M374">
            <v>0</v>
          </cell>
          <cell r="N374">
            <v>4929.9799999999996</v>
          </cell>
          <cell r="P374">
            <v>0</v>
          </cell>
          <cell r="Q374">
            <v>0</v>
          </cell>
          <cell r="R374">
            <v>0</v>
          </cell>
          <cell r="S374">
            <v>0</v>
          </cell>
          <cell r="T374">
            <v>1150</v>
          </cell>
          <cell r="U374">
            <v>3779.9799999999996</v>
          </cell>
          <cell r="W374">
            <v>0</v>
          </cell>
          <cell r="X374">
            <v>0</v>
          </cell>
          <cell r="Y374">
            <v>208.69</v>
          </cell>
          <cell r="Z374">
            <v>14784225.67</v>
          </cell>
          <cell r="AB374">
            <v>69.55</v>
          </cell>
          <cell r="AC374">
            <v>4927582.41</v>
          </cell>
          <cell r="AE374">
            <v>0</v>
          </cell>
          <cell r="AF374">
            <v>0</v>
          </cell>
          <cell r="AG374">
            <v>24.64</v>
          </cell>
          <cell r="AH374">
            <v>1745571.52</v>
          </cell>
          <cell r="AJ374">
            <v>0</v>
          </cell>
          <cell r="AK374">
            <v>0</v>
          </cell>
          <cell r="AL374">
            <v>8.2100000000000009</v>
          </cell>
          <cell r="AM374">
            <v>581621.03</v>
          </cell>
          <cell r="AO374">
            <v>317.65999999999997</v>
          </cell>
          <cell r="AP374">
            <v>66.849999999999994</v>
          </cell>
          <cell r="AQ374">
            <v>34.96</v>
          </cell>
          <cell r="AR374">
            <v>480069.16</v>
          </cell>
          <cell r="AT374">
            <v>0</v>
          </cell>
          <cell r="AU374">
            <v>0</v>
          </cell>
          <cell r="AV374">
            <v>19.71</v>
          </cell>
          <cell r="AW374">
            <v>1526066.46</v>
          </cell>
          <cell r="AY374">
            <v>0</v>
          </cell>
          <cell r="AZ374">
            <v>0</v>
          </cell>
          <cell r="BA374">
            <v>6.57</v>
          </cell>
          <cell r="BB374">
            <v>382590.81</v>
          </cell>
          <cell r="BD374">
            <v>0</v>
          </cell>
          <cell r="BE374">
            <v>0</v>
          </cell>
          <cell r="BF374">
            <v>24.64</v>
          </cell>
          <cell r="BG374">
            <v>631400</v>
          </cell>
          <cell r="BI374">
            <v>0</v>
          </cell>
          <cell r="BJ374">
            <v>0</v>
          </cell>
          <cell r="BK374">
            <v>8.2100000000000009</v>
          </cell>
          <cell r="BL374">
            <v>565948.14</v>
          </cell>
          <cell r="BN374">
            <v>0</v>
          </cell>
          <cell r="BO374">
            <v>0</v>
          </cell>
          <cell r="BP374">
            <v>16.43</v>
          </cell>
          <cell r="BQ374">
            <v>421018.75</v>
          </cell>
          <cell r="BS374">
            <v>0</v>
          </cell>
          <cell r="BT374">
            <v>0</v>
          </cell>
          <cell r="BU374">
            <v>8.2100000000000009</v>
          </cell>
          <cell r="BV374">
            <v>875801.75</v>
          </cell>
          <cell r="BX374">
            <v>0</v>
          </cell>
          <cell r="BY374">
            <v>0</v>
          </cell>
          <cell r="BZ374">
            <v>8.2100000000000009</v>
          </cell>
          <cell r="CA374">
            <v>758718.94</v>
          </cell>
          <cell r="CC374">
            <v>0</v>
          </cell>
          <cell r="CD374">
            <v>0</v>
          </cell>
          <cell r="CE374">
            <v>24.64</v>
          </cell>
          <cell r="CF374">
            <v>757680</v>
          </cell>
          <cell r="CH374">
            <v>28438294.640000001</v>
          </cell>
          <cell r="CJ374">
            <v>27958225.48</v>
          </cell>
        </row>
        <row r="375">
          <cell r="A375" t="str">
            <v>1902210001600</v>
          </cell>
          <cell r="B375" t="str">
            <v>FENTON COMM H S DIST 100</v>
          </cell>
          <cell r="C375" t="str">
            <v>DUPAGE</v>
          </cell>
          <cell r="D375" t="str">
            <v>High School</v>
          </cell>
          <cell r="E375">
            <v>1497.99</v>
          </cell>
          <cell r="G375">
            <v>0</v>
          </cell>
          <cell r="H375">
            <v>0</v>
          </cell>
          <cell r="I375">
            <v>1497.99</v>
          </cell>
          <cell r="K375">
            <v>0</v>
          </cell>
          <cell r="L375">
            <v>0</v>
          </cell>
          <cell r="M375">
            <v>0</v>
          </cell>
          <cell r="N375">
            <v>1497.99</v>
          </cell>
          <cell r="P375">
            <v>0</v>
          </cell>
          <cell r="Q375">
            <v>0</v>
          </cell>
          <cell r="R375">
            <v>0</v>
          </cell>
          <cell r="S375">
            <v>0</v>
          </cell>
          <cell r="T375">
            <v>740</v>
          </cell>
          <cell r="U375">
            <v>757.99</v>
          </cell>
          <cell r="W375">
            <v>0</v>
          </cell>
          <cell r="X375">
            <v>0</v>
          </cell>
          <cell r="Y375">
            <v>67.31</v>
          </cell>
          <cell r="Z375">
            <v>4768442.33</v>
          </cell>
          <cell r="AB375">
            <v>22.43</v>
          </cell>
          <cell r="AC375">
            <v>1589321.82</v>
          </cell>
          <cell r="AE375">
            <v>0</v>
          </cell>
          <cell r="AF375">
            <v>0</v>
          </cell>
          <cell r="AG375">
            <v>7.48</v>
          </cell>
          <cell r="AH375">
            <v>529905.64</v>
          </cell>
          <cell r="AJ375">
            <v>0</v>
          </cell>
          <cell r="AK375">
            <v>0</v>
          </cell>
          <cell r="AL375">
            <v>2.4900000000000002</v>
          </cell>
          <cell r="AM375">
            <v>176399.07</v>
          </cell>
          <cell r="AO375">
            <v>101.7</v>
          </cell>
          <cell r="AP375">
            <v>32.190000000000005</v>
          </cell>
          <cell r="AQ375">
            <v>10.62</v>
          </cell>
          <cell r="AR375">
            <v>166425.16</v>
          </cell>
          <cell r="AT375">
            <v>0</v>
          </cell>
          <cell r="AU375">
            <v>0</v>
          </cell>
          <cell r="AV375">
            <v>5.99</v>
          </cell>
          <cell r="AW375">
            <v>463781.74</v>
          </cell>
          <cell r="AY375">
            <v>0</v>
          </cell>
          <cell r="AZ375">
            <v>0</v>
          </cell>
          <cell r="BA375">
            <v>1.99</v>
          </cell>
          <cell r="BB375">
            <v>115883.67</v>
          </cell>
          <cell r="BD375">
            <v>0</v>
          </cell>
          <cell r="BE375">
            <v>0</v>
          </cell>
          <cell r="BF375">
            <v>7.48</v>
          </cell>
          <cell r="BG375">
            <v>191675</v>
          </cell>
          <cell r="BI375">
            <v>0</v>
          </cell>
          <cell r="BJ375">
            <v>0</v>
          </cell>
          <cell r="BK375">
            <v>2.4900000000000002</v>
          </cell>
          <cell r="BL375">
            <v>171645.66</v>
          </cell>
          <cell r="BN375">
            <v>0</v>
          </cell>
          <cell r="BO375">
            <v>0</v>
          </cell>
          <cell r="BP375">
            <v>4.99</v>
          </cell>
          <cell r="BQ375">
            <v>127868.75</v>
          </cell>
          <cell r="BS375">
            <v>0</v>
          </cell>
          <cell r="BT375">
            <v>0</v>
          </cell>
          <cell r="BU375">
            <v>2.4900000000000002</v>
          </cell>
          <cell r="BV375">
            <v>265620.75</v>
          </cell>
          <cell r="BX375">
            <v>0</v>
          </cell>
          <cell r="BY375">
            <v>0</v>
          </cell>
          <cell r="BZ375">
            <v>2.4900000000000002</v>
          </cell>
          <cell r="CA375">
            <v>230110.86</v>
          </cell>
          <cell r="CC375">
            <v>0</v>
          </cell>
          <cell r="CD375">
            <v>0</v>
          </cell>
          <cell r="CE375">
            <v>7.48</v>
          </cell>
          <cell r="CF375">
            <v>230010</v>
          </cell>
          <cell r="CH375">
            <v>9027090.4499999993</v>
          </cell>
          <cell r="CJ375">
            <v>8860665.2899999991</v>
          </cell>
        </row>
        <row r="376">
          <cell r="A376" t="str">
            <v>1902210801600</v>
          </cell>
          <cell r="B376" t="str">
            <v>LAKE PARK COMM H S DIST 108</v>
          </cell>
          <cell r="C376" t="str">
            <v>DUPAGE</v>
          </cell>
          <cell r="D376" t="str">
            <v>High School</v>
          </cell>
          <cell r="E376">
            <v>2627.48</v>
          </cell>
          <cell r="G376">
            <v>0</v>
          </cell>
          <cell r="H376">
            <v>0</v>
          </cell>
          <cell r="I376">
            <v>2627.48</v>
          </cell>
          <cell r="K376">
            <v>0</v>
          </cell>
          <cell r="L376">
            <v>0</v>
          </cell>
          <cell r="M376">
            <v>0</v>
          </cell>
          <cell r="N376">
            <v>2627.48</v>
          </cell>
          <cell r="P376">
            <v>0</v>
          </cell>
          <cell r="Q376">
            <v>0</v>
          </cell>
          <cell r="R376">
            <v>0</v>
          </cell>
          <cell r="S376">
            <v>0</v>
          </cell>
          <cell r="T376">
            <v>734</v>
          </cell>
          <cell r="U376">
            <v>1893.48</v>
          </cell>
          <cell r="W376">
            <v>0</v>
          </cell>
          <cell r="X376">
            <v>0</v>
          </cell>
          <cell r="Y376">
            <v>112.43</v>
          </cell>
          <cell r="Z376">
            <v>7964878.4900000002</v>
          </cell>
          <cell r="AB376">
            <v>37.47</v>
          </cell>
          <cell r="AC376">
            <v>2654694</v>
          </cell>
          <cell r="AE376">
            <v>0</v>
          </cell>
          <cell r="AF376">
            <v>0</v>
          </cell>
          <cell r="AG376">
            <v>13.13</v>
          </cell>
          <cell r="AH376">
            <v>930168.59</v>
          </cell>
          <cell r="AJ376">
            <v>0</v>
          </cell>
          <cell r="AK376">
            <v>0</v>
          </cell>
          <cell r="AL376">
            <v>4.37</v>
          </cell>
          <cell r="AM376">
            <v>309583.90999999997</v>
          </cell>
          <cell r="AO376">
            <v>170.9</v>
          </cell>
          <cell r="AP376">
            <v>39.5</v>
          </cell>
          <cell r="AQ376">
            <v>18.63</v>
          </cell>
          <cell r="AR376">
            <v>262451.12</v>
          </cell>
          <cell r="AT376">
            <v>0</v>
          </cell>
          <cell r="AU376">
            <v>0</v>
          </cell>
          <cell r="AV376">
            <v>10.5</v>
          </cell>
          <cell r="AW376">
            <v>812973</v>
          </cell>
          <cell r="AY376">
            <v>0</v>
          </cell>
          <cell r="AZ376">
            <v>0</v>
          </cell>
          <cell r="BA376">
            <v>3.5</v>
          </cell>
          <cell r="BB376">
            <v>203815.5</v>
          </cell>
          <cell r="BD376">
            <v>0</v>
          </cell>
          <cell r="BE376">
            <v>0</v>
          </cell>
          <cell r="BF376">
            <v>13.13</v>
          </cell>
          <cell r="BG376">
            <v>336456.25</v>
          </cell>
          <cell r="BI376">
            <v>0</v>
          </cell>
          <cell r="BJ376">
            <v>0</v>
          </cell>
          <cell r="BK376">
            <v>4.37</v>
          </cell>
          <cell r="BL376">
            <v>301241.58</v>
          </cell>
          <cell r="BN376">
            <v>0</v>
          </cell>
          <cell r="BO376">
            <v>0</v>
          </cell>
          <cell r="BP376">
            <v>8.75</v>
          </cell>
          <cell r="BQ376">
            <v>224218.75</v>
          </cell>
          <cell r="BS376">
            <v>0</v>
          </cell>
          <cell r="BT376">
            <v>0</v>
          </cell>
          <cell r="BU376">
            <v>4.37</v>
          </cell>
          <cell r="BV376">
            <v>466169.75</v>
          </cell>
          <cell r="BX376">
            <v>0</v>
          </cell>
          <cell r="BY376">
            <v>0</v>
          </cell>
          <cell r="BZ376">
            <v>4.37</v>
          </cell>
          <cell r="CA376">
            <v>403849.18</v>
          </cell>
          <cell r="CC376">
            <v>0</v>
          </cell>
          <cell r="CD376">
            <v>0</v>
          </cell>
          <cell r="CE376">
            <v>13.13</v>
          </cell>
          <cell r="CF376">
            <v>403747.5</v>
          </cell>
          <cell r="CH376">
            <v>15274247.619999999</v>
          </cell>
          <cell r="CJ376">
            <v>15011796.5</v>
          </cell>
        </row>
        <row r="377">
          <cell r="A377" t="str">
            <v>1902218000400</v>
          </cell>
          <cell r="B377" t="str">
            <v>COMMUNITY CONS SCH DIST 180</v>
          </cell>
          <cell r="C377" t="str">
            <v>DUPAGE</v>
          </cell>
          <cell r="D377" t="str">
            <v>Elementary</v>
          </cell>
          <cell r="E377">
            <v>584.46</v>
          </cell>
          <cell r="G377">
            <v>246.48999999999998</v>
          </cell>
          <cell r="H377">
            <v>331.30999999999995</v>
          </cell>
          <cell r="I377">
            <v>331.30999999999995</v>
          </cell>
          <cell r="K377">
            <v>394.64</v>
          </cell>
          <cell r="L377">
            <v>387.98</v>
          </cell>
          <cell r="M377">
            <v>189.82</v>
          </cell>
          <cell r="N377">
            <v>0</v>
          </cell>
          <cell r="P377">
            <v>202.63542748355832</v>
          </cell>
          <cell r="Q377">
            <v>43.854572516441664</v>
          </cell>
          <cell r="R377">
            <v>272.36457251644163</v>
          </cell>
          <cell r="S377">
            <v>58.945427483558319</v>
          </cell>
          <cell r="T377">
            <v>0</v>
          </cell>
          <cell r="U377">
            <v>0</v>
          </cell>
          <cell r="W377">
            <v>15.7</v>
          </cell>
          <cell r="X377">
            <v>15.97</v>
          </cell>
          <cell r="Y377">
            <v>0</v>
          </cell>
          <cell r="Z377">
            <v>1963761.69</v>
          </cell>
          <cell r="AB377">
            <v>6.33</v>
          </cell>
          <cell r="AC377">
            <v>392752.33</v>
          </cell>
          <cell r="AE377">
            <v>1.97</v>
          </cell>
          <cell r="AF377">
            <v>0.94</v>
          </cell>
          <cell r="AG377">
            <v>0</v>
          </cell>
          <cell r="AH377">
            <v>180440.37</v>
          </cell>
          <cell r="AJ377">
            <v>0.87</v>
          </cell>
          <cell r="AK377">
            <v>0.42</v>
          </cell>
          <cell r="AL377">
            <v>0</v>
          </cell>
          <cell r="AM377">
            <v>79989.03</v>
          </cell>
          <cell r="AO377">
            <v>42.97</v>
          </cell>
          <cell r="AP377">
            <v>15.84</v>
          </cell>
          <cell r="AQ377">
            <v>4.1399999999999997</v>
          </cell>
          <cell r="AR377">
            <v>72851</v>
          </cell>
          <cell r="AT377">
            <v>0.87</v>
          </cell>
          <cell r="AU377">
            <v>0.75</v>
          </cell>
          <cell r="AV377">
            <v>0</v>
          </cell>
          <cell r="AW377">
            <v>108970.92</v>
          </cell>
          <cell r="AY377">
            <v>0.52</v>
          </cell>
          <cell r="AZ377">
            <v>0.25</v>
          </cell>
          <cell r="BA377">
            <v>0</v>
          </cell>
          <cell r="BB377">
            <v>44839.41</v>
          </cell>
          <cell r="BD377">
            <v>1.75</v>
          </cell>
          <cell r="BE377">
            <v>0.84</v>
          </cell>
          <cell r="BF377">
            <v>0</v>
          </cell>
          <cell r="BG377">
            <v>66368.75</v>
          </cell>
          <cell r="BI377">
            <v>0.87</v>
          </cell>
          <cell r="BJ377">
            <v>0.42</v>
          </cell>
          <cell r="BK377">
            <v>0</v>
          </cell>
          <cell r="BL377">
            <v>88924.86</v>
          </cell>
          <cell r="BN377">
            <v>1.31</v>
          </cell>
          <cell r="BO377">
            <v>0.63</v>
          </cell>
          <cell r="BP377">
            <v>0</v>
          </cell>
          <cell r="BQ377">
            <v>49712.5</v>
          </cell>
          <cell r="BS377">
            <v>0.87</v>
          </cell>
          <cell r="BT377">
            <v>0.42</v>
          </cell>
          <cell r="BU377">
            <v>0</v>
          </cell>
          <cell r="BV377">
            <v>137610.75</v>
          </cell>
          <cell r="BX377">
            <v>0.87</v>
          </cell>
          <cell r="BY377">
            <v>0.42</v>
          </cell>
          <cell r="BZ377">
            <v>0</v>
          </cell>
          <cell r="CA377">
            <v>119214.06</v>
          </cell>
          <cell r="CC377">
            <v>1.75</v>
          </cell>
          <cell r="CD377">
            <v>0.84</v>
          </cell>
          <cell r="CE377">
            <v>0</v>
          </cell>
          <cell r="CF377">
            <v>79642.5</v>
          </cell>
          <cell r="CH377">
            <v>3385078.17</v>
          </cell>
          <cell r="CJ377">
            <v>3312227.17</v>
          </cell>
        </row>
        <row r="378">
          <cell r="A378" t="str">
            <v>1902218100400</v>
          </cell>
          <cell r="B378" t="str">
            <v>HINSDALE C C SCHOOL DIST 181</v>
          </cell>
          <cell r="C378" t="str">
            <v>DUPAGE</v>
          </cell>
          <cell r="D378" t="str">
            <v>Elementary</v>
          </cell>
          <cell r="E378">
            <v>3594.62</v>
          </cell>
          <cell r="G378">
            <v>1351.73</v>
          </cell>
          <cell r="H378">
            <v>2223.48</v>
          </cell>
          <cell r="I378">
            <v>2223.48</v>
          </cell>
          <cell r="K378">
            <v>2201.8000000000002</v>
          </cell>
          <cell r="L378">
            <v>2182.39</v>
          </cell>
          <cell r="M378">
            <v>1392.8200000000002</v>
          </cell>
          <cell r="N378">
            <v>0</v>
          </cell>
          <cell r="P378">
            <v>66.036166211215573</v>
          </cell>
          <cell r="Q378">
            <v>1285.6938337887846</v>
          </cell>
          <cell r="R378">
            <v>108.62383378878444</v>
          </cell>
          <cell r="S378">
            <v>2114.8561662112156</v>
          </cell>
          <cell r="T378">
            <v>0</v>
          </cell>
          <cell r="U378">
            <v>0</v>
          </cell>
          <cell r="W378">
            <v>68.680000000000007</v>
          </cell>
          <cell r="X378">
            <v>90.02</v>
          </cell>
          <cell r="Y378">
            <v>0</v>
          </cell>
          <cell r="Z378">
            <v>9840510.9000000004</v>
          </cell>
          <cell r="AB378">
            <v>31.74</v>
          </cell>
          <cell r="AC378">
            <v>1968102.18</v>
          </cell>
          <cell r="AE378">
            <v>11</v>
          </cell>
          <cell r="AF378">
            <v>6.96</v>
          </cell>
          <cell r="AG378">
            <v>0</v>
          </cell>
          <cell r="AH378">
            <v>1113645.72</v>
          </cell>
          <cell r="AJ378">
            <v>4.8899999999999997</v>
          </cell>
          <cell r="AK378">
            <v>3.09</v>
          </cell>
          <cell r="AL378">
            <v>0</v>
          </cell>
          <cell r="AM378">
            <v>494815.86</v>
          </cell>
          <cell r="AO378">
            <v>221.16</v>
          </cell>
          <cell r="AP378">
            <v>33.449999999999996</v>
          </cell>
          <cell r="AQ378">
            <v>25.49</v>
          </cell>
          <cell r="AR378">
            <v>319000.32000000001</v>
          </cell>
          <cell r="AT378">
            <v>4.8899999999999997</v>
          </cell>
          <cell r="AU378">
            <v>5.57</v>
          </cell>
          <cell r="AV378">
            <v>0</v>
          </cell>
          <cell r="AW378">
            <v>703602.36</v>
          </cell>
          <cell r="AY378">
            <v>2.93</v>
          </cell>
          <cell r="AZ378">
            <v>1.85</v>
          </cell>
          <cell r="BA378">
            <v>0</v>
          </cell>
          <cell r="BB378">
            <v>278353.74</v>
          </cell>
          <cell r="BD378">
            <v>9.7799999999999994</v>
          </cell>
          <cell r="BE378">
            <v>6.19</v>
          </cell>
          <cell r="BF378">
            <v>0</v>
          </cell>
          <cell r="BG378">
            <v>409231.25</v>
          </cell>
          <cell r="BI378">
            <v>4.8899999999999997</v>
          </cell>
          <cell r="BJ378">
            <v>3.09</v>
          </cell>
          <cell r="BK378">
            <v>0</v>
          </cell>
          <cell r="BL378">
            <v>550093.31999999995</v>
          </cell>
          <cell r="BN378">
            <v>7.33</v>
          </cell>
          <cell r="BO378">
            <v>4.6399999999999997</v>
          </cell>
          <cell r="BP378">
            <v>0</v>
          </cell>
          <cell r="BQ378">
            <v>306731.25</v>
          </cell>
          <cell r="BS378">
            <v>4.8899999999999997</v>
          </cell>
          <cell r="BT378">
            <v>3.09</v>
          </cell>
          <cell r="BU378">
            <v>0</v>
          </cell>
          <cell r="BV378">
            <v>851266.5</v>
          </cell>
          <cell r="BX378">
            <v>4.8899999999999997</v>
          </cell>
          <cell r="BY378">
            <v>3.09</v>
          </cell>
          <cell r="BZ378">
            <v>0</v>
          </cell>
          <cell r="CA378">
            <v>737463.72</v>
          </cell>
          <cell r="CC378">
            <v>9.7799999999999994</v>
          </cell>
          <cell r="CD378">
            <v>6.19</v>
          </cell>
          <cell r="CE378">
            <v>0</v>
          </cell>
          <cell r="CF378">
            <v>491077.5</v>
          </cell>
          <cell r="CH378">
            <v>18063894.619999997</v>
          </cell>
          <cell r="CJ378">
            <v>17744894.299999997</v>
          </cell>
        </row>
        <row r="379">
          <cell r="A379" t="str">
            <v>1902220002600</v>
          </cell>
          <cell r="B379" t="str">
            <v>COMMUNITY UNIT SCHOOL DIST 200</v>
          </cell>
          <cell r="C379" t="str">
            <v>DUPAGE</v>
          </cell>
          <cell r="D379" t="str">
            <v>Unit</v>
          </cell>
          <cell r="E379">
            <v>12285.44</v>
          </cell>
          <cell r="G379">
            <v>3273.0699999999997</v>
          </cell>
          <cell r="H379">
            <v>4753.3099999999995</v>
          </cell>
          <cell r="I379">
            <v>8921.119999999999</v>
          </cell>
          <cell r="K379">
            <v>5261.98</v>
          </cell>
          <cell r="L379">
            <v>5170.7299999999996</v>
          </cell>
          <cell r="M379">
            <v>2855.65</v>
          </cell>
          <cell r="N379">
            <v>4167.8100000000004</v>
          </cell>
          <cell r="P379">
            <v>932.19575141932341</v>
          </cell>
          <cell r="Q379">
            <v>2340.8742485806761</v>
          </cell>
          <cell r="R379">
            <v>1353.7795974968406</v>
          </cell>
          <cell r="S379">
            <v>3399.5304025031592</v>
          </cell>
          <cell r="T379">
            <v>1187.024651083836</v>
          </cell>
          <cell r="U379">
            <v>2980.7853489161644</v>
          </cell>
          <cell r="W379">
            <v>179.19</v>
          </cell>
          <cell r="X379">
            <v>203.67</v>
          </cell>
          <cell r="Y379">
            <v>178.58</v>
          </cell>
          <cell r="Z379">
            <v>36391142.960000001</v>
          </cell>
          <cell r="AB379">
            <v>136.09</v>
          </cell>
          <cell r="AC379">
            <v>8964625.9399999995</v>
          </cell>
          <cell r="AE379">
            <v>26.3</v>
          </cell>
          <cell r="AF379">
            <v>14.27</v>
          </cell>
          <cell r="AG379">
            <v>20.83</v>
          </cell>
          <cell r="AH379">
            <v>3991283.68</v>
          </cell>
          <cell r="AJ379">
            <v>11.69</v>
          </cell>
          <cell r="AK379">
            <v>6.34</v>
          </cell>
          <cell r="AL379">
            <v>6.94</v>
          </cell>
          <cell r="AM379">
            <v>1609636.63</v>
          </cell>
          <cell r="AO379">
            <v>800.2600000000001</v>
          </cell>
          <cell r="AP379">
            <v>216.85</v>
          </cell>
          <cell r="AQ379">
            <v>87.13</v>
          </cell>
          <cell r="AR379">
            <v>1267339.1100000001</v>
          </cell>
          <cell r="AT379">
            <v>11.69</v>
          </cell>
          <cell r="AU379">
            <v>11.42</v>
          </cell>
          <cell r="AV379">
            <v>16.670000000000002</v>
          </cell>
          <cell r="AW379">
            <v>2845208.68</v>
          </cell>
          <cell r="AY379">
            <v>7.01</v>
          </cell>
          <cell r="AZ379">
            <v>3.8</v>
          </cell>
          <cell r="BA379">
            <v>5.55</v>
          </cell>
          <cell r="BB379">
            <v>952691.88</v>
          </cell>
          <cell r="BD379">
            <v>23.38</v>
          </cell>
          <cell r="BE379">
            <v>12.69</v>
          </cell>
          <cell r="BF379">
            <v>20.83</v>
          </cell>
          <cell r="BG379">
            <v>1458062.5</v>
          </cell>
          <cell r="BI379">
            <v>11.69</v>
          </cell>
          <cell r="BJ379">
            <v>6.34</v>
          </cell>
          <cell r="BK379">
            <v>6.94</v>
          </cell>
          <cell r="BL379">
            <v>1721281.98</v>
          </cell>
          <cell r="BN379">
            <v>17.53</v>
          </cell>
          <cell r="BO379">
            <v>9.51</v>
          </cell>
          <cell r="BP379">
            <v>13.89</v>
          </cell>
          <cell r="BQ379">
            <v>1048831.25</v>
          </cell>
          <cell r="BS379">
            <v>11.69</v>
          </cell>
          <cell r="BT379">
            <v>6.34</v>
          </cell>
          <cell r="BU379">
            <v>6.94</v>
          </cell>
          <cell r="BV379">
            <v>2663674.75</v>
          </cell>
          <cell r="BX379">
            <v>11.69</v>
          </cell>
          <cell r="BY379">
            <v>6.34</v>
          </cell>
          <cell r="BZ379">
            <v>6.94</v>
          </cell>
          <cell r="CA379">
            <v>2307577.58</v>
          </cell>
          <cell r="CC379">
            <v>23.38</v>
          </cell>
          <cell r="CD379">
            <v>12.69</v>
          </cell>
          <cell r="CE379">
            <v>20.83</v>
          </cell>
          <cell r="CF379">
            <v>1749675</v>
          </cell>
          <cell r="CH379">
            <v>66971031.939999998</v>
          </cell>
          <cell r="CJ379">
            <v>65703692.829999998</v>
          </cell>
        </row>
        <row r="380">
          <cell r="A380" t="str">
            <v>1902220102600</v>
          </cell>
          <cell r="B380" t="str">
            <v>WESTMONT C U SCHOOL DIST 201</v>
          </cell>
          <cell r="C380" t="str">
            <v>DUPAGE</v>
          </cell>
          <cell r="D380" t="str">
            <v>Unit</v>
          </cell>
          <cell r="E380">
            <v>1318.79</v>
          </cell>
          <cell r="G380">
            <v>385.49</v>
          </cell>
          <cell r="H380">
            <v>471.80999999999995</v>
          </cell>
          <cell r="I380">
            <v>922.80000000000007</v>
          </cell>
          <cell r="K380">
            <v>585.65</v>
          </cell>
          <cell r="L380">
            <v>575.15</v>
          </cell>
          <cell r="M380">
            <v>282.14999999999998</v>
          </cell>
          <cell r="N380">
            <v>450.98999999999995</v>
          </cell>
          <cell r="P380">
            <v>136.42378218896422</v>
          </cell>
          <cell r="Q380">
            <v>249.06621781103578</v>
          </cell>
          <cell r="R380">
            <v>166.97217742243691</v>
          </cell>
          <cell r="S380">
            <v>304.83782257756303</v>
          </cell>
          <cell r="T380">
            <v>159.60404038859886</v>
          </cell>
          <cell r="U380">
            <v>291.38595961140106</v>
          </cell>
          <cell r="W380">
            <v>21.54</v>
          </cell>
          <cell r="X380">
            <v>20.54</v>
          </cell>
          <cell r="Y380">
            <v>19.63</v>
          </cell>
          <cell r="Z380">
            <v>3999902.65</v>
          </cell>
          <cell r="AB380">
            <v>14.95</v>
          </cell>
          <cell r="AC380">
            <v>985353.92</v>
          </cell>
          <cell r="AE380">
            <v>2.92</v>
          </cell>
          <cell r="AF380">
            <v>1.41</v>
          </cell>
          <cell r="AG380">
            <v>2.25</v>
          </cell>
          <cell r="AH380">
            <v>427887.06</v>
          </cell>
          <cell r="AJ380">
            <v>1.3</v>
          </cell>
          <cell r="AK380">
            <v>0.62</v>
          </cell>
          <cell r="AL380">
            <v>0.75</v>
          </cell>
          <cell r="AM380">
            <v>172185.69</v>
          </cell>
          <cell r="AO380">
            <v>87.66</v>
          </cell>
          <cell r="AP380">
            <v>24.619999999999997</v>
          </cell>
          <cell r="AQ380">
            <v>9.35</v>
          </cell>
          <cell r="AR380">
            <v>139775.34</v>
          </cell>
          <cell r="AT380">
            <v>1.3</v>
          </cell>
          <cell r="AU380">
            <v>1.1200000000000001</v>
          </cell>
          <cell r="AV380">
            <v>1.8</v>
          </cell>
          <cell r="AW380">
            <v>302150.52</v>
          </cell>
          <cell r="AY380">
            <v>0.78</v>
          </cell>
          <cell r="AZ380">
            <v>0.37</v>
          </cell>
          <cell r="BA380">
            <v>0.6</v>
          </cell>
          <cell r="BB380">
            <v>101907.75</v>
          </cell>
          <cell r="BD380">
            <v>2.6</v>
          </cell>
          <cell r="BE380">
            <v>1.25</v>
          </cell>
          <cell r="BF380">
            <v>2.25</v>
          </cell>
          <cell r="BG380">
            <v>156312.5</v>
          </cell>
          <cell r="BI380">
            <v>1.3</v>
          </cell>
          <cell r="BJ380">
            <v>0.62</v>
          </cell>
          <cell r="BK380">
            <v>0.75</v>
          </cell>
          <cell r="BL380">
            <v>184053.78</v>
          </cell>
          <cell r="BN380">
            <v>1.95</v>
          </cell>
          <cell r="BO380">
            <v>0.94</v>
          </cell>
          <cell r="BP380">
            <v>1.5</v>
          </cell>
          <cell r="BQ380">
            <v>112493.75</v>
          </cell>
          <cell r="BS380">
            <v>1.3</v>
          </cell>
          <cell r="BT380">
            <v>0.62</v>
          </cell>
          <cell r="BU380">
            <v>0.75</v>
          </cell>
          <cell r="BV380">
            <v>284822.25</v>
          </cell>
          <cell r="BX380">
            <v>1.3</v>
          </cell>
          <cell r="BY380">
            <v>0.62</v>
          </cell>
          <cell r="BZ380">
            <v>0.75</v>
          </cell>
          <cell r="CA380">
            <v>246745.38</v>
          </cell>
          <cell r="CC380">
            <v>2.6</v>
          </cell>
          <cell r="CD380">
            <v>1.25</v>
          </cell>
          <cell r="CE380">
            <v>2.25</v>
          </cell>
          <cell r="CF380">
            <v>187575</v>
          </cell>
          <cell r="CH380">
            <v>7301165.5899999999</v>
          </cell>
          <cell r="CJ380">
            <v>7161390.25</v>
          </cell>
        </row>
        <row r="381">
          <cell r="A381" t="str">
            <v>1902220202600</v>
          </cell>
          <cell r="B381" t="str">
            <v>LISLE C U SCH DIST 202</v>
          </cell>
          <cell r="C381" t="str">
            <v>DUPAGE</v>
          </cell>
          <cell r="D381" t="str">
            <v>Unit</v>
          </cell>
          <cell r="E381">
            <v>1448.46</v>
          </cell>
          <cell r="G381">
            <v>396.65999999999997</v>
          </cell>
          <cell r="H381">
            <v>535.15</v>
          </cell>
          <cell r="I381">
            <v>1040.1399999999999</v>
          </cell>
          <cell r="K381">
            <v>611.9799999999999</v>
          </cell>
          <cell r="L381">
            <v>600.31999999999994</v>
          </cell>
          <cell r="M381">
            <v>331.49</v>
          </cell>
          <cell r="N381">
            <v>504.99</v>
          </cell>
          <cell r="P381">
            <v>123.6801781737194</v>
          </cell>
          <cell r="Q381">
            <v>272.97982182628056</v>
          </cell>
          <cell r="R381">
            <v>166.86191536748333</v>
          </cell>
          <cell r="S381">
            <v>368.28808463251664</v>
          </cell>
          <cell r="T381">
            <v>157.45790645879737</v>
          </cell>
          <cell r="U381">
            <v>347.53209354120264</v>
          </cell>
          <cell r="W381">
            <v>21.89</v>
          </cell>
          <cell r="X381">
            <v>23.07</v>
          </cell>
          <cell r="Y381">
            <v>21.77</v>
          </cell>
          <cell r="Z381">
            <v>4330086.83</v>
          </cell>
          <cell r="AB381">
            <v>16.239999999999998</v>
          </cell>
          <cell r="AC381">
            <v>1071599.57</v>
          </cell>
          <cell r="AE381">
            <v>3.05</v>
          </cell>
          <cell r="AF381">
            <v>1.65</v>
          </cell>
          <cell r="AG381">
            <v>2.52</v>
          </cell>
          <cell r="AH381">
            <v>469957.26</v>
          </cell>
          <cell r="AJ381">
            <v>1.35</v>
          </cell>
          <cell r="AK381">
            <v>0.73</v>
          </cell>
          <cell r="AL381">
            <v>0.84</v>
          </cell>
          <cell r="AM381">
            <v>188482.68</v>
          </cell>
          <cell r="AO381">
            <v>95.03</v>
          </cell>
          <cell r="AP381">
            <v>23.52</v>
          </cell>
          <cell r="AQ381">
            <v>10.27</v>
          </cell>
          <cell r="AR381">
            <v>147770.14000000001</v>
          </cell>
          <cell r="AT381">
            <v>1.35</v>
          </cell>
          <cell r="AU381">
            <v>1.32</v>
          </cell>
          <cell r="AV381">
            <v>2.0099999999999998</v>
          </cell>
          <cell r="AW381">
            <v>335226.48</v>
          </cell>
          <cell r="AY381">
            <v>0.81</v>
          </cell>
          <cell r="AZ381">
            <v>0.44</v>
          </cell>
          <cell r="BA381">
            <v>0.67</v>
          </cell>
          <cell r="BB381">
            <v>111807.36</v>
          </cell>
          <cell r="BD381">
            <v>2.71</v>
          </cell>
          <cell r="BE381">
            <v>1.47</v>
          </cell>
          <cell r="BF381">
            <v>2.52</v>
          </cell>
          <cell r="BG381">
            <v>171687.5</v>
          </cell>
          <cell r="BI381">
            <v>1.35</v>
          </cell>
          <cell r="BJ381">
            <v>0.73</v>
          </cell>
          <cell r="BK381">
            <v>0.84</v>
          </cell>
          <cell r="BL381">
            <v>201287.28</v>
          </cell>
          <cell r="BN381">
            <v>2.0299999999999998</v>
          </cell>
          <cell r="BO381">
            <v>1.1000000000000001</v>
          </cell>
          <cell r="BP381">
            <v>1.68</v>
          </cell>
          <cell r="BQ381">
            <v>123256.25</v>
          </cell>
          <cell r="BS381">
            <v>1.35</v>
          </cell>
          <cell r="BT381">
            <v>0.73</v>
          </cell>
          <cell r="BU381">
            <v>0.84</v>
          </cell>
          <cell r="BV381">
            <v>311491</v>
          </cell>
          <cell r="BX381">
            <v>1.35</v>
          </cell>
          <cell r="BY381">
            <v>0.73</v>
          </cell>
          <cell r="BZ381">
            <v>0.84</v>
          </cell>
          <cell r="CA381">
            <v>269848.88</v>
          </cell>
          <cell r="CC381">
            <v>2.71</v>
          </cell>
          <cell r="CD381">
            <v>1.47</v>
          </cell>
          <cell r="CE381">
            <v>2.52</v>
          </cell>
          <cell r="CF381">
            <v>206025</v>
          </cell>
          <cell r="CH381">
            <v>7938526.2299999995</v>
          </cell>
          <cell r="CJ381">
            <v>7790756.0899999999</v>
          </cell>
        </row>
        <row r="382">
          <cell r="A382" t="str">
            <v>1902220302600</v>
          </cell>
          <cell r="B382" t="str">
            <v>NAPERVILLE C U DIST 203</v>
          </cell>
          <cell r="C382" t="str">
            <v>DUPAGE</v>
          </cell>
          <cell r="D382" t="str">
            <v>Unit</v>
          </cell>
          <cell r="E382">
            <v>16337.25</v>
          </cell>
          <cell r="G382">
            <v>4486</v>
          </cell>
          <cell r="H382">
            <v>6215.5</v>
          </cell>
          <cell r="I382">
            <v>11761.5</v>
          </cell>
          <cell r="K382">
            <v>6925.75</v>
          </cell>
          <cell r="L382">
            <v>6836</v>
          </cell>
          <cell r="M382">
            <v>3865.5</v>
          </cell>
          <cell r="N382">
            <v>5546</v>
          </cell>
          <cell r="P382">
            <v>647.27892783505149</v>
          </cell>
          <cell r="Q382">
            <v>3838.7210721649485</v>
          </cell>
          <cell r="R382">
            <v>896.82616494845354</v>
          </cell>
          <cell r="S382">
            <v>5318.6738350515461</v>
          </cell>
          <cell r="T382">
            <v>800.22490721649478</v>
          </cell>
          <cell r="U382">
            <v>4745.775092783505</v>
          </cell>
          <cell r="W382">
            <v>235.08</v>
          </cell>
          <cell r="X382">
            <v>257.58</v>
          </cell>
          <cell r="Y382">
            <v>229.84</v>
          </cell>
          <cell r="Z382">
            <v>46830923.740000002</v>
          </cell>
          <cell r="AB382">
            <v>175.13</v>
          </cell>
          <cell r="AC382">
            <v>11536649.34</v>
          </cell>
          <cell r="AE382">
            <v>34.619999999999997</v>
          </cell>
          <cell r="AF382">
            <v>19.32</v>
          </cell>
          <cell r="AG382">
            <v>27.73</v>
          </cell>
          <cell r="AH382">
            <v>5309133.97</v>
          </cell>
          <cell r="AJ382">
            <v>15.39</v>
          </cell>
          <cell r="AK382">
            <v>8.59</v>
          </cell>
          <cell r="AL382">
            <v>9.24</v>
          </cell>
          <cell r="AM382">
            <v>2141517.1800000002</v>
          </cell>
          <cell r="AO382">
            <v>1034.2900000000002</v>
          </cell>
          <cell r="AP382">
            <v>210.77</v>
          </cell>
          <cell r="AQ382">
            <v>115.86</v>
          </cell>
          <cell r="AR382">
            <v>1555749.93</v>
          </cell>
          <cell r="AT382">
            <v>15.39</v>
          </cell>
          <cell r="AU382">
            <v>15.46</v>
          </cell>
          <cell r="AV382">
            <v>22.18</v>
          </cell>
          <cell r="AW382">
            <v>3792464.78</v>
          </cell>
          <cell r="AY382">
            <v>9.23</v>
          </cell>
          <cell r="AZ382">
            <v>5.15</v>
          </cell>
          <cell r="BA382">
            <v>7.39</v>
          </cell>
          <cell r="BB382">
            <v>1267732.4099999999</v>
          </cell>
          <cell r="BD382">
            <v>30.78</v>
          </cell>
          <cell r="BE382">
            <v>17.18</v>
          </cell>
          <cell r="BF382">
            <v>27.73</v>
          </cell>
          <cell r="BG382">
            <v>1939556.25</v>
          </cell>
          <cell r="BI382">
            <v>15.39</v>
          </cell>
          <cell r="BJ382">
            <v>8.59</v>
          </cell>
          <cell r="BK382">
            <v>9.24</v>
          </cell>
          <cell r="BL382">
            <v>2289987.48</v>
          </cell>
          <cell r="BN382">
            <v>23.08</v>
          </cell>
          <cell r="BO382">
            <v>12.88</v>
          </cell>
          <cell r="BP382">
            <v>18.48</v>
          </cell>
          <cell r="BQ382">
            <v>1395025</v>
          </cell>
          <cell r="BS382">
            <v>15.39</v>
          </cell>
          <cell r="BT382">
            <v>8.59</v>
          </cell>
          <cell r="BU382">
            <v>9.24</v>
          </cell>
          <cell r="BV382">
            <v>3543743.5</v>
          </cell>
          <cell r="BX382">
            <v>15.39</v>
          </cell>
          <cell r="BY382">
            <v>8.59</v>
          </cell>
          <cell r="BZ382">
            <v>9.24</v>
          </cell>
          <cell r="CA382">
            <v>3069993.08</v>
          </cell>
          <cell r="CC382">
            <v>30.78</v>
          </cell>
          <cell r="CD382">
            <v>17.18</v>
          </cell>
          <cell r="CE382">
            <v>27.73</v>
          </cell>
          <cell r="CF382">
            <v>2327467.5</v>
          </cell>
          <cell r="CH382">
            <v>86999944.159999996</v>
          </cell>
          <cell r="CJ382">
            <v>85444194.229999989</v>
          </cell>
        </row>
        <row r="383">
          <cell r="A383" t="str">
            <v>1902220402600</v>
          </cell>
          <cell r="B383" t="str">
            <v>INDIAN PRAIRIE C U SCH DIST 204</v>
          </cell>
          <cell r="C383" t="str">
            <v>DUPAGE</v>
          </cell>
          <cell r="D383" t="str">
            <v>Unit</v>
          </cell>
          <cell r="E383">
            <v>27574.97</v>
          </cell>
          <cell r="G383">
            <v>7388.32</v>
          </cell>
          <cell r="H383">
            <v>10714.99</v>
          </cell>
          <cell r="I383">
            <v>20070.489999999998</v>
          </cell>
          <cell r="K383">
            <v>11609.98</v>
          </cell>
          <cell r="L383">
            <v>11493.82</v>
          </cell>
          <cell r="M383">
            <v>6609.49</v>
          </cell>
          <cell r="N383">
            <v>9355.5</v>
          </cell>
          <cell r="P383">
            <v>1087.5777005631344</v>
          </cell>
          <cell r="Q383">
            <v>6300.7422994368653</v>
          </cell>
          <cell r="R383">
            <v>1577.2711774472384</v>
          </cell>
          <cell r="S383">
            <v>9137.7188225527607</v>
          </cell>
          <cell r="T383">
            <v>1377.1511219896277</v>
          </cell>
          <cell r="U383">
            <v>7978.3488780103726</v>
          </cell>
          <cell r="W383">
            <v>387.54</v>
          </cell>
          <cell r="X383">
            <v>444.37</v>
          </cell>
          <cell r="Y383">
            <v>387.99</v>
          </cell>
          <cell r="Z383">
            <v>79070618.939999998</v>
          </cell>
          <cell r="AB383">
            <v>295.69</v>
          </cell>
          <cell r="AC383">
            <v>19478057.649999999</v>
          </cell>
          <cell r="AE383">
            <v>58.04</v>
          </cell>
          <cell r="AF383">
            <v>33.04</v>
          </cell>
          <cell r="AG383">
            <v>46.77</v>
          </cell>
          <cell r="AH383">
            <v>8960924.6699999999</v>
          </cell>
          <cell r="AJ383">
            <v>25.79</v>
          </cell>
          <cell r="AK383">
            <v>14.68</v>
          </cell>
          <cell r="AL383">
            <v>15.59</v>
          </cell>
          <cell r="AM383">
            <v>3613865.66</v>
          </cell>
          <cell r="AO383">
            <v>1746.25</v>
          </cell>
          <cell r="AP383">
            <v>383.95</v>
          </cell>
          <cell r="AQ383">
            <v>195.56</v>
          </cell>
          <cell r="AR383">
            <v>2660496.41</v>
          </cell>
          <cell r="AT383">
            <v>25.79</v>
          </cell>
          <cell r="AU383">
            <v>26.43</v>
          </cell>
          <cell r="AV383">
            <v>37.42</v>
          </cell>
          <cell r="AW383">
            <v>6409911.4400000004</v>
          </cell>
          <cell r="AY383">
            <v>15.47</v>
          </cell>
          <cell r="AZ383">
            <v>8.81</v>
          </cell>
          <cell r="BA383">
            <v>12.47</v>
          </cell>
          <cell r="BB383">
            <v>2140062.75</v>
          </cell>
          <cell r="BD383">
            <v>51.59</v>
          </cell>
          <cell r="BE383">
            <v>29.37</v>
          </cell>
          <cell r="BF383">
            <v>46.77</v>
          </cell>
          <cell r="BG383">
            <v>3273081.25</v>
          </cell>
          <cell r="BI383">
            <v>25.79</v>
          </cell>
          <cell r="BJ383">
            <v>14.68</v>
          </cell>
          <cell r="BK383">
            <v>15.59</v>
          </cell>
          <cell r="BL383">
            <v>3864440.04</v>
          </cell>
          <cell r="BN383">
            <v>38.69</v>
          </cell>
          <cell r="BO383">
            <v>22.03</v>
          </cell>
          <cell r="BP383">
            <v>31.18</v>
          </cell>
          <cell r="BQ383">
            <v>2354937.5</v>
          </cell>
          <cell r="BS383">
            <v>25.79</v>
          </cell>
          <cell r="BT383">
            <v>14.68</v>
          </cell>
          <cell r="BU383">
            <v>15.59</v>
          </cell>
          <cell r="BV383">
            <v>5980200.5</v>
          </cell>
          <cell r="BX383">
            <v>25.79</v>
          </cell>
          <cell r="BY383">
            <v>14.68</v>
          </cell>
          <cell r="BZ383">
            <v>15.59</v>
          </cell>
          <cell r="CA383">
            <v>5180728.84</v>
          </cell>
          <cell r="CC383">
            <v>51.59</v>
          </cell>
          <cell r="CD383">
            <v>29.37</v>
          </cell>
          <cell r="CE383">
            <v>46.77</v>
          </cell>
          <cell r="CF383">
            <v>3927697.5</v>
          </cell>
          <cell r="CH383">
            <v>146915023.15000001</v>
          </cell>
          <cell r="CJ383">
            <v>144254526.74000001</v>
          </cell>
        </row>
        <row r="384">
          <cell r="A384" t="str">
            <v>1902220502600</v>
          </cell>
          <cell r="B384" t="str">
            <v>ELMHURST SCHOOL DIST 205</v>
          </cell>
          <cell r="C384" t="str">
            <v>DUPAGE</v>
          </cell>
          <cell r="D384" t="str">
            <v>Unit</v>
          </cell>
          <cell r="E384">
            <v>8149.75</v>
          </cell>
          <cell r="G384">
            <v>2078</v>
          </cell>
          <cell r="H384">
            <v>3179</v>
          </cell>
          <cell r="I384">
            <v>5999.5</v>
          </cell>
          <cell r="K384">
            <v>3345.25</v>
          </cell>
          <cell r="L384">
            <v>3273</v>
          </cell>
          <cell r="M384">
            <v>1984</v>
          </cell>
          <cell r="N384">
            <v>2820.5</v>
          </cell>
          <cell r="P384">
            <v>318.4851748684618</v>
          </cell>
          <cell r="Q384">
            <v>1759.5148251315381</v>
          </cell>
          <cell r="R384">
            <v>487.23020736614052</v>
          </cell>
          <cell r="S384">
            <v>2691.7697926338597</v>
          </cell>
          <cell r="T384">
            <v>432.28461776539774</v>
          </cell>
          <cell r="U384">
            <v>2388.2153822346022</v>
          </cell>
          <cell r="W384">
            <v>109.2</v>
          </cell>
          <cell r="X384">
            <v>132.03</v>
          </cell>
          <cell r="Y384">
            <v>117.14</v>
          </cell>
          <cell r="Z384">
            <v>23256497.629999999</v>
          </cell>
          <cell r="AB384">
            <v>87.28</v>
          </cell>
          <cell r="AC384">
            <v>5757496.1100000003</v>
          </cell>
          <cell r="AE384">
            <v>16.72</v>
          </cell>
          <cell r="AF384">
            <v>9.92</v>
          </cell>
          <cell r="AG384">
            <v>14.1</v>
          </cell>
          <cell r="AH384">
            <v>2650752.7799999998</v>
          </cell>
          <cell r="AJ384">
            <v>7.43</v>
          </cell>
          <cell r="AK384">
            <v>4.4000000000000004</v>
          </cell>
          <cell r="AL384">
            <v>4.7</v>
          </cell>
          <cell r="AM384">
            <v>1066504.9099999999</v>
          </cell>
          <cell r="AO384">
            <v>513.78</v>
          </cell>
          <cell r="AP384">
            <v>111.95</v>
          </cell>
          <cell r="AQ384">
            <v>57.79</v>
          </cell>
          <cell r="AR384">
            <v>781665.1</v>
          </cell>
          <cell r="AT384">
            <v>7.43</v>
          </cell>
          <cell r="AU384">
            <v>7.93</v>
          </cell>
          <cell r="AV384">
            <v>11.28</v>
          </cell>
          <cell r="AW384">
            <v>1906571.04</v>
          </cell>
          <cell r="AY384">
            <v>4.46</v>
          </cell>
          <cell r="AZ384">
            <v>2.64</v>
          </cell>
          <cell r="BA384">
            <v>3.76</v>
          </cell>
          <cell r="BB384">
            <v>632410.38</v>
          </cell>
          <cell r="BD384">
            <v>14.86</v>
          </cell>
          <cell r="BE384">
            <v>8.81</v>
          </cell>
          <cell r="BF384">
            <v>14.1</v>
          </cell>
          <cell r="BG384">
            <v>967856.25</v>
          </cell>
          <cell r="BI384">
            <v>7.43</v>
          </cell>
          <cell r="BJ384">
            <v>4.4000000000000004</v>
          </cell>
          <cell r="BK384">
            <v>4.7</v>
          </cell>
          <cell r="BL384">
            <v>1139479.02</v>
          </cell>
          <cell r="BN384">
            <v>11.15</v>
          </cell>
          <cell r="BO384">
            <v>6.61</v>
          </cell>
          <cell r="BP384">
            <v>9.4</v>
          </cell>
          <cell r="BQ384">
            <v>695975</v>
          </cell>
          <cell r="BS384">
            <v>7.43</v>
          </cell>
          <cell r="BT384">
            <v>4.4000000000000004</v>
          </cell>
          <cell r="BU384">
            <v>4.7</v>
          </cell>
          <cell r="BV384">
            <v>1763337.75</v>
          </cell>
          <cell r="BX384">
            <v>7.43</v>
          </cell>
          <cell r="BY384">
            <v>4.4000000000000004</v>
          </cell>
          <cell r="BZ384">
            <v>4.7</v>
          </cell>
          <cell r="CA384">
            <v>1527603.42</v>
          </cell>
          <cell r="CC384">
            <v>14.86</v>
          </cell>
          <cell r="CD384">
            <v>8.81</v>
          </cell>
          <cell r="CE384">
            <v>14.1</v>
          </cell>
          <cell r="CF384">
            <v>1161427.5</v>
          </cell>
          <cell r="CH384">
            <v>43307576.890000008</v>
          </cell>
          <cell r="CJ384">
            <v>42525911.790000007</v>
          </cell>
        </row>
        <row r="385">
          <cell r="A385" t="str">
            <v>2002400102600</v>
          </cell>
          <cell r="B385" t="str">
            <v>EDWARDS COUNTY C U SCH DIST 1</v>
          </cell>
          <cell r="C385" t="str">
            <v>EDWARDS</v>
          </cell>
          <cell r="D385" t="str">
            <v>Unit</v>
          </cell>
          <cell r="E385">
            <v>895</v>
          </cell>
          <cell r="G385">
            <v>246</v>
          </cell>
          <cell r="H385">
            <v>351.5</v>
          </cell>
          <cell r="I385">
            <v>642.5</v>
          </cell>
          <cell r="K385">
            <v>395.5</v>
          </cell>
          <cell r="L385">
            <v>389</v>
          </cell>
          <cell r="M385">
            <v>208.5</v>
          </cell>
          <cell r="N385">
            <v>291</v>
          </cell>
          <cell r="P385">
            <v>79.18514350028137</v>
          </cell>
          <cell r="Q385">
            <v>166.81485649971864</v>
          </cell>
          <cell r="R385">
            <v>113.14462577377603</v>
          </cell>
          <cell r="S385">
            <v>238.35537422622397</v>
          </cell>
          <cell r="T385">
            <v>93.670230725942602</v>
          </cell>
          <cell r="U385">
            <v>197.32976927405741</v>
          </cell>
          <cell r="W385">
            <v>13.61</v>
          </cell>
          <cell r="X385">
            <v>15.19</v>
          </cell>
          <cell r="Y385">
            <v>12.57</v>
          </cell>
          <cell r="Z385">
            <v>2676298.11</v>
          </cell>
          <cell r="AB385">
            <v>9.94</v>
          </cell>
          <cell r="AC385">
            <v>653962.80000000005</v>
          </cell>
          <cell r="AE385">
            <v>1.97</v>
          </cell>
          <cell r="AF385">
            <v>1.04</v>
          </cell>
          <cell r="AG385">
            <v>1.45</v>
          </cell>
          <cell r="AH385">
            <v>289363.42</v>
          </cell>
          <cell r="AJ385">
            <v>0.87</v>
          </cell>
          <cell r="AK385">
            <v>0.46</v>
          </cell>
          <cell r="AL385">
            <v>0.48</v>
          </cell>
          <cell r="AM385">
            <v>116473.95</v>
          </cell>
          <cell r="AO385">
            <v>58.75</v>
          </cell>
          <cell r="AP385">
            <v>13.469999999999999</v>
          </cell>
          <cell r="AQ385">
            <v>6.34</v>
          </cell>
          <cell r="AR385">
            <v>90060.52</v>
          </cell>
          <cell r="AT385">
            <v>0.87</v>
          </cell>
          <cell r="AU385">
            <v>0.83</v>
          </cell>
          <cell r="AV385">
            <v>1.1599999999999999</v>
          </cell>
          <cell r="AW385">
            <v>204166.36</v>
          </cell>
          <cell r="AY385">
            <v>0.52</v>
          </cell>
          <cell r="AZ385">
            <v>0.27</v>
          </cell>
          <cell r="BA385">
            <v>0.38</v>
          </cell>
          <cell r="BB385">
            <v>68132.61</v>
          </cell>
          <cell r="BD385">
            <v>1.75</v>
          </cell>
          <cell r="BE385">
            <v>0.92</v>
          </cell>
          <cell r="BF385">
            <v>1.45</v>
          </cell>
          <cell r="BG385">
            <v>105575</v>
          </cell>
          <cell r="BI385">
            <v>0.87</v>
          </cell>
          <cell r="BJ385">
            <v>0.46</v>
          </cell>
          <cell r="BK385">
            <v>0.48</v>
          </cell>
          <cell r="BL385">
            <v>124770.54</v>
          </cell>
          <cell r="BN385">
            <v>1.31</v>
          </cell>
          <cell r="BO385">
            <v>0.69</v>
          </cell>
          <cell r="BP385">
            <v>0.97</v>
          </cell>
          <cell r="BQ385">
            <v>76106.25</v>
          </cell>
          <cell r="BS385">
            <v>0.87</v>
          </cell>
          <cell r="BT385">
            <v>0.46</v>
          </cell>
          <cell r="BU385">
            <v>0.48</v>
          </cell>
          <cell r="BV385">
            <v>193081.75</v>
          </cell>
          <cell r="BX385">
            <v>0.87</v>
          </cell>
          <cell r="BY385">
            <v>0.46</v>
          </cell>
          <cell r="BZ385">
            <v>0.48</v>
          </cell>
          <cell r="CA385">
            <v>167269.34</v>
          </cell>
          <cell r="CC385">
            <v>1.75</v>
          </cell>
          <cell r="CD385">
            <v>0.92</v>
          </cell>
          <cell r="CE385">
            <v>1.45</v>
          </cell>
          <cell r="CF385">
            <v>126690</v>
          </cell>
          <cell r="CH385">
            <v>4891950.6499999994</v>
          </cell>
          <cell r="CJ385">
            <v>4801890.13</v>
          </cell>
        </row>
        <row r="386">
          <cell r="A386" t="str">
            <v>2003000702600</v>
          </cell>
          <cell r="B386" t="str">
            <v>GALLATIN C U SCHOOL DISTRICT 7</v>
          </cell>
          <cell r="C386" t="str">
            <v>GALLATIN</v>
          </cell>
          <cell r="D386" t="str">
            <v>Unit</v>
          </cell>
          <cell r="E386">
            <v>730.46</v>
          </cell>
          <cell r="G386">
            <v>226.99</v>
          </cell>
          <cell r="H386">
            <v>296.80999999999995</v>
          </cell>
          <cell r="I386">
            <v>499.46999999999991</v>
          </cell>
          <cell r="K386">
            <v>355.47999999999996</v>
          </cell>
          <cell r="L386">
            <v>351.47999999999996</v>
          </cell>
          <cell r="M386">
            <v>172.32</v>
          </cell>
          <cell r="N386">
            <v>202.66</v>
          </cell>
          <cell r="P386">
            <v>129.87730005781464</v>
          </cell>
          <cell r="Q386">
            <v>97.112699942185372</v>
          </cell>
          <cell r="R386">
            <v>169.82634226247833</v>
          </cell>
          <cell r="S386">
            <v>126.98365773752161</v>
          </cell>
          <cell r="T386">
            <v>115.9563576797071</v>
          </cell>
          <cell r="U386">
            <v>86.7036423202929</v>
          </cell>
          <cell r="W386">
            <v>13.51</v>
          </cell>
          <cell r="X386">
            <v>13.57</v>
          </cell>
          <cell r="Y386">
            <v>9.26</v>
          </cell>
          <cell r="Z386">
            <v>2335155.7400000002</v>
          </cell>
          <cell r="AB386">
            <v>8.5</v>
          </cell>
          <cell r="AC386">
            <v>554476.77</v>
          </cell>
          <cell r="AE386">
            <v>1.77</v>
          </cell>
          <cell r="AF386">
            <v>0.86</v>
          </cell>
          <cell r="AG386">
            <v>1.01</v>
          </cell>
          <cell r="AH386">
            <v>234629.84</v>
          </cell>
          <cell r="AJ386">
            <v>0.78</v>
          </cell>
          <cell r="AK386">
            <v>0.38</v>
          </cell>
          <cell r="AL386">
            <v>0.33</v>
          </cell>
          <cell r="AM386">
            <v>95306.31</v>
          </cell>
          <cell r="AO386">
            <v>50.93</v>
          </cell>
          <cell r="AP386">
            <v>15.589999999999996</v>
          </cell>
          <cell r="AQ386">
            <v>5.18</v>
          </cell>
          <cell r="AR386">
            <v>82638.47</v>
          </cell>
          <cell r="AT386">
            <v>0.78</v>
          </cell>
          <cell r="AU386">
            <v>0.68</v>
          </cell>
          <cell r="AV386">
            <v>0.81</v>
          </cell>
          <cell r="AW386">
            <v>160923.42000000001</v>
          </cell>
          <cell r="AY386">
            <v>0.47</v>
          </cell>
          <cell r="AZ386">
            <v>0.22</v>
          </cell>
          <cell r="BA386">
            <v>0.27</v>
          </cell>
          <cell r="BB386">
            <v>55903.68</v>
          </cell>
          <cell r="BD386">
            <v>1.57</v>
          </cell>
          <cell r="BE386">
            <v>0.76</v>
          </cell>
          <cell r="BF386">
            <v>1.01</v>
          </cell>
          <cell r="BG386">
            <v>85587.5</v>
          </cell>
          <cell r="BI386">
            <v>0.78</v>
          </cell>
          <cell r="BJ386">
            <v>0.38</v>
          </cell>
          <cell r="BK386">
            <v>0.33</v>
          </cell>
          <cell r="BL386">
            <v>102711.66</v>
          </cell>
          <cell r="BN386">
            <v>1.18</v>
          </cell>
          <cell r="BO386">
            <v>0.56999999999999995</v>
          </cell>
          <cell r="BP386">
            <v>0.67</v>
          </cell>
          <cell r="BQ386">
            <v>62012.5</v>
          </cell>
          <cell r="BS386">
            <v>0.78</v>
          </cell>
          <cell r="BT386">
            <v>0.38</v>
          </cell>
          <cell r="BU386">
            <v>0.33</v>
          </cell>
          <cell r="BV386">
            <v>158945.75</v>
          </cell>
          <cell r="BX386">
            <v>0.78</v>
          </cell>
          <cell r="BY386">
            <v>0.38</v>
          </cell>
          <cell r="BZ386">
            <v>0.33</v>
          </cell>
          <cell r="CA386">
            <v>137696.85999999999</v>
          </cell>
          <cell r="CC386">
            <v>1.57</v>
          </cell>
          <cell r="CD386">
            <v>0.76</v>
          </cell>
          <cell r="CE386">
            <v>1.01</v>
          </cell>
          <cell r="CF386">
            <v>102705</v>
          </cell>
          <cell r="CH386">
            <v>4168693.5000000005</v>
          </cell>
          <cell r="CJ386">
            <v>4086055.0300000003</v>
          </cell>
        </row>
        <row r="387">
          <cell r="A387" t="str">
            <v>2003301002600</v>
          </cell>
          <cell r="B387" t="str">
            <v>HAMILTON CO C U SCHOOL DIST 10</v>
          </cell>
          <cell r="C387" t="str">
            <v>HAMILTON</v>
          </cell>
          <cell r="D387" t="str">
            <v>Unit</v>
          </cell>
          <cell r="E387">
            <v>1179.52</v>
          </cell>
          <cell r="G387">
            <v>338.65</v>
          </cell>
          <cell r="H387">
            <v>461.14</v>
          </cell>
          <cell r="I387">
            <v>830.79000000000008</v>
          </cell>
          <cell r="K387">
            <v>521.04999999999995</v>
          </cell>
          <cell r="L387">
            <v>510.96999999999991</v>
          </cell>
          <cell r="M387">
            <v>288.82</v>
          </cell>
          <cell r="N387">
            <v>369.65</v>
          </cell>
          <cell r="P387">
            <v>145.75583569913803</v>
          </cell>
          <cell r="Q387">
            <v>192.89416430086195</v>
          </cell>
          <cell r="R387">
            <v>198.47584844027909</v>
          </cell>
          <cell r="S387">
            <v>262.66415155972089</v>
          </cell>
          <cell r="T387">
            <v>159.09831586058283</v>
          </cell>
          <cell r="U387">
            <v>210.55168413941715</v>
          </cell>
          <cell r="W387">
            <v>19.36</v>
          </cell>
          <cell r="X387">
            <v>20.43</v>
          </cell>
          <cell r="Y387">
            <v>16.37</v>
          </cell>
          <cell r="Z387">
            <v>3626958.44</v>
          </cell>
          <cell r="AB387">
            <v>13.41</v>
          </cell>
          <cell r="AC387">
            <v>879979.68</v>
          </cell>
          <cell r="AE387">
            <v>2.6</v>
          </cell>
          <cell r="AF387">
            <v>1.44</v>
          </cell>
          <cell r="AG387">
            <v>1.84</v>
          </cell>
          <cell r="AH387">
            <v>380859.4</v>
          </cell>
          <cell r="AJ387">
            <v>1.1499999999999999</v>
          </cell>
          <cell r="AK387">
            <v>0.64</v>
          </cell>
          <cell r="AL387">
            <v>0.61</v>
          </cell>
          <cell r="AM387">
            <v>154206.76</v>
          </cell>
          <cell r="AO387">
            <v>79.409999999999982</v>
          </cell>
          <cell r="AP387">
            <v>20.76</v>
          </cell>
          <cell r="AQ387">
            <v>8.36</v>
          </cell>
          <cell r="AR387">
            <v>124708.6</v>
          </cell>
          <cell r="AT387">
            <v>1.1499999999999999</v>
          </cell>
          <cell r="AU387">
            <v>1.1499999999999999</v>
          </cell>
          <cell r="AV387">
            <v>1.47</v>
          </cell>
          <cell r="AW387">
            <v>268528.02</v>
          </cell>
          <cell r="AY387">
            <v>0.69</v>
          </cell>
          <cell r="AZ387">
            <v>0.38</v>
          </cell>
          <cell r="BA387">
            <v>0.49</v>
          </cell>
          <cell r="BB387">
            <v>90843.48</v>
          </cell>
          <cell r="BD387">
            <v>2.31</v>
          </cell>
          <cell r="BE387">
            <v>1.28</v>
          </cell>
          <cell r="BF387">
            <v>1.84</v>
          </cell>
          <cell r="BG387">
            <v>139143.75</v>
          </cell>
          <cell r="BI387">
            <v>1.1499999999999999</v>
          </cell>
          <cell r="BJ387">
            <v>0.64</v>
          </cell>
          <cell r="BK387">
            <v>0.61</v>
          </cell>
          <cell r="BL387">
            <v>165441.60000000001</v>
          </cell>
          <cell r="BN387">
            <v>1.73</v>
          </cell>
          <cell r="BO387">
            <v>0.96</v>
          </cell>
          <cell r="BP387">
            <v>1.23</v>
          </cell>
          <cell r="BQ387">
            <v>100450</v>
          </cell>
          <cell r="BS387">
            <v>1.1499999999999999</v>
          </cell>
          <cell r="BT387">
            <v>0.64</v>
          </cell>
          <cell r="BU387">
            <v>0.61</v>
          </cell>
          <cell r="BV387">
            <v>256020</v>
          </cell>
          <cell r="BX387">
            <v>1.1499999999999999</v>
          </cell>
          <cell r="BY387">
            <v>0.64</v>
          </cell>
          <cell r="BZ387">
            <v>0.61</v>
          </cell>
          <cell r="CA387">
            <v>221793.6</v>
          </cell>
          <cell r="CC387">
            <v>2.31</v>
          </cell>
          <cell r="CD387">
            <v>1.28</v>
          </cell>
          <cell r="CE387">
            <v>1.84</v>
          </cell>
          <cell r="CF387">
            <v>166972.5</v>
          </cell>
          <cell r="CH387">
            <v>6575905.8300000001</v>
          </cell>
          <cell r="CJ387">
            <v>6451197.2300000004</v>
          </cell>
        </row>
        <row r="388">
          <cell r="A388" t="str">
            <v>2003500102600</v>
          </cell>
          <cell r="B388" t="str">
            <v>HARDIN CO COMM UNIT DIST 1</v>
          </cell>
          <cell r="C388" t="str">
            <v>HARDIN</v>
          </cell>
          <cell r="D388" t="str">
            <v>Unit</v>
          </cell>
          <cell r="E388">
            <v>571.53</v>
          </cell>
          <cell r="G388">
            <v>180.48</v>
          </cell>
          <cell r="H388">
            <v>214.48000000000002</v>
          </cell>
          <cell r="I388">
            <v>388.29999999999995</v>
          </cell>
          <cell r="K388">
            <v>277.39</v>
          </cell>
          <cell r="L388">
            <v>274.64</v>
          </cell>
          <cell r="M388">
            <v>120.32</v>
          </cell>
          <cell r="N388">
            <v>173.82</v>
          </cell>
          <cell r="P388">
            <v>95.719956397904298</v>
          </cell>
          <cell r="Q388">
            <v>84.760043602095692</v>
          </cell>
          <cell r="R388">
            <v>113.75230633988541</v>
          </cell>
          <cell r="S388">
            <v>100.72769366011461</v>
          </cell>
          <cell r="T388">
            <v>92.187737262210362</v>
          </cell>
          <cell r="U388">
            <v>81.632262737789631</v>
          </cell>
          <cell r="W388">
            <v>10.61</v>
          </cell>
          <cell r="X388">
            <v>9.7100000000000009</v>
          </cell>
          <cell r="Y388">
            <v>7.87</v>
          </cell>
          <cell r="Z388">
            <v>1817516.65</v>
          </cell>
          <cell r="AB388">
            <v>6.68</v>
          </cell>
          <cell r="AC388">
            <v>437822.66</v>
          </cell>
          <cell r="AE388">
            <v>1.38</v>
          </cell>
          <cell r="AF388">
            <v>0.6</v>
          </cell>
          <cell r="AG388">
            <v>0.86</v>
          </cell>
          <cell r="AH388">
            <v>183698.84</v>
          </cell>
          <cell r="AJ388">
            <v>0.61</v>
          </cell>
          <cell r="AK388">
            <v>0.26</v>
          </cell>
          <cell r="AL388">
            <v>0.28000000000000003</v>
          </cell>
          <cell r="AM388">
            <v>73782.13</v>
          </cell>
          <cell r="AO388">
            <v>39.61</v>
          </cell>
          <cell r="AP388">
            <v>11.48</v>
          </cell>
          <cell r="AQ388">
            <v>4.05</v>
          </cell>
          <cell r="AR388">
            <v>63503.68</v>
          </cell>
          <cell r="AT388">
            <v>0.61</v>
          </cell>
          <cell r="AU388">
            <v>0.48</v>
          </cell>
          <cell r="AV388">
            <v>0.69</v>
          </cell>
          <cell r="AW388">
            <v>126743.88</v>
          </cell>
          <cell r="AY388">
            <v>0.36</v>
          </cell>
          <cell r="AZ388">
            <v>0.16</v>
          </cell>
          <cell r="BA388">
            <v>0.23</v>
          </cell>
          <cell r="BB388">
            <v>43674.75</v>
          </cell>
          <cell r="BD388">
            <v>1.23</v>
          </cell>
          <cell r="BE388">
            <v>0.53</v>
          </cell>
          <cell r="BF388">
            <v>0.86</v>
          </cell>
          <cell r="BG388">
            <v>67137.5</v>
          </cell>
          <cell r="BI388">
            <v>0.61</v>
          </cell>
          <cell r="BJ388">
            <v>0.26</v>
          </cell>
          <cell r="BK388">
            <v>0.28000000000000003</v>
          </cell>
          <cell r="BL388">
            <v>79274.100000000006</v>
          </cell>
          <cell r="BN388">
            <v>0.92</v>
          </cell>
          <cell r="BO388">
            <v>0.4</v>
          </cell>
          <cell r="BP388">
            <v>0.56999999999999995</v>
          </cell>
          <cell r="BQ388">
            <v>48431.25</v>
          </cell>
          <cell r="BS388">
            <v>0.61</v>
          </cell>
          <cell r="BT388">
            <v>0.26</v>
          </cell>
          <cell r="BU388">
            <v>0.28000000000000003</v>
          </cell>
          <cell r="BV388">
            <v>122676.25</v>
          </cell>
          <cell r="BX388">
            <v>0.61</v>
          </cell>
          <cell r="BY388">
            <v>0.26</v>
          </cell>
          <cell r="BZ388">
            <v>0.28000000000000003</v>
          </cell>
          <cell r="CA388">
            <v>106276.1</v>
          </cell>
          <cell r="CC388">
            <v>1.23</v>
          </cell>
          <cell r="CD388">
            <v>0.53</v>
          </cell>
          <cell r="CE388">
            <v>0.86</v>
          </cell>
          <cell r="CF388">
            <v>80565</v>
          </cell>
          <cell r="CH388">
            <v>3251102.79</v>
          </cell>
          <cell r="CJ388">
            <v>3187599.11</v>
          </cell>
        </row>
        <row r="389">
          <cell r="A389" t="str">
            <v>2007600102600</v>
          </cell>
          <cell r="B389" t="str">
            <v>POPE CO COMM UNIT DIST 1</v>
          </cell>
          <cell r="C389" t="str">
            <v>POPE</v>
          </cell>
          <cell r="D389" t="str">
            <v>Unit</v>
          </cell>
          <cell r="E389">
            <v>513</v>
          </cell>
          <cell r="G389">
            <v>143</v>
          </cell>
          <cell r="H389">
            <v>223</v>
          </cell>
          <cell r="I389">
            <v>364</v>
          </cell>
          <cell r="K389">
            <v>227</v>
          </cell>
          <cell r="L389">
            <v>221</v>
          </cell>
          <cell r="M389">
            <v>145</v>
          </cell>
          <cell r="N389">
            <v>141</v>
          </cell>
          <cell r="P389">
            <v>69.948717948717942</v>
          </cell>
          <cell r="Q389">
            <v>73.051282051282058</v>
          </cell>
          <cell r="R389">
            <v>109.08086785009861</v>
          </cell>
          <cell r="S389">
            <v>113.91913214990139</v>
          </cell>
          <cell r="T389">
            <v>68.970414201183431</v>
          </cell>
          <cell r="U389">
            <v>72.029585798816569</v>
          </cell>
          <cell r="W389">
            <v>8.31</v>
          </cell>
          <cell r="X389">
            <v>10.01</v>
          </cell>
          <cell r="Y389">
            <v>6.32</v>
          </cell>
          <cell r="Z389">
            <v>1583696</v>
          </cell>
          <cell r="AB389">
            <v>5.77</v>
          </cell>
          <cell r="AC389">
            <v>376421.31</v>
          </cell>
          <cell r="AE389">
            <v>1.1299999999999999</v>
          </cell>
          <cell r="AF389">
            <v>0.72</v>
          </cell>
          <cell r="AG389">
            <v>0.7</v>
          </cell>
          <cell r="AH389">
            <v>164303.04999999999</v>
          </cell>
          <cell r="AJ389">
            <v>0.5</v>
          </cell>
          <cell r="AK389">
            <v>0.32</v>
          </cell>
          <cell r="AL389">
            <v>0.23</v>
          </cell>
          <cell r="AM389">
            <v>67139.63</v>
          </cell>
          <cell r="AO389">
            <v>34.679999999999993</v>
          </cell>
          <cell r="AP389">
            <v>9.73</v>
          </cell>
          <cell r="AQ389">
            <v>3.63</v>
          </cell>
          <cell r="AR389">
            <v>55252.74</v>
          </cell>
          <cell r="AT389">
            <v>0.5</v>
          </cell>
          <cell r="AU389">
            <v>0.57999999999999996</v>
          </cell>
          <cell r="AV389">
            <v>0.56000000000000005</v>
          </cell>
          <cell r="AW389">
            <v>116005.84</v>
          </cell>
          <cell r="AY389">
            <v>0.3</v>
          </cell>
          <cell r="AZ389">
            <v>0.19</v>
          </cell>
          <cell r="BA389">
            <v>0.18</v>
          </cell>
          <cell r="BB389">
            <v>39016.11</v>
          </cell>
          <cell r="BD389">
            <v>1</v>
          </cell>
          <cell r="BE389">
            <v>0.64</v>
          </cell>
          <cell r="BF389">
            <v>0.7</v>
          </cell>
          <cell r="BG389">
            <v>59962.5</v>
          </cell>
          <cell r="BI389">
            <v>0.5</v>
          </cell>
          <cell r="BJ389">
            <v>0.32</v>
          </cell>
          <cell r="BK389">
            <v>0.23</v>
          </cell>
          <cell r="BL389">
            <v>72380.7</v>
          </cell>
          <cell r="BN389">
            <v>0.75</v>
          </cell>
          <cell r="BO389">
            <v>0.48</v>
          </cell>
          <cell r="BP389">
            <v>0.47</v>
          </cell>
          <cell r="BQ389">
            <v>43562.5</v>
          </cell>
          <cell r="BS389">
            <v>0.5</v>
          </cell>
          <cell r="BT389">
            <v>0.32</v>
          </cell>
          <cell r="BU389">
            <v>0.23</v>
          </cell>
          <cell r="BV389">
            <v>112008.75</v>
          </cell>
          <cell r="BX389">
            <v>0.5</v>
          </cell>
          <cell r="BY389">
            <v>0.32</v>
          </cell>
          <cell r="BZ389">
            <v>0.23</v>
          </cell>
          <cell r="CA389">
            <v>97034.7</v>
          </cell>
          <cell r="CC389">
            <v>1</v>
          </cell>
          <cell r="CD389">
            <v>0.64</v>
          </cell>
          <cell r="CE389">
            <v>0.7</v>
          </cell>
          <cell r="CF389">
            <v>71955</v>
          </cell>
          <cell r="CH389">
            <v>2858738.83</v>
          </cell>
          <cell r="CJ389">
            <v>2803486.09</v>
          </cell>
        </row>
        <row r="390">
          <cell r="A390" t="str">
            <v>2008300102600</v>
          </cell>
          <cell r="B390" t="str">
            <v>GALATIA C U SCHOOL DIST 1</v>
          </cell>
          <cell r="C390" t="str">
            <v>SALINE</v>
          </cell>
          <cell r="D390" t="str">
            <v>Unit</v>
          </cell>
          <cell r="E390">
            <v>412.75</v>
          </cell>
          <cell r="G390">
            <v>132</v>
          </cell>
          <cell r="H390">
            <v>161</v>
          </cell>
          <cell r="I390">
            <v>276.5</v>
          </cell>
          <cell r="K390">
            <v>195.25</v>
          </cell>
          <cell r="L390">
            <v>191</v>
          </cell>
          <cell r="M390">
            <v>102</v>
          </cell>
          <cell r="N390">
            <v>115.5</v>
          </cell>
          <cell r="P390">
            <v>63.657282741738065</v>
          </cell>
          <cell r="Q390">
            <v>68.342717258261928</v>
          </cell>
          <cell r="R390">
            <v>77.642594859241129</v>
          </cell>
          <cell r="S390">
            <v>83.357405140758871</v>
          </cell>
          <cell r="T390">
            <v>55.700122399020806</v>
          </cell>
          <cell r="U390">
            <v>59.799877600979194</v>
          </cell>
          <cell r="W390">
            <v>7.66</v>
          </cell>
          <cell r="X390">
            <v>7.21</v>
          </cell>
          <cell r="Y390">
            <v>5.17</v>
          </cell>
          <cell r="Z390">
            <v>1288302.3999999999</v>
          </cell>
          <cell r="AB390">
            <v>4.6900000000000004</v>
          </cell>
          <cell r="AC390">
            <v>306482.71000000002</v>
          </cell>
          <cell r="AE390">
            <v>0.97</v>
          </cell>
          <cell r="AF390">
            <v>0.51</v>
          </cell>
          <cell r="AG390">
            <v>0.56999999999999995</v>
          </cell>
          <cell r="AH390">
            <v>132150.87</v>
          </cell>
          <cell r="AJ390">
            <v>0.43</v>
          </cell>
          <cell r="AK390">
            <v>0.22</v>
          </cell>
          <cell r="AL390">
            <v>0.19</v>
          </cell>
          <cell r="AM390">
            <v>53764.72</v>
          </cell>
          <cell r="AO390">
            <v>28.16</v>
          </cell>
          <cell r="AP390">
            <v>7.77</v>
          </cell>
          <cell r="AQ390">
            <v>2.92</v>
          </cell>
          <cell r="AR390">
            <v>44694.31</v>
          </cell>
          <cell r="AT390">
            <v>0.43</v>
          </cell>
          <cell r="AU390">
            <v>0.4</v>
          </cell>
          <cell r="AV390">
            <v>0.46</v>
          </cell>
          <cell r="AW390">
            <v>91446.74</v>
          </cell>
          <cell r="AY390">
            <v>0.26</v>
          </cell>
          <cell r="AZ390">
            <v>0.13</v>
          </cell>
          <cell r="BA390">
            <v>0.15</v>
          </cell>
          <cell r="BB390">
            <v>31445.82</v>
          </cell>
          <cell r="BD390">
            <v>0.86</v>
          </cell>
          <cell r="BE390">
            <v>0.45</v>
          </cell>
          <cell r="BF390">
            <v>0.56999999999999995</v>
          </cell>
          <cell r="BG390">
            <v>48175</v>
          </cell>
          <cell r="BI390">
            <v>0.43</v>
          </cell>
          <cell r="BJ390">
            <v>0.22</v>
          </cell>
          <cell r="BK390">
            <v>0.19</v>
          </cell>
          <cell r="BL390">
            <v>57904.56</v>
          </cell>
          <cell r="BN390">
            <v>0.65</v>
          </cell>
          <cell r="BO390">
            <v>0.34</v>
          </cell>
          <cell r="BP390">
            <v>0.38</v>
          </cell>
          <cell r="BQ390">
            <v>35106.25</v>
          </cell>
          <cell r="BS390">
            <v>0.43</v>
          </cell>
          <cell r="BT390">
            <v>0.22</v>
          </cell>
          <cell r="BU390">
            <v>0.19</v>
          </cell>
          <cell r="BV390">
            <v>89607</v>
          </cell>
          <cell r="BX390">
            <v>0.43</v>
          </cell>
          <cell r="BY390">
            <v>0.22</v>
          </cell>
          <cell r="BZ390">
            <v>0.19</v>
          </cell>
          <cell r="CA390">
            <v>77627.759999999995</v>
          </cell>
          <cell r="CC390">
            <v>0.86</v>
          </cell>
          <cell r="CD390">
            <v>0.45</v>
          </cell>
          <cell r="CE390">
            <v>0.56999999999999995</v>
          </cell>
          <cell r="CF390">
            <v>57810</v>
          </cell>
          <cell r="CH390">
            <v>2314518.1399999997</v>
          </cell>
          <cell r="CJ390">
            <v>2269823.8299999996</v>
          </cell>
        </row>
        <row r="391">
          <cell r="A391" t="str">
            <v>2008300202600</v>
          </cell>
          <cell r="B391" t="str">
            <v>CARRIER MILLS-STONEFORT CUSD 2</v>
          </cell>
          <cell r="C391" t="str">
            <v>SALINE</v>
          </cell>
          <cell r="D391" t="str">
            <v>Unit</v>
          </cell>
          <cell r="E391">
            <v>421.79</v>
          </cell>
          <cell r="G391">
            <v>120.16</v>
          </cell>
          <cell r="H391">
            <v>167.15</v>
          </cell>
          <cell r="I391">
            <v>295.63</v>
          </cell>
          <cell r="K391">
            <v>189.32</v>
          </cell>
          <cell r="L391">
            <v>183.32</v>
          </cell>
          <cell r="M391">
            <v>103.99</v>
          </cell>
          <cell r="N391">
            <v>128.47999999999999</v>
          </cell>
          <cell r="P391">
            <v>75.426922244402235</v>
          </cell>
          <cell r="Q391">
            <v>44.733077755597762</v>
          </cell>
          <cell r="R391">
            <v>104.92351908415307</v>
          </cell>
          <cell r="S391">
            <v>62.226480915846935</v>
          </cell>
          <cell r="T391">
            <v>80.649558671444723</v>
          </cell>
          <cell r="U391">
            <v>47.830441328555267</v>
          </cell>
          <cell r="W391">
            <v>7.26</v>
          </cell>
          <cell r="X391">
            <v>7.73</v>
          </cell>
          <cell r="Y391">
            <v>5.94</v>
          </cell>
          <cell r="Z391">
            <v>1350292.35</v>
          </cell>
          <cell r="AB391">
            <v>4.97</v>
          </cell>
          <cell r="AC391">
            <v>326152.09000000003</v>
          </cell>
          <cell r="AE391">
            <v>0.94</v>
          </cell>
          <cell r="AF391">
            <v>0.51</v>
          </cell>
          <cell r="AG391">
            <v>0.64</v>
          </cell>
          <cell r="AH391">
            <v>135249.67000000001</v>
          </cell>
          <cell r="AJ391">
            <v>0.42</v>
          </cell>
          <cell r="AK391">
            <v>0.23</v>
          </cell>
          <cell r="AL391">
            <v>0.21</v>
          </cell>
          <cell r="AM391">
            <v>55181.58</v>
          </cell>
          <cell r="AO391">
            <v>29.400000000000006</v>
          </cell>
          <cell r="AP391">
            <v>9.41</v>
          </cell>
          <cell r="AQ391">
            <v>2.99</v>
          </cell>
          <cell r="AR391">
            <v>48198.73</v>
          </cell>
          <cell r="AT391">
            <v>0.42</v>
          </cell>
          <cell r="AU391">
            <v>0.41</v>
          </cell>
          <cell r="AV391">
            <v>0.51</v>
          </cell>
          <cell r="AW391">
            <v>95318.04</v>
          </cell>
          <cell r="AY391">
            <v>0.25</v>
          </cell>
          <cell r="AZ391">
            <v>0.13</v>
          </cell>
          <cell r="BA391">
            <v>0.17</v>
          </cell>
          <cell r="BB391">
            <v>32028.15</v>
          </cell>
          <cell r="BD391">
            <v>0.84</v>
          </cell>
          <cell r="BE391">
            <v>0.46</v>
          </cell>
          <cell r="BF391">
            <v>0.64</v>
          </cell>
          <cell r="BG391">
            <v>49712.5</v>
          </cell>
          <cell r="BI391">
            <v>0.42</v>
          </cell>
          <cell r="BJ391">
            <v>0.23</v>
          </cell>
          <cell r="BK391">
            <v>0.21</v>
          </cell>
          <cell r="BL391">
            <v>59283.24</v>
          </cell>
          <cell r="BN391">
            <v>0.63</v>
          </cell>
          <cell r="BO391">
            <v>0.34</v>
          </cell>
          <cell r="BP391">
            <v>0.42</v>
          </cell>
          <cell r="BQ391">
            <v>35618.75</v>
          </cell>
          <cell r="BS391">
            <v>0.42</v>
          </cell>
          <cell r="BT391">
            <v>0.23</v>
          </cell>
          <cell r="BU391">
            <v>0.21</v>
          </cell>
          <cell r="BV391">
            <v>91740.5</v>
          </cell>
          <cell r="BX391">
            <v>0.42</v>
          </cell>
          <cell r="BY391">
            <v>0.23</v>
          </cell>
          <cell r="BZ391">
            <v>0.21</v>
          </cell>
          <cell r="CA391">
            <v>79476.039999999994</v>
          </cell>
          <cell r="CC391">
            <v>0.84</v>
          </cell>
          <cell r="CD391">
            <v>0.46</v>
          </cell>
          <cell r="CE391">
            <v>0.64</v>
          </cell>
          <cell r="CF391">
            <v>59655</v>
          </cell>
          <cell r="CH391">
            <v>2417906.64</v>
          </cell>
          <cell r="CJ391">
            <v>2369707.91</v>
          </cell>
        </row>
        <row r="392">
          <cell r="A392" t="str">
            <v>2008300302600</v>
          </cell>
          <cell r="B392" t="str">
            <v>HARRISBURG C U SCHOOL DIST 3</v>
          </cell>
          <cell r="C392" t="str">
            <v>SALINE</v>
          </cell>
          <cell r="D392" t="str">
            <v>Unit</v>
          </cell>
          <cell r="E392">
            <v>1924.61</v>
          </cell>
          <cell r="G392">
            <v>564.48</v>
          </cell>
          <cell r="H392">
            <v>773.98</v>
          </cell>
          <cell r="I392">
            <v>1344.13</v>
          </cell>
          <cell r="K392">
            <v>879.97</v>
          </cell>
          <cell r="L392">
            <v>863.97</v>
          </cell>
          <cell r="M392">
            <v>474.49</v>
          </cell>
          <cell r="N392">
            <v>570.15000000000009</v>
          </cell>
          <cell r="P392">
            <v>334.49834172512976</v>
          </cell>
          <cell r="Q392">
            <v>229.98165827487026</v>
          </cell>
          <cell r="R392">
            <v>458.64340017080491</v>
          </cell>
          <cell r="S392">
            <v>315.33659982919511</v>
          </cell>
          <cell r="T392">
            <v>337.85825810406527</v>
          </cell>
          <cell r="U392">
            <v>232.29174189593482</v>
          </cell>
          <cell r="W392">
            <v>33.79</v>
          </cell>
          <cell r="X392">
            <v>35.54</v>
          </cell>
          <cell r="Y392">
            <v>26.18</v>
          </cell>
          <cell r="Z392">
            <v>6153615.0499999998</v>
          </cell>
          <cell r="AB392">
            <v>22.59</v>
          </cell>
          <cell r="AC392">
            <v>1477950.48</v>
          </cell>
          <cell r="AE392">
            <v>4.3899999999999997</v>
          </cell>
          <cell r="AF392">
            <v>2.37</v>
          </cell>
          <cell r="AG392">
            <v>2.85</v>
          </cell>
          <cell r="AH392">
            <v>621069.87</v>
          </cell>
          <cell r="AJ392">
            <v>1.95</v>
          </cell>
          <cell r="AK392">
            <v>1.05</v>
          </cell>
          <cell r="AL392">
            <v>0.95</v>
          </cell>
          <cell r="AM392">
            <v>253321.85</v>
          </cell>
          <cell r="AO392">
            <v>134.21999999999997</v>
          </cell>
          <cell r="AP392">
            <v>41.52</v>
          </cell>
          <cell r="AQ392">
            <v>13.64</v>
          </cell>
          <cell r="AR392">
            <v>218302.12</v>
          </cell>
          <cell r="AT392">
            <v>1.95</v>
          </cell>
          <cell r="AU392">
            <v>1.89</v>
          </cell>
          <cell r="AV392">
            <v>2.2799999999999998</v>
          </cell>
          <cell r="AW392">
            <v>434832.72</v>
          </cell>
          <cell r="AY392">
            <v>1.17</v>
          </cell>
          <cell r="AZ392">
            <v>0.63</v>
          </cell>
          <cell r="BA392">
            <v>0.76</v>
          </cell>
          <cell r="BB392">
            <v>149076.48000000001</v>
          </cell>
          <cell r="BD392">
            <v>3.91</v>
          </cell>
          <cell r="BE392">
            <v>2.1</v>
          </cell>
          <cell r="BF392">
            <v>2.85</v>
          </cell>
          <cell r="BG392">
            <v>227037.5</v>
          </cell>
          <cell r="BI392">
            <v>1.95</v>
          </cell>
          <cell r="BJ392">
            <v>1.05</v>
          </cell>
          <cell r="BK392">
            <v>0.95</v>
          </cell>
          <cell r="BL392">
            <v>272289.3</v>
          </cell>
          <cell r="BN392">
            <v>2.93</v>
          </cell>
          <cell r="BO392">
            <v>1.58</v>
          </cell>
          <cell r="BP392">
            <v>1.9</v>
          </cell>
          <cell r="BQ392">
            <v>164256.25</v>
          </cell>
          <cell r="BS392">
            <v>1.95</v>
          </cell>
          <cell r="BT392">
            <v>1.05</v>
          </cell>
          <cell r="BU392">
            <v>0.95</v>
          </cell>
          <cell r="BV392">
            <v>421366.25</v>
          </cell>
          <cell r="BX392">
            <v>1.95</v>
          </cell>
          <cell r="BY392">
            <v>1.05</v>
          </cell>
          <cell r="BZ392">
            <v>0.95</v>
          </cell>
          <cell r="CA392">
            <v>365035.3</v>
          </cell>
          <cell r="CC392">
            <v>3.91</v>
          </cell>
          <cell r="CD392">
            <v>2.1</v>
          </cell>
          <cell r="CE392">
            <v>2.85</v>
          </cell>
          <cell r="CF392">
            <v>272445</v>
          </cell>
          <cell r="CH392">
            <v>11030598.170000002</v>
          </cell>
          <cell r="CJ392">
            <v>10812296.050000003</v>
          </cell>
        </row>
        <row r="393">
          <cell r="A393" t="str">
            <v>2008300402600</v>
          </cell>
          <cell r="B393" t="str">
            <v>ELDORADO COMM UNIT DISTRICT 4</v>
          </cell>
          <cell r="C393" t="str">
            <v>SALINE</v>
          </cell>
          <cell r="D393" t="str">
            <v>Unit</v>
          </cell>
          <cell r="E393">
            <v>1100.8</v>
          </cell>
          <cell r="G393">
            <v>332.32</v>
          </cell>
          <cell r="H393">
            <v>418.83</v>
          </cell>
          <cell r="I393">
            <v>764.32</v>
          </cell>
          <cell r="K393">
            <v>500.97999999999996</v>
          </cell>
          <cell r="L393">
            <v>496.82</v>
          </cell>
          <cell r="M393">
            <v>254.32999999999998</v>
          </cell>
          <cell r="N393">
            <v>345.49</v>
          </cell>
          <cell r="P393">
            <v>209.19396119054565</v>
          </cell>
          <cell r="Q393">
            <v>123.12603880945434</v>
          </cell>
          <cell r="R393">
            <v>263.65162122483218</v>
          </cell>
          <cell r="S393">
            <v>155.1783787751678</v>
          </cell>
          <cell r="T393">
            <v>217.48441758462209</v>
          </cell>
          <cell r="U393">
            <v>128.00558241537792</v>
          </cell>
          <cell r="W393">
            <v>20.100000000000001</v>
          </cell>
          <cell r="X393">
            <v>19.38</v>
          </cell>
          <cell r="Y393">
            <v>15.99</v>
          </cell>
          <cell r="Z393">
            <v>3580815.93</v>
          </cell>
          <cell r="AB393">
            <v>13.22</v>
          </cell>
          <cell r="AC393">
            <v>867162.7</v>
          </cell>
          <cell r="AE393">
            <v>2.5</v>
          </cell>
          <cell r="AF393">
            <v>1.27</v>
          </cell>
          <cell r="AG393">
            <v>1.72</v>
          </cell>
          <cell r="AH393">
            <v>355616.35</v>
          </cell>
          <cell r="AJ393">
            <v>1.1100000000000001</v>
          </cell>
          <cell r="AK393">
            <v>0.56000000000000005</v>
          </cell>
          <cell r="AL393">
            <v>0.56999999999999995</v>
          </cell>
          <cell r="AM393">
            <v>143932.20000000001</v>
          </cell>
          <cell r="AO393">
            <v>77.86999999999999</v>
          </cell>
          <cell r="AP393">
            <v>24.82</v>
          </cell>
          <cell r="AQ393">
            <v>7.8</v>
          </cell>
          <cell r="AR393">
            <v>127479.24</v>
          </cell>
          <cell r="AT393">
            <v>1.1100000000000001</v>
          </cell>
          <cell r="AU393">
            <v>1.01</v>
          </cell>
          <cell r="AV393">
            <v>1.38</v>
          </cell>
          <cell r="AW393">
            <v>249451.8</v>
          </cell>
          <cell r="AY393">
            <v>0.66</v>
          </cell>
          <cell r="AZ393">
            <v>0.33</v>
          </cell>
          <cell r="BA393">
            <v>0.46</v>
          </cell>
          <cell r="BB393">
            <v>84437.85</v>
          </cell>
          <cell r="BD393">
            <v>2.2200000000000002</v>
          </cell>
          <cell r="BE393">
            <v>1.1299999999999999</v>
          </cell>
          <cell r="BF393">
            <v>1.72</v>
          </cell>
          <cell r="BG393">
            <v>129918.75</v>
          </cell>
          <cell r="BI393">
            <v>1.1100000000000001</v>
          </cell>
          <cell r="BJ393">
            <v>0.56000000000000005</v>
          </cell>
          <cell r="BK393">
            <v>0.56999999999999995</v>
          </cell>
          <cell r="BL393">
            <v>154412.16</v>
          </cell>
          <cell r="BN393">
            <v>1.66</v>
          </cell>
          <cell r="BO393">
            <v>0.84</v>
          </cell>
          <cell r="BP393">
            <v>1.1499999999999999</v>
          </cell>
          <cell r="BQ393">
            <v>93531.25</v>
          </cell>
          <cell r="BS393">
            <v>1.1100000000000001</v>
          </cell>
          <cell r="BT393">
            <v>0.56000000000000005</v>
          </cell>
          <cell r="BU393">
            <v>0.56999999999999995</v>
          </cell>
          <cell r="BV393">
            <v>238952</v>
          </cell>
          <cell r="BX393">
            <v>1.1100000000000001</v>
          </cell>
          <cell r="BY393">
            <v>0.56000000000000005</v>
          </cell>
          <cell r="BZ393">
            <v>0.56999999999999995</v>
          </cell>
          <cell r="CA393">
            <v>207007.35999999999</v>
          </cell>
          <cell r="CC393">
            <v>2.2200000000000002</v>
          </cell>
          <cell r="CD393">
            <v>1.1299999999999999</v>
          </cell>
          <cell r="CE393">
            <v>1.72</v>
          </cell>
          <cell r="CF393">
            <v>155902.5</v>
          </cell>
          <cell r="CH393">
            <v>6388620.0899999999</v>
          </cell>
          <cell r="CJ393">
            <v>6261140.8499999996</v>
          </cell>
        </row>
        <row r="394">
          <cell r="A394" t="str">
            <v>2009301702400</v>
          </cell>
          <cell r="B394" t="str">
            <v>ALLENDALE C C SCHOOL DIST 17</v>
          </cell>
          <cell r="C394" t="str">
            <v>WABASH</v>
          </cell>
          <cell r="D394" t="str">
            <v>Unit</v>
          </cell>
          <cell r="E394">
            <v>169.5</v>
          </cell>
          <cell r="G394">
            <v>55</v>
          </cell>
          <cell r="H394">
            <v>68</v>
          </cell>
          <cell r="I394">
            <v>113</v>
          </cell>
          <cell r="K394">
            <v>81</v>
          </cell>
          <cell r="L394">
            <v>79.5</v>
          </cell>
          <cell r="M394">
            <v>43.5</v>
          </cell>
          <cell r="N394">
            <v>45</v>
          </cell>
          <cell r="P394">
            <v>22.477976190476188</v>
          </cell>
          <cell r="Q394">
            <v>32.522023809523816</v>
          </cell>
          <cell r="R394">
            <v>27.79095238095238</v>
          </cell>
          <cell r="S394">
            <v>40.209047619047624</v>
          </cell>
          <cell r="T394">
            <v>18.391071428571426</v>
          </cell>
          <cell r="U394">
            <v>26.608928571428574</v>
          </cell>
          <cell r="W394">
            <v>3.12</v>
          </cell>
          <cell r="X394">
            <v>2.99</v>
          </cell>
          <cell r="Y394">
            <v>1.98</v>
          </cell>
          <cell r="Z394">
            <v>519131.91</v>
          </cell>
          <cell r="AB394">
            <v>1.88</v>
          </cell>
          <cell r="AC394">
            <v>122524.25</v>
          </cell>
          <cell r="AE394">
            <v>0.4</v>
          </cell>
          <cell r="AF394">
            <v>0.21</v>
          </cell>
          <cell r="AG394">
            <v>0.22</v>
          </cell>
          <cell r="AH394">
            <v>53409.73</v>
          </cell>
          <cell r="AJ394">
            <v>0.18</v>
          </cell>
          <cell r="AK394">
            <v>0.09</v>
          </cell>
          <cell r="AL394">
            <v>7.0000000000000007E-2</v>
          </cell>
          <cell r="AM394">
            <v>21700.9</v>
          </cell>
          <cell r="AO394">
            <v>11.350000000000001</v>
          </cell>
          <cell r="AP394">
            <v>2.88</v>
          </cell>
          <cell r="AQ394">
            <v>1.2</v>
          </cell>
          <cell r="AR394">
            <v>17721.810000000001</v>
          </cell>
          <cell r="AT394">
            <v>0.18</v>
          </cell>
          <cell r="AU394">
            <v>0.17</v>
          </cell>
          <cell r="AV394">
            <v>0.18</v>
          </cell>
          <cell r="AW394">
            <v>37479.78</v>
          </cell>
          <cell r="AY394">
            <v>0.1</v>
          </cell>
          <cell r="AZ394">
            <v>0.05</v>
          </cell>
          <cell r="BA394">
            <v>0.06</v>
          </cell>
          <cell r="BB394">
            <v>12228.93</v>
          </cell>
          <cell r="BD394">
            <v>0.36</v>
          </cell>
          <cell r="BE394">
            <v>0.19</v>
          </cell>
          <cell r="BF394">
            <v>0.22</v>
          </cell>
          <cell r="BG394">
            <v>19731.25</v>
          </cell>
          <cell r="BI394">
            <v>0.18</v>
          </cell>
          <cell r="BJ394">
            <v>0.09</v>
          </cell>
          <cell r="BK394">
            <v>7.0000000000000007E-2</v>
          </cell>
          <cell r="BL394">
            <v>23437.56</v>
          </cell>
          <cell r="BN394">
            <v>0.27</v>
          </cell>
          <cell r="BO394">
            <v>0.14000000000000001</v>
          </cell>
          <cell r="BP394">
            <v>0.15</v>
          </cell>
          <cell r="BQ394">
            <v>14350</v>
          </cell>
          <cell r="BS394">
            <v>0.18</v>
          </cell>
          <cell r="BT394">
            <v>0.09</v>
          </cell>
          <cell r="BU394">
            <v>7.0000000000000007E-2</v>
          </cell>
          <cell r="BV394">
            <v>36269.5</v>
          </cell>
          <cell r="BX394">
            <v>0.18</v>
          </cell>
          <cell r="BY394">
            <v>0.09</v>
          </cell>
          <cell r="BZ394">
            <v>7.0000000000000007E-2</v>
          </cell>
          <cell r="CA394">
            <v>31420.76</v>
          </cell>
          <cell r="CC394">
            <v>0.36</v>
          </cell>
          <cell r="CD394">
            <v>0.19</v>
          </cell>
          <cell r="CE394">
            <v>0.22</v>
          </cell>
          <cell r="CF394">
            <v>23677.5</v>
          </cell>
          <cell r="CH394">
            <v>933083.88000000012</v>
          </cell>
          <cell r="CJ394">
            <v>915362.07000000007</v>
          </cell>
        </row>
        <row r="395">
          <cell r="A395" t="str">
            <v>2009334802600</v>
          </cell>
          <cell r="B395" t="str">
            <v>WABASH C U SCH DIST 348</v>
          </cell>
          <cell r="C395" t="str">
            <v>WABASH</v>
          </cell>
          <cell r="D395" t="str">
            <v>Unit</v>
          </cell>
          <cell r="E395">
            <v>1399.62</v>
          </cell>
          <cell r="G395">
            <v>398.15</v>
          </cell>
          <cell r="H395">
            <v>529.81999999999994</v>
          </cell>
          <cell r="I395">
            <v>982.64</v>
          </cell>
          <cell r="K395">
            <v>619.14</v>
          </cell>
          <cell r="L395">
            <v>600.30999999999995</v>
          </cell>
          <cell r="M395">
            <v>327.65999999999997</v>
          </cell>
          <cell r="N395">
            <v>452.82</v>
          </cell>
          <cell r="P395">
            <v>179.35334120322423</v>
          </cell>
          <cell r="Q395">
            <v>218.79665879677574</v>
          </cell>
          <cell r="R395">
            <v>238.66629972696788</v>
          </cell>
          <cell r="S395">
            <v>291.15370027303209</v>
          </cell>
          <cell r="T395">
            <v>203.98035906980786</v>
          </cell>
          <cell r="U395">
            <v>248.83964093019213</v>
          </cell>
          <cell r="W395">
            <v>22.89</v>
          </cell>
          <cell r="X395">
            <v>23.57</v>
          </cell>
          <cell r="Y395">
            <v>20.149999999999999</v>
          </cell>
          <cell r="Z395">
            <v>4308331.67</v>
          </cell>
          <cell r="AB395">
            <v>16</v>
          </cell>
          <cell r="AC395">
            <v>1051950.27</v>
          </cell>
          <cell r="AE395">
            <v>3.09</v>
          </cell>
          <cell r="AF395">
            <v>1.63</v>
          </cell>
          <cell r="AG395">
            <v>2.2599999999999998</v>
          </cell>
          <cell r="AH395">
            <v>452778.22</v>
          </cell>
          <cell r="AJ395">
            <v>1.37</v>
          </cell>
          <cell r="AK395">
            <v>0.72</v>
          </cell>
          <cell r="AL395">
            <v>0.75</v>
          </cell>
          <cell r="AM395">
            <v>182726.88</v>
          </cell>
          <cell r="AO395">
            <v>94.28</v>
          </cell>
          <cell r="AP395">
            <v>25.25</v>
          </cell>
          <cell r="AQ395">
            <v>9.92</v>
          </cell>
          <cell r="AR395">
            <v>148784.67000000001</v>
          </cell>
          <cell r="AT395">
            <v>1.37</v>
          </cell>
          <cell r="AU395">
            <v>1.31</v>
          </cell>
          <cell r="AV395">
            <v>1.81</v>
          </cell>
          <cell r="AW395">
            <v>320413.94</v>
          </cell>
          <cell r="AY395">
            <v>0.82</v>
          </cell>
          <cell r="AZ395">
            <v>0.43</v>
          </cell>
          <cell r="BA395">
            <v>0.6</v>
          </cell>
          <cell r="BB395">
            <v>107731.05</v>
          </cell>
          <cell r="BD395">
            <v>2.75</v>
          </cell>
          <cell r="BE395">
            <v>1.45</v>
          </cell>
          <cell r="BF395">
            <v>2.2599999999999998</v>
          </cell>
          <cell r="BG395">
            <v>165537.5</v>
          </cell>
          <cell r="BI395">
            <v>1.37</v>
          </cell>
          <cell r="BJ395">
            <v>0.72</v>
          </cell>
          <cell r="BK395">
            <v>0.75</v>
          </cell>
          <cell r="BL395">
            <v>195772.56</v>
          </cell>
          <cell r="BN395">
            <v>2.06</v>
          </cell>
          <cell r="BO395">
            <v>1.0900000000000001</v>
          </cell>
          <cell r="BP395">
            <v>1.5</v>
          </cell>
          <cell r="BQ395">
            <v>119156.25</v>
          </cell>
          <cell r="BS395">
            <v>1.37</v>
          </cell>
          <cell r="BT395">
            <v>0.72</v>
          </cell>
          <cell r="BU395">
            <v>0.75</v>
          </cell>
          <cell r="BV395">
            <v>302957</v>
          </cell>
          <cell r="BX395">
            <v>1.37</v>
          </cell>
          <cell r="BY395">
            <v>0.72</v>
          </cell>
          <cell r="BZ395">
            <v>0.75</v>
          </cell>
          <cell r="CA395">
            <v>262455.76</v>
          </cell>
          <cell r="CC395">
            <v>2.75</v>
          </cell>
          <cell r="CD395">
            <v>1.45</v>
          </cell>
          <cell r="CE395">
            <v>2.2599999999999998</v>
          </cell>
          <cell r="CF395">
            <v>198645</v>
          </cell>
          <cell r="CH395">
            <v>7817240.7699999986</v>
          </cell>
          <cell r="CJ395">
            <v>7668456.0999999987</v>
          </cell>
        </row>
        <row r="396">
          <cell r="A396" t="str">
            <v>2009600600400</v>
          </cell>
          <cell r="B396" t="str">
            <v>NEW HOPE C C SCHOOL DIST 6</v>
          </cell>
          <cell r="C396" t="str">
            <v>WAYNE</v>
          </cell>
          <cell r="D396" t="str">
            <v>Elementary</v>
          </cell>
          <cell r="E396">
            <v>173.13</v>
          </cell>
          <cell r="G396">
            <v>74.309999999999988</v>
          </cell>
          <cell r="H396">
            <v>96.32</v>
          </cell>
          <cell r="I396">
            <v>96.32</v>
          </cell>
          <cell r="K396">
            <v>112.46999999999998</v>
          </cell>
          <cell r="L396">
            <v>109.96999999999998</v>
          </cell>
          <cell r="M396">
            <v>60.66</v>
          </cell>
          <cell r="N396">
            <v>0</v>
          </cell>
          <cell r="P396">
            <v>25.694719568657323</v>
          </cell>
          <cell r="Q396">
            <v>48.615280431342669</v>
          </cell>
          <cell r="R396">
            <v>33.305280431342666</v>
          </cell>
          <cell r="S396">
            <v>63.014719568657327</v>
          </cell>
          <cell r="T396">
            <v>0</v>
          </cell>
          <cell r="U396">
            <v>0</v>
          </cell>
          <cell r="W396">
            <v>4.1399999999999997</v>
          </cell>
          <cell r="X396">
            <v>4.18</v>
          </cell>
          <cell r="Y396">
            <v>0</v>
          </cell>
          <cell r="Z396">
            <v>515898.24</v>
          </cell>
          <cell r="AB396">
            <v>1.66</v>
          </cell>
          <cell r="AC396">
            <v>103179.64</v>
          </cell>
          <cell r="AE396">
            <v>0.56000000000000005</v>
          </cell>
          <cell r="AF396">
            <v>0.3</v>
          </cell>
          <cell r="AG396">
            <v>0</v>
          </cell>
          <cell r="AH396">
            <v>53326.02</v>
          </cell>
          <cell r="AJ396">
            <v>0.24</v>
          </cell>
          <cell r="AK396">
            <v>0.13</v>
          </cell>
          <cell r="AL396">
            <v>0</v>
          </cell>
          <cell r="AM396">
            <v>22942.59</v>
          </cell>
          <cell r="AO396">
            <v>11.430000000000003</v>
          </cell>
          <cell r="AP396">
            <v>2.67</v>
          </cell>
          <cell r="AQ396">
            <v>1.22</v>
          </cell>
          <cell r="AR396">
            <v>17574.650000000001</v>
          </cell>
          <cell r="AT396">
            <v>0.24</v>
          </cell>
          <cell r="AU396">
            <v>0.24</v>
          </cell>
          <cell r="AV396">
            <v>0</v>
          </cell>
          <cell r="AW396">
            <v>32287.68</v>
          </cell>
          <cell r="AY396">
            <v>0.14000000000000001</v>
          </cell>
          <cell r="AZ396">
            <v>0.08</v>
          </cell>
          <cell r="BA396">
            <v>0</v>
          </cell>
          <cell r="BB396">
            <v>12811.26</v>
          </cell>
          <cell r="BD396">
            <v>0.49</v>
          </cell>
          <cell r="BE396">
            <v>0.26</v>
          </cell>
          <cell r="BF396">
            <v>0</v>
          </cell>
          <cell r="BG396">
            <v>19218.75</v>
          </cell>
          <cell r="BI396">
            <v>0.24</v>
          </cell>
          <cell r="BJ396">
            <v>0.13</v>
          </cell>
          <cell r="BK396">
            <v>0</v>
          </cell>
          <cell r="BL396">
            <v>25505.58</v>
          </cell>
          <cell r="BN396">
            <v>0.37</v>
          </cell>
          <cell r="BO396">
            <v>0.2</v>
          </cell>
          <cell r="BP396">
            <v>0</v>
          </cell>
          <cell r="BQ396">
            <v>14606.25</v>
          </cell>
          <cell r="BS396">
            <v>0.24</v>
          </cell>
          <cell r="BT396">
            <v>0.13</v>
          </cell>
          <cell r="BU396">
            <v>0</v>
          </cell>
          <cell r="BV396">
            <v>39469.75</v>
          </cell>
          <cell r="BX396">
            <v>0.24</v>
          </cell>
          <cell r="BY396">
            <v>0.13</v>
          </cell>
          <cell r="BZ396">
            <v>0</v>
          </cell>
          <cell r="CA396">
            <v>34193.18</v>
          </cell>
          <cell r="CC396">
            <v>0.49</v>
          </cell>
          <cell r="CD396">
            <v>0.26</v>
          </cell>
          <cell r="CE396">
            <v>0</v>
          </cell>
          <cell r="CF396">
            <v>23062.5</v>
          </cell>
          <cell r="CH396">
            <v>914076.09000000008</v>
          </cell>
          <cell r="CJ396">
            <v>896501.44000000006</v>
          </cell>
        </row>
        <row r="397">
          <cell r="A397" t="str">
            <v>2009601400400</v>
          </cell>
          <cell r="B397" t="str">
            <v>GEFF C C SCHOOL DISTRICT 14</v>
          </cell>
          <cell r="C397" t="str">
            <v>WAYNE</v>
          </cell>
          <cell r="D397" t="str">
            <v>Elementary</v>
          </cell>
          <cell r="E397">
            <v>101.79</v>
          </cell>
          <cell r="G397">
            <v>43.81</v>
          </cell>
          <cell r="H397">
            <v>57.65</v>
          </cell>
          <cell r="I397">
            <v>57.65</v>
          </cell>
          <cell r="K397">
            <v>65.63</v>
          </cell>
          <cell r="L397">
            <v>65.3</v>
          </cell>
          <cell r="M397">
            <v>36.159999999999997</v>
          </cell>
          <cell r="N397">
            <v>0</v>
          </cell>
          <cell r="P397">
            <v>22.453380642617777</v>
          </cell>
          <cell r="Q397">
            <v>21.356619357382225</v>
          </cell>
          <cell r="R397">
            <v>29.546619357382216</v>
          </cell>
          <cell r="S397">
            <v>28.103380642617783</v>
          </cell>
          <cell r="T397">
            <v>0</v>
          </cell>
          <cell r="U397">
            <v>0</v>
          </cell>
          <cell r="W397">
            <v>2.56</v>
          </cell>
          <cell r="X397">
            <v>2.6</v>
          </cell>
          <cell r="Y397">
            <v>0</v>
          </cell>
          <cell r="Z397">
            <v>319956.12</v>
          </cell>
          <cell r="AB397">
            <v>1.03</v>
          </cell>
          <cell r="AC397">
            <v>63991.22</v>
          </cell>
          <cell r="AE397">
            <v>0.32</v>
          </cell>
          <cell r="AF397">
            <v>0.18</v>
          </cell>
          <cell r="AG397">
            <v>0</v>
          </cell>
          <cell r="AH397">
            <v>31003.5</v>
          </cell>
          <cell r="AJ397">
            <v>0.14000000000000001</v>
          </cell>
          <cell r="AK397">
            <v>0.08</v>
          </cell>
          <cell r="AL397">
            <v>0</v>
          </cell>
          <cell r="AM397">
            <v>13641.54</v>
          </cell>
          <cell r="AO397">
            <v>7.03</v>
          </cell>
          <cell r="AP397">
            <v>1.99</v>
          </cell>
          <cell r="AQ397">
            <v>0.72</v>
          </cell>
          <cell r="AR397">
            <v>11214.01</v>
          </cell>
          <cell r="AT397">
            <v>0.14000000000000001</v>
          </cell>
          <cell r="AU397">
            <v>0.14000000000000001</v>
          </cell>
          <cell r="AV397">
            <v>0</v>
          </cell>
          <cell r="AW397">
            <v>18834.48</v>
          </cell>
          <cell r="AY397">
            <v>0.08</v>
          </cell>
          <cell r="AZ397">
            <v>0.04</v>
          </cell>
          <cell r="BA397">
            <v>0</v>
          </cell>
          <cell r="BB397">
            <v>6987.96</v>
          </cell>
          <cell r="BD397">
            <v>0.28999999999999998</v>
          </cell>
          <cell r="BE397">
            <v>0.16</v>
          </cell>
          <cell r="BF397">
            <v>0</v>
          </cell>
          <cell r="BG397">
            <v>11531.25</v>
          </cell>
          <cell r="BI397">
            <v>0.14000000000000001</v>
          </cell>
          <cell r="BJ397">
            <v>0.08</v>
          </cell>
          <cell r="BK397">
            <v>0</v>
          </cell>
          <cell r="BL397">
            <v>15165.48</v>
          </cell>
          <cell r="BN397">
            <v>0.21</v>
          </cell>
          <cell r="BO397">
            <v>0.12</v>
          </cell>
          <cell r="BP397">
            <v>0</v>
          </cell>
          <cell r="BQ397">
            <v>8456.25</v>
          </cell>
          <cell r="BS397">
            <v>0.14000000000000001</v>
          </cell>
          <cell r="BT397">
            <v>0.08</v>
          </cell>
          <cell r="BU397">
            <v>0</v>
          </cell>
          <cell r="BV397">
            <v>23468.5</v>
          </cell>
          <cell r="BX397">
            <v>0.14000000000000001</v>
          </cell>
          <cell r="BY397">
            <v>0.08</v>
          </cell>
          <cell r="BZ397">
            <v>0</v>
          </cell>
          <cell r="CA397">
            <v>20331.080000000002</v>
          </cell>
          <cell r="CC397">
            <v>0.28999999999999998</v>
          </cell>
          <cell r="CD397">
            <v>0.16</v>
          </cell>
          <cell r="CE397">
            <v>0</v>
          </cell>
          <cell r="CF397">
            <v>13837.5</v>
          </cell>
          <cell r="CH397">
            <v>558418.8899999999</v>
          </cell>
          <cell r="CJ397">
            <v>547204.87999999989</v>
          </cell>
        </row>
        <row r="398">
          <cell r="A398" t="str">
            <v>2009601700400</v>
          </cell>
          <cell r="B398" t="str">
            <v>JASPER COMM CONS SCHOOL DIST 17</v>
          </cell>
          <cell r="C398" t="str">
            <v>WAYNE</v>
          </cell>
          <cell r="D398" t="str">
            <v>Elementary</v>
          </cell>
          <cell r="E398">
            <v>174.25</v>
          </cell>
          <cell r="G398">
            <v>75</v>
          </cell>
          <cell r="H398">
            <v>97</v>
          </cell>
          <cell r="I398">
            <v>97</v>
          </cell>
          <cell r="K398">
            <v>124.25</v>
          </cell>
          <cell r="L398">
            <v>122</v>
          </cell>
          <cell r="M398">
            <v>50</v>
          </cell>
          <cell r="N398">
            <v>0</v>
          </cell>
          <cell r="P398">
            <v>34.883720930232556</v>
          </cell>
          <cell r="Q398">
            <v>40.116279069767444</v>
          </cell>
          <cell r="R398">
            <v>45.116279069767444</v>
          </cell>
          <cell r="S398">
            <v>51.883720930232556</v>
          </cell>
          <cell r="T398">
            <v>0</v>
          </cell>
          <cell r="U398">
            <v>0</v>
          </cell>
          <cell r="W398">
            <v>4.33</v>
          </cell>
          <cell r="X398">
            <v>4.33</v>
          </cell>
          <cell r="Y398">
            <v>0</v>
          </cell>
          <cell r="Z398">
            <v>536980.62</v>
          </cell>
          <cell r="AB398">
            <v>1.73</v>
          </cell>
          <cell r="AC398">
            <v>107396.12</v>
          </cell>
          <cell r="AE398">
            <v>0.62</v>
          </cell>
          <cell r="AF398">
            <v>0.25</v>
          </cell>
          <cell r="AG398">
            <v>0</v>
          </cell>
          <cell r="AH398">
            <v>53946.09</v>
          </cell>
          <cell r="AJ398">
            <v>0.27</v>
          </cell>
          <cell r="AK398">
            <v>0.11</v>
          </cell>
          <cell r="AL398">
            <v>0</v>
          </cell>
          <cell r="AM398">
            <v>23562.66</v>
          </cell>
          <cell r="AO398">
            <v>11.86</v>
          </cell>
          <cell r="AP398">
            <v>3.19</v>
          </cell>
          <cell r="AQ398">
            <v>1.23</v>
          </cell>
          <cell r="AR398">
            <v>18724.39</v>
          </cell>
          <cell r="AT398">
            <v>0.27</v>
          </cell>
          <cell r="AU398">
            <v>0.2</v>
          </cell>
          <cell r="AV398">
            <v>0</v>
          </cell>
          <cell r="AW398">
            <v>31615.02</v>
          </cell>
          <cell r="AY398">
            <v>0.16</v>
          </cell>
          <cell r="AZ398">
            <v>0.06</v>
          </cell>
          <cell r="BA398">
            <v>0</v>
          </cell>
          <cell r="BB398">
            <v>12811.26</v>
          </cell>
          <cell r="BD398">
            <v>0.55000000000000004</v>
          </cell>
          <cell r="BE398">
            <v>0.22</v>
          </cell>
          <cell r="BF398">
            <v>0</v>
          </cell>
          <cell r="BG398">
            <v>19731.25</v>
          </cell>
          <cell r="BI398">
            <v>0.27</v>
          </cell>
          <cell r="BJ398">
            <v>0.11</v>
          </cell>
          <cell r="BK398">
            <v>0</v>
          </cell>
          <cell r="BL398">
            <v>26194.92</v>
          </cell>
          <cell r="BN398">
            <v>0.41</v>
          </cell>
          <cell r="BO398">
            <v>0.16</v>
          </cell>
          <cell r="BP398">
            <v>0</v>
          </cell>
          <cell r="BQ398">
            <v>14606.25</v>
          </cell>
          <cell r="BS398">
            <v>0.27</v>
          </cell>
          <cell r="BT398">
            <v>0.11</v>
          </cell>
          <cell r="BU398">
            <v>0</v>
          </cell>
          <cell r="BV398">
            <v>40536.5</v>
          </cell>
          <cell r="BX398">
            <v>0.27</v>
          </cell>
          <cell r="BY398">
            <v>0.11</v>
          </cell>
          <cell r="BZ398">
            <v>0</v>
          </cell>
          <cell r="CA398">
            <v>35117.32</v>
          </cell>
          <cell r="CC398">
            <v>0.55000000000000004</v>
          </cell>
          <cell r="CD398">
            <v>0.22</v>
          </cell>
          <cell r="CE398">
            <v>0</v>
          </cell>
          <cell r="CF398">
            <v>23677.5</v>
          </cell>
          <cell r="CH398">
            <v>944899.9</v>
          </cell>
          <cell r="CJ398">
            <v>926175.51</v>
          </cell>
        </row>
        <row r="399">
          <cell r="A399" t="str">
            <v>2009610002600</v>
          </cell>
          <cell r="B399" t="str">
            <v>WAYNE CITY C U SCHOOL DIST 100</v>
          </cell>
          <cell r="C399" t="str">
            <v>WAYNE</v>
          </cell>
          <cell r="D399" t="str">
            <v>Unit</v>
          </cell>
          <cell r="E399">
            <v>523.25</v>
          </cell>
          <cell r="G399">
            <v>169.75</v>
          </cell>
          <cell r="H399">
            <v>192.5</v>
          </cell>
          <cell r="I399">
            <v>348.5</v>
          </cell>
          <cell r="K399">
            <v>259.25</v>
          </cell>
          <cell r="L399">
            <v>254.25</v>
          </cell>
          <cell r="M399">
            <v>108</v>
          </cell>
          <cell r="N399">
            <v>156</v>
          </cell>
          <cell r="P399">
            <v>62.233478051133623</v>
          </cell>
          <cell r="Q399">
            <v>107.51652194886637</v>
          </cell>
          <cell r="R399">
            <v>70.57404727448143</v>
          </cell>
          <cell r="S399">
            <v>121.92595272551857</v>
          </cell>
          <cell r="T399">
            <v>57.192474674384947</v>
          </cell>
          <cell r="U399">
            <v>98.807525325615046</v>
          </cell>
          <cell r="W399">
            <v>9.52</v>
          </cell>
          <cell r="X399">
            <v>8.4</v>
          </cell>
          <cell r="Y399">
            <v>6.81</v>
          </cell>
          <cell r="Z399">
            <v>1593606.27</v>
          </cell>
          <cell r="AB399">
            <v>5.85</v>
          </cell>
          <cell r="AC399">
            <v>383030.61</v>
          </cell>
          <cell r="AE399">
            <v>1.29</v>
          </cell>
          <cell r="AF399">
            <v>0.54</v>
          </cell>
          <cell r="AG399">
            <v>0.78</v>
          </cell>
          <cell r="AH399">
            <v>168730.35</v>
          </cell>
          <cell r="AJ399">
            <v>0.56999999999999995</v>
          </cell>
          <cell r="AK399">
            <v>0.24</v>
          </cell>
          <cell r="AL399">
            <v>0.26</v>
          </cell>
          <cell r="AM399">
            <v>68644.850000000006</v>
          </cell>
          <cell r="AO399">
            <v>34.940000000000005</v>
          </cell>
          <cell r="AP399">
            <v>8.39</v>
          </cell>
          <cell r="AQ399">
            <v>3.71</v>
          </cell>
          <cell r="AR399">
            <v>53989.16</v>
          </cell>
          <cell r="AT399">
            <v>0.56999999999999995</v>
          </cell>
          <cell r="AU399">
            <v>0.43</v>
          </cell>
          <cell r="AV399">
            <v>0.62</v>
          </cell>
          <cell r="AW399">
            <v>115270.12</v>
          </cell>
          <cell r="AY399">
            <v>0.34</v>
          </cell>
          <cell r="AZ399">
            <v>0.14000000000000001</v>
          </cell>
          <cell r="BA399">
            <v>0.2</v>
          </cell>
          <cell r="BB399">
            <v>39598.44</v>
          </cell>
          <cell r="BD399">
            <v>1.1499999999999999</v>
          </cell>
          <cell r="BE399">
            <v>0.48</v>
          </cell>
          <cell r="BF399">
            <v>0.78</v>
          </cell>
          <cell r="BG399">
            <v>61756.25</v>
          </cell>
          <cell r="BI399">
            <v>0.56999999999999995</v>
          </cell>
          <cell r="BJ399">
            <v>0.24</v>
          </cell>
          <cell r="BK399">
            <v>0.26</v>
          </cell>
          <cell r="BL399">
            <v>73759.38</v>
          </cell>
          <cell r="BN399">
            <v>0.86</v>
          </cell>
          <cell r="BO399">
            <v>0.36</v>
          </cell>
          <cell r="BP399">
            <v>0.52</v>
          </cell>
          <cell r="BQ399">
            <v>44587.5</v>
          </cell>
          <cell r="BS399">
            <v>0.56999999999999995</v>
          </cell>
          <cell r="BT399">
            <v>0.24</v>
          </cell>
          <cell r="BU399">
            <v>0.26</v>
          </cell>
          <cell r="BV399">
            <v>114142.25</v>
          </cell>
          <cell r="BX399">
            <v>0.56999999999999995</v>
          </cell>
          <cell r="BY399">
            <v>0.24</v>
          </cell>
          <cell r="BZ399">
            <v>0.26</v>
          </cell>
          <cell r="CA399">
            <v>98882.98</v>
          </cell>
          <cell r="CC399">
            <v>1.1499999999999999</v>
          </cell>
          <cell r="CD399">
            <v>0.48</v>
          </cell>
          <cell r="CE399">
            <v>0.78</v>
          </cell>
          <cell r="CF399">
            <v>74107.5</v>
          </cell>
          <cell r="CH399">
            <v>2890105.66</v>
          </cell>
          <cell r="CJ399">
            <v>2836116.5</v>
          </cell>
        </row>
        <row r="400">
          <cell r="A400" t="str">
            <v>2009611200400</v>
          </cell>
          <cell r="B400" t="str">
            <v>FAIRFIELD PUBLIC SCHOOL DIST 112</v>
          </cell>
          <cell r="C400" t="str">
            <v>WAYNE</v>
          </cell>
          <cell r="D400" t="str">
            <v>Elementary</v>
          </cell>
          <cell r="E400">
            <v>615.29999999999995</v>
          </cell>
          <cell r="G400">
            <v>275.32</v>
          </cell>
          <cell r="H400">
            <v>332.48</v>
          </cell>
          <cell r="I400">
            <v>332.48</v>
          </cell>
          <cell r="K400">
            <v>418.64</v>
          </cell>
          <cell r="L400">
            <v>411.14</v>
          </cell>
          <cell r="M400">
            <v>196.66</v>
          </cell>
          <cell r="N400">
            <v>0</v>
          </cell>
          <cell r="P400">
            <v>159.9012175057585</v>
          </cell>
          <cell r="Q400">
            <v>115.4187824942415</v>
          </cell>
          <cell r="R400">
            <v>193.09878249424156</v>
          </cell>
          <cell r="S400">
            <v>139.38121750575846</v>
          </cell>
          <cell r="T400">
            <v>0</v>
          </cell>
          <cell r="U400">
            <v>0</v>
          </cell>
          <cell r="W400">
            <v>16.43</v>
          </cell>
          <cell r="X400">
            <v>15.23</v>
          </cell>
          <cell r="Y400">
            <v>0</v>
          </cell>
          <cell r="Z400">
            <v>1963141.62</v>
          </cell>
          <cell r="AB400">
            <v>6.33</v>
          </cell>
          <cell r="AC400">
            <v>392628.32</v>
          </cell>
          <cell r="AE400">
            <v>2.09</v>
          </cell>
          <cell r="AF400">
            <v>0.98</v>
          </cell>
          <cell r="AG400">
            <v>0</v>
          </cell>
          <cell r="AH400">
            <v>190361.49</v>
          </cell>
          <cell r="AJ400">
            <v>0.93</v>
          </cell>
          <cell r="AK400">
            <v>0.43</v>
          </cell>
          <cell r="AL400">
            <v>0</v>
          </cell>
          <cell r="AM400">
            <v>84329.52</v>
          </cell>
          <cell r="AO400">
            <v>43.22999999999999</v>
          </cell>
          <cell r="AP400">
            <v>13.059999999999999</v>
          </cell>
          <cell r="AQ400">
            <v>4.3600000000000003</v>
          </cell>
          <cell r="AR400">
            <v>69918.509999999995</v>
          </cell>
          <cell r="AT400">
            <v>0.93</v>
          </cell>
          <cell r="AU400">
            <v>0.78</v>
          </cell>
          <cell r="AV400">
            <v>0</v>
          </cell>
          <cell r="AW400">
            <v>115024.86</v>
          </cell>
          <cell r="AY400">
            <v>0.55000000000000004</v>
          </cell>
          <cell r="AZ400">
            <v>0.26</v>
          </cell>
          <cell r="BA400">
            <v>0</v>
          </cell>
          <cell r="BB400">
            <v>47168.73</v>
          </cell>
          <cell r="BD400">
            <v>1.86</v>
          </cell>
          <cell r="BE400">
            <v>0.87</v>
          </cell>
          <cell r="BF400">
            <v>0</v>
          </cell>
          <cell r="BG400">
            <v>69956.25</v>
          </cell>
          <cell r="BI400">
            <v>0.93</v>
          </cell>
          <cell r="BJ400">
            <v>0.43</v>
          </cell>
          <cell r="BK400">
            <v>0</v>
          </cell>
          <cell r="BL400">
            <v>93750.24</v>
          </cell>
          <cell r="BN400">
            <v>1.39</v>
          </cell>
          <cell r="BO400">
            <v>0.65</v>
          </cell>
          <cell r="BP400">
            <v>0</v>
          </cell>
          <cell r="BQ400">
            <v>52275</v>
          </cell>
          <cell r="BS400">
            <v>0.93</v>
          </cell>
          <cell r="BT400">
            <v>0.43</v>
          </cell>
          <cell r="BU400">
            <v>0</v>
          </cell>
          <cell r="BV400">
            <v>145078</v>
          </cell>
          <cell r="BX400">
            <v>0.93</v>
          </cell>
          <cell r="BY400">
            <v>0.43</v>
          </cell>
          <cell r="BZ400">
            <v>0</v>
          </cell>
          <cell r="CA400">
            <v>125683.04</v>
          </cell>
          <cell r="CC400">
            <v>1.86</v>
          </cell>
          <cell r="CD400">
            <v>0.87</v>
          </cell>
          <cell r="CE400">
            <v>0</v>
          </cell>
          <cell r="CF400">
            <v>83947.5</v>
          </cell>
          <cell r="CH400">
            <v>3433263.0799999996</v>
          </cell>
          <cell r="CJ400">
            <v>3363344.57</v>
          </cell>
        </row>
        <row r="401">
          <cell r="A401" t="str">
            <v>2009620002600</v>
          </cell>
          <cell r="B401" t="str">
            <v>NORTH WAYNE C U SCHOOL DIST 200</v>
          </cell>
          <cell r="C401" t="str">
            <v>WAYNE</v>
          </cell>
          <cell r="D401" t="str">
            <v>Unit</v>
          </cell>
          <cell r="E401">
            <v>394.2</v>
          </cell>
          <cell r="G401">
            <v>110.64999999999999</v>
          </cell>
          <cell r="H401">
            <v>146.82</v>
          </cell>
          <cell r="I401">
            <v>279.47000000000003</v>
          </cell>
          <cell r="K401">
            <v>170.22</v>
          </cell>
          <cell r="L401">
            <v>166.14</v>
          </cell>
          <cell r="M401">
            <v>91.33</v>
          </cell>
          <cell r="N401">
            <v>132.64999999999998</v>
          </cell>
          <cell r="P401">
            <v>40.746383164154615</v>
          </cell>
          <cell r="Q401">
            <v>69.903616835845384</v>
          </cell>
          <cell r="R401">
            <v>54.06582897569978</v>
          </cell>
          <cell r="S401">
            <v>92.754171024300206</v>
          </cell>
          <cell r="T401">
            <v>48.847787860145587</v>
          </cell>
          <cell r="U401">
            <v>83.80221213985439</v>
          </cell>
          <cell r="W401">
            <v>6.21</v>
          </cell>
          <cell r="X401">
            <v>6.41</v>
          </cell>
          <cell r="Y401">
            <v>5.79</v>
          </cell>
          <cell r="Z401">
            <v>1192709.31</v>
          </cell>
          <cell r="AB401">
            <v>4.45</v>
          </cell>
          <cell r="AC401">
            <v>293218.98</v>
          </cell>
          <cell r="AE401">
            <v>0.85</v>
          </cell>
          <cell r="AF401">
            <v>0.45</v>
          </cell>
          <cell r="AG401">
            <v>0.66</v>
          </cell>
          <cell r="AH401">
            <v>127365.48</v>
          </cell>
          <cell r="AJ401">
            <v>0.37</v>
          </cell>
          <cell r="AK401">
            <v>0.2</v>
          </cell>
          <cell r="AL401">
            <v>0.22</v>
          </cell>
          <cell r="AM401">
            <v>50929.45</v>
          </cell>
          <cell r="AO401">
            <v>26.12</v>
          </cell>
          <cell r="AP401">
            <v>6.3100000000000005</v>
          </cell>
          <cell r="AQ401">
            <v>2.79</v>
          </cell>
          <cell r="AR401">
            <v>40414.080000000002</v>
          </cell>
          <cell r="AT401">
            <v>0.37</v>
          </cell>
          <cell r="AU401">
            <v>0.36</v>
          </cell>
          <cell r="AV401">
            <v>0.53</v>
          </cell>
          <cell r="AW401">
            <v>90139.96</v>
          </cell>
          <cell r="AY401">
            <v>0.22</v>
          </cell>
          <cell r="AZ401">
            <v>0.12</v>
          </cell>
          <cell r="BA401">
            <v>0.17</v>
          </cell>
          <cell r="BB401">
            <v>29698.83</v>
          </cell>
          <cell r="BD401">
            <v>0.75</v>
          </cell>
          <cell r="BE401">
            <v>0.4</v>
          </cell>
          <cell r="BF401">
            <v>0.66</v>
          </cell>
          <cell r="BG401">
            <v>46381.25</v>
          </cell>
          <cell r="BI401">
            <v>0.37</v>
          </cell>
          <cell r="BJ401">
            <v>0.2</v>
          </cell>
          <cell r="BK401">
            <v>0.22</v>
          </cell>
          <cell r="BL401">
            <v>54457.86</v>
          </cell>
          <cell r="BN401">
            <v>0.56000000000000005</v>
          </cell>
          <cell r="BO401">
            <v>0.3</v>
          </cell>
          <cell r="BP401">
            <v>0.44</v>
          </cell>
          <cell r="BQ401">
            <v>33312.5</v>
          </cell>
          <cell r="BS401">
            <v>0.37</v>
          </cell>
          <cell r="BT401">
            <v>0.2</v>
          </cell>
          <cell r="BU401">
            <v>0.22</v>
          </cell>
          <cell r="BV401">
            <v>84273.25</v>
          </cell>
          <cell r="BX401">
            <v>0.37</v>
          </cell>
          <cell r="BY401">
            <v>0.2</v>
          </cell>
          <cell r="BZ401">
            <v>0.22</v>
          </cell>
          <cell r="CA401">
            <v>73007.06</v>
          </cell>
          <cell r="CC401">
            <v>0.75</v>
          </cell>
          <cell r="CD401">
            <v>0.4</v>
          </cell>
          <cell r="CE401">
            <v>0.66</v>
          </cell>
          <cell r="CF401">
            <v>55657.5</v>
          </cell>
          <cell r="CH401">
            <v>2171565.5100000002</v>
          </cell>
          <cell r="CJ401">
            <v>2131151.4300000002</v>
          </cell>
        </row>
        <row r="402">
          <cell r="A402" t="str">
            <v>2009622501600</v>
          </cell>
          <cell r="B402" t="str">
            <v>FAIRFIELD COMM H S DIST 225</v>
          </cell>
          <cell r="C402" t="str">
            <v>WAYNE</v>
          </cell>
          <cell r="D402" t="str">
            <v>High School</v>
          </cell>
          <cell r="E402">
            <v>443.5</v>
          </cell>
          <cell r="G402">
            <v>0</v>
          </cell>
          <cell r="H402">
            <v>0</v>
          </cell>
          <cell r="I402">
            <v>443.5</v>
          </cell>
          <cell r="K402">
            <v>0</v>
          </cell>
          <cell r="L402">
            <v>0</v>
          </cell>
          <cell r="M402">
            <v>0</v>
          </cell>
          <cell r="N402">
            <v>443.5</v>
          </cell>
          <cell r="P402">
            <v>0</v>
          </cell>
          <cell r="Q402">
            <v>0</v>
          </cell>
          <cell r="R402">
            <v>0</v>
          </cell>
          <cell r="S402">
            <v>0</v>
          </cell>
          <cell r="T402">
            <v>210</v>
          </cell>
          <cell r="U402">
            <v>233.5</v>
          </cell>
          <cell r="W402">
            <v>0</v>
          </cell>
          <cell r="X402">
            <v>0</v>
          </cell>
          <cell r="Y402">
            <v>19.84</v>
          </cell>
          <cell r="Z402">
            <v>1405525.12</v>
          </cell>
          <cell r="AB402">
            <v>6.61</v>
          </cell>
          <cell r="AC402">
            <v>468461.52</v>
          </cell>
          <cell r="AE402">
            <v>0</v>
          </cell>
          <cell r="AF402">
            <v>0</v>
          </cell>
          <cell r="AG402">
            <v>2.21</v>
          </cell>
          <cell r="AH402">
            <v>156563.03</v>
          </cell>
          <cell r="AJ402">
            <v>0</v>
          </cell>
          <cell r="AK402">
            <v>0</v>
          </cell>
          <cell r="AL402">
            <v>0.73</v>
          </cell>
          <cell r="AM402">
            <v>51715.39</v>
          </cell>
          <cell r="AO402">
            <v>29.98</v>
          </cell>
          <cell r="AP402">
            <v>8.32</v>
          </cell>
          <cell r="AQ402">
            <v>3.14</v>
          </cell>
          <cell r="AR402">
            <v>47655.46</v>
          </cell>
          <cell r="AT402">
            <v>0</v>
          </cell>
          <cell r="AU402">
            <v>0</v>
          </cell>
          <cell r="AV402">
            <v>1.77</v>
          </cell>
          <cell r="AW402">
            <v>137044.01999999999</v>
          </cell>
          <cell r="AY402">
            <v>0</v>
          </cell>
          <cell r="AZ402">
            <v>0</v>
          </cell>
          <cell r="BA402">
            <v>0.59</v>
          </cell>
          <cell r="BB402">
            <v>34357.47</v>
          </cell>
          <cell r="BD402">
            <v>0</v>
          </cell>
          <cell r="BE402">
            <v>0</v>
          </cell>
          <cell r="BF402">
            <v>2.21</v>
          </cell>
          <cell r="BG402">
            <v>56631.25</v>
          </cell>
          <cell r="BI402">
            <v>0</v>
          </cell>
          <cell r="BJ402">
            <v>0</v>
          </cell>
          <cell r="BK402">
            <v>0.73</v>
          </cell>
          <cell r="BL402">
            <v>50321.82</v>
          </cell>
          <cell r="BN402">
            <v>0</v>
          </cell>
          <cell r="BO402">
            <v>0</v>
          </cell>
          <cell r="BP402">
            <v>1.47</v>
          </cell>
          <cell r="BQ402">
            <v>37668.75</v>
          </cell>
          <cell r="BS402">
            <v>0</v>
          </cell>
          <cell r="BT402">
            <v>0</v>
          </cell>
          <cell r="BU402">
            <v>0.73</v>
          </cell>
          <cell r="BV402">
            <v>77872.75</v>
          </cell>
          <cell r="BX402">
            <v>0</v>
          </cell>
          <cell r="BY402">
            <v>0</v>
          </cell>
          <cell r="BZ402">
            <v>0.73</v>
          </cell>
          <cell r="CA402">
            <v>67462.22</v>
          </cell>
          <cell r="CC402">
            <v>0</v>
          </cell>
          <cell r="CD402">
            <v>0</v>
          </cell>
          <cell r="CE402">
            <v>2.21</v>
          </cell>
          <cell r="CF402">
            <v>67957.5</v>
          </cell>
          <cell r="CH402">
            <v>2659236.3000000003</v>
          </cell>
          <cell r="CJ402">
            <v>2611580.8400000003</v>
          </cell>
        </row>
        <row r="403">
          <cell r="A403" t="str">
            <v>2009700102600</v>
          </cell>
          <cell r="B403" t="str">
            <v>GRAYVILLE C U SCHOOL DIST 1</v>
          </cell>
          <cell r="C403" t="str">
            <v>WHITE</v>
          </cell>
          <cell r="D403" t="str">
            <v>Unit</v>
          </cell>
          <cell r="E403">
            <v>289.95999999999998</v>
          </cell>
          <cell r="G403">
            <v>90.99</v>
          </cell>
          <cell r="H403">
            <v>111.66</v>
          </cell>
          <cell r="I403">
            <v>195.30999999999995</v>
          </cell>
          <cell r="K403">
            <v>143.15</v>
          </cell>
          <cell r="L403">
            <v>139.49</v>
          </cell>
          <cell r="M403">
            <v>63.16</v>
          </cell>
          <cell r="N403">
            <v>83.649999999999991</v>
          </cell>
          <cell r="P403">
            <v>45.021457911281878</v>
          </cell>
          <cell r="Q403">
            <v>45.968542088718117</v>
          </cell>
          <cell r="R403">
            <v>55.248884387006648</v>
          </cell>
          <cell r="S403">
            <v>56.411115612993349</v>
          </cell>
          <cell r="T403">
            <v>41.389657701711492</v>
          </cell>
          <cell r="U403">
            <v>42.260342298288499</v>
          </cell>
          <cell r="W403">
            <v>5.29</v>
          </cell>
          <cell r="X403">
            <v>5.01</v>
          </cell>
          <cell r="Y403">
            <v>3.75</v>
          </cell>
          <cell r="Z403">
            <v>904333.35</v>
          </cell>
          <cell r="AB403">
            <v>3.3</v>
          </cell>
          <cell r="AC403">
            <v>216279.31</v>
          </cell>
          <cell r="AE403">
            <v>0.71</v>
          </cell>
          <cell r="AF403">
            <v>0.31</v>
          </cell>
          <cell r="AG403">
            <v>0.41</v>
          </cell>
          <cell r="AH403">
            <v>92292.77</v>
          </cell>
          <cell r="AJ403">
            <v>0.31</v>
          </cell>
          <cell r="AK403">
            <v>0.14000000000000001</v>
          </cell>
          <cell r="AL403">
            <v>0.13</v>
          </cell>
          <cell r="AM403">
            <v>37112.74</v>
          </cell>
          <cell r="AO403">
            <v>19.739999999999998</v>
          </cell>
          <cell r="AP403">
            <v>5.5399999999999991</v>
          </cell>
          <cell r="AQ403">
            <v>2.0499999999999998</v>
          </cell>
          <cell r="AR403">
            <v>31444.35</v>
          </cell>
          <cell r="AT403">
            <v>0.31</v>
          </cell>
          <cell r="AU403">
            <v>0.25</v>
          </cell>
          <cell r="AV403">
            <v>0.33</v>
          </cell>
          <cell r="AW403">
            <v>63219.54</v>
          </cell>
          <cell r="AY403">
            <v>0.19</v>
          </cell>
          <cell r="AZ403">
            <v>0.08</v>
          </cell>
          <cell r="BA403">
            <v>0.11</v>
          </cell>
          <cell r="BB403">
            <v>22128.54</v>
          </cell>
          <cell r="BD403">
            <v>0.63</v>
          </cell>
          <cell r="BE403">
            <v>0.28000000000000003</v>
          </cell>
          <cell r="BF403">
            <v>0.41</v>
          </cell>
          <cell r="BG403">
            <v>33825</v>
          </cell>
          <cell r="BI403">
            <v>0.31</v>
          </cell>
          <cell r="BJ403">
            <v>0.14000000000000001</v>
          </cell>
          <cell r="BK403">
            <v>0.13</v>
          </cell>
          <cell r="BL403">
            <v>39981.72</v>
          </cell>
          <cell r="BN403">
            <v>0.47</v>
          </cell>
          <cell r="BO403">
            <v>0.21</v>
          </cell>
          <cell r="BP403">
            <v>0.27</v>
          </cell>
          <cell r="BQ403">
            <v>24343.75</v>
          </cell>
          <cell r="BS403">
            <v>0.31</v>
          </cell>
          <cell r="BT403">
            <v>0.14000000000000001</v>
          </cell>
          <cell r="BU403">
            <v>0.13</v>
          </cell>
          <cell r="BV403">
            <v>61871.5</v>
          </cell>
          <cell r="BX403">
            <v>0.31</v>
          </cell>
          <cell r="BY403">
            <v>0.14000000000000001</v>
          </cell>
          <cell r="BZ403">
            <v>0.13</v>
          </cell>
          <cell r="CA403">
            <v>53600.12</v>
          </cell>
          <cell r="CC403">
            <v>0.63</v>
          </cell>
          <cell r="CD403">
            <v>0.28000000000000003</v>
          </cell>
          <cell r="CE403">
            <v>0.41</v>
          </cell>
          <cell r="CF403">
            <v>40590</v>
          </cell>
          <cell r="CH403">
            <v>1621022.6900000002</v>
          </cell>
          <cell r="CJ403">
            <v>1589578.34</v>
          </cell>
        </row>
        <row r="404">
          <cell r="A404" t="str">
            <v>2009700302600</v>
          </cell>
          <cell r="B404" t="str">
            <v>NORRIS CITY-OMAHA-ENFIELD CUSD 3</v>
          </cell>
          <cell r="C404" t="str">
            <v>WHITE</v>
          </cell>
          <cell r="D404" t="str">
            <v>Unit</v>
          </cell>
          <cell r="E404">
            <v>706</v>
          </cell>
          <cell r="G404">
            <v>234.5</v>
          </cell>
          <cell r="H404">
            <v>252</v>
          </cell>
          <cell r="I404">
            <v>464.5</v>
          </cell>
          <cell r="K404">
            <v>341</v>
          </cell>
          <cell r="L404">
            <v>334</v>
          </cell>
          <cell r="M404">
            <v>152.5</v>
          </cell>
          <cell r="N404">
            <v>212.5</v>
          </cell>
          <cell r="P404">
            <v>107.0178826895565</v>
          </cell>
          <cell r="Q404">
            <v>127.4821173104435</v>
          </cell>
          <cell r="R404">
            <v>115.00429184549355</v>
          </cell>
          <cell r="S404">
            <v>136.99570815450645</v>
          </cell>
          <cell r="T404">
            <v>96.97782546494993</v>
          </cell>
          <cell r="U404">
            <v>115.52217453505007</v>
          </cell>
          <cell r="W404">
            <v>13.5</v>
          </cell>
          <cell r="X404">
            <v>11.23</v>
          </cell>
          <cell r="Y404">
            <v>9.4600000000000009</v>
          </cell>
          <cell r="Z404">
            <v>2203607.89</v>
          </cell>
          <cell r="AB404">
            <v>8.09</v>
          </cell>
          <cell r="AC404">
            <v>530055.87</v>
          </cell>
          <cell r="AE404">
            <v>1.7</v>
          </cell>
          <cell r="AF404">
            <v>0.76</v>
          </cell>
          <cell r="AG404">
            <v>1.06</v>
          </cell>
          <cell r="AH404">
            <v>227630.8</v>
          </cell>
          <cell r="AJ404">
            <v>0.75</v>
          </cell>
          <cell r="AK404">
            <v>0.33</v>
          </cell>
          <cell r="AL404">
            <v>0.35</v>
          </cell>
          <cell r="AM404">
            <v>91762.61</v>
          </cell>
          <cell r="AO404">
            <v>48.160000000000011</v>
          </cell>
          <cell r="AP404">
            <v>12.85</v>
          </cell>
          <cell r="AQ404">
            <v>5</v>
          </cell>
          <cell r="AR404">
            <v>75911.899999999994</v>
          </cell>
          <cell r="AT404">
            <v>0.75</v>
          </cell>
          <cell r="AU404">
            <v>0.61</v>
          </cell>
          <cell r="AV404">
            <v>0.85</v>
          </cell>
          <cell r="AW404">
            <v>157293.85999999999</v>
          </cell>
          <cell r="AY404">
            <v>0.45</v>
          </cell>
          <cell r="AZ404">
            <v>0.2</v>
          </cell>
          <cell r="BA404">
            <v>0.28000000000000003</v>
          </cell>
          <cell r="BB404">
            <v>54156.69</v>
          </cell>
          <cell r="BD404">
            <v>1.51</v>
          </cell>
          <cell r="BE404">
            <v>0.67</v>
          </cell>
          <cell r="BF404">
            <v>1.06</v>
          </cell>
          <cell r="BG404">
            <v>83025</v>
          </cell>
          <cell r="BI404">
            <v>0.75</v>
          </cell>
          <cell r="BJ404">
            <v>0.33</v>
          </cell>
          <cell r="BK404">
            <v>0.35</v>
          </cell>
          <cell r="BL404">
            <v>98575.62</v>
          </cell>
          <cell r="BN404">
            <v>1.1299999999999999</v>
          </cell>
          <cell r="BO404">
            <v>0.5</v>
          </cell>
          <cell r="BP404">
            <v>0.7</v>
          </cell>
          <cell r="BQ404">
            <v>59706.25</v>
          </cell>
          <cell r="BS404">
            <v>0.75</v>
          </cell>
          <cell r="BT404">
            <v>0.33</v>
          </cell>
          <cell r="BU404">
            <v>0.35</v>
          </cell>
          <cell r="BV404">
            <v>152545.25</v>
          </cell>
          <cell r="BX404">
            <v>0.75</v>
          </cell>
          <cell r="BY404">
            <v>0.33</v>
          </cell>
          <cell r="BZ404">
            <v>0.35</v>
          </cell>
          <cell r="CA404">
            <v>132152.01999999999</v>
          </cell>
          <cell r="CC404">
            <v>1.51</v>
          </cell>
          <cell r="CD404">
            <v>0.67</v>
          </cell>
          <cell r="CE404">
            <v>1.06</v>
          </cell>
          <cell r="CF404">
            <v>99630</v>
          </cell>
          <cell r="CH404">
            <v>3966053.76</v>
          </cell>
          <cell r="CJ404">
            <v>3890141.86</v>
          </cell>
        </row>
        <row r="405">
          <cell r="A405" t="str">
            <v>2009700502600</v>
          </cell>
          <cell r="B405" t="str">
            <v>CARMI-WHITE COUNTY C U S DIST 5</v>
          </cell>
          <cell r="C405" t="str">
            <v>WHITE</v>
          </cell>
          <cell r="D405" t="str">
            <v>Unit</v>
          </cell>
          <cell r="E405">
            <v>1339.43</v>
          </cell>
          <cell r="G405">
            <v>441.64</v>
          </cell>
          <cell r="H405">
            <v>517.80999999999995</v>
          </cell>
          <cell r="I405">
            <v>887.45999999999992</v>
          </cell>
          <cell r="K405">
            <v>681.3</v>
          </cell>
          <cell r="L405">
            <v>670.97</v>
          </cell>
          <cell r="M405">
            <v>288.48</v>
          </cell>
          <cell r="N405">
            <v>369.65</v>
          </cell>
          <cell r="P405">
            <v>226.95065834023026</v>
          </cell>
          <cell r="Q405">
            <v>214.68934165976972</v>
          </cell>
          <cell r="R405">
            <v>266.09301783161538</v>
          </cell>
          <cell r="S405">
            <v>251.71698216838456</v>
          </cell>
          <cell r="T405">
            <v>189.95632382815441</v>
          </cell>
          <cell r="U405">
            <v>179.69367617184557</v>
          </cell>
          <cell r="W405">
            <v>25.86</v>
          </cell>
          <cell r="X405">
            <v>23.37</v>
          </cell>
          <cell r="Y405">
            <v>16.68</v>
          </cell>
          <cell r="Z405">
            <v>4234265.8499999996</v>
          </cell>
          <cell r="AB405">
            <v>15.4</v>
          </cell>
          <cell r="AC405">
            <v>1004368.61</v>
          </cell>
          <cell r="AE405">
            <v>3.4</v>
          </cell>
          <cell r="AF405">
            <v>1.44</v>
          </cell>
          <cell r="AG405">
            <v>1.84</v>
          </cell>
          <cell r="AH405">
            <v>430465</v>
          </cell>
          <cell r="AJ405">
            <v>1.51</v>
          </cell>
          <cell r="AK405">
            <v>0.64</v>
          </cell>
          <cell r="AL405">
            <v>0.61</v>
          </cell>
          <cell r="AM405">
            <v>176529.28</v>
          </cell>
          <cell r="AO405">
            <v>92.52000000000001</v>
          </cell>
          <cell r="AP405">
            <v>26.54</v>
          </cell>
          <cell r="AQ405">
            <v>9.49</v>
          </cell>
          <cell r="AR405">
            <v>148013.51999999999</v>
          </cell>
          <cell r="AT405">
            <v>1.51</v>
          </cell>
          <cell r="AU405">
            <v>1.1499999999999999</v>
          </cell>
          <cell r="AV405">
            <v>1.47</v>
          </cell>
          <cell r="AW405">
            <v>292743.78000000003</v>
          </cell>
          <cell r="AY405">
            <v>0.9</v>
          </cell>
          <cell r="AZ405">
            <v>0.38</v>
          </cell>
          <cell r="BA405">
            <v>0.49</v>
          </cell>
          <cell r="BB405">
            <v>103072.41</v>
          </cell>
          <cell r="BD405">
            <v>3.02</v>
          </cell>
          <cell r="BE405">
            <v>1.28</v>
          </cell>
          <cell r="BF405">
            <v>1.84</v>
          </cell>
          <cell r="BG405">
            <v>157337.5</v>
          </cell>
          <cell r="BI405">
            <v>1.51</v>
          </cell>
          <cell r="BJ405">
            <v>0.64</v>
          </cell>
          <cell r="BK405">
            <v>0.61</v>
          </cell>
          <cell r="BL405">
            <v>190257.84</v>
          </cell>
          <cell r="BN405">
            <v>2.27</v>
          </cell>
          <cell r="BO405">
            <v>0.96</v>
          </cell>
          <cell r="BP405">
            <v>1.23</v>
          </cell>
          <cell r="BQ405">
            <v>114287.5</v>
          </cell>
          <cell r="BS405">
            <v>1.51</v>
          </cell>
          <cell r="BT405">
            <v>0.64</v>
          </cell>
          <cell r="BU405">
            <v>0.61</v>
          </cell>
          <cell r="BV405">
            <v>294423</v>
          </cell>
          <cell r="BX405">
            <v>1.51</v>
          </cell>
          <cell r="BY405">
            <v>0.64</v>
          </cell>
          <cell r="BZ405">
            <v>0.61</v>
          </cell>
          <cell r="CA405">
            <v>255062.64</v>
          </cell>
          <cell r="CC405">
            <v>3.02</v>
          </cell>
          <cell r="CD405">
            <v>1.28</v>
          </cell>
          <cell r="CE405">
            <v>1.84</v>
          </cell>
          <cell r="CF405">
            <v>188805</v>
          </cell>
          <cell r="CH405">
            <v>7589631.9299999997</v>
          </cell>
          <cell r="CJ405">
            <v>7441618.4100000001</v>
          </cell>
        </row>
        <row r="406">
          <cell r="A406" t="str">
            <v>2102804700400</v>
          </cell>
          <cell r="B406" t="str">
            <v>BENTON COMM CONS SCH DIST 47</v>
          </cell>
          <cell r="C406" t="str">
            <v>FRANKLIN</v>
          </cell>
          <cell r="D406" t="str">
            <v>Elementary</v>
          </cell>
          <cell r="E406">
            <v>1112.95</v>
          </cell>
          <cell r="G406">
            <v>494.48</v>
          </cell>
          <cell r="H406">
            <v>604.96999999999991</v>
          </cell>
          <cell r="I406">
            <v>604.96999999999991</v>
          </cell>
          <cell r="K406">
            <v>762.47</v>
          </cell>
          <cell r="L406">
            <v>748.97</v>
          </cell>
          <cell r="M406">
            <v>350.48</v>
          </cell>
          <cell r="N406">
            <v>0</v>
          </cell>
          <cell r="P406">
            <v>298.63542680431129</v>
          </cell>
          <cell r="Q406">
            <v>195.84457319568872</v>
          </cell>
          <cell r="R406">
            <v>365.36457319568876</v>
          </cell>
          <cell r="S406">
            <v>239.60542680431115</v>
          </cell>
          <cell r="T406">
            <v>0</v>
          </cell>
          <cell r="U406">
            <v>0</v>
          </cell>
          <cell r="W406">
            <v>29.7</v>
          </cell>
          <cell r="X406">
            <v>27.85</v>
          </cell>
          <cell r="Y406">
            <v>0</v>
          </cell>
          <cell r="Z406">
            <v>3568502.85</v>
          </cell>
          <cell r="AB406">
            <v>11.51</v>
          </cell>
          <cell r="AC406">
            <v>713700.57</v>
          </cell>
          <cell r="AE406">
            <v>3.81</v>
          </cell>
          <cell r="AF406">
            <v>1.75</v>
          </cell>
          <cell r="AG406">
            <v>0</v>
          </cell>
          <cell r="AH406">
            <v>344758.92</v>
          </cell>
          <cell r="AJ406">
            <v>1.69</v>
          </cell>
          <cell r="AK406">
            <v>0.77</v>
          </cell>
          <cell r="AL406">
            <v>0</v>
          </cell>
          <cell r="AM406">
            <v>152537.22</v>
          </cell>
          <cell r="AO406">
            <v>78.55</v>
          </cell>
          <cell r="AP406">
            <v>24.519999999999996</v>
          </cell>
          <cell r="AQ406">
            <v>7.89</v>
          </cell>
          <cell r="AR406">
            <v>127980.08</v>
          </cell>
          <cell r="AT406">
            <v>1.69</v>
          </cell>
          <cell r="AU406">
            <v>1.4</v>
          </cell>
          <cell r="AV406">
            <v>0</v>
          </cell>
          <cell r="AW406">
            <v>207851.94</v>
          </cell>
          <cell r="AY406">
            <v>1.01</v>
          </cell>
          <cell r="AZ406">
            <v>0.46</v>
          </cell>
          <cell r="BA406">
            <v>0</v>
          </cell>
          <cell r="BB406">
            <v>85602.51</v>
          </cell>
          <cell r="BD406">
            <v>3.38</v>
          </cell>
          <cell r="BE406">
            <v>1.55</v>
          </cell>
          <cell r="BF406">
            <v>0</v>
          </cell>
          <cell r="BG406">
            <v>126331.25</v>
          </cell>
          <cell r="BI406">
            <v>1.69</v>
          </cell>
          <cell r="BJ406">
            <v>0.77</v>
          </cell>
          <cell r="BK406">
            <v>0</v>
          </cell>
          <cell r="BL406">
            <v>169577.64</v>
          </cell>
          <cell r="BN406">
            <v>2.54</v>
          </cell>
          <cell r="BO406">
            <v>1.1599999999999999</v>
          </cell>
          <cell r="BP406">
            <v>0</v>
          </cell>
          <cell r="BQ406">
            <v>94812.5</v>
          </cell>
          <cell r="BS406">
            <v>1.69</v>
          </cell>
          <cell r="BT406">
            <v>0.77</v>
          </cell>
          <cell r="BU406">
            <v>0</v>
          </cell>
          <cell r="BV406">
            <v>262420.5</v>
          </cell>
          <cell r="BX406">
            <v>1.69</v>
          </cell>
          <cell r="BY406">
            <v>0.77</v>
          </cell>
          <cell r="BZ406">
            <v>0</v>
          </cell>
          <cell r="CA406">
            <v>227338.44</v>
          </cell>
          <cell r="CC406">
            <v>3.38</v>
          </cell>
          <cell r="CD406">
            <v>1.55</v>
          </cell>
          <cell r="CE406">
            <v>0</v>
          </cell>
          <cell r="CF406">
            <v>151597.5</v>
          </cell>
          <cell r="CH406">
            <v>6233011.9199999999</v>
          </cell>
          <cell r="CJ406">
            <v>6105031.8399999999</v>
          </cell>
        </row>
        <row r="407">
          <cell r="A407" t="str">
            <v>2102809100400</v>
          </cell>
          <cell r="B407" t="str">
            <v>AKIN COMM CONS SCHOOL DIST 91</v>
          </cell>
          <cell r="C407" t="str">
            <v>FRANKLIN</v>
          </cell>
          <cell r="D407" t="str">
            <v>Elementary</v>
          </cell>
          <cell r="E407">
            <v>76.8</v>
          </cell>
          <cell r="G407">
            <v>34.989999999999995</v>
          </cell>
          <cell r="H407">
            <v>41.65</v>
          </cell>
          <cell r="I407">
            <v>41.65</v>
          </cell>
          <cell r="K407">
            <v>51.97</v>
          </cell>
          <cell r="L407">
            <v>51.809999999999988</v>
          </cell>
          <cell r="M407">
            <v>24.83</v>
          </cell>
          <cell r="N407">
            <v>0</v>
          </cell>
          <cell r="P407">
            <v>17.805454070981209</v>
          </cell>
          <cell r="Q407">
            <v>17.184545929018785</v>
          </cell>
          <cell r="R407">
            <v>21.194545929018791</v>
          </cell>
          <cell r="S407">
            <v>20.455454070981208</v>
          </cell>
          <cell r="T407">
            <v>0</v>
          </cell>
          <cell r="U407">
            <v>0</v>
          </cell>
          <cell r="W407">
            <v>2.04</v>
          </cell>
          <cell r="X407">
            <v>1.87</v>
          </cell>
          <cell r="Y407">
            <v>0</v>
          </cell>
          <cell r="Z407">
            <v>242447.37</v>
          </cell>
          <cell r="AB407">
            <v>0.78</v>
          </cell>
          <cell r="AC407">
            <v>48489.47</v>
          </cell>
          <cell r="AE407">
            <v>0.25</v>
          </cell>
          <cell r="AF407">
            <v>0.12</v>
          </cell>
          <cell r="AG407">
            <v>0</v>
          </cell>
          <cell r="AH407">
            <v>22942.59</v>
          </cell>
          <cell r="AJ407">
            <v>0.11</v>
          </cell>
          <cell r="AK407">
            <v>0.05</v>
          </cell>
          <cell r="AL407">
            <v>0</v>
          </cell>
          <cell r="AM407">
            <v>9921.1200000000008</v>
          </cell>
          <cell r="AO407">
            <v>5.3100000000000005</v>
          </cell>
          <cell r="AP407">
            <v>1.49</v>
          </cell>
          <cell r="AQ407">
            <v>0.54</v>
          </cell>
          <cell r="AR407">
            <v>8452.69</v>
          </cell>
          <cell r="AT407">
            <v>0.11</v>
          </cell>
          <cell r="AU407">
            <v>0.09</v>
          </cell>
          <cell r="AV407">
            <v>0</v>
          </cell>
          <cell r="AW407">
            <v>13453.2</v>
          </cell>
          <cell r="AY407">
            <v>0.06</v>
          </cell>
          <cell r="AZ407">
            <v>0.03</v>
          </cell>
          <cell r="BA407">
            <v>0</v>
          </cell>
          <cell r="BB407">
            <v>5240.97</v>
          </cell>
          <cell r="BD407">
            <v>0.23</v>
          </cell>
          <cell r="BE407">
            <v>0.11</v>
          </cell>
          <cell r="BF407">
            <v>0</v>
          </cell>
          <cell r="BG407">
            <v>8712.5</v>
          </cell>
          <cell r="BI407">
            <v>0.11</v>
          </cell>
          <cell r="BJ407">
            <v>0.05</v>
          </cell>
          <cell r="BK407">
            <v>0</v>
          </cell>
          <cell r="BL407">
            <v>11029.44</v>
          </cell>
          <cell r="BN407">
            <v>0.17</v>
          </cell>
          <cell r="BO407">
            <v>0.08</v>
          </cell>
          <cell r="BP407">
            <v>0</v>
          </cell>
          <cell r="BQ407">
            <v>6406.25</v>
          </cell>
          <cell r="BS407">
            <v>0.11</v>
          </cell>
          <cell r="BT407">
            <v>0.05</v>
          </cell>
          <cell r="BU407">
            <v>0</v>
          </cell>
          <cell r="BV407">
            <v>17068</v>
          </cell>
          <cell r="BX407">
            <v>0.11</v>
          </cell>
          <cell r="BY407">
            <v>0.05</v>
          </cell>
          <cell r="BZ407">
            <v>0</v>
          </cell>
          <cell r="CA407">
            <v>14786.24</v>
          </cell>
          <cell r="CC407">
            <v>0.23</v>
          </cell>
          <cell r="CD407">
            <v>0.11</v>
          </cell>
          <cell r="CE407">
            <v>0</v>
          </cell>
          <cell r="CF407">
            <v>10455</v>
          </cell>
          <cell r="CH407">
            <v>419404.83999999997</v>
          </cell>
          <cell r="CJ407">
            <v>410952.14999999997</v>
          </cell>
        </row>
        <row r="408">
          <cell r="A408" t="str">
            <v>2102809902600</v>
          </cell>
          <cell r="B408" t="str">
            <v>CHRISTOPHER UNIT 99</v>
          </cell>
          <cell r="C408" t="str">
            <v>FRANKLIN</v>
          </cell>
          <cell r="D408" t="str">
            <v>Unit</v>
          </cell>
          <cell r="E408">
            <v>771.62</v>
          </cell>
          <cell r="G408">
            <v>218.64999999999998</v>
          </cell>
          <cell r="H408">
            <v>318.82</v>
          </cell>
          <cell r="I408">
            <v>546.30999999999995</v>
          </cell>
          <cell r="K408">
            <v>343.47</v>
          </cell>
          <cell r="L408">
            <v>336.80999999999995</v>
          </cell>
          <cell r="M408">
            <v>200.66</v>
          </cell>
          <cell r="N408">
            <v>227.48999999999998</v>
          </cell>
          <cell r="P408">
            <v>129.57619287282995</v>
          </cell>
          <cell r="Q408">
            <v>89.073807127170028</v>
          </cell>
          <cell r="R408">
            <v>188.93886033256641</v>
          </cell>
          <cell r="S408">
            <v>129.88113966743359</v>
          </cell>
          <cell r="T408">
            <v>134.81494679460363</v>
          </cell>
          <cell r="U408">
            <v>92.675053205396352</v>
          </cell>
          <cell r="W408">
            <v>13.09</v>
          </cell>
          <cell r="X408">
            <v>14.64</v>
          </cell>
          <cell r="Y408">
            <v>10.44</v>
          </cell>
          <cell r="Z408">
            <v>2459055.0299999998</v>
          </cell>
          <cell r="AB408">
            <v>9.02</v>
          </cell>
          <cell r="AC408">
            <v>590399.80000000005</v>
          </cell>
          <cell r="AE408">
            <v>1.71</v>
          </cell>
          <cell r="AF408">
            <v>1</v>
          </cell>
          <cell r="AG408">
            <v>1.1299999999999999</v>
          </cell>
          <cell r="AH408">
            <v>248091.56</v>
          </cell>
          <cell r="AJ408">
            <v>0.76</v>
          </cell>
          <cell r="AK408">
            <v>0.44</v>
          </cell>
          <cell r="AL408">
            <v>0.37</v>
          </cell>
          <cell r="AM408">
            <v>100620.31</v>
          </cell>
          <cell r="AO408">
            <v>53.609999999999992</v>
          </cell>
          <cell r="AP408">
            <v>16.63</v>
          </cell>
          <cell r="AQ408">
            <v>5.47</v>
          </cell>
          <cell r="AR408">
            <v>87260.02</v>
          </cell>
          <cell r="AT408">
            <v>0.76</v>
          </cell>
          <cell r="AU408">
            <v>0.8</v>
          </cell>
          <cell r="AV408">
            <v>0.9</v>
          </cell>
          <cell r="AW408">
            <v>174618.36</v>
          </cell>
          <cell r="AY408">
            <v>0.45</v>
          </cell>
          <cell r="AZ408">
            <v>0.26</v>
          </cell>
          <cell r="BA408">
            <v>0.3</v>
          </cell>
          <cell r="BB408">
            <v>58815.33</v>
          </cell>
          <cell r="BD408">
            <v>1.52</v>
          </cell>
          <cell r="BE408">
            <v>0.89</v>
          </cell>
          <cell r="BF408">
            <v>1.1299999999999999</v>
          </cell>
          <cell r="BG408">
            <v>90712.5</v>
          </cell>
          <cell r="BI408">
            <v>0.76</v>
          </cell>
          <cell r="BJ408">
            <v>0.44</v>
          </cell>
          <cell r="BK408">
            <v>0.37</v>
          </cell>
          <cell r="BL408">
            <v>108226.38</v>
          </cell>
          <cell r="BN408">
            <v>1.1399999999999999</v>
          </cell>
          <cell r="BO408">
            <v>0.66</v>
          </cell>
          <cell r="BP408">
            <v>0.75</v>
          </cell>
          <cell r="BQ408">
            <v>65343.75</v>
          </cell>
          <cell r="BS408">
            <v>0.76</v>
          </cell>
          <cell r="BT408">
            <v>0.44</v>
          </cell>
          <cell r="BU408">
            <v>0.37</v>
          </cell>
          <cell r="BV408">
            <v>167479.75</v>
          </cell>
          <cell r="BX408">
            <v>0.76</v>
          </cell>
          <cell r="BY408">
            <v>0.44</v>
          </cell>
          <cell r="BZ408">
            <v>0.37</v>
          </cell>
          <cell r="CA408">
            <v>145089.98000000001</v>
          </cell>
          <cell r="CC408">
            <v>1.52</v>
          </cell>
          <cell r="CD408">
            <v>0.89</v>
          </cell>
          <cell r="CE408">
            <v>1.1299999999999999</v>
          </cell>
          <cell r="CF408">
            <v>108855</v>
          </cell>
          <cell r="CH408">
            <v>4404567.7700000005</v>
          </cell>
          <cell r="CJ408">
            <v>4317307.7500000009</v>
          </cell>
        </row>
        <row r="409">
          <cell r="A409" t="str">
            <v>2102810301300</v>
          </cell>
          <cell r="B409" t="str">
            <v>BENTON CONS HIGH SCHOOL DIST 103</v>
          </cell>
          <cell r="C409" t="str">
            <v>FRANKLIN</v>
          </cell>
          <cell r="D409" t="str">
            <v>High School</v>
          </cell>
          <cell r="E409">
            <v>575.49</v>
          </cell>
          <cell r="G409">
            <v>0</v>
          </cell>
          <cell r="H409">
            <v>0</v>
          </cell>
          <cell r="I409">
            <v>575.49</v>
          </cell>
          <cell r="K409">
            <v>0</v>
          </cell>
          <cell r="L409">
            <v>0</v>
          </cell>
          <cell r="M409">
            <v>0</v>
          </cell>
          <cell r="N409">
            <v>575.49</v>
          </cell>
          <cell r="P409">
            <v>0</v>
          </cell>
          <cell r="Q409">
            <v>0</v>
          </cell>
          <cell r="R409">
            <v>0</v>
          </cell>
          <cell r="S409">
            <v>0</v>
          </cell>
          <cell r="T409">
            <v>302</v>
          </cell>
          <cell r="U409">
            <v>273.49</v>
          </cell>
          <cell r="W409">
            <v>0</v>
          </cell>
          <cell r="X409">
            <v>0</v>
          </cell>
          <cell r="Y409">
            <v>26.03</v>
          </cell>
          <cell r="Z409">
            <v>1844043.29</v>
          </cell>
          <cell r="AB409">
            <v>8.67</v>
          </cell>
          <cell r="AC409">
            <v>614619.62</v>
          </cell>
          <cell r="AE409">
            <v>0</v>
          </cell>
          <cell r="AF409">
            <v>0</v>
          </cell>
          <cell r="AG409">
            <v>2.87</v>
          </cell>
          <cell r="AH409">
            <v>203319.41</v>
          </cell>
          <cell r="AJ409">
            <v>0</v>
          </cell>
          <cell r="AK409">
            <v>0</v>
          </cell>
          <cell r="AL409">
            <v>0.95</v>
          </cell>
          <cell r="AM409">
            <v>67300.850000000006</v>
          </cell>
          <cell r="AO409">
            <v>39.28</v>
          </cell>
          <cell r="AP409">
            <v>11.52</v>
          </cell>
          <cell r="AQ409">
            <v>4.08</v>
          </cell>
          <cell r="AR409">
            <v>63168.44</v>
          </cell>
          <cell r="AT409">
            <v>0</v>
          </cell>
          <cell r="AU409">
            <v>0</v>
          </cell>
          <cell r="AV409">
            <v>2.2999999999999998</v>
          </cell>
          <cell r="AW409">
            <v>178079.8</v>
          </cell>
          <cell r="AY409">
            <v>0</v>
          </cell>
          <cell r="AZ409">
            <v>0</v>
          </cell>
          <cell r="BA409">
            <v>0.76</v>
          </cell>
          <cell r="BB409">
            <v>44257.08</v>
          </cell>
          <cell r="BD409">
            <v>0</v>
          </cell>
          <cell r="BE409">
            <v>0</v>
          </cell>
          <cell r="BF409">
            <v>2.87</v>
          </cell>
          <cell r="BG409">
            <v>73543.75</v>
          </cell>
          <cell r="BI409">
            <v>0</v>
          </cell>
          <cell r="BJ409">
            <v>0</v>
          </cell>
          <cell r="BK409">
            <v>0.95</v>
          </cell>
          <cell r="BL409">
            <v>65487.3</v>
          </cell>
          <cell r="BN409">
            <v>0</v>
          </cell>
          <cell r="BO409">
            <v>0</v>
          </cell>
          <cell r="BP409">
            <v>1.91</v>
          </cell>
          <cell r="BQ409">
            <v>48943.75</v>
          </cell>
          <cell r="BS409">
            <v>0</v>
          </cell>
          <cell r="BT409">
            <v>0</v>
          </cell>
          <cell r="BU409">
            <v>0.95</v>
          </cell>
          <cell r="BV409">
            <v>101341.25</v>
          </cell>
          <cell r="BX409">
            <v>0</v>
          </cell>
          <cell r="BY409">
            <v>0</v>
          </cell>
          <cell r="BZ409">
            <v>0.95</v>
          </cell>
          <cell r="CA409">
            <v>87793.3</v>
          </cell>
          <cell r="CC409">
            <v>0</v>
          </cell>
          <cell r="CD409">
            <v>0</v>
          </cell>
          <cell r="CE409">
            <v>2.87</v>
          </cell>
          <cell r="CF409">
            <v>88252.5</v>
          </cell>
          <cell r="CH409">
            <v>3480150.34</v>
          </cell>
          <cell r="CJ409">
            <v>3416981.9</v>
          </cell>
        </row>
        <row r="410">
          <cell r="A410" t="str">
            <v>2102811500400</v>
          </cell>
          <cell r="B410" t="str">
            <v>EWING NORTHERN C C DISTRICT 115</v>
          </cell>
          <cell r="C410" t="str">
            <v>FRANKLIN</v>
          </cell>
          <cell r="D410" t="str">
            <v>Elementary</v>
          </cell>
          <cell r="E410">
            <v>198</v>
          </cell>
          <cell r="G410">
            <v>83.5</v>
          </cell>
          <cell r="H410">
            <v>112</v>
          </cell>
          <cell r="I410">
            <v>112</v>
          </cell>
          <cell r="K410">
            <v>137.5</v>
          </cell>
          <cell r="L410">
            <v>135</v>
          </cell>
          <cell r="M410">
            <v>60.5</v>
          </cell>
          <cell r="N410">
            <v>0</v>
          </cell>
          <cell r="P410">
            <v>30.751918158567776</v>
          </cell>
          <cell r="Q410">
            <v>52.748081841432224</v>
          </cell>
          <cell r="R410">
            <v>41.248081841432224</v>
          </cell>
          <cell r="S410">
            <v>70.751918158567776</v>
          </cell>
          <cell r="T410">
            <v>0</v>
          </cell>
          <cell r="U410">
            <v>0</v>
          </cell>
          <cell r="W410">
            <v>4.68</v>
          </cell>
          <cell r="X410">
            <v>4.8899999999999997</v>
          </cell>
          <cell r="Y410">
            <v>0</v>
          </cell>
          <cell r="Z410">
            <v>593406.99</v>
          </cell>
          <cell r="AB410">
            <v>1.91</v>
          </cell>
          <cell r="AC410">
            <v>118681.39</v>
          </cell>
          <cell r="AE410">
            <v>0.68</v>
          </cell>
          <cell r="AF410">
            <v>0.3</v>
          </cell>
          <cell r="AG410">
            <v>0</v>
          </cell>
          <cell r="AH410">
            <v>60766.86</v>
          </cell>
          <cell r="AJ410">
            <v>0.3</v>
          </cell>
          <cell r="AK410">
            <v>0.13</v>
          </cell>
          <cell r="AL410">
            <v>0</v>
          </cell>
          <cell r="AM410">
            <v>26663.01</v>
          </cell>
          <cell r="AO410">
            <v>13.150000000000002</v>
          </cell>
          <cell r="AP410">
            <v>3.17</v>
          </cell>
          <cell r="AQ410">
            <v>1.4</v>
          </cell>
          <cell r="AR410">
            <v>20335.97</v>
          </cell>
          <cell r="AT410">
            <v>0.3</v>
          </cell>
          <cell r="AU410">
            <v>0.24</v>
          </cell>
          <cell r="AV410">
            <v>0</v>
          </cell>
          <cell r="AW410">
            <v>36323.64</v>
          </cell>
          <cell r="AY410">
            <v>0.18</v>
          </cell>
          <cell r="AZ410">
            <v>0.08</v>
          </cell>
          <cell r="BA410">
            <v>0</v>
          </cell>
          <cell r="BB410">
            <v>15140.58</v>
          </cell>
          <cell r="BD410">
            <v>0.61</v>
          </cell>
          <cell r="BE410">
            <v>0.26</v>
          </cell>
          <cell r="BF410">
            <v>0</v>
          </cell>
          <cell r="BG410">
            <v>22293.75</v>
          </cell>
          <cell r="BI410">
            <v>0.3</v>
          </cell>
          <cell r="BJ410">
            <v>0.13</v>
          </cell>
          <cell r="BK410">
            <v>0</v>
          </cell>
          <cell r="BL410">
            <v>29641.62</v>
          </cell>
          <cell r="BN410">
            <v>0.45</v>
          </cell>
          <cell r="BO410">
            <v>0.2</v>
          </cell>
          <cell r="BP410">
            <v>0</v>
          </cell>
          <cell r="BQ410">
            <v>16656.25</v>
          </cell>
          <cell r="BS410">
            <v>0.3</v>
          </cell>
          <cell r="BT410">
            <v>0.13</v>
          </cell>
          <cell r="BU410">
            <v>0</v>
          </cell>
          <cell r="BV410">
            <v>45870.25</v>
          </cell>
          <cell r="BX410">
            <v>0.3</v>
          </cell>
          <cell r="BY410">
            <v>0.13</v>
          </cell>
          <cell r="BZ410">
            <v>0</v>
          </cell>
          <cell r="CA410">
            <v>39738.019999999997</v>
          </cell>
          <cell r="CC410">
            <v>0.61</v>
          </cell>
          <cell r="CD410">
            <v>0.26</v>
          </cell>
          <cell r="CE410">
            <v>0</v>
          </cell>
          <cell r="CF410">
            <v>26752.5</v>
          </cell>
          <cell r="CH410">
            <v>1052270.83</v>
          </cell>
          <cell r="CJ410">
            <v>1031934.8600000001</v>
          </cell>
        </row>
        <row r="411">
          <cell r="A411" t="str">
            <v>2102816802600</v>
          </cell>
          <cell r="B411" t="str">
            <v>FRANKFORT COMM UNIT SCH DIST 168</v>
          </cell>
          <cell r="C411" t="str">
            <v>FRANKLIN</v>
          </cell>
          <cell r="D411" t="str">
            <v>Unit</v>
          </cell>
          <cell r="E411">
            <v>1692.72</v>
          </cell>
          <cell r="G411">
            <v>514.32000000000005</v>
          </cell>
          <cell r="H411">
            <v>639.99</v>
          </cell>
          <cell r="I411">
            <v>1162.6500000000001</v>
          </cell>
          <cell r="K411">
            <v>780.40000000000009</v>
          </cell>
          <cell r="L411">
            <v>764.65000000000009</v>
          </cell>
          <cell r="M411">
            <v>389.65999999999997</v>
          </cell>
          <cell r="N411">
            <v>522.66</v>
          </cell>
          <cell r="P411">
            <v>318.65714950178</v>
          </cell>
          <cell r="Q411">
            <v>195.66285049822005</v>
          </cell>
          <cell r="R411">
            <v>396.51848870283902</v>
          </cell>
          <cell r="S411">
            <v>243.47151129716099</v>
          </cell>
          <cell r="T411">
            <v>323.82436179538092</v>
          </cell>
          <cell r="U411">
            <v>198.83563820461904</v>
          </cell>
          <cell r="W411">
            <v>31.02</v>
          </cell>
          <cell r="X411">
            <v>29.56</v>
          </cell>
          <cell r="Y411">
            <v>24.14</v>
          </cell>
          <cell r="Z411">
            <v>5466534.0800000001</v>
          </cell>
          <cell r="AB411">
            <v>20.16</v>
          </cell>
          <cell r="AC411">
            <v>1321269.81</v>
          </cell>
          <cell r="AE411">
            <v>3.9</v>
          </cell>
          <cell r="AF411">
            <v>1.94</v>
          </cell>
          <cell r="AG411">
            <v>2.61</v>
          </cell>
          <cell r="AH411">
            <v>547021.11</v>
          </cell>
          <cell r="AJ411">
            <v>1.73</v>
          </cell>
          <cell r="AK411">
            <v>0.86</v>
          </cell>
          <cell r="AL411">
            <v>0.87</v>
          </cell>
          <cell r="AM411">
            <v>222231.54</v>
          </cell>
          <cell r="AO411">
            <v>119.03000000000002</v>
          </cell>
          <cell r="AP411">
            <v>37.620000000000005</v>
          </cell>
          <cell r="AQ411">
            <v>12</v>
          </cell>
          <cell r="AR411">
            <v>194513.38</v>
          </cell>
          <cell r="AT411">
            <v>1.73</v>
          </cell>
          <cell r="AU411">
            <v>1.55</v>
          </cell>
          <cell r="AV411">
            <v>2.09</v>
          </cell>
          <cell r="AW411">
            <v>382452.82</v>
          </cell>
          <cell r="AY411">
            <v>1.04</v>
          </cell>
          <cell r="AZ411">
            <v>0.51</v>
          </cell>
          <cell r="BA411">
            <v>0.69</v>
          </cell>
          <cell r="BB411">
            <v>130441.92</v>
          </cell>
          <cell r="BD411">
            <v>3.46</v>
          </cell>
          <cell r="BE411">
            <v>1.73</v>
          </cell>
          <cell r="BF411">
            <v>2.61</v>
          </cell>
          <cell r="BG411">
            <v>199875</v>
          </cell>
          <cell r="BI411">
            <v>1.73</v>
          </cell>
          <cell r="BJ411">
            <v>0.86</v>
          </cell>
          <cell r="BK411">
            <v>0.87</v>
          </cell>
          <cell r="BL411">
            <v>238511.64</v>
          </cell>
          <cell r="BN411">
            <v>2.6</v>
          </cell>
          <cell r="BO411">
            <v>1.29</v>
          </cell>
          <cell r="BP411">
            <v>1.74</v>
          </cell>
          <cell r="BQ411">
            <v>144268.75</v>
          </cell>
          <cell r="BS411">
            <v>1.73</v>
          </cell>
          <cell r="BT411">
            <v>0.86</v>
          </cell>
          <cell r="BU411">
            <v>0.87</v>
          </cell>
          <cell r="BV411">
            <v>369095.5</v>
          </cell>
          <cell r="BX411">
            <v>1.73</v>
          </cell>
          <cell r="BY411">
            <v>0.86</v>
          </cell>
          <cell r="BZ411">
            <v>0.87</v>
          </cell>
          <cell r="CA411">
            <v>319752.44</v>
          </cell>
          <cell r="CC411">
            <v>3.46</v>
          </cell>
          <cell r="CD411">
            <v>1.73</v>
          </cell>
          <cell r="CE411">
            <v>2.61</v>
          </cell>
          <cell r="CF411">
            <v>239850</v>
          </cell>
          <cell r="CH411">
            <v>9775817.9900000002</v>
          </cell>
          <cell r="CJ411">
            <v>9581304.6099999994</v>
          </cell>
        </row>
        <row r="412">
          <cell r="A412" t="str">
            <v>2102817402600</v>
          </cell>
          <cell r="B412" t="str">
            <v>THOMPSONVILLE CUSD 174</v>
          </cell>
          <cell r="C412" t="str">
            <v>FRANKLIN</v>
          </cell>
          <cell r="D412" t="str">
            <v>Unit</v>
          </cell>
          <cell r="E412">
            <v>315.02999999999997</v>
          </cell>
          <cell r="G412">
            <v>87.32</v>
          </cell>
          <cell r="H412">
            <v>123.30999999999999</v>
          </cell>
          <cell r="I412">
            <v>226.79999999999998</v>
          </cell>
          <cell r="K412">
            <v>136.04999999999998</v>
          </cell>
          <cell r="L412">
            <v>135.13999999999999</v>
          </cell>
          <cell r="M412">
            <v>75.489999999999995</v>
          </cell>
          <cell r="N412">
            <v>103.49</v>
          </cell>
          <cell r="P412">
            <v>41.233208964726856</v>
          </cell>
          <cell r="Q412">
            <v>46.086791035273137</v>
          </cell>
          <cell r="R412">
            <v>58.227977524512923</v>
          </cell>
          <cell r="S412">
            <v>65.082022475487065</v>
          </cell>
          <cell r="T412">
            <v>48.868813510760219</v>
          </cell>
          <cell r="U412">
            <v>54.621186489239776</v>
          </cell>
          <cell r="W412">
            <v>5.05</v>
          </cell>
          <cell r="X412">
            <v>5.51</v>
          </cell>
          <cell r="Y412">
            <v>4.62</v>
          </cell>
          <cell r="Z412">
            <v>982088.58</v>
          </cell>
          <cell r="AB412">
            <v>3.65</v>
          </cell>
          <cell r="AC412">
            <v>240046.09</v>
          </cell>
          <cell r="AE412">
            <v>0.68</v>
          </cell>
          <cell r="AF412">
            <v>0.37</v>
          </cell>
          <cell r="AG412">
            <v>0.51</v>
          </cell>
          <cell r="AH412">
            <v>101237.28</v>
          </cell>
          <cell r="AJ412">
            <v>0.3</v>
          </cell>
          <cell r="AK412">
            <v>0.16</v>
          </cell>
          <cell r="AL412">
            <v>0.17</v>
          </cell>
          <cell r="AM412">
            <v>40566.53</v>
          </cell>
          <cell r="AO412">
            <v>21.430000000000003</v>
          </cell>
          <cell r="AP412">
            <v>5.87</v>
          </cell>
          <cell r="AQ412">
            <v>2.23</v>
          </cell>
          <cell r="AR412">
            <v>33964.620000000003</v>
          </cell>
          <cell r="AT412">
            <v>0.3</v>
          </cell>
          <cell r="AU412">
            <v>0.3</v>
          </cell>
          <cell r="AV412">
            <v>0.41</v>
          </cell>
          <cell r="AW412">
            <v>72104.259999999995</v>
          </cell>
          <cell r="AY412">
            <v>0.18</v>
          </cell>
          <cell r="AZ412">
            <v>0.1</v>
          </cell>
          <cell r="BA412">
            <v>0.13</v>
          </cell>
          <cell r="BB412">
            <v>23875.53</v>
          </cell>
          <cell r="BD412">
            <v>0.6</v>
          </cell>
          <cell r="BE412">
            <v>0.33</v>
          </cell>
          <cell r="BF412">
            <v>0.51</v>
          </cell>
          <cell r="BG412">
            <v>36900</v>
          </cell>
          <cell r="BI412">
            <v>0.3</v>
          </cell>
          <cell r="BJ412">
            <v>0.16</v>
          </cell>
          <cell r="BK412">
            <v>0.17</v>
          </cell>
          <cell r="BL412">
            <v>43428.42</v>
          </cell>
          <cell r="BN412">
            <v>0.45</v>
          </cell>
          <cell r="BO412">
            <v>0.25</v>
          </cell>
          <cell r="BP412">
            <v>0.34</v>
          </cell>
          <cell r="BQ412">
            <v>26650</v>
          </cell>
          <cell r="BS412">
            <v>0.3</v>
          </cell>
          <cell r="BT412">
            <v>0.16</v>
          </cell>
          <cell r="BU412">
            <v>0.17</v>
          </cell>
          <cell r="BV412">
            <v>67205.25</v>
          </cell>
          <cell r="BX412">
            <v>0.3</v>
          </cell>
          <cell r="BY412">
            <v>0.16</v>
          </cell>
          <cell r="BZ412">
            <v>0.17</v>
          </cell>
          <cell r="CA412">
            <v>58220.82</v>
          </cell>
          <cell r="CC412">
            <v>0.6</v>
          </cell>
          <cell r="CD412">
            <v>0.33</v>
          </cell>
          <cell r="CE412">
            <v>0.51</v>
          </cell>
          <cell r="CF412">
            <v>44280</v>
          </cell>
          <cell r="CH412">
            <v>1770567.3800000001</v>
          </cell>
          <cell r="CJ412">
            <v>1736602.76</v>
          </cell>
        </row>
        <row r="413">
          <cell r="A413" t="str">
            <v>2102818802600</v>
          </cell>
          <cell r="B413" t="str">
            <v>ZEIGLER-ROYALTON C U S DIST 188</v>
          </cell>
          <cell r="C413" t="str">
            <v>FRANKLIN</v>
          </cell>
          <cell r="D413" t="str">
            <v>Unit</v>
          </cell>
          <cell r="E413">
            <v>576.75</v>
          </cell>
          <cell r="G413">
            <v>184.5</v>
          </cell>
          <cell r="H413">
            <v>208</v>
          </cell>
          <cell r="I413">
            <v>389</v>
          </cell>
          <cell r="K413">
            <v>262.75</v>
          </cell>
          <cell r="L413">
            <v>259.5</v>
          </cell>
          <cell r="M413">
            <v>133</v>
          </cell>
          <cell r="N413">
            <v>181</v>
          </cell>
          <cell r="P413">
            <v>119.78183958151699</v>
          </cell>
          <cell r="Q413">
            <v>64.718160418483009</v>
          </cell>
          <cell r="R413">
            <v>135.03860505666955</v>
          </cell>
          <cell r="S413">
            <v>72.961394943330447</v>
          </cell>
          <cell r="T413">
            <v>117.50955536181341</v>
          </cell>
          <cell r="U413">
            <v>63.490444638186588</v>
          </cell>
          <cell r="W413">
            <v>11.22</v>
          </cell>
          <cell r="X413">
            <v>9.67</v>
          </cell>
          <cell r="Y413">
            <v>8.41</v>
          </cell>
          <cell r="Z413">
            <v>1891115.86</v>
          </cell>
          <cell r="AB413">
            <v>6.98</v>
          </cell>
          <cell r="AC413">
            <v>457641.92</v>
          </cell>
          <cell r="AE413">
            <v>1.31</v>
          </cell>
          <cell r="AF413">
            <v>0.66</v>
          </cell>
          <cell r="AG413">
            <v>0.9</v>
          </cell>
          <cell r="AH413">
            <v>185912.49</v>
          </cell>
          <cell r="AJ413">
            <v>0.57999999999999996</v>
          </cell>
          <cell r="AK413">
            <v>0.28999999999999998</v>
          </cell>
          <cell r="AL413">
            <v>0.3</v>
          </cell>
          <cell r="AM413">
            <v>75198.990000000005</v>
          </cell>
          <cell r="AO413">
            <v>41.08</v>
          </cell>
          <cell r="AP413">
            <v>13.26</v>
          </cell>
          <cell r="AQ413">
            <v>4.09</v>
          </cell>
          <cell r="AR413">
            <v>67439.759999999995</v>
          </cell>
          <cell r="AT413">
            <v>0.57999999999999996</v>
          </cell>
          <cell r="AU413">
            <v>0.53</v>
          </cell>
          <cell r="AV413">
            <v>0.72</v>
          </cell>
          <cell r="AW413">
            <v>130411.98</v>
          </cell>
          <cell r="AY413">
            <v>0.35</v>
          </cell>
          <cell r="AZ413">
            <v>0.17</v>
          </cell>
          <cell r="BA413">
            <v>0.24</v>
          </cell>
          <cell r="BB413">
            <v>44257.08</v>
          </cell>
          <cell r="BD413">
            <v>1.1599999999999999</v>
          </cell>
          <cell r="BE413">
            <v>0.59</v>
          </cell>
          <cell r="BF413">
            <v>0.9</v>
          </cell>
          <cell r="BG413">
            <v>67906.25</v>
          </cell>
          <cell r="BI413">
            <v>0.57999999999999996</v>
          </cell>
          <cell r="BJ413">
            <v>0.28999999999999998</v>
          </cell>
          <cell r="BK413">
            <v>0.3</v>
          </cell>
          <cell r="BL413">
            <v>80652.78</v>
          </cell>
          <cell r="BN413">
            <v>0.87</v>
          </cell>
          <cell r="BO413">
            <v>0.44</v>
          </cell>
          <cell r="BP413">
            <v>0.6</v>
          </cell>
          <cell r="BQ413">
            <v>48943.75</v>
          </cell>
          <cell r="BS413">
            <v>0.57999999999999996</v>
          </cell>
          <cell r="BT413">
            <v>0.28999999999999998</v>
          </cell>
          <cell r="BU413">
            <v>0.3</v>
          </cell>
          <cell r="BV413">
            <v>124809.75</v>
          </cell>
          <cell r="BX413">
            <v>0.57999999999999996</v>
          </cell>
          <cell r="BY413">
            <v>0.28999999999999998</v>
          </cell>
          <cell r="BZ413">
            <v>0.3</v>
          </cell>
          <cell r="CA413">
            <v>108124.38</v>
          </cell>
          <cell r="CC413">
            <v>1.1599999999999999</v>
          </cell>
          <cell r="CD413">
            <v>0.59</v>
          </cell>
          <cell r="CE413">
            <v>0.9</v>
          </cell>
          <cell r="CF413">
            <v>81487.5</v>
          </cell>
          <cell r="CH413">
            <v>3363902.49</v>
          </cell>
          <cell r="CJ413">
            <v>3296462.7300000004</v>
          </cell>
        </row>
        <row r="414">
          <cell r="A414" t="str">
            <v>2102819602600</v>
          </cell>
          <cell r="B414" t="str">
            <v>SESSER-VALIER COMM UNIT S D 196</v>
          </cell>
          <cell r="C414" t="str">
            <v>FRANKLIN</v>
          </cell>
          <cell r="D414" t="str">
            <v>Unit</v>
          </cell>
          <cell r="E414">
            <v>634.12</v>
          </cell>
          <cell r="G414">
            <v>187.82</v>
          </cell>
          <cell r="H414">
            <v>235.82</v>
          </cell>
          <cell r="I414">
            <v>442.14</v>
          </cell>
          <cell r="K414">
            <v>288.14</v>
          </cell>
          <cell r="L414">
            <v>283.98</v>
          </cell>
          <cell r="M414">
            <v>139.66</v>
          </cell>
          <cell r="N414">
            <v>206.32</v>
          </cell>
          <cell r="P414">
            <v>82.48504857451266</v>
          </cell>
          <cell r="Q414">
            <v>105.33495142548733</v>
          </cell>
          <cell r="R414">
            <v>103.56524414248524</v>
          </cell>
          <cell r="S414">
            <v>132.25475585751474</v>
          </cell>
          <cell r="T414">
            <v>90.609707283002095</v>
          </cell>
          <cell r="U414">
            <v>115.7102927169979</v>
          </cell>
          <cell r="W414">
            <v>10.76</v>
          </cell>
          <cell r="X414">
            <v>10.46</v>
          </cell>
          <cell r="Y414">
            <v>9.15</v>
          </cell>
          <cell r="Z414">
            <v>1964001.99</v>
          </cell>
          <cell r="AB414">
            <v>7.29</v>
          </cell>
          <cell r="AC414">
            <v>479207.25</v>
          </cell>
          <cell r="AE414">
            <v>1.44</v>
          </cell>
          <cell r="AF414">
            <v>0.69</v>
          </cell>
          <cell r="AG414">
            <v>1.03</v>
          </cell>
          <cell r="AH414">
            <v>205043.20000000001</v>
          </cell>
          <cell r="AJ414">
            <v>0.64</v>
          </cell>
          <cell r="AK414">
            <v>0.31</v>
          </cell>
          <cell r="AL414">
            <v>0.34</v>
          </cell>
          <cell r="AM414">
            <v>82993.27</v>
          </cell>
          <cell r="AO414">
            <v>42.940000000000005</v>
          </cell>
          <cell r="AP414">
            <v>11.3</v>
          </cell>
          <cell r="AQ414">
            <v>4.49</v>
          </cell>
          <cell r="AR414">
            <v>67509.64</v>
          </cell>
          <cell r="AT414">
            <v>0.64</v>
          </cell>
          <cell r="AU414">
            <v>0.55000000000000004</v>
          </cell>
          <cell r="AV414">
            <v>0.82</v>
          </cell>
          <cell r="AW414">
            <v>143535.85999999999</v>
          </cell>
          <cell r="AY414">
            <v>0.38</v>
          </cell>
          <cell r="AZ414">
            <v>0.18</v>
          </cell>
          <cell r="BA414">
            <v>0.27</v>
          </cell>
          <cell r="BB414">
            <v>48333.39</v>
          </cell>
          <cell r="BD414">
            <v>1.28</v>
          </cell>
          <cell r="BE414">
            <v>0.62</v>
          </cell>
          <cell r="BF414">
            <v>1.03</v>
          </cell>
          <cell r="BG414">
            <v>75081.25</v>
          </cell>
          <cell r="BI414">
            <v>0.64</v>
          </cell>
          <cell r="BJ414">
            <v>0.31</v>
          </cell>
          <cell r="BK414">
            <v>0.34</v>
          </cell>
          <cell r="BL414">
            <v>88924.86</v>
          </cell>
          <cell r="BN414">
            <v>0.96</v>
          </cell>
          <cell r="BO414">
            <v>0.46</v>
          </cell>
          <cell r="BP414">
            <v>0.68</v>
          </cell>
          <cell r="BQ414">
            <v>53812.5</v>
          </cell>
          <cell r="BS414">
            <v>0.64</v>
          </cell>
          <cell r="BT414">
            <v>0.31</v>
          </cell>
          <cell r="BU414">
            <v>0.34</v>
          </cell>
          <cell r="BV414">
            <v>137610.75</v>
          </cell>
          <cell r="BX414">
            <v>0.64</v>
          </cell>
          <cell r="BY414">
            <v>0.31</v>
          </cell>
          <cell r="BZ414">
            <v>0.34</v>
          </cell>
          <cell r="CA414">
            <v>119214.06</v>
          </cell>
          <cell r="CC414">
            <v>1.28</v>
          </cell>
          <cell r="CD414">
            <v>0.62</v>
          </cell>
          <cell r="CE414">
            <v>1.03</v>
          </cell>
          <cell r="CF414">
            <v>90097.5</v>
          </cell>
          <cell r="CH414">
            <v>3555365.5200000005</v>
          </cell>
          <cell r="CJ414">
            <v>3487855.8800000004</v>
          </cell>
        </row>
        <row r="415">
          <cell r="A415" t="str">
            <v>2104400102600</v>
          </cell>
          <cell r="B415" t="str">
            <v>GOREVILLE COMM UNIT DIST 1</v>
          </cell>
          <cell r="C415" t="str">
            <v>JOHNSON</v>
          </cell>
          <cell r="D415" t="str">
            <v>Unit</v>
          </cell>
          <cell r="E415">
            <v>563.45000000000005</v>
          </cell>
          <cell r="G415">
            <v>152.16</v>
          </cell>
          <cell r="H415">
            <v>213.98000000000002</v>
          </cell>
          <cell r="I415">
            <v>408.95999999999992</v>
          </cell>
          <cell r="K415">
            <v>243.15</v>
          </cell>
          <cell r="L415">
            <v>240.82</v>
          </cell>
          <cell r="M415">
            <v>125.32</v>
          </cell>
          <cell r="N415">
            <v>194.97999999999996</v>
          </cell>
          <cell r="P415">
            <v>56.853909324208736</v>
          </cell>
          <cell r="Q415">
            <v>95.306090675791268</v>
          </cell>
          <cell r="R415">
            <v>79.952678214998599</v>
          </cell>
          <cell r="S415">
            <v>134.02732178500142</v>
          </cell>
          <cell r="T415">
            <v>72.853412460792697</v>
          </cell>
          <cell r="U415">
            <v>122.12658753920726</v>
          </cell>
          <cell r="W415">
            <v>8.5500000000000007</v>
          </cell>
          <cell r="X415">
            <v>9.35</v>
          </cell>
          <cell r="Y415">
            <v>8.52</v>
          </cell>
          <cell r="Z415">
            <v>1713507.66</v>
          </cell>
          <cell r="AB415">
            <v>6.41</v>
          </cell>
          <cell r="AC415">
            <v>423159.06</v>
          </cell>
          <cell r="AE415">
            <v>1.21</v>
          </cell>
          <cell r="AF415">
            <v>0.62</v>
          </cell>
          <cell r="AG415">
            <v>0.97</v>
          </cell>
          <cell r="AH415">
            <v>182190.52</v>
          </cell>
          <cell r="AJ415">
            <v>0.54</v>
          </cell>
          <cell r="AK415">
            <v>0.27</v>
          </cell>
          <cell r="AL415">
            <v>0.32</v>
          </cell>
          <cell r="AM415">
            <v>72895.429999999993</v>
          </cell>
          <cell r="AO415">
            <v>37.489999999999995</v>
          </cell>
          <cell r="AP415">
            <v>9.14</v>
          </cell>
          <cell r="AQ415">
            <v>3.99</v>
          </cell>
          <cell r="AR415">
            <v>58099.74</v>
          </cell>
          <cell r="AT415">
            <v>0.54</v>
          </cell>
          <cell r="AU415">
            <v>0.5</v>
          </cell>
          <cell r="AV415">
            <v>0.77</v>
          </cell>
          <cell r="AW415">
            <v>129574.66</v>
          </cell>
          <cell r="AY415">
            <v>0.32</v>
          </cell>
          <cell r="AZ415">
            <v>0.16</v>
          </cell>
          <cell r="BA415">
            <v>0.25</v>
          </cell>
          <cell r="BB415">
            <v>42510.09</v>
          </cell>
          <cell r="BD415">
            <v>1.08</v>
          </cell>
          <cell r="BE415">
            <v>0.55000000000000004</v>
          </cell>
          <cell r="BF415">
            <v>0.97</v>
          </cell>
          <cell r="BG415">
            <v>66625</v>
          </cell>
          <cell r="BI415">
            <v>0.54</v>
          </cell>
          <cell r="BJ415">
            <v>0.27</v>
          </cell>
          <cell r="BK415">
            <v>0.32</v>
          </cell>
          <cell r="BL415">
            <v>77895.42</v>
          </cell>
          <cell r="BN415">
            <v>0.81</v>
          </cell>
          <cell r="BO415">
            <v>0.41</v>
          </cell>
          <cell r="BP415">
            <v>0.64</v>
          </cell>
          <cell r="BQ415">
            <v>47662.5</v>
          </cell>
          <cell r="BS415">
            <v>0.54</v>
          </cell>
          <cell r="BT415">
            <v>0.27</v>
          </cell>
          <cell r="BU415">
            <v>0.32</v>
          </cell>
          <cell r="BV415">
            <v>120542.75</v>
          </cell>
          <cell r="BX415">
            <v>0.54</v>
          </cell>
          <cell r="BY415">
            <v>0.27</v>
          </cell>
          <cell r="BZ415">
            <v>0.32</v>
          </cell>
          <cell r="CA415">
            <v>104427.82</v>
          </cell>
          <cell r="CC415">
            <v>1.08</v>
          </cell>
          <cell r="CD415">
            <v>0.55000000000000004</v>
          </cell>
          <cell r="CE415">
            <v>0.97</v>
          </cell>
          <cell r="CF415">
            <v>79950</v>
          </cell>
          <cell r="CH415">
            <v>3119040.65</v>
          </cell>
          <cell r="CJ415">
            <v>3060940.9099999997</v>
          </cell>
        </row>
        <row r="416">
          <cell r="A416" t="str">
            <v>2104403200300</v>
          </cell>
          <cell r="B416" t="str">
            <v>NEW SIMPSON HILL CONS DIST 32</v>
          </cell>
          <cell r="C416" t="str">
            <v>JOHNSON</v>
          </cell>
          <cell r="D416" t="str">
            <v>Elementary</v>
          </cell>
          <cell r="E416">
            <v>211.48</v>
          </cell>
          <cell r="G416">
            <v>89.83</v>
          </cell>
          <cell r="H416">
            <v>119.14999999999999</v>
          </cell>
          <cell r="I416">
            <v>119.14999999999999</v>
          </cell>
          <cell r="K416">
            <v>133.16</v>
          </cell>
          <cell r="L416">
            <v>130.66</v>
          </cell>
          <cell r="M416">
            <v>78.319999999999993</v>
          </cell>
          <cell r="N416">
            <v>0</v>
          </cell>
          <cell r="P416">
            <v>43.268675471336969</v>
          </cell>
          <cell r="Q416">
            <v>46.561324528663029</v>
          </cell>
          <cell r="R416">
            <v>57.391324528663027</v>
          </cell>
          <cell r="S416">
            <v>61.758675471336964</v>
          </cell>
          <cell r="T416">
            <v>0</v>
          </cell>
          <cell r="U416">
            <v>0</v>
          </cell>
          <cell r="W416">
            <v>5.21</v>
          </cell>
          <cell r="X416">
            <v>5.33</v>
          </cell>
          <cell r="Y416">
            <v>0</v>
          </cell>
          <cell r="Z416">
            <v>653553.78</v>
          </cell>
          <cell r="AB416">
            <v>2.1</v>
          </cell>
          <cell r="AC416">
            <v>130710.75</v>
          </cell>
          <cell r="AE416">
            <v>0.66</v>
          </cell>
          <cell r="AF416">
            <v>0.39</v>
          </cell>
          <cell r="AG416">
            <v>0</v>
          </cell>
          <cell r="AH416">
            <v>65107.35</v>
          </cell>
          <cell r="AJ416">
            <v>0.28999999999999998</v>
          </cell>
          <cell r="AK416">
            <v>0.17</v>
          </cell>
          <cell r="AL416">
            <v>0</v>
          </cell>
          <cell r="AM416">
            <v>28523.22</v>
          </cell>
          <cell r="AO416">
            <v>14.419999999999998</v>
          </cell>
          <cell r="AP416">
            <v>3.95</v>
          </cell>
          <cell r="AQ416">
            <v>1.49</v>
          </cell>
          <cell r="AR416">
            <v>22849.56</v>
          </cell>
          <cell r="AT416">
            <v>0.28999999999999998</v>
          </cell>
          <cell r="AU416">
            <v>0.31</v>
          </cell>
          <cell r="AV416">
            <v>0</v>
          </cell>
          <cell r="AW416">
            <v>40359.599999999999</v>
          </cell>
          <cell r="AY416">
            <v>0.17</v>
          </cell>
          <cell r="AZ416">
            <v>0.1</v>
          </cell>
          <cell r="BA416">
            <v>0</v>
          </cell>
          <cell r="BB416">
            <v>15722.91</v>
          </cell>
          <cell r="BD416">
            <v>0.59</v>
          </cell>
          <cell r="BE416">
            <v>0.34</v>
          </cell>
          <cell r="BF416">
            <v>0</v>
          </cell>
          <cell r="BG416">
            <v>23831.25</v>
          </cell>
          <cell r="BI416">
            <v>0.28999999999999998</v>
          </cell>
          <cell r="BJ416">
            <v>0.17</v>
          </cell>
          <cell r="BK416">
            <v>0</v>
          </cell>
          <cell r="BL416">
            <v>31709.64</v>
          </cell>
          <cell r="BN416">
            <v>0.44</v>
          </cell>
          <cell r="BO416">
            <v>0.26</v>
          </cell>
          <cell r="BP416">
            <v>0</v>
          </cell>
          <cell r="BQ416">
            <v>17937.5</v>
          </cell>
          <cell r="BS416">
            <v>0.28999999999999998</v>
          </cell>
          <cell r="BT416">
            <v>0.17</v>
          </cell>
          <cell r="BU416">
            <v>0</v>
          </cell>
          <cell r="BV416">
            <v>49070.5</v>
          </cell>
          <cell r="BX416">
            <v>0.28999999999999998</v>
          </cell>
          <cell r="BY416">
            <v>0.17</v>
          </cell>
          <cell r="BZ416">
            <v>0</v>
          </cell>
          <cell r="CA416">
            <v>42510.44</v>
          </cell>
          <cell r="CC416">
            <v>0.59</v>
          </cell>
          <cell r="CD416">
            <v>0.34</v>
          </cell>
          <cell r="CE416">
            <v>0</v>
          </cell>
          <cell r="CF416">
            <v>28597.5</v>
          </cell>
          <cell r="CH416">
            <v>1150484</v>
          </cell>
          <cell r="CJ416">
            <v>1127634.44</v>
          </cell>
        </row>
        <row r="417">
          <cell r="A417" t="str">
            <v>2104404300300</v>
          </cell>
          <cell r="B417" t="str">
            <v>BUNCOMBE CONS SCHOOL DIST 43</v>
          </cell>
          <cell r="C417" t="str">
            <v>JOHNSON</v>
          </cell>
          <cell r="D417" t="str">
            <v>Elementary</v>
          </cell>
          <cell r="E417">
            <v>62.75</v>
          </cell>
          <cell r="G417">
            <v>29</v>
          </cell>
          <cell r="H417">
            <v>33.5</v>
          </cell>
          <cell r="I417">
            <v>33.5</v>
          </cell>
          <cell r="K417">
            <v>46.25</v>
          </cell>
          <cell r="L417">
            <v>46</v>
          </cell>
          <cell r="M417">
            <v>16.5</v>
          </cell>
          <cell r="N417">
            <v>0</v>
          </cell>
          <cell r="P417">
            <v>16.703999999999997</v>
          </cell>
          <cell r="Q417">
            <v>12.296000000000003</v>
          </cell>
          <cell r="R417">
            <v>19.295999999999999</v>
          </cell>
          <cell r="S417">
            <v>14.204000000000001</v>
          </cell>
          <cell r="T417">
            <v>0</v>
          </cell>
          <cell r="U417">
            <v>0</v>
          </cell>
          <cell r="W417">
            <v>1.72</v>
          </cell>
          <cell r="X417">
            <v>1.53</v>
          </cell>
          <cell r="Y417">
            <v>0</v>
          </cell>
          <cell r="Z417">
            <v>201522.75</v>
          </cell>
          <cell r="AB417">
            <v>0.65</v>
          </cell>
          <cell r="AC417">
            <v>40304.550000000003</v>
          </cell>
          <cell r="AE417">
            <v>0.23</v>
          </cell>
          <cell r="AF417">
            <v>0.08</v>
          </cell>
          <cell r="AG417">
            <v>0</v>
          </cell>
          <cell r="AH417">
            <v>19222.169999999998</v>
          </cell>
          <cell r="AJ417">
            <v>0.1</v>
          </cell>
          <cell r="AK417">
            <v>0.03</v>
          </cell>
          <cell r="AL417">
            <v>0</v>
          </cell>
          <cell r="AM417">
            <v>8060.91</v>
          </cell>
          <cell r="AO417">
            <v>4.419999999999999</v>
          </cell>
          <cell r="AP417">
            <v>1.32</v>
          </cell>
          <cell r="AQ417">
            <v>0.44</v>
          </cell>
          <cell r="AR417">
            <v>7127.53</v>
          </cell>
          <cell r="AT417">
            <v>0.1</v>
          </cell>
          <cell r="AU417">
            <v>0.06</v>
          </cell>
          <cell r="AV417">
            <v>0</v>
          </cell>
          <cell r="AW417">
            <v>10762.56</v>
          </cell>
          <cell r="AY417">
            <v>0.06</v>
          </cell>
          <cell r="AZ417">
            <v>0.02</v>
          </cell>
          <cell r="BA417">
            <v>0</v>
          </cell>
          <cell r="BB417">
            <v>4658.6400000000003</v>
          </cell>
          <cell r="BD417">
            <v>0.2</v>
          </cell>
          <cell r="BE417">
            <v>7.0000000000000007E-2</v>
          </cell>
          <cell r="BF417">
            <v>0</v>
          </cell>
          <cell r="BG417">
            <v>6918.75</v>
          </cell>
          <cell r="BI417">
            <v>0.1</v>
          </cell>
          <cell r="BJ417">
            <v>0.03</v>
          </cell>
          <cell r="BK417">
            <v>0</v>
          </cell>
          <cell r="BL417">
            <v>8961.42</v>
          </cell>
          <cell r="BN417">
            <v>0.15</v>
          </cell>
          <cell r="BO417">
            <v>0.05</v>
          </cell>
          <cell r="BP417">
            <v>0</v>
          </cell>
          <cell r="BQ417">
            <v>5125</v>
          </cell>
          <cell r="BS417">
            <v>0.1</v>
          </cell>
          <cell r="BT417">
            <v>0.03</v>
          </cell>
          <cell r="BU417">
            <v>0</v>
          </cell>
          <cell r="BV417">
            <v>13867.75</v>
          </cell>
          <cell r="BX417">
            <v>0.1</v>
          </cell>
          <cell r="BY417">
            <v>0.03</v>
          </cell>
          <cell r="BZ417">
            <v>0</v>
          </cell>
          <cell r="CA417">
            <v>12013.82</v>
          </cell>
          <cell r="CC417">
            <v>0.2</v>
          </cell>
          <cell r="CD417">
            <v>7.0000000000000007E-2</v>
          </cell>
          <cell r="CE417">
            <v>0</v>
          </cell>
          <cell r="CF417">
            <v>8302.5</v>
          </cell>
          <cell r="CH417">
            <v>346848.35</v>
          </cell>
          <cell r="CJ417">
            <v>339720.81999999995</v>
          </cell>
        </row>
        <row r="418">
          <cell r="A418" t="str">
            <v>2104405500200</v>
          </cell>
          <cell r="B418" t="str">
            <v>VIENNA SCHOOL DIST 55</v>
          </cell>
          <cell r="C418" t="str">
            <v>JOHNSON</v>
          </cell>
          <cell r="D418" t="str">
            <v>Elementary</v>
          </cell>
          <cell r="E418">
            <v>399.23</v>
          </cell>
          <cell r="G418">
            <v>169.32</v>
          </cell>
          <cell r="H418">
            <v>227.16</v>
          </cell>
          <cell r="I418">
            <v>227.16</v>
          </cell>
          <cell r="K418">
            <v>258.89999999999998</v>
          </cell>
          <cell r="L418">
            <v>256.14999999999998</v>
          </cell>
          <cell r="M418">
            <v>140.32999999999998</v>
          </cell>
          <cell r="N418">
            <v>0</v>
          </cell>
          <cell r="P418">
            <v>81.568099273607743</v>
          </cell>
          <cell r="Q418">
            <v>87.75190072639225</v>
          </cell>
          <cell r="R418">
            <v>109.43190072639226</v>
          </cell>
          <cell r="S418">
            <v>117.72809927360774</v>
          </cell>
          <cell r="T418">
            <v>0</v>
          </cell>
          <cell r="U418">
            <v>0</v>
          </cell>
          <cell r="W418">
            <v>9.82</v>
          </cell>
          <cell r="X418">
            <v>10.18</v>
          </cell>
          <cell r="Y418">
            <v>0</v>
          </cell>
          <cell r="Z418">
            <v>1240140</v>
          </cell>
          <cell r="AB418">
            <v>4</v>
          </cell>
          <cell r="AC418">
            <v>248028</v>
          </cell>
          <cell r="AE418">
            <v>1.29</v>
          </cell>
          <cell r="AF418">
            <v>0.7</v>
          </cell>
          <cell r="AG418">
            <v>0</v>
          </cell>
          <cell r="AH418">
            <v>123393.93</v>
          </cell>
          <cell r="AJ418">
            <v>0.56999999999999995</v>
          </cell>
          <cell r="AK418">
            <v>0.31</v>
          </cell>
          <cell r="AL418">
            <v>0</v>
          </cell>
          <cell r="AM418">
            <v>54566.16</v>
          </cell>
          <cell r="AO418">
            <v>27.389999999999997</v>
          </cell>
          <cell r="AP418">
            <v>7.7899999999999991</v>
          </cell>
          <cell r="AQ418">
            <v>2.83</v>
          </cell>
          <cell r="AR418">
            <v>43747.54</v>
          </cell>
          <cell r="AT418">
            <v>0.56999999999999995</v>
          </cell>
          <cell r="AU418">
            <v>0.56000000000000005</v>
          </cell>
          <cell r="AV418">
            <v>0</v>
          </cell>
          <cell r="AW418">
            <v>76010.58</v>
          </cell>
          <cell r="AY418">
            <v>0.34</v>
          </cell>
          <cell r="AZ418">
            <v>0.18</v>
          </cell>
          <cell r="BA418">
            <v>0</v>
          </cell>
          <cell r="BB418">
            <v>30281.16</v>
          </cell>
          <cell r="BD418">
            <v>1.1499999999999999</v>
          </cell>
          <cell r="BE418">
            <v>0.62</v>
          </cell>
          <cell r="BF418">
            <v>0</v>
          </cell>
          <cell r="BG418">
            <v>45356.25</v>
          </cell>
          <cell r="BI418">
            <v>0.56999999999999995</v>
          </cell>
          <cell r="BJ418">
            <v>0.31</v>
          </cell>
          <cell r="BK418">
            <v>0</v>
          </cell>
          <cell r="BL418">
            <v>60661.919999999998</v>
          </cell>
          <cell r="BN418">
            <v>0.86</v>
          </cell>
          <cell r="BO418">
            <v>0.46</v>
          </cell>
          <cell r="BP418">
            <v>0</v>
          </cell>
          <cell r="BQ418">
            <v>33825</v>
          </cell>
          <cell r="BS418">
            <v>0.56999999999999995</v>
          </cell>
          <cell r="BT418">
            <v>0.31</v>
          </cell>
          <cell r="BU418">
            <v>0</v>
          </cell>
          <cell r="BV418">
            <v>93874</v>
          </cell>
          <cell r="BX418">
            <v>0.56999999999999995</v>
          </cell>
          <cell r="BY418">
            <v>0.31</v>
          </cell>
          <cell r="BZ418">
            <v>0</v>
          </cell>
          <cell r="CA418">
            <v>81324.320000000007</v>
          </cell>
          <cell r="CC418">
            <v>1.1499999999999999</v>
          </cell>
          <cell r="CD418">
            <v>0.62</v>
          </cell>
          <cell r="CE418">
            <v>0</v>
          </cell>
          <cell r="CF418">
            <v>54427.5</v>
          </cell>
          <cell r="CH418">
            <v>2185636.36</v>
          </cell>
          <cell r="CJ418">
            <v>2141888.8199999998</v>
          </cell>
        </row>
        <row r="419">
          <cell r="A419" t="str">
            <v>2104406400200</v>
          </cell>
          <cell r="B419" t="str">
            <v>CYPRESS SCHOOL DIST 64</v>
          </cell>
          <cell r="C419" t="str">
            <v>JOHNSON</v>
          </cell>
          <cell r="D419" t="str">
            <v>Elementary</v>
          </cell>
          <cell r="E419">
            <v>106.81</v>
          </cell>
          <cell r="G419">
            <v>44.16</v>
          </cell>
          <cell r="H419">
            <v>62.15</v>
          </cell>
          <cell r="I419">
            <v>62.15</v>
          </cell>
          <cell r="K419">
            <v>67.649999999999991</v>
          </cell>
          <cell r="L419">
            <v>67.149999999999991</v>
          </cell>
          <cell r="M419">
            <v>39.159999999999997</v>
          </cell>
          <cell r="N419">
            <v>0</v>
          </cell>
          <cell r="P419">
            <v>21.458993509547547</v>
          </cell>
          <cell r="Q419">
            <v>22.70100649045245</v>
          </cell>
          <cell r="R419">
            <v>30.20100649045245</v>
          </cell>
          <cell r="S419">
            <v>31.948993509547549</v>
          </cell>
          <cell r="T419">
            <v>0</v>
          </cell>
          <cell r="U419">
            <v>0</v>
          </cell>
          <cell r="W419">
            <v>2.56</v>
          </cell>
          <cell r="X419">
            <v>2.78</v>
          </cell>
          <cell r="Y419">
            <v>0</v>
          </cell>
          <cell r="Z419">
            <v>331117.38</v>
          </cell>
          <cell r="AB419">
            <v>1.06</v>
          </cell>
          <cell r="AC419">
            <v>66223.47</v>
          </cell>
          <cell r="AE419">
            <v>0.33</v>
          </cell>
          <cell r="AF419">
            <v>0.19</v>
          </cell>
          <cell r="AG419">
            <v>0</v>
          </cell>
          <cell r="AH419">
            <v>32243.64</v>
          </cell>
          <cell r="AJ419">
            <v>0.15</v>
          </cell>
          <cell r="AK419">
            <v>0.08</v>
          </cell>
          <cell r="AL419">
            <v>0</v>
          </cell>
          <cell r="AM419">
            <v>14261.61</v>
          </cell>
          <cell r="AO419">
            <v>7.2900000000000009</v>
          </cell>
          <cell r="AP419">
            <v>2.02</v>
          </cell>
          <cell r="AQ419">
            <v>0.75</v>
          </cell>
          <cell r="AR419">
            <v>11577.81</v>
          </cell>
          <cell r="AT419">
            <v>0.15</v>
          </cell>
          <cell r="AU419">
            <v>0.15</v>
          </cell>
          <cell r="AV419">
            <v>0</v>
          </cell>
          <cell r="AW419">
            <v>20179.8</v>
          </cell>
          <cell r="AY419">
            <v>0.09</v>
          </cell>
          <cell r="AZ419">
            <v>0.05</v>
          </cell>
          <cell r="BA419">
            <v>0</v>
          </cell>
          <cell r="BB419">
            <v>8152.62</v>
          </cell>
          <cell r="BD419">
            <v>0.3</v>
          </cell>
          <cell r="BE419">
            <v>0.17</v>
          </cell>
          <cell r="BF419">
            <v>0</v>
          </cell>
          <cell r="BG419">
            <v>12043.75</v>
          </cell>
          <cell r="BI419">
            <v>0.15</v>
          </cell>
          <cell r="BJ419">
            <v>0.08</v>
          </cell>
          <cell r="BK419">
            <v>0</v>
          </cell>
          <cell r="BL419">
            <v>15854.82</v>
          </cell>
          <cell r="BN419">
            <v>0.22</v>
          </cell>
          <cell r="BO419">
            <v>0.13</v>
          </cell>
          <cell r="BP419">
            <v>0</v>
          </cell>
          <cell r="BQ419">
            <v>8968.75</v>
          </cell>
          <cell r="BS419">
            <v>0.15</v>
          </cell>
          <cell r="BT419">
            <v>0.08</v>
          </cell>
          <cell r="BU419">
            <v>0</v>
          </cell>
          <cell r="BV419">
            <v>24535.25</v>
          </cell>
          <cell r="BX419">
            <v>0.15</v>
          </cell>
          <cell r="BY419">
            <v>0.08</v>
          </cell>
          <cell r="BZ419">
            <v>0</v>
          </cell>
          <cell r="CA419">
            <v>21255.22</v>
          </cell>
          <cell r="CC419">
            <v>0.3</v>
          </cell>
          <cell r="CD419">
            <v>0.17</v>
          </cell>
          <cell r="CE419">
            <v>0</v>
          </cell>
          <cell r="CF419">
            <v>14452.5</v>
          </cell>
          <cell r="CH419">
            <v>580866.61999999988</v>
          </cell>
          <cell r="CJ419">
            <v>569288.80999999982</v>
          </cell>
        </row>
        <row r="420">
          <cell r="A420" t="str">
            <v>2104413301700</v>
          </cell>
          <cell r="B420" t="str">
            <v>VIENNA H S DISTRICT 133</v>
          </cell>
          <cell r="C420" t="str">
            <v>JOHNSON</v>
          </cell>
          <cell r="D420" t="str">
            <v>High School</v>
          </cell>
          <cell r="E420">
            <v>381.5</v>
          </cell>
          <cell r="G420">
            <v>0</v>
          </cell>
          <cell r="H420">
            <v>0</v>
          </cell>
          <cell r="I420">
            <v>381.5</v>
          </cell>
          <cell r="K420">
            <v>0</v>
          </cell>
          <cell r="L420">
            <v>0</v>
          </cell>
          <cell r="M420">
            <v>0</v>
          </cell>
          <cell r="N420">
            <v>381.5</v>
          </cell>
          <cell r="P420">
            <v>0</v>
          </cell>
          <cell r="Q420">
            <v>0</v>
          </cell>
          <cell r="R420">
            <v>0</v>
          </cell>
          <cell r="S420">
            <v>0</v>
          </cell>
          <cell r="T420">
            <v>147.33000000000001</v>
          </cell>
          <cell r="U420">
            <v>234.17</v>
          </cell>
          <cell r="W420">
            <v>0</v>
          </cell>
          <cell r="X420">
            <v>0</v>
          </cell>
          <cell r="Y420">
            <v>16.73</v>
          </cell>
          <cell r="Z420">
            <v>1185203.3899999999</v>
          </cell>
          <cell r="AB420">
            <v>5.57</v>
          </cell>
          <cell r="AC420">
            <v>395028.28</v>
          </cell>
          <cell r="AE420">
            <v>0</v>
          </cell>
          <cell r="AF420">
            <v>0</v>
          </cell>
          <cell r="AG420">
            <v>1.9</v>
          </cell>
          <cell r="AH420">
            <v>134601.70000000001</v>
          </cell>
          <cell r="AJ420">
            <v>0</v>
          </cell>
          <cell r="AK420">
            <v>0</v>
          </cell>
          <cell r="AL420">
            <v>0.63</v>
          </cell>
          <cell r="AM420">
            <v>44631.09</v>
          </cell>
          <cell r="AO420">
            <v>25.33</v>
          </cell>
          <cell r="AP420">
            <v>6.31</v>
          </cell>
          <cell r="AQ420">
            <v>2.7</v>
          </cell>
          <cell r="AR420">
            <v>39419.1</v>
          </cell>
          <cell r="AT420">
            <v>0</v>
          </cell>
          <cell r="AU420">
            <v>0</v>
          </cell>
          <cell r="AV420">
            <v>1.52</v>
          </cell>
          <cell r="AW420">
            <v>117687.52</v>
          </cell>
          <cell r="AY420">
            <v>0</v>
          </cell>
          <cell r="AZ420">
            <v>0</v>
          </cell>
          <cell r="BA420">
            <v>0.5</v>
          </cell>
          <cell r="BB420">
            <v>29116.5</v>
          </cell>
          <cell r="BD420">
            <v>0</v>
          </cell>
          <cell r="BE420">
            <v>0</v>
          </cell>
          <cell r="BF420">
            <v>1.9</v>
          </cell>
          <cell r="BG420">
            <v>48687.5</v>
          </cell>
          <cell r="BI420">
            <v>0</v>
          </cell>
          <cell r="BJ420">
            <v>0</v>
          </cell>
          <cell r="BK420">
            <v>0.63</v>
          </cell>
          <cell r="BL420">
            <v>43428.42</v>
          </cell>
          <cell r="BN420">
            <v>0</v>
          </cell>
          <cell r="BO420">
            <v>0</v>
          </cell>
          <cell r="BP420">
            <v>1.27</v>
          </cell>
          <cell r="BQ420">
            <v>32543.75</v>
          </cell>
          <cell r="BS420">
            <v>0</v>
          </cell>
          <cell r="BT420">
            <v>0</v>
          </cell>
          <cell r="BU420">
            <v>0.63</v>
          </cell>
          <cell r="BV420">
            <v>67205.25</v>
          </cell>
          <cell r="BX420">
            <v>0</v>
          </cell>
          <cell r="BY420">
            <v>0</v>
          </cell>
          <cell r="BZ420">
            <v>0.63</v>
          </cell>
          <cell r="CA420">
            <v>58220.82</v>
          </cell>
          <cell r="CC420">
            <v>0</v>
          </cell>
          <cell r="CD420">
            <v>0</v>
          </cell>
          <cell r="CE420">
            <v>1.9</v>
          </cell>
          <cell r="CF420">
            <v>58425</v>
          </cell>
          <cell r="CH420">
            <v>2254198.3199999998</v>
          </cell>
          <cell r="CJ420">
            <v>2214779.2199999997</v>
          </cell>
        </row>
        <row r="421">
          <cell r="A421" t="str">
            <v>2106100102600</v>
          </cell>
          <cell r="B421" t="str">
            <v>MASSAC UNIT DISTRICT #1</v>
          </cell>
          <cell r="C421" t="str">
            <v>MASSAC</v>
          </cell>
          <cell r="D421" t="str">
            <v>Unit</v>
          </cell>
          <cell r="E421">
            <v>2067.4499999999998</v>
          </cell>
          <cell r="G421">
            <v>651.81999999999994</v>
          </cell>
          <cell r="H421">
            <v>821.32</v>
          </cell>
          <cell r="I421">
            <v>1406.3</v>
          </cell>
          <cell r="K421">
            <v>987.98</v>
          </cell>
          <cell r="L421">
            <v>978.65</v>
          </cell>
          <cell r="M421">
            <v>494.49</v>
          </cell>
          <cell r="N421">
            <v>584.98</v>
          </cell>
          <cell r="P421">
            <v>362.52127242337667</v>
          </cell>
          <cell r="Q421">
            <v>289.29872757662326</v>
          </cell>
          <cell r="R421">
            <v>456.79170854955015</v>
          </cell>
          <cell r="S421">
            <v>364.5282914504499</v>
          </cell>
          <cell r="T421">
            <v>325.34701902707332</v>
          </cell>
          <cell r="U421">
            <v>259.6329809729267</v>
          </cell>
          <cell r="W421">
            <v>38.630000000000003</v>
          </cell>
          <cell r="X421">
            <v>37.42</v>
          </cell>
          <cell r="Y421">
            <v>26.65</v>
          </cell>
          <cell r="Z421">
            <v>6603598.2999999998</v>
          </cell>
          <cell r="AB421">
            <v>24.09</v>
          </cell>
          <cell r="AC421">
            <v>1572385.52</v>
          </cell>
          <cell r="AE421">
            <v>4.93</v>
          </cell>
          <cell r="AF421">
            <v>2.4700000000000002</v>
          </cell>
          <cell r="AG421">
            <v>2.92</v>
          </cell>
          <cell r="AH421">
            <v>665713.36</v>
          </cell>
          <cell r="AJ421">
            <v>2.19</v>
          </cell>
          <cell r="AK421">
            <v>1.0900000000000001</v>
          </cell>
          <cell r="AL421">
            <v>0.97</v>
          </cell>
          <cell r="AM421">
            <v>272100.67</v>
          </cell>
          <cell r="AO421">
            <v>144.09000000000003</v>
          </cell>
          <cell r="AP421">
            <v>42.870000000000005</v>
          </cell>
          <cell r="AQ421">
            <v>14.66</v>
          </cell>
          <cell r="AR421">
            <v>232310.47</v>
          </cell>
          <cell r="AT421">
            <v>2.19</v>
          </cell>
          <cell r="AU421">
            <v>1.97</v>
          </cell>
          <cell r="AV421">
            <v>2.33</v>
          </cell>
          <cell r="AW421">
            <v>460229.14</v>
          </cell>
          <cell r="AY421">
            <v>1.31</v>
          </cell>
          <cell r="AZ421">
            <v>0.65</v>
          </cell>
          <cell r="BA421">
            <v>0.77</v>
          </cell>
          <cell r="BB421">
            <v>158976.09</v>
          </cell>
          <cell r="BD421">
            <v>4.3899999999999997</v>
          </cell>
          <cell r="BE421">
            <v>2.19</v>
          </cell>
          <cell r="BF421">
            <v>2.92</v>
          </cell>
          <cell r="BG421">
            <v>243437.5</v>
          </cell>
          <cell r="BI421">
            <v>2.19</v>
          </cell>
          <cell r="BJ421">
            <v>1.0900000000000001</v>
          </cell>
          <cell r="BK421">
            <v>0.97</v>
          </cell>
          <cell r="BL421">
            <v>292969.5</v>
          </cell>
          <cell r="BN421">
            <v>3.29</v>
          </cell>
          <cell r="BO421">
            <v>1.64</v>
          </cell>
          <cell r="BP421">
            <v>1.94</v>
          </cell>
          <cell r="BQ421">
            <v>176043.75</v>
          </cell>
          <cell r="BS421">
            <v>2.19</v>
          </cell>
          <cell r="BT421">
            <v>1.0900000000000001</v>
          </cell>
          <cell r="BU421">
            <v>0.97</v>
          </cell>
          <cell r="BV421">
            <v>453368.75</v>
          </cell>
          <cell r="BX421">
            <v>2.19</v>
          </cell>
          <cell r="BY421">
            <v>1.0900000000000001</v>
          </cell>
          <cell r="BZ421">
            <v>0.97</v>
          </cell>
          <cell r="CA421">
            <v>392759.5</v>
          </cell>
          <cell r="CC421">
            <v>4.3899999999999997</v>
          </cell>
          <cell r="CD421">
            <v>2.19</v>
          </cell>
          <cell r="CE421">
            <v>2.92</v>
          </cell>
          <cell r="CF421">
            <v>292125</v>
          </cell>
          <cell r="CH421">
            <v>11816017.550000001</v>
          </cell>
          <cell r="CJ421">
            <v>11583707.08</v>
          </cell>
        </row>
        <row r="422">
          <cell r="A422" t="str">
            <v>2106103802600</v>
          </cell>
          <cell r="B422" t="str">
            <v>JOPPA-MAPLE GROVE UNIT DIST 38</v>
          </cell>
          <cell r="C422" t="str">
            <v>MASSAC</v>
          </cell>
          <cell r="D422" t="str">
            <v>Unit</v>
          </cell>
          <cell r="E422">
            <v>254.87</v>
          </cell>
          <cell r="G422">
            <v>78.649999999999991</v>
          </cell>
          <cell r="H422">
            <v>105.64999999999999</v>
          </cell>
          <cell r="I422">
            <v>175.64</v>
          </cell>
          <cell r="K422">
            <v>120.21999999999998</v>
          </cell>
          <cell r="L422">
            <v>119.63999999999999</v>
          </cell>
          <cell r="M422">
            <v>64.66</v>
          </cell>
          <cell r="N422">
            <v>69.989999999999995</v>
          </cell>
          <cell r="P422">
            <v>44.123673758307447</v>
          </cell>
          <cell r="Q422">
            <v>34.526326241692544</v>
          </cell>
          <cell r="R422">
            <v>59.271025207440324</v>
          </cell>
          <cell r="S422">
            <v>46.378974792559667</v>
          </cell>
          <cell r="T422">
            <v>39.265301034252232</v>
          </cell>
          <cell r="U422">
            <v>30.724698965747763</v>
          </cell>
          <cell r="W422">
            <v>4.66</v>
          </cell>
          <cell r="X422">
            <v>4.8099999999999996</v>
          </cell>
          <cell r="Y422">
            <v>3.19</v>
          </cell>
          <cell r="Z422">
            <v>813195.46</v>
          </cell>
          <cell r="AB422">
            <v>2.95</v>
          </cell>
          <cell r="AC422">
            <v>192763.44</v>
          </cell>
          <cell r="AE422">
            <v>0.6</v>
          </cell>
          <cell r="AF422">
            <v>0.32</v>
          </cell>
          <cell r="AG422">
            <v>0.34</v>
          </cell>
          <cell r="AH422">
            <v>81133.06</v>
          </cell>
          <cell r="AJ422">
            <v>0.26</v>
          </cell>
          <cell r="AK422">
            <v>0.14000000000000001</v>
          </cell>
          <cell r="AL422">
            <v>0.11</v>
          </cell>
          <cell r="AM422">
            <v>32595.53</v>
          </cell>
          <cell r="AO422">
            <v>17.71</v>
          </cell>
          <cell r="AP422">
            <v>5.3</v>
          </cell>
          <cell r="AQ422">
            <v>1.8</v>
          </cell>
          <cell r="AR422">
            <v>28589.45</v>
          </cell>
          <cell r="AT422">
            <v>0.26</v>
          </cell>
          <cell r="AU422">
            <v>0.25</v>
          </cell>
          <cell r="AV422">
            <v>0.27</v>
          </cell>
          <cell r="AW422">
            <v>55210.68</v>
          </cell>
          <cell r="AY422">
            <v>0.16</v>
          </cell>
          <cell r="AZ422">
            <v>0.08</v>
          </cell>
          <cell r="BA422">
            <v>0.09</v>
          </cell>
          <cell r="BB422">
            <v>19216.89</v>
          </cell>
          <cell r="BD422">
            <v>0.53</v>
          </cell>
          <cell r="BE422">
            <v>0.28000000000000003</v>
          </cell>
          <cell r="BF422">
            <v>0.34</v>
          </cell>
          <cell r="BG422">
            <v>29468.75</v>
          </cell>
          <cell r="BI422">
            <v>0.26</v>
          </cell>
          <cell r="BJ422">
            <v>0.14000000000000001</v>
          </cell>
          <cell r="BK422">
            <v>0.11</v>
          </cell>
          <cell r="BL422">
            <v>35156.339999999997</v>
          </cell>
          <cell r="BN422">
            <v>0.4</v>
          </cell>
          <cell r="BO422">
            <v>0.21</v>
          </cell>
          <cell r="BP422">
            <v>0.23</v>
          </cell>
          <cell r="BQ422">
            <v>21525</v>
          </cell>
          <cell r="BS422">
            <v>0.26</v>
          </cell>
          <cell r="BT422">
            <v>0.14000000000000001</v>
          </cell>
          <cell r="BU422">
            <v>0.11</v>
          </cell>
          <cell r="BV422">
            <v>54404.25</v>
          </cell>
          <cell r="BX422">
            <v>0.26</v>
          </cell>
          <cell r="BY422">
            <v>0.14000000000000001</v>
          </cell>
          <cell r="BZ422">
            <v>0.11</v>
          </cell>
          <cell r="CA422">
            <v>47131.14</v>
          </cell>
          <cell r="CC422">
            <v>0.53</v>
          </cell>
          <cell r="CD422">
            <v>0.28000000000000003</v>
          </cell>
          <cell r="CE422">
            <v>0.34</v>
          </cell>
          <cell r="CF422">
            <v>35362.5</v>
          </cell>
          <cell r="CH422">
            <v>1445752.4899999998</v>
          </cell>
          <cell r="CJ422">
            <v>1417163.0399999998</v>
          </cell>
        </row>
        <row r="423">
          <cell r="A423" t="str">
            <v>2110000102600</v>
          </cell>
          <cell r="B423" t="str">
            <v>JOHNSTON CITY C U SCH DIST 1</v>
          </cell>
          <cell r="C423" t="str">
            <v>WILLIAMSON</v>
          </cell>
          <cell r="D423" t="str">
            <v>Unit</v>
          </cell>
          <cell r="E423">
            <v>1082.78</v>
          </cell>
          <cell r="G423">
            <v>312.32</v>
          </cell>
          <cell r="H423">
            <v>417.98</v>
          </cell>
          <cell r="I423">
            <v>765.30000000000007</v>
          </cell>
          <cell r="K423">
            <v>475.46999999999991</v>
          </cell>
          <cell r="L423">
            <v>470.30999999999995</v>
          </cell>
          <cell r="M423">
            <v>259.99</v>
          </cell>
          <cell r="N423">
            <v>347.31999999999994</v>
          </cell>
          <cell r="P423">
            <v>177.85331675358657</v>
          </cell>
          <cell r="Q423">
            <v>134.46668324641342</v>
          </cell>
          <cell r="R423">
            <v>238.02231473061002</v>
          </cell>
          <cell r="S423">
            <v>179.95768526939</v>
          </cell>
          <cell r="T423">
            <v>197.78436851580327</v>
          </cell>
          <cell r="U423">
            <v>149.53563148419667</v>
          </cell>
          <cell r="W423">
            <v>18.579999999999998</v>
          </cell>
          <cell r="X423">
            <v>19.09</v>
          </cell>
          <cell r="Y423">
            <v>15.87</v>
          </cell>
          <cell r="Z423">
            <v>3460082.1</v>
          </cell>
          <cell r="AB423">
            <v>12.82</v>
          </cell>
          <cell r="AC423">
            <v>841882.73</v>
          </cell>
          <cell r="AE423">
            <v>2.37</v>
          </cell>
          <cell r="AF423">
            <v>1.29</v>
          </cell>
          <cell r="AG423">
            <v>1.73</v>
          </cell>
          <cell r="AH423">
            <v>349504.01</v>
          </cell>
          <cell r="AJ423">
            <v>1.05</v>
          </cell>
          <cell r="AK423">
            <v>0.56999999999999995</v>
          </cell>
          <cell r="AL423">
            <v>0.56999999999999995</v>
          </cell>
          <cell r="AM423">
            <v>140831.85</v>
          </cell>
          <cell r="AO423">
            <v>75.36999999999999</v>
          </cell>
          <cell r="AP423">
            <v>22.79</v>
          </cell>
          <cell r="AQ423">
            <v>7.67</v>
          </cell>
          <cell r="AR423">
            <v>121957.61</v>
          </cell>
          <cell r="AT423">
            <v>1.05</v>
          </cell>
          <cell r="AU423">
            <v>1.03</v>
          </cell>
          <cell r="AV423">
            <v>1.38</v>
          </cell>
          <cell r="AW423">
            <v>246761.16</v>
          </cell>
          <cell r="AY423">
            <v>0.63</v>
          </cell>
          <cell r="AZ423">
            <v>0.34</v>
          </cell>
          <cell r="BA423">
            <v>0.46</v>
          </cell>
          <cell r="BB423">
            <v>83273.19</v>
          </cell>
          <cell r="BD423">
            <v>2.11</v>
          </cell>
          <cell r="BE423">
            <v>1.1499999999999999</v>
          </cell>
          <cell r="BF423">
            <v>1.73</v>
          </cell>
          <cell r="BG423">
            <v>127868.75</v>
          </cell>
          <cell r="BI423">
            <v>1.05</v>
          </cell>
          <cell r="BJ423">
            <v>0.56999999999999995</v>
          </cell>
          <cell r="BK423">
            <v>0.56999999999999995</v>
          </cell>
          <cell r="BL423">
            <v>150965.46</v>
          </cell>
          <cell r="BN423">
            <v>1.58</v>
          </cell>
          <cell r="BO423">
            <v>0.86</v>
          </cell>
          <cell r="BP423">
            <v>1.1499999999999999</v>
          </cell>
          <cell r="BQ423">
            <v>91993.75</v>
          </cell>
          <cell r="BS423">
            <v>1.05</v>
          </cell>
          <cell r="BT423">
            <v>0.56999999999999995</v>
          </cell>
          <cell r="BU423">
            <v>0.56999999999999995</v>
          </cell>
          <cell r="BV423">
            <v>233618.25</v>
          </cell>
          <cell r="BX423">
            <v>1.05</v>
          </cell>
          <cell r="BY423">
            <v>0.56999999999999995</v>
          </cell>
          <cell r="BZ423">
            <v>0.56999999999999995</v>
          </cell>
          <cell r="CA423">
            <v>202386.66</v>
          </cell>
          <cell r="CC423">
            <v>2.11</v>
          </cell>
          <cell r="CD423">
            <v>1.1499999999999999</v>
          </cell>
          <cell r="CE423">
            <v>1.73</v>
          </cell>
          <cell r="CF423">
            <v>153442.5</v>
          </cell>
          <cell r="CH423">
            <v>6204568.0200000005</v>
          </cell>
          <cell r="CJ423">
            <v>6082610.4100000001</v>
          </cell>
        </row>
        <row r="424">
          <cell r="A424" t="str">
            <v>2110000202600</v>
          </cell>
          <cell r="B424" t="str">
            <v>MARION COMM UNIT SCH DIST 2</v>
          </cell>
          <cell r="C424" t="str">
            <v>WILLIAMSON</v>
          </cell>
          <cell r="D424" t="str">
            <v>Unit</v>
          </cell>
          <cell r="E424">
            <v>3857.2</v>
          </cell>
          <cell r="G424">
            <v>1194.6499999999999</v>
          </cell>
          <cell r="H424">
            <v>1535.82</v>
          </cell>
          <cell r="I424">
            <v>2630.47</v>
          </cell>
          <cell r="K424">
            <v>1855.8899999999999</v>
          </cell>
          <cell r="L424">
            <v>1823.81</v>
          </cell>
          <cell r="M424">
            <v>906.65999999999985</v>
          </cell>
          <cell r="N424">
            <v>1094.6499999999999</v>
          </cell>
          <cell r="P424">
            <v>630.88033839461241</v>
          </cell>
          <cell r="Q424">
            <v>563.76966160538745</v>
          </cell>
          <cell r="R424">
            <v>811.04812398042407</v>
          </cell>
          <cell r="S424">
            <v>724.77187601957587</v>
          </cell>
          <cell r="T424">
            <v>578.0715376249633</v>
          </cell>
          <cell r="U424">
            <v>516.57846237503657</v>
          </cell>
          <cell r="W424">
            <v>70.239999999999995</v>
          </cell>
          <cell r="X424">
            <v>69.540000000000006</v>
          </cell>
          <cell r="Y424">
            <v>49.56</v>
          </cell>
          <cell r="Z424">
            <v>12178317.539999999</v>
          </cell>
          <cell r="AB424">
            <v>44.47</v>
          </cell>
          <cell r="AC424">
            <v>2903677.01</v>
          </cell>
          <cell r="AE424">
            <v>9.27</v>
          </cell>
          <cell r="AF424">
            <v>4.53</v>
          </cell>
          <cell r="AG424">
            <v>5.47</v>
          </cell>
          <cell r="AH424">
            <v>1243207.81</v>
          </cell>
          <cell r="AJ424">
            <v>4.12</v>
          </cell>
          <cell r="AK424">
            <v>2.0099999999999998</v>
          </cell>
          <cell r="AL424">
            <v>1.82</v>
          </cell>
          <cell r="AM424">
            <v>509037.17</v>
          </cell>
          <cell r="AO424">
            <v>266.14999999999998</v>
          </cell>
          <cell r="AP424">
            <v>77.849999999999994</v>
          </cell>
          <cell r="AQ424">
            <v>27.35</v>
          </cell>
          <cell r="AR424">
            <v>427622.35</v>
          </cell>
          <cell r="AT424">
            <v>4.12</v>
          </cell>
          <cell r="AU424">
            <v>3.62</v>
          </cell>
          <cell r="AV424">
            <v>4.37</v>
          </cell>
          <cell r="AW424">
            <v>858990.46</v>
          </cell>
          <cell r="AY424">
            <v>2.4700000000000002</v>
          </cell>
          <cell r="AZ424">
            <v>1.2</v>
          </cell>
          <cell r="BA424">
            <v>1.45</v>
          </cell>
          <cell r="BB424">
            <v>298152.96000000002</v>
          </cell>
          <cell r="BD424">
            <v>8.24</v>
          </cell>
          <cell r="BE424">
            <v>4.0199999999999996</v>
          </cell>
          <cell r="BF424">
            <v>5.47</v>
          </cell>
          <cell r="BG424">
            <v>454331.25</v>
          </cell>
          <cell r="BI424">
            <v>4.12</v>
          </cell>
          <cell r="BJ424">
            <v>2.0099999999999998</v>
          </cell>
          <cell r="BK424">
            <v>1.82</v>
          </cell>
          <cell r="BL424">
            <v>548025.30000000005</v>
          </cell>
          <cell r="BN424">
            <v>6.18</v>
          </cell>
          <cell r="BO424">
            <v>3.02</v>
          </cell>
          <cell r="BP424">
            <v>3.64</v>
          </cell>
          <cell r="BQ424">
            <v>329025</v>
          </cell>
          <cell r="BS424">
            <v>4.12</v>
          </cell>
          <cell r="BT424">
            <v>2.0099999999999998</v>
          </cell>
          <cell r="BU424">
            <v>1.82</v>
          </cell>
          <cell r="BV424">
            <v>848066.25</v>
          </cell>
          <cell r="BX424">
            <v>4.12</v>
          </cell>
          <cell r="BY424">
            <v>2.0099999999999998</v>
          </cell>
          <cell r="BZ424">
            <v>1.82</v>
          </cell>
          <cell r="CA424">
            <v>734691.3</v>
          </cell>
          <cell r="CC424">
            <v>8.24</v>
          </cell>
          <cell r="CD424">
            <v>4.0199999999999996</v>
          </cell>
          <cell r="CE424">
            <v>5.47</v>
          </cell>
          <cell r="CF424">
            <v>545197.5</v>
          </cell>
          <cell r="CH424">
            <v>21878341.900000006</v>
          </cell>
          <cell r="CJ424">
            <v>21450719.550000004</v>
          </cell>
        </row>
        <row r="425">
          <cell r="A425" t="str">
            <v>2110000302600</v>
          </cell>
          <cell r="B425" t="str">
            <v>CRAB ORCHARD C U SCH DIST 3</v>
          </cell>
          <cell r="C425" t="str">
            <v>WILLIAMSON</v>
          </cell>
          <cell r="D425" t="str">
            <v>Unit</v>
          </cell>
          <cell r="E425">
            <v>481.21</v>
          </cell>
          <cell r="G425">
            <v>143.14999999999998</v>
          </cell>
          <cell r="H425">
            <v>193.82</v>
          </cell>
          <cell r="I425">
            <v>334.47999999999996</v>
          </cell>
          <cell r="K425">
            <v>225.56</v>
          </cell>
          <cell r="L425">
            <v>221.97999999999996</v>
          </cell>
          <cell r="M425">
            <v>114.99</v>
          </cell>
          <cell r="N425">
            <v>140.66</v>
          </cell>
          <cell r="P425">
            <v>59.342377991332199</v>
          </cell>
          <cell r="Q425">
            <v>83.807622008667778</v>
          </cell>
          <cell r="R425">
            <v>80.34746561145657</v>
          </cell>
          <cell r="S425">
            <v>113.47253438854342</v>
          </cell>
          <cell r="T425">
            <v>58.31015639721123</v>
          </cell>
          <cell r="U425">
            <v>82.349843602788766</v>
          </cell>
          <cell r="W425">
            <v>8.14</v>
          </cell>
          <cell r="X425">
            <v>8.5500000000000007</v>
          </cell>
          <cell r="Y425">
            <v>6.2</v>
          </cell>
          <cell r="Z425">
            <v>1474123.43</v>
          </cell>
          <cell r="AB425">
            <v>5.4</v>
          </cell>
          <cell r="AC425">
            <v>353373.59</v>
          </cell>
          <cell r="AE425">
            <v>1.1200000000000001</v>
          </cell>
          <cell r="AF425">
            <v>0.56999999999999995</v>
          </cell>
          <cell r="AG425">
            <v>0.7</v>
          </cell>
          <cell r="AH425">
            <v>154381.93</v>
          </cell>
          <cell r="AJ425">
            <v>0.5</v>
          </cell>
          <cell r="AK425">
            <v>0.25</v>
          </cell>
          <cell r="AL425">
            <v>0.23</v>
          </cell>
          <cell r="AM425">
            <v>62799.14</v>
          </cell>
          <cell r="AO425">
            <v>32.29</v>
          </cell>
          <cell r="AP425">
            <v>8.2899999999999991</v>
          </cell>
          <cell r="AQ425">
            <v>3.41</v>
          </cell>
          <cell r="AR425">
            <v>50531.94</v>
          </cell>
          <cell r="AT425">
            <v>0.5</v>
          </cell>
          <cell r="AU425">
            <v>0.45</v>
          </cell>
          <cell r="AV425">
            <v>0.56000000000000005</v>
          </cell>
          <cell r="AW425">
            <v>107261.26</v>
          </cell>
          <cell r="AY425">
            <v>0.3</v>
          </cell>
          <cell r="AZ425">
            <v>0.15</v>
          </cell>
          <cell r="BA425">
            <v>0.18</v>
          </cell>
          <cell r="BB425">
            <v>36686.79</v>
          </cell>
          <cell r="BD425">
            <v>1</v>
          </cell>
          <cell r="BE425">
            <v>0.51</v>
          </cell>
          <cell r="BF425">
            <v>0.7</v>
          </cell>
          <cell r="BG425">
            <v>56631.25</v>
          </cell>
          <cell r="BI425">
            <v>0.5</v>
          </cell>
          <cell r="BJ425">
            <v>0.25</v>
          </cell>
          <cell r="BK425">
            <v>0.23</v>
          </cell>
          <cell r="BL425">
            <v>67555.320000000007</v>
          </cell>
          <cell r="BN425">
            <v>0.75</v>
          </cell>
          <cell r="BO425">
            <v>0.38</v>
          </cell>
          <cell r="BP425">
            <v>0.46</v>
          </cell>
          <cell r="BQ425">
            <v>40743.75</v>
          </cell>
          <cell r="BS425">
            <v>0.5</v>
          </cell>
          <cell r="BT425">
            <v>0.25</v>
          </cell>
          <cell r="BU425">
            <v>0.23</v>
          </cell>
          <cell r="BV425">
            <v>104541.5</v>
          </cell>
          <cell r="BX425">
            <v>0.5</v>
          </cell>
          <cell r="BY425">
            <v>0.25</v>
          </cell>
          <cell r="BZ425">
            <v>0.23</v>
          </cell>
          <cell r="CA425">
            <v>90565.72</v>
          </cell>
          <cell r="CC425">
            <v>1</v>
          </cell>
          <cell r="CD425">
            <v>0.51</v>
          </cell>
          <cell r="CE425">
            <v>0.7</v>
          </cell>
          <cell r="CF425">
            <v>67957.5</v>
          </cell>
          <cell r="CH425">
            <v>2667153.1199999996</v>
          </cell>
          <cell r="CJ425">
            <v>2616621.1799999997</v>
          </cell>
        </row>
        <row r="426">
          <cell r="A426" t="str">
            <v>2110000402600</v>
          </cell>
          <cell r="B426" t="str">
            <v>HERRIN C U SCH DIST 4</v>
          </cell>
          <cell r="C426" t="str">
            <v>WILLIAMSON</v>
          </cell>
          <cell r="D426" t="str">
            <v>Unit</v>
          </cell>
          <cell r="E426">
            <v>2393.8000000000002</v>
          </cell>
          <cell r="G426">
            <v>759.16000000000008</v>
          </cell>
          <cell r="H426">
            <v>860.49</v>
          </cell>
          <cell r="I426">
            <v>1616.64</v>
          </cell>
          <cell r="K426">
            <v>1125.6600000000001</v>
          </cell>
          <cell r="L426">
            <v>1107.6600000000001</v>
          </cell>
          <cell r="M426">
            <v>511.99</v>
          </cell>
          <cell r="N426">
            <v>756.15</v>
          </cell>
          <cell r="P426">
            <v>447.03461570839295</v>
          </cell>
          <cell r="Q426">
            <v>312.12538429160713</v>
          </cell>
          <cell r="R426">
            <v>506.70321996801073</v>
          </cell>
          <cell r="S426">
            <v>353.78678003198928</v>
          </cell>
          <cell r="T426">
            <v>445.26216432359621</v>
          </cell>
          <cell r="U426">
            <v>310.88783567640377</v>
          </cell>
          <cell r="W426">
            <v>45.4</v>
          </cell>
          <cell r="X426">
            <v>39.479999999999997</v>
          </cell>
          <cell r="Y426">
            <v>34.69</v>
          </cell>
          <cell r="Z426">
            <v>7720697.8300000001</v>
          </cell>
          <cell r="AB426">
            <v>28.53</v>
          </cell>
          <cell r="AC426">
            <v>1871730.13</v>
          </cell>
          <cell r="AE426">
            <v>5.62</v>
          </cell>
          <cell r="AF426">
            <v>2.5499999999999998</v>
          </cell>
          <cell r="AG426">
            <v>3.78</v>
          </cell>
          <cell r="AH426">
            <v>774383.73</v>
          </cell>
          <cell r="AJ426">
            <v>2.5</v>
          </cell>
          <cell r="AK426">
            <v>1.1299999999999999</v>
          </cell>
          <cell r="AL426">
            <v>1.26</v>
          </cell>
          <cell r="AM426">
            <v>314347.59000000003</v>
          </cell>
          <cell r="AO426">
            <v>168.12</v>
          </cell>
          <cell r="AP426">
            <v>51.910000000000004</v>
          </cell>
          <cell r="AQ426">
            <v>16.97</v>
          </cell>
          <cell r="AR426">
            <v>273267.43</v>
          </cell>
          <cell r="AT426">
            <v>2.5</v>
          </cell>
          <cell r="AU426">
            <v>2.04</v>
          </cell>
          <cell r="AV426">
            <v>3.02</v>
          </cell>
          <cell r="AW426">
            <v>539214.16</v>
          </cell>
          <cell r="AY426">
            <v>1.5</v>
          </cell>
          <cell r="AZ426">
            <v>0.68</v>
          </cell>
          <cell r="BA426">
            <v>1</v>
          </cell>
          <cell r="BB426">
            <v>185180.94</v>
          </cell>
          <cell r="BD426">
            <v>5</v>
          </cell>
          <cell r="BE426">
            <v>2.27</v>
          </cell>
          <cell r="BF426">
            <v>3.78</v>
          </cell>
          <cell r="BG426">
            <v>283156.25</v>
          </cell>
          <cell r="BI426">
            <v>2.5</v>
          </cell>
          <cell r="BJ426">
            <v>1.1299999999999999</v>
          </cell>
          <cell r="BK426">
            <v>1.26</v>
          </cell>
          <cell r="BL426">
            <v>337087.26</v>
          </cell>
          <cell r="BN426">
            <v>3.75</v>
          </cell>
          <cell r="BO426">
            <v>1.7</v>
          </cell>
          <cell r="BP426">
            <v>2.52</v>
          </cell>
          <cell r="BQ426">
            <v>204231.25</v>
          </cell>
          <cell r="BS426">
            <v>2.5</v>
          </cell>
          <cell r="BT426">
            <v>1.1299999999999999</v>
          </cell>
          <cell r="BU426">
            <v>1.26</v>
          </cell>
          <cell r="BV426">
            <v>521640.75</v>
          </cell>
          <cell r="BX426">
            <v>2.5</v>
          </cell>
          <cell r="BY426">
            <v>1.1299999999999999</v>
          </cell>
          <cell r="BZ426">
            <v>1.26</v>
          </cell>
          <cell r="CA426">
            <v>451904.46</v>
          </cell>
          <cell r="CC426">
            <v>5</v>
          </cell>
          <cell r="CD426">
            <v>2.27</v>
          </cell>
          <cell r="CE426">
            <v>3.78</v>
          </cell>
          <cell r="CF426">
            <v>339787.5</v>
          </cell>
          <cell r="CH426">
            <v>13816629.280000001</v>
          </cell>
          <cell r="CJ426">
            <v>13543361.850000001</v>
          </cell>
        </row>
        <row r="427">
          <cell r="A427" t="str">
            <v>2110000502600</v>
          </cell>
          <cell r="B427" t="str">
            <v>CARTERVILLE C U SCH DIST 5</v>
          </cell>
          <cell r="C427" t="str">
            <v>WILLIAMSON</v>
          </cell>
          <cell r="D427" t="str">
            <v>Unit</v>
          </cell>
          <cell r="E427">
            <v>2145.25</v>
          </cell>
          <cell r="G427">
            <v>676</v>
          </cell>
          <cell r="H427">
            <v>844</v>
          </cell>
          <cell r="I427">
            <v>1453</v>
          </cell>
          <cell r="K427">
            <v>1030.75</v>
          </cell>
          <cell r="L427">
            <v>1014.5</v>
          </cell>
          <cell r="M427">
            <v>505.5</v>
          </cell>
          <cell r="N427">
            <v>609</v>
          </cell>
          <cell r="P427">
            <v>245.12541099107563</v>
          </cell>
          <cell r="Q427">
            <v>430.87458900892437</v>
          </cell>
          <cell r="R427">
            <v>306.04415218412402</v>
          </cell>
          <cell r="S427">
            <v>537.95584781587604</v>
          </cell>
          <cell r="T427">
            <v>220.83043682480039</v>
          </cell>
          <cell r="U427">
            <v>388.16956317519964</v>
          </cell>
          <cell r="W427">
            <v>37.880000000000003</v>
          </cell>
          <cell r="X427">
            <v>36.82</v>
          </cell>
          <cell r="Y427">
            <v>26.56</v>
          </cell>
          <cell r="Z427">
            <v>6513512.9800000004</v>
          </cell>
          <cell r="AB427">
            <v>23.79</v>
          </cell>
          <cell r="AC427">
            <v>1553518.55</v>
          </cell>
          <cell r="AE427">
            <v>5.15</v>
          </cell>
          <cell r="AF427">
            <v>2.52</v>
          </cell>
          <cell r="AG427">
            <v>3.04</v>
          </cell>
          <cell r="AH427">
            <v>690956.41</v>
          </cell>
          <cell r="AJ427">
            <v>2.29</v>
          </cell>
          <cell r="AK427">
            <v>1.1200000000000001</v>
          </cell>
          <cell r="AL427">
            <v>1.01</v>
          </cell>
          <cell r="AM427">
            <v>282995.3</v>
          </cell>
          <cell r="AO427">
            <v>143.03</v>
          </cell>
          <cell r="AP427">
            <v>34.450000000000003</v>
          </cell>
          <cell r="AQ427">
            <v>15.21</v>
          </cell>
          <cell r="AR427">
            <v>221146.58</v>
          </cell>
          <cell r="AT427">
            <v>2.29</v>
          </cell>
          <cell r="AU427">
            <v>2.02</v>
          </cell>
          <cell r="AV427">
            <v>2.4300000000000002</v>
          </cell>
          <cell r="AW427">
            <v>478061.64</v>
          </cell>
          <cell r="AY427">
            <v>1.37</v>
          </cell>
          <cell r="AZ427">
            <v>0.67</v>
          </cell>
          <cell r="BA427">
            <v>0.81</v>
          </cell>
          <cell r="BB427">
            <v>165964.04999999999</v>
          </cell>
          <cell r="BD427">
            <v>4.58</v>
          </cell>
          <cell r="BE427">
            <v>2.2400000000000002</v>
          </cell>
          <cell r="BF427">
            <v>3.04</v>
          </cell>
          <cell r="BG427">
            <v>252662.5</v>
          </cell>
          <cell r="BI427">
            <v>2.29</v>
          </cell>
          <cell r="BJ427">
            <v>1.1200000000000001</v>
          </cell>
          <cell r="BK427">
            <v>1.01</v>
          </cell>
          <cell r="BL427">
            <v>304688.28000000003</v>
          </cell>
          <cell r="BN427">
            <v>3.43</v>
          </cell>
          <cell r="BO427">
            <v>1.68</v>
          </cell>
          <cell r="BP427">
            <v>2.0299999999999998</v>
          </cell>
          <cell r="BQ427">
            <v>182962.5</v>
          </cell>
          <cell r="BS427">
            <v>2.29</v>
          </cell>
          <cell r="BT427">
            <v>1.1200000000000001</v>
          </cell>
          <cell r="BU427">
            <v>1.01</v>
          </cell>
          <cell r="BV427">
            <v>471503.5</v>
          </cell>
          <cell r="BX427">
            <v>2.29</v>
          </cell>
          <cell r="BY427">
            <v>1.1200000000000001</v>
          </cell>
          <cell r="BZ427">
            <v>1.01</v>
          </cell>
          <cell r="CA427">
            <v>408469.88</v>
          </cell>
          <cell r="CC427">
            <v>4.58</v>
          </cell>
          <cell r="CD427">
            <v>2.2400000000000002</v>
          </cell>
          <cell r="CE427">
            <v>3.04</v>
          </cell>
          <cell r="CF427">
            <v>303195</v>
          </cell>
          <cell r="CH427">
            <v>11829637.170000002</v>
          </cell>
          <cell r="CJ427">
            <v>11608490.590000002</v>
          </cell>
        </row>
        <row r="428">
          <cell r="A428" t="str">
            <v>2403200102600</v>
          </cell>
          <cell r="B428" t="str">
            <v>COAL CITY C U SCHOOL DISTRICT 1</v>
          </cell>
          <cell r="C428" t="str">
            <v>GRUNDY</v>
          </cell>
          <cell r="D428" t="str">
            <v>Unit</v>
          </cell>
          <cell r="E428">
            <v>2124.75</v>
          </cell>
          <cell r="G428">
            <v>630</v>
          </cell>
          <cell r="H428">
            <v>788.5</v>
          </cell>
          <cell r="I428">
            <v>1467</v>
          </cell>
          <cell r="K428">
            <v>960.75</v>
          </cell>
          <cell r="L428">
            <v>933</v>
          </cell>
          <cell r="M428">
            <v>485.5</v>
          </cell>
          <cell r="N428">
            <v>678.5</v>
          </cell>
          <cell r="P428">
            <v>164.33476394849785</v>
          </cell>
          <cell r="Q428">
            <v>465.66523605150212</v>
          </cell>
          <cell r="R428">
            <v>205.6793037672866</v>
          </cell>
          <cell r="S428">
            <v>582.82069623271343</v>
          </cell>
          <cell r="T428">
            <v>176.98593228421555</v>
          </cell>
          <cell r="U428">
            <v>501.51406771578445</v>
          </cell>
          <cell r="W428">
            <v>34.229999999999997</v>
          </cell>
          <cell r="X428">
            <v>33.590000000000003</v>
          </cell>
          <cell r="Y428">
            <v>28.9</v>
          </cell>
          <cell r="Z428">
            <v>6252677.4400000004</v>
          </cell>
          <cell r="AB428">
            <v>23.19</v>
          </cell>
          <cell r="AC428">
            <v>1523448.93</v>
          </cell>
          <cell r="AE428">
            <v>4.8</v>
          </cell>
          <cell r="AF428">
            <v>2.42</v>
          </cell>
          <cell r="AG428">
            <v>3.39</v>
          </cell>
          <cell r="AH428">
            <v>687848.31</v>
          </cell>
          <cell r="AJ428">
            <v>2.13</v>
          </cell>
          <cell r="AK428">
            <v>1.07</v>
          </cell>
          <cell r="AL428">
            <v>1.1299999999999999</v>
          </cell>
          <cell r="AM428">
            <v>278474.99</v>
          </cell>
          <cell r="AO428">
            <v>137.66999999999996</v>
          </cell>
          <cell r="AP428">
            <v>28.53</v>
          </cell>
          <cell r="AQ428">
            <v>15.06</v>
          </cell>
          <cell r="AR428">
            <v>207480.03</v>
          </cell>
          <cell r="AT428">
            <v>2.13</v>
          </cell>
          <cell r="AU428">
            <v>1.94</v>
          </cell>
          <cell r="AV428">
            <v>2.71</v>
          </cell>
          <cell r="AW428">
            <v>483597.08</v>
          </cell>
          <cell r="AY428">
            <v>1.28</v>
          </cell>
          <cell r="AZ428">
            <v>0.64</v>
          </cell>
          <cell r="BA428">
            <v>0.9</v>
          </cell>
          <cell r="BB428">
            <v>164217.06</v>
          </cell>
          <cell r="BD428">
            <v>4.2699999999999996</v>
          </cell>
          <cell r="BE428">
            <v>2.15</v>
          </cell>
          <cell r="BF428">
            <v>3.39</v>
          </cell>
          <cell r="BG428">
            <v>251381.25</v>
          </cell>
          <cell r="BI428">
            <v>2.13</v>
          </cell>
          <cell r="BJ428">
            <v>1.07</v>
          </cell>
          <cell r="BK428">
            <v>1.1299999999999999</v>
          </cell>
          <cell r="BL428">
            <v>298484.21999999997</v>
          </cell>
          <cell r="BN428">
            <v>3.2</v>
          </cell>
          <cell r="BO428">
            <v>1.61</v>
          </cell>
          <cell r="BP428">
            <v>2.2599999999999998</v>
          </cell>
          <cell r="BQ428">
            <v>181168.75</v>
          </cell>
          <cell r="BS428">
            <v>2.13</v>
          </cell>
          <cell r="BT428">
            <v>1.07</v>
          </cell>
          <cell r="BU428">
            <v>1.1299999999999999</v>
          </cell>
          <cell r="BV428">
            <v>461902.75</v>
          </cell>
          <cell r="BX428">
            <v>2.13</v>
          </cell>
          <cell r="BY428">
            <v>1.07</v>
          </cell>
          <cell r="BZ428">
            <v>1.1299999999999999</v>
          </cell>
          <cell r="CA428">
            <v>400152.62</v>
          </cell>
          <cell r="CC428">
            <v>4.2699999999999996</v>
          </cell>
          <cell r="CD428">
            <v>2.15</v>
          </cell>
          <cell r="CE428">
            <v>3.39</v>
          </cell>
          <cell r="CF428">
            <v>301657.5</v>
          </cell>
          <cell r="CH428">
            <v>11492490.93</v>
          </cell>
          <cell r="CJ428">
            <v>11285010.9</v>
          </cell>
        </row>
        <row r="429">
          <cell r="A429" t="str">
            <v>2403205400200</v>
          </cell>
          <cell r="B429" t="str">
            <v>MORRIS SCHOOL DISTRICT 54</v>
          </cell>
          <cell r="C429" t="str">
            <v>GRUNDY</v>
          </cell>
          <cell r="D429" t="str">
            <v>Elementary</v>
          </cell>
          <cell r="E429">
            <v>1128</v>
          </cell>
          <cell r="G429">
            <v>497</v>
          </cell>
          <cell r="H429">
            <v>612</v>
          </cell>
          <cell r="I429">
            <v>612</v>
          </cell>
          <cell r="K429">
            <v>767</v>
          </cell>
          <cell r="L429">
            <v>748</v>
          </cell>
          <cell r="M429">
            <v>361</v>
          </cell>
          <cell r="N429">
            <v>0</v>
          </cell>
          <cell r="P429">
            <v>243.34625788999097</v>
          </cell>
          <cell r="Q429">
            <v>253.65374211000903</v>
          </cell>
          <cell r="R429">
            <v>299.65374211000898</v>
          </cell>
          <cell r="S429">
            <v>312.34625788999102</v>
          </cell>
          <cell r="T429">
            <v>0</v>
          </cell>
          <cell r="U429">
            <v>0</v>
          </cell>
          <cell r="W429">
            <v>28.9</v>
          </cell>
          <cell r="X429">
            <v>27.47</v>
          </cell>
          <cell r="Y429">
            <v>0</v>
          </cell>
          <cell r="Z429">
            <v>3495334.59</v>
          </cell>
          <cell r="AB429">
            <v>11.27</v>
          </cell>
          <cell r="AC429">
            <v>699066.91</v>
          </cell>
          <cell r="AE429">
            <v>3.83</v>
          </cell>
          <cell r="AF429">
            <v>1.8</v>
          </cell>
          <cell r="AG429">
            <v>0</v>
          </cell>
          <cell r="AH429">
            <v>349099.41</v>
          </cell>
          <cell r="AJ429">
            <v>1.7</v>
          </cell>
          <cell r="AK429">
            <v>0.8</v>
          </cell>
          <cell r="AL429">
            <v>0</v>
          </cell>
          <cell r="AM429">
            <v>155017.5</v>
          </cell>
          <cell r="AO429">
            <v>77.27</v>
          </cell>
          <cell r="AP429">
            <v>24.37</v>
          </cell>
          <cell r="AQ429">
            <v>8</v>
          </cell>
          <cell r="AR429">
            <v>126308.94</v>
          </cell>
          <cell r="AT429">
            <v>1.7</v>
          </cell>
          <cell r="AU429">
            <v>1.44</v>
          </cell>
          <cell r="AV429">
            <v>0</v>
          </cell>
          <cell r="AW429">
            <v>211215.24</v>
          </cell>
          <cell r="AY429">
            <v>1.02</v>
          </cell>
          <cell r="AZ429">
            <v>0.48</v>
          </cell>
          <cell r="BA429">
            <v>0</v>
          </cell>
          <cell r="BB429">
            <v>87349.5</v>
          </cell>
          <cell r="BD429">
            <v>3.4</v>
          </cell>
          <cell r="BE429">
            <v>1.6</v>
          </cell>
          <cell r="BF429">
            <v>0</v>
          </cell>
          <cell r="BG429">
            <v>128125</v>
          </cell>
          <cell r="BI429">
            <v>1.7</v>
          </cell>
          <cell r="BJ429">
            <v>0.8</v>
          </cell>
          <cell r="BK429">
            <v>0</v>
          </cell>
          <cell r="BL429">
            <v>172335</v>
          </cell>
          <cell r="BN429">
            <v>2.5499999999999998</v>
          </cell>
          <cell r="BO429">
            <v>1.2</v>
          </cell>
          <cell r="BP429">
            <v>0</v>
          </cell>
          <cell r="BQ429">
            <v>96093.75</v>
          </cell>
          <cell r="BS429">
            <v>1.7</v>
          </cell>
          <cell r="BT429">
            <v>0.8</v>
          </cell>
          <cell r="BU429">
            <v>0</v>
          </cell>
          <cell r="BV429">
            <v>266687.5</v>
          </cell>
          <cell r="BX429">
            <v>1.7</v>
          </cell>
          <cell r="BY429">
            <v>0.8</v>
          </cell>
          <cell r="BZ429">
            <v>0</v>
          </cell>
          <cell r="CA429">
            <v>231035</v>
          </cell>
          <cell r="CC429">
            <v>3.4</v>
          </cell>
          <cell r="CD429">
            <v>1.6</v>
          </cell>
          <cell r="CE429">
            <v>0</v>
          </cell>
          <cell r="CF429">
            <v>153750</v>
          </cell>
          <cell r="CH429">
            <v>6171418.3400000008</v>
          </cell>
          <cell r="CJ429">
            <v>6045109.4000000004</v>
          </cell>
        </row>
        <row r="430">
          <cell r="A430" t="str">
            <v>2403207301700</v>
          </cell>
          <cell r="B430" t="str">
            <v>GARDNER S WILMINGTON THS DIST 73</v>
          </cell>
          <cell r="C430" t="str">
            <v>GRUNDY</v>
          </cell>
          <cell r="D430" t="str">
            <v>High School</v>
          </cell>
          <cell r="E430">
            <v>192.5</v>
          </cell>
          <cell r="G430">
            <v>0</v>
          </cell>
          <cell r="H430">
            <v>0</v>
          </cell>
          <cell r="I430">
            <v>192.5</v>
          </cell>
          <cell r="K430">
            <v>0</v>
          </cell>
          <cell r="L430">
            <v>0</v>
          </cell>
          <cell r="M430">
            <v>0</v>
          </cell>
          <cell r="N430">
            <v>192.5</v>
          </cell>
          <cell r="P430">
            <v>0</v>
          </cell>
          <cell r="Q430">
            <v>0</v>
          </cell>
          <cell r="R430">
            <v>0</v>
          </cell>
          <cell r="S430">
            <v>0</v>
          </cell>
          <cell r="T430">
            <v>72</v>
          </cell>
          <cell r="U430">
            <v>120.5</v>
          </cell>
          <cell r="W430">
            <v>0</v>
          </cell>
          <cell r="X430">
            <v>0</v>
          </cell>
          <cell r="Y430">
            <v>8.42</v>
          </cell>
          <cell r="Z430">
            <v>596498.06000000006</v>
          </cell>
          <cell r="AB430">
            <v>2.8</v>
          </cell>
          <cell r="AC430">
            <v>198812.79999999999</v>
          </cell>
          <cell r="AE430">
            <v>0</v>
          </cell>
          <cell r="AF430">
            <v>0</v>
          </cell>
          <cell r="AG430">
            <v>0.96</v>
          </cell>
          <cell r="AH430">
            <v>68009.279999999999</v>
          </cell>
          <cell r="AJ430">
            <v>0</v>
          </cell>
          <cell r="AK430">
            <v>0</v>
          </cell>
          <cell r="AL430">
            <v>0.32</v>
          </cell>
          <cell r="AM430">
            <v>22669.759999999998</v>
          </cell>
          <cell r="AO430">
            <v>12.75</v>
          </cell>
          <cell r="AP430">
            <v>3.13</v>
          </cell>
          <cell r="AQ430">
            <v>1.36</v>
          </cell>
          <cell r="AR430">
            <v>19786.62</v>
          </cell>
          <cell r="AT430">
            <v>0</v>
          </cell>
          <cell r="AU430">
            <v>0</v>
          </cell>
          <cell r="AV430">
            <v>0.77</v>
          </cell>
          <cell r="AW430">
            <v>59618.02</v>
          </cell>
          <cell r="AY430">
            <v>0</v>
          </cell>
          <cell r="AZ430">
            <v>0</v>
          </cell>
          <cell r="BA430">
            <v>0.25</v>
          </cell>
          <cell r="BB430">
            <v>14558.25</v>
          </cell>
          <cell r="BD430">
            <v>0</v>
          </cell>
          <cell r="BE430">
            <v>0</v>
          </cell>
          <cell r="BF430">
            <v>0.96</v>
          </cell>
          <cell r="BG430">
            <v>24600</v>
          </cell>
          <cell r="BI430">
            <v>0</v>
          </cell>
          <cell r="BJ430">
            <v>0</v>
          </cell>
          <cell r="BK430">
            <v>0.32</v>
          </cell>
          <cell r="BL430">
            <v>22058.880000000001</v>
          </cell>
          <cell r="BN430">
            <v>0</v>
          </cell>
          <cell r="BO430">
            <v>0</v>
          </cell>
          <cell r="BP430">
            <v>0.64</v>
          </cell>
          <cell r="BQ430">
            <v>16400</v>
          </cell>
          <cell r="BS430">
            <v>0</v>
          </cell>
          <cell r="BT430">
            <v>0</v>
          </cell>
          <cell r="BU430">
            <v>0.32</v>
          </cell>
          <cell r="BV430">
            <v>34136</v>
          </cell>
          <cell r="BX430">
            <v>0</v>
          </cell>
          <cell r="BY430">
            <v>0</v>
          </cell>
          <cell r="BZ430">
            <v>0.32</v>
          </cell>
          <cell r="CA430">
            <v>29572.48</v>
          </cell>
          <cell r="CC430">
            <v>0</v>
          </cell>
          <cell r="CD430">
            <v>0</v>
          </cell>
          <cell r="CE430">
            <v>0.96</v>
          </cell>
          <cell r="CF430">
            <v>29520</v>
          </cell>
          <cell r="CH430">
            <v>1136240.1500000001</v>
          </cell>
          <cell r="CJ430">
            <v>1116453.53</v>
          </cell>
        </row>
        <row r="431">
          <cell r="A431" t="str">
            <v>2403207400300</v>
          </cell>
          <cell r="B431" t="str">
            <v>SOUTH WILMINGTON CONS SCH DIST 74</v>
          </cell>
          <cell r="C431" t="str">
            <v>GRUNDY</v>
          </cell>
          <cell r="D431" t="str">
            <v>Elementary</v>
          </cell>
          <cell r="E431">
            <v>98.62</v>
          </cell>
          <cell r="G431">
            <v>45.480000000000004</v>
          </cell>
          <cell r="H431">
            <v>51.64</v>
          </cell>
          <cell r="I431">
            <v>51.64</v>
          </cell>
          <cell r="K431">
            <v>68.3</v>
          </cell>
          <cell r="L431">
            <v>66.8</v>
          </cell>
          <cell r="M431">
            <v>30.32</v>
          </cell>
          <cell r="N431">
            <v>0</v>
          </cell>
          <cell r="P431">
            <v>7.0242998352553547</v>
          </cell>
          <cell r="Q431">
            <v>38.455700164744648</v>
          </cell>
          <cell r="R431">
            <v>7.9757001647446453</v>
          </cell>
          <cell r="S431">
            <v>43.664299835255356</v>
          </cell>
          <cell r="T431">
            <v>0</v>
          </cell>
          <cell r="U431">
            <v>0</v>
          </cell>
          <cell r="W431">
            <v>2.39</v>
          </cell>
          <cell r="X431">
            <v>2.14</v>
          </cell>
          <cell r="Y431">
            <v>0</v>
          </cell>
          <cell r="Z431">
            <v>280891.71000000002</v>
          </cell>
          <cell r="AB431">
            <v>0.9</v>
          </cell>
          <cell r="AC431">
            <v>56178.34</v>
          </cell>
          <cell r="AE431">
            <v>0.34</v>
          </cell>
          <cell r="AF431">
            <v>0.15</v>
          </cell>
          <cell r="AG431">
            <v>0</v>
          </cell>
          <cell r="AH431">
            <v>30383.43</v>
          </cell>
          <cell r="AJ431">
            <v>0.15</v>
          </cell>
          <cell r="AK431">
            <v>0.06</v>
          </cell>
          <cell r="AL431">
            <v>0</v>
          </cell>
          <cell r="AM431">
            <v>13021.47</v>
          </cell>
          <cell r="AO431">
            <v>6.2600000000000007</v>
          </cell>
          <cell r="AP431">
            <v>1.0499999999999998</v>
          </cell>
          <cell r="AQ431">
            <v>0.69</v>
          </cell>
          <cell r="AR431">
            <v>9138.77</v>
          </cell>
          <cell r="AT431">
            <v>0.15</v>
          </cell>
          <cell r="AU431">
            <v>0.12</v>
          </cell>
          <cell r="AV431">
            <v>0</v>
          </cell>
          <cell r="AW431">
            <v>18161.82</v>
          </cell>
          <cell r="AY431">
            <v>0.09</v>
          </cell>
          <cell r="AZ431">
            <v>0.04</v>
          </cell>
          <cell r="BA431">
            <v>0</v>
          </cell>
          <cell r="BB431">
            <v>7570.29</v>
          </cell>
          <cell r="BD431">
            <v>0.3</v>
          </cell>
          <cell r="BE431">
            <v>0.13</v>
          </cell>
          <cell r="BF431">
            <v>0</v>
          </cell>
          <cell r="BG431">
            <v>11018.75</v>
          </cell>
          <cell r="BI431">
            <v>0.15</v>
          </cell>
          <cell r="BJ431">
            <v>0.06</v>
          </cell>
          <cell r="BK431">
            <v>0</v>
          </cell>
          <cell r="BL431">
            <v>14476.14</v>
          </cell>
          <cell r="BN431">
            <v>0.22</v>
          </cell>
          <cell r="BO431">
            <v>0.1</v>
          </cell>
          <cell r="BP431">
            <v>0</v>
          </cell>
          <cell r="BQ431">
            <v>8200</v>
          </cell>
          <cell r="BS431">
            <v>0.15</v>
          </cell>
          <cell r="BT431">
            <v>0.06</v>
          </cell>
          <cell r="BU431">
            <v>0</v>
          </cell>
          <cell r="BV431">
            <v>22401.75</v>
          </cell>
          <cell r="BX431">
            <v>0.15</v>
          </cell>
          <cell r="BY431">
            <v>0.06</v>
          </cell>
          <cell r="BZ431">
            <v>0</v>
          </cell>
          <cell r="CA431">
            <v>19406.939999999999</v>
          </cell>
          <cell r="CC431">
            <v>0.3</v>
          </cell>
          <cell r="CD431">
            <v>0.13</v>
          </cell>
          <cell r="CE431">
            <v>0</v>
          </cell>
          <cell r="CF431">
            <v>13222.5</v>
          </cell>
          <cell r="CH431">
            <v>504071.91000000003</v>
          </cell>
          <cell r="CJ431">
            <v>494933.14</v>
          </cell>
        </row>
        <row r="432">
          <cell r="A432" t="str">
            <v>2403207500200</v>
          </cell>
          <cell r="B432" t="str">
            <v>BRACEVILLE SCHOOL DIST 75</v>
          </cell>
          <cell r="C432" t="str">
            <v>GRUNDY</v>
          </cell>
          <cell r="D432" t="str">
            <v>Elementary</v>
          </cell>
          <cell r="E432">
            <v>128.36000000000001</v>
          </cell>
          <cell r="G432">
            <v>53.81</v>
          </cell>
          <cell r="H432">
            <v>71.64</v>
          </cell>
          <cell r="I432">
            <v>71.64</v>
          </cell>
          <cell r="K432">
            <v>80.539999999999992</v>
          </cell>
          <cell r="L432">
            <v>77.63</v>
          </cell>
          <cell r="M432">
            <v>47.82</v>
          </cell>
          <cell r="N432">
            <v>0</v>
          </cell>
          <cell r="P432">
            <v>30.454444001594258</v>
          </cell>
          <cell r="Q432">
            <v>23.355555998405745</v>
          </cell>
          <cell r="R432">
            <v>40.545555998405739</v>
          </cell>
          <cell r="S432">
            <v>31.094444001594262</v>
          </cell>
          <cell r="T432">
            <v>0</v>
          </cell>
          <cell r="U432">
            <v>0</v>
          </cell>
          <cell r="W432">
            <v>3.19</v>
          </cell>
          <cell r="X432">
            <v>3.27</v>
          </cell>
          <cell r="Y432">
            <v>0</v>
          </cell>
          <cell r="Z432">
            <v>400565.22</v>
          </cell>
          <cell r="AB432">
            <v>1.29</v>
          </cell>
          <cell r="AC432">
            <v>80113.039999999994</v>
          </cell>
          <cell r="AE432">
            <v>0.4</v>
          </cell>
          <cell r="AF432">
            <v>0.23</v>
          </cell>
          <cell r="AG432">
            <v>0</v>
          </cell>
          <cell r="AH432">
            <v>39064.410000000003</v>
          </cell>
          <cell r="AJ432">
            <v>0.17</v>
          </cell>
          <cell r="AK432">
            <v>0.1</v>
          </cell>
          <cell r="AL432">
            <v>0</v>
          </cell>
          <cell r="AM432">
            <v>16741.89</v>
          </cell>
          <cell r="AO432">
            <v>8.81</v>
          </cell>
          <cell r="AP432">
            <v>2.65</v>
          </cell>
          <cell r="AQ432">
            <v>0.91</v>
          </cell>
          <cell r="AR432">
            <v>14245.25</v>
          </cell>
          <cell r="AT432">
            <v>0.17</v>
          </cell>
          <cell r="AU432">
            <v>0.19</v>
          </cell>
          <cell r="AV432">
            <v>0</v>
          </cell>
          <cell r="AW432">
            <v>24215.759999999998</v>
          </cell>
          <cell r="AY432">
            <v>0.1</v>
          </cell>
          <cell r="AZ432">
            <v>0.06</v>
          </cell>
          <cell r="BA432">
            <v>0</v>
          </cell>
          <cell r="BB432">
            <v>9317.2800000000007</v>
          </cell>
          <cell r="BD432">
            <v>0.35</v>
          </cell>
          <cell r="BE432">
            <v>0.21</v>
          </cell>
          <cell r="BF432">
            <v>0</v>
          </cell>
          <cell r="BG432">
            <v>14350</v>
          </cell>
          <cell r="BI432">
            <v>0.17</v>
          </cell>
          <cell r="BJ432">
            <v>0.1</v>
          </cell>
          <cell r="BK432">
            <v>0</v>
          </cell>
          <cell r="BL432">
            <v>18612.18</v>
          </cell>
          <cell r="BN432">
            <v>0.26</v>
          </cell>
          <cell r="BO432">
            <v>0.15</v>
          </cell>
          <cell r="BP432">
            <v>0</v>
          </cell>
          <cell r="BQ432">
            <v>10506.25</v>
          </cell>
          <cell r="BS432">
            <v>0.17</v>
          </cell>
          <cell r="BT432">
            <v>0.1</v>
          </cell>
          <cell r="BU432">
            <v>0</v>
          </cell>
          <cell r="BV432">
            <v>28802.25</v>
          </cell>
          <cell r="BX432">
            <v>0.17</v>
          </cell>
          <cell r="BY432">
            <v>0.1</v>
          </cell>
          <cell r="BZ432">
            <v>0</v>
          </cell>
          <cell r="CA432">
            <v>24951.78</v>
          </cell>
          <cell r="CC432">
            <v>0.35</v>
          </cell>
          <cell r="CD432">
            <v>0.21</v>
          </cell>
          <cell r="CE432">
            <v>0</v>
          </cell>
          <cell r="CF432">
            <v>17220</v>
          </cell>
          <cell r="CH432">
            <v>698705.31</v>
          </cell>
          <cell r="CJ432">
            <v>684460.06</v>
          </cell>
        </row>
        <row r="433">
          <cell r="A433" t="str">
            <v>2403210101600</v>
          </cell>
          <cell r="B433" t="str">
            <v>MORRIS COMM HIGH SCH DIST 101</v>
          </cell>
          <cell r="C433" t="str">
            <v>GRUNDY</v>
          </cell>
          <cell r="D433" t="str">
            <v>High School</v>
          </cell>
          <cell r="E433">
            <v>910.5</v>
          </cell>
          <cell r="G433">
            <v>0</v>
          </cell>
          <cell r="H433">
            <v>0</v>
          </cell>
          <cell r="I433">
            <v>910.5</v>
          </cell>
          <cell r="K433">
            <v>0</v>
          </cell>
          <cell r="L433">
            <v>0</v>
          </cell>
          <cell r="M433">
            <v>0</v>
          </cell>
          <cell r="N433">
            <v>910.5</v>
          </cell>
          <cell r="P433">
            <v>0</v>
          </cell>
          <cell r="Q433">
            <v>0</v>
          </cell>
          <cell r="R433">
            <v>0</v>
          </cell>
          <cell r="S433">
            <v>0</v>
          </cell>
          <cell r="T433">
            <v>291</v>
          </cell>
          <cell r="U433">
            <v>619.5</v>
          </cell>
          <cell r="W433">
            <v>0</v>
          </cell>
          <cell r="X433">
            <v>0</v>
          </cell>
          <cell r="Y433">
            <v>39.33</v>
          </cell>
          <cell r="Z433">
            <v>2786255.19</v>
          </cell>
          <cell r="AB433">
            <v>13.1</v>
          </cell>
          <cell r="AC433">
            <v>928658.85</v>
          </cell>
          <cell r="AE433">
            <v>0</v>
          </cell>
          <cell r="AF433">
            <v>0</v>
          </cell>
          <cell r="AG433">
            <v>4.55</v>
          </cell>
          <cell r="AH433">
            <v>322335.65000000002</v>
          </cell>
          <cell r="AJ433">
            <v>0</v>
          </cell>
          <cell r="AK433">
            <v>0</v>
          </cell>
          <cell r="AL433">
            <v>1.51</v>
          </cell>
          <cell r="AM433">
            <v>106972.93</v>
          </cell>
          <cell r="AO433">
            <v>59.699999999999996</v>
          </cell>
          <cell r="AP433">
            <v>14.400000000000002</v>
          </cell>
          <cell r="AQ433">
            <v>6.45</v>
          </cell>
          <cell r="AR433">
            <v>92378.74</v>
          </cell>
          <cell r="AT433">
            <v>0</v>
          </cell>
          <cell r="AU433">
            <v>0</v>
          </cell>
          <cell r="AV433">
            <v>3.64</v>
          </cell>
          <cell r="AW433">
            <v>281830.64</v>
          </cell>
          <cell r="AY433">
            <v>0</v>
          </cell>
          <cell r="AZ433">
            <v>0</v>
          </cell>
          <cell r="BA433">
            <v>1.21</v>
          </cell>
          <cell r="BB433">
            <v>70461.929999999993</v>
          </cell>
          <cell r="BD433">
            <v>0</v>
          </cell>
          <cell r="BE433">
            <v>0</v>
          </cell>
          <cell r="BF433">
            <v>4.55</v>
          </cell>
          <cell r="BG433">
            <v>116593.75</v>
          </cell>
          <cell r="BI433">
            <v>0</v>
          </cell>
          <cell r="BJ433">
            <v>0</v>
          </cell>
          <cell r="BK433">
            <v>1.51</v>
          </cell>
          <cell r="BL433">
            <v>104090.34</v>
          </cell>
          <cell r="BN433">
            <v>0</v>
          </cell>
          <cell r="BO433">
            <v>0</v>
          </cell>
          <cell r="BP433">
            <v>3.03</v>
          </cell>
          <cell r="BQ433">
            <v>77643.75</v>
          </cell>
          <cell r="BS433">
            <v>0</v>
          </cell>
          <cell r="BT433">
            <v>0</v>
          </cell>
          <cell r="BU433">
            <v>1.51</v>
          </cell>
          <cell r="BV433">
            <v>161079.25</v>
          </cell>
          <cell r="BX433">
            <v>0</v>
          </cell>
          <cell r="BY433">
            <v>0</v>
          </cell>
          <cell r="BZ433">
            <v>1.51</v>
          </cell>
          <cell r="CA433">
            <v>139545.14000000001</v>
          </cell>
          <cell r="CC433">
            <v>0</v>
          </cell>
          <cell r="CD433">
            <v>0</v>
          </cell>
          <cell r="CE433">
            <v>4.55</v>
          </cell>
          <cell r="CF433">
            <v>139912.5</v>
          </cell>
          <cell r="CH433">
            <v>5327758.6599999992</v>
          </cell>
          <cell r="CJ433">
            <v>5235379.919999999</v>
          </cell>
        </row>
        <row r="434">
          <cell r="A434" t="str">
            <v>2403211101600</v>
          </cell>
          <cell r="B434" t="str">
            <v>MINOOKA COMM H S DISTRICT 111</v>
          </cell>
          <cell r="C434" t="str">
            <v>GRUNDY</v>
          </cell>
          <cell r="D434" t="str">
            <v>High School</v>
          </cell>
          <cell r="E434">
            <v>2776</v>
          </cell>
          <cell r="G434">
            <v>0</v>
          </cell>
          <cell r="H434">
            <v>0</v>
          </cell>
          <cell r="I434">
            <v>2776</v>
          </cell>
          <cell r="K434">
            <v>0</v>
          </cell>
          <cell r="L434">
            <v>0</v>
          </cell>
          <cell r="M434">
            <v>0</v>
          </cell>
          <cell r="N434">
            <v>2776</v>
          </cell>
          <cell r="P434">
            <v>0</v>
          </cell>
          <cell r="Q434">
            <v>0</v>
          </cell>
          <cell r="R434">
            <v>0</v>
          </cell>
          <cell r="S434">
            <v>0</v>
          </cell>
          <cell r="T434">
            <v>470</v>
          </cell>
          <cell r="U434">
            <v>2306</v>
          </cell>
          <cell r="W434">
            <v>0</v>
          </cell>
          <cell r="X434">
            <v>0</v>
          </cell>
          <cell r="Y434">
            <v>115.74</v>
          </cell>
          <cell r="Z434">
            <v>8199368.8200000003</v>
          </cell>
          <cell r="AB434">
            <v>38.57</v>
          </cell>
          <cell r="AC434">
            <v>2732849.62</v>
          </cell>
          <cell r="AE434">
            <v>0</v>
          </cell>
          <cell r="AF434">
            <v>0</v>
          </cell>
          <cell r="AG434">
            <v>13.88</v>
          </cell>
          <cell r="AH434">
            <v>983300.84</v>
          </cell>
          <cell r="AJ434">
            <v>0</v>
          </cell>
          <cell r="AK434">
            <v>0</v>
          </cell>
          <cell r="AL434">
            <v>4.62</v>
          </cell>
          <cell r="AM434">
            <v>327294.65999999997</v>
          </cell>
          <cell r="AO434">
            <v>176.51</v>
          </cell>
          <cell r="AP434">
            <v>32.340000000000003</v>
          </cell>
          <cell r="AQ434">
            <v>19.68</v>
          </cell>
          <cell r="AR434">
            <v>261082.8</v>
          </cell>
          <cell r="AT434">
            <v>0</v>
          </cell>
          <cell r="AU434">
            <v>0</v>
          </cell>
          <cell r="AV434">
            <v>11.1</v>
          </cell>
          <cell r="AW434">
            <v>859428.6</v>
          </cell>
          <cell r="AY434">
            <v>0</v>
          </cell>
          <cell r="AZ434">
            <v>0</v>
          </cell>
          <cell r="BA434">
            <v>3.7</v>
          </cell>
          <cell r="BB434">
            <v>215462.1</v>
          </cell>
          <cell r="BD434">
            <v>0</v>
          </cell>
          <cell r="BE434">
            <v>0</v>
          </cell>
          <cell r="BF434">
            <v>13.88</v>
          </cell>
          <cell r="BG434">
            <v>355675</v>
          </cell>
          <cell r="BI434">
            <v>0</v>
          </cell>
          <cell r="BJ434">
            <v>0</v>
          </cell>
          <cell r="BK434">
            <v>4.62</v>
          </cell>
          <cell r="BL434">
            <v>318475.08</v>
          </cell>
          <cell r="BN434">
            <v>0</v>
          </cell>
          <cell r="BO434">
            <v>0</v>
          </cell>
          <cell r="BP434">
            <v>9.25</v>
          </cell>
          <cell r="BQ434">
            <v>237031.25</v>
          </cell>
          <cell r="BS434">
            <v>0</v>
          </cell>
          <cell r="BT434">
            <v>0</v>
          </cell>
          <cell r="BU434">
            <v>4.62</v>
          </cell>
          <cell r="BV434">
            <v>492838.5</v>
          </cell>
          <cell r="BX434">
            <v>0</v>
          </cell>
          <cell r="BY434">
            <v>0</v>
          </cell>
          <cell r="BZ434">
            <v>4.62</v>
          </cell>
          <cell r="CA434">
            <v>426952.68</v>
          </cell>
          <cell r="CC434">
            <v>0</v>
          </cell>
          <cell r="CD434">
            <v>0</v>
          </cell>
          <cell r="CE434">
            <v>13.88</v>
          </cell>
          <cell r="CF434">
            <v>426810</v>
          </cell>
          <cell r="CH434">
            <v>15836569.950000001</v>
          </cell>
          <cell r="CJ434">
            <v>15575487.15</v>
          </cell>
        </row>
        <row r="435">
          <cell r="A435" t="str">
            <v>2403220100400</v>
          </cell>
          <cell r="B435" t="str">
            <v>MINOOKA COMM CONS S DIST 201</v>
          </cell>
          <cell r="C435" t="str">
            <v>GRUNDY</v>
          </cell>
          <cell r="D435" t="str">
            <v>Elementary</v>
          </cell>
          <cell r="E435">
            <v>4521</v>
          </cell>
          <cell r="G435">
            <v>1941.5</v>
          </cell>
          <cell r="H435">
            <v>2535</v>
          </cell>
          <cell r="I435">
            <v>2535</v>
          </cell>
          <cell r="K435">
            <v>3055.5</v>
          </cell>
          <cell r="L435">
            <v>3011</v>
          </cell>
          <cell r="M435">
            <v>1465.5</v>
          </cell>
          <cell r="N435">
            <v>0</v>
          </cell>
          <cell r="P435">
            <v>404.65084329275101</v>
          </cell>
          <cell r="Q435">
            <v>1536.849156707249</v>
          </cell>
          <cell r="R435">
            <v>528.34915670724899</v>
          </cell>
          <cell r="S435">
            <v>2006.650843292751</v>
          </cell>
          <cell r="T435">
            <v>0</v>
          </cell>
          <cell r="U435">
            <v>0</v>
          </cell>
          <cell r="W435">
            <v>103.81</v>
          </cell>
          <cell r="X435">
            <v>106.68</v>
          </cell>
          <cell r="Y435">
            <v>0</v>
          </cell>
          <cell r="Z435">
            <v>13051853.43</v>
          </cell>
          <cell r="AB435">
            <v>42.09</v>
          </cell>
          <cell r="AC435">
            <v>2610370.6800000002</v>
          </cell>
          <cell r="AE435">
            <v>15.27</v>
          </cell>
          <cell r="AF435">
            <v>7.32</v>
          </cell>
          <cell r="AG435">
            <v>0</v>
          </cell>
          <cell r="AH435">
            <v>1400738.13</v>
          </cell>
          <cell r="AJ435">
            <v>6.79</v>
          </cell>
          <cell r="AK435">
            <v>3.25</v>
          </cell>
          <cell r="AL435">
            <v>0</v>
          </cell>
          <cell r="AM435">
            <v>622550.28</v>
          </cell>
          <cell r="AO435">
            <v>291.23</v>
          </cell>
          <cell r="AP435">
            <v>58.67</v>
          </cell>
          <cell r="AQ435">
            <v>32.06</v>
          </cell>
          <cell r="AR435">
            <v>436975.28</v>
          </cell>
          <cell r="AT435">
            <v>6.79</v>
          </cell>
          <cell r="AU435">
            <v>5.86</v>
          </cell>
          <cell r="AV435">
            <v>0</v>
          </cell>
          <cell r="AW435">
            <v>850914.9</v>
          </cell>
          <cell r="AY435">
            <v>4.07</v>
          </cell>
          <cell r="AZ435">
            <v>1.95</v>
          </cell>
          <cell r="BA435">
            <v>0</v>
          </cell>
          <cell r="BB435">
            <v>350562.66</v>
          </cell>
          <cell r="BD435">
            <v>13.58</v>
          </cell>
          <cell r="BE435">
            <v>6.51</v>
          </cell>
          <cell r="BF435">
            <v>0</v>
          </cell>
          <cell r="BG435">
            <v>514806.25</v>
          </cell>
          <cell r="BI435">
            <v>6.79</v>
          </cell>
          <cell r="BJ435">
            <v>3.25</v>
          </cell>
          <cell r="BK435">
            <v>0</v>
          </cell>
          <cell r="BL435">
            <v>692097.36</v>
          </cell>
          <cell r="BN435">
            <v>10.18</v>
          </cell>
          <cell r="BO435">
            <v>4.88</v>
          </cell>
          <cell r="BP435">
            <v>0</v>
          </cell>
          <cell r="BQ435">
            <v>385912.5</v>
          </cell>
          <cell r="BS435">
            <v>6.79</v>
          </cell>
          <cell r="BT435">
            <v>3.25</v>
          </cell>
          <cell r="BU435">
            <v>0</v>
          </cell>
          <cell r="BV435">
            <v>1071017</v>
          </cell>
          <cell r="BX435">
            <v>6.79</v>
          </cell>
          <cell r="BY435">
            <v>3.25</v>
          </cell>
          <cell r="BZ435">
            <v>0</v>
          </cell>
          <cell r="CA435">
            <v>927836.56</v>
          </cell>
          <cell r="CC435">
            <v>13.58</v>
          </cell>
          <cell r="CD435">
            <v>6.51</v>
          </cell>
          <cell r="CE435">
            <v>0</v>
          </cell>
          <cell r="CF435">
            <v>617767.5</v>
          </cell>
          <cell r="CH435">
            <v>23533402.529999997</v>
          </cell>
          <cell r="CJ435">
            <v>23096427.249999996</v>
          </cell>
        </row>
        <row r="436">
          <cell r="A436" t="str">
            <v>2404701801600</v>
          </cell>
          <cell r="B436" t="str">
            <v>NEWARK COMM H S DIST 18</v>
          </cell>
          <cell r="C436" t="str">
            <v>KENDALL</v>
          </cell>
          <cell r="D436" t="str">
            <v>High School</v>
          </cell>
          <cell r="E436">
            <v>171.82</v>
          </cell>
          <cell r="G436">
            <v>0</v>
          </cell>
          <cell r="H436">
            <v>0</v>
          </cell>
          <cell r="I436">
            <v>171.82</v>
          </cell>
          <cell r="K436">
            <v>0</v>
          </cell>
          <cell r="L436">
            <v>0</v>
          </cell>
          <cell r="M436">
            <v>0</v>
          </cell>
          <cell r="N436">
            <v>171.82</v>
          </cell>
          <cell r="P436">
            <v>0</v>
          </cell>
          <cell r="Q436">
            <v>0</v>
          </cell>
          <cell r="R436">
            <v>0</v>
          </cell>
          <cell r="S436">
            <v>0</v>
          </cell>
          <cell r="T436">
            <v>32.33</v>
          </cell>
          <cell r="U436">
            <v>139.49</v>
          </cell>
          <cell r="W436">
            <v>0</v>
          </cell>
          <cell r="X436">
            <v>0</v>
          </cell>
          <cell r="Y436">
            <v>7.19</v>
          </cell>
          <cell r="Z436">
            <v>509361.17</v>
          </cell>
          <cell r="AB436">
            <v>2.39</v>
          </cell>
          <cell r="AC436">
            <v>169770.07</v>
          </cell>
          <cell r="AE436">
            <v>0</v>
          </cell>
          <cell r="AF436">
            <v>0</v>
          </cell>
          <cell r="AG436">
            <v>0.85</v>
          </cell>
          <cell r="AH436">
            <v>60216.55</v>
          </cell>
          <cell r="AJ436">
            <v>0</v>
          </cell>
          <cell r="AK436">
            <v>0</v>
          </cell>
          <cell r="AL436">
            <v>0.28000000000000003</v>
          </cell>
          <cell r="AM436">
            <v>19836.04</v>
          </cell>
          <cell r="AO436">
            <v>10.93</v>
          </cell>
          <cell r="AP436">
            <v>1.98</v>
          </cell>
          <cell r="AQ436">
            <v>1.21</v>
          </cell>
          <cell r="AR436">
            <v>16135.65</v>
          </cell>
          <cell r="AT436">
            <v>0</v>
          </cell>
          <cell r="AU436">
            <v>0</v>
          </cell>
          <cell r="AV436">
            <v>0.68</v>
          </cell>
          <cell r="AW436">
            <v>52649.68</v>
          </cell>
          <cell r="AY436">
            <v>0</v>
          </cell>
          <cell r="AZ436">
            <v>0</v>
          </cell>
          <cell r="BA436">
            <v>0.22</v>
          </cell>
          <cell r="BB436">
            <v>12811.26</v>
          </cell>
          <cell r="BD436">
            <v>0</v>
          </cell>
          <cell r="BE436">
            <v>0</v>
          </cell>
          <cell r="BF436">
            <v>0.85</v>
          </cell>
          <cell r="BG436">
            <v>21781.25</v>
          </cell>
          <cell r="BI436">
            <v>0</v>
          </cell>
          <cell r="BJ436">
            <v>0</v>
          </cell>
          <cell r="BK436">
            <v>0.28000000000000003</v>
          </cell>
          <cell r="BL436">
            <v>19301.52</v>
          </cell>
          <cell r="BN436">
            <v>0</v>
          </cell>
          <cell r="BO436">
            <v>0</v>
          </cell>
          <cell r="BP436">
            <v>0.56999999999999995</v>
          </cell>
          <cell r="BQ436">
            <v>14606.25</v>
          </cell>
          <cell r="BS436">
            <v>0</v>
          </cell>
          <cell r="BT436">
            <v>0</v>
          </cell>
          <cell r="BU436">
            <v>0.28000000000000003</v>
          </cell>
          <cell r="BV436">
            <v>29869</v>
          </cell>
          <cell r="BX436">
            <v>0</v>
          </cell>
          <cell r="BY436">
            <v>0</v>
          </cell>
          <cell r="BZ436">
            <v>0.28000000000000003</v>
          </cell>
          <cell r="CA436">
            <v>25875.919999999998</v>
          </cell>
          <cell r="CC436">
            <v>0</v>
          </cell>
          <cell r="CD436">
            <v>0</v>
          </cell>
          <cell r="CE436">
            <v>0.85</v>
          </cell>
          <cell r="CF436">
            <v>26137.5</v>
          </cell>
          <cell r="CH436">
            <v>978351.86000000022</v>
          </cell>
          <cell r="CJ436">
            <v>962216.2100000002</v>
          </cell>
        </row>
        <row r="437">
          <cell r="A437" t="str">
            <v>2404706600400</v>
          </cell>
          <cell r="B437" t="str">
            <v>NEWARK COMM CONS SCH DIST 66</v>
          </cell>
          <cell r="C437" t="str">
            <v>KENDALL</v>
          </cell>
          <cell r="D437" t="str">
            <v>Elementary</v>
          </cell>
          <cell r="E437">
            <v>262.25</v>
          </cell>
          <cell r="G437">
            <v>117.5</v>
          </cell>
          <cell r="H437">
            <v>143</v>
          </cell>
          <cell r="I437">
            <v>143</v>
          </cell>
          <cell r="K437">
            <v>170.75</v>
          </cell>
          <cell r="L437">
            <v>169</v>
          </cell>
          <cell r="M437">
            <v>91.5</v>
          </cell>
          <cell r="N437">
            <v>0</v>
          </cell>
          <cell r="P437">
            <v>27.514395393474089</v>
          </cell>
          <cell r="Q437">
            <v>89.985604606525911</v>
          </cell>
          <cell r="R437">
            <v>33.485604606525911</v>
          </cell>
          <cell r="S437">
            <v>109.51439539347409</v>
          </cell>
          <cell r="T437">
            <v>0</v>
          </cell>
          <cell r="U437">
            <v>0</v>
          </cell>
          <cell r="W437">
            <v>6.33</v>
          </cell>
          <cell r="X437">
            <v>6.05</v>
          </cell>
          <cell r="Y437">
            <v>0</v>
          </cell>
          <cell r="Z437">
            <v>767646.66</v>
          </cell>
          <cell r="AB437">
            <v>2.4700000000000002</v>
          </cell>
          <cell r="AC437">
            <v>153529.32999999999</v>
          </cell>
          <cell r="AE437">
            <v>0.85</v>
          </cell>
          <cell r="AF437">
            <v>0.45</v>
          </cell>
          <cell r="AG437">
            <v>0</v>
          </cell>
          <cell r="AH437">
            <v>80609.100000000006</v>
          </cell>
          <cell r="AJ437">
            <v>0.37</v>
          </cell>
          <cell r="AK437">
            <v>0.2</v>
          </cell>
          <cell r="AL437">
            <v>0</v>
          </cell>
          <cell r="AM437">
            <v>35343.99</v>
          </cell>
          <cell r="AO437">
            <v>17.059999999999999</v>
          </cell>
          <cell r="AP437">
            <v>3.37</v>
          </cell>
          <cell r="AQ437">
            <v>1.85</v>
          </cell>
          <cell r="AR437">
            <v>25503.72</v>
          </cell>
          <cell r="AT437">
            <v>0.37</v>
          </cell>
          <cell r="AU437">
            <v>0.36</v>
          </cell>
          <cell r="AV437">
            <v>0</v>
          </cell>
          <cell r="AW437">
            <v>49104.18</v>
          </cell>
          <cell r="AY437">
            <v>0.22</v>
          </cell>
          <cell r="AZ437">
            <v>0.12</v>
          </cell>
          <cell r="BA437">
            <v>0</v>
          </cell>
          <cell r="BB437">
            <v>19799.22</v>
          </cell>
          <cell r="BD437">
            <v>0.75</v>
          </cell>
          <cell r="BE437">
            <v>0.4</v>
          </cell>
          <cell r="BF437">
            <v>0</v>
          </cell>
          <cell r="BG437">
            <v>29468.75</v>
          </cell>
          <cell r="BI437">
            <v>0.37</v>
          </cell>
          <cell r="BJ437">
            <v>0.2</v>
          </cell>
          <cell r="BK437">
            <v>0</v>
          </cell>
          <cell r="BL437">
            <v>39292.379999999997</v>
          </cell>
          <cell r="BN437">
            <v>0.56000000000000005</v>
          </cell>
          <cell r="BO437">
            <v>0.3</v>
          </cell>
          <cell r="BP437">
            <v>0</v>
          </cell>
          <cell r="BQ437">
            <v>22037.5</v>
          </cell>
          <cell r="BS437">
            <v>0.37</v>
          </cell>
          <cell r="BT437">
            <v>0.2</v>
          </cell>
          <cell r="BU437">
            <v>0</v>
          </cell>
          <cell r="BV437">
            <v>60804.75</v>
          </cell>
          <cell r="BX437">
            <v>0.37</v>
          </cell>
          <cell r="BY437">
            <v>0.2</v>
          </cell>
          <cell r="BZ437">
            <v>0</v>
          </cell>
          <cell r="CA437">
            <v>52675.98</v>
          </cell>
          <cell r="CC437">
            <v>0.75</v>
          </cell>
          <cell r="CD437">
            <v>0.4</v>
          </cell>
          <cell r="CE437">
            <v>0</v>
          </cell>
          <cell r="CF437">
            <v>35362.5</v>
          </cell>
          <cell r="CH437">
            <v>1371178.0599999998</v>
          </cell>
          <cell r="CJ437">
            <v>1345674.3399999999</v>
          </cell>
        </row>
        <row r="438">
          <cell r="A438" t="str">
            <v>2404708802600</v>
          </cell>
          <cell r="B438" t="str">
            <v>PLANO COMM UNIT SCHOOL DIST 88</v>
          </cell>
          <cell r="C438" t="str">
            <v>KENDALL</v>
          </cell>
          <cell r="D438" t="str">
            <v>Unit</v>
          </cell>
          <cell r="E438">
            <v>2320.5</v>
          </cell>
          <cell r="G438">
            <v>678.5</v>
          </cell>
          <cell r="H438">
            <v>914</v>
          </cell>
          <cell r="I438">
            <v>1621.5</v>
          </cell>
          <cell r="K438">
            <v>1080.5</v>
          </cell>
          <cell r="L438">
            <v>1060</v>
          </cell>
          <cell r="M438">
            <v>532.5</v>
          </cell>
          <cell r="N438">
            <v>707.5</v>
          </cell>
          <cell r="P438">
            <v>361.375</v>
          </cell>
          <cell r="Q438">
            <v>317.125</v>
          </cell>
          <cell r="R438">
            <v>486.804347826087</v>
          </cell>
          <cell r="S438">
            <v>427.195652173913</v>
          </cell>
          <cell r="T438">
            <v>376.82065217391306</v>
          </cell>
          <cell r="U438">
            <v>330.67934782608694</v>
          </cell>
          <cell r="W438">
            <v>39.94</v>
          </cell>
          <cell r="X438">
            <v>41.42</v>
          </cell>
          <cell r="Y438">
            <v>32.06</v>
          </cell>
          <cell r="Z438">
            <v>7316116.0999999996</v>
          </cell>
          <cell r="AB438">
            <v>26.95</v>
          </cell>
          <cell r="AC438">
            <v>1765977.72</v>
          </cell>
          <cell r="AE438">
            <v>5.4</v>
          </cell>
          <cell r="AF438">
            <v>2.66</v>
          </cell>
          <cell r="AG438">
            <v>3.53</v>
          </cell>
          <cell r="AH438">
            <v>749852.21</v>
          </cell>
          <cell r="AJ438">
            <v>2.4</v>
          </cell>
          <cell r="AK438">
            <v>1.18</v>
          </cell>
          <cell r="AL438">
            <v>1.17</v>
          </cell>
          <cell r="AM438">
            <v>304871.37</v>
          </cell>
          <cell r="AO438">
            <v>159.80000000000001</v>
          </cell>
          <cell r="AP438">
            <v>58.34</v>
          </cell>
          <cell r="AQ438">
            <v>16.45</v>
          </cell>
          <cell r="AR438">
            <v>270742</v>
          </cell>
          <cell r="AT438">
            <v>2.4</v>
          </cell>
          <cell r="AU438">
            <v>2.13</v>
          </cell>
          <cell r="AV438">
            <v>2.83</v>
          </cell>
          <cell r="AW438">
            <v>523830.56</v>
          </cell>
          <cell r="AY438">
            <v>1.44</v>
          </cell>
          <cell r="AZ438">
            <v>0.71</v>
          </cell>
          <cell r="BA438">
            <v>0.94</v>
          </cell>
          <cell r="BB438">
            <v>179939.97</v>
          </cell>
          <cell r="BD438">
            <v>4.8</v>
          </cell>
          <cell r="BE438">
            <v>2.36</v>
          </cell>
          <cell r="BF438">
            <v>3.53</v>
          </cell>
          <cell r="BG438">
            <v>273931.25</v>
          </cell>
          <cell r="BI438">
            <v>2.4</v>
          </cell>
          <cell r="BJ438">
            <v>1.18</v>
          </cell>
          <cell r="BK438">
            <v>1.17</v>
          </cell>
          <cell r="BL438">
            <v>327436.5</v>
          </cell>
          <cell r="BN438">
            <v>3.6</v>
          </cell>
          <cell r="BO438">
            <v>1.77</v>
          </cell>
          <cell r="BP438">
            <v>2.35</v>
          </cell>
          <cell r="BQ438">
            <v>197825</v>
          </cell>
          <cell r="BS438">
            <v>2.4</v>
          </cell>
          <cell r="BT438">
            <v>1.18</v>
          </cell>
          <cell r="BU438">
            <v>1.17</v>
          </cell>
          <cell r="BV438">
            <v>506706.25</v>
          </cell>
          <cell r="BX438">
            <v>2.4</v>
          </cell>
          <cell r="BY438">
            <v>1.18</v>
          </cell>
          <cell r="BZ438">
            <v>1.17</v>
          </cell>
          <cell r="CA438">
            <v>438966.5</v>
          </cell>
          <cell r="CC438">
            <v>4.8</v>
          </cell>
          <cell r="CD438">
            <v>2.36</v>
          </cell>
          <cell r="CE438">
            <v>3.53</v>
          </cell>
          <cell r="CF438">
            <v>328717.5</v>
          </cell>
          <cell r="CH438">
            <v>13184912.930000002</v>
          </cell>
          <cell r="CJ438">
            <v>12914170.930000002</v>
          </cell>
        </row>
        <row r="439">
          <cell r="A439" t="str">
            <v>2404709000400</v>
          </cell>
          <cell r="B439" t="str">
            <v>LISBON COMM CONS SCH DIST 90</v>
          </cell>
          <cell r="C439" t="str">
            <v>KENDALL</v>
          </cell>
          <cell r="D439" t="str">
            <v>Elementary</v>
          </cell>
          <cell r="E439">
            <v>112.5</v>
          </cell>
          <cell r="G439">
            <v>55</v>
          </cell>
          <cell r="H439">
            <v>57.5</v>
          </cell>
          <cell r="I439">
            <v>57.5</v>
          </cell>
          <cell r="K439">
            <v>77.5</v>
          </cell>
          <cell r="L439">
            <v>77.5</v>
          </cell>
          <cell r="M439">
            <v>35</v>
          </cell>
          <cell r="N439">
            <v>0</v>
          </cell>
          <cell r="P439">
            <v>11.244444444444445</v>
          </cell>
          <cell r="Q439">
            <v>43.755555555555553</v>
          </cell>
          <cell r="R439">
            <v>11.755555555555556</v>
          </cell>
          <cell r="S439">
            <v>45.74444444444444</v>
          </cell>
          <cell r="T439">
            <v>0</v>
          </cell>
          <cell r="U439">
            <v>0</v>
          </cell>
          <cell r="W439">
            <v>2.93</v>
          </cell>
          <cell r="X439">
            <v>2.41</v>
          </cell>
          <cell r="Y439">
            <v>0</v>
          </cell>
          <cell r="Z439">
            <v>331117.38</v>
          </cell>
          <cell r="AB439">
            <v>1.06</v>
          </cell>
          <cell r="AC439">
            <v>66223.47</v>
          </cell>
          <cell r="AE439">
            <v>0.38</v>
          </cell>
          <cell r="AF439">
            <v>0.17</v>
          </cell>
          <cell r="AG439">
            <v>0</v>
          </cell>
          <cell r="AH439">
            <v>34103.85</v>
          </cell>
          <cell r="AJ439">
            <v>0.17</v>
          </cell>
          <cell r="AK439">
            <v>7.0000000000000007E-2</v>
          </cell>
          <cell r="AL439">
            <v>0</v>
          </cell>
          <cell r="AM439">
            <v>14881.68</v>
          </cell>
          <cell r="AO439">
            <v>7.33</v>
          </cell>
          <cell r="AP439">
            <v>1.35</v>
          </cell>
          <cell r="AQ439">
            <v>0.79</v>
          </cell>
          <cell r="AR439">
            <v>10837.55</v>
          </cell>
          <cell r="AT439">
            <v>0.17</v>
          </cell>
          <cell r="AU439">
            <v>0.14000000000000001</v>
          </cell>
          <cell r="AV439">
            <v>0</v>
          </cell>
          <cell r="AW439">
            <v>20852.46</v>
          </cell>
          <cell r="AY439">
            <v>0.1</v>
          </cell>
          <cell r="AZ439">
            <v>0.04</v>
          </cell>
          <cell r="BA439">
            <v>0</v>
          </cell>
          <cell r="BB439">
            <v>8152.62</v>
          </cell>
          <cell r="BD439">
            <v>0.34</v>
          </cell>
          <cell r="BE439">
            <v>0.15</v>
          </cell>
          <cell r="BF439">
            <v>0</v>
          </cell>
          <cell r="BG439">
            <v>12556.25</v>
          </cell>
          <cell r="BI439">
            <v>0.17</v>
          </cell>
          <cell r="BJ439">
            <v>7.0000000000000007E-2</v>
          </cell>
          <cell r="BK439">
            <v>0</v>
          </cell>
          <cell r="BL439">
            <v>16544.16</v>
          </cell>
          <cell r="BN439">
            <v>0.25</v>
          </cell>
          <cell r="BO439">
            <v>0.11</v>
          </cell>
          <cell r="BP439">
            <v>0</v>
          </cell>
          <cell r="BQ439">
            <v>9225</v>
          </cell>
          <cell r="BS439">
            <v>0.17</v>
          </cell>
          <cell r="BT439">
            <v>7.0000000000000007E-2</v>
          </cell>
          <cell r="BU439">
            <v>0</v>
          </cell>
          <cell r="BV439">
            <v>25602</v>
          </cell>
          <cell r="BX439">
            <v>0.17</v>
          </cell>
          <cell r="BY439">
            <v>7.0000000000000007E-2</v>
          </cell>
          <cell r="BZ439">
            <v>0</v>
          </cell>
          <cell r="CA439">
            <v>22179.360000000001</v>
          </cell>
          <cell r="CC439">
            <v>0.34</v>
          </cell>
          <cell r="CD439">
            <v>0.15</v>
          </cell>
          <cell r="CE439">
            <v>0</v>
          </cell>
          <cell r="CF439">
            <v>15067.5</v>
          </cell>
          <cell r="CH439">
            <v>587343.27999999991</v>
          </cell>
          <cell r="CJ439">
            <v>576505.72999999986</v>
          </cell>
        </row>
        <row r="440">
          <cell r="A440" t="str">
            <v>2404711502600</v>
          </cell>
          <cell r="B440" t="str">
            <v>YORKVILLE COMM UNIT SCH DIST 115</v>
          </cell>
          <cell r="C440" t="str">
            <v>KENDALL</v>
          </cell>
          <cell r="D440" t="str">
            <v>Unit</v>
          </cell>
          <cell r="E440">
            <v>5890.25</v>
          </cell>
          <cell r="G440">
            <v>1582.75</v>
          </cell>
          <cell r="H440">
            <v>2456.5</v>
          </cell>
          <cell r="I440">
            <v>4276</v>
          </cell>
          <cell r="K440">
            <v>2589.75</v>
          </cell>
          <cell r="L440">
            <v>2558.25</v>
          </cell>
          <cell r="M440">
            <v>1481</v>
          </cell>
          <cell r="N440">
            <v>1819.5</v>
          </cell>
          <cell r="P440">
            <v>362.00298698527843</v>
          </cell>
          <cell r="Q440">
            <v>1220.7470130147217</v>
          </cell>
          <cell r="R440">
            <v>561.84510347770424</v>
          </cell>
          <cell r="S440">
            <v>1894.6548965222958</v>
          </cell>
          <cell r="T440">
            <v>416.15190953701727</v>
          </cell>
          <cell r="U440">
            <v>1403.3480904629828</v>
          </cell>
          <cell r="W440">
            <v>85.17</v>
          </cell>
          <cell r="X440">
            <v>103.87</v>
          </cell>
          <cell r="Y440">
            <v>76.94</v>
          </cell>
          <cell r="Z440">
            <v>17172463.699999999</v>
          </cell>
          <cell r="AB440">
            <v>63.45</v>
          </cell>
          <cell r="AC440">
            <v>4161065.77</v>
          </cell>
          <cell r="AE440">
            <v>12.94</v>
          </cell>
          <cell r="AF440">
            <v>7.4</v>
          </cell>
          <cell r="AG440">
            <v>9.09</v>
          </cell>
          <cell r="AH440">
            <v>1905185.25</v>
          </cell>
          <cell r="AJ440">
            <v>5.75</v>
          </cell>
          <cell r="AK440">
            <v>3.29</v>
          </cell>
          <cell r="AL440">
            <v>3.03</v>
          </cell>
          <cell r="AM440">
            <v>775197.57</v>
          </cell>
          <cell r="AO440">
            <v>378.77</v>
          </cell>
          <cell r="AP440">
            <v>82.850000000000009</v>
          </cell>
          <cell r="AQ440">
            <v>41.77</v>
          </cell>
          <cell r="AR440">
            <v>576247.05000000005</v>
          </cell>
          <cell r="AT440">
            <v>5.75</v>
          </cell>
          <cell r="AU440">
            <v>5.92</v>
          </cell>
          <cell r="AV440">
            <v>7.27</v>
          </cell>
          <cell r="AW440">
            <v>1347881.24</v>
          </cell>
          <cell r="AY440">
            <v>3.45</v>
          </cell>
          <cell r="AZ440">
            <v>1.97</v>
          </cell>
          <cell r="BA440">
            <v>2.42</v>
          </cell>
          <cell r="BB440">
            <v>456546.72</v>
          </cell>
          <cell r="BD440">
            <v>11.51</v>
          </cell>
          <cell r="BE440">
            <v>6.58</v>
          </cell>
          <cell r="BF440">
            <v>9.09</v>
          </cell>
          <cell r="BG440">
            <v>696487.5</v>
          </cell>
          <cell r="BI440">
            <v>5.75</v>
          </cell>
          <cell r="BJ440">
            <v>3.29</v>
          </cell>
          <cell r="BK440">
            <v>3.03</v>
          </cell>
          <cell r="BL440">
            <v>832033.38</v>
          </cell>
          <cell r="BN440">
            <v>8.6300000000000008</v>
          </cell>
          <cell r="BO440">
            <v>4.93</v>
          </cell>
          <cell r="BP440">
            <v>6.06</v>
          </cell>
          <cell r="BQ440">
            <v>502762.5</v>
          </cell>
          <cell r="BS440">
            <v>5.75</v>
          </cell>
          <cell r="BT440">
            <v>3.29</v>
          </cell>
          <cell r="BU440">
            <v>3.03</v>
          </cell>
          <cell r="BV440">
            <v>1287567.25</v>
          </cell>
          <cell r="BX440">
            <v>5.75</v>
          </cell>
          <cell r="BY440">
            <v>3.29</v>
          </cell>
          <cell r="BZ440">
            <v>3.03</v>
          </cell>
          <cell r="CA440">
            <v>1115436.98</v>
          </cell>
          <cell r="CC440">
            <v>11.51</v>
          </cell>
          <cell r="CD440">
            <v>6.58</v>
          </cell>
          <cell r="CE440">
            <v>9.09</v>
          </cell>
          <cell r="CF440">
            <v>835785</v>
          </cell>
          <cell r="CH440">
            <v>31664659.909999996</v>
          </cell>
          <cell r="CJ440">
            <v>31088412.859999996</v>
          </cell>
        </row>
        <row r="441">
          <cell r="A441" t="str">
            <v>2404730802600</v>
          </cell>
          <cell r="B441" t="str">
            <v>OSWEGO COMM UNIT SCHOOL DIST 308</v>
          </cell>
          <cell r="C441" t="str">
            <v>KENDALL</v>
          </cell>
          <cell r="D441" t="str">
            <v>Unit</v>
          </cell>
          <cell r="E441">
            <v>17659</v>
          </cell>
          <cell r="G441">
            <v>4872.75</v>
          </cell>
          <cell r="H441">
            <v>7142.5</v>
          </cell>
          <cell r="I441">
            <v>12623.5</v>
          </cell>
          <cell r="K441">
            <v>7797</v>
          </cell>
          <cell r="L441">
            <v>7634.25</v>
          </cell>
          <cell r="M441">
            <v>4381</v>
          </cell>
          <cell r="N441">
            <v>5481</v>
          </cell>
          <cell r="P441">
            <v>1021.8258055297563</v>
          </cell>
          <cell r="Q441">
            <v>3850.9241944702435</v>
          </cell>
          <cell r="R441">
            <v>1497.7970993784381</v>
          </cell>
          <cell r="S441">
            <v>5644.7029006215616</v>
          </cell>
          <cell r="T441">
            <v>1149.3770950918054</v>
          </cell>
          <cell r="U441">
            <v>4331.6229049081949</v>
          </cell>
          <cell r="W441">
            <v>260.66000000000003</v>
          </cell>
          <cell r="X441">
            <v>300.67</v>
          </cell>
          <cell r="Y441">
            <v>230.73</v>
          </cell>
          <cell r="Z441">
            <v>51151994.700000003</v>
          </cell>
          <cell r="AB441">
            <v>189.16</v>
          </cell>
          <cell r="AC441">
            <v>12409268.130000001</v>
          </cell>
          <cell r="AE441">
            <v>38.979999999999997</v>
          </cell>
          <cell r="AF441">
            <v>21.9</v>
          </cell>
          <cell r="AG441">
            <v>27.4</v>
          </cell>
          <cell r="AH441">
            <v>5716084.3600000003</v>
          </cell>
          <cell r="AJ441">
            <v>17.32</v>
          </cell>
          <cell r="AK441">
            <v>9.73</v>
          </cell>
          <cell r="AL441">
            <v>9.1300000000000008</v>
          </cell>
          <cell r="AM441">
            <v>2324085.94</v>
          </cell>
          <cell r="AO441">
            <v>1129.2100000000003</v>
          </cell>
          <cell r="AP441">
            <v>258.04000000000002</v>
          </cell>
          <cell r="AQ441">
            <v>125.24</v>
          </cell>
          <cell r="AR441">
            <v>1731588.36</v>
          </cell>
          <cell r="AT441">
            <v>17.32</v>
          </cell>
          <cell r="AU441">
            <v>17.52</v>
          </cell>
          <cell r="AV441">
            <v>21.92</v>
          </cell>
          <cell r="AW441">
            <v>4040725.36</v>
          </cell>
          <cell r="AY441">
            <v>10.39</v>
          </cell>
          <cell r="AZ441">
            <v>5.84</v>
          </cell>
          <cell r="BA441">
            <v>7.3</v>
          </cell>
          <cell r="BB441">
            <v>1370222.49</v>
          </cell>
          <cell r="BD441">
            <v>34.65</v>
          </cell>
          <cell r="BE441">
            <v>19.47</v>
          </cell>
          <cell r="BF441">
            <v>27.4</v>
          </cell>
          <cell r="BG441">
            <v>2088950</v>
          </cell>
          <cell r="BI441">
            <v>17.32</v>
          </cell>
          <cell r="BJ441">
            <v>9.73</v>
          </cell>
          <cell r="BK441">
            <v>9.1300000000000008</v>
          </cell>
          <cell r="BL441">
            <v>2494032.12</v>
          </cell>
          <cell r="BN441">
            <v>25.99</v>
          </cell>
          <cell r="BO441">
            <v>14.6</v>
          </cell>
          <cell r="BP441">
            <v>18.27</v>
          </cell>
          <cell r="BQ441">
            <v>1508287.5</v>
          </cell>
          <cell r="BS441">
            <v>17.32</v>
          </cell>
          <cell r="BT441">
            <v>9.73</v>
          </cell>
          <cell r="BU441">
            <v>9.1300000000000008</v>
          </cell>
          <cell r="BV441">
            <v>3859501.5</v>
          </cell>
          <cell r="BX441">
            <v>17.32</v>
          </cell>
          <cell r="BY441">
            <v>9.73</v>
          </cell>
          <cell r="BZ441">
            <v>9.1300000000000008</v>
          </cell>
          <cell r="CA441">
            <v>3343538.52</v>
          </cell>
          <cell r="CC441">
            <v>34.65</v>
          </cell>
          <cell r="CD441">
            <v>19.47</v>
          </cell>
          <cell r="CE441">
            <v>27.4</v>
          </cell>
          <cell r="CF441">
            <v>2506740</v>
          </cell>
          <cell r="CH441">
            <v>94545018.980000004</v>
          </cell>
          <cell r="CJ441">
            <v>92813430.620000005</v>
          </cell>
        </row>
        <row r="442">
          <cell r="A442" t="str">
            <v>2602900102600</v>
          </cell>
          <cell r="B442" t="str">
            <v>ASTORIA COMM UNIT SCH DIST 1</v>
          </cell>
          <cell r="C442" t="str">
            <v>FULTON</v>
          </cell>
          <cell r="D442" t="str">
            <v>Unit</v>
          </cell>
          <cell r="E442">
            <v>327.72</v>
          </cell>
          <cell r="G442">
            <v>89.649999999999991</v>
          </cell>
          <cell r="H442">
            <v>127.49</v>
          </cell>
          <cell r="I442">
            <v>236.32</v>
          </cell>
          <cell r="K442">
            <v>139.56</v>
          </cell>
          <cell r="L442">
            <v>137.81</v>
          </cell>
          <cell r="M442">
            <v>79.33</v>
          </cell>
          <cell r="N442">
            <v>108.83</v>
          </cell>
          <cell r="P442">
            <v>42.444655949934045</v>
          </cell>
          <cell r="Q442">
            <v>47.205344050065946</v>
          </cell>
          <cell r="R442">
            <v>60.359946314077995</v>
          </cell>
          <cell r="S442">
            <v>67.130053685922007</v>
          </cell>
          <cell r="T442">
            <v>51.525397735987987</v>
          </cell>
          <cell r="U442">
            <v>57.304602264012011</v>
          </cell>
          <cell r="W442">
            <v>5.18</v>
          </cell>
          <cell r="X442">
            <v>5.7</v>
          </cell>
          <cell r="Y442">
            <v>4.8600000000000003</v>
          </cell>
          <cell r="Z442">
            <v>1018933.14</v>
          </cell>
          <cell r="AB442">
            <v>3.79</v>
          </cell>
          <cell r="AC442">
            <v>249681.41</v>
          </cell>
          <cell r="AE442">
            <v>0.69</v>
          </cell>
          <cell r="AF442">
            <v>0.39</v>
          </cell>
          <cell r="AG442">
            <v>0.54</v>
          </cell>
          <cell r="AH442">
            <v>105222.78</v>
          </cell>
          <cell r="AJ442">
            <v>0.31</v>
          </cell>
          <cell r="AK442">
            <v>0.17</v>
          </cell>
          <cell r="AL442">
            <v>0.18</v>
          </cell>
          <cell r="AM442">
            <v>42515.1</v>
          </cell>
          <cell r="AO442">
            <v>22.23</v>
          </cell>
          <cell r="AP442">
            <v>6.1099999999999994</v>
          </cell>
          <cell r="AQ442">
            <v>2.3199999999999998</v>
          </cell>
          <cell r="AR442">
            <v>35260.92</v>
          </cell>
          <cell r="AT442">
            <v>0.31</v>
          </cell>
          <cell r="AU442">
            <v>0.31</v>
          </cell>
          <cell r="AV442">
            <v>0.43</v>
          </cell>
          <cell r="AW442">
            <v>74998.100000000006</v>
          </cell>
          <cell r="AY442">
            <v>0.18</v>
          </cell>
          <cell r="AZ442">
            <v>0.1</v>
          </cell>
          <cell r="BA442">
            <v>0.14000000000000001</v>
          </cell>
          <cell r="BB442">
            <v>24457.86</v>
          </cell>
          <cell r="BD442">
            <v>0.62</v>
          </cell>
          <cell r="BE442">
            <v>0.35</v>
          </cell>
          <cell r="BF442">
            <v>0.54</v>
          </cell>
          <cell r="BG442">
            <v>38693.75</v>
          </cell>
          <cell r="BI442">
            <v>0.31</v>
          </cell>
          <cell r="BJ442">
            <v>0.17</v>
          </cell>
          <cell r="BK442">
            <v>0.18</v>
          </cell>
          <cell r="BL442">
            <v>45496.44</v>
          </cell>
          <cell r="BN442">
            <v>0.46</v>
          </cell>
          <cell r="BO442">
            <v>0.26</v>
          </cell>
          <cell r="BP442">
            <v>0.36</v>
          </cell>
          <cell r="BQ442">
            <v>27675</v>
          </cell>
          <cell r="BS442">
            <v>0.31</v>
          </cell>
          <cell r="BT442">
            <v>0.17</v>
          </cell>
          <cell r="BU442">
            <v>0.18</v>
          </cell>
          <cell r="BV442">
            <v>70405.5</v>
          </cell>
          <cell r="BX442">
            <v>0.31</v>
          </cell>
          <cell r="BY442">
            <v>0.17</v>
          </cell>
          <cell r="BZ442">
            <v>0.18</v>
          </cell>
          <cell r="CA442">
            <v>60993.24</v>
          </cell>
          <cell r="CC442">
            <v>0.62</v>
          </cell>
          <cell r="CD442">
            <v>0.35</v>
          </cell>
          <cell r="CE442">
            <v>0.54</v>
          </cell>
          <cell r="CF442">
            <v>46432.5</v>
          </cell>
          <cell r="CH442">
            <v>1840765.7400000002</v>
          </cell>
          <cell r="CJ442">
            <v>1805504.8200000003</v>
          </cell>
        </row>
        <row r="443">
          <cell r="A443" t="str">
            <v>2602900202600</v>
          </cell>
          <cell r="B443" t="str">
            <v>V I T COMM UNIT SCH DISTRICT 2</v>
          </cell>
          <cell r="C443" t="str">
            <v>FULTON</v>
          </cell>
          <cell r="D443" t="str">
            <v>Unit</v>
          </cell>
          <cell r="E443">
            <v>342.25</v>
          </cell>
          <cell r="G443">
            <v>107</v>
          </cell>
          <cell r="H443">
            <v>127</v>
          </cell>
          <cell r="I443">
            <v>234</v>
          </cell>
          <cell r="K443">
            <v>159.25</v>
          </cell>
          <cell r="L443">
            <v>158</v>
          </cell>
          <cell r="M443">
            <v>76</v>
          </cell>
          <cell r="N443">
            <v>107</v>
          </cell>
          <cell r="P443">
            <v>40.478005865102638</v>
          </cell>
          <cell r="Q443">
            <v>66.521994134897369</v>
          </cell>
          <cell r="R443">
            <v>48.043988269794724</v>
          </cell>
          <cell r="S443">
            <v>78.956011730205276</v>
          </cell>
          <cell r="T443">
            <v>40.478005865102638</v>
          </cell>
          <cell r="U443">
            <v>66.521994134897369</v>
          </cell>
          <cell r="W443">
            <v>6.02</v>
          </cell>
          <cell r="X443">
            <v>5.56</v>
          </cell>
          <cell r="Y443">
            <v>4.68</v>
          </cell>
          <cell r="Z443">
            <v>1049586.3</v>
          </cell>
          <cell r="AB443">
            <v>3.87</v>
          </cell>
          <cell r="AC443">
            <v>254112.24</v>
          </cell>
          <cell r="AE443">
            <v>0.79</v>
          </cell>
          <cell r="AF443">
            <v>0.38</v>
          </cell>
          <cell r="AG443">
            <v>0.53</v>
          </cell>
          <cell r="AH443">
            <v>110094.98</v>
          </cell>
          <cell r="AJ443">
            <v>0.35</v>
          </cell>
          <cell r="AK443">
            <v>0.16</v>
          </cell>
          <cell r="AL443">
            <v>0.17</v>
          </cell>
          <cell r="AM443">
            <v>43666.879999999997</v>
          </cell>
          <cell r="AO443">
            <v>22.960000000000004</v>
          </cell>
          <cell r="AP443">
            <v>5.59</v>
          </cell>
          <cell r="AQ443">
            <v>2.42</v>
          </cell>
          <cell r="AR443">
            <v>35561.620000000003</v>
          </cell>
          <cell r="AT443">
            <v>0.35</v>
          </cell>
          <cell r="AU443">
            <v>0.3</v>
          </cell>
          <cell r="AV443">
            <v>0.42</v>
          </cell>
          <cell r="AW443">
            <v>76241.820000000007</v>
          </cell>
          <cell r="AY443">
            <v>0.21</v>
          </cell>
          <cell r="AZ443">
            <v>0.1</v>
          </cell>
          <cell r="BA443">
            <v>0.14000000000000001</v>
          </cell>
          <cell r="BB443">
            <v>26204.85</v>
          </cell>
          <cell r="BD443">
            <v>0.7</v>
          </cell>
          <cell r="BE443">
            <v>0.33</v>
          </cell>
          <cell r="BF443">
            <v>0.53</v>
          </cell>
          <cell r="BG443">
            <v>39975</v>
          </cell>
          <cell r="BI443">
            <v>0.35</v>
          </cell>
          <cell r="BJ443">
            <v>0.16</v>
          </cell>
          <cell r="BK443">
            <v>0.17</v>
          </cell>
          <cell r="BL443">
            <v>46875.12</v>
          </cell>
          <cell r="BN443">
            <v>0.53</v>
          </cell>
          <cell r="BO443">
            <v>0.25</v>
          </cell>
          <cell r="BP443">
            <v>0.35</v>
          </cell>
          <cell r="BQ443">
            <v>28956.25</v>
          </cell>
          <cell r="BS443">
            <v>0.35</v>
          </cell>
          <cell r="BT443">
            <v>0.16</v>
          </cell>
          <cell r="BU443">
            <v>0.17</v>
          </cell>
          <cell r="BV443">
            <v>72539</v>
          </cell>
          <cell r="BX443">
            <v>0.35</v>
          </cell>
          <cell r="BY443">
            <v>0.16</v>
          </cell>
          <cell r="BZ443">
            <v>0.17</v>
          </cell>
          <cell r="CA443">
            <v>62841.52</v>
          </cell>
          <cell r="CC443">
            <v>0.7</v>
          </cell>
          <cell r="CD443">
            <v>0.33</v>
          </cell>
          <cell r="CE443">
            <v>0.53</v>
          </cell>
          <cell r="CF443">
            <v>47970</v>
          </cell>
          <cell r="CH443">
            <v>1894625.5800000003</v>
          </cell>
          <cell r="CJ443">
            <v>1859063.9600000002</v>
          </cell>
        </row>
        <row r="444">
          <cell r="A444" t="str">
            <v>2602900302600</v>
          </cell>
          <cell r="B444" t="str">
            <v>COMM UNIT SCH DIST 3 FULTON CTY</v>
          </cell>
          <cell r="C444" t="str">
            <v>FULTON</v>
          </cell>
          <cell r="D444" t="str">
            <v>Unit</v>
          </cell>
          <cell r="E444">
            <v>429.87</v>
          </cell>
          <cell r="G444">
            <v>109.82</v>
          </cell>
          <cell r="H444">
            <v>170.82</v>
          </cell>
          <cell r="I444">
            <v>317.96999999999997</v>
          </cell>
          <cell r="K444">
            <v>184.89</v>
          </cell>
          <cell r="L444">
            <v>182.80999999999997</v>
          </cell>
          <cell r="M444">
            <v>97.83</v>
          </cell>
          <cell r="N444">
            <v>147.14999999999998</v>
          </cell>
          <cell r="P444">
            <v>53.22466771079268</v>
          </cell>
          <cell r="Q444">
            <v>56.595332289207313</v>
          </cell>
          <cell r="R444">
            <v>82.788542509175073</v>
          </cell>
          <cell r="S444">
            <v>88.03145749082492</v>
          </cell>
          <cell r="T444">
            <v>71.316789780032252</v>
          </cell>
          <cell r="U444">
            <v>75.833210219967725</v>
          </cell>
          <cell r="W444">
            <v>6.37</v>
          </cell>
          <cell r="X444">
            <v>7.66</v>
          </cell>
          <cell r="Y444">
            <v>6.59</v>
          </cell>
          <cell r="Z444">
            <v>1336813.58</v>
          </cell>
          <cell r="AB444">
            <v>5</v>
          </cell>
          <cell r="AC444">
            <v>329594.53000000003</v>
          </cell>
          <cell r="AE444">
            <v>0.92</v>
          </cell>
          <cell r="AF444">
            <v>0.48</v>
          </cell>
          <cell r="AG444">
            <v>0.73</v>
          </cell>
          <cell r="AH444">
            <v>138525.19</v>
          </cell>
          <cell r="AJ444">
            <v>0.41</v>
          </cell>
          <cell r="AK444">
            <v>0.21</v>
          </cell>
          <cell r="AL444">
            <v>0.24</v>
          </cell>
          <cell r="AM444">
            <v>55446.66</v>
          </cell>
          <cell r="AO444">
            <v>29.17</v>
          </cell>
          <cell r="AP444">
            <v>8.14</v>
          </cell>
          <cell r="AQ444">
            <v>3.04</v>
          </cell>
          <cell r="AR444">
            <v>46414.67</v>
          </cell>
          <cell r="AT444">
            <v>0.41</v>
          </cell>
          <cell r="AU444">
            <v>0.39</v>
          </cell>
          <cell r="AV444">
            <v>0.57999999999999996</v>
          </cell>
          <cell r="AW444">
            <v>98719.88</v>
          </cell>
          <cell r="AY444">
            <v>0.24</v>
          </cell>
          <cell r="AZ444">
            <v>0.13</v>
          </cell>
          <cell r="BA444">
            <v>0.19</v>
          </cell>
          <cell r="BB444">
            <v>32610.48</v>
          </cell>
          <cell r="BD444">
            <v>0.82</v>
          </cell>
          <cell r="BE444">
            <v>0.43</v>
          </cell>
          <cell r="BF444">
            <v>0.73</v>
          </cell>
          <cell r="BG444">
            <v>50737.5</v>
          </cell>
          <cell r="BI444">
            <v>0.41</v>
          </cell>
          <cell r="BJ444">
            <v>0.21</v>
          </cell>
          <cell r="BK444">
            <v>0.24</v>
          </cell>
          <cell r="BL444">
            <v>59283.24</v>
          </cell>
          <cell r="BN444">
            <v>0.61</v>
          </cell>
          <cell r="BO444">
            <v>0.32</v>
          </cell>
          <cell r="BP444">
            <v>0.49</v>
          </cell>
          <cell r="BQ444">
            <v>36387.5</v>
          </cell>
          <cell r="BS444">
            <v>0.41</v>
          </cell>
          <cell r="BT444">
            <v>0.21</v>
          </cell>
          <cell r="BU444">
            <v>0.24</v>
          </cell>
          <cell r="BV444">
            <v>91740.5</v>
          </cell>
          <cell r="BX444">
            <v>0.41</v>
          </cell>
          <cell r="BY444">
            <v>0.21</v>
          </cell>
          <cell r="BZ444">
            <v>0.24</v>
          </cell>
          <cell r="CA444">
            <v>79476.039999999994</v>
          </cell>
          <cell r="CC444">
            <v>0.82</v>
          </cell>
          <cell r="CD444">
            <v>0.43</v>
          </cell>
          <cell r="CE444">
            <v>0.73</v>
          </cell>
          <cell r="CF444">
            <v>60885</v>
          </cell>
          <cell r="CH444">
            <v>2416634.77</v>
          </cell>
          <cell r="CJ444">
            <v>2370220.1</v>
          </cell>
        </row>
        <row r="445">
          <cell r="A445" t="str">
            <v>2602900402600</v>
          </cell>
          <cell r="B445" t="str">
            <v>SPOON RIVER VALLEY C U S DIST 4</v>
          </cell>
          <cell r="C445" t="str">
            <v>FULTON</v>
          </cell>
          <cell r="D445" t="str">
            <v>Unit</v>
          </cell>
          <cell r="E445">
            <v>315.79000000000002</v>
          </cell>
          <cell r="G445">
            <v>79.319999999999993</v>
          </cell>
          <cell r="H445">
            <v>120.64999999999999</v>
          </cell>
          <cell r="I445">
            <v>234.64</v>
          </cell>
          <cell r="K445">
            <v>127.47999999999999</v>
          </cell>
          <cell r="L445">
            <v>125.64999999999999</v>
          </cell>
          <cell r="M445">
            <v>74.319999999999993</v>
          </cell>
          <cell r="N445">
            <v>113.99</v>
          </cell>
          <cell r="P445">
            <v>29.306663269206268</v>
          </cell>
          <cell r="Q445">
            <v>50.013336730793725</v>
          </cell>
          <cell r="R445">
            <v>44.577016180405145</v>
          </cell>
          <cell r="S445">
            <v>76.072983819594839</v>
          </cell>
          <cell r="T445">
            <v>42.116320550388586</v>
          </cell>
          <cell r="U445">
            <v>71.873679449611416</v>
          </cell>
          <cell r="W445">
            <v>4.45</v>
          </cell>
          <cell r="X445">
            <v>5.27</v>
          </cell>
          <cell r="Y445">
            <v>4.9800000000000004</v>
          </cell>
          <cell r="Z445">
            <v>955506.18</v>
          </cell>
          <cell r="AB445">
            <v>3.6</v>
          </cell>
          <cell r="AC445">
            <v>238129.22</v>
          </cell>
          <cell r="AE445">
            <v>0.63</v>
          </cell>
          <cell r="AF445">
            <v>0.37</v>
          </cell>
          <cell r="AG445">
            <v>0.56000000000000005</v>
          </cell>
          <cell r="AH445">
            <v>101679.08</v>
          </cell>
          <cell r="AJ445">
            <v>0.28000000000000003</v>
          </cell>
          <cell r="AK445">
            <v>0.16</v>
          </cell>
          <cell r="AL445">
            <v>0.18</v>
          </cell>
          <cell r="AM445">
            <v>40034.82</v>
          </cell>
          <cell r="AO445">
            <v>20.88</v>
          </cell>
          <cell r="AP445">
            <v>5.07</v>
          </cell>
          <cell r="AQ445">
            <v>2.23</v>
          </cell>
          <cell r="AR445">
            <v>32337.54</v>
          </cell>
          <cell r="AT445">
            <v>0.28000000000000003</v>
          </cell>
          <cell r="AU445">
            <v>0.28999999999999998</v>
          </cell>
          <cell r="AV445">
            <v>0.45</v>
          </cell>
          <cell r="AW445">
            <v>73183.320000000007</v>
          </cell>
          <cell r="AY445">
            <v>0.16</v>
          </cell>
          <cell r="AZ445">
            <v>0.09</v>
          </cell>
          <cell r="BA445">
            <v>0.15</v>
          </cell>
          <cell r="BB445">
            <v>23293.200000000001</v>
          </cell>
          <cell r="BD445">
            <v>0.56000000000000005</v>
          </cell>
          <cell r="BE445">
            <v>0.33</v>
          </cell>
          <cell r="BF445">
            <v>0.56000000000000005</v>
          </cell>
          <cell r="BG445">
            <v>37156.25</v>
          </cell>
          <cell r="BI445">
            <v>0.28000000000000003</v>
          </cell>
          <cell r="BJ445">
            <v>0.16</v>
          </cell>
          <cell r="BK445">
            <v>0.18</v>
          </cell>
          <cell r="BL445">
            <v>42739.08</v>
          </cell>
          <cell r="BN445">
            <v>0.42</v>
          </cell>
          <cell r="BO445">
            <v>0.24</v>
          </cell>
          <cell r="BP445">
            <v>0.37</v>
          </cell>
          <cell r="BQ445">
            <v>26393.75</v>
          </cell>
          <cell r="BS445">
            <v>0.28000000000000003</v>
          </cell>
          <cell r="BT445">
            <v>0.16</v>
          </cell>
          <cell r="BU445">
            <v>0.18</v>
          </cell>
          <cell r="BV445">
            <v>66138.5</v>
          </cell>
          <cell r="BX445">
            <v>0.28000000000000003</v>
          </cell>
          <cell r="BY445">
            <v>0.16</v>
          </cell>
          <cell r="BZ445">
            <v>0.18</v>
          </cell>
          <cell r="CA445">
            <v>57296.68</v>
          </cell>
          <cell r="CC445">
            <v>0.56000000000000005</v>
          </cell>
          <cell r="CD445">
            <v>0.33</v>
          </cell>
          <cell r="CE445">
            <v>0.56000000000000005</v>
          </cell>
          <cell r="CF445">
            <v>44587.5</v>
          </cell>
          <cell r="CH445">
            <v>1738475.1200000003</v>
          </cell>
          <cell r="CJ445">
            <v>1706137.5800000003</v>
          </cell>
        </row>
        <row r="446">
          <cell r="A446" t="str">
            <v>2602906602500</v>
          </cell>
          <cell r="B446" t="str">
            <v>CANTON UNION SCHOOL DIST 66</v>
          </cell>
          <cell r="C446" t="str">
            <v>FULTON</v>
          </cell>
          <cell r="D446" t="str">
            <v>Unit</v>
          </cell>
          <cell r="E446">
            <v>2459.04</v>
          </cell>
          <cell r="G446">
            <v>735.16000000000008</v>
          </cell>
          <cell r="H446">
            <v>955.32</v>
          </cell>
          <cell r="I446">
            <v>1700.9699999999998</v>
          </cell>
          <cell r="K446">
            <v>1142.23</v>
          </cell>
          <cell r="L446">
            <v>1119.3200000000002</v>
          </cell>
          <cell r="M446">
            <v>571.16000000000008</v>
          </cell>
          <cell r="N446">
            <v>745.65000000000009</v>
          </cell>
          <cell r="P446">
            <v>358.10279648458834</v>
          </cell>
          <cell r="Q446">
            <v>377.05720351541174</v>
          </cell>
          <cell r="R446">
            <v>465.34463727305194</v>
          </cell>
          <cell r="S446">
            <v>489.97536272694811</v>
          </cell>
          <cell r="T446">
            <v>363.21256624235986</v>
          </cell>
          <cell r="U446">
            <v>382.43743375764024</v>
          </cell>
          <cell r="W446">
            <v>42.72</v>
          </cell>
          <cell r="X446">
            <v>42.86</v>
          </cell>
          <cell r="Y446">
            <v>33.450000000000003</v>
          </cell>
          <cell r="Z446">
            <v>7676257.4100000001</v>
          </cell>
          <cell r="AB446">
            <v>28.26</v>
          </cell>
          <cell r="AC446">
            <v>1851132.27</v>
          </cell>
          <cell r="AE446">
            <v>5.71</v>
          </cell>
          <cell r="AF446">
            <v>2.85</v>
          </cell>
          <cell r="AG446">
            <v>3.72</v>
          </cell>
          <cell r="AH446">
            <v>794315.88</v>
          </cell>
          <cell r="AJ446">
            <v>2.5299999999999998</v>
          </cell>
          <cell r="AK446">
            <v>1.26</v>
          </cell>
          <cell r="AL446">
            <v>1.24</v>
          </cell>
          <cell r="AM446">
            <v>322851.84999999998</v>
          </cell>
          <cell r="AO446">
            <v>167.87</v>
          </cell>
          <cell r="AP446">
            <v>47.180000000000007</v>
          </cell>
          <cell r="AQ446">
            <v>17.440000000000001</v>
          </cell>
          <cell r="AR446">
            <v>267489.05</v>
          </cell>
          <cell r="AT446">
            <v>2.5299999999999998</v>
          </cell>
          <cell r="AU446">
            <v>2.2799999999999998</v>
          </cell>
          <cell r="AV446">
            <v>2.98</v>
          </cell>
          <cell r="AW446">
            <v>554278.93999999994</v>
          </cell>
          <cell r="AY446">
            <v>1.52</v>
          </cell>
          <cell r="AZ446">
            <v>0.76</v>
          </cell>
          <cell r="BA446">
            <v>0.99</v>
          </cell>
          <cell r="BB446">
            <v>190421.91</v>
          </cell>
          <cell r="BD446">
            <v>5.07</v>
          </cell>
          <cell r="BE446">
            <v>2.5299999999999998</v>
          </cell>
          <cell r="BF446">
            <v>3.72</v>
          </cell>
          <cell r="BG446">
            <v>290075</v>
          </cell>
          <cell r="BI446">
            <v>2.5299999999999998</v>
          </cell>
          <cell r="BJ446">
            <v>1.26</v>
          </cell>
          <cell r="BK446">
            <v>1.24</v>
          </cell>
          <cell r="BL446">
            <v>346738.02</v>
          </cell>
          <cell r="BN446">
            <v>3.8</v>
          </cell>
          <cell r="BO446">
            <v>1.9</v>
          </cell>
          <cell r="BP446">
            <v>2.48</v>
          </cell>
          <cell r="BQ446">
            <v>209612.5</v>
          </cell>
          <cell r="BS446">
            <v>2.5299999999999998</v>
          </cell>
          <cell r="BT446">
            <v>1.26</v>
          </cell>
          <cell r="BU446">
            <v>1.24</v>
          </cell>
          <cell r="BV446">
            <v>536575.25</v>
          </cell>
          <cell r="BX446">
            <v>2.5299999999999998</v>
          </cell>
          <cell r="BY446">
            <v>1.26</v>
          </cell>
          <cell r="BZ446">
            <v>1.24</v>
          </cell>
          <cell r="CA446">
            <v>464842.42</v>
          </cell>
          <cell r="CC446">
            <v>5.07</v>
          </cell>
          <cell r="CD446">
            <v>2.5299999999999998</v>
          </cell>
          <cell r="CE446">
            <v>3.72</v>
          </cell>
          <cell r="CF446">
            <v>348090</v>
          </cell>
          <cell r="CH446">
            <v>13852680.5</v>
          </cell>
          <cell r="CJ446">
            <v>13585191.449999999</v>
          </cell>
        </row>
        <row r="447">
          <cell r="A447" t="str">
            <v>2602909702600</v>
          </cell>
          <cell r="B447" t="str">
            <v>LEWISTOWN SCHOOL DIST 97</v>
          </cell>
          <cell r="C447" t="str">
            <v>FULTON</v>
          </cell>
          <cell r="D447" t="str">
            <v>Unit</v>
          </cell>
          <cell r="E447">
            <v>632.87</v>
          </cell>
          <cell r="G447">
            <v>192.49</v>
          </cell>
          <cell r="H447">
            <v>219.15</v>
          </cell>
          <cell r="I447">
            <v>436.46999999999997</v>
          </cell>
          <cell r="K447">
            <v>279.89</v>
          </cell>
          <cell r="L447">
            <v>275.98</v>
          </cell>
          <cell r="M447">
            <v>135.66</v>
          </cell>
          <cell r="N447">
            <v>217.32</v>
          </cell>
          <cell r="P447">
            <v>93.239639086746379</v>
          </cell>
          <cell r="Q447">
            <v>99.25036091325363</v>
          </cell>
          <cell r="R447">
            <v>106.15339449249555</v>
          </cell>
          <cell r="S447">
            <v>112.99660550750446</v>
          </cell>
          <cell r="T447">
            <v>105.26696642075807</v>
          </cell>
          <cell r="U447">
            <v>112.05303357924193</v>
          </cell>
          <cell r="W447">
            <v>11.17</v>
          </cell>
          <cell r="X447">
            <v>9.82</v>
          </cell>
          <cell r="Y447">
            <v>9.74</v>
          </cell>
          <cell r="Z447">
            <v>1991537.75</v>
          </cell>
          <cell r="AB447">
            <v>7.44</v>
          </cell>
          <cell r="AC447">
            <v>490285.99</v>
          </cell>
          <cell r="AE447">
            <v>1.39</v>
          </cell>
          <cell r="AF447">
            <v>0.67</v>
          </cell>
          <cell r="AG447">
            <v>1.08</v>
          </cell>
          <cell r="AH447">
            <v>204244.86</v>
          </cell>
          <cell r="AJ447">
            <v>0.62</v>
          </cell>
          <cell r="AK447">
            <v>0.3</v>
          </cell>
          <cell r="AL447">
            <v>0.36</v>
          </cell>
          <cell r="AM447">
            <v>82549.919999999998</v>
          </cell>
          <cell r="AO447">
            <v>43.419999999999995</v>
          </cell>
          <cell r="AP447">
            <v>11.97</v>
          </cell>
          <cell r="AQ447">
            <v>4.4800000000000004</v>
          </cell>
          <cell r="AR447">
            <v>68890.91</v>
          </cell>
          <cell r="AT447">
            <v>0.62</v>
          </cell>
          <cell r="AU447">
            <v>0.54</v>
          </cell>
          <cell r="AV447">
            <v>0.86</v>
          </cell>
          <cell r="AW447">
            <v>144614.92000000001</v>
          </cell>
          <cell r="AY447">
            <v>0.37</v>
          </cell>
          <cell r="AZ447">
            <v>0.18</v>
          </cell>
          <cell r="BA447">
            <v>0.28000000000000003</v>
          </cell>
          <cell r="BB447">
            <v>48333.39</v>
          </cell>
          <cell r="BD447">
            <v>1.24</v>
          </cell>
          <cell r="BE447">
            <v>0.6</v>
          </cell>
          <cell r="BF447">
            <v>1.08</v>
          </cell>
          <cell r="BG447">
            <v>74825</v>
          </cell>
          <cell r="BI447">
            <v>0.62</v>
          </cell>
          <cell r="BJ447">
            <v>0.3</v>
          </cell>
          <cell r="BK447">
            <v>0.36</v>
          </cell>
          <cell r="BL447">
            <v>88235.520000000004</v>
          </cell>
          <cell r="BN447">
            <v>0.93</v>
          </cell>
          <cell r="BO447">
            <v>0.45</v>
          </cell>
          <cell r="BP447">
            <v>0.72</v>
          </cell>
          <cell r="BQ447">
            <v>53812.5</v>
          </cell>
          <cell r="BS447">
            <v>0.62</v>
          </cell>
          <cell r="BT447">
            <v>0.3</v>
          </cell>
          <cell r="BU447">
            <v>0.36</v>
          </cell>
          <cell r="BV447">
            <v>136544</v>
          </cell>
          <cell r="BX447">
            <v>0.62</v>
          </cell>
          <cell r="BY447">
            <v>0.3</v>
          </cell>
          <cell r="BZ447">
            <v>0.36</v>
          </cell>
          <cell r="CA447">
            <v>118289.92</v>
          </cell>
          <cell r="CC447">
            <v>1.24</v>
          </cell>
          <cell r="CD447">
            <v>0.6</v>
          </cell>
          <cell r="CE447">
            <v>1.08</v>
          </cell>
          <cell r="CF447">
            <v>89790</v>
          </cell>
          <cell r="CH447">
            <v>3591954.68</v>
          </cell>
          <cell r="CJ447">
            <v>3523063.77</v>
          </cell>
        </row>
        <row r="448">
          <cell r="A448" t="str">
            <v>2603430701600</v>
          </cell>
          <cell r="B448" t="str">
            <v>ILLINI WEST H S DIST 307</v>
          </cell>
          <cell r="C448" t="str">
            <v>HANCOCK</v>
          </cell>
          <cell r="D448" t="str">
            <v>High School</v>
          </cell>
          <cell r="E448">
            <v>353.48</v>
          </cell>
          <cell r="G448">
            <v>0</v>
          </cell>
          <cell r="H448">
            <v>0</v>
          </cell>
          <cell r="I448">
            <v>353.48</v>
          </cell>
          <cell r="K448">
            <v>0</v>
          </cell>
          <cell r="L448">
            <v>0</v>
          </cell>
          <cell r="M448">
            <v>0</v>
          </cell>
          <cell r="N448">
            <v>353.48</v>
          </cell>
          <cell r="P448">
            <v>0</v>
          </cell>
          <cell r="Q448">
            <v>0</v>
          </cell>
          <cell r="R448">
            <v>0</v>
          </cell>
          <cell r="S448">
            <v>0</v>
          </cell>
          <cell r="T448">
            <v>131.33000000000001</v>
          </cell>
          <cell r="U448">
            <v>222.15</v>
          </cell>
          <cell r="W448">
            <v>0</v>
          </cell>
          <cell r="X448">
            <v>0</v>
          </cell>
          <cell r="Y448">
            <v>15.45</v>
          </cell>
          <cell r="Z448">
            <v>1094524.3500000001</v>
          </cell>
          <cell r="AB448">
            <v>5.14</v>
          </cell>
          <cell r="AC448">
            <v>364804.96</v>
          </cell>
          <cell r="AE448">
            <v>0</v>
          </cell>
          <cell r="AF448">
            <v>0</v>
          </cell>
          <cell r="AG448">
            <v>1.76</v>
          </cell>
          <cell r="AH448">
            <v>124683.68</v>
          </cell>
          <cell r="AJ448">
            <v>0</v>
          </cell>
          <cell r="AK448">
            <v>0</v>
          </cell>
          <cell r="AL448">
            <v>0.57999999999999996</v>
          </cell>
          <cell r="AM448">
            <v>41088.94</v>
          </cell>
          <cell r="AO448">
            <v>23.4</v>
          </cell>
          <cell r="AP448">
            <v>5.73</v>
          </cell>
          <cell r="AQ448">
            <v>2.5</v>
          </cell>
          <cell r="AR448">
            <v>36298.74</v>
          </cell>
          <cell r="AT448">
            <v>0</v>
          </cell>
          <cell r="AU448">
            <v>0</v>
          </cell>
          <cell r="AV448">
            <v>1.41</v>
          </cell>
          <cell r="AW448">
            <v>109170.66</v>
          </cell>
          <cell r="AY448">
            <v>0</v>
          </cell>
          <cell r="AZ448">
            <v>0</v>
          </cell>
          <cell r="BA448">
            <v>0.47</v>
          </cell>
          <cell r="BB448">
            <v>27369.51</v>
          </cell>
          <cell r="BD448">
            <v>0</v>
          </cell>
          <cell r="BE448">
            <v>0</v>
          </cell>
          <cell r="BF448">
            <v>1.76</v>
          </cell>
          <cell r="BG448">
            <v>45100</v>
          </cell>
          <cell r="BI448">
            <v>0</v>
          </cell>
          <cell r="BJ448">
            <v>0</v>
          </cell>
          <cell r="BK448">
            <v>0.57999999999999996</v>
          </cell>
          <cell r="BL448">
            <v>39981.72</v>
          </cell>
          <cell r="BN448">
            <v>0</v>
          </cell>
          <cell r="BO448">
            <v>0</v>
          </cell>
          <cell r="BP448">
            <v>1.17</v>
          </cell>
          <cell r="BQ448">
            <v>29981.25</v>
          </cell>
          <cell r="BS448">
            <v>0</v>
          </cell>
          <cell r="BT448">
            <v>0</v>
          </cell>
          <cell r="BU448">
            <v>0.57999999999999996</v>
          </cell>
          <cell r="BV448">
            <v>61871.5</v>
          </cell>
          <cell r="BX448">
            <v>0</v>
          </cell>
          <cell r="BY448">
            <v>0</v>
          </cell>
          <cell r="BZ448">
            <v>0.57999999999999996</v>
          </cell>
          <cell r="CA448">
            <v>53600.12</v>
          </cell>
          <cell r="CC448">
            <v>0</v>
          </cell>
          <cell r="CD448">
            <v>0</v>
          </cell>
          <cell r="CE448">
            <v>1.76</v>
          </cell>
          <cell r="CF448">
            <v>54120</v>
          </cell>
          <cell r="CH448">
            <v>2082595.43</v>
          </cell>
          <cell r="CJ448">
            <v>2046296.69</v>
          </cell>
        </row>
        <row r="449">
          <cell r="A449" t="str">
            <v>2603431602600</v>
          </cell>
          <cell r="B449" t="str">
            <v>WARSAW COMM UNIT SCH DISTRICT 316</v>
          </cell>
          <cell r="C449" t="str">
            <v>HANCOCK</v>
          </cell>
          <cell r="D449" t="str">
            <v>Unit</v>
          </cell>
          <cell r="E449">
            <v>379.79</v>
          </cell>
          <cell r="G449">
            <v>101.49</v>
          </cell>
          <cell r="H449">
            <v>157.14999999999998</v>
          </cell>
          <cell r="I449">
            <v>277.64</v>
          </cell>
          <cell r="K449">
            <v>170.97</v>
          </cell>
          <cell r="L449">
            <v>170.31</v>
          </cell>
          <cell r="M449">
            <v>88.33</v>
          </cell>
          <cell r="N449">
            <v>120.49</v>
          </cell>
          <cell r="P449">
            <v>42.027615857357631</v>
          </cell>
          <cell r="Q449">
            <v>59.462384142642364</v>
          </cell>
          <cell r="R449">
            <v>65.076754675177369</v>
          </cell>
          <cell r="S449">
            <v>92.073245324822608</v>
          </cell>
          <cell r="T449">
            <v>49.895629467464985</v>
          </cell>
          <cell r="U449">
            <v>70.594370532535009</v>
          </cell>
          <cell r="W449">
            <v>5.77</v>
          </cell>
          <cell r="X449">
            <v>6.93</v>
          </cell>
          <cell r="Y449">
            <v>5.31</v>
          </cell>
          <cell r="Z449">
            <v>1163665.23</v>
          </cell>
          <cell r="AB449">
            <v>4.3</v>
          </cell>
          <cell r="AC449">
            <v>282877.34999999998</v>
          </cell>
          <cell r="AE449">
            <v>0.85</v>
          </cell>
          <cell r="AF449">
            <v>0.44</v>
          </cell>
          <cell r="AG449">
            <v>0.6</v>
          </cell>
          <cell r="AH449">
            <v>122494.83</v>
          </cell>
          <cell r="AJ449">
            <v>0.37</v>
          </cell>
          <cell r="AK449">
            <v>0.19</v>
          </cell>
          <cell r="AL449">
            <v>0.2</v>
          </cell>
          <cell r="AM449">
            <v>48892.52</v>
          </cell>
          <cell r="AO449">
            <v>25.450000000000003</v>
          </cell>
          <cell r="AP449">
            <v>6.5399999999999991</v>
          </cell>
          <cell r="AQ449">
            <v>2.69</v>
          </cell>
          <cell r="AR449">
            <v>39836.17</v>
          </cell>
          <cell r="AT449">
            <v>0.37</v>
          </cell>
          <cell r="AU449">
            <v>0.35</v>
          </cell>
          <cell r="AV449">
            <v>0.48</v>
          </cell>
          <cell r="AW449">
            <v>85596</v>
          </cell>
          <cell r="AY449">
            <v>0.22</v>
          </cell>
          <cell r="AZ449">
            <v>0.11</v>
          </cell>
          <cell r="BA449">
            <v>0.16</v>
          </cell>
          <cell r="BB449">
            <v>28534.17</v>
          </cell>
          <cell r="BD449">
            <v>0.75</v>
          </cell>
          <cell r="BE449">
            <v>0.39</v>
          </cell>
          <cell r="BF449">
            <v>0.6</v>
          </cell>
          <cell r="BG449">
            <v>44587.5</v>
          </cell>
          <cell r="BI449">
            <v>0.37</v>
          </cell>
          <cell r="BJ449">
            <v>0.19</v>
          </cell>
          <cell r="BK449">
            <v>0.2</v>
          </cell>
          <cell r="BL449">
            <v>52389.84</v>
          </cell>
          <cell r="BN449">
            <v>0.56000000000000005</v>
          </cell>
          <cell r="BO449">
            <v>0.28999999999999998</v>
          </cell>
          <cell r="BP449">
            <v>0.4</v>
          </cell>
          <cell r="BQ449">
            <v>32031.25</v>
          </cell>
          <cell r="BS449">
            <v>0.37</v>
          </cell>
          <cell r="BT449">
            <v>0.19</v>
          </cell>
          <cell r="BU449">
            <v>0.2</v>
          </cell>
          <cell r="BV449">
            <v>81073</v>
          </cell>
          <cell r="BX449">
            <v>0.37</v>
          </cell>
          <cell r="BY449">
            <v>0.19</v>
          </cell>
          <cell r="BZ449">
            <v>0.2</v>
          </cell>
          <cell r="CA449">
            <v>70234.64</v>
          </cell>
          <cell r="CC449">
            <v>0.75</v>
          </cell>
          <cell r="CD449">
            <v>0.39</v>
          </cell>
          <cell r="CE449">
            <v>0.6</v>
          </cell>
          <cell r="CF449">
            <v>53505</v>
          </cell>
          <cell r="CH449">
            <v>2105717.5</v>
          </cell>
          <cell r="CJ449">
            <v>2065881.33</v>
          </cell>
        </row>
        <row r="450">
          <cell r="A450" t="str">
            <v>2603431700400</v>
          </cell>
          <cell r="B450" t="str">
            <v>CARTHAGE ESD 317</v>
          </cell>
          <cell r="C450" t="str">
            <v>HANCOCK</v>
          </cell>
          <cell r="D450" t="str">
            <v>Elementary</v>
          </cell>
          <cell r="E450">
            <v>416.25</v>
          </cell>
          <cell r="G450">
            <v>184.5</v>
          </cell>
          <cell r="H450">
            <v>229</v>
          </cell>
          <cell r="I450">
            <v>229</v>
          </cell>
          <cell r="K450">
            <v>283.75</v>
          </cell>
          <cell r="L450">
            <v>281</v>
          </cell>
          <cell r="M450">
            <v>132.5</v>
          </cell>
          <cell r="N450">
            <v>0</v>
          </cell>
          <cell r="P450">
            <v>80.314389359129379</v>
          </cell>
          <cell r="Q450">
            <v>104.18561064087062</v>
          </cell>
          <cell r="R450">
            <v>99.685610640870621</v>
          </cell>
          <cell r="S450">
            <v>129.31438935912939</v>
          </cell>
          <cell r="T450">
            <v>0</v>
          </cell>
          <cell r="U450">
            <v>0</v>
          </cell>
          <cell r="W450">
            <v>10.56</v>
          </cell>
          <cell r="X450">
            <v>10.15</v>
          </cell>
          <cell r="Y450">
            <v>0</v>
          </cell>
          <cell r="Z450">
            <v>1284164.97</v>
          </cell>
          <cell r="AB450">
            <v>4.1399999999999997</v>
          </cell>
          <cell r="AC450">
            <v>256832.99</v>
          </cell>
          <cell r="AE450">
            <v>1.41</v>
          </cell>
          <cell r="AF450">
            <v>0.66</v>
          </cell>
          <cell r="AG450">
            <v>0</v>
          </cell>
          <cell r="AH450">
            <v>128354.49</v>
          </cell>
          <cell r="AJ450">
            <v>0.63</v>
          </cell>
          <cell r="AK450">
            <v>0.28999999999999998</v>
          </cell>
          <cell r="AL450">
            <v>0</v>
          </cell>
          <cell r="AM450">
            <v>57046.44</v>
          </cell>
          <cell r="AO450">
            <v>28.380000000000003</v>
          </cell>
          <cell r="AP450">
            <v>7.5999999999999988</v>
          </cell>
          <cell r="AQ450">
            <v>2.95</v>
          </cell>
          <cell r="AR450">
            <v>44768.86</v>
          </cell>
          <cell r="AT450">
            <v>0.63</v>
          </cell>
          <cell r="AU450">
            <v>0.53</v>
          </cell>
          <cell r="AV450">
            <v>0</v>
          </cell>
          <cell r="AW450">
            <v>78028.56</v>
          </cell>
          <cell r="AY450">
            <v>0.37</v>
          </cell>
          <cell r="AZ450">
            <v>0.17</v>
          </cell>
          <cell r="BA450">
            <v>0</v>
          </cell>
          <cell r="BB450">
            <v>31445.82</v>
          </cell>
          <cell r="BD450">
            <v>1.26</v>
          </cell>
          <cell r="BE450">
            <v>0.57999999999999996</v>
          </cell>
          <cell r="BF450">
            <v>0</v>
          </cell>
          <cell r="BG450">
            <v>47150</v>
          </cell>
          <cell r="BI450">
            <v>0.63</v>
          </cell>
          <cell r="BJ450">
            <v>0.28999999999999998</v>
          </cell>
          <cell r="BK450">
            <v>0</v>
          </cell>
          <cell r="BL450">
            <v>63419.28</v>
          </cell>
          <cell r="BN450">
            <v>0.94</v>
          </cell>
          <cell r="BO450">
            <v>0.44</v>
          </cell>
          <cell r="BP450">
            <v>0</v>
          </cell>
          <cell r="BQ450">
            <v>35362.5</v>
          </cell>
          <cell r="BS450">
            <v>0.63</v>
          </cell>
          <cell r="BT450">
            <v>0.28999999999999998</v>
          </cell>
          <cell r="BU450">
            <v>0</v>
          </cell>
          <cell r="BV450">
            <v>98141</v>
          </cell>
          <cell r="BX450">
            <v>0.63</v>
          </cell>
          <cell r="BY450">
            <v>0.28999999999999998</v>
          </cell>
          <cell r="BZ450">
            <v>0</v>
          </cell>
          <cell r="CA450">
            <v>85020.88</v>
          </cell>
          <cell r="CC450">
            <v>1.26</v>
          </cell>
          <cell r="CD450">
            <v>0.57999999999999996</v>
          </cell>
          <cell r="CE450">
            <v>0</v>
          </cell>
          <cell r="CF450">
            <v>56580</v>
          </cell>
          <cell r="CH450">
            <v>2266315.79</v>
          </cell>
          <cell r="CJ450">
            <v>2221546.9300000002</v>
          </cell>
        </row>
        <row r="451">
          <cell r="A451" t="str">
            <v>2603432502600</v>
          </cell>
          <cell r="B451" t="str">
            <v>NAUVOO-COLUSA C U S DIST 325</v>
          </cell>
          <cell r="C451" t="str">
            <v>HANCOCK</v>
          </cell>
          <cell r="D451" t="str">
            <v>Unit</v>
          </cell>
          <cell r="E451">
            <v>257.5</v>
          </cell>
          <cell r="G451">
            <v>52.5</v>
          </cell>
          <cell r="H451">
            <v>110</v>
          </cell>
          <cell r="I451">
            <v>203.5</v>
          </cell>
          <cell r="K451">
            <v>96.5</v>
          </cell>
          <cell r="L451">
            <v>95</v>
          </cell>
          <cell r="M451">
            <v>67.5</v>
          </cell>
          <cell r="N451">
            <v>93.5</v>
          </cell>
          <cell r="P451">
            <v>20.09765625</v>
          </cell>
          <cell r="Q451">
            <v>32.40234375</v>
          </cell>
          <cell r="R451">
            <v>42.109375</v>
          </cell>
          <cell r="S451">
            <v>67.890625</v>
          </cell>
          <cell r="T451">
            <v>35.79296875</v>
          </cell>
          <cell r="U451">
            <v>57.70703125</v>
          </cell>
          <cell r="W451">
            <v>2.95</v>
          </cell>
          <cell r="X451">
            <v>4.82</v>
          </cell>
          <cell r="Y451">
            <v>4.09</v>
          </cell>
          <cell r="Z451">
            <v>771542.26</v>
          </cell>
          <cell r="AB451">
            <v>2.91</v>
          </cell>
          <cell r="AC451">
            <v>192931.84</v>
          </cell>
          <cell r="AE451">
            <v>0.48</v>
          </cell>
          <cell r="AF451">
            <v>0.33</v>
          </cell>
          <cell r="AG451">
            <v>0.46</v>
          </cell>
          <cell r="AH451">
            <v>82813.45</v>
          </cell>
          <cell r="AJ451">
            <v>0.21</v>
          </cell>
          <cell r="AK451">
            <v>0.15</v>
          </cell>
          <cell r="AL451">
            <v>0.15</v>
          </cell>
          <cell r="AM451">
            <v>32948.97</v>
          </cell>
          <cell r="AO451">
            <v>16.88</v>
          </cell>
          <cell r="AP451">
            <v>4.2200000000000006</v>
          </cell>
          <cell r="AQ451">
            <v>1.82</v>
          </cell>
          <cell r="AR451">
            <v>26296.95</v>
          </cell>
          <cell r="AT451">
            <v>0.21</v>
          </cell>
          <cell r="AU451">
            <v>0.27</v>
          </cell>
          <cell r="AV451">
            <v>0.37</v>
          </cell>
          <cell r="AW451">
            <v>60935.3</v>
          </cell>
          <cell r="AY451">
            <v>0.12</v>
          </cell>
          <cell r="AZ451">
            <v>0.09</v>
          </cell>
          <cell r="BA451">
            <v>0.12</v>
          </cell>
          <cell r="BB451">
            <v>19216.89</v>
          </cell>
          <cell r="BD451">
            <v>0.42</v>
          </cell>
          <cell r="BE451">
            <v>0.3</v>
          </cell>
          <cell r="BF451">
            <v>0.46</v>
          </cell>
          <cell r="BG451">
            <v>30237.5</v>
          </cell>
          <cell r="BI451">
            <v>0.21</v>
          </cell>
          <cell r="BJ451">
            <v>0.15</v>
          </cell>
          <cell r="BK451">
            <v>0.15</v>
          </cell>
          <cell r="BL451">
            <v>35156.339999999997</v>
          </cell>
          <cell r="BN451">
            <v>0.32</v>
          </cell>
          <cell r="BO451">
            <v>0.22</v>
          </cell>
          <cell r="BP451">
            <v>0.31</v>
          </cell>
          <cell r="BQ451">
            <v>21781.25</v>
          </cell>
          <cell r="BS451">
            <v>0.21</v>
          </cell>
          <cell r="BT451">
            <v>0.15</v>
          </cell>
          <cell r="BU451">
            <v>0.15</v>
          </cell>
          <cell r="BV451">
            <v>54404.25</v>
          </cell>
          <cell r="BX451">
            <v>0.21</v>
          </cell>
          <cell r="BY451">
            <v>0.15</v>
          </cell>
          <cell r="BZ451">
            <v>0.15</v>
          </cell>
          <cell r="CA451">
            <v>47131.14</v>
          </cell>
          <cell r="CC451">
            <v>0.42</v>
          </cell>
          <cell r="CD451">
            <v>0.3</v>
          </cell>
          <cell r="CE451">
            <v>0.46</v>
          </cell>
          <cell r="CF451">
            <v>36285</v>
          </cell>
          <cell r="CH451">
            <v>1411681.14</v>
          </cell>
          <cell r="CJ451">
            <v>1385384.19</v>
          </cell>
        </row>
        <row r="452">
          <cell r="A452" t="str">
            <v>2603432700400</v>
          </cell>
          <cell r="B452" t="str">
            <v>DALLAS ESD 327</v>
          </cell>
          <cell r="C452" t="str">
            <v>HANCOCK</v>
          </cell>
          <cell r="D452" t="str">
            <v>Elementary</v>
          </cell>
          <cell r="E452">
            <v>164.3</v>
          </cell>
          <cell r="G452">
            <v>78.149999999999991</v>
          </cell>
          <cell r="H452">
            <v>85.82</v>
          </cell>
          <cell r="I452">
            <v>85.82</v>
          </cell>
          <cell r="K452">
            <v>115.13999999999999</v>
          </cell>
          <cell r="L452">
            <v>114.80999999999999</v>
          </cell>
          <cell r="M452">
            <v>49.16</v>
          </cell>
          <cell r="N452">
            <v>0</v>
          </cell>
          <cell r="P452">
            <v>47.341827773373176</v>
          </cell>
          <cell r="Q452">
            <v>30.808172226626816</v>
          </cell>
          <cell r="R452">
            <v>51.988172226626823</v>
          </cell>
          <cell r="S452">
            <v>33.83182777337317</v>
          </cell>
          <cell r="T452">
            <v>0</v>
          </cell>
          <cell r="U452">
            <v>0</v>
          </cell>
          <cell r="W452">
            <v>4.6900000000000004</v>
          </cell>
          <cell r="X452">
            <v>3.95</v>
          </cell>
          <cell r="Y452">
            <v>0</v>
          </cell>
          <cell r="Z452">
            <v>535740.48</v>
          </cell>
          <cell r="AB452">
            <v>1.72</v>
          </cell>
          <cell r="AC452">
            <v>107148.09</v>
          </cell>
          <cell r="AE452">
            <v>0.56999999999999995</v>
          </cell>
          <cell r="AF452">
            <v>0.24</v>
          </cell>
          <cell r="AG452">
            <v>0</v>
          </cell>
          <cell r="AH452">
            <v>50225.67</v>
          </cell>
          <cell r="AJ452">
            <v>0.25</v>
          </cell>
          <cell r="AK452">
            <v>0.1</v>
          </cell>
          <cell r="AL452">
            <v>0</v>
          </cell>
          <cell r="AM452">
            <v>21702.45</v>
          </cell>
          <cell r="AO452">
            <v>11.730000000000002</v>
          </cell>
          <cell r="AP452">
            <v>3.59</v>
          </cell>
          <cell r="AQ452">
            <v>1.1599999999999999</v>
          </cell>
          <cell r="AR452">
            <v>19016.48</v>
          </cell>
          <cell r="AT452">
            <v>0.25</v>
          </cell>
          <cell r="AU452">
            <v>0.19</v>
          </cell>
          <cell r="AV452">
            <v>0</v>
          </cell>
          <cell r="AW452">
            <v>29597.040000000001</v>
          </cell>
          <cell r="AY452">
            <v>0.15</v>
          </cell>
          <cell r="AZ452">
            <v>0.06</v>
          </cell>
          <cell r="BA452">
            <v>0</v>
          </cell>
          <cell r="BB452">
            <v>12228.93</v>
          </cell>
          <cell r="BD452">
            <v>0.51</v>
          </cell>
          <cell r="BE452">
            <v>0.21</v>
          </cell>
          <cell r="BF452">
            <v>0</v>
          </cell>
          <cell r="BG452">
            <v>18450</v>
          </cell>
          <cell r="BI452">
            <v>0.25</v>
          </cell>
          <cell r="BJ452">
            <v>0.1</v>
          </cell>
          <cell r="BK452">
            <v>0</v>
          </cell>
          <cell r="BL452">
            <v>24126.9</v>
          </cell>
          <cell r="BN452">
            <v>0.38</v>
          </cell>
          <cell r="BO452">
            <v>0.16</v>
          </cell>
          <cell r="BP452">
            <v>0</v>
          </cell>
          <cell r="BQ452">
            <v>13837.5</v>
          </cell>
          <cell r="BS452">
            <v>0.25</v>
          </cell>
          <cell r="BT452">
            <v>0.1</v>
          </cell>
          <cell r="BU452">
            <v>0</v>
          </cell>
          <cell r="BV452">
            <v>37336.25</v>
          </cell>
          <cell r="BX452">
            <v>0.25</v>
          </cell>
          <cell r="BY452">
            <v>0.1</v>
          </cell>
          <cell r="BZ452">
            <v>0</v>
          </cell>
          <cell r="CA452">
            <v>32344.9</v>
          </cell>
          <cell r="CC452">
            <v>0.51</v>
          </cell>
          <cell r="CD452">
            <v>0.21</v>
          </cell>
          <cell r="CE452">
            <v>0</v>
          </cell>
          <cell r="CF452">
            <v>22140</v>
          </cell>
          <cell r="CH452">
            <v>923894.69000000006</v>
          </cell>
          <cell r="CJ452">
            <v>904878.21000000008</v>
          </cell>
        </row>
        <row r="453">
          <cell r="A453" t="str">
            <v>2603432802400</v>
          </cell>
          <cell r="B453" t="str">
            <v>HAMILTON C C SCHOOL DIST 328</v>
          </cell>
          <cell r="C453" t="str">
            <v>HANCOCK</v>
          </cell>
          <cell r="D453" t="str">
            <v>Unit</v>
          </cell>
          <cell r="E453">
            <v>571.5</v>
          </cell>
          <cell r="G453">
            <v>177</v>
          </cell>
          <cell r="H453">
            <v>215</v>
          </cell>
          <cell r="I453">
            <v>391.5</v>
          </cell>
          <cell r="K453">
            <v>278</v>
          </cell>
          <cell r="L453">
            <v>275</v>
          </cell>
          <cell r="M453">
            <v>117</v>
          </cell>
          <cell r="N453">
            <v>176.5</v>
          </cell>
          <cell r="P453">
            <v>71.192295514511869</v>
          </cell>
          <cell r="Q453">
            <v>105.80770448548813</v>
          </cell>
          <cell r="R453">
            <v>86.476517150395779</v>
          </cell>
          <cell r="S453">
            <v>128.52348284960422</v>
          </cell>
          <cell r="T453">
            <v>70.991187335092349</v>
          </cell>
          <cell r="U453">
            <v>105.50881266490765</v>
          </cell>
          <cell r="W453">
            <v>10.029999999999999</v>
          </cell>
          <cell r="X453">
            <v>9.4600000000000009</v>
          </cell>
          <cell r="Y453">
            <v>7.76</v>
          </cell>
          <cell r="Z453">
            <v>1758258.11</v>
          </cell>
          <cell r="AB453">
            <v>6.48</v>
          </cell>
          <cell r="AC453">
            <v>424932.18</v>
          </cell>
          <cell r="AE453">
            <v>1.39</v>
          </cell>
          <cell r="AF453">
            <v>0.57999999999999996</v>
          </cell>
          <cell r="AG453">
            <v>0.88</v>
          </cell>
          <cell r="AH453">
            <v>184495.63</v>
          </cell>
          <cell r="AJ453">
            <v>0.61</v>
          </cell>
          <cell r="AK453">
            <v>0.26</v>
          </cell>
          <cell r="AL453">
            <v>0.28999999999999998</v>
          </cell>
          <cell r="AM453">
            <v>74490.559999999998</v>
          </cell>
          <cell r="AO453">
            <v>38.489999999999995</v>
          </cell>
          <cell r="AP453">
            <v>9.7199999999999989</v>
          </cell>
          <cell r="AQ453">
            <v>4.05</v>
          </cell>
          <cell r="AR453">
            <v>60032.58</v>
          </cell>
          <cell r="AT453">
            <v>0.61</v>
          </cell>
          <cell r="AU453">
            <v>0.46</v>
          </cell>
          <cell r="AV453">
            <v>0.7</v>
          </cell>
          <cell r="AW453">
            <v>126172.82</v>
          </cell>
          <cell r="AY453">
            <v>0.37</v>
          </cell>
          <cell r="AZ453">
            <v>0.15</v>
          </cell>
          <cell r="BA453">
            <v>0.23</v>
          </cell>
          <cell r="BB453">
            <v>43674.75</v>
          </cell>
          <cell r="BD453">
            <v>1.23</v>
          </cell>
          <cell r="BE453">
            <v>0.52</v>
          </cell>
          <cell r="BF453">
            <v>0.88</v>
          </cell>
          <cell r="BG453">
            <v>67393.75</v>
          </cell>
          <cell r="BI453">
            <v>0.61</v>
          </cell>
          <cell r="BJ453">
            <v>0.26</v>
          </cell>
          <cell r="BK453">
            <v>0.28999999999999998</v>
          </cell>
          <cell r="BL453">
            <v>79963.44</v>
          </cell>
          <cell r="BN453">
            <v>0.92</v>
          </cell>
          <cell r="BO453">
            <v>0.39</v>
          </cell>
          <cell r="BP453">
            <v>0.57999999999999996</v>
          </cell>
          <cell r="BQ453">
            <v>48431.25</v>
          </cell>
          <cell r="BS453">
            <v>0.61</v>
          </cell>
          <cell r="BT453">
            <v>0.26</v>
          </cell>
          <cell r="BU453">
            <v>0.28999999999999998</v>
          </cell>
          <cell r="BV453">
            <v>123743</v>
          </cell>
          <cell r="BX453">
            <v>0.61</v>
          </cell>
          <cell r="BY453">
            <v>0.26</v>
          </cell>
          <cell r="BZ453">
            <v>0.28999999999999998</v>
          </cell>
          <cell r="CA453">
            <v>107200.24</v>
          </cell>
          <cell r="CC453">
            <v>1.23</v>
          </cell>
          <cell r="CD453">
            <v>0.52</v>
          </cell>
          <cell r="CE453">
            <v>0.88</v>
          </cell>
          <cell r="CF453">
            <v>80872.5</v>
          </cell>
          <cell r="CH453">
            <v>3179660.81</v>
          </cell>
          <cell r="CJ453">
            <v>3119628.23</v>
          </cell>
        </row>
        <row r="454">
          <cell r="A454" t="str">
            <v>2603433702600</v>
          </cell>
          <cell r="B454" t="str">
            <v>SOUTHEASTERN C U SCH DIST 337</v>
          </cell>
          <cell r="C454" t="str">
            <v>HANCOCK</v>
          </cell>
          <cell r="D454" t="str">
            <v>Unit</v>
          </cell>
          <cell r="E454">
            <v>475.2</v>
          </cell>
          <cell r="G454">
            <v>127.64999999999999</v>
          </cell>
          <cell r="H454">
            <v>196.99</v>
          </cell>
          <cell r="I454">
            <v>344.79999999999995</v>
          </cell>
          <cell r="K454">
            <v>206.39</v>
          </cell>
          <cell r="L454">
            <v>203.64</v>
          </cell>
          <cell r="M454">
            <v>121</v>
          </cell>
          <cell r="N454">
            <v>147.81</v>
          </cell>
          <cell r="P454">
            <v>73.939462376971122</v>
          </cell>
          <cell r="Q454">
            <v>53.71053762302887</v>
          </cell>
          <cell r="R454">
            <v>114.10367954280879</v>
          </cell>
          <cell r="S454">
            <v>82.886320457191218</v>
          </cell>
          <cell r="T454">
            <v>85.61685808022014</v>
          </cell>
          <cell r="U454">
            <v>62.193141919779862</v>
          </cell>
          <cell r="W454">
            <v>7.61</v>
          </cell>
          <cell r="X454">
            <v>9.02</v>
          </cell>
          <cell r="Y454">
            <v>6.76</v>
          </cell>
          <cell r="Z454">
            <v>1510075.09</v>
          </cell>
          <cell r="AB454">
            <v>5.57</v>
          </cell>
          <cell r="AC454">
            <v>365852.21</v>
          </cell>
          <cell r="AE454">
            <v>1.03</v>
          </cell>
          <cell r="AF454">
            <v>0.6</v>
          </cell>
          <cell r="AG454">
            <v>0.73</v>
          </cell>
          <cell r="AH454">
            <v>152786.79999999999</v>
          </cell>
          <cell r="AJ454">
            <v>0.45</v>
          </cell>
          <cell r="AK454">
            <v>0.26</v>
          </cell>
          <cell r="AL454">
            <v>0.24</v>
          </cell>
          <cell r="AM454">
            <v>61027.29</v>
          </cell>
          <cell r="AO454">
            <v>32.89</v>
          </cell>
          <cell r="AP454">
            <v>10.11</v>
          </cell>
          <cell r="AQ454">
            <v>3.37</v>
          </cell>
          <cell r="AR454">
            <v>53429.58</v>
          </cell>
          <cell r="AT454">
            <v>0.45</v>
          </cell>
          <cell r="AU454">
            <v>0.48</v>
          </cell>
          <cell r="AV454">
            <v>0.59</v>
          </cell>
          <cell r="AW454">
            <v>108238.72</v>
          </cell>
          <cell r="AY454">
            <v>0.27</v>
          </cell>
          <cell r="AZ454">
            <v>0.16</v>
          </cell>
          <cell r="BA454">
            <v>0.19</v>
          </cell>
          <cell r="BB454">
            <v>36104.46</v>
          </cell>
          <cell r="BD454">
            <v>0.91</v>
          </cell>
          <cell r="BE454">
            <v>0.53</v>
          </cell>
          <cell r="BF454">
            <v>0.73</v>
          </cell>
          <cell r="BG454">
            <v>55606.25</v>
          </cell>
          <cell r="BI454">
            <v>0.45</v>
          </cell>
          <cell r="BJ454">
            <v>0.26</v>
          </cell>
          <cell r="BK454">
            <v>0.24</v>
          </cell>
          <cell r="BL454">
            <v>65487.3</v>
          </cell>
          <cell r="BN454">
            <v>0.68</v>
          </cell>
          <cell r="BO454">
            <v>0.4</v>
          </cell>
          <cell r="BP454">
            <v>0.49</v>
          </cell>
          <cell r="BQ454">
            <v>40231.25</v>
          </cell>
          <cell r="BS454">
            <v>0.45</v>
          </cell>
          <cell r="BT454">
            <v>0.26</v>
          </cell>
          <cell r="BU454">
            <v>0.24</v>
          </cell>
          <cell r="BV454">
            <v>101341.25</v>
          </cell>
          <cell r="BX454">
            <v>0.45</v>
          </cell>
          <cell r="BY454">
            <v>0.26</v>
          </cell>
          <cell r="BZ454">
            <v>0.24</v>
          </cell>
          <cell r="CA454">
            <v>87793.3</v>
          </cell>
          <cell r="CC454">
            <v>0.91</v>
          </cell>
          <cell r="CD454">
            <v>0.53</v>
          </cell>
          <cell r="CE454">
            <v>0.73</v>
          </cell>
          <cell r="CF454">
            <v>66727.5</v>
          </cell>
          <cell r="CH454">
            <v>2704701</v>
          </cell>
          <cell r="CJ454">
            <v>2651271.42</v>
          </cell>
        </row>
        <row r="455">
          <cell r="A455" t="str">
            <v>2603434700400</v>
          </cell>
          <cell r="B455" t="str">
            <v>LA HARPE CUSD 347</v>
          </cell>
          <cell r="C455" t="str">
            <v>HANCOCK</v>
          </cell>
          <cell r="D455" t="str">
            <v>Elementary</v>
          </cell>
          <cell r="E455">
            <v>200.48</v>
          </cell>
          <cell r="G455">
            <v>89.66</v>
          </cell>
          <cell r="H455">
            <v>108.82</v>
          </cell>
          <cell r="I455">
            <v>108.82</v>
          </cell>
          <cell r="K455">
            <v>137.49</v>
          </cell>
          <cell r="L455">
            <v>135.49</v>
          </cell>
          <cell r="M455">
            <v>62.989999999999995</v>
          </cell>
          <cell r="N455">
            <v>0</v>
          </cell>
          <cell r="P455">
            <v>37.945586457073759</v>
          </cell>
          <cell r="Q455">
            <v>51.714413542926238</v>
          </cell>
          <cell r="R455">
            <v>46.054413542926241</v>
          </cell>
          <cell r="S455">
            <v>62.765586457073752</v>
          </cell>
          <cell r="T455">
            <v>0</v>
          </cell>
          <cell r="U455">
            <v>0</v>
          </cell>
          <cell r="W455">
            <v>5.1100000000000003</v>
          </cell>
          <cell r="X455">
            <v>4.8099999999999996</v>
          </cell>
          <cell r="Y455">
            <v>0</v>
          </cell>
          <cell r="Z455">
            <v>615109.43999999994</v>
          </cell>
          <cell r="AB455">
            <v>1.98</v>
          </cell>
          <cell r="AC455">
            <v>123021.88</v>
          </cell>
          <cell r="AE455">
            <v>0.68</v>
          </cell>
          <cell r="AF455">
            <v>0.31</v>
          </cell>
          <cell r="AG455">
            <v>0</v>
          </cell>
          <cell r="AH455">
            <v>61386.93</v>
          </cell>
          <cell r="AJ455">
            <v>0.3</v>
          </cell>
          <cell r="AK455">
            <v>0.13</v>
          </cell>
          <cell r="AL455">
            <v>0</v>
          </cell>
          <cell r="AM455">
            <v>26663.01</v>
          </cell>
          <cell r="AO455">
            <v>13.580000000000002</v>
          </cell>
          <cell r="AP455">
            <v>3.49</v>
          </cell>
          <cell r="AQ455">
            <v>1.42</v>
          </cell>
          <cell r="AR455">
            <v>21249.42</v>
          </cell>
          <cell r="AT455">
            <v>0.3</v>
          </cell>
          <cell r="AU455">
            <v>0.25</v>
          </cell>
          <cell r="AV455">
            <v>0</v>
          </cell>
          <cell r="AW455">
            <v>36996.300000000003</v>
          </cell>
          <cell r="AY455">
            <v>0.18</v>
          </cell>
          <cell r="AZ455">
            <v>0.08</v>
          </cell>
          <cell r="BA455">
            <v>0</v>
          </cell>
          <cell r="BB455">
            <v>15140.58</v>
          </cell>
          <cell r="BD455">
            <v>0.61</v>
          </cell>
          <cell r="BE455">
            <v>0.27</v>
          </cell>
          <cell r="BF455">
            <v>0</v>
          </cell>
          <cell r="BG455">
            <v>22550</v>
          </cell>
          <cell r="BI455">
            <v>0.3</v>
          </cell>
          <cell r="BJ455">
            <v>0.13</v>
          </cell>
          <cell r="BK455">
            <v>0</v>
          </cell>
          <cell r="BL455">
            <v>29641.62</v>
          </cell>
          <cell r="BN455">
            <v>0.45</v>
          </cell>
          <cell r="BO455">
            <v>0.2</v>
          </cell>
          <cell r="BP455">
            <v>0</v>
          </cell>
          <cell r="BQ455">
            <v>16656.25</v>
          </cell>
          <cell r="BS455">
            <v>0.3</v>
          </cell>
          <cell r="BT455">
            <v>0.13</v>
          </cell>
          <cell r="BU455">
            <v>0</v>
          </cell>
          <cell r="BV455">
            <v>45870.25</v>
          </cell>
          <cell r="BX455">
            <v>0.3</v>
          </cell>
          <cell r="BY455">
            <v>0.13</v>
          </cell>
          <cell r="BZ455">
            <v>0</v>
          </cell>
          <cell r="CA455">
            <v>39738.019999999997</v>
          </cell>
          <cell r="CC455">
            <v>0.61</v>
          </cell>
          <cell r="CD455">
            <v>0.27</v>
          </cell>
          <cell r="CE455">
            <v>0</v>
          </cell>
          <cell r="CF455">
            <v>27060</v>
          </cell>
          <cell r="CH455">
            <v>1081083.7</v>
          </cell>
          <cell r="CJ455">
            <v>1059834.28</v>
          </cell>
        </row>
        <row r="456">
          <cell r="A456" t="str">
            <v>2606210302600</v>
          </cell>
          <cell r="B456" t="str">
            <v>WEST PRAIRIE</v>
          </cell>
          <cell r="C456" t="str">
            <v>MCDONOUGH</v>
          </cell>
          <cell r="D456" t="str">
            <v>Unit</v>
          </cell>
          <cell r="E456">
            <v>562.95000000000005</v>
          </cell>
          <cell r="G456">
            <v>176.82</v>
          </cell>
          <cell r="H456">
            <v>205.98</v>
          </cell>
          <cell r="I456">
            <v>380.63</v>
          </cell>
          <cell r="K456">
            <v>264.81</v>
          </cell>
          <cell r="L456">
            <v>259.31</v>
          </cell>
          <cell r="M456">
            <v>123.49</v>
          </cell>
          <cell r="N456">
            <v>174.64999999999998</v>
          </cell>
          <cell r="P456">
            <v>82.997078123598527</v>
          </cell>
          <cell r="Q456">
            <v>93.822921876401466</v>
          </cell>
          <cell r="R456">
            <v>96.684414386940531</v>
          </cell>
          <cell r="S456">
            <v>109.29558561305946</v>
          </cell>
          <cell r="T456">
            <v>81.978507489460924</v>
          </cell>
          <cell r="U456">
            <v>92.671492510539053</v>
          </cell>
          <cell r="W456">
            <v>10.220000000000001</v>
          </cell>
          <cell r="X456">
            <v>9.1999999999999993</v>
          </cell>
          <cell r="Y456">
            <v>7.8</v>
          </cell>
          <cell r="Z456">
            <v>1756751.34</v>
          </cell>
          <cell r="AB456">
            <v>6.48</v>
          </cell>
          <cell r="AC456">
            <v>425008.56</v>
          </cell>
          <cell r="AE456">
            <v>1.32</v>
          </cell>
          <cell r="AF456">
            <v>0.61</v>
          </cell>
          <cell r="AG456">
            <v>0.87</v>
          </cell>
          <cell r="AH456">
            <v>181306.92</v>
          </cell>
          <cell r="AJ456">
            <v>0.57999999999999996</v>
          </cell>
          <cell r="AK456">
            <v>0.27</v>
          </cell>
          <cell r="AL456">
            <v>0.28999999999999998</v>
          </cell>
          <cell r="AM456">
            <v>73250.42</v>
          </cell>
          <cell r="AO456">
            <v>38.379999999999995</v>
          </cell>
          <cell r="AP456">
            <v>10.44</v>
          </cell>
          <cell r="AQ456">
            <v>3.99</v>
          </cell>
          <cell r="AR456">
            <v>60739.22</v>
          </cell>
          <cell r="AT456">
            <v>0.57999999999999996</v>
          </cell>
          <cell r="AU456">
            <v>0.49</v>
          </cell>
          <cell r="AV456">
            <v>0.69</v>
          </cell>
          <cell r="AW456">
            <v>125398.56</v>
          </cell>
          <cell r="AY456">
            <v>0.35</v>
          </cell>
          <cell r="AZ456">
            <v>0.16</v>
          </cell>
          <cell r="BA456">
            <v>0.23</v>
          </cell>
          <cell r="BB456">
            <v>43092.42</v>
          </cell>
          <cell r="BD456">
            <v>1.17</v>
          </cell>
          <cell r="BE456">
            <v>0.54</v>
          </cell>
          <cell r="BF456">
            <v>0.87</v>
          </cell>
          <cell r="BG456">
            <v>66112.5</v>
          </cell>
          <cell r="BI456">
            <v>0.57999999999999996</v>
          </cell>
          <cell r="BJ456">
            <v>0.27</v>
          </cell>
          <cell r="BK456">
            <v>0.28999999999999998</v>
          </cell>
          <cell r="BL456">
            <v>78584.759999999995</v>
          </cell>
          <cell r="BN456">
            <v>0.88</v>
          </cell>
          <cell r="BO456">
            <v>0.41</v>
          </cell>
          <cell r="BP456">
            <v>0.57999999999999996</v>
          </cell>
          <cell r="BQ456">
            <v>47918.75</v>
          </cell>
          <cell r="BS456">
            <v>0.57999999999999996</v>
          </cell>
          <cell r="BT456">
            <v>0.27</v>
          </cell>
          <cell r="BU456">
            <v>0.28999999999999998</v>
          </cell>
          <cell r="BV456">
            <v>121609.5</v>
          </cell>
          <cell r="BX456">
            <v>0.57999999999999996</v>
          </cell>
          <cell r="BY456">
            <v>0.27</v>
          </cell>
          <cell r="BZ456">
            <v>0.28999999999999998</v>
          </cell>
          <cell r="CA456">
            <v>105351.96</v>
          </cell>
          <cell r="CC456">
            <v>1.17</v>
          </cell>
          <cell r="CD456">
            <v>0.54</v>
          </cell>
          <cell r="CE456">
            <v>0.87</v>
          </cell>
          <cell r="CF456">
            <v>79335</v>
          </cell>
          <cell r="CH456">
            <v>3164459.9099999997</v>
          </cell>
          <cell r="CJ456">
            <v>3103720.6899999995</v>
          </cell>
        </row>
        <row r="457">
          <cell r="A457" t="str">
            <v>2606217002600</v>
          </cell>
          <cell r="B457" t="str">
            <v>BUSHNELL PRAIRIE CITY CUS D 170</v>
          </cell>
          <cell r="C457" t="str">
            <v>MCDONOUGH</v>
          </cell>
          <cell r="D457" t="str">
            <v>Unit</v>
          </cell>
          <cell r="E457">
            <v>671.27</v>
          </cell>
          <cell r="G457">
            <v>174.31</v>
          </cell>
          <cell r="H457">
            <v>267.80999999999995</v>
          </cell>
          <cell r="I457">
            <v>492.12999999999994</v>
          </cell>
          <cell r="K457">
            <v>287.13</v>
          </cell>
          <cell r="L457">
            <v>282.3</v>
          </cell>
          <cell r="M457">
            <v>159.82</v>
          </cell>
          <cell r="N457">
            <v>224.32</v>
          </cell>
          <cell r="P457">
            <v>92.676403427165241</v>
          </cell>
          <cell r="Q457">
            <v>81.633596572834762</v>
          </cell>
          <cell r="R457">
            <v>142.38808789988596</v>
          </cell>
          <cell r="S457">
            <v>125.42191210011399</v>
          </cell>
          <cell r="T457">
            <v>119.26550867294881</v>
          </cell>
          <cell r="U457">
            <v>105.05449132705118</v>
          </cell>
          <cell r="W457">
            <v>10.26</v>
          </cell>
          <cell r="X457">
            <v>12.13</v>
          </cell>
          <cell r="Y457">
            <v>10.16</v>
          </cell>
          <cell r="Z457">
            <v>2108101.61</v>
          </cell>
          <cell r="AB457">
            <v>7.86</v>
          </cell>
          <cell r="AC457">
            <v>517564.98</v>
          </cell>
          <cell r="AE457">
            <v>1.43</v>
          </cell>
          <cell r="AF457">
            <v>0.79</v>
          </cell>
          <cell r="AG457">
            <v>1.1200000000000001</v>
          </cell>
          <cell r="AH457">
            <v>216999.7</v>
          </cell>
          <cell r="AJ457">
            <v>0.63</v>
          </cell>
          <cell r="AK457">
            <v>0.35</v>
          </cell>
          <cell r="AL457">
            <v>0.37</v>
          </cell>
          <cell r="AM457">
            <v>86978.77</v>
          </cell>
          <cell r="AO457">
            <v>45.98</v>
          </cell>
          <cell r="AP457">
            <v>13.53</v>
          </cell>
          <cell r="AQ457">
            <v>4.76</v>
          </cell>
          <cell r="AR457">
            <v>73989.789999999994</v>
          </cell>
          <cell r="AT457">
            <v>0.63</v>
          </cell>
          <cell r="AU457">
            <v>0.63</v>
          </cell>
          <cell r="AV457">
            <v>0.89</v>
          </cell>
          <cell r="AW457">
            <v>153664.29999999999</v>
          </cell>
          <cell r="AY457">
            <v>0.38</v>
          </cell>
          <cell r="AZ457">
            <v>0.21</v>
          </cell>
          <cell r="BA457">
            <v>0.28999999999999998</v>
          </cell>
          <cell r="BB457">
            <v>51245.04</v>
          </cell>
          <cell r="BD457">
            <v>1.27</v>
          </cell>
          <cell r="BE457">
            <v>0.71</v>
          </cell>
          <cell r="BF457">
            <v>1.1200000000000001</v>
          </cell>
          <cell r="BG457">
            <v>79437.5</v>
          </cell>
          <cell r="BI457">
            <v>0.63</v>
          </cell>
          <cell r="BJ457">
            <v>0.35</v>
          </cell>
          <cell r="BK457">
            <v>0.37</v>
          </cell>
          <cell r="BL457">
            <v>93060.9</v>
          </cell>
          <cell r="BN457">
            <v>0.95</v>
          </cell>
          <cell r="BO457">
            <v>0.53</v>
          </cell>
          <cell r="BP457">
            <v>0.74</v>
          </cell>
          <cell r="BQ457">
            <v>56887.5</v>
          </cell>
          <cell r="BS457">
            <v>0.63</v>
          </cell>
          <cell r="BT457">
            <v>0.35</v>
          </cell>
          <cell r="BU457">
            <v>0.37</v>
          </cell>
          <cell r="BV457">
            <v>144011.25</v>
          </cell>
          <cell r="BX457">
            <v>0.63</v>
          </cell>
          <cell r="BY457">
            <v>0.35</v>
          </cell>
          <cell r="BZ457">
            <v>0.37</v>
          </cell>
          <cell r="CA457">
            <v>124758.9</v>
          </cell>
          <cell r="CC457">
            <v>1.27</v>
          </cell>
          <cell r="CD457">
            <v>0.71</v>
          </cell>
          <cell r="CE457">
            <v>1.1200000000000001</v>
          </cell>
          <cell r="CF457">
            <v>95325</v>
          </cell>
          <cell r="CH457">
            <v>3802025.2399999998</v>
          </cell>
          <cell r="CJ457">
            <v>3728035.4499999997</v>
          </cell>
        </row>
        <row r="458">
          <cell r="A458" t="str">
            <v>2606218502600</v>
          </cell>
          <cell r="B458" t="str">
            <v>MACOMB COMM UNIT SCH DIST 185</v>
          </cell>
          <cell r="C458" t="str">
            <v>MCDONOUGH</v>
          </cell>
          <cell r="D458" t="str">
            <v>Unit</v>
          </cell>
          <cell r="E458">
            <v>1977.95</v>
          </cell>
          <cell r="G458">
            <v>613.65</v>
          </cell>
          <cell r="H458">
            <v>762.15000000000009</v>
          </cell>
          <cell r="I458">
            <v>1354.3000000000002</v>
          </cell>
          <cell r="K458">
            <v>908.48</v>
          </cell>
          <cell r="L458">
            <v>898.48</v>
          </cell>
          <cell r="M458">
            <v>477.32000000000005</v>
          </cell>
          <cell r="N458">
            <v>592.15</v>
          </cell>
          <cell r="P458">
            <v>275.96242282578311</v>
          </cell>
          <cell r="Q458">
            <v>337.68757717421687</v>
          </cell>
          <cell r="R458">
            <v>342.74384511801617</v>
          </cell>
          <cell r="S458">
            <v>419.40615488198392</v>
          </cell>
          <cell r="T458">
            <v>266.29373205620055</v>
          </cell>
          <cell r="U458">
            <v>325.85626794379942</v>
          </cell>
          <cell r="W458">
            <v>35.28</v>
          </cell>
          <cell r="X458">
            <v>33.909999999999997</v>
          </cell>
          <cell r="Y458">
            <v>26.34</v>
          </cell>
          <cell r="Z458">
            <v>6156268.9500000002</v>
          </cell>
          <cell r="AB458">
            <v>22.61</v>
          </cell>
          <cell r="AC458">
            <v>1479992.2</v>
          </cell>
          <cell r="AE458">
            <v>4.54</v>
          </cell>
          <cell r="AF458">
            <v>2.38</v>
          </cell>
          <cell r="AG458">
            <v>2.96</v>
          </cell>
          <cell r="AH458">
            <v>638783.72</v>
          </cell>
          <cell r="AJ458">
            <v>2.0099999999999998</v>
          </cell>
          <cell r="AK458">
            <v>1.06</v>
          </cell>
          <cell r="AL458">
            <v>0.98</v>
          </cell>
          <cell r="AM458">
            <v>259787.63</v>
          </cell>
          <cell r="AO458">
            <v>134.69</v>
          </cell>
          <cell r="AP458">
            <v>37.93</v>
          </cell>
          <cell r="AQ458">
            <v>14.02</v>
          </cell>
          <cell r="AR458">
            <v>214722.65</v>
          </cell>
          <cell r="AT458">
            <v>2.0099999999999998</v>
          </cell>
          <cell r="AU458">
            <v>1.9</v>
          </cell>
          <cell r="AV458">
            <v>2.36</v>
          </cell>
          <cell r="AW458">
            <v>445735.42</v>
          </cell>
          <cell r="AY458">
            <v>1.21</v>
          </cell>
          <cell r="AZ458">
            <v>0.63</v>
          </cell>
          <cell r="BA458">
            <v>0.78</v>
          </cell>
          <cell r="BB458">
            <v>152570.46</v>
          </cell>
          <cell r="BD458">
            <v>4.03</v>
          </cell>
          <cell r="BE458">
            <v>2.12</v>
          </cell>
          <cell r="BF458">
            <v>2.96</v>
          </cell>
          <cell r="BG458">
            <v>233443.75</v>
          </cell>
          <cell r="BI458">
            <v>2.0099999999999998</v>
          </cell>
          <cell r="BJ458">
            <v>1.06</v>
          </cell>
          <cell r="BK458">
            <v>0.98</v>
          </cell>
          <cell r="BL458">
            <v>279182.7</v>
          </cell>
          <cell r="BN458">
            <v>3.02</v>
          </cell>
          <cell r="BO458">
            <v>1.59</v>
          </cell>
          <cell r="BP458">
            <v>1.97</v>
          </cell>
          <cell r="BQ458">
            <v>168612.5</v>
          </cell>
          <cell r="BS458">
            <v>2.0099999999999998</v>
          </cell>
          <cell r="BT458">
            <v>1.06</v>
          </cell>
          <cell r="BU458">
            <v>0.98</v>
          </cell>
          <cell r="BV458">
            <v>432033.75</v>
          </cell>
          <cell r="BX458">
            <v>2.0099999999999998</v>
          </cell>
          <cell r="BY458">
            <v>1.06</v>
          </cell>
          <cell r="BZ458">
            <v>0.98</v>
          </cell>
          <cell r="CA458">
            <v>374276.7</v>
          </cell>
          <cell r="CC458">
            <v>4.03</v>
          </cell>
          <cell r="CD458">
            <v>2.12</v>
          </cell>
          <cell r="CE458">
            <v>2.96</v>
          </cell>
          <cell r="CF458">
            <v>280132.5</v>
          </cell>
          <cell r="CH458">
            <v>11115542.93</v>
          </cell>
          <cell r="CJ458">
            <v>10900820.279999999</v>
          </cell>
        </row>
        <row r="459">
          <cell r="A459" t="str">
            <v>2608500502600</v>
          </cell>
          <cell r="B459" t="str">
            <v>SCHUYLER-INDUSTRY</v>
          </cell>
          <cell r="C459" t="str">
            <v>SCHUYLER</v>
          </cell>
          <cell r="D459" t="str">
            <v>Unit</v>
          </cell>
          <cell r="E459">
            <v>1036.3800000000001</v>
          </cell>
          <cell r="G459">
            <v>286.99</v>
          </cell>
          <cell r="H459">
            <v>385.15</v>
          </cell>
          <cell r="I459">
            <v>744.31</v>
          </cell>
          <cell r="K459">
            <v>444.23</v>
          </cell>
          <cell r="L459">
            <v>439.15</v>
          </cell>
          <cell r="M459">
            <v>232.98999999999998</v>
          </cell>
          <cell r="N459">
            <v>359.15999999999997</v>
          </cell>
          <cell r="P459">
            <v>112.79516794337245</v>
          </cell>
          <cell r="Q459">
            <v>174.19483205662755</v>
          </cell>
          <cell r="R459">
            <v>151.3748177058082</v>
          </cell>
          <cell r="S459">
            <v>233.77518229419178</v>
          </cell>
          <cell r="T459">
            <v>141.16001435081935</v>
          </cell>
          <cell r="U459">
            <v>217.99998564918062</v>
          </cell>
          <cell r="W459">
            <v>16.22</v>
          </cell>
          <cell r="X459">
            <v>16.91</v>
          </cell>
          <cell r="Y459">
            <v>15.77</v>
          </cell>
          <cell r="Z459">
            <v>3171486.02</v>
          </cell>
          <cell r="AB459">
            <v>11.88</v>
          </cell>
          <cell r="AC459">
            <v>783219.17</v>
          </cell>
          <cell r="AE459">
            <v>2.2200000000000002</v>
          </cell>
          <cell r="AF459">
            <v>1.1599999999999999</v>
          </cell>
          <cell r="AG459">
            <v>1.79</v>
          </cell>
          <cell r="AH459">
            <v>336392.63</v>
          </cell>
          <cell r="AJ459">
            <v>0.98</v>
          </cell>
          <cell r="AK459">
            <v>0.51</v>
          </cell>
          <cell r="AL459">
            <v>0.59</v>
          </cell>
          <cell r="AM459">
            <v>134187.79999999999</v>
          </cell>
          <cell r="AO459">
            <v>69.40000000000002</v>
          </cell>
          <cell r="AP459">
            <v>17.739999999999998</v>
          </cell>
          <cell r="AQ459">
            <v>7.35</v>
          </cell>
          <cell r="AR459">
            <v>108523.51</v>
          </cell>
          <cell r="AT459">
            <v>0.98</v>
          </cell>
          <cell r="AU459">
            <v>0.93</v>
          </cell>
          <cell r="AV459">
            <v>1.43</v>
          </cell>
          <cell r="AW459">
            <v>239197.24</v>
          </cell>
          <cell r="AY459">
            <v>0.59</v>
          </cell>
          <cell r="AZ459">
            <v>0.31</v>
          </cell>
          <cell r="BA459">
            <v>0.47</v>
          </cell>
          <cell r="BB459">
            <v>79779.210000000006</v>
          </cell>
          <cell r="BD459">
            <v>1.97</v>
          </cell>
          <cell r="BE459">
            <v>1.03</v>
          </cell>
          <cell r="BF459">
            <v>1.79</v>
          </cell>
          <cell r="BG459">
            <v>122743.75</v>
          </cell>
          <cell r="BI459">
            <v>0.98</v>
          </cell>
          <cell r="BJ459">
            <v>0.51</v>
          </cell>
          <cell r="BK459">
            <v>0.59</v>
          </cell>
          <cell r="BL459">
            <v>143382.72</v>
          </cell>
          <cell r="BN459">
            <v>1.48</v>
          </cell>
          <cell r="BO459">
            <v>0.77</v>
          </cell>
          <cell r="BP459">
            <v>1.19</v>
          </cell>
          <cell r="BQ459">
            <v>88150</v>
          </cell>
          <cell r="BS459">
            <v>0.98</v>
          </cell>
          <cell r="BT459">
            <v>0.51</v>
          </cell>
          <cell r="BU459">
            <v>0.59</v>
          </cell>
          <cell r="BV459">
            <v>221884</v>
          </cell>
          <cell r="BX459">
            <v>0.98</v>
          </cell>
          <cell r="BY459">
            <v>0.51</v>
          </cell>
          <cell r="BZ459">
            <v>0.59</v>
          </cell>
          <cell r="CA459">
            <v>192221.12</v>
          </cell>
          <cell r="CC459">
            <v>1.97</v>
          </cell>
          <cell r="CD459">
            <v>1.03</v>
          </cell>
          <cell r="CE459">
            <v>1.79</v>
          </cell>
          <cell r="CF459">
            <v>147292.5</v>
          </cell>
          <cell r="CH459">
            <v>5768459.6699999999</v>
          </cell>
          <cell r="CJ459">
            <v>5659936.1600000001</v>
          </cell>
        </row>
        <row r="460">
          <cell r="A460" t="str">
            <v>2800601700400</v>
          </cell>
          <cell r="B460" t="str">
            <v>OHIO COMM CONS SCHOOL DIST 17</v>
          </cell>
          <cell r="C460" t="str">
            <v>BUREAU</v>
          </cell>
          <cell r="D460" t="str">
            <v>Elementary</v>
          </cell>
          <cell r="E460">
            <v>71.5</v>
          </cell>
          <cell r="G460">
            <v>29</v>
          </cell>
          <cell r="H460">
            <v>40.5</v>
          </cell>
          <cell r="I460">
            <v>40.5</v>
          </cell>
          <cell r="K460">
            <v>45</v>
          </cell>
          <cell r="L460">
            <v>43</v>
          </cell>
          <cell r="M460">
            <v>26.5</v>
          </cell>
          <cell r="N460">
            <v>0</v>
          </cell>
          <cell r="P460">
            <v>14.187050359712231</v>
          </cell>
          <cell r="Q460">
            <v>14.812949640287769</v>
          </cell>
          <cell r="R460">
            <v>19.812949640287769</v>
          </cell>
          <cell r="S460">
            <v>20.687050359712231</v>
          </cell>
          <cell r="T460">
            <v>0</v>
          </cell>
          <cell r="U460">
            <v>0</v>
          </cell>
          <cell r="W460">
            <v>1.68</v>
          </cell>
          <cell r="X460">
            <v>1.81</v>
          </cell>
          <cell r="Y460">
            <v>0</v>
          </cell>
          <cell r="Z460">
            <v>216404.43</v>
          </cell>
          <cell r="AB460">
            <v>0.69</v>
          </cell>
          <cell r="AC460">
            <v>43280.88</v>
          </cell>
          <cell r="AE460">
            <v>0.22</v>
          </cell>
          <cell r="AF460">
            <v>0.13</v>
          </cell>
          <cell r="AG460">
            <v>0</v>
          </cell>
          <cell r="AH460">
            <v>21702.45</v>
          </cell>
          <cell r="AJ460">
            <v>0.1</v>
          </cell>
          <cell r="AK460">
            <v>0.05</v>
          </cell>
          <cell r="AL460">
            <v>0</v>
          </cell>
          <cell r="AM460">
            <v>9301.0499999999993</v>
          </cell>
          <cell r="AO460">
            <v>4.7699999999999987</v>
          </cell>
          <cell r="AP460">
            <v>1.33</v>
          </cell>
          <cell r="AQ460">
            <v>0.5</v>
          </cell>
          <cell r="AR460">
            <v>7589.98</v>
          </cell>
          <cell r="AT460">
            <v>0.1</v>
          </cell>
          <cell r="AU460">
            <v>0.1</v>
          </cell>
          <cell r="AV460">
            <v>0</v>
          </cell>
          <cell r="AW460">
            <v>13453.2</v>
          </cell>
          <cell r="AY460">
            <v>0.06</v>
          </cell>
          <cell r="AZ460">
            <v>0.03</v>
          </cell>
          <cell r="BA460">
            <v>0</v>
          </cell>
          <cell r="BB460">
            <v>5240.97</v>
          </cell>
          <cell r="BD460">
            <v>0.2</v>
          </cell>
          <cell r="BE460">
            <v>0.11</v>
          </cell>
          <cell r="BF460">
            <v>0</v>
          </cell>
          <cell r="BG460">
            <v>7943.75</v>
          </cell>
          <cell r="BI460">
            <v>0.1</v>
          </cell>
          <cell r="BJ460">
            <v>0.05</v>
          </cell>
          <cell r="BK460">
            <v>0</v>
          </cell>
          <cell r="BL460">
            <v>10340.1</v>
          </cell>
          <cell r="BN460">
            <v>0.15</v>
          </cell>
          <cell r="BO460">
            <v>0.08</v>
          </cell>
          <cell r="BP460">
            <v>0</v>
          </cell>
          <cell r="BQ460">
            <v>5893.75</v>
          </cell>
          <cell r="BS460">
            <v>0.1</v>
          </cell>
          <cell r="BT460">
            <v>0.05</v>
          </cell>
          <cell r="BU460">
            <v>0</v>
          </cell>
          <cell r="BV460">
            <v>16001.25</v>
          </cell>
          <cell r="BX460">
            <v>0.1</v>
          </cell>
          <cell r="BY460">
            <v>0.05</v>
          </cell>
          <cell r="BZ460">
            <v>0</v>
          </cell>
          <cell r="CA460">
            <v>13862.1</v>
          </cell>
          <cell r="CC460">
            <v>0.2</v>
          </cell>
          <cell r="CD460">
            <v>0.11</v>
          </cell>
          <cell r="CE460">
            <v>0</v>
          </cell>
          <cell r="CF460">
            <v>9532.5</v>
          </cell>
          <cell r="CH460">
            <v>380546.40999999992</v>
          </cell>
          <cell r="CJ460">
            <v>372956.42999999993</v>
          </cell>
        </row>
        <row r="461">
          <cell r="A461" t="str">
            <v>2800608400400</v>
          </cell>
          <cell r="B461" t="str">
            <v>MALDEN COMM CONS SCH DIST 84</v>
          </cell>
          <cell r="C461" t="str">
            <v>BUREAU</v>
          </cell>
          <cell r="D461" t="str">
            <v>Elementary</v>
          </cell>
          <cell r="E461">
            <v>83</v>
          </cell>
          <cell r="G461">
            <v>35.5</v>
          </cell>
          <cell r="H461">
            <v>47</v>
          </cell>
          <cell r="I461">
            <v>47</v>
          </cell>
          <cell r="K461">
            <v>55.5</v>
          </cell>
          <cell r="L461">
            <v>55</v>
          </cell>
          <cell r="M461">
            <v>27.5</v>
          </cell>
          <cell r="N461">
            <v>0</v>
          </cell>
          <cell r="P461">
            <v>14.630303030303029</v>
          </cell>
          <cell r="Q461">
            <v>20.869696969696971</v>
          </cell>
          <cell r="R461">
            <v>19.369696969696967</v>
          </cell>
          <cell r="S461">
            <v>27.630303030303033</v>
          </cell>
          <cell r="T461">
            <v>0</v>
          </cell>
          <cell r="U461">
            <v>0</v>
          </cell>
          <cell r="W461">
            <v>2.0099999999999998</v>
          </cell>
          <cell r="X461">
            <v>2.0699999999999998</v>
          </cell>
          <cell r="Y461">
            <v>0</v>
          </cell>
          <cell r="Z461">
            <v>252988.56</v>
          </cell>
          <cell r="AB461">
            <v>0.81</v>
          </cell>
          <cell r="AC461">
            <v>50597.71</v>
          </cell>
          <cell r="AE461">
            <v>0.27</v>
          </cell>
          <cell r="AF461">
            <v>0.13</v>
          </cell>
          <cell r="AG461">
            <v>0</v>
          </cell>
          <cell r="AH461">
            <v>24802.799999999999</v>
          </cell>
          <cell r="AJ461">
            <v>0.12</v>
          </cell>
          <cell r="AK461">
            <v>0.06</v>
          </cell>
          <cell r="AL461">
            <v>0</v>
          </cell>
          <cell r="AM461">
            <v>11161.26</v>
          </cell>
          <cell r="AO461">
            <v>5.57</v>
          </cell>
          <cell r="AP461">
            <v>1.4100000000000001</v>
          </cell>
          <cell r="AQ461">
            <v>0.57999999999999996</v>
          </cell>
          <cell r="AR461">
            <v>8688.67</v>
          </cell>
          <cell r="AT461">
            <v>0.12</v>
          </cell>
          <cell r="AU461">
            <v>0.11</v>
          </cell>
          <cell r="AV461">
            <v>0</v>
          </cell>
          <cell r="AW461">
            <v>15471.18</v>
          </cell>
          <cell r="AY461">
            <v>7.0000000000000007E-2</v>
          </cell>
          <cell r="AZ461">
            <v>0.03</v>
          </cell>
          <cell r="BA461">
            <v>0</v>
          </cell>
          <cell r="BB461">
            <v>5823.3</v>
          </cell>
          <cell r="BD461">
            <v>0.24</v>
          </cell>
          <cell r="BE461">
            <v>0.12</v>
          </cell>
          <cell r="BF461">
            <v>0</v>
          </cell>
          <cell r="BG461">
            <v>9225</v>
          </cell>
          <cell r="BI461">
            <v>0.12</v>
          </cell>
          <cell r="BJ461">
            <v>0.06</v>
          </cell>
          <cell r="BK461">
            <v>0</v>
          </cell>
          <cell r="BL461">
            <v>12408.12</v>
          </cell>
          <cell r="BN461">
            <v>0.18</v>
          </cell>
          <cell r="BO461">
            <v>0.09</v>
          </cell>
          <cell r="BP461">
            <v>0</v>
          </cell>
          <cell r="BQ461">
            <v>6918.75</v>
          </cell>
          <cell r="BS461">
            <v>0.12</v>
          </cell>
          <cell r="BT461">
            <v>0.06</v>
          </cell>
          <cell r="BU461">
            <v>0</v>
          </cell>
          <cell r="BV461">
            <v>19201.5</v>
          </cell>
          <cell r="BX461">
            <v>0.12</v>
          </cell>
          <cell r="BY461">
            <v>0.06</v>
          </cell>
          <cell r="BZ461">
            <v>0</v>
          </cell>
          <cell r="CA461">
            <v>16634.52</v>
          </cell>
          <cell r="CC461">
            <v>0.24</v>
          </cell>
          <cell r="CD461">
            <v>0.12</v>
          </cell>
          <cell r="CE461">
            <v>0</v>
          </cell>
          <cell r="CF461">
            <v>11070</v>
          </cell>
          <cell r="CH461">
            <v>444991.37</v>
          </cell>
          <cell r="CJ461">
            <v>436302.7</v>
          </cell>
        </row>
        <row r="462">
          <cell r="A462" t="str">
            <v>2800609400400</v>
          </cell>
          <cell r="B462" t="str">
            <v>LADD COMM CONS SCHOOL DIST 94</v>
          </cell>
          <cell r="C462" t="str">
            <v>BUREAU</v>
          </cell>
          <cell r="D462" t="str">
            <v>Elementary</v>
          </cell>
          <cell r="E462">
            <v>194</v>
          </cell>
          <cell r="G462">
            <v>91.5</v>
          </cell>
          <cell r="H462">
            <v>100</v>
          </cell>
          <cell r="I462">
            <v>100</v>
          </cell>
          <cell r="K462">
            <v>127.5</v>
          </cell>
          <cell r="L462">
            <v>125</v>
          </cell>
          <cell r="M462">
            <v>66.5</v>
          </cell>
          <cell r="N462">
            <v>0</v>
          </cell>
          <cell r="P462">
            <v>38.702349869451695</v>
          </cell>
          <cell r="Q462">
            <v>52.797650130548305</v>
          </cell>
          <cell r="R462">
            <v>42.297650130548305</v>
          </cell>
          <cell r="S462">
            <v>57.702349869451695</v>
          </cell>
          <cell r="T462">
            <v>0</v>
          </cell>
          <cell r="U462">
            <v>0</v>
          </cell>
          <cell r="W462">
            <v>5.22</v>
          </cell>
          <cell r="X462">
            <v>4.42</v>
          </cell>
          <cell r="Y462">
            <v>0</v>
          </cell>
          <cell r="Z462">
            <v>597747.48</v>
          </cell>
          <cell r="AB462">
            <v>1.92</v>
          </cell>
          <cell r="AC462">
            <v>119549.49</v>
          </cell>
          <cell r="AE462">
            <v>0.63</v>
          </cell>
          <cell r="AF462">
            <v>0.33</v>
          </cell>
          <cell r="AG462">
            <v>0</v>
          </cell>
          <cell r="AH462">
            <v>59526.720000000001</v>
          </cell>
          <cell r="AJ462">
            <v>0.28000000000000003</v>
          </cell>
          <cell r="AK462">
            <v>0.14000000000000001</v>
          </cell>
          <cell r="AL462">
            <v>0</v>
          </cell>
          <cell r="AM462">
            <v>26042.94</v>
          </cell>
          <cell r="AO462">
            <v>13.190000000000001</v>
          </cell>
          <cell r="AP462">
            <v>3.35</v>
          </cell>
          <cell r="AQ462">
            <v>1.37</v>
          </cell>
          <cell r="AR462">
            <v>20586.84</v>
          </cell>
          <cell r="AT462">
            <v>0.28000000000000003</v>
          </cell>
          <cell r="AU462">
            <v>0.26</v>
          </cell>
          <cell r="AV462">
            <v>0</v>
          </cell>
          <cell r="AW462">
            <v>36323.64</v>
          </cell>
          <cell r="AY462">
            <v>0.17</v>
          </cell>
          <cell r="AZ462">
            <v>0.08</v>
          </cell>
          <cell r="BA462">
            <v>0</v>
          </cell>
          <cell r="BB462">
            <v>14558.25</v>
          </cell>
          <cell r="BD462">
            <v>0.56000000000000005</v>
          </cell>
          <cell r="BE462">
            <v>0.28999999999999998</v>
          </cell>
          <cell r="BF462">
            <v>0</v>
          </cell>
          <cell r="BG462">
            <v>21781.25</v>
          </cell>
          <cell r="BI462">
            <v>0.28000000000000003</v>
          </cell>
          <cell r="BJ462">
            <v>0.14000000000000001</v>
          </cell>
          <cell r="BK462">
            <v>0</v>
          </cell>
          <cell r="BL462">
            <v>28952.28</v>
          </cell>
          <cell r="BN462">
            <v>0.42</v>
          </cell>
          <cell r="BO462">
            <v>0.22</v>
          </cell>
          <cell r="BP462">
            <v>0</v>
          </cell>
          <cell r="BQ462">
            <v>16400</v>
          </cell>
          <cell r="BS462">
            <v>0.28000000000000003</v>
          </cell>
          <cell r="BT462">
            <v>0.14000000000000001</v>
          </cell>
          <cell r="BU462">
            <v>0</v>
          </cell>
          <cell r="BV462">
            <v>44803.5</v>
          </cell>
          <cell r="BX462">
            <v>0.28000000000000003</v>
          </cell>
          <cell r="BY462">
            <v>0.14000000000000001</v>
          </cell>
          <cell r="BZ462">
            <v>0</v>
          </cell>
          <cell r="CA462">
            <v>38813.879999999997</v>
          </cell>
          <cell r="CC462">
            <v>0.56000000000000005</v>
          </cell>
          <cell r="CD462">
            <v>0.28999999999999998</v>
          </cell>
          <cell r="CE462">
            <v>0</v>
          </cell>
          <cell r="CF462">
            <v>26137.5</v>
          </cell>
          <cell r="CH462">
            <v>1051223.77</v>
          </cell>
          <cell r="CJ462">
            <v>1030636.93</v>
          </cell>
        </row>
        <row r="463">
          <cell r="A463" t="str">
            <v>2800609800200</v>
          </cell>
          <cell r="B463" t="str">
            <v>DALZELL SCHOOL DISTRICT 98</v>
          </cell>
          <cell r="C463" t="str">
            <v>BUREAU</v>
          </cell>
          <cell r="D463" t="str">
            <v>Elementary</v>
          </cell>
          <cell r="E463">
            <v>61.65</v>
          </cell>
          <cell r="G463">
            <v>29.82</v>
          </cell>
          <cell r="H463">
            <v>31.33</v>
          </cell>
          <cell r="I463">
            <v>31.33</v>
          </cell>
          <cell r="K463">
            <v>42.65</v>
          </cell>
          <cell r="L463">
            <v>42.15</v>
          </cell>
          <cell r="M463">
            <v>19</v>
          </cell>
          <cell r="N463">
            <v>0</v>
          </cell>
          <cell r="P463">
            <v>11.216026165167621</v>
          </cell>
          <cell r="Q463">
            <v>18.603973834832381</v>
          </cell>
          <cell r="R463">
            <v>11.783973834832379</v>
          </cell>
          <cell r="S463">
            <v>19.546026165167618</v>
          </cell>
          <cell r="T463">
            <v>0</v>
          </cell>
          <cell r="U463">
            <v>0</v>
          </cell>
          <cell r="W463">
            <v>1.67</v>
          </cell>
          <cell r="X463">
            <v>1.37</v>
          </cell>
          <cell r="Y463">
            <v>0</v>
          </cell>
          <cell r="Z463">
            <v>188501.28</v>
          </cell>
          <cell r="AB463">
            <v>0.6</v>
          </cell>
          <cell r="AC463">
            <v>37700.25</v>
          </cell>
          <cell r="AE463">
            <v>0.21</v>
          </cell>
          <cell r="AF463">
            <v>0.09</v>
          </cell>
          <cell r="AG463">
            <v>0</v>
          </cell>
          <cell r="AH463">
            <v>18602.099999999999</v>
          </cell>
          <cell r="AJ463">
            <v>0.09</v>
          </cell>
          <cell r="AK463">
            <v>0.04</v>
          </cell>
          <cell r="AL463">
            <v>0</v>
          </cell>
          <cell r="AM463">
            <v>8060.91</v>
          </cell>
          <cell r="AO463">
            <v>4.1399999999999997</v>
          </cell>
          <cell r="AP463">
            <v>0.99</v>
          </cell>
          <cell r="AQ463">
            <v>0.43</v>
          </cell>
          <cell r="AR463">
            <v>6387.57</v>
          </cell>
          <cell r="AT463">
            <v>0.09</v>
          </cell>
          <cell r="AU463">
            <v>7.0000000000000007E-2</v>
          </cell>
          <cell r="AV463">
            <v>0</v>
          </cell>
          <cell r="AW463">
            <v>10762.56</v>
          </cell>
          <cell r="AY463">
            <v>0.05</v>
          </cell>
          <cell r="AZ463">
            <v>0.02</v>
          </cell>
          <cell r="BA463">
            <v>0</v>
          </cell>
          <cell r="BB463">
            <v>4076.31</v>
          </cell>
          <cell r="BD463">
            <v>0.18</v>
          </cell>
          <cell r="BE463">
            <v>0.08</v>
          </cell>
          <cell r="BF463">
            <v>0</v>
          </cell>
          <cell r="BG463">
            <v>6662.5</v>
          </cell>
          <cell r="BI463">
            <v>0.09</v>
          </cell>
          <cell r="BJ463">
            <v>0.04</v>
          </cell>
          <cell r="BK463">
            <v>0</v>
          </cell>
          <cell r="BL463">
            <v>8961.42</v>
          </cell>
          <cell r="BN463">
            <v>0.14000000000000001</v>
          </cell>
          <cell r="BO463">
            <v>0.06</v>
          </cell>
          <cell r="BP463">
            <v>0</v>
          </cell>
          <cell r="BQ463">
            <v>5125</v>
          </cell>
          <cell r="BS463">
            <v>0.09</v>
          </cell>
          <cell r="BT463">
            <v>0.04</v>
          </cell>
          <cell r="BU463">
            <v>0</v>
          </cell>
          <cell r="BV463">
            <v>13867.75</v>
          </cell>
          <cell r="BX463">
            <v>0.09</v>
          </cell>
          <cell r="BY463">
            <v>0.04</v>
          </cell>
          <cell r="BZ463">
            <v>0</v>
          </cell>
          <cell r="CA463">
            <v>12013.82</v>
          </cell>
          <cell r="CC463">
            <v>0.18</v>
          </cell>
          <cell r="CD463">
            <v>0.08</v>
          </cell>
          <cell r="CE463">
            <v>0</v>
          </cell>
          <cell r="CF463">
            <v>7995</v>
          </cell>
          <cell r="CH463">
            <v>328716.47000000003</v>
          </cell>
          <cell r="CJ463">
            <v>322328.90000000002</v>
          </cell>
        </row>
        <row r="464">
          <cell r="A464" t="str">
            <v>2800609900400</v>
          </cell>
          <cell r="B464" t="str">
            <v>SPRING VALLEY C C SCH DIST 99</v>
          </cell>
          <cell r="C464" t="str">
            <v>BUREAU</v>
          </cell>
          <cell r="D464" t="str">
            <v>Elementary</v>
          </cell>
          <cell r="E464">
            <v>618.89</v>
          </cell>
          <cell r="G464">
            <v>230.64999999999998</v>
          </cell>
          <cell r="H464">
            <v>381.65999999999997</v>
          </cell>
          <cell r="I464">
            <v>381.65999999999997</v>
          </cell>
          <cell r="K464">
            <v>376.05999999999995</v>
          </cell>
          <cell r="L464">
            <v>369.47999999999996</v>
          </cell>
          <cell r="M464">
            <v>242.82999999999998</v>
          </cell>
          <cell r="N464">
            <v>0</v>
          </cell>
          <cell r="P464">
            <v>140.75334226127291</v>
          </cell>
          <cell r="Q464">
            <v>89.896657738727072</v>
          </cell>
          <cell r="R464">
            <v>232.90665773872715</v>
          </cell>
          <cell r="S464">
            <v>148.75334226127282</v>
          </cell>
          <cell r="T464">
            <v>0</v>
          </cell>
          <cell r="U464">
            <v>0</v>
          </cell>
          <cell r="W464">
            <v>13.87</v>
          </cell>
          <cell r="X464">
            <v>17.59</v>
          </cell>
          <cell r="Y464">
            <v>0</v>
          </cell>
          <cell r="Z464">
            <v>1950740.22</v>
          </cell>
          <cell r="AB464">
            <v>6.29</v>
          </cell>
          <cell r="AC464">
            <v>390148.04</v>
          </cell>
          <cell r="AE464">
            <v>1.88</v>
          </cell>
          <cell r="AF464">
            <v>1.21</v>
          </cell>
          <cell r="AG464">
            <v>0</v>
          </cell>
          <cell r="AH464">
            <v>191601.63</v>
          </cell>
          <cell r="AJ464">
            <v>0.83</v>
          </cell>
          <cell r="AK464">
            <v>0.53</v>
          </cell>
          <cell r="AL464">
            <v>0</v>
          </cell>
          <cell r="AM464">
            <v>84329.52</v>
          </cell>
          <cell r="AO464">
            <v>43.02</v>
          </cell>
          <cell r="AP464">
            <v>15.66</v>
          </cell>
          <cell r="AQ464">
            <v>4.38</v>
          </cell>
          <cell r="AR464">
            <v>72808.56</v>
          </cell>
          <cell r="AT464">
            <v>0.83</v>
          </cell>
          <cell r="AU464">
            <v>0.97</v>
          </cell>
          <cell r="AV464">
            <v>0</v>
          </cell>
          <cell r="AW464">
            <v>121078.8</v>
          </cell>
          <cell r="AY464">
            <v>0.5</v>
          </cell>
          <cell r="AZ464">
            <v>0.32</v>
          </cell>
          <cell r="BA464">
            <v>0</v>
          </cell>
          <cell r="BB464">
            <v>47751.06</v>
          </cell>
          <cell r="BD464">
            <v>1.67</v>
          </cell>
          <cell r="BE464">
            <v>1.07</v>
          </cell>
          <cell r="BF464">
            <v>0</v>
          </cell>
          <cell r="BG464">
            <v>70212.5</v>
          </cell>
          <cell r="BI464">
            <v>0.83</v>
          </cell>
          <cell r="BJ464">
            <v>0.53</v>
          </cell>
          <cell r="BK464">
            <v>0</v>
          </cell>
          <cell r="BL464">
            <v>93750.24</v>
          </cell>
          <cell r="BN464">
            <v>1.25</v>
          </cell>
          <cell r="BO464">
            <v>0.8</v>
          </cell>
          <cell r="BP464">
            <v>0</v>
          </cell>
          <cell r="BQ464">
            <v>52531.25</v>
          </cell>
          <cell r="BS464">
            <v>0.83</v>
          </cell>
          <cell r="BT464">
            <v>0.53</v>
          </cell>
          <cell r="BU464">
            <v>0</v>
          </cell>
          <cell r="BV464">
            <v>145078</v>
          </cell>
          <cell r="BX464">
            <v>0.83</v>
          </cell>
          <cell r="BY464">
            <v>0.53</v>
          </cell>
          <cell r="BZ464">
            <v>0</v>
          </cell>
          <cell r="CA464">
            <v>125683.04</v>
          </cell>
          <cell r="CC464">
            <v>1.67</v>
          </cell>
          <cell r="CD464">
            <v>1.07</v>
          </cell>
          <cell r="CE464">
            <v>0</v>
          </cell>
          <cell r="CF464">
            <v>84255</v>
          </cell>
          <cell r="CH464">
            <v>3429967.86</v>
          </cell>
          <cell r="CJ464">
            <v>3357159.3</v>
          </cell>
        </row>
        <row r="465">
          <cell r="A465" t="str">
            <v>2800610302200</v>
          </cell>
          <cell r="B465" t="str">
            <v>DEPUE UNIT SCHOOL DIST 103</v>
          </cell>
          <cell r="C465" t="str">
            <v>BUREAU</v>
          </cell>
          <cell r="D465" t="str">
            <v>Unit</v>
          </cell>
          <cell r="E465">
            <v>400.11</v>
          </cell>
          <cell r="G465">
            <v>126.47999999999999</v>
          </cell>
          <cell r="H465">
            <v>152.64999999999998</v>
          </cell>
          <cell r="I465">
            <v>271.63</v>
          </cell>
          <cell r="K465">
            <v>191.96999999999997</v>
          </cell>
          <cell r="L465">
            <v>189.96999999999997</v>
          </cell>
          <cell r="M465">
            <v>89.16</v>
          </cell>
          <cell r="N465">
            <v>118.97999999999999</v>
          </cell>
          <cell r="P465">
            <v>74.024365125216633</v>
          </cell>
          <cell r="Q465">
            <v>52.455634874783357</v>
          </cell>
          <cell r="R465">
            <v>89.340760091432003</v>
          </cell>
          <cell r="S465">
            <v>63.309239908567974</v>
          </cell>
          <cell r="T465">
            <v>69.634874783351322</v>
          </cell>
          <cell r="U465">
            <v>49.345125216648668</v>
          </cell>
          <cell r="W465">
            <v>7.55</v>
          </cell>
          <cell r="X465">
            <v>6.99</v>
          </cell>
          <cell r="Y465">
            <v>5.45</v>
          </cell>
          <cell r="Z465">
            <v>1287676.1299999999</v>
          </cell>
          <cell r="AB465">
            <v>4.72</v>
          </cell>
          <cell r="AC465">
            <v>309001.59999999998</v>
          </cell>
          <cell r="AE465">
            <v>0.95</v>
          </cell>
          <cell r="AF465">
            <v>0.44</v>
          </cell>
          <cell r="AG465">
            <v>0.59</v>
          </cell>
          <cell r="AH465">
            <v>127987.1</v>
          </cell>
          <cell r="AJ465">
            <v>0.42</v>
          </cell>
          <cell r="AK465">
            <v>0.19</v>
          </cell>
          <cell r="AL465">
            <v>0.19</v>
          </cell>
          <cell r="AM465">
            <v>51284.44</v>
          </cell>
          <cell r="AO465">
            <v>28</v>
          </cell>
          <cell r="AP465">
            <v>13.559999999999999</v>
          </cell>
          <cell r="AQ465">
            <v>2.83</v>
          </cell>
          <cell r="AR465">
            <v>51436.99</v>
          </cell>
          <cell r="AT465">
            <v>0.42</v>
          </cell>
          <cell r="AU465">
            <v>0.35</v>
          </cell>
          <cell r="AV465">
            <v>0.47</v>
          </cell>
          <cell r="AW465">
            <v>88185.04</v>
          </cell>
          <cell r="AY465">
            <v>0.25</v>
          </cell>
          <cell r="AZ465">
            <v>0.11</v>
          </cell>
          <cell r="BA465">
            <v>0.15</v>
          </cell>
          <cell r="BB465">
            <v>29698.83</v>
          </cell>
          <cell r="BD465">
            <v>0.85</v>
          </cell>
          <cell r="BE465">
            <v>0.39</v>
          </cell>
          <cell r="BF465">
            <v>0.59</v>
          </cell>
          <cell r="BG465">
            <v>46893.75</v>
          </cell>
          <cell r="BI465">
            <v>0.42</v>
          </cell>
          <cell r="BJ465">
            <v>0.19</v>
          </cell>
          <cell r="BK465">
            <v>0.19</v>
          </cell>
          <cell r="BL465">
            <v>55147.199999999997</v>
          </cell>
          <cell r="BN465">
            <v>0.63</v>
          </cell>
          <cell r="BO465">
            <v>0.28999999999999998</v>
          </cell>
          <cell r="BP465">
            <v>0.39</v>
          </cell>
          <cell r="BQ465">
            <v>33568.75</v>
          </cell>
          <cell r="BS465">
            <v>0.42</v>
          </cell>
          <cell r="BT465">
            <v>0.19</v>
          </cell>
          <cell r="BU465">
            <v>0.19</v>
          </cell>
          <cell r="BV465">
            <v>85340</v>
          </cell>
          <cell r="BX465">
            <v>0.42</v>
          </cell>
          <cell r="BY465">
            <v>0.19</v>
          </cell>
          <cell r="BZ465">
            <v>0.19</v>
          </cell>
          <cell r="CA465">
            <v>73931.199999999997</v>
          </cell>
          <cell r="CC465">
            <v>0.85</v>
          </cell>
          <cell r="CD465">
            <v>0.39</v>
          </cell>
          <cell r="CE465">
            <v>0.59</v>
          </cell>
          <cell r="CF465">
            <v>56272.5</v>
          </cell>
          <cell r="CH465">
            <v>2296423.5300000003</v>
          </cell>
          <cell r="CJ465">
            <v>2244986.54</v>
          </cell>
        </row>
        <row r="466">
          <cell r="A466" t="str">
            <v>2800611500200</v>
          </cell>
          <cell r="B466" t="str">
            <v>PRINCETON ELEM SCHOOL DIST 115</v>
          </cell>
          <cell r="C466" t="str">
            <v>BUREAU</v>
          </cell>
          <cell r="D466" t="str">
            <v>Elementary</v>
          </cell>
          <cell r="E466">
            <v>1027.8800000000001</v>
          </cell>
          <cell r="G466">
            <v>423.48</v>
          </cell>
          <cell r="H466">
            <v>595.49</v>
          </cell>
          <cell r="I466">
            <v>595.49</v>
          </cell>
          <cell r="K466">
            <v>654.54999999999995</v>
          </cell>
          <cell r="L466">
            <v>645.64</v>
          </cell>
          <cell r="M466">
            <v>373.33</v>
          </cell>
          <cell r="N466">
            <v>0</v>
          </cell>
          <cell r="P466">
            <v>184.38338400541727</v>
          </cell>
          <cell r="Q466">
            <v>239.09661599458275</v>
          </cell>
          <cell r="R466">
            <v>259.27661599458281</v>
          </cell>
          <cell r="S466">
            <v>336.2133840054172</v>
          </cell>
          <cell r="T466">
            <v>0</v>
          </cell>
          <cell r="U466">
            <v>0</v>
          </cell>
          <cell r="W466">
            <v>24.24</v>
          </cell>
          <cell r="X466">
            <v>26.41</v>
          </cell>
          <cell r="Y466">
            <v>0</v>
          </cell>
          <cell r="Z466">
            <v>3140654.55</v>
          </cell>
          <cell r="AB466">
            <v>10.130000000000001</v>
          </cell>
          <cell r="AC466">
            <v>628130.91</v>
          </cell>
          <cell r="AE466">
            <v>3.27</v>
          </cell>
          <cell r="AF466">
            <v>1.86</v>
          </cell>
          <cell r="AG466">
            <v>0</v>
          </cell>
          <cell r="AH466">
            <v>318095.90999999997</v>
          </cell>
          <cell r="AJ466">
            <v>1.45</v>
          </cell>
          <cell r="AK466">
            <v>0.82</v>
          </cell>
          <cell r="AL466">
            <v>0</v>
          </cell>
          <cell r="AM466">
            <v>140755.89000000001</v>
          </cell>
          <cell r="AO466">
            <v>69.539999999999992</v>
          </cell>
          <cell r="AP466">
            <v>18.2</v>
          </cell>
          <cell r="AQ466">
            <v>7.28</v>
          </cell>
          <cell r="AR466">
            <v>109213.34</v>
          </cell>
          <cell r="AT466">
            <v>1.45</v>
          </cell>
          <cell r="AU466">
            <v>1.49</v>
          </cell>
          <cell r="AV466">
            <v>0</v>
          </cell>
          <cell r="AW466">
            <v>197762.04</v>
          </cell>
          <cell r="AY466">
            <v>0.87</v>
          </cell>
          <cell r="AZ466">
            <v>0.49</v>
          </cell>
          <cell r="BA466">
            <v>0</v>
          </cell>
          <cell r="BB466">
            <v>79196.88</v>
          </cell>
          <cell r="BD466">
            <v>2.9</v>
          </cell>
          <cell r="BE466">
            <v>1.65</v>
          </cell>
          <cell r="BF466">
            <v>0</v>
          </cell>
          <cell r="BG466">
            <v>116593.75</v>
          </cell>
          <cell r="BI466">
            <v>1.45</v>
          </cell>
          <cell r="BJ466">
            <v>0.82</v>
          </cell>
          <cell r="BK466">
            <v>0</v>
          </cell>
          <cell r="BL466">
            <v>156480.18</v>
          </cell>
          <cell r="BN466">
            <v>2.1800000000000002</v>
          </cell>
          <cell r="BO466">
            <v>1.24</v>
          </cell>
          <cell r="BP466">
            <v>0</v>
          </cell>
          <cell r="BQ466">
            <v>87637.5</v>
          </cell>
          <cell r="BS466">
            <v>1.45</v>
          </cell>
          <cell r="BT466">
            <v>0.82</v>
          </cell>
          <cell r="BU466">
            <v>0</v>
          </cell>
          <cell r="BV466">
            <v>242152.25</v>
          </cell>
          <cell r="BX466">
            <v>1.45</v>
          </cell>
          <cell r="BY466">
            <v>0.82</v>
          </cell>
          <cell r="BZ466">
            <v>0</v>
          </cell>
          <cell r="CA466">
            <v>209779.78</v>
          </cell>
          <cell r="CC466">
            <v>2.9</v>
          </cell>
          <cell r="CD466">
            <v>1.65</v>
          </cell>
          <cell r="CE466">
            <v>0</v>
          </cell>
          <cell r="CF466">
            <v>139912.5</v>
          </cell>
          <cell r="CH466">
            <v>5566365.4799999995</v>
          </cell>
          <cell r="CJ466">
            <v>5457152.1399999997</v>
          </cell>
        </row>
        <row r="467">
          <cell r="A467" t="str">
            <v>2800630302600</v>
          </cell>
          <cell r="B467" t="str">
            <v>LA MOILLE C U SCHOOL DIST 303</v>
          </cell>
          <cell r="C467" t="str">
            <v>BUREAU</v>
          </cell>
          <cell r="D467" t="str">
            <v>Unit</v>
          </cell>
          <cell r="E467">
            <v>242.46</v>
          </cell>
          <cell r="G467">
            <v>54.83</v>
          </cell>
          <cell r="H467">
            <v>94.97999999999999</v>
          </cell>
          <cell r="I467">
            <v>183.46999999999997</v>
          </cell>
          <cell r="K467">
            <v>99.149999999999991</v>
          </cell>
          <cell r="L467">
            <v>94.99</v>
          </cell>
          <cell r="M467">
            <v>54.819999999999993</v>
          </cell>
          <cell r="N467">
            <v>88.49</v>
          </cell>
          <cell r="P467">
            <v>24.081023080151073</v>
          </cell>
          <cell r="Q467">
            <v>30.748976919848925</v>
          </cell>
          <cell r="R467">
            <v>41.714673940411245</v>
          </cell>
          <cell r="S467">
            <v>53.265326059588745</v>
          </cell>
          <cell r="T467">
            <v>38.864302979437689</v>
          </cell>
          <cell r="U467">
            <v>49.625697020562306</v>
          </cell>
          <cell r="W467">
            <v>3.14</v>
          </cell>
          <cell r="X467">
            <v>4.21</v>
          </cell>
          <cell r="Y467">
            <v>3.92</v>
          </cell>
          <cell r="Z467">
            <v>733456.01</v>
          </cell>
          <cell r="AB467">
            <v>2.77</v>
          </cell>
          <cell r="AC467">
            <v>183709.21</v>
          </cell>
          <cell r="AE467">
            <v>0.49</v>
          </cell>
          <cell r="AF467">
            <v>0.27</v>
          </cell>
          <cell r="AG467">
            <v>0.44</v>
          </cell>
          <cell r="AH467">
            <v>78296.240000000005</v>
          </cell>
          <cell r="AJ467">
            <v>0.22</v>
          </cell>
          <cell r="AK467">
            <v>0.12</v>
          </cell>
          <cell r="AL467">
            <v>0.14000000000000001</v>
          </cell>
          <cell r="AM467">
            <v>31000.400000000001</v>
          </cell>
          <cell r="AO467">
            <v>16.03</v>
          </cell>
          <cell r="AP467">
            <v>4.2799999999999994</v>
          </cell>
          <cell r="AQ467">
            <v>1.71</v>
          </cell>
          <cell r="AR467">
            <v>25292.45</v>
          </cell>
          <cell r="AT467">
            <v>0.22</v>
          </cell>
          <cell r="AU467">
            <v>0.21</v>
          </cell>
          <cell r="AV467">
            <v>0.35</v>
          </cell>
          <cell r="AW467">
            <v>56023.48</v>
          </cell>
          <cell r="AY467">
            <v>0.13</v>
          </cell>
          <cell r="AZ467">
            <v>7.0000000000000007E-2</v>
          </cell>
          <cell r="BA467">
            <v>0.11</v>
          </cell>
          <cell r="BB467">
            <v>18052.23</v>
          </cell>
          <cell r="BD467">
            <v>0.44</v>
          </cell>
          <cell r="BE467">
            <v>0.24</v>
          </cell>
          <cell r="BF467">
            <v>0.44</v>
          </cell>
          <cell r="BG467">
            <v>28700</v>
          </cell>
          <cell r="BI467">
            <v>0.22</v>
          </cell>
          <cell r="BJ467">
            <v>0.12</v>
          </cell>
          <cell r="BK467">
            <v>0.14000000000000001</v>
          </cell>
          <cell r="BL467">
            <v>33088.32</v>
          </cell>
          <cell r="BN467">
            <v>0.33</v>
          </cell>
          <cell r="BO467">
            <v>0.18</v>
          </cell>
          <cell r="BP467">
            <v>0.28999999999999998</v>
          </cell>
          <cell r="BQ467">
            <v>20500</v>
          </cell>
          <cell r="BS467">
            <v>0.22</v>
          </cell>
          <cell r="BT467">
            <v>0.12</v>
          </cell>
          <cell r="BU467">
            <v>0.14000000000000001</v>
          </cell>
          <cell r="BV467">
            <v>51204</v>
          </cell>
          <cell r="BX467">
            <v>0.22</v>
          </cell>
          <cell r="BY467">
            <v>0.12</v>
          </cell>
          <cell r="BZ467">
            <v>0.14000000000000001</v>
          </cell>
          <cell r="CA467">
            <v>44358.720000000001</v>
          </cell>
          <cell r="CC467">
            <v>0.44</v>
          </cell>
          <cell r="CD467">
            <v>0.24</v>
          </cell>
          <cell r="CE467">
            <v>0.44</v>
          </cell>
          <cell r="CF467">
            <v>34440</v>
          </cell>
          <cell r="CH467">
            <v>1338121.06</v>
          </cell>
          <cell r="CJ467">
            <v>1312828.6100000001</v>
          </cell>
        </row>
        <row r="468">
          <cell r="A468" t="str">
            <v>2800634002600</v>
          </cell>
          <cell r="B468" t="str">
            <v>BUREAU VALLEY CUSD 340</v>
          </cell>
          <cell r="C468" t="str">
            <v>BUREAU</v>
          </cell>
          <cell r="D468" t="str">
            <v>Unit</v>
          </cell>
          <cell r="E468">
            <v>1027.7</v>
          </cell>
          <cell r="G468">
            <v>291.14999999999998</v>
          </cell>
          <cell r="H468">
            <v>413.82</v>
          </cell>
          <cell r="I468">
            <v>727.3</v>
          </cell>
          <cell r="K468">
            <v>464.55999999999995</v>
          </cell>
          <cell r="L468">
            <v>455.30999999999995</v>
          </cell>
          <cell r="M468">
            <v>249.66</v>
          </cell>
          <cell r="N468">
            <v>313.48</v>
          </cell>
          <cell r="P468">
            <v>118.63837203593695</v>
          </cell>
          <cell r="Q468">
            <v>172.51162796406302</v>
          </cell>
          <cell r="R468">
            <v>168.62418380872896</v>
          </cell>
          <cell r="S468">
            <v>245.19581619127104</v>
          </cell>
          <cell r="T468">
            <v>127.7374441553341</v>
          </cell>
          <cell r="U468">
            <v>185.7425558446659</v>
          </cell>
          <cell r="W468">
            <v>16.53</v>
          </cell>
          <cell r="X468">
            <v>18.23</v>
          </cell>
          <cell r="Y468">
            <v>13.81</v>
          </cell>
          <cell r="Z468">
            <v>3133705.15</v>
          </cell>
          <cell r="AB468">
            <v>11.55</v>
          </cell>
          <cell r="AC468">
            <v>757153.99</v>
          </cell>
          <cell r="AE468">
            <v>2.3199999999999998</v>
          </cell>
          <cell r="AF468">
            <v>1.24</v>
          </cell>
          <cell r="AG468">
            <v>1.56</v>
          </cell>
          <cell r="AH468">
            <v>331260</v>
          </cell>
          <cell r="AJ468">
            <v>1.03</v>
          </cell>
          <cell r="AK468">
            <v>0.55000000000000004</v>
          </cell>
          <cell r="AL468">
            <v>0.52</v>
          </cell>
          <cell r="AM468">
            <v>134809.42000000001</v>
          </cell>
          <cell r="AO468">
            <v>68.69</v>
          </cell>
          <cell r="AP468">
            <v>17.549999999999997</v>
          </cell>
          <cell r="AQ468">
            <v>7.28</v>
          </cell>
          <cell r="AR468">
            <v>107405.48</v>
          </cell>
          <cell r="AT468">
            <v>1.03</v>
          </cell>
          <cell r="AU468">
            <v>0.99</v>
          </cell>
          <cell r="AV468">
            <v>1.25</v>
          </cell>
          <cell r="AW468">
            <v>232659.82</v>
          </cell>
          <cell r="AY468">
            <v>0.61</v>
          </cell>
          <cell r="AZ468">
            <v>0.33</v>
          </cell>
          <cell r="BA468">
            <v>0.41</v>
          </cell>
          <cell r="BB468">
            <v>78614.55</v>
          </cell>
          <cell r="BD468">
            <v>2.06</v>
          </cell>
          <cell r="BE468">
            <v>1.1000000000000001</v>
          </cell>
          <cell r="BF468">
            <v>1.56</v>
          </cell>
          <cell r="BG468">
            <v>120950</v>
          </cell>
          <cell r="BI468">
            <v>1.03</v>
          </cell>
          <cell r="BJ468">
            <v>0.55000000000000004</v>
          </cell>
          <cell r="BK468">
            <v>0.52</v>
          </cell>
          <cell r="BL468">
            <v>144761.4</v>
          </cell>
          <cell r="BN468">
            <v>1.54</v>
          </cell>
          <cell r="BO468">
            <v>0.83</v>
          </cell>
          <cell r="BP468">
            <v>1.04</v>
          </cell>
          <cell r="BQ468">
            <v>87381.25</v>
          </cell>
          <cell r="BS468">
            <v>1.03</v>
          </cell>
          <cell r="BT468">
            <v>0.55000000000000004</v>
          </cell>
          <cell r="BU468">
            <v>0.52</v>
          </cell>
          <cell r="BV468">
            <v>224017.5</v>
          </cell>
          <cell r="BX468">
            <v>1.03</v>
          </cell>
          <cell r="BY468">
            <v>0.55000000000000004</v>
          </cell>
          <cell r="BZ468">
            <v>0.52</v>
          </cell>
          <cell r="CA468">
            <v>194069.4</v>
          </cell>
          <cell r="CC468">
            <v>2.06</v>
          </cell>
          <cell r="CD468">
            <v>1.1000000000000001</v>
          </cell>
          <cell r="CE468">
            <v>1.56</v>
          </cell>
          <cell r="CF468">
            <v>145140</v>
          </cell>
          <cell r="CH468">
            <v>5691927.9600000009</v>
          </cell>
          <cell r="CJ468">
            <v>5584522.4800000004</v>
          </cell>
        </row>
        <row r="469">
          <cell r="A469" t="str">
            <v>2800650001500</v>
          </cell>
          <cell r="B469" t="str">
            <v>PRINCETON HIGH SCH DIST 500</v>
          </cell>
          <cell r="C469" t="str">
            <v>BUREAU</v>
          </cell>
          <cell r="D469" t="str">
            <v>High School</v>
          </cell>
          <cell r="E469">
            <v>533.5</v>
          </cell>
          <cell r="G469">
            <v>0</v>
          </cell>
          <cell r="H469">
            <v>0</v>
          </cell>
          <cell r="I469">
            <v>533.5</v>
          </cell>
          <cell r="K469">
            <v>0</v>
          </cell>
          <cell r="L469">
            <v>0</v>
          </cell>
          <cell r="M469">
            <v>0</v>
          </cell>
          <cell r="N469">
            <v>533.5</v>
          </cell>
          <cell r="P469">
            <v>0</v>
          </cell>
          <cell r="Q469">
            <v>0</v>
          </cell>
          <cell r="R469">
            <v>0</v>
          </cell>
          <cell r="S469">
            <v>0</v>
          </cell>
          <cell r="T469">
            <v>181</v>
          </cell>
          <cell r="U469">
            <v>352.5</v>
          </cell>
          <cell r="W469">
            <v>0</v>
          </cell>
          <cell r="X469">
            <v>0</v>
          </cell>
          <cell r="Y469">
            <v>23.15</v>
          </cell>
          <cell r="Z469">
            <v>1640015.45</v>
          </cell>
          <cell r="AB469">
            <v>7.71</v>
          </cell>
          <cell r="AC469">
            <v>546617.14</v>
          </cell>
          <cell r="AE469">
            <v>0</v>
          </cell>
          <cell r="AF469">
            <v>0</v>
          </cell>
          <cell r="AG469">
            <v>2.66</v>
          </cell>
          <cell r="AH469">
            <v>188442.38</v>
          </cell>
          <cell r="AJ469">
            <v>0</v>
          </cell>
          <cell r="AK469">
            <v>0</v>
          </cell>
          <cell r="AL469">
            <v>0.88</v>
          </cell>
          <cell r="AM469">
            <v>62341.84</v>
          </cell>
          <cell r="AO469">
            <v>35.11</v>
          </cell>
          <cell r="AP469">
            <v>8.2199999999999989</v>
          </cell>
          <cell r="AQ469">
            <v>3.78</v>
          </cell>
          <cell r="AR469">
            <v>54022.48</v>
          </cell>
          <cell r="AT469">
            <v>0</v>
          </cell>
          <cell r="AU469">
            <v>0</v>
          </cell>
          <cell r="AV469">
            <v>2.13</v>
          </cell>
          <cell r="AW469">
            <v>164917.38</v>
          </cell>
          <cell r="AY469">
            <v>0</v>
          </cell>
          <cell r="AZ469">
            <v>0</v>
          </cell>
          <cell r="BA469">
            <v>0.71</v>
          </cell>
          <cell r="BB469">
            <v>41345.43</v>
          </cell>
          <cell r="BD469">
            <v>0</v>
          </cell>
          <cell r="BE469">
            <v>0</v>
          </cell>
          <cell r="BF469">
            <v>2.66</v>
          </cell>
          <cell r="BG469">
            <v>68162.5</v>
          </cell>
          <cell r="BI469">
            <v>0</v>
          </cell>
          <cell r="BJ469">
            <v>0</v>
          </cell>
          <cell r="BK469">
            <v>0.88</v>
          </cell>
          <cell r="BL469">
            <v>60661.919999999998</v>
          </cell>
          <cell r="BN469">
            <v>0</v>
          </cell>
          <cell r="BO469">
            <v>0</v>
          </cell>
          <cell r="BP469">
            <v>1.77</v>
          </cell>
          <cell r="BQ469">
            <v>45356.25</v>
          </cell>
          <cell r="BS469">
            <v>0</v>
          </cell>
          <cell r="BT469">
            <v>0</v>
          </cell>
          <cell r="BU469">
            <v>0.88</v>
          </cell>
          <cell r="BV469">
            <v>93874</v>
          </cell>
          <cell r="BX469">
            <v>0</v>
          </cell>
          <cell r="BY469">
            <v>0</v>
          </cell>
          <cell r="BZ469">
            <v>0.88</v>
          </cell>
          <cell r="CA469">
            <v>81324.320000000007</v>
          </cell>
          <cell r="CC469">
            <v>0</v>
          </cell>
          <cell r="CD469">
            <v>0</v>
          </cell>
          <cell r="CE469">
            <v>2.66</v>
          </cell>
          <cell r="CF469">
            <v>81795</v>
          </cell>
          <cell r="CH469">
            <v>3128876.0899999994</v>
          </cell>
          <cell r="CJ469">
            <v>3074853.6099999994</v>
          </cell>
        </row>
        <row r="470">
          <cell r="A470" t="str">
            <v>2800650201700</v>
          </cell>
          <cell r="B470" t="str">
            <v>HALL HIGH SCH DIST 502</v>
          </cell>
          <cell r="C470" t="str">
            <v>BUREAU</v>
          </cell>
          <cell r="D470" t="str">
            <v>High School</v>
          </cell>
          <cell r="E470">
            <v>436.5</v>
          </cell>
          <cell r="G470">
            <v>0</v>
          </cell>
          <cell r="H470">
            <v>0</v>
          </cell>
          <cell r="I470">
            <v>436.5</v>
          </cell>
          <cell r="K470">
            <v>0</v>
          </cell>
          <cell r="L470">
            <v>0</v>
          </cell>
          <cell r="M470">
            <v>0</v>
          </cell>
          <cell r="N470">
            <v>436.5</v>
          </cell>
          <cell r="P470">
            <v>0</v>
          </cell>
          <cell r="Q470">
            <v>0</v>
          </cell>
          <cell r="R470">
            <v>0</v>
          </cell>
          <cell r="S470">
            <v>0</v>
          </cell>
          <cell r="T470">
            <v>204</v>
          </cell>
          <cell r="U470">
            <v>232.5</v>
          </cell>
          <cell r="W470">
            <v>0</v>
          </cell>
          <cell r="X470">
            <v>0</v>
          </cell>
          <cell r="Y470">
            <v>19.5</v>
          </cell>
          <cell r="Z470">
            <v>1381438.5</v>
          </cell>
          <cell r="AB470">
            <v>6.49</v>
          </cell>
          <cell r="AC470">
            <v>460433.45</v>
          </cell>
          <cell r="AE470">
            <v>0</v>
          </cell>
          <cell r="AF470">
            <v>0</v>
          </cell>
          <cell r="AG470">
            <v>2.1800000000000002</v>
          </cell>
          <cell r="AH470">
            <v>154437.74</v>
          </cell>
          <cell r="AJ470">
            <v>0</v>
          </cell>
          <cell r="AK470">
            <v>0</v>
          </cell>
          <cell r="AL470">
            <v>0.72</v>
          </cell>
          <cell r="AM470">
            <v>51006.96</v>
          </cell>
          <cell r="AO470">
            <v>29.47</v>
          </cell>
          <cell r="AP470">
            <v>8.120000000000001</v>
          </cell>
          <cell r="AQ470">
            <v>3.09</v>
          </cell>
          <cell r="AR470">
            <v>46775.94</v>
          </cell>
          <cell r="AT470">
            <v>0</v>
          </cell>
          <cell r="AU470">
            <v>0</v>
          </cell>
          <cell r="AV470">
            <v>1.74</v>
          </cell>
          <cell r="AW470">
            <v>134721.24</v>
          </cell>
          <cell r="AY470">
            <v>0</v>
          </cell>
          <cell r="AZ470">
            <v>0</v>
          </cell>
          <cell r="BA470">
            <v>0.57999999999999996</v>
          </cell>
          <cell r="BB470">
            <v>33775.14</v>
          </cell>
          <cell r="BD470">
            <v>0</v>
          </cell>
          <cell r="BE470">
            <v>0</v>
          </cell>
          <cell r="BF470">
            <v>2.1800000000000002</v>
          </cell>
          <cell r="BG470">
            <v>55862.5</v>
          </cell>
          <cell r="BI470">
            <v>0</v>
          </cell>
          <cell r="BJ470">
            <v>0</v>
          </cell>
          <cell r="BK470">
            <v>0.72</v>
          </cell>
          <cell r="BL470">
            <v>49632.480000000003</v>
          </cell>
          <cell r="BN470">
            <v>0</v>
          </cell>
          <cell r="BO470">
            <v>0</v>
          </cell>
          <cell r="BP470">
            <v>1.45</v>
          </cell>
          <cell r="BQ470">
            <v>37156.25</v>
          </cell>
          <cell r="BS470">
            <v>0</v>
          </cell>
          <cell r="BT470">
            <v>0</v>
          </cell>
          <cell r="BU470">
            <v>0.72</v>
          </cell>
          <cell r="BV470">
            <v>76806</v>
          </cell>
          <cell r="BX470">
            <v>0</v>
          </cell>
          <cell r="BY470">
            <v>0</v>
          </cell>
          <cell r="BZ470">
            <v>0.72</v>
          </cell>
          <cell r="CA470">
            <v>66538.080000000002</v>
          </cell>
          <cell r="CC470">
            <v>0</v>
          </cell>
          <cell r="CD470">
            <v>0</v>
          </cell>
          <cell r="CE470">
            <v>2.1800000000000002</v>
          </cell>
          <cell r="CF470">
            <v>67035</v>
          </cell>
          <cell r="CH470">
            <v>2615619.2800000003</v>
          </cell>
          <cell r="CJ470">
            <v>2568843.3400000003</v>
          </cell>
        </row>
        <row r="471">
          <cell r="A471" t="str">
            <v>2800650501600</v>
          </cell>
          <cell r="B471" t="str">
            <v>OHIO COMMUNITY H S DIST 505</v>
          </cell>
          <cell r="C471" t="str">
            <v>BUREAU</v>
          </cell>
          <cell r="D471" t="str">
            <v>High School</v>
          </cell>
          <cell r="E471">
            <v>36.32</v>
          </cell>
          <cell r="G471">
            <v>0</v>
          </cell>
          <cell r="H471">
            <v>0</v>
          </cell>
          <cell r="I471">
            <v>36.32</v>
          </cell>
          <cell r="K471">
            <v>0</v>
          </cell>
          <cell r="L471">
            <v>0</v>
          </cell>
          <cell r="M471">
            <v>0</v>
          </cell>
          <cell r="N471">
            <v>36.32</v>
          </cell>
          <cell r="P471">
            <v>0</v>
          </cell>
          <cell r="Q471">
            <v>0</v>
          </cell>
          <cell r="R471">
            <v>0</v>
          </cell>
          <cell r="S471">
            <v>0</v>
          </cell>
          <cell r="T471">
            <v>17.329999999999998</v>
          </cell>
          <cell r="U471">
            <v>18.990000000000002</v>
          </cell>
          <cell r="W471">
            <v>0</v>
          </cell>
          <cell r="X471">
            <v>0</v>
          </cell>
          <cell r="Y471">
            <v>1.62</v>
          </cell>
          <cell r="Z471">
            <v>114765.66</v>
          </cell>
          <cell r="AB471">
            <v>0.53</v>
          </cell>
          <cell r="AC471">
            <v>38251.39</v>
          </cell>
          <cell r="AE471">
            <v>0</v>
          </cell>
          <cell r="AF471">
            <v>0</v>
          </cell>
          <cell r="AG471">
            <v>0.18</v>
          </cell>
          <cell r="AH471">
            <v>12751.74</v>
          </cell>
          <cell r="AJ471">
            <v>0</v>
          </cell>
          <cell r="AK471">
            <v>0</v>
          </cell>
          <cell r="AL471">
            <v>0.06</v>
          </cell>
          <cell r="AM471">
            <v>4250.58</v>
          </cell>
          <cell r="AO471">
            <v>2.4300000000000006</v>
          </cell>
          <cell r="AP471">
            <v>0.66</v>
          </cell>
          <cell r="AQ471">
            <v>0.25</v>
          </cell>
          <cell r="AR471">
            <v>3843.2</v>
          </cell>
          <cell r="AT471">
            <v>0</v>
          </cell>
          <cell r="AU471">
            <v>0</v>
          </cell>
          <cell r="AV471">
            <v>0.14000000000000001</v>
          </cell>
          <cell r="AW471">
            <v>10839.64</v>
          </cell>
          <cell r="AY471">
            <v>0</v>
          </cell>
          <cell r="AZ471">
            <v>0</v>
          </cell>
          <cell r="BA471">
            <v>0.04</v>
          </cell>
          <cell r="BB471">
            <v>2329.3200000000002</v>
          </cell>
          <cell r="BD471">
            <v>0</v>
          </cell>
          <cell r="BE471">
            <v>0</v>
          </cell>
          <cell r="BF471">
            <v>0.18</v>
          </cell>
          <cell r="BG471">
            <v>4612.5</v>
          </cell>
          <cell r="BI471">
            <v>0</v>
          </cell>
          <cell r="BJ471">
            <v>0</v>
          </cell>
          <cell r="BK471">
            <v>0.06</v>
          </cell>
          <cell r="BL471">
            <v>4136.04</v>
          </cell>
          <cell r="BN471">
            <v>0</v>
          </cell>
          <cell r="BO471">
            <v>0</v>
          </cell>
          <cell r="BP471">
            <v>0.12</v>
          </cell>
          <cell r="BQ471">
            <v>3075</v>
          </cell>
          <cell r="BS471">
            <v>0</v>
          </cell>
          <cell r="BT471">
            <v>0</v>
          </cell>
          <cell r="BU471">
            <v>0.06</v>
          </cell>
          <cell r="BV471">
            <v>6400.5</v>
          </cell>
          <cell r="BX471">
            <v>0</v>
          </cell>
          <cell r="BY471">
            <v>0</v>
          </cell>
          <cell r="BZ471">
            <v>0.06</v>
          </cell>
          <cell r="CA471">
            <v>5544.84</v>
          </cell>
          <cell r="CC471">
            <v>0</v>
          </cell>
          <cell r="CD471">
            <v>0</v>
          </cell>
          <cell r="CE471">
            <v>0.18</v>
          </cell>
          <cell r="CF471">
            <v>5535</v>
          </cell>
          <cell r="CH471">
            <v>216335.40999999997</v>
          </cell>
          <cell r="CJ471">
            <v>212492.20999999996</v>
          </cell>
        </row>
        <row r="472">
          <cell r="A472" t="str">
            <v>2803719000200</v>
          </cell>
          <cell r="B472" t="str">
            <v>COLONA SCHOOL DISTRICT 190</v>
          </cell>
          <cell r="C472" t="str">
            <v>HENRY</v>
          </cell>
          <cell r="D472" t="str">
            <v>Elementary</v>
          </cell>
          <cell r="E472">
            <v>418.75</v>
          </cell>
          <cell r="G472">
            <v>185.5</v>
          </cell>
          <cell r="H472">
            <v>229</v>
          </cell>
          <cell r="I472">
            <v>229</v>
          </cell>
          <cell r="K472">
            <v>269.25</v>
          </cell>
          <cell r="L472">
            <v>265</v>
          </cell>
          <cell r="M472">
            <v>149.5</v>
          </cell>
          <cell r="N472">
            <v>0</v>
          </cell>
          <cell r="P472">
            <v>87.715319662243672</v>
          </cell>
          <cell r="Q472">
            <v>97.784680337756328</v>
          </cell>
          <cell r="R472">
            <v>108.28468033775633</v>
          </cell>
          <cell r="S472">
            <v>120.71531966224367</v>
          </cell>
          <cell r="T472">
            <v>0</v>
          </cell>
          <cell r="U472">
            <v>0</v>
          </cell>
          <cell r="W472">
            <v>10.73</v>
          </cell>
          <cell r="X472">
            <v>10.24</v>
          </cell>
          <cell r="Y472">
            <v>0</v>
          </cell>
          <cell r="Z472">
            <v>1300286.79</v>
          </cell>
          <cell r="AB472">
            <v>4.1900000000000004</v>
          </cell>
          <cell r="AC472">
            <v>260057.35</v>
          </cell>
          <cell r="AE472">
            <v>1.34</v>
          </cell>
          <cell r="AF472">
            <v>0.74</v>
          </cell>
          <cell r="AG472">
            <v>0</v>
          </cell>
          <cell r="AH472">
            <v>128974.56</v>
          </cell>
          <cell r="AJ472">
            <v>0.59</v>
          </cell>
          <cell r="AK472">
            <v>0.33</v>
          </cell>
          <cell r="AL472">
            <v>0</v>
          </cell>
          <cell r="AM472">
            <v>57046.44</v>
          </cell>
          <cell r="AO472">
            <v>28.7</v>
          </cell>
          <cell r="AP472">
            <v>7.78</v>
          </cell>
          <cell r="AQ472">
            <v>2.96</v>
          </cell>
          <cell r="AR472">
            <v>45376.24</v>
          </cell>
          <cell r="AT472">
            <v>0.59</v>
          </cell>
          <cell r="AU472">
            <v>0.59</v>
          </cell>
          <cell r="AV472">
            <v>0</v>
          </cell>
          <cell r="AW472">
            <v>79373.88</v>
          </cell>
          <cell r="AY472">
            <v>0.35</v>
          </cell>
          <cell r="AZ472">
            <v>0.19</v>
          </cell>
          <cell r="BA472">
            <v>0</v>
          </cell>
          <cell r="BB472">
            <v>31445.82</v>
          </cell>
          <cell r="BD472">
            <v>1.19</v>
          </cell>
          <cell r="BE472">
            <v>0.66</v>
          </cell>
          <cell r="BF472">
            <v>0</v>
          </cell>
          <cell r="BG472">
            <v>47406.25</v>
          </cell>
          <cell r="BI472">
            <v>0.59</v>
          </cell>
          <cell r="BJ472">
            <v>0.33</v>
          </cell>
          <cell r="BK472">
            <v>0</v>
          </cell>
          <cell r="BL472">
            <v>63419.28</v>
          </cell>
          <cell r="BN472">
            <v>0.89</v>
          </cell>
          <cell r="BO472">
            <v>0.49</v>
          </cell>
          <cell r="BP472">
            <v>0</v>
          </cell>
          <cell r="BQ472">
            <v>35362.5</v>
          </cell>
          <cell r="BS472">
            <v>0.59</v>
          </cell>
          <cell r="BT472">
            <v>0.33</v>
          </cell>
          <cell r="BU472">
            <v>0</v>
          </cell>
          <cell r="BV472">
            <v>98141</v>
          </cell>
          <cell r="BX472">
            <v>0.59</v>
          </cell>
          <cell r="BY472">
            <v>0.33</v>
          </cell>
          <cell r="BZ472">
            <v>0</v>
          </cell>
          <cell r="CA472">
            <v>85020.88</v>
          </cell>
          <cell r="CC472">
            <v>1.19</v>
          </cell>
          <cell r="CD472">
            <v>0.66</v>
          </cell>
          <cell r="CE472">
            <v>0</v>
          </cell>
          <cell r="CF472">
            <v>56887.5</v>
          </cell>
          <cell r="CH472">
            <v>2288798.4900000002</v>
          </cell>
          <cell r="CJ472">
            <v>2243422.25</v>
          </cell>
        </row>
        <row r="473">
          <cell r="A473" t="str">
            <v>2803722302600</v>
          </cell>
          <cell r="B473" t="str">
            <v>ORION COMM UNIT SCHOOL DIST 223</v>
          </cell>
          <cell r="C473" t="str">
            <v>HENRY</v>
          </cell>
          <cell r="D473" t="str">
            <v>Unit</v>
          </cell>
          <cell r="E473">
            <v>1041.94</v>
          </cell>
          <cell r="G473">
            <v>289.32</v>
          </cell>
          <cell r="H473">
            <v>403.30999999999995</v>
          </cell>
          <cell r="I473">
            <v>747.95999999999992</v>
          </cell>
          <cell r="K473">
            <v>442.14</v>
          </cell>
          <cell r="L473">
            <v>437.48</v>
          </cell>
          <cell r="M473">
            <v>255.15</v>
          </cell>
          <cell r="N473">
            <v>344.65</v>
          </cell>
          <cell r="P473">
            <v>47.137783433595558</v>
          </cell>
          <cell r="Q473">
            <v>242.18221656640443</v>
          </cell>
          <cell r="R473">
            <v>65.709731220114136</v>
          </cell>
          <cell r="S473">
            <v>337.60026877988582</v>
          </cell>
          <cell r="T473">
            <v>56.152485346290291</v>
          </cell>
          <cell r="U473">
            <v>288.49751465370969</v>
          </cell>
          <cell r="W473">
            <v>15.25</v>
          </cell>
          <cell r="X473">
            <v>16.78</v>
          </cell>
          <cell r="Y473">
            <v>14.34</v>
          </cell>
          <cell r="Z473">
            <v>3001972.83</v>
          </cell>
          <cell r="AB473">
            <v>11.18</v>
          </cell>
          <cell r="AC473">
            <v>735812.51</v>
          </cell>
          <cell r="AE473">
            <v>2.21</v>
          </cell>
          <cell r="AF473">
            <v>1.27</v>
          </cell>
          <cell r="AG473">
            <v>1.72</v>
          </cell>
          <cell r="AH473">
            <v>337634.32</v>
          </cell>
          <cell r="AJ473">
            <v>0.98</v>
          </cell>
          <cell r="AK473">
            <v>0.56000000000000005</v>
          </cell>
          <cell r="AL473">
            <v>0.56999999999999995</v>
          </cell>
          <cell r="AM473">
            <v>135871.29</v>
          </cell>
          <cell r="AO473">
            <v>66.23</v>
          </cell>
          <cell r="AP473">
            <v>11.530000000000001</v>
          </cell>
          <cell r="AQ473">
            <v>7.38</v>
          </cell>
          <cell r="AR473">
            <v>97232.62</v>
          </cell>
          <cell r="AT473">
            <v>0.98</v>
          </cell>
          <cell r="AU473">
            <v>1.02</v>
          </cell>
          <cell r="AV473">
            <v>1.37</v>
          </cell>
          <cell r="AW473">
            <v>240605.62</v>
          </cell>
          <cell r="AY473">
            <v>0.57999999999999996</v>
          </cell>
          <cell r="AZ473">
            <v>0.34</v>
          </cell>
          <cell r="BA473">
            <v>0.45</v>
          </cell>
          <cell r="BB473">
            <v>79779.210000000006</v>
          </cell>
          <cell r="BD473">
            <v>1.96</v>
          </cell>
          <cell r="BE473">
            <v>1.1299999999999999</v>
          </cell>
          <cell r="BF473">
            <v>1.72</v>
          </cell>
          <cell r="BG473">
            <v>123256.25</v>
          </cell>
          <cell r="BI473">
            <v>0.98</v>
          </cell>
          <cell r="BJ473">
            <v>0.56000000000000005</v>
          </cell>
          <cell r="BK473">
            <v>0.56999999999999995</v>
          </cell>
          <cell r="BL473">
            <v>145450.74</v>
          </cell>
          <cell r="BN473">
            <v>1.47</v>
          </cell>
          <cell r="BO473">
            <v>0.85</v>
          </cell>
          <cell r="BP473">
            <v>1.1399999999999999</v>
          </cell>
          <cell r="BQ473">
            <v>88662.5</v>
          </cell>
          <cell r="BS473">
            <v>0.98</v>
          </cell>
          <cell r="BT473">
            <v>0.56000000000000005</v>
          </cell>
          <cell r="BU473">
            <v>0.56999999999999995</v>
          </cell>
          <cell r="BV473">
            <v>225084.25</v>
          </cell>
          <cell r="BX473">
            <v>0.98</v>
          </cell>
          <cell r="BY473">
            <v>0.56000000000000005</v>
          </cell>
          <cell r="BZ473">
            <v>0.56999999999999995</v>
          </cell>
          <cell r="CA473">
            <v>194993.54</v>
          </cell>
          <cell r="CC473">
            <v>1.96</v>
          </cell>
          <cell r="CD473">
            <v>1.1299999999999999</v>
          </cell>
          <cell r="CE473">
            <v>1.72</v>
          </cell>
          <cell r="CF473">
            <v>147907.5</v>
          </cell>
          <cell r="CH473">
            <v>5554263.1799999997</v>
          </cell>
          <cell r="CJ473">
            <v>5457030.5599999996</v>
          </cell>
        </row>
        <row r="474">
          <cell r="A474" t="str">
            <v>2803722402600</v>
          </cell>
          <cell r="B474" t="str">
            <v>GALVA COMM UNIT SCH DIST 224</v>
          </cell>
          <cell r="C474" t="str">
            <v>HENRY</v>
          </cell>
          <cell r="D474" t="str">
            <v>Unit</v>
          </cell>
          <cell r="E474">
            <v>518.54</v>
          </cell>
          <cell r="G474">
            <v>142.14999999999998</v>
          </cell>
          <cell r="H474">
            <v>187.82</v>
          </cell>
          <cell r="I474">
            <v>372.31</v>
          </cell>
          <cell r="K474">
            <v>221.56</v>
          </cell>
          <cell r="L474">
            <v>217.47999999999996</v>
          </cell>
          <cell r="M474">
            <v>112.49</v>
          </cell>
          <cell r="N474">
            <v>184.49</v>
          </cell>
          <cell r="P474">
            <v>66.681684679080959</v>
          </cell>
          <cell r="Q474">
            <v>75.468315320919018</v>
          </cell>
          <cell r="R474">
            <v>88.10519884927885</v>
          </cell>
          <cell r="S474">
            <v>99.714801150721144</v>
          </cell>
          <cell r="T474">
            <v>86.543116471640161</v>
          </cell>
          <cell r="U474">
            <v>97.946883528359848</v>
          </cell>
          <cell r="W474">
            <v>8.2100000000000009</v>
          </cell>
          <cell r="X474">
            <v>8.39</v>
          </cell>
          <cell r="Y474">
            <v>8.24</v>
          </cell>
          <cell r="Z474">
            <v>1613062.52</v>
          </cell>
          <cell r="AB474">
            <v>6.06</v>
          </cell>
          <cell r="AC474">
            <v>400425.88</v>
          </cell>
          <cell r="AE474">
            <v>1.1000000000000001</v>
          </cell>
          <cell r="AF474">
            <v>0.56000000000000005</v>
          </cell>
          <cell r="AG474">
            <v>0.92</v>
          </cell>
          <cell r="AH474">
            <v>168107.18</v>
          </cell>
          <cell r="AJ474">
            <v>0.49</v>
          </cell>
          <cell r="AK474">
            <v>0.24</v>
          </cell>
          <cell r="AL474">
            <v>0.3</v>
          </cell>
          <cell r="AM474">
            <v>66518.009999999995</v>
          </cell>
          <cell r="AO474">
            <v>35.180000000000007</v>
          </cell>
          <cell r="AP474">
            <v>9.6199999999999992</v>
          </cell>
          <cell r="AQ474">
            <v>3.67</v>
          </cell>
          <cell r="AR474">
            <v>55741.82</v>
          </cell>
          <cell r="AT474">
            <v>0.49</v>
          </cell>
          <cell r="AU474">
            <v>0.44</v>
          </cell>
          <cell r="AV474">
            <v>0.73</v>
          </cell>
          <cell r="AW474">
            <v>119078.36</v>
          </cell>
          <cell r="AY474">
            <v>0.28999999999999998</v>
          </cell>
          <cell r="AZ474">
            <v>0.14000000000000001</v>
          </cell>
          <cell r="BA474">
            <v>0.24</v>
          </cell>
          <cell r="BB474">
            <v>39016.11</v>
          </cell>
          <cell r="BD474">
            <v>0.98</v>
          </cell>
          <cell r="BE474">
            <v>0.49</v>
          </cell>
          <cell r="BF474">
            <v>0.92</v>
          </cell>
          <cell r="BG474">
            <v>61243.75</v>
          </cell>
          <cell r="BI474">
            <v>0.49</v>
          </cell>
          <cell r="BJ474">
            <v>0.24</v>
          </cell>
          <cell r="BK474">
            <v>0.3</v>
          </cell>
          <cell r="BL474">
            <v>71002.02</v>
          </cell>
          <cell r="BN474">
            <v>0.73</v>
          </cell>
          <cell r="BO474">
            <v>0.37</v>
          </cell>
          <cell r="BP474">
            <v>0.61</v>
          </cell>
          <cell r="BQ474">
            <v>43818.75</v>
          </cell>
          <cell r="BS474">
            <v>0.49</v>
          </cell>
          <cell r="BT474">
            <v>0.24</v>
          </cell>
          <cell r="BU474">
            <v>0.3</v>
          </cell>
          <cell r="BV474">
            <v>109875.25</v>
          </cell>
          <cell r="BX474">
            <v>0.49</v>
          </cell>
          <cell r="BY474">
            <v>0.24</v>
          </cell>
          <cell r="BZ474">
            <v>0.3</v>
          </cell>
          <cell r="CA474">
            <v>95186.42</v>
          </cell>
          <cell r="CC474">
            <v>0.98</v>
          </cell>
          <cell r="CD474">
            <v>0.49</v>
          </cell>
          <cell r="CE474">
            <v>0.92</v>
          </cell>
          <cell r="CF474">
            <v>73492.5</v>
          </cell>
          <cell r="CH474">
            <v>2916568.5699999994</v>
          </cell>
          <cell r="CJ474">
            <v>2860826.7499999995</v>
          </cell>
        </row>
        <row r="475">
          <cell r="A475" t="str">
            <v>2803722502600</v>
          </cell>
          <cell r="B475" t="str">
            <v>ALWOOD COMM UNIT SCH DIST 225</v>
          </cell>
          <cell r="C475" t="str">
            <v>HENRY</v>
          </cell>
          <cell r="D475" t="str">
            <v>Unit</v>
          </cell>
          <cell r="E475">
            <v>367.5</v>
          </cell>
          <cell r="G475">
            <v>109</v>
          </cell>
          <cell r="H475">
            <v>141.5</v>
          </cell>
          <cell r="I475">
            <v>253</v>
          </cell>
          <cell r="K475">
            <v>170.5</v>
          </cell>
          <cell r="L475">
            <v>165</v>
          </cell>
          <cell r="M475">
            <v>85.5</v>
          </cell>
          <cell r="N475">
            <v>111.5</v>
          </cell>
          <cell r="P475">
            <v>28.604972375690608</v>
          </cell>
          <cell r="Q475">
            <v>80.395027624309392</v>
          </cell>
          <cell r="R475">
            <v>37.133977900552487</v>
          </cell>
          <cell r="S475">
            <v>104.36602209944752</v>
          </cell>
          <cell r="T475">
            <v>29.261049723756905</v>
          </cell>
          <cell r="U475">
            <v>82.238950276243088</v>
          </cell>
          <cell r="W475">
            <v>5.92</v>
          </cell>
          <cell r="X475">
            <v>6.03</v>
          </cell>
          <cell r="Y475">
            <v>4.75</v>
          </cell>
          <cell r="Z475">
            <v>1077487.8999999999</v>
          </cell>
          <cell r="AB475">
            <v>3.97</v>
          </cell>
          <cell r="AC475">
            <v>260353.59</v>
          </cell>
          <cell r="AE475">
            <v>0.85</v>
          </cell>
          <cell r="AF475">
            <v>0.42</v>
          </cell>
          <cell r="AG475">
            <v>0.55000000000000004</v>
          </cell>
          <cell r="AH475">
            <v>117712.54</v>
          </cell>
          <cell r="AJ475">
            <v>0.37</v>
          </cell>
          <cell r="AK475">
            <v>0.19</v>
          </cell>
          <cell r="AL475">
            <v>0.18</v>
          </cell>
          <cell r="AM475">
            <v>47475.66</v>
          </cell>
          <cell r="AO475">
            <v>23.700000000000003</v>
          </cell>
          <cell r="AP475">
            <v>4.9399999999999995</v>
          </cell>
          <cell r="AQ475">
            <v>2.6</v>
          </cell>
          <cell r="AR475">
            <v>35755.769999999997</v>
          </cell>
          <cell r="AT475">
            <v>0.37</v>
          </cell>
          <cell r="AU475">
            <v>0.34</v>
          </cell>
          <cell r="AV475">
            <v>0.44</v>
          </cell>
          <cell r="AW475">
            <v>81826.3</v>
          </cell>
          <cell r="AY475">
            <v>0.22</v>
          </cell>
          <cell r="AZ475">
            <v>0.11</v>
          </cell>
          <cell r="BA475">
            <v>0.14000000000000001</v>
          </cell>
          <cell r="BB475">
            <v>27369.51</v>
          </cell>
          <cell r="BD475">
            <v>0.75</v>
          </cell>
          <cell r="BE475">
            <v>0.38</v>
          </cell>
          <cell r="BF475">
            <v>0.55000000000000004</v>
          </cell>
          <cell r="BG475">
            <v>43050</v>
          </cell>
          <cell r="BI475">
            <v>0.37</v>
          </cell>
          <cell r="BJ475">
            <v>0.19</v>
          </cell>
          <cell r="BK475">
            <v>0.18</v>
          </cell>
          <cell r="BL475">
            <v>51011.16</v>
          </cell>
          <cell r="BN475">
            <v>0.56000000000000005</v>
          </cell>
          <cell r="BO475">
            <v>0.28000000000000003</v>
          </cell>
          <cell r="BP475">
            <v>0.37</v>
          </cell>
          <cell r="BQ475">
            <v>31006.25</v>
          </cell>
          <cell r="BS475">
            <v>0.37</v>
          </cell>
          <cell r="BT475">
            <v>0.19</v>
          </cell>
          <cell r="BU475">
            <v>0.18</v>
          </cell>
          <cell r="BV475">
            <v>78939.5</v>
          </cell>
          <cell r="BX475">
            <v>0.37</v>
          </cell>
          <cell r="BY475">
            <v>0.19</v>
          </cell>
          <cell r="BZ475">
            <v>0.18</v>
          </cell>
          <cell r="CA475">
            <v>68386.36</v>
          </cell>
          <cell r="CC475">
            <v>0.75</v>
          </cell>
          <cell r="CD475">
            <v>0.38</v>
          </cell>
          <cell r="CE475">
            <v>0.55000000000000004</v>
          </cell>
          <cell r="CF475">
            <v>51660</v>
          </cell>
          <cell r="CH475">
            <v>1972034.54</v>
          </cell>
          <cell r="CJ475">
            <v>1936278.77</v>
          </cell>
        </row>
        <row r="476">
          <cell r="A476" t="str">
            <v>2803722602600</v>
          </cell>
          <cell r="B476" t="str">
            <v>ANNAWAN COMM UNIT SCH DIST 226</v>
          </cell>
          <cell r="C476" t="str">
            <v>HENRY</v>
          </cell>
          <cell r="D476" t="str">
            <v>Unit</v>
          </cell>
          <cell r="E476">
            <v>337.19</v>
          </cell>
          <cell r="G476">
            <v>97.649999999999991</v>
          </cell>
          <cell r="H476">
            <v>123.80999999999999</v>
          </cell>
          <cell r="I476">
            <v>237.13</v>
          </cell>
          <cell r="K476">
            <v>146.04999999999998</v>
          </cell>
          <cell r="L476">
            <v>143.63999999999999</v>
          </cell>
          <cell r="M476">
            <v>77.819999999999993</v>
          </cell>
          <cell r="N476">
            <v>113.32</v>
          </cell>
          <cell r="P476">
            <v>30.235972877710736</v>
          </cell>
          <cell r="Q476">
            <v>67.414027122289255</v>
          </cell>
          <cell r="R476">
            <v>38.336055319911587</v>
          </cell>
          <cell r="S476">
            <v>85.473944680088408</v>
          </cell>
          <cell r="T476">
            <v>35.08797180237768</v>
          </cell>
          <cell r="U476">
            <v>78.232028197622313</v>
          </cell>
          <cell r="W476">
            <v>5.38</v>
          </cell>
          <cell r="X476">
            <v>5.33</v>
          </cell>
          <cell r="Y476">
            <v>4.88</v>
          </cell>
          <cell r="Z476">
            <v>1009808.81</v>
          </cell>
          <cell r="AB476">
            <v>3.76</v>
          </cell>
          <cell r="AC476">
            <v>248045.41</v>
          </cell>
          <cell r="AE476">
            <v>0.73</v>
          </cell>
          <cell r="AF476">
            <v>0.38</v>
          </cell>
          <cell r="AG476">
            <v>0.56000000000000005</v>
          </cell>
          <cell r="AH476">
            <v>108499.85</v>
          </cell>
          <cell r="AJ476">
            <v>0.32</v>
          </cell>
          <cell r="AK476">
            <v>0.17</v>
          </cell>
          <cell r="AL476">
            <v>0.18</v>
          </cell>
          <cell r="AM476">
            <v>43135.17</v>
          </cell>
          <cell r="AO476">
            <v>22.130000000000003</v>
          </cell>
          <cell r="AP476">
            <v>4.9399999999999995</v>
          </cell>
          <cell r="AQ476">
            <v>2.39</v>
          </cell>
          <cell r="AR476">
            <v>33763.58</v>
          </cell>
          <cell r="AT476">
            <v>0.32</v>
          </cell>
          <cell r="AU476">
            <v>0.31</v>
          </cell>
          <cell r="AV476">
            <v>0.45</v>
          </cell>
          <cell r="AW476">
            <v>77219.28</v>
          </cell>
          <cell r="AY476">
            <v>0.19</v>
          </cell>
          <cell r="AZ476">
            <v>0.1</v>
          </cell>
          <cell r="BA476">
            <v>0.15</v>
          </cell>
          <cell r="BB476">
            <v>25622.52</v>
          </cell>
          <cell r="BD476">
            <v>0.64</v>
          </cell>
          <cell r="BE476">
            <v>0.34</v>
          </cell>
          <cell r="BF476">
            <v>0.56000000000000005</v>
          </cell>
          <cell r="BG476">
            <v>39462.5</v>
          </cell>
          <cell r="BI476">
            <v>0.32</v>
          </cell>
          <cell r="BJ476">
            <v>0.17</v>
          </cell>
          <cell r="BK476">
            <v>0.18</v>
          </cell>
          <cell r="BL476">
            <v>46185.78</v>
          </cell>
          <cell r="BN476">
            <v>0.48</v>
          </cell>
          <cell r="BO476">
            <v>0.25</v>
          </cell>
          <cell r="BP476">
            <v>0.37</v>
          </cell>
          <cell r="BQ476">
            <v>28187.5</v>
          </cell>
          <cell r="BS476">
            <v>0.32</v>
          </cell>
          <cell r="BT476">
            <v>0.17</v>
          </cell>
          <cell r="BU476">
            <v>0.18</v>
          </cell>
          <cell r="BV476">
            <v>71472.25</v>
          </cell>
          <cell r="BX476">
            <v>0.32</v>
          </cell>
          <cell r="BY476">
            <v>0.17</v>
          </cell>
          <cell r="BZ476">
            <v>0.18</v>
          </cell>
          <cell r="CA476">
            <v>61917.38</v>
          </cell>
          <cell r="CC476">
            <v>0.64</v>
          </cell>
          <cell r="CD476">
            <v>0.34</v>
          </cell>
          <cell r="CE476">
            <v>0.56000000000000005</v>
          </cell>
          <cell r="CF476">
            <v>47355</v>
          </cell>
          <cell r="CH476">
            <v>1840675.03</v>
          </cell>
          <cell r="CJ476">
            <v>1806911.45</v>
          </cell>
        </row>
        <row r="477">
          <cell r="A477" t="str">
            <v>2803722702600</v>
          </cell>
          <cell r="B477" t="str">
            <v>CAMBRIDGE C U SCH DIST 227</v>
          </cell>
          <cell r="C477" t="str">
            <v>HENRY</v>
          </cell>
          <cell r="D477" t="str">
            <v>Unit</v>
          </cell>
          <cell r="E477">
            <v>454.28</v>
          </cell>
          <cell r="G477">
            <v>135.14999999999998</v>
          </cell>
          <cell r="H477">
            <v>169.80999999999997</v>
          </cell>
          <cell r="I477">
            <v>316.62999999999994</v>
          </cell>
          <cell r="K477">
            <v>202.46999999999997</v>
          </cell>
          <cell r="L477">
            <v>199.96999999999997</v>
          </cell>
          <cell r="M477">
            <v>104.99</v>
          </cell>
          <cell r="N477">
            <v>146.82</v>
          </cell>
          <cell r="P477">
            <v>47.065274027181374</v>
          </cell>
          <cell r="Q477">
            <v>88.084725972818603</v>
          </cell>
          <cell r="R477">
            <v>59.135436052946126</v>
          </cell>
          <cell r="S477">
            <v>110.67456394705385</v>
          </cell>
          <cell r="T477">
            <v>51.129289919872512</v>
          </cell>
          <cell r="U477">
            <v>95.690710080127474</v>
          </cell>
          <cell r="W477">
            <v>7.54</v>
          </cell>
          <cell r="X477">
            <v>7.38</v>
          </cell>
          <cell r="Y477">
            <v>6.38</v>
          </cell>
          <cell r="Z477">
            <v>1377122.78</v>
          </cell>
          <cell r="AB477">
            <v>5.1100000000000003</v>
          </cell>
          <cell r="AC477">
            <v>335673.26</v>
          </cell>
          <cell r="AE477">
            <v>1.01</v>
          </cell>
          <cell r="AF477">
            <v>0.52</v>
          </cell>
          <cell r="AG477">
            <v>0.73</v>
          </cell>
          <cell r="AH477">
            <v>146586.1</v>
          </cell>
          <cell r="AJ477">
            <v>0.44</v>
          </cell>
          <cell r="AK477">
            <v>0.23</v>
          </cell>
          <cell r="AL477">
            <v>0.24</v>
          </cell>
          <cell r="AM477">
            <v>58547.01</v>
          </cell>
          <cell r="AO477">
            <v>30.160000000000004</v>
          </cell>
          <cell r="AP477">
            <v>7.09</v>
          </cell>
          <cell r="AQ477">
            <v>3.22</v>
          </cell>
          <cell r="AR477">
            <v>46428.04</v>
          </cell>
          <cell r="AT477">
            <v>0.44</v>
          </cell>
          <cell r="AU477">
            <v>0.41</v>
          </cell>
          <cell r="AV477">
            <v>0.57999999999999996</v>
          </cell>
          <cell r="AW477">
            <v>102083.18</v>
          </cell>
          <cell r="AY477">
            <v>0.26</v>
          </cell>
          <cell r="AZ477">
            <v>0.13</v>
          </cell>
          <cell r="BA477">
            <v>0.19</v>
          </cell>
          <cell r="BB477">
            <v>33775.14</v>
          </cell>
          <cell r="BD477">
            <v>0.89</v>
          </cell>
          <cell r="BE477">
            <v>0.46</v>
          </cell>
          <cell r="BF477">
            <v>0.73</v>
          </cell>
          <cell r="BG477">
            <v>53300</v>
          </cell>
          <cell r="BI477">
            <v>0.44</v>
          </cell>
          <cell r="BJ477">
            <v>0.23</v>
          </cell>
          <cell r="BK477">
            <v>0.24</v>
          </cell>
          <cell r="BL477">
            <v>62729.94</v>
          </cell>
          <cell r="BN477">
            <v>0.67</v>
          </cell>
          <cell r="BO477">
            <v>0.34</v>
          </cell>
          <cell r="BP477">
            <v>0.48</v>
          </cell>
          <cell r="BQ477">
            <v>38181.25</v>
          </cell>
          <cell r="BS477">
            <v>0.44</v>
          </cell>
          <cell r="BT477">
            <v>0.23</v>
          </cell>
          <cell r="BU477">
            <v>0.24</v>
          </cell>
          <cell r="BV477">
            <v>97074.25</v>
          </cell>
          <cell r="BX477">
            <v>0.44</v>
          </cell>
          <cell r="BY477">
            <v>0.23</v>
          </cell>
          <cell r="BZ477">
            <v>0.24</v>
          </cell>
          <cell r="CA477">
            <v>84096.74</v>
          </cell>
          <cell r="CC477">
            <v>0.89</v>
          </cell>
          <cell r="CD477">
            <v>0.46</v>
          </cell>
          <cell r="CE477">
            <v>0.73</v>
          </cell>
          <cell r="CF477">
            <v>63960</v>
          </cell>
          <cell r="CH477">
            <v>2499557.6900000004</v>
          </cell>
          <cell r="CJ477">
            <v>2453129.6500000004</v>
          </cell>
        </row>
        <row r="478">
          <cell r="A478" t="str">
            <v>2803722802600</v>
          </cell>
          <cell r="B478" t="str">
            <v>GENESEO COMM UNIT SCH DIST 228</v>
          </cell>
          <cell r="C478" t="str">
            <v>HENRY</v>
          </cell>
          <cell r="D478" t="str">
            <v>Unit</v>
          </cell>
          <cell r="E478">
            <v>2535.75</v>
          </cell>
          <cell r="G478">
            <v>692.5</v>
          </cell>
          <cell r="H478">
            <v>1000</v>
          </cell>
          <cell r="I478">
            <v>1835</v>
          </cell>
          <cell r="K478">
            <v>1069.75</v>
          </cell>
          <cell r="L478">
            <v>1061.5</v>
          </cell>
          <cell r="M478">
            <v>631</v>
          </cell>
          <cell r="N478">
            <v>835</v>
          </cell>
          <cell r="P478">
            <v>136.17111770524235</v>
          </cell>
          <cell r="Q478">
            <v>556.3288822947577</v>
          </cell>
          <cell r="R478">
            <v>196.63699307616221</v>
          </cell>
          <cell r="S478">
            <v>803.36300692383782</v>
          </cell>
          <cell r="T478">
            <v>164.19188921859546</v>
          </cell>
          <cell r="U478">
            <v>670.80811078140459</v>
          </cell>
          <cell r="W478">
            <v>36.89</v>
          </cell>
          <cell r="X478">
            <v>41.96</v>
          </cell>
          <cell r="Y478">
            <v>35.04</v>
          </cell>
          <cell r="Z478">
            <v>7371590.6699999999</v>
          </cell>
          <cell r="AB478">
            <v>27.44</v>
          </cell>
          <cell r="AC478">
            <v>1805213.88</v>
          </cell>
          <cell r="AE478">
            <v>5.34</v>
          </cell>
          <cell r="AF478">
            <v>3.15</v>
          </cell>
          <cell r="AG478">
            <v>4.17</v>
          </cell>
          <cell r="AH478">
            <v>821854.74</v>
          </cell>
          <cell r="AJ478">
            <v>2.37</v>
          </cell>
          <cell r="AK478">
            <v>1.4</v>
          </cell>
          <cell r="AL478">
            <v>1.39</v>
          </cell>
          <cell r="AM478">
            <v>332238.15999999997</v>
          </cell>
          <cell r="AO478">
            <v>162.51999999999998</v>
          </cell>
          <cell r="AP478">
            <v>30.240000000000002</v>
          </cell>
          <cell r="AQ478">
            <v>17.98</v>
          </cell>
          <cell r="AR478">
            <v>240881.23</v>
          </cell>
          <cell r="AT478">
            <v>2.37</v>
          </cell>
          <cell r="AU478">
            <v>2.52</v>
          </cell>
          <cell r="AV478">
            <v>3.34</v>
          </cell>
          <cell r="AW478">
            <v>587533.57999999996</v>
          </cell>
          <cell r="AY478">
            <v>1.42</v>
          </cell>
          <cell r="AZ478">
            <v>0.84</v>
          </cell>
          <cell r="BA478">
            <v>1.1100000000000001</v>
          </cell>
          <cell r="BB478">
            <v>196245.21</v>
          </cell>
          <cell r="BD478">
            <v>4.75</v>
          </cell>
          <cell r="BE478">
            <v>2.8</v>
          </cell>
          <cell r="BF478">
            <v>4.17</v>
          </cell>
          <cell r="BG478">
            <v>300325</v>
          </cell>
          <cell r="BI478">
            <v>2.37</v>
          </cell>
          <cell r="BJ478">
            <v>1.4</v>
          </cell>
          <cell r="BK478">
            <v>1.39</v>
          </cell>
          <cell r="BL478">
            <v>355699.44</v>
          </cell>
          <cell r="BN478">
            <v>3.56</v>
          </cell>
          <cell r="BO478">
            <v>2.1</v>
          </cell>
          <cell r="BP478">
            <v>2.78</v>
          </cell>
          <cell r="BQ478">
            <v>216275</v>
          </cell>
          <cell r="BS478">
            <v>2.37</v>
          </cell>
          <cell r="BT478">
            <v>1.4</v>
          </cell>
          <cell r="BU478">
            <v>1.39</v>
          </cell>
          <cell r="BV478">
            <v>550443</v>
          </cell>
          <cell r="BX478">
            <v>2.37</v>
          </cell>
          <cell r="BY478">
            <v>1.4</v>
          </cell>
          <cell r="BZ478">
            <v>1.39</v>
          </cell>
          <cell r="CA478">
            <v>476856.24</v>
          </cell>
          <cell r="CC478">
            <v>4.75</v>
          </cell>
          <cell r="CD478">
            <v>2.8</v>
          </cell>
          <cell r="CE478">
            <v>4.17</v>
          </cell>
          <cell r="CF478">
            <v>360390</v>
          </cell>
          <cell r="CH478">
            <v>13615546.150000002</v>
          </cell>
          <cell r="CJ478">
            <v>13374664.920000002</v>
          </cell>
        </row>
        <row r="479">
          <cell r="A479" t="str">
            <v>2803722902600</v>
          </cell>
          <cell r="B479" t="str">
            <v>KEWANEE COMM UNIT SCH DIST 229</v>
          </cell>
          <cell r="C479" t="str">
            <v>HENRY</v>
          </cell>
          <cell r="D479" t="str">
            <v>Unit</v>
          </cell>
          <cell r="E479">
            <v>1851</v>
          </cell>
          <cell r="G479">
            <v>558.5</v>
          </cell>
          <cell r="H479">
            <v>717</v>
          </cell>
          <cell r="I479">
            <v>1274</v>
          </cell>
          <cell r="K479">
            <v>885.5</v>
          </cell>
          <cell r="L479">
            <v>867</v>
          </cell>
          <cell r="M479">
            <v>408.5</v>
          </cell>
          <cell r="N479">
            <v>557</v>
          </cell>
          <cell r="P479">
            <v>398.64556616643932</v>
          </cell>
          <cell r="Q479">
            <v>159.85443383356068</v>
          </cell>
          <cell r="R479">
            <v>511.77953615279671</v>
          </cell>
          <cell r="S479">
            <v>205.22046384720329</v>
          </cell>
          <cell r="T479">
            <v>397.57489768076397</v>
          </cell>
          <cell r="U479">
            <v>159.42510231923603</v>
          </cell>
          <cell r="W479">
            <v>34.56</v>
          </cell>
          <cell r="X479">
            <v>33.79</v>
          </cell>
          <cell r="Y479">
            <v>26.25</v>
          </cell>
          <cell r="Z479">
            <v>6097807.2000000002</v>
          </cell>
          <cell r="AB479">
            <v>22.41</v>
          </cell>
          <cell r="AC479">
            <v>1467449.95</v>
          </cell>
          <cell r="AE479">
            <v>4.42</v>
          </cell>
          <cell r="AF479">
            <v>2.04</v>
          </cell>
          <cell r="AG479">
            <v>2.78</v>
          </cell>
          <cell r="AH479">
            <v>597508.76</v>
          </cell>
          <cell r="AJ479">
            <v>1.96</v>
          </cell>
          <cell r="AK479">
            <v>0.9</v>
          </cell>
          <cell r="AL479">
            <v>0.92</v>
          </cell>
          <cell r="AM479">
            <v>242515.58</v>
          </cell>
          <cell r="AO479">
            <v>132.49</v>
          </cell>
          <cell r="AP479">
            <v>50.09</v>
          </cell>
          <cell r="AQ479">
            <v>13.12</v>
          </cell>
          <cell r="AR479">
            <v>226298.46</v>
          </cell>
          <cell r="AT479">
            <v>1.96</v>
          </cell>
          <cell r="AU479">
            <v>1.63</v>
          </cell>
          <cell r="AV479">
            <v>2.2200000000000002</v>
          </cell>
          <cell r="AW479">
            <v>413370.66</v>
          </cell>
          <cell r="AY479">
            <v>1.18</v>
          </cell>
          <cell r="AZ479">
            <v>0.54</v>
          </cell>
          <cell r="BA479">
            <v>0.74</v>
          </cell>
          <cell r="BB479">
            <v>143253.18</v>
          </cell>
          <cell r="BD479">
            <v>3.93</v>
          </cell>
          <cell r="BE479">
            <v>1.81</v>
          </cell>
          <cell r="BF479">
            <v>2.78</v>
          </cell>
          <cell r="BG479">
            <v>218325</v>
          </cell>
          <cell r="BI479">
            <v>1.96</v>
          </cell>
          <cell r="BJ479">
            <v>0.9</v>
          </cell>
          <cell r="BK479">
            <v>0.92</v>
          </cell>
          <cell r="BL479">
            <v>260570.52</v>
          </cell>
          <cell r="BN479">
            <v>2.95</v>
          </cell>
          <cell r="BO479">
            <v>1.36</v>
          </cell>
          <cell r="BP479">
            <v>1.85</v>
          </cell>
          <cell r="BQ479">
            <v>157850</v>
          </cell>
          <cell r="BS479">
            <v>1.96</v>
          </cell>
          <cell r="BT479">
            <v>0.9</v>
          </cell>
          <cell r="BU479">
            <v>0.92</v>
          </cell>
          <cell r="BV479">
            <v>403231.5</v>
          </cell>
          <cell r="BX479">
            <v>1.96</v>
          </cell>
          <cell r="BY479">
            <v>0.9</v>
          </cell>
          <cell r="BZ479">
            <v>0.92</v>
          </cell>
          <cell r="CA479">
            <v>349324.92</v>
          </cell>
          <cell r="CC479">
            <v>3.93</v>
          </cell>
          <cell r="CD479">
            <v>1.81</v>
          </cell>
          <cell r="CE479">
            <v>2.78</v>
          </cell>
          <cell r="CF479">
            <v>261990</v>
          </cell>
          <cell r="CH479">
            <v>10839495.73</v>
          </cell>
          <cell r="CJ479">
            <v>10613197.27</v>
          </cell>
        </row>
        <row r="480">
          <cell r="A480" t="str">
            <v>2803723002600</v>
          </cell>
          <cell r="B480" t="str">
            <v>WETHERSFIELD C U SCH DIST 230</v>
          </cell>
          <cell r="C480" t="str">
            <v>HENRY</v>
          </cell>
          <cell r="D480" t="str">
            <v>Unit</v>
          </cell>
          <cell r="E480">
            <v>538.53</v>
          </cell>
          <cell r="G480">
            <v>141.64999999999998</v>
          </cell>
          <cell r="H480">
            <v>205.82</v>
          </cell>
          <cell r="I480">
            <v>393.96999999999991</v>
          </cell>
          <cell r="K480">
            <v>222.71999999999997</v>
          </cell>
          <cell r="L480">
            <v>219.80999999999995</v>
          </cell>
          <cell r="M480">
            <v>127.66</v>
          </cell>
          <cell r="N480">
            <v>188.14999999999998</v>
          </cell>
          <cell r="P480">
            <v>63.470370785258211</v>
          </cell>
          <cell r="Q480">
            <v>78.179629214741766</v>
          </cell>
          <cell r="R480">
            <v>92.223591352077989</v>
          </cell>
          <cell r="S480">
            <v>113.596408647922</v>
          </cell>
          <cell r="T480">
            <v>84.306037862663842</v>
          </cell>
          <cell r="U480">
            <v>103.84396213733613</v>
          </cell>
          <cell r="W480">
            <v>8.14</v>
          </cell>
          <cell r="X480">
            <v>9.15</v>
          </cell>
          <cell r="Y480">
            <v>8.36</v>
          </cell>
          <cell r="Z480">
            <v>1664348.51</v>
          </cell>
          <cell r="AB480">
            <v>6.24</v>
          </cell>
          <cell r="AC480">
            <v>411816.29</v>
          </cell>
          <cell r="AE480">
            <v>1.1100000000000001</v>
          </cell>
          <cell r="AF480">
            <v>0.63</v>
          </cell>
          <cell r="AG480">
            <v>0.94</v>
          </cell>
          <cell r="AH480">
            <v>174484.6</v>
          </cell>
          <cell r="AJ480">
            <v>0.49</v>
          </cell>
          <cell r="AK480">
            <v>0.28000000000000003</v>
          </cell>
          <cell r="AL480">
            <v>0.31</v>
          </cell>
          <cell r="AM480">
            <v>69706.720000000001</v>
          </cell>
          <cell r="AO480">
            <v>36.360000000000007</v>
          </cell>
          <cell r="AP480">
            <v>9.73</v>
          </cell>
          <cell r="AQ480">
            <v>3.81</v>
          </cell>
          <cell r="AR480">
            <v>57363.23</v>
          </cell>
          <cell r="AT480">
            <v>0.49</v>
          </cell>
          <cell r="AU480">
            <v>0.51</v>
          </cell>
          <cell r="AV480">
            <v>0.75</v>
          </cell>
          <cell r="AW480">
            <v>125335.5</v>
          </cell>
          <cell r="AY480">
            <v>0.28999999999999998</v>
          </cell>
          <cell r="AZ480">
            <v>0.17</v>
          </cell>
          <cell r="BA480">
            <v>0.25</v>
          </cell>
          <cell r="BB480">
            <v>41345.43</v>
          </cell>
          <cell r="BD480">
            <v>0.98</v>
          </cell>
          <cell r="BE480">
            <v>0.56000000000000005</v>
          </cell>
          <cell r="BF480">
            <v>0.94</v>
          </cell>
          <cell r="BG480">
            <v>63550</v>
          </cell>
          <cell r="BI480">
            <v>0.49</v>
          </cell>
          <cell r="BJ480">
            <v>0.28000000000000003</v>
          </cell>
          <cell r="BK480">
            <v>0.31</v>
          </cell>
          <cell r="BL480">
            <v>74448.72</v>
          </cell>
          <cell r="BN480">
            <v>0.74</v>
          </cell>
          <cell r="BO480">
            <v>0.42</v>
          </cell>
          <cell r="BP480">
            <v>0.62</v>
          </cell>
          <cell r="BQ480">
            <v>45612.5</v>
          </cell>
          <cell r="BS480">
            <v>0.49</v>
          </cell>
          <cell r="BT480">
            <v>0.28000000000000003</v>
          </cell>
          <cell r="BU480">
            <v>0.31</v>
          </cell>
          <cell r="BV480">
            <v>115209</v>
          </cell>
          <cell r="BX480">
            <v>0.49</v>
          </cell>
          <cell r="BY480">
            <v>0.28000000000000003</v>
          </cell>
          <cell r="BZ480">
            <v>0.31</v>
          </cell>
          <cell r="CA480">
            <v>99807.12</v>
          </cell>
          <cell r="CC480">
            <v>0.98</v>
          </cell>
          <cell r="CD480">
            <v>0.56000000000000005</v>
          </cell>
          <cell r="CE480">
            <v>0.94</v>
          </cell>
          <cell r="CF480">
            <v>76260</v>
          </cell>
          <cell r="CH480">
            <v>3019287.6200000006</v>
          </cell>
          <cell r="CJ480">
            <v>2961924.3900000006</v>
          </cell>
        </row>
        <row r="481">
          <cell r="A481" t="str">
            <v>2808800102600</v>
          </cell>
          <cell r="B481" t="str">
            <v>BRADFORD COMM UNIT SCH DIST 1</v>
          </cell>
          <cell r="C481" t="str">
            <v>STARK</v>
          </cell>
          <cell r="D481" t="str">
            <v>Unit</v>
          </cell>
          <cell r="E481">
            <v>215.2</v>
          </cell>
          <cell r="G481">
            <v>55.32</v>
          </cell>
          <cell r="H481">
            <v>83.32</v>
          </cell>
          <cell r="I481">
            <v>158.46999999999997</v>
          </cell>
          <cell r="K481">
            <v>86.73</v>
          </cell>
          <cell r="L481">
            <v>85.32</v>
          </cell>
          <cell r="M481">
            <v>53.319999999999993</v>
          </cell>
          <cell r="N481">
            <v>75.150000000000006</v>
          </cell>
          <cell r="P481">
            <v>20.441928995743492</v>
          </cell>
          <cell r="Q481">
            <v>34.878071004256512</v>
          </cell>
          <cell r="R481">
            <v>30.788530801253572</v>
          </cell>
          <cell r="S481">
            <v>52.531469198746422</v>
          </cell>
          <cell r="T481">
            <v>27.769540203002954</v>
          </cell>
          <cell r="U481">
            <v>47.380459796997052</v>
          </cell>
          <cell r="W481">
            <v>3.1</v>
          </cell>
          <cell r="X481">
            <v>3.64</v>
          </cell>
          <cell r="Y481">
            <v>3.28</v>
          </cell>
          <cell r="Z481">
            <v>650292.22</v>
          </cell>
          <cell r="AB481">
            <v>2.44</v>
          </cell>
          <cell r="AC481">
            <v>161032.70000000001</v>
          </cell>
          <cell r="AE481">
            <v>0.43</v>
          </cell>
          <cell r="AF481">
            <v>0.26</v>
          </cell>
          <cell r="AG481">
            <v>0.37</v>
          </cell>
          <cell r="AH481">
            <v>68996.740000000005</v>
          </cell>
          <cell r="AJ481">
            <v>0.19</v>
          </cell>
          <cell r="AK481">
            <v>0.11</v>
          </cell>
          <cell r="AL481">
            <v>0.12</v>
          </cell>
          <cell r="AM481">
            <v>27103.26</v>
          </cell>
          <cell r="AO481">
            <v>14.219999999999995</v>
          </cell>
          <cell r="AP481">
            <v>3.45</v>
          </cell>
          <cell r="AQ481">
            <v>1.52</v>
          </cell>
          <cell r="AR481">
            <v>22020.17</v>
          </cell>
          <cell r="AT481">
            <v>0.19</v>
          </cell>
          <cell r="AU481">
            <v>0.21</v>
          </cell>
          <cell r="AV481">
            <v>0.3</v>
          </cell>
          <cell r="AW481">
            <v>50134.2</v>
          </cell>
          <cell r="AY481">
            <v>0.11</v>
          </cell>
          <cell r="AZ481">
            <v>7.0000000000000007E-2</v>
          </cell>
          <cell r="BA481">
            <v>0.1</v>
          </cell>
          <cell r="BB481">
            <v>16305.24</v>
          </cell>
          <cell r="BD481">
            <v>0.38</v>
          </cell>
          <cell r="BE481">
            <v>0.23</v>
          </cell>
          <cell r="BF481">
            <v>0.37</v>
          </cell>
          <cell r="BG481">
            <v>25112.5</v>
          </cell>
          <cell r="BI481">
            <v>0.19</v>
          </cell>
          <cell r="BJ481">
            <v>0.11</v>
          </cell>
          <cell r="BK481">
            <v>0.12</v>
          </cell>
          <cell r="BL481">
            <v>28952.28</v>
          </cell>
          <cell r="BN481">
            <v>0.28000000000000003</v>
          </cell>
          <cell r="BO481">
            <v>0.17</v>
          </cell>
          <cell r="BP481">
            <v>0.25</v>
          </cell>
          <cell r="BQ481">
            <v>17937.5</v>
          </cell>
          <cell r="BS481">
            <v>0.19</v>
          </cell>
          <cell r="BT481">
            <v>0.11</v>
          </cell>
          <cell r="BU481">
            <v>0.12</v>
          </cell>
          <cell r="BV481">
            <v>44803.5</v>
          </cell>
          <cell r="BX481">
            <v>0.19</v>
          </cell>
          <cell r="BY481">
            <v>0.11</v>
          </cell>
          <cell r="BZ481">
            <v>0.12</v>
          </cell>
          <cell r="CA481">
            <v>38813.879999999997</v>
          </cell>
          <cell r="CC481">
            <v>0.38</v>
          </cell>
          <cell r="CD481">
            <v>0.23</v>
          </cell>
          <cell r="CE481">
            <v>0.37</v>
          </cell>
          <cell r="CF481">
            <v>30135</v>
          </cell>
          <cell r="CH481">
            <v>1181639.1899999997</v>
          </cell>
          <cell r="CJ481">
            <v>1159619.0199999998</v>
          </cell>
        </row>
        <row r="482">
          <cell r="A482" t="str">
            <v>2808810002600</v>
          </cell>
          <cell r="B482" t="str">
            <v>STARK COUNTY C U SCH DIST 100</v>
          </cell>
          <cell r="C482" t="str">
            <v>STARK</v>
          </cell>
          <cell r="D482" t="str">
            <v>Unit</v>
          </cell>
          <cell r="E482">
            <v>668.36</v>
          </cell>
          <cell r="G482">
            <v>194.48</v>
          </cell>
          <cell r="H482">
            <v>244.82</v>
          </cell>
          <cell r="I482">
            <v>467.79999999999995</v>
          </cell>
          <cell r="K482">
            <v>306.55999999999995</v>
          </cell>
          <cell r="L482">
            <v>300.48</v>
          </cell>
          <cell r="M482">
            <v>138.82</v>
          </cell>
          <cell r="N482">
            <v>222.98</v>
          </cell>
          <cell r="P482">
            <v>75.174971311227878</v>
          </cell>
          <cell r="Q482">
            <v>119.30502868877211</v>
          </cell>
          <cell r="R482">
            <v>94.633568883251797</v>
          </cell>
          <cell r="S482">
            <v>150.1864311167482</v>
          </cell>
          <cell r="T482">
            <v>86.191459805520324</v>
          </cell>
          <cell r="U482">
            <v>136.78854019447965</v>
          </cell>
          <cell r="W482">
            <v>10.97</v>
          </cell>
          <cell r="X482">
            <v>10.73</v>
          </cell>
          <cell r="Y482">
            <v>9.7799999999999994</v>
          </cell>
          <cell r="Z482">
            <v>2038396.44</v>
          </cell>
          <cell r="AB482">
            <v>7.59</v>
          </cell>
          <cell r="AC482">
            <v>500035.46</v>
          </cell>
          <cell r="AE482">
            <v>1.53</v>
          </cell>
          <cell r="AF482">
            <v>0.69</v>
          </cell>
          <cell r="AG482">
            <v>1.1100000000000001</v>
          </cell>
          <cell r="AH482">
            <v>216291.27</v>
          </cell>
          <cell r="AJ482">
            <v>0.68</v>
          </cell>
          <cell r="AK482">
            <v>0.3</v>
          </cell>
          <cell r="AL482">
            <v>0.37</v>
          </cell>
          <cell r="AM482">
            <v>86978.77</v>
          </cell>
          <cell r="AO482">
            <v>44.62</v>
          </cell>
          <cell r="AP482">
            <v>11.379999999999999</v>
          </cell>
          <cell r="AQ482">
            <v>4.74</v>
          </cell>
          <cell r="AR482">
            <v>69749.87</v>
          </cell>
          <cell r="AT482">
            <v>0.68</v>
          </cell>
          <cell r="AU482">
            <v>0.55000000000000004</v>
          </cell>
          <cell r="AV482">
            <v>0.89</v>
          </cell>
          <cell r="AW482">
            <v>151646.32</v>
          </cell>
          <cell r="AY482">
            <v>0.4</v>
          </cell>
          <cell r="AZ482">
            <v>0.18</v>
          </cell>
          <cell r="BA482">
            <v>0.28999999999999998</v>
          </cell>
          <cell r="BB482">
            <v>50662.71</v>
          </cell>
          <cell r="BD482">
            <v>1.36</v>
          </cell>
          <cell r="BE482">
            <v>0.61</v>
          </cell>
          <cell r="BF482">
            <v>1.1100000000000001</v>
          </cell>
          <cell r="BG482">
            <v>78925</v>
          </cell>
          <cell r="BI482">
            <v>0.68</v>
          </cell>
          <cell r="BJ482">
            <v>0.3</v>
          </cell>
          <cell r="BK482">
            <v>0.37</v>
          </cell>
          <cell r="BL482">
            <v>93060.9</v>
          </cell>
          <cell r="BN482">
            <v>1.02</v>
          </cell>
          <cell r="BO482">
            <v>0.46</v>
          </cell>
          <cell r="BP482">
            <v>0.74</v>
          </cell>
          <cell r="BQ482">
            <v>56887.5</v>
          </cell>
          <cell r="BS482">
            <v>0.68</v>
          </cell>
          <cell r="BT482">
            <v>0.3</v>
          </cell>
          <cell r="BU482">
            <v>0.37</v>
          </cell>
          <cell r="BV482">
            <v>144011.25</v>
          </cell>
          <cell r="BX482">
            <v>0.68</v>
          </cell>
          <cell r="BY482">
            <v>0.3</v>
          </cell>
          <cell r="BZ482">
            <v>0.37</v>
          </cell>
          <cell r="CA482">
            <v>124758.9</v>
          </cell>
          <cell r="CC482">
            <v>1.36</v>
          </cell>
          <cell r="CD482">
            <v>0.61</v>
          </cell>
          <cell r="CE482">
            <v>1.1100000000000001</v>
          </cell>
          <cell r="CF482">
            <v>94710</v>
          </cell>
          <cell r="CH482">
            <v>3706114.3899999997</v>
          </cell>
          <cell r="CJ482">
            <v>3636364.5199999996</v>
          </cell>
        </row>
        <row r="483">
          <cell r="A483" t="str">
            <v>3000200102200</v>
          </cell>
          <cell r="B483" t="str">
            <v>CAIRO UNIT SCHOOL DISTRICT 1</v>
          </cell>
          <cell r="C483" t="str">
            <v>ALEXANDER</v>
          </cell>
          <cell r="D483" t="str">
            <v>Unit</v>
          </cell>
          <cell r="E483">
            <v>379.79</v>
          </cell>
          <cell r="G483">
            <v>128.82</v>
          </cell>
          <cell r="H483">
            <v>142.47999999999999</v>
          </cell>
          <cell r="I483">
            <v>246.81</v>
          </cell>
          <cell r="K483">
            <v>194.31</v>
          </cell>
          <cell r="L483">
            <v>190.14999999999998</v>
          </cell>
          <cell r="M483">
            <v>81.149999999999991</v>
          </cell>
          <cell r="N483">
            <v>104.33</v>
          </cell>
          <cell r="P483">
            <v>140.37720789074356</v>
          </cell>
          <cell r="Q483">
            <v>-11.55720789074357</v>
          </cell>
          <cell r="R483">
            <v>155.26272768415728</v>
          </cell>
          <cell r="S483">
            <v>-12.782727684157294</v>
          </cell>
          <cell r="T483">
            <v>113.69006442509917</v>
          </cell>
          <cell r="U483">
            <v>-9.3600644250991678</v>
          </cell>
          <cell r="W483">
            <v>8.7799999999999994</v>
          </cell>
          <cell r="X483">
            <v>7.25</v>
          </cell>
          <cell r="Y483">
            <v>5.31</v>
          </cell>
          <cell r="Z483">
            <v>1370148.54</v>
          </cell>
          <cell r="AB483">
            <v>4.97</v>
          </cell>
          <cell r="AC483">
            <v>324174.01</v>
          </cell>
          <cell r="AE483">
            <v>0.97</v>
          </cell>
          <cell r="AF483">
            <v>0.4</v>
          </cell>
          <cell r="AG483">
            <v>0.52</v>
          </cell>
          <cell r="AH483">
            <v>121787.95</v>
          </cell>
          <cell r="AJ483">
            <v>0.43</v>
          </cell>
          <cell r="AK483">
            <v>0.18</v>
          </cell>
          <cell r="AL483">
            <v>0.17</v>
          </cell>
          <cell r="AM483">
            <v>49867.58</v>
          </cell>
          <cell r="AO483">
            <v>29.459999999999997</v>
          </cell>
          <cell r="AP483">
            <v>12.78</v>
          </cell>
          <cell r="AQ483">
            <v>2.69</v>
          </cell>
          <cell r="AR483">
            <v>52189.91</v>
          </cell>
          <cell r="AT483">
            <v>0.43</v>
          </cell>
          <cell r="AU483">
            <v>0.32</v>
          </cell>
          <cell r="AV483">
            <v>0.41</v>
          </cell>
          <cell r="AW483">
            <v>82194.16</v>
          </cell>
          <cell r="AY483">
            <v>0.25</v>
          </cell>
          <cell r="AZ483">
            <v>0.1</v>
          </cell>
          <cell r="BA483">
            <v>0.13</v>
          </cell>
          <cell r="BB483">
            <v>27951.84</v>
          </cell>
          <cell r="BD483">
            <v>0.86</v>
          </cell>
          <cell r="BE483">
            <v>0.36</v>
          </cell>
          <cell r="BF483">
            <v>0.52</v>
          </cell>
          <cell r="BG483">
            <v>44587.5</v>
          </cell>
          <cell r="BI483">
            <v>0.43</v>
          </cell>
          <cell r="BJ483">
            <v>0.18</v>
          </cell>
          <cell r="BK483">
            <v>0.17</v>
          </cell>
          <cell r="BL483">
            <v>53768.52</v>
          </cell>
          <cell r="BN483">
            <v>0.64</v>
          </cell>
          <cell r="BO483">
            <v>0.27</v>
          </cell>
          <cell r="BP483">
            <v>0.34</v>
          </cell>
          <cell r="BQ483">
            <v>32031.25</v>
          </cell>
          <cell r="BS483">
            <v>0.43</v>
          </cell>
          <cell r="BT483">
            <v>0.18</v>
          </cell>
          <cell r="BU483">
            <v>0.17</v>
          </cell>
          <cell r="BV483">
            <v>83206.5</v>
          </cell>
          <cell r="BX483">
            <v>0.43</v>
          </cell>
          <cell r="BY483">
            <v>0.18</v>
          </cell>
          <cell r="BZ483">
            <v>0.17</v>
          </cell>
          <cell r="CA483">
            <v>72082.92</v>
          </cell>
          <cell r="CC483">
            <v>0.86</v>
          </cell>
          <cell r="CD483">
            <v>0.36</v>
          </cell>
          <cell r="CE483">
            <v>0.52</v>
          </cell>
          <cell r="CF483">
            <v>53505</v>
          </cell>
          <cell r="CH483">
            <v>2367495.6799999997</v>
          </cell>
          <cell r="CJ483">
            <v>2315305.7699999996</v>
          </cell>
        </row>
        <row r="484">
          <cell r="A484" t="str">
            <v>3000200502600</v>
          </cell>
          <cell r="B484" t="str">
            <v>EGYPTIAN COMM UNIT SCH DIST 5</v>
          </cell>
          <cell r="C484" t="str">
            <v>ALEXANDER</v>
          </cell>
          <cell r="D484" t="str">
            <v>Unit</v>
          </cell>
          <cell r="E484">
            <v>419.78</v>
          </cell>
          <cell r="G484">
            <v>135.82</v>
          </cell>
          <cell r="H484">
            <v>169.82</v>
          </cell>
          <cell r="I484">
            <v>282.3</v>
          </cell>
          <cell r="K484">
            <v>210.81</v>
          </cell>
          <cell r="L484">
            <v>209.14999999999998</v>
          </cell>
          <cell r="M484">
            <v>96.49</v>
          </cell>
          <cell r="N484">
            <v>112.47999999999999</v>
          </cell>
          <cell r="P484">
            <v>81.533578876877456</v>
          </cell>
          <cell r="Q484">
            <v>54.286421123122537</v>
          </cell>
          <cell r="R484">
            <v>101.94398737204631</v>
          </cell>
          <cell r="S484">
            <v>67.876012627953685</v>
          </cell>
          <cell r="T484">
            <v>67.52243375107625</v>
          </cell>
          <cell r="U484">
            <v>44.95756624892374</v>
          </cell>
          <cell r="W484">
            <v>8.14</v>
          </cell>
          <cell r="X484">
            <v>7.81</v>
          </cell>
          <cell r="Y484">
            <v>5.17</v>
          </cell>
          <cell r="Z484">
            <v>1355269.96</v>
          </cell>
          <cell r="AB484">
            <v>4.91</v>
          </cell>
          <cell r="AC484">
            <v>319876.21999999997</v>
          </cell>
          <cell r="AE484">
            <v>1.05</v>
          </cell>
          <cell r="AF484">
            <v>0.48</v>
          </cell>
          <cell r="AG484">
            <v>0.56000000000000005</v>
          </cell>
          <cell r="AH484">
            <v>134542.79</v>
          </cell>
          <cell r="AJ484">
            <v>0.46</v>
          </cell>
          <cell r="AK484">
            <v>0.21</v>
          </cell>
          <cell r="AL484">
            <v>0.18</v>
          </cell>
          <cell r="AM484">
            <v>54296.43</v>
          </cell>
          <cell r="AO484">
            <v>29.51</v>
          </cell>
          <cell r="AP484">
            <v>9.15</v>
          </cell>
          <cell r="AQ484">
            <v>2.97</v>
          </cell>
          <cell r="AR484">
            <v>48008.43</v>
          </cell>
          <cell r="AT484">
            <v>0.46</v>
          </cell>
          <cell r="AU484">
            <v>0.38</v>
          </cell>
          <cell r="AV484">
            <v>0.44</v>
          </cell>
          <cell r="AW484">
            <v>90570.880000000005</v>
          </cell>
          <cell r="AY484">
            <v>0.28000000000000003</v>
          </cell>
          <cell r="AZ484">
            <v>0.12</v>
          </cell>
          <cell r="BA484">
            <v>0.14000000000000001</v>
          </cell>
          <cell r="BB484">
            <v>31445.82</v>
          </cell>
          <cell r="BD484">
            <v>0.93</v>
          </cell>
          <cell r="BE484">
            <v>0.42</v>
          </cell>
          <cell r="BF484">
            <v>0.56000000000000005</v>
          </cell>
          <cell r="BG484">
            <v>48943.75</v>
          </cell>
          <cell r="BI484">
            <v>0.46</v>
          </cell>
          <cell r="BJ484">
            <v>0.21</v>
          </cell>
          <cell r="BK484">
            <v>0.18</v>
          </cell>
          <cell r="BL484">
            <v>58593.9</v>
          </cell>
          <cell r="BN484">
            <v>0.7</v>
          </cell>
          <cell r="BO484">
            <v>0.32</v>
          </cell>
          <cell r="BP484">
            <v>0.37</v>
          </cell>
          <cell r="BQ484">
            <v>35618.75</v>
          </cell>
          <cell r="BS484">
            <v>0.46</v>
          </cell>
          <cell r="BT484">
            <v>0.21</v>
          </cell>
          <cell r="BU484">
            <v>0.18</v>
          </cell>
          <cell r="BV484">
            <v>90673.75</v>
          </cell>
          <cell r="BX484">
            <v>0.46</v>
          </cell>
          <cell r="BY484">
            <v>0.21</v>
          </cell>
          <cell r="BZ484">
            <v>0.18</v>
          </cell>
          <cell r="CA484">
            <v>78551.899999999994</v>
          </cell>
          <cell r="CC484">
            <v>0.93</v>
          </cell>
          <cell r="CD484">
            <v>0.42</v>
          </cell>
          <cell r="CE484">
            <v>0.56000000000000005</v>
          </cell>
          <cell r="CF484">
            <v>58732.5</v>
          </cell>
          <cell r="CH484">
            <v>2405125.08</v>
          </cell>
          <cell r="CJ484">
            <v>2357116.65</v>
          </cell>
        </row>
        <row r="485">
          <cell r="A485" t="str">
            <v>3003908600300</v>
          </cell>
          <cell r="B485" t="str">
            <v>DESOTO CONS SCHOOL DISTRICT 86</v>
          </cell>
          <cell r="C485" t="str">
            <v>JACKSON</v>
          </cell>
          <cell r="D485" t="str">
            <v>Elementary</v>
          </cell>
          <cell r="E485">
            <v>201.73</v>
          </cell>
          <cell r="G485">
            <v>82.99</v>
          </cell>
          <cell r="H485">
            <v>116.33</v>
          </cell>
          <cell r="I485">
            <v>116.33</v>
          </cell>
          <cell r="K485">
            <v>135.9</v>
          </cell>
          <cell r="L485">
            <v>133.49</v>
          </cell>
          <cell r="M485">
            <v>65.83</v>
          </cell>
          <cell r="N485">
            <v>0</v>
          </cell>
          <cell r="P485">
            <v>46.216586393738709</v>
          </cell>
          <cell r="Q485">
            <v>36.773413606261286</v>
          </cell>
          <cell r="R485">
            <v>64.783413606261291</v>
          </cell>
          <cell r="S485">
            <v>51.546586393738707</v>
          </cell>
          <cell r="T485">
            <v>0</v>
          </cell>
          <cell r="U485">
            <v>0</v>
          </cell>
          <cell r="W485">
            <v>4.91</v>
          </cell>
          <cell r="X485">
            <v>5.3</v>
          </cell>
          <cell r="Y485">
            <v>0</v>
          </cell>
          <cell r="Z485">
            <v>633091.47</v>
          </cell>
          <cell r="AB485">
            <v>2.04</v>
          </cell>
          <cell r="AC485">
            <v>126618.29</v>
          </cell>
          <cell r="AE485">
            <v>0.67</v>
          </cell>
          <cell r="AF485">
            <v>0.32</v>
          </cell>
          <cell r="AG485">
            <v>0</v>
          </cell>
          <cell r="AH485">
            <v>61386.93</v>
          </cell>
          <cell r="AJ485">
            <v>0.3</v>
          </cell>
          <cell r="AK485">
            <v>0.14000000000000001</v>
          </cell>
          <cell r="AL485">
            <v>0</v>
          </cell>
          <cell r="AM485">
            <v>27283.08</v>
          </cell>
          <cell r="AO485">
            <v>13.940000000000001</v>
          </cell>
          <cell r="AP485">
            <v>4.1500000000000004</v>
          </cell>
          <cell r="AQ485">
            <v>1.43</v>
          </cell>
          <cell r="AR485">
            <v>22483.53</v>
          </cell>
          <cell r="AT485">
            <v>0.3</v>
          </cell>
          <cell r="AU485">
            <v>0.26</v>
          </cell>
          <cell r="AV485">
            <v>0</v>
          </cell>
          <cell r="AW485">
            <v>37668.959999999999</v>
          </cell>
          <cell r="AY485">
            <v>0.18</v>
          </cell>
          <cell r="AZ485">
            <v>0.08</v>
          </cell>
          <cell r="BA485">
            <v>0</v>
          </cell>
          <cell r="BB485">
            <v>15140.58</v>
          </cell>
          <cell r="BD485">
            <v>0.6</v>
          </cell>
          <cell r="BE485">
            <v>0.28999999999999998</v>
          </cell>
          <cell r="BF485">
            <v>0</v>
          </cell>
          <cell r="BG485">
            <v>22806.25</v>
          </cell>
          <cell r="BI485">
            <v>0.3</v>
          </cell>
          <cell r="BJ485">
            <v>0.14000000000000001</v>
          </cell>
          <cell r="BK485">
            <v>0</v>
          </cell>
          <cell r="BL485">
            <v>30330.959999999999</v>
          </cell>
          <cell r="BN485">
            <v>0.45</v>
          </cell>
          <cell r="BO485">
            <v>0.21</v>
          </cell>
          <cell r="BP485">
            <v>0</v>
          </cell>
          <cell r="BQ485">
            <v>16912.5</v>
          </cell>
          <cell r="BS485">
            <v>0.3</v>
          </cell>
          <cell r="BT485">
            <v>0.14000000000000001</v>
          </cell>
          <cell r="BU485">
            <v>0</v>
          </cell>
          <cell r="BV485">
            <v>46937</v>
          </cell>
          <cell r="BX485">
            <v>0.3</v>
          </cell>
          <cell r="BY485">
            <v>0.14000000000000001</v>
          </cell>
          <cell r="BZ485">
            <v>0</v>
          </cell>
          <cell r="CA485">
            <v>40662.160000000003</v>
          </cell>
          <cell r="CC485">
            <v>0.6</v>
          </cell>
          <cell r="CD485">
            <v>0.28999999999999998</v>
          </cell>
          <cell r="CE485">
            <v>0</v>
          </cell>
          <cell r="CF485">
            <v>27367.5</v>
          </cell>
          <cell r="CH485">
            <v>1108689.21</v>
          </cell>
          <cell r="CJ485">
            <v>1086205.68</v>
          </cell>
        </row>
        <row r="486">
          <cell r="A486" t="str">
            <v>3003909500200</v>
          </cell>
          <cell r="B486" t="str">
            <v>CARBONDALE ELEM SCH DIST 95</v>
          </cell>
          <cell r="C486" t="str">
            <v>JACKSON</v>
          </cell>
          <cell r="D486" t="str">
            <v>Elementary</v>
          </cell>
          <cell r="E486">
            <v>1423.25</v>
          </cell>
          <cell r="G486">
            <v>675.5</v>
          </cell>
          <cell r="H486">
            <v>734.5</v>
          </cell>
          <cell r="I486">
            <v>734.5</v>
          </cell>
          <cell r="K486">
            <v>993.25</v>
          </cell>
          <cell r="L486">
            <v>980</v>
          </cell>
          <cell r="M486">
            <v>430</v>
          </cell>
          <cell r="N486">
            <v>0</v>
          </cell>
          <cell r="P486">
            <v>526.98581560283685</v>
          </cell>
          <cell r="Q486">
            <v>148.51418439716315</v>
          </cell>
          <cell r="R486">
            <v>573.01418439716315</v>
          </cell>
          <cell r="S486">
            <v>161.48581560283685</v>
          </cell>
          <cell r="T486">
            <v>0</v>
          </cell>
          <cell r="U486">
            <v>0</v>
          </cell>
          <cell r="W486">
            <v>42.55</v>
          </cell>
          <cell r="X486">
            <v>35.11</v>
          </cell>
          <cell r="Y486">
            <v>0</v>
          </cell>
          <cell r="Z486">
            <v>4815463.62</v>
          </cell>
          <cell r="AB486">
            <v>15.53</v>
          </cell>
          <cell r="AC486">
            <v>963092.72</v>
          </cell>
          <cell r="AE486">
            <v>4.96</v>
          </cell>
          <cell r="AF486">
            <v>2.15</v>
          </cell>
          <cell r="AG486">
            <v>0</v>
          </cell>
          <cell r="AH486">
            <v>440869.77</v>
          </cell>
          <cell r="AJ486">
            <v>2.2000000000000002</v>
          </cell>
          <cell r="AK486">
            <v>0.95</v>
          </cell>
          <cell r="AL486">
            <v>0</v>
          </cell>
          <cell r="AM486">
            <v>195322.05</v>
          </cell>
          <cell r="AO486">
            <v>105.33999999999999</v>
          </cell>
          <cell r="AP486">
            <v>42.959999999999994</v>
          </cell>
          <cell r="AQ486">
            <v>10.09</v>
          </cell>
          <cell r="AR486">
            <v>183540.43</v>
          </cell>
          <cell r="AT486">
            <v>2.2000000000000002</v>
          </cell>
          <cell r="AU486">
            <v>1.72</v>
          </cell>
          <cell r="AV486">
            <v>0</v>
          </cell>
          <cell r="AW486">
            <v>263682.71999999997</v>
          </cell>
          <cell r="AY486">
            <v>1.32</v>
          </cell>
          <cell r="AZ486">
            <v>0.56999999999999995</v>
          </cell>
          <cell r="BA486">
            <v>0</v>
          </cell>
          <cell r="BB486">
            <v>110060.37</v>
          </cell>
          <cell r="BD486">
            <v>4.41</v>
          </cell>
          <cell r="BE486">
            <v>1.91</v>
          </cell>
          <cell r="BF486">
            <v>0</v>
          </cell>
          <cell r="BG486">
            <v>161950</v>
          </cell>
          <cell r="BI486">
            <v>2.2000000000000002</v>
          </cell>
          <cell r="BJ486">
            <v>0.95</v>
          </cell>
          <cell r="BK486">
            <v>0</v>
          </cell>
          <cell r="BL486">
            <v>217142.1</v>
          </cell>
          <cell r="BN486">
            <v>3.31</v>
          </cell>
          <cell r="BO486">
            <v>1.43</v>
          </cell>
          <cell r="BP486">
            <v>0</v>
          </cell>
          <cell r="BQ486">
            <v>121462.5</v>
          </cell>
          <cell r="BS486">
            <v>2.2000000000000002</v>
          </cell>
          <cell r="BT486">
            <v>0.95</v>
          </cell>
          <cell r="BU486">
            <v>0</v>
          </cell>
          <cell r="BV486">
            <v>336026.25</v>
          </cell>
          <cell r="BX486">
            <v>2.2000000000000002</v>
          </cell>
          <cell r="BY486">
            <v>0.95</v>
          </cell>
          <cell r="BZ486">
            <v>0</v>
          </cell>
          <cell r="CA486">
            <v>291104.09999999998</v>
          </cell>
          <cell r="CC486">
            <v>4.41</v>
          </cell>
          <cell r="CD486">
            <v>1.91</v>
          </cell>
          <cell r="CE486">
            <v>0</v>
          </cell>
          <cell r="CF486">
            <v>194340</v>
          </cell>
          <cell r="CH486">
            <v>8294056.629999998</v>
          </cell>
          <cell r="CJ486">
            <v>8110516.1999999983</v>
          </cell>
        </row>
        <row r="487">
          <cell r="A487" t="str">
            <v>3003913000400</v>
          </cell>
          <cell r="B487" t="str">
            <v>GIANT CITY C C SCHOOL DIST 130</v>
          </cell>
          <cell r="C487" t="str">
            <v>JACKSON</v>
          </cell>
          <cell r="D487" t="str">
            <v>Elementary</v>
          </cell>
          <cell r="E487">
            <v>202.62</v>
          </cell>
          <cell r="G487">
            <v>78.650000000000006</v>
          </cell>
          <cell r="H487">
            <v>122.63999999999999</v>
          </cell>
          <cell r="I487">
            <v>122.63999999999999</v>
          </cell>
          <cell r="K487">
            <v>129.30000000000001</v>
          </cell>
          <cell r="L487">
            <v>127.97</v>
          </cell>
          <cell r="M487">
            <v>73.319999999999993</v>
          </cell>
          <cell r="N487">
            <v>0</v>
          </cell>
          <cell r="P487">
            <v>25.526377365989372</v>
          </cell>
          <cell r="Q487">
            <v>53.12362263401063</v>
          </cell>
          <cell r="R487">
            <v>39.80362263401063</v>
          </cell>
          <cell r="S487">
            <v>82.836377365989364</v>
          </cell>
          <cell r="T487">
            <v>0</v>
          </cell>
          <cell r="U487">
            <v>0</v>
          </cell>
          <cell r="W487">
            <v>4.3499999999999996</v>
          </cell>
          <cell r="X487">
            <v>5.3</v>
          </cell>
          <cell r="Y487">
            <v>0</v>
          </cell>
          <cell r="Z487">
            <v>598367.55000000005</v>
          </cell>
          <cell r="AB487">
            <v>1.93</v>
          </cell>
          <cell r="AC487">
            <v>119673.51</v>
          </cell>
          <cell r="AE487">
            <v>0.64</v>
          </cell>
          <cell r="AF487">
            <v>0.36</v>
          </cell>
          <cell r="AG487">
            <v>0</v>
          </cell>
          <cell r="AH487">
            <v>62007</v>
          </cell>
          <cell r="AJ487">
            <v>0.28000000000000003</v>
          </cell>
          <cell r="AK487">
            <v>0.16</v>
          </cell>
          <cell r="AL487">
            <v>0</v>
          </cell>
          <cell r="AM487">
            <v>27283.08</v>
          </cell>
          <cell r="AO487">
            <v>13.279999999999998</v>
          </cell>
          <cell r="AP487">
            <v>3.0300000000000002</v>
          </cell>
          <cell r="AQ487">
            <v>1.43</v>
          </cell>
          <cell r="AR487">
            <v>20338.2</v>
          </cell>
          <cell r="AT487">
            <v>0.28000000000000003</v>
          </cell>
          <cell r="AU487">
            <v>0.28999999999999998</v>
          </cell>
          <cell r="AV487">
            <v>0</v>
          </cell>
          <cell r="AW487">
            <v>38341.620000000003</v>
          </cell>
          <cell r="AY487">
            <v>0.17</v>
          </cell>
          <cell r="AZ487">
            <v>0.09</v>
          </cell>
          <cell r="BA487">
            <v>0</v>
          </cell>
          <cell r="BB487">
            <v>15140.58</v>
          </cell>
          <cell r="BD487">
            <v>0.56999999999999995</v>
          </cell>
          <cell r="BE487">
            <v>0.32</v>
          </cell>
          <cell r="BF487">
            <v>0</v>
          </cell>
          <cell r="BG487">
            <v>22806.25</v>
          </cell>
          <cell r="BI487">
            <v>0.28000000000000003</v>
          </cell>
          <cell r="BJ487">
            <v>0.16</v>
          </cell>
          <cell r="BK487">
            <v>0</v>
          </cell>
          <cell r="BL487">
            <v>30330.959999999999</v>
          </cell>
          <cell r="BN487">
            <v>0.43</v>
          </cell>
          <cell r="BO487">
            <v>0.24</v>
          </cell>
          <cell r="BP487">
            <v>0</v>
          </cell>
          <cell r="BQ487">
            <v>17168.75</v>
          </cell>
          <cell r="BS487">
            <v>0.28000000000000003</v>
          </cell>
          <cell r="BT487">
            <v>0.16</v>
          </cell>
          <cell r="BU487">
            <v>0</v>
          </cell>
          <cell r="BV487">
            <v>46937</v>
          </cell>
          <cell r="BX487">
            <v>0.28000000000000003</v>
          </cell>
          <cell r="BY487">
            <v>0.16</v>
          </cell>
          <cell r="BZ487">
            <v>0</v>
          </cell>
          <cell r="CA487">
            <v>40662.160000000003</v>
          </cell>
          <cell r="CC487">
            <v>0.56999999999999995</v>
          </cell>
          <cell r="CD487">
            <v>0.32</v>
          </cell>
          <cell r="CE487">
            <v>0</v>
          </cell>
          <cell r="CF487">
            <v>27367.5</v>
          </cell>
          <cell r="CH487">
            <v>1066424.1599999999</v>
          </cell>
          <cell r="CJ487">
            <v>1046085.96</v>
          </cell>
        </row>
        <row r="488">
          <cell r="A488" t="str">
            <v>3003914000400</v>
          </cell>
          <cell r="B488" t="str">
            <v>UNITY POINT C C SCHOOL DIST 140</v>
          </cell>
          <cell r="C488" t="str">
            <v>JACKSON</v>
          </cell>
          <cell r="D488" t="str">
            <v>Elementary</v>
          </cell>
          <cell r="E488">
            <v>620.48</v>
          </cell>
          <cell r="G488">
            <v>299.65999999999997</v>
          </cell>
          <cell r="H488">
            <v>313.82</v>
          </cell>
          <cell r="I488">
            <v>313.82</v>
          </cell>
          <cell r="K488">
            <v>438.4799999999999</v>
          </cell>
          <cell r="L488">
            <v>431.4799999999999</v>
          </cell>
          <cell r="M488">
            <v>182</v>
          </cell>
          <cell r="N488">
            <v>0</v>
          </cell>
          <cell r="P488">
            <v>140.1878137836604</v>
          </cell>
          <cell r="Q488">
            <v>159.47218621633957</v>
          </cell>
          <cell r="R488">
            <v>146.81218621633957</v>
          </cell>
          <cell r="S488">
            <v>167.00781378366042</v>
          </cell>
          <cell r="T488">
            <v>0</v>
          </cell>
          <cell r="U488">
            <v>0</v>
          </cell>
          <cell r="W488">
            <v>17.309999999999999</v>
          </cell>
          <cell r="X488">
            <v>14.02</v>
          </cell>
          <cell r="Y488">
            <v>0</v>
          </cell>
          <cell r="Z488">
            <v>1942679.31</v>
          </cell>
          <cell r="AB488">
            <v>6.26</v>
          </cell>
          <cell r="AC488">
            <v>388535.86</v>
          </cell>
          <cell r="AE488">
            <v>2.19</v>
          </cell>
          <cell r="AF488">
            <v>0.91</v>
          </cell>
          <cell r="AG488">
            <v>0</v>
          </cell>
          <cell r="AH488">
            <v>192221.7</v>
          </cell>
          <cell r="AJ488">
            <v>0.97</v>
          </cell>
          <cell r="AK488">
            <v>0.4</v>
          </cell>
          <cell r="AL488">
            <v>0</v>
          </cell>
          <cell r="AM488">
            <v>84949.59</v>
          </cell>
          <cell r="AO488">
            <v>42.879999999999988</v>
          </cell>
          <cell r="AP488">
            <v>14.17</v>
          </cell>
          <cell r="AQ488">
            <v>4.4000000000000004</v>
          </cell>
          <cell r="AR488">
            <v>70853.53</v>
          </cell>
          <cell r="AT488">
            <v>0.97</v>
          </cell>
          <cell r="AU488">
            <v>0.72</v>
          </cell>
          <cell r="AV488">
            <v>0</v>
          </cell>
          <cell r="AW488">
            <v>113679.54</v>
          </cell>
          <cell r="AY488">
            <v>0.57999999999999996</v>
          </cell>
          <cell r="AZ488">
            <v>0.24</v>
          </cell>
          <cell r="BA488">
            <v>0</v>
          </cell>
          <cell r="BB488">
            <v>47751.06</v>
          </cell>
          <cell r="BD488">
            <v>1.94</v>
          </cell>
          <cell r="BE488">
            <v>0.8</v>
          </cell>
          <cell r="BF488">
            <v>0</v>
          </cell>
          <cell r="BG488">
            <v>70212.5</v>
          </cell>
          <cell r="BI488">
            <v>0.97</v>
          </cell>
          <cell r="BJ488">
            <v>0.4</v>
          </cell>
          <cell r="BK488">
            <v>0</v>
          </cell>
          <cell r="BL488">
            <v>94439.58</v>
          </cell>
          <cell r="BN488">
            <v>1.46</v>
          </cell>
          <cell r="BO488">
            <v>0.6</v>
          </cell>
          <cell r="BP488">
            <v>0</v>
          </cell>
          <cell r="BQ488">
            <v>52787.5</v>
          </cell>
          <cell r="BS488">
            <v>0.97</v>
          </cell>
          <cell r="BT488">
            <v>0.4</v>
          </cell>
          <cell r="BU488">
            <v>0</v>
          </cell>
          <cell r="BV488">
            <v>146144.75</v>
          </cell>
          <cell r="BX488">
            <v>0.97</v>
          </cell>
          <cell r="BY488">
            <v>0.4</v>
          </cell>
          <cell r="BZ488">
            <v>0</v>
          </cell>
          <cell r="CA488">
            <v>126607.18</v>
          </cell>
          <cell r="CC488">
            <v>1.94</v>
          </cell>
          <cell r="CD488">
            <v>0.8</v>
          </cell>
          <cell r="CE488">
            <v>0</v>
          </cell>
          <cell r="CF488">
            <v>84255</v>
          </cell>
          <cell r="CH488">
            <v>3415117.1</v>
          </cell>
          <cell r="CJ488">
            <v>3344263.5700000003</v>
          </cell>
        </row>
        <row r="489">
          <cell r="A489" t="str">
            <v>3003916501600</v>
          </cell>
          <cell r="B489" t="str">
            <v>CARBONDALE COMM H S DISTRICT 165</v>
          </cell>
          <cell r="C489" t="str">
            <v>JACKSON</v>
          </cell>
          <cell r="D489" t="str">
            <v>High School</v>
          </cell>
          <cell r="E489">
            <v>1014.99</v>
          </cell>
          <cell r="G489">
            <v>0</v>
          </cell>
          <cell r="H489">
            <v>0</v>
          </cell>
          <cell r="I489">
            <v>1014.99</v>
          </cell>
          <cell r="K489">
            <v>0</v>
          </cell>
          <cell r="L489">
            <v>0</v>
          </cell>
          <cell r="M489">
            <v>0</v>
          </cell>
          <cell r="N489">
            <v>1014.99</v>
          </cell>
          <cell r="P489">
            <v>0</v>
          </cell>
          <cell r="Q489">
            <v>0</v>
          </cell>
          <cell r="R489">
            <v>0</v>
          </cell>
          <cell r="S489">
            <v>0</v>
          </cell>
          <cell r="T489">
            <v>530</v>
          </cell>
          <cell r="U489">
            <v>484.99</v>
          </cell>
          <cell r="W489">
            <v>0</v>
          </cell>
          <cell r="X489">
            <v>0</v>
          </cell>
          <cell r="Y489">
            <v>45.89</v>
          </cell>
          <cell r="Z489">
            <v>3250985.27</v>
          </cell>
          <cell r="AB489">
            <v>15.29</v>
          </cell>
          <cell r="AC489">
            <v>1083553.3899999999</v>
          </cell>
          <cell r="AE489">
            <v>0</v>
          </cell>
          <cell r="AF489">
            <v>0</v>
          </cell>
          <cell r="AG489">
            <v>5.07</v>
          </cell>
          <cell r="AH489">
            <v>359174.01</v>
          </cell>
          <cell r="AJ489">
            <v>0</v>
          </cell>
          <cell r="AK489">
            <v>0</v>
          </cell>
          <cell r="AL489">
            <v>1.69</v>
          </cell>
          <cell r="AM489">
            <v>119724.67</v>
          </cell>
          <cell r="AO489">
            <v>69.289999999999992</v>
          </cell>
          <cell r="AP489">
            <v>21.38</v>
          </cell>
          <cell r="AQ489">
            <v>7.19</v>
          </cell>
          <cell r="AR489">
            <v>112701.86</v>
          </cell>
          <cell r="AT489">
            <v>0</v>
          </cell>
          <cell r="AU489">
            <v>0</v>
          </cell>
          <cell r="AV489">
            <v>4.05</v>
          </cell>
          <cell r="AW489">
            <v>313575.3</v>
          </cell>
          <cell r="AY489">
            <v>0</v>
          </cell>
          <cell r="AZ489">
            <v>0</v>
          </cell>
          <cell r="BA489">
            <v>1.35</v>
          </cell>
          <cell r="BB489">
            <v>78614.55</v>
          </cell>
          <cell r="BD489">
            <v>0</v>
          </cell>
          <cell r="BE489">
            <v>0</v>
          </cell>
          <cell r="BF489">
            <v>5.07</v>
          </cell>
          <cell r="BG489">
            <v>129918.75</v>
          </cell>
          <cell r="BI489">
            <v>0</v>
          </cell>
          <cell r="BJ489">
            <v>0</v>
          </cell>
          <cell r="BK489">
            <v>1.69</v>
          </cell>
          <cell r="BL489">
            <v>116498.46</v>
          </cell>
          <cell r="BN489">
            <v>0</v>
          </cell>
          <cell r="BO489">
            <v>0</v>
          </cell>
          <cell r="BP489">
            <v>3.38</v>
          </cell>
          <cell r="BQ489">
            <v>86612.5</v>
          </cell>
          <cell r="BS489">
            <v>0</v>
          </cell>
          <cell r="BT489">
            <v>0</v>
          </cell>
          <cell r="BU489">
            <v>1.69</v>
          </cell>
          <cell r="BV489">
            <v>180280.75</v>
          </cell>
          <cell r="BX489">
            <v>0</v>
          </cell>
          <cell r="BY489">
            <v>0</v>
          </cell>
          <cell r="BZ489">
            <v>1.69</v>
          </cell>
          <cell r="CA489">
            <v>156179.66</v>
          </cell>
          <cell r="CC489">
            <v>0</v>
          </cell>
          <cell r="CD489">
            <v>0</v>
          </cell>
          <cell r="CE489">
            <v>5.07</v>
          </cell>
          <cell r="CF489">
            <v>155902.5</v>
          </cell>
          <cell r="CH489">
            <v>6143721.6699999999</v>
          </cell>
          <cell r="CJ489">
            <v>6031019.8099999996</v>
          </cell>
        </row>
        <row r="490">
          <cell r="A490" t="str">
            <v>3003917602600</v>
          </cell>
          <cell r="B490" t="str">
            <v>TRICO COMM UNIT SCH DISTRICT 176</v>
          </cell>
          <cell r="C490" t="str">
            <v>JACKSON</v>
          </cell>
          <cell r="D490" t="str">
            <v>Unit</v>
          </cell>
          <cell r="E490">
            <v>924.69</v>
          </cell>
          <cell r="G490">
            <v>263.48</v>
          </cell>
          <cell r="H490">
            <v>361.81</v>
          </cell>
          <cell r="I490">
            <v>658.13</v>
          </cell>
          <cell r="K490">
            <v>391.05</v>
          </cell>
          <cell r="L490">
            <v>387.96999999999997</v>
          </cell>
          <cell r="M490">
            <v>237.32</v>
          </cell>
          <cell r="N490">
            <v>296.32</v>
          </cell>
          <cell r="P490">
            <v>122.36134590553489</v>
          </cell>
          <cell r="Q490">
            <v>141.11865409446511</v>
          </cell>
          <cell r="R490">
            <v>168.02625839563373</v>
          </cell>
          <cell r="S490">
            <v>193.78374160436627</v>
          </cell>
          <cell r="T490">
            <v>137.61239569883139</v>
          </cell>
          <cell r="U490">
            <v>158.7076043011686</v>
          </cell>
          <cell r="W490">
            <v>15.21</v>
          </cell>
          <cell r="X490">
            <v>16.149999999999999</v>
          </cell>
          <cell r="Y490">
            <v>13.22</v>
          </cell>
          <cell r="Z490">
            <v>2881083.98</v>
          </cell>
          <cell r="AB490">
            <v>10.67</v>
          </cell>
          <cell r="AC490">
            <v>701058.17</v>
          </cell>
          <cell r="AE490">
            <v>1.95</v>
          </cell>
          <cell r="AF490">
            <v>1.18</v>
          </cell>
          <cell r="AG490">
            <v>1.48</v>
          </cell>
          <cell r="AH490">
            <v>298929.55</v>
          </cell>
          <cell r="AJ490">
            <v>0.86</v>
          </cell>
          <cell r="AK490">
            <v>0.52</v>
          </cell>
          <cell r="AL490">
            <v>0.49</v>
          </cell>
          <cell r="AM490">
            <v>120282.73</v>
          </cell>
          <cell r="AO490">
            <v>62.95000000000001</v>
          </cell>
          <cell r="AP490">
            <v>18.22</v>
          </cell>
          <cell r="AQ490">
            <v>6.55</v>
          </cell>
          <cell r="AR490">
            <v>100947.41</v>
          </cell>
          <cell r="AT490">
            <v>0.86</v>
          </cell>
          <cell r="AU490">
            <v>0.94</v>
          </cell>
          <cell r="AV490">
            <v>1.18</v>
          </cell>
          <cell r="AW490">
            <v>212441.48</v>
          </cell>
          <cell r="AY490">
            <v>0.52</v>
          </cell>
          <cell r="AZ490">
            <v>0.31</v>
          </cell>
          <cell r="BA490">
            <v>0.39</v>
          </cell>
          <cell r="BB490">
            <v>71044.259999999995</v>
          </cell>
          <cell r="BD490">
            <v>1.73</v>
          </cell>
          <cell r="BE490">
            <v>1.05</v>
          </cell>
          <cell r="BF490">
            <v>1.48</v>
          </cell>
          <cell r="BG490">
            <v>109162.5</v>
          </cell>
          <cell r="BI490">
            <v>0.86</v>
          </cell>
          <cell r="BJ490">
            <v>0.52</v>
          </cell>
          <cell r="BK490">
            <v>0.49</v>
          </cell>
          <cell r="BL490">
            <v>128906.58</v>
          </cell>
          <cell r="BN490">
            <v>1.3</v>
          </cell>
          <cell r="BO490">
            <v>0.79</v>
          </cell>
          <cell r="BP490">
            <v>0.98</v>
          </cell>
          <cell r="BQ490">
            <v>78668.75</v>
          </cell>
          <cell r="BS490">
            <v>0.86</v>
          </cell>
          <cell r="BT490">
            <v>0.52</v>
          </cell>
          <cell r="BU490">
            <v>0.49</v>
          </cell>
          <cell r="BV490">
            <v>199482.25</v>
          </cell>
          <cell r="BX490">
            <v>0.86</v>
          </cell>
          <cell r="BY490">
            <v>0.52</v>
          </cell>
          <cell r="BZ490">
            <v>0.49</v>
          </cell>
          <cell r="CA490">
            <v>172814.18</v>
          </cell>
          <cell r="CC490">
            <v>1.73</v>
          </cell>
          <cell r="CD490">
            <v>1.05</v>
          </cell>
          <cell r="CE490">
            <v>1.48</v>
          </cell>
          <cell r="CF490">
            <v>130995</v>
          </cell>
          <cell r="CH490">
            <v>5205816.84</v>
          </cell>
          <cell r="CJ490">
            <v>5104869.43</v>
          </cell>
        </row>
        <row r="491">
          <cell r="A491" t="str">
            <v>3003918602600</v>
          </cell>
          <cell r="B491" t="str">
            <v>MURPHYSBORO C U SCH DIST 186</v>
          </cell>
          <cell r="C491" t="str">
            <v>JACKSON</v>
          </cell>
          <cell r="D491" t="str">
            <v>Unit</v>
          </cell>
          <cell r="E491">
            <v>2004.94</v>
          </cell>
          <cell r="G491">
            <v>620.15000000000009</v>
          </cell>
          <cell r="H491">
            <v>753.31</v>
          </cell>
          <cell r="I491">
            <v>1366.6299999999999</v>
          </cell>
          <cell r="K491">
            <v>945.13</v>
          </cell>
          <cell r="L491">
            <v>926.97</v>
          </cell>
          <cell r="M491">
            <v>446.49</v>
          </cell>
          <cell r="N491">
            <v>613.31999999999994</v>
          </cell>
          <cell r="P491">
            <v>418.57737142512013</v>
          </cell>
          <cell r="Q491">
            <v>201.57262857487996</v>
          </cell>
          <cell r="R491">
            <v>508.45524416392351</v>
          </cell>
          <cell r="S491">
            <v>244.85475583607644</v>
          </cell>
          <cell r="T491">
            <v>413.96738441095641</v>
          </cell>
          <cell r="U491">
            <v>199.35261558904352</v>
          </cell>
          <cell r="W491">
            <v>37.979999999999997</v>
          </cell>
          <cell r="X491">
            <v>35.21</v>
          </cell>
          <cell r="Y491">
            <v>28.67</v>
          </cell>
          <cell r="Z491">
            <v>6569361.1399999997</v>
          </cell>
          <cell r="AB491">
            <v>24.19</v>
          </cell>
          <cell r="AC491">
            <v>1584613.7</v>
          </cell>
          <cell r="AE491">
            <v>4.72</v>
          </cell>
          <cell r="AF491">
            <v>2.23</v>
          </cell>
          <cell r="AG491">
            <v>3.06</v>
          </cell>
          <cell r="AH491">
            <v>647728.23</v>
          </cell>
          <cell r="AJ491">
            <v>2.1</v>
          </cell>
          <cell r="AK491">
            <v>0.99</v>
          </cell>
          <cell r="AL491">
            <v>1.02</v>
          </cell>
          <cell r="AM491">
            <v>263861.49</v>
          </cell>
          <cell r="AO491">
            <v>142.83000000000001</v>
          </cell>
          <cell r="AP491">
            <v>49.02</v>
          </cell>
          <cell r="AQ491">
            <v>14.21</v>
          </cell>
          <cell r="AR491">
            <v>237989.91</v>
          </cell>
          <cell r="AT491">
            <v>2.1</v>
          </cell>
          <cell r="AU491">
            <v>1.78</v>
          </cell>
          <cell r="AV491">
            <v>2.4500000000000002</v>
          </cell>
          <cell r="AW491">
            <v>450685.78</v>
          </cell>
          <cell r="AY491">
            <v>1.26</v>
          </cell>
          <cell r="AZ491">
            <v>0.59</v>
          </cell>
          <cell r="BA491">
            <v>0.81</v>
          </cell>
          <cell r="BB491">
            <v>154899.78</v>
          </cell>
          <cell r="BD491">
            <v>4.2</v>
          </cell>
          <cell r="BE491">
            <v>1.98</v>
          </cell>
          <cell r="BF491">
            <v>3.06</v>
          </cell>
          <cell r="BG491">
            <v>236775</v>
          </cell>
          <cell r="BI491">
            <v>2.1</v>
          </cell>
          <cell r="BJ491">
            <v>0.99</v>
          </cell>
          <cell r="BK491">
            <v>1.02</v>
          </cell>
          <cell r="BL491">
            <v>283318.74</v>
          </cell>
          <cell r="BN491">
            <v>3.15</v>
          </cell>
          <cell r="BO491">
            <v>1.48</v>
          </cell>
          <cell r="BP491">
            <v>2.04</v>
          </cell>
          <cell r="BQ491">
            <v>170918.75</v>
          </cell>
          <cell r="BS491">
            <v>2.1</v>
          </cell>
          <cell r="BT491">
            <v>0.99</v>
          </cell>
          <cell r="BU491">
            <v>1.02</v>
          </cell>
          <cell r="BV491">
            <v>438434.25</v>
          </cell>
          <cell r="BX491">
            <v>2.1</v>
          </cell>
          <cell r="BY491">
            <v>0.99</v>
          </cell>
          <cell r="BZ491">
            <v>1.02</v>
          </cell>
          <cell r="CA491">
            <v>379821.54</v>
          </cell>
          <cell r="CC491">
            <v>4.2</v>
          </cell>
          <cell r="CD491">
            <v>1.98</v>
          </cell>
          <cell r="CE491">
            <v>3.06</v>
          </cell>
          <cell r="CF491">
            <v>284130</v>
          </cell>
          <cell r="CH491">
            <v>11702538.309999999</v>
          </cell>
          <cell r="CJ491">
            <v>11464548.399999999</v>
          </cell>
        </row>
        <row r="492">
          <cell r="A492" t="str">
            <v>3003919602600</v>
          </cell>
          <cell r="B492" t="str">
            <v>ELVERADO C U SCHOOL DIST 196</v>
          </cell>
          <cell r="C492" t="str">
            <v>JACKSON</v>
          </cell>
          <cell r="D492" t="str">
            <v>Unit</v>
          </cell>
          <cell r="E492">
            <v>413.7</v>
          </cell>
          <cell r="G492">
            <v>117.32</v>
          </cell>
          <cell r="H492">
            <v>157.14999999999998</v>
          </cell>
          <cell r="I492">
            <v>292.46999999999991</v>
          </cell>
          <cell r="K492">
            <v>189.06</v>
          </cell>
          <cell r="L492">
            <v>185.14999999999998</v>
          </cell>
          <cell r="M492">
            <v>89.32</v>
          </cell>
          <cell r="N492">
            <v>135.32</v>
          </cell>
          <cell r="P492">
            <v>65.082982991288233</v>
          </cell>
          <cell r="Q492">
            <v>52.23701700871176</v>
          </cell>
          <cell r="R492">
            <v>87.17857805217308</v>
          </cell>
          <cell r="S492">
            <v>69.971421947826897</v>
          </cell>
          <cell r="T492">
            <v>75.068438956538728</v>
          </cell>
          <cell r="U492">
            <v>60.251561043461265</v>
          </cell>
          <cell r="W492">
            <v>6.95</v>
          </cell>
          <cell r="X492">
            <v>7.15</v>
          </cell>
          <cell r="Y492">
            <v>6.16</v>
          </cell>
          <cell r="Z492">
            <v>1310691.58</v>
          </cell>
          <cell r="AB492">
            <v>4.87</v>
          </cell>
          <cell r="AC492">
            <v>320309.48</v>
          </cell>
          <cell r="AE492">
            <v>0.94</v>
          </cell>
          <cell r="AF492">
            <v>0.44</v>
          </cell>
          <cell r="AG492">
            <v>0.67</v>
          </cell>
          <cell r="AH492">
            <v>133034.47</v>
          </cell>
          <cell r="AJ492">
            <v>0.42</v>
          </cell>
          <cell r="AK492">
            <v>0.19</v>
          </cell>
          <cell r="AL492">
            <v>0.22</v>
          </cell>
          <cell r="AM492">
            <v>53409.73</v>
          </cell>
          <cell r="AO492">
            <v>28.550000000000008</v>
          </cell>
          <cell r="AP492">
            <v>8.52</v>
          </cell>
          <cell r="AQ492">
            <v>2.93</v>
          </cell>
          <cell r="AR492">
            <v>46073.05</v>
          </cell>
          <cell r="AT492">
            <v>0.42</v>
          </cell>
          <cell r="AU492">
            <v>0.35</v>
          </cell>
          <cell r="AV492">
            <v>0.54</v>
          </cell>
          <cell r="AW492">
            <v>93604.86</v>
          </cell>
          <cell r="AY492">
            <v>0.25</v>
          </cell>
          <cell r="AZ492">
            <v>0.11</v>
          </cell>
          <cell r="BA492">
            <v>0.18</v>
          </cell>
          <cell r="BB492">
            <v>31445.82</v>
          </cell>
          <cell r="BD492">
            <v>0.84</v>
          </cell>
          <cell r="BE492">
            <v>0.39</v>
          </cell>
          <cell r="BF492">
            <v>0.67</v>
          </cell>
          <cell r="BG492">
            <v>48687.5</v>
          </cell>
          <cell r="BI492">
            <v>0.42</v>
          </cell>
          <cell r="BJ492">
            <v>0.19</v>
          </cell>
          <cell r="BK492">
            <v>0.22</v>
          </cell>
          <cell r="BL492">
            <v>57215.22</v>
          </cell>
          <cell r="BN492">
            <v>0.63</v>
          </cell>
          <cell r="BO492">
            <v>0.28999999999999998</v>
          </cell>
          <cell r="BP492">
            <v>0.45</v>
          </cell>
          <cell r="BQ492">
            <v>35106.25</v>
          </cell>
          <cell r="BS492">
            <v>0.42</v>
          </cell>
          <cell r="BT492">
            <v>0.19</v>
          </cell>
          <cell r="BU492">
            <v>0.22</v>
          </cell>
          <cell r="BV492">
            <v>88540.25</v>
          </cell>
          <cell r="BX492">
            <v>0.42</v>
          </cell>
          <cell r="BY492">
            <v>0.19</v>
          </cell>
          <cell r="BZ492">
            <v>0.22</v>
          </cell>
          <cell r="CA492">
            <v>76703.62</v>
          </cell>
          <cell r="CC492">
            <v>0.84</v>
          </cell>
          <cell r="CD492">
            <v>0.39</v>
          </cell>
          <cell r="CE492">
            <v>0.67</v>
          </cell>
          <cell r="CF492">
            <v>58425</v>
          </cell>
          <cell r="CH492">
            <v>2353246.83</v>
          </cell>
          <cell r="CJ492">
            <v>2307173.7800000003</v>
          </cell>
        </row>
        <row r="493">
          <cell r="A493" t="str">
            <v>3007300500200</v>
          </cell>
          <cell r="B493" t="str">
            <v>TAMAROA SCHOOL DIST 5</v>
          </cell>
          <cell r="C493" t="str">
            <v>PERRY</v>
          </cell>
          <cell r="D493" t="str">
            <v>Elementary</v>
          </cell>
          <cell r="E493">
            <v>109.81</v>
          </cell>
          <cell r="G493">
            <v>40.989999999999995</v>
          </cell>
          <cell r="H493">
            <v>67.819999999999993</v>
          </cell>
          <cell r="I493">
            <v>67.819999999999993</v>
          </cell>
          <cell r="K493">
            <v>65.97999999999999</v>
          </cell>
          <cell r="L493">
            <v>64.97999999999999</v>
          </cell>
          <cell r="M493">
            <v>43.83</v>
          </cell>
          <cell r="N493">
            <v>0</v>
          </cell>
          <cell r="P493">
            <v>24.358178476242987</v>
          </cell>
          <cell r="Q493">
            <v>16.631821523757008</v>
          </cell>
          <cell r="R493">
            <v>40.301821523756999</v>
          </cell>
          <cell r="S493">
            <v>27.518178476242994</v>
          </cell>
          <cell r="T493">
            <v>0</v>
          </cell>
          <cell r="U493">
            <v>0</v>
          </cell>
          <cell r="W493">
            <v>2.4500000000000002</v>
          </cell>
          <cell r="X493">
            <v>3.11</v>
          </cell>
          <cell r="Y493">
            <v>0</v>
          </cell>
          <cell r="Z493">
            <v>344758.92</v>
          </cell>
          <cell r="AB493">
            <v>1.1100000000000001</v>
          </cell>
          <cell r="AC493">
            <v>68951.78</v>
          </cell>
          <cell r="AE493">
            <v>0.32</v>
          </cell>
          <cell r="AF493">
            <v>0.21</v>
          </cell>
          <cell r="AG493">
            <v>0</v>
          </cell>
          <cell r="AH493">
            <v>32863.71</v>
          </cell>
          <cell r="AJ493">
            <v>0.14000000000000001</v>
          </cell>
          <cell r="AK493">
            <v>0.09</v>
          </cell>
          <cell r="AL493">
            <v>0</v>
          </cell>
          <cell r="AM493">
            <v>14261.61</v>
          </cell>
          <cell r="AO493">
            <v>7.5600000000000005</v>
          </cell>
          <cell r="AP493">
            <v>2.34</v>
          </cell>
          <cell r="AQ493">
            <v>0.77</v>
          </cell>
          <cell r="AR493">
            <v>12298.43</v>
          </cell>
          <cell r="AT493">
            <v>0.14000000000000001</v>
          </cell>
          <cell r="AU493">
            <v>0.17</v>
          </cell>
          <cell r="AV493">
            <v>0</v>
          </cell>
          <cell r="AW493">
            <v>20852.46</v>
          </cell>
          <cell r="AY493">
            <v>0.08</v>
          </cell>
          <cell r="AZ493">
            <v>0.05</v>
          </cell>
          <cell r="BA493">
            <v>0</v>
          </cell>
          <cell r="BB493">
            <v>7570.29</v>
          </cell>
          <cell r="BD493">
            <v>0.28999999999999998</v>
          </cell>
          <cell r="BE493">
            <v>0.19</v>
          </cell>
          <cell r="BF493">
            <v>0</v>
          </cell>
          <cell r="BG493">
            <v>12300</v>
          </cell>
          <cell r="BI493">
            <v>0.14000000000000001</v>
          </cell>
          <cell r="BJ493">
            <v>0.09</v>
          </cell>
          <cell r="BK493">
            <v>0</v>
          </cell>
          <cell r="BL493">
            <v>15854.82</v>
          </cell>
          <cell r="BN493">
            <v>0.21</v>
          </cell>
          <cell r="BO493">
            <v>0.14000000000000001</v>
          </cell>
          <cell r="BP493">
            <v>0</v>
          </cell>
          <cell r="BQ493">
            <v>8968.75</v>
          </cell>
          <cell r="BS493">
            <v>0.14000000000000001</v>
          </cell>
          <cell r="BT493">
            <v>0.09</v>
          </cell>
          <cell r="BU493">
            <v>0</v>
          </cell>
          <cell r="BV493">
            <v>24535.25</v>
          </cell>
          <cell r="BX493">
            <v>0.14000000000000001</v>
          </cell>
          <cell r="BY493">
            <v>0.09</v>
          </cell>
          <cell r="BZ493">
            <v>0</v>
          </cell>
          <cell r="CA493">
            <v>21255.22</v>
          </cell>
          <cell r="CC493">
            <v>0.28999999999999998</v>
          </cell>
          <cell r="CD493">
            <v>0.19</v>
          </cell>
          <cell r="CE493">
            <v>0</v>
          </cell>
          <cell r="CF493">
            <v>14760</v>
          </cell>
          <cell r="CH493">
            <v>599231.23999999987</v>
          </cell>
          <cell r="CJ493">
            <v>586932.80999999982</v>
          </cell>
        </row>
        <row r="494">
          <cell r="A494" t="str">
            <v>3007305000200</v>
          </cell>
          <cell r="B494" t="str">
            <v>PINCKNEYVILLE SCH DIST 50</v>
          </cell>
          <cell r="C494" t="str">
            <v>PERRY</v>
          </cell>
          <cell r="D494" t="str">
            <v>Elementary</v>
          </cell>
          <cell r="E494">
            <v>554</v>
          </cell>
          <cell r="G494">
            <v>235.5</v>
          </cell>
          <cell r="H494">
            <v>312.5</v>
          </cell>
          <cell r="I494">
            <v>312.5</v>
          </cell>
          <cell r="K494">
            <v>351.5</v>
          </cell>
          <cell r="L494">
            <v>345.5</v>
          </cell>
          <cell r="M494">
            <v>202.5</v>
          </cell>
          <cell r="N494">
            <v>0</v>
          </cell>
          <cell r="P494">
            <v>109.15510948905109</v>
          </cell>
          <cell r="Q494">
            <v>126.34489051094891</v>
          </cell>
          <cell r="R494">
            <v>144.84489051094891</v>
          </cell>
          <cell r="S494">
            <v>167.65510948905109</v>
          </cell>
          <cell r="T494">
            <v>0</v>
          </cell>
          <cell r="U494">
            <v>0</v>
          </cell>
          <cell r="W494">
            <v>13.59</v>
          </cell>
          <cell r="X494">
            <v>13.94</v>
          </cell>
          <cell r="Y494">
            <v>0</v>
          </cell>
          <cell r="Z494">
            <v>1707052.71</v>
          </cell>
          <cell r="AB494">
            <v>5.5</v>
          </cell>
          <cell r="AC494">
            <v>341410.54</v>
          </cell>
          <cell r="AE494">
            <v>1.75</v>
          </cell>
          <cell r="AF494">
            <v>1.01</v>
          </cell>
          <cell r="AG494">
            <v>0</v>
          </cell>
          <cell r="AH494">
            <v>171139.32</v>
          </cell>
          <cell r="AJ494">
            <v>0.78</v>
          </cell>
          <cell r="AK494">
            <v>0.45</v>
          </cell>
          <cell r="AL494">
            <v>0</v>
          </cell>
          <cell r="AM494">
            <v>76268.61</v>
          </cell>
          <cell r="AO494">
            <v>37.750000000000007</v>
          </cell>
          <cell r="AP494">
            <v>10.17</v>
          </cell>
          <cell r="AQ494">
            <v>3.92</v>
          </cell>
          <cell r="AR494">
            <v>59621.18</v>
          </cell>
          <cell r="AT494">
            <v>0.78</v>
          </cell>
          <cell r="AU494">
            <v>0.81</v>
          </cell>
          <cell r="AV494">
            <v>0</v>
          </cell>
          <cell r="AW494">
            <v>106952.94</v>
          </cell>
          <cell r="AY494">
            <v>0.46</v>
          </cell>
          <cell r="AZ494">
            <v>0.27</v>
          </cell>
          <cell r="BA494">
            <v>0</v>
          </cell>
          <cell r="BB494">
            <v>42510.09</v>
          </cell>
          <cell r="BD494">
            <v>1.56</v>
          </cell>
          <cell r="BE494">
            <v>0.9</v>
          </cell>
          <cell r="BF494">
            <v>0</v>
          </cell>
          <cell r="BG494">
            <v>63037.5</v>
          </cell>
          <cell r="BI494">
            <v>0.78</v>
          </cell>
          <cell r="BJ494">
            <v>0.45</v>
          </cell>
          <cell r="BK494">
            <v>0</v>
          </cell>
          <cell r="BL494">
            <v>84788.82</v>
          </cell>
          <cell r="BN494">
            <v>1.17</v>
          </cell>
          <cell r="BO494">
            <v>0.67</v>
          </cell>
          <cell r="BP494">
            <v>0</v>
          </cell>
          <cell r="BQ494">
            <v>47150</v>
          </cell>
          <cell r="BS494">
            <v>0.78</v>
          </cell>
          <cell r="BT494">
            <v>0.45</v>
          </cell>
          <cell r="BU494">
            <v>0</v>
          </cell>
          <cell r="BV494">
            <v>131210.25</v>
          </cell>
          <cell r="BX494">
            <v>0.78</v>
          </cell>
          <cell r="BY494">
            <v>0.45</v>
          </cell>
          <cell r="BZ494">
            <v>0</v>
          </cell>
          <cell r="CA494">
            <v>113669.22</v>
          </cell>
          <cell r="CC494">
            <v>1.56</v>
          </cell>
          <cell r="CD494">
            <v>0.9</v>
          </cell>
          <cell r="CE494">
            <v>0</v>
          </cell>
          <cell r="CF494">
            <v>75645</v>
          </cell>
          <cell r="CH494">
            <v>3020456.1799999997</v>
          </cell>
          <cell r="CJ494">
            <v>2960834.9999999995</v>
          </cell>
        </row>
        <row r="495">
          <cell r="A495" t="str">
            <v>3007310101600</v>
          </cell>
          <cell r="B495" t="str">
            <v>PINCKNEYVILLE COMM H S DIST 101</v>
          </cell>
          <cell r="C495" t="str">
            <v>PERRY</v>
          </cell>
          <cell r="D495" t="str">
            <v>High School</v>
          </cell>
          <cell r="E495">
            <v>434.5</v>
          </cell>
          <cell r="G495">
            <v>0</v>
          </cell>
          <cell r="H495">
            <v>0</v>
          </cell>
          <cell r="I495">
            <v>434.5</v>
          </cell>
          <cell r="K495">
            <v>0</v>
          </cell>
          <cell r="L495">
            <v>0</v>
          </cell>
          <cell r="M495">
            <v>0</v>
          </cell>
          <cell r="N495">
            <v>434.5</v>
          </cell>
          <cell r="P495">
            <v>0</v>
          </cell>
          <cell r="Q495">
            <v>0</v>
          </cell>
          <cell r="R495">
            <v>0</v>
          </cell>
          <cell r="S495">
            <v>0</v>
          </cell>
          <cell r="T495">
            <v>144</v>
          </cell>
          <cell r="U495">
            <v>290.5</v>
          </cell>
          <cell r="W495">
            <v>0</v>
          </cell>
          <cell r="X495">
            <v>0</v>
          </cell>
          <cell r="Y495">
            <v>18.82</v>
          </cell>
          <cell r="Z495">
            <v>1333265.26</v>
          </cell>
          <cell r="AB495">
            <v>6.27</v>
          </cell>
          <cell r="AC495">
            <v>444377.31</v>
          </cell>
          <cell r="AE495">
            <v>0</v>
          </cell>
          <cell r="AF495">
            <v>0</v>
          </cell>
          <cell r="AG495">
            <v>2.17</v>
          </cell>
          <cell r="AH495">
            <v>153729.31</v>
          </cell>
          <cell r="AJ495">
            <v>0</v>
          </cell>
          <cell r="AK495">
            <v>0</v>
          </cell>
          <cell r="AL495">
            <v>0.72</v>
          </cell>
          <cell r="AM495">
            <v>51006.96</v>
          </cell>
          <cell r="AO495">
            <v>28.549999999999997</v>
          </cell>
          <cell r="AP495">
            <v>6.63</v>
          </cell>
          <cell r="AQ495">
            <v>3.08</v>
          </cell>
          <cell r="AR495">
            <v>43866.54</v>
          </cell>
          <cell r="AT495">
            <v>0</v>
          </cell>
          <cell r="AU495">
            <v>0</v>
          </cell>
          <cell r="AV495">
            <v>1.73</v>
          </cell>
          <cell r="AW495">
            <v>133946.98000000001</v>
          </cell>
          <cell r="AY495">
            <v>0</v>
          </cell>
          <cell r="AZ495">
            <v>0</v>
          </cell>
          <cell r="BA495">
            <v>0.56999999999999995</v>
          </cell>
          <cell r="BB495">
            <v>33192.81</v>
          </cell>
          <cell r="BD495">
            <v>0</v>
          </cell>
          <cell r="BE495">
            <v>0</v>
          </cell>
          <cell r="BF495">
            <v>2.17</v>
          </cell>
          <cell r="BG495">
            <v>55606.25</v>
          </cell>
          <cell r="BI495">
            <v>0</v>
          </cell>
          <cell r="BJ495">
            <v>0</v>
          </cell>
          <cell r="BK495">
            <v>0.72</v>
          </cell>
          <cell r="BL495">
            <v>49632.480000000003</v>
          </cell>
          <cell r="BN495">
            <v>0</v>
          </cell>
          <cell r="BO495">
            <v>0</v>
          </cell>
          <cell r="BP495">
            <v>1.44</v>
          </cell>
          <cell r="BQ495">
            <v>36900</v>
          </cell>
          <cell r="BS495">
            <v>0</v>
          </cell>
          <cell r="BT495">
            <v>0</v>
          </cell>
          <cell r="BU495">
            <v>0.72</v>
          </cell>
          <cell r="BV495">
            <v>76806</v>
          </cell>
          <cell r="BX495">
            <v>0</v>
          </cell>
          <cell r="BY495">
            <v>0</v>
          </cell>
          <cell r="BZ495">
            <v>0.72</v>
          </cell>
          <cell r="CA495">
            <v>66538.080000000002</v>
          </cell>
          <cell r="CC495">
            <v>0</v>
          </cell>
          <cell r="CD495">
            <v>0</v>
          </cell>
          <cell r="CE495">
            <v>2.17</v>
          </cell>
          <cell r="CF495">
            <v>66727.5</v>
          </cell>
          <cell r="CH495">
            <v>2545595.4800000004</v>
          </cell>
          <cell r="CJ495">
            <v>2501728.9400000004</v>
          </cell>
        </row>
        <row r="496">
          <cell r="A496" t="str">
            <v>3007320400400</v>
          </cell>
          <cell r="B496" t="str">
            <v>COMMUNITY CONS SCH DIST 204</v>
          </cell>
          <cell r="C496" t="str">
            <v>PERRY</v>
          </cell>
          <cell r="D496" t="str">
            <v>Elementary</v>
          </cell>
          <cell r="E496">
            <v>146.25</v>
          </cell>
          <cell r="G496">
            <v>51</v>
          </cell>
          <cell r="H496">
            <v>94.5</v>
          </cell>
          <cell r="I496">
            <v>94.5</v>
          </cell>
          <cell r="K496">
            <v>89.25</v>
          </cell>
          <cell r="L496">
            <v>88.5</v>
          </cell>
          <cell r="M496">
            <v>57</v>
          </cell>
          <cell r="N496">
            <v>0</v>
          </cell>
          <cell r="P496">
            <v>15.422680412371133</v>
          </cell>
          <cell r="Q496">
            <v>35.577319587628864</v>
          </cell>
          <cell r="R496">
            <v>28.577319587628864</v>
          </cell>
          <cell r="S496">
            <v>65.922680412371136</v>
          </cell>
          <cell r="T496">
            <v>0</v>
          </cell>
          <cell r="U496">
            <v>0</v>
          </cell>
          <cell r="W496">
            <v>2.8</v>
          </cell>
          <cell r="X496">
            <v>4.0599999999999996</v>
          </cell>
          <cell r="Y496">
            <v>0</v>
          </cell>
          <cell r="Z496">
            <v>425368.02</v>
          </cell>
          <cell r="AB496">
            <v>1.37</v>
          </cell>
          <cell r="AC496">
            <v>85073.600000000006</v>
          </cell>
          <cell r="AE496">
            <v>0.44</v>
          </cell>
          <cell r="AF496">
            <v>0.28000000000000003</v>
          </cell>
          <cell r="AG496">
            <v>0</v>
          </cell>
          <cell r="AH496">
            <v>44645.04</v>
          </cell>
          <cell r="AJ496">
            <v>0.19</v>
          </cell>
          <cell r="AK496">
            <v>0.12</v>
          </cell>
          <cell r="AL496">
            <v>0</v>
          </cell>
          <cell r="AM496">
            <v>19222.169999999998</v>
          </cell>
          <cell r="AO496">
            <v>9.4399999999999977</v>
          </cell>
          <cell r="AP496">
            <v>2.0999999999999996</v>
          </cell>
          <cell r="AQ496">
            <v>1.03</v>
          </cell>
          <cell r="AR496">
            <v>14398.79</v>
          </cell>
          <cell r="AT496">
            <v>0.19</v>
          </cell>
          <cell r="AU496">
            <v>0.22</v>
          </cell>
          <cell r="AV496">
            <v>0</v>
          </cell>
          <cell r="AW496">
            <v>27579.06</v>
          </cell>
          <cell r="AY496">
            <v>0.11</v>
          </cell>
          <cell r="AZ496">
            <v>7.0000000000000007E-2</v>
          </cell>
          <cell r="BA496">
            <v>0</v>
          </cell>
          <cell r="BB496">
            <v>10481.94</v>
          </cell>
          <cell r="BD496">
            <v>0.39</v>
          </cell>
          <cell r="BE496">
            <v>0.25</v>
          </cell>
          <cell r="BF496">
            <v>0</v>
          </cell>
          <cell r="BG496">
            <v>16400</v>
          </cell>
          <cell r="BI496">
            <v>0.19</v>
          </cell>
          <cell r="BJ496">
            <v>0.12</v>
          </cell>
          <cell r="BK496">
            <v>0</v>
          </cell>
          <cell r="BL496">
            <v>21369.54</v>
          </cell>
          <cell r="BN496">
            <v>0.28999999999999998</v>
          </cell>
          <cell r="BO496">
            <v>0.19</v>
          </cell>
          <cell r="BP496">
            <v>0</v>
          </cell>
          <cell r="BQ496">
            <v>12300</v>
          </cell>
          <cell r="BS496">
            <v>0.19</v>
          </cell>
          <cell r="BT496">
            <v>0.12</v>
          </cell>
          <cell r="BU496">
            <v>0</v>
          </cell>
          <cell r="BV496">
            <v>33069.25</v>
          </cell>
          <cell r="BX496">
            <v>0.19</v>
          </cell>
          <cell r="BY496">
            <v>0.12</v>
          </cell>
          <cell r="BZ496">
            <v>0</v>
          </cell>
          <cell r="CA496">
            <v>28648.34</v>
          </cell>
          <cell r="CC496">
            <v>0.39</v>
          </cell>
          <cell r="CD496">
            <v>0.25</v>
          </cell>
          <cell r="CE496">
            <v>0</v>
          </cell>
          <cell r="CF496">
            <v>19680</v>
          </cell>
          <cell r="CH496">
            <v>758235.75000000012</v>
          </cell>
          <cell r="CJ496">
            <v>743836.96000000008</v>
          </cell>
        </row>
        <row r="497">
          <cell r="A497" t="str">
            <v>3007330002600</v>
          </cell>
          <cell r="B497" t="str">
            <v>DU QUOIN C U SCHOOL DISTRICT 300</v>
          </cell>
          <cell r="C497" t="str">
            <v>PERRY</v>
          </cell>
          <cell r="D497" t="str">
            <v>Unit</v>
          </cell>
          <cell r="E497">
            <v>1459.5</v>
          </cell>
          <cell r="G497">
            <v>412</v>
          </cell>
          <cell r="H497">
            <v>566.5</v>
          </cell>
          <cell r="I497">
            <v>1035.5</v>
          </cell>
          <cell r="K497">
            <v>631</v>
          </cell>
          <cell r="L497">
            <v>619</v>
          </cell>
          <cell r="M497">
            <v>359.5</v>
          </cell>
          <cell r="N497">
            <v>469</v>
          </cell>
          <cell r="P497">
            <v>208.06355785837653</v>
          </cell>
          <cell r="Q497">
            <v>203.93644214162347</v>
          </cell>
          <cell r="R497">
            <v>286.08739205526769</v>
          </cell>
          <cell r="S497">
            <v>280.41260794473231</v>
          </cell>
          <cell r="T497">
            <v>236.84905008635579</v>
          </cell>
          <cell r="U497">
            <v>232.15094991364421</v>
          </cell>
          <cell r="W497">
            <v>24.06</v>
          </cell>
          <cell r="X497">
            <v>25.52</v>
          </cell>
          <cell r="Y497">
            <v>21.12</v>
          </cell>
          <cell r="Z497">
            <v>4570511.22</v>
          </cell>
          <cell r="AB497">
            <v>16.95</v>
          </cell>
          <cell r="AC497">
            <v>1113546.25</v>
          </cell>
          <cell r="AE497">
            <v>3.15</v>
          </cell>
          <cell r="AF497">
            <v>1.79</v>
          </cell>
          <cell r="AG497">
            <v>2.34</v>
          </cell>
          <cell r="AH497">
            <v>472087.2</v>
          </cell>
          <cell r="AJ497">
            <v>1.4</v>
          </cell>
          <cell r="AK497">
            <v>0.79</v>
          </cell>
          <cell r="AL497">
            <v>0.78</v>
          </cell>
          <cell r="AM497">
            <v>191052.87</v>
          </cell>
          <cell r="AO497">
            <v>99.830000000000041</v>
          </cell>
          <cell r="AP497">
            <v>28.369999999999997</v>
          </cell>
          <cell r="AQ497">
            <v>10.35</v>
          </cell>
          <cell r="AR497">
            <v>159438.81</v>
          </cell>
          <cell r="AT497">
            <v>1.4</v>
          </cell>
          <cell r="AU497">
            <v>1.43</v>
          </cell>
          <cell r="AV497">
            <v>1.87</v>
          </cell>
          <cell r="AW497">
            <v>335149.40000000002</v>
          </cell>
          <cell r="AY497">
            <v>0.84</v>
          </cell>
          <cell r="AZ497">
            <v>0.47</v>
          </cell>
          <cell r="BA497">
            <v>0.62</v>
          </cell>
          <cell r="BB497">
            <v>112389.69</v>
          </cell>
          <cell r="BD497">
            <v>2.8</v>
          </cell>
          <cell r="BE497">
            <v>1.59</v>
          </cell>
          <cell r="BF497">
            <v>2.34</v>
          </cell>
          <cell r="BG497">
            <v>172456.25</v>
          </cell>
          <cell r="BI497">
            <v>1.4</v>
          </cell>
          <cell r="BJ497">
            <v>0.79</v>
          </cell>
          <cell r="BK497">
            <v>0.78</v>
          </cell>
          <cell r="BL497">
            <v>204733.98</v>
          </cell>
          <cell r="BN497">
            <v>2.1</v>
          </cell>
          <cell r="BO497">
            <v>1.19</v>
          </cell>
          <cell r="BP497">
            <v>1.56</v>
          </cell>
          <cell r="BQ497">
            <v>124281.25</v>
          </cell>
          <cell r="BS497">
            <v>1.4</v>
          </cell>
          <cell r="BT497">
            <v>0.79</v>
          </cell>
          <cell r="BU497">
            <v>0.78</v>
          </cell>
          <cell r="BV497">
            <v>316824.75</v>
          </cell>
          <cell r="BX497">
            <v>1.4</v>
          </cell>
          <cell r="BY497">
            <v>0.79</v>
          </cell>
          <cell r="BZ497">
            <v>0.78</v>
          </cell>
          <cell r="CA497">
            <v>274469.58</v>
          </cell>
          <cell r="CC497">
            <v>2.8</v>
          </cell>
          <cell r="CD497">
            <v>1.59</v>
          </cell>
          <cell r="CE497">
            <v>2.34</v>
          </cell>
          <cell r="CF497">
            <v>206947.5</v>
          </cell>
          <cell r="CH497">
            <v>8253888.7500000009</v>
          </cell>
          <cell r="CJ497">
            <v>8094449.9400000013</v>
          </cell>
        </row>
        <row r="498">
          <cell r="A498" t="str">
            <v>3007710002600</v>
          </cell>
          <cell r="B498" t="str">
            <v>CENTURY COMM UNIT SCH DIST 100</v>
          </cell>
          <cell r="C498" t="str">
            <v>PULASKI</v>
          </cell>
          <cell r="D498" t="str">
            <v>Unit</v>
          </cell>
          <cell r="E498">
            <v>369.95</v>
          </cell>
          <cell r="G498">
            <v>91.649999999999991</v>
          </cell>
          <cell r="H498">
            <v>154.64999999999998</v>
          </cell>
          <cell r="I498">
            <v>278.14</v>
          </cell>
          <cell r="K498">
            <v>156.80000000000001</v>
          </cell>
          <cell r="L498">
            <v>156.63999999999999</v>
          </cell>
          <cell r="M498">
            <v>89.66</v>
          </cell>
          <cell r="N498">
            <v>123.49</v>
          </cell>
          <cell r="P498">
            <v>47.915558830687694</v>
          </cell>
          <cell r="Q498">
            <v>43.734441169312298</v>
          </cell>
          <cell r="R498">
            <v>80.852604180751243</v>
          </cell>
          <cell r="S498">
            <v>73.797395819248734</v>
          </cell>
          <cell r="T498">
            <v>64.561836988561083</v>
          </cell>
          <cell r="U498">
            <v>58.928163011438912</v>
          </cell>
          <cell r="W498">
            <v>5.38</v>
          </cell>
          <cell r="X498">
            <v>6.99</v>
          </cell>
          <cell r="Y498">
            <v>5.58</v>
          </cell>
          <cell r="Z498">
            <v>1162330.53</v>
          </cell>
          <cell r="AB498">
            <v>4.33</v>
          </cell>
          <cell r="AC498">
            <v>285160.12</v>
          </cell>
          <cell r="AE498">
            <v>0.78</v>
          </cell>
          <cell r="AF498">
            <v>0.44</v>
          </cell>
          <cell r="AG498">
            <v>0.61</v>
          </cell>
          <cell r="AH498">
            <v>118862.77</v>
          </cell>
          <cell r="AJ498">
            <v>0.34</v>
          </cell>
          <cell r="AK498">
            <v>0.19</v>
          </cell>
          <cell r="AL498">
            <v>0.2</v>
          </cell>
          <cell r="AM498">
            <v>47032.31</v>
          </cell>
          <cell r="AO498">
            <v>25.310000000000002</v>
          </cell>
          <cell r="AP498">
            <v>7.3800000000000008</v>
          </cell>
          <cell r="AQ498">
            <v>2.62</v>
          </cell>
          <cell r="AR498">
            <v>40646.519999999997</v>
          </cell>
          <cell r="AT498">
            <v>0.34</v>
          </cell>
          <cell r="AU498">
            <v>0.35</v>
          </cell>
          <cell r="AV498">
            <v>0.49</v>
          </cell>
          <cell r="AW498">
            <v>84352.28</v>
          </cell>
          <cell r="AY498">
            <v>0.2</v>
          </cell>
          <cell r="AZ498">
            <v>0.11</v>
          </cell>
          <cell r="BA498">
            <v>0.16</v>
          </cell>
          <cell r="BB498">
            <v>27369.51</v>
          </cell>
          <cell r="BD498">
            <v>0.69</v>
          </cell>
          <cell r="BE498">
            <v>0.39</v>
          </cell>
          <cell r="BF498">
            <v>0.61</v>
          </cell>
          <cell r="BG498">
            <v>43306.25</v>
          </cell>
          <cell r="BI498">
            <v>0.34</v>
          </cell>
          <cell r="BJ498">
            <v>0.19</v>
          </cell>
          <cell r="BK498">
            <v>0.2</v>
          </cell>
          <cell r="BL498">
            <v>50321.82</v>
          </cell>
          <cell r="BN498">
            <v>0.52</v>
          </cell>
          <cell r="BO498">
            <v>0.28999999999999998</v>
          </cell>
          <cell r="BP498">
            <v>0.41</v>
          </cell>
          <cell r="BQ498">
            <v>31262.5</v>
          </cell>
          <cell r="BS498">
            <v>0.34</v>
          </cell>
          <cell r="BT498">
            <v>0.19</v>
          </cell>
          <cell r="BU498">
            <v>0.2</v>
          </cell>
          <cell r="BV498">
            <v>77872.75</v>
          </cell>
          <cell r="BX498">
            <v>0.34</v>
          </cell>
          <cell r="BY498">
            <v>0.19</v>
          </cell>
          <cell r="BZ498">
            <v>0.2</v>
          </cell>
          <cell r="CA498">
            <v>67462.22</v>
          </cell>
          <cell r="CC498">
            <v>0.69</v>
          </cell>
          <cell r="CD498">
            <v>0.39</v>
          </cell>
          <cell r="CE498">
            <v>0.61</v>
          </cell>
          <cell r="CF498">
            <v>51967.5</v>
          </cell>
          <cell r="CH498">
            <v>2087947.08</v>
          </cell>
          <cell r="CJ498">
            <v>2047300.56</v>
          </cell>
        </row>
        <row r="499">
          <cell r="A499" t="str">
            <v>3007710102600</v>
          </cell>
          <cell r="B499" t="str">
            <v>MERIDIAN C U SCH DISTRICT 101</v>
          </cell>
          <cell r="C499" t="str">
            <v>PULASKI</v>
          </cell>
          <cell r="D499" t="str">
            <v>Unit</v>
          </cell>
          <cell r="E499">
            <v>451.22</v>
          </cell>
          <cell r="G499">
            <v>129.32</v>
          </cell>
          <cell r="H499">
            <v>187.14999999999998</v>
          </cell>
          <cell r="I499">
            <v>317.64999999999998</v>
          </cell>
          <cell r="K499">
            <v>207.05999999999997</v>
          </cell>
          <cell r="L499">
            <v>202.80999999999997</v>
          </cell>
          <cell r="M499">
            <v>113.66</v>
          </cell>
          <cell r="N499">
            <v>130.5</v>
          </cell>
          <cell r="P499">
            <v>112.0646029934895</v>
          </cell>
          <cell r="Q499">
            <v>17.255397006510492</v>
          </cell>
          <cell r="R499">
            <v>162.17824350627558</v>
          </cell>
          <cell r="S499">
            <v>24.971756493724399</v>
          </cell>
          <cell r="T499">
            <v>113.08715350023492</v>
          </cell>
          <cell r="U499">
            <v>17.412846499765081</v>
          </cell>
          <cell r="W499">
            <v>8.33</v>
          </cell>
          <cell r="X499">
            <v>9.1</v>
          </cell>
          <cell r="Y499">
            <v>6.35</v>
          </cell>
          <cell r="Z499">
            <v>1530635.06</v>
          </cell>
          <cell r="AB499">
            <v>5.6</v>
          </cell>
          <cell r="AC499">
            <v>366092.42</v>
          </cell>
          <cell r="AE499">
            <v>1.03</v>
          </cell>
          <cell r="AF499">
            <v>0.56000000000000005</v>
          </cell>
          <cell r="AG499">
            <v>0.65</v>
          </cell>
          <cell r="AH499">
            <v>144639.07999999999</v>
          </cell>
          <cell r="AJ499">
            <v>0.46</v>
          </cell>
          <cell r="AK499">
            <v>0.25</v>
          </cell>
          <cell r="AL499">
            <v>0.21</v>
          </cell>
          <cell r="AM499">
            <v>58902</v>
          </cell>
          <cell r="AO499">
            <v>33.130000000000003</v>
          </cell>
          <cell r="AP499">
            <v>12.73</v>
          </cell>
          <cell r="AQ499">
            <v>3.2</v>
          </cell>
          <cell r="AR499">
            <v>56795.66</v>
          </cell>
          <cell r="AT499">
            <v>0.46</v>
          </cell>
          <cell r="AU499">
            <v>0.45</v>
          </cell>
          <cell r="AV499">
            <v>0.52</v>
          </cell>
          <cell r="AW499">
            <v>101473.58</v>
          </cell>
          <cell r="AY499">
            <v>0.27</v>
          </cell>
          <cell r="AZ499">
            <v>0.15</v>
          </cell>
          <cell r="BA499">
            <v>0.17</v>
          </cell>
          <cell r="BB499">
            <v>34357.47</v>
          </cell>
          <cell r="BD499">
            <v>0.92</v>
          </cell>
          <cell r="BE499">
            <v>0.5</v>
          </cell>
          <cell r="BF499">
            <v>0.65</v>
          </cell>
          <cell r="BG499">
            <v>53043.75</v>
          </cell>
          <cell r="BI499">
            <v>0.46</v>
          </cell>
          <cell r="BJ499">
            <v>0.25</v>
          </cell>
          <cell r="BK499">
            <v>0.21</v>
          </cell>
          <cell r="BL499">
            <v>63419.28</v>
          </cell>
          <cell r="BN499">
            <v>0.69</v>
          </cell>
          <cell r="BO499">
            <v>0.37</v>
          </cell>
          <cell r="BP499">
            <v>0.43</v>
          </cell>
          <cell r="BQ499">
            <v>38181.25</v>
          </cell>
          <cell r="BS499">
            <v>0.46</v>
          </cell>
          <cell r="BT499">
            <v>0.25</v>
          </cell>
          <cell r="BU499">
            <v>0.21</v>
          </cell>
          <cell r="BV499">
            <v>98141</v>
          </cell>
          <cell r="BX499">
            <v>0.46</v>
          </cell>
          <cell r="BY499">
            <v>0.25</v>
          </cell>
          <cell r="BZ499">
            <v>0.21</v>
          </cell>
          <cell r="CA499">
            <v>85020.88</v>
          </cell>
          <cell r="CC499">
            <v>0.92</v>
          </cell>
          <cell r="CD499">
            <v>0.5</v>
          </cell>
          <cell r="CE499">
            <v>0.65</v>
          </cell>
          <cell r="CF499">
            <v>63652.5</v>
          </cell>
          <cell r="CH499">
            <v>2694353.93</v>
          </cell>
          <cell r="CJ499">
            <v>2637558.27</v>
          </cell>
        </row>
        <row r="500">
          <cell r="A500" t="str">
            <v>3009101600400</v>
          </cell>
          <cell r="B500" t="str">
            <v>LICK CREEK C C SCH DISTRICT 16</v>
          </cell>
          <cell r="C500" t="str">
            <v>UNION</v>
          </cell>
          <cell r="D500" t="str">
            <v>Elementary</v>
          </cell>
          <cell r="E500">
            <v>130</v>
          </cell>
          <cell r="G500">
            <v>51.5</v>
          </cell>
          <cell r="H500">
            <v>75</v>
          </cell>
          <cell r="I500">
            <v>75</v>
          </cell>
          <cell r="K500">
            <v>82.5</v>
          </cell>
          <cell r="L500">
            <v>79</v>
          </cell>
          <cell r="M500">
            <v>47.5</v>
          </cell>
          <cell r="N500">
            <v>0</v>
          </cell>
          <cell r="P500">
            <v>14.24901185770751</v>
          </cell>
          <cell r="Q500">
            <v>37.250988142292492</v>
          </cell>
          <cell r="R500">
            <v>20.750988142292492</v>
          </cell>
          <cell r="S500">
            <v>54.249011857707508</v>
          </cell>
          <cell r="T500">
            <v>0</v>
          </cell>
          <cell r="U500">
            <v>0</v>
          </cell>
          <cell r="W500">
            <v>2.81</v>
          </cell>
          <cell r="X500">
            <v>3.2</v>
          </cell>
          <cell r="Y500">
            <v>0</v>
          </cell>
          <cell r="Z500">
            <v>372662.07</v>
          </cell>
          <cell r="AB500">
            <v>1.2</v>
          </cell>
          <cell r="AC500">
            <v>74532.41</v>
          </cell>
          <cell r="AE500">
            <v>0.41</v>
          </cell>
          <cell r="AF500">
            <v>0.23</v>
          </cell>
          <cell r="AG500">
            <v>0</v>
          </cell>
          <cell r="AH500">
            <v>39684.480000000003</v>
          </cell>
          <cell r="AJ500">
            <v>0.18</v>
          </cell>
          <cell r="AK500">
            <v>0.1</v>
          </cell>
          <cell r="AL500">
            <v>0</v>
          </cell>
          <cell r="AM500">
            <v>17361.96</v>
          </cell>
          <cell r="AO500">
            <v>8.3000000000000007</v>
          </cell>
          <cell r="AP500">
            <v>1.7800000000000002</v>
          </cell>
          <cell r="AQ500">
            <v>0.92</v>
          </cell>
          <cell r="AR500">
            <v>12586.77</v>
          </cell>
          <cell r="AT500">
            <v>0.18</v>
          </cell>
          <cell r="AU500">
            <v>0.19</v>
          </cell>
          <cell r="AV500">
            <v>0</v>
          </cell>
          <cell r="AW500">
            <v>24888.42</v>
          </cell>
          <cell r="AY500">
            <v>0.11</v>
          </cell>
          <cell r="AZ500">
            <v>0.06</v>
          </cell>
          <cell r="BA500">
            <v>0</v>
          </cell>
          <cell r="BB500">
            <v>9899.61</v>
          </cell>
          <cell r="BD500">
            <v>0.36</v>
          </cell>
          <cell r="BE500">
            <v>0.21</v>
          </cell>
          <cell r="BF500">
            <v>0</v>
          </cell>
          <cell r="BG500">
            <v>14606.25</v>
          </cell>
          <cell r="BI500">
            <v>0.18</v>
          </cell>
          <cell r="BJ500">
            <v>0.1</v>
          </cell>
          <cell r="BK500">
            <v>0</v>
          </cell>
          <cell r="BL500">
            <v>19301.52</v>
          </cell>
          <cell r="BN500">
            <v>0.27</v>
          </cell>
          <cell r="BO500">
            <v>0.15</v>
          </cell>
          <cell r="BP500">
            <v>0</v>
          </cell>
          <cell r="BQ500">
            <v>10762.5</v>
          </cell>
          <cell r="BS500">
            <v>0.18</v>
          </cell>
          <cell r="BT500">
            <v>0.1</v>
          </cell>
          <cell r="BU500">
            <v>0</v>
          </cell>
          <cell r="BV500">
            <v>29869</v>
          </cell>
          <cell r="BX500">
            <v>0.18</v>
          </cell>
          <cell r="BY500">
            <v>0.1</v>
          </cell>
          <cell r="BZ500">
            <v>0</v>
          </cell>
          <cell r="CA500">
            <v>25875.919999999998</v>
          </cell>
          <cell r="CC500">
            <v>0.36</v>
          </cell>
          <cell r="CD500">
            <v>0.21</v>
          </cell>
          <cell r="CE500">
            <v>0</v>
          </cell>
          <cell r="CF500">
            <v>17527.5</v>
          </cell>
          <cell r="CH500">
            <v>669558.41</v>
          </cell>
          <cell r="CJ500">
            <v>656971.64</v>
          </cell>
        </row>
        <row r="501">
          <cell r="A501" t="str">
            <v>3009101702200</v>
          </cell>
          <cell r="B501" t="str">
            <v>COBDEN SCH UNIT DIST 17</v>
          </cell>
          <cell r="C501" t="str">
            <v>UNION</v>
          </cell>
          <cell r="D501" t="str">
            <v>Unit</v>
          </cell>
          <cell r="E501">
            <v>509.11</v>
          </cell>
          <cell r="G501">
            <v>112.32</v>
          </cell>
          <cell r="H501">
            <v>215.97</v>
          </cell>
          <cell r="I501">
            <v>394.13</v>
          </cell>
          <cell r="K501">
            <v>192.79999999999998</v>
          </cell>
          <cell r="L501">
            <v>190.14</v>
          </cell>
          <cell r="M501">
            <v>138.14999999999998</v>
          </cell>
          <cell r="N501">
            <v>178.16</v>
          </cell>
          <cell r="P501">
            <v>66.458310198440131</v>
          </cell>
          <cell r="Q501">
            <v>45.861689801559862</v>
          </cell>
          <cell r="R501">
            <v>127.78669207226777</v>
          </cell>
          <cell r="S501">
            <v>88.18330792773223</v>
          </cell>
          <cell r="T501">
            <v>105.41499772929215</v>
          </cell>
          <cell r="U501">
            <v>72.745002270707843</v>
          </cell>
          <cell r="W501">
            <v>6.72</v>
          </cell>
          <cell r="X501">
            <v>9.91</v>
          </cell>
          <cell r="Y501">
            <v>8.18</v>
          </cell>
          <cell r="Z501">
            <v>1610672.15</v>
          </cell>
          <cell r="AB501">
            <v>6.05</v>
          </cell>
          <cell r="AC501">
            <v>399381.21</v>
          </cell>
          <cell r="AE501">
            <v>0.96</v>
          </cell>
          <cell r="AF501">
            <v>0.69</v>
          </cell>
          <cell r="AG501">
            <v>0.89</v>
          </cell>
          <cell r="AH501">
            <v>165361.82</v>
          </cell>
          <cell r="AJ501">
            <v>0.42</v>
          </cell>
          <cell r="AK501">
            <v>0.3</v>
          </cell>
          <cell r="AL501">
            <v>0.28999999999999998</v>
          </cell>
          <cell r="AM501">
            <v>65189.51</v>
          </cell>
          <cell r="AO501">
            <v>35.069999999999993</v>
          </cell>
          <cell r="AP501">
            <v>12.45</v>
          </cell>
          <cell r="AQ501">
            <v>3.61</v>
          </cell>
          <cell r="AR501">
            <v>58991.519999999997</v>
          </cell>
          <cell r="AT501">
            <v>0.42</v>
          </cell>
          <cell r="AU501">
            <v>0.55000000000000004</v>
          </cell>
          <cell r="AV501">
            <v>0.71</v>
          </cell>
          <cell r="AW501">
            <v>120220.48</v>
          </cell>
          <cell r="AY501">
            <v>0.25</v>
          </cell>
          <cell r="AZ501">
            <v>0.18</v>
          </cell>
          <cell r="BA501">
            <v>0.23</v>
          </cell>
          <cell r="BB501">
            <v>38433.78</v>
          </cell>
          <cell r="BD501">
            <v>0.85</v>
          </cell>
          <cell r="BE501">
            <v>0.61</v>
          </cell>
          <cell r="BF501">
            <v>0.89</v>
          </cell>
          <cell r="BG501">
            <v>60218.75</v>
          </cell>
          <cell r="BI501">
            <v>0.42</v>
          </cell>
          <cell r="BJ501">
            <v>0.3</v>
          </cell>
          <cell r="BK501">
            <v>0.28999999999999998</v>
          </cell>
          <cell r="BL501">
            <v>69623.34</v>
          </cell>
          <cell r="BN501">
            <v>0.64</v>
          </cell>
          <cell r="BO501">
            <v>0.46</v>
          </cell>
          <cell r="BP501">
            <v>0.59</v>
          </cell>
          <cell r="BQ501">
            <v>43306.25</v>
          </cell>
          <cell r="BS501">
            <v>0.42</v>
          </cell>
          <cell r="BT501">
            <v>0.3</v>
          </cell>
          <cell r="BU501">
            <v>0.28999999999999998</v>
          </cell>
          <cell r="BV501">
            <v>107741.75</v>
          </cell>
          <cell r="BX501">
            <v>0.42</v>
          </cell>
          <cell r="BY501">
            <v>0.3</v>
          </cell>
          <cell r="BZ501">
            <v>0.28999999999999998</v>
          </cell>
          <cell r="CA501">
            <v>93338.14</v>
          </cell>
          <cell r="CC501">
            <v>0.85</v>
          </cell>
          <cell r="CD501">
            <v>0.61</v>
          </cell>
          <cell r="CE501">
            <v>0.89</v>
          </cell>
          <cell r="CF501">
            <v>72262.5</v>
          </cell>
          <cell r="CH501">
            <v>2904741.1999999993</v>
          </cell>
          <cell r="CJ501">
            <v>2845749.6799999992</v>
          </cell>
        </row>
        <row r="502">
          <cell r="A502" t="str">
            <v>3009103700400</v>
          </cell>
          <cell r="B502" t="str">
            <v>ANNA C C SCH DIST 37</v>
          </cell>
          <cell r="C502" t="str">
            <v>UNION</v>
          </cell>
          <cell r="D502" t="str">
            <v>Elementary</v>
          </cell>
          <cell r="E502">
            <v>677.22</v>
          </cell>
          <cell r="G502">
            <v>284.5</v>
          </cell>
          <cell r="H502">
            <v>382.14</v>
          </cell>
          <cell r="I502">
            <v>382.14</v>
          </cell>
          <cell r="K502">
            <v>445.73999999999995</v>
          </cell>
          <cell r="L502">
            <v>435.15999999999997</v>
          </cell>
          <cell r="M502">
            <v>231.48</v>
          </cell>
          <cell r="N502">
            <v>0</v>
          </cell>
          <cell r="P502">
            <v>160.46441857674307</v>
          </cell>
          <cell r="Q502">
            <v>124.03558142325693</v>
          </cell>
          <cell r="R502">
            <v>215.53558142325693</v>
          </cell>
          <cell r="S502">
            <v>166.60441857674306</v>
          </cell>
          <cell r="T502">
            <v>0</v>
          </cell>
          <cell r="U502">
            <v>0</v>
          </cell>
          <cell r="W502">
            <v>16.89</v>
          </cell>
          <cell r="X502">
            <v>17.440000000000001</v>
          </cell>
          <cell r="Y502">
            <v>0</v>
          </cell>
          <cell r="Z502">
            <v>2128700.31</v>
          </cell>
          <cell r="AB502">
            <v>6.86</v>
          </cell>
          <cell r="AC502">
            <v>425740.06</v>
          </cell>
          <cell r="AE502">
            <v>2.2200000000000002</v>
          </cell>
          <cell r="AF502">
            <v>1.1499999999999999</v>
          </cell>
          <cell r="AG502">
            <v>0</v>
          </cell>
          <cell r="AH502">
            <v>208963.59</v>
          </cell>
          <cell r="AJ502">
            <v>0.99</v>
          </cell>
          <cell r="AK502">
            <v>0.51</v>
          </cell>
          <cell r="AL502">
            <v>0</v>
          </cell>
          <cell r="AM502">
            <v>93010.5</v>
          </cell>
          <cell r="AO502">
            <v>46.949999999999996</v>
          </cell>
          <cell r="AP502">
            <v>14.059999999999999</v>
          </cell>
          <cell r="AQ502">
            <v>4.8</v>
          </cell>
          <cell r="AR502">
            <v>75816.7</v>
          </cell>
          <cell r="AT502">
            <v>0.99</v>
          </cell>
          <cell r="AU502">
            <v>0.92</v>
          </cell>
          <cell r="AV502">
            <v>0</v>
          </cell>
          <cell r="AW502">
            <v>128478.06</v>
          </cell>
          <cell r="AY502">
            <v>0.59</v>
          </cell>
          <cell r="AZ502">
            <v>0.3</v>
          </cell>
          <cell r="BA502">
            <v>0</v>
          </cell>
          <cell r="BB502">
            <v>51827.37</v>
          </cell>
          <cell r="BD502">
            <v>1.98</v>
          </cell>
          <cell r="BE502">
            <v>1.02</v>
          </cell>
          <cell r="BF502">
            <v>0</v>
          </cell>
          <cell r="BG502">
            <v>76875</v>
          </cell>
          <cell r="BI502">
            <v>0.99</v>
          </cell>
          <cell r="BJ502">
            <v>0.51</v>
          </cell>
          <cell r="BK502">
            <v>0</v>
          </cell>
          <cell r="BL502">
            <v>103401</v>
          </cell>
          <cell r="BN502">
            <v>1.48</v>
          </cell>
          <cell r="BO502">
            <v>0.77</v>
          </cell>
          <cell r="BP502">
            <v>0</v>
          </cell>
          <cell r="BQ502">
            <v>57656.25</v>
          </cell>
          <cell r="BS502">
            <v>0.99</v>
          </cell>
          <cell r="BT502">
            <v>0.51</v>
          </cell>
          <cell r="BU502">
            <v>0</v>
          </cell>
          <cell r="BV502">
            <v>160012.5</v>
          </cell>
          <cell r="BX502">
            <v>0.99</v>
          </cell>
          <cell r="BY502">
            <v>0.51</v>
          </cell>
          <cell r="BZ502">
            <v>0</v>
          </cell>
          <cell r="CA502">
            <v>138621</v>
          </cell>
          <cell r="CC502">
            <v>1.98</v>
          </cell>
          <cell r="CD502">
            <v>1.02</v>
          </cell>
          <cell r="CE502">
            <v>0</v>
          </cell>
          <cell r="CF502">
            <v>92250</v>
          </cell>
          <cell r="CH502">
            <v>3741352.3400000003</v>
          </cell>
          <cell r="CJ502">
            <v>3665535.64</v>
          </cell>
        </row>
        <row r="503">
          <cell r="A503" t="str">
            <v>3009104300400</v>
          </cell>
          <cell r="B503" t="str">
            <v>JONESBORO C C SCHOOL DIST 43</v>
          </cell>
          <cell r="C503" t="str">
            <v>UNION</v>
          </cell>
          <cell r="D503" t="str">
            <v>Elementary</v>
          </cell>
          <cell r="E503">
            <v>395.75</v>
          </cell>
          <cell r="G503">
            <v>165</v>
          </cell>
          <cell r="H503">
            <v>225.5</v>
          </cell>
          <cell r="I503">
            <v>225.5</v>
          </cell>
          <cell r="K503">
            <v>261.25</v>
          </cell>
          <cell r="L503">
            <v>256</v>
          </cell>
          <cell r="M503">
            <v>134.5</v>
          </cell>
          <cell r="N503">
            <v>0</v>
          </cell>
          <cell r="P503">
            <v>84.785915492957756</v>
          </cell>
          <cell r="Q503">
            <v>80.214084507042244</v>
          </cell>
          <cell r="R503">
            <v>115.87408450704226</v>
          </cell>
          <cell r="S503">
            <v>109.62591549295774</v>
          </cell>
          <cell r="T503">
            <v>0</v>
          </cell>
          <cell r="U503">
            <v>0</v>
          </cell>
          <cell r="W503">
            <v>9.66</v>
          </cell>
          <cell r="X503">
            <v>10.17</v>
          </cell>
          <cell r="Y503">
            <v>0</v>
          </cell>
          <cell r="Z503">
            <v>1229598.81</v>
          </cell>
          <cell r="AB503">
            <v>3.96</v>
          </cell>
          <cell r="AC503">
            <v>245919.76</v>
          </cell>
          <cell r="AE503">
            <v>1.3</v>
          </cell>
          <cell r="AF503">
            <v>0.67</v>
          </cell>
          <cell r="AG503">
            <v>0</v>
          </cell>
          <cell r="AH503">
            <v>122153.79</v>
          </cell>
          <cell r="AJ503">
            <v>0.57999999999999996</v>
          </cell>
          <cell r="AK503">
            <v>0.28999999999999998</v>
          </cell>
          <cell r="AL503">
            <v>0</v>
          </cell>
          <cell r="AM503">
            <v>53946.09</v>
          </cell>
          <cell r="AO503">
            <v>27.14</v>
          </cell>
          <cell r="AP503">
            <v>7.7899999999999983</v>
          </cell>
          <cell r="AQ503">
            <v>2.8</v>
          </cell>
          <cell r="AR503">
            <v>43431.95</v>
          </cell>
          <cell r="AT503">
            <v>0.57999999999999996</v>
          </cell>
          <cell r="AU503">
            <v>0.53</v>
          </cell>
          <cell r="AV503">
            <v>0</v>
          </cell>
          <cell r="AW503">
            <v>74665.259999999995</v>
          </cell>
          <cell r="AY503">
            <v>0.34</v>
          </cell>
          <cell r="AZ503">
            <v>0.17</v>
          </cell>
          <cell r="BA503">
            <v>0</v>
          </cell>
          <cell r="BB503">
            <v>29698.83</v>
          </cell>
          <cell r="BD503">
            <v>1.1599999999999999</v>
          </cell>
          <cell r="BE503">
            <v>0.59</v>
          </cell>
          <cell r="BF503">
            <v>0</v>
          </cell>
          <cell r="BG503">
            <v>44843.75</v>
          </cell>
          <cell r="BI503">
            <v>0.57999999999999996</v>
          </cell>
          <cell r="BJ503">
            <v>0.28999999999999998</v>
          </cell>
          <cell r="BK503">
            <v>0</v>
          </cell>
          <cell r="BL503">
            <v>59972.58</v>
          </cell>
          <cell r="BN503">
            <v>0.87</v>
          </cell>
          <cell r="BO503">
            <v>0.44</v>
          </cell>
          <cell r="BP503">
            <v>0</v>
          </cell>
          <cell r="BQ503">
            <v>33568.75</v>
          </cell>
          <cell r="BS503">
            <v>0.57999999999999996</v>
          </cell>
          <cell r="BT503">
            <v>0.28999999999999998</v>
          </cell>
          <cell r="BU503">
            <v>0</v>
          </cell>
          <cell r="BV503">
            <v>92807.25</v>
          </cell>
          <cell r="BX503">
            <v>0.57999999999999996</v>
          </cell>
          <cell r="BY503">
            <v>0.28999999999999998</v>
          </cell>
          <cell r="BZ503">
            <v>0</v>
          </cell>
          <cell r="CA503">
            <v>80400.179999999993</v>
          </cell>
          <cell r="CC503">
            <v>1.1599999999999999</v>
          </cell>
          <cell r="CD503">
            <v>0.59</v>
          </cell>
          <cell r="CE503">
            <v>0</v>
          </cell>
          <cell r="CF503">
            <v>53812.5</v>
          </cell>
          <cell r="CH503">
            <v>2164819.5000000005</v>
          </cell>
          <cell r="CJ503">
            <v>2121387.5500000003</v>
          </cell>
        </row>
        <row r="504">
          <cell r="A504" t="str">
            <v>3009106602200</v>
          </cell>
          <cell r="B504" t="str">
            <v>DONGOLA SCH UNIT DIST 66</v>
          </cell>
          <cell r="C504" t="str">
            <v>UNION</v>
          </cell>
          <cell r="D504" t="str">
            <v>Unit</v>
          </cell>
          <cell r="E504">
            <v>270</v>
          </cell>
          <cell r="G504">
            <v>80</v>
          </cell>
          <cell r="H504">
            <v>109</v>
          </cell>
          <cell r="I504">
            <v>187</v>
          </cell>
          <cell r="K504">
            <v>127</v>
          </cell>
          <cell r="L504">
            <v>124</v>
          </cell>
          <cell r="M504">
            <v>65</v>
          </cell>
          <cell r="N504">
            <v>78</v>
          </cell>
          <cell r="P504">
            <v>43.146067415730336</v>
          </cell>
          <cell r="Q504">
            <v>36.853932584269664</v>
          </cell>
          <cell r="R504">
            <v>58.786516853932582</v>
          </cell>
          <cell r="S504">
            <v>50.213483146067418</v>
          </cell>
          <cell r="T504">
            <v>42.067415730337075</v>
          </cell>
          <cell r="U504">
            <v>35.932584269662925</v>
          </cell>
          <cell r="W504">
            <v>4.71</v>
          </cell>
          <cell r="X504">
            <v>4.9400000000000004</v>
          </cell>
          <cell r="Y504">
            <v>3.54</v>
          </cell>
          <cell r="Z504">
            <v>849151.77</v>
          </cell>
          <cell r="AB504">
            <v>3.1</v>
          </cell>
          <cell r="AC504">
            <v>203259.89</v>
          </cell>
          <cell r="AE504">
            <v>0.63</v>
          </cell>
          <cell r="AF504">
            <v>0.32</v>
          </cell>
          <cell r="AG504">
            <v>0.39</v>
          </cell>
          <cell r="AH504">
            <v>86535.42</v>
          </cell>
          <cell r="AJ504">
            <v>0.28000000000000003</v>
          </cell>
          <cell r="AK504">
            <v>0.14000000000000001</v>
          </cell>
          <cell r="AL504">
            <v>0.13</v>
          </cell>
          <cell r="AM504">
            <v>35252.53</v>
          </cell>
          <cell r="AO504">
            <v>18.520000000000003</v>
          </cell>
          <cell r="AP504">
            <v>5.46</v>
          </cell>
          <cell r="AQ504">
            <v>1.91</v>
          </cell>
          <cell r="AR504">
            <v>29810.89</v>
          </cell>
          <cell r="AT504">
            <v>0.28000000000000003</v>
          </cell>
          <cell r="AU504">
            <v>0.26</v>
          </cell>
          <cell r="AV504">
            <v>0.31</v>
          </cell>
          <cell r="AW504">
            <v>60325.7</v>
          </cell>
          <cell r="AY504">
            <v>0.16</v>
          </cell>
          <cell r="AZ504">
            <v>0.08</v>
          </cell>
          <cell r="BA504">
            <v>0.1</v>
          </cell>
          <cell r="BB504">
            <v>19799.22</v>
          </cell>
          <cell r="BD504">
            <v>0.56000000000000005</v>
          </cell>
          <cell r="BE504">
            <v>0.28000000000000003</v>
          </cell>
          <cell r="BF504">
            <v>0.39</v>
          </cell>
          <cell r="BG504">
            <v>31518.75</v>
          </cell>
          <cell r="BI504">
            <v>0.28000000000000003</v>
          </cell>
          <cell r="BJ504">
            <v>0.14000000000000001</v>
          </cell>
          <cell r="BK504">
            <v>0.13</v>
          </cell>
          <cell r="BL504">
            <v>37913.699999999997</v>
          </cell>
          <cell r="BN504">
            <v>0.42</v>
          </cell>
          <cell r="BO504">
            <v>0.21</v>
          </cell>
          <cell r="BP504">
            <v>0.26</v>
          </cell>
          <cell r="BQ504">
            <v>22806.25</v>
          </cell>
          <cell r="BS504">
            <v>0.28000000000000003</v>
          </cell>
          <cell r="BT504">
            <v>0.14000000000000001</v>
          </cell>
          <cell r="BU504">
            <v>0.13</v>
          </cell>
          <cell r="BV504">
            <v>58671.25</v>
          </cell>
          <cell r="BX504">
            <v>0.28000000000000003</v>
          </cell>
          <cell r="BY504">
            <v>0.14000000000000001</v>
          </cell>
          <cell r="BZ504">
            <v>0.13</v>
          </cell>
          <cell r="CA504">
            <v>50827.7</v>
          </cell>
          <cell r="CC504">
            <v>0.56000000000000005</v>
          </cell>
          <cell r="CD504">
            <v>0.28000000000000003</v>
          </cell>
          <cell r="CE504">
            <v>0.39</v>
          </cell>
          <cell r="CF504">
            <v>37822.5</v>
          </cell>
          <cell r="CH504">
            <v>1523695.5699999998</v>
          </cell>
          <cell r="CJ504">
            <v>1493884.68</v>
          </cell>
        </row>
        <row r="505">
          <cell r="A505" t="str">
            <v>3009108101600</v>
          </cell>
          <cell r="B505" t="str">
            <v>ANNA JONESBORO COMM H S DIST 81</v>
          </cell>
          <cell r="C505" t="str">
            <v>UNION</v>
          </cell>
          <cell r="D505" t="str">
            <v>High School</v>
          </cell>
          <cell r="E505">
            <v>522.15</v>
          </cell>
          <cell r="G505">
            <v>0</v>
          </cell>
          <cell r="H505">
            <v>0</v>
          </cell>
          <cell r="I505">
            <v>522.15000000000009</v>
          </cell>
          <cell r="K505">
            <v>0</v>
          </cell>
          <cell r="L505">
            <v>0</v>
          </cell>
          <cell r="M505">
            <v>0</v>
          </cell>
          <cell r="N505">
            <v>522.15000000000009</v>
          </cell>
          <cell r="P505">
            <v>0</v>
          </cell>
          <cell r="Q505">
            <v>0</v>
          </cell>
          <cell r="R505">
            <v>0</v>
          </cell>
          <cell r="S505">
            <v>0</v>
          </cell>
          <cell r="T505">
            <v>224</v>
          </cell>
          <cell r="U505">
            <v>298.15000000000009</v>
          </cell>
          <cell r="W505">
            <v>0</v>
          </cell>
          <cell r="X505">
            <v>0</v>
          </cell>
          <cell r="Y505">
            <v>23.12</v>
          </cell>
          <cell r="Z505">
            <v>1637890.16</v>
          </cell>
          <cell r="AB505">
            <v>7.7</v>
          </cell>
          <cell r="AC505">
            <v>545908.79</v>
          </cell>
          <cell r="AE505">
            <v>0</v>
          </cell>
          <cell r="AF505">
            <v>0</v>
          </cell>
          <cell r="AG505">
            <v>2.61</v>
          </cell>
          <cell r="AH505">
            <v>184900.23</v>
          </cell>
          <cell r="AJ505">
            <v>0</v>
          </cell>
          <cell r="AK505">
            <v>0</v>
          </cell>
          <cell r="AL505">
            <v>0.87</v>
          </cell>
          <cell r="AM505">
            <v>61633.41</v>
          </cell>
          <cell r="AO505">
            <v>34.989999999999995</v>
          </cell>
          <cell r="AP505">
            <v>9.2100000000000009</v>
          </cell>
          <cell r="AQ505">
            <v>3.7</v>
          </cell>
          <cell r="AR505">
            <v>55032.959999999999</v>
          </cell>
          <cell r="AT505">
            <v>0</v>
          </cell>
          <cell r="AU505">
            <v>0</v>
          </cell>
          <cell r="AV505">
            <v>2.08</v>
          </cell>
          <cell r="AW505">
            <v>161046.07999999999</v>
          </cell>
          <cell r="AY505">
            <v>0</v>
          </cell>
          <cell r="AZ505">
            <v>0</v>
          </cell>
          <cell r="BA505">
            <v>0.69</v>
          </cell>
          <cell r="BB505">
            <v>40180.769999999997</v>
          </cell>
          <cell r="BD505">
            <v>0</v>
          </cell>
          <cell r="BE505">
            <v>0</v>
          </cell>
          <cell r="BF505">
            <v>2.61</v>
          </cell>
          <cell r="BG505">
            <v>66881.25</v>
          </cell>
          <cell r="BI505">
            <v>0</v>
          </cell>
          <cell r="BJ505">
            <v>0</v>
          </cell>
          <cell r="BK505">
            <v>0.87</v>
          </cell>
          <cell r="BL505">
            <v>59972.58</v>
          </cell>
          <cell r="BN505">
            <v>0</v>
          </cell>
          <cell r="BO505">
            <v>0</v>
          </cell>
          <cell r="BP505">
            <v>1.74</v>
          </cell>
          <cell r="BQ505">
            <v>44587.5</v>
          </cell>
          <cell r="BS505">
            <v>0</v>
          </cell>
          <cell r="BT505">
            <v>0</v>
          </cell>
          <cell r="BU505">
            <v>0.87</v>
          </cell>
          <cell r="BV505">
            <v>92807.25</v>
          </cell>
          <cell r="BX505">
            <v>0</v>
          </cell>
          <cell r="BY505">
            <v>0</v>
          </cell>
          <cell r="BZ505">
            <v>0.87</v>
          </cell>
          <cell r="CA505">
            <v>80400.179999999993</v>
          </cell>
          <cell r="CC505">
            <v>0</v>
          </cell>
          <cell r="CD505">
            <v>0</v>
          </cell>
          <cell r="CE505">
            <v>2.61</v>
          </cell>
          <cell r="CF505">
            <v>80257.5</v>
          </cell>
          <cell r="CH505">
            <v>3111498.6600000006</v>
          </cell>
          <cell r="CJ505">
            <v>3056465.7000000007</v>
          </cell>
        </row>
        <row r="506">
          <cell r="A506" t="str">
            <v>3009108402600</v>
          </cell>
          <cell r="B506" t="str">
            <v>SHAWNEE C U SCH DIST 84</v>
          </cell>
          <cell r="C506" t="str">
            <v>UNION</v>
          </cell>
          <cell r="D506" t="str">
            <v>Unit</v>
          </cell>
          <cell r="E506">
            <v>328.38</v>
          </cell>
          <cell r="G506">
            <v>92.49</v>
          </cell>
          <cell r="H506">
            <v>127.31</v>
          </cell>
          <cell r="I506">
            <v>233.14</v>
          </cell>
          <cell r="K506">
            <v>140.56</v>
          </cell>
          <cell r="L506">
            <v>137.81</v>
          </cell>
          <cell r="M506">
            <v>81.99</v>
          </cell>
          <cell r="N506">
            <v>105.83</v>
          </cell>
          <cell r="P506">
            <v>68.736234376439512</v>
          </cell>
          <cell r="Q506">
            <v>23.753765623560483</v>
          </cell>
          <cell r="R506">
            <v>94.613579829868257</v>
          </cell>
          <cell r="S506">
            <v>32.696420170131745</v>
          </cell>
          <cell r="T506">
            <v>78.650185793692231</v>
          </cell>
          <cell r="U506">
            <v>27.179814206307768</v>
          </cell>
          <cell r="W506">
            <v>5.77</v>
          </cell>
          <cell r="X506">
            <v>6.03</v>
          </cell>
          <cell r="Y506">
            <v>5.01</v>
          </cell>
          <cell r="Z506">
            <v>1086606.03</v>
          </cell>
          <cell r="AB506">
            <v>4.0199999999999996</v>
          </cell>
          <cell r="AC506">
            <v>264632.49</v>
          </cell>
          <cell r="AE506">
            <v>0.7</v>
          </cell>
          <cell r="AF506">
            <v>0.4</v>
          </cell>
          <cell r="AG506">
            <v>0.52</v>
          </cell>
          <cell r="AH506">
            <v>105046.06</v>
          </cell>
          <cell r="AJ506">
            <v>0.31</v>
          </cell>
          <cell r="AK506">
            <v>0.18</v>
          </cell>
          <cell r="AL506">
            <v>0.17</v>
          </cell>
          <cell r="AM506">
            <v>42426.74</v>
          </cell>
          <cell r="AO506">
            <v>23.53</v>
          </cell>
          <cell r="AP506">
            <v>8.27</v>
          </cell>
          <cell r="AQ506">
            <v>2.3199999999999998</v>
          </cell>
          <cell r="AR506">
            <v>39431.06</v>
          </cell>
          <cell r="AT506">
            <v>0.31</v>
          </cell>
          <cell r="AU506">
            <v>0.32</v>
          </cell>
          <cell r="AV506">
            <v>0.42</v>
          </cell>
          <cell r="AW506">
            <v>74896.5</v>
          </cell>
          <cell r="AY506">
            <v>0.18</v>
          </cell>
          <cell r="AZ506">
            <v>0.1</v>
          </cell>
          <cell r="BA506">
            <v>0.14000000000000001</v>
          </cell>
          <cell r="BB506">
            <v>24457.86</v>
          </cell>
          <cell r="BD506">
            <v>0.62</v>
          </cell>
          <cell r="BE506">
            <v>0.36</v>
          </cell>
          <cell r="BF506">
            <v>0.52</v>
          </cell>
          <cell r="BG506">
            <v>38437.5</v>
          </cell>
          <cell r="BI506">
            <v>0.31</v>
          </cell>
          <cell r="BJ506">
            <v>0.18</v>
          </cell>
          <cell r="BK506">
            <v>0.17</v>
          </cell>
          <cell r="BL506">
            <v>45496.44</v>
          </cell>
          <cell r="BN506">
            <v>0.46</v>
          </cell>
          <cell r="BO506">
            <v>0.27</v>
          </cell>
          <cell r="BP506">
            <v>0.35</v>
          </cell>
          <cell r="BQ506">
            <v>27675</v>
          </cell>
          <cell r="BS506">
            <v>0.31</v>
          </cell>
          <cell r="BT506">
            <v>0.18</v>
          </cell>
          <cell r="BU506">
            <v>0.17</v>
          </cell>
          <cell r="BV506">
            <v>70405.5</v>
          </cell>
          <cell r="BX506">
            <v>0.31</v>
          </cell>
          <cell r="BY506">
            <v>0.18</v>
          </cell>
          <cell r="BZ506">
            <v>0.17</v>
          </cell>
          <cell r="CA506">
            <v>60993.24</v>
          </cell>
          <cell r="CC506">
            <v>0.62</v>
          </cell>
          <cell r="CD506">
            <v>0.36</v>
          </cell>
          <cell r="CE506">
            <v>0.52</v>
          </cell>
          <cell r="CF506">
            <v>46125</v>
          </cell>
          <cell r="CH506">
            <v>1926629.4200000002</v>
          </cell>
          <cell r="CJ506">
            <v>1887198.36</v>
          </cell>
        </row>
        <row r="507">
          <cell r="A507" t="str">
            <v>3104504602200</v>
          </cell>
          <cell r="B507" t="str">
            <v>SCHOOL DISTRICT 46</v>
          </cell>
          <cell r="C507" t="str">
            <v>KANE</v>
          </cell>
          <cell r="D507" t="str">
            <v>Unit</v>
          </cell>
          <cell r="E507">
            <v>38090.959999999999</v>
          </cell>
          <cell r="G507">
            <v>10748.81</v>
          </cell>
          <cell r="H507">
            <v>14922.49</v>
          </cell>
          <cell r="I507">
            <v>27067.15</v>
          </cell>
          <cell r="K507">
            <v>16998.97</v>
          </cell>
          <cell r="L507">
            <v>16723.97</v>
          </cell>
          <cell r="M507">
            <v>8947.33</v>
          </cell>
          <cell r="N507">
            <v>12144.66</v>
          </cell>
          <cell r="P507">
            <v>5981.5474111988697</v>
          </cell>
          <cell r="Q507">
            <v>4767.2625888011298</v>
          </cell>
          <cell r="R507">
            <v>8304.1361255935317</v>
          </cell>
          <cell r="S507">
            <v>6618.3538744064681</v>
          </cell>
          <cell r="T507">
            <v>6758.3164632075977</v>
          </cell>
          <cell r="U507">
            <v>5386.3435367924021</v>
          </cell>
          <cell r="W507">
            <v>637.13</v>
          </cell>
          <cell r="X507">
            <v>679.94</v>
          </cell>
          <cell r="Y507">
            <v>553.36</v>
          </cell>
          <cell r="Z507">
            <v>120869241.97</v>
          </cell>
          <cell r="AB507">
            <v>447.84</v>
          </cell>
          <cell r="AC507">
            <v>29399432.66</v>
          </cell>
          <cell r="AE507">
            <v>84.99</v>
          </cell>
          <cell r="AF507">
            <v>44.73</v>
          </cell>
          <cell r="AG507">
            <v>60.72</v>
          </cell>
          <cell r="AH507">
            <v>12345135</v>
          </cell>
          <cell r="AJ507">
            <v>37.770000000000003</v>
          </cell>
          <cell r="AK507">
            <v>19.88</v>
          </cell>
          <cell r="AL507">
            <v>20.239999999999998</v>
          </cell>
          <cell r="AM507">
            <v>5008565.87</v>
          </cell>
          <cell r="AO507">
            <v>2637.37</v>
          </cell>
          <cell r="AP507">
            <v>1105.46</v>
          </cell>
          <cell r="AQ507">
            <v>270.14</v>
          </cell>
          <cell r="AR507">
            <v>4639607.8499999996</v>
          </cell>
          <cell r="AT507">
            <v>37.770000000000003</v>
          </cell>
          <cell r="AU507">
            <v>35.78</v>
          </cell>
          <cell r="AV507">
            <v>48.57</v>
          </cell>
          <cell r="AW507">
            <v>8707995.1199999992</v>
          </cell>
          <cell r="AY507">
            <v>22.66</v>
          </cell>
          <cell r="AZ507">
            <v>11.92</v>
          </cell>
          <cell r="BA507">
            <v>16.190000000000001</v>
          </cell>
          <cell r="BB507">
            <v>2956489.41</v>
          </cell>
          <cell r="BD507">
            <v>75.55</v>
          </cell>
          <cell r="BE507">
            <v>39.76</v>
          </cell>
          <cell r="BF507">
            <v>60.72</v>
          </cell>
          <cell r="BG507">
            <v>4510768.75</v>
          </cell>
          <cell r="BI507">
            <v>37.770000000000003</v>
          </cell>
          <cell r="BJ507">
            <v>19.88</v>
          </cell>
          <cell r="BK507">
            <v>20.239999999999998</v>
          </cell>
          <cell r="BL507">
            <v>5369269.2599999998</v>
          </cell>
          <cell r="BN507">
            <v>56.66</v>
          </cell>
          <cell r="BO507">
            <v>29.82</v>
          </cell>
          <cell r="BP507">
            <v>40.479999999999997</v>
          </cell>
          <cell r="BQ507">
            <v>3253350</v>
          </cell>
          <cell r="BS507">
            <v>37.770000000000003</v>
          </cell>
          <cell r="BT507">
            <v>19.88</v>
          </cell>
          <cell r="BU507">
            <v>20.239999999999998</v>
          </cell>
          <cell r="BV507">
            <v>8308915.75</v>
          </cell>
          <cell r="BX507">
            <v>37.770000000000003</v>
          </cell>
          <cell r="BY507">
            <v>19.88</v>
          </cell>
          <cell r="BZ507">
            <v>20.239999999999998</v>
          </cell>
          <cell r="CA507">
            <v>7198126.46</v>
          </cell>
          <cell r="CC507">
            <v>75.55</v>
          </cell>
          <cell r="CD507">
            <v>39.76</v>
          </cell>
          <cell r="CE507">
            <v>60.72</v>
          </cell>
          <cell r="CF507">
            <v>5412922.5</v>
          </cell>
          <cell r="CH507">
            <v>217979820.59999999</v>
          </cell>
          <cell r="CJ507">
            <v>213340212.75</v>
          </cell>
        </row>
        <row r="508">
          <cell r="A508" t="str">
            <v>3104510102200</v>
          </cell>
          <cell r="B508" t="str">
            <v>BATAVIA UNIT SCHOOL DIST 101</v>
          </cell>
          <cell r="C508" t="str">
            <v>KANE</v>
          </cell>
          <cell r="D508" t="str">
            <v>Unit</v>
          </cell>
          <cell r="E508">
            <v>5710.54</v>
          </cell>
          <cell r="G508">
            <v>1329.1599999999999</v>
          </cell>
          <cell r="H508">
            <v>2381.15</v>
          </cell>
          <cell r="I508">
            <v>4349.47</v>
          </cell>
          <cell r="K508">
            <v>2234.9</v>
          </cell>
          <cell r="L508">
            <v>2202.9899999999998</v>
          </cell>
          <cell r="M508">
            <v>1507.3200000000002</v>
          </cell>
          <cell r="N508">
            <v>1968.3200000000002</v>
          </cell>
          <cell r="P508">
            <v>263.86680287322815</v>
          </cell>
          <cell r="Q508">
            <v>1065.2931971267717</v>
          </cell>
          <cell r="R508">
            <v>472.70940869540715</v>
          </cell>
          <cell r="S508">
            <v>1908.440591304593</v>
          </cell>
          <cell r="T508">
            <v>390.75378843136457</v>
          </cell>
          <cell r="U508">
            <v>1577.5662115686355</v>
          </cell>
          <cell r="W508">
            <v>70.849999999999994</v>
          </cell>
          <cell r="X508">
            <v>99.97</v>
          </cell>
          <cell r="Y508">
            <v>82.64</v>
          </cell>
          <cell r="Z508">
            <v>16446501.26</v>
          </cell>
          <cell r="AB508">
            <v>61.7</v>
          </cell>
          <cell r="AC508">
            <v>4069700.5</v>
          </cell>
          <cell r="AE508">
            <v>11.17</v>
          </cell>
          <cell r="AF508">
            <v>7.53</v>
          </cell>
          <cell r="AG508">
            <v>9.84</v>
          </cell>
          <cell r="AH508">
            <v>1856626.02</v>
          </cell>
          <cell r="AJ508">
            <v>4.96</v>
          </cell>
          <cell r="AK508">
            <v>3.34</v>
          </cell>
          <cell r="AL508">
            <v>3.28</v>
          </cell>
          <cell r="AM508">
            <v>747023.14</v>
          </cell>
          <cell r="AO508">
            <v>362.86999999999989</v>
          </cell>
          <cell r="AP508">
            <v>76.47999999999999</v>
          </cell>
          <cell r="AQ508">
            <v>40.5</v>
          </cell>
          <cell r="AR508">
            <v>548801.76</v>
          </cell>
          <cell r="AT508">
            <v>4.96</v>
          </cell>
          <cell r="AU508">
            <v>6.02</v>
          </cell>
          <cell r="AV508">
            <v>7.87</v>
          </cell>
          <cell r="AW508">
            <v>1347923.3</v>
          </cell>
          <cell r="AY508">
            <v>2.97</v>
          </cell>
          <cell r="AZ508">
            <v>2</v>
          </cell>
          <cell r="BA508">
            <v>2.62</v>
          </cell>
          <cell r="BB508">
            <v>441988.47</v>
          </cell>
          <cell r="BD508">
            <v>9.93</v>
          </cell>
          <cell r="BE508">
            <v>6.69</v>
          </cell>
          <cell r="BF508">
            <v>9.84</v>
          </cell>
          <cell r="BG508">
            <v>678037.5</v>
          </cell>
          <cell r="BI508">
            <v>4.96</v>
          </cell>
          <cell r="BJ508">
            <v>3.34</v>
          </cell>
          <cell r="BK508">
            <v>3.28</v>
          </cell>
          <cell r="BL508">
            <v>798255.72</v>
          </cell>
          <cell r="BN508">
            <v>7.44</v>
          </cell>
          <cell r="BO508">
            <v>5.0199999999999996</v>
          </cell>
          <cell r="BP508">
            <v>6.56</v>
          </cell>
          <cell r="BQ508">
            <v>487387.5</v>
          </cell>
          <cell r="BS508">
            <v>4.96</v>
          </cell>
          <cell r="BT508">
            <v>3.34</v>
          </cell>
          <cell r="BU508">
            <v>3.28</v>
          </cell>
          <cell r="BV508">
            <v>1235296.5</v>
          </cell>
          <cell r="BX508">
            <v>4.96</v>
          </cell>
          <cell r="BY508">
            <v>3.34</v>
          </cell>
          <cell r="BZ508">
            <v>3.28</v>
          </cell>
          <cell r="CA508">
            <v>1070154.1200000001</v>
          </cell>
          <cell r="CC508">
            <v>9.93</v>
          </cell>
          <cell r="CD508">
            <v>6.69</v>
          </cell>
          <cell r="CE508">
            <v>9.84</v>
          </cell>
          <cell r="CF508">
            <v>813645</v>
          </cell>
          <cell r="CH508">
            <v>30541340.789999999</v>
          </cell>
          <cell r="CJ508">
            <v>29992539.029999997</v>
          </cell>
        </row>
        <row r="509">
          <cell r="A509" t="str">
            <v>3104512902200</v>
          </cell>
          <cell r="B509" t="str">
            <v>AURORA WEST UNIT SCHOOL DIST 129</v>
          </cell>
          <cell r="C509" t="str">
            <v>KANE</v>
          </cell>
          <cell r="D509" t="str">
            <v>Unit</v>
          </cell>
          <cell r="E509">
            <v>12032.29</v>
          </cell>
          <cell r="G509">
            <v>3355.24</v>
          </cell>
          <cell r="H509">
            <v>4735.1499999999996</v>
          </cell>
          <cell r="I509">
            <v>8605.14</v>
          </cell>
          <cell r="K509">
            <v>5322.3099999999995</v>
          </cell>
          <cell r="L509">
            <v>5250.4</v>
          </cell>
          <cell r="M509">
            <v>2839.99</v>
          </cell>
          <cell r="N509">
            <v>3869.99</v>
          </cell>
          <cell r="P509">
            <v>1988.6739685528387</v>
          </cell>
          <cell r="Q509">
            <v>1366.5660314471611</v>
          </cell>
          <cell r="R509">
            <v>2806.5561754726855</v>
          </cell>
          <cell r="S509">
            <v>1928.5938245273142</v>
          </cell>
          <cell r="T509">
            <v>2293.7698559744758</v>
          </cell>
          <cell r="U509">
            <v>1576.220144025524</v>
          </cell>
          <cell r="W509">
            <v>200.9</v>
          </cell>
          <cell r="X509">
            <v>217.47</v>
          </cell>
          <cell r="Y509">
            <v>177.73</v>
          </cell>
          <cell r="Z509">
            <v>38532794.979999997</v>
          </cell>
          <cell r="AB509">
            <v>142.91</v>
          </cell>
          <cell r="AC509">
            <v>9384929.4800000004</v>
          </cell>
          <cell r="AE509">
            <v>26.61</v>
          </cell>
          <cell r="AF509">
            <v>14.19</v>
          </cell>
          <cell r="AG509">
            <v>19.34</v>
          </cell>
          <cell r="AH509">
            <v>3899989.22</v>
          </cell>
          <cell r="AJ509">
            <v>11.82</v>
          </cell>
          <cell r="AK509">
            <v>6.31</v>
          </cell>
          <cell r="AL509">
            <v>6.44</v>
          </cell>
          <cell r="AM509">
            <v>1580415.83</v>
          </cell>
          <cell r="AO509">
            <v>839.74000000000012</v>
          </cell>
          <cell r="AP509">
            <v>341.16999999999996</v>
          </cell>
          <cell r="AQ509">
            <v>85.33</v>
          </cell>
          <cell r="AR509">
            <v>1463901.08</v>
          </cell>
          <cell r="AT509">
            <v>11.82</v>
          </cell>
          <cell r="AU509">
            <v>11.35</v>
          </cell>
          <cell r="AV509">
            <v>15.47</v>
          </cell>
          <cell r="AW509">
            <v>2756333.44</v>
          </cell>
          <cell r="AY509">
            <v>7.09</v>
          </cell>
          <cell r="AZ509">
            <v>3.78</v>
          </cell>
          <cell r="BA509">
            <v>5.15</v>
          </cell>
          <cell r="BB509">
            <v>932892.66</v>
          </cell>
          <cell r="BD509">
            <v>23.65</v>
          </cell>
          <cell r="BE509">
            <v>12.62</v>
          </cell>
          <cell r="BF509">
            <v>19.34</v>
          </cell>
          <cell r="BG509">
            <v>1425006.25</v>
          </cell>
          <cell r="BI509">
            <v>11.82</v>
          </cell>
          <cell r="BJ509">
            <v>6.31</v>
          </cell>
          <cell r="BK509">
            <v>6.44</v>
          </cell>
          <cell r="BL509">
            <v>1693708.38</v>
          </cell>
          <cell r="BN509">
            <v>17.739999999999998</v>
          </cell>
          <cell r="BO509">
            <v>9.4600000000000009</v>
          </cell>
          <cell r="BP509">
            <v>12.89</v>
          </cell>
          <cell r="BQ509">
            <v>1027306.25</v>
          </cell>
          <cell r="BS509">
            <v>11.82</v>
          </cell>
          <cell r="BT509">
            <v>6.31</v>
          </cell>
          <cell r="BU509">
            <v>6.44</v>
          </cell>
          <cell r="BV509">
            <v>2621004.75</v>
          </cell>
          <cell r="BX509">
            <v>11.82</v>
          </cell>
          <cell r="BY509">
            <v>6.31</v>
          </cell>
          <cell r="BZ509">
            <v>6.44</v>
          </cell>
          <cell r="CA509">
            <v>2270611.98</v>
          </cell>
          <cell r="CC509">
            <v>23.65</v>
          </cell>
          <cell r="CD509">
            <v>12.62</v>
          </cell>
          <cell r="CE509">
            <v>19.34</v>
          </cell>
          <cell r="CF509">
            <v>1710007.5</v>
          </cell>
          <cell r="CH509">
            <v>69298901.799999982</v>
          </cell>
          <cell r="CJ509">
            <v>67835000.719999984</v>
          </cell>
        </row>
        <row r="510">
          <cell r="A510" t="str">
            <v>3104513102200</v>
          </cell>
          <cell r="B510" t="str">
            <v>AURORA EAST UNIT SCHOOL DIST 131</v>
          </cell>
          <cell r="C510" t="str">
            <v>KANE</v>
          </cell>
          <cell r="D510" t="str">
            <v>Unit</v>
          </cell>
          <cell r="E510">
            <v>13863.28</v>
          </cell>
          <cell r="G510">
            <v>4335.3999999999996</v>
          </cell>
          <cell r="H510">
            <v>5553.16</v>
          </cell>
          <cell r="I510">
            <v>9447.9699999999993</v>
          </cell>
          <cell r="K510">
            <v>6711.8099999999995</v>
          </cell>
          <cell r="L510">
            <v>6631.9</v>
          </cell>
          <cell r="M510">
            <v>3256.66</v>
          </cell>
          <cell r="N510">
            <v>3894.8099999999995</v>
          </cell>
          <cell r="P510">
            <v>3851.2089278601675</v>
          </cell>
          <cell r="Q510">
            <v>484.19107213983216</v>
          </cell>
          <cell r="R510">
            <v>4932.9656709498477</v>
          </cell>
          <cell r="S510">
            <v>620.19432905015219</v>
          </cell>
          <cell r="T510">
            <v>3459.8254011899844</v>
          </cell>
          <cell r="U510">
            <v>434.98459881001509</v>
          </cell>
          <cell r="W510">
            <v>280.95</v>
          </cell>
          <cell r="X510">
            <v>271.45</v>
          </cell>
          <cell r="Y510">
            <v>190.39</v>
          </cell>
          <cell r="Z510">
            <v>47740465.57</v>
          </cell>
          <cell r="AB510">
            <v>173.93</v>
          </cell>
          <cell r="AC510">
            <v>11346016.689999999</v>
          </cell>
          <cell r="AE510">
            <v>33.549999999999997</v>
          </cell>
          <cell r="AF510">
            <v>16.28</v>
          </cell>
          <cell r="AG510">
            <v>19.47</v>
          </cell>
          <cell r="AH510">
            <v>4469122.0199999996</v>
          </cell>
          <cell r="AJ510">
            <v>14.91</v>
          </cell>
          <cell r="AK510">
            <v>7.23</v>
          </cell>
          <cell r="AL510">
            <v>6.49</v>
          </cell>
          <cell r="AM510">
            <v>1832606.05</v>
          </cell>
          <cell r="AO510">
            <v>1033.1200000000001</v>
          </cell>
          <cell r="AP510">
            <v>572.76</v>
          </cell>
          <cell r="AQ510">
            <v>98.32</v>
          </cell>
          <cell r="AR510">
            <v>1982276.47</v>
          </cell>
          <cell r="AT510">
            <v>14.91</v>
          </cell>
          <cell r="AU510">
            <v>13.02</v>
          </cell>
          <cell r="AV510">
            <v>15.57</v>
          </cell>
          <cell r="AW510">
            <v>3084262.2</v>
          </cell>
          <cell r="AY510">
            <v>8.94</v>
          </cell>
          <cell r="AZ510">
            <v>4.34</v>
          </cell>
          <cell r="BA510">
            <v>5.19</v>
          </cell>
          <cell r="BB510">
            <v>1075563.51</v>
          </cell>
          <cell r="BD510">
            <v>29.83</v>
          </cell>
          <cell r="BE510">
            <v>14.47</v>
          </cell>
          <cell r="BF510">
            <v>19.47</v>
          </cell>
          <cell r="BG510">
            <v>1634106.25</v>
          </cell>
          <cell r="BI510">
            <v>14.91</v>
          </cell>
          <cell r="BJ510">
            <v>7.23</v>
          </cell>
          <cell r="BK510">
            <v>6.49</v>
          </cell>
          <cell r="BL510">
            <v>1973580.42</v>
          </cell>
          <cell r="BN510">
            <v>22.37</v>
          </cell>
          <cell r="BO510">
            <v>10.85</v>
          </cell>
          <cell r="BP510">
            <v>12.98</v>
          </cell>
          <cell r="BQ510">
            <v>1183875</v>
          </cell>
          <cell r="BS510">
            <v>14.91</v>
          </cell>
          <cell r="BT510">
            <v>7.23</v>
          </cell>
          <cell r="BU510">
            <v>6.49</v>
          </cell>
          <cell r="BV510">
            <v>3054105.25</v>
          </cell>
          <cell r="BX510">
            <v>14.91</v>
          </cell>
          <cell r="BY510">
            <v>7.23</v>
          </cell>
          <cell r="BZ510">
            <v>6.49</v>
          </cell>
          <cell r="CA510">
            <v>2645812.8199999998</v>
          </cell>
          <cell r="CC510">
            <v>29.83</v>
          </cell>
          <cell r="CD510">
            <v>14.47</v>
          </cell>
          <cell r="CE510">
            <v>19.47</v>
          </cell>
          <cell r="CF510">
            <v>1960927.5</v>
          </cell>
          <cell r="CH510">
            <v>83982719.75</v>
          </cell>
          <cell r="CJ510">
            <v>82000443.280000001</v>
          </cell>
        </row>
        <row r="511">
          <cell r="A511" t="str">
            <v>3104530002600</v>
          </cell>
          <cell r="B511" t="str">
            <v>COMM UNIT SCH DIST 300</v>
          </cell>
          <cell r="C511" t="str">
            <v>KANE</v>
          </cell>
          <cell r="D511" t="str">
            <v>Unit</v>
          </cell>
          <cell r="E511">
            <v>20560.25</v>
          </cell>
          <cell r="G511">
            <v>5978.25</v>
          </cell>
          <cell r="H511">
            <v>7995</v>
          </cell>
          <cell r="I511">
            <v>14455</v>
          </cell>
          <cell r="K511">
            <v>9286.75</v>
          </cell>
          <cell r="L511">
            <v>9159.75</v>
          </cell>
          <cell r="M511">
            <v>4813.5</v>
          </cell>
          <cell r="N511">
            <v>6460</v>
          </cell>
          <cell r="P511">
            <v>2291.4442881088421</v>
          </cell>
          <cell r="Q511">
            <v>3686.8057118911579</v>
          </cell>
          <cell r="R511">
            <v>3064.4581747886409</v>
          </cell>
          <cell r="S511">
            <v>4930.5418252113595</v>
          </cell>
          <cell r="T511">
            <v>2476.0975371025165</v>
          </cell>
          <cell r="U511">
            <v>3983.9024628974835</v>
          </cell>
          <cell r="W511">
            <v>337.1</v>
          </cell>
          <cell r="X511">
            <v>350.44</v>
          </cell>
          <cell r="Y511">
            <v>283.16000000000003</v>
          </cell>
          <cell r="Z511">
            <v>62692196.659999996</v>
          </cell>
          <cell r="AB511">
            <v>231.88</v>
          </cell>
          <cell r="AC511">
            <v>15212424.51</v>
          </cell>
          <cell r="AE511">
            <v>46.43</v>
          </cell>
          <cell r="AF511">
            <v>24.06</v>
          </cell>
          <cell r="AG511">
            <v>32.299999999999997</v>
          </cell>
          <cell r="AH511">
            <v>6659102.3300000001</v>
          </cell>
          <cell r="AJ511">
            <v>20.63</v>
          </cell>
          <cell r="AK511">
            <v>10.69</v>
          </cell>
          <cell r="AL511">
            <v>10.76</v>
          </cell>
          <cell r="AM511">
            <v>2704329.92</v>
          </cell>
          <cell r="AO511">
            <v>1374.8500000000001</v>
          </cell>
          <cell r="AP511">
            <v>449.27</v>
          </cell>
          <cell r="AQ511">
            <v>145.81</v>
          </cell>
          <cell r="AR511">
            <v>2267914.29</v>
          </cell>
          <cell r="AT511">
            <v>20.63</v>
          </cell>
          <cell r="AU511">
            <v>19.25</v>
          </cell>
          <cell r="AV511">
            <v>25.84</v>
          </cell>
          <cell r="AW511">
            <v>4683255.92</v>
          </cell>
          <cell r="AY511">
            <v>12.38</v>
          </cell>
          <cell r="AZ511">
            <v>6.41</v>
          </cell>
          <cell r="BA511">
            <v>8.61</v>
          </cell>
          <cell r="BB511">
            <v>1595584.2</v>
          </cell>
          <cell r="BD511">
            <v>41.27</v>
          </cell>
          <cell r="BE511">
            <v>21.39</v>
          </cell>
          <cell r="BF511">
            <v>32.299999999999997</v>
          </cell>
          <cell r="BG511">
            <v>2433350</v>
          </cell>
          <cell r="BI511">
            <v>20.63</v>
          </cell>
          <cell r="BJ511">
            <v>10.69</v>
          </cell>
          <cell r="BK511">
            <v>10.76</v>
          </cell>
          <cell r="BL511">
            <v>2900742.72</v>
          </cell>
          <cell r="BN511">
            <v>30.95</v>
          </cell>
          <cell r="BO511">
            <v>16.04</v>
          </cell>
          <cell r="BP511">
            <v>21.53</v>
          </cell>
          <cell r="BQ511">
            <v>1755825</v>
          </cell>
          <cell r="BS511">
            <v>20.63</v>
          </cell>
          <cell r="BT511">
            <v>10.69</v>
          </cell>
          <cell r="BU511">
            <v>10.76</v>
          </cell>
          <cell r="BV511">
            <v>4488884</v>
          </cell>
          <cell r="BX511">
            <v>20.63</v>
          </cell>
          <cell r="BY511">
            <v>10.69</v>
          </cell>
          <cell r="BZ511">
            <v>10.76</v>
          </cell>
          <cell r="CA511">
            <v>3888781.12</v>
          </cell>
          <cell r="CC511">
            <v>41.27</v>
          </cell>
          <cell r="CD511">
            <v>21.39</v>
          </cell>
          <cell r="CE511">
            <v>32.299999999999997</v>
          </cell>
          <cell r="CF511">
            <v>2920020</v>
          </cell>
          <cell r="CH511">
            <v>114202410.67000002</v>
          </cell>
          <cell r="CJ511">
            <v>111934496.38000001</v>
          </cell>
        </row>
        <row r="512">
          <cell r="A512" t="str">
            <v>3104530102600</v>
          </cell>
          <cell r="B512" t="str">
            <v>CENTRAL COMM UNIT SCH DIST 301</v>
          </cell>
          <cell r="C512" t="str">
            <v>KANE</v>
          </cell>
          <cell r="D512" t="str">
            <v>Unit</v>
          </cell>
          <cell r="E512">
            <v>4150</v>
          </cell>
          <cell r="G512">
            <v>1381</v>
          </cell>
          <cell r="H512">
            <v>1645</v>
          </cell>
          <cell r="I512">
            <v>2739.5</v>
          </cell>
          <cell r="K512">
            <v>2066.5</v>
          </cell>
          <cell r="L512">
            <v>2037</v>
          </cell>
          <cell r="M512">
            <v>989</v>
          </cell>
          <cell r="N512">
            <v>1094.5</v>
          </cell>
          <cell r="P512">
            <v>178.30166241960927</v>
          </cell>
          <cell r="Q512">
            <v>1202.6983375803907</v>
          </cell>
          <cell r="R512">
            <v>212.38684625652229</v>
          </cell>
          <cell r="S512">
            <v>1432.6131537434776</v>
          </cell>
          <cell r="T512">
            <v>141.31149132386847</v>
          </cell>
          <cell r="U512">
            <v>953.18850867613151</v>
          </cell>
          <cell r="W512">
            <v>72.02</v>
          </cell>
          <cell r="X512">
            <v>67.92</v>
          </cell>
          <cell r="Y512">
            <v>45.19</v>
          </cell>
          <cell r="Z512">
            <v>11878654.75</v>
          </cell>
          <cell r="AB512">
            <v>43.04</v>
          </cell>
          <cell r="AC512">
            <v>2802476.92</v>
          </cell>
          <cell r="AE512">
            <v>10.33</v>
          </cell>
          <cell r="AF512">
            <v>4.9400000000000004</v>
          </cell>
          <cell r="AG512">
            <v>5.47</v>
          </cell>
          <cell r="AH512">
            <v>1334358.1000000001</v>
          </cell>
          <cell r="AJ512">
            <v>4.59</v>
          </cell>
          <cell r="AK512">
            <v>2.19</v>
          </cell>
          <cell r="AL512">
            <v>1.82</v>
          </cell>
          <cell r="AM512">
            <v>549341.72</v>
          </cell>
          <cell r="AO512">
            <v>263.02</v>
          </cell>
          <cell r="AP512">
            <v>52.480000000000004</v>
          </cell>
          <cell r="AQ512">
            <v>29.43</v>
          </cell>
          <cell r="AR512">
            <v>394263.03</v>
          </cell>
          <cell r="AT512">
            <v>4.59</v>
          </cell>
          <cell r="AU512">
            <v>3.95</v>
          </cell>
          <cell r="AV512">
            <v>4.37</v>
          </cell>
          <cell r="AW512">
            <v>912803.26</v>
          </cell>
          <cell r="AY512">
            <v>2.75</v>
          </cell>
          <cell r="AZ512">
            <v>1.31</v>
          </cell>
          <cell r="BA512">
            <v>1.45</v>
          </cell>
          <cell r="BB512">
            <v>320863.83</v>
          </cell>
          <cell r="BD512">
            <v>9.18</v>
          </cell>
          <cell r="BE512">
            <v>4.3899999999999997</v>
          </cell>
          <cell r="BF512">
            <v>5.47</v>
          </cell>
          <cell r="BG512">
            <v>487900</v>
          </cell>
          <cell r="BI512">
            <v>4.59</v>
          </cell>
          <cell r="BJ512">
            <v>2.19</v>
          </cell>
          <cell r="BK512">
            <v>1.82</v>
          </cell>
          <cell r="BL512">
            <v>592832.4</v>
          </cell>
          <cell r="BN512">
            <v>6.88</v>
          </cell>
          <cell r="BO512">
            <v>3.29</v>
          </cell>
          <cell r="BP512">
            <v>3.64</v>
          </cell>
          <cell r="BQ512">
            <v>353881.25</v>
          </cell>
          <cell r="BS512">
            <v>4.59</v>
          </cell>
          <cell r="BT512">
            <v>2.19</v>
          </cell>
          <cell r="BU512">
            <v>1.82</v>
          </cell>
          <cell r="BV512">
            <v>917405</v>
          </cell>
          <cell r="BX512">
            <v>4.59</v>
          </cell>
          <cell r="BY512">
            <v>2.19</v>
          </cell>
          <cell r="BZ512">
            <v>1.82</v>
          </cell>
          <cell r="CA512">
            <v>794760.4</v>
          </cell>
          <cell r="CC512">
            <v>9.18</v>
          </cell>
          <cell r="CD512">
            <v>4.3899999999999997</v>
          </cell>
          <cell r="CE512">
            <v>5.47</v>
          </cell>
          <cell r="CF512">
            <v>585480</v>
          </cell>
          <cell r="CH512">
            <v>21925020.659999996</v>
          </cell>
          <cell r="CJ512">
            <v>21530757.629999995</v>
          </cell>
        </row>
        <row r="513">
          <cell r="A513" t="str">
            <v>3104530202600</v>
          </cell>
          <cell r="B513" t="str">
            <v>KANELAND C U SCHOOL DIST 302</v>
          </cell>
          <cell r="C513" t="str">
            <v>KANE</v>
          </cell>
          <cell r="D513" t="str">
            <v>Unit</v>
          </cell>
          <cell r="E513">
            <v>4324.4399999999996</v>
          </cell>
          <cell r="G513">
            <v>1108.48</v>
          </cell>
          <cell r="H513">
            <v>1830.64</v>
          </cell>
          <cell r="I513">
            <v>3185.3</v>
          </cell>
          <cell r="K513">
            <v>1864.9600000000003</v>
          </cell>
          <cell r="L513">
            <v>1834.3000000000002</v>
          </cell>
          <cell r="M513">
            <v>1104.82</v>
          </cell>
          <cell r="N513">
            <v>1354.66</v>
          </cell>
          <cell r="P513">
            <v>166.51286279222501</v>
          </cell>
          <cell r="Q513">
            <v>941.96713720777507</v>
          </cell>
          <cell r="R513">
            <v>274.99378170283524</v>
          </cell>
          <cell r="S513">
            <v>1555.646218297165</v>
          </cell>
          <cell r="T513">
            <v>203.4933555049397</v>
          </cell>
          <cell r="U513">
            <v>1151.1666444950604</v>
          </cell>
          <cell r="W513">
            <v>58.19</v>
          </cell>
          <cell r="X513">
            <v>75.97</v>
          </cell>
          <cell r="Y513">
            <v>56.22</v>
          </cell>
          <cell r="Z513">
            <v>12301652.58</v>
          </cell>
          <cell r="AB513">
            <v>45.57</v>
          </cell>
          <cell r="AC513">
            <v>2991236.88</v>
          </cell>
          <cell r="AE513">
            <v>9.32</v>
          </cell>
          <cell r="AF513">
            <v>5.52</v>
          </cell>
          <cell r="AG513">
            <v>6.77</v>
          </cell>
          <cell r="AH513">
            <v>1399790.99</v>
          </cell>
          <cell r="AJ513">
            <v>4.1399999999999997</v>
          </cell>
          <cell r="AK513">
            <v>2.4500000000000002</v>
          </cell>
          <cell r="AL513">
            <v>2.25</v>
          </cell>
          <cell r="AM513">
            <v>568022.88</v>
          </cell>
          <cell r="AO513">
            <v>272.15000000000003</v>
          </cell>
          <cell r="AP513">
            <v>48.22</v>
          </cell>
          <cell r="AQ513">
            <v>30.66</v>
          </cell>
          <cell r="AR513">
            <v>400718.05</v>
          </cell>
          <cell r="AT513">
            <v>4.1399999999999997</v>
          </cell>
          <cell r="AU513">
            <v>4.41</v>
          </cell>
          <cell r="AV513">
            <v>5.41</v>
          </cell>
          <cell r="AW513">
            <v>993998.96</v>
          </cell>
          <cell r="AY513">
            <v>2.48</v>
          </cell>
          <cell r="AZ513">
            <v>1.47</v>
          </cell>
          <cell r="BA513">
            <v>1.8</v>
          </cell>
          <cell r="BB513">
            <v>334839.75</v>
          </cell>
          <cell r="BD513">
            <v>8.2799999999999994</v>
          </cell>
          <cell r="BE513">
            <v>4.91</v>
          </cell>
          <cell r="BF513">
            <v>6.77</v>
          </cell>
          <cell r="BG513">
            <v>511475</v>
          </cell>
          <cell r="BI513">
            <v>4.1399999999999997</v>
          </cell>
          <cell r="BJ513">
            <v>2.4500000000000002</v>
          </cell>
          <cell r="BK513">
            <v>2.25</v>
          </cell>
          <cell r="BL513">
            <v>609376.56000000006</v>
          </cell>
          <cell r="BN513">
            <v>6.21</v>
          </cell>
          <cell r="BO513">
            <v>3.68</v>
          </cell>
          <cell r="BP513">
            <v>4.51</v>
          </cell>
          <cell r="BQ513">
            <v>369000</v>
          </cell>
          <cell r="BS513">
            <v>4.1399999999999997</v>
          </cell>
          <cell r="BT513">
            <v>2.4500000000000002</v>
          </cell>
          <cell r="BU513">
            <v>2.25</v>
          </cell>
          <cell r="BV513">
            <v>943007</v>
          </cell>
          <cell r="BX513">
            <v>4.1399999999999997</v>
          </cell>
          <cell r="BY513">
            <v>2.4500000000000002</v>
          </cell>
          <cell r="BZ513">
            <v>2.25</v>
          </cell>
          <cell r="CA513">
            <v>816939.76</v>
          </cell>
          <cell r="CC513">
            <v>8.2799999999999994</v>
          </cell>
          <cell r="CD513">
            <v>4.91</v>
          </cell>
          <cell r="CE513">
            <v>6.77</v>
          </cell>
          <cell r="CF513">
            <v>613770</v>
          </cell>
          <cell r="CH513">
            <v>22853828.410000004</v>
          </cell>
          <cell r="CJ513">
            <v>22453110.360000003</v>
          </cell>
        </row>
        <row r="514">
          <cell r="A514" t="str">
            <v>3104530302600</v>
          </cell>
          <cell r="B514" t="str">
            <v>ST CHARLES C U SCHOOL DIST 303</v>
          </cell>
          <cell r="C514" t="str">
            <v>KANE</v>
          </cell>
          <cell r="D514" t="str">
            <v>Unit</v>
          </cell>
          <cell r="E514">
            <v>12133.03</v>
          </cell>
          <cell r="G514">
            <v>2627.4</v>
          </cell>
          <cell r="H514">
            <v>4868.9799999999996</v>
          </cell>
          <cell r="I514">
            <v>9439.7999999999993</v>
          </cell>
          <cell r="K514">
            <v>4437.72</v>
          </cell>
          <cell r="L514">
            <v>4371.8900000000003</v>
          </cell>
          <cell r="M514">
            <v>3124.49</v>
          </cell>
          <cell r="N514">
            <v>4570.82</v>
          </cell>
          <cell r="P514">
            <v>393.87485083532226</v>
          </cell>
          <cell r="Q514">
            <v>2233.5251491646777</v>
          </cell>
          <cell r="R514">
            <v>729.91123210023875</v>
          </cell>
          <cell r="S514">
            <v>4139.068767899761</v>
          </cell>
          <cell r="T514">
            <v>685.21391706443922</v>
          </cell>
          <cell r="U514">
            <v>3885.6060829355606</v>
          </cell>
          <cell r="W514">
            <v>137.93</v>
          </cell>
          <cell r="X514">
            <v>202.05</v>
          </cell>
          <cell r="Y514">
            <v>189.68</v>
          </cell>
          <cell r="Z514">
            <v>34518640.100000001</v>
          </cell>
          <cell r="AB514">
            <v>131.21</v>
          </cell>
          <cell r="AC514">
            <v>8694946.8000000007</v>
          </cell>
          <cell r="AE514">
            <v>22.18</v>
          </cell>
          <cell r="AF514">
            <v>15.62</v>
          </cell>
          <cell r="AG514">
            <v>22.85</v>
          </cell>
          <cell r="AH514">
            <v>3962627.15</v>
          </cell>
          <cell r="AJ514">
            <v>9.86</v>
          </cell>
          <cell r="AK514">
            <v>6.94</v>
          </cell>
          <cell r="AL514">
            <v>7.61</v>
          </cell>
          <cell r="AM514">
            <v>1580832.83</v>
          </cell>
          <cell r="AO514">
            <v>762.09000000000015</v>
          </cell>
          <cell r="AP514">
            <v>150.67000000000002</v>
          </cell>
          <cell r="AQ514">
            <v>86.04</v>
          </cell>
          <cell r="AR514">
            <v>1141053.17</v>
          </cell>
          <cell r="AT514">
            <v>9.86</v>
          </cell>
          <cell r="AU514">
            <v>12.49</v>
          </cell>
          <cell r="AV514">
            <v>18.28</v>
          </cell>
          <cell r="AW514">
            <v>2918742.38</v>
          </cell>
          <cell r="AY514">
            <v>5.91</v>
          </cell>
          <cell r="AZ514">
            <v>4.16</v>
          </cell>
          <cell r="BA514">
            <v>6.09</v>
          </cell>
          <cell r="BB514">
            <v>941045.28</v>
          </cell>
          <cell r="BD514">
            <v>19.72</v>
          </cell>
          <cell r="BE514">
            <v>13.88</v>
          </cell>
          <cell r="BF514">
            <v>22.85</v>
          </cell>
          <cell r="BG514">
            <v>1446531.25</v>
          </cell>
          <cell r="BI514">
            <v>9.86</v>
          </cell>
          <cell r="BJ514">
            <v>6.94</v>
          </cell>
          <cell r="BK514">
            <v>7.61</v>
          </cell>
          <cell r="BL514">
            <v>1682678.94</v>
          </cell>
          <cell r="BN514">
            <v>14.79</v>
          </cell>
          <cell r="BO514">
            <v>10.41</v>
          </cell>
          <cell r="BP514">
            <v>15.23</v>
          </cell>
          <cell r="BQ514">
            <v>1036018.75</v>
          </cell>
          <cell r="BS514">
            <v>9.86</v>
          </cell>
          <cell r="BT514">
            <v>6.94</v>
          </cell>
          <cell r="BU514">
            <v>7.61</v>
          </cell>
          <cell r="BV514">
            <v>2603936.75</v>
          </cell>
          <cell r="BX514">
            <v>9.86</v>
          </cell>
          <cell r="BY514">
            <v>6.94</v>
          </cell>
          <cell r="BZ514">
            <v>7.61</v>
          </cell>
          <cell r="CA514">
            <v>2255825.7400000002</v>
          </cell>
          <cell r="CC514">
            <v>19.72</v>
          </cell>
          <cell r="CD514">
            <v>13.88</v>
          </cell>
          <cell r="CE514">
            <v>22.85</v>
          </cell>
          <cell r="CF514">
            <v>1735837.5</v>
          </cell>
          <cell r="CH514">
            <v>64518716.640000008</v>
          </cell>
          <cell r="CJ514">
            <v>63377663.470000006</v>
          </cell>
        </row>
        <row r="515">
          <cell r="A515" t="str">
            <v>3104530402600</v>
          </cell>
          <cell r="B515" t="str">
            <v>GENEVA COMM UNIT SCH DIST 304</v>
          </cell>
          <cell r="C515" t="str">
            <v>KANE</v>
          </cell>
          <cell r="D515" t="str">
            <v>Unit</v>
          </cell>
          <cell r="E515">
            <v>5760.5</v>
          </cell>
          <cell r="G515">
            <v>1595.25</v>
          </cell>
          <cell r="H515">
            <v>2188</v>
          </cell>
          <cell r="I515">
            <v>4134</v>
          </cell>
          <cell r="K515">
            <v>2465.5</v>
          </cell>
          <cell r="L515">
            <v>2434.25</v>
          </cell>
          <cell r="M515">
            <v>1349</v>
          </cell>
          <cell r="N515">
            <v>1946</v>
          </cell>
          <cell r="P515">
            <v>135.50540908495879</v>
          </cell>
          <cell r="Q515">
            <v>1459.7445909150413</v>
          </cell>
          <cell r="R515">
            <v>185.85540515774318</v>
          </cell>
          <cell r="S515">
            <v>2002.1445948422568</v>
          </cell>
          <cell r="T515">
            <v>165.29918575729809</v>
          </cell>
          <cell r="U515">
            <v>1780.7008142427019</v>
          </cell>
          <cell r="W515">
            <v>82.02</v>
          </cell>
          <cell r="X515">
            <v>89.37</v>
          </cell>
          <cell r="Y515">
            <v>79.489999999999995</v>
          </cell>
          <cell r="Z515">
            <v>16258689.800000001</v>
          </cell>
          <cell r="AB515">
            <v>60.77</v>
          </cell>
          <cell r="AC515">
            <v>4002391.59</v>
          </cell>
          <cell r="AE515">
            <v>12.32</v>
          </cell>
          <cell r="AF515">
            <v>6.74</v>
          </cell>
          <cell r="AG515">
            <v>9.73</v>
          </cell>
          <cell r="AH515">
            <v>1871155.81</v>
          </cell>
          <cell r="AJ515">
            <v>5.47</v>
          </cell>
          <cell r="AK515">
            <v>2.99</v>
          </cell>
          <cell r="AL515">
            <v>3.24</v>
          </cell>
          <cell r="AM515">
            <v>754110.54</v>
          </cell>
          <cell r="AO515">
            <v>359.8</v>
          </cell>
          <cell r="AP515">
            <v>56.39</v>
          </cell>
          <cell r="AQ515">
            <v>40.85</v>
          </cell>
          <cell r="AR515">
            <v>521054.94</v>
          </cell>
          <cell r="AT515">
            <v>5.47</v>
          </cell>
          <cell r="AU515">
            <v>5.39</v>
          </cell>
          <cell r="AV515">
            <v>7.78</v>
          </cell>
          <cell r="AW515">
            <v>1332883.04</v>
          </cell>
          <cell r="AY515">
            <v>3.28</v>
          </cell>
          <cell r="AZ515">
            <v>1.79</v>
          </cell>
          <cell r="BA515">
            <v>2.59</v>
          </cell>
          <cell r="BB515">
            <v>446064.78</v>
          </cell>
          <cell r="BD515">
            <v>10.95</v>
          </cell>
          <cell r="BE515">
            <v>5.99</v>
          </cell>
          <cell r="BF515">
            <v>9.73</v>
          </cell>
          <cell r="BG515">
            <v>683418.75</v>
          </cell>
          <cell r="BI515">
            <v>5.47</v>
          </cell>
          <cell r="BJ515">
            <v>2.99</v>
          </cell>
          <cell r="BK515">
            <v>3.24</v>
          </cell>
          <cell r="BL515">
            <v>806527.8</v>
          </cell>
          <cell r="BN515">
            <v>8.2100000000000009</v>
          </cell>
          <cell r="BO515">
            <v>4.49</v>
          </cell>
          <cell r="BP515">
            <v>6.48</v>
          </cell>
          <cell r="BQ515">
            <v>491487.5</v>
          </cell>
          <cell r="BS515">
            <v>5.47</v>
          </cell>
          <cell r="BT515">
            <v>2.99</v>
          </cell>
          <cell r="BU515">
            <v>3.24</v>
          </cell>
          <cell r="BV515">
            <v>1248097.5</v>
          </cell>
          <cell r="BX515">
            <v>5.47</v>
          </cell>
          <cell r="BY515">
            <v>2.99</v>
          </cell>
          <cell r="BZ515">
            <v>3.24</v>
          </cell>
          <cell r="CA515">
            <v>1081243.8</v>
          </cell>
          <cell r="CC515">
            <v>10.95</v>
          </cell>
          <cell r="CD515">
            <v>5.99</v>
          </cell>
          <cell r="CE515">
            <v>9.73</v>
          </cell>
          <cell r="CF515">
            <v>820102.5</v>
          </cell>
          <cell r="CH515">
            <v>30317228.350000001</v>
          </cell>
          <cell r="CJ515">
            <v>29796173.41</v>
          </cell>
        </row>
        <row r="516">
          <cell r="A516" t="str">
            <v>3203800302600</v>
          </cell>
          <cell r="B516" t="str">
            <v>DONOVAN COMM UNIT SCHOOL DIST 3</v>
          </cell>
          <cell r="C516" t="str">
            <v>IROQUOIS</v>
          </cell>
          <cell r="D516" t="str">
            <v>Unit</v>
          </cell>
          <cell r="E516">
            <v>311.20999999999998</v>
          </cell>
          <cell r="G516">
            <v>85.49</v>
          </cell>
          <cell r="H516">
            <v>120.14999999999999</v>
          </cell>
          <cell r="I516">
            <v>224.14</v>
          </cell>
          <cell r="K516">
            <v>132.9</v>
          </cell>
          <cell r="L516">
            <v>131.32</v>
          </cell>
          <cell r="M516">
            <v>74.319999999999993</v>
          </cell>
          <cell r="N516">
            <v>103.99</v>
          </cell>
          <cell r="P516">
            <v>37.826211930368508</v>
          </cell>
          <cell r="Q516">
            <v>47.663788069631487</v>
          </cell>
          <cell r="R516">
            <v>53.161999806220329</v>
          </cell>
          <cell r="S516">
            <v>66.988000193779669</v>
          </cell>
          <cell r="T516">
            <v>46.011788263411169</v>
          </cell>
          <cell r="U516">
            <v>57.978211736588825</v>
          </cell>
          <cell r="W516">
            <v>4.9000000000000004</v>
          </cell>
          <cell r="X516">
            <v>5.33</v>
          </cell>
          <cell r="Y516">
            <v>4.6100000000000003</v>
          </cell>
          <cell r="Z516">
            <v>960917.84</v>
          </cell>
          <cell r="AB516">
            <v>3.58</v>
          </cell>
          <cell r="AC516">
            <v>235717.51</v>
          </cell>
          <cell r="AE516">
            <v>0.66</v>
          </cell>
          <cell r="AF516">
            <v>0.37</v>
          </cell>
          <cell r="AG516">
            <v>0.51</v>
          </cell>
          <cell r="AH516">
            <v>99997.14</v>
          </cell>
          <cell r="AJ516">
            <v>0.28999999999999998</v>
          </cell>
          <cell r="AK516">
            <v>0.16</v>
          </cell>
          <cell r="AL516">
            <v>0.17</v>
          </cell>
          <cell r="AM516">
            <v>39946.46</v>
          </cell>
          <cell r="AO516">
            <v>20.970000000000006</v>
          </cell>
          <cell r="AP516">
            <v>5.57</v>
          </cell>
          <cell r="AQ516">
            <v>2.2000000000000002</v>
          </cell>
          <cell r="AR516">
            <v>33034.36</v>
          </cell>
          <cell r="AT516">
            <v>0.28999999999999998</v>
          </cell>
          <cell r="AU516">
            <v>0.28999999999999998</v>
          </cell>
          <cell r="AV516">
            <v>0.41</v>
          </cell>
          <cell r="AW516">
            <v>70758.94</v>
          </cell>
          <cell r="AY516">
            <v>0.17</v>
          </cell>
          <cell r="AZ516">
            <v>0.09</v>
          </cell>
          <cell r="BA516">
            <v>0.13</v>
          </cell>
          <cell r="BB516">
            <v>22710.87</v>
          </cell>
          <cell r="BD516">
            <v>0.59</v>
          </cell>
          <cell r="BE516">
            <v>0.33</v>
          </cell>
          <cell r="BF516">
            <v>0.51</v>
          </cell>
          <cell r="BG516">
            <v>36643.75</v>
          </cell>
          <cell r="BI516">
            <v>0.28999999999999998</v>
          </cell>
          <cell r="BJ516">
            <v>0.16</v>
          </cell>
          <cell r="BK516">
            <v>0.17</v>
          </cell>
          <cell r="BL516">
            <v>42739.08</v>
          </cell>
          <cell r="BN516">
            <v>0.44</v>
          </cell>
          <cell r="BO516">
            <v>0.24</v>
          </cell>
          <cell r="BP516">
            <v>0.34</v>
          </cell>
          <cell r="BQ516">
            <v>26137.5</v>
          </cell>
          <cell r="BS516">
            <v>0.28999999999999998</v>
          </cell>
          <cell r="BT516">
            <v>0.16</v>
          </cell>
          <cell r="BU516">
            <v>0.17</v>
          </cell>
          <cell r="BV516">
            <v>66138.5</v>
          </cell>
          <cell r="BX516">
            <v>0.28999999999999998</v>
          </cell>
          <cell r="BY516">
            <v>0.16</v>
          </cell>
          <cell r="BZ516">
            <v>0.17</v>
          </cell>
          <cell r="CA516">
            <v>57296.68</v>
          </cell>
          <cell r="CC516">
            <v>0.59</v>
          </cell>
          <cell r="CD516">
            <v>0.33</v>
          </cell>
          <cell r="CE516">
            <v>0.51</v>
          </cell>
          <cell r="CF516">
            <v>43972.5</v>
          </cell>
          <cell r="CH516">
            <v>1736011.1300000001</v>
          </cell>
          <cell r="CJ516">
            <v>1702976.77</v>
          </cell>
        </row>
        <row r="517">
          <cell r="A517" t="str">
            <v>3203800402600</v>
          </cell>
          <cell r="B517" t="str">
            <v>CENTRAL COMM UNIT SCHOOL DIST 4</v>
          </cell>
          <cell r="C517" t="str">
            <v>IROQUOIS</v>
          </cell>
          <cell r="D517" t="str">
            <v>Unit</v>
          </cell>
          <cell r="E517">
            <v>1034.94</v>
          </cell>
          <cell r="G517">
            <v>284.14999999999998</v>
          </cell>
          <cell r="H517">
            <v>401.30999999999995</v>
          </cell>
          <cell r="I517">
            <v>745.45999999999992</v>
          </cell>
          <cell r="K517">
            <v>443.46999999999991</v>
          </cell>
          <cell r="L517">
            <v>438.14</v>
          </cell>
          <cell r="M517">
            <v>247.32</v>
          </cell>
          <cell r="N517">
            <v>344.15</v>
          </cell>
          <cell r="P517">
            <v>100.45609502627208</v>
          </cell>
          <cell r="Q517">
            <v>183.69390497372791</v>
          </cell>
          <cell r="R517">
            <v>141.87589475626692</v>
          </cell>
          <cell r="S517">
            <v>259.43410524373303</v>
          </cell>
          <cell r="T517">
            <v>121.66801021746097</v>
          </cell>
          <cell r="U517">
            <v>222.48198978253902</v>
          </cell>
          <cell r="W517">
            <v>15.88</v>
          </cell>
          <cell r="X517">
            <v>17.47</v>
          </cell>
          <cell r="Y517">
            <v>14.98</v>
          </cell>
          <cell r="Z517">
            <v>3129161.59</v>
          </cell>
          <cell r="AB517">
            <v>11.66</v>
          </cell>
          <cell r="AC517">
            <v>767294.02</v>
          </cell>
          <cell r="AE517">
            <v>2.21</v>
          </cell>
          <cell r="AF517">
            <v>1.23</v>
          </cell>
          <cell r="AG517">
            <v>1.72</v>
          </cell>
          <cell r="AH517">
            <v>335154.03999999998</v>
          </cell>
          <cell r="AJ517">
            <v>0.98</v>
          </cell>
          <cell r="AK517">
            <v>0.54</v>
          </cell>
          <cell r="AL517">
            <v>0.56999999999999995</v>
          </cell>
          <cell r="AM517">
            <v>134631.15</v>
          </cell>
          <cell r="AO517">
            <v>68.599999999999994</v>
          </cell>
          <cell r="AP517">
            <v>16.36</v>
          </cell>
          <cell r="AQ517">
            <v>7.34</v>
          </cell>
          <cell r="AR517">
            <v>105891.33</v>
          </cell>
          <cell r="AT517">
            <v>0.98</v>
          </cell>
          <cell r="AU517">
            <v>0.98</v>
          </cell>
          <cell r="AV517">
            <v>1.37</v>
          </cell>
          <cell r="AW517">
            <v>237914.98</v>
          </cell>
          <cell r="AY517">
            <v>0.59</v>
          </cell>
          <cell r="AZ517">
            <v>0.32</v>
          </cell>
          <cell r="BA517">
            <v>0.45</v>
          </cell>
          <cell r="BB517">
            <v>79196.88</v>
          </cell>
          <cell r="BD517">
            <v>1.97</v>
          </cell>
          <cell r="BE517">
            <v>1.0900000000000001</v>
          </cell>
          <cell r="BF517">
            <v>1.72</v>
          </cell>
          <cell r="BG517">
            <v>122487.5</v>
          </cell>
          <cell r="BI517">
            <v>0.98</v>
          </cell>
          <cell r="BJ517">
            <v>0.54</v>
          </cell>
          <cell r="BK517">
            <v>0.56999999999999995</v>
          </cell>
          <cell r="BL517">
            <v>144072.06</v>
          </cell>
          <cell r="BN517">
            <v>1.47</v>
          </cell>
          <cell r="BO517">
            <v>0.82</v>
          </cell>
          <cell r="BP517">
            <v>1.1399999999999999</v>
          </cell>
          <cell r="BQ517">
            <v>87893.75</v>
          </cell>
          <cell r="BS517">
            <v>0.98</v>
          </cell>
          <cell r="BT517">
            <v>0.54</v>
          </cell>
          <cell r="BU517">
            <v>0.56999999999999995</v>
          </cell>
          <cell r="BV517">
            <v>222950.75</v>
          </cell>
          <cell r="BX517">
            <v>0.98</v>
          </cell>
          <cell r="BY517">
            <v>0.54</v>
          </cell>
          <cell r="BZ517">
            <v>0.56999999999999995</v>
          </cell>
          <cell r="CA517">
            <v>193145.26</v>
          </cell>
          <cell r="CC517">
            <v>1.97</v>
          </cell>
          <cell r="CD517">
            <v>1.0900000000000001</v>
          </cell>
          <cell r="CE517">
            <v>1.72</v>
          </cell>
          <cell r="CF517">
            <v>146985</v>
          </cell>
          <cell r="CH517">
            <v>5706778.3099999996</v>
          </cell>
          <cell r="CJ517">
            <v>5600886.9799999995</v>
          </cell>
        </row>
        <row r="518">
          <cell r="A518" t="str">
            <v>3203800602600</v>
          </cell>
          <cell r="B518" t="str">
            <v>CISSNA PARK COMM UNIT SCH DIST 6</v>
          </cell>
          <cell r="C518" t="str">
            <v>IROQUOIS</v>
          </cell>
          <cell r="D518" t="str">
            <v>Unit</v>
          </cell>
          <cell r="E518">
            <v>280.95999999999998</v>
          </cell>
          <cell r="G518">
            <v>88.32</v>
          </cell>
          <cell r="H518">
            <v>108.82</v>
          </cell>
          <cell r="I518">
            <v>191.98</v>
          </cell>
          <cell r="K518">
            <v>136.63999999999999</v>
          </cell>
          <cell r="L518">
            <v>135.97999999999999</v>
          </cell>
          <cell r="M518">
            <v>61.16</v>
          </cell>
          <cell r="N518">
            <v>83.16</v>
          </cell>
          <cell r="P518">
            <v>36.550552978951131</v>
          </cell>
          <cell r="Q518">
            <v>51.769447021048862</v>
          </cell>
          <cell r="R518">
            <v>45.034320371031043</v>
          </cell>
          <cell r="S518">
            <v>63.78567962896895</v>
          </cell>
          <cell r="T518">
            <v>34.415126650017847</v>
          </cell>
          <cell r="U518">
            <v>48.74487334998215</v>
          </cell>
          <cell r="W518">
            <v>5.0199999999999996</v>
          </cell>
          <cell r="X518">
            <v>4.8</v>
          </cell>
          <cell r="Y518">
            <v>3.67</v>
          </cell>
          <cell r="Z518">
            <v>868902.55</v>
          </cell>
          <cell r="AB518">
            <v>3.18</v>
          </cell>
          <cell r="AC518">
            <v>208437.68</v>
          </cell>
          <cell r="AE518">
            <v>0.68</v>
          </cell>
          <cell r="AF518">
            <v>0.3</v>
          </cell>
          <cell r="AG518">
            <v>0.41</v>
          </cell>
          <cell r="AH518">
            <v>89812.49</v>
          </cell>
          <cell r="AJ518">
            <v>0.3</v>
          </cell>
          <cell r="AK518">
            <v>0.13</v>
          </cell>
          <cell r="AL518">
            <v>0.13</v>
          </cell>
          <cell r="AM518">
            <v>35872.6</v>
          </cell>
          <cell r="AO518">
            <v>18.989999999999998</v>
          </cell>
          <cell r="AP518">
            <v>4.83</v>
          </cell>
          <cell r="AQ518">
            <v>1.99</v>
          </cell>
          <cell r="AR518">
            <v>29656.14</v>
          </cell>
          <cell r="AT518">
            <v>0.3</v>
          </cell>
          <cell r="AU518">
            <v>0.24</v>
          </cell>
          <cell r="AV518">
            <v>0.33</v>
          </cell>
          <cell r="AW518">
            <v>61874.22</v>
          </cell>
          <cell r="AY518">
            <v>0.18</v>
          </cell>
          <cell r="AZ518">
            <v>0.08</v>
          </cell>
          <cell r="BA518">
            <v>0.11</v>
          </cell>
          <cell r="BB518">
            <v>21546.21</v>
          </cell>
          <cell r="BD518">
            <v>0.6</v>
          </cell>
          <cell r="BE518">
            <v>0.27</v>
          </cell>
          <cell r="BF518">
            <v>0.41</v>
          </cell>
          <cell r="BG518">
            <v>32800</v>
          </cell>
          <cell r="BI518">
            <v>0.3</v>
          </cell>
          <cell r="BJ518">
            <v>0.13</v>
          </cell>
          <cell r="BK518">
            <v>0.13</v>
          </cell>
          <cell r="BL518">
            <v>38603.040000000001</v>
          </cell>
          <cell r="BN518">
            <v>0.45</v>
          </cell>
          <cell r="BO518">
            <v>0.2</v>
          </cell>
          <cell r="BP518">
            <v>0.27</v>
          </cell>
          <cell r="BQ518">
            <v>23575</v>
          </cell>
          <cell r="BS518">
            <v>0.3</v>
          </cell>
          <cell r="BT518">
            <v>0.13</v>
          </cell>
          <cell r="BU518">
            <v>0.13</v>
          </cell>
          <cell r="BV518">
            <v>59738</v>
          </cell>
          <cell r="BX518">
            <v>0.3</v>
          </cell>
          <cell r="BY518">
            <v>0.13</v>
          </cell>
          <cell r="BZ518">
            <v>0.13</v>
          </cell>
          <cell r="CA518">
            <v>51751.839999999997</v>
          </cell>
          <cell r="CC518">
            <v>0.6</v>
          </cell>
          <cell r="CD518">
            <v>0.27</v>
          </cell>
          <cell r="CE518">
            <v>0.41</v>
          </cell>
          <cell r="CF518">
            <v>39360</v>
          </cell>
          <cell r="CH518">
            <v>1561929.77</v>
          </cell>
          <cell r="CJ518">
            <v>1532273.6300000001</v>
          </cell>
        </row>
        <row r="519">
          <cell r="A519" t="str">
            <v>3203800902600</v>
          </cell>
          <cell r="B519" t="str">
            <v>IROQUOIS CO C U SCHOOL DIST 9</v>
          </cell>
          <cell r="C519" t="str">
            <v>IROQUOIS</v>
          </cell>
          <cell r="D519" t="str">
            <v>Unit</v>
          </cell>
          <cell r="E519">
            <v>1001.63</v>
          </cell>
          <cell r="G519">
            <v>302.48</v>
          </cell>
          <cell r="H519">
            <v>378.82</v>
          </cell>
          <cell r="I519">
            <v>691.65</v>
          </cell>
          <cell r="K519">
            <v>452.46999999999997</v>
          </cell>
          <cell r="L519">
            <v>444.96999999999997</v>
          </cell>
          <cell r="M519">
            <v>236.32999999999998</v>
          </cell>
          <cell r="N519">
            <v>312.83</v>
          </cell>
          <cell r="P519">
            <v>175.25723999879293</v>
          </cell>
          <cell r="Q519">
            <v>127.22276000120709</v>
          </cell>
          <cell r="R519">
            <v>219.48871877923409</v>
          </cell>
          <cell r="S519">
            <v>159.3312812207659</v>
          </cell>
          <cell r="T519">
            <v>181.25404122197298</v>
          </cell>
          <cell r="U519">
            <v>131.575958778027</v>
          </cell>
          <cell r="W519">
            <v>18.04</v>
          </cell>
          <cell r="X519">
            <v>17.34</v>
          </cell>
          <cell r="Y519">
            <v>14.32</v>
          </cell>
          <cell r="Z519">
            <v>3208279.42</v>
          </cell>
          <cell r="AB519">
            <v>11.84</v>
          </cell>
          <cell r="AC519">
            <v>776884.96</v>
          </cell>
          <cell r="AE519">
            <v>2.2599999999999998</v>
          </cell>
          <cell r="AF519">
            <v>1.18</v>
          </cell>
          <cell r="AG519">
            <v>1.56</v>
          </cell>
          <cell r="AH519">
            <v>323819.15999999997</v>
          </cell>
          <cell r="AJ519">
            <v>1</v>
          </cell>
          <cell r="AK519">
            <v>0.52</v>
          </cell>
          <cell r="AL519">
            <v>0.52</v>
          </cell>
          <cell r="AM519">
            <v>131089</v>
          </cell>
          <cell r="AO519">
            <v>69.899999999999977</v>
          </cell>
          <cell r="AP519">
            <v>21.83</v>
          </cell>
          <cell r="AQ519">
            <v>7.1</v>
          </cell>
          <cell r="AR519">
            <v>113936.58</v>
          </cell>
          <cell r="AT519">
            <v>1</v>
          </cell>
          <cell r="AU519">
            <v>0.94</v>
          </cell>
          <cell r="AV519">
            <v>1.25</v>
          </cell>
          <cell r="AW519">
            <v>227278.54</v>
          </cell>
          <cell r="AY519">
            <v>0.6</v>
          </cell>
          <cell r="AZ519">
            <v>0.31</v>
          </cell>
          <cell r="BA519">
            <v>0.41</v>
          </cell>
          <cell r="BB519">
            <v>76867.56</v>
          </cell>
          <cell r="BD519">
            <v>2.0099999999999998</v>
          </cell>
          <cell r="BE519">
            <v>1.05</v>
          </cell>
          <cell r="BF519">
            <v>1.56</v>
          </cell>
          <cell r="BG519">
            <v>118387.5</v>
          </cell>
          <cell r="BI519">
            <v>1</v>
          </cell>
          <cell r="BJ519">
            <v>0.52</v>
          </cell>
          <cell r="BK519">
            <v>0.52</v>
          </cell>
          <cell r="BL519">
            <v>140625.35999999999</v>
          </cell>
          <cell r="BN519">
            <v>1.5</v>
          </cell>
          <cell r="BO519">
            <v>0.78</v>
          </cell>
          <cell r="BP519">
            <v>1.04</v>
          </cell>
          <cell r="BQ519">
            <v>85075</v>
          </cell>
          <cell r="BS519">
            <v>1</v>
          </cell>
          <cell r="BT519">
            <v>0.52</v>
          </cell>
          <cell r="BU519">
            <v>0.52</v>
          </cell>
          <cell r="BV519">
            <v>217617</v>
          </cell>
          <cell r="BX519">
            <v>1</v>
          </cell>
          <cell r="BY519">
            <v>0.52</v>
          </cell>
          <cell r="BZ519">
            <v>0.52</v>
          </cell>
          <cell r="CA519">
            <v>188524.56</v>
          </cell>
          <cell r="CC519">
            <v>2.0099999999999998</v>
          </cell>
          <cell r="CD519">
            <v>1.05</v>
          </cell>
          <cell r="CE519">
            <v>1.56</v>
          </cell>
          <cell r="CF519">
            <v>142065</v>
          </cell>
          <cell r="CH519">
            <v>5750449.6399999997</v>
          </cell>
          <cell r="CJ519">
            <v>5636513.0599999996</v>
          </cell>
        </row>
        <row r="520">
          <cell r="A520" t="str">
            <v>3203801002600</v>
          </cell>
          <cell r="B520" t="str">
            <v>IROQUOIS WEST C U S DIST 10</v>
          </cell>
          <cell r="C520" t="str">
            <v>IROQUOIS</v>
          </cell>
          <cell r="D520" t="str">
            <v>Unit</v>
          </cell>
          <cell r="E520">
            <v>911.6</v>
          </cell>
          <cell r="G520">
            <v>249.64999999999998</v>
          </cell>
          <cell r="H520">
            <v>371.81</v>
          </cell>
          <cell r="I520">
            <v>656.62</v>
          </cell>
          <cell r="K520">
            <v>391.14</v>
          </cell>
          <cell r="L520">
            <v>385.80999999999995</v>
          </cell>
          <cell r="M520">
            <v>235.64999999999998</v>
          </cell>
          <cell r="N520">
            <v>284.81</v>
          </cell>
          <cell r="P520">
            <v>135.25566332329217</v>
          </cell>
          <cell r="Q520">
            <v>114.39433667670781</v>
          </cell>
          <cell r="R520">
            <v>201.43964822845288</v>
          </cell>
          <cell r="S520">
            <v>170.37035177154712</v>
          </cell>
          <cell r="T520">
            <v>154.30468844825495</v>
          </cell>
          <cell r="U520">
            <v>130.50531155174505</v>
          </cell>
          <cell r="W520">
            <v>14.73</v>
          </cell>
          <cell r="X520">
            <v>16.88</v>
          </cell>
          <cell r="Y520">
            <v>12.93</v>
          </cell>
          <cell r="Z520">
            <v>2876041.26</v>
          </cell>
          <cell r="AB520">
            <v>10.63</v>
          </cell>
          <cell r="AC520">
            <v>697311.05</v>
          </cell>
          <cell r="AE520">
            <v>1.95</v>
          </cell>
          <cell r="AF520">
            <v>1.17</v>
          </cell>
          <cell r="AG520">
            <v>1.42</v>
          </cell>
          <cell r="AH520">
            <v>294058.90000000002</v>
          </cell>
          <cell r="AJ520">
            <v>0.86</v>
          </cell>
          <cell r="AK520">
            <v>0.52</v>
          </cell>
          <cell r="AL520">
            <v>0.47</v>
          </cell>
          <cell r="AM520">
            <v>118865.87</v>
          </cell>
          <cell r="AO520">
            <v>62.760000000000012</v>
          </cell>
          <cell r="AP520">
            <v>20.009999999999998</v>
          </cell>
          <cell r="AQ520">
            <v>6.46</v>
          </cell>
          <cell r="AR520">
            <v>102832.96000000001</v>
          </cell>
          <cell r="AT520">
            <v>0.86</v>
          </cell>
          <cell r="AU520">
            <v>0.94</v>
          </cell>
          <cell r="AV520">
            <v>1.1299999999999999</v>
          </cell>
          <cell r="AW520">
            <v>208570.18</v>
          </cell>
          <cell r="AY520">
            <v>0.52</v>
          </cell>
          <cell r="AZ520">
            <v>0.31</v>
          </cell>
          <cell r="BA520">
            <v>0.37</v>
          </cell>
          <cell r="BB520">
            <v>69879.600000000006</v>
          </cell>
          <cell r="BD520">
            <v>1.73</v>
          </cell>
          <cell r="BE520">
            <v>1.04</v>
          </cell>
          <cell r="BF520">
            <v>1.42</v>
          </cell>
          <cell r="BG520">
            <v>107368.75</v>
          </cell>
          <cell r="BI520">
            <v>0.86</v>
          </cell>
          <cell r="BJ520">
            <v>0.52</v>
          </cell>
          <cell r="BK520">
            <v>0.47</v>
          </cell>
          <cell r="BL520">
            <v>127527.9</v>
          </cell>
          <cell r="BN520">
            <v>1.3</v>
          </cell>
          <cell r="BO520">
            <v>0.78</v>
          </cell>
          <cell r="BP520">
            <v>0.94</v>
          </cell>
          <cell r="BQ520">
            <v>77387.5</v>
          </cell>
          <cell r="BS520">
            <v>0.86</v>
          </cell>
          <cell r="BT520">
            <v>0.52</v>
          </cell>
          <cell r="BU520">
            <v>0.47</v>
          </cell>
          <cell r="BV520">
            <v>197348.75</v>
          </cell>
          <cell r="BX520">
            <v>0.86</v>
          </cell>
          <cell r="BY520">
            <v>0.52</v>
          </cell>
          <cell r="BZ520">
            <v>0.47</v>
          </cell>
          <cell r="CA520">
            <v>170965.9</v>
          </cell>
          <cell r="CC520">
            <v>1.73</v>
          </cell>
          <cell r="CD520">
            <v>1.04</v>
          </cell>
          <cell r="CE520">
            <v>1.42</v>
          </cell>
          <cell r="CF520">
            <v>128842.5</v>
          </cell>
          <cell r="CH520">
            <v>5177001.12</v>
          </cell>
          <cell r="CJ520">
            <v>5074168.16</v>
          </cell>
        </row>
        <row r="521">
          <cell r="A521" t="str">
            <v>3203812402600</v>
          </cell>
          <cell r="B521" t="str">
            <v>MILFORD AREA PUBLIC SCHL DIST 124</v>
          </cell>
          <cell r="C521" t="str">
            <v>IROQUOIS</v>
          </cell>
          <cell r="D521" t="str">
            <v>Unit</v>
          </cell>
          <cell r="E521">
            <v>590.77</v>
          </cell>
          <cell r="G521">
            <v>152.47999999999999</v>
          </cell>
          <cell r="H521">
            <v>227.13999999999996</v>
          </cell>
          <cell r="I521">
            <v>436.13</v>
          </cell>
          <cell r="K521">
            <v>240.63</v>
          </cell>
          <cell r="L521">
            <v>238.46999999999997</v>
          </cell>
          <cell r="M521">
            <v>141.14999999999998</v>
          </cell>
          <cell r="N521">
            <v>208.99</v>
          </cell>
          <cell r="P521">
            <v>83.673468000883432</v>
          </cell>
          <cell r="Q521">
            <v>68.806531999116558</v>
          </cell>
          <cell r="R521">
            <v>124.64317629669898</v>
          </cell>
          <cell r="S521">
            <v>102.49682370330098</v>
          </cell>
          <cell r="T521">
            <v>114.68335570241757</v>
          </cell>
          <cell r="U521">
            <v>94.306644297582437</v>
          </cell>
          <cell r="W521">
            <v>9.01</v>
          </cell>
          <cell r="X521">
            <v>10.33</v>
          </cell>
          <cell r="Y521">
            <v>9.5</v>
          </cell>
          <cell r="Z521">
            <v>1872223.88</v>
          </cell>
          <cell r="AB521">
            <v>7.03</v>
          </cell>
          <cell r="AC521">
            <v>464156.8</v>
          </cell>
          <cell r="AE521">
            <v>1.2</v>
          </cell>
          <cell r="AF521">
            <v>0.7</v>
          </cell>
          <cell r="AG521">
            <v>1.04</v>
          </cell>
          <cell r="AH521">
            <v>191490.02</v>
          </cell>
          <cell r="AJ521">
            <v>0.53</v>
          </cell>
          <cell r="AK521">
            <v>0.31</v>
          </cell>
          <cell r="AL521">
            <v>0.34</v>
          </cell>
          <cell r="AM521">
            <v>76172.5</v>
          </cell>
          <cell r="AO521">
            <v>40.760000000000012</v>
          </cell>
          <cell r="AP521">
            <v>12.139999999999999</v>
          </cell>
          <cell r="AQ521">
            <v>4.18</v>
          </cell>
          <cell r="AR521">
            <v>65747.05</v>
          </cell>
          <cell r="AT521">
            <v>0.53</v>
          </cell>
          <cell r="AU521">
            <v>0.56000000000000005</v>
          </cell>
          <cell r="AV521">
            <v>0.83</v>
          </cell>
          <cell r="AW521">
            <v>137583.51999999999</v>
          </cell>
          <cell r="AY521">
            <v>0.32</v>
          </cell>
          <cell r="AZ521">
            <v>0.18</v>
          </cell>
          <cell r="BA521">
            <v>0.27</v>
          </cell>
          <cell r="BB521">
            <v>44839.41</v>
          </cell>
          <cell r="BD521">
            <v>1.06</v>
          </cell>
          <cell r="BE521">
            <v>0.62</v>
          </cell>
          <cell r="BF521">
            <v>1.04</v>
          </cell>
          <cell r="BG521">
            <v>69700</v>
          </cell>
          <cell r="BI521">
            <v>0.53</v>
          </cell>
          <cell r="BJ521">
            <v>0.31</v>
          </cell>
          <cell r="BK521">
            <v>0.34</v>
          </cell>
          <cell r="BL521">
            <v>81342.12</v>
          </cell>
          <cell r="BN521">
            <v>0.8</v>
          </cell>
          <cell r="BO521">
            <v>0.47</v>
          </cell>
          <cell r="BP521">
            <v>0.69</v>
          </cell>
          <cell r="BQ521">
            <v>50225</v>
          </cell>
          <cell r="BS521">
            <v>0.53</v>
          </cell>
          <cell r="BT521">
            <v>0.31</v>
          </cell>
          <cell r="BU521">
            <v>0.34</v>
          </cell>
          <cell r="BV521">
            <v>125876.5</v>
          </cell>
          <cell r="BX521">
            <v>0.53</v>
          </cell>
          <cell r="BY521">
            <v>0.31</v>
          </cell>
          <cell r="BZ521">
            <v>0.34</v>
          </cell>
          <cell r="CA521">
            <v>109048.52</v>
          </cell>
          <cell r="CC521">
            <v>1.06</v>
          </cell>
          <cell r="CD521">
            <v>0.62</v>
          </cell>
          <cell r="CE521">
            <v>1.04</v>
          </cell>
          <cell r="CF521">
            <v>83640</v>
          </cell>
          <cell r="CH521">
            <v>3372045.32</v>
          </cell>
          <cell r="CJ521">
            <v>3306298.27</v>
          </cell>
        </row>
        <row r="522">
          <cell r="A522" t="str">
            <v>3203824902600</v>
          </cell>
          <cell r="B522" t="str">
            <v>CRESCENT-IROQUOIS</v>
          </cell>
          <cell r="C522" t="str">
            <v>IROQUOIS</v>
          </cell>
          <cell r="D522" t="str">
            <v>Unit</v>
          </cell>
          <cell r="E522">
            <v>114</v>
          </cell>
          <cell r="G522">
            <v>39</v>
          </cell>
          <cell r="H522">
            <v>40.5</v>
          </cell>
          <cell r="I522">
            <v>75</v>
          </cell>
          <cell r="K522">
            <v>57.5</v>
          </cell>
          <cell r="L522">
            <v>57.5</v>
          </cell>
          <cell r="M522">
            <v>22</v>
          </cell>
          <cell r="N522">
            <v>34.5</v>
          </cell>
          <cell r="P522">
            <v>9.5789473684210513</v>
          </cell>
          <cell r="Q522">
            <v>29.421052631578949</v>
          </cell>
          <cell r="R522">
            <v>9.9473684210526319</v>
          </cell>
          <cell r="S522">
            <v>30.55263157894737</v>
          </cell>
          <cell r="T522">
            <v>8.473684210526315</v>
          </cell>
          <cell r="U522">
            <v>26.026315789473685</v>
          </cell>
          <cell r="W522">
            <v>2.1</v>
          </cell>
          <cell r="X522">
            <v>1.71</v>
          </cell>
          <cell r="Y522">
            <v>1.46</v>
          </cell>
          <cell r="Z522">
            <v>339677.45</v>
          </cell>
          <cell r="AB522">
            <v>1.24</v>
          </cell>
          <cell r="AC522">
            <v>81722.81</v>
          </cell>
          <cell r="AE522">
            <v>0.28000000000000003</v>
          </cell>
          <cell r="AF522">
            <v>0.11</v>
          </cell>
          <cell r="AG522">
            <v>0.17</v>
          </cell>
          <cell r="AH522">
            <v>36226.04</v>
          </cell>
          <cell r="AJ522">
            <v>0.12</v>
          </cell>
          <cell r="AK522">
            <v>0.04</v>
          </cell>
          <cell r="AL522">
            <v>0.05</v>
          </cell>
          <cell r="AM522">
            <v>13463.27</v>
          </cell>
          <cell r="AO522">
            <v>7.41</v>
          </cell>
          <cell r="AP522">
            <v>1.48</v>
          </cell>
          <cell r="AQ522">
            <v>0.8</v>
          </cell>
          <cell r="AR522">
            <v>11095.41</v>
          </cell>
          <cell r="AT522">
            <v>0.12</v>
          </cell>
          <cell r="AU522">
            <v>0.08</v>
          </cell>
          <cell r="AV522">
            <v>0.13</v>
          </cell>
          <cell r="AW522">
            <v>23518.58</v>
          </cell>
          <cell r="AY522">
            <v>7.0000000000000007E-2</v>
          </cell>
          <cell r="AZ522">
            <v>0.02</v>
          </cell>
          <cell r="BA522">
            <v>0.04</v>
          </cell>
          <cell r="BB522">
            <v>7570.29</v>
          </cell>
          <cell r="BD522">
            <v>0.25</v>
          </cell>
          <cell r="BE522">
            <v>0.09</v>
          </cell>
          <cell r="BF522">
            <v>0.17</v>
          </cell>
          <cell r="BG522">
            <v>13068.75</v>
          </cell>
          <cell r="BI522">
            <v>0.12</v>
          </cell>
          <cell r="BJ522">
            <v>0.04</v>
          </cell>
          <cell r="BK522">
            <v>0.05</v>
          </cell>
          <cell r="BL522">
            <v>14476.14</v>
          </cell>
          <cell r="BN522">
            <v>0.19</v>
          </cell>
          <cell r="BO522">
            <v>7.0000000000000007E-2</v>
          </cell>
          <cell r="BP522">
            <v>0.11</v>
          </cell>
          <cell r="BQ522">
            <v>9481.25</v>
          </cell>
          <cell r="BS522">
            <v>0.12</v>
          </cell>
          <cell r="BT522">
            <v>0.04</v>
          </cell>
          <cell r="BU522">
            <v>0.05</v>
          </cell>
          <cell r="BV522">
            <v>22401.75</v>
          </cell>
          <cell r="BX522">
            <v>0.12</v>
          </cell>
          <cell r="BY522">
            <v>0.04</v>
          </cell>
          <cell r="BZ522">
            <v>0.05</v>
          </cell>
          <cell r="CA522">
            <v>19406.939999999999</v>
          </cell>
          <cell r="CC522">
            <v>0.25</v>
          </cell>
          <cell r="CD522">
            <v>0.09</v>
          </cell>
          <cell r="CE522">
            <v>0.17</v>
          </cell>
          <cell r="CF522">
            <v>15682.5</v>
          </cell>
          <cell r="CH522">
            <v>607791.17999999993</v>
          </cell>
          <cell r="CJ522">
            <v>596695.7699999999</v>
          </cell>
        </row>
        <row r="523">
          <cell r="A523" t="str">
            <v>3204600102600</v>
          </cell>
          <cell r="B523" t="str">
            <v>MOMENCE COMM UNIT SCH DIST 1</v>
          </cell>
          <cell r="C523" t="str">
            <v>KANKAKEE</v>
          </cell>
          <cell r="D523" t="str">
            <v>Unit</v>
          </cell>
          <cell r="E523">
            <v>1057.27</v>
          </cell>
          <cell r="G523">
            <v>279.98</v>
          </cell>
          <cell r="H523">
            <v>427.80999999999995</v>
          </cell>
          <cell r="I523">
            <v>770.95999999999992</v>
          </cell>
          <cell r="K523">
            <v>453.63999999999993</v>
          </cell>
          <cell r="L523">
            <v>447.31</v>
          </cell>
          <cell r="M523">
            <v>260.48</v>
          </cell>
          <cell r="N523">
            <v>343.15</v>
          </cell>
          <cell r="P523">
            <v>159.5790625535235</v>
          </cell>
          <cell r="Q523">
            <v>120.40093744647652</v>
          </cell>
          <cell r="R523">
            <v>243.83712676270761</v>
          </cell>
          <cell r="S523">
            <v>183.97287323729233</v>
          </cell>
          <cell r="T523">
            <v>195.58381068376877</v>
          </cell>
          <cell r="U523">
            <v>147.5661893162312</v>
          </cell>
          <cell r="W523">
            <v>16.649999999999999</v>
          </cell>
          <cell r="X523">
            <v>19.55</v>
          </cell>
          <cell r="Y523">
            <v>15.68</v>
          </cell>
          <cell r="Z523">
            <v>3355471.64</v>
          </cell>
          <cell r="AB523">
            <v>12.46</v>
          </cell>
          <cell r="AC523">
            <v>819166.39</v>
          </cell>
          <cell r="AE523">
            <v>2.2599999999999998</v>
          </cell>
          <cell r="AF523">
            <v>1.3</v>
          </cell>
          <cell r="AG523">
            <v>1.71</v>
          </cell>
          <cell r="AH523">
            <v>341886.45</v>
          </cell>
          <cell r="AJ523">
            <v>1</v>
          </cell>
          <cell r="AK523">
            <v>0.56999999999999995</v>
          </cell>
          <cell r="AL523">
            <v>0.56999999999999995</v>
          </cell>
          <cell r="AM523">
            <v>137731.5</v>
          </cell>
          <cell r="AO523">
            <v>73.139999999999986</v>
          </cell>
          <cell r="AP523">
            <v>25.89</v>
          </cell>
          <cell r="AQ523">
            <v>7.49</v>
          </cell>
          <cell r="AR523">
            <v>122920.49</v>
          </cell>
          <cell r="AT523">
            <v>1</v>
          </cell>
          <cell r="AU523">
            <v>1.04</v>
          </cell>
          <cell r="AV523">
            <v>1.37</v>
          </cell>
          <cell r="AW523">
            <v>243296.26</v>
          </cell>
          <cell r="AY523">
            <v>0.6</v>
          </cell>
          <cell r="AZ523">
            <v>0.34</v>
          </cell>
          <cell r="BA523">
            <v>0.45</v>
          </cell>
          <cell r="BB523">
            <v>80943.87</v>
          </cell>
          <cell r="BD523">
            <v>2.0099999999999998</v>
          </cell>
          <cell r="BE523">
            <v>1.1499999999999999</v>
          </cell>
          <cell r="BF523">
            <v>1.71</v>
          </cell>
          <cell r="BG523">
            <v>124793.75</v>
          </cell>
          <cell r="BI523">
            <v>1</v>
          </cell>
          <cell r="BJ523">
            <v>0.56999999999999995</v>
          </cell>
          <cell r="BK523">
            <v>0.56999999999999995</v>
          </cell>
          <cell r="BL523">
            <v>147518.76</v>
          </cell>
          <cell r="BN523">
            <v>1.51</v>
          </cell>
          <cell r="BO523">
            <v>0.86</v>
          </cell>
          <cell r="BP523">
            <v>1.1399999999999999</v>
          </cell>
          <cell r="BQ523">
            <v>89943.75</v>
          </cell>
          <cell r="BS523">
            <v>1</v>
          </cell>
          <cell r="BT523">
            <v>0.56999999999999995</v>
          </cell>
          <cell r="BU523">
            <v>0.56999999999999995</v>
          </cell>
          <cell r="BV523">
            <v>228284.5</v>
          </cell>
          <cell r="BX523">
            <v>1</v>
          </cell>
          <cell r="BY523">
            <v>0.56999999999999995</v>
          </cell>
          <cell r="BZ523">
            <v>0.56999999999999995</v>
          </cell>
          <cell r="CA523">
            <v>197765.96</v>
          </cell>
          <cell r="CC523">
            <v>2.0099999999999998</v>
          </cell>
          <cell r="CD523">
            <v>1.1499999999999999</v>
          </cell>
          <cell r="CE523">
            <v>1.71</v>
          </cell>
          <cell r="CF523">
            <v>149752.5</v>
          </cell>
          <cell r="CH523">
            <v>6039475.8200000003</v>
          </cell>
          <cell r="CJ523">
            <v>5916555.3300000001</v>
          </cell>
        </row>
        <row r="524">
          <cell r="A524" t="str">
            <v>3204600202600</v>
          </cell>
          <cell r="B524" t="str">
            <v>HERSCHER COMM UNIT SCH DIST 2</v>
          </cell>
          <cell r="C524" t="str">
            <v>KANKAKEE</v>
          </cell>
          <cell r="D524" t="str">
            <v>Unit</v>
          </cell>
          <cell r="E524">
            <v>1694.03</v>
          </cell>
          <cell r="G524">
            <v>480.15</v>
          </cell>
          <cell r="H524">
            <v>635.99</v>
          </cell>
          <cell r="I524">
            <v>1199.47</v>
          </cell>
          <cell r="K524">
            <v>753.06</v>
          </cell>
          <cell r="L524">
            <v>738.65</v>
          </cell>
          <cell r="M524">
            <v>377.49</v>
          </cell>
          <cell r="N524">
            <v>563.4799999999999</v>
          </cell>
          <cell r="P524">
            <v>120.5391987473357</v>
          </cell>
          <cell r="Q524">
            <v>359.61080125266426</v>
          </cell>
          <cell r="R524">
            <v>159.66203272168707</v>
          </cell>
          <cell r="S524">
            <v>476.32796727831294</v>
          </cell>
          <cell r="T524">
            <v>141.45876853097724</v>
          </cell>
          <cell r="U524">
            <v>422.02123146902267</v>
          </cell>
          <cell r="W524">
            <v>26.01</v>
          </cell>
          <cell r="X524">
            <v>27.03</v>
          </cell>
          <cell r="Y524">
            <v>23.95</v>
          </cell>
          <cell r="Z524">
            <v>4985541.13</v>
          </cell>
          <cell r="AB524">
            <v>18.59</v>
          </cell>
          <cell r="AC524">
            <v>1223276.98</v>
          </cell>
          <cell r="AE524">
            <v>3.76</v>
          </cell>
          <cell r="AF524">
            <v>1.88</v>
          </cell>
          <cell r="AG524">
            <v>2.81</v>
          </cell>
          <cell r="AH524">
            <v>548788.31000000006</v>
          </cell>
          <cell r="AJ524">
            <v>1.67</v>
          </cell>
          <cell r="AK524">
            <v>0.83</v>
          </cell>
          <cell r="AL524">
            <v>0.93</v>
          </cell>
          <cell r="AM524">
            <v>220901.49</v>
          </cell>
          <cell r="AO524">
            <v>109.71000000000002</v>
          </cell>
          <cell r="AP524">
            <v>22.4</v>
          </cell>
          <cell r="AQ524">
            <v>12.01</v>
          </cell>
          <cell r="AR524">
            <v>164941.48000000001</v>
          </cell>
          <cell r="AT524">
            <v>1.67</v>
          </cell>
          <cell r="AU524">
            <v>1.5</v>
          </cell>
          <cell r="AV524">
            <v>2.25</v>
          </cell>
          <cell r="AW524">
            <v>387441.72</v>
          </cell>
          <cell r="AY524">
            <v>1</v>
          </cell>
          <cell r="AZ524">
            <v>0.5</v>
          </cell>
          <cell r="BA524">
            <v>0.75</v>
          </cell>
          <cell r="BB524">
            <v>131024.25</v>
          </cell>
          <cell r="BD524">
            <v>3.34</v>
          </cell>
          <cell r="BE524">
            <v>1.67</v>
          </cell>
          <cell r="BF524">
            <v>2.81</v>
          </cell>
          <cell r="BG524">
            <v>200387.5</v>
          </cell>
          <cell r="BI524">
            <v>1.67</v>
          </cell>
          <cell r="BJ524">
            <v>0.83</v>
          </cell>
          <cell r="BK524">
            <v>0.93</v>
          </cell>
          <cell r="BL524">
            <v>236443.62</v>
          </cell>
          <cell r="BN524">
            <v>2.5099999999999998</v>
          </cell>
          <cell r="BO524">
            <v>1.25</v>
          </cell>
          <cell r="BP524">
            <v>1.87</v>
          </cell>
          <cell r="BQ524">
            <v>144268.75</v>
          </cell>
          <cell r="BS524">
            <v>1.67</v>
          </cell>
          <cell r="BT524">
            <v>0.83</v>
          </cell>
          <cell r="BU524">
            <v>0.93</v>
          </cell>
          <cell r="BV524">
            <v>365895.25</v>
          </cell>
          <cell r="BX524">
            <v>1.67</v>
          </cell>
          <cell r="BY524">
            <v>0.83</v>
          </cell>
          <cell r="BZ524">
            <v>0.93</v>
          </cell>
          <cell r="CA524">
            <v>316980.02</v>
          </cell>
          <cell r="CC524">
            <v>3.34</v>
          </cell>
          <cell r="CD524">
            <v>1.67</v>
          </cell>
          <cell r="CE524">
            <v>2.81</v>
          </cell>
          <cell r="CF524">
            <v>240465</v>
          </cell>
          <cell r="CH524">
            <v>9166355.5</v>
          </cell>
          <cell r="CJ524">
            <v>9001414.0199999996</v>
          </cell>
        </row>
        <row r="525">
          <cell r="A525" t="str">
            <v>3204600502600</v>
          </cell>
          <cell r="B525" t="str">
            <v>MANTENO COMM UNIT SCH DIST 5</v>
          </cell>
          <cell r="C525" t="str">
            <v>KANKAKEE</v>
          </cell>
          <cell r="D525" t="str">
            <v>Unit</v>
          </cell>
          <cell r="E525">
            <v>1957.47</v>
          </cell>
          <cell r="G525">
            <v>504.15999999999997</v>
          </cell>
          <cell r="H525">
            <v>765.16</v>
          </cell>
          <cell r="I525">
            <v>1439.98</v>
          </cell>
          <cell r="K525">
            <v>802.99</v>
          </cell>
          <cell r="L525">
            <v>789.66</v>
          </cell>
          <cell r="M525">
            <v>479.65999999999997</v>
          </cell>
          <cell r="N525">
            <v>674.82</v>
          </cell>
          <cell r="P525">
            <v>151.44456674930817</v>
          </cell>
          <cell r="Q525">
            <v>352.71543325069183</v>
          </cell>
          <cell r="R525">
            <v>229.84632793934594</v>
          </cell>
          <cell r="S525">
            <v>535.31367206065397</v>
          </cell>
          <cell r="T525">
            <v>202.70910531134592</v>
          </cell>
          <cell r="U525">
            <v>472.11089468865413</v>
          </cell>
          <cell r="W525">
            <v>27.73</v>
          </cell>
          <cell r="X525">
            <v>32.9</v>
          </cell>
          <cell r="Y525">
            <v>29.01</v>
          </cell>
          <cell r="Z525">
            <v>5814639.8399999999</v>
          </cell>
          <cell r="AB525">
            <v>21.79</v>
          </cell>
          <cell r="AC525">
            <v>1436880.18</v>
          </cell>
          <cell r="AE525">
            <v>4.01</v>
          </cell>
          <cell r="AF525">
            <v>2.39</v>
          </cell>
          <cell r="AG525">
            <v>3.37</v>
          </cell>
          <cell r="AH525">
            <v>635585.71</v>
          </cell>
          <cell r="AJ525">
            <v>1.78</v>
          </cell>
          <cell r="AK525">
            <v>1.06</v>
          </cell>
          <cell r="AL525">
            <v>1.1200000000000001</v>
          </cell>
          <cell r="AM525">
            <v>255444.04</v>
          </cell>
          <cell r="AO525">
            <v>127.75000000000001</v>
          </cell>
          <cell r="AP525">
            <v>29.060000000000002</v>
          </cell>
          <cell r="AQ525">
            <v>13.88</v>
          </cell>
          <cell r="AR525">
            <v>195601.12</v>
          </cell>
          <cell r="AT525">
            <v>1.78</v>
          </cell>
          <cell r="AU525">
            <v>1.91</v>
          </cell>
          <cell r="AV525">
            <v>2.69</v>
          </cell>
          <cell r="AW525">
            <v>456487.48</v>
          </cell>
          <cell r="AY525">
            <v>1.07</v>
          </cell>
          <cell r="AZ525">
            <v>0.63</v>
          </cell>
          <cell r="BA525">
            <v>0.89</v>
          </cell>
          <cell r="BB525">
            <v>150823.47</v>
          </cell>
          <cell r="BD525">
            <v>3.56</v>
          </cell>
          <cell r="BE525">
            <v>2.13</v>
          </cell>
          <cell r="BF525">
            <v>3.37</v>
          </cell>
          <cell r="BG525">
            <v>232162.5</v>
          </cell>
          <cell r="BI525">
            <v>1.78</v>
          </cell>
          <cell r="BJ525">
            <v>1.06</v>
          </cell>
          <cell r="BK525">
            <v>1.1200000000000001</v>
          </cell>
          <cell r="BL525">
            <v>272978.64</v>
          </cell>
          <cell r="BN525">
            <v>2.67</v>
          </cell>
          <cell r="BO525">
            <v>1.59</v>
          </cell>
          <cell r="BP525">
            <v>2.2400000000000002</v>
          </cell>
          <cell r="BQ525">
            <v>166562.5</v>
          </cell>
          <cell r="BS525">
            <v>1.78</v>
          </cell>
          <cell r="BT525">
            <v>1.06</v>
          </cell>
          <cell r="BU525">
            <v>1.1200000000000001</v>
          </cell>
          <cell r="BV525">
            <v>422433</v>
          </cell>
          <cell r="BX525">
            <v>1.78</v>
          </cell>
          <cell r="BY525">
            <v>1.06</v>
          </cell>
          <cell r="BZ525">
            <v>1.1200000000000001</v>
          </cell>
          <cell r="CA525">
            <v>365959.44</v>
          </cell>
          <cell r="CC525">
            <v>3.56</v>
          </cell>
          <cell r="CD525">
            <v>2.13</v>
          </cell>
          <cell r="CE525">
            <v>3.37</v>
          </cell>
          <cell r="CF525">
            <v>278595</v>
          </cell>
          <cell r="CH525">
            <v>10684152.92</v>
          </cell>
          <cell r="CJ525">
            <v>10488551.800000001</v>
          </cell>
        </row>
        <row r="526">
          <cell r="A526" t="str">
            <v>3204600602600</v>
          </cell>
          <cell r="B526" t="str">
            <v>GRANT PARK C U  SCHOOL DIST 6</v>
          </cell>
          <cell r="C526" t="str">
            <v>KANKAKEE</v>
          </cell>
          <cell r="D526" t="str">
            <v>Unit</v>
          </cell>
          <cell r="E526">
            <v>486.21</v>
          </cell>
          <cell r="G526">
            <v>120.24</v>
          </cell>
          <cell r="H526">
            <v>185.82</v>
          </cell>
          <cell r="I526">
            <v>364.13999999999993</v>
          </cell>
          <cell r="K526">
            <v>188.89</v>
          </cell>
          <cell r="L526">
            <v>187.06</v>
          </cell>
          <cell r="M526">
            <v>119</v>
          </cell>
          <cell r="N526">
            <v>178.32</v>
          </cell>
          <cell r="P526">
            <v>37.979933110367895</v>
          </cell>
          <cell r="Q526">
            <v>82.2600668896321</v>
          </cell>
          <cell r="R526">
            <v>58.694537346711265</v>
          </cell>
          <cell r="S526">
            <v>127.12546265328874</v>
          </cell>
          <cell r="T526">
            <v>56.325529542920854</v>
          </cell>
          <cell r="U526">
            <v>121.99447045707913</v>
          </cell>
          <cell r="W526">
            <v>6.64</v>
          </cell>
          <cell r="X526">
            <v>8.01</v>
          </cell>
          <cell r="Y526">
            <v>7.69</v>
          </cell>
          <cell r="Z526">
            <v>1453185.22</v>
          </cell>
          <cell r="AB526">
            <v>5.49</v>
          </cell>
          <cell r="AC526">
            <v>363256.57</v>
          </cell>
          <cell r="AE526">
            <v>0.94</v>
          </cell>
          <cell r="AF526">
            <v>0.59</v>
          </cell>
          <cell r="AG526">
            <v>0.89</v>
          </cell>
          <cell r="AH526">
            <v>157920.98000000001</v>
          </cell>
          <cell r="AJ526">
            <v>0.41</v>
          </cell>
          <cell r="AK526">
            <v>0.26</v>
          </cell>
          <cell r="AL526">
            <v>0.28999999999999998</v>
          </cell>
          <cell r="AM526">
            <v>62089.16</v>
          </cell>
          <cell r="AO526">
            <v>31.84</v>
          </cell>
          <cell r="AP526">
            <v>7.2</v>
          </cell>
          <cell r="AQ526">
            <v>3.44</v>
          </cell>
          <cell r="AR526">
            <v>48690.14</v>
          </cell>
          <cell r="AT526">
            <v>0.41</v>
          </cell>
          <cell r="AU526">
            <v>0.47</v>
          </cell>
          <cell r="AV526">
            <v>0.71</v>
          </cell>
          <cell r="AW526">
            <v>114166.54</v>
          </cell>
          <cell r="AY526">
            <v>0.25</v>
          </cell>
          <cell r="AZ526">
            <v>0.15</v>
          </cell>
          <cell r="BA526">
            <v>0.23</v>
          </cell>
          <cell r="BB526">
            <v>36686.79</v>
          </cell>
          <cell r="BD526">
            <v>0.83</v>
          </cell>
          <cell r="BE526">
            <v>0.52</v>
          </cell>
          <cell r="BF526">
            <v>0.89</v>
          </cell>
          <cell r="BG526">
            <v>57400</v>
          </cell>
          <cell r="BI526">
            <v>0.41</v>
          </cell>
          <cell r="BJ526">
            <v>0.26</v>
          </cell>
          <cell r="BK526">
            <v>0.28999999999999998</v>
          </cell>
          <cell r="BL526">
            <v>66176.639999999999</v>
          </cell>
          <cell r="BN526">
            <v>0.62</v>
          </cell>
          <cell r="BO526">
            <v>0.39</v>
          </cell>
          <cell r="BP526">
            <v>0.59</v>
          </cell>
          <cell r="BQ526">
            <v>41000</v>
          </cell>
          <cell r="BS526">
            <v>0.41</v>
          </cell>
          <cell r="BT526">
            <v>0.26</v>
          </cell>
          <cell r="BU526">
            <v>0.28999999999999998</v>
          </cell>
          <cell r="BV526">
            <v>102408</v>
          </cell>
          <cell r="BX526">
            <v>0.41</v>
          </cell>
          <cell r="BY526">
            <v>0.26</v>
          </cell>
          <cell r="BZ526">
            <v>0.28999999999999998</v>
          </cell>
          <cell r="CA526">
            <v>88717.440000000002</v>
          </cell>
          <cell r="CC526">
            <v>0.83</v>
          </cell>
          <cell r="CD526">
            <v>0.52</v>
          </cell>
          <cell r="CE526">
            <v>0.89</v>
          </cell>
          <cell r="CF526">
            <v>68880</v>
          </cell>
          <cell r="CH526">
            <v>2660577.48</v>
          </cell>
          <cell r="CJ526">
            <v>2611887.34</v>
          </cell>
        </row>
        <row r="527">
          <cell r="A527" t="str">
            <v>3204605300200</v>
          </cell>
          <cell r="B527" t="str">
            <v>BOURBONNAIS SCHOOL DIST 53</v>
          </cell>
          <cell r="C527" t="str">
            <v>KANKAKEE</v>
          </cell>
          <cell r="D527" t="str">
            <v>Elementary</v>
          </cell>
          <cell r="E527">
            <v>2369.5</v>
          </cell>
          <cell r="G527">
            <v>1013.5</v>
          </cell>
          <cell r="H527">
            <v>1335</v>
          </cell>
          <cell r="I527">
            <v>1335</v>
          </cell>
          <cell r="K527">
            <v>1571.5</v>
          </cell>
          <cell r="L527">
            <v>1550.5</v>
          </cell>
          <cell r="M527">
            <v>798</v>
          </cell>
          <cell r="N527">
            <v>0</v>
          </cell>
          <cell r="P527">
            <v>406.95358739621037</v>
          </cell>
          <cell r="Q527">
            <v>606.54641260378958</v>
          </cell>
          <cell r="R527">
            <v>536.04641260378969</v>
          </cell>
          <cell r="S527">
            <v>798.95358739621031</v>
          </cell>
          <cell r="T527">
            <v>0</v>
          </cell>
          <cell r="U527">
            <v>0</v>
          </cell>
          <cell r="W527">
            <v>57.45</v>
          </cell>
          <cell r="X527">
            <v>58.76</v>
          </cell>
          <cell r="Y527">
            <v>0</v>
          </cell>
          <cell r="Z527">
            <v>7205833.4699999997</v>
          </cell>
          <cell r="AB527">
            <v>23.24</v>
          </cell>
          <cell r="AC527">
            <v>1441166.69</v>
          </cell>
          <cell r="AE527">
            <v>7.85</v>
          </cell>
          <cell r="AF527">
            <v>3.99</v>
          </cell>
          <cell r="AG527">
            <v>0</v>
          </cell>
          <cell r="AH527">
            <v>734162.88</v>
          </cell>
          <cell r="AJ527">
            <v>3.49</v>
          </cell>
          <cell r="AK527">
            <v>1.77</v>
          </cell>
          <cell r="AL527">
            <v>0</v>
          </cell>
          <cell r="AM527">
            <v>326156.82</v>
          </cell>
          <cell r="AO527">
            <v>159.70000000000005</v>
          </cell>
          <cell r="AP527">
            <v>42.2</v>
          </cell>
          <cell r="AQ527">
            <v>16.8</v>
          </cell>
          <cell r="AR527">
            <v>251335.46</v>
          </cell>
          <cell r="AT527">
            <v>3.49</v>
          </cell>
          <cell r="AU527">
            <v>3.19</v>
          </cell>
          <cell r="AV527">
            <v>0</v>
          </cell>
          <cell r="AW527">
            <v>449336.88</v>
          </cell>
          <cell r="AY527">
            <v>2.09</v>
          </cell>
          <cell r="AZ527">
            <v>1.06</v>
          </cell>
          <cell r="BA527">
            <v>0</v>
          </cell>
          <cell r="BB527">
            <v>183433.95</v>
          </cell>
          <cell r="BD527">
            <v>6.98</v>
          </cell>
          <cell r="BE527">
            <v>3.54</v>
          </cell>
          <cell r="BF527">
            <v>0</v>
          </cell>
          <cell r="BG527">
            <v>269575</v>
          </cell>
          <cell r="BI527">
            <v>3.49</v>
          </cell>
          <cell r="BJ527">
            <v>1.77</v>
          </cell>
          <cell r="BK527">
            <v>0</v>
          </cell>
          <cell r="BL527">
            <v>362592.84</v>
          </cell>
          <cell r="BN527">
            <v>5.23</v>
          </cell>
          <cell r="BO527">
            <v>2.66</v>
          </cell>
          <cell r="BP527">
            <v>0</v>
          </cell>
          <cell r="BQ527">
            <v>202181.25</v>
          </cell>
          <cell r="BS527">
            <v>3.49</v>
          </cell>
          <cell r="BT527">
            <v>1.77</v>
          </cell>
          <cell r="BU527">
            <v>0</v>
          </cell>
          <cell r="BV527">
            <v>561110.5</v>
          </cell>
          <cell r="BX527">
            <v>3.49</v>
          </cell>
          <cell r="BY527">
            <v>1.77</v>
          </cell>
          <cell r="BZ527">
            <v>0</v>
          </cell>
          <cell r="CA527">
            <v>486097.64</v>
          </cell>
          <cell r="CC527">
            <v>6.98</v>
          </cell>
          <cell r="CD527">
            <v>3.54</v>
          </cell>
          <cell r="CE527">
            <v>0</v>
          </cell>
          <cell r="CF527">
            <v>323490</v>
          </cell>
          <cell r="CH527">
            <v>12796473.380000003</v>
          </cell>
          <cell r="CJ527">
            <v>12545137.920000002</v>
          </cell>
        </row>
        <row r="528">
          <cell r="A528" t="str">
            <v>3204606100200</v>
          </cell>
          <cell r="B528" t="str">
            <v>BRADLEY SCHOOL DIST 61</v>
          </cell>
          <cell r="C528" t="str">
            <v>KANKAKEE</v>
          </cell>
          <cell r="D528" t="str">
            <v>Elementary</v>
          </cell>
          <cell r="E528">
            <v>1415.88</v>
          </cell>
          <cell r="G528">
            <v>603.74</v>
          </cell>
          <cell r="H528">
            <v>798.4799999999999</v>
          </cell>
          <cell r="I528">
            <v>798.4799999999999</v>
          </cell>
          <cell r="K528">
            <v>933.56000000000006</v>
          </cell>
          <cell r="L528">
            <v>919.9</v>
          </cell>
          <cell r="M528">
            <v>482.31999999999994</v>
          </cell>
          <cell r="N528">
            <v>0</v>
          </cell>
          <cell r="P528">
            <v>345.02073440686917</v>
          </cell>
          <cell r="Q528">
            <v>258.71926559313084</v>
          </cell>
          <cell r="R528">
            <v>456.30926559313087</v>
          </cell>
          <cell r="S528">
            <v>342.17073440686903</v>
          </cell>
          <cell r="T528">
            <v>0</v>
          </cell>
          <cell r="U528">
            <v>0</v>
          </cell>
          <cell r="W528">
            <v>35.93</v>
          </cell>
          <cell r="X528">
            <v>36.5</v>
          </cell>
          <cell r="Y528">
            <v>0</v>
          </cell>
          <cell r="Z528">
            <v>4491167.01</v>
          </cell>
          <cell r="AB528">
            <v>14.48</v>
          </cell>
          <cell r="AC528">
            <v>898233.4</v>
          </cell>
          <cell r="AE528">
            <v>4.66</v>
          </cell>
          <cell r="AF528">
            <v>2.41</v>
          </cell>
          <cell r="AG528">
            <v>0</v>
          </cell>
          <cell r="AH528">
            <v>438389.49</v>
          </cell>
          <cell r="AJ528">
            <v>2.0699999999999998</v>
          </cell>
          <cell r="AK528">
            <v>1.07</v>
          </cell>
          <cell r="AL528">
            <v>0</v>
          </cell>
          <cell r="AM528">
            <v>194701.98</v>
          </cell>
          <cell r="AO528">
            <v>98.999999999999986</v>
          </cell>
          <cell r="AP528">
            <v>33.17</v>
          </cell>
          <cell r="AQ528">
            <v>10.039999999999999</v>
          </cell>
          <cell r="AR528">
            <v>164076.06</v>
          </cell>
          <cell r="AT528">
            <v>2.0699999999999998</v>
          </cell>
          <cell r="AU528">
            <v>1.92</v>
          </cell>
          <cell r="AV528">
            <v>0</v>
          </cell>
          <cell r="AW528">
            <v>268391.34000000003</v>
          </cell>
          <cell r="AY528">
            <v>1.24</v>
          </cell>
          <cell r="AZ528">
            <v>0.64</v>
          </cell>
          <cell r="BA528">
            <v>0</v>
          </cell>
          <cell r="BB528">
            <v>109478.04</v>
          </cell>
          <cell r="BD528">
            <v>4.1399999999999997</v>
          </cell>
          <cell r="BE528">
            <v>2.14</v>
          </cell>
          <cell r="BF528">
            <v>0</v>
          </cell>
          <cell r="BG528">
            <v>160925</v>
          </cell>
          <cell r="BI528">
            <v>2.0699999999999998</v>
          </cell>
          <cell r="BJ528">
            <v>1.07</v>
          </cell>
          <cell r="BK528">
            <v>0</v>
          </cell>
          <cell r="BL528">
            <v>216452.76</v>
          </cell>
          <cell r="BN528">
            <v>3.11</v>
          </cell>
          <cell r="BO528">
            <v>1.6</v>
          </cell>
          <cell r="BP528">
            <v>0</v>
          </cell>
          <cell r="BQ528">
            <v>120693.75</v>
          </cell>
          <cell r="BS528">
            <v>2.0699999999999998</v>
          </cell>
          <cell r="BT528">
            <v>1.07</v>
          </cell>
          <cell r="BU528">
            <v>0</v>
          </cell>
          <cell r="BV528">
            <v>334959.5</v>
          </cell>
          <cell r="BX528">
            <v>2.0699999999999998</v>
          </cell>
          <cell r="BY528">
            <v>1.07</v>
          </cell>
          <cell r="BZ528">
            <v>0</v>
          </cell>
          <cell r="CA528">
            <v>290179.96000000002</v>
          </cell>
          <cell r="CC528">
            <v>4.1399999999999997</v>
          </cell>
          <cell r="CD528">
            <v>2.14</v>
          </cell>
          <cell r="CE528">
            <v>0</v>
          </cell>
          <cell r="CF528">
            <v>193110</v>
          </cell>
          <cell r="CH528">
            <v>7880758.29</v>
          </cell>
          <cell r="CJ528">
            <v>7716682.2300000004</v>
          </cell>
        </row>
        <row r="529">
          <cell r="A529" t="str">
            <v>3204611102500</v>
          </cell>
          <cell r="B529" t="str">
            <v>KANKAKEE SCHOOL DIST 111</v>
          </cell>
          <cell r="C529" t="str">
            <v>KANKAKEE</v>
          </cell>
          <cell r="D529" t="str">
            <v>Unit</v>
          </cell>
          <cell r="E529">
            <v>4809.1099999999997</v>
          </cell>
          <cell r="G529">
            <v>1515.3100000000002</v>
          </cell>
          <cell r="H529">
            <v>1967.4899999999998</v>
          </cell>
          <cell r="I529">
            <v>3259.1399999999994</v>
          </cell>
          <cell r="K529">
            <v>2378.13</v>
          </cell>
          <cell r="L529">
            <v>2343.4700000000003</v>
          </cell>
          <cell r="M529">
            <v>1139.33</v>
          </cell>
          <cell r="N529">
            <v>1291.6500000000001</v>
          </cell>
          <cell r="P529">
            <v>1269.8332394307199</v>
          </cell>
          <cell r="Q529">
            <v>245.47676056928026</v>
          </cell>
          <cell r="R529">
            <v>1648.7611117510914</v>
          </cell>
          <cell r="S529">
            <v>318.72888824890833</v>
          </cell>
          <cell r="T529">
            <v>1082.4056488181886</v>
          </cell>
          <cell r="U529">
            <v>209.24435118181145</v>
          </cell>
          <cell r="W529">
            <v>96.92</v>
          </cell>
          <cell r="X529">
            <v>95.18</v>
          </cell>
          <cell r="Y529">
            <v>62.49</v>
          </cell>
          <cell r="Z529">
            <v>16338523.77</v>
          </cell>
          <cell r="AB529">
            <v>59.24</v>
          </cell>
          <cell r="AC529">
            <v>3857821.06</v>
          </cell>
          <cell r="AE529">
            <v>11.89</v>
          </cell>
          <cell r="AF529">
            <v>5.69</v>
          </cell>
          <cell r="AG529">
            <v>6.45</v>
          </cell>
          <cell r="AH529">
            <v>1547020.41</v>
          </cell>
          <cell r="AJ529">
            <v>5.28</v>
          </cell>
          <cell r="AK529">
            <v>2.5299999999999998</v>
          </cell>
          <cell r="AL529">
            <v>2.15</v>
          </cell>
          <cell r="AM529">
            <v>636587.12</v>
          </cell>
          <cell r="AO529">
            <v>354.21999999999997</v>
          </cell>
          <cell r="AP529">
            <v>157.78</v>
          </cell>
          <cell r="AQ529">
            <v>34.1</v>
          </cell>
          <cell r="AR529">
            <v>633316.19999999995</v>
          </cell>
          <cell r="AT529">
            <v>5.28</v>
          </cell>
          <cell r="AU529">
            <v>4.55</v>
          </cell>
          <cell r="AV529">
            <v>5.16</v>
          </cell>
          <cell r="AW529">
            <v>1060742.94</v>
          </cell>
          <cell r="AY529">
            <v>3.17</v>
          </cell>
          <cell r="AZ529">
            <v>1.51</v>
          </cell>
          <cell r="BA529">
            <v>1.72</v>
          </cell>
          <cell r="BB529">
            <v>372691.20000000001</v>
          </cell>
          <cell r="BD529">
            <v>10.56</v>
          </cell>
          <cell r="BE529">
            <v>5.0599999999999996</v>
          </cell>
          <cell r="BF529">
            <v>6.45</v>
          </cell>
          <cell r="BG529">
            <v>565543.75</v>
          </cell>
          <cell r="BI529">
            <v>5.28</v>
          </cell>
          <cell r="BJ529">
            <v>2.5299999999999998</v>
          </cell>
          <cell r="BK529">
            <v>2.15</v>
          </cell>
          <cell r="BL529">
            <v>686582.64</v>
          </cell>
          <cell r="BN529">
            <v>7.92</v>
          </cell>
          <cell r="BO529">
            <v>3.79</v>
          </cell>
          <cell r="BP529">
            <v>4.3</v>
          </cell>
          <cell r="BQ529">
            <v>410256.25</v>
          </cell>
          <cell r="BS529">
            <v>5.28</v>
          </cell>
          <cell r="BT529">
            <v>2.5299999999999998</v>
          </cell>
          <cell r="BU529">
            <v>2.15</v>
          </cell>
          <cell r="BV529">
            <v>1062483</v>
          </cell>
          <cell r="BX529">
            <v>5.28</v>
          </cell>
          <cell r="BY529">
            <v>2.5299999999999998</v>
          </cell>
          <cell r="BZ529">
            <v>2.15</v>
          </cell>
          <cell r="CA529">
            <v>920443.44</v>
          </cell>
          <cell r="CC529">
            <v>10.56</v>
          </cell>
          <cell r="CD529">
            <v>5.0599999999999996</v>
          </cell>
          <cell r="CE529">
            <v>6.45</v>
          </cell>
          <cell r="CF529">
            <v>678652.5</v>
          </cell>
          <cell r="CH529">
            <v>28770664.280000001</v>
          </cell>
          <cell r="CJ529">
            <v>28137348.080000002</v>
          </cell>
        </row>
        <row r="530">
          <cell r="A530" t="str">
            <v>3204625600400</v>
          </cell>
          <cell r="B530" t="str">
            <v>ST ANNE C C SCHOOL DIST 256</v>
          </cell>
          <cell r="C530" t="str">
            <v>KANKAKEE</v>
          </cell>
          <cell r="D530" t="str">
            <v>Elementary</v>
          </cell>
          <cell r="E530">
            <v>317</v>
          </cell>
          <cell r="G530">
            <v>126</v>
          </cell>
          <cell r="H530">
            <v>187.5</v>
          </cell>
          <cell r="I530">
            <v>187.5</v>
          </cell>
          <cell r="K530">
            <v>199.5</v>
          </cell>
          <cell r="L530">
            <v>196</v>
          </cell>
          <cell r="M530">
            <v>117.5</v>
          </cell>
          <cell r="N530">
            <v>0</v>
          </cell>
          <cell r="P530">
            <v>63.904306220095691</v>
          </cell>
          <cell r="Q530">
            <v>62.095693779904309</v>
          </cell>
          <cell r="R530">
            <v>95.095693779904309</v>
          </cell>
          <cell r="S530">
            <v>92.404306220095691</v>
          </cell>
          <cell r="T530">
            <v>0</v>
          </cell>
          <cell r="U530">
            <v>0</v>
          </cell>
          <cell r="W530">
            <v>7.36</v>
          </cell>
          <cell r="X530">
            <v>8.4499999999999993</v>
          </cell>
          <cell r="Y530">
            <v>0</v>
          </cell>
          <cell r="Z530">
            <v>980330.67</v>
          </cell>
          <cell r="AB530">
            <v>3.16</v>
          </cell>
          <cell r="AC530">
            <v>196066.13</v>
          </cell>
          <cell r="AE530">
            <v>0.99</v>
          </cell>
          <cell r="AF530">
            <v>0.57999999999999996</v>
          </cell>
          <cell r="AG530">
            <v>0</v>
          </cell>
          <cell r="AH530">
            <v>97350.99</v>
          </cell>
          <cell r="AJ530">
            <v>0.44</v>
          </cell>
          <cell r="AK530">
            <v>0.26</v>
          </cell>
          <cell r="AL530">
            <v>0</v>
          </cell>
          <cell r="AM530">
            <v>43404.9</v>
          </cell>
          <cell r="AO530">
            <v>21.65</v>
          </cell>
          <cell r="AP530">
            <v>6.15</v>
          </cell>
          <cell r="AQ530">
            <v>2.2400000000000002</v>
          </cell>
          <cell r="AR530">
            <v>34572</v>
          </cell>
          <cell r="AT530">
            <v>0.44</v>
          </cell>
          <cell r="AU530">
            <v>0.47</v>
          </cell>
          <cell r="AV530">
            <v>0</v>
          </cell>
          <cell r="AW530">
            <v>61212.06</v>
          </cell>
          <cell r="AY530">
            <v>0.26</v>
          </cell>
          <cell r="AZ530">
            <v>0.15</v>
          </cell>
          <cell r="BA530">
            <v>0</v>
          </cell>
          <cell r="BB530">
            <v>23875.53</v>
          </cell>
          <cell r="BD530">
            <v>0.88</v>
          </cell>
          <cell r="BE530">
            <v>0.52</v>
          </cell>
          <cell r="BF530">
            <v>0</v>
          </cell>
          <cell r="BG530">
            <v>35875</v>
          </cell>
          <cell r="BI530">
            <v>0.44</v>
          </cell>
          <cell r="BJ530">
            <v>0.26</v>
          </cell>
          <cell r="BK530">
            <v>0</v>
          </cell>
          <cell r="BL530">
            <v>48253.8</v>
          </cell>
          <cell r="BN530">
            <v>0.66</v>
          </cell>
          <cell r="BO530">
            <v>0.39</v>
          </cell>
          <cell r="BP530">
            <v>0</v>
          </cell>
          <cell r="BQ530">
            <v>26906.25</v>
          </cell>
          <cell r="BS530">
            <v>0.44</v>
          </cell>
          <cell r="BT530">
            <v>0.26</v>
          </cell>
          <cell r="BU530">
            <v>0</v>
          </cell>
          <cell r="BV530">
            <v>74672.5</v>
          </cell>
          <cell r="BX530">
            <v>0.44</v>
          </cell>
          <cell r="BY530">
            <v>0.26</v>
          </cell>
          <cell r="BZ530">
            <v>0</v>
          </cell>
          <cell r="CA530">
            <v>64689.8</v>
          </cell>
          <cell r="CC530">
            <v>0.88</v>
          </cell>
          <cell r="CD530">
            <v>0.52</v>
          </cell>
          <cell r="CE530">
            <v>0</v>
          </cell>
          <cell r="CF530">
            <v>43050</v>
          </cell>
          <cell r="CH530">
            <v>1730259.6300000001</v>
          </cell>
          <cell r="CJ530">
            <v>1695687.6300000001</v>
          </cell>
        </row>
        <row r="531">
          <cell r="A531" t="str">
            <v>3204625800400</v>
          </cell>
          <cell r="B531" t="str">
            <v>ST GEORGE C C SCHOOL DIST 258</v>
          </cell>
          <cell r="C531" t="str">
            <v>KANKAKEE</v>
          </cell>
          <cell r="D531" t="str">
            <v>Elementary</v>
          </cell>
          <cell r="E531">
            <v>450.22</v>
          </cell>
          <cell r="G531">
            <v>178.64999999999998</v>
          </cell>
          <cell r="H531">
            <v>268.15999999999997</v>
          </cell>
          <cell r="I531">
            <v>268.15999999999997</v>
          </cell>
          <cell r="K531">
            <v>291.56</v>
          </cell>
          <cell r="L531">
            <v>288.14999999999998</v>
          </cell>
          <cell r="M531">
            <v>158.66</v>
          </cell>
          <cell r="N531">
            <v>0</v>
          </cell>
          <cell r="P531">
            <v>41.582775676462035</v>
          </cell>
          <cell r="Q531">
            <v>137.06722432353794</v>
          </cell>
          <cell r="R531">
            <v>62.417224323537972</v>
          </cell>
          <cell r="S531">
            <v>205.742775676462</v>
          </cell>
          <cell r="T531">
            <v>0</v>
          </cell>
          <cell r="U531">
            <v>0</v>
          </cell>
          <cell r="W531">
            <v>9.6199999999999992</v>
          </cell>
          <cell r="X531">
            <v>11.35</v>
          </cell>
          <cell r="Y531">
            <v>0</v>
          </cell>
          <cell r="Z531">
            <v>1300286.79</v>
          </cell>
          <cell r="AB531">
            <v>4.1900000000000004</v>
          </cell>
          <cell r="AC531">
            <v>260057.35</v>
          </cell>
          <cell r="AE531">
            <v>1.45</v>
          </cell>
          <cell r="AF531">
            <v>0.79</v>
          </cell>
          <cell r="AG531">
            <v>0</v>
          </cell>
          <cell r="AH531">
            <v>138895.67999999999</v>
          </cell>
          <cell r="AJ531">
            <v>0.64</v>
          </cell>
          <cell r="AK531">
            <v>0.35</v>
          </cell>
          <cell r="AL531">
            <v>0</v>
          </cell>
          <cell r="AM531">
            <v>61386.93</v>
          </cell>
          <cell r="AO531">
            <v>28.98</v>
          </cell>
          <cell r="AP531">
            <v>6.1199999999999992</v>
          </cell>
          <cell r="AQ531">
            <v>3.19</v>
          </cell>
          <cell r="AR531">
            <v>43822.48</v>
          </cell>
          <cell r="AT531">
            <v>0.64</v>
          </cell>
          <cell r="AU531">
            <v>0.63</v>
          </cell>
          <cell r="AV531">
            <v>0</v>
          </cell>
          <cell r="AW531">
            <v>85427.82</v>
          </cell>
          <cell r="AY531">
            <v>0.38</v>
          </cell>
          <cell r="AZ531">
            <v>0.21</v>
          </cell>
          <cell r="BA531">
            <v>0</v>
          </cell>
          <cell r="BB531">
            <v>34357.47</v>
          </cell>
          <cell r="BD531">
            <v>1.29</v>
          </cell>
          <cell r="BE531">
            <v>0.7</v>
          </cell>
          <cell r="BF531">
            <v>0</v>
          </cell>
          <cell r="BG531">
            <v>50993.75</v>
          </cell>
          <cell r="BI531">
            <v>0.64</v>
          </cell>
          <cell r="BJ531">
            <v>0.35</v>
          </cell>
          <cell r="BK531">
            <v>0</v>
          </cell>
          <cell r="BL531">
            <v>68244.66</v>
          </cell>
          <cell r="BN531">
            <v>0.97</v>
          </cell>
          <cell r="BO531">
            <v>0.52</v>
          </cell>
          <cell r="BP531">
            <v>0</v>
          </cell>
          <cell r="BQ531">
            <v>38181.25</v>
          </cell>
          <cell r="BS531">
            <v>0.64</v>
          </cell>
          <cell r="BT531">
            <v>0.35</v>
          </cell>
          <cell r="BU531">
            <v>0</v>
          </cell>
          <cell r="BV531">
            <v>105608.25</v>
          </cell>
          <cell r="BX531">
            <v>0.64</v>
          </cell>
          <cell r="BY531">
            <v>0.35</v>
          </cell>
          <cell r="BZ531">
            <v>0</v>
          </cell>
          <cell r="CA531">
            <v>91489.86</v>
          </cell>
          <cell r="CC531">
            <v>1.29</v>
          </cell>
          <cell r="CD531">
            <v>0.7</v>
          </cell>
          <cell r="CE531">
            <v>0</v>
          </cell>
          <cell r="CF531">
            <v>61192.5</v>
          </cell>
          <cell r="CH531">
            <v>2339944.7899999996</v>
          </cell>
          <cell r="CJ531">
            <v>2296122.3099999996</v>
          </cell>
        </row>
        <row r="532">
          <cell r="A532" t="str">
            <v>3204625900400</v>
          </cell>
          <cell r="B532" t="str">
            <v>PEMBROKE C C SCHOOL DISTRICT 259</v>
          </cell>
          <cell r="C532" t="str">
            <v>KANKAKEE</v>
          </cell>
          <cell r="D532" t="str">
            <v>Elementary</v>
          </cell>
          <cell r="E532">
            <v>207.98</v>
          </cell>
          <cell r="G532">
            <v>89.66</v>
          </cell>
          <cell r="H532">
            <v>117.82</v>
          </cell>
          <cell r="I532">
            <v>117.82</v>
          </cell>
          <cell r="K532">
            <v>138.49</v>
          </cell>
          <cell r="L532">
            <v>137.99</v>
          </cell>
          <cell r="M532">
            <v>69.489999999999995</v>
          </cell>
          <cell r="N532">
            <v>0</v>
          </cell>
          <cell r="P532">
            <v>87.434489107383854</v>
          </cell>
          <cell r="Q532">
            <v>2.2255108926161427</v>
          </cell>
          <cell r="R532">
            <v>114.89551089261617</v>
          </cell>
          <cell r="S532">
            <v>2.9244891073838204</v>
          </cell>
          <cell r="T532">
            <v>0</v>
          </cell>
          <cell r="U532">
            <v>0</v>
          </cell>
          <cell r="W532">
            <v>5.94</v>
          </cell>
          <cell r="X532">
            <v>5.86</v>
          </cell>
          <cell r="Y532">
            <v>0</v>
          </cell>
          <cell r="Z532">
            <v>731682.6</v>
          </cell>
          <cell r="AB532">
            <v>2.36</v>
          </cell>
          <cell r="AC532">
            <v>146336.51999999999</v>
          </cell>
          <cell r="AE532">
            <v>0.69</v>
          </cell>
          <cell r="AF532">
            <v>0.34</v>
          </cell>
          <cell r="AG532">
            <v>0</v>
          </cell>
          <cell r="AH532">
            <v>63867.21</v>
          </cell>
          <cell r="AJ532">
            <v>0.3</v>
          </cell>
          <cell r="AK532">
            <v>0.15</v>
          </cell>
          <cell r="AL532">
            <v>0</v>
          </cell>
          <cell r="AM532">
            <v>27903.15</v>
          </cell>
          <cell r="AO532">
            <v>15.91</v>
          </cell>
          <cell r="AP532">
            <v>6.4399999999999995</v>
          </cell>
          <cell r="AQ532">
            <v>1.47</v>
          </cell>
          <cell r="AR532">
            <v>27636.9</v>
          </cell>
          <cell r="AT532">
            <v>0.3</v>
          </cell>
          <cell r="AU532">
            <v>0.27</v>
          </cell>
          <cell r="AV532">
            <v>0</v>
          </cell>
          <cell r="AW532">
            <v>38341.620000000003</v>
          </cell>
          <cell r="AY532">
            <v>0.18</v>
          </cell>
          <cell r="AZ532">
            <v>0.09</v>
          </cell>
          <cell r="BA532">
            <v>0</v>
          </cell>
          <cell r="BB532">
            <v>15722.91</v>
          </cell>
          <cell r="BD532">
            <v>0.61</v>
          </cell>
          <cell r="BE532">
            <v>0.3</v>
          </cell>
          <cell r="BF532">
            <v>0</v>
          </cell>
          <cell r="BG532">
            <v>23318.75</v>
          </cell>
          <cell r="BI532">
            <v>0.3</v>
          </cell>
          <cell r="BJ532">
            <v>0.15</v>
          </cell>
          <cell r="BK532">
            <v>0</v>
          </cell>
          <cell r="BL532">
            <v>31020.3</v>
          </cell>
          <cell r="BN532">
            <v>0.46</v>
          </cell>
          <cell r="BO532">
            <v>0.23</v>
          </cell>
          <cell r="BP532">
            <v>0</v>
          </cell>
          <cell r="BQ532">
            <v>17681.25</v>
          </cell>
          <cell r="BS532">
            <v>0.3</v>
          </cell>
          <cell r="BT532">
            <v>0.15</v>
          </cell>
          <cell r="BU532">
            <v>0</v>
          </cell>
          <cell r="BV532">
            <v>48003.75</v>
          </cell>
          <cell r="BX532">
            <v>0.3</v>
          </cell>
          <cell r="BY532">
            <v>0.15</v>
          </cell>
          <cell r="BZ532">
            <v>0</v>
          </cell>
          <cell r="CA532">
            <v>41586.300000000003</v>
          </cell>
          <cell r="CC532">
            <v>0.61</v>
          </cell>
          <cell r="CD532">
            <v>0.3</v>
          </cell>
          <cell r="CE532">
            <v>0</v>
          </cell>
          <cell r="CF532">
            <v>27982.5</v>
          </cell>
          <cell r="CH532">
            <v>1241083.76</v>
          </cell>
          <cell r="CJ532">
            <v>1213446.8600000001</v>
          </cell>
        </row>
        <row r="533">
          <cell r="A533" t="str">
            <v>3204630201600</v>
          </cell>
          <cell r="B533" t="str">
            <v>ST ANNE COMM H S DIST 302</v>
          </cell>
          <cell r="C533" t="str">
            <v>KANKAKEE</v>
          </cell>
          <cell r="D533" t="str">
            <v>High School</v>
          </cell>
          <cell r="E533">
            <v>237.98</v>
          </cell>
          <cell r="G533">
            <v>0</v>
          </cell>
          <cell r="H533">
            <v>0</v>
          </cell>
          <cell r="I533">
            <v>237.98</v>
          </cell>
          <cell r="K533">
            <v>0</v>
          </cell>
          <cell r="L533">
            <v>0</v>
          </cell>
          <cell r="M533">
            <v>0</v>
          </cell>
          <cell r="N533">
            <v>237.98</v>
          </cell>
          <cell r="P533">
            <v>0</v>
          </cell>
          <cell r="Q533">
            <v>0</v>
          </cell>
          <cell r="R533">
            <v>0</v>
          </cell>
          <cell r="S533">
            <v>0</v>
          </cell>
          <cell r="T533">
            <v>158.33000000000001</v>
          </cell>
          <cell r="U533">
            <v>79.649999999999977</v>
          </cell>
          <cell r="W533">
            <v>0</v>
          </cell>
          <cell r="X533">
            <v>0</v>
          </cell>
          <cell r="Y533">
            <v>11.1</v>
          </cell>
          <cell r="Z533">
            <v>786357.3</v>
          </cell>
          <cell r="AB533">
            <v>3.69</v>
          </cell>
          <cell r="AC533">
            <v>262092.88</v>
          </cell>
          <cell r="AE533">
            <v>0</v>
          </cell>
          <cell r="AF533">
            <v>0</v>
          </cell>
          <cell r="AG533">
            <v>1.18</v>
          </cell>
          <cell r="AH533">
            <v>83594.740000000005</v>
          </cell>
          <cell r="AJ533">
            <v>0</v>
          </cell>
          <cell r="AK533">
            <v>0</v>
          </cell>
          <cell r="AL533">
            <v>0.39</v>
          </cell>
          <cell r="AM533">
            <v>27628.77</v>
          </cell>
          <cell r="AO533">
            <v>16.669999999999998</v>
          </cell>
          <cell r="AP533">
            <v>5.5600000000000005</v>
          </cell>
          <cell r="AQ533">
            <v>1.68</v>
          </cell>
          <cell r="AR533">
            <v>27592.240000000002</v>
          </cell>
          <cell r="AT533">
            <v>0</v>
          </cell>
          <cell r="AU533">
            <v>0</v>
          </cell>
          <cell r="AV533">
            <v>0.95</v>
          </cell>
          <cell r="AW533">
            <v>73554.7</v>
          </cell>
          <cell r="AY533">
            <v>0</v>
          </cell>
          <cell r="AZ533">
            <v>0</v>
          </cell>
          <cell r="BA533">
            <v>0.31</v>
          </cell>
          <cell r="BB533">
            <v>18052.23</v>
          </cell>
          <cell r="BD533">
            <v>0</v>
          </cell>
          <cell r="BE533">
            <v>0</v>
          </cell>
          <cell r="BF533">
            <v>1.18</v>
          </cell>
          <cell r="BG533">
            <v>30237.5</v>
          </cell>
          <cell r="BI533">
            <v>0</v>
          </cell>
          <cell r="BJ533">
            <v>0</v>
          </cell>
          <cell r="BK533">
            <v>0.39</v>
          </cell>
          <cell r="BL533">
            <v>26884.26</v>
          </cell>
          <cell r="BN533">
            <v>0</v>
          </cell>
          <cell r="BO533">
            <v>0</v>
          </cell>
          <cell r="BP533">
            <v>0.79</v>
          </cell>
          <cell r="BQ533">
            <v>20243.75</v>
          </cell>
          <cell r="BS533">
            <v>0</v>
          </cell>
          <cell r="BT533">
            <v>0</v>
          </cell>
          <cell r="BU533">
            <v>0.39</v>
          </cell>
          <cell r="BV533">
            <v>41603.25</v>
          </cell>
          <cell r="BX533">
            <v>0</v>
          </cell>
          <cell r="BY533">
            <v>0</v>
          </cell>
          <cell r="BZ533">
            <v>0.39</v>
          </cell>
          <cell r="CA533">
            <v>36041.46</v>
          </cell>
          <cell r="CC533">
            <v>0</v>
          </cell>
          <cell r="CD533">
            <v>0</v>
          </cell>
          <cell r="CE533">
            <v>1.18</v>
          </cell>
          <cell r="CF533">
            <v>36285</v>
          </cell>
          <cell r="CH533">
            <v>1470168.08</v>
          </cell>
          <cell r="CJ533">
            <v>1442575.84</v>
          </cell>
        </row>
        <row r="534">
          <cell r="A534" t="str">
            <v>3204630701600</v>
          </cell>
          <cell r="B534" t="str">
            <v>BRADLEY BOURBONNAIS C HS D 307</v>
          </cell>
          <cell r="C534" t="str">
            <v>KANKAKEE</v>
          </cell>
          <cell r="D534" t="str">
            <v>High School</v>
          </cell>
          <cell r="E534">
            <v>2079.81</v>
          </cell>
          <cell r="G534">
            <v>0</v>
          </cell>
          <cell r="H534">
            <v>0</v>
          </cell>
          <cell r="I534">
            <v>2079.81</v>
          </cell>
          <cell r="K534">
            <v>0</v>
          </cell>
          <cell r="L534">
            <v>0</v>
          </cell>
          <cell r="M534">
            <v>0</v>
          </cell>
          <cell r="N534">
            <v>2079.81</v>
          </cell>
          <cell r="P534">
            <v>0</v>
          </cell>
          <cell r="Q534">
            <v>0</v>
          </cell>
          <cell r="R534">
            <v>0</v>
          </cell>
          <cell r="S534">
            <v>0</v>
          </cell>
          <cell r="T534">
            <v>704</v>
          </cell>
          <cell r="U534">
            <v>1375.81</v>
          </cell>
          <cell r="W534">
            <v>0</v>
          </cell>
          <cell r="X534">
            <v>0</v>
          </cell>
          <cell r="Y534">
            <v>90.23</v>
          </cell>
          <cell r="Z534">
            <v>6392163.8899999997</v>
          </cell>
          <cell r="AB534">
            <v>30.07</v>
          </cell>
          <cell r="AC534">
            <v>2130508.2200000002</v>
          </cell>
          <cell r="AE534">
            <v>0</v>
          </cell>
          <cell r="AF534">
            <v>0</v>
          </cell>
          <cell r="AG534">
            <v>10.39</v>
          </cell>
          <cell r="AH534">
            <v>736058.77</v>
          </cell>
          <cell r="AJ534">
            <v>0</v>
          </cell>
          <cell r="AK534">
            <v>0</v>
          </cell>
          <cell r="AL534">
            <v>3.46</v>
          </cell>
          <cell r="AM534">
            <v>245116.78</v>
          </cell>
          <cell r="AO534">
            <v>136.92000000000002</v>
          </cell>
          <cell r="AP534">
            <v>33.270000000000003</v>
          </cell>
          <cell r="AQ534">
            <v>14.75</v>
          </cell>
          <cell r="AR534">
            <v>212141.39</v>
          </cell>
          <cell r="AT534">
            <v>0</v>
          </cell>
          <cell r="AU534">
            <v>0</v>
          </cell>
          <cell r="AV534">
            <v>8.31</v>
          </cell>
          <cell r="AW534">
            <v>643410.06000000006</v>
          </cell>
          <cell r="AY534">
            <v>0</v>
          </cell>
          <cell r="AZ534">
            <v>0</v>
          </cell>
          <cell r="BA534">
            <v>2.77</v>
          </cell>
          <cell r="BB534">
            <v>161305.41</v>
          </cell>
          <cell r="BD534">
            <v>0</v>
          </cell>
          <cell r="BE534">
            <v>0</v>
          </cell>
          <cell r="BF534">
            <v>10.39</v>
          </cell>
          <cell r="BG534">
            <v>266243.75</v>
          </cell>
          <cell r="BI534">
            <v>0</v>
          </cell>
          <cell r="BJ534">
            <v>0</v>
          </cell>
          <cell r="BK534">
            <v>3.46</v>
          </cell>
          <cell r="BL534">
            <v>238511.64</v>
          </cell>
          <cell r="BN534">
            <v>0</v>
          </cell>
          <cell r="BO534">
            <v>0</v>
          </cell>
          <cell r="BP534">
            <v>6.93</v>
          </cell>
          <cell r="BQ534">
            <v>177581.25</v>
          </cell>
          <cell r="BS534">
            <v>0</v>
          </cell>
          <cell r="BT534">
            <v>0</v>
          </cell>
          <cell r="BU534">
            <v>3.46</v>
          </cell>
          <cell r="BV534">
            <v>369095.5</v>
          </cell>
          <cell r="BX534">
            <v>0</v>
          </cell>
          <cell r="BY534">
            <v>0</v>
          </cell>
          <cell r="BZ534">
            <v>3.46</v>
          </cell>
          <cell r="CA534">
            <v>319752.44</v>
          </cell>
          <cell r="CC534">
            <v>0</v>
          </cell>
          <cell r="CD534">
            <v>0</v>
          </cell>
          <cell r="CE534">
            <v>10.39</v>
          </cell>
          <cell r="CF534">
            <v>319492.5</v>
          </cell>
          <cell r="CH534">
            <v>12211381.6</v>
          </cell>
          <cell r="CJ534">
            <v>11999240.209999999</v>
          </cell>
        </row>
        <row r="535">
          <cell r="A535" t="str">
            <v>3303623502600</v>
          </cell>
          <cell r="B535" t="str">
            <v>WEST CENTRAL</v>
          </cell>
          <cell r="C535" t="str">
            <v>HENDERSON</v>
          </cell>
          <cell r="D535" t="str">
            <v>Unit</v>
          </cell>
          <cell r="E535">
            <v>778.45</v>
          </cell>
          <cell r="G535">
            <v>234.99</v>
          </cell>
          <cell r="H535">
            <v>275.30999999999995</v>
          </cell>
          <cell r="I535">
            <v>541.12999999999988</v>
          </cell>
          <cell r="K535">
            <v>339.64</v>
          </cell>
          <cell r="L535">
            <v>337.30999999999995</v>
          </cell>
          <cell r="M535">
            <v>172.99</v>
          </cell>
          <cell r="N535">
            <v>265.82</v>
          </cell>
          <cell r="P535">
            <v>96.179615781064811</v>
          </cell>
          <cell r="Q535">
            <v>138.81038421893521</v>
          </cell>
          <cell r="R535">
            <v>112.68228444055043</v>
          </cell>
          <cell r="S535">
            <v>162.62771555944951</v>
          </cell>
          <cell r="T535">
            <v>108.79809977838481</v>
          </cell>
          <cell r="U535">
            <v>157.02190022161517</v>
          </cell>
          <cell r="W535">
            <v>13.35</v>
          </cell>
          <cell r="X535">
            <v>12.13</v>
          </cell>
          <cell r="Y535">
            <v>11.72</v>
          </cell>
          <cell r="Z535">
            <v>2410218.3199999998</v>
          </cell>
          <cell r="AB535">
            <v>9</v>
          </cell>
          <cell r="AC535">
            <v>592719.98</v>
          </cell>
          <cell r="AE535">
            <v>1.69</v>
          </cell>
          <cell r="AF535">
            <v>0.86</v>
          </cell>
          <cell r="AG535">
            <v>1.32</v>
          </cell>
          <cell r="AH535">
            <v>251630.61</v>
          </cell>
          <cell r="AJ535">
            <v>0.75</v>
          </cell>
          <cell r="AK535">
            <v>0.38</v>
          </cell>
          <cell r="AL535">
            <v>0.44</v>
          </cell>
          <cell r="AM535">
            <v>101238.83</v>
          </cell>
          <cell r="AO535">
            <v>52.67</v>
          </cell>
          <cell r="AP535">
            <v>13.34</v>
          </cell>
          <cell r="AQ535">
            <v>5.52</v>
          </cell>
          <cell r="AR535">
            <v>82185.64</v>
          </cell>
          <cell r="AT535">
            <v>0.75</v>
          </cell>
          <cell r="AU535">
            <v>0.69</v>
          </cell>
          <cell r="AV535">
            <v>1.06</v>
          </cell>
          <cell r="AW535">
            <v>178934.6</v>
          </cell>
          <cell r="AY535">
            <v>0.45</v>
          </cell>
          <cell r="AZ535">
            <v>0.23</v>
          </cell>
          <cell r="BA535">
            <v>0.35</v>
          </cell>
          <cell r="BB535">
            <v>59979.99</v>
          </cell>
          <cell r="BD535">
            <v>1.5</v>
          </cell>
          <cell r="BE535">
            <v>0.76</v>
          </cell>
          <cell r="BF535">
            <v>1.32</v>
          </cell>
          <cell r="BG535">
            <v>91737.5</v>
          </cell>
          <cell r="BI535">
            <v>0.75</v>
          </cell>
          <cell r="BJ535">
            <v>0.38</v>
          </cell>
          <cell r="BK535">
            <v>0.44</v>
          </cell>
          <cell r="BL535">
            <v>108226.38</v>
          </cell>
          <cell r="BN535">
            <v>1.1299999999999999</v>
          </cell>
          <cell r="BO535">
            <v>0.56999999999999995</v>
          </cell>
          <cell r="BP535">
            <v>0.88</v>
          </cell>
          <cell r="BQ535">
            <v>66112.5</v>
          </cell>
          <cell r="BS535">
            <v>0.75</v>
          </cell>
          <cell r="BT535">
            <v>0.38</v>
          </cell>
          <cell r="BU535">
            <v>0.44</v>
          </cell>
          <cell r="BV535">
            <v>167479.75</v>
          </cell>
          <cell r="BX535">
            <v>0.75</v>
          </cell>
          <cell r="BY535">
            <v>0.38</v>
          </cell>
          <cell r="BZ535">
            <v>0.44</v>
          </cell>
          <cell r="CA535">
            <v>145089.98000000001</v>
          </cell>
          <cell r="CC535">
            <v>1.5</v>
          </cell>
          <cell r="CD535">
            <v>0.76</v>
          </cell>
          <cell r="CE535">
            <v>1.32</v>
          </cell>
          <cell r="CF535">
            <v>110085</v>
          </cell>
          <cell r="CH535">
            <v>4365639.08</v>
          </cell>
          <cell r="CJ535">
            <v>4283453.4400000004</v>
          </cell>
        </row>
        <row r="536">
          <cell r="A536" t="str">
            <v>3304820202600</v>
          </cell>
          <cell r="B536" t="str">
            <v>KNOXVILLE C U SCHOOL DIST 202</v>
          </cell>
          <cell r="C536" t="str">
            <v>KNOX</v>
          </cell>
          <cell r="D536" t="str">
            <v>Unit</v>
          </cell>
          <cell r="E536">
            <v>1041.3900000000001</v>
          </cell>
          <cell r="G536">
            <v>259.49</v>
          </cell>
          <cell r="H536">
            <v>424.48999999999995</v>
          </cell>
          <cell r="I536">
            <v>778.15</v>
          </cell>
          <cell r="K536">
            <v>420.9</v>
          </cell>
          <cell r="L536">
            <v>417.15</v>
          </cell>
          <cell r="M536">
            <v>266.83</v>
          </cell>
          <cell r="N536">
            <v>353.65999999999997</v>
          </cell>
          <cell r="P536">
            <v>104.28214987857062</v>
          </cell>
          <cell r="Q536">
            <v>155.20785012142937</v>
          </cell>
          <cell r="R536">
            <v>170.59127443043829</v>
          </cell>
          <cell r="S536">
            <v>253.89872556956166</v>
          </cell>
          <cell r="T536">
            <v>142.1265756909911</v>
          </cell>
          <cell r="U536">
            <v>211.53342430900886</v>
          </cell>
          <cell r="W536">
            <v>14.71</v>
          </cell>
          <cell r="X536">
            <v>18.68</v>
          </cell>
          <cell r="Y536">
            <v>15.56</v>
          </cell>
          <cell r="Z536">
            <v>3172730.81</v>
          </cell>
          <cell r="AB536">
            <v>11.86</v>
          </cell>
          <cell r="AC536">
            <v>781485.02</v>
          </cell>
          <cell r="AE536">
            <v>2.1</v>
          </cell>
          <cell r="AF536">
            <v>1.33</v>
          </cell>
          <cell r="AG536">
            <v>1.76</v>
          </cell>
          <cell r="AH536">
            <v>337367.69</v>
          </cell>
          <cell r="AJ536">
            <v>0.93</v>
          </cell>
          <cell r="AK536">
            <v>0.59</v>
          </cell>
          <cell r="AL536">
            <v>0.57999999999999996</v>
          </cell>
          <cell r="AM536">
            <v>135339.57999999999</v>
          </cell>
          <cell r="AO536">
            <v>69.480000000000018</v>
          </cell>
          <cell r="AP536">
            <v>17.66</v>
          </cell>
          <cell r="AQ536">
            <v>7.38</v>
          </cell>
          <cell r="AR536">
            <v>108537.79</v>
          </cell>
          <cell r="AT536">
            <v>0.93</v>
          </cell>
          <cell r="AU536">
            <v>1.06</v>
          </cell>
          <cell r="AV536">
            <v>1.41</v>
          </cell>
          <cell r="AW536">
            <v>243030</v>
          </cell>
          <cell r="AY536">
            <v>0.56000000000000005</v>
          </cell>
          <cell r="AZ536">
            <v>0.35</v>
          </cell>
          <cell r="BA536">
            <v>0.47</v>
          </cell>
          <cell r="BB536">
            <v>80361.539999999994</v>
          </cell>
          <cell r="BD536">
            <v>1.87</v>
          </cell>
          <cell r="BE536">
            <v>1.18</v>
          </cell>
          <cell r="BF536">
            <v>1.76</v>
          </cell>
          <cell r="BG536">
            <v>123256.25</v>
          </cell>
          <cell r="BI536">
            <v>0.93</v>
          </cell>
          <cell r="BJ536">
            <v>0.59</v>
          </cell>
          <cell r="BK536">
            <v>0.57999999999999996</v>
          </cell>
          <cell r="BL536">
            <v>144761.4</v>
          </cell>
          <cell r="BN536">
            <v>1.4</v>
          </cell>
          <cell r="BO536">
            <v>0.88</v>
          </cell>
          <cell r="BP536">
            <v>1.17</v>
          </cell>
          <cell r="BQ536">
            <v>88406.25</v>
          </cell>
          <cell r="BS536">
            <v>0.93</v>
          </cell>
          <cell r="BT536">
            <v>0.59</v>
          </cell>
          <cell r="BU536">
            <v>0.57999999999999996</v>
          </cell>
          <cell r="BV536">
            <v>224017.5</v>
          </cell>
          <cell r="BX536">
            <v>0.93</v>
          </cell>
          <cell r="BY536">
            <v>0.59</v>
          </cell>
          <cell r="BZ536">
            <v>0.57999999999999996</v>
          </cell>
          <cell r="CA536">
            <v>194069.4</v>
          </cell>
          <cell r="CC536">
            <v>1.87</v>
          </cell>
          <cell r="CD536">
            <v>1.18</v>
          </cell>
          <cell r="CE536">
            <v>1.76</v>
          </cell>
          <cell r="CF536">
            <v>147907.5</v>
          </cell>
          <cell r="CH536">
            <v>5781270.7300000014</v>
          </cell>
          <cell r="CJ536">
            <v>5672732.9400000013</v>
          </cell>
        </row>
        <row r="537">
          <cell r="A537" t="str">
            <v>3304820502600</v>
          </cell>
          <cell r="B537" t="str">
            <v>GALESBURG C U SCHOOL DIST 205</v>
          </cell>
          <cell r="C537" t="str">
            <v>KNOX</v>
          </cell>
          <cell r="D537" t="str">
            <v>Unit</v>
          </cell>
          <cell r="E537">
            <v>4240.2700000000004</v>
          </cell>
          <cell r="G537">
            <v>1283.3200000000002</v>
          </cell>
          <cell r="H537">
            <v>1626.14</v>
          </cell>
          <cell r="I537">
            <v>2935.29</v>
          </cell>
          <cell r="K537">
            <v>1939.8000000000002</v>
          </cell>
          <cell r="L537">
            <v>1918.1400000000003</v>
          </cell>
          <cell r="M537">
            <v>991.32000000000016</v>
          </cell>
          <cell r="N537">
            <v>1309.1500000000001</v>
          </cell>
          <cell r="P537">
            <v>857.85659257433133</v>
          </cell>
          <cell r="Q537">
            <v>425.46340742566883</v>
          </cell>
          <cell r="R537">
            <v>1087.0203218595698</v>
          </cell>
          <cell r="S537">
            <v>539.11967814043032</v>
          </cell>
          <cell r="T537">
            <v>875.12308556609867</v>
          </cell>
          <cell r="U537">
            <v>434.02691443390142</v>
          </cell>
          <cell r="W537">
            <v>78.459999999999994</v>
          </cell>
          <cell r="X537">
            <v>75.91</v>
          </cell>
          <cell r="Y537">
            <v>61.11</v>
          </cell>
          <cell r="Z537">
            <v>13901236.32</v>
          </cell>
          <cell r="AB537">
            <v>51.24</v>
          </cell>
          <cell r="AC537">
            <v>3357331.72</v>
          </cell>
          <cell r="AE537">
            <v>9.69</v>
          </cell>
          <cell r="AF537">
            <v>4.95</v>
          </cell>
          <cell r="AG537">
            <v>6.54</v>
          </cell>
          <cell r="AH537">
            <v>1371095.7</v>
          </cell>
          <cell r="AJ537">
            <v>4.3099999999999996</v>
          </cell>
          <cell r="AK537">
            <v>2.2000000000000002</v>
          </cell>
          <cell r="AL537">
            <v>2.1800000000000002</v>
          </cell>
          <cell r="AM537">
            <v>558103.31000000006</v>
          </cell>
          <cell r="AO537">
            <v>302.23</v>
          </cell>
          <cell r="AP537">
            <v>106.95000000000002</v>
          </cell>
          <cell r="AQ537">
            <v>30.07</v>
          </cell>
          <cell r="AR537">
            <v>507474.82</v>
          </cell>
          <cell r="AT537">
            <v>4.3099999999999996</v>
          </cell>
          <cell r="AU537">
            <v>3.96</v>
          </cell>
          <cell r="AV537">
            <v>5.23</v>
          </cell>
          <cell r="AW537">
            <v>961227.8</v>
          </cell>
          <cell r="AY537">
            <v>2.58</v>
          </cell>
          <cell r="AZ537">
            <v>1.32</v>
          </cell>
          <cell r="BA537">
            <v>1.74</v>
          </cell>
          <cell r="BB537">
            <v>328434.12</v>
          </cell>
          <cell r="BD537">
            <v>8.6199999999999992</v>
          </cell>
          <cell r="BE537">
            <v>4.4000000000000004</v>
          </cell>
          <cell r="BF537">
            <v>6.54</v>
          </cell>
          <cell r="BG537">
            <v>501225</v>
          </cell>
          <cell r="BI537">
            <v>4.3099999999999996</v>
          </cell>
          <cell r="BJ537">
            <v>2.2000000000000002</v>
          </cell>
          <cell r="BK537">
            <v>2.1800000000000002</v>
          </cell>
          <cell r="BL537">
            <v>599036.46</v>
          </cell>
          <cell r="BN537">
            <v>6.46</v>
          </cell>
          <cell r="BO537">
            <v>3.3</v>
          </cell>
          <cell r="BP537">
            <v>4.3600000000000003</v>
          </cell>
          <cell r="BQ537">
            <v>361825</v>
          </cell>
          <cell r="BS537">
            <v>4.3099999999999996</v>
          </cell>
          <cell r="BT537">
            <v>2.2000000000000002</v>
          </cell>
          <cell r="BU537">
            <v>2.1800000000000002</v>
          </cell>
          <cell r="BV537">
            <v>927005.75</v>
          </cell>
          <cell r="BX537">
            <v>4.3099999999999996</v>
          </cell>
          <cell r="BY537">
            <v>2.2000000000000002</v>
          </cell>
          <cell r="BZ537">
            <v>2.1800000000000002</v>
          </cell>
          <cell r="CA537">
            <v>803077.66</v>
          </cell>
          <cell r="CC537">
            <v>8.6199999999999992</v>
          </cell>
          <cell r="CD537">
            <v>4.4000000000000004</v>
          </cell>
          <cell r="CE537">
            <v>6.54</v>
          </cell>
          <cell r="CF537">
            <v>601470</v>
          </cell>
          <cell r="CH537">
            <v>24778543.66</v>
          </cell>
          <cell r="CJ537">
            <v>24271068.84</v>
          </cell>
        </row>
        <row r="538">
          <cell r="A538" t="str">
            <v>3304820802600</v>
          </cell>
          <cell r="B538" t="str">
            <v>R O W V A COMM UNIT SCH DIST 208</v>
          </cell>
          <cell r="C538" t="str">
            <v>KNOX</v>
          </cell>
          <cell r="D538" t="str">
            <v>Unit</v>
          </cell>
          <cell r="E538">
            <v>585.19000000000005</v>
          </cell>
          <cell r="G538">
            <v>154.82</v>
          </cell>
          <cell r="H538">
            <v>234.30999999999997</v>
          </cell>
          <cell r="I538">
            <v>428.45999999999992</v>
          </cell>
          <cell r="K538">
            <v>242.39</v>
          </cell>
          <cell r="L538">
            <v>240.48</v>
          </cell>
          <cell r="M538">
            <v>148.64999999999998</v>
          </cell>
          <cell r="N538">
            <v>194.15</v>
          </cell>
          <cell r="P538">
            <v>51.846438417226722</v>
          </cell>
          <cell r="Q538">
            <v>102.97356158277327</v>
          </cell>
          <cell r="R538">
            <v>78.466212282265815</v>
          </cell>
          <cell r="S538">
            <v>155.84378771773416</v>
          </cell>
          <cell r="T538">
            <v>65.01734930050749</v>
          </cell>
          <cell r="U538">
            <v>129.1326506994925</v>
          </cell>
          <cell r="W538">
            <v>8.6</v>
          </cell>
          <cell r="X538">
            <v>10.15</v>
          </cell>
          <cell r="Y538">
            <v>8.41</v>
          </cell>
          <cell r="Z538">
            <v>1758420.88</v>
          </cell>
          <cell r="AB538">
            <v>6.55</v>
          </cell>
          <cell r="AC538">
            <v>431102.93</v>
          </cell>
          <cell r="AE538">
            <v>1.21</v>
          </cell>
          <cell r="AF538">
            <v>0.74</v>
          </cell>
          <cell r="AG538">
            <v>0.97</v>
          </cell>
          <cell r="AH538">
            <v>189631.35999999999</v>
          </cell>
          <cell r="AJ538">
            <v>0.53</v>
          </cell>
          <cell r="AK538">
            <v>0.33</v>
          </cell>
          <cell r="AL538">
            <v>0.32</v>
          </cell>
          <cell r="AM538">
            <v>75995.78</v>
          </cell>
          <cell r="AO538">
            <v>38.57</v>
          </cell>
          <cell r="AP538">
            <v>8.9600000000000009</v>
          </cell>
          <cell r="AQ538">
            <v>4.1500000000000004</v>
          </cell>
          <cell r="AR538">
            <v>59260.62</v>
          </cell>
          <cell r="AT538">
            <v>0.53</v>
          </cell>
          <cell r="AU538">
            <v>0.59</v>
          </cell>
          <cell r="AV538">
            <v>0.77</v>
          </cell>
          <cell r="AW538">
            <v>134955.94</v>
          </cell>
          <cell r="AY538">
            <v>0.32</v>
          </cell>
          <cell r="AZ538">
            <v>0.19</v>
          </cell>
          <cell r="BA538">
            <v>0.25</v>
          </cell>
          <cell r="BB538">
            <v>44257.08</v>
          </cell>
          <cell r="BD538">
            <v>1.07</v>
          </cell>
          <cell r="BE538">
            <v>0.66</v>
          </cell>
          <cell r="BF538">
            <v>0.97</v>
          </cell>
          <cell r="BG538">
            <v>69187.5</v>
          </cell>
          <cell r="BI538">
            <v>0.53</v>
          </cell>
          <cell r="BJ538">
            <v>0.33</v>
          </cell>
          <cell r="BK538">
            <v>0.32</v>
          </cell>
          <cell r="BL538">
            <v>81342.12</v>
          </cell>
          <cell r="BN538">
            <v>0.8</v>
          </cell>
          <cell r="BO538">
            <v>0.49</v>
          </cell>
          <cell r="BP538">
            <v>0.64</v>
          </cell>
          <cell r="BQ538">
            <v>49456.25</v>
          </cell>
          <cell r="BS538">
            <v>0.53</v>
          </cell>
          <cell r="BT538">
            <v>0.33</v>
          </cell>
          <cell r="BU538">
            <v>0.32</v>
          </cell>
          <cell r="BV538">
            <v>125876.5</v>
          </cell>
          <cell r="BX538">
            <v>0.53</v>
          </cell>
          <cell r="BY538">
            <v>0.33</v>
          </cell>
          <cell r="BZ538">
            <v>0.32</v>
          </cell>
          <cell r="CA538">
            <v>109048.52</v>
          </cell>
          <cell r="CC538">
            <v>1.07</v>
          </cell>
          <cell r="CD538">
            <v>0.66</v>
          </cell>
          <cell r="CE538">
            <v>0.97</v>
          </cell>
          <cell r="CF538">
            <v>83025</v>
          </cell>
          <cell r="CH538">
            <v>3211560.48</v>
          </cell>
          <cell r="CJ538">
            <v>3152299.86</v>
          </cell>
        </row>
        <row r="539">
          <cell r="A539" t="str">
            <v>3304821002600</v>
          </cell>
          <cell r="B539" t="str">
            <v>WILLIAMSFIELD C U S DIST 210</v>
          </cell>
          <cell r="C539" t="str">
            <v>KNOX</v>
          </cell>
          <cell r="D539" t="str">
            <v>Unit</v>
          </cell>
          <cell r="E539">
            <v>259.93</v>
          </cell>
          <cell r="G539">
            <v>79.819999999999993</v>
          </cell>
          <cell r="H539">
            <v>93.97</v>
          </cell>
          <cell r="I539">
            <v>179.45</v>
          </cell>
          <cell r="K539">
            <v>121.3</v>
          </cell>
          <cell r="L539">
            <v>120.63999999999999</v>
          </cell>
          <cell r="M539">
            <v>53.149999999999991</v>
          </cell>
          <cell r="N539">
            <v>85.47999999999999</v>
          </cell>
          <cell r="P539">
            <v>26.063799128321826</v>
          </cell>
          <cell r="Q539">
            <v>53.756200871678168</v>
          </cell>
          <cell r="R539">
            <v>30.684229567632201</v>
          </cell>
          <cell r="S539">
            <v>63.285770432367798</v>
          </cell>
          <cell r="T539">
            <v>27.911971304045974</v>
          </cell>
          <cell r="U539">
            <v>57.568028695954013</v>
          </cell>
          <cell r="W539">
            <v>4.42</v>
          </cell>
          <cell r="X539">
            <v>4.0599999999999996</v>
          </cell>
          <cell r="Y539">
            <v>3.69</v>
          </cell>
          <cell r="Z539">
            <v>787230.03</v>
          </cell>
          <cell r="AB539">
            <v>2.92</v>
          </cell>
          <cell r="AC539">
            <v>192292.04</v>
          </cell>
          <cell r="AE539">
            <v>0.6</v>
          </cell>
          <cell r="AF539">
            <v>0.26</v>
          </cell>
          <cell r="AG539">
            <v>0.42</v>
          </cell>
          <cell r="AH539">
            <v>83080.08</v>
          </cell>
          <cell r="AJ539">
            <v>0.26</v>
          </cell>
          <cell r="AK539">
            <v>0.11</v>
          </cell>
          <cell r="AL539">
            <v>0.14000000000000001</v>
          </cell>
          <cell r="AM539">
            <v>32860.61</v>
          </cell>
          <cell r="AO539">
            <v>17.220000000000002</v>
          </cell>
          <cell r="AP539">
            <v>3.91</v>
          </cell>
          <cell r="AQ539">
            <v>1.84</v>
          </cell>
          <cell r="AR539">
            <v>26342.63</v>
          </cell>
          <cell r="AT539">
            <v>0.26</v>
          </cell>
          <cell r="AU539">
            <v>0.21</v>
          </cell>
          <cell r="AV539">
            <v>0.34</v>
          </cell>
          <cell r="AW539">
            <v>57939.86</v>
          </cell>
          <cell r="AY539">
            <v>0.16</v>
          </cell>
          <cell r="AZ539">
            <v>7.0000000000000007E-2</v>
          </cell>
          <cell r="BA539">
            <v>0.11</v>
          </cell>
          <cell r="BB539">
            <v>19799.22</v>
          </cell>
          <cell r="BD539">
            <v>0.53</v>
          </cell>
          <cell r="BE539">
            <v>0.23</v>
          </cell>
          <cell r="BF539">
            <v>0.42</v>
          </cell>
          <cell r="BG539">
            <v>30237.5</v>
          </cell>
          <cell r="BI539">
            <v>0.26</v>
          </cell>
          <cell r="BJ539">
            <v>0.11</v>
          </cell>
          <cell r="BK539">
            <v>0.14000000000000001</v>
          </cell>
          <cell r="BL539">
            <v>35156.339999999997</v>
          </cell>
          <cell r="BN539">
            <v>0.4</v>
          </cell>
          <cell r="BO539">
            <v>0.17</v>
          </cell>
          <cell r="BP539">
            <v>0.28000000000000003</v>
          </cell>
          <cell r="BQ539">
            <v>21781.25</v>
          </cell>
          <cell r="BS539">
            <v>0.26</v>
          </cell>
          <cell r="BT539">
            <v>0.11</v>
          </cell>
          <cell r="BU539">
            <v>0.14000000000000001</v>
          </cell>
          <cell r="BV539">
            <v>54404.25</v>
          </cell>
          <cell r="BX539">
            <v>0.26</v>
          </cell>
          <cell r="BY539">
            <v>0.11</v>
          </cell>
          <cell r="BZ539">
            <v>0.14000000000000001</v>
          </cell>
          <cell r="CA539">
            <v>47131.14</v>
          </cell>
          <cell r="CC539">
            <v>0.53</v>
          </cell>
          <cell r="CD539">
            <v>0.23</v>
          </cell>
          <cell r="CE539">
            <v>0.42</v>
          </cell>
          <cell r="CF539">
            <v>36285</v>
          </cell>
          <cell r="CH539">
            <v>1424539.9500000002</v>
          </cell>
          <cell r="CJ539">
            <v>1398197.3200000003</v>
          </cell>
        </row>
        <row r="540">
          <cell r="A540" t="str">
            <v>3304827602600</v>
          </cell>
          <cell r="B540" t="str">
            <v>ABINGDON - AVON CUSD 276</v>
          </cell>
          <cell r="C540" t="str">
            <v>KNOX</v>
          </cell>
          <cell r="D540" t="str">
            <v>Unit</v>
          </cell>
          <cell r="E540">
            <v>925.78</v>
          </cell>
          <cell r="G540">
            <v>278.64999999999998</v>
          </cell>
          <cell r="H540">
            <v>370.30999999999995</v>
          </cell>
          <cell r="I540">
            <v>640.79999999999995</v>
          </cell>
          <cell r="K540">
            <v>434.47</v>
          </cell>
          <cell r="L540">
            <v>428.14</v>
          </cell>
          <cell r="M540">
            <v>220.82</v>
          </cell>
          <cell r="N540">
            <v>270.49</v>
          </cell>
          <cell r="P540">
            <v>139.10528033063244</v>
          </cell>
          <cell r="Q540">
            <v>139.54471966936754</v>
          </cell>
          <cell r="R540">
            <v>184.86300505737123</v>
          </cell>
          <cell r="S540">
            <v>185.44699494262872</v>
          </cell>
          <cell r="T540">
            <v>135.03171461199631</v>
          </cell>
          <cell r="U540">
            <v>135.4582853880037</v>
          </cell>
          <cell r="W540">
            <v>16.25</v>
          </cell>
          <cell r="X540">
            <v>16.66</v>
          </cell>
          <cell r="Y540">
            <v>12.16</v>
          </cell>
          <cell r="Z540">
            <v>2902101.25</v>
          </cell>
          <cell r="AB540">
            <v>10.63</v>
          </cell>
          <cell r="AC540">
            <v>695251.65</v>
          </cell>
          <cell r="AE540">
            <v>2.17</v>
          </cell>
          <cell r="AF540">
            <v>1.1000000000000001</v>
          </cell>
          <cell r="AG540">
            <v>1.35</v>
          </cell>
          <cell r="AH540">
            <v>298400.94</v>
          </cell>
          <cell r="AJ540">
            <v>0.96</v>
          </cell>
          <cell r="AK540">
            <v>0.49</v>
          </cell>
          <cell r="AL540">
            <v>0.45</v>
          </cell>
          <cell r="AM540">
            <v>121789.5</v>
          </cell>
          <cell r="AO540">
            <v>63.440000000000005</v>
          </cell>
          <cell r="AP540">
            <v>17.87</v>
          </cell>
          <cell r="AQ540">
            <v>6.56</v>
          </cell>
          <cell r="AR540">
            <v>101120.9</v>
          </cell>
          <cell r="AT540">
            <v>0.96</v>
          </cell>
          <cell r="AU540">
            <v>0.88</v>
          </cell>
          <cell r="AV540">
            <v>1.08</v>
          </cell>
          <cell r="AW540">
            <v>207389.52</v>
          </cell>
          <cell r="AY540">
            <v>0.56999999999999995</v>
          </cell>
          <cell r="AZ540">
            <v>0.28999999999999998</v>
          </cell>
          <cell r="BA540">
            <v>0.36</v>
          </cell>
          <cell r="BB540">
            <v>71044.259999999995</v>
          </cell>
          <cell r="BD540">
            <v>1.93</v>
          </cell>
          <cell r="BE540">
            <v>0.98</v>
          </cell>
          <cell r="BF540">
            <v>1.35</v>
          </cell>
          <cell r="BG540">
            <v>109162.5</v>
          </cell>
          <cell r="BI540">
            <v>0.96</v>
          </cell>
          <cell r="BJ540">
            <v>0.49</v>
          </cell>
          <cell r="BK540">
            <v>0.45</v>
          </cell>
          <cell r="BL540">
            <v>130974.6</v>
          </cell>
          <cell r="BN540">
            <v>1.44</v>
          </cell>
          <cell r="BO540">
            <v>0.73</v>
          </cell>
          <cell r="BP540">
            <v>0.9</v>
          </cell>
          <cell r="BQ540">
            <v>78668.75</v>
          </cell>
          <cell r="BS540">
            <v>0.96</v>
          </cell>
          <cell r="BT540">
            <v>0.49</v>
          </cell>
          <cell r="BU540">
            <v>0.45</v>
          </cell>
          <cell r="BV540">
            <v>202682.5</v>
          </cell>
          <cell r="BX540">
            <v>0.96</v>
          </cell>
          <cell r="BY540">
            <v>0.49</v>
          </cell>
          <cell r="BZ540">
            <v>0.45</v>
          </cell>
          <cell r="CA540">
            <v>175586.6</v>
          </cell>
          <cell r="CC540">
            <v>1.93</v>
          </cell>
          <cell r="CD540">
            <v>0.98</v>
          </cell>
          <cell r="CE540">
            <v>1.35</v>
          </cell>
          <cell r="CF540">
            <v>130995</v>
          </cell>
          <cell r="CH540">
            <v>5225167.9699999988</v>
          </cell>
          <cell r="CJ540">
            <v>5124047.0699999984</v>
          </cell>
        </row>
        <row r="541">
          <cell r="A541" t="str">
            <v>3306640402600</v>
          </cell>
          <cell r="B541" t="str">
            <v>MERCER COUNTY SD 404</v>
          </cell>
          <cell r="C541" t="str">
            <v>MERCER</v>
          </cell>
          <cell r="D541" t="str">
            <v>Unit</v>
          </cell>
          <cell r="E541">
            <v>1296.3800000000001</v>
          </cell>
          <cell r="G541">
            <v>384.49</v>
          </cell>
          <cell r="H541">
            <v>498.48999999999995</v>
          </cell>
          <cell r="I541">
            <v>901.31000000000006</v>
          </cell>
          <cell r="K541">
            <v>604.4</v>
          </cell>
          <cell r="L541">
            <v>593.82000000000005</v>
          </cell>
          <cell r="M541">
            <v>289.15999999999997</v>
          </cell>
          <cell r="N541">
            <v>402.82</v>
          </cell>
          <cell r="P541">
            <v>141.53884873230672</v>
          </cell>
          <cell r="Q541">
            <v>242.95115126769329</v>
          </cell>
          <cell r="R541">
            <v>183.50464434593243</v>
          </cell>
          <cell r="S541">
            <v>314.98535565406752</v>
          </cell>
          <cell r="T541">
            <v>148.28650692176075</v>
          </cell>
          <cell r="U541">
            <v>254.53349307823925</v>
          </cell>
          <cell r="W541">
            <v>21.58</v>
          </cell>
          <cell r="X541">
            <v>21.77</v>
          </cell>
          <cell r="Y541">
            <v>17.59</v>
          </cell>
          <cell r="Z541">
            <v>3934131.82</v>
          </cell>
          <cell r="AB541">
            <v>14.53</v>
          </cell>
          <cell r="AC541">
            <v>952935.27</v>
          </cell>
          <cell r="AE541">
            <v>3.02</v>
          </cell>
          <cell r="AF541">
            <v>1.44</v>
          </cell>
          <cell r="AG541">
            <v>2.0099999999999998</v>
          </cell>
          <cell r="AH541">
            <v>418945.65</v>
          </cell>
          <cell r="AJ541">
            <v>1.34</v>
          </cell>
          <cell r="AK541">
            <v>0.64</v>
          </cell>
          <cell r="AL541">
            <v>0.67</v>
          </cell>
          <cell r="AM541">
            <v>170238.67</v>
          </cell>
          <cell r="AO541">
            <v>86.3</v>
          </cell>
          <cell r="AP541">
            <v>20.85</v>
          </cell>
          <cell r="AQ541">
            <v>9.19</v>
          </cell>
          <cell r="AR541">
            <v>133516.28</v>
          </cell>
          <cell r="AT541">
            <v>1.34</v>
          </cell>
          <cell r="AU541">
            <v>1.1499999999999999</v>
          </cell>
          <cell r="AV541">
            <v>1.61</v>
          </cell>
          <cell r="AW541">
            <v>292148.2</v>
          </cell>
          <cell r="AY541">
            <v>0.8</v>
          </cell>
          <cell r="AZ541">
            <v>0.38</v>
          </cell>
          <cell r="BA541">
            <v>0.53</v>
          </cell>
          <cell r="BB541">
            <v>99578.43</v>
          </cell>
          <cell r="BD541">
            <v>2.68</v>
          </cell>
          <cell r="BE541">
            <v>1.28</v>
          </cell>
          <cell r="BF541">
            <v>2.0099999999999998</v>
          </cell>
          <cell r="BG541">
            <v>152981.25</v>
          </cell>
          <cell r="BI541">
            <v>1.34</v>
          </cell>
          <cell r="BJ541">
            <v>0.64</v>
          </cell>
          <cell r="BK541">
            <v>0.67</v>
          </cell>
          <cell r="BL541">
            <v>182675.1</v>
          </cell>
          <cell r="BN541">
            <v>2.0099999999999998</v>
          </cell>
          <cell r="BO541">
            <v>0.96</v>
          </cell>
          <cell r="BP541">
            <v>1.34</v>
          </cell>
          <cell r="BQ541">
            <v>110443.75</v>
          </cell>
          <cell r="BS541">
            <v>1.34</v>
          </cell>
          <cell r="BT541">
            <v>0.64</v>
          </cell>
          <cell r="BU541">
            <v>0.67</v>
          </cell>
          <cell r="BV541">
            <v>282688.75</v>
          </cell>
          <cell r="BX541">
            <v>1.34</v>
          </cell>
          <cell r="BY541">
            <v>0.64</v>
          </cell>
          <cell r="BZ541">
            <v>0.67</v>
          </cell>
          <cell r="CA541">
            <v>244897.1</v>
          </cell>
          <cell r="CC541">
            <v>2.68</v>
          </cell>
          <cell r="CD541">
            <v>1.28</v>
          </cell>
          <cell r="CE541">
            <v>2.0099999999999998</v>
          </cell>
          <cell r="CF541">
            <v>183577.5</v>
          </cell>
          <cell r="CH541">
            <v>7158757.7699999996</v>
          </cell>
          <cell r="CJ541">
            <v>7025241.4899999993</v>
          </cell>
        </row>
        <row r="542">
          <cell r="A542" t="str">
            <v>3309423802600</v>
          </cell>
          <cell r="B542" t="str">
            <v>MONMOUTH-ROSEVILLE</v>
          </cell>
          <cell r="C542" t="str">
            <v>WARREN</v>
          </cell>
          <cell r="D542" t="str">
            <v>Unit</v>
          </cell>
          <cell r="E542">
            <v>1595.71</v>
          </cell>
          <cell r="G542">
            <v>466.31</v>
          </cell>
          <cell r="H542">
            <v>604.99</v>
          </cell>
          <cell r="I542">
            <v>1122.32</v>
          </cell>
          <cell r="K542">
            <v>723.21999999999991</v>
          </cell>
          <cell r="L542">
            <v>716.14</v>
          </cell>
          <cell r="M542">
            <v>355.15999999999997</v>
          </cell>
          <cell r="N542">
            <v>517.33000000000004</v>
          </cell>
          <cell r="P542">
            <v>289.42023000950508</v>
          </cell>
          <cell r="Q542">
            <v>176.88976999049493</v>
          </cell>
          <cell r="R542">
            <v>375.49343774195381</v>
          </cell>
          <cell r="S542">
            <v>229.4965622580462</v>
          </cell>
          <cell r="T542">
            <v>321.08633224854123</v>
          </cell>
          <cell r="U542">
            <v>196.24366775145882</v>
          </cell>
          <cell r="W542">
            <v>28.13</v>
          </cell>
          <cell r="X542">
            <v>27.95</v>
          </cell>
          <cell r="Y542">
            <v>23.9</v>
          </cell>
          <cell r="Z542">
            <v>5170500.26</v>
          </cell>
          <cell r="AB542">
            <v>19.18</v>
          </cell>
          <cell r="AC542">
            <v>1259796.6399999999</v>
          </cell>
          <cell r="AE542">
            <v>3.61</v>
          </cell>
          <cell r="AF542">
            <v>1.77</v>
          </cell>
          <cell r="AG542">
            <v>2.58</v>
          </cell>
          <cell r="AH542">
            <v>516372.6</v>
          </cell>
          <cell r="AJ542">
            <v>1.6</v>
          </cell>
          <cell r="AK542">
            <v>0.78</v>
          </cell>
          <cell r="AL542">
            <v>0.86</v>
          </cell>
          <cell r="AM542">
            <v>208501.64</v>
          </cell>
          <cell r="AO542">
            <v>112.46999999999998</v>
          </cell>
          <cell r="AP542">
            <v>46.02</v>
          </cell>
          <cell r="AQ542">
            <v>11.31</v>
          </cell>
          <cell r="AR542">
            <v>196402.58</v>
          </cell>
          <cell r="AT542">
            <v>1.6</v>
          </cell>
          <cell r="AU542">
            <v>1.42</v>
          </cell>
          <cell r="AV542">
            <v>2.06</v>
          </cell>
          <cell r="AW542">
            <v>362640.88</v>
          </cell>
          <cell r="AY542">
            <v>0.96</v>
          </cell>
          <cell r="AZ542">
            <v>0.47</v>
          </cell>
          <cell r="BA542">
            <v>0.68</v>
          </cell>
          <cell r="BB542">
            <v>122871.63</v>
          </cell>
          <cell r="BD542">
            <v>3.21</v>
          </cell>
          <cell r="BE542">
            <v>1.57</v>
          </cell>
          <cell r="BF542">
            <v>2.58</v>
          </cell>
          <cell r="BG542">
            <v>188600</v>
          </cell>
          <cell r="BI542">
            <v>1.6</v>
          </cell>
          <cell r="BJ542">
            <v>0.78</v>
          </cell>
          <cell r="BK542">
            <v>0.86</v>
          </cell>
          <cell r="BL542">
            <v>223346.16</v>
          </cell>
          <cell r="BN542">
            <v>2.41</v>
          </cell>
          <cell r="BO542">
            <v>1.18</v>
          </cell>
          <cell r="BP542">
            <v>1.72</v>
          </cell>
          <cell r="BQ542">
            <v>136068.75</v>
          </cell>
          <cell r="BS542">
            <v>1.6</v>
          </cell>
          <cell r="BT542">
            <v>0.78</v>
          </cell>
          <cell r="BU542">
            <v>0.86</v>
          </cell>
          <cell r="BV542">
            <v>345627</v>
          </cell>
          <cell r="BX542">
            <v>1.6</v>
          </cell>
          <cell r="BY542">
            <v>0.78</v>
          </cell>
          <cell r="BZ542">
            <v>0.86</v>
          </cell>
          <cell r="CA542">
            <v>299421.36</v>
          </cell>
          <cell r="CC542">
            <v>3.21</v>
          </cell>
          <cell r="CD542">
            <v>1.57</v>
          </cell>
          <cell r="CE542">
            <v>2.58</v>
          </cell>
          <cell r="CF542">
            <v>226320</v>
          </cell>
          <cell r="CH542">
            <v>9256469.4999999981</v>
          </cell>
          <cell r="CJ542">
            <v>9060066.9199999981</v>
          </cell>
        </row>
        <row r="543">
          <cell r="A543" t="str">
            <v>3309430402600</v>
          </cell>
          <cell r="B543" t="str">
            <v>UNITED CUSD 304</v>
          </cell>
          <cell r="C543" t="str">
            <v>WARREN</v>
          </cell>
          <cell r="D543" t="str">
            <v>Unit</v>
          </cell>
          <cell r="E543">
            <v>911.62</v>
          </cell>
          <cell r="G543">
            <v>279.64999999999998</v>
          </cell>
          <cell r="H543">
            <v>330.48</v>
          </cell>
          <cell r="I543">
            <v>625.97</v>
          </cell>
          <cell r="K543">
            <v>423.63999999999993</v>
          </cell>
          <cell r="L543">
            <v>417.63999999999993</v>
          </cell>
          <cell r="M543">
            <v>192.49</v>
          </cell>
          <cell r="N543">
            <v>295.48999999999995</v>
          </cell>
          <cell r="P543">
            <v>103.75477573375146</v>
          </cell>
          <cell r="Q543">
            <v>175.89522426624853</v>
          </cell>
          <cell r="R543">
            <v>122.61354652061573</v>
          </cell>
          <cell r="S543">
            <v>207.86645347938429</v>
          </cell>
          <cell r="T543">
            <v>109.63167774563281</v>
          </cell>
          <cell r="U543">
            <v>185.85832225436712</v>
          </cell>
          <cell r="W543">
            <v>15.71</v>
          </cell>
          <cell r="X543">
            <v>14.44</v>
          </cell>
          <cell r="Y543">
            <v>12.91</v>
          </cell>
          <cell r="Z543">
            <v>2784094.18</v>
          </cell>
          <cell r="AB543">
            <v>10.33</v>
          </cell>
          <cell r="AC543">
            <v>678732.76</v>
          </cell>
          <cell r="AE543">
            <v>2.11</v>
          </cell>
          <cell r="AF543">
            <v>0.96</v>
          </cell>
          <cell r="AG543">
            <v>1.47</v>
          </cell>
          <cell r="AH543">
            <v>294500.7</v>
          </cell>
          <cell r="AJ543">
            <v>0.94</v>
          </cell>
          <cell r="AK543">
            <v>0.42</v>
          </cell>
          <cell r="AL543">
            <v>0.49</v>
          </cell>
          <cell r="AM543">
            <v>119042.59</v>
          </cell>
          <cell r="AO543">
            <v>60.980000000000004</v>
          </cell>
          <cell r="AP543">
            <v>14.740000000000002</v>
          </cell>
          <cell r="AQ543">
            <v>6.46</v>
          </cell>
          <cell r="AR543">
            <v>94335.99</v>
          </cell>
          <cell r="AT543">
            <v>0.94</v>
          </cell>
          <cell r="AU543">
            <v>0.76</v>
          </cell>
          <cell r="AV543">
            <v>1.18</v>
          </cell>
          <cell r="AW543">
            <v>205714.88</v>
          </cell>
          <cell r="AY543">
            <v>0.56000000000000005</v>
          </cell>
          <cell r="AZ543">
            <v>0.25</v>
          </cell>
          <cell r="BA543">
            <v>0.39</v>
          </cell>
          <cell r="BB543">
            <v>69879.600000000006</v>
          </cell>
          <cell r="BD543">
            <v>1.88</v>
          </cell>
          <cell r="BE543">
            <v>0.85</v>
          </cell>
          <cell r="BF543">
            <v>1.47</v>
          </cell>
          <cell r="BG543">
            <v>107625</v>
          </cell>
          <cell r="BI543">
            <v>0.94</v>
          </cell>
          <cell r="BJ543">
            <v>0.42</v>
          </cell>
          <cell r="BK543">
            <v>0.49</v>
          </cell>
          <cell r="BL543">
            <v>127527.9</v>
          </cell>
          <cell r="BN543">
            <v>1.41</v>
          </cell>
          <cell r="BO543">
            <v>0.64</v>
          </cell>
          <cell r="BP543">
            <v>0.98</v>
          </cell>
          <cell r="BQ543">
            <v>77643.75</v>
          </cell>
          <cell r="BS543">
            <v>0.94</v>
          </cell>
          <cell r="BT543">
            <v>0.42</v>
          </cell>
          <cell r="BU543">
            <v>0.49</v>
          </cell>
          <cell r="BV543">
            <v>197348.75</v>
          </cell>
          <cell r="BX543">
            <v>0.94</v>
          </cell>
          <cell r="BY543">
            <v>0.42</v>
          </cell>
          <cell r="BZ543">
            <v>0.49</v>
          </cell>
          <cell r="CA543">
            <v>170965.9</v>
          </cell>
          <cell r="CC543">
            <v>1.88</v>
          </cell>
          <cell r="CD543">
            <v>0.85</v>
          </cell>
          <cell r="CE543">
            <v>1.47</v>
          </cell>
          <cell r="CF543">
            <v>129150</v>
          </cell>
          <cell r="CH543">
            <v>5056562.0000000009</v>
          </cell>
          <cell r="CJ543">
            <v>4962226.0100000007</v>
          </cell>
        </row>
        <row r="544">
          <cell r="A544" t="str">
            <v>3404900100200</v>
          </cell>
          <cell r="B544" t="str">
            <v>WINTHROP HARBOR SCHOOL DIST 1</v>
          </cell>
          <cell r="C544" t="str">
            <v>LAKE</v>
          </cell>
          <cell r="D544" t="str">
            <v>Elementary</v>
          </cell>
          <cell r="E544">
            <v>568.63</v>
          </cell>
          <cell r="G544">
            <v>236.65999999999997</v>
          </cell>
          <cell r="H544">
            <v>327.96999999999997</v>
          </cell>
          <cell r="I544">
            <v>327.96999999999997</v>
          </cell>
          <cell r="K544">
            <v>368.9799999999999</v>
          </cell>
          <cell r="L544">
            <v>364.9799999999999</v>
          </cell>
          <cell r="M544">
            <v>199.64999999999998</v>
          </cell>
          <cell r="N544">
            <v>0</v>
          </cell>
          <cell r="P544">
            <v>86.762339939429367</v>
          </cell>
          <cell r="Q544">
            <v>149.89766006057062</v>
          </cell>
          <cell r="R544">
            <v>120.23766006057066</v>
          </cell>
          <cell r="S544">
            <v>207.73233993942932</v>
          </cell>
          <cell r="T544">
            <v>0</v>
          </cell>
          <cell r="U544">
            <v>0</v>
          </cell>
          <cell r="W544">
            <v>13.27</v>
          </cell>
          <cell r="X544">
            <v>14.32</v>
          </cell>
          <cell r="Y544">
            <v>0</v>
          </cell>
          <cell r="Z544">
            <v>1710773.13</v>
          </cell>
          <cell r="AB544">
            <v>5.51</v>
          </cell>
          <cell r="AC544">
            <v>342154.62</v>
          </cell>
          <cell r="AE544">
            <v>1.84</v>
          </cell>
          <cell r="AF544">
            <v>0.99</v>
          </cell>
          <cell r="AG544">
            <v>0</v>
          </cell>
          <cell r="AH544">
            <v>175479.81</v>
          </cell>
          <cell r="AJ544">
            <v>0.81</v>
          </cell>
          <cell r="AK544">
            <v>0.44</v>
          </cell>
          <cell r="AL544">
            <v>0</v>
          </cell>
          <cell r="AM544">
            <v>77508.75</v>
          </cell>
          <cell r="AO544">
            <v>37.930000000000007</v>
          </cell>
          <cell r="AP544">
            <v>9.7600000000000016</v>
          </cell>
          <cell r="AQ544">
            <v>4.03</v>
          </cell>
          <cell r="AR544">
            <v>59396.34</v>
          </cell>
          <cell r="AT544">
            <v>0.81</v>
          </cell>
          <cell r="AU544">
            <v>0.79</v>
          </cell>
          <cell r="AV544">
            <v>0</v>
          </cell>
          <cell r="AW544">
            <v>107625.60000000001</v>
          </cell>
          <cell r="AY544">
            <v>0.49</v>
          </cell>
          <cell r="AZ544">
            <v>0.26</v>
          </cell>
          <cell r="BA544">
            <v>0</v>
          </cell>
          <cell r="BB544">
            <v>43674.75</v>
          </cell>
          <cell r="BD544">
            <v>1.63</v>
          </cell>
          <cell r="BE544">
            <v>0.88</v>
          </cell>
          <cell r="BF544">
            <v>0</v>
          </cell>
          <cell r="BG544">
            <v>64318.75</v>
          </cell>
          <cell r="BI544">
            <v>0.81</v>
          </cell>
          <cell r="BJ544">
            <v>0.44</v>
          </cell>
          <cell r="BK544">
            <v>0</v>
          </cell>
          <cell r="BL544">
            <v>86167.5</v>
          </cell>
          <cell r="BN544">
            <v>1.22</v>
          </cell>
          <cell r="BO544">
            <v>0.66</v>
          </cell>
          <cell r="BP544">
            <v>0</v>
          </cell>
          <cell r="BQ544">
            <v>48175</v>
          </cell>
          <cell r="BS544">
            <v>0.81</v>
          </cell>
          <cell r="BT544">
            <v>0.44</v>
          </cell>
          <cell r="BU544">
            <v>0</v>
          </cell>
          <cell r="BV544">
            <v>133343.75</v>
          </cell>
          <cell r="BX544">
            <v>0.81</v>
          </cell>
          <cell r="BY544">
            <v>0.44</v>
          </cell>
          <cell r="BZ544">
            <v>0</v>
          </cell>
          <cell r="CA544">
            <v>115517.5</v>
          </cell>
          <cell r="CC544">
            <v>1.63</v>
          </cell>
          <cell r="CD544">
            <v>0.88</v>
          </cell>
          <cell r="CE544">
            <v>0</v>
          </cell>
          <cell r="CF544">
            <v>77182.5</v>
          </cell>
          <cell r="CH544">
            <v>3041318</v>
          </cell>
          <cell r="CJ544">
            <v>2981921.66</v>
          </cell>
        </row>
        <row r="545">
          <cell r="A545" t="str">
            <v>3404900300400</v>
          </cell>
          <cell r="B545" t="str">
            <v>BEACH PARK C C SCHOOL DIST 3</v>
          </cell>
          <cell r="C545" t="str">
            <v>LAKE</v>
          </cell>
          <cell r="D545" t="str">
            <v>Elementary</v>
          </cell>
          <cell r="E545">
            <v>2262.12</v>
          </cell>
          <cell r="G545">
            <v>935.15</v>
          </cell>
          <cell r="H545">
            <v>1306.81</v>
          </cell>
          <cell r="I545">
            <v>1306.81</v>
          </cell>
          <cell r="K545">
            <v>1460.63</v>
          </cell>
          <cell r="L545">
            <v>1440.47</v>
          </cell>
          <cell r="M545">
            <v>801.49</v>
          </cell>
          <cell r="N545">
            <v>0</v>
          </cell>
          <cell r="P545">
            <v>533.07003693197021</v>
          </cell>
          <cell r="Q545">
            <v>402.07996306802977</v>
          </cell>
          <cell r="R545">
            <v>744.92996306802968</v>
          </cell>
          <cell r="S545">
            <v>561.88003693197027</v>
          </cell>
          <cell r="T545">
            <v>0</v>
          </cell>
          <cell r="U545">
            <v>0</v>
          </cell>
          <cell r="W545">
            <v>55.64</v>
          </cell>
          <cell r="X545">
            <v>59.72</v>
          </cell>
          <cell r="Y545">
            <v>0</v>
          </cell>
          <cell r="Z545">
            <v>7153127.5199999996</v>
          </cell>
          <cell r="AB545">
            <v>23.07</v>
          </cell>
          <cell r="AC545">
            <v>1430625.5</v>
          </cell>
          <cell r="AE545">
            <v>7.3</v>
          </cell>
          <cell r="AF545">
            <v>4</v>
          </cell>
          <cell r="AG545">
            <v>0</v>
          </cell>
          <cell r="AH545">
            <v>700679.1</v>
          </cell>
          <cell r="AJ545">
            <v>3.24</v>
          </cell>
          <cell r="AK545">
            <v>1.78</v>
          </cell>
          <cell r="AL545">
            <v>0</v>
          </cell>
          <cell r="AM545">
            <v>311275.14</v>
          </cell>
          <cell r="AO545">
            <v>157.75000000000003</v>
          </cell>
          <cell r="AP545">
            <v>61.170000000000009</v>
          </cell>
          <cell r="AQ545">
            <v>16.04</v>
          </cell>
          <cell r="AR545">
            <v>271486.93</v>
          </cell>
          <cell r="AT545">
            <v>3.24</v>
          </cell>
          <cell r="AU545">
            <v>3.2</v>
          </cell>
          <cell r="AV545">
            <v>0</v>
          </cell>
          <cell r="AW545">
            <v>433193.04</v>
          </cell>
          <cell r="AY545">
            <v>1.94</v>
          </cell>
          <cell r="AZ545">
            <v>1.06</v>
          </cell>
          <cell r="BA545">
            <v>0</v>
          </cell>
          <cell r="BB545">
            <v>174699</v>
          </cell>
          <cell r="BD545">
            <v>6.49</v>
          </cell>
          <cell r="BE545">
            <v>3.56</v>
          </cell>
          <cell r="BF545">
            <v>0</v>
          </cell>
          <cell r="BG545">
            <v>257531.25</v>
          </cell>
          <cell r="BI545">
            <v>3.24</v>
          </cell>
          <cell r="BJ545">
            <v>1.78</v>
          </cell>
          <cell r="BK545">
            <v>0</v>
          </cell>
          <cell r="BL545">
            <v>346048.68</v>
          </cell>
          <cell r="BN545">
            <v>4.8600000000000003</v>
          </cell>
          <cell r="BO545">
            <v>2.67</v>
          </cell>
          <cell r="BP545">
            <v>0</v>
          </cell>
          <cell r="BQ545">
            <v>192956.25</v>
          </cell>
          <cell r="BS545">
            <v>3.24</v>
          </cell>
          <cell r="BT545">
            <v>1.78</v>
          </cell>
          <cell r="BU545">
            <v>0</v>
          </cell>
          <cell r="BV545">
            <v>535508.5</v>
          </cell>
          <cell r="BX545">
            <v>3.24</v>
          </cell>
          <cell r="BY545">
            <v>1.78</v>
          </cell>
          <cell r="BZ545">
            <v>0</v>
          </cell>
          <cell r="CA545">
            <v>463918.28</v>
          </cell>
          <cell r="CC545">
            <v>6.49</v>
          </cell>
          <cell r="CD545">
            <v>3.56</v>
          </cell>
          <cell r="CE545">
            <v>0</v>
          </cell>
          <cell r="CF545">
            <v>309037.5</v>
          </cell>
          <cell r="CH545">
            <v>12580086.689999998</v>
          </cell>
          <cell r="CJ545">
            <v>12308599.759999998</v>
          </cell>
        </row>
        <row r="546">
          <cell r="A546" t="str">
            <v>3404900600200</v>
          </cell>
          <cell r="B546" t="str">
            <v>ZION ELEMENTARY SCHOOL DISTRICT 6</v>
          </cell>
          <cell r="C546" t="str">
            <v>LAKE</v>
          </cell>
          <cell r="D546" t="str">
            <v>Elementary</v>
          </cell>
          <cell r="E546">
            <v>2544.0700000000002</v>
          </cell>
          <cell r="G546">
            <v>1063</v>
          </cell>
          <cell r="H546">
            <v>1453.99</v>
          </cell>
          <cell r="I546">
            <v>1453.99</v>
          </cell>
          <cell r="K546">
            <v>1679.74</v>
          </cell>
          <cell r="L546">
            <v>1652.66</v>
          </cell>
          <cell r="M546">
            <v>864.32999999999993</v>
          </cell>
          <cell r="N546">
            <v>0</v>
          </cell>
          <cell r="P546">
            <v>946.44118570196952</v>
          </cell>
          <cell r="Q546">
            <v>116.55881429803048</v>
          </cell>
          <cell r="R546">
            <v>1294.5588142980307</v>
          </cell>
          <cell r="S546">
            <v>159.4311857019693</v>
          </cell>
          <cell r="T546">
            <v>0</v>
          </cell>
          <cell r="U546">
            <v>0</v>
          </cell>
          <cell r="W546">
            <v>68.92</v>
          </cell>
          <cell r="X546">
            <v>71.099999999999994</v>
          </cell>
          <cell r="Y546">
            <v>0</v>
          </cell>
          <cell r="Z546">
            <v>8682220.1400000006</v>
          </cell>
          <cell r="AB546">
            <v>28</v>
          </cell>
          <cell r="AC546">
            <v>1736444.02</v>
          </cell>
          <cell r="AE546">
            <v>8.39</v>
          </cell>
          <cell r="AF546">
            <v>4.32</v>
          </cell>
          <cell r="AG546">
            <v>0</v>
          </cell>
          <cell r="AH546">
            <v>788108.97</v>
          </cell>
          <cell r="AJ546">
            <v>3.73</v>
          </cell>
          <cell r="AK546">
            <v>1.92</v>
          </cell>
          <cell r="AL546">
            <v>0</v>
          </cell>
          <cell r="AM546">
            <v>350339.55</v>
          </cell>
          <cell r="AO546">
            <v>189.75999999999993</v>
          </cell>
          <cell r="AP546">
            <v>94.68</v>
          </cell>
          <cell r="AQ546">
            <v>18.04</v>
          </cell>
          <cell r="AR546">
            <v>351406.45</v>
          </cell>
          <cell r="AT546">
            <v>3.73</v>
          </cell>
          <cell r="AU546">
            <v>3.45</v>
          </cell>
          <cell r="AV546">
            <v>0</v>
          </cell>
          <cell r="AW546">
            <v>482969.88</v>
          </cell>
          <cell r="AY546">
            <v>2.23</v>
          </cell>
          <cell r="AZ546">
            <v>1.1499999999999999</v>
          </cell>
          <cell r="BA546">
            <v>0</v>
          </cell>
          <cell r="BB546">
            <v>196827.54</v>
          </cell>
          <cell r="BD546">
            <v>7.46</v>
          </cell>
          <cell r="BE546">
            <v>3.84</v>
          </cell>
          <cell r="BF546">
            <v>0</v>
          </cell>
          <cell r="BG546">
            <v>289562.5</v>
          </cell>
          <cell r="BI546">
            <v>3.73</v>
          </cell>
          <cell r="BJ546">
            <v>1.92</v>
          </cell>
          <cell r="BK546">
            <v>0</v>
          </cell>
          <cell r="BL546">
            <v>389477.1</v>
          </cell>
          <cell r="BN546">
            <v>5.59</v>
          </cell>
          <cell r="BO546">
            <v>2.88</v>
          </cell>
          <cell r="BP546">
            <v>0</v>
          </cell>
          <cell r="BQ546">
            <v>217043.75</v>
          </cell>
          <cell r="BS546">
            <v>3.73</v>
          </cell>
          <cell r="BT546">
            <v>1.92</v>
          </cell>
          <cell r="BU546">
            <v>0</v>
          </cell>
          <cell r="BV546">
            <v>602713.75</v>
          </cell>
          <cell r="BX546">
            <v>3.73</v>
          </cell>
          <cell r="BY546">
            <v>1.92</v>
          </cell>
          <cell r="BZ546">
            <v>0</v>
          </cell>
          <cell r="CA546">
            <v>522139.1</v>
          </cell>
          <cell r="CC546">
            <v>7.46</v>
          </cell>
          <cell r="CD546">
            <v>3.84</v>
          </cell>
          <cell r="CE546">
            <v>0</v>
          </cell>
          <cell r="CF546">
            <v>347475</v>
          </cell>
          <cell r="CH546">
            <v>14956727.75</v>
          </cell>
          <cell r="CJ546">
            <v>14605321.300000001</v>
          </cell>
        </row>
        <row r="547">
          <cell r="A547" t="str">
            <v>3404902400400</v>
          </cell>
          <cell r="B547" t="str">
            <v>MILLBURN C C SCHOOL DIST 24</v>
          </cell>
          <cell r="C547" t="str">
            <v>LAKE</v>
          </cell>
          <cell r="D547" t="str">
            <v>Elementary</v>
          </cell>
          <cell r="E547">
            <v>1207.3800000000001</v>
          </cell>
          <cell r="G547">
            <v>447.65</v>
          </cell>
          <cell r="H547">
            <v>748.32</v>
          </cell>
          <cell r="I547">
            <v>748.32</v>
          </cell>
          <cell r="K547">
            <v>730.21999999999991</v>
          </cell>
          <cell r="L547">
            <v>718.81</v>
          </cell>
          <cell r="M547">
            <v>477.16000000000008</v>
          </cell>
          <cell r="N547">
            <v>0</v>
          </cell>
          <cell r="P547">
            <v>43.418647624940427</v>
          </cell>
          <cell r="Q547">
            <v>404.23135237505954</v>
          </cell>
          <cell r="R547">
            <v>72.581352375059581</v>
          </cell>
          <cell r="S547">
            <v>675.73864762494043</v>
          </cell>
          <cell r="T547">
            <v>0</v>
          </cell>
          <cell r="U547">
            <v>0</v>
          </cell>
          <cell r="W547">
            <v>23.1</v>
          </cell>
          <cell r="X547">
            <v>30.65</v>
          </cell>
          <cell r="Y547">
            <v>0</v>
          </cell>
          <cell r="Z547">
            <v>3332876.25</v>
          </cell>
          <cell r="AB547">
            <v>10.75</v>
          </cell>
          <cell r="AC547">
            <v>666575.25</v>
          </cell>
          <cell r="AE547">
            <v>3.65</v>
          </cell>
          <cell r="AF547">
            <v>2.38</v>
          </cell>
          <cell r="AG547">
            <v>0</v>
          </cell>
          <cell r="AH547">
            <v>373902.21</v>
          </cell>
          <cell r="AJ547">
            <v>1.62</v>
          </cell>
          <cell r="AK547">
            <v>1.06</v>
          </cell>
          <cell r="AL547">
            <v>0</v>
          </cell>
          <cell r="AM547">
            <v>166178.76</v>
          </cell>
          <cell r="AO547">
            <v>74.81</v>
          </cell>
          <cell r="AP547">
            <v>13.48</v>
          </cell>
          <cell r="AQ547">
            <v>8.56</v>
          </cell>
          <cell r="AR547">
            <v>110485.51</v>
          </cell>
          <cell r="AT547">
            <v>1.62</v>
          </cell>
          <cell r="AU547">
            <v>1.9</v>
          </cell>
          <cell r="AV547">
            <v>0</v>
          </cell>
          <cell r="AW547">
            <v>236776.32000000001</v>
          </cell>
          <cell r="AY547">
            <v>0.97</v>
          </cell>
          <cell r="AZ547">
            <v>0.63</v>
          </cell>
          <cell r="BA547">
            <v>0</v>
          </cell>
          <cell r="BB547">
            <v>93172.800000000003</v>
          </cell>
          <cell r="BD547">
            <v>3.24</v>
          </cell>
          <cell r="BE547">
            <v>2.12</v>
          </cell>
          <cell r="BF547">
            <v>0</v>
          </cell>
          <cell r="BG547">
            <v>137350</v>
          </cell>
          <cell r="BI547">
            <v>1.62</v>
          </cell>
          <cell r="BJ547">
            <v>1.06</v>
          </cell>
          <cell r="BK547">
            <v>0</v>
          </cell>
          <cell r="BL547">
            <v>184743.12</v>
          </cell>
          <cell r="BN547">
            <v>2.4300000000000002</v>
          </cell>
          <cell r="BO547">
            <v>1.59</v>
          </cell>
          <cell r="BP547">
            <v>0</v>
          </cell>
          <cell r="BQ547">
            <v>103012.5</v>
          </cell>
          <cell r="BS547">
            <v>1.62</v>
          </cell>
          <cell r="BT547">
            <v>1.06</v>
          </cell>
          <cell r="BU547">
            <v>0</v>
          </cell>
          <cell r="BV547">
            <v>285889</v>
          </cell>
          <cell r="BX547">
            <v>1.62</v>
          </cell>
          <cell r="BY547">
            <v>1.06</v>
          </cell>
          <cell r="BZ547">
            <v>0</v>
          </cell>
          <cell r="CA547">
            <v>247669.52</v>
          </cell>
          <cell r="CC547">
            <v>3.24</v>
          </cell>
          <cell r="CD547">
            <v>2.12</v>
          </cell>
          <cell r="CE547">
            <v>0</v>
          </cell>
          <cell r="CF547">
            <v>164820</v>
          </cell>
          <cell r="CH547">
            <v>6103451.2399999993</v>
          </cell>
          <cell r="CJ547">
            <v>5992965.7299999995</v>
          </cell>
        </row>
        <row r="548">
          <cell r="A548" t="str">
            <v>3404903300200</v>
          </cell>
          <cell r="B548" t="str">
            <v>EMMONS SCHOOL DISTRICT 33</v>
          </cell>
          <cell r="C548" t="str">
            <v>LAKE</v>
          </cell>
          <cell r="D548" t="str">
            <v>Elementary</v>
          </cell>
          <cell r="E548">
            <v>307.04000000000002</v>
          </cell>
          <cell r="G548">
            <v>130.38999999999999</v>
          </cell>
          <cell r="H548">
            <v>175.14999999999998</v>
          </cell>
          <cell r="I548">
            <v>175.14999999999998</v>
          </cell>
          <cell r="K548">
            <v>197.54999999999998</v>
          </cell>
          <cell r="L548">
            <v>196.04999999999998</v>
          </cell>
          <cell r="M548">
            <v>109.49</v>
          </cell>
          <cell r="N548">
            <v>0</v>
          </cell>
          <cell r="P548">
            <v>21.192535838188125</v>
          </cell>
          <cell r="Q548">
            <v>109.19746416181187</v>
          </cell>
          <cell r="R548">
            <v>28.467464161811872</v>
          </cell>
          <cell r="S548">
            <v>146.6825358381881</v>
          </cell>
          <cell r="T548">
            <v>0</v>
          </cell>
          <cell r="U548">
            <v>0</v>
          </cell>
          <cell r="W548">
            <v>6.87</v>
          </cell>
          <cell r="X548">
            <v>7.29</v>
          </cell>
          <cell r="Y548">
            <v>0</v>
          </cell>
          <cell r="Z548">
            <v>878019.12</v>
          </cell>
          <cell r="AB548">
            <v>2.83</v>
          </cell>
          <cell r="AC548">
            <v>175603.82</v>
          </cell>
          <cell r="AE548">
            <v>0.98</v>
          </cell>
          <cell r="AF548">
            <v>0.54</v>
          </cell>
          <cell r="AG548">
            <v>0</v>
          </cell>
          <cell r="AH548">
            <v>94250.64</v>
          </cell>
          <cell r="AJ548">
            <v>0.43</v>
          </cell>
          <cell r="AK548">
            <v>0.24</v>
          </cell>
          <cell r="AL548">
            <v>0</v>
          </cell>
          <cell r="AM548">
            <v>41544.69</v>
          </cell>
          <cell r="AO548">
            <v>19.580000000000002</v>
          </cell>
          <cell r="AP548">
            <v>3.51</v>
          </cell>
          <cell r="AQ548">
            <v>2.17</v>
          </cell>
          <cell r="AR548">
            <v>28861.99</v>
          </cell>
          <cell r="AT548">
            <v>0.43</v>
          </cell>
          <cell r="AU548">
            <v>0.43</v>
          </cell>
          <cell r="AV548">
            <v>0</v>
          </cell>
          <cell r="AW548">
            <v>57848.76</v>
          </cell>
          <cell r="AY548">
            <v>0.26</v>
          </cell>
          <cell r="AZ548">
            <v>0.14000000000000001</v>
          </cell>
          <cell r="BA548">
            <v>0</v>
          </cell>
          <cell r="BB548">
            <v>23293.200000000001</v>
          </cell>
          <cell r="BD548">
            <v>0.87</v>
          </cell>
          <cell r="BE548">
            <v>0.48</v>
          </cell>
          <cell r="BF548">
            <v>0</v>
          </cell>
          <cell r="BG548">
            <v>34593.75</v>
          </cell>
          <cell r="BI548">
            <v>0.43</v>
          </cell>
          <cell r="BJ548">
            <v>0.24</v>
          </cell>
          <cell r="BK548">
            <v>0</v>
          </cell>
          <cell r="BL548">
            <v>46185.78</v>
          </cell>
          <cell r="BN548">
            <v>0.65</v>
          </cell>
          <cell r="BO548">
            <v>0.36</v>
          </cell>
          <cell r="BP548">
            <v>0</v>
          </cell>
          <cell r="BQ548">
            <v>25881.25</v>
          </cell>
          <cell r="BS548">
            <v>0.43</v>
          </cell>
          <cell r="BT548">
            <v>0.24</v>
          </cell>
          <cell r="BU548">
            <v>0</v>
          </cell>
          <cell r="BV548">
            <v>71472.25</v>
          </cell>
          <cell r="BX548">
            <v>0.43</v>
          </cell>
          <cell r="BY548">
            <v>0.24</v>
          </cell>
          <cell r="BZ548">
            <v>0</v>
          </cell>
          <cell r="CA548">
            <v>61917.38</v>
          </cell>
          <cell r="CC548">
            <v>0.87</v>
          </cell>
          <cell r="CD548">
            <v>0.48</v>
          </cell>
          <cell r="CE548">
            <v>0</v>
          </cell>
          <cell r="CF548">
            <v>41512.5</v>
          </cell>
          <cell r="CH548">
            <v>1580985.1299999997</v>
          </cell>
          <cell r="CJ548">
            <v>1552123.1399999997</v>
          </cell>
        </row>
        <row r="549">
          <cell r="A549" t="str">
            <v>3404903400400</v>
          </cell>
          <cell r="B549" t="str">
            <v>ANTIOCH C C SCHOOL DISTRICT 34</v>
          </cell>
          <cell r="C549" t="str">
            <v>LAKE</v>
          </cell>
          <cell r="D549" t="str">
            <v>Elementary</v>
          </cell>
          <cell r="E549">
            <v>2812.14</v>
          </cell>
          <cell r="G549">
            <v>1116.99</v>
          </cell>
          <cell r="H549">
            <v>1669.82</v>
          </cell>
          <cell r="I549">
            <v>1669.82</v>
          </cell>
          <cell r="K549">
            <v>1774.6499999999999</v>
          </cell>
          <cell r="L549">
            <v>1749.32</v>
          </cell>
          <cell r="M549">
            <v>1037.49</v>
          </cell>
          <cell r="N549">
            <v>0</v>
          </cell>
          <cell r="P549">
            <v>286.98219110739524</v>
          </cell>
          <cell r="Q549">
            <v>830.00780889260477</v>
          </cell>
          <cell r="R549">
            <v>429.01780889260482</v>
          </cell>
          <cell r="S549">
            <v>1240.8021911073952</v>
          </cell>
          <cell r="T549">
            <v>0</v>
          </cell>
          <cell r="U549">
            <v>0</v>
          </cell>
          <cell r="W549">
            <v>60.63</v>
          </cell>
          <cell r="X549">
            <v>71.08</v>
          </cell>
          <cell r="Y549">
            <v>0</v>
          </cell>
          <cell r="Z549">
            <v>8166941.9699999997</v>
          </cell>
          <cell r="AB549">
            <v>26.34</v>
          </cell>
          <cell r="AC549">
            <v>1633388.39</v>
          </cell>
          <cell r="AE549">
            <v>8.8699999999999992</v>
          </cell>
          <cell r="AF549">
            <v>5.18</v>
          </cell>
          <cell r="AG549">
            <v>0</v>
          </cell>
          <cell r="AH549">
            <v>871198.35</v>
          </cell>
          <cell r="AJ549">
            <v>3.94</v>
          </cell>
          <cell r="AK549">
            <v>2.2999999999999998</v>
          </cell>
          <cell r="AL549">
            <v>0</v>
          </cell>
          <cell r="AM549">
            <v>386923.68</v>
          </cell>
          <cell r="AO549">
            <v>182.08000000000004</v>
          </cell>
          <cell r="AP549">
            <v>41.629999999999995</v>
          </cell>
          <cell r="AQ549">
            <v>19.940000000000001</v>
          </cell>
          <cell r="AR549">
            <v>279116.46999999997</v>
          </cell>
          <cell r="AT549">
            <v>3.94</v>
          </cell>
          <cell r="AU549">
            <v>4.1399999999999997</v>
          </cell>
          <cell r="AV549">
            <v>0</v>
          </cell>
          <cell r="AW549">
            <v>543509.28</v>
          </cell>
          <cell r="AY549">
            <v>2.36</v>
          </cell>
          <cell r="AZ549">
            <v>1.38</v>
          </cell>
          <cell r="BA549">
            <v>0</v>
          </cell>
          <cell r="BB549">
            <v>217791.42</v>
          </cell>
          <cell r="BD549">
            <v>7.88</v>
          </cell>
          <cell r="BE549">
            <v>4.6100000000000003</v>
          </cell>
          <cell r="BF549">
            <v>0</v>
          </cell>
          <cell r="BG549">
            <v>320056.25</v>
          </cell>
          <cell r="BI549">
            <v>3.94</v>
          </cell>
          <cell r="BJ549">
            <v>2.2999999999999998</v>
          </cell>
          <cell r="BK549">
            <v>0</v>
          </cell>
          <cell r="BL549">
            <v>430148.16</v>
          </cell>
          <cell r="BN549">
            <v>5.91</v>
          </cell>
          <cell r="BO549">
            <v>3.45</v>
          </cell>
          <cell r="BP549">
            <v>0</v>
          </cell>
          <cell r="BQ549">
            <v>239850</v>
          </cell>
          <cell r="BS549">
            <v>3.94</v>
          </cell>
          <cell r="BT549">
            <v>2.2999999999999998</v>
          </cell>
          <cell r="BU549">
            <v>0</v>
          </cell>
          <cell r="BV549">
            <v>665652</v>
          </cell>
          <cell r="BX549">
            <v>3.94</v>
          </cell>
          <cell r="BY549">
            <v>2.2999999999999998</v>
          </cell>
          <cell r="BZ549">
            <v>0</v>
          </cell>
          <cell r="CA549">
            <v>576663.36</v>
          </cell>
          <cell r="CC549">
            <v>7.88</v>
          </cell>
          <cell r="CD549">
            <v>4.6100000000000003</v>
          </cell>
          <cell r="CE549">
            <v>0</v>
          </cell>
          <cell r="CF549">
            <v>384067.5</v>
          </cell>
          <cell r="CH549">
            <v>14715306.829999998</v>
          </cell>
          <cell r="CJ549">
            <v>14436190.359999998</v>
          </cell>
        </row>
        <row r="550">
          <cell r="A550" t="str">
            <v>3404903600200</v>
          </cell>
          <cell r="B550" t="str">
            <v>GRASS LAKE SCHOOL DIST 36</v>
          </cell>
          <cell r="C550" t="str">
            <v>LAKE</v>
          </cell>
          <cell r="D550" t="str">
            <v>Elementary</v>
          </cell>
          <cell r="E550">
            <v>173.5</v>
          </cell>
          <cell r="G550">
            <v>77</v>
          </cell>
          <cell r="H550">
            <v>96</v>
          </cell>
          <cell r="I550">
            <v>96</v>
          </cell>
          <cell r="K550">
            <v>109</v>
          </cell>
          <cell r="L550">
            <v>108.5</v>
          </cell>
          <cell r="M550">
            <v>64.5</v>
          </cell>
          <cell r="N550">
            <v>0</v>
          </cell>
          <cell r="P550">
            <v>25.369942196531792</v>
          </cell>
          <cell r="Q550">
            <v>51.630057803468205</v>
          </cell>
          <cell r="R550">
            <v>31.630057803468208</v>
          </cell>
          <cell r="S550">
            <v>64.369942196531795</v>
          </cell>
          <cell r="T550">
            <v>0</v>
          </cell>
          <cell r="U550">
            <v>0</v>
          </cell>
          <cell r="W550">
            <v>4.2699999999999996</v>
          </cell>
          <cell r="X550">
            <v>4.1500000000000004</v>
          </cell>
          <cell r="Y550">
            <v>0</v>
          </cell>
          <cell r="Z550">
            <v>522098.94</v>
          </cell>
          <cell r="AB550">
            <v>1.68</v>
          </cell>
          <cell r="AC550">
            <v>104419.78</v>
          </cell>
          <cell r="AE550">
            <v>0.54</v>
          </cell>
          <cell r="AF550">
            <v>0.32</v>
          </cell>
          <cell r="AG550">
            <v>0</v>
          </cell>
          <cell r="AH550">
            <v>53326.02</v>
          </cell>
          <cell r="AJ550">
            <v>0.24</v>
          </cell>
          <cell r="AK550">
            <v>0.14000000000000001</v>
          </cell>
          <cell r="AL550">
            <v>0</v>
          </cell>
          <cell r="AM550">
            <v>23562.66</v>
          </cell>
          <cell r="AO550">
            <v>11.560000000000002</v>
          </cell>
          <cell r="AP550">
            <v>2.62</v>
          </cell>
          <cell r="AQ550">
            <v>1.23</v>
          </cell>
          <cell r="AR550">
            <v>17675.830000000002</v>
          </cell>
          <cell r="AT550">
            <v>0.24</v>
          </cell>
          <cell r="AU550">
            <v>0.25</v>
          </cell>
          <cell r="AV550">
            <v>0</v>
          </cell>
          <cell r="AW550">
            <v>32960.339999999997</v>
          </cell>
          <cell r="AY550">
            <v>0.14000000000000001</v>
          </cell>
          <cell r="AZ550">
            <v>0.08</v>
          </cell>
          <cell r="BA550">
            <v>0</v>
          </cell>
          <cell r="BB550">
            <v>12811.26</v>
          </cell>
          <cell r="BD550">
            <v>0.48</v>
          </cell>
          <cell r="BE550">
            <v>0.28000000000000003</v>
          </cell>
          <cell r="BF550">
            <v>0</v>
          </cell>
          <cell r="BG550">
            <v>19475</v>
          </cell>
          <cell r="BI550">
            <v>0.24</v>
          </cell>
          <cell r="BJ550">
            <v>0.14000000000000001</v>
          </cell>
          <cell r="BK550">
            <v>0</v>
          </cell>
          <cell r="BL550">
            <v>26194.92</v>
          </cell>
          <cell r="BN550">
            <v>0.36</v>
          </cell>
          <cell r="BO550">
            <v>0.21</v>
          </cell>
          <cell r="BP550">
            <v>0</v>
          </cell>
          <cell r="BQ550">
            <v>14606.25</v>
          </cell>
          <cell r="BS550">
            <v>0.24</v>
          </cell>
          <cell r="BT550">
            <v>0.14000000000000001</v>
          </cell>
          <cell r="BU550">
            <v>0</v>
          </cell>
          <cell r="BV550">
            <v>40536.5</v>
          </cell>
          <cell r="BX550">
            <v>0.24</v>
          </cell>
          <cell r="BY550">
            <v>0.14000000000000001</v>
          </cell>
          <cell r="BZ550">
            <v>0</v>
          </cell>
          <cell r="CA550">
            <v>35117.32</v>
          </cell>
          <cell r="CC550">
            <v>0.48</v>
          </cell>
          <cell r="CD550">
            <v>0.28000000000000003</v>
          </cell>
          <cell r="CE550">
            <v>0</v>
          </cell>
          <cell r="CF550">
            <v>23370</v>
          </cell>
          <cell r="CH550">
            <v>926154.82</v>
          </cell>
          <cell r="CJ550">
            <v>908478.99</v>
          </cell>
        </row>
        <row r="551">
          <cell r="A551" t="str">
            <v>3404903700200</v>
          </cell>
          <cell r="B551" t="str">
            <v>GAVIN SCHOOL DIST 37</v>
          </cell>
          <cell r="C551" t="str">
            <v>LAKE</v>
          </cell>
          <cell r="D551" t="str">
            <v>Elementary</v>
          </cell>
          <cell r="E551">
            <v>783.97</v>
          </cell>
          <cell r="G551">
            <v>333.99</v>
          </cell>
          <cell r="H551">
            <v>442.31999999999994</v>
          </cell>
          <cell r="I551">
            <v>442.31999999999994</v>
          </cell>
          <cell r="K551">
            <v>508.80999999999995</v>
          </cell>
          <cell r="L551">
            <v>501.15</v>
          </cell>
          <cell r="M551">
            <v>275.15999999999997</v>
          </cell>
          <cell r="N551">
            <v>0</v>
          </cell>
          <cell r="P551">
            <v>173.66567917455657</v>
          </cell>
          <cell r="Q551">
            <v>160.32432082544344</v>
          </cell>
          <cell r="R551">
            <v>229.99432082544342</v>
          </cell>
          <cell r="S551">
            <v>212.32567917455651</v>
          </cell>
          <cell r="T551">
            <v>0</v>
          </cell>
          <cell r="U551">
            <v>0</v>
          </cell>
          <cell r="W551">
            <v>19.59</v>
          </cell>
          <cell r="X551">
            <v>19.989999999999998</v>
          </cell>
          <cell r="Y551">
            <v>0</v>
          </cell>
          <cell r="Z551">
            <v>2454237.06</v>
          </cell>
          <cell r="AB551">
            <v>7.91</v>
          </cell>
          <cell r="AC551">
            <v>490847.41</v>
          </cell>
          <cell r="AE551">
            <v>2.54</v>
          </cell>
          <cell r="AF551">
            <v>1.37</v>
          </cell>
          <cell r="AG551">
            <v>0</v>
          </cell>
          <cell r="AH551">
            <v>242447.37</v>
          </cell>
          <cell r="AJ551">
            <v>1.1299999999999999</v>
          </cell>
          <cell r="AK551">
            <v>0.61</v>
          </cell>
          <cell r="AL551">
            <v>0</v>
          </cell>
          <cell r="AM551">
            <v>107892.18</v>
          </cell>
          <cell r="AO551">
            <v>54.169999999999995</v>
          </cell>
          <cell r="AP551">
            <v>17.16</v>
          </cell>
          <cell r="AQ551">
            <v>5.56</v>
          </cell>
          <cell r="AR551">
            <v>88616.57</v>
          </cell>
          <cell r="AT551">
            <v>1.1299999999999999</v>
          </cell>
          <cell r="AU551">
            <v>1.1000000000000001</v>
          </cell>
          <cell r="AV551">
            <v>0</v>
          </cell>
          <cell r="AW551">
            <v>150003.18</v>
          </cell>
          <cell r="AY551">
            <v>0.67</v>
          </cell>
          <cell r="AZ551">
            <v>0.36</v>
          </cell>
          <cell r="BA551">
            <v>0</v>
          </cell>
          <cell r="BB551">
            <v>59979.99</v>
          </cell>
          <cell r="BD551">
            <v>2.2599999999999998</v>
          </cell>
          <cell r="BE551">
            <v>1.22</v>
          </cell>
          <cell r="BF551">
            <v>0</v>
          </cell>
          <cell r="BG551">
            <v>89175</v>
          </cell>
          <cell r="BI551">
            <v>1.1299999999999999</v>
          </cell>
          <cell r="BJ551">
            <v>0.61</v>
          </cell>
          <cell r="BK551">
            <v>0</v>
          </cell>
          <cell r="BL551">
            <v>119945.16</v>
          </cell>
          <cell r="BN551">
            <v>1.69</v>
          </cell>
          <cell r="BO551">
            <v>0.91</v>
          </cell>
          <cell r="BP551">
            <v>0</v>
          </cell>
          <cell r="BQ551">
            <v>66625</v>
          </cell>
          <cell r="BS551">
            <v>1.1299999999999999</v>
          </cell>
          <cell r="BT551">
            <v>0.61</v>
          </cell>
          <cell r="BU551">
            <v>0</v>
          </cell>
          <cell r="BV551">
            <v>185614.5</v>
          </cell>
          <cell r="BX551">
            <v>1.1299999999999999</v>
          </cell>
          <cell r="BY551">
            <v>0.61</v>
          </cell>
          <cell r="BZ551">
            <v>0</v>
          </cell>
          <cell r="CA551">
            <v>160800.35999999999</v>
          </cell>
          <cell r="CC551">
            <v>2.2599999999999998</v>
          </cell>
          <cell r="CD551">
            <v>1.22</v>
          </cell>
          <cell r="CE551">
            <v>0</v>
          </cell>
          <cell r="CF551">
            <v>107010</v>
          </cell>
          <cell r="CH551">
            <v>4323193.7800000012</v>
          </cell>
          <cell r="CJ551">
            <v>4234577.2100000009</v>
          </cell>
        </row>
        <row r="552">
          <cell r="A552" t="str">
            <v>3404903800200</v>
          </cell>
          <cell r="B552" t="str">
            <v>BIG HOLLOW SCHOOL DIST 38</v>
          </cell>
          <cell r="C552" t="str">
            <v>LAKE</v>
          </cell>
          <cell r="D552" t="str">
            <v>Elementary</v>
          </cell>
          <cell r="E552">
            <v>1756.75</v>
          </cell>
          <cell r="G552">
            <v>751</v>
          </cell>
          <cell r="H552">
            <v>987.5</v>
          </cell>
          <cell r="I552">
            <v>987.5</v>
          </cell>
          <cell r="K552">
            <v>1160.25</v>
          </cell>
          <cell r="L552">
            <v>1142</v>
          </cell>
          <cell r="M552">
            <v>596.5</v>
          </cell>
          <cell r="N552">
            <v>0</v>
          </cell>
          <cell r="P552">
            <v>185.32010353753236</v>
          </cell>
          <cell r="Q552">
            <v>565.6798964624677</v>
          </cell>
          <cell r="R552">
            <v>243.67989646246764</v>
          </cell>
          <cell r="S552">
            <v>743.8201035375323</v>
          </cell>
          <cell r="T552">
            <v>0</v>
          </cell>
          <cell r="U552">
            <v>0</v>
          </cell>
          <cell r="W552">
            <v>40.630000000000003</v>
          </cell>
          <cell r="X552">
            <v>41.93</v>
          </cell>
          <cell r="Y552">
            <v>0</v>
          </cell>
          <cell r="Z552">
            <v>5119297.92</v>
          </cell>
          <cell r="AB552">
            <v>16.510000000000002</v>
          </cell>
          <cell r="AC552">
            <v>1023859.58</v>
          </cell>
          <cell r="AE552">
            <v>5.8</v>
          </cell>
          <cell r="AF552">
            <v>2.98</v>
          </cell>
          <cell r="AG552">
            <v>0</v>
          </cell>
          <cell r="AH552">
            <v>544421.46</v>
          </cell>
          <cell r="AJ552">
            <v>2.57</v>
          </cell>
          <cell r="AK552">
            <v>1.32</v>
          </cell>
          <cell r="AL552">
            <v>0</v>
          </cell>
          <cell r="AM552">
            <v>241207.23</v>
          </cell>
          <cell r="AO552">
            <v>114.07000000000001</v>
          </cell>
          <cell r="AP552">
            <v>27.560000000000002</v>
          </cell>
          <cell r="AQ552">
            <v>12.45</v>
          </cell>
          <cell r="AR552">
            <v>176624.84</v>
          </cell>
          <cell r="AT552">
            <v>2.57</v>
          </cell>
          <cell r="AU552">
            <v>2.38</v>
          </cell>
          <cell r="AV552">
            <v>0</v>
          </cell>
          <cell r="AW552">
            <v>332966.7</v>
          </cell>
          <cell r="AY552">
            <v>1.54</v>
          </cell>
          <cell r="AZ552">
            <v>0.79</v>
          </cell>
          <cell r="BA552">
            <v>0</v>
          </cell>
          <cell r="BB552">
            <v>135682.89000000001</v>
          </cell>
          <cell r="BD552">
            <v>5.15</v>
          </cell>
          <cell r="BE552">
            <v>2.65</v>
          </cell>
          <cell r="BF552">
            <v>0</v>
          </cell>
          <cell r="BG552">
            <v>199875</v>
          </cell>
          <cell r="BI552">
            <v>2.57</v>
          </cell>
          <cell r="BJ552">
            <v>1.32</v>
          </cell>
          <cell r="BK552">
            <v>0</v>
          </cell>
          <cell r="BL552">
            <v>268153.26</v>
          </cell>
          <cell r="BN552">
            <v>3.86</v>
          </cell>
          <cell r="BO552">
            <v>1.98</v>
          </cell>
          <cell r="BP552">
            <v>0</v>
          </cell>
          <cell r="BQ552">
            <v>149650</v>
          </cell>
          <cell r="BS552">
            <v>2.57</v>
          </cell>
          <cell r="BT552">
            <v>1.32</v>
          </cell>
          <cell r="BU552">
            <v>0</v>
          </cell>
          <cell r="BV552">
            <v>414965.75</v>
          </cell>
          <cell r="BX552">
            <v>2.57</v>
          </cell>
          <cell r="BY552">
            <v>1.32</v>
          </cell>
          <cell r="BZ552">
            <v>0</v>
          </cell>
          <cell r="CA552">
            <v>359490.46</v>
          </cell>
          <cell r="CC552">
            <v>5.15</v>
          </cell>
          <cell r="CD552">
            <v>2.65</v>
          </cell>
          <cell r="CE552">
            <v>0</v>
          </cell>
          <cell r="CF552">
            <v>239850</v>
          </cell>
          <cell r="CH552">
            <v>9206045.0899999999</v>
          </cell>
          <cell r="CJ552">
            <v>9029420.25</v>
          </cell>
        </row>
        <row r="553">
          <cell r="A553" t="str">
            <v>3404904100400</v>
          </cell>
          <cell r="B553" t="str">
            <v>LAKE VILLA C C SCHOOL DIST 41</v>
          </cell>
          <cell r="C553" t="str">
            <v>LAKE</v>
          </cell>
          <cell r="D553" t="str">
            <v>Elementary</v>
          </cell>
          <cell r="E553">
            <v>2636.63</v>
          </cell>
          <cell r="G553">
            <v>1027.99</v>
          </cell>
          <cell r="H553">
            <v>1585.14</v>
          </cell>
          <cell r="I553">
            <v>1585.14</v>
          </cell>
          <cell r="K553">
            <v>1645.8100000000002</v>
          </cell>
          <cell r="L553">
            <v>1622.3100000000002</v>
          </cell>
          <cell r="M553">
            <v>990.81999999999994</v>
          </cell>
          <cell r="N553">
            <v>0</v>
          </cell>
          <cell r="P553">
            <v>276.16267847370779</v>
          </cell>
          <cell r="Q553">
            <v>751.82732152629228</v>
          </cell>
          <cell r="R553">
            <v>425.83732152629221</v>
          </cell>
          <cell r="S553">
            <v>1159.3026784737078</v>
          </cell>
          <cell r="T553">
            <v>0</v>
          </cell>
          <cell r="U553">
            <v>0</v>
          </cell>
          <cell r="W553">
            <v>56</v>
          </cell>
          <cell r="X553">
            <v>67.66</v>
          </cell>
          <cell r="Y553">
            <v>0</v>
          </cell>
          <cell r="Z553">
            <v>7667785.6200000001</v>
          </cell>
          <cell r="AB553">
            <v>24.73</v>
          </cell>
          <cell r="AC553">
            <v>1533557.12</v>
          </cell>
          <cell r="AE553">
            <v>8.2200000000000006</v>
          </cell>
          <cell r="AF553">
            <v>4.95</v>
          </cell>
          <cell r="AG553">
            <v>0</v>
          </cell>
          <cell r="AH553">
            <v>816632.19</v>
          </cell>
          <cell r="AJ553">
            <v>3.65</v>
          </cell>
          <cell r="AK553">
            <v>2.2000000000000002</v>
          </cell>
          <cell r="AL553">
            <v>0</v>
          </cell>
          <cell r="AM553">
            <v>362740.95</v>
          </cell>
          <cell r="AO553">
            <v>170.91999999999996</v>
          </cell>
          <cell r="AP553">
            <v>44.96</v>
          </cell>
          <cell r="AQ553">
            <v>18.690000000000001</v>
          </cell>
          <cell r="AR553">
            <v>269084.40999999997</v>
          </cell>
          <cell r="AT553">
            <v>3.65</v>
          </cell>
          <cell r="AU553">
            <v>3.96</v>
          </cell>
          <cell r="AV553">
            <v>0</v>
          </cell>
          <cell r="AW553">
            <v>511894.26</v>
          </cell>
          <cell r="AY553">
            <v>2.19</v>
          </cell>
          <cell r="AZ553">
            <v>1.32</v>
          </cell>
          <cell r="BA553">
            <v>0</v>
          </cell>
          <cell r="BB553">
            <v>204397.83</v>
          </cell>
          <cell r="BD553">
            <v>7.31</v>
          </cell>
          <cell r="BE553">
            <v>4.4000000000000004</v>
          </cell>
          <cell r="BF553">
            <v>0</v>
          </cell>
          <cell r="BG553">
            <v>300068.75</v>
          </cell>
          <cell r="BI553">
            <v>3.65</v>
          </cell>
          <cell r="BJ553">
            <v>2.2000000000000002</v>
          </cell>
          <cell r="BK553">
            <v>0</v>
          </cell>
          <cell r="BL553">
            <v>403263.9</v>
          </cell>
          <cell r="BN553">
            <v>5.48</v>
          </cell>
          <cell r="BO553">
            <v>3.3</v>
          </cell>
          <cell r="BP553">
            <v>0</v>
          </cell>
          <cell r="BQ553">
            <v>224987.5</v>
          </cell>
          <cell r="BS553">
            <v>3.65</v>
          </cell>
          <cell r="BT553">
            <v>2.2000000000000002</v>
          </cell>
          <cell r="BU553">
            <v>0</v>
          </cell>
          <cell r="BV553">
            <v>624048.75</v>
          </cell>
          <cell r="BX553">
            <v>3.65</v>
          </cell>
          <cell r="BY553">
            <v>2.2000000000000002</v>
          </cell>
          <cell r="BZ553">
            <v>0</v>
          </cell>
          <cell r="CA553">
            <v>540621.9</v>
          </cell>
          <cell r="CC553">
            <v>7.31</v>
          </cell>
          <cell r="CD553">
            <v>4.4000000000000004</v>
          </cell>
          <cell r="CE553">
            <v>0</v>
          </cell>
          <cell r="CF553">
            <v>360082.5</v>
          </cell>
          <cell r="CH553">
            <v>13819165.68</v>
          </cell>
          <cell r="CJ553">
            <v>13550081.27</v>
          </cell>
        </row>
        <row r="554">
          <cell r="A554" t="str">
            <v>3404904600400</v>
          </cell>
          <cell r="B554" t="str">
            <v>GRAYSLAKE C C SCHOOL DISTRICT 46</v>
          </cell>
          <cell r="C554" t="str">
            <v>LAKE</v>
          </cell>
          <cell r="D554" t="str">
            <v>Elementary</v>
          </cell>
          <cell r="E554">
            <v>3768.21</v>
          </cell>
          <cell r="G554">
            <v>1523.65</v>
          </cell>
          <cell r="H554">
            <v>2199.15</v>
          </cell>
          <cell r="I554">
            <v>2199.15</v>
          </cell>
          <cell r="K554">
            <v>2431.0500000000002</v>
          </cell>
          <cell r="L554">
            <v>2385.64</v>
          </cell>
          <cell r="M554">
            <v>1337.16</v>
          </cell>
          <cell r="N554">
            <v>0</v>
          </cell>
          <cell r="P554">
            <v>410.09382722681852</v>
          </cell>
          <cell r="Q554">
            <v>1113.5561727731815</v>
          </cell>
          <cell r="R554">
            <v>591.90617277318154</v>
          </cell>
          <cell r="S554">
            <v>1607.2438272268187</v>
          </cell>
          <cell r="T554">
            <v>0</v>
          </cell>
          <cell r="U554">
            <v>0</v>
          </cell>
          <cell r="W554">
            <v>83.01</v>
          </cell>
          <cell r="X554">
            <v>93.88</v>
          </cell>
          <cell r="Y554">
            <v>0</v>
          </cell>
          <cell r="Z554">
            <v>10968418.23</v>
          </cell>
          <cell r="AB554">
            <v>35.369999999999997</v>
          </cell>
          <cell r="AC554">
            <v>2193683.64</v>
          </cell>
          <cell r="AE554">
            <v>12.15</v>
          </cell>
          <cell r="AF554">
            <v>6.68</v>
          </cell>
          <cell r="AG554">
            <v>0</v>
          </cell>
          <cell r="AH554">
            <v>1167591.81</v>
          </cell>
          <cell r="AJ554">
            <v>5.4</v>
          </cell>
          <cell r="AK554">
            <v>2.97</v>
          </cell>
          <cell r="AL554">
            <v>0</v>
          </cell>
          <cell r="AM554">
            <v>518998.59</v>
          </cell>
          <cell r="AO554">
            <v>244.48000000000002</v>
          </cell>
          <cell r="AP554">
            <v>70.7</v>
          </cell>
          <cell r="AQ554">
            <v>26.72</v>
          </cell>
          <cell r="AR554">
            <v>392587.37</v>
          </cell>
          <cell r="AT554">
            <v>5.4</v>
          </cell>
          <cell r="AU554">
            <v>5.34</v>
          </cell>
          <cell r="AV554">
            <v>0</v>
          </cell>
          <cell r="AW554">
            <v>722436.84</v>
          </cell>
          <cell r="AY554">
            <v>3.24</v>
          </cell>
          <cell r="AZ554">
            <v>1.78</v>
          </cell>
          <cell r="BA554">
            <v>0</v>
          </cell>
          <cell r="BB554">
            <v>292329.65999999997</v>
          </cell>
          <cell r="BD554">
            <v>10.8</v>
          </cell>
          <cell r="BE554">
            <v>5.94</v>
          </cell>
          <cell r="BF554">
            <v>0</v>
          </cell>
          <cell r="BG554">
            <v>428962.5</v>
          </cell>
          <cell r="BI554">
            <v>5.4</v>
          </cell>
          <cell r="BJ554">
            <v>2.97</v>
          </cell>
          <cell r="BK554">
            <v>0</v>
          </cell>
          <cell r="BL554">
            <v>576977.57999999996</v>
          </cell>
          <cell r="BN554">
            <v>8.1</v>
          </cell>
          <cell r="BO554">
            <v>4.45</v>
          </cell>
          <cell r="BP554">
            <v>0</v>
          </cell>
          <cell r="BQ554">
            <v>321593.75</v>
          </cell>
          <cell r="BS554">
            <v>5.4</v>
          </cell>
          <cell r="BT554">
            <v>2.97</v>
          </cell>
          <cell r="BU554">
            <v>0</v>
          </cell>
          <cell r="BV554">
            <v>892869.75</v>
          </cell>
          <cell r="BX554">
            <v>5.4</v>
          </cell>
          <cell r="BY554">
            <v>2.97</v>
          </cell>
          <cell r="BZ554">
            <v>0</v>
          </cell>
          <cell r="CA554">
            <v>773505.18</v>
          </cell>
          <cell r="CC554">
            <v>10.8</v>
          </cell>
          <cell r="CD554">
            <v>5.94</v>
          </cell>
          <cell r="CE554">
            <v>0</v>
          </cell>
          <cell r="CF554">
            <v>514755</v>
          </cell>
          <cell r="CH554">
            <v>19764709.899999999</v>
          </cell>
          <cell r="CJ554">
            <v>19372122.529999997</v>
          </cell>
        </row>
        <row r="555">
          <cell r="A555" t="str">
            <v>3404905000400</v>
          </cell>
          <cell r="B555" t="str">
            <v>WOODLAND C C SCHOOL DIST 50</v>
          </cell>
          <cell r="C555" t="str">
            <v>LAKE</v>
          </cell>
          <cell r="D555" t="str">
            <v>Elementary</v>
          </cell>
          <cell r="E555">
            <v>6016.63</v>
          </cell>
          <cell r="G555">
            <v>2429.81</v>
          </cell>
          <cell r="H555">
            <v>3546.66</v>
          </cell>
          <cell r="I555">
            <v>3546.66</v>
          </cell>
          <cell r="K555">
            <v>3815.7999999999997</v>
          </cell>
          <cell r="L555">
            <v>3775.64</v>
          </cell>
          <cell r="M555">
            <v>2200.83</v>
          </cell>
          <cell r="N555">
            <v>0</v>
          </cell>
          <cell r="P555">
            <v>733.43917730700571</v>
          </cell>
          <cell r="Q555">
            <v>1696.3708226929944</v>
          </cell>
          <cell r="R555">
            <v>1070.5608226929944</v>
          </cell>
          <cell r="S555">
            <v>2476.0991773070054</v>
          </cell>
          <cell r="T555">
            <v>0</v>
          </cell>
          <cell r="U555">
            <v>0</v>
          </cell>
          <cell r="W555">
            <v>133.71</v>
          </cell>
          <cell r="X555">
            <v>152.57</v>
          </cell>
          <cell r="Y555">
            <v>0</v>
          </cell>
          <cell r="Z555">
            <v>17751363.960000001</v>
          </cell>
          <cell r="AB555">
            <v>57.25</v>
          </cell>
          <cell r="AC555">
            <v>3550272.79</v>
          </cell>
          <cell r="AE555">
            <v>19.07</v>
          </cell>
          <cell r="AF555">
            <v>11</v>
          </cell>
          <cell r="AG555">
            <v>0</v>
          </cell>
          <cell r="AH555">
            <v>1864550.49</v>
          </cell>
          <cell r="AJ555">
            <v>8.4700000000000006</v>
          </cell>
          <cell r="AK555">
            <v>4.8899999999999997</v>
          </cell>
          <cell r="AL555">
            <v>0</v>
          </cell>
          <cell r="AM555">
            <v>828413.52</v>
          </cell>
          <cell r="AO555">
            <v>394.96999999999997</v>
          </cell>
          <cell r="AP555">
            <v>126.26</v>
          </cell>
          <cell r="AQ555">
            <v>42.67</v>
          </cell>
          <cell r="AR555">
            <v>648519.98</v>
          </cell>
          <cell r="AT555">
            <v>8.4700000000000006</v>
          </cell>
          <cell r="AU555">
            <v>8.8000000000000007</v>
          </cell>
          <cell r="AV555">
            <v>0</v>
          </cell>
          <cell r="AW555">
            <v>1161683.82</v>
          </cell>
          <cell r="AY555">
            <v>5.08</v>
          </cell>
          <cell r="AZ555">
            <v>2.93</v>
          </cell>
          <cell r="BA555">
            <v>0</v>
          </cell>
          <cell r="BB555">
            <v>466446.33</v>
          </cell>
          <cell r="BD555">
            <v>16.95</v>
          </cell>
          <cell r="BE555">
            <v>9.7799999999999994</v>
          </cell>
          <cell r="BF555">
            <v>0</v>
          </cell>
          <cell r="BG555">
            <v>684956.25</v>
          </cell>
          <cell r="BI555">
            <v>8.4700000000000006</v>
          </cell>
          <cell r="BJ555">
            <v>4.8899999999999997</v>
          </cell>
          <cell r="BK555">
            <v>0</v>
          </cell>
          <cell r="BL555">
            <v>920958.24</v>
          </cell>
          <cell r="BN555">
            <v>12.71</v>
          </cell>
          <cell r="BO555">
            <v>7.33</v>
          </cell>
          <cell r="BP555">
            <v>0</v>
          </cell>
          <cell r="BQ555">
            <v>513525</v>
          </cell>
          <cell r="BS555">
            <v>8.4700000000000006</v>
          </cell>
          <cell r="BT555">
            <v>4.8899999999999997</v>
          </cell>
          <cell r="BU555">
            <v>0</v>
          </cell>
          <cell r="BV555">
            <v>1425178</v>
          </cell>
          <cell r="BX555">
            <v>8.4700000000000006</v>
          </cell>
          <cell r="BY555">
            <v>4.8899999999999997</v>
          </cell>
          <cell r="BZ555">
            <v>0</v>
          </cell>
          <cell r="CA555">
            <v>1234651.04</v>
          </cell>
          <cell r="CC555">
            <v>16.95</v>
          </cell>
          <cell r="CD555">
            <v>9.7799999999999994</v>
          </cell>
          <cell r="CE555">
            <v>0</v>
          </cell>
          <cell r="CF555">
            <v>821947.5</v>
          </cell>
          <cell r="CH555">
            <v>31872466.919999994</v>
          </cell>
          <cell r="CJ555">
            <v>31223946.939999994</v>
          </cell>
        </row>
        <row r="556">
          <cell r="A556" t="str">
            <v>3404905600200</v>
          </cell>
          <cell r="B556" t="str">
            <v>GURNEE SCHOOL DIST 56</v>
          </cell>
          <cell r="C556" t="str">
            <v>LAKE</v>
          </cell>
          <cell r="D556" t="str">
            <v>Elementary</v>
          </cell>
          <cell r="E556">
            <v>2053.21</v>
          </cell>
          <cell r="G556">
            <v>829.65000000000009</v>
          </cell>
          <cell r="H556">
            <v>1202.81</v>
          </cell>
          <cell r="I556">
            <v>1202.81</v>
          </cell>
          <cell r="K556">
            <v>1336.23</v>
          </cell>
          <cell r="L556">
            <v>1315.48</v>
          </cell>
          <cell r="M556">
            <v>716.98</v>
          </cell>
          <cell r="N556">
            <v>0</v>
          </cell>
          <cell r="P556">
            <v>373.91112248211527</v>
          </cell>
          <cell r="Q556">
            <v>455.73887751788482</v>
          </cell>
          <cell r="R556">
            <v>542.08887751788473</v>
          </cell>
          <cell r="S556">
            <v>660.72112248211522</v>
          </cell>
          <cell r="T556">
            <v>0</v>
          </cell>
          <cell r="U556">
            <v>0</v>
          </cell>
          <cell r="W556">
            <v>47.71</v>
          </cell>
          <cell r="X556">
            <v>53.53</v>
          </cell>
          <cell r="Y556">
            <v>0</v>
          </cell>
          <cell r="Z556">
            <v>6277588.6799999997</v>
          </cell>
          <cell r="AB556">
            <v>20.239999999999998</v>
          </cell>
          <cell r="AC556">
            <v>1255517.73</v>
          </cell>
          <cell r="AE556">
            <v>6.68</v>
          </cell>
          <cell r="AF556">
            <v>3.58</v>
          </cell>
          <cell r="AG556">
            <v>0</v>
          </cell>
          <cell r="AH556">
            <v>636191.81999999995</v>
          </cell>
          <cell r="AJ556">
            <v>2.96</v>
          </cell>
          <cell r="AK556">
            <v>1.59</v>
          </cell>
          <cell r="AL556">
            <v>0</v>
          </cell>
          <cell r="AM556">
            <v>282131.84999999998</v>
          </cell>
          <cell r="AO556">
            <v>139.02000000000001</v>
          </cell>
          <cell r="AP556">
            <v>50.37</v>
          </cell>
          <cell r="AQ556">
            <v>14.56</v>
          </cell>
          <cell r="AR556">
            <v>235191.61</v>
          </cell>
          <cell r="AT556">
            <v>2.96</v>
          </cell>
          <cell r="AU556">
            <v>2.86</v>
          </cell>
          <cell r="AV556">
            <v>0</v>
          </cell>
          <cell r="AW556">
            <v>391488.12</v>
          </cell>
          <cell r="AY556">
            <v>1.78</v>
          </cell>
          <cell r="AZ556">
            <v>0.95</v>
          </cell>
          <cell r="BA556">
            <v>0</v>
          </cell>
          <cell r="BB556">
            <v>158976.09</v>
          </cell>
          <cell r="BD556">
            <v>5.93</v>
          </cell>
          <cell r="BE556">
            <v>3.18</v>
          </cell>
          <cell r="BF556">
            <v>0</v>
          </cell>
          <cell r="BG556">
            <v>233443.75</v>
          </cell>
          <cell r="BI556">
            <v>2.96</v>
          </cell>
          <cell r="BJ556">
            <v>1.59</v>
          </cell>
          <cell r="BK556">
            <v>0</v>
          </cell>
          <cell r="BL556">
            <v>313649.7</v>
          </cell>
          <cell r="BN556">
            <v>4.45</v>
          </cell>
          <cell r="BO556">
            <v>2.38</v>
          </cell>
          <cell r="BP556">
            <v>0</v>
          </cell>
          <cell r="BQ556">
            <v>175018.75</v>
          </cell>
          <cell r="BS556">
            <v>2.96</v>
          </cell>
          <cell r="BT556">
            <v>1.59</v>
          </cell>
          <cell r="BU556">
            <v>0</v>
          </cell>
          <cell r="BV556">
            <v>485371.25</v>
          </cell>
          <cell r="BX556">
            <v>2.96</v>
          </cell>
          <cell r="BY556">
            <v>1.59</v>
          </cell>
          <cell r="BZ556">
            <v>0</v>
          </cell>
          <cell r="CA556">
            <v>420483.7</v>
          </cell>
          <cell r="CC556">
            <v>5.93</v>
          </cell>
          <cell r="CD556">
            <v>3.18</v>
          </cell>
          <cell r="CE556">
            <v>0</v>
          </cell>
          <cell r="CF556">
            <v>280132.5</v>
          </cell>
          <cell r="CH556">
            <v>11145185.549999997</v>
          </cell>
          <cell r="CJ556">
            <v>10909993.939999998</v>
          </cell>
        </row>
        <row r="557">
          <cell r="A557" t="str">
            <v>3404906002600</v>
          </cell>
          <cell r="B557" t="str">
            <v>WAUKEGAN C U SCHOOL DIST 60</v>
          </cell>
          <cell r="C557" t="str">
            <v>LAKE</v>
          </cell>
          <cell r="D557" t="str">
            <v>Unit</v>
          </cell>
          <cell r="E557">
            <v>16259.7</v>
          </cell>
          <cell r="G557">
            <v>5124.49</v>
          </cell>
          <cell r="H557">
            <v>6387.98</v>
          </cell>
          <cell r="I557">
            <v>11051.63</v>
          </cell>
          <cell r="K557">
            <v>7870.5599999999995</v>
          </cell>
          <cell r="L557">
            <v>7786.98</v>
          </cell>
          <cell r="M557">
            <v>3725.49</v>
          </cell>
          <cell r="N557">
            <v>4663.6499999999996</v>
          </cell>
          <cell r="P557">
            <v>4260.2392613309003</v>
          </cell>
          <cell r="Q557">
            <v>864.25073866909952</v>
          </cell>
          <cell r="R557">
            <v>5310.6403167137732</v>
          </cell>
          <cell r="S557">
            <v>1077.3396832862263</v>
          </cell>
          <cell r="T557">
            <v>3877.1204219553269</v>
          </cell>
          <cell r="U557">
            <v>786.52957804467269</v>
          </cell>
          <cell r="W557">
            <v>327.22000000000003</v>
          </cell>
          <cell r="X557">
            <v>308.62</v>
          </cell>
          <cell r="Y557">
            <v>225.31</v>
          </cell>
          <cell r="Z557">
            <v>55388167.210000001</v>
          </cell>
          <cell r="AB557">
            <v>202.26</v>
          </cell>
          <cell r="AC557">
            <v>13205319.560000001</v>
          </cell>
          <cell r="AE557">
            <v>39.35</v>
          </cell>
          <cell r="AF557">
            <v>18.62</v>
          </cell>
          <cell r="AG557">
            <v>23.31</v>
          </cell>
          <cell r="AH557">
            <v>5245896.12</v>
          </cell>
          <cell r="AJ557">
            <v>17.489999999999998</v>
          </cell>
          <cell r="AK557">
            <v>8.27</v>
          </cell>
          <cell r="AL557">
            <v>7.77</v>
          </cell>
          <cell r="AM557">
            <v>2147750.4300000002</v>
          </cell>
          <cell r="AO557">
            <v>1199.8799999999999</v>
          </cell>
          <cell r="AP557">
            <v>598.29999999999995</v>
          </cell>
          <cell r="AQ557">
            <v>115.31</v>
          </cell>
          <cell r="AR557">
            <v>2222132.04</v>
          </cell>
          <cell r="AT557">
            <v>17.489999999999998</v>
          </cell>
          <cell r="AU557">
            <v>14.9</v>
          </cell>
          <cell r="AV557">
            <v>18.649999999999999</v>
          </cell>
          <cell r="AW557">
            <v>3622740.64</v>
          </cell>
          <cell r="AY557">
            <v>10.49</v>
          </cell>
          <cell r="AZ557">
            <v>4.96</v>
          </cell>
          <cell r="BA557">
            <v>6.21</v>
          </cell>
          <cell r="BB557">
            <v>1261326.78</v>
          </cell>
          <cell r="BD557">
            <v>34.979999999999997</v>
          </cell>
          <cell r="BE557">
            <v>16.55</v>
          </cell>
          <cell r="BF557">
            <v>23.31</v>
          </cell>
          <cell r="BG557">
            <v>1917775</v>
          </cell>
          <cell r="BI557">
            <v>17.489999999999998</v>
          </cell>
          <cell r="BJ557">
            <v>8.27</v>
          </cell>
          <cell r="BK557">
            <v>7.77</v>
          </cell>
          <cell r="BL557">
            <v>2311357.02</v>
          </cell>
          <cell r="BN557">
            <v>26.23</v>
          </cell>
          <cell r="BO557">
            <v>12.41</v>
          </cell>
          <cell r="BP557">
            <v>15.54</v>
          </cell>
          <cell r="BQ557">
            <v>1388362.5</v>
          </cell>
          <cell r="BS557">
            <v>17.489999999999998</v>
          </cell>
          <cell r="BT557">
            <v>8.27</v>
          </cell>
          <cell r="BU557">
            <v>7.77</v>
          </cell>
          <cell r="BV557">
            <v>3576812.75</v>
          </cell>
          <cell r="BX557">
            <v>17.489999999999998</v>
          </cell>
          <cell r="BY557">
            <v>8.27</v>
          </cell>
          <cell r="BZ557">
            <v>7.77</v>
          </cell>
          <cell r="CA557">
            <v>3098641.42</v>
          </cell>
          <cell r="CC557">
            <v>34.979999999999997</v>
          </cell>
          <cell r="CD557">
            <v>16.55</v>
          </cell>
          <cell r="CE557">
            <v>23.31</v>
          </cell>
          <cell r="CF557">
            <v>2301330</v>
          </cell>
          <cell r="CH557">
            <v>97687611.470000014</v>
          </cell>
          <cell r="CJ557">
            <v>95465479.430000007</v>
          </cell>
        </row>
        <row r="558">
          <cell r="A558" t="str">
            <v>3404906500200</v>
          </cell>
          <cell r="B558" t="str">
            <v>LAKE BLUFF ELEM SCHOOL DIST 65</v>
          </cell>
          <cell r="C558" t="str">
            <v>LAKE</v>
          </cell>
          <cell r="D558" t="str">
            <v>Elementary</v>
          </cell>
          <cell r="E558">
            <v>871.72</v>
          </cell>
          <cell r="G558">
            <v>359.24</v>
          </cell>
          <cell r="H558">
            <v>506.65</v>
          </cell>
          <cell r="I558">
            <v>506.65</v>
          </cell>
          <cell r="K558">
            <v>543.7299999999999</v>
          </cell>
          <cell r="L558">
            <v>537.9</v>
          </cell>
          <cell r="M558">
            <v>327.99</v>
          </cell>
          <cell r="N558">
            <v>0</v>
          </cell>
          <cell r="P558">
            <v>41.902828303826119</v>
          </cell>
          <cell r="Q558">
            <v>317.33717169617387</v>
          </cell>
          <cell r="R558">
            <v>59.097171696173874</v>
          </cell>
          <cell r="S558">
            <v>447.55282830382612</v>
          </cell>
          <cell r="T558">
            <v>0</v>
          </cell>
          <cell r="U558">
            <v>0</v>
          </cell>
          <cell r="W558">
            <v>18.66</v>
          </cell>
          <cell r="X558">
            <v>20.85</v>
          </cell>
          <cell r="Y558">
            <v>0</v>
          </cell>
          <cell r="Z558">
            <v>2449896.5699999998</v>
          </cell>
          <cell r="AB558">
            <v>7.9</v>
          </cell>
          <cell r="AC558">
            <v>489979.31</v>
          </cell>
          <cell r="AE558">
            <v>2.71</v>
          </cell>
          <cell r="AF558">
            <v>1.63</v>
          </cell>
          <cell r="AG558">
            <v>0</v>
          </cell>
          <cell r="AH558">
            <v>269110.38</v>
          </cell>
          <cell r="AJ558">
            <v>1.2</v>
          </cell>
          <cell r="AK558">
            <v>0.72</v>
          </cell>
          <cell r="AL558">
            <v>0</v>
          </cell>
          <cell r="AM558">
            <v>119053.44</v>
          </cell>
          <cell r="AO558">
            <v>54.820000000000007</v>
          </cell>
          <cell r="AP558">
            <v>11.04</v>
          </cell>
          <cell r="AQ558">
            <v>6.18</v>
          </cell>
          <cell r="AR558">
            <v>82319.02</v>
          </cell>
          <cell r="AT558">
            <v>1.2</v>
          </cell>
          <cell r="AU558">
            <v>1.31</v>
          </cell>
          <cell r="AV558">
            <v>0</v>
          </cell>
          <cell r="AW558">
            <v>168837.66</v>
          </cell>
          <cell r="AY558">
            <v>0.72</v>
          </cell>
          <cell r="AZ558">
            <v>0.43</v>
          </cell>
          <cell r="BA558">
            <v>0</v>
          </cell>
          <cell r="BB558">
            <v>66967.95</v>
          </cell>
          <cell r="BD558">
            <v>2.41</v>
          </cell>
          <cell r="BE558">
            <v>1.45</v>
          </cell>
          <cell r="BF558">
            <v>0</v>
          </cell>
          <cell r="BG558">
            <v>98912.5</v>
          </cell>
          <cell r="BI558">
            <v>1.2</v>
          </cell>
          <cell r="BJ558">
            <v>0.72</v>
          </cell>
          <cell r="BK558">
            <v>0</v>
          </cell>
          <cell r="BL558">
            <v>132353.28</v>
          </cell>
          <cell r="BN558">
            <v>1.81</v>
          </cell>
          <cell r="BO558">
            <v>1.0900000000000001</v>
          </cell>
          <cell r="BP558">
            <v>0</v>
          </cell>
          <cell r="BQ558">
            <v>74312.5</v>
          </cell>
          <cell r="BS558">
            <v>1.2</v>
          </cell>
          <cell r="BT558">
            <v>0.72</v>
          </cell>
          <cell r="BU558">
            <v>0</v>
          </cell>
          <cell r="BV558">
            <v>204816</v>
          </cell>
          <cell r="BX558">
            <v>1.2</v>
          </cell>
          <cell r="BY558">
            <v>0.72</v>
          </cell>
          <cell r="BZ558">
            <v>0</v>
          </cell>
          <cell r="CA558">
            <v>177434.88</v>
          </cell>
          <cell r="CC558">
            <v>2.41</v>
          </cell>
          <cell r="CD558">
            <v>1.45</v>
          </cell>
          <cell r="CE558">
            <v>0</v>
          </cell>
          <cell r="CF558">
            <v>118695</v>
          </cell>
          <cell r="CH558">
            <v>4452688.49</v>
          </cell>
          <cell r="CJ558">
            <v>4370369.4700000007</v>
          </cell>
        </row>
        <row r="559">
          <cell r="A559" t="str">
            <v>3404906700500</v>
          </cell>
          <cell r="B559" t="str">
            <v>LAKE FOREST SCHOOL DIST 67</v>
          </cell>
          <cell r="C559" t="str">
            <v>LAKE</v>
          </cell>
          <cell r="D559" t="str">
            <v>Elementary</v>
          </cell>
          <cell r="E559">
            <v>1714.72</v>
          </cell>
          <cell r="G559">
            <v>613.57000000000005</v>
          </cell>
          <cell r="H559">
            <v>1094.82</v>
          </cell>
          <cell r="I559">
            <v>1094.82</v>
          </cell>
          <cell r="K559">
            <v>1016.2300000000001</v>
          </cell>
          <cell r="L559">
            <v>1009.9000000000001</v>
          </cell>
          <cell r="M559">
            <v>698.49</v>
          </cell>
          <cell r="N559">
            <v>0</v>
          </cell>
          <cell r="P559">
            <v>23.58185554820621</v>
          </cell>
          <cell r="Q559">
            <v>589.9881444517938</v>
          </cell>
          <cell r="R559">
            <v>42.078144451793797</v>
          </cell>
          <cell r="S559">
            <v>1052.7418555482061</v>
          </cell>
          <cell r="T559">
            <v>0</v>
          </cell>
          <cell r="U559">
            <v>0</v>
          </cell>
          <cell r="W559">
            <v>31.07</v>
          </cell>
          <cell r="X559">
            <v>44.21</v>
          </cell>
          <cell r="Y559">
            <v>0</v>
          </cell>
          <cell r="Z559">
            <v>4667886.96</v>
          </cell>
          <cell r="AB559">
            <v>15.05</v>
          </cell>
          <cell r="AC559">
            <v>933577.39</v>
          </cell>
          <cell r="AE559">
            <v>5.08</v>
          </cell>
          <cell r="AF559">
            <v>3.49</v>
          </cell>
          <cell r="AG559">
            <v>0</v>
          </cell>
          <cell r="AH559">
            <v>531399.99</v>
          </cell>
          <cell r="AJ559">
            <v>2.25</v>
          </cell>
          <cell r="AK559">
            <v>1.55</v>
          </cell>
          <cell r="AL559">
            <v>0</v>
          </cell>
          <cell r="AM559">
            <v>235626.6</v>
          </cell>
          <cell r="AO559">
            <v>104.97999999999999</v>
          </cell>
          <cell r="AP559">
            <v>14.27</v>
          </cell>
          <cell r="AQ559">
            <v>12.16</v>
          </cell>
          <cell r="AR559">
            <v>149513.46</v>
          </cell>
          <cell r="AT559">
            <v>2.25</v>
          </cell>
          <cell r="AU559">
            <v>2.79</v>
          </cell>
          <cell r="AV559">
            <v>0</v>
          </cell>
          <cell r="AW559">
            <v>339020.64</v>
          </cell>
          <cell r="AY559">
            <v>1.35</v>
          </cell>
          <cell r="AZ559">
            <v>0.93</v>
          </cell>
          <cell r="BA559">
            <v>0</v>
          </cell>
          <cell r="BB559">
            <v>132771.24</v>
          </cell>
          <cell r="BD559">
            <v>4.51</v>
          </cell>
          <cell r="BE559">
            <v>3.1</v>
          </cell>
          <cell r="BF559">
            <v>0</v>
          </cell>
          <cell r="BG559">
            <v>195006.25</v>
          </cell>
          <cell r="BI559">
            <v>2.25</v>
          </cell>
          <cell r="BJ559">
            <v>1.55</v>
          </cell>
          <cell r="BK559">
            <v>0</v>
          </cell>
          <cell r="BL559">
            <v>261949.2</v>
          </cell>
          <cell r="BN559">
            <v>3.38</v>
          </cell>
          <cell r="BO559">
            <v>2.3199999999999998</v>
          </cell>
          <cell r="BP559">
            <v>0</v>
          </cell>
          <cell r="BQ559">
            <v>146062.5</v>
          </cell>
          <cell r="BS559">
            <v>2.25</v>
          </cell>
          <cell r="BT559">
            <v>1.55</v>
          </cell>
          <cell r="BU559">
            <v>0</v>
          </cell>
          <cell r="BV559">
            <v>405365</v>
          </cell>
          <cell r="BX559">
            <v>2.25</v>
          </cell>
          <cell r="BY559">
            <v>1.55</v>
          </cell>
          <cell r="BZ559">
            <v>0</v>
          </cell>
          <cell r="CA559">
            <v>351173.2</v>
          </cell>
          <cell r="CC559">
            <v>4.51</v>
          </cell>
          <cell r="CD559">
            <v>3.1</v>
          </cell>
          <cell r="CE559">
            <v>0</v>
          </cell>
          <cell r="CF559">
            <v>234007.5</v>
          </cell>
          <cell r="CH559">
            <v>8583359.9299999997</v>
          </cell>
          <cell r="CJ559">
            <v>8433846.4699999988</v>
          </cell>
        </row>
        <row r="560">
          <cell r="A560" t="str">
            <v>3404906800200</v>
          </cell>
          <cell r="B560" t="str">
            <v>OAK GROVE SCHOOL DIST 68</v>
          </cell>
          <cell r="C560" t="str">
            <v>LAKE</v>
          </cell>
          <cell r="D560" t="str">
            <v>Elementary</v>
          </cell>
          <cell r="E560">
            <v>921.5</v>
          </cell>
          <cell r="G560">
            <v>388.5</v>
          </cell>
          <cell r="H560">
            <v>532.5</v>
          </cell>
          <cell r="I560">
            <v>532.5</v>
          </cell>
          <cell r="K560">
            <v>596.5</v>
          </cell>
          <cell r="L560">
            <v>596</v>
          </cell>
          <cell r="M560">
            <v>325</v>
          </cell>
          <cell r="N560">
            <v>0</v>
          </cell>
          <cell r="P560">
            <v>30.649739413680777</v>
          </cell>
          <cell r="Q560">
            <v>357.85026058631922</v>
          </cell>
          <cell r="R560">
            <v>42.010260586319212</v>
          </cell>
          <cell r="S560">
            <v>490.48973941368081</v>
          </cell>
          <cell r="T560">
            <v>0</v>
          </cell>
          <cell r="U560">
            <v>0</v>
          </cell>
          <cell r="W560">
            <v>19.93</v>
          </cell>
          <cell r="X560">
            <v>21.72</v>
          </cell>
          <cell r="Y560">
            <v>0</v>
          </cell>
          <cell r="Z560">
            <v>2582591.5499999998</v>
          </cell>
          <cell r="AB560">
            <v>8.33</v>
          </cell>
          <cell r="AC560">
            <v>516518.31</v>
          </cell>
          <cell r="AE560">
            <v>2.98</v>
          </cell>
          <cell r="AF560">
            <v>1.62</v>
          </cell>
          <cell r="AG560">
            <v>0</v>
          </cell>
          <cell r="AH560">
            <v>285232.2</v>
          </cell>
          <cell r="AJ560">
            <v>1.32</v>
          </cell>
          <cell r="AK560">
            <v>0.72</v>
          </cell>
          <cell r="AL560">
            <v>0</v>
          </cell>
          <cell r="AM560">
            <v>126494.28</v>
          </cell>
          <cell r="AO560">
            <v>57.839999999999989</v>
          </cell>
          <cell r="AP560">
            <v>11.24</v>
          </cell>
          <cell r="AQ560">
            <v>6.53</v>
          </cell>
          <cell r="AR560">
            <v>86366.5</v>
          </cell>
          <cell r="AT560">
            <v>1.32</v>
          </cell>
          <cell r="AU560">
            <v>1.3</v>
          </cell>
          <cell r="AV560">
            <v>0</v>
          </cell>
          <cell r="AW560">
            <v>176236.92</v>
          </cell>
          <cell r="AY560">
            <v>0.79</v>
          </cell>
          <cell r="AZ560">
            <v>0.43</v>
          </cell>
          <cell r="BA560">
            <v>0</v>
          </cell>
          <cell r="BB560">
            <v>71044.259999999995</v>
          </cell>
          <cell r="BD560">
            <v>2.65</v>
          </cell>
          <cell r="BE560">
            <v>1.44</v>
          </cell>
          <cell r="BF560">
            <v>0</v>
          </cell>
          <cell r="BG560">
            <v>104806.25</v>
          </cell>
          <cell r="BI560">
            <v>1.32</v>
          </cell>
          <cell r="BJ560">
            <v>0.72</v>
          </cell>
          <cell r="BK560">
            <v>0</v>
          </cell>
          <cell r="BL560">
            <v>140625.35999999999</v>
          </cell>
          <cell r="BN560">
            <v>1.98</v>
          </cell>
          <cell r="BO560">
            <v>1.08</v>
          </cell>
          <cell r="BP560">
            <v>0</v>
          </cell>
          <cell r="BQ560">
            <v>78412.5</v>
          </cell>
          <cell r="BS560">
            <v>1.32</v>
          </cell>
          <cell r="BT560">
            <v>0.72</v>
          </cell>
          <cell r="BU560">
            <v>0</v>
          </cell>
          <cell r="BV560">
            <v>217617</v>
          </cell>
          <cell r="BX560">
            <v>1.32</v>
          </cell>
          <cell r="BY560">
            <v>0.72</v>
          </cell>
          <cell r="BZ560">
            <v>0</v>
          </cell>
          <cell r="CA560">
            <v>188524.56</v>
          </cell>
          <cell r="CC560">
            <v>2.65</v>
          </cell>
          <cell r="CD560">
            <v>1.44</v>
          </cell>
          <cell r="CE560">
            <v>0</v>
          </cell>
          <cell r="CF560">
            <v>125767.5</v>
          </cell>
          <cell r="CH560">
            <v>4700237.1899999985</v>
          </cell>
          <cell r="CJ560">
            <v>4613870.6899999985</v>
          </cell>
        </row>
        <row r="561">
          <cell r="A561" t="str">
            <v>3404907000200</v>
          </cell>
          <cell r="B561" t="str">
            <v>LIBERTYVILLE SCHOOL DIST 70</v>
          </cell>
          <cell r="C561" t="str">
            <v>LAKE</v>
          </cell>
          <cell r="D561" t="str">
            <v>Elementary</v>
          </cell>
          <cell r="E561">
            <v>2358.89</v>
          </cell>
          <cell r="G561">
            <v>921.24</v>
          </cell>
          <cell r="H561">
            <v>1428.65</v>
          </cell>
          <cell r="I561">
            <v>1428.65</v>
          </cell>
          <cell r="K561">
            <v>1470.23</v>
          </cell>
          <cell r="L561">
            <v>1461.23</v>
          </cell>
          <cell r="M561">
            <v>888.66000000000008</v>
          </cell>
          <cell r="N561">
            <v>0</v>
          </cell>
          <cell r="P561">
            <v>67.038048589508435</v>
          </cell>
          <cell r="Q561">
            <v>854.20195141049157</v>
          </cell>
          <cell r="R561">
            <v>103.96195141049155</v>
          </cell>
          <cell r="S561">
            <v>1324.6880485895085</v>
          </cell>
          <cell r="T561">
            <v>0</v>
          </cell>
          <cell r="U561">
            <v>0</v>
          </cell>
          <cell r="W561">
            <v>47.17</v>
          </cell>
          <cell r="X561">
            <v>58.18</v>
          </cell>
          <cell r="Y561">
            <v>0</v>
          </cell>
          <cell r="Z561">
            <v>6532437.4500000002</v>
          </cell>
          <cell r="AB561">
            <v>21.07</v>
          </cell>
          <cell r="AC561">
            <v>1306487.49</v>
          </cell>
          <cell r="AE561">
            <v>7.35</v>
          </cell>
          <cell r="AF561">
            <v>4.4400000000000004</v>
          </cell>
          <cell r="AG561">
            <v>0</v>
          </cell>
          <cell r="AH561">
            <v>731062.53</v>
          </cell>
          <cell r="AJ561">
            <v>3.26</v>
          </cell>
          <cell r="AK561">
            <v>1.97</v>
          </cell>
          <cell r="AL561">
            <v>0</v>
          </cell>
          <cell r="AM561">
            <v>324296.61</v>
          </cell>
          <cell r="AO561">
            <v>146.57999999999998</v>
          </cell>
          <cell r="AP561">
            <v>22.83</v>
          </cell>
          <cell r="AQ561">
            <v>16.72</v>
          </cell>
          <cell r="AR561">
            <v>212139.04</v>
          </cell>
          <cell r="AT561">
            <v>3.26</v>
          </cell>
          <cell r="AU561">
            <v>3.55</v>
          </cell>
          <cell r="AV561">
            <v>0</v>
          </cell>
          <cell r="AW561">
            <v>458081.46</v>
          </cell>
          <cell r="AY561">
            <v>1.96</v>
          </cell>
          <cell r="AZ561">
            <v>1.18</v>
          </cell>
          <cell r="BA561">
            <v>0</v>
          </cell>
          <cell r="BB561">
            <v>182851.62</v>
          </cell>
          <cell r="BD561">
            <v>6.53</v>
          </cell>
          <cell r="BE561">
            <v>3.94</v>
          </cell>
          <cell r="BF561">
            <v>0</v>
          </cell>
          <cell r="BG561">
            <v>268293.75</v>
          </cell>
          <cell r="BI561">
            <v>3.26</v>
          </cell>
          <cell r="BJ561">
            <v>1.97</v>
          </cell>
          <cell r="BK561">
            <v>0</v>
          </cell>
          <cell r="BL561">
            <v>360524.82</v>
          </cell>
          <cell r="BN561">
            <v>4.9000000000000004</v>
          </cell>
          <cell r="BO561">
            <v>2.96</v>
          </cell>
          <cell r="BP561">
            <v>0</v>
          </cell>
          <cell r="BQ561">
            <v>201412.5</v>
          </cell>
          <cell r="BS561">
            <v>3.26</v>
          </cell>
          <cell r="BT561">
            <v>1.97</v>
          </cell>
          <cell r="BU561">
            <v>0</v>
          </cell>
          <cell r="BV561">
            <v>557910.25</v>
          </cell>
          <cell r="BX561">
            <v>3.26</v>
          </cell>
          <cell r="BY561">
            <v>1.97</v>
          </cell>
          <cell r="BZ561">
            <v>0</v>
          </cell>
          <cell r="CA561">
            <v>483325.22</v>
          </cell>
          <cell r="CC561">
            <v>6.53</v>
          </cell>
          <cell r="CD561">
            <v>3.94</v>
          </cell>
          <cell r="CE561">
            <v>0</v>
          </cell>
          <cell r="CF561">
            <v>321952.5</v>
          </cell>
          <cell r="CH561">
            <v>11940775.24</v>
          </cell>
          <cell r="CJ561">
            <v>11728636.200000001</v>
          </cell>
        </row>
        <row r="562">
          <cell r="A562" t="str">
            <v>3404907200200</v>
          </cell>
          <cell r="B562" t="str">
            <v>RONDOUT SCHOOL DIST 72</v>
          </cell>
          <cell r="C562" t="str">
            <v>LAKE</v>
          </cell>
          <cell r="D562" t="str">
            <v>Elementary</v>
          </cell>
          <cell r="E562">
            <v>136.63999999999999</v>
          </cell>
          <cell r="G562">
            <v>54.819999999999993</v>
          </cell>
          <cell r="H562">
            <v>80.819999999999993</v>
          </cell>
          <cell r="I562">
            <v>80.819999999999993</v>
          </cell>
          <cell r="K562">
            <v>83.309999999999988</v>
          </cell>
          <cell r="L562">
            <v>82.309999999999988</v>
          </cell>
          <cell r="M562">
            <v>53.33</v>
          </cell>
          <cell r="N562">
            <v>0</v>
          </cell>
          <cell r="P562">
            <v>8.8914774402831007</v>
          </cell>
          <cell r="Q562">
            <v>45.928522559716896</v>
          </cell>
          <cell r="R562">
            <v>13.108522559716898</v>
          </cell>
          <cell r="S562">
            <v>67.71147744028309</v>
          </cell>
          <cell r="T562">
            <v>0</v>
          </cell>
          <cell r="U562">
            <v>0</v>
          </cell>
          <cell r="W562">
            <v>2.88</v>
          </cell>
          <cell r="X562">
            <v>3.36</v>
          </cell>
          <cell r="Y562">
            <v>0</v>
          </cell>
          <cell r="Z562">
            <v>386923.68</v>
          </cell>
          <cell r="AB562">
            <v>1.24</v>
          </cell>
          <cell r="AC562">
            <v>77384.73</v>
          </cell>
          <cell r="AE562">
            <v>0.41</v>
          </cell>
          <cell r="AF562">
            <v>0.26</v>
          </cell>
          <cell r="AG562">
            <v>0</v>
          </cell>
          <cell r="AH562">
            <v>41544.69</v>
          </cell>
          <cell r="AJ562">
            <v>0.18</v>
          </cell>
          <cell r="AK562">
            <v>0.11</v>
          </cell>
          <cell r="AL562">
            <v>0</v>
          </cell>
          <cell r="AM562">
            <v>17982.03</v>
          </cell>
          <cell r="AO562">
            <v>8.6199999999999992</v>
          </cell>
          <cell r="AP562">
            <v>1.49</v>
          </cell>
          <cell r="AQ562">
            <v>0.96</v>
          </cell>
          <cell r="AR562">
            <v>12641.97</v>
          </cell>
          <cell r="AT562">
            <v>0.18</v>
          </cell>
          <cell r="AU562">
            <v>0.21</v>
          </cell>
          <cell r="AV562">
            <v>0</v>
          </cell>
          <cell r="AW562">
            <v>26233.74</v>
          </cell>
          <cell r="AY562">
            <v>0.11</v>
          </cell>
          <cell r="AZ562">
            <v>7.0000000000000007E-2</v>
          </cell>
          <cell r="BA562">
            <v>0</v>
          </cell>
          <cell r="BB562">
            <v>10481.94</v>
          </cell>
          <cell r="BD562">
            <v>0.37</v>
          </cell>
          <cell r="BE562">
            <v>0.23</v>
          </cell>
          <cell r="BF562">
            <v>0</v>
          </cell>
          <cell r="BG562">
            <v>15375</v>
          </cell>
          <cell r="BI562">
            <v>0.18</v>
          </cell>
          <cell r="BJ562">
            <v>0.11</v>
          </cell>
          <cell r="BK562">
            <v>0</v>
          </cell>
          <cell r="BL562">
            <v>19990.86</v>
          </cell>
          <cell r="BN562">
            <v>0.27</v>
          </cell>
          <cell r="BO562">
            <v>0.17</v>
          </cell>
          <cell r="BP562">
            <v>0</v>
          </cell>
          <cell r="BQ562">
            <v>11275</v>
          </cell>
          <cell r="BS562">
            <v>0.18</v>
          </cell>
          <cell r="BT562">
            <v>0.11</v>
          </cell>
          <cell r="BU562">
            <v>0</v>
          </cell>
          <cell r="BV562">
            <v>30935.75</v>
          </cell>
          <cell r="BX562">
            <v>0.18</v>
          </cell>
          <cell r="BY562">
            <v>0.11</v>
          </cell>
          <cell r="BZ562">
            <v>0</v>
          </cell>
          <cell r="CA562">
            <v>26800.06</v>
          </cell>
          <cell r="CC562">
            <v>0.37</v>
          </cell>
          <cell r="CD562">
            <v>0.23</v>
          </cell>
          <cell r="CE562">
            <v>0</v>
          </cell>
          <cell r="CF562">
            <v>18450</v>
          </cell>
          <cell r="CH562">
            <v>696019.45</v>
          </cell>
          <cell r="CJ562">
            <v>683377.48</v>
          </cell>
        </row>
        <row r="563">
          <cell r="A563" t="str">
            <v>3404907300400</v>
          </cell>
          <cell r="B563" t="str">
            <v>HAWTHORN C C SCHOOL DIST 73</v>
          </cell>
          <cell r="C563" t="str">
            <v>LAKE</v>
          </cell>
          <cell r="D563" t="str">
            <v>Elementary</v>
          </cell>
          <cell r="E563">
            <v>4123.25</v>
          </cell>
          <cell r="G563">
            <v>1719.5</v>
          </cell>
          <cell r="H563">
            <v>2357.5</v>
          </cell>
          <cell r="I563">
            <v>2357.5</v>
          </cell>
          <cell r="K563">
            <v>2698.75</v>
          </cell>
          <cell r="L563">
            <v>2652.5</v>
          </cell>
          <cell r="M563">
            <v>1424.5</v>
          </cell>
          <cell r="N563">
            <v>0</v>
          </cell>
          <cell r="P563">
            <v>478.69327937208732</v>
          </cell>
          <cell r="Q563">
            <v>1240.8067206279127</v>
          </cell>
          <cell r="R563">
            <v>656.30672062791268</v>
          </cell>
          <cell r="S563">
            <v>1701.1932793720873</v>
          </cell>
          <cell r="T563">
            <v>0</v>
          </cell>
          <cell r="U563">
            <v>0</v>
          </cell>
          <cell r="W563">
            <v>93.95</v>
          </cell>
          <cell r="X563">
            <v>100.86</v>
          </cell>
          <cell r="Y563">
            <v>0</v>
          </cell>
          <cell r="Z563">
            <v>12079583.67</v>
          </cell>
          <cell r="AB563">
            <v>38.96</v>
          </cell>
          <cell r="AC563">
            <v>2415916.73</v>
          </cell>
          <cell r="AE563">
            <v>13.49</v>
          </cell>
          <cell r="AF563">
            <v>7.12</v>
          </cell>
          <cell r="AG563">
            <v>0</v>
          </cell>
          <cell r="AH563">
            <v>1277964.27</v>
          </cell>
          <cell r="AJ563">
            <v>5.99</v>
          </cell>
          <cell r="AK563">
            <v>3.16</v>
          </cell>
          <cell r="AL563">
            <v>0</v>
          </cell>
          <cell r="AM563">
            <v>567364.05000000005</v>
          </cell>
          <cell r="AO563">
            <v>269.01</v>
          </cell>
          <cell r="AP563">
            <v>93.36999999999999</v>
          </cell>
          <cell r="AQ563">
            <v>29.24</v>
          </cell>
          <cell r="AR563">
            <v>450674.37</v>
          </cell>
          <cell r="AT563">
            <v>5.99</v>
          </cell>
          <cell r="AU563">
            <v>5.69</v>
          </cell>
          <cell r="AV563">
            <v>0</v>
          </cell>
          <cell r="AW563">
            <v>785666.88</v>
          </cell>
          <cell r="AY563">
            <v>3.59</v>
          </cell>
          <cell r="AZ563">
            <v>1.89</v>
          </cell>
          <cell r="BA563">
            <v>0</v>
          </cell>
          <cell r="BB563">
            <v>319116.84000000003</v>
          </cell>
          <cell r="BD563">
            <v>11.99</v>
          </cell>
          <cell r="BE563">
            <v>6.33</v>
          </cell>
          <cell r="BF563">
            <v>0</v>
          </cell>
          <cell r="BG563">
            <v>469450</v>
          </cell>
          <cell r="BI563">
            <v>5.99</v>
          </cell>
          <cell r="BJ563">
            <v>3.16</v>
          </cell>
          <cell r="BK563">
            <v>0</v>
          </cell>
          <cell r="BL563">
            <v>630746.1</v>
          </cell>
          <cell r="BN563">
            <v>8.99</v>
          </cell>
          <cell r="BO563">
            <v>4.74</v>
          </cell>
          <cell r="BP563">
            <v>0</v>
          </cell>
          <cell r="BQ563">
            <v>351831.25</v>
          </cell>
          <cell r="BS563">
            <v>5.99</v>
          </cell>
          <cell r="BT563">
            <v>3.16</v>
          </cell>
          <cell r="BU563">
            <v>0</v>
          </cell>
          <cell r="BV563">
            <v>976076.25</v>
          </cell>
          <cell r="BX563">
            <v>5.99</v>
          </cell>
          <cell r="BY563">
            <v>3.16</v>
          </cell>
          <cell r="BZ563">
            <v>0</v>
          </cell>
          <cell r="CA563">
            <v>845588.1</v>
          </cell>
          <cell r="CC563">
            <v>11.99</v>
          </cell>
          <cell r="CD563">
            <v>6.33</v>
          </cell>
          <cell r="CE563">
            <v>0</v>
          </cell>
          <cell r="CF563">
            <v>563340</v>
          </cell>
          <cell r="CH563">
            <v>21733318.510000002</v>
          </cell>
          <cell r="CJ563">
            <v>21282644.140000001</v>
          </cell>
        </row>
        <row r="564">
          <cell r="A564" t="str">
            <v>3404907500200</v>
          </cell>
          <cell r="B564" t="str">
            <v>MUNDELEIN ELEM SCHOOL DIST 75</v>
          </cell>
          <cell r="C564" t="str">
            <v>LAKE</v>
          </cell>
          <cell r="D564" t="str">
            <v>Elementary</v>
          </cell>
          <cell r="E564">
            <v>1622.5</v>
          </cell>
          <cell r="G564">
            <v>688.5</v>
          </cell>
          <cell r="H564">
            <v>904</v>
          </cell>
          <cell r="I564">
            <v>904</v>
          </cell>
          <cell r="K564">
            <v>1082</v>
          </cell>
          <cell r="L564">
            <v>1052</v>
          </cell>
          <cell r="M564">
            <v>540.5</v>
          </cell>
          <cell r="N564">
            <v>0</v>
          </cell>
          <cell r="P564">
            <v>308.25777080062795</v>
          </cell>
          <cell r="Q564">
            <v>380.24222919937205</v>
          </cell>
          <cell r="R564">
            <v>404.74222919937205</v>
          </cell>
          <cell r="S564">
            <v>499.25777080062795</v>
          </cell>
          <cell r="T564">
            <v>0</v>
          </cell>
          <cell r="U564">
            <v>0</v>
          </cell>
          <cell r="W564">
            <v>39.56</v>
          </cell>
          <cell r="X564">
            <v>40.200000000000003</v>
          </cell>
          <cell r="Y564">
            <v>0</v>
          </cell>
          <cell r="Z564">
            <v>4945678.32</v>
          </cell>
          <cell r="AB564">
            <v>15.95</v>
          </cell>
          <cell r="AC564">
            <v>989135.66</v>
          </cell>
          <cell r="AE564">
            <v>5.41</v>
          </cell>
          <cell r="AF564">
            <v>2.7</v>
          </cell>
          <cell r="AG564">
            <v>0</v>
          </cell>
          <cell r="AH564">
            <v>502876.77</v>
          </cell>
          <cell r="AJ564">
            <v>2.4</v>
          </cell>
          <cell r="AK564">
            <v>1.2</v>
          </cell>
          <cell r="AL564">
            <v>0</v>
          </cell>
          <cell r="AM564">
            <v>223225.2</v>
          </cell>
          <cell r="AO564">
            <v>109.58000000000001</v>
          </cell>
          <cell r="AP564">
            <v>44.77</v>
          </cell>
          <cell r="AQ564">
            <v>11.5</v>
          </cell>
          <cell r="AR564">
            <v>191503.32</v>
          </cell>
          <cell r="AT564">
            <v>2.4</v>
          </cell>
          <cell r="AU564">
            <v>2.16</v>
          </cell>
          <cell r="AV564">
            <v>0</v>
          </cell>
          <cell r="AW564">
            <v>306732.96000000002</v>
          </cell>
          <cell r="AY564">
            <v>1.44</v>
          </cell>
          <cell r="AZ564">
            <v>0.72</v>
          </cell>
          <cell r="BA564">
            <v>0</v>
          </cell>
          <cell r="BB564">
            <v>125783.28</v>
          </cell>
          <cell r="BD564">
            <v>4.8</v>
          </cell>
          <cell r="BE564">
            <v>2.4</v>
          </cell>
          <cell r="BF564">
            <v>0</v>
          </cell>
          <cell r="BG564">
            <v>184500</v>
          </cell>
          <cell r="BI564">
            <v>2.4</v>
          </cell>
          <cell r="BJ564">
            <v>1.2</v>
          </cell>
          <cell r="BK564">
            <v>0</v>
          </cell>
          <cell r="BL564">
            <v>248162.4</v>
          </cell>
          <cell r="BN564">
            <v>3.6</v>
          </cell>
          <cell r="BO564">
            <v>1.8</v>
          </cell>
          <cell r="BP564">
            <v>0</v>
          </cell>
          <cell r="BQ564">
            <v>138375</v>
          </cell>
          <cell r="BS564">
            <v>2.4</v>
          </cell>
          <cell r="BT564">
            <v>1.2</v>
          </cell>
          <cell r="BU564">
            <v>0</v>
          </cell>
          <cell r="BV564">
            <v>384030</v>
          </cell>
          <cell r="BX564">
            <v>2.4</v>
          </cell>
          <cell r="BY564">
            <v>1.2</v>
          </cell>
          <cell r="BZ564">
            <v>0</v>
          </cell>
          <cell r="CA564">
            <v>332690.40000000002</v>
          </cell>
          <cell r="CC564">
            <v>4.8</v>
          </cell>
          <cell r="CD564">
            <v>2.4</v>
          </cell>
          <cell r="CE564">
            <v>0</v>
          </cell>
          <cell r="CF564">
            <v>221400</v>
          </cell>
          <cell r="CH564">
            <v>8794093.3100000005</v>
          </cell>
          <cell r="CJ564">
            <v>8602589.9900000002</v>
          </cell>
        </row>
        <row r="565">
          <cell r="A565" t="str">
            <v>3404907600200</v>
          </cell>
          <cell r="B565" t="str">
            <v>DIAMOND LAKE SCHOOL DIST 76</v>
          </cell>
          <cell r="C565" t="str">
            <v>LAKE</v>
          </cell>
          <cell r="D565" t="str">
            <v>Elementary</v>
          </cell>
          <cell r="E565">
            <v>947.72</v>
          </cell>
          <cell r="G565">
            <v>404.81999999999994</v>
          </cell>
          <cell r="H565">
            <v>528.81999999999994</v>
          </cell>
          <cell r="I565">
            <v>528.81999999999994</v>
          </cell>
          <cell r="K565">
            <v>633.73</v>
          </cell>
          <cell r="L565">
            <v>619.65</v>
          </cell>
          <cell r="M565">
            <v>313.99</v>
          </cell>
          <cell r="N565">
            <v>0</v>
          </cell>
          <cell r="P565">
            <v>266.22625423075272</v>
          </cell>
          <cell r="Q565">
            <v>138.59374576924722</v>
          </cell>
          <cell r="R565">
            <v>347.77374576924723</v>
          </cell>
          <cell r="S565">
            <v>181.04625423075271</v>
          </cell>
          <cell r="T565">
            <v>0</v>
          </cell>
          <cell r="U565">
            <v>0</v>
          </cell>
          <cell r="W565">
            <v>24.67</v>
          </cell>
          <cell r="X565">
            <v>24.63</v>
          </cell>
          <cell r="Y565">
            <v>0</v>
          </cell>
          <cell r="Z565">
            <v>3056945.1</v>
          </cell>
          <cell r="AB565">
            <v>9.86</v>
          </cell>
          <cell r="AC565">
            <v>611389.02</v>
          </cell>
          <cell r="AE565">
            <v>3.16</v>
          </cell>
          <cell r="AF565">
            <v>1.56</v>
          </cell>
          <cell r="AG565">
            <v>0</v>
          </cell>
          <cell r="AH565">
            <v>292673.03999999998</v>
          </cell>
          <cell r="AJ565">
            <v>1.4</v>
          </cell>
          <cell r="AK565">
            <v>0.69</v>
          </cell>
          <cell r="AL565">
            <v>0</v>
          </cell>
          <cell r="AM565">
            <v>129594.63</v>
          </cell>
          <cell r="AO565">
            <v>67.22</v>
          </cell>
          <cell r="AP565">
            <v>33.800000000000004</v>
          </cell>
          <cell r="AQ565">
            <v>6.72</v>
          </cell>
          <cell r="AR565">
            <v>124952.4</v>
          </cell>
          <cell r="AT565">
            <v>1.4</v>
          </cell>
          <cell r="AU565">
            <v>1.25</v>
          </cell>
          <cell r="AV565">
            <v>0</v>
          </cell>
          <cell r="AW565">
            <v>178254.9</v>
          </cell>
          <cell r="AY565">
            <v>0.84</v>
          </cell>
          <cell r="AZ565">
            <v>0.41</v>
          </cell>
          <cell r="BA565">
            <v>0</v>
          </cell>
          <cell r="BB565">
            <v>72791.25</v>
          </cell>
          <cell r="BD565">
            <v>2.81</v>
          </cell>
          <cell r="BE565">
            <v>1.39</v>
          </cell>
          <cell r="BF565">
            <v>0</v>
          </cell>
          <cell r="BG565">
            <v>107625</v>
          </cell>
          <cell r="BI565">
            <v>1.4</v>
          </cell>
          <cell r="BJ565">
            <v>0.69</v>
          </cell>
          <cell r="BK565">
            <v>0</v>
          </cell>
          <cell r="BL565">
            <v>144072.06</v>
          </cell>
          <cell r="BN565">
            <v>2.11</v>
          </cell>
          <cell r="BO565">
            <v>1.04</v>
          </cell>
          <cell r="BP565">
            <v>0</v>
          </cell>
          <cell r="BQ565">
            <v>80718.75</v>
          </cell>
          <cell r="BS565">
            <v>1.4</v>
          </cell>
          <cell r="BT565">
            <v>0.69</v>
          </cell>
          <cell r="BU565">
            <v>0</v>
          </cell>
          <cell r="BV565">
            <v>222950.75</v>
          </cell>
          <cell r="BX565">
            <v>1.4</v>
          </cell>
          <cell r="BY565">
            <v>0.69</v>
          </cell>
          <cell r="BZ565">
            <v>0</v>
          </cell>
          <cell r="CA565">
            <v>193145.26</v>
          </cell>
          <cell r="CC565">
            <v>2.81</v>
          </cell>
          <cell r="CD565">
            <v>1.39</v>
          </cell>
          <cell r="CE565">
            <v>0</v>
          </cell>
          <cell r="CF565">
            <v>129150</v>
          </cell>
          <cell r="CH565">
            <v>5344262.16</v>
          </cell>
          <cell r="CJ565">
            <v>5219309.76</v>
          </cell>
        </row>
        <row r="566">
          <cell r="A566" t="str">
            <v>3404907900200</v>
          </cell>
          <cell r="B566" t="str">
            <v>FREMONT SCHOOL DIST 79</v>
          </cell>
          <cell r="C566" t="str">
            <v>LAKE</v>
          </cell>
          <cell r="D566" t="str">
            <v>Elementary</v>
          </cell>
          <cell r="E566">
            <v>2112.89</v>
          </cell>
          <cell r="G566">
            <v>861.24</v>
          </cell>
          <cell r="H566">
            <v>1224.9900000000002</v>
          </cell>
          <cell r="I566">
            <v>1224.9900000000002</v>
          </cell>
          <cell r="K566">
            <v>1390.73</v>
          </cell>
          <cell r="L566">
            <v>1364.07</v>
          </cell>
          <cell r="M566">
            <v>722.16000000000008</v>
          </cell>
          <cell r="N566">
            <v>0</v>
          </cell>
          <cell r="P566">
            <v>124.25918522885777</v>
          </cell>
          <cell r="Q566">
            <v>736.98081477114226</v>
          </cell>
          <cell r="R566">
            <v>176.7408147711422</v>
          </cell>
          <cell r="S566">
            <v>1048.2491852288581</v>
          </cell>
          <cell r="T566">
            <v>0</v>
          </cell>
          <cell r="U566">
            <v>0</v>
          </cell>
          <cell r="W566">
            <v>45.13</v>
          </cell>
          <cell r="X566">
            <v>50.76</v>
          </cell>
          <cell r="Y566">
            <v>0</v>
          </cell>
          <cell r="Z566">
            <v>5945851.2300000004</v>
          </cell>
          <cell r="AB566">
            <v>19.170000000000002</v>
          </cell>
          <cell r="AC566">
            <v>1189170.24</v>
          </cell>
          <cell r="AE566">
            <v>6.95</v>
          </cell>
          <cell r="AF566">
            <v>3.61</v>
          </cell>
          <cell r="AG566">
            <v>0</v>
          </cell>
          <cell r="AH566">
            <v>654793.92000000004</v>
          </cell>
          <cell r="AJ566">
            <v>3.09</v>
          </cell>
          <cell r="AK566">
            <v>1.6</v>
          </cell>
          <cell r="AL566">
            <v>0</v>
          </cell>
          <cell r="AM566">
            <v>290812.83</v>
          </cell>
          <cell r="AO566">
            <v>133.12</v>
          </cell>
          <cell r="AP566">
            <v>29.47</v>
          </cell>
          <cell r="AQ566">
            <v>14.98</v>
          </cell>
          <cell r="AR566">
            <v>203091.03</v>
          </cell>
          <cell r="AT566">
            <v>3.09</v>
          </cell>
          <cell r="AU566">
            <v>2.88</v>
          </cell>
          <cell r="AV566">
            <v>0</v>
          </cell>
          <cell r="AW566">
            <v>401578.02</v>
          </cell>
          <cell r="AY566">
            <v>1.85</v>
          </cell>
          <cell r="AZ566">
            <v>0.96</v>
          </cell>
          <cell r="BA566">
            <v>0</v>
          </cell>
          <cell r="BB566">
            <v>163634.73000000001</v>
          </cell>
          <cell r="BD566">
            <v>6.18</v>
          </cell>
          <cell r="BE566">
            <v>3.2</v>
          </cell>
          <cell r="BF566">
            <v>0</v>
          </cell>
          <cell r="BG566">
            <v>240362.5</v>
          </cell>
          <cell r="BI566">
            <v>3.09</v>
          </cell>
          <cell r="BJ566">
            <v>1.6</v>
          </cell>
          <cell r="BK566">
            <v>0</v>
          </cell>
          <cell r="BL566">
            <v>323300.46000000002</v>
          </cell>
          <cell r="BN566">
            <v>4.63</v>
          </cell>
          <cell r="BO566">
            <v>2.4</v>
          </cell>
          <cell r="BP566">
            <v>0</v>
          </cell>
          <cell r="BQ566">
            <v>180143.75</v>
          </cell>
          <cell r="BS566">
            <v>3.09</v>
          </cell>
          <cell r="BT566">
            <v>1.6</v>
          </cell>
          <cell r="BU566">
            <v>0</v>
          </cell>
          <cell r="BV566">
            <v>500305.75</v>
          </cell>
          <cell r="BX566">
            <v>3.09</v>
          </cell>
          <cell r="BY566">
            <v>1.6</v>
          </cell>
          <cell r="BZ566">
            <v>0</v>
          </cell>
          <cell r="CA566">
            <v>433421.66</v>
          </cell>
          <cell r="CC566">
            <v>6.18</v>
          </cell>
          <cell r="CD566">
            <v>3.2</v>
          </cell>
          <cell r="CE566">
            <v>0</v>
          </cell>
          <cell r="CF566">
            <v>288435</v>
          </cell>
          <cell r="CH566">
            <v>10814901.120000003</v>
          </cell>
          <cell r="CJ566">
            <v>10611810.090000004</v>
          </cell>
        </row>
        <row r="567">
          <cell r="A567" t="str">
            <v>3404909502600</v>
          </cell>
          <cell r="B567" t="str">
            <v>LAKE ZURICH C U SCH DIST 95</v>
          </cell>
          <cell r="C567" t="str">
            <v>LAKE</v>
          </cell>
          <cell r="D567" t="str">
            <v>Unit</v>
          </cell>
          <cell r="E567">
            <v>5650.87</v>
          </cell>
          <cell r="G567">
            <v>1518.3200000000002</v>
          </cell>
          <cell r="H567">
            <v>2170.15</v>
          </cell>
          <cell r="I567">
            <v>4107.1399999999994</v>
          </cell>
          <cell r="K567">
            <v>2373.5600000000004</v>
          </cell>
          <cell r="L567">
            <v>2348.15</v>
          </cell>
          <cell r="M567">
            <v>1340.32</v>
          </cell>
          <cell r="N567">
            <v>1936.99</v>
          </cell>
          <cell r="P567">
            <v>205.39502902873724</v>
          </cell>
          <cell r="Q567">
            <v>1312.9249709712628</v>
          </cell>
          <cell r="R567">
            <v>293.57317446039974</v>
          </cell>
          <cell r="S567">
            <v>1876.5768255396003</v>
          </cell>
          <cell r="T567">
            <v>262.03179651086316</v>
          </cell>
          <cell r="U567">
            <v>1674.9582034891368</v>
          </cell>
          <cell r="W567">
            <v>79.33</v>
          </cell>
          <cell r="X567">
            <v>89.74</v>
          </cell>
          <cell r="Y567">
            <v>80.09</v>
          </cell>
          <cell r="Z567">
            <v>16157339.359999999</v>
          </cell>
          <cell r="AB567">
            <v>60.5</v>
          </cell>
          <cell r="AC567">
            <v>3987787.52</v>
          </cell>
          <cell r="AE567">
            <v>11.86</v>
          </cell>
          <cell r="AF567">
            <v>6.7</v>
          </cell>
          <cell r="AG567">
            <v>9.68</v>
          </cell>
          <cell r="AH567">
            <v>1836610.16</v>
          </cell>
          <cell r="AJ567">
            <v>5.27</v>
          </cell>
          <cell r="AK567">
            <v>2.97</v>
          </cell>
          <cell r="AL567">
            <v>3.22</v>
          </cell>
          <cell r="AM567">
            <v>739052.14</v>
          </cell>
          <cell r="AO567">
            <v>356.88</v>
          </cell>
          <cell r="AP567">
            <v>73.179999999999993</v>
          </cell>
          <cell r="AQ567">
            <v>40.07</v>
          </cell>
          <cell r="AR567">
            <v>537400.37</v>
          </cell>
          <cell r="AT567">
            <v>5.27</v>
          </cell>
          <cell r="AU567">
            <v>5.36</v>
          </cell>
          <cell r="AV567">
            <v>7.74</v>
          </cell>
          <cell r="AW567">
            <v>1314314.82</v>
          </cell>
          <cell r="AY567">
            <v>3.16</v>
          </cell>
          <cell r="AZ567">
            <v>1.78</v>
          </cell>
          <cell r="BA567">
            <v>2.58</v>
          </cell>
          <cell r="BB567">
            <v>437912.16</v>
          </cell>
          <cell r="BD567">
            <v>10.54</v>
          </cell>
          <cell r="BE567">
            <v>5.95</v>
          </cell>
          <cell r="BF567">
            <v>9.68</v>
          </cell>
          <cell r="BG567">
            <v>670606.25</v>
          </cell>
          <cell r="BI567">
            <v>5.27</v>
          </cell>
          <cell r="BJ567">
            <v>2.97</v>
          </cell>
          <cell r="BK567">
            <v>3.22</v>
          </cell>
          <cell r="BL567">
            <v>789983.64</v>
          </cell>
          <cell r="BN567">
            <v>7.91</v>
          </cell>
          <cell r="BO567">
            <v>4.46</v>
          </cell>
          <cell r="BP567">
            <v>6.45</v>
          </cell>
          <cell r="BQ567">
            <v>482262.5</v>
          </cell>
          <cell r="BS567">
            <v>5.27</v>
          </cell>
          <cell r="BT567">
            <v>2.97</v>
          </cell>
          <cell r="BU567">
            <v>3.22</v>
          </cell>
          <cell r="BV567">
            <v>1222495.5</v>
          </cell>
          <cell r="BX567">
            <v>5.27</v>
          </cell>
          <cell r="BY567">
            <v>2.97</v>
          </cell>
          <cell r="BZ567">
            <v>3.22</v>
          </cell>
          <cell r="CA567">
            <v>1059064.44</v>
          </cell>
          <cell r="CC567">
            <v>10.54</v>
          </cell>
          <cell r="CD567">
            <v>5.95</v>
          </cell>
          <cell r="CE567">
            <v>9.68</v>
          </cell>
          <cell r="CF567">
            <v>804727.5</v>
          </cell>
          <cell r="CH567">
            <v>30039556.360000003</v>
          </cell>
          <cell r="CJ567">
            <v>29502155.990000002</v>
          </cell>
        </row>
        <row r="568">
          <cell r="A568" t="str">
            <v>3404909600400</v>
          </cell>
          <cell r="B568" t="str">
            <v>KILDEER COUNTRYSIDE C C S DIST 96</v>
          </cell>
          <cell r="C568" t="str">
            <v>LAKE</v>
          </cell>
          <cell r="D568" t="str">
            <v>Elementary</v>
          </cell>
          <cell r="E568">
            <v>3235.5</v>
          </cell>
          <cell r="G568">
            <v>1217.75</v>
          </cell>
          <cell r="H568">
            <v>1998</v>
          </cell>
          <cell r="I568">
            <v>1998</v>
          </cell>
          <cell r="K568">
            <v>2002.5</v>
          </cell>
          <cell r="L568">
            <v>1982.75</v>
          </cell>
          <cell r="M568">
            <v>1233</v>
          </cell>
          <cell r="N568">
            <v>0</v>
          </cell>
          <cell r="P568">
            <v>132.16038249242013</v>
          </cell>
          <cell r="Q568">
            <v>1085.58961750758</v>
          </cell>
          <cell r="R568">
            <v>216.83961750757987</v>
          </cell>
          <cell r="S568">
            <v>1781.16038249242</v>
          </cell>
          <cell r="T568">
            <v>0</v>
          </cell>
          <cell r="U568">
            <v>0</v>
          </cell>
          <cell r="W568">
            <v>63.09</v>
          </cell>
          <cell r="X568">
            <v>82.08</v>
          </cell>
          <cell r="Y568">
            <v>0</v>
          </cell>
          <cell r="Z568">
            <v>9001556.1899999995</v>
          </cell>
          <cell r="AB568">
            <v>29.03</v>
          </cell>
          <cell r="AC568">
            <v>1800311.23</v>
          </cell>
          <cell r="AE568">
            <v>10.01</v>
          </cell>
          <cell r="AF568">
            <v>6.16</v>
          </cell>
          <cell r="AG568">
            <v>0</v>
          </cell>
          <cell r="AH568">
            <v>1002653.19</v>
          </cell>
          <cell r="AJ568">
            <v>4.45</v>
          </cell>
          <cell r="AK568">
            <v>2.74</v>
          </cell>
          <cell r="AL568">
            <v>0</v>
          </cell>
          <cell r="AM568">
            <v>445830.33</v>
          </cell>
          <cell r="AO568">
            <v>201.86999999999998</v>
          </cell>
          <cell r="AP568">
            <v>48.72</v>
          </cell>
          <cell r="AQ568">
            <v>22.94</v>
          </cell>
          <cell r="AR568">
            <v>312941.42</v>
          </cell>
          <cell r="AT568">
            <v>4.45</v>
          </cell>
          <cell r="AU568">
            <v>4.93</v>
          </cell>
          <cell r="AV568">
            <v>0</v>
          </cell>
          <cell r="AW568">
            <v>630955.07999999996</v>
          </cell>
          <cell r="AY568">
            <v>2.67</v>
          </cell>
          <cell r="AZ568">
            <v>1.64</v>
          </cell>
          <cell r="BA568">
            <v>0</v>
          </cell>
          <cell r="BB568">
            <v>250984.23</v>
          </cell>
          <cell r="BD568">
            <v>8.9</v>
          </cell>
          <cell r="BE568">
            <v>5.48</v>
          </cell>
          <cell r="BF568">
            <v>0</v>
          </cell>
          <cell r="BG568">
            <v>368487.5</v>
          </cell>
          <cell r="BI568">
            <v>4.45</v>
          </cell>
          <cell r="BJ568">
            <v>2.74</v>
          </cell>
          <cell r="BK568">
            <v>0</v>
          </cell>
          <cell r="BL568">
            <v>495635.46</v>
          </cell>
          <cell r="BN568">
            <v>6.67</v>
          </cell>
          <cell r="BO568">
            <v>4.1100000000000003</v>
          </cell>
          <cell r="BP568">
            <v>0</v>
          </cell>
          <cell r="BQ568">
            <v>276237.5</v>
          </cell>
          <cell r="BS568">
            <v>4.45</v>
          </cell>
          <cell r="BT568">
            <v>2.74</v>
          </cell>
          <cell r="BU568">
            <v>0</v>
          </cell>
          <cell r="BV568">
            <v>766993.25</v>
          </cell>
          <cell r="BX568">
            <v>4.45</v>
          </cell>
          <cell r="BY568">
            <v>2.74</v>
          </cell>
          <cell r="BZ568">
            <v>0</v>
          </cell>
          <cell r="CA568">
            <v>664456.66</v>
          </cell>
          <cell r="CC568">
            <v>8.9</v>
          </cell>
          <cell r="CD568">
            <v>5.48</v>
          </cell>
          <cell r="CE568">
            <v>0</v>
          </cell>
          <cell r="CF568">
            <v>442185</v>
          </cell>
          <cell r="CH568">
            <v>16459227.040000001</v>
          </cell>
          <cell r="CJ568">
            <v>16146285.620000001</v>
          </cell>
        </row>
        <row r="569">
          <cell r="A569" t="str">
            <v>3404910200400</v>
          </cell>
          <cell r="B569" t="str">
            <v>APTAKISIC-TRIPP C C S DIST 102</v>
          </cell>
          <cell r="C569" t="str">
            <v>LAKE</v>
          </cell>
          <cell r="D569" t="str">
            <v>Elementary</v>
          </cell>
          <cell r="E569">
            <v>2287.5</v>
          </cell>
          <cell r="G569">
            <v>973</v>
          </cell>
          <cell r="H569">
            <v>1293</v>
          </cell>
          <cell r="I569">
            <v>1293</v>
          </cell>
          <cell r="K569">
            <v>1522</v>
          </cell>
          <cell r="L569">
            <v>1500.5</v>
          </cell>
          <cell r="M569">
            <v>765.5</v>
          </cell>
          <cell r="N569">
            <v>0</v>
          </cell>
          <cell r="P569">
            <v>145.13415710503091</v>
          </cell>
          <cell r="Q569">
            <v>827.86584289496909</v>
          </cell>
          <cell r="R569">
            <v>192.86584289496912</v>
          </cell>
          <cell r="S569">
            <v>1100.1341571050309</v>
          </cell>
          <cell r="T569">
            <v>0</v>
          </cell>
          <cell r="U569">
            <v>0</v>
          </cell>
          <cell r="W569">
            <v>51.06</v>
          </cell>
          <cell r="X569">
            <v>53.64</v>
          </cell>
          <cell r="Y569">
            <v>0</v>
          </cell>
          <cell r="Z569">
            <v>6492132.9000000004</v>
          </cell>
          <cell r="AB569">
            <v>20.94</v>
          </cell>
          <cell r="AC569">
            <v>1298426.58</v>
          </cell>
          <cell r="AE569">
            <v>7.61</v>
          </cell>
          <cell r="AF569">
            <v>3.82</v>
          </cell>
          <cell r="AG569">
            <v>0</v>
          </cell>
          <cell r="AH569">
            <v>708740.01</v>
          </cell>
          <cell r="AJ569">
            <v>3.38</v>
          </cell>
          <cell r="AK569">
            <v>1.7</v>
          </cell>
          <cell r="AL569">
            <v>0</v>
          </cell>
          <cell r="AM569">
            <v>314995.56</v>
          </cell>
          <cell r="AO569">
            <v>145.19</v>
          </cell>
          <cell r="AP569">
            <v>43.509999999999991</v>
          </cell>
          <cell r="AQ569">
            <v>16.22</v>
          </cell>
          <cell r="AR569">
            <v>235150.17</v>
          </cell>
          <cell r="AT569">
            <v>3.38</v>
          </cell>
          <cell r="AU569">
            <v>3.06</v>
          </cell>
          <cell r="AV569">
            <v>0</v>
          </cell>
          <cell r="AW569">
            <v>433193.04</v>
          </cell>
          <cell r="AY569">
            <v>2.02</v>
          </cell>
          <cell r="AZ569">
            <v>1.02</v>
          </cell>
          <cell r="BA569">
            <v>0</v>
          </cell>
          <cell r="BB569">
            <v>177028.32</v>
          </cell>
          <cell r="BD569">
            <v>6.76</v>
          </cell>
          <cell r="BE569">
            <v>3.4</v>
          </cell>
          <cell r="BF569">
            <v>0</v>
          </cell>
          <cell r="BG569">
            <v>260350</v>
          </cell>
          <cell r="BI569">
            <v>3.38</v>
          </cell>
          <cell r="BJ569">
            <v>1.7</v>
          </cell>
          <cell r="BK569">
            <v>0</v>
          </cell>
          <cell r="BL569">
            <v>350184.72</v>
          </cell>
          <cell r="BN569">
            <v>5.07</v>
          </cell>
          <cell r="BO569">
            <v>2.5499999999999998</v>
          </cell>
          <cell r="BP569">
            <v>0</v>
          </cell>
          <cell r="BQ569">
            <v>195262.5</v>
          </cell>
          <cell r="BS569">
            <v>3.38</v>
          </cell>
          <cell r="BT569">
            <v>1.7</v>
          </cell>
          <cell r="BU569">
            <v>0</v>
          </cell>
          <cell r="BV569">
            <v>541909</v>
          </cell>
          <cell r="BX569">
            <v>3.38</v>
          </cell>
          <cell r="BY569">
            <v>1.7</v>
          </cell>
          <cell r="BZ569">
            <v>0</v>
          </cell>
          <cell r="CA569">
            <v>469463.12</v>
          </cell>
          <cell r="CC569">
            <v>6.76</v>
          </cell>
          <cell r="CD569">
            <v>3.4</v>
          </cell>
          <cell r="CE569">
            <v>0</v>
          </cell>
          <cell r="CF569">
            <v>312420</v>
          </cell>
          <cell r="CH569">
            <v>11789255.92</v>
          </cell>
          <cell r="CJ569">
            <v>11554105.75</v>
          </cell>
        </row>
        <row r="570">
          <cell r="A570" t="str">
            <v>3404910300200</v>
          </cell>
          <cell r="B570" t="str">
            <v>LINCOLNSHIRE-PRAIRIEVIEW S D 103</v>
          </cell>
          <cell r="C570" t="str">
            <v>LAKE</v>
          </cell>
          <cell r="D570" t="str">
            <v>Elementary</v>
          </cell>
          <cell r="E570">
            <v>1780.75</v>
          </cell>
          <cell r="G570">
            <v>691.25</v>
          </cell>
          <cell r="H570">
            <v>1077</v>
          </cell>
          <cell r="I570">
            <v>1077</v>
          </cell>
          <cell r="K570">
            <v>1110.75</v>
          </cell>
          <cell r="L570">
            <v>1098.25</v>
          </cell>
          <cell r="M570">
            <v>670</v>
          </cell>
          <cell r="N570">
            <v>0</v>
          </cell>
          <cell r="P570">
            <v>24.628163438427823</v>
          </cell>
          <cell r="Q570">
            <v>666.6218365615722</v>
          </cell>
          <cell r="R570">
            <v>38.371836561572174</v>
          </cell>
          <cell r="S570">
            <v>1038.6281634384279</v>
          </cell>
          <cell r="T570">
            <v>0</v>
          </cell>
          <cell r="U570">
            <v>0</v>
          </cell>
          <cell r="W570">
            <v>34.97</v>
          </cell>
          <cell r="X570">
            <v>43.46</v>
          </cell>
          <cell r="Y570">
            <v>0</v>
          </cell>
          <cell r="Z570">
            <v>4863209.01</v>
          </cell>
          <cell r="AB570">
            <v>15.68</v>
          </cell>
          <cell r="AC570">
            <v>972641.8</v>
          </cell>
          <cell r="AE570">
            <v>5.55</v>
          </cell>
          <cell r="AF570">
            <v>3.35</v>
          </cell>
          <cell r="AG570">
            <v>0</v>
          </cell>
          <cell r="AH570">
            <v>551862.30000000005</v>
          </cell>
          <cell r="AJ570">
            <v>2.46</v>
          </cell>
          <cell r="AK570">
            <v>1.48</v>
          </cell>
          <cell r="AL570">
            <v>0</v>
          </cell>
          <cell r="AM570">
            <v>244307.58</v>
          </cell>
          <cell r="AO570">
            <v>109.32000000000001</v>
          </cell>
          <cell r="AP570">
            <v>19.189999999999998</v>
          </cell>
          <cell r="AQ570">
            <v>12.62</v>
          </cell>
          <cell r="AR570">
            <v>160892.97</v>
          </cell>
          <cell r="AT570">
            <v>2.46</v>
          </cell>
          <cell r="AU570">
            <v>2.68</v>
          </cell>
          <cell r="AV570">
            <v>0</v>
          </cell>
          <cell r="AW570">
            <v>345747.24</v>
          </cell>
          <cell r="AY570">
            <v>1.48</v>
          </cell>
          <cell r="AZ570">
            <v>0.89</v>
          </cell>
          <cell r="BA570">
            <v>0</v>
          </cell>
          <cell r="BB570">
            <v>138012.21</v>
          </cell>
          <cell r="BD570">
            <v>4.93</v>
          </cell>
          <cell r="BE570">
            <v>2.97</v>
          </cell>
          <cell r="BF570">
            <v>0</v>
          </cell>
          <cell r="BG570">
            <v>202437.5</v>
          </cell>
          <cell r="BI570">
            <v>2.46</v>
          </cell>
          <cell r="BJ570">
            <v>1.48</v>
          </cell>
          <cell r="BK570">
            <v>0</v>
          </cell>
          <cell r="BL570">
            <v>271599.96000000002</v>
          </cell>
          <cell r="BN570">
            <v>3.7</v>
          </cell>
          <cell r="BO570">
            <v>2.23</v>
          </cell>
          <cell r="BP570">
            <v>0</v>
          </cell>
          <cell r="BQ570">
            <v>151956.25</v>
          </cell>
          <cell r="BS570">
            <v>2.46</v>
          </cell>
          <cell r="BT570">
            <v>1.48</v>
          </cell>
          <cell r="BU570">
            <v>0</v>
          </cell>
          <cell r="BV570">
            <v>420299.5</v>
          </cell>
          <cell r="BX570">
            <v>2.46</v>
          </cell>
          <cell r="BY570">
            <v>1.48</v>
          </cell>
          <cell r="BZ570">
            <v>0</v>
          </cell>
          <cell r="CA570">
            <v>364111.16</v>
          </cell>
          <cell r="CC570">
            <v>4.93</v>
          </cell>
          <cell r="CD570">
            <v>2.97</v>
          </cell>
          <cell r="CE570">
            <v>0</v>
          </cell>
          <cell r="CF570">
            <v>242925</v>
          </cell>
          <cell r="CH570">
            <v>8930002.4799999986</v>
          </cell>
          <cell r="CJ570">
            <v>8769109.5099999979</v>
          </cell>
        </row>
        <row r="571">
          <cell r="A571" t="str">
            <v>3404910600200</v>
          </cell>
          <cell r="B571" t="str">
            <v>BANNOCKBURN SCHOOL DIST 106</v>
          </cell>
          <cell r="C571" t="str">
            <v>LAKE</v>
          </cell>
          <cell r="D571" t="str">
            <v>Elementary</v>
          </cell>
          <cell r="E571">
            <v>169.96</v>
          </cell>
          <cell r="G571">
            <v>65.819999999999993</v>
          </cell>
          <cell r="H571">
            <v>103.80999999999999</v>
          </cell>
          <cell r="I571">
            <v>103.80999999999999</v>
          </cell>
          <cell r="K571">
            <v>102.31</v>
          </cell>
          <cell r="L571">
            <v>101.97999999999999</v>
          </cell>
          <cell r="M571">
            <v>67.649999999999991</v>
          </cell>
          <cell r="N571">
            <v>0</v>
          </cell>
          <cell r="P571">
            <v>21.209227141425451</v>
          </cell>
          <cell r="Q571">
            <v>44.610772858574542</v>
          </cell>
          <cell r="R571">
            <v>33.450772858574538</v>
          </cell>
          <cell r="S571">
            <v>70.35922714142545</v>
          </cell>
          <cell r="T571">
            <v>0</v>
          </cell>
          <cell r="U571">
            <v>0</v>
          </cell>
          <cell r="W571">
            <v>3.64</v>
          </cell>
          <cell r="X571">
            <v>4.4800000000000004</v>
          </cell>
          <cell r="Y571">
            <v>0</v>
          </cell>
          <cell r="Z571">
            <v>503496.84</v>
          </cell>
          <cell r="AB571">
            <v>1.62</v>
          </cell>
          <cell r="AC571">
            <v>100699.36</v>
          </cell>
          <cell r="AE571">
            <v>0.51</v>
          </cell>
          <cell r="AF571">
            <v>0.33</v>
          </cell>
          <cell r="AG571">
            <v>0</v>
          </cell>
          <cell r="AH571">
            <v>52085.88</v>
          </cell>
          <cell r="AJ571">
            <v>0.22</v>
          </cell>
          <cell r="AK571">
            <v>0.15</v>
          </cell>
          <cell r="AL571">
            <v>0</v>
          </cell>
          <cell r="AM571">
            <v>22942.59</v>
          </cell>
          <cell r="AO571">
            <v>11.170000000000003</v>
          </cell>
          <cell r="AP571">
            <v>2.79</v>
          </cell>
          <cell r="AQ571">
            <v>1.2</v>
          </cell>
          <cell r="AR571">
            <v>17396.39</v>
          </cell>
          <cell r="AT571">
            <v>0.22</v>
          </cell>
          <cell r="AU571">
            <v>0.27</v>
          </cell>
          <cell r="AV571">
            <v>0</v>
          </cell>
          <cell r="AW571">
            <v>32960.339999999997</v>
          </cell>
          <cell r="AY571">
            <v>0.13</v>
          </cell>
          <cell r="AZ571">
            <v>0.09</v>
          </cell>
          <cell r="BA571">
            <v>0</v>
          </cell>
          <cell r="BB571">
            <v>12811.26</v>
          </cell>
          <cell r="BD571">
            <v>0.45</v>
          </cell>
          <cell r="BE571">
            <v>0.3</v>
          </cell>
          <cell r="BF571">
            <v>0</v>
          </cell>
          <cell r="BG571">
            <v>19218.75</v>
          </cell>
          <cell r="BI571">
            <v>0.22</v>
          </cell>
          <cell r="BJ571">
            <v>0.15</v>
          </cell>
          <cell r="BK571">
            <v>0</v>
          </cell>
          <cell r="BL571">
            <v>25505.58</v>
          </cell>
          <cell r="BN571">
            <v>0.34</v>
          </cell>
          <cell r="BO571">
            <v>0.22</v>
          </cell>
          <cell r="BP571">
            <v>0</v>
          </cell>
          <cell r="BQ571">
            <v>14350</v>
          </cell>
          <cell r="BS571">
            <v>0.22</v>
          </cell>
          <cell r="BT571">
            <v>0.15</v>
          </cell>
          <cell r="BU571">
            <v>0</v>
          </cell>
          <cell r="BV571">
            <v>39469.75</v>
          </cell>
          <cell r="BX571">
            <v>0.22</v>
          </cell>
          <cell r="BY571">
            <v>0.15</v>
          </cell>
          <cell r="BZ571">
            <v>0</v>
          </cell>
          <cell r="CA571">
            <v>34193.18</v>
          </cell>
          <cell r="CC571">
            <v>0.45</v>
          </cell>
          <cell r="CD571">
            <v>0.3</v>
          </cell>
          <cell r="CE571">
            <v>0</v>
          </cell>
          <cell r="CF571">
            <v>23062.5</v>
          </cell>
          <cell r="CH571">
            <v>898192.42</v>
          </cell>
          <cell r="CJ571">
            <v>880796.03</v>
          </cell>
        </row>
        <row r="572">
          <cell r="A572" t="str">
            <v>3404910900200</v>
          </cell>
          <cell r="B572" t="str">
            <v>DEERFIELD SCHOOL DIST 109</v>
          </cell>
          <cell r="C572" t="str">
            <v>LAKE</v>
          </cell>
          <cell r="D572" t="str">
            <v>Elementary</v>
          </cell>
          <cell r="E572">
            <v>2919.46</v>
          </cell>
          <cell r="G572">
            <v>1188.6500000000001</v>
          </cell>
          <cell r="H572">
            <v>1714.98</v>
          </cell>
          <cell r="I572">
            <v>1714.98</v>
          </cell>
          <cell r="K572">
            <v>1849.97</v>
          </cell>
          <cell r="L572">
            <v>1834.14</v>
          </cell>
          <cell r="M572">
            <v>1069.49</v>
          </cell>
          <cell r="N572">
            <v>0</v>
          </cell>
          <cell r="P572">
            <v>56.901998532870927</v>
          </cell>
          <cell r="Q572">
            <v>1131.7480014671291</v>
          </cell>
          <cell r="R572">
            <v>82.098001467129066</v>
          </cell>
          <cell r="S572">
            <v>1632.881998532871</v>
          </cell>
          <cell r="T572">
            <v>0</v>
          </cell>
          <cell r="U572">
            <v>0</v>
          </cell>
          <cell r="W572">
            <v>60.38</v>
          </cell>
          <cell r="X572">
            <v>69.42</v>
          </cell>
          <cell r="Y572">
            <v>0</v>
          </cell>
          <cell r="Z572">
            <v>8048508.5999999996</v>
          </cell>
          <cell r="AB572">
            <v>25.96</v>
          </cell>
          <cell r="AC572">
            <v>1609701.72</v>
          </cell>
          <cell r="AE572">
            <v>9.24</v>
          </cell>
          <cell r="AF572">
            <v>5.34</v>
          </cell>
          <cell r="AG572">
            <v>0</v>
          </cell>
          <cell r="AH572">
            <v>904062.06</v>
          </cell>
          <cell r="AJ572">
            <v>4.1100000000000003</v>
          </cell>
          <cell r="AK572">
            <v>2.37</v>
          </cell>
          <cell r="AL572">
            <v>0</v>
          </cell>
          <cell r="AM572">
            <v>401805.36</v>
          </cell>
          <cell r="AO572">
            <v>180.70000000000005</v>
          </cell>
          <cell r="AP572">
            <v>26.939999999999998</v>
          </cell>
          <cell r="AQ572">
            <v>20.7</v>
          </cell>
          <cell r="AR572">
            <v>260109.98</v>
          </cell>
          <cell r="AT572">
            <v>4.1100000000000003</v>
          </cell>
          <cell r="AU572">
            <v>4.2699999999999996</v>
          </cell>
          <cell r="AV572">
            <v>0</v>
          </cell>
          <cell r="AW572">
            <v>563689.07999999996</v>
          </cell>
          <cell r="AY572">
            <v>2.46</v>
          </cell>
          <cell r="AZ572">
            <v>1.42</v>
          </cell>
          <cell r="BA572">
            <v>0</v>
          </cell>
          <cell r="BB572">
            <v>225944.04</v>
          </cell>
          <cell r="BD572">
            <v>8.2200000000000006</v>
          </cell>
          <cell r="BE572">
            <v>4.75</v>
          </cell>
          <cell r="BF572">
            <v>0</v>
          </cell>
          <cell r="BG572">
            <v>332356.25</v>
          </cell>
          <cell r="BI572">
            <v>4.1100000000000003</v>
          </cell>
          <cell r="BJ572">
            <v>2.37</v>
          </cell>
          <cell r="BK572">
            <v>0</v>
          </cell>
          <cell r="BL572">
            <v>446692.32</v>
          </cell>
          <cell r="BN572">
            <v>6.16</v>
          </cell>
          <cell r="BO572">
            <v>3.56</v>
          </cell>
          <cell r="BP572">
            <v>0</v>
          </cell>
          <cell r="BQ572">
            <v>249075</v>
          </cell>
          <cell r="BS572">
            <v>4.1100000000000003</v>
          </cell>
          <cell r="BT572">
            <v>2.37</v>
          </cell>
          <cell r="BU572">
            <v>0</v>
          </cell>
          <cell r="BV572">
            <v>691254</v>
          </cell>
          <cell r="BX572">
            <v>4.1100000000000003</v>
          </cell>
          <cell r="BY572">
            <v>2.37</v>
          </cell>
          <cell r="BZ572">
            <v>0</v>
          </cell>
          <cell r="CA572">
            <v>598842.72</v>
          </cell>
          <cell r="CC572">
            <v>8.2200000000000006</v>
          </cell>
          <cell r="CD572">
            <v>4.75</v>
          </cell>
          <cell r="CE572">
            <v>0</v>
          </cell>
          <cell r="CF572">
            <v>398827.5</v>
          </cell>
          <cell r="CH572">
            <v>14730868.630000001</v>
          </cell>
          <cell r="CJ572">
            <v>14470758.65</v>
          </cell>
        </row>
        <row r="573">
          <cell r="A573" t="str">
            <v>3404911200200</v>
          </cell>
          <cell r="B573" t="str">
            <v>NORTH SHORE SD 112</v>
          </cell>
          <cell r="C573" t="str">
            <v>LAKE</v>
          </cell>
          <cell r="D573" t="str">
            <v>Elementary</v>
          </cell>
          <cell r="E573">
            <v>3946.97</v>
          </cell>
          <cell r="G573">
            <v>1637.83</v>
          </cell>
          <cell r="H573">
            <v>2268.48</v>
          </cell>
          <cell r="I573">
            <v>2268.48</v>
          </cell>
          <cell r="K573">
            <v>2554.1499999999996</v>
          </cell>
          <cell r="L573">
            <v>2513.4899999999998</v>
          </cell>
          <cell r="M573">
            <v>1392.82</v>
          </cell>
          <cell r="N573">
            <v>0</v>
          </cell>
          <cell r="P573">
            <v>361.83694842447221</v>
          </cell>
          <cell r="Q573">
            <v>1275.9930515755277</v>
          </cell>
          <cell r="R573">
            <v>501.16305157552785</v>
          </cell>
          <cell r="S573">
            <v>1767.3169484244722</v>
          </cell>
          <cell r="T573">
            <v>0</v>
          </cell>
          <cell r="U573">
            <v>0</v>
          </cell>
          <cell r="W573">
            <v>87.92</v>
          </cell>
          <cell r="X573">
            <v>95.75</v>
          </cell>
          <cell r="Y573">
            <v>0</v>
          </cell>
          <cell r="Z573">
            <v>11388825.689999999</v>
          </cell>
          <cell r="AB573">
            <v>36.729999999999997</v>
          </cell>
          <cell r="AC573">
            <v>2277765.13</v>
          </cell>
          <cell r="AE573">
            <v>12.77</v>
          </cell>
          <cell r="AF573">
            <v>6.96</v>
          </cell>
          <cell r="AG573">
            <v>0</v>
          </cell>
          <cell r="AH573">
            <v>1223398.1100000001</v>
          </cell>
          <cell r="AJ573">
            <v>5.67</v>
          </cell>
          <cell r="AK573">
            <v>3.09</v>
          </cell>
          <cell r="AL573">
            <v>0</v>
          </cell>
          <cell r="AM573">
            <v>543181.31999999995</v>
          </cell>
          <cell r="AO573">
            <v>254.14000000000001</v>
          </cell>
          <cell r="AP573">
            <v>74.53</v>
          </cell>
          <cell r="AQ573">
            <v>27.99</v>
          </cell>
          <cell r="AR573">
            <v>409450.62</v>
          </cell>
          <cell r="AT573">
            <v>5.67</v>
          </cell>
          <cell r="AU573">
            <v>5.57</v>
          </cell>
          <cell r="AV573">
            <v>0</v>
          </cell>
          <cell r="AW573">
            <v>756069.84</v>
          </cell>
          <cell r="AY573">
            <v>3.4</v>
          </cell>
          <cell r="AZ573">
            <v>1.85</v>
          </cell>
          <cell r="BA573">
            <v>0</v>
          </cell>
          <cell r="BB573">
            <v>305723.25</v>
          </cell>
          <cell r="BD573">
            <v>11.35</v>
          </cell>
          <cell r="BE573">
            <v>6.19</v>
          </cell>
          <cell r="BF573">
            <v>0</v>
          </cell>
          <cell r="BG573">
            <v>449462.5</v>
          </cell>
          <cell r="BI573">
            <v>5.67</v>
          </cell>
          <cell r="BJ573">
            <v>3.09</v>
          </cell>
          <cell r="BK573">
            <v>0</v>
          </cell>
          <cell r="BL573">
            <v>603861.84</v>
          </cell>
          <cell r="BN573">
            <v>8.51</v>
          </cell>
          <cell r="BO573">
            <v>4.6399999999999997</v>
          </cell>
          <cell r="BP573">
            <v>0</v>
          </cell>
          <cell r="BQ573">
            <v>336968.75</v>
          </cell>
          <cell r="BS573">
            <v>5.67</v>
          </cell>
          <cell r="BT573">
            <v>3.09</v>
          </cell>
          <cell r="BU573">
            <v>0</v>
          </cell>
          <cell r="BV573">
            <v>934473</v>
          </cell>
          <cell r="BX573">
            <v>5.67</v>
          </cell>
          <cell r="BY573">
            <v>3.09</v>
          </cell>
          <cell r="BZ573">
            <v>0</v>
          </cell>
          <cell r="CA573">
            <v>809546.64</v>
          </cell>
          <cell r="CC573">
            <v>11.35</v>
          </cell>
          <cell r="CD573">
            <v>6.19</v>
          </cell>
          <cell r="CE573">
            <v>0</v>
          </cell>
          <cell r="CF573">
            <v>539355</v>
          </cell>
          <cell r="CH573">
            <v>20578081.690000001</v>
          </cell>
          <cell r="CJ573">
            <v>20168631.07</v>
          </cell>
        </row>
        <row r="574">
          <cell r="A574" t="str">
            <v>3404911301700</v>
          </cell>
          <cell r="B574" t="str">
            <v>TOWNSHIP HIGH SCHOOL DIST 113</v>
          </cell>
          <cell r="C574" t="str">
            <v>LAKE</v>
          </cell>
          <cell r="D574" t="str">
            <v>High School</v>
          </cell>
          <cell r="E574">
            <v>3717.48</v>
          </cell>
          <cell r="G574">
            <v>0</v>
          </cell>
          <cell r="H574">
            <v>0</v>
          </cell>
          <cell r="I574">
            <v>3717.48</v>
          </cell>
          <cell r="K574">
            <v>0</v>
          </cell>
          <cell r="L574">
            <v>0</v>
          </cell>
          <cell r="M574">
            <v>0</v>
          </cell>
          <cell r="N574">
            <v>3717.48</v>
          </cell>
          <cell r="P574">
            <v>0</v>
          </cell>
          <cell r="Q574">
            <v>0</v>
          </cell>
          <cell r="R574">
            <v>0</v>
          </cell>
          <cell r="S574">
            <v>0</v>
          </cell>
          <cell r="T574">
            <v>474</v>
          </cell>
          <cell r="U574">
            <v>3243.48</v>
          </cell>
          <cell r="W574">
            <v>0</v>
          </cell>
          <cell r="X574">
            <v>0</v>
          </cell>
          <cell r="Y574">
            <v>153.43</v>
          </cell>
          <cell r="Z574">
            <v>10869441.49</v>
          </cell>
          <cell r="AB574">
            <v>51.13</v>
          </cell>
          <cell r="AC574">
            <v>3622784.84</v>
          </cell>
          <cell r="AE574">
            <v>0</v>
          </cell>
          <cell r="AF574">
            <v>0</v>
          </cell>
          <cell r="AG574">
            <v>18.579999999999998</v>
          </cell>
          <cell r="AH574">
            <v>1316262.94</v>
          </cell>
          <cell r="AJ574">
            <v>0</v>
          </cell>
          <cell r="AK574">
            <v>0</v>
          </cell>
          <cell r="AL574">
            <v>6.19</v>
          </cell>
          <cell r="AM574">
            <v>438518.17</v>
          </cell>
          <cell r="AO574">
            <v>234.27999999999997</v>
          </cell>
          <cell r="AP574">
            <v>41.34</v>
          </cell>
          <cell r="AQ574">
            <v>26.36</v>
          </cell>
          <cell r="AR574">
            <v>344736.6</v>
          </cell>
          <cell r="AT574">
            <v>0</v>
          </cell>
          <cell r="AU574">
            <v>0</v>
          </cell>
          <cell r="AV574">
            <v>14.86</v>
          </cell>
          <cell r="AW574">
            <v>1150550.3600000001</v>
          </cell>
          <cell r="AY574">
            <v>0</v>
          </cell>
          <cell r="AZ574">
            <v>0</v>
          </cell>
          <cell r="BA574">
            <v>4.95</v>
          </cell>
          <cell r="BB574">
            <v>288253.34999999998</v>
          </cell>
          <cell r="BD574">
            <v>0</v>
          </cell>
          <cell r="BE574">
            <v>0</v>
          </cell>
          <cell r="BF574">
            <v>18.579999999999998</v>
          </cell>
          <cell r="BG574">
            <v>476112.5</v>
          </cell>
          <cell r="BI574">
            <v>0</v>
          </cell>
          <cell r="BJ574">
            <v>0</v>
          </cell>
          <cell r="BK574">
            <v>6.19</v>
          </cell>
          <cell r="BL574">
            <v>426701.46</v>
          </cell>
          <cell r="BN574">
            <v>0</v>
          </cell>
          <cell r="BO574">
            <v>0</v>
          </cell>
          <cell r="BP574">
            <v>12.39</v>
          </cell>
          <cell r="BQ574">
            <v>317493.75</v>
          </cell>
          <cell r="BS574">
            <v>0</v>
          </cell>
          <cell r="BT574">
            <v>0</v>
          </cell>
          <cell r="BU574">
            <v>6.19</v>
          </cell>
          <cell r="BV574">
            <v>660318.25</v>
          </cell>
          <cell r="BX574">
            <v>0</v>
          </cell>
          <cell r="BY574">
            <v>0</v>
          </cell>
          <cell r="BZ574">
            <v>6.19</v>
          </cell>
          <cell r="CA574">
            <v>572042.66</v>
          </cell>
          <cell r="CC574">
            <v>0</v>
          </cell>
          <cell r="CD574">
            <v>0</v>
          </cell>
          <cell r="CE574">
            <v>18.579999999999998</v>
          </cell>
          <cell r="CF574">
            <v>571335</v>
          </cell>
          <cell r="CH574">
            <v>21054551.370000001</v>
          </cell>
          <cell r="CJ574">
            <v>20709814.77</v>
          </cell>
        </row>
        <row r="575">
          <cell r="A575" t="str">
            <v>3404911400200</v>
          </cell>
          <cell r="B575" t="str">
            <v>FOX LAKE GRADE SCHOOL DIST 114</v>
          </cell>
          <cell r="C575" t="str">
            <v>LAKE</v>
          </cell>
          <cell r="D575" t="str">
            <v>Elementary</v>
          </cell>
          <cell r="E575">
            <v>720</v>
          </cell>
          <cell r="G575">
            <v>291</v>
          </cell>
          <cell r="H575">
            <v>420.5</v>
          </cell>
          <cell r="I575">
            <v>420.5</v>
          </cell>
          <cell r="K575">
            <v>488.5</v>
          </cell>
          <cell r="L575">
            <v>480</v>
          </cell>
          <cell r="M575">
            <v>231.5</v>
          </cell>
          <cell r="N575">
            <v>0</v>
          </cell>
          <cell r="P575">
            <v>162.78004216444131</v>
          </cell>
          <cell r="Q575">
            <v>128.21995783555869</v>
          </cell>
          <cell r="R575">
            <v>235.21995783555869</v>
          </cell>
          <cell r="S575">
            <v>185.28004216444131</v>
          </cell>
          <cell r="T575">
            <v>0</v>
          </cell>
          <cell r="U575">
            <v>0</v>
          </cell>
          <cell r="W575">
            <v>17.260000000000002</v>
          </cell>
          <cell r="X575">
            <v>19.170000000000002</v>
          </cell>
          <cell r="Y575">
            <v>0</v>
          </cell>
          <cell r="Z575">
            <v>2258915.0099999998</v>
          </cell>
          <cell r="AB575">
            <v>7.28</v>
          </cell>
          <cell r="AC575">
            <v>451783</v>
          </cell>
          <cell r="AE575">
            <v>2.44</v>
          </cell>
          <cell r="AF575">
            <v>1.1499999999999999</v>
          </cell>
          <cell r="AG575">
            <v>0</v>
          </cell>
          <cell r="AH575">
            <v>222605.13</v>
          </cell>
          <cell r="AJ575">
            <v>1.08</v>
          </cell>
          <cell r="AK575">
            <v>0.51</v>
          </cell>
          <cell r="AL575">
            <v>0</v>
          </cell>
          <cell r="AM575">
            <v>98591.13</v>
          </cell>
          <cell r="AO575">
            <v>49.839999999999996</v>
          </cell>
          <cell r="AP575">
            <v>17.07</v>
          </cell>
          <cell r="AQ575">
            <v>5.0999999999999996</v>
          </cell>
          <cell r="AR575">
            <v>83070.429999999993</v>
          </cell>
          <cell r="AT575">
            <v>1.08</v>
          </cell>
          <cell r="AU575">
            <v>0.92</v>
          </cell>
          <cell r="AV575">
            <v>0</v>
          </cell>
          <cell r="AW575">
            <v>134532</v>
          </cell>
          <cell r="AY575">
            <v>0.65</v>
          </cell>
          <cell r="AZ575">
            <v>0.3</v>
          </cell>
          <cell r="BA575">
            <v>0</v>
          </cell>
          <cell r="BB575">
            <v>55321.35</v>
          </cell>
          <cell r="BD575">
            <v>2.17</v>
          </cell>
          <cell r="BE575">
            <v>1.02</v>
          </cell>
          <cell r="BF575">
            <v>0</v>
          </cell>
          <cell r="BG575">
            <v>81743.75</v>
          </cell>
          <cell r="BI575">
            <v>1.08</v>
          </cell>
          <cell r="BJ575">
            <v>0.51</v>
          </cell>
          <cell r="BK575">
            <v>0</v>
          </cell>
          <cell r="BL575">
            <v>109605.06</v>
          </cell>
          <cell r="BN575">
            <v>1.62</v>
          </cell>
          <cell r="BO575">
            <v>0.77</v>
          </cell>
          <cell r="BP575">
            <v>0</v>
          </cell>
          <cell r="BQ575">
            <v>61243.75</v>
          </cell>
          <cell r="BS575">
            <v>1.08</v>
          </cell>
          <cell r="BT575">
            <v>0.51</v>
          </cell>
          <cell r="BU575">
            <v>0</v>
          </cell>
          <cell r="BV575">
            <v>169613.25</v>
          </cell>
          <cell r="BX575">
            <v>1.08</v>
          </cell>
          <cell r="BY575">
            <v>0.51</v>
          </cell>
          <cell r="BZ575">
            <v>0</v>
          </cell>
          <cell r="CA575">
            <v>146938.26</v>
          </cell>
          <cell r="CC575">
            <v>2.17</v>
          </cell>
          <cell r="CD575">
            <v>1.02</v>
          </cell>
          <cell r="CE575">
            <v>0</v>
          </cell>
          <cell r="CF575">
            <v>98092.5</v>
          </cell>
          <cell r="CH575">
            <v>3972054.62</v>
          </cell>
          <cell r="CJ575">
            <v>3888984.19</v>
          </cell>
        </row>
        <row r="576">
          <cell r="A576" t="str">
            <v>3404911501600</v>
          </cell>
          <cell r="B576" t="str">
            <v>LAKE FOREST COMM H S DISTRICT 115</v>
          </cell>
          <cell r="C576" t="str">
            <v>LAKE</v>
          </cell>
          <cell r="D576" t="str">
            <v>High School</v>
          </cell>
          <cell r="E576">
            <v>1672.81</v>
          </cell>
          <cell r="G576">
            <v>0</v>
          </cell>
          <cell r="H576">
            <v>0</v>
          </cell>
          <cell r="I576">
            <v>1672.8100000000002</v>
          </cell>
          <cell r="K576">
            <v>0</v>
          </cell>
          <cell r="L576">
            <v>0</v>
          </cell>
          <cell r="M576">
            <v>0</v>
          </cell>
          <cell r="N576">
            <v>1672.8100000000002</v>
          </cell>
          <cell r="P576">
            <v>0</v>
          </cell>
          <cell r="Q576">
            <v>0</v>
          </cell>
          <cell r="R576">
            <v>0</v>
          </cell>
          <cell r="S576">
            <v>0</v>
          </cell>
          <cell r="T576">
            <v>84</v>
          </cell>
          <cell r="U576">
            <v>1588.8100000000002</v>
          </cell>
          <cell r="W576">
            <v>0</v>
          </cell>
          <cell r="X576">
            <v>0</v>
          </cell>
          <cell r="Y576">
            <v>67.75</v>
          </cell>
          <cell r="Z576">
            <v>4799613.25</v>
          </cell>
          <cell r="AB576">
            <v>22.58</v>
          </cell>
          <cell r="AC576">
            <v>1599711.09</v>
          </cell>
          <cell r="AE576">
            <v>0</v>
          </cell>
          <cell r="AF576">
            <v>0</v>
          </cell>
          <cell r="AG576">
            <v>8.36</v>
          </cell>
          <cell r="AH576">
            <v>592247.48</v>
          </cell>
          <cell r="AJ576">
            <v>0</v>
          </cell>
          <cell r="AK576">
            <v>0</v>
          </cell>
          <cell r="AL576">
            <v>2.78</v>
          </cell>
          <cell r="AM576">
            <v>196943.54</v>
          </cell>
          <cell r="AO576">
            <v>103.7</v>
          </cell>
          <cell r="AP576">
            <v>14.19</v>
          </cell>
          <cell r="AQ576">
            <v>11.86</v>
          </cell>
          <cell r="AR576">
            <v>147731.53</v>
          </cell>
          <cell r="AT576">
            <v>0</v>
          </cell>
          <cell r="AU576">
            <v>0</v>
          </cell>
          <cell r="AV576">
            <v>6.69</v>
          </cell>
          <cell r="AW576">
            <v>517979.94</v>
          </cell>
          <cell r="AY576">
            <v>0</v>
          </cell>
          <cell r="AZ576">
            <v>0</v>
          </cell>
          <cell r="BA576">
            <v>2.23</v>
          </cell>
          <cell r="BB576">
            <v>129859.59</v>
          </cell>
          <cell r="BD576">
            <v>0</v>
          </cell>
          <cell r="BE576">
            <v>0</v>
          </cell>
          <cell r="BF576">
            <v>8.36</v>
          </cell>
          <cell r="BG576">
            <v>214225</v>
          </cell>
          <cell r="BI576">
            <v>0</v>
          </cell>
          <cell r="BJ576">
            <v>0</v>
          </cell>
          <cell r="BK576">
            <v>2.78</v>
          </cell>
          <cell r="BL576">
            <v>191636.52</v>
          </cell>
          <cell r="BN576">
            <v>0</v>
          </cell>
          <cell r="BO576">
            <v>0</v>
          </cell>
          <cell r="BP576">
            <v>5.57</v>
          </cell>
          <cell r="BQ576">
            <v>142731.25</v>
          </cell>
          <cell r="BS576">
            <v>0</v>
          </cell>
          <cell r="BT576">
            <v>0</v>
          </cell>
          <cell r="BU576">
            <v>2.78</v>
          </cell>
          <cell r="BV576">
            <v>296556.5</v>
          </cell>
          <cell r="BX576">
            <v>0</v>
          </cell>
          <cell r="BY576">
            <v>0</v>
          </cell>
          <cell r="BZ576">
            <v>2.78</v>
          </cell>
          <cell r="CA576">
            <v>256910.92</v>
          </cell>
          <cell r="CC576">
            <v>0</v>
          </cell>
          <cell r="CD576">
            <v>0</v>
          </cell>
          <cell r="CE576">
            <v>8.36</v>
          </cell>
          <cell r="CF576">
            <v>257070</v>
          </cell>
          <cell r="CH576">
            <v>9343216.6100000013</v>
          </cell>
          <cell r="CJ576">
            <v>9195485.0800000019</v>
          </cell>
        </row>
        <row r="577">
          <cell r="A577" t="str">
            <v>3404911602600</v>
          </cell>
          <cell r="B577" t="str">
            <v>ROUND LAKE AREA SCHS - DIST 116</v>
          </cell>
          <cell r="C577" t="str">
            <v>LAKE</v>
          </cell>
          <cell r="D577" t="str">
            <v>Unit</v>
          </cell>
          <cell r="E577">
            <v>7076.94</v>
          </cell>
          <cell r="G577">
            <v>2054.98</v>
          </cell>
          <cell r="H577">
            <v>2770.64</v>
          </cell>
          <cell r="I577">
            <v>4963.46</v>
          </cell>
          <cell r="K577">
            <v>3222.47</v>
          </cell>
          <cell r="L577">
            <v>3163.97</v>
          </cell>
          <cell r="M577">
            <v>1661.65</v>
          </cell>
          <cell r="N577">
            <v>2192.8200000000002</v>
          </cell>
          <cell r="P577">
            <v>1533.964844039416</v>
          </cell>
          <cell r="Q577">
            <v>521.01515596058402</v>
          </cell>
          <cell r="R577">
            <v>2068.1779654738089</v>
          </cell>
          <cell r="S577">
            <v>702.46203452619102</v>
          </cell>
          <cell r="T577">
            <v>1636.8571904867749</v>
          </cell>
          <cell r="U577">
            <v>555.96280951322524</v>
          </cell>
          <cell r="W577">
            <v>128.31</v>
          </cell>
          <cell r="X577">
            <v>131.5</v>
          </cell>
          <cell r="Y577">
            <v>104.08</v>
          </cell>
          <cell r="Z577">
            <v>23483378.109999999</v>
          </cell>
          <cell r="AB577">
            <v>86.65</v>
          </cell>
          <cell r="AC577">
            <v>5679541.7599999998</v>
          </cell>
          <cell r="AE577">
            <v>16.11</v>
          </cell>
          <cell r="AF577">
            <v>8.3000000000000007</v>
          </cell>
          <cell r="AG577">
            <v>10.96</v>
          </cell>
          <cell r="AH577">
            <v>2290030.15</v>
          </cell>
          <cell r="AJ577">
            <v>7.16</v>
          </cell>
          <cell r="AK577">
            <v>3.69</v>
          </cell>
          <cell r="AL577">
            <v>3.65</v>
          </cell>
          <cell r="AM577">
            <v>931352.9</v>
          </cell>
          <cell r="AO577">
            <v>509.83</v>
          </cell>
          <cell r="AP577">
            <v>248.79000000000002</v>
          </cell>
          <cell r="AQ577">
            <v>50.19</v>
          </cell>
          <cell r="AR577">
            <v>938212.16</v>
          </cell>
          <cell r="AT577">
            <v>7.16</v>
          </cell>
          <cell r="AU577">
            <v>6.64</v>
          </cell>
          <cell r="AV577">
            <v>8.77</v>
          </cell>
          <cell r="AW577">
            <v>1607296.82</v>
          </cell>
          <cell r="AY577">
            <v>4.29</v>
          </cell>
          <cell r="AZ577">
            <v>2.21</v>
          </cell>
          <cell r="BA577">
            <v>2.92</v>
          </cell>
          <cell r="BB577">
            <v>548554.86</v>
          </cell>
          <cell r="BD577">
            <v>14.32</v>
          </cell>
          <cell r="BE577">
            <v>7.38</v>
          </cell>
          <cell r="BF577">
            <v>10.96</v>
          </cell>
          <cell r="BG577">
            <v>836912.5</v>
          </cell>
          <cell r="BI577">
            <v>7.16</v>
          </cell>
          <cell r="BJ577">
            <v>3.69</v>
          </cell>
          <cell r="BK577">
            <v>3.65</v>
          </cell>
          <cell r="BL577">
            <v>999543</v>
          </cell>
          <cell r="BN577">
            <v>10.74</v>
          </cell>
          <cell r="BO577">
            <v>5.53</v>
          </cell>
          <cell r="BP577">
            <v>7.3</v>
          </cell>
          <cell r="BQ577">
            <v>603981.25</v>
          </cell>
          <cell r="BS577">
            <v>7.16</v>
          </cell>
          <cell r="BT577">
            <v>3.69</v>
          </cell>
          <cell r="BU577">
            <v>3.65</v>
          </cell>
          <cell r="BV577">
            <v>1546787.5</v>
          </cell>
          <cell r="BX577">
            <v>7.16</v>
          </cell>
          <cell r="BY577">
            <v>3.69</v>
          </cell>
          <cell r="BZ577">
            <v>3.65</v>
          </cell>
          <cell r="CA577">
            <v>1340003</v>
          </cell>
          <cell r="CC577">
            <v>14.32</v>
          </cell>
          <cell r="CD577">
            <v>7.38</v>
          </cell>
          <cell r="CE577">
            <v>10.96</v>
          </cell>
          <cell r="CF577">
            <v>1004295</v>
          </cell>
          <cell r="CH577">
            <v>41809889.00999999</v>
          </cell>
          <cell r="CJ577">
            <v>40871676.849999994</v>
          </cell>
        </row>
        <row r="578">
          <cell r="A578" t="str">
            <v>3404911701600</v>
          </cell>
          <cell r="B578" t="str">
            <v>ANTIOCH COMM HIGH SCH DIST 117</v>
          </cell>
          <cell r="C578" t="str">
            <v>LAKE</v>
          </cell>
          <cell r="D578" t="str">
            <v>High School</v>
          </cell>
          <cell r="E578">
            <v>2717.32</v>
          </cell>
          <cell r="G578">
            <v>0</v>
          </cell>
          <cell r="H578">
            <v>0</v>
          </cell>
          <cell r="I578">
            <v>2717.32</v>
          </cell>
          <cell r="K578">
            <v>0</v>
          </cell>
          <cell r="L578">
            <v>0</v>
          </cell>
          <cell r="M578">
            <v>0</v>
          </cell>
          <cell r="N578">
            <v>2717.32</v>
          </cell>
          <cell r="P578">
            <v>0</v>
          </cell>
          <cell r="Q578">
            <v>0</v>
          </cell>
          <cell r="R578">
            <v>0</v>
          </cell>
          <cell r="S578">
            <v>0</v>
          </cell>
          <cell r="T578">
            <v>470.33000000000004</v>
          </cell>
          <cell r="U578">
            <v>2246.9900000000002</v>
          </cell>
          <cell r="W578">
            <v>0</v>
          </cell>
          <cell r="X578">
            <v>0</v>
          </cell>
          <cell r="Y578">
            <v>113.39</v>
          </cell>
          <cell r="Z578">
            <v>8032887.7699999996</v>
          </cell>
          <cell r="AB578">
            <v>37.79</v>
          </cell>
          <cell r="AC578">
            <v>2677361.4900000002</v>
          </cell>
          <cell r="AE578">
            <v>0</v>
          </cell>
          <cell r="AF578">
            <v>0</v>
          </cell>
          <cell r="AG578">
            <v>13.58</v>
          </cell>
          <cell r="AH578">
            <v>962047.94</v>
          </cell>
          <cell r="AJ578">
            <v>0</v>
          </cell>
          <cell r="AK578">
            <v>0</v>
          </cell>
          <cell r="AL578">
            <v>4.5199999999999996</v>
          </cell>
          <cell r="AM578">
            <v>320210.36</v>
          </cell>
          <cell r="AO578">
            <v>172.90000000000003</v>
          </cell>
          <cell r="AP578">
            <v>30.85</v>
          </cell>
          <cell r="AQ578">
            <v>19.27</v>
          </cell>
          <cell r="AR578">
            <v>254740.9</v>
          </cell>
          <cell r="AT578">
            <v>0</v>
          </cell>
          <cell r="AU578">
            <v>0</v>
          </cell>
          <cell r="AV578">
            <v>10.86</v>
          </cell>
          <cell r="AW578">
            <v>840846.36</v>
          </cell>
          <cell r="AY578">
            <v>0</v>
          </cell>
          <cell r="AZ578">
            <v>0</v>
          </cell>
          <cell r="BA578">
            <v>3.62</v>
          </cell>
          <cell r="BB578">
            <v>210803.46</v>
          </cell>
          <cell r="BD578">
            <v>0</v>
          </cell>
          <cell r="BE578">
            <v>0</v>
          </cell>
          <cell r="BF578">
            <v>13.58</v>
          </cell>
          <cell r="BG578">
            <v>347987.5</v>
          </cell>
          <cell r="BI578">
            <v>0</v>
          </cell>
          <cell r="BJ578">
            <v>0</v>
          </cell>
          <cell r="BK578">
            <v>4.5199999999999996</v>
          </cell>
          <cell r="BL578">
            <v>311581.68</v>
          </cell>
          <cell r="BN578">
            <v>0</v>
          </cell>
          <cell r="BO578">
            <v>0</v>
          </cell>
          <cell r="BP578">
            <v>9.0500000000000007</v>
          </cell>
          <cell r="BQ578">
            <v>231906.25</v>
          </cell>
          <cell r="BS578">
            <v>0</v>
          </cell>
          <cell r="BT578">
            <v>0</v>
          </cell>
          <cell r="BU578">
            <v>4.5199999999999996</v>
          </cell>
          <cell r="BV578">
            <v>482171</v>
          </cell>
          <cell r="BX578">
            <v>0</v>
          </cell>
          <cell r="BY578">
            <v>0</v>
          </cell>
          <cell r="BZ578">
            <v>4.5199999999999996</v>
          </cell>
          <cell r="CA578">
            <v>417711.28</v>
          </cell>
          <cell r="CC578">
            <v>0</v>
          </cell>
          <cell r="CD578">
            <v>0</v>
          </cell>
          <cell r="CE578">
            <v>13.58</v>
          </cell>
          <cell r="CF578">
            <v>417585</v>
          </cell>
          <cell r="CH578">
            <v>15507840.989999998</v>
          </cell>
          <cell r="CJ578">
            <v>15253100.089999998</v>
          </cell>
        </row>
        <row r="579">
          <cell r="A579" t="str">
            <v>3404911802600</v>
          </cell>
          <cell r="B579" t="str">
            <v>WAUCONDA COMM UNIT S DIST 118</v>
          </cell>
          <cell r="C579" t="str">
            <v>LAKE</v>
          </cell>
          <cell r="D579" t="str">
            <v>Unit</v>
          </cell>
          <cell r="E579">
            <v>4501.3599999999997</v>
          </cell>
          <cell r="G579">
            <v>1225.6499999999999</v>
          </cell>
          <cell r="H579">
            <v>1838.3100000000002</v>
          </cell>
          <cell r="I579">
            <v>3243.63</v>
          </cell>
          <cell r="K579">
            <v>1992.39</v>
          </cell>
          <cell r="L579">
            <v>1960.31</v>
          </cell>
          <cell r="M579">
            <v>1103.6500000000001</v>
          </cell>
          <cell r="N579">
            <v>1405.32</v>
          </cell>
          <cell r="P579">
            <v>432.74883202663511</v>
          </cell>
          <cell r="Q579">
            <v>792.90116797336475</v>
          </cell>
          <cell r="R579">
            <v>649.0649903340136</v>
          </cell>
          <cell r="S579">
            <v>1189.2450096659866</v>
          </cell>
          <cell r="T579">
            <v>496.18617763935129</v>
          </cell>
          <cell r="U579">
            <v>909.13382236064865</v>
          </cell>
          <cell r="W579">
            <v>68.489999999999995</v>
          </cell>
          <cell r="X579">
            <v>80.02</v>
          </cell>
          <cell r="Y579">
            <v>61.17</v>
          </cell>
          <cell r="Z579">
            <v>13542125.880000001</v>
          </cell>
          <cell r="AB579">
            <v>50.08</v>
          </cell>
          <cell r="AC579">
            <v>3286076.23</v>
          </cell>
          <cell r="AE579">
            <v>9.9600000000000009</v>
          </cell>
          <cell r="AF579">
            <v>5.51</v>
          </cell>
          <cell r="AG579">
            <v>7.02</v>
          </cell>
          <cell r="AH579">
            <v>1456566.15</v>
          </cell>
          <cell r="AJ579">
            <v>4.42</v>
          </cell>
          <cell r="AK579">
            <v>2.4500000000000002</v>
          </cell>
          <cell r="AL579">
            <v>2.34</v>
          </cell>
          <cell r="AM579">
            <v>591760.71</v>
          </cell>
          <cell r="AO579">
            <v>297.44999999999993</v>
          </cell>
          <cell r="AP579">
            <v>91.43</v>
          </cell>
          <cell r="AQ579">
            <v>31.92</v>
          </cell>
          <cell r="AR579">
            <v>483889</v>
          </cell>
          <cell r="AT579">
            <v>4.42</v>
          </cell>
          <cell r="AU579">
            <v>4.41</v>
          </cell>
          <cell r="AV579">
            <v>5.62</v>
          </cell>
          <cell r="AW579">
            <v>1029092.9</v>
          </cell>
          <cell r="AY579">
            <v>2.65</v>
          </cell>
          <cell r="AZ579">
            <v>1.47</v>
          </cell>
          <cell r="BA579">
            <v>1.87</v>
          </cell>
          <cell r="BB579">
            <v>348815.67</v>
          </cell>
          <cell r="BD579">
            <v>8.85</v>
          </cell>
          <cell r="BE579">
            <v>4.9000000000000004</v>
          </cell>
          <cell r="BF579">
            <v>7.02</v>
          </cell>
          <cell r="BG579">
            <v>532231.25</v>
          </cell>
          <cell r="BI579">
            <v>4.42</v>
          </cell>
          <cell r="BJ579">
            <v>2.4500000000000002</v>
          </cell>
          <cell r="BK579">
            <v>2.34</v>
          </cell>
          <cell r="BL579">
            <v>634882.14</v>
          </cell>
          <cell r="BN579">
            <v>6.64</v>
          </cell>
          <cell r="BO579">
            <v>3.67</v>
          </cell>
          <cell r="BP579">
            <v>4.68</v>
          </cell>
          <cell r="BQ579">
            <v>384118.75</v>
          </cell>
          <cell r="BS579">
            <v>4.42</v>
          </cell>
          <cell r="BT579">
            <v>2.4500000000000002</v>
          </cell>
          <cell r="BU579">
            <v>2.34</v>
          </cell>
          <cell r="BV579">
            <v>982476.75</v>
          </cell>
          <cell r="BX579">
            <v>4.42</v>
          </cell>
          <cell r="BY579">
            <v>2.4500000000000002</v>
          </cell>
          <cell r="BZ579">
            <v>2.34</v>
          </cell>
          <cell r="CA579">
            <v>851132.94</v>
          </cell>
          <cell r="CC579">
            <v>8.85</v>
          </cell>
          <cell r="CD579">
            <v>4.9000000000000004</v>
          </cell>
          <cell r="CE579">
            <v>7.02</v>
          </cell>
          <cell r="CF579">
            <v>638677.5</v>
          </cell>
          <cell r="CH579">
            <v>24761845.870000001</v>
          </cell>
          <cell r="CJ579">
            <v>24277956.870000001</v>
          </cell>
        </row>
        <row r="580">
          <cell r="A580" t="str">
            <v>3404912001300</v>
          </cell>
          <cell r="B580" t="str">
            <v>MUNDELEIN CONS HIGH SCH DIST 120</v>
          </cell>
          <cell r="C580" t="str">
            <v>LAKE</v>
          </cell>
          <cell r="D580" t="str">
            <v>High School</v>
          </cell>
          <cell r="E580">
            <v>2031.15</v>
          </cell>
          <cell r="G580">
            <v>0</v>
          </cell>
          <cell r="H580">
            <v>0</v>
          </cell>
          <cell r="I580">
            <v>2031.15</v>
          </cell>
          <cell r="K580">
            <v>0</v>
          </cell>
          <cell r="L580">
            <v>0</v>
          </cell>
          <cell r="M580">
            <v>0</v>
          </cell>
          <cell r="N580">
            <v>2031.15</v>
          </cell>
          <cell r="P580">
            <v>0</v>
          </cell>
          <cell r="Q580">
            <v>0</v>
          </cell>
          <cell r="R580">
            <v>0</v>
          </cell>
          <cell r="S580">
            <v>0</v>
          </cell>
          <cell r="T580">
            <v>778</v>
          </cell>
          <cell r="U580">
            <v>1253.1500000000001</v>
          </cell>
          <cell r="W580">
            <v>0</v>
          </cell>
          <cell r="X580">
            <v>0</v>
          </cell>
          <cell r="Y580">
            <v>89.02</v>
          </cell>
          <cell r="Z580">
            <v>6306443.8600000003</v>
          </cell>
          <cell r="AB580">
            <v>29.67</v>
          </cell>
          <cell r="AC580">
            <v>2101937.73</v>
          </cell>
          <cell r="AE580">
            <v>0</v>
          </cell>
          <cell r="AF580">
            <v>0</v>
          </cell>
          <cell r="AG580">
            <v>10.15</v>
          </cell>
          <cell r="AH580">
            <v>719056.45</v>
          </cell>
          <cell r="AJ580">
            <v>0</v>
          </cell>
          <cell r="AK580">
            <v>0</v>
          </cell>
          <cell r="AL580">
            <v>3.38</v>
          </cell>
          <cell r="AM580">
            <v>239449.34</v>
          </cell>
          <cell r="AO580">
            <v>134.91999999999999</v>
          </cell>
          <cell r="AP580">
            <v>37.699999999999996</v>
          </cell>
          <cell r="AQ580">
            <v>14.4</v>
          </cell>
          <cell r="AR580">
            <v>214903.53</v>
          </cell>
          <cell r="AT580">
            <v>0</v>
          </cell>
          <cell r="AU580">
            <v>0</v>
          </cell>
          <cell r="AV580">
            <v>8.1199999999999992</v>
          </cell>
          <cell r="AW580">
            <v>628699.12</v>
          </cell>
          <cell r="AY580">
            <v>0</v>
          </cell>
          <cell r="AZ580">
            <v>0</v>
          </cell>
          <cell r="BA580">
            <v>2.7</v>
          </cell>
          <cell r="BB580">
            <v>157229.1</v>
          </cell>
          <cell r="BD580">
            <v>0</v>
          </cell>
          <cell r="BE580">
            <v>0</v>
          </cell>
          <cell r="BF580">
            <v>10.15</v>
          </cell>
          <cell r="BG580">
            <v>260093.75</v>
          </cell>
          <cell r="BI580">
            <v>0</v>
          </cell>
          <cell r="BJ580">
            <v>0</v>
          </cell>
          <cell r="BK580">
            <v>3.38</v>
          </cell>
          <cell r="BL580">
            <v>232996.92</v>
          </cell>
          <cell r="BN580">
            <v>0</v>
          </cell>
          <cell r="BO580">
            <v>0</v>
          </cell>
          <cell r="BP580">
            <v>6.77</v>
          </cell>
          <cell r="BQ580">
            <v>173481.25</v>
          </cell>
          <cell r="BS580">
            <v>0</v>
          </cell>
          <cell r="BT580">
            <v>0</v>
          </cell>
          <cell r="BU580">
            <v>3.38</v>
          </cell>
          <cell r="BV580">
            <v>360561.5</v>
          </cell>
          <cell r="BX580">
            <v>0</v>
          </cell>
          <cell r="BY580">
            <v>0</v>
          </cell>
          <cell r="BZ580">
            <v>3.38</v>
          </cell>
          <cell r="CA580">
            <v>312359.32</v>
          </cell>
          <cell r="CC580">
            <v>0</v>
          </cell>
          <cell r="CD580">
            <v>0</v>
          </cell>
          <cell r="CE580">
            <v>10.15</v>
          </cell>
          <cell r="CF580">
            <v>312112.5</v>
          </cell>
          <cell r="CH580">
            <v>12019324.369999997</v>
          </cell>
          <cell r="CJ580">
            <v>11804420.839999998</v>
          </cell>
        </row>
        <row r="581">
          <cell r="A581" t="str">
            <v>3404912101700</v>
          </cell>
          <cell r="B581" t="str">
            <v>WARREN TWP HIGH SCH DIST 121</v>
          </cell>
          <cell r="C581" t="str">
            <v>LAKE</v>
          </cell>
          <cell r="D581" t="str">
            <v>High School</v>
          </cell>
          <cell r="E581">
            <v>4213.99</v>
          </cell>
          <cell r="G581">
            <v>0</v>
          </cell>
          <cell r="H581">
            <v>0</v>
          </cell>
          <cell r="I581">
            <v>4213.99</v>
          </cell>
          <cell r="K581">
            <v>0</v>
          </cell>
          <cell r="L581">
            <v>0</v>
          </cell>
          <cell r="M581">
            <v>0</v>
          </cell>
          <cell r="N581">
            <v>4213.99</v>
          </cell>
          <cell r="P581">
            <v>0</v>
          </cell>
          <cell r="Q581">
            <v>0</v>
          </cell>
          <cell r="R581">
            <v>0</v>
          </cell>
          <cell r="S581">
            <v>0</v>
          </cell>
          <cell r="T581">
            <v>1115</v>
          </cell>
          <cell r="U581">
            <v>3098.99</v>
          </cell>
          <cell r="W581">
            <v>0</v>
          </cell>
          <cell r="X581">
            <v>0</v>
          </cell>
          <cell r="Y581">
            <v>179.7</v>
          </cell>
          <cell r="Z581">
            <v>12730487.1</v>
          </cell>
          <cell r="AB581">
            <v>59.89</v>
          </cell>
          <cell r="AC581">
            <v>4243071.3499999996</v>
          </cell>
          <cell r="AE581">
            <v>0</v>
          </cell>
          <cell r="AF581">
            <v>0</v>
          </cell>
          <cell r="AG581">
            <v>21.06</v>
          </cell>
          <cell r="AH581">
            <v>1491953.58</v>
          </cell>
          <cell r="AJ581">
            <v>0</v>
          </cell>
          <cell r="AK581">
            <v>0</v>
          </cell>
          <cell r="AL581">
            <v>7.02</v>
          </cell>
          <cell r="AM581">
            <v>497317.86</v>
          </cell>
          <cell r="AO581">
            <v>273.27999999999997</v>
          </cell>
          <cell r="AP581">
            <v>64.33</v>
          </cell>
          <cell r="AQ581">
            <v>29.88</v>
          </cell>
          <cell r="AR581">
            <v>421125.15</v>
          </cell>
          <cell r="AT581">
            <v>0</v>
          </cell>
          <cell r="AU581">
            <v>0</v>
          </cell>
          <cell r="AV581">
            <v>16.850000000000001</v>
          </cell>
          <cell r="AW581">
            <v>1304628.1000000001</v>
          </cell>
          <cell r="AY581">
            <v>0</v>
          </cell>
          <cell r="AZ581">
            <v>0</v>
          </cell>
          <cell r="BA581">
            <v>5.61</v>
          </cell>
          <cell r="BB581">
            <v>326687.13</v>
          </cell>
          <cell r="BD581">
            <v>0</v>
          </cell>
          <cell r="BE581">
            <v>0</v>
          </cell>
          <cell r="BF581">
            <v>21.06</v>
          </cell>
          <cell r="BG581">
            <v>539662.5</v>
          </cell>
          <cell r="BI581">
            <v>0</v>
          </cell>
          <cell r="BJ581">
            <v>0</v>
          </cell>
          <cell r="BK581">
            <v>7.02</v>
          </cell>
          <cell r="BL581">
            <v>483916.68</v>
          </cell>
          <cell r="BN581">
            <v>0</v>
          </cell>
          <cell r="BO581">
            <v>0</v>
          </cell>
          <cell r="BP581">
            <v>14.04</v>
          </cell>
          <cell r="BQ581">
            <v>359775</v>
          </cell>
          <cell r="BS581">
            <v>0</v>
          </cell>
          <cell r="BT581">
            <v>0</v>
          </cell>
          <cell r="BU581">
            <v>7.02</v>
          </cell>
          <cell r="BV581">
            <v>748858.5</v>
          </cell>
          <cell r="BX581">
            <v>0</v>
          </cell>
          <cell r="BY581">
            <v>0</v>
          </cell>
          <cell r="BZ581">
            <v>7.02</v>
          </cell>
          <cell r="CA581">
            <v>648746.28</v>
          </cell>
          <cell r="CC581">
            <v>0</v>
          </cell>
          <cell r="CD581">
            <v>0</v>
          </cell>
          <cell r="CE581">
            <v>21.06</v>
          </cell>
          <cell r="CF581">
            <v>647595</v>
          </cell>
          <cell r="CH581">
            <v>24443824.23</v>
          </cell>
          <cell r="CJ581">
            <v>24022699.080000002</v>
          </cell>
        </row>
        <row r="582">
          <cell r="A582" t="str">
            <v>3404912401600</v>
          </cell>
          <cell r="B582" t="str">
            <v>GRANT COMM H S DISTRICT 124</v>
          </cell>
          <cell r="C582" t="str">
            <v>LAKE</v>
          </cell>
          <cell r="D582" t="str">
            <v>High School</v>
          </cell>
          <cell r="E582">
            <v>1879.49</v>
          </cell>
          <cell r="G582">
            <v>0</v>
          </cell>
          <cell r="H582">
            <v>0</v>
          </cell>
          <cell r="I582">
            <v>1879.49</v>
          </cell>
          <cell r="K582">
            <v>0</v>
          </cell>
          <cell r="L582">
            <v>0</v>
          </cell>
          <cell r="M582">
            <v>0</v>
          </cell>
          <cell r="N582">
            <v>1879.49</v>
          </cell>
          <cell r="P582">
            <v>0</v>
          </cell>
          <cell r="Q582">
            <v>0</v>
          </cell>
          <cell r="R582">
            <v>0</v>
          </cell>
          <cell r="S582">
            <v>0</v>
          </cell>
          <cell r="T582">
            <v>607</v>
          </cell>
          <cell r="U582">
            <v>1272.49</v>
          </cell>
          <cell r="W582">
            <v>0</v>
          </cell>
          <cell r="X582">
            <v>0</v>
          </cell>
          <cell r="Y582">
            <v>81.239999999999995</v>
          </cell>
          <cell r="Z582">
            <v>5755285.3200000003</v>
          </cell>
          <cell r="AB582">
            <v>27.07</v>
          </cell>
          <cell r="AC582">
            <v>1918236.59</v>
          </cell>
          <cell r="AE582">
            <v>0</v>
          </cell>
          <cell r="AF582">
            <v>0</v>
          </cell>
          <cell r="AG582">
            <v>9.39</v>
          </cell>
          <cell r="AH582">
            <v>665215.77</v>
          </cell>
          <cell r="AJ582">
            <v>0</v>
          </cell>
          <cell r="AK582">
            <v>0</v>
          </cell>
          <cell r="AL582">
            <v>3.13</v>
          </cell>
          <cell r="AM582">
            <v>221738.59</v>
          </cell>
          <cell r="AO582">
            <v>123.33</v>
          </cell>
          <cell r="AP582">
            <v>28.86</v>
          </cell>
          <cell r="AQ582">
            <v>13.32</v>
          </cell>
          <cell r="AR582">
            <v>189766.33</v>
          </cell>
          <cell r="AT582">
            <v>0</v>
          </cell>
          <cell r="AU582">
            <v>0</v>
          </cell>
          <cell r="AV582">
            <v>7.51</v>
          </cell>
          <cell r="AW582">
            <v>581469.26</v>
          </cell>
          <cell r="AY582">
            <v>0</v>
          </cell>
          <cell r="AZ582">
            <v>0</v>
          </cell>
          <cell r="BA582">
            <v>2.5</v>
          </cell>
          <cell r="BB582">
            <v>145582.5</v>
          </cell>
          <cell r="BD582">
            <v>0</v>
          </cell>
          <cell r="BE582">
            <v>0</v>
          </cell>
          <cell r="BF582">
            <v>9.39</v>
          </cell>
          <cell r="BG582">
            <v>240618.75</v>
          </cell>
          <cell r="BI582">
            <v>0</v>
          </cell>
          <cell r="BJ582">
            <v>0</v>
          </cell>
          <cell r="BK582">
            <v>3.13</v>
          </cell>
          <cell r="BL582">
            <v>215763.42</v>
          </cell>
          <cell r="BN582">
            <v>0</v>
          </cell>
          <cell r="BO582">
            <v>0</v>
          </cell>
          <cell r="BP582">
            <v>6.26</v>
          </cell>
          <cell r="BQ582">
            <v>160412.5</v>
          </cell>
          <cell r="BS582">
            <v>0</v>
          </cell>
          <cell r="BT582">
            <v>0</v>
          </cell>
          <cell r="BU582">
            <v>3.13</v>
          </cell>
          <cell r="BV582">
            <v>333892.75</v>
          </cell>
          <cell r="BX582">
            <v>0</v>
          </cell>
          <cell r="BY582">
            <v>0</v>
          </cell>
          <cell r="BZ582">
            <v>3.13</v>
          </cell>
          <cell r="CA582">
            <v>289255.82</v>
          </cell>
          <cell r="CC582">
            <v>0</v>
          </cell>
          <cell r="CD582">
            <v>0</v>
          </cell>
          <cell r="CE582">
            <v>9.39</v>
          </cell>
          <cell r="CF582">
            <v>288742.5</v>
          </cell>
          <cell r="CH582">
            <v>11005980.1</v>
          </cell>
          <cell r="CJ582">
            <v>10816213.77</v>
          </cell>
        </row>
        <row r="583">
          <cell r="A583" t="str">
            <v>3404912501300</v>
          </cell>
          <cell r="B583" t="str">
            <v>ADLAI E STEVENSON DIST 125</v>
          </cell>
          <cell r="C583" t="str">
            <v>LAKE</v>
          </cell>
          <cell r="D583" t="str">
            <v>High School</v>
          </cell>
          <cell r="E583">
            <v>4232.5</v>
          </cell>
          <cell r="G583">
            <v>0</v>
          </cell>
          <cell r="H583">
            <v>0</v>
          </cell>
          <cell r="I583">
            <v>4232.5</v>
          </cell>
          <cell r="K583">
            <v>0</v>
          </cell>
          <cell r="L583">
            <v>0</v>
          </cell>
          <cell r="M583">
            <v>0</v>
          </cell>
          <cell r="N583">
            <v>4232.5</v>
          </cell>
          <cell r="P583">
            <v>0</v>
          </cell>
          <cell r="Q583">
            <v>0</v>
          </cell>
          <cell r="R583">
            <v>0</v>
          </cell>
          <cell r="S583">
            <v>0</v>
          </cell>
          <cell r="T583">
            <v>449</v>
          </cell>
          <cell r="U583">
            <v>3783.5</v>
          </cell>
          <cell r="W583">
            <v>0</v>
          </cell>
          <cell r="X583">
            <v>0</v>
          </cell>
          <cell r="Y583">
            <v>173.79</v>
          </cell>
          <cell r="Z583">
            <v>12311804.970000001</v>
          </cell>
          <cell r="AB583">
            <v>57.92</v>
          </cell>
          <cell r="AC583">
            <v>4103524.59</v>
          </cell>
          <cell r="AE583">
            <v>0</v>
          </cell>
          <cell r="AF583">
            <v>0</v>
          </cell>
          <cell r="AG583">
            <v>21.16</v>
          </cell>
          <cell r="AH583">
            <v>1499037.88</v>
          </cell>
          <cell r="AJ583">
            <v>0</v>
          </cell>
          <cell r="AK583">
            <v>0</v>
          </cell>
          <cell r="AL583">
            <v>7.05</v>
          </cell>
          <cell r="AM583">
            <v>499443.15</v>
          </cell>
          <cell r="AO583">
            <v>265.55999999999995</v>
          </cell>
          <cell r="AP583">
            <v>44.400000000000006</v>
          </cell>
          <cell r="AQ583">
            <v>30.01</v>
          </cell>
          <cell r="AR583">
            <v>387862.06</v>
          </cell>
          <cell r="AT583">
            <v>0</v>
          </cell>
          <cell r="AU583">
            <v>0</v>
          </cell>
          <cell r="AV583">
            <v>16.93</v>
          </cell>
          <cell r="AW583">
            <v>1310822.18</v>
          </cell>
          <cell r="AY583">
            <v>0</v>
          </cell>
          <cell r="AZ583">
            <v>0</v>
          </cell>
          <cell r="BA583">
            <v>5.64</v>
          </cell>
          <cell r="BB583">
            <v>328434.12</v>
          </cell>
          <cell r="BD583">
            <v>0</v>
          </cell>
          <cell r="BE583">
            <v>0</v>
          </cell>
          <cell r="BF583">
            <v>21.16</v>
          </cell>
          <cell r="BG583">
            <v>542225</v>
          </cell>
          <cell r="BI583">
            <v>0</v>
          </cell>
          <cell r="BJ583">
            <v>0</v>
          </cell>
          <cell r="BK583">
            <v>7.05</v>
          </cell>
          <cell r="BL583">
            <v>485984.7</v>
          </cell>
          <cell r="BN583">
            <v>0</v>
          </cell>
          <cell r="BO583">
            <v>0</v>
          </cell>
          <cell r="BP583">
            <v>14.1</v>
          </cell>
          <cell r="BQ583">
            <v>361312.5</v>
          </cell>
          <cell r="BS583">
            <v>0</v>
          </cell>
          <cell r="BT583">
            <v>0</v>
          </cell>
          <cell r="BU583">
            <v>7.05</v>
          </cell>
          <cell r="BV583">
            <v>752058.75</v>
          </cell>
          <cell r="BX583">
            <v>0</v>
          </cell>
          <cell r="BY583">
            <v>0</v>
          </cell>
          <cell r="BZ583">
            <v>7.05</v>
          </cell>
          <cell r="CA583">
            <v>651518.69999999995</v>
          </cell>
          <cell r="CC583">
            <v>0</v>
          </cell>
          <cell r="CD583">
            <v>0</v>
          </cell>
          <cell r="CE583">
            <v>21.16</v>
          </cell>
          <cell r="CF583">
            <v>650670</v>
          </cell>
          <cell r="CH583">
            <v>23884698.599999998</v>
          </cell>
          <cell r="CJ583">
            <v>23496836.539999999</v>
          </cell>
        </row>
        <row r="584">
          <cell r="A584" t="str">
            <v>3404912601700</v>
          </cell>
          <cell r="B584" t="str">
            <v>ZION-BENTON TWP H S DIST 126</v>
          </cell>
          <cell r="C584" t="str">
            <v>LAKE</v>
          </cell>
          <cell r="D584" t="str">
            <v>High School</v>
          </cell>
          <cell r="E584">
            <v>2662.32</v>
          </cell>
          <cell r="G584">
            <v>0</v>
          </cell>
          <cell r="H584">
            <v>0</v>
          </cell>
          <cell r="I584">
            <v>2662.3199999999997</v>
          </cell>
          <cell r="K584">
            <v>0</v>
          </cell>
          <cell r="L584">
            <v>0</v>
          </cell>
          <cell r="M584">
            <v>0</v>
          </cell>
          <cell r="N584">
            <v>2662.3199999999997</v>
          </cell>
          <cell r="P584">
            <v>0</v>
          </cell>
          <cell r="Q584">
            <v>0</v>
          </cell>
          <cell r="R584">
            <v>0</v>
          </cell>
          <cell r="S584">
            <v>0</v>
          </cell>
          <cell r="T584">
            <v>1476</v>
          </cell>
          <cell r="U584">
            <v>1186.3199999999997</v>
          </cell>
          <cell r="W584">
            <v>0</v>
          </cell>
          <cell r="X584">
            <v>0</v>
          </cell>
          <cell r="Y584">
            <v>121.25</v>
          </cell>
          <cell r="Z584">
            <v>8589713.75</v>
          </cell>
          <cell r="AB584">
            <v>40.409999999999997</v>
          </cell>
          <cell r="AC584">
            <v>2862951.59</v>
          </cell>
          <cell r="AE584">
            <v>0</v>
          </cell>
          <cell r="AF584">
            <v>0</v>
          </cell>
          <cell r="AG584">
            <v>13.31</v>
          </cell>
          <cell r="AH584">
            <v>942920.33</v>
          </cell>
          <cell r="AJ584">
            <v>0</v>
          </cell>
          <cell r="AK584">
            <v>0</v>
          </cell>
          <cell r="AL584">
            <v>4.43</v>
          </cell>
          <cell r="AM584">
            <v>313834.49</v>
          </cell>
          <cell r="AO584">
            <v>182.94</v>
          </cell>
          <cell r="AP584">
            <v>61.03</v>
          </cell>
          <cell r="AQ584">
            <v>18.88</v>
          </cell>
          <cell r="AR584">
            <v>303030.12</v>
          </cell>
          <cell r="AT584">
            <v>0</v>
          </cell>
          <cell r="AU584">
            <v>0</v>
          </cell>
          <cell r="AV584">
            <v>10.64</v>
          </cell>
          <cell r="AW584">
            <v>823812.64</v>
          </cell>
          <cell r="AY584">
            <v>0</v>
          </cell>
          <cell r="AZ584">
            <v>0</v>
          </cell>
          <cell r="BA584">
            <v>3.54</v>
          </cell>
          <cell r="BB584">
            <v>206144.82</v>
          </cell>
          <cell r="BD584">
            <v>0</v>
          </cell>
          <cell r="BE584">
            <v>0</v>
          </cell>
          <cell r="BF584">
            <v>13.31</v>
          </cell>
          <cell r="BG584">
            <v>341068.75</v>
          </cell>
          <cell r="BI584">
            <v>0</v>
          </cell>
          <cell r="BJ584">
            <v>0</v>
          </cell>
          <cell r="BK584">
            <v>4.43</v>
          </cell>
          <cell r="BL584">
            <v>305377.62</v>
          </cell>
          <cell r="BN584">
            <v>0</v>
          </cell>
          <cell r="BO584">
            <v>0</v>
          </cell>
          <cell r="BP584">
            <v>8.8699999999999992</v>
          </cell>
          <cell r="BQ584">
            <v>227293.75</v>
          </cell>
          <cell r="BS584">
            <v>0</v>
          </cell>
          <cell r="BT584">
            <v>0</v>
          </cell>
          <cell r="BU584">
            <v>4.43</v>
          </cell>
          <cell r="BV584">
            <v>472570.25</v>
          </cell>
          <cell r="BX584">
            <v>0</v>
          </cell>
          <cell r="BY584">
            <v>0</v>
          </cell>
          <cell r="BZ584">
            <v>4.43</v>
          </cell>
          <cell r="CA584">
            <v>409394.02</v>
          </cell>
          <cell r="CC584">
            <v>0</v>
          </cell>
          <cell r="CD584">
            <v>0</v>
          </cell>
          <cell r="CE584">
            <v>13.31</v>
          </cell>
          <cell r="CF584">
            <v>409282.5</v>
          </cell>
          <cell r="CH584">
            <v>16207394.629999999</v>
          </cell>
          <cell r="CJ584">
            <v>15904364.51</v>
          </cell>
        </row>
        <row r="585">
          <cell r="A585" t="str">
            <v>3404912701600</v>
          </cell>
          <cell r="B585" t="str">
            <v>GRAYSLAKE COMM HIGH SCH DIST 127</v>
          </cell>
          <cell r="C585" t="str">
            <v>LAKE</v>
          </cell>
          <cell r="D585" t="str">
            <v>High School</v>
          </cell>
          <cell r="E585">
            <v>2946.32</v>
          </cell>
          <cell r="G585">
            <v>0</v>
          </cell>
          <cell r="H585">
            <v>0</v>
          </cell>
          <cell r="I585">
            <v>2946.3199999999997</v>
          </cell>
          <cell r="K585">
            <v>0</v>
          </cell>
          <cell r="L585">
            <v>0</v>
          </cell>
          <cell r="M585">
            <v>0</v>
          </cell>
          <cell r="N585">
            <v>2946.3199999999997</v>
          </cell>
          <cell r="P585">
            <v>0</v>
          </cell>
          <cell r="Q585">
            <v>0</v>
          </cell>
          <cell r="R585">
            <v>0</v>
          </cell>
          <cell r="S585">
            <v>0</v>
          </cell>
          <cell r="T585">
            <v>586</v>
          </cell>
          <cell r="U585">
            <v>2360.3199999999997</v>
          </cell>
          <cell r="W585">
            <v>0</v>
          </cell>
          <cell r="X585">
            <v>0</v>
          </cell>
          <cell r="Y585">
            <v>123.71</v>
          </cell>
          <cell r="Z585">
            <v>8763987.5299999993</v>
          </cell>
          <cell r="AB585">
            <v>41.23</v>
          </cell>
          <cell r="AC585">
            <v>2921037.04</v>
          </cell>
          <cell r="AE585">
            <v>0</v>
          </cell>
          <cell r="AF585">
            <v>0</v>
          </cell>
          <cell r="AG585">
            <v>14.73</v>
          </cell>
          <cell r="AH585">
            <v>1043517.39</v>
          </cell>
          <cell r="AJ585">
            <v>0</v>
          </cell>
          <cell r="AK585">
            <v>0</v>
          </cell>
          <cell r="AL585">
            <v>4.91</v>
          </cell>
          <cell r="AM585">
            <v>347839.13</v>
          </cell>
          <cell r="AO585">
            <v>188.49999999999997</v>
          </cell>
          <cell r="AP585">
            <v>38.239999999999995</v>
          </cell>
          <cell r="AQ585">
            <v>20.89</v>
          </cell>
          <cell r="AR585">
            <v>283220.56</v>
          </cell>
          <cell r="AT585">
            <v>0</v>
          </cell>
          <cell r="AU585">
            <v>0</v>
          </cell>
          <cell r="AV585">
            <v>11.78</v>
          </cell>
          <cell r="AW585">
            <v>912078.28</v>
          </cell>
          <cell r="AY585">
            <v>0</v>
          </cell>
          <cell r="AZ585">
            <v>0</v>
          </cell>
          <cell r="BA585">
            <v>3.92</v>
          </cell>
          <cell r="BB585">
            <v>228273.36</v>
          </cell>
          <cell r="BD585">
            <v>0</v>
          </cell>
          <cell r="BE585">
            <v>0</v>
          </cell>
          <cell r="BF585">
            <v>14.73</v>
          </cell>
          <cell r="BG585">
            <v>377456.25</v>
          </cell>
          <cell r="BI585">
            <v>0</v>
          </cell>
          <cell r="BJ585">
            <v>0</v>
          </cell>
          <cell r="BK585">
            <v>4.91</v>
          </cell>
          <cell r="BL585">
            <v>338465.94</v>
          </cell>
          <cell r="BN585">
            <v>0</v>
          </cell>
          <cell r="BO585">
            <v>0</v>
          </cell>
          <cell r="BP585">
            <v>9.82</v>
          </cell>
          <cell r="BQ585">
            <v>251637.5</v>
          </cell>
          <cell r="BS585">
            <v>0</v>
          </cell>
          <cell r="BT585">
            <v>0</v>
          </cell>
          <cell r="BU585">
            <v>4.91</v>
          </cell>
          <cell r="BV585">
            <v>523774.25</v>
          </cell>
          <cell r="BX585">
            <v>0</v>
          </cell>
          <cell r="BY585">
            <v>0</v>
          </cell>
          <cell r="BZ585">
            <v>4.91</v>
          </cell>
          <cell r="CA585">
            <v>453752.74</v>
          </cell>
          <cell r="CC585">
            <v>0</v>
          </cell>
          <cell r="CD585">
            <v>0</v>
          </cell>
          <cell r="CE585">
            <v>14.73</v>
          </cell>
          <cell r="CF585">
            <v>452947.5</v>
          </cell>
          <cell r="CH585">
            <v>16897987.469999999</v>
          </cell>
          <cell r="CJ585">
            <v>16614766.909999998</v>
          </cell>
        </row>
        <row r="586">
          <cell r="A586" t="str">
            <v>3404912801600</v>
          </cell>
          <cell r="B586" t="str">
            <v>LIBERTYVILLE COMM H SCH DIST 128</v>
          </cell>
          <cell r="C586" t="str">
            <v>LAKE</v>
          </cell>
          <cell r="D586" t="str">
            <v>High School</v>
          </cell>
          <cell r="E586">
            <v>3380.5</v>
          </cell>
          <cell r="G586">
            <v>0</v>
          </cell>
          <cell r="H586">
            <v>0</v>
          </cell>
          <cell r="I586">
            <v>3380.5</v>
          </cell>
          <cell r="K586">
            <v>0</v>
          </cell>
          <cell r="L586">
            <v>0</v>
          </cell>
          <cell r="M586">
            <v>0</v>
          </cell>
          <cell r="N586">
            <v>3380.5</v>
          </cell>
          <cell r="P586">
            <v>0</v>
          </cell>
          <cell r="Q586">
            <v>0</v>
          </cell>
          <cell r="R586">
            <v>0</v>
          </cell>
          <cell r="S586">
            <v>0</v>
          </cell>
          <cell r="T586">
            <v>364</v>
          </cell>
          <cell r="U586">
            <v>3016.5</v>
          </cell>
          <cell r="W586">
            <v>0</v>
          </cell>
          <cell r="X586">
            <v>0</v>
          </cell>
          <cell r="Y586">
            <v>138.86000000000001</v>
          </cell>
          <cell r="Z586">
            <v>9837258.9800000004</v>
          </cell>
          <cell r="AB586">
            <v>46.28</v>
          </cell>
          <cell r="AC586">
            <v>3278758.41</v>
          </cell>
          <cell r="AE586">
            <v>0</v>
          </cell>
          <cell r="AF586">
            <v>0</v>
          </cell>
          <cell r="AG586">
            <v>16.899999999999999</v>
          </cell>
          <cell r="AH586">
            <v>1197246.7</v>
          </cell>
          <cell r="AJ586">
            <v>0</v>
          </cell>
          <cell r="AK586">
            <v>0</v>
          </cell>
          <cell r="AL586">
            <v>5.63</v>
          </cell>
          <cell r="AM586">
            <v>398846.09</v>
          </cell>
          <cell r="AO586">
            <v>212.17000000000002</v>
          </cell>
          <cell r="AP586">
            <v>35.019999999999996</v>
          </cell>
          <cell r="AQ586">
            <v>23.97</v>
          </cell>
          <cell r="AR586">
            <v>309333.88</v>
          </cell>
          <cell r="AT586">
            <v>0</v>
          </cell>
          <cell r="AU586">
            <v>0</v>
          </cell>
          <cell r="AV586">
            <v>13.52</v>
          </cell>
          <cell r="AW586">
            <v>1046799.52</v>
          </cell>
          <cell r="AY586">
            <v>0</v>
          </cell>
          <cell r="AZ586">
            <v>0</v>
          </cell>
          <cell r="BA586">
            <v>4.5</v>
          </cell>
          <cell r="BB586">
            <v>262048.5</v>
          </cell>
          <cell r="BD586">
            <v>0</v>
          </cell>
          <cell r="BE586">
            <v>0</v>
          </cell>
          <cell r="BF586">
            <v>16.899999999999999</v>
          </cell>
          <cell r="BG586">
            <v>433062.5</v>
          </cell>
          <cell r="BI586">
            <v>0</v>
          </cell>
          <cell r="BJ586">
            <v>0</v>
          </cell>
          <cell r="BK586">
            <v>5.63</v>
          </cell>
          <cell r="BL586">
            <v>388098.42</v>
          </cell>
          <cell r="BN586">
            <v>0</v>
          </cell>
          <cell r="BO586">
            <v>0</v>
          </cell>
          <cell r="BP586">
            <v>11.26</v>
          </cell>
          <cell r="BQ586">
            <v>288537.5</v>
          </cell>
          <cell r="BS586">
            <v>0</v>
          </cell>
          <cell r="BT586">
            <v>0</v>
          </cell>
          <cell r="BU586">
            <v>5.63</v>
          </cell>
          <cell r="BV586">
            <v>600580.25</v>
          </cell>
          <cell r="BX586">
            <v>0</v>
          </cell>
          <cell r="BY586">
            <v>0</v>
          </cell>
          <cell r="BZ586">
            <v>5.63</v>
          </cell>
          <cell r="CA586">
            <v>520290.82</v>
          </cell>
          <cell r="CC586">
            <v>0</v>
          </cell>
          <cell r="CD586">
            <v>0</v>
          </cell>
          <cell r="CE586">
            <v>16.899999999999999</v>
          </cell>
          <cell r="CF586">
            <v>519675</v>
          </cell>
          <cell r="CH586">
            <v>19080536.57</v>
          </cell>
          <cell r="CJ586">
            <v>18771202.690000001</v>
          </cell>
        </row>
        <row r="587">
          <cell r="A587" t="str">
            <v>3404918702600</v>
          </cell>
          <cell r="B587" t="str">
            <v>NORTH CHICAGO SCHOOL DIST 187</v>
          </cell>
          <cell r="C587" t="str">
            <v>LAKE</v>
          </cell>
          <cell r="D587" t="str">
            <v>Unit</v>
          </cell>
          <cell r="E587">
            <v>3368.11</v>
          </cell>
          <cell r="G587">
            <v>1191.49</v>
          </cell>
          <cell r="H587">
            <v>1339.14</v>
          </cell>
          <cell r="I587">
            <v>2160.29</v>
          </cell>
          <cell r="K587">
            <v>1784.31</v>
          </cell>
          <cell r="L587">
            <v>1767.98</v>
          </cell>
          <cell r="M587">
            <v>762.65</v>
          </cell>
          <cell r="N587">
            <v>821.15</v>
          </cell>
          <cell r="P587">
            <v>984.08532531968092</v>
          </cell>
          <cell r="Q587">
            <v>207.40467468031909</v>
          </cell>
          <cell r="R587">
            <v>1106.0336406924084</v>
          </cell>
          <cell r="S587">
            <v>233.10635930759167</v>
          </cell>
          <cell r="T587">
            <v>678.21103398791092</v>
          </cell>
          <cell r="U587">
            <v>142.93896601208905</v>
          </cell>
          <cell r="W587">
            <v>75.97</v>
          </cell>
          <cell r="X587">
            <v>64.62</v>
          </cell>
          <cell r="Y587">
            <v>39.619999999999997</v>
          </cell>
          <cell r="Z587">
            <v>11524363.789999999</v>
          </cell>
          <cell r="AB587">
            <v>41.32</v>
          </cell>
          <cell r="AC587">
            <v>2679019.15</v>
          </cell>
          <cell r="AE587">
            <v>8.92</v>
          </cell>
          <cell r="AF587">
            <v>3.81</v>
          </cell>
          <cell r="AG587">
            <v>4.0999999999999996</v>
          </cell>
          <cell r="AH587">
            <v>1079805.4099999999</v>
          </cell>
          <cell r="AJ587">
            <v>3.96</v>
          </cell>
          <cell r="AK587">
            <v>1.69</v>
          </cell>
          <cell r="AL587">
            <v>1.36</v>
          </cell>
          <cell r="AM587">
            <v>446686.03</v>
          </cell>
          <cell r="AO587">
            <v>249.84</v>
          </cell>
          <cell r="AP587">
            <v>124.97</v>
          </cell>
          <cell r="AQ587">
            <v>23.88</v>
          </cell>
          <cell r="AR587">
            <v>463104.13</v>
          </cell>
          <cell r="AT587">
            <v>3.96</v>
          </cell>
          <cell r="AU587">
            <v>3.05</v>
          </cell>
          <cell r="AV587">
            <v>3.28</v>
          </cell>
          <cell r="AW587">
            <v>725491.94</v>
          </cell>
          <cell r="AY587">
            <v>2.37</v>
          </cell>
          <cell r="AZ587">
            <v>1.01</v>
          </cell>
          <cell r="BA587">
            <v>1.0900000000000001</v>
          </cell>
          <cell r="BB587">
            <v>260301.51</v>
          </cell>
          <cell r="BD587">
            <v>7.93</v>
          </cell>
          <cell r="BE587">
            <v>3.38</v>
          </cell>
          <cell r="BF587">
            <v>4.0999999999999996</v>
          </cell>
          <cell r="BG587">
            <v>394881.25</v>
          </cell>
          <cell r="BI587">
            <v>3.96</v>
          </cell>
          <cell r="BJ587">
            <v>1.69</v>
          </cell>
          <cell r="BK587">
            <v>1.36</v>
          </cell>
          <cell r="BL587">
            <v>483227.34</v>
          </cell>
          <cell r="BN587">
            <v>5.94</v>
          </cell>
          <cell r="BO587">
            <v>2.54</v>
          </cell>
          <cell r="BP587">
            <v>2.73</v>
          </cell>
          <cell r="BQ587">
            <v>287256.25</v>
          </cell>
          <cell r="BS587">
            <v>3.96</v>
          </cell>
          <cell r="BT587">
            <v>1.69</v>
          </cell>
          <cell r="BU587">
            <v>1.36</v>
          </cell>
          <cell r="BV587">
            <v>747791.75</v>
          </cell>
          <cell r="BX587">
            <v>3.96</v>
          </cell>
          <cell r="BY587">
            <v>1.69</v>
          </cell>
          <cell r="BZ587">
            <v>1.36</v>
          </cell>
          <cell r="CA587">
            <v>647822.14</v>
          </cell>
          <cell r="CC587">
            <v>7.93</v>
          </cell>
          <cell r="CD587">
            <v>3.38</v>
          </cell>
          <cell r="CE587">
            <v>4.0999999999999996</v>
          </cell>
          <cell r="CF587">
            <v>473857.5</v>
          </cell>
          <cell r="CH587">
            <v>20213608.190000001</v>
          </cell>
          <cell r="CJ587">
            <v>19750504.060000002</v>
          </cell>
        </row>
        <row r="588">
          <cell r="A588" t="str">
            <v>3404922002600</v>
          </cell>
          <cell r="B588" t="str">
            <v>BARRINGTON C U SCHOOL DIST 220</v>
          </cell>
          <cell r="C588" t="str">
            <v>LAKE</v>
          </cell>
          <cell r="D588" t="str">
            <v>Unit</v>
          </cell>
          <cell r="E588">
            <v>8432.2000000000007</v>
          </cell>
          <cell r="G588">
            <v>2000.98</v>
          </cell>
          <cell r="H588">
            <v>3333.6499999999996</v>
          </cell>
          <cell r="I588">
            <v>6356.6399999999994</v>
          </cell>
          <cell r="K588">
            <v>3306.72</v>
          </cell>
          <cell r="L588">
            <v>3232.14</v>
          </cell>
          <cell r="M588">
            <v>2102.4899999999998</v>
          </cell>
          <cell r="N588">
            <v>3022.99</v>
          </cell>
          <cell r="P588">
            <v>307.17564809120302</v>
          </cell>
          <cell r="Q588">
            <v>1693.8043519087969</v>
          </cell>
          <cell r="R588">
            <v>511.75728855822587</v>
          </cell>
          <cell r="S588">
            <v>2821.8927114417738</v>
          </cell>
          <cell r="T588">
            <v>464.06706335057106</v>
          </cell>
          <cell r="U588">
            <v>2558.9229366494287</v>
          </cell>
          <cell r="W588">
            <v>105.16</v>
          </cell>
          <cell r="X588">
            <v>138.46</v>
          </cell>
          <cell r="Y588">
            <v>125.56</v>
          </cell>
          <cell r="Z588">
            <v>24001192.420000002</v>
          </cell>
          <cell r="AB588">
            <v>90.57</v>
          </cell>
          <cell r="AC588">
            <v>5985948.25</v>
          </cell>
          <cell r="AE588">
            <v>16.53</v>
          </cell>
          <cell r="AF588">
            <v>10.51</v>
          </cell>
          <cell r="AG588">
            <v>15.11</v>
          </cell>
          <cell r="AH588">
            <v>2747107.01</v>
          </cell>
          <cell r="AJ588">
            <v>7.34</v>
          </cell>
          <cell r="AK588">
            <v>4.67</v>
          </cell>
          <cell r="AL588">
            <v>5.03</v>
          </cell>
          <cell r="AM588">
            <v>1101044.3600000001</v>
          </cell>
          <cell r="AO588">
            <v>530.16999999999985</v>
          </cell>
          <cell r="AP588">
            <v>114.82999999999998</v>
          </cell>
          <cell r="AQ588">
            <v>59.8</v>
          </cell>
          <cell r="AR588">
            <v>805846.9</v>
          </cell>
          <cell r="AT588">
            <v>7.34</v>
          </cell>
          <cell r="AU588">
            <v>8.4</v>
          </cell>
          <cell r="AV588">
            <v>12.09</v>
          </cell>
          <cell r="AW588">
            <v>1994847.18</v>
          </cell>
          <cell r="AY588">
            <v>4.4000000000000004</v>
          </cell>
          <cell r="AZ588">
            <v>2.8</v>
          </cell>
          <cell r="BA588">
            <v>4.03</v>
          </cell>
          <cell r="BB588">
            <v>653956.59</v>
          </cell>
          <cell r="BD588">
            <v>14.69</v>
          </cell>
          <cell r="BE588">
            <v>9.34</v>
          </cell>
          <cell r="BF588">
            <v>15.11</v>
          </cell>
          <cell r="BG588">
            <v>1002962.5</v>
          </cell>
          <cell r="BI588">
            <v>7.34</v>
          </cell>
          <cell r="BJ588">
            <v>4.67</v>
          </cell>
          <cell r="BK588">
            <v>5.03</v>
          </cell>
          <cell r="BL588">
            <v>1174635.3600000001</v>
          </cell>
          <cell r="BN588">
            <v>11.02</v>
          </cell>
          <cell r="BO588">
            <v>7</v>
          </cell>
          <cell r="BP588">
            <v>10.07</v>
          </cell>
          <cell r="BQ588">
            <v>719806.25</v>
          </cell>
          <cell r="BS588">
            <v>7.34</v>
          </cell>
          <cell r="BT588">
            <v>4.67</v>
          </cell>
          <cell r="BU588">
            <v>5.03</v>
          </cell>
          <cell r="BV588">
            <v>1817742</v>
          </cell>
          <cell r="BX588">
            <v>7.34</v>
          </cell>
          <cell r="BY588">
            <v>4.67</v>
          </cell>
          <cell r="BZ588">
            <v>5.03</v>
          </cell>
          <cell r="CA588">
            <v>1574734.56</v>
          </cell>
          <cell r="CC588">
            <v>14.69</v>
          </cell>
          <cell r="CD588">
            <v>9.34</v>
          </cell>
          <cell r="CE588">
            <v>15.11</v>
          </cell>
          <cell r="CF588">
            <v>1203555</v>
          </cell>
          <cell r="CH588">
            <v>44783378.380000003</v>
          </cell>
          <cell r="CJ588">
            <v>43977531.480000004</v>
          </cell>
        </row>
        <row r="589">
          <cell r="A589" t="str">
            <v>3505000102600</v>
          </cell>
          <cell r="B589" t="str">
            <v>LELAND COMM UNIT SCH DIST 1</v>
          </cell>
          <cell r="C589" t="str">
            <v>LASALLE</v>
          </cell>
          <cell r="D589" t="str">
            <v>Unit</v>
          </cell>
          <cell r="E589">
            <v>264</v>
          </cell>
          <cell r="G589">
            <v>86</v>
          </cell>
          <cell r="H589">
            <v>90</v>
          </cell>
          <cell r="I589">
            <v>175.5</v>
          </cell>
          <cell r="K589">
            <v>132.5</v>
          </cell>
          <cell r="L589">
            <v>130</v>
          </cell>
          <cell r="M589">
            <v>46</v>
          </cell>
          <cell r="N589">
            <v>85.5</v>
          </cell>
          <cell r="P589">
            <v>29.04925430210325</v>
          </cell>
          <cell r="Q589">
            <v>56.95074569789675</v>
          </cell>
          <cell r="R589">
            <v>30.400382409177819</v>
          </cell>
          <cell r="S589">
            <v>59.599617590822177</v>
          </cell>
          <cell r="T589">
            <v>28.880363288718929</v>
          </cell>
          <cell r="U589">
            <v>56.619636711281075</v>
          </cell>
          <cell r="W589">
            <v>4.78</v>
          </cell>
          <cell r="X589">
            <v>3.9</v>
          </cell>
          <cell r="Y589">
            <v>3.7</v>
          </cell>
          <cell r="Z589">
            <v>800339.86</v>
          </cell>
          <cell r="AB589">
            <v>2.96</v>
          </cell>
          <cell r="AC589">
            <v>195008.44</v>
          </cell>
          <cell r="AE589">
            <v>0.66</v>
          </cell>
          <cell r="AF589">
            <v>0.23</v>
          </cell>
          <cell r="AG589">
            <v>0.42</v>
          </cell>
          <cell r="AH589">
            <v>84940.29</v>
          </cell>
          <cell r="AJ589">
            <v>0.28999999999999998</v>
          </cell>
          <cell r="AK589">
            <v>0.1</v>
          </cell>
          <cell r="AL589">
            <v>0.14000000000000001</v>
          </cell>
          <cell r="AM589">
            <v>34100.75</v>
          </cell>
          <cell r="AO589">
            <v>17.520000000000003</v>
          </cell>
          <cell r="AP589">
            <v>4.25</v>
          </cell>
          <cell r="AQ589">
            <v>1.87</v>
          </cell>
          <cell r="AR589">
            <v>27128.27</v>
          </cell>
          <cell r="AT589">
            <v>0.28999999999999998</v>
          </cell>
          <cell r="AU589">
            <v>0.18</v>
          </cell>
          <cell r="AV589">
            <v>0.34</v>
          </cell>
          <cell r="AW589">
            <v>57939.86</v>
          </cell>
          <cell r="AY589">
            <v>0.17</v>
          </cell>
          <cell r="AZ589">
            <v>0.06</v>
          </cell>
          <cell r="BA589">
            <v>0.11</v>
          </cell>
          <cell r="BB589">
            <v>19799.22</v>
          </cell>
          <cell r="BD589">
            <v>0.57999999999999996</v>
          </cell>
          <cell r="BE589">
            <v>0.2</v>
          </cell>
          <cell r="BF589">
            <v>0.42</v>
          </cell>
          <cell r="BG589">
            <v>30750</v>
          </cell>
          <cell r="BI589">
            <v>0.28999999999999998</v>
          </cell>
          <cell r="BJ589">
            <v>0.1</v>
          </cell>
          <cell r="BK589">
            <v>0.14000000000000001</v>
          </cell>
          <cell r="BL589">
            <v>36535.019999999997</v>
          </cell>
          <cell r="BN589">
            <v>0.44</v>
          </cell>
          <cell r="BO589">
            <v>0.15</v>
          </cell>
          <cell r="BP589">
            <v>0.28000000000000003</v>
          </cell>
          <cell r="BQ589">
            <v>22293.75</v>
          </cell>
          <cell r="BS589">
            <v>0.28999999999999998</v>
          </cell>
          <cell r="BT589">
            <v>0.1</v>
          </cell>
          <cell r="BU589">
            <v>0.14000000000000001</v>
          </cell>
          <cell r="BV589">
            <v>56537.75</v>
          </cell>
          <cell r="BX589">
            <v>0.28999999999999998</v>
          </cell>
          <cell r="BY589">
            <v>0.1</v>
          </cell>
          <cell r="BZ589">
            <v>0.14000000000000001</v>
          </cell>
          <cell r="CA589">
            <v>48979.42</v>
          </cell>
          <cell r="CC589">
            <v>0.57999999999999996</v>
          </cell>
          <cell r="CD589">
            <v>0.2</v>
          </cell>
          <cell r="CE589">
            <v>0.42</v>
          </cell>
          <cell r="CF589">
            <v>36900</v>
          </cell>
          <cell r="CH589">
            <v>1451252.6300000001</v>
          </cell>
          <cell r="CJ589">
            <v>1424124.36</v>
          </cell>
        </row>
        <row r="590">
          <cell r="A590" t="str">
            <v>3505000202600</v>
          </cell>
          <cell r="B590" t="str">
            <v>COMMUNITY UNIT SCH DIST 2</v>
          </cell>
          <cell r="C590" t="str">
            <v>LASALLE</v>
          </cell>
          <cell r="D590" t="str">
            <v>Unit</v>
          </cell>
          <cell r="E590">
            <v>662.7</v>
          </cell>
          <cell r="G590">
            <v>180.65</v>
          </cell>
          <cell r="H590">
            <v>250.65</v>
          </cell>
          <cell r="I590">
            <v>479.2999999999999</v>
          </cell>
          <cell r="K590">
            <v>274.56</v>
          </cell>
          <cell r="L590">
            <v>271.81</v>
          </cell>
          <cell r="M590">
            <v>159.49</v>
          </cell>
          <cell r="N590">
            <v>228.64999999999998</v>
          </cell>
          <cell r="P590">
            <v>67.064550344723088</v>
          </cell>
          <cell r="Q590">
            <v>113.58544965527692</v>
          </cell>
          <cell r="R590">
            <v>93.051367527843027</v>
          </cell>
          <cell r="S590">
            <v>157.59863247215696</v>
          </cell>
          <cell r="T590">
            <v>84.884082127433899</v>
          </cell>
          <cell r="U590">
            <v>143.76591787256609</v>
          </cell>
          <cell r="W590">
            <v>10.15</v>
          </cell>
          <cell r="X590">
            <v>10.95</v>
          </cell>
          <cell r="Y590">
            <v>9.99</v>
          </cell>
          <cell r="Z590">
            <v>2016069.27</v>
          </cell>
          <cell r="AB590">
            <v>7.54</v>
          </cell>
          <cell r="AC590">
            <v>497553.13</v>
          </cell>
          <cell r="AE590">
            <v>1.37</v>
          </cell>
          <cell r="AF590">
            <v>0.79</v>
          </cell>
          <cell r="AG590">
            <v>1.1399999999999999</v>
          </cell>
          <cell r="AH590">
            <v>214696.14</v>
          </cell>
          <cell r="AJ590">
            <v>0.61</v>
          </cell>
          <cell r="AK590">
            <v>0.35</v>
          </cell>
          <cell r="AL590">
            <v>0.38</v>
          </cell>
          <cell r="AM590">
            <v>86447.06</v>
          </cell>
          <cell r="AO590">
            <v>44.14</v>
          </cell>
          <cell r="AP590">
            <v>10.74</v>
          </cell>
          <cell r="AQ590">
            <v>4.7</v>
          </cell>
          <cell r="AR590">
            <v>68380.960000000006</v>
          </cell>
          <cell r="AT590">
            <v>0.61</v>
          </cell>
          <cell r="AU590">
            <v>0.63</v>
          </cell>
          <cell r="AV590">
            <v>0.91</v>
          </cell>
          <cell r="AW590">
            <v>153867.5</v>
          </cell>
          <cell r="AY590">
            <v>0.36</v>
          </cell>
          <cell r="AZ590">
            <v>0.21</v>
          </cell>
          <cell r="BA590">
            <v>0.3</v>
          </cell>
          <cell r="BB590">
            <v>50662.71</v>
          </cell>
          <cell r="BD590">
            <v>1.22</v>
          </cell>
          <cell r="BE590">
            <v>0.7</v>
          </cell>
          <cell r="BF590">
            <v>1.1399999999999999</v>
          </cell>
          <cell r="BG590">
            <v>78412.5</v>
          </cell>
          <cell r="BI590">
            <v>0.61</v>
          </cell>
          <cell r="BJ590">
            <v>0.35</v>
          </cell>
          <cell r="BK590">
            <v>0.38</v>
          </cell>
          <cell r="BL590">
            <v>92371.56</v>
          </cell>
          <cell r="BN590">
            <v>0.91</v>
          </cell>
          <cell r="BO590">
            <v>0.53</v>
          </cell>
          <cell r="BP590">
            <v>0.76</v>
          </cell>
          <cell r="BQ590">
            <v>56375</v>
          </cell>
          <cell r="BS590">
            <v>0.61</v>
          </cell>
          <cell r="BT590">
            <v>0.35</v>
          </cell>
          <cell r="BU590">
            <v>0.38</v>
          </cell>
          <cell r="BV590">
            <v>142944.5</v>
          </cell>
          <cell r="BX590">
            <v>0.61</v>
          </cell>
          <cell r="BY590">
            <v>0.35</v>
          </cell>
          <cell r="BZ590">
            <v>0.38</v>
          </cell>
          <cell r="CA590">
            <v>123834.76</v>
          </cell>
          <cell r="CC590">
            <v>1.22</v>
          </cell>
          <cell r="CD590">
            <v>0.7</v>
          </cell>
          <cell r="CE590">
            <v>1.1399999999999999</v>
          </cell>
          <cell r="CF590">
            <v>94095</v>
          </cell>
          <cell r="CH590">
            <v>3675710.09</v>
          </cell>
          <cell r="CJ590">
            <v>3607329.13</v>
          </cell>
        </row>
        <row r="591">
          <cell r="A591" t="str">
            <v>3505000902600</v>
          </cell>
          <cell r="B591" t="str">
            <v>EARLVILLE COMM UNIT SCH DIST 9</v>
          </cell>
          <cell r="C591" t="str">
            <v>LASALLE</v>
          </cell>
          <cell r="D591" t="str">
            <v>Unit</v>
          </cell>
          <cell r="E591">
            <v>422.13</v>
          </cell>
          <cell r="G591">
            <v>121.32</v>
          </cell>
          <cell r="H591">
            <v>160.49</v>
          </cell>
          <cell r="I591">
            <v>297.81</v>
          </cell>
          <cell r="K591">
            <v>185.82</v>
          </cell>
          <cell r="L591">
            <v>182.82</v>
          </cell>
          <cell r="M591">
            <v>98.99</v>
          </cell>
          <cell r="N591">
            <v>137.32</v>
          </cell>
          <cell r="P591">
            <v>59.434150740820272</v>
          </cell>
          <cell r="Q591">
            <v>61.885849259179722</v>
          </cell>
          <cell r="R591">
            <v>78.623366735857616</v>
          </cell>
          <cell r="S591">
            <v>81.866633264142394</v>
          </cell>
          <cell r="T591">
            <v>67.272482523322111</v>
          </cell>
          <cell r="U591">
            <v>70.047517476677882</v>
          </cell>
          <cell r="W591">
            <v>7.05</v>
          </cell>
          <cell r="X591">
            <v>7.2</v>
          </cell>
          <cell r="Y591">
            <v>6.16</v>
          </cell>
          <cell r="Z591">
            <v>1319992.6299999999</v>
          </cell>
          <cell r="AB591">
            <v>4.9000000000000004</v>
          </cell>
          <cell r="AC591">
            <v>322169.69</v>
          </cell>
          <cell r="AE591">
            <v>0.92</v>
          </cell>
          <cell r="AF591">
            <v>0.49</v>
          </cell>
          <cell r="AG591">
            <v>0.68</v>
          </cell>
          <cell r="AH591">
            <v>135603.10999999999</v>
          </cell>
          <cell r="AJ591">
            <v>0.41</v>
          </cell>
          <cell r="AK591">
            <v>0.21</v>
          </cell>
          <cell r="AL591">
            <v>0.22</v>
          </cell>
          <cell r="AM591">
            <v>54029.8</v>
          </cell>
          <cell r="AO591">
            <v>28.79</v>
          </cell>
          <cell r="AP591">
            <v>8.3500000000000014</v>
          </cell>
          <cell r="AQ591">
            <v>2.99</v>
          </cell>
          <cell r="AR591">
            <v>46185.98</v>
          </cell>
          <cell r="AT591">
            <v>0.41</v>
          </cell>
          <cell r="AU591">
            <v>0.39</v>
          </cell>
          <cell r="AV591">
            <v>0.54</v>
          </cell>
          <cell r="AW591">
            <v>95622.84</v>
          </cell>
          <cell r="AY591">
            <v>0.24</v>
          </cell>
          <cell r="AZ591">
            <v>0.13</v>
          </cell>
          <cell r="BA591">
            <v>0.18</v>
          </cell>
          <cell r="BB591">
            <v>32028.15</v>
          </cell>
          <cell r="BD591">
            <v>0.82</v>
          </cell>
          <cell r="BE591">
            <v>0.43</v>
          </cell>
          <cell r="BF591">
            <v>0.68</v>
          </cell>
          <cell r="BG591">
            <v>49456.25</v>
          </cell>
          <cell r="BI591">
            <v>0.41</v>
          </cell>
          <cell r="BJ591">
            <v>0.21</v>
          </cell>
          <cell r="BK591">
            <v>0.22</v>
          </cell>
          <cell r="BL591">
            <v>57904.56</v>
          </cell>
          <cell r="BN591">
            <v>0.61</v>
          </cell>
          <cell r="BO591">
            <v>0.32</v>
          </cell>
          <cell r="BP591">
            <v>0.45</v>
          </cell>
          <cell r="BQ591">
            <v>35362.5</v>
          </cell>
          <cell r="BS591">
            <v>0.41</v>
          </cell>
          <cell r="BT591">
            <v>0.21</v>
          </cell>
          <cell r="BU591">
            <v>0.22</v>
          </cell>
          <cell r="BV591">
            <v>89607</v>
          </cell>
          <cell r="BX591">
            <v>0.41</v>
          </cell>
          <cell r="BY591">
            <v>0.21</v>
          </cell>
          <cell r="BZ591">
            <v>0.22</v>
          </cell>
          <cell r="CA591">
            <v>77627.759999999995</v>
          </cell>
          <cell r="CC591">
            <v>0.82</v>
          </cell>
          <cell r="CD591">
            <v>0.43</v>
          </cell>
          <cell r="CE591">
            <v>0.68</v>
          </cell>
          <cell r="CF591">
            <v>59347.5</v>
          </cell>
          <cell r="CH591">
            <v>2374937.7699999996</v>
          </cell>
          <cell r="CJ591">
            <v>2328751.7899999996</v>
          </cell>
        </row>
        <row r="592">
          <cell r="A592" t="str">
            <v>3505004001700</v>
          </cell>
          <cell r="B592" t="str">
            <v>STREATOR TWP H S DIST 40</v>
          </cell>
          <cell r="C592" t="str">
            <v>LASALLE</v>
          </cell>
          <cell r="D592" t="str">
            <v>High School</v>
          </cell>
          <cell r="E592">
            <v>918.98</v>
          </cell>
          <cell r="G592">
            <v>0</v>
          </cell>
          <cell r="H592">
            <v>0</v>
          </cell>
          <cell r="I592">
            <v>918.9799999999999</v>
          </cell>
          <cell r="K592">
            <v>0</v>
          </cell>
          <cell r="L592">
            <v>0</v>
          </cell>
          <cell r="M592">
            <v>0</v>
          </cell>
          <cell r="N592">
            <v>918.9799999999999</v>
          </cell>
          <cell r="P592">
            <v>0</v>
          </cell>
          <cell r="Q592">
            <v>0</v>
          </cell>
          <cell r="R592">
            <v>0</v>
          </cell>
          <cell r="S592">
            <v>0</v>
          </cell>
          <cell r="T592">
            <v>496.00000000000006</v>
          </cell>
          <cell r="U592">
            <v>422.97999999999985</v>
          </cell>
          <cell r="W592">
            <v>0</v>
          </cell>
          <cell r="X592">
            <v>0</v>
          </cell>
          <cell r="Y592">
            <v>41.71</v>
          </cell>
          <cell r="Z592">
            <v>2954861.53</v>
          </cell>
          <cell r="AB592">
            <v>13.9</v>
          </cell>
          <cell r="AC592">
            <v>984855.34</v>
          </cell>
          <cell r="AE592">
            <v>0</v>
          </cell>
          <cell r="AF592">
            <v>0</v>
          </cell>
          <cell r="AG592">
            <v>4.59</v>
          </cell>
          <cell r="AH592">
            <v>325169.37</v>
          </cell>
          <cell r="AJ592">
            <v>0</v>
          </cell>
          <cell r="AK592">
            <v>0</v>
          </cell>
          <cell r="AL592">
            <v>1.53</v>
          </cell>
          <cell r="AM592">
            <v>108389.79</v>
          </cell>
          <cell r="AO592">
            <v>62.95</v>
          </cell>
          <cell r="AP592">
            <v>19.519999999999996</v>
          </cell>
          <cell r="AQ592">
            <v>6.51</v>
          </cell>
          <cell r="AR592">
            <v>102495.18</v>
          </cell>
          <cell r="AT592">
            <v>0</v>
          </cell>
          <cell r="AU592">
            <v>0</v>
          </cell>
          <cell r="AV592">
            <v>3.67</v>
          </cell>
          <cell r="AW592">
            <v>284153.42</v>
          </cell>
          <cell r="AY592">
            <v>0</v>
          </cell>
          <cell r="AZ592">
            <v>0</v>
          </cell>
          <cell r="BA592">
            <v>1.22</v>
          </cell>
          <cell r="BB592">
            <v>71044.259999999995</v>
          </cell>
          <cell r="BD592">
            <v>0</v>
          </cell>
          <cell r="BE592">
            <v>0</v>
          </cell>
          <cell r="BF592">
            <v>4.59</v>
          </cell>
          <cell r="BG592">
            <v>117618.75</v>
          </cell>
          <cell r="BI592">
            <v>0</v>
          </cell>
          <cell r="BJ592">
            <v>0</v>
          </cell>
          <cell r="BK592">
            <v>1.53</v>
          </cell>
          <cell r="BL592">
            <v>105469.02</v>
          </cell>
          <cell r="BN592">
            <v>0</v>
          </cell>
          <cell r="BO592">
            <v>0</v>
          </cell>
          <cell r="BP592">
            <v>3.06</v>
          </cell>
          <cell r="BQ592">
            <v>78412.5</v>
          </cell>
          <cell r="BS592">
            <v>0</v>
          </cell>
          <cell r="BT592">
            <v>0</v>
          </cell>
          <cell r="BU592">
            <v>1.53</v>
          </cell>
          <cell r="BV592">
            <v>163212.75</v>
          </cell>
          <cell r="BX592">
            <v>0</v>
          </cell>
          <cell r="BY592">
            <v>0</v>
          </cell>
          <cell r="BZ592">
            <v>1.53</v>
          </cell>
          <cell r="CA592">
            <v>141393.42000000001</v>
          </cell>
          <cell r="CC592">
            <v>0</v>
          </cell>
          <cell r="CD592">
            <v>0</v>
          </cell>
          <cell r="CE592">
            <v>4.59</v>
          </cell>
          <cell r="CF592">
            <v>141142.5</v>
          </cell>
          <cell r="CH592">
            <v>5578217.8299999982</v>
          </cell>
          <cell r="CJ592">
            <v>5475722.6499999985</v>
          </cell>
        </row>
        <row r="593">
          <cell r="A593" t="str">
            <v>3505004400200</v>
          </cell>
          <cell r="B593" t="str">
            <v>STREATOR ELEM SCHOOL DIST 44</v>
          </cell>
          <cell r="C593" t="str">
            <v>LASALLE</v>
          </cell>
          <cell r="D593" t="str">
            <v>Elementary</v>
          </cell>
          <cell r="E593">
            <v>1586.39</v>
          </cell>
          <cell r="G593">
            <v>653.82000000000005</v>
          </cell>
          <cell r="H593">
            <v>909.82</v>
          </cell>
          <cell r="I593">
            <v>909.82</v>
          </cell>
          <cell r="K593">
            <v>1030.9000000000001</v>
          </cell>
          <cell r="L593">
            <v>1008.1500000000001</v>
          </cell>
          <cell r="M593">
            <v>555.49</v>
          </cell>
          <cell r="N593">
            <v>0</v>
          </cell>
          <cell r="P593">
            <v>440.43911680437952</v>
          </cell>
          <cell r="Q593">
            <v>213.38088319562053</v>
          </cell>
          <cell r="R593">
            <v>612.89088319562052</v>
          </cell>
          <cell r="S593">
            <v>296.92911680437953</v>
          </cell>
          <cell r="T593">
            <v>0</v>
          </cell>
          <cell r="U593">
            <v>0</v>
          </cell>
          <cell r="W593">
            <v>40.03</v>
          </cell>
          <cell r="X593">
            <v>42.52</v>
          </cell>
          <cell r="Y593">
            <v>0</v>
          </cell>
          <cell r="Z593">
            <v>5118677.8499999996</v>
          </cell>
          <cell r="AB593">
            <v>16.510000000000002</v>
          </cell>
          <cell r="AC593">
            <v>1023735.57</v>
          </cell>
          <cell r="AE593">
            <v>5.15</v>
          </cell>
          <cell r="AF593">
            <v>2.77</v>
          </cell>
          <cell r="AG593">
            <v>0</v>
          </cell>
          <cell r="AH593">
            <v>491095.44</v>
          </cell>
          <cell r="AJ593">
            <v>2.29</v>
          </cell>
          <cell r="AK593">
            <v>1.23</v>
          </cell>
          <cell r="AL593">
            <v>0</v>
          </cell>
          <cell r="AM593">
            <v>218264.64</v>
          </cell>
          <cell r="AO593">
            <v>112.61000000000003</v>
          </cell>
          <cell r="AP593">
            <v>42.319999999999993</v>
          </cell>
          <cell r="AQ593">
            <v>11.25</v>
          </cell>
          <cell r="AR593">
            <v>192083.36</v>
          </cell>
          <cell r="AT593">
            <v>2.29</v>
          </cell>
          <cell r="AU593">
            <v>2.2200000000000002</v>
          </cell>
          <cell r="AV593">
            <v>0</v>
          </cell>
          <cell r="AW593">
            <v>303369.65999999997</v>
          </cell>
          <cell r="AY593">
            <v>1.37</v>
          </cell>
          <cell r="AZ593">
            <v>0.74</v>
          </cell>
          <cell r="BA593">
            <v>0</v>
          </cell>
          <cell r="BB593">
            <v>122871.63</v>
          </cell>
          <cell r="BD593">
            <v>4.58</v>
          </cell>
          <cell r="BE593">
            <v>2.46</v>
          </cell>
          <cell r="BF593">
            <v>0</v>
          </cell>
          <cell r="BG593">
            <v>180400</v>
          </cell>
          <cell r="BI593">
            <v>2.29</v>
          </cell>
          <cell r="BJ593">
            <v>1.23</v>
          </cell>
          <cell r="BK593">
            <v>0</v>
          </cell>
          <cell r="BL593">
            <v>242647.67999999999</v>
          </cell>
          <cell r="BN593">
            <v>3.43</v>
          </cell>
          <cell r="BO593">
            <v>1.85</v>
          </cell>
          <cell r="BP593">
            <v>0</v>
          </cell>
          <cell r="BQ593">
            <v>135300</v>
          </cell>
          <cell r="BS593">
            <v>2.29</v>
          </cell>
          <cell r="BT593">
            <v>1.23</v>
          </cell>
          <cell r="BU593">
            <v>0</v>
          </cell>
          <cell r="BV593">
            <v>375496</v>
          </cell>
          <cell r="BX593">
            <v>2.29</v>
          </cell>
          <cell r="BY593">
            <v>1.23</v>
          </cell>
          <cell r="BZ593">
            <v>0</v>
          </cell>
          <cell r="CA593">
            <v>325297.28000000003</v>
          </cell>
          <cell r="CC593">
            <v>4.58</v>
          </cell>
          <cell r="CD593">
            <v>2.46</v>
          </cell>
          <cell r="CE593">
            <v>0</v>
          </cell>
          <cell r="CF593">
            <v>216480</v>
          </cell>
          <cell r="CH593">
            <v>8945719.1099999994</v>
          </cell>
          <cell r="CJ593">
            <v>8753635.75</v>
          </cell>
        </row>
        <row r="594">
          <cell r="A594" t="str">
            <v>3505006500400</v>
          </cell>
          <cell r="B594" t="str">
            <v>Allen Otter Creek CCSD 65</v>
          </cell>
          <cell r="C594" t="str">
            <v>LASALLE</v>
          </cell>
          <cell r="D594" t="str">
            <v>Elementary</v>
          </cell>
          <cell r="E594">
            <v>94.3</v>
          </cell>
          <cell r="G594">
            <v>38.65</v>
          </cell>
          <cell r="H594">
            <v>55.32</v>
          </cell>
          <cell r="I594">
            <v>55.32</v>
          </cell>
          <cell r="K594">
            <v>58.980000000000004</v>
          </cell>
          <cell r="L594">
            <v>58.65</v>
          </cell>
          <cell r="M594">
            <v>35.32</v>
          </cell>
          <cell r="N594">
            <v>0</v>
          </cell>
          <cell r="P594">
            <v>14.806853251037564</v>
          </cell>
          <cell r="Q594">
            <v>23.843146748962432</v>
          </cell>
          <cell r="R594">
            <v>21.193146748962434</v>
          </cell>
          <cell r="S594">
            <v>34.126853251037566</v>
          </cell>
          <cell r="T594">
            <v>0</v>
          </cell>
          <cell r="U594">
            <v>0</v>
          </cell>
          <cell r="W594">
            <v>2.17</v>
          </cell>
          <cell r="X594">
            <v>2.42</v>
          </cell>
          <cell r="Y594">
            <v>0</v>
          </cell>
          <cell r="Z594">
            <v>284612.13</v>
          </cell>
          <cell r="AB594">
            <v>0.91</v>
          </cell>
          <cell r="AC594">
            <v>56922.42</v>
          </cell>
          <cell r="AE594">
            <v>0.28999999999999998</v>
          </cell>
          <cell r="AF594">
            <v>0.17</v>
          </cell>
          <cell r="AG594">
            <v>0</v>
          </cell>
          <cell r="AH594">
            <v>28523.22</v>
          </cell>
          <cell r="AJ594">
            <v>0.13</v>
          </cell>
          <cell r="AK594">
            <v>7.0000000000000007E-2</v>
          </cell>
          <cell r="AL594">
            <v>0</v>
          </cell>
          <cell r="AM594">
            <v>12401.4</v>
          </cell>
          <cell r="AO594">
            <v>6.2700000000000005</v>
          </cell>
          <cell r="AP594">
            <v>1.54</v>
          </cell>
          <cell r="AQ594">
            <v>0.66</v>
          </cell>
          <cell r="AR594">
            <v>9727.11</v>
          </cell>
          <cell r="AT594">
            <v>0.13</v>
          </cell>
          <cell r="AU594">
            <v>0.14000000000000001</v>
          </cell>
          <cell r="AV594">
            <v>0</v>
          </cell>
          <cell r="AW594">
            <v>18161.82</v>
          </cell>
          <cell r="AY594">
            <v>7.0000000000000007E-2</v>
          </cell>
          <cell r="AZ594">
            <v>0.04</v>
          </cell>
          <cell r="BA594">
            <v>0</v>
          </cell>
          <cell r="BB594">
            <v>6405.63</v>
          </cell>
          <cell r="BD594">
            <v>0.26</v>
          </cell>
          <cell r="BE594">
            <v>0.15</v>
          </cell>
          <cell r="BF594">
            <v>0</v>
          </cell>
          <cell r="BG594">
            <v>10506.25</v>
          </cell>
          <cell r="BI594">
            <v>0.13</v>
          </cell>
          <cell r="BJ594">
            <v>7.0000000000000007E-2</v>
          </cell>
          <cell r="BK594">
            <v>0</v>
          </cell>
          <cell r="BL594">
            <v>13786.8</v>
          </cell>
          <cell r="BN594">
            <v>0.19</v>
          </cell>
          <cell r="BO594">
            <v>0.11</v>
          </cell>
          <cell r="BP594">
            <v>0</v>
          </cell>
          <cell r="BQ594">
            <v>7687.5</v>
          </cell>
          <cell r="BS594">
            <v>0.13</v>
          </cell>
          <cell r="BT594">
            <v>7.0000000000000007E-2</v>
          </cell>
          <cell r="BU594">
            <v>0</v>
          </cell>
          <cell r="BV594">
            <v>21335</v>
          </cell>
          <cell r="BX594">
            <v>0.13</v>
          </cell>
          <cell r="BY594">
            <v>7.0000000000000007E-2</v>
          </cell>
          <cell r="BZ594">
            <v>0</v>
          </cell>
          <cell r="CA594">
            <v>18482.8</v>
          </cell>
          <cell r="CC594">
            <v>0.26</v>
          </cell>
          <cell r="CD594">
            <v>0.15</v>
          </cell>
          <cell r="CE594">
            <v>0</v>
          </cell>
          <cell r="CF594">
            <v>12607.5</v>
          </cell>
          <cell r="CH594">
            <v>501159.58</v>
          </cell>
          <cell r="CJ594">
            <v>491432.47000000003</v>
          </cell>
        </row>
        <row r="595">
          <cell r="A595" t="str">
            <v>3505007900400</v>
          </cell>
          <cell r="B595" t="str">
            <v>TONICA COMM CONS SCH DIST 79</v>
          </cell>
          <cell r="C595" t="str">
            <v>LASALLE</v>
          </cell>
          <cell r="D595" t="str">
            <v>Elementary</v>
          </cell>
          <cell r="E595">
            <v>186.8</v>
          </cell>
          <cell r="G595">
            <v>68.81</v>
          </cell>
          <cell r="H595">
            <v>115.99</v>
          </cell>
          <cell r="I595">
            <v>115.99</v>
          </cell>
          <cell r="K595">
            <v>115.14</v>
          </cell>
          <cell r="L595">
            <v>113.14</v>
          </cell>
          <cell r="M595">
            <v>71.66</v>
          </cell>
          <cell r="N595">
            <v>0</v>
          </cell>
          <cell r="P595">
            <v>24.202651515151516</v>
          </cell>
          <cell r="Q595">
            <v>44.607348484848487</v>
          </cell>
          <cell r="R595">
            <v>40.797348484848484</v>
          </cell>
          <cell r="S595">
            <v>75.19265151515151</v>
          </cell>
          <cell r="T595">
            <v>0</v>
          </cell>
          <cell r="U595">
            <v>0</v>
          </cell>
          <cell r="W595">
            <v>3.84</v>
          </cell>
          <cell r="X595">
            <v>5.04</v>
          </cell>
          <cell r="Y595">
            <v>0</v>
          </cell>
          <cell r="Z595">
            <v>550622.16</v>
          </cell>
          <cell r="AB595">
            <v>1.77</v>
          </cell>
          <cell r="AC595">
            <v>110124.43</v>
          </cell>
          <cell r="AE595">
            <v>0.56999999999999995</v>
          </cell>
          <cell r="AF595">
            <v>0.35</v>
          </cell>
          <cell r="AG595">
            <v>0</v>
          </cell>
          <cell r="AH595">
            <v>57046.44</v>
          </cell>
          <cell r="AJ595">
            <v>0.25</v>
          </cell>
          <cell r="AK595">
            <v>0.15</v>
          </cell>
          <cell r="AL595">
            <v>0</v>
          </cell>
          <cell r="AM595">
            <v>24802.799999999999</v>
          </cell>
          <cell r="AO595">
            <v>12.209999999999999</v>
          </cell>
          <cell r="AP595">
            <v>2.92</v>
          </cell>
          <cell r="AQ595">
            <v>1.32</v>
          </cell>
          <cell r="AR595">
            <v>18863.650000000001</v>
          </cell>
          <cell r="AT595">
            <v>0.25</v>
          </cell>
          <cell r="AU595">
            <v>0.28000000000000003</v>
          </cell>
          <cell r="AV595">
            <v>0</v>
          </cell>
          <cell r="AW595">
            <v>35650.980000000003</v>
          </cell>
          <cell r="AY595">
            <v>0.15</v>
          </cell>
          <cell r="AZ595">
            <v>0.09</v>
          </cell>
          <cell r="BA595">
            <v>0</v>
          </cell>
          <cell r="BB595">
            <v>13975.92</v>
          </cell>
          <cell r="BD595">
            <v>0.51</v>
          </cell>
          <cell r="BE595">
            <v>0.31</v>
          </cell>
          <cell r="BF595">
            <v>0</v>
          </cell>
          <cell r="BG595">
            <v>21012.5</v>
          </cell>
          <cell r="BI595">
            <v>0.25</v>
          </cell>
          <cell r="BJ595">
            <v>0.15</v>
          </cell>
          <cell r="BK595">
            <v>0</v>
          </cell>
          <cell r="BL595">
            <v>27573.599999999999</v>
          </cell>
          <cell r="BN595">
            <v>0.38</v>
          </cell>
          <cell r="BO595">
            <v>0.23</v>
          </cell>
          <cell r="BP595">
            <v>0</v>
          </cell>
          <cell r="BQ595">
            <v>15631.25</v>
          </cell>
          <cell r="BS595">
            <v>0.25</v>
          </cell>
          <cell r="BT595">
            <v>0.15</v>
          </cell>
          <cell r="BU595">
            <v>0</v>
          </cell>
          <cell r="BV595">
            <v>42670</v>
          </cell>
          <cell r="BX595">
            <v>0.25</v>
          </cell>
          <cell r="BY595">
            <v>0.15</v>
          </cell>
          <cell r="BZ595">
            <v>0</v>
          </cell>
          <cell r="CA595">
            <v>36965.599999999999</v>
          </cell>
          <cell r="CC595">
            <v>0.51</v>
          </cell>
          <cell r="CD595">
            <v>0.31</v>
          </cell>
          <cell r="CE595">
            <v>0</v>
          </cell>
          <cell r="CF595">
            <v>25215</v>
          </cell>
          <cell r="CH595">
            <v>980154.33000000007</v>
          </cell>
          <cell r="CJ595">
            <v>961290.68</v>
          </cell>
        </row>
        <row r="596">
          <cell r="A596" t="str">
            <v>3505008200400</v>
          </cell>
          <cell r="B596" t="str">
            <v>DEER PARK C C SCHOOL DIST 82</v>
          </cell>
          <cell r="C596" t="str">
            <v>LASALLE</v>
          </cell>
          <cell r="D596" t="str">
            <v>Elementary</v>
          </cell>
          <cell r="E596">
            <v>86.14</v>
          </cell>
          <cell r="G596">
            <v>32.49</v>
          </cell>
          <cell r="H596">
            <v>52.989999999999995</v>
          </cell>
          <cell r="I596">
            <v>52.989999999999995</v>
          </cell>
          <cell r="K596">
            <v>54.15</v>
          </cell>
          <cell r="L596">
            <v>53.49</v>
          </cell>
          <cell r="M596">
            <v>31.990000000000002</v>
          </cell>
          <cell r="N596">
            <v>0</v>
          </cell>
          <cell r="P596">
            <v>9.7530814225549864</v>
          </cell>
          <cell r="Q596">
            <v>22.736918577445017</v>
          </cell>
          <cell r="R596">
            <v>15.906918577445017</v>
          </cell>
          <cell r="S596">
            <v>37.083081422554976</v>
          </cell>
          <cell r="T596">
            <v>0</v>
          </cell>
          <cell r="U596">
            <v>0</v>
          </cell>
          <cell r="W596">
            <v>1.78</v>
          </cell>
          <cell r="X596">
            <v>2.27</v>
          </cell>
          <cell r="Y596">
            <v>0</v>
          </cell>
          <cell r="Z596">
            <v>251128.35</v>
          </cell>
          <cell r="AB596">
            <v>0.81</v>
          </cell>
          <cell r="AC596">
            <v>50225.67</v>
          </cell>
          <cell r="AE596">
            <v>0.27</v>
          </cell>
          <cell r="AF596">
            <v>0.15</v>
          </cell>
          <cell r="AG596">
            <v>0</v>
          </cell>
          <cell r="AH596">
            <v>26042.94</v>
          </cell>
          <cell r="AJ596">
            <v>0.12</v>
          </cell>
          <cell r="AK596">
            <v>7.0000000000000007E-2</v>
          </cell>
          <cell r="AL596">
            <v>0</v>
          </cell>
          <cell r="AM596">
            <v>11781.33</v>
          </cell>
          <cell r="AO596">
            <v>5.58</v>
          </cell>
          <cell r="AP596">
            <v>1.23</v>
          </cell>
          <cell r="AQ596">
            <v>0.61</v>
          </cell>
          <cell r="AR596">
            <v>8498.06</v>
          </cell>
          <cell r="AT596">
            <v>0.12</v>
          </cell>
          <cell r="AU596">
            <v>0.12</v>
          </cell>
          <cell r="AV596">
            <v>0</v>
          </cell>
          <cell r="AW596">
            <v>16143.84</v>
          </cell>
          <cell r="AY596">
            <v>7.0000000000000007E-2</v>
          </cell>
          <cell r="AZ596">
            <v>0.04</v>
          </cell>
          <cell r="BA596">
            <v>0</v>
          </cell>
          <cell r="BB596">
            <v>6405.63</v>
          </cell>
          <cell r="BD596">
            <v>0.24</v>
          </cell>
          <cell r="BE596">
            <v>0.14000000000000001</v>
          </cell>
          <cell r="BF596">
            <v>0</v>
          </cell>
          <cell r="BG596">
            <v>9737.5</v>
          </cell>
          <cell r="BI596">
            <v>0.12</v>
          </cell>
          <cell r="BJ596">
            <v>7.0000000000000007E-2</v>
          </cell>
          <cell r="BK596">
            <v>0</v>
          </cell>
          <cell r="BL596">
            <v>13097.46</v>
          </cell>
          <cell r="BN596">
            <v>0.18</v>
          </cell>
          <cell r="BO596">
            <v>0.1</v>
          </cell>
          <cell r="BP596">
            <v>0</v>
          </cell>
          <cell r="BQ596">
            <v>7175</v>
          </cell>
          <cell r="BS596">
            <v>0.12</v>
          </cell>
          <cell r="BT596">
            <v>7.0000000000000007E-2</v>
          </cell>
          <cell r="BU596">
            <v>0</v>
          </cell>
          <cell r="BV596">
            <v>20268.25</v>
          </cell>
          <cell r="BX596">
            <v>0.12</v>
          </cell>
          <cell r="BY596">
            <v>7.0000000000000007E-2</v>
          </cell>
          <cell r="BZ596">
            <v>0</v>
          </cell>
          <cell r="CA596">
            <v>17558.66</v>
          </cell>
          <cell r="CC596">
            <v>0.24</v>
          </cell>
          <cell r="CD596">
            <v>0.14000000000000001</v>
          </cell>
          <cell r="CE596">
            <v>0</v>
          </cell>
          <cell r="CF596">
            <v>11685</v>
          </cell>
          <cell r="CH596">
            <v>449747.69000000006</v>
          </cell>
          <cell r="CJ596">
            <v>441249.63000000006</v>
          </cell>
        </row>
        <row r="597">
          <cell r="A597" t="str">
            <v>3505009500400</v>
          </cell>
          <cell r="B597" t="str">
            <v>GRAND RIDGE C C SCHOOL DIST 95</v>
          </cell>
          <cell r="C597" t="str">
            <v>LASALLE</v>
          </cell>
          <cell r="D597" t="str">
            <v>Elementary</v>
          </cell>
          <cell r="E597">
            <v>218.46</v>
          </cell>
          <cell r="G597">
            <v>78.649999999999991</v>
          </cell>
          <cell r="H597">
            <v>139.47999999999999</v>
          </cell>
          <cell r="I597">
            <v>139.47999999999999</v>
          </cell>
          <cell r="K597">
            <v>131.47</v>
          </cell>
          <cell r="L597">
            <v>131.13999999999999</v>
          </cell>
          <cell r="M597">
            <v>86.99</v>
          </cell>
          <cell r="N597">
            <v>0</v>
          </cell>
          <cell r="P597">
            <v>22.592990418557736</v>
          </cell>
          <cell r="Q597">
            <v>56.057009581442259</v>
          </cell>
          <cell r="R597">
            <v>40.067009581442257</v>
          </cell>
          <cell r="S597">
            <v>99.41299041855774</v>
          </cell>
          <cell r="T597">
            <v>0</v>
          </cell>
          <cell r="U597">
            <v>0</v>
          </cell>
          <cell r="W597">
            <v>4.3</v>
          </cell>
          <cell r="X597">
            <v>5.97</v>
          </cell>
          <cell r="Y597">
            <v>0</v>
          </cell>
          <cell r="Z597">
            <v>636811.89</v>
          </cell>
          <cell r="AB597">
            <v>2.0499999999999998</v>
          </cell>
          <cell r="AC597">
            <v>127362.37</v>
          </cell>
          <cell r="AE597">
            <v>0.65</v>
          </cell>
          <cell r="AF597">
            <v>0.43</v>
          </cell>
          <cell r="AG597">
            <v>0</v>
          </cell>
          <cell r="AH597">
            <v>66967.56</v>
          </cell>
          <cell r="AJ597">
            <v>0.28999999999999998</v>
          </cell>
          <cell r="AK597">
            <v>0.19</v>
          </cell>
          <cell r="AL597">
            <v>0</v>
          </cell>
          <cell r="AM597">
            <v>29763.360000000001</v>
          </cell>
          <cell r="AO597">
            <v>14.159999999999998</v>
          </cell>
          <cell r="AP597">
            <v>3.08</v>
          </cell>
          <cell r="AQ597">
            <v>1.54</v>
          </cell>
          <cell r="AR597">
            <v>21511.43</v>
          </cell>
          <cell r="AT597">
            <v>0.28999999999999998</v>
          </cell>
          <cell r="AU597">
            <v>0.34</v>
          </cell>
          <cell r="AV597">
            <v>0</v>
          </cell>
          <cell r="AW597">
            <v>42377.58</v>
          </cell>
          <cell r="AY597">
            <v>0.17</v>
          </cell>
          <cell r="AZ597">
            <v>0.11</v>
          </cell>
          <cell r="BA597">
            <v>0</v>
          </cell>
          <cell r="BB597">
            <v>16305.24</v>
          </cell>
          <cell r="BD597">
            <v>0.57999999999999996</v>
          </cell>
          <cell r="BE597">
            <v>0.38</v>
          </cell>
          <cell r="BF597">
            <v>0</v>
          </cell>
          <cell r="BG597">
            <v>24600</v>
          </cell>
          <cell r="BI597">
            <v>0.28999999999999998</v>
          </cell>
          <cell r="BJ597">
            <v>0.19</v>
          </cell>
          <cell r="BK597">
            <v>0</v>
          </cell>
          <cell r="BL597">
            <v>33088.32</v>
          </cell>
          <cell r="BN597">
            <v>0.43</v>
          </cell>
          <cell r="BO597">
            <v>0.28000000000000003</v>
          </cell>
          <cell r="BP597">
            <v>0</v>
          </cell>
          <cell r="BQ597">
            <v>18193.75</v>
          </cell>
          <cell r="BS597">
            <v>0.28999999999999998</v>
          </cell>
          <cell r="BT597">
            <v>0.19</v>
          </cell>
          <cell r="BU597">
            <v>0</v>
          </cell>
          <cell r="BV597">
            <v>51204</v>
          </cell>
          <cell r="BX597">
            <v>0.28999999999999998</v>
          </cell>
          <cell r="BY597">
            <v>0.19</v>
          </cell>
          <cell r="BZ597">
            <v>0</v>
          </cell>
          <cell r="CA597">
            <v>44358.720000000001</v>
          </cell>
          <cell r="CC597">
            <v>0.57999999999999996</v>
          </cell>
          <cell r="CD597">
            <v>0.38</v>
          </cell>
          <cell r="CE597">
            <v>0</v>
          </cell>
          <cell r="CF597">
            <v>29520</v>
          </cell>
          <cell r="CH597">
            <v>1142064.22</v>
          </cell>
          <cell r="CJ597">
            <v>1120552.79</v>
          </cell>
        </row>
        <row r="598">
          <cell r="A598" t="str">
            <v>3505012001700</v>
          </cell>
          <cell r="B598" t="str">
            <v>LA SALLE-PERU TWP H S D 120</v>
          </cell>
          <cell r="C598" t="str">
            <v>LASALLE</v>
          </cell>
          <cell r="D598" t="str">
            <v>High School</v>
          </cell>
          <cell r="E598">
            <v>1214.1600000000001</v>
          </cell>
          <cell r="G598">
            <v>0</v>
          </cell>
          <cell r="H598">
            <v>0</v>
          </cell>
          <cell r="I598">
            <v>1214.1600000000001</v>
          </cell>
          <cell r="K598">
            <v>0</v>
          </cell>
          <cell r="L598">
            <v>0</v>
          </cell>
          <cell r="M598">
            <v>0</v>
          </cell>
          <cell r="N598">
            <v>1214.1600000000001</v>
          </cell>
          <cell r="P598">
            <v>0</v>
          </cell>
          <cell r="Q598">
            <v>0</v>
          </cell>
          <cell r="R598">
            <v>0</v>
          </cell>
          <cell r="S598">
            <v>0</v>
          </cell>
          <cell r="T598">
            <v>487</v>
          </cell>
          <cell r="U598">
            <v>727.16000000000008</v>
          </cell>
          <cell r="W598">
            <v>0</v>
          </cell>
          <cell r="X598">
            <v>0</v>
          </cell>
          <cell r="Y598">
            <v>53.43</v>
          </cell>
          <cell r="Z598">
            <v>3785141.49</v>
          </cell>
          <cell r="AB598">
            <v>17.8</v>
          </cell>
          <cell r="AC598">
            <v>1261587.6499999999</v>
          </cell>
          <cell r="AE598">
            <v>0</v>
          </cell>
          <cell r="AF598">
            <v>0</v>
          </cell>
          <cell r="AG598">
            <v>6.07</v>
          </cell>
          <cell r="AH598">
            <v>430017.01</v>
          </cell>
          <cell r="AJ598">
            <v>0</v>
          </cell>
          <cell r="AK598">
            <v>0</v>
          </cell>
          <cell r="AL598">
            <v>2.02</v>
          </cell>
          <cell r="AM598">
            <v>143102.85999999999</v>
          </cell>
          <cell r="AO598">
            <v>80.930000000000007</v>
          </cell>
          <cell r="AP598">
            <v>21.019999999999996</v>
          </cell>
          <cell r="AQ598">
            <v>8.61</v>
          </cell>
          <cell r="AR598">
            <v>126972.93</v>
          </cell>
          <cell r="AT598">
            <v>0</v>
          </cell>
          <cell r="AU598">
            <v>0</v>
          </cell>
          <cell r="AV598">
            <v>4.8499999999999996</v>
          </cell>
          <cell r="AW598">
            <v>375516.1</v>
          </cell>
          <cell r="AY598">
            <v>0</v>
          </cell>
          <cell r="AZ598">
            <v>0</v>
          </cell>
          <cell r="BA598">
            <v>1.61</v>
          </cell>
          <cell r="BB598">
            <v>93755.13</v>
          </cell>
          <cell r="BD598">
            <v>0</v>
          </cell>
          <cell r="BE598">
            <v>0</v>
          </cell>
          <cell r="BF598">
            <v>6.07</v>
          </cell>
          <cell r="BG598">
            <v>155543.75</v>
          </cell>
          <cell r="BI598">
            <v>0</v>
          </cell>
          <cell r="BJ598">
            <v>0</v>
          </cell>
          <cell r="BK598">
            <v>2.02</v>
          </cell>
          <cell r="BL598">
            <v>139246.68</v>
          </cell>
          <cell r="BN598">
            <v>0</v>
          </cell>
          <cell r="BO598">
            <v>0</v>
          </cell>
          <cell r="BP598">
            <v>4.04</v>
          </cell>
          <cell r="BQ598">
            <v>103525</v>
          </cell>
          <cell r="BS598">
            <v>0</v>
          </cell>
          <cell r="BT598">
            <v>0</v>
          </cell>
          <cell r="BU598">
            <v>2.02</v>
          </cell>
          <cell r="BV598">
            <v>215483.5</v>
          </cell>
          <cell r="BX598">
            <v>0</v>
          </cell>
          <cell r="BY598">
            <v>0</v>
          </cell>
          <cell r="BZ598">
            <v>2.02</v>
          </cell>
          <cell r="CA598">
            <v>186676.28</v>
          </cell>
          <cell r="CC598">
            <v>0</v>
          </cell>
          <cell r="CD598">
            <v>0</v>
          </cell>
          <cell r="CE598">
            <v>6.07</v>
          </cell>
          <cell r="CF598">
            <v>186652.5</v>
          </cell>
          <cell r="CH598">
            <v>7203220.8799999999</v>
          </cell>
          <cell r="CJ598">
            <v>7076247.9500000002</v>
          </cell>
        </row>
        <row r="599">
          <cell r="A599" t="str">
            <v>3505012200200</v>
          </cell>
          <cell r="B599" t="str">
            <v>LASALLE ELEM SCHOOL DIST 122</v>
          </cell>
          <cell r="C599" t="str">
            <v>LASALLE</v>
          </cell>
          <cell r="D599" t="str">
            <v>Elementary</v>
          </cell>
          <cell r="E599">
            <v>884.13</v>
          </cell>
          <cell r="G599">
            <v>373.32</v>
          </cell>
          <cell r="H599">
            <v>499.15</v>
          </cell>
          <cell r="I599">
            <v>499.15</v>
          </cell>
          <cell r="K599">
            <v>585.79999999999995</v>
          </cell>
          <cell r="L599">
            <v>574.14</v>
          </cell>
          <cell r="M599">
            <v>298.33</v>
          </cell>
          <cell r="N599">
            <v>0</v>
          </cell>
          <cell r="P599">
            <v>287.96905337719346</v>
          </cell>
          <cell r="Q599">
            <v>85.350946622806532</v>
          </cell>
          <cell r="R599">
            <v>385.03094662280648</v>
          </cell>
          <cell r="S599">
            <v>114.1190533771935</v>
          </cell>
          <cell r="T599">
            <v>0</v>
          </cell>
          <cell r="U599">
            <v>0</v>
          </cell>
          <cell r="W599">
            <v>23.46</v>
          </cell>
          <cell r="X599">
            <v>23.81</v>
          </cell>
          <cell r="Y599">
            <v>0</v>
          </cell>
          <cell r="Z599">
            <v>2931070.89</v>
          </cell>
          <cell r="AB599">
            <v>9.4499999999999993</v>
          </cell>
          <cell r="AC599">
            <v>586214.17000000004</v>
          </cell>
          <cell r="AE599">
            <v>2.92</v>
          </cell>
          <cell r="AF599">
            <v>1.49</v>
          </cell>
          <cell r="AG599">
            <v>0</v>
          </cell>
          <cell r="AH599">
            <v>273450.87</v>
          </cell>
          <cell r="AJ599">
            <v>1.3</v>
          </cell>
          <cell r="AK599">
            <v>0.66</v>
          </cell>
          <cell r="AL599">
            <v>0</v>
          </cell>
          <cell r="AM599">
            <v>121533.72</v>
          </cell>
          <cell r="AO599">
            <v>64.259999999999991</v>
          </cell>
          <cell r="AP599">
            <v>27.220000000000002</v>
          </cell>
          <cell r="AQ599">
            <v>6.27</v>
          </cell>
          <cell r="AR599">
            <v>113240.18</v>
          </cell>
          <cell r="AT599">
            <v>1.3</v>
          </cell>
          <cell r="AU599">
            <v>1.19</v>
          </cell>
          <cell r="AV599">
            <v>0</v>
          </cell>
          <cell r="AW599">
            <v>167492.34</v>
          </cell>
          <cell r="AY599">
            <v>0.78</v>
          </cell>
          <cell r="AZ599">
            <v>0.39</v>
          </cell>
          <cell r="BA599">
            <v>0</v>
          </cell>
          <cell r="BB599">
            <v>68132.61</v>
          </cell>
          <cell r="BD599">
            <v>2.6</v>
          </cell>
          <cell r="BE599">
            <v>1.32</v>
          </cell>
          <cell r="BF599">
            <v>0</v>
          </cell>
          <cell r="BG599">
            <v>100450</v>
          </cell>
          <cell r="BI599">
            <v>1.3</v>
          </cell>
          <cell r="BJ599">
            <v>0.66</v>
          </cell>
          <cell r="BK599">
            <v>0</v>
          </cell>
          <cell r="BL599">
            <v>135110.64000000001</v>
          </cell>
          <cell r="BN599">
            <v>1.95</v>
          </cell>
          <cell r="BO599">
            <v>0.99</v>
          </cell>
          <cell r="BP599">
            <v>0</v>
          </cell>
          <cell r="BQ599">
            <v>75337.5</v>
          </cell>
          <cell r="BS599">
            <v>1.3</v>
          </cell>
          <cell r="BT599">
            <v>0.66</v>
          </cell>
          <cell r="BU599">
            <v>0</v>
          </cell>
          <cell r="BV599">
            <v>209083</v>
          </cell>
          <cell r="BX599">
            <v>1.3</v>
          </cell>
          <cell r="BY599">
            <v>0.66</v>
          </cell>
          <cell r="BZ599">
            <v>0</v>
          </cell>
          <cell r="CA599">
            <v>181131.44</v>
          </cell>
          <cell r="CC599">
            <v>2.6</v>
          </cell>
          <cell r="CD599">
            <v>1.32</v>
          </cell>
          <cell r="CE599">
            <v>0</v>
          </cell>
          <cell r="CF599">
            <v>120540</v>
          </cell>
          <cell r="CH599">
            <v>5082787.3600000003</v>
          </cell>
          <cell r="CJ599">
            <v>4969547.1800000006</v>
          </cell>
        </row>
        <row r="600">
          <cell r="A600" t="str">
            <v>3505012400200</v>
          </cell>
          <cell r="B600" t="str">
            <v>PERU ELEM SCHOOL DISTRICT 124</v>
          </cell>
          <cell r="C600" t="str">
            <v>LASALLE</v>
          </cell>
          <cell r="D600" t="str">
            <v>Elementary</v>
          </cell>
          <cell r="E600">
            <v>878.5</v>
          </cell>
          <cell r="G600">
            <v>371</v>
          </cell>
          <cell r="H600">
            <v>492.5</v>
          </cell>
          <cell r="I600">
            <v>492.5</v>
          </cell>
          <cell r="K600">
            <v>593.5</v>
          </cell>
          <cell r="L600">
            <v>578.5</v>
          </cell>
          <cell r="M600">
            <v>285</v>
          </cell>
          <cell r="N600">
            <v>0</v>
          </cell>
          <cell r="P600">
            <v>156.39143022582513</v>
          </cell>
          <cell r="Q600">
            <v>214.60856977417487</v>
          </cell>
          <cell r="R600">
            <v>207.60856977417487</v>
          </cell>
          <cell r="S600">
            <v>284.89143022582516</v>
          </cell>
          <cell r="T600">
            <v>0</v>
          </cell>
          <cell r="U600">
            <v>0</v>
          </cell>
          <cell r="W600">
            <v>21.15</v>
          </cell>
          <cell r="X600">
            <v>21.77</v>
          </cell>
          <cell r="Y600">
            <v>0</v>
          </cell>
          <cell r="Z600">
            <v>2661340.44</v>
          </cell>
          <cell r="AB600">
            <v>8.58</v>
          </cell>
          <cell r="AC600">
            <v>532268.07999999996</v>
          </cell>
          <cell r="AE600">
            <v>2.96</v>
          </cell>
          <cell r="AF600">
            <v>1.42</v>
          </cell>
          <cell r="AG600">
            <v>0</v>
          </cell>
          <cell r="AH600">
            <v>271590.65999999997</v>
          </cell>
          <cell r="AJ600">
            <v>1.31</v>
          </cell>
          <cell r="AK600">
            <v>0.63</v>
          </cell>
          <cell r="AL600">
            <v>0</v>
          </cell>
          <cell r="AM600">
            <v>120293.58</v>
          </cell>
          <cell r="AO600">
            <v>58.990000000000009</v>
          </cell>
          <cell r="AP600">
            <v>15.2</v>
          </cell>
          <cell r="AQ600">
            <v>6.23</v>
          </cell>
          <cell r="AR600">
            <v>92382.49</v>
          </cell>
          <cell r="AT600">
            <v>1.31</v>
          </cell>
          <cell r="AU600">
            <v>1.1399999999999999</v>
          </cell>
          <cell r="AV600">
            <v>0</v>
          </cell>
          <cell r="AW600">
            <v>164801.70000000001</v>
          </cell>
          <cell r="AY600">
            <v>0.79</v>
          </cell>
          <cell r="AZ600">
            <v>0.38</v>
          </cell>
          <cell r="BA600">
            <v>0</v>
          </cell>
          <cell r="BB600">
            <v>68132.61</v>
          </cell>
          <cell r="BD600">
            <v>2.63</v>
          </cell>
          <cell r="BE600">
            <v>1.26</v>
          </cell>
          <cell r="BF600">
            <v>0</v>
          </cell>
          <cell r="BG600">
            <v>99681.25</v>
          </cell>
          <cell r="BI600">
            <v>1.31</v>
          </cell>
          <cell r="BJ600">
            <v>0.63</v>
          </cell>
          <cell r="BK600">
            <v>0</v>
          </cell>
          <cell r="BL600">
            <v>133731.96</v>
          </cell>
          <cell r="BN600">
            <v>1.97</v>
          </cell>
          <cell r="BO600">
            <v>0.95</v>
          </cell>
          <cell r="BP600">
            <v>0</v>
          </cell>
          <cell r="BQ600">
            <v>74825</v>
          </cell>
          <cell r="BS600">
            <v>1.31</v>
          </cell>
          <cell r="BT600">
            <v>0.63</v>
          </cell>
          <cell r="BU600">
            <v>0</v>
          </cell>
          <cell r="BV600">
            <v>206949.5</v>
          </cell>
          <cell r="BX600">
            <v>1.31</v>
          </cell>
          <cell r="BY600">
            <v>0.63</v>
          </cell>
          <cell r="BZ600">
            <v>0</v>
          </cell>
          <cell r="CA600">
            <v>179283.16</v>
          </cell>
          <cell r="CC600">
            <v>2.63</v>
          </cell>
          <cell r="CD600">
            <v>1.26</v>
          </cell>
          <cell r="CE600">
            <v>0</v>
          </cell>
          <cell r="CF600">
            <v>119617.5</v>
          </cell>
          <cell r="CH600">
            <v>4724897.9300000006</v>
          </cell>
          <cell r="CJ600">
            <v>4632515.4400000004</v>
          </cell>
        </row>
        <row r="601">
          <cell r="A601" t="str">
            <v>3505012500200</v>
          </cell>
          <cell r="B601" t="str">
            <v>OGLESBY ELEM SCH DIST 125</v>
          </cell>
          <cell r="C601" t="str">
            <v>LASALLE</v>
          </cell>
          <cell r="D601" t="str">
            <v>Elementary</v>
          </cell>
          <cell r="E601">
            <v>474.4</v>
          </cell>
          <cell r="G601">
            <v>192.49</v>
          </cell>
          <cell r="H601">
            <v>276.15999999999997</v>
          </cell>
          <cell r="I601">
            <v>276.15999999999997</v>
          </cell>
          <cell r="K601">
            <v>307.57</v>
          </cell>
          <cell r="L601">
            <v>301.82</v>
          </cell>
          <cell r="M601">
            <v>166.82999999999998</v>
          </cell>
          <cell r="N601">
            <v>0</v>
          </cell>
          <cell r="P601">
            <v>87.075386749173163</v>
          </cell>
          <cell r="Q601">
            <v>105.41461325082685</v>
          </cell>
          <cell r="R601">
            <v>124.92461325082684</v>
          </cell>
          <cell r="S601">
            <v>151.23538674917313</v>
          </cell>
          <cell r="T601">
            <v>0</v>
          </cell>
          <cell r="U601">
            <v>0</v>
          </cell>
          <cell r="W601">
            <v>11.07</v>
          </cell>
          <cell r="X601">
            <v>12.29</v>
          </cell>
          <cell r="Y601">
            <v>0</v>
          </cell>
          <cell r="Z601">
            <v>1448483.52</v>
          </cell>
          <cell r="AB601">
            <v>4.67</v>
          </cell>
          <cell r="AC601">
            <v>289696.7</v>
          </cell>
          <cell r="AE601">
            <v>1.53</v>
          </cell>
          <cell r="AF601">
            <v>0.83</v>
          </cell>
          <cell r="AG601">
            <v>0</v>
          </cell>
          <cell r="AH601">
            <v>146336.51999999999</v>
          </cell>
          <cell r="AJ601">
            <v>0.68</v>
          </cell>
          <cell r="AK601">
            <v>0.37</v>
          </cell>
          <cell r="AL601">
            <v>0</v>
          </cell>
          <cell r="AM601">
            <v>65107.35</v>
          </cell>
          <cell r="AO601">
            <v>32.07</v>
          </cell>
          <cell r="AP601">
            <v>8.94</v>
          </cell>
          <cell r="AQ601">
            <v>3.36</v>
          </cell>
          <cell r="AR601">
            <v>51026.39</v>
          </cell>
          <cell r="AT601">
            <v>0.68</v>
          </cell>
          <cell r="AU601">
            <v>0.66</v>
          </cell>
          <cell r="AV601">
            <v>0</v>
          </cell>
          <cell r="AW601">
            <v>90136.44</v>
          </cell>
          <cell r="AY601">
            <v>0.41</v>
          </cell>
          <cell r="AZ601">
            <v>0.22</v>
          </cell>
          <cell r="BA601">
            <v>0</v>
          </cell>
          <cell r="BB601">
            <v>36686.79</v>
          </cell>
          <cell r="BD601">
            <v>1.36</v>
          </cell>
          <cell r="BE601">
            <v>0.74</v>
          </cell>
          <cell r="BF601">
            <v>0</v>
          </cell>
          <cell r="BG601">
            <v>53812.5</v>
          </cell>
          <cell r="BI601">
            <v>0.68</v>
          </cell>
          <cell r="BJ601">
            <v>0.37</v>
          </cell>
          <cell r="BK601">
            <v>0</v>
          </cell>
          <cell r="BL601">
            <v>72380.7</v>
          </cell>
          <cell r="BN601">
            <v>1.02</v>
          </cell>
          <cell r="BO601">
            <v>0.55000000000000004</v>
          </cell>
          <cell r="BP601">
            <v>0</v>
          </cell>
          <cell r="BQ601">
            <v>40231.25</v>
          </cell>
          <cell r="BS601">
            <v>0.68</v>
          </cell>
          <cell r="BT601">
            <v>0.37</v>
          </cell>
          <cell r="BU601">
            <v>0</v>
          </cell>
          <cell r="BV601">
            <v>112008.75</v>
          </cell>
          <cell r="BX601">
            <v>0.68</v>
          </cell>
          <cell r="BY601">
            <v>0.37</v>
          </cell>
          <cell r="BZ601">
            <v>0</v>
          </cell>
          <cell r="CA601">
            <v>97034.7</v>
          </cell>
          <cell r="CC601">
            <v>1.36</v>
          </cell>
          <cell r="CD601">
            <v>0.74</v>
          </cell>
          <cell r="CE601">
            <v>0</v>
          </cell>
          <cell r="CF601">
            <v>64575</v>
          </cell>
          <cell r="CH601">
            <v>2567516.6100000003</v>
          </cell>
          <cell r="CJ601">
            <v>2516490.2200000002</v>
          </cell>
        </row>
        <row r="602">
          <cell r="A602" t="str">
            <v>3505014001700</v>
          </cell>
          <cell r="B602" t="str">
            <v>OTTAWA TWP H S DIST 140</v>
          </cell>
          <cell r="C602" t="str">
            <v>LASALLE</v>
          </cell>
          <cell r="D602" t="str">
            <v>High School</v>
          </cell>
          <cell r="E602">
            <v>1397.99</v>
          </cell>
          <cell r="G602">
            <v>0</v>
          </cell>
          <cell r="H602">
            <v>0</v>
          </cell>
          <cell r="I602">
            <v>1397.99</v>
          </cell>
          <cell r="K602">
            <v>0</v>
          </cell>
          <cell r="L602">
            <v>0</v>
          </cell>
          <cell r="M602">
            <v>0</v>
          </cell>
          <cell r="N602">
            <v>1397.99</v>
          </cell>
          <cell r="P602">
            <v>0</v>
          </cell>
          <cell r="Q602">
            <v>0</v>
          </cell>
          <cell r="R602">
            <v>0</v>
          </cell>
          <cell r="S602">
            <v>0</v>
          </cell>
          <cell r="T602">
            <v>639</v>
          </cell>
          <cell r="U602">
            <v>758.99</v>
          </cell>
          <cell r="W602">
            <v>0</v>
          </cell>
          <cell r="X602">
            <v>0</v>
          </cell>
          <cell r="Y602">
            <v>62.3</v>
          </cell>
          <cell r="Z602">
            <v>4413518.9000000004</v>
          </cell>
          <cell r="AB602">
            <v>20.76</v>
          </cell>
          <cell r="AC602">
            <v>1471025.84</v>
          </cell>
          <cell r="AE602">
            <v>0</v>
          </cell>
          <cell r="AF602">
            <v>0</v>
          </cell>
          <cell r="AG602">
            <v>6.98</v>
          </cell>
          <cell r="AH602">
            <v>494484.14</v>
          </cell>
          <cell r="AJ602">
            <v>0</v>
          </cell>
          <cell r="AK602">
            <v>0</v>
          </cell>
          <cell r="AL602">
            <v>2.3199999999999998</v>
          </cell>
          <cell r="AM602">
            <v>164355.76</v>
          </cell>
          <cell r="AO602">
            <v>94.22</v>
          </cell>
          <cell r="AP602">
            <v>26.169999999999998</v>
          </cell>
          <cell r="AQ602">
            <v>9.91</v>
          </cell>
          <cell r="AR602">
            <v>149816.42000000001</v>
          </cell>
          <cell r="AT602">
            <v>0</v>
          </cell>
          <cell r="AU602">
            <v>0</v>
          </cell>
          <cell r="AV602">
            <v>5.59</v>
          </cell>
          <cell r="AW602">
            <v>432811.34</v>
          </cell>
          <cell r="AY602">
            <v>0</v>
          </cell>
          <cell r="AZ602">
            <v>0</v>
          </cell>
          <cell r="BA602">
            <v>1.86</v>
          </cell>
          <cell r="BB602">
            <v>108313.38</v>
          </cell>
          <cell r="BD602">
            <v>0</v>
          </cell>
          <cell r="BE602">
            <v>0</v>
          </cell>
          <cell r="BF602">
            <v>6.98</v>
          </cell>
          <cell r="BG602">
            <v>178862.5</v>
          </cell>
          <cell r="BI602">
            <v>0</v>
          </cell>
          <cell r="BJ602">
            <v>0</v>
          </cell>
          <cell r="BK602">
            <v>2.3199999999999998</v>
          </cell>
          <cell r="BL602">
            <v>159926.88</v>
          </cell>
          <cell r="BN602">
            <v>0</v>
          </cell>
          <cell r="BO602">
            <v>0</v>
          </cell>
          <cell r="BP602">
            <v>4.6500000000000004</v>
          </cell>
          <cell r="BQ602">
            <v>119156.25</v>
          </cell>
          <cell r="BS602">
            <v>0</v>
          </cell>
          <cell r="BT602">
            <v>0</v>
          </cell>
          <cell r="BU602">
            <v>2.3199999999999998</v>
          </cell>
          <cell r="BV602">
            <v>247486</v>
          </cell>
          <cell r="BX602">
            <v>0</v>
          </cell>
          <cell r="BY602">
            <v>0</v>
          </cell>
          <cell r="BZ602">
            <v>2.3199999999999998</v>
          </cell>
          <cell r="CA602">
            <v>214400.48</v>
          </cell>
          <cell r="CC602">
            <v>0</v>
          </cell>
          <cell r="CD602">
            <v>0</v>
          </cell>
          <cell r="CE602">
            <v>6.98</v>
          </cell>
          <cell r="CF602">
            <v>214635</v>
          </cell>
          <cell r="CH602">
            <v>8368792.8899999997</v>
          </cell>
          <cell r="CJ602">
            <v>8218976.4699999997</v>
          </cell>
        </row>
        <row r="603">
          <cell r="A603" t="str">
            <v>3505014100200</v>
          </cell>
          <cell r="B603" t="str">
            <v>OTTAWA ELEM SCHOOL DIST 141</v>
          </cell>
          <cell r="C603" t="str">
            <v>LASALLE</v>
          </cell>
          <cell r="D603" t="str">
            <v>Elementary</v>
          </cell>
          <cell r="E603">
            <v>1878.46</v>
          </cell>
          <cell r="G603">
            <v>810.65</v>
          </cell>
          <cell r="H603">
            <v>1042.3100000000002</v>
          </cell>
          <cell r="I603">
            <v>1042.3100000000002</v>
          </cell>
          <cell r="K603">
            <v>1250.6400000000001</v>
          </cell>
          <cell r="L603">
            <v>1225.1400000000001</v>
          </cell>
          <cell r="M603">
            <v>627.82000000000005</v>
          </cell>
          <cell r="N603">
            <v>0</v>
          </cell>
          <cell r="P603">
            <v>444.05154455573779</v>
          </cell>
          <cell r="Q603">
            <v>366.59845544426219</v>
          </cell>
          <cell r="R603">
            <v>570.94845544426221</v>
          </cell>
          <cell r="S603">
            <v>471.36154455573796</v>
          </cell>
          <cell r="T603">
            <v>0</v>
          </cell>
          <cell r="U603">
            <v>0</v>
          </cell>
          <cell r="W603">
            <v>47.93</v>
          </cell>
          <cell r="X603">
            <v>47.4</v>
          </cell>
          <cell r="Y603">
            <v>0</v>
          </cell>
          <cell r="Z603">
            <v>5911127.3099999996</v>
          </cell>
          <cell r="AB603">
            <v>19.059999999999999</v>
          </cell>
          <cell r="AC603">
            <v>1182225.46</v>
          </cell>
          <cell r="AE603">
            <v>6.25</v>
          </cell>
          <cell r="AF603">
            <v>3.13</v>
          </cell>
          <cell r="AG603">
            <v>0</v>
          </cell>
          <cell r="AH603">
            <v>581625.66</v>
          </cell>
          <cell r="AJ603">
            <v>2.77</v>
          </cell>
          <cell r="AK603">
            <v>1.39</v>
          </cell>
          <cell r="AL603">
            <v>0</v>
          </cell>
          <cell r="AM603">
            <v>257949.12</v>
          </cell>
          <cell r="AO603">
            <v>130.42000000000002</v>
          </cell>
          <cell r="AP603">
            <v>41.510000000000005</v>
          </cell>
          <cell r="AQ603">
            <v>13.32</v>
          </cell>
          <cell r="AR603">
            <v>213557.82</v>
          </cell>
          <cell r="AT603">
            <v>2.77</v>
          </cell>
          <cell r="AU603">
            <v>2.5099999999999998</v>
          </cell>
          <cell r="AV603">
            <v>0</v>
          </cell>
          <cell r="AW603">
            <v>355164.48</v>
          </cell>
          <cell r="AY603">
            <v>1.66</v>
          </cell>
          <cell r="AZ603">
            <v>0.83</v>
          </cell>
          <cell r="BA603">
            <v>0</v>
          </cell>
          <cell r="BB603">
            <v>145000.17000000001</v>
          </cell>
          <cell r="BD603">
            <v>5.55</v>
          </cell>
          <cell r="BE603">
            <v>2.79</v>
          </cell>
          <cell r="BF603">
            <v>0</v>
          </cell>
          <cell r="BG603">
            <v>213712.5</v>
          </cell>
          <cell r="BI603">
            <v>2.77</v>
          </cell>
          <cell r="BJ603">
            <v>1.39</v>
          </cell>
          <cell r="BK603">
            <v>0</v>
          </cell>
          <cell r="BL603">
            <v>286765.44</v>
          </cell>
          <cell r="BN603">
            <v>4.16</v>
          </cell>
          <cell r="BO603">
            <v>2.09</v>
          </cell>
          <cell r="BP603">
            <v>0</v>
          </cell>
          <cell r="BQ603">
            <v>160156.25</v>
          </cell>
          <cell r="BS603">
            <v>2.77</v>
          </cell>
          <cell r="BT603">
            <v>1.39</v>
          </cell>
          <cell r="BU603">
            <v>0</v>
          </cell>
          <cell r="BV603">
            <v>443768</v>
          </cell>
          <cell r="BX603">
            <v>2.77</v>
          </cell>
          <cell r="BY603">
            <v>1.39</v>
          </cell>
          <cell r="BZ603">
            <v>0</v>
          </cell>
          <cell r="CA603">
            <v>384442.24</v>
          </cell>
          <cell r="CC603">
            <v>5.55</v>
          </cell>
          <cell r="CD603">
            <v>2.79</v>
          </cell>
          <cell r="CE603">
            <v>0</v>
          </cell>
          <cell r="CF603">
            <v>256455</v>
          </cell>
          <cell r="CH603">
            <v>10391949.449999999</v>
          </cell>
          <cell r="CJ603">
            <v>10178391.629999999</v>
          </cell>
        </row>
        <row r="604">
          <cell r="A604" t="str">
            <v>3505015000200</v>
          </cell>
          <cell r="B604" t="str">
            <v>MARSEILLES ELEM SCHOOL DIST 150</v>
          </cell>
          <cell r="C604" t="str">
            <v>LASALLE</v>
          </cell>
          <cell r="D604" t="str">
            <v>Elementary</v>
          </cell>
          <cell r="E604">
            <v>530.64</v>
          </cell>
          <cell r="G604">
            <v>226.82999999999998</v>
          </cell>
          <cell r="H604">
            <v>297.64999999999998</v>
          </cell>
          <cell r="I604">
            <v>297.64999999999998</v>
          </cell>
          <cell r="K604">
            <v>353.65</v>
          </cell>
          <cell r="L604">
            <v>347.49</v>
          </cell>
          <cell r="M604">
            <v>176.99</v>
          </cell>
          <cell r="N604">
            <v>0</v>
          </cell>
          <cell r="P604">
            <v>132.48328611195848</v>
          </cell>
          <cell r="Q604">
            <v>94.346713888041506</v>
          </cell>
          <cell r="R604">
            <v>173.84671388804145</v>
          </cell>
          <cell r="S604">
            <v>123.80328611195853</v>
          </cell>
          <cell r="T604">
            <v>0</v>
          </cell>
          <cell r="U604">
            <v>0</v>
          </cell>
          <cell r="W604">
            <v>13.54</v>
          </cell>
          <cell r="X604">
            <v>13.64</v>
          </cell>
          <cell r="Y604">
            <v>0</v>
          </cell>
          <cell r="Z604">
            <v>1685350.26</v>
          </cell>
          <cell r="AB604">
            <v>5.43</v>
          </cell>
          <cell r="AC604">
            <v>337070.05</v>
          </cell>
          <cell r="AE604">
            <v>1.76</v>
          </cell>
          <cell r="AF604">
            <v>0.88</v>
          </cell>
          <cell r="AG604">
            <v>0</v>
          </cell>
          <cell r="AH604">
            <v>163698.48000000001</v>
          </cell>
          <cell r="AJ604">
            <v>0.78</v>
          </cell>
          <cell r="AK604">
            <v>0.39</v>
          </cell>
          <cell r="AL604">
            <v>0</v>
          </cell>
          <cell r="AM604">
            <v>72548.19</v>
          </cell>
          <cell r="AO604">
            <v>37.119999999999997</v>
          </cell>
          <cell r="AP604">
            <v>11.649999999999999</v>
          </cell>
          <cell r="AQ604">
            <v>3.76</v>
          </cell>
          <cell r="AR604">
            <v>60569.48</v>
          </cell>
          <cell r="AT604">
            <v>0.78</v>
          </cell>
          <cell r="AU604">
            <v>0.7</v>
          </cell>
          <cell r="AV604">
            <v>0</v>
          </cell>
          <cell r="AW604">
            <v>99553.68</v>
          </cell>
          <cell r="AY604">
            <v>0.47</v>
          </cell>
          <cell r="AZ604">
            <v>0.23</v>
          </cell>
          <cell r="BA604">
            <v>0</v>
          </cell>
          <cell r="BB604">
            <v>40763.1</v>
          </cell>
          <cell r="BD604">
            <v>1.57</v>
          </cell>
          <cell r="BE604">
            <v>0.78</v>
          </cell>
          <cell r="BF604">
            <v>0</v>
          </cell>
          <cell r="BG604">
            <v>60218.75</v>
          </cell>
          <cell r="BI604">
            <v>0.78</v>
          </cell>
          <cell r="BJ604">
            <v>0.39</v>
          </cell>
          <cell r="BK604">
            <v>0</v>
          </cell>
          <cell r="BL604">
            <v>80652.78</v>
          </cell>
          <cell r="BN604">
            <v>1.17</v>
          </cell>
          <cell r="BO604">
            <v>0.57999999999999996</v>
          </cell>
          <cell r="BP604">
            <v>0</v>
          </cell>
          <cell r="BQ604">
            <v>44843.75</v>
          </cell>
          <cell r="BS604">
            <v>0.78</v>
          </cell>
          <cell r="BT604">
            <v>0.39</v>
          </cell>
          <cell r="BU604">
            <v>0</v>
          </cell>
          <cell r="BV604">
            <v>124809.75</v>
          </cell>
          <cell r="BX604">
            <v>0.78</v>
          </cell>
          <cell r="BY604">
            <v>0.39</v>
          </cell>
          <cell r="BZ604">
            <v>0</v>
          </cell>
          <cell r="CA604">
            <v>108124.38</v>
          </cell>
          <cell r="CC604">
            <v>1.57</v>
          </cell>
          <cell r="CD604">
            <v>0.78</v>
          </cell>
          <cell r="CE604">
            <v>0</v>
          </cell>
          <cell r="CF604">
            <v>72262.5</v>
          </cell>
          <cell r="CH604">
            <v>2950465.15</v>
          </cell>
          <cell r="CJ604">
            <v>2889895.67</v>
          </cell>
        </row>
        <row r="605">
          <cell r="A605" t="str">
            <v>3505016001700</v>
          </cell>
          <cell r="B605" t="str">
            <v>SENECA TWP H S DIST 160</v>
          </cell>
          <cell r="C605" t="str">
            <v>LASALLE</v>
          </cell>
          <cell r="D605" t="str">
            <v>High School</v>
          </cell>
          <cell r="E605">
            <v>455</v>
          </cell>
          <cell r="G605">
            <v>0</v>
          </cell>
          <cell r="H605">
            <v>0</v>
          </cell>
          <cell r="I605">
            <v>455</v>
          </cell>
          <cell r="K605">
            <v>0</v>
          </cell>
          <cell r="L605">
            <v>0</v>
          </cell>
          <cell r="M605">
            <v>0</v>
          </cell>
          <cell r="N605">
            <v>455</v>
          </cell>
          <cell r="P605">
            <v>0</v>
          </cell>
          <cell r="Q605">
            <v>0</v>
          </cell>
          <cell r="R605">
            <v>0</v>
          </cell>
          <cell r="S605">
            <v>0</v>
          </cell>
          <cell r="T605">
            <v>125.00000000000001</v>
          </cell>
          <cell r="U605">
            <v>330</v>
          </cell>
          <cell r="W605">
            <v>0</v>
          </cell>
          <cell r="X605">
            <v>0</v>
          </cell>
          <cell r="Y605">
            <v>19.45</v>
          </cell>
          <cell r="Z605">
            <v>1377896.35</v>
          </cell>
          <cell r="AB605">
            <v>6.48</v>
          </cell>
          <cell r="AC605">
            <v>459252.85</v>
          </cell>
          <cell r="AE605">
            <v>0</v>
          </cell>
          <cell r="AF605">
            <v>0</v>
          </cell>
          <cell r="AG605">
            <v>2.27</v>
          </cell>
          <cell r="AH605">
            <v>160813.60999999999</v>
          </cell>
          <cell r="AJ605">
            <v>0</v>
          </cell>
          <cell r="AK605">
            <v>0</v>
          </cell>
          <cell r="AL605">
            <v>0.75</v>
          </cell>
          <cell r="AM605">
            <v>53132.25</v>
          </cell>
          <cell r="AO605">
            <v>29.55</v>
          </cell>
          <cell r="AP605">
            <v>6.35</v>
          </cell>
          <cell r="AQ605">
            <v>3.22</v>
          </cell>
          <cell r="AR605">
            <v>44800.959999999999</v>
          </cell>
          <cell r="AT605">
            <v>0</v>
          </cell>
          <cell r="AU605">
            <v>0</v>
          </cell>
          <cell r="AV605">
            <v>1.82</v>
          </cell>
          <cell r="AW605">
            <v>140915.32</v>
          </cell>
          <cell r="AY605">
            <v>0</v>
          </cell>
          <cell r="AZ605">
            <v>0</v>
          </cell>
          <cell r="BA605">
            <v>0.6</v>
          </cell>
          <cell r="BB605">
            <v>34939.800000000003</v>
          </cell>
          <cell r="BD605">
            <v>0</v>
          </cell>
          <cell r="BE605">
            <v>0</v>
          </cell>
          <cell r="BF605">
            <v>2.27</v>
          </cell>
          <cell r="BG605">
            <v>58168.75</v>
          </cell>
          <cell r="BI605">
            <v>0</v>
          </cell>
          <cell r="BJ605">
            <v>0</v>
          </cell>
          <cell r="BK605">
            <v>0.75</v>
          </cell>
          <cell r="BL605">
            <v>51700.5</v>
          </cell>
          <cell r="BN605">
            <v>0</v>
          </cell>
          <cell r="BO605">
            <v>0</v>
          </cell>
          <cell r="BP605">
            <v>1.51</v>
          </cell>
          <cell r="BQ605">
            <v>38693.75</v>
          </cell>
          <cell r="BS605">
            <v>0</v>
          </cell>
          <cell r="BT605">
            <v>0</v>
          </cell>
          <cell r="BU605">
            <v>0.75</v>
          </cell>
          <cell r="BV605">
            <v>80006.25</v>
          </cell>
          <cell r="BX605">
            <v>0</v>
          </cell>
          <cell r="BY605">
            <v>0</v>
          </cell>
          <cell r="BZ605">
            <v>0.75</v>
          </cell>
          <cell r="CA605">
            <v>69310.5</v>
          </cell>
          <cell r="CC605">
            <v>0</v>
          </cell>
          <cell r="CD605">
            <v>0</v>
          </cell>
          <cell r="CE605">
            <v>2.27</v>
          </cell>
          <cell r="CF605">
            <v>69802.5</v>
          </cell>
          <cell r="CH605">
            <v>2639433.3899999997</v>
          </cell>
          <cell r="CJ605">
            <v>2594632.4299999997</v>
          </cell>
        </row>
        <row r="606">
          <cell r="A606" t="str">
            <v>3505017000400</v>
          </cell>
          <cell r="B606" t="str">
            <v>SENECA COMM CONS SCH DIST 170</v>
          </cell>
          <cell r="C606" t="str">
            <v>LASALLE</v>
          </cell>
          <cell r="D606" t="str">
            <v>Elementary</v>
          </cell>
          <cell r="E606">
            <v>460.25</v>
          </cell>
          <cell r="G606">
            <v>185</v>
          </cell>
          <cell r="H606">
            <v>266</v>
          </cell>
          <cell r="I606">
            <v>266</v>
          </cell>
          <cell r="K606">
            <v>299.75</v>
          </cell>
          <cell r="L606">
            <v>290.5</v>
          </cell>
          <cell r="M606">
            <v>160.5</v>
          </cell>
          <cell r="N606">
            <v>0</v>
          </cell>
          <cell r="P606">
            <v>60.844900221729496</v>
          </cell>
          <cell r="Q606">
            <v>124.15509977827051</v>
          </cell>
          <cell r="R606">
            <v>87.485099778270524</v>
          </cell>
          <cell r="S606">
            <v>178.51490022172948</v>
          </cell>
          <cell r="T606">
            <v>0</v>
          </cell>
          <cell r="U606">
            <v>0</v>
          </cell>
          <cell r="W606">
            <v>10.26</v>
          </cell>
          <cell r="X606">
            <v>11.51</v>
          </cell>
          <cell r="Y606">
            <v>0</v>
          </cell>
          <cell r="Z606">
            <v>1349892.39</v>
          </cell>
          <cell r="AB606">
            <v>4.3499999999999996</v>
          </cell>
          <cell r="AC606">
            <v>269978.46999999997</v>
          </cell>
          <cell r="AE606">
            <v>1.49</v>
          </cell>
          <cell r="AF606">
            <v>0.8</v>
          </cell>
          <cell r="AG606">
            <v>0</v>
          </cell>
          <cell r="AH606">
            <v>141996.03</v>
          </cell>
          <cell r="AJ606">
            <v>0.66</v>
          </cell>
          <cell r="AK606">
            <v>0.35</v>
          </cell>
          <cell r="AL606">
            <v>0</v>
          </cell>
          <cell r="AM606">
            <v>62627.07</v>
          </cell>
          <cell r="AO606">
            <v>30.02</v>
          </cell>
          <cell r="AP606">
            <v>6.9</v>
          </cell>
          <cell r="AQ606">
            <v>3.26</v>
          </cell>
          <cell r="AR606">
            <v>46049.35</v>
          </cell>
          <cell r="AT606">
            <v>0.66</v>
          </cell>
          <cell r="AU606">
            <v>0.64</v>
          </cell>
          <cell r="AV606">
            <v>0</v>
          </cell>
          <cell r="AW606">
            <v>87445.8</v>
          </cell>
          <cell r="AY606">
            <v>0.39</v>
          </cell>
          <cell r="AZ606">
            <v>0.21</v>
          </cell>
          <cell r="BA606">
            <v>0</v>
          </cell>
          <cell r="BB606">
            <v>34939.800000000003</v>
          </cell>
          <cell r="BD606">
            <v>1.33</v>
          </cell>
          <cell r="BE606">
            <v>0.71</v>
          </cell>
          <cell r="BF606">
            <v>0</v>
          </cell>
          <cell r="BG606">
            <v>52275</v>
          </cell>
          <cell r="BI606">
            <v>0.66</v>
          </cell>
          <cell r="BJ606">
            <v>0.35</v>
          </cell>
          <cell r="BK606">
            <v>0</v>
          </cell>
          <cell r="BL606">
            <v>69623.34</v>
          </cell>
          <cell r="BN606">
            <v>0.99</v>
          </cell>
          <cell r="BO606">
            <v>0.53</v>
          </cell>
          <cell r="BP606">
            <v>0</v>
          </cell>
          <cell r="BQ606">
            <v>38950</v>
          </cell>
          <cell r="BS606">
            <v>0.66</v>
          </cell>
          <cell r="BT606">
            <v>0.35</v>
          </cell>
          <cell r="BU606">
            <v>0</v>
          </cell>
          <cell r="BV606">
            <v>107741.75</v>
          </cell>
          <cell r="BX606">
            <v>0.66</v>
          </cell>
          <cell r="BY606">
            <v>0.35</v>
          </cell>
          <cell r="BZ606">
            <v>0</v>
          </cell>
          <cell r="CA606">
            <v>93338.14</v>
          </cell>
          <cell r="CC606">
            <v>1.33</v>
          </cell>
          <cell r="CD606">
            <v>0.71</v>
          </cell>
          <cell r="CE606">
            <v>0</v>
          </cell>
          <cell r="CF606">
            <v>62730</v>
          </cell>
          <cell r="CH606">
            <v>2417587.14</v>
          </cell>
          <cell r="CJ606">
            <v>2371537.79</v>
          </cell>
        </row>
        <row r="607">
          <cell r="A607" t="str">
            <v>3505001750400</v>
          </cell>
          <cell r="B607" t="str">
            <v>DIMMICK C C SCHOOL DIST 175</v>
          </cell>
          <cell r="C607" t="str">
            <v>LASALLE</v>
          </cell>
          <cell r="D607" t="str">
            <v>Elementary</v>
          </cell>
          <cell r="E607">
            <v>163.37</v>
          </cell>
          <cell r="G607">
            <v>69.809999999999988</v>
          </cell>
          <cell r="H607">
            <v>92.97999999999999</v>
          </cell>
          <cell r="I607">
            <v>92.97999999999999</v>
          </cell>
          <cell r="K607">
            <v>110.54999999999998</v>
          </cell>
          <cell r="L607">
            <v>109.96999999999998</v>
          </cell>
          <cell r="M607">
            <v>52.819999999999993</v>
          </cell>
          <cell r="N607">
            <v>0</v>
          </cell>
          <cell r="P607">
            <v>17.436418698937281</v>
          </cell>
          <cell r="Q607">
            <v>52.373581301062707</v>
          </cell>
          <cell r="R607">
            <v>23.223581301062719</v>
          </cell>
          <cell r="S607">
            <v>69.756418698937267</v>
          </cell>
          <cell r="T607">
            <v>0</v>
          </cell>
          <cell r="U607">
            <v>0</v>
          </cell>
          <cell r="W607">
            <v>3.78</v>
          </cell>
          <cell r="X607">
            <v>3.95</v>
          </cell>
          <cell r="Y607">
            <v>0</v>
          </cell>
          <cell r="Z607">
            <v>479314.11</v>
          </cell>
          <cell r="AB607">
            <v>1.54</v>
          </cell>
          <cell r="AC607">
            <v>95862.82</v>
          </cell>
          <cell r="AE607">
            <v>0.55000000000000004</v>
          </cell>
          <cell r="AF607">
            <v>0.26</v>
          </cell>
          <cell r="AG607">
            <v>0</v>
          </cell>
          <cell r="AH607">
            <v>50225.67</v>
          </cell>
          <cell r="AJ607">
            <v>0.24</v>
          </cell>
          <cell r="AK607">
            <v>0.11</v>
          </cell>
          <cell r="AL607">
            <v>0</v>
          </cell>
          <cell r="AM607">
            <v>21702.45</v>
          </cell>
          <cell r="AO607">
            <v>10.64</v>
          </cell>
          <cell r="AP607">
            <v>2.13</v>
          </cell>
          <cell r="AQ607">
            <v>1.1499999999999999</v>
          </cell>
          <cell r="AR607">
            <v>15938.36</v>
          </cell>
          <cell r="AT607">
            <v>0.24</v>
          </cell>
          <cell r="AU607">
            <v>0.21</v>
          </cell>
          <cell r="AV607">
            <v>0</v>
          </cell>
          <cell r="AW607">
            <v>30269.7</v>
          </cell>
          <cell r="AY607">
            <v>0.14000000000000001</v>
          </cell>
          <cell r="AZ607">
            <v>7.0000000000000007E-2</v>
          </cell>
          <cell r="BA607">
            <v>0</v>
          </cell>
          <cell r="BB607">
            <v>12228.93</v>
          </cell>
          <cell r="BD607">
            <v>0.49</v>
          </cell>
          <cell r="BE607">
            <v>0.23</v>
          </cell>
          <cell r="BF607">
            <v>0</v>
          </cell>
          <cell r="BG607">
            <v>18450</v>
          </cell>
          <cell r="BI607">
            <v>0.24</v>
          </cell>
          <cell r="BJ607">
            <v>0.11</v>
          </cell>
          <cell r="BK607">
            <v>0</v>
          </cell>
          <cell r="BL607">
            <v>24126.9</v>
          </cell>
          <cell r="BN607">
            <v>0.36</v>
          </cell>
          <cell r="BO607">
            <v>0.17</v>
          </cell>
          <cell r="BP607">
            <v>0</v>
          </cell>
          <cell r="BQ607">
            <v>13581.25</v>
          </cell>
          <cell r="BS607">
            <v>0.24</v>
          </cell>
          <cell r="BT607">
            <v>0.11</v>
          </cell>
          <cell r="BU607">
            <v>0</v>
          </cell>
          <cell r="BV607">
            <v>37336.25</v>
          </cell>
          <cell r="BX607">
            <v>0.24</v>
          </cell>
          <cell r="BY607">
            <v>0.11</v>
          </cell>
          <cell r="BZ607">
            <v>0</v>
          </cell>
          <cell r="CA607">
            <v>32344.9</v>
          </cell>
          <cell r="CC607">
            <v>0.49</v>
          </cell>
          <cell r="CD607">
            <v>0.23</v>
          </cell>
          <cell r="CE607">
            <v>0</v>
          </cell>
          <cell r="CF607">
            <v>22140</v>
          </cell>
          <cell r="CH607">
            <v>853521.34</v>
          </cell>
          <cell r="CJ607">
            <v>837582.98</v>
          </cell>
        </row>
        <row r="608">
          <cell r="A608" t="str">
            <v>3505018500400</v>
          </cell>
          <cell r="B608" t="str">
            <v>WALTHAM C C SCHOOL DIST 185</v>
          </cell>
          <cell r="C608" t="str">
            <v>LASALLE</v>
          </cell>
          <cell r="D608" t="str">
            <v>Elementary</v>
          </cell>
          <cell r="E608">
            <v>227.5</v>
          </cell>
          <cell r="G608">
            <v>89</v>
          </cell>
          <cell r="H608">
            <v>135.5</v>
          </cell>
          <cell r="I608">
            <v>135.5</v>
          </cell>
          <cell r="K608">
            <v>134</v>
          </cell>
          <cell r="L608">
            <v>131</v>
          </cell>
          <cell r="M608">
            <v>93.5</v>
          </cell>
          <cell r="N608">
            <v>0</v>
          </cell>
          <cell r="P608">
            <v>21.14195991091314</v>
          </cell>
          <cell r="Q608">
            <v>67.858040089086856</v>
          </cell>
          <cell r="R608">
            <v>32.188040089086854</v>
          </cell>
          <cell r="S608">
            <v>103.31195991091315</v>
          </cell>
          <cell r="T608">
            <v>0</v>
          </cell>
          <cell r="U608">
            <v>0</v>
          </cell>
          <cell r="W608">
            <v>4.8</v>
          </cell>
          <cell r="X608">
            <v>5.74</v>
          </cell>
          <cell r="Y608">
            <v>0</v>
          </cell>
          <cell r="Z608">
            <v>653553.78</v>
          </cell>
          <cell r="AB608">
            <v>2.1</v>
          </cell>
          <cell r="AC608">
            <v>130710.75</v>
          </cell>
          <cell r="AE608">
            <v>0.67</v>
          </cell>
          <cell r="AF608">
            <v>0.46</v>
          </cell>
          <cell r="AG608">
            <v>0</v>
          </cell>
          <cell r="AH608">
            <v>70067.91</v>
          </cell>
          <cell r="AJ608">
            <v>0.28999999999999998</v>
          </cell>
          <cell r="AK608">
            <v>0.2</v>
          </cell>
          <cell r="AL608">
            <v>0</v>
          </cell>
          <cell r="AM608">
            <v>30383.43</v>
          </cell>
          <cell r="AO608">
            <v>14.549999999999997</v>
          </cell>
          <cell r="AP608">
            <v>2.91</v>
          </cell>
          <cell r="AQ608">
            <v>1.61</v>
          </cell>
          <cell r="AR608">
            <v>21809.91</v>
          </cell>
          <cell r="AT608">
            <v>0.28999999999999998</v>
          </cell>
          <cell r="AU608">
            <v>0.37</v>
          </cell>
          <cell r="AV608">
            <v>0</v>
          </cell>
          <cell r="AW608">
            <v>44395.56</v>
          </cell>
          <cell r="AY608">
            <v>0.17</v>
          </cell>
          <cell r="AZ608">
            <v>0.12</v>
          </cell>
          <cell r="BA608">
            <v>0</v>
          </cell>
          <cell r="BB608">
            <v>16887.57</v>
          </cell>
          <cell r="BD608">
            <v>0.59</v>
          </cell>
          <cell r="BE608">
            <v>0.41</v>
          </cell>
          <cell r="BF608">
            <v>0</v>
          </cell>
          <cell r="BG608">
            <v>25625</v>
          </cell>
          <cell r="BI608">
            <v>0.28999999999999998</v>
          </cell>
          <cell r="BJ608">
            <v>0.2</v>
          </cell>
          <cell r="BK608">
            <v>0</v>
          </cell>
          <cell r="BL608">
            <v>33777.660000000003</v>
          </cell>
          <cell r="BN608">
            <v>0.44</v>
          </cell>
          <cell r="BO608">
            <v>0.31</v>
          </cell>
          <cell r="BP608">
            <v>0</v>
          </cell>
          <cell r="BQ608">
            <v>19218.75</v>
          </cell>
          <cell r="BS608">
            <v>0.28999999999999998</v>
          </cell>
          <cell r="BT608">
            <v>0.2</v>
          </cell>
          <cell r="BU608">
            <v>0</v>
          </cell>
          <cell r="BV608">
            <v>52270.75</v>
          </cell>
          <cell r="BX608">
            <v>0.28999999999999998</v>
          </cell>
          <cell r="BY608">
            <v>0.2</v>
          </cell>
          <cell r="BZ608">
            <v>0</v>
          </cell>
          <cell r="CA608">
            <v>45282.86</v>
          </cell>
          <cell r="CC608">
            <v>0.59</v>
          </cell>
          <cell r="CD608">
            <v>0.41</v>
          </cell>
          <cell r="CE608">
            <v>0</v>
          </cell>
          <cell r="CF608">
            <v>30750</v>
          </cell>
          <cell r="CH608">
            <v>1174733.9300000002</v>
          </cell>
          <cell r="CJ608">
            <v>1152924.0200000003</v>
          </cell>
        </row>
        <row r="609">
          <cell r="A609" t="str">
            <v>3505019500400</v>
          </cell>
          <cell r="B609" t="str">
            <v>WALLACE C C SCHOOL DIST 195</v>
          </cell>
          <cell r="C609" t="str">
            <v>LASALLE</v>
          </cell>
          <cell r="D609" t="str">
            <v>Elementary</v>
          </cell>
          <cell r="E609">
            <v>332.25</v>
          </cell>
          <cell r="G609">
            <v>145</v>
          </cell>
          <cell r="H609">
            <v>183</v>
          </cell>
          <cell r="I609">
            <v>183</v>
          </cell>
          <cell r="K609">
            <v>225.25</v>
          </cell>
          <cell r="L609">
            <v>221</v>
          </cell>
          <cell r="M609">
            <v>107</v>
          </cell>
          <cell r="N609">
            <v>0</v>
          </cell>
          <cell r="P609">
            <v>30.648932926829268</v>
          </cell>
          <cell r="Q609">
            <v>114.35106707317073</v>
          </cell>
          <cell r="R609">
            <v>38.68106707317073</v>
          </cell>
          <cell r="S609">
            <v>144.31893292682926</v>
          </cell>
          <cell r="T609">
            <v>0</v>
          </cell>
          <cell r="U609">
            <v>0</v>
          </cell>
          <cell r="W609">
            <v>7.76</v>
          </cell>
          <cell r="X609">
            <v>7.7</v>
          </cell>
          <cell r="Y609">
            <v>0</v>
          </cell>
          <cell r="Z609">
            <v>958628.22</v>
          </cell>
          <cell r="AB609">
            <v>3.09</v>
          </cell>
          <cell r="AC609">
            <v>191725.64</v>
          </cell>
          <cell r="AE609">
            <v>1.1200000000000001</v>
          </cell>
          <cell r="AF609">
            <v>0.53</v>
          </cell>
          <cell r="AG609">
            <v>0</v>
          </cell>
          <cell r="AH609">
            <v>102311.55</v>
          </cell>
          <cell r="AJ609">
            <v>0.5</v>
          </cell>
          <cell r="AK609">
            <v>0.23</v>
          </cell>
          <cell r="AL609">
            <v>0</v>
          </cell>
          <cell r="AM609">
            <v>45265.11</v>
          </cell>
          <cell r="AO609">
            <v>21.370000000000005</v>
          </cell>
          <cell r="AP609">
            <v>4.04</v>
          </cell>
          <cell r="AQ609">
            <v>2.35</v>
          </cell>
          <cell r="AR609">
            <v>31743.83</v>
          </cell>
          <cell r="AT609">
            <v>0.5</v>
          </cell>
          <cell r="AU609">
            <v>0.42</v>
          </cell>
          <cell r="AV609">
            <v>0</v>
          </cell>
          <cell r="AW609">
            <v>61884.72</v>
          </cell>
          <cell r="AY609">
            <v>0.3</v>
          </cell>
          <cell r="AZ609">
            <v>0.14000000000000001</v>
          </cell>
          <cell r="BA609">
            <v>0</v>
          </cell>
          <cell r="BB609">
            <v>25622.52</v>
          </cell>
          <cell r="BD609">
            <v>1</v>
          </cell>
          <cell r="BE609">
            <v>0.47</v>
          </cell>
          <cell r="BF609">
            <v>0</v>
          </cell>
          <cell r="BG609">
            <v>37668.75</v>
          </cell>
          <cell r="BI609">
            <v>0.5</v>
          </cell>
          <cell r="BJ609">
            <v>0.23</v>
          </cell>
          <cell r="BK609">
            <v>0</v>
          </cell>
          <cell r="BL609">
            <v>50321.82</v>
          </cell>
          <cell r="BN609">
            <v>0.75</v>
          </cell>
          <cell r="BO609">
            <v>0.35</v>
          </cell>
          <cell r="BP609">
            <v>0</v>
          </cell>
          <cell r="BQ609">
            <v>28187.5</v>
          </cell>
          <cell r="BS609">
            <v>0.5</v>
          </cell>
          <cell r="BT609">
            <v>0.23</v>
          </cell>
          <cell r="BU609">
            <v>0</v>
          </cell>
          <cell r="BV609">
            <v>77872.75</v>
          </cell>
          <cell r="BX609">
            <v>0.5</v>
          </cell>
          <cell r="BY609">
            <v>0.23</v>
          </cell>
          <cell r="BZ609">
            <v>0</v>
          </cell>
          <cell r="CA609">
            <v>67462.22</v>
          </cell>
          <cell r="CC609">
            <v>1</v>
          </cell>
          <cell r="CD609">
            <v>0.47</v>
          </cell>
          <cell r="CE609">
            <v>0</v>
          </cell>
          <cell r="CF609">
            <v>45202.5</v>
          </cell>
          <cell r="CH609">
            <v>1723897.1300000001</v>
          </cell>
          <cell r="CJ609">
            <v>1692153.3</v>
          </cell>
        </row>
        <row r="610">
          <cell r="A610" t="str">
            <v>3505021000400</v>
          </cell>
          <cell r="B610" t="str">
            <v>MILLER TWP CC SCH DIST 210</v>
          </cell>
          <cell r="C610" t="str">
            <v>LASALLE</v>
          </cell>
          <cell r="D610" t="str">
            <v>Elementary</v>
          </cell>
          <cell r="E610">
            <v>195.05</v>
          </cell>
          <cell r="G610">
            <v>72.319999999999993</v>
          </cell>
          <cell r="H610">
            <v>121.64999999999999</v>
          </cell>
          <cell r="I610">
            <v>121.64999999999999</v>
          </cell>
          <cell r="K610">
            <v>120.05999999999999</v>
          </cell>
          <cell r="L610">
            <v>118.97999999999999</v>
          </cell>
          <cell r="M610">
            <v>74.989999999999995</v>
          </cell>
          <cell r="N610">
            <v>0</v>
          </cell>
          <cell r="P610">
            <v>24.234675465278141</v>
          </cell>
          <cell r="Q610">
            <v>48.085324534721849</v>
          </cell>
          <cell r="R610">
            <v>40.76532453472187</v>
          </cell>
          <cell r="S610">
            <v>80.884675465278121</v>
          </cell>
          <cell r="T610">
            <v>0</v>
          </cell>
          <cell r="U610">
            <v>0</v>
          </cell>
          <cell r="W610">
            <v>4.01</v>
          </cell>
          <cell r="X610">
            <v>5.27</v>
          </cell>
          <cell r="Y610">
            <v>0</v>
          </cell>
          <cell r="Z610">
            <v>575424.96</v>
          </cell>
          <cell r="AB610">
            <v>1.85</v>
          </cell>
          <cell r="AC610">
            <v>115084.99</v>
          </cell>
          <cell r="AE610">
            <v>0.6</v>
          </cell>
          <cell r="AF610">
            <v>0.37</v>
          </cell>
          <cell r="AG610">
            <v>0</v>
          </cell>
          <cell r="AH610">
            <v>60146.79</v>
          </cell>
          <cell r="AJ610">
            <v>0.26</v>
          </cell>
          <cell r="AK610">
            <v>0.16</v>
          </cell>
          <cell r="AL610">
            <v>0</v>
          </cell>
          <cell r="AM610">
            <v>26042.94</v>
          </cell>
          <cell r="AO610">
            <v>12.769999999999998</v>
          </cell>
          <cell r="AP610">
            <v>2.98</v>
          </cell>
          <cell r="AQ610">
            <v>1.38</v>
          </cell>
          <cell r="AR610">
            <v>19639.46</v>
          </cell>
          <cell r="AT610">
            <v>0.26</v>
          </cell>
          <cell r="AU610">
            <v>0.28999999999999998</v>
          </cell>
          <cell r="AV610">
            <v>0</v>
          </cell>
          <cell r="AW610">
            <v>36996.300000000003</v>
          </cell>
          <cell r="AY610">
            <v>0.16</v>
          </cell>
          <cell r="AZ610">
            <v>0.09</v>
          </cell>
          <cell r="BA610">
            <v>0</v>
          </cell>
          <cell r="BB610">
            <v>14558.25</v>
          </cell>
          <cell r="BD610">
            <v>0.53</v>
          </cell>
          <cell r="BE610">
            <v>0.33</v>
          </cell>
          <cell r="BF610">
            <v>0</v>
          </cell>
          <cell r="BG610">
            <v>22037.5</v>
          </cell>
          <cell r="BI610">
            <v>0.26</v>
          </cell>
          <cell r="BJ610">
            <v>0.16</v>
          </cell>
          <cell r="BK610">
            <v>0</v>
          </cell>
          <cell r="BL610">
            <v>28952.28</v>
          </cell>
          <cell r="BN610">
            <v>0.4</v>
          </cell>
          <cell r="BO610">
            <v>0.24</v>
          </cell>
          <cell r="BP610">
            <v>0</v>
          </cell>
          <cell r="BQ610">
            <v>16400</v>
          </cell>
          <cell r="BS610">
            <v>0.26</v>
          </cell>
          <cell r="BT610">
            <v>0.16</v>
          </cell>
          <cell r="BU610">
            <v>0</v>
          </cell>
          <cell r="BV610">
            <v>44803.5</v>
          </cell>
          <cell r="BX610">
            <v>0.26</v>
          </cell>
          <cell r="BY610">
            <v>0.16</v>
          </cell>
          <cell r="BZ610">
            <v>0</v>
          </cell>
          <cell r="CA610">
            <v>38813.879999999997</v>
          </cell>
          <cell r="CC610">
            <v>0.53</v>
          </cell>
          <cell r="CD610">
            <v>0.33</v>
          </cell>
          <cell r="CE610">
            <v>0</v>
          </cell>
          <cell r="CF610">
            <v>26445</v>
          </cell>
          <cell r="CH610">
            <v>1025345.85</v>
          </cell>
          <cell r="CJ610">
            <v>1005706.39</v>
          </cell>
        </row>
        <row r="611">
          <cell r="A611" t="str">
            <v>3505023000400</v>
          </cell>
          <cell r="B611" t="str">
            <v>RUTLAND C C SCHOOL DIST 230</v>
          </cell>
          <cell r="C611" t="str">
            <v>LASALLE</v>
          </cell>
          <cell r="D611" t="str">
            <v>Elementary</v>
          </cell>
          <cell r="E611">
            <v>73</v>
          </cell>
          <cell r="G611">
            <v>28</v>
          </cell>
          <cell r="H611">
            <v>44.5</v>
          </cell>
          <cell r="I611">
            <v>44.5</v>
          </cell>
          <cell r="K611">
            <v>51.5</v>
          </cell>
          <cell r="L611">
            <v>51</v>
          </cell>
          <cell r="M611">
            <v>21.5</v>
          </cell>
          <cell r="N611">
            <v>0</v>
          </cell>
          <cell r="P611">
            <v>9.7826206896551717</v>
          </cell>
          <cell r="Q611">
            <v>18.217379310344828</v>
          </cell>
          <cell r="R611">
            <v>15.547379310344827</v>
          </cell>
          <cell r="S611">
            <v>28.952620689655173</v>
          </cell>
          <cell r="T611">
            <v>0</v>
          </cell>
          <cell r="U611">
            <v>0</v>
          </cell>
          <cell r="W611">
            <v>1.56</v>
          </cell>
          <cell r="X611">
            <v>1.93</v>
          </cell>
          <cell r="Y611">
            <v>0</v>
          </cell>
          <cell r="Z611">
            <v>216404.43</v>
          </cell>
          <cell r="AB611">
            <v>0.69</v>
          </cell>
          <cell r="AC611">
            <v>43280.88</v>
          </cell>
          <cell r="AE611">
            <v>0.25</v>
          </cell>
          <cell r="AF611">
            <v>0.1</v>
          </cell>
          <cell r="AG611">
            <v>0</v>
          </cell>
          <cell r="AH611">
            <v>21702.45</v>
          </cell>
          <cell r="AJ611">
            <v>0.11</v>
          </cell>
          <cell r="AK611">
            <v>0.04</v>
          </cell>
          <cell r="AL611">
            <v>0</v>
          </cell>
          <cell r="AM611">
            <v>9301.0499999999993</v>
          </cell>
          <cell r="AO611">
            <v>4.7599999999999989</v>
          </cell>
          <cell r="AP611">
            <v>1.1299999999999999</v>
          </cell>
          <cell r="AQ611">
            <v>0.51</v>
          </cell>
          <cell r="AR611">
            <v>7341.64</v>
          </cell>
          <cell r="AT611">
            <v>0.11</v>
          </cell>
          <cell r="AU611">
            <v>0.08</v>
          </cell>
          <cell r="AV611">
            <v>0</v>
          </cell>
          <cell r="AW611">
            <v>12780.54</v>
          </cell>
          <cell r="AY611">
            <v>0.06</v>
          </cell>
          <cell r="AZ611">
            <v>0.02</v>
          </cell>
          <cell r="BA611">
            <v>0</v>
          </cell>
          <cell r="BB611">
            <v>4658.6400000000003</v>
          </cell>
          <cell r="BD611">
            <v>0.22</v>
          </cell>
          <cell r="BE611">
            <v>0.09</v>
          </cell>
          <cell r="BF611">
            <v>0</v>
          </cell>
          <cell r="BG611">
            <v>7943.75</v>
          </cell>
          <cell r="BI611">
            <v>0.11</v>
          </cell>
          <cell r="BJ611">
            <v>0.04</v>
          </cell>
          <cell r="BK611">
            <v>0</v>
          </cell>
          <cell r="BL611">
            <v>10340.1</v>
          </cell>
          <cell r="BN611">
            <v>0.17</v>
          </cell>
          <cell r="BO611">
            <v>7.0000000000000007E-2</v>
          </cell>
          <cell r="BP611">
            <v>0</v>
          </cell>
          <cell r="BQ611">
            <v>6150</v>
          </cell>
          <cell r="BS611">
            <v>0.11</v>
          </cell>
          <cell r="BT611">
            <v>0.04</v>
          </cell>
          <cell r="BU611">
            <v>0</v>
          </cell>
          <cell r="BV611">
            <v>16001.25</v>
          </cell>
          <cell r="BX611">
            <v>0.11</v>
          </cell>
          <cell r="BY611">
            <v>0.04</v>
          </cell>
          <cell r="BZ611">
            <v>0</v>
          </cell>
          <cell r="CA611">
            <v>13862.1</v>
          </cell>
          <cell r="CC611">
            <v>0.22</v>
          </cell>
          <cell r="CD611">
            <v>0.09</v>
          </cell>
          <cell r="CE611">
            <v>0</v>
          </cell>
          <cell r="CF611">
            <v>9532.5</v>
          </cell>
          <cell r="CH611">
            <v>379299.32999999996</v>
          </cell>
          <cell r="CJ611">
            <v>371957.68999999994</v>
          </cell>
        </row>
        <row r="612">
          <cell r="A612" t="str">
            <v>3505028001700</v>
          </cell>
          <cell r="B612" t="str">
            <v>MENDOTA TWP H S DIST 280</v>
          </cell>
          <cell r="C612" t="str">
            <v>LASALLE</v>
          </cell>
          <cell r="D612" t="str">
            <v>High School</v>
          </cell>
          <cell r="E612">
            <v>561.82000000000005</v>
          </cell>
          <cell r="G612">
            <v>0</v>
          </cell>
          <cell r="H612">
            <v>0</v>
          </cell>
          <cell r="I612">
            <v>561.82000000000005</v>
          </cell>
          <cell r="K612">
            <v>0</v>
          </cell>
          <cell r="L612">
            <v>0</v>
          </cell>
          <cell r="M612">
            <v>0</v>
          </cell>
          <cell r="N612">
            <v>561.82000000000005</v>
          </cell>
          <cell r="P612">
            <v>0</v>
          </cell>
          <cell r="Q612">
            <v>0</v>
          </cell>
          <cell r="R612">
            <v>0</v>
          </cell>
          <cell r="S612">
            <v>0</v>
          </cell>
          <cell r="T612">
            <v>276</v>
          </cell>
          <cell r="U612">
            <v>285.82000000000005</v>
          </cell>
          <cell r="W612">
            <v>0</v>
          </cell>
          <cell r="X612">
            <v>0</v>
          </cell>
          <cell r="Y612">
            <v>25.23</v>
          </cell>
          <cell r="Z612">
            <v>1787368.89</v>
          </cell>
          <cell r="AB612">
            <v>8.4</v>
          </cell>
          <cell r="AC612">
            <v>595730.05000000005</v>
          </cell>
          <cell r="AE612">
            <v>0</v>
          </cell>
          <cell r="AF612">
            <v>0</v>
          </cell>
          <cell r="AG612">
            <v>2.8</v>
          </cell>
          <cell r="AH612">
            <v>198360.4</v>
          </cell>
          <cell r="AJ612">
            <v>0</v>
          </cell>
          <cell r="AK612">
            <v>0</v>
          </cell>
          <cell r="AL612">
            <v>0.93</v>
          </cell>
          <cell r="AM612">
            <v>65883.990000000005</v>
          </cell>
          <cell r="AO612">
            <v>38.1</v>
          </cell>
          <cell r="AP612">
            <v>12.41</v>
          </cell>
          <cell r="AQ612">
            <v>3.98</v>
          </cell>
          <cell r="AR612">
            <v>62771.32</v>
          </cell>
          <cell r="AT612">
            <v>0</v>
          </cell>
          <cell r="AU612">
            <v>0</v>
          </cell>
          <cell r="AV612">
            <v>2.2400000000000002</v>
          </cell>
          <cell r="AW612">
            <v>173434.23999999999</v>
          </cell>
          <cell r="AY612">
            <v>0</v>
          </cell>
          <cell r="AZ612">
            <v>0</v>
          </cell>
          <cell r="BA612">
            <v>0.74</v>
          </cell>
          <cell r="BB612">
            <v>43092.42</v>
          </cell>
          <cell r="BD612">
            <v>0</v>
          </cell>
          <cell r="BE612">
            <v>0</v>
          </cell>
          <cell r="BF612">
            <v>2.8</v>
          </cell>
          <cell r="BG612">
            <v>71750</v>
          </cell>
          <cell r="BI612">
            <v>0</v>
          </cell>
          <cell r="BJ612">
            <v>0</v>
          </cell>
          <cell r="BK612">
            <v>0.93</v>
          </cell>
          <cell r="BL612">
            <v>64108.62</v>
          </cell>
          <cell r="BN612">
            <v>0</v>
          </cell>
          <cell r="BO612">
            <v>0</v>
          </cell>
          <cell r="BP612">
            <v>1.87</v>
          </cell>
          <cell r="BQ612">
            <v>47918.75</v>
          </cell>
          <cell r="BS612">
            <v>0</v>
          </cell>
          <cell r="BT612">
            <v>0</v>
          </cell>
          <cell r="BU612">
            <v>0.93</v>
          </cell>
          <cell r="BV612">
            <v>99207.75</v>
          </cell>
          <cell r="BX612">
            <v>0</v>
          </cell>
          <cell r="BY612">
            <v>0</v>
          </cell>
          <cell r="BZ612">
            <v>0.93</v>
          </cell>
          <cell r="CA612">
            <v>85945.02</v>
          </cell>
          <cell r="CC612">
            <v>0</v>
          </cell>
          <cell r="CD612">
            <v>0</v>
          </cell>
          <cell r="CE612">
            <v>2.8</v>
          </cell>
          <cell r="CF612">
            <v>86100</v>
          </cell>
          <cell r="CH612">
            <v>3381671.4499999997</v>
          </cell>
          <cell r="CJ612">
            <v>3318900.13</v>
          </cell>
        </row>
        <row r="613">
          <cell r="A613" t="str">
            <v>3505028900400</v>
          </cell>
          <cell r="B613" t="str">
            <v>MENDOTA C C SCHOOL DIST 289</v>
          </cell>
          <cell r="C613" t="str">
            <v>LASALLE</v>
          </cell>
          <cell r="D613" t="str">
            <v>Elementary</v>
          </cell>
          <cell r="E613">
            <v>1135.1300000000001</v>
          </cell>
          <cell r="G613">
            <v>486.15</v>
          </cell>
          <cell r="H613">
            <v>632.31999999999994</v>
          </cell>
          <cell r="I613">
            <v>632.31999999999994</v>
          </cell>
          <cell r="K613">
            <v>732.31</v>
          </cell>
          <cell r="L613">
            <v>715.65</v>
          </cell>
          <cell r="M613">
            <v>402.81999999999994</v>
          </cell>
          <cell r="N613">
            <v>0</v>
          </cell>
          <cell r="P613">
            <v>283.97398186808772</v>
          </cell>
          <cell r="Q613">
            <v>202.17601813191226</v>
          </cell>
          <cell r="R613">
            <v>369.35601813191238</v>
          </cell>
          <cell r="S613">
            <v>262.96398186808756</v>
          </cell>
          <cell r="T613">
            <v>0</v>
          </cell>
          <cell r="U613">
            <v>0</v>
          </cell>
          <cell r="W613">
            <v>29.04</v>
          </cell>
          <cell r="X613">
            <v>28.98</v>
          </cell>
          <cell r="Y613">
            <v>0</v>
          </cell>
          <cell r="Z613">
            <v>3597646.14</v>
          </cell>
          <cell r="AB613">
            <v>11.6</v>
          </cell>
          <cell r="AC613">
            <v>719529.22</v>
          </cell>
          <cell r="AE613">
            <v>3.66</v>
          </cell>
          <cell r="AF613">
            <v>2.0099999999999998</v>
          </cell>
          <cell r="AG613">
            <v>0</v>
          </cell>
          <cell r="AH613">
            <v>351579.69</v>
          </cell>
          <cell r="AJ613">
            <v>1.62</v>
          </cell>
          <cell r="AK613">
            <v>0.89</v>
          </cell>
          <cell r="AL613">
            <v>0</v>
          </cell>
          <cell r="AM613">
            <v>155637.57</v>
          </cell>
          <cell r="AO613">
            <v>79.3</v>
          </cell>
          <cell r="AP613">
            <v>32.260000000000005</v>
          </cell>
          <cell r="AQ613">
            <v>8.0500000000000007</v>
          </cell>
          <cell r="AR613">
            <v>138288.75</v>
          </cell>
          <cell r="AT613">
            <v>1.62</v>
          </cell>
          <cell r="AU613">
            <v>1.61</v>
          </cell>
          <cell r="AV613">
            <v>0</v>
          </cell>
          <cell r="AW613">
            <v>217269.18</v>
          </cell>
          <cell r="AY613">
            <v>0.97</v>
          </cell>
          <cell r="AZ613">
            <v>0.53</v>
          </cell>
          <cell r="BA613">
            <v>0</v>
          </cell>
          <cell r="BB613">
            <v>87349.5</v>
          </cell>
          <cell r="BD613">
            <v>3.25</v>
          </cell>
          <cell r="BE613">
            <v>1.79</v>
          </cell>
          <cell r="BF613">
            <v>0</v>
          </cell>
          <cell r="BG613">
            <v>129150</v>
          </cell>
          <cell r="BI613">
            <v>1.62</v>
          </cell>
          <cell r="BJ613">
            <v>0.89</v>
          </cell>
          <cell r="BK613">
            <v>0</v>
          </cell>
          <cell r="BL613">
            <v>173024.34</v>
          </cell>
          <cell r="BN613">
            <v>2.44</v>
          </cell>
          <cell r="BO613">
            <v>1.34</v>
          </cell>
          <cell r="BP613">
            <v>0</v>
          </cell>
          <cell r="BQ613">
            <v>96862.5</v>
          </cell>
          <cell r="BS613">
            <v>1.62</v>
          </cell>
          <cell r="BT613">
            <v>0.89</v>
          </cell>
          <cell r="BU613">
            <v>0</v>
          </cell>
          <cell r="BV613">
            <v>267754.25</v>
          </cell>
          <cell r="BX613">
            <v>1.62</v>
          </cell>
          <cell r="BY613">
            <v>0.89</v>
          </cell>
          <cell r="BZ613">
            <v>0</v>
          </cell>
          <cell r="CA613">
            <v>231959.14</v>
          </cell>
          <cell r="CC613">
            <v>3.25</v>
          </cell>
          <cell r="CD613">
            <v>1.79</v>
          </cell>
          <cell r="CE613">
            <v>0</v>
          </cell>
          <cell r="CF613">
            <v>154980</v>
          </cell>
          <cell r="CH613">
            <v>6321030.2800000003</v>
          </cell>
          <cell r="CJ613">
            <v>6182741.5300000003</v>
          </cell>
        </row>
        <row r="614">
          <cell r="A614" t="str">
            <v>3505042502600</v>
          </cell>
          <cell r="B614" t="str">
            <v>LOSTANT COMM UNIT SCH DIST 425</v>
          </cell>
          <cell r="C614" t="str">
            <v>LASALLE</v>
          </cell>
          <cell r="D614" t="str">
            <v>Unit</v>
          </cell>
          <cell r="E614">
            <v>112.04</v>
          </cell>
          <cell r="G614">
            <v>26.32</v>
          </cell>
          <cell r="H614">
            <v>40.159999999999997</v>
          </cell>
          <cell r="I614">
            <v>83.809999999999988</v>
          </cell>
          <cell r="K614">
            <v>42.230000000000004</v>
          </cell>
          <cell r="L614">
            <v>40.32</v>
          </cell>
          <cell r="M614">
            <v>26.16</v>
          </cell>
          <cell r="N614">
            <v>43.65</v>
          </cell>
          <cell r="P614">
            <v>12.427494778897668</v>
          </cell>
          <cell r="Q614">
            <v>13.892505221102333</v>
          </cell>
          <cell r="R614">
            <v>18.962317261418324</v>
          </cell>
          <cell r="S614">
            <v>21.197682738581673</v>
          </cell>
          <cell r="T614">
            <v>20.610187959684009</v>
          </cell>
          <cell r="U614">
            <v>23.03981204031599</v>
          </cell>
          <cell r="W614">
            <v>1.52</v>
          </cell>
          <cell r="X614">
            <v>1.79</v>
          </cell>
          <cell r="Y614">
            <v>1.95</v>
          </cell>
          <cell r="Z614">
            <v>343387.02</v>
          </cell>
          <cell r="AB614">
            <v>1.31</v>
          </cell>
          <cell r="AC614">
            <v>87091.97</v>
          </cell>
          <cell r="AE614">
            <v>0.21</v>
          </cell>
          <cell r="AF614">
            <v>0.13</v>
          </cell>
          <cell r="AG614">
            <v>0.21</v>
          </cell>
          <cell r="AH614">
            <v>35959.410000000003</v>
          </cell>
          <cell r="AJ614">
            <v>0.09</v>
          </cell>
          <cell r="AK614">
            <v>0.05</v>
          </cell>
          <cell r="AL614">
            <v>7.0000000000000007E-2</v>
          </cell>
          <cell r="AM614">
            <v>13639.99</v>
          </cell>
          <cell r="AO614">
            <v>7.46</v>
          </cell>
          <cell r="AP614">
            <v>2.06</v>
          </cell>
          <cell r="AQ614">
            <v>0.79</v>
          </cell>
          <cell r="AR614">
            <v>11849.95</v>
          </cell>
          <cell r="AT614">
            <v>0.09</v>
          </cell>
          <cell r="AU614">
            <v>0.1</v>
          </cell>
          <cell r="AV614">
            <v>0.17</v>
          </cell>
          <cell r="AW614">
            <v>25942.959999999999</v>
          </cell>
          <cell r="AY614">
            <v>0.05</v>
          </cell>
          <cell r="AZ614">
            <v>0.03</v>
          </cell>
          <cell r="BA614">
            <v>0.05</v>
          </cell>
          <cell r="BB614">
            <v>7570.29</v>
          </cell>
          <cell r="BD614">
            <v>0.18</v>
          </cell>
          <cell r="BE614">
            <v>0.11</v>
          </cell>
          <cell r="BF614">
            <v>0.21</v>
          </cell>
          <cell r="BG614">
            <v>12812.5</v>
          </cell>
          <cell r="BI614">
            <v>0.09</v>
          </cell>
          <cell r="BJ614">
            <v>0.05</v>
          </cell>
          <cell r="BK614">
            <v>7.0000000000000007E-2</v>
          </cell>
          <cell r="BL614">
            <v>14476.14</v>
          </cell>
          <cell r="BN614">
            <v>0.14000000000000001</v>
          </cell>
          <cell r="BO614">
            <v>0.08</v>
          </cell>
          <cell r="BP614">
            <v>0.14000000000000001</v>
          </cell>
          <cell r="BQ614">
            <v>9225</v>
          </cell>
          <cell r="BS614">
            <v>0.09</v>
          </cell>
          <cell r="BT614">
            <v>0.05</v>
          </cell>
          <cell r="BU614">
            <v>7.0000000000000007E-2</v>
          </cell>
          <cell r="BV614">
            <v>22401.75</v>
          </cell>
          <cell r="BX614">
            <v>0.09</v>
          </cell>
          <cell r="BY614">
            <v>0.05</v>
          </cell>
          <cell r="BZ614">
            <v>7.0000000000000007E-2</v>
          </cell>
          <cell r="CA614">
            <v>19406.939999999999</v>
          </cell>
          <cell r="CC614">
            <v>0.18</v>
          </cell>
          <cell r="CD614">
            <v>0.11</v>
          </cell>
          <cell r="CE614">
            <v>0.21</v>
          </cell>
          <cell r="CF614">
            <v>15375</v>
          </cell>
          <cell r="CH614">
            <v>619138.92000000004</v>
          </cell>
          <cell r="CJ614">
            <v>607288.97000000009</v>
          </cell>
        </row>
        <row r="615">
          <cell r="A615" t="str">
            <v>3505900502600</v>
          </cell>
          <cell r="B615" t="str">
            <v>HENRY-SENACHWINE CUSD 5</v>
          </cell>
          <cell r="C615" t="str">
            <v>MARSHALL</v>
          </cell>
          <cell r="D615" t="str">
            <v>Unit</v>
          </cell>
          <cell r="E615">
            <v>519.19000000000005</v>
          </cell>
          <cell r="G615">
            <v>157.14999999999998</v>
          </cell>
          <cell r="H615">
            <v>196.82</v>
          </cell>
          <cell r="I615">
            <v>358.62999999999994</v>
          </cell>
          <cell r="K615">
            <v>239.22</v>
          </cell>
          <cell r="L615">
            <v>235.80999999999997</v>
          </cell>
          <cell r="M615">
            <v>118.16</v>
          </cell>
          <cell r="N615">
            <v>161.81</v>
          </cell>
          <cell r="P615">
            <v>73.428884408080961</v>
          </cell>
          <cell r="Q615">
            <v>83.721115591919016</v>
          </cell>
          <cell r="R615">
            <v>91.964829966264688</v>
          </cell>
          <cell r="S615">
            <v>104.85517003373531</v>
          </cell>
          <cell r="T615">
            <v>75.606285625654351</v>
          </cell>
          <cell r="U615">
            <v>86.203714374345651</v>
          </cell>
          <cell r="W615">
            <v>9.08</v>
          </cell>
          <cell r="X615">
            <v>8.7899999999999991</v>
          </cell>
          <cell r="Y615">
            <v>7.22</v>
          </cell>
          <cell r="Z615">
            <v>1619551.55</v>
          </cell>
          <cell r="AB615">
            <v>5.98</v>
          </cell>
          <cell r="AC615">
            <v>392091.45</v>
          </cell>
          <cell r="AE615">
            <v>1.19</v>
          </cell>
          <cell r="AF615">
            <v>0.59</v>
          </cell>
          <cell r="AG615">
            <v>0.8</v>
          </cell>
          <cell r="AH615">
            <v>167046.85999999999</v>
          </cell>
          <cell r="AJ615">
            <v>0.53</v>
          </cell>
          <cell r="AK615">
            <v>0.26</v>
          </cell>
          <cell r="AL615">
            <v>0.26</v>
          </cell>
          <cell r="AM615">
            <v>67404.710000000006</v>
          </cell>
          <cell r="AO615">
            <v>35.369999999999997</v>
          </cell>
          <cell r="AP615">
            <v>9.6</v>
          </cell>
          <cell r="AQ615">
            <v>3.68</v>
          </cell>
          <cell r="AR615">
            <v>55951.47</v>
          </cell>
          <cell r="AT615">
            <v>0.53</v>
          </cell>
          <cell r="AU615">
            <v>0.47</v>
          </cell>
          <cell r="AV615">
            <v>0.64</v>
          </cell>
          <cell r="AW615">
            <v>116818.64</v>
          </cell>
          <cell r="AY615">
            <v>0.31</v>
          </cell>
          <cell r="AZ615">
            <v>0.15</v>
          </cell>
          <cell r="BA615">
            <v>0.21</v>
          </cell>
          <cell r="BB615">
            <v>39016.11</v>
          </cell>
          <cell r="BD615">
            <v>1.06</v>
          </cell>
          <cell r="BE615">
            <v>0.52</v>
          </cell>
          <cell r="BF615">
            <v>0.8</v>
          </cell>
          <cell r="BG615">
            <v>60987.5</v>
          </cell>
          <cell r="BI615">
            <v>0.53</v>
          </cell>
          <cell r="BJ615">
            <v>0.26</v>
          </cell>
          <cell r="BK615">
            <v>0.26</v>
          </cell>
          <cell r="BL615">
            <v>72380.7</v>
          </cell>
          <cell r="BN615">
            <v>0.79</v>
          </cell>
          <cell r="BO615">
            <v>0.39</v>
          </cell>
          <cell r="BP615">
            <v>0.53</v>
          </cell>
          <cell r="BQ615">
            <v>43818.75</v>
          </cell>
          <cell r="BS615">
            <v>0.53</v>
          </cell>
          <cell r="BT615">
            <v>0.26</v>
          </cell>
          <cell r="BU615">
            <v>0.26</v>
          </cell>
          <cell r="BV615">
            <v>112008.75</v>
          </cell>
          <cell r="BX615">
            <v>0.53</v>
          </cell>
          <cell r="BY615">
            <v>0.26</v>
          </cell>
          <cell r="BZ615">
            <v>0.26</v>
          </cell>
          <cell r="CA615">
            <v>97034.7</v>
          </cell>
          <cell r="CC615">
            <v>1.06</v>
          </cell>
          <cell r="CD615">
            <v>0.52</v>
          </cell>
          <cell r="CE615">
            <v>0.8</v>
          </cell>
          <cell r="CF615">
            <v>73185</v>
          </cell>
          <cell r="CH615">
            <v>2917296.1900000004</v>
          </cell>
          <cell r="CJ615">
            <v>2861344.72</v>
          </cell>
        </row>
        <row r="616">
          <cell r="A616" t="str">
            <v>3505900702600</v>
          </cell>
          <cell r="B616" t="str">
            <v>MIDLAND COMMUNITY UNIT DIST 7</v>
          </cell>
          <cell r="C616" t="str">
            <v>MARSHALL</v>
          </cell>
          <cell r="D616" t="str">
            <v>Unit</v>
          </cell>
          <cell r="E616">
            <v>678</v>
          </cell>
          <cell r="G616">
            <v>195.5</v>
          </cell>
          <cell r="H616">
            <v>266.5</v>
          </cell>
          <cell r="I616">
            <v>477.5</v>
          </cell>
          <cell r="K616">
            <v>312</v>
          </cell>
          <cell r="L616">
            <v>307</v>
          </cell>
          <cell r="M616">
            <v>155</v>
          </cell>
          <cell r="N616">
            <v>211</v>
          </cell>
          <cell r="P616">
            <v>83.370728083209499</v>
          </cell>
          <cell r="Q616">
            <v>112.1292719167905</v>
          </cell>
          <cell r="R616">
            <v>113.64858841010401</v>
          </cell>
          <cell r="S616">
            <v>152.85141158989597</v>
          </cell>
          <cell r="T616">
            <v>89.980683506686475</v>
          </cell>
          <cell r="U616">
            <v>121.01931649331353</v>
          </cell>
          <cell r="W616">
            <v>11.16</v>
          </cell>
          <cell r="X616">
            <v>11.79</v>
          </cell>
          <cell r="Y616">
            <v>9.33</v>
          </cell>
          <cell r="Z616">
            <v>2084025.84</v>
          </cell>
          <cell r="AB616">
            <v>7.69</v>
          </cell>
          <cell r="AC616">
            <v>504911.82</v>
          </cell>
          <cell r="AE616">
            <v>1.56</v>
          </cell>
          <cell r="AF616">
            <v>0.77</v>
          </cell>
          <cell r="AG616">
            <v>1.05</v>
          </cell>
          <cell r="AH616">
            <v>218861.46</v>
          </cell>
          <cell r="AJ616">
            <v>0.69</v>
          </cell>
          <cell r="AK616">
            <v>0.34</v>
          </cell>
          <cell r="AL616">
            <v>0.35</v>
          </cell>
          <cell r="AM616">
            <v>88662.26</v>
          </cell>
          <cell r="AO616">
            <v>45.620000000000005</v>
          </cell>
          <cell r="AP616">
            <v>11.870000000000001</v>
          </cell>
          <cell r="AQ616">
            <v>4.8</v>
          </cell>
          <cell r="AR616">
            <v>71574.240000000005</v>
          </cell>
          <cell r="AT616">
            <v>0.69</v>
          </cell>
          <cell r="AU616">
            <v>0.62</v>
          </cell>
          <cell r="AV616">
            <v>0.84</v>
          </cell>
          <cell r="AW616">
            <v>153156.29999999999</v>
          </cell>
          <cell r="AY616">
            <v>0.41</v>
          </cell>
          <cell r="AZ616">
            <v>0.2</v>
          </cell>
          <cell r="BA616">
            <v>0.28000000000000003</v>
          </cell>
          <cell r="BB616">
            <v>51827.37</v>
          </cell>
          <cell r="BD616">
            <v>1.38</v>
          </cell>
          <cell r="BE616">
            <v>0.68</v>
          </cell>
          <cell r="BF616">
            <v>1.05</v>
          </cell>
          <cell r="BG616">
            <v>79693.75</v>
          </cell>
          <cell r="BI616">
            <v>0.69</v>
          </cell>
          <cell r="BJ616">
            <v>0.34</v>
          </cell>
          <cell r="BK616">
            <v>0.35</v>
          </cell>
          <cell r="BL616">
            <v>95128.92</v>
          </cell>
          <cell r="BN616">
            <v>1.04</v>
          </cell>
          <cell r="BO616">
            <v>0.51</v>
          </cell>
          <cell r="BP616">
            <v>0.7</v>
          </cell>
          <cell r="BQ616">
            <v>57656.25</v>
          </cell>
          <cell r="BS616">
            <v>0.69</v>
          </cell>
          <cell r="BT616">
            <v>0.34</v>
          </cell>
          <cell r="BU616">
            <v>0.35</v>
          </cell>
          <cell r="BV616">
            <v>147211.5</v>
          </cell>
          <cell r="BX616">
            <v>0.69</v>
          </cell>
          <cell r="BY616">
            <v>0.34</v>
          </cell>
          <cell r="BZ616">
            <v>0.35</v>
          </cell>
          <cell r="CA616">
            <v>127531.32</v>
          </cell>
          <cell r="CC616">
            <v>1.38</v>
          </cell>
          <cell r="CD616">
            <v>0.68</v>
          </cell>
          <cell r="CE616">
            <v>1.05</v>
          </cell>
          <cell r="CF616">
            <v>95632.5</v>
          </cell>
          <cell r="CH616">
            <v>3775873.53</v>
          </cell>
          <cell r="CJ616">
            <v>3704299.2899999996</v>
          </cell>
        </row>
        <row r="617">
          <cell r="A617" t="str">
            <v>3507853502600</v>
          </cell>
          <cell r="B617" t="str">
            <v>PUTNAM CO C U SCHOOL DIST 535</v>
          </cell>
          <cell r="C617" t="str">
            <v>PUTNAM</v>
          </cell>
          <cell r="D617" t="str">
            <v>Unit</v>
          </cell>
          <cell r="E617">
            <v>780.52</v>
          </cell>
          <cell r="G617">
            <v>213.82</v>
          </cell>
          <cell r="H617">
            <v>302.14</v>
          </cell>
          <cell r="I617">
            <v>560.11999999999989</v>
          </cell>
          <cell r="K617">
            <v>343.89</v>
          </cell>
          <cell r="L617">
            <v>337.30999999999995</v>
          </cell>
          <cell r="M617">
            <v>178.64999999999998</v>
          </cell>
          <cell r="N617">
            <v>257.98</v>
          </cell>
          <cell r="P617">
            <v>75.422978525467101</v>
          </cell>
          <cell r="Q617">
            <v>138.39702147453289</v>
          </cell>
          <cell r="R617">
            <v>106.57702147453293</v>
          </cell>
          <cell r="S617">
            <v>195.56297852546706</v>
          </cell>
          <cell r="T617">
            <v>91.000000000000028</v>
          </cell>
          <cell r="U617">
            <v>166.98</v>
          </cell>
          <cell r="W617">
            <v>11.94</v>
          </cell>
          <cell r="X617">
            <v>13.15</v>
          </cell>
          <cell r="Y617">
            <v>11.22</v>
          </cell>
          <cell r="Z617">
            <v>2350614.09</v>
          </cell>
          <cell r="AB617">
            <v>8.75</v>
          </cell>
          <cell r="AC617">
            <v>576077.44999999995</v>
          </cell>
          <cell r="AE617">
            <v>1.71</v>
          </cell>
          <cell r="AF617">
            <v>0.89</v>
          </cell>
          <cell r="AG617">
            <v>1.28</v>
          </cell>
          <cell r="AH617">
            <v>251897.24</v>
          </cell>
          <cell r="AJ617">
            <v>0.76</v>
          </cell>
          <cell r="AK617">
            <v>0.39</v>
          </cell>
          <cell r="AL617">
            <v>0.42</v>
          </cell>
          <cell r="AM617">
            <v>101062.11</v>
          </cell>
          <cell r="AO617">
            <v>51.530000000000008</v>
          </cell>
          <cell r="AP617">
            <v>12.83</v>
          </cell>
          <cell r="AQ617">
            <v>5.53</v>
          </cell>
          <cell r="AR617">
            <v>80201.75</v>
          </cell>
          <cell r="AT617">
            <v>0.76</v>
          </cell>
          <cell r="AU617">
            <v>0.71</v>
          </cell>
          <cell r="AV617">
            <v>1.03</v>
          </cell>
          <cell r="AW617">
            <v>178629.8</v>
          </cell>
          <cell r="AY617">
            <v>0.45</v>
          </cell>
          <cell r="AZ617">
            <v>0.23</v>
          </cell>
          <cell r="BA617">
            <v>0.34</v>
          </cell>
          <cell r="BB617">
            <v>59397.66</v>
          </cell>
          <cell r="BD617">
            <v>1.52</v>
          </cell>
          <cell r="BE617">
            <v>0.79</v>
          </cell>
          <cell r="BF617">
            <v>1.28</v>
          </cell>
          <cell r="BG617">
            <v>91993.75</v>
          </cell>
          <cell r="BI617">
            <v>0.76</v>
          </cell>
          <cell r="BJ617">
            <v>0.39</v>
          </cell>
          <cell r="BK617">
            <v>0.42</v>
          </cell>
          <cell r="BL617">
            <v>108226.38</v>
          </cell>
          <cell r="BN617">
            <v>1.1399999999999999</v>
          </cell>
          <cell r="BO617">
            <v>0.59</v>
          </cell>
          <cell r="BP617">
            <v>0.85</v>
          </cell>
          <cell r="BQ617">
            <v>66112.5</v>
          </cell>
          <cell r="BS617">
            <v>0.76</v>
          </cell>
          <cell r="BT617">
            <v>0.39</v>
          </cell>
          <cell r="BU617">
            <v>0.42</v>
          </cell>
          <cell r="BV617">
            <v>167479.75</v>
          </cell>
          <cell r="BX617">
            <v>0.76</v>
          </cell>
          <cell r="BY617">
            <v>0.39</v>
          </cell>
          <cell r="BZ617">
            <v>0.42</v>
          </cell>
          <cell r="CA617">
            <v>145089.98000000001</v>
          </cell>
          <cell r="CC617">
            <v>1.52</v>
          </cell>
          <cell r="CD617">
            <v>0.79</v>
          </cell>
          <cell r="CE617">
            <v>1.28</v>
          </cell>
          <cell r="CF617">
            <v>110392.5</v>
          </cell>
          <cell r="CH617">
            <v>4287174.96</v>
          </cell>
          <cell r="CJ617">
            <v>4206973.21</v>
          </cell>
        </row>
        <row r="618">
          <cell r="A618" t="str">
            <v>3905500102600</v>
          </cell>
          <cell r="B618" t="str">
            <v>ARGENTA-OREANA COMM UNIT SCH D 1</v>
          </cell>
          <cell r="C618" t="str">
            <v>MACON</v>
          </cell>
          <cell r="D618" t="str">
            <v>Unit</v>
          </cell>
          <cell r="E618">
            <v>935.46</v>
          </cell>
          <cell r="G618">
            <v>281.32</v>
          </cell>
          <cell r="H618">
            <v>347.48999999999995</v>
          </cell>
          <cell r="I618">
            <v>648.9799999999999</v>
          </cell>
          <cell r="K618">
            <v>419.31</v>
          </cell>
          <cell r="L618">
            <v>414.15</v>
          </cell>
          <cell r="M618">
            <v>214.65999999999997</v>
          </cell>
          <cell r="N618">
            <v>301.49</v>
          </cell>
          <cell r="P618">
            <v>111.48170611630658</v>
          </cell>
          <cell r="Q618">
            <v>169.83829388369341</v>
          </cell>
          <cell r="R618">
            <v>137.70360464366334</v>
          </cell>
          <cell r="S618">
            <v>209.78639535633661</v>
          </cell>
          <cell r="T618">
            <v>119.47468924003012</v>
          </cell>
          <cell r="U618">
            <v>182.01531075996991</v>
          </cell>
          <cell r="W618">
            <v>15.92</v>
          </cell>
          <cell r="X618">
            <v>15.27</v>
          </cell>
          <cell r="Y618">
            <v>13.25</v>
          </cell>
          <cell r="Z618">
            <v>2872668.08</v>
          </cell>
          <cell r="AB618">
            <v>10.65</v>
          </cell>
          <cell r="AC618">
            <v>699658.29</v>
          </cell>
          <cell r="AE618">
            <v>2.09</v>
          </cell>
          <cell r="AF618">
            <v>1.07</v>
          </cell>
          <cell r="AG618">
            <v>1.5</v>
          </cell>
          <cell r="AH618">
            <v>302206.62</v>
          </cell>
          <cell r="AJ618">
            <v>0.93</v>
          </cell>
          <cell r="AK618">
            <v>0.47</v>
          </cell>
          <cell r="AL618">
            <v>0.5</v>
          </cell>
          <cell r="AM618">
            <v>122231.3</v>
          </cell>
          <cell r="AO618">
            <v>62.879999999999988</v>
          </cell>
          <cell r="AP618">
            <v>15.79</v>
          </cell>
          <cell r="AQ618">
            <v>6.63</v>
          </cell>
          <cell r="AR618">
            <v>97972.38</v>
          </cell>
          <cell r="AT618">
            <v>0.93</v>
          </cell>
          <cell r="AU618">
            <v>0.85</v>
          </cell>
          <cell r="AV618">
            <v>1.2</v>
          </cell>
          <cell r="AW618">
            <v>212644.68</v>
          </cell>
          <cell r="AY618">
            <v>0.55000000000000004</v>
          </cell>
          <cell r="AZ618">
            <v>0.28000000000000003</v>
          </cell>
          <cell r="BA618">
            <v>0.4</v>
          </cell>
          <cell r="BB618">
            <v>71626.59</v>
          </cell>
          <cell r="BD618">
            <v>1.86</v>
          </cell>
          <cell r="BE618">
            <v>0.95</v>
          </cell>
          <cell r="BF618">
            <v>1.5</v>
          </cell>
          <cell r="BG618">
            <v>110443.75</v>
          </cell>
          <cell r="BI618">
            <v>0.93</v>
          </cell>
          <cell r="BJ618">
            <v>0.47</v>
          </cell>
          <cell r="BK618">
            <v>0.5</v>
          </cell>
          <cell r="BL618">
            <v>130974.6</v>
          </cell>
          <cell r="BN618">
            <v>1.39</v>
          </cell>
          <cell r="BO618">
            <v>0.71</v>
          </cell>
          <cell r="BP618">
            <v>1</v>
          </cell>
          <cell r="BQ618">
            <v>79437.5</v>
          </cell>
          <cell r="BS618">
            <v>0.93</v>
          </cell>
          <cell r="BT618">
            <v>0.47</v>
          </cell>
          <cell r="BU618">
            <v>0.5</v>
          </cell>
          <cell r="BV618">
            <v>202682.5</v>
          </cell>
          <cell r="BX618">
            <v>0.93</v>
          </cell>
          <cell r="BY618">
            <v>0.47</v>
          </cell>
          <cell r="BZ618">
            <v>0.5</v>
          </cell>
          <cell r="CA618">
            <v>175586.6</v>
          </cell>
          <cell r="CC618">
            <v>1.86</v>
          </cell>
          <cell r="CD618">
            <v>0.95</v>
          </cell>
          <cell r="CE618">
            <v>1.5</v>
          </cell>
          <cell r="CF618">
            <v>132532.5</v>
          </cell>
          <cell r="CH618">
            <v>5210665.3899999987</v>
          </cell>
          <cell r="CJ618">
            <v>5112693.0099999988</v>
          </cell>
        </row>
        <row r="619">
          <cell r="A619" t="str">
            <v>3905500202600</v>
          </cell>
          <cell r="B619" t="str">
            <v>MAROA FORSYTH C U SCH DIST 2</v>
          </cell>
          <cell r="C619" t="str">
            <v>MACON</v>
          </cell>
          <cell r="D619" t="str">
            <v>Unit</v>
          </cell>
          <cell r="E619">
            <v>1184.69</v>
          </cell>
          <cell r="G619">
            <v>334.47999999999996</v>
          </cell>
          <cell r="H619">
            <v>452.82</v>
          </cell>
          <cell r="I619">
            <v>845.62999999999988</v>
          </cell>
          <cell r="K619">
            <v>513.71999999999991</v>
          </cell>
          <cell r="L619">
            <v>509.14</v>
          </cell>
          <cell r="M619">
            <v>278.15999999999997</v>
          </cell>
          <cell r="N619">
            <v>392.80999999999995</v>
          </cell>
          <cell r="P619">
            <v>71.141232596961302</v>
          </cell>
          <cell r="Q619">
            <v>263.33876740303867</v>
          </cell>
          <cell r="R619">
            <v>96.31120827719451</v>
          </cell>
          <cell r="S619">
            <v>356.50879172280548</v>
          </cell>
          <cell r="T619">
            <v>83.547559125844202</v>
          </cell>
          <cell r="U619">
            <v>309.26244087415574</v>
          </cell>
          <cell r="W619">
            <v>17.899999999999999</v>
          </cell>
          <cell r="X619">
            <v>19.07</v>
          </cell>
          <cell r="Y619">
            <v>16.54</v>
          </cell>
          <cell r="Z619">
            <v>3464142.01</v>
          </cell>
          <cell r="AB619">
            <v>12.9</v>
          </cell>
          <cell r="AC619">
            <v>849021.77</v>
          </cell>
          <cell r="AE619">
            <v>2.56</v>
          </cell>
          <cell r="AF619">
            <v>1.39</v>
          </cell>
          <cell r="AG619">
            <v>1.96</v>
          </cell>
          <cell r="AH619">
            <v>383779.93</v>
          </cell>
          <cell r="AJ619">
            <v>1.1399999999999999</v>
          </cell>
          <cell r="AK619">
            <v>0.61</v>
          </cell>
          <cell r="AL619">
            <v>0.65</v>
          </cell>
          <cell r="AM619">
            <v>154560.20000000001</v>
          </cell>
          <cell r="AO619">
            <v>76.290000000000006</v>
          </cell>
          <cell r="AP619">
            <v>14.62</v>
          </cell>
          <cell r="AQ619">
            <v>8.4</v>
          </cell>
          <cell r="AR619">
            <v>113567.09</v>
          </cell>
          <cell r="AT619">
            <v>1.1399999999999999</v>
          </cell>
          <cell r="AU619">
            <v>1.1100000000000001</v>
          </cell>
          <cell r="AV619">
            <v>1.57</v>
          </cell>
          <cell r="AW619">
            <v>272907.32</v>
          </cell>
          <cell r="AY619">
            <v>0.68</v>
          </cell>
          <cell r="AZ619">
            <v>0.37</v>
          </cell>
          <cell r="BA619">
            <v>0.52</v>
          </cell>
          <cell r="BB619">
            <v>91425.81</v>
          </cell>
          <cell r="BD619">
            <v>2.2799999999999998</v>
          </cell>
          <cell r="BE619">
            <v>1.23</v>
          </cell>
          <cell r="BF619">
            <v>1.96</v>
          </cell>
          <cell r="BG619">
            <v>140168.75</v>
          </cell>
          <cell r="BI619">
            <v>1.1399999999999999</v>
          </cell>
          <cell r="BJ619">
            <v>0.61</v>
          </cell>
          <cell r="BK619">
            <v>0.65</v>
          </cell>
          <cell r="BL619">
            <v>165441.60000000001</v>
          </cell>
          <cell r="BN619">
            <v>1.71</v>
          </cell>
          <cell r="BO619">
            <v>0.92</v>
          </cell>
          <cell r="BP619">
            <v>1.3</v>
          </cell>
          <cell r="BQ619">
            <v>100706.25</v>
          </cell>
          <cell r="BS619">
            <v>1.1399999999999999</v>
          </cell>
          <cell r="BT619">
            <v>0.61</v>
          </cell>
          <cell r="BU619">
            <v>0.65</v>
          </cell>
          <cell r="BV619">
            <v>256020</v>
          </cell>
          <cell r="BX619">
            <v>1.1399999999999999</v>
          </cell>
          <cell r="BY619">
            <v>0.61</v>
          </cell>
          <cell r="BZ619">
            <v>0.65</v>
          </cell>
          <cell r="CA619">
            <v>221793.6</v>
          </cell>
          <cell r="CC619">
            <v>2.2799999999999998</v>
          </cell>
          <cell r="CD619">
            <v>1.23</v>
          </cell>
          <cell r="CE619">
            <v>1.96</v>
          </cell>
          <cell r="CF619">
            <v>168202.5</v>
          </cell>
          <cell r="CH619">
            <v>6381736.8299999982</v>
          </cell>
          <cell r="CJ619">
            <v>6268169.7399999984</v>
          </cell>
        </row>
        <row r="620">
          <cell r="A620" t="str">
            <v>3905500302600</v>
          </cell>
          <cell r="B620" t="str">
            <v>MT ZION COMM UNIT SCH DIST 3</v>
          </cell>
          <cell r="C620" t="str">
            <v>MACON</v>
          </cell>
          <cell r="D620" t="str">
            <v>Unit</v>
          </cell>
          <cell r="E620">
            <v>2484.1999999999998</v>
          </cell>
          <cell r="G620">
            <v>737.4799999999999</v>
          </cell>
          <cell r="H620">
            <v>957.49</v>
          </cell>
          <cell r="I620">
            <v>1738.31</v>
          </cell>
          <cell r="K620">
            <v>1118.05</v>
          </cell>
          <cell r="L620">
            <v>1109.6399999999999</v>
          </cell>
          <cell r="M620">
            <v>585.33000000000004</v>
          </cell>
          <cell r="N620">
            <v>780.82</v>
          </cell>
          <cell r="P620">
            <v>138.21475973325684</v>
          </cell>
          <cell r="Q620">
            <v>599.26524026674304</v>
          </cell>
          <cell r="R620">
            <v>179.44791763437127</v>
          </cell>
          <cell r="S620">
            <v>778.04208236562874</v>
          </cell>
          <cell r="T620">
            <v>146.33732263237189</v>
          </cell>
          <cell r="U620">
            <v>634.48267736762818</v>
          </cell>
          <cell r="W620">
            <v>39.17</v>
          </cell>
          <cell r="X620">
            <v>40.090000000000003</v>
          </cell>
          <cell r="Y620">
            <v>32.69</v>
          </cell>
          <cell r="Z620">
            <v>7230532.4900000002</v>
          </cell>
          <cell r="AB620">
            <v>26.74</v>
          </cell>
          <cell r="AC620">
            <v>1754810.32</v>
          </cell>
          <cell r="AE620">
            <v>5.59</v>
          </cell>
          <cell r="AF620">
            <v>2.92</v>
          </cell>
          <cell r="AG620">
            <v>3.9</v>
          </cell>
          <cell r="AH620">
            <v>803967.27</v>
          </cell>
          <cell r="AJ620">
            <v>2.48</v>
          </cell>
          <cell r="AK620">
            <v>1.3</v>
          </cell>
          <cell r="AL620">
            <v>1.3</v>
          </cell>
          <cell r="AM620">
            <v>326482.36</v>
          </cell>
          <cell r="AO620">
            <v>159.49</v>
          </cell>
          <cell r="AP620">
            <v>29.26</v>
          </cell>
          <cell r="AQ620">
            <v>17.61</v>
          </cell>
          <cell r="AR620">
            <v>235872.08</v>
          </cell>
          <cell r="AT620">
            <v>2.48</v>
          </cell>
          <cell r="AU620">
            <v>2.34</v>
          </cell>
          <cell r="AV620">
            <v>3.12</v>
          </cell>
          <cell r="AW620">
            <v>565791.24</v>
          </cell>
          <cell r="AY620">
            <v>1.49</v>
          </cell>
          <cell r="AZ620">
            <v>0.78</v>
          </cell>
          <cell r="BA620">
            <v>1.04</v>
          </cell>
          <cell r="BB620">
            <v>192751.23</v>
          </cell>
          <cell r="BD620">
            <v>4.96</v>
          </cell>
          <cell r="BE620">
            <v>2.6</v>
          </cell>
          <cell r="BF620">
            <v>3.9</v>
          </cell>
          <cell r="BG620">
            <v>293662.5</v>
          </cell>
          <cell r="BI620">
            <v>2.48</v>
          </cell>
          <cell r="BJ620">
            <v>1.3</v>
          </cell>
          <cell r="BK620">
            <v>1.3</v>
          </cell>
          <cell r="BL620">
            <v>350184.72</v>
          </cell>
          <cell r="BN620">
            <v>3.72</v>
          </cell>
          <cell r="BO620">
            <v>1.95</v>
          </cell>
          <cell r="BP620">
            <v>2.6</v>
          </cell>
          <cell r="BQ620">
            <v>211918.75</v>
          </cell>
          <cell r="BS620">
            <v>2.48</v>
          </cell>
          <cell r="BT620">
            <v>1.3</v>
          </cell>
          <cell r="BU620">
            <v>1.3</v>
          </cell>
          <cell r="BV620">
            <v>541909</v>
          </cell>
          <cell r="BX620">
            <v>2.48</v>
          </cell>
          <cell r="BY620">
            <v>1.3</v>
          </cell>
          <cell r="BZ620">
            <v>1.3</v>
          </cell>
          <cell r="CA620">
            <v>469463.12</v>
          </cell>
          <cell r="CC620">
            <v>4.96</v>
          </cell>
          <cell r="CD620">
            <v>2.6</v>
          </cell>
          <cell r="CE620">
            <v>3.9</v>
          </cell>
          <cell r="CF620">
            <v>352395</v>
          </cell>
          <cell r="CH620">
            <v>13329740.08</v>
          </cell>
          <cell r="CJ620">
            <v>13093868</v>
          </cell>
        </row>
        <row r="621">
          <cell r="A621" t="str">
            <v>3905500902600</v>
          </cell>
          <cell r="B621" t="str">
            <v>SANGAMON VALLEY CUSD 9</v>
          </cell>
          <cell r="C621" t="str">
            <v>MACON</v>
          </cell>
          <cell r="D621" t="str">
            <v>Unit</v>
          </cell>
          <cell r="E621">
            <v>701</v>
          </cell>
          <cell r="G621">
            <v>209.5</v>
          </cell>
          <cell r="H621">
            <v>251</v>
          </cell>
          <cell r="I621">
            <v>483.5</v>
          </cell>
          <cell r="K621">
            <v>305.5</v>
          </cell>
          <cell r="L621">
            <v>297.5</v>
          </cell>
          <cell r="M621">
            <v>163</v>
          </cell>
          <cell r="N621">
            <v>232.5</v>
          </cell>
          <cell r="P621">
            <v>76.181818181818187</v>
          </cell>
          <cell r="Q621">
            <v>133.31818181818181</v>
          </cell>
          <cell r="R621">
            <v>91.27272727272728</v>
          </cell>
          <cell r="S621">
            <v>159.72727272727272</v>
          </cell>
          <cell r="T621">
            <v>84.545454545454547</v>
          </cell>
          <cell r="U621">
            <v>147.95454545454544</v>
          </cell>
          <cell r="W621">
            <v>11.74</v>
          </cell>
          <cell r="X621">
            <v>10.95</v>
          </cell>
          <cell r="Y621">
            <v>10.14</v>
          </cell>
          <cell r="Z621">
            <v>2125286.85</v>
          </cell>
          <cell r="AB621">
            <v>7.91</v>
          </cell>
          <cell r="AC621">
            <v>520813.16</v>
          </cell>
          <cell r="AE621">
            <v>1.52</v>
          </cell>
          <cell r="AF621">
            <v>0.81</v>
          </cell>
          <cell r="AG621">
            <v>1.1599999999999999</v>
          </cell>
          <cell r="AH621">
            <v>226654.19</v>
          </cell>
          <cell r="AJ621">
            <v>0.67</v>
          </cell>
          <cell r="AK621">
            <v>0.36</v>
          </cell>
          <cell r="AL621">
            <v>0.38</v>
          </cell>
          <cell r="AM621">
            <v>90787.55</v>
          </cell>
          <cell r="AO621">
            <v>46.56</v>
          </cell>
          <cell r="AP621">
            <v>11.18</v>
          </cell>
          <cell r="AQ621">
            <v>4.97</v>
          </cell>
          <cell r="AR621">
            <v>71956.479999999996</v>
          </cell>
          <cell r="AT621">
            <v>0.67</v>
          </cell>
          <cell r="AU621">
            <v>0.65</v>
          </cell>
          <cell r="AV621">
            <v>0.93</v>
          </cell>
          <cell r="AW621">
            <v>160797.29999999999</v>
          </cell>
          <cell r="AY621">
            <v>0.4</v>
          </cell>
          <cell r="AZ621">
            <v>0.21</v>
          </cell>
          <cell r="BA621">
            <v>0.31</v>
          </cell>
          <cell r="BB621">
            <v>53574.36</v>
          </cell>
          <cell r="BD621">
            <v>1.35</v>
          </cell>
          <cell r="BE621">
            <v>0.72</v>
          </cell>
          <cell r="BF621">
            <v>1.1599999999999999</v>
          </cell>
          <cell r="BG621">
            <v>82768.75</v>
          </cell>
          <cell r="BI621">
            <v>0.67</v>
          </cell>
          <cell r="BJ621">
            <v>0.36</v>
          </cell>
          <cell r="BK621">
            <v>0.38</v>
          </cell>
          <cell r="BL621">
            <v>97196.94</v>
          </cell>
          <cell r="BN621">
            <v>1.01</v>
          </cell>
          <cell r="BO621">
            <v>0.54</v>
          </cell>
          <cell r="BP621">
            <v>0.77</v>
          </cell>
          <cell r="BQ621">
            <v>59450</v>
          </cell>
          <cell r="BS621">
            <v>0.67</v>
          </cell>
          <cell r="BT621">
            <v>0.36</v>
          </cell>
          <cell r="BU621">
            <v>0.38</v>
          </cell>
          <cell r="BV621">
            <v>150411.75</v>
          </cell>
          <cell r="BX621">
            <v>0.67</v>
          </cell>
          <cell r="BY621">
            <v>0.36</v>
          </cell>
          <cell r="BZ621">
            <v>0.38</v>
          </cell>
          <cell r="CA621">
            <v>130303.74</v>
          </cell>
          <cell r="CC621">
            <v>1.35</v>
          </cell>
          <cell r="CD621">
            <v>0.72</v>
          </cell>
          <cell r="CE621">
            <v>1.1599999999999999</v>
          </cell>
          <cell r="CF621">
            <v>99322.5</v>
          </cell>
          <cell r="CH621">
            <v>3869323.57</v>
          </cell>
          <cell r="CJ621">
            <v>3797367.09</v>
          </cell>
        </row>
        <row r="622">
          <cell r="A622" t="str">
            <v>3905501102600</v>
          </cell>
          <cell r="B622" t="str">
            <v>WARRENSBURG-LATHAM C U DIST 11</v>
          </cell>
          <cell r="C622" t="str">
            <v>MACON</v>
          </cell>
          <cell r="D622" t="str">
            <v>Unit</v>
          </cell>
          <cell r="E622">
            <v>920.36</v>
          </cell>
          <cell r="G622">
            <v>258.32</v>
          </cell>
          <cell r="H622">
            <v>365.31</v>
          </cell>
          <cell r="I622">
            <v>659.29000000000008</v>
          </cell>
          <cell r="K622">
            <v>396.56</v>
          </cell>
          <cell r="L622">
            <v>393.81</v>
          </cell>
          <cell r="M622">
            <v>229.82</v>
          </cell>
          <cell r="N622">
            <v>293.97999999999996</v>
          </cell>
          <cell r="P622">
            <v>72.630594697093528</v>
          </cell>
          <cell r="Q622">
            <v>185.68940530290647</v>
          </cell>
          <cell r="R622">
            <v>102.71245954163533</v>
          </cell>
          <cell r="S622">
            <v>262.59754045836468</v>
          </cell>
          <cell r="T622">
            <v>82.656945761271103</v>
          </cell>
          <cell r="U622">
            <v>211.32305423872884</v>
          </cell>
          <cell r="W622">
            <v>14.12</v>
          </cell>
          <cell r="X622">
            <v>15.63</v>
          </cell>
          <cell r="Y622">
            <v>12.58</v>
          </cell>
          <cell r="Z622">
            <v>2735913.19</v>
          </cell>
          <cell r="AB622">
            <v>10.14</v>
          </cell>
          <cell r="AC622">
            <v>665980.25</v>
          </cell>
          <cell r="AE622">
            <v>1.98</v>
          </cell>
          <cell r="AF622">
            <v>1.1399999999999999</v>
          </cell>
          <cell r="AG622">
            <v>1.46</v>
          </cell>
          <cell r="AH622">
            <v>296892.62</v>
          </cell>
          <cell r="AJ622">
            <v>0.88</v>
          </cell>
          <cell r="AK622">
            <v>0.51</v>
          </cell>
          <cell r="AL622">
            <v>0.48</v>
          </cell>
          <cell r="AM622">
            <v>120194.37</v>
          </cell>
          <cell r="AO622">
            <v>60.129999999999995</v>
          </cell>
          <cell r="AP622">
            <v>12.929999999999998</v>
          </cell>
          <cell r="AQ622">
            <v>6.52</v>
          </cell>
          <cell r="AR622">
            <v>91158.61</v>
          </cell>
          <cell r="AT622">
            <v>0.88</v>
          </cell>
          <cell r="AU622">
            <v>0.91</v>
          </cell>
          <cell r="AV622">
            <v>1.17</v>
          </cell>
          <cell r="AW622">
            <v>210994.56</v>
          </cell>
          <cell r="AY622">
            <v>0.52</v>
          </cell>
          <cell r="AZ622">
            <v>0.3</v>
          </cell>
          <cell r="BA622">
            <v>0.39</v>
          </cell>
          <cell r="BB622">
            <v>70461.929999999993</v>
          </cell>
          <cell r="BD622">
            <v>1.76</v>
          </cell>
          <cell r="BE622">
            <v>1.02</v>
          </cell>
          <cell r="BF622">
            <v>1.46</v>
          </cell>
          <cell r="BG622">
            <v>108650</v>
          </cell>
          <cell r="BI622">
            <v>0.88</v>
          </cell>
          <cell r="BJ622">
            <v>0.51</v>
          </cell>
          <cell r="BK622">
            <v>0.48</v>
          </cell>
          <cell r="BL622">
            <v>128906.58</v>
          </cell>
          <cell r="BN622">
            <v>1.32</v>
          </cell>
          <cell r="BO622">
            <v>0.76</v>
          </cell>
          <cell r="BP622">
            <v>0.97</v>
          </cell>
          <cell r="BQ622">
            <v>78156.25</v>
          </cell>
          <cell r="BS622">
            <v>0.88</v>
          </cell>
          <cell r="BT622">
            <v>0.51</v>
          </cell>
          <cell r="BU622">
            <v>0.48</v>
          </cell>
          <cell r="BV622">
            <v>199482.25</v>
          </cell>
          <cell r="BX622">
            <v>0.88</v>
          </cell>
          <cell r="BY622">
            <v>0.51</v>
          </cell>
          <cell r="BZ622">
            <v>0.48</v>
          </cell>
          <cell r="CA622">
            <v>172814.18</v>
          </cell>
          <cell r="CC622">
            <v>1.76</v>
          </cell>
          <cell r="CD622">
            <v>1.02</v>
          </cell>
          <cell r="CE622">
            <v>1.46</v>
          </cell>
          <cell r="CF622">
            <v>130380</v>
          </cell>
          <cell r="CH622">
            <v>5009984.79</v>
          </cell>
          <cell r="CJ622">
            <v>4918826.18</v>
          </cell>
        </row>
        <row r="623">
          <cell r="A623" t="str">
            <v>3905501502600</v>
          </cell>
          <cell r="B623" t="str">
            <v>MERIDIAN COMM UNIT SCH DIST 15</v>
          </cell>
          <cell r="C623" t="str">
            <v>MACON</v>
          </cell>
          <cell r="D623" t="str">
            <v>Unit</v>
          </cell>
          <cell r="E623">
            <v>971.5</v>
          </cell>
          <cell r="G623">
            <v>282.5</v>
          </cell>
          <cell r="H623">
            <v>418</v>
          </cell>
          <cell r="I623">
            <v>681.5</v>
          </cell>
          <cell r="K623">
            <v>453</v>
          </cell>
          <cell r="L623">
            <v>445.5</v>
          </cell>
          <cell r="M623">
            <v>255</v>
          </cell>
          <cell r="N623">
            <v>263.5</v>
          </cell>
          <cell r="P623">
            <v>98.757780082987551</v>
          </cell>
          <cell r="Q623">
            <v>183.74221991701245</v>
          </cell>
          <cell r="R623">
            <v>146.1265560165975</v>
          </cell>
          <cell r="S623">
            <v>271.87344398340247</v>
          </cell>
          <cell r="T623">
            <v>92.11566390041493</v>
          </cell>
          <cell r="U623">
            <v>171.38433609958508</v>
          </cell>
          <cell r="W623">
            <v>15.77</v>
          </cell>
          <cell r="X623">
            <v>18.18</v>
          </cell>
          <cell r="Y623">
            <v>11.46</v>
          </cell>
          <cell r="Z623">
            <v>2916998.43</v>
          </cell>
          <cell r="AB623">
            <v>10.6</v>
          </cell>
          <cell r="AC623">
            <v>691620.72</v>
          </cell>
          <cell r="AE623">
            <v>2.2599999999999998</v>
          </cell>
          <cell r="AF623">
            <v>1.27</v>
          </cell>
          <cell r="AG623">
            <v>1.31</v>
          </cell>
          <cell r="AH623">
            <v>311689.03999999998</v>
          </cell>
          <cell r="AJ623">
            <v>1</v>
          </cell>
          <cell r="AK623">
            <v>0.56000000000000005</v>
          </cell>
          <cell r="AL623">
            <v>0.43</v>
          </cell>
          <cell r="AM623">
            <v>127193.41</v>
          </cell>
          <cell r="AO623">
            <v>64.13000000000001</v>
          </cell>
          <cell r="AP623">
            <v>15.18</v>
          </cell>
          <cell r="AQ623">
            <v>6.89</v>
          </cell>
          <cell r="AR623">
            <v>98867.5</v>
          </cell>
          <cell r="AT623">
            <v>1</v>
          </cell>
          <cell r="AU623">
            <v>1.02</v>
          </cell>
          <cell r="AV623">
            <v>1.05</v>
          </cell>
          <cell r="AW623">
            <v>217174.62</v>
          </cell>
          <cell r="AY623">
            <v>0.6</v>
          </cell>
          <cell r="AZ623">
            <v>0.34</v>
          </cell>
          <cell r="BA623">
            <v>0.35</v>
          </cell>
          <cell r="BB623">
            <v>75120.570000000007</v>
          </cell>
          <cell r="BD623">
            <v>2.0099999999999998</v>
          </cell>
          <cell r="BE623">
            <v>1.1299999999999999</v>
          </cell>
          <cell r="BF623">
            <v>1.31</v>
          </cell>
          <cell r="BG623">
            <v>114031.25</v>
          </cell>
          <cell r="BI623">
            <v>1</v>
          </cell>
          <cell r="BJ623">
            <v>0.56000000000000005</v>
          </cell>
          <cell r="BK623">
            <v>0.43</v>
          </cell>
          <cell r="BL623">
            <v>137178.66</v>
          </cell>
          <cell r="BN623">
            <v>1.51</v>
          </cell>
          <cell r="BO623">
            <v>0.85</v>
          </cell>
          <cell r="BP623">
            <v>0.87</v>
          </cell>
          <cell r="BQ623">
            <v>82768.75</v>
          </cell>
          <cell r="BS623">
            <v>1</v>
          </cell>
          <cell r="BT623">
            <v>0.56000000000000005</v>
          </cell>
          <cell r="BU623">
            <v>0.43</v>
          </cell>
          <cell r="BV623">
            <v>212283.25</v>
          </cell>
          <cell r="BX623">
            <v>1</v>
          </cell>
          <cell r="BY623">
            <v>0.56000000000000005</v>
          </cell>
          <cell r="BZ623">
            <v>0.43</v>
          </cell>
          <cell r="CA623">
            <v>183903.86</v>
          </cell>
          <cell r="CC623">
            <v>2.0099999999999998</v>
          </cell>
          <cell r="CD623">
            <v>1.1299999999999999</v>
          </cell>
          <cell r="CE623">
            <v>1.31</v>
          </cell>
          <cell r="CF623">
            <v>136837.5</v>
          </cell>
          <cell r="CH623">
            <v>5305667.5600000015</v>
          </cell>
          <cell r="CJ623">
            <v>5206800.0600000015</v>
          </cell>
        </row>
        <row r="624">
          <cell r="A624" t="str">
            <v>3905506102500</v>
          </cell>
          <cell r="B624" t="str">
            <v>DECATUR SCHOOL DISTRICT 61</v>
          </cell>
          <cell r="C624" t="str">
            <v>MACON</v>
          </cell>
          <cell r="D624" t="str">
            <v>Unit</v>
          </cell>
          <cell r="E624">
            <v>8437.1200000000008</v>
          </cell>
          <cell r="G624">
            <v>2879.3999999999996</v>
          </cell>
          <cell r="H624">
            <v>3302.6499999999996</v>
          </cell>
          <cell r="I624">
            <v>5479.1399999999994</v>
          </cell>
          <cell r="K624">
            <v>4315.6399999999994</v>
          </cell>
          <cell r="L624">
            <v>4237.0599999999995</v>
          </cell>
          <cell r="M624">
            <v>1944.99</v>
          </cell>
          <cell r="N624">
            <v>2176.4899999999998</v>
          </cell>
          <cell r="P624">
            <v>2411.0575052580953</v>
          </cell>
          <cell r="Q624">
            <v>468.34249474190437</v>
          </cell>
          <cell r="R624">
            <v>2765.4647043622454</v>
          </cell>
          <cell r="S624">
            <v>537.18529563775428</v>
          </cell>
          <cell r="T624">
            <v>1822.4777903796596</v>
          </cell>
          <cell r="U624">
            <v>354.01220962034017</v>
          </cell>
          <cell r="W624">
            <v>184.15</v>
          </cell>
          <cell r="X624">
            <v>159.76</v>
          </cell>
          <cell r="Y624">
            <v>105.28</v>
          </cell>
          <cell r="Z624">
            <v>28783178.41</v>
          </cell>
          <cell r="AB624">
            <v>103.87</v>
          </cell>
          <cell r="AC624">
            <v>6750833.8700000001</v>
          </cell>
          <cell r="AE624">
            <v>21.57</v>
          </cell>
          <cell r="AF624">
            <v>9.7200000000000006</v>
          </cell>
          <cell r="AG624">
            <v>10.88</v>
          </cell>
          <cell r="AH624">
            <v>2710970.87</v>
          </cell>
          <cell r="AJ624">
            <v>9.59</v>
          </cell>
          <cell r="AK624">
            <v>4.32</v>
          </cell>
          <cell r="AL624">
            <v>3.62</v>
          </cell>
          <cell r="AM624">
            <v>1118969.03</v>
          </cell>
          <cell r="AO624">
            <v>624.00000000000011</v>
          </cell>
          <cell r="AP624">
            <v>237.32999999999998</v>
          </cell>
          <cell r="AQ624">
            <v>59.83</v>
          </cell>
          <cell r="AR624">
            <v>1066591.3700000001</v>
          </cell>
          <cell r="AT624">
            <v>9.59</v>
          </cell>
          <cell r="AU624">
            <v>7.77</v>
          </cell>
          <cell r="AV624">
            <v>8.6999999999999993</v>
          </cell>
          <cell r="AW624">
            <v>1841343.96</v>
          </cell>
          <cell r="AY624">
            <v>5.75</v>
          </cell>
          <cell r="AZ624">
            <v>2.59</v>
          </cell>
          <cell r="BA624">
            <v>2.9</v>
          </cell>
          <cell r="BB624">
            <v>654538.92000000004</v>
          </cell>
          <cell r="BD624">
            <v>19.18</v>
          </cell>
          <cell r="BE624">
            <v>8.64</v>
          </cell>
          <cell r="BF624">
            <v>10.88</v>
          </cell>
          <cell r="BG624">
            <v>991687.5</v>
          </cell>
          <cell r="BI624">
            <v>9.59</v>
          </cell>
          <cell r="BJ624">
            <v>4.32</v>
          </cell>
          <cell r="BK624">
            <v>3.62</v>
          </cell>
          <cell r="BL624">
            <v>1208413.02</v>
          </cell>
          <cell r="BN624">
            <v>14.38</v>
          </cell>
          <cell r="BO624">
            <v>6.48</v>
          </cell>
          <cell r="BP624">
            <v>7.25</v>
          </cell>
          <cell r="BQ624">
            <v>720318.75</v>
          </cell>
          <cell r="BS624">
            <v>9.59</v>
          </cell>
          <cell r="BT624">
            <v>4.32</v>
          </cell>
          <cell r="BU624">
            <v>3.62</v>
          </cell>
          <cell r="BV624">
            <v>1870012.75</v>
          </cell>
          <cell r="BX624">
            <v>9.59</v>
          </cell>
          <cell r="BY624">
            <v>4.32</v>
          </cell>
          <cell r="BZ624">
            <v>3.62</v>
          </cell>
          <cell r="CA624">
            <v>1620017.42</v>
          </cell>
          <cell r="CC624">
            <v>19.18</v>
          </cell>
          <cell r="CD624">
            <v>8.64</v>
          </cell>
          <cell r="CE624">
            <v>10.88</v>
          </cell>
          <cell r="CF624">
            <v>1190025</v>
          </cell>
          <cell r="CH624">
            <v>50526900.870000005</v>
          </cell>
          <cell r="CJ624">
            <v>49460309.500000007</v>
          </cell>
        </row>
        <row r="625">
          <cell r="A625" t="str">
            <v>3907400502600</v>
          </cell>
          <cell r="B625" t="str">
            <v>BEMENT COMM UNIT SCHOOL DIST 5</v>
          </cell>
          <cell r="C625" t="str">
            <v>PIATT</v>
          </cell>
          <cell r="D625" t="str">
            <v>Unit</v>
          </cell>
          <cell r="E625">
            <v>294.12</v>
          </cell>
          <cell r="G625">
            <v>79.649999999999991</v>
          </cell>
          <cell r="H625">
            <v>107.32</v>
          </cell>
          <cell r="I625">
            <v>213.64</v>
          </cell>
          <cell r="K625">
            <v>118.63999999999999</v>
          </cell>
          <cell r="L625">
            <v>117.80999999999999</v>
          </cell>
          <cell r="M625">
            <v>69.16</v>
          </cell>
          <cell r="N625">
            <v>106.32</v>
          </cell>
          <cell r="P625">
            <v>39.106686215009042</v>
          </cell>
          <cell r="Q625">
            <v>40.54331378499095</v>
          </cell>
          <cell r="R625">
            <v>52.692147703638042</v>
          </cell>
          <cell r="S625">
            <v>54.627852296361951</v>
          </cell>
          <cell r="T625">
            <v>52.20116608135293</v>
          </cell>
          <cell r="U625">
            <v>54.118833918647063</v>
          </cell>
          <cell r="W625">
            <v>4.63</v>
          </cell>
          <cell r="X625">
            <v>4.8099999999999996</v>
          </cell>
          <cell r="Y625">
            <v>4.7699999999999996</v>
          </cell>
          <cell r="Z625">
            <v>923267.19</v>
          </cell>
          <cell r="AB625">
            <v>3.47</v>
          </cell>
          <cell r="AC625">
            <v>229698.32</v>
          </cell>
          <cell r="AE625">
            <v>0.59</v>
          </cell>
          <cell r="AF625">
            <v>0.34</v>
          </cell>
          <cell r="AG625">
            <v>0.53</v>
          </cell>
          <cell r="AH625">
            <v>95213.3</v>
          </cell>
          <cell r="AJ625">
            <v>0.26</v>
          </cell>
          <cell r="AK625">
            <v>0.15</v>
          </cell>
          <cell r="AL625">
            <v>0.17</v>
          </cell>
          <cell r="AM625">
            <v>37466.18</v>
          </cell>
          <cell r="AO625">
            <v>20.100000000000001</v>
          </cell>
          <cell r="AP625">
            <v>5.63</v>
          </cell>
          <cell r="AQ625">
            <v>2.08</v>
          </cell>
          <cell r="AR625">
            <v>32000.99</v>
          </cell>
          <cell r="AT625">
            <v>0.26</v>
          </cell>
          <cell r="AU625">
            <v>0.27</v>
          </cell>
          <cell r="AV625">
            <v>0.42</v>
          </cell>
          <cell r="AW625">
            <v>68169.899999999994</v>
          </cell>
          <cell r="AY625">
            <v>0.15</v>
          </cell>
          <cell r="AZ625">
            <v>0.09</v>
          </cell>
          <cell r="BA625">
            <v>0.14000000000000001</v>
          </cell>
          <cell r="BB625">
            <v>22128.54</v>
          </cell>
          <cell r="BD625">
            <v>0.52</v>
          </cell>
          <cell r="BE625">
            <v>0.3</v>
          </cell>
          <cell r="BF625">
            <v>0.53</v>
          </cell>
          <cell r="BG625">
            <v>34593.75</v>
          </cell>
          <cell r="BI625">
            <v>0.26</v>
          </cell>
          <cell r="BJ625">
            <v>0.15</v>
          </cell>
          <cell r="BK625">
            <v>0.17</v>
          </cell>
          <cell r="BL625">
            <v>39981.72</v>
          </cell>
          <cell r="BN625">
            <v>0.39</v>
          </cell>
          <cell r="BO625">
            <v>0.23</v>
          </cell>
          <cell r="BP625">
            <v>0.35</v>
          </cell>
          <cell r="BQ625">
            <v>24856.25</v>
          </cell>
          <cell r="BS625">
            <v>0.26</v>
          </cell>
          <cell r="BT625">
            <v>0.15</v>
          </cell>
          <cell r="BU625">
            <v>0.17</v>
          </cell>
          <cell r="BV625">
            <v>61871.5</v>
          </cell>
          <cell r="BX625">
            <v>0.26</v>
          </cell>
          <cell r="BY625">
            <v>0.15</v>
          </cell>
          <cell r="BZ625">
            <v>0.17</v>
          </cell>
          <cell r="CA625">
            <v>53600.12</v>
          </cell>
          <cell r="CC625">
            <v>0.52</v>
          </cell>
          <cell r="CD625">
            <v>0.3</v>
          </cell>
          <cell r="CE625">
            <v>0.53</v>
          </cell>
          <cell r="CF625">
            <v>41512.5</v>
          </cell>
          <cell r="CH625">
            <v>1664360.26</v>
          </cell>
          <cell r="CJ625">
            <v>1632359.27</v>
          </cell>
        </row>
        <row r="626">
          <cell r="A626" t="str">
            <v>3907402502600</v>
          </cell>
          <cell r="B626" t="str">
            <v>MONTICELLO C U SCHOOL DIST 25</v>
          </cell>
          <cell r="C626" t="str">
            <v>PIATT</v>
          </cell>
          <cell r="D626" t="str">
            <v>Unit</v>
          </cell>
          <cell r="E626">
            <v>1584</v>
          </cell>
          <cell r="G626">
            <v>451.25</v>
          </cell>
          <cell r="H626">
            <v>591.5</v>
          </cell>
          <cell r="I626">
            <v>1124.5</v>
          </cell>
          <cell r="K626">
            <v>691</v>
          </cell>
          <cell r="L626">
            <v>682.75</v>
          </cell>
          <cell r="M626">
            <v>360</v>
          </cell>
          <cell r="N626">
            <v>533</v>
          </cell>
          <cell r="P626">
            <v>87.343328573695061</v>
          </cell>
          <cell r="Q626">
            <v>363.90667142630491</v>
          </cell>
          <cell r="R626">
            <v>114.48992543233381</v>
          </cell>
          <cell r="S626">
            <v>477.01007456766621</v>
          </cell>
          <cell r="T626">
            <v>103.16674599397112</v>
          </cell>
          <cell r="U626">
            <v>429.83325400602888</v>
          </cell>
          <cell r="W626">
            <v>24.01</v>
          </cell>
          <cell r="X626">
            <v>24.8</v>
          </cell>
          <cell r="Y626">
            <v>22.35</v>
          </cell>
          <cell r="Z626">
            <v>4609902.72</v>
          </cell>
          <cell r="AB626">
            <v>17.21</v>
          </cell>
          <cell r="AC626">
            <v>1133039.8999999999</v>
          </cell>
          <cell r="AE626">
            <v>3.45</v>
          </cell>
          <cell r="AF626">
            <v>1.8</v>
          </cell>
          <cell r="AG626">
            <v>2.66</v>
          </cell>
          <cell r="AH626">
            <v>513979.13</v>
          </cell>
          <cell r="AJ626">
            <v>1.53</v>
          </cell>
          <cell r="AK626">
            <v>0.8</v>
          </cell>
          <cell r="AL626">
            <v>0.88</v>
          </cell>
          <cell r="AM626">
            <v>206818.15</v>
          </cell>
          <cell r="AO626">
            <v>101.6</v>
          </cell>
          <cell r="AP626">
            <v>18.75</v>
          </cell>
          <cell r="AQ626">
            <v>11.23</v>
          </cell>
          <cell r="AR626">
            <v>150396.54</v>
          </cell>
          <cell r="AT626">
            <v>1.53</v>
          </cell>
          <cell r="AU626">
            <v>1.44</v>
          </cell>
          <cell r="AV626">
            <v>2.13</v>
          </cell>
          <cell r="AW626">
            <v>364697.4</v>
          </cell>
          <cell r="AY626">
            <v>0.92</v>
          </cell>
          <cell r="AZ626">
            <v>0.48</v>
          </cell>
          <cell r="BA626">
            <v>0.71</v>
          </cell>
          <cell r="BB626">
            <v>122871.63</v>
          </cell>
          <cell r="BD626">
            <v>3.07</v>
          </cell>
          <cell r="BE626">
            <v>1.6</v>
          </cell>
          <cell r="BF626">
            <v>2.66</v>
          </cell>
          <cell r="BG626">
            <v>187831.25</v>
          </cell>
          <cell r="BI626">
            <v>1.53</v>
          </cell>
          <cell r="BJ626">
            <v>0.8</v>
          </cell>
          <cell r="BK626">
            <v>0.88</v>
          </cell>
          <cell r="BL626">
            <v>221278.14</v>
          </cell>
          <cell r="BN626">
            <v>2.2999999999999998</v>
          </cell>
          <cell r="BO626">
            <v>1.2</v>
          </cell>
          <cell r="BP626">
            <v>1.77</v>
          </cell>
          <cell r="BQ626">
            <v>135043.75</v>
          </cell>
          <cell r="BS626">
            <v>1.53</v>
          </cell>
          <cell r="BT626">
            <v>0.8</v>
          </cell>
          <cell r="BU626">
            <v>0.88</v>
          </cell>
          <cell r="BV626">
            <v>342426.75</v>
          </cell>
          <cell r="BX626">
            <v>1.53</v>
          </cell>
          <cell r="BY626">
            <v>0.8</v>
          </cell>
          <cell r="BZ626">
            <v>0.88</v>
          </cell>
          <cell r="CA626">
            <v>296648.94</v>
          </cell>
          <cell r="CC626">
            <v>3.07</v>
          </cell>
          <cell r="CD626">
            <v>1.6</v>
          </cell>
          <cell r="CE626">
            <v>2.66</v>
          </cell>
          <cell r="CF626">
            <v>225397.5</v>
          </cell>
          <cell r="CH626">
            <v>8510331.8000000007</v>
          </cell>
          <cell r="CJ626">
            <v>8359935.2600000007</v>
          </cell>
        </row>
        <row r="627">
          <cell r="A627" t="str">
            <v>3907405702600</v>
          </cell>
          <cell r="B627" t="str">
            <v>DELAND-WELDON C U SCH DIST 57</v>
          </cell>
          <cell r="C627" t="str">
            <v>PIATT</v>
          </cell>
          <cell r="D627" t="str">
            <v>Unit</v>
          </cell>
          <cell r="E627">
            <v>195.11</v>
          </cell>
          <cell r="G627">
            <v>53.149999999999991</v>
          </cell>
          <cell r="H627">
            <v>83.649999999999991</v>
          </cell>
          <cell r="I627">
            <v>141.63</v>
          </cell>
          <cell r="K627">
            <v>87.98</v>
          </cell>
          <cell r="L627">
            <v>87.649999999999991</v>
          </cell>
          <cell r="M627">
            <v>49.15</v>
          </cell>
          <cell r="N627">
            <v>57.980000000000004</v>
          </cell>
          <cell r="P627">
            <v>24.921395933874113</v>
          </cell>
          <cell r="Q627">
            <v>28.228604066125879</v>
          </cell>
          <cell r="R627">
            <v>39.222479207310812</v>
          </cell>
          <cell r="S627">
            <v>44.42752079268918</v>
          </cell>
          <cell r="T627">
            <v>27.186124858815081</v>
          </cell>
          <cell r="U627">
            <v>30.793875141184923</v>
          </cell>
          <cell r="W627">
            <v>3.07</v>
          </cell>
          <cell r="X627">
            <v>3.73</v>
          </cell>
          <cell r="Y627">
            <v>2.59</v>
          </cell>
          <cell r="Z627">
            <v>605130.97</v>
          </cell>
          <cell r="AB627">
            <v>2.2200000000000002</v>
          </cell>
          <cell r="AC627">
            <v>145484.51999999999</v>
          </cell>
          <cell r="AE627">
            <v>0.43</v>
          </cell>
          <cell r="AF627">
            <v>0.24</v>
          </cell>
          <cell r="AG627">
            <v>0.28000000000000003</v>
          </cell>
          <cell r="AH627">
            <v>61380.73</v>
          </cell>
          <cell r="AJ627">
            <v>0.19</v>
          </cell>
          <cell r="AK627">
            <v>0.1</v>
          </cell>
          <cell r="AL627">
            <v>0.09</v>
          </cell>
          <cell r="AM627">
            <v>24357.9</v>
          </cell>
          <cell r="AO627">
            <v>13.18</v>
          </cell>
          <cell r="AP627">
            <v>3.63</v>
          </cell>
          <cell r="AQ627">
            <v>1.38</v>
          </cell>
          <cell r="AR627">
            <v>20917.02</v>
          </cell>
          <cell r="AT627">
            <v>0.19</v>
          </cell>
          <cell r="AU627">
            <v>0.19</v>
          </cell>
          <cell r="AV627">
            <v>0.23</v>
          </cell>
          <cell r="AW627">
            <v>43369.06</v>
          </cell>
          <cell r="AY627">
            <v>0.11</v>
          </cell>
          <cell r="AZ627">
            <v>0.06</v>
          </cell>
          <cell r="BA627">
            <v>7.0000000000000007E-2</v>
          </cell>
          <cell r="BB627">
            <v>13975.92</v>
          </cell>
          <cell r="BD627">
            <v>0.39</v>
          </cell>
          <cell r="BE627">
            <v>0.21</v>
          </cell>
          <cell r="BF627">
            <v>0.28000000000000003</v>
          </cell>
          <cell r="BG627">
            <v>22550</v>
          </cell>
          <cell r="BI627">
            <v>0.19</v>
          </cell>
          <cell r="BJ627">
            <v>0.1</v>
          </cell>
          <cell r="BK627">
            <v>0.09</v>
          </cell>
          <cell r="BL627">
            <v>26194.92</v>
          </cell>
          <cell r="BN627">
            <v>0.28999999999999998</v>
          </cell>
          <cell r="BO627">
            <v>0.16</v>
          </cell>
          <cell r="BP627">
            <v>0.19</v>
          </cell>
          <cell r="BQ627">
            <v>16400</v>
          </cell>
          <cell r="BS627">
            <v>0.19</v>
          </cell>
          <cell r="BT627">
            <v>0.1</v>
          </cell>
          <cell r="BU627">
            <v>0.09</v>
          </cell>
          <cell r="BV627">
            <v>40536.5</v>
          </cell>
          <cell r="BX627">
            <v>0.19</v>
          </cell>
          <cell r="BY627">
            <v>0.1</v>
          </cell>
          <cell r="BZ627">
            <v>0.09</v>
          </cell>
          <cell r="CA627">
            <v>35117.32</v>
          </cell>
          <cell r="CC627">
            <v>0.39</v>
          </cell>
          <cell r="CD627">
            <v>0.21</v>
          </cell>
          <cell r="CE627">
            <v>0.28000000000000003</v>
          </cell>
          <cell r="CF627">
            <v>27060</v>
          </cell>
          <cell r="CH627">
            <v>1082474.8600000001</v>
          </cell>
          <cell r="CJ627">
            <v>1061557.8400000001</v>
          </cell>
        </row>
        <row r="628">
          <cell r="A628" t="str">
            <v>3907410002600</v>
          </cell>
          <cell r="B628" t="str">
            <v>CERRO GORDO C U SCHOOL DIST 100</v>
          </cell>
          <cell r="C628" t="str">
            <v>PIATT</v>
          </cell>
          <cell r="D628" t="str">
            <v>Unit</v>
          </cell>
          <cell r="E628">
            <v>500.78</v>
          </cell>
          <cell r="G628">
            <v>134.39999999999998</v>
          </cell>
          <cell r="H628">
            <v>196.14999999999998</v>
          </cell>
          <cell r="I628">
            <v>364.46999999999997</v>
          </cell>
          <cell r="K628">
            <v>209.79999999999998</v>
          </cell>
          <cell r="L628">
            <v>207.88999999999996</v>
          </cell>
          <cell r="M628">
            <v>122.66</v>
          </cell>
          <cell r="N628">
            <v>168.32</v>
          </cell>
          <cell r="P628">
            <v>40.050321727103253</v>
          </cell>
          <cell r="Q628">
            <v>94.349678272896725</v>
          </cell>
          <cell r="R628">
            <v>58.451418205143625</v>
          </cell>
          <cell r="S628">
            <v>137.69858179485635</v>
          </cell>
          <cell r="T628">
            <v>50.158260067753126</v>
          </cell>
          <cell r="U628">
            <v>118.16173993224686</v>
          </cell>
          <cell r="W628">
            <v>7.38</v>
          </cell>
          <cell r="X628">
            <v>8.43</v>
          </cell>
          <cell r="Y628">
            <v>7.23</v>
          </cell>
          <cell r="Z628">
            <v>1492525.56</v>
          </cell>
          <cell r="AB628">
            <v>5.57</v>
          </cell>
          <cell r="AC628">
            <v>366780.69</v>
          </cell>
          <cell r="AE628">
            <v>1.04</v>
          </cell>
          <cell r="AF628">
            <v>0.61</v>
          </cell>
          <cell r="AG628">
            <v>0.84</v>
          </cell>
          <cell r="AH628">
            <v>161819.67000000001</v>
          </cell>
          <cell r="AJ628">
            <v>0.46</v>
          </cell>
          <cell r="AK628">
            <v>0.27</v>
          </cell>
          <cell r="AL628">
            <v>0.28000000000000003</v>
          </cell>
          <cell r="AM628">
            <v>65101.15</v>
          </cell>
          <cell r="AO628">
            <v>32.76</v>
          </cell>
          <cell r="AP628">
            <v>7.1899999999999995</v>
          </cell>
          <cell r="AQ628">
            <v>3.55</v>
          </cell>
          <cell r="AR628">
            <v>49839.27</v>
          </cell>
          <cell r="AT628">
            <v>0.46</v>
          </cell>
          <cell r="AU628">
            <v>0.49</v>
          </cell>
          <cell r="AV628">
            <v>0.67</v>
          </cell>
          <cell r="AW628">
            <v>115778.12</v>
          </cell>
          <cell r="AY628">
            <v>0.27</v>
          </cell>
          <cell r="AZ628">
            <v>0.16</v>
          </cell>
          <cell r="BA628">
            <v>0.22</v>
          </cell>
          <cell r="BB628">
            <v>37851.449999999997</v>
          </cell>
          <cell r="BD628">
            <v>0.93</v>
          </cell>
          <cell r="BE628">
            <v>0.54</v>
          </cell>
          <cell r="BF628">
            <v>0.84</v>
          </cell>
          <cell r="BG628">
            <v>59193.75</v>
          </cell>
          <cell r="BI628">
            <v>0.46</v>
          </cell>
          <cell r="BJ628">
            <v>0.27</v>
          </cell>
          <cell r="BK628">
            <v>0.28000000000000003</v>
          </cell>
          <cell r="BL628">
            <v>69623.34</v>
          </cell>
          <cell r="BN628">
            <v>0.69</v>
          </cell>
          <cell r="BO628">
            <v>0.4</v>
          </cell>
          <cell r="BP628">
            <v>0.56000000000000005</v>
          </cell>
          <cell r="BQ628">
            <v>42281.25</v>
          </cell>
          <cell r="BS628">
            <v>0.46</v>
          </cell>
          <cell r="BT628">
            <v>0.27</v>
          </cell>
          <cell r="BU628">
            <v>0.28000000000000003</v>
          </cell>
          <cell r="BV628">
            <v>107741.75</v>
          </cell>
          <cell r="BX628">
            <v>0.46</v>
          </cell>
          <cell r="BY628">
            <v>0.27</v>
          </cell>
          <cell r="BZ628">
            <v>0.28000000000000003</v>
          </cell>
          <cell r="CA628">
            <v>93338.14</v>
          </cell>
          <cell r="CC628">
            <v>0.93</v>
          </cell>
          <cell r="CD628">
            <v>0.54</v>
          </cell>
          <cell r="CE628">
            <v>0.84</v>
          </cell>
          <cell r="CF628">
            <v>71032.5</v>
          </cell>
          <cell r="CH628">
            <v>2732906.64</v>
          </cell>
          <cell r="CJ628">
            <v>2683067.37</v>
          </cell>
        </row>
        <row r="629">
          <cell r="A629" t="str">
            <v>4000704002600</v>
          </cell>
          <cell r="B629" t="str">
            <v>CALHOUN COMM UNIT SCH DIST 40</v>
          </cell>
          <cell r="C629" t="str">
            <v>CALHOUN</v>
          </cell>
          <cell r="D629" t="str">
            <v>Unit</v>
          </cell>
          <cell r="E629">
            <v>464.25</v>
          </cell>
          <cell r="G629">
            <v>146</v>
          </cell>
          <cell r="H629">
            <v>184</v>
          </cell>
          <cell r="I629">
            <v>316.5</v>
          </cell>
          <cell r="K629">
            <v>223.75</v>
          </cell>
          <cell r="L629">
            <v>222</v>
          </cell>
          <cell r="M629">
            <v>108</v>
          </cell>
          <cell r="N629">
            <v>132.5</v>
          </cell>
          <cell r="P629">
            <v>47.24402162162162</v>
          </cell>
          <cell r="Q629">
            <v>98.755978378378387</v>
          </cell>
          <cell r="R629">
            <v>59.540410810810805</v>
          </cell>
          <cell r="S629">
            <v>124.45958918918919</v>
          </cell>
          <cell r="T629">
            <v>42.875567567567565</v>
          </cell>
          <cell r="U629">
            <v>89.624432432432428</v>
          </cell>
          <cell r="W629">
            <v>8.08</v>
          </cell>
          <cell r="X629">
            <v>7.95</v>
          </cell>
          <cell r="Y629">
            <v>5.72</v>
          </cell>
          <cell r="Z629">
            <v>1399194.17</v>
          </cell>
          <cell r="AB629">
            <v>5.1100000000000003</v>
          </cell>
          <cell r="AC629">
            <v>333854.92</v>
          </cell>
          <cell r="AE629">
            <v>1.1100000000000001</v>
          </cell>
          <cell r="AF629">
            <v>0.54</v>
          </cell>
          <cell r="AG629">
            <v>0.66</v>
          </cell>
          <cell r="AH629">
            <v>149067.93</v>
          </cell>
          <cell r="AJ629">
            <v>0.49</v>
          </cell>
          <cell r="AK629">
            <v>0.24</v>
          </cell>
          <cell r="AL629">
            <v>0.22</v>
          </cell>
          <cell r="AM629">
            <v>60850.57</v>
          </cell>
          <cell r="AO629">
            <v>30.719999999999995</v>
          </cell>
          <cell r="AP629">
            <v>6.96</v>
          </cell>
          <cell r="AQ629">
            <v>3.29</v>
          </cell>
          <cell r="AR629">
            <v>46979.61</v>
          </cell>
          <cell r="AT629">
            <v>0.49</v>
          </cell>
          <cell r="AU629">
            <v>0.43</v>
          </cell>
          <cell r="AV629">
            <v>0.53</v>
          </cell>
          <cell r="AW629">
            <v>102920.5</v>
          </cell>
          <cell r="AY629">
            <v>0.28999999999999998</v>
          </cell>
          <cell r="AZ629">
            <v>0.14000000000000001</v>
          </cell>
          <cell r="BA629">
            <v>0.17</v>
          </cell>
          <cell r="BB629">
            <v>34939.800000000003</v>
          </cell>
          <cell r="BD629">
            <v>0.99</v>
          </cell>
          <cell r="BE629">
            <v>0.48</v>
          </cell>
          <cell r="BF629">
            <v>0.66</v>
          </cell>
          <cell r="BG629">
            <v>54581.25</v>
          </cell>
          <cell r="BI629">
            <v>0.49</v>
          </cell>
          <cell r="BJ629">
            <v>0.24</v>
          </cell>
          <cell r="BK629">
            <v>0.22</v>
          </cell>
          <cell r="BL629">
            <v>65487.3</v>
          </cell>
          <cell r="BN629">
            <v>0.74</v>
          </cell>
          <cell r="BO629">
            <v>0.36</v>
          </cell>
          <cell r="BP629">
            <v>0.44</v>
          </cell>
          <cell r="BQ629">
            <v>39462.5</v>
          </cell>
          <cell r="BS629">
            <v>0.49</v>
          </cell>
          <cell r="BT629">
            <v>0.24</v>
          </cell>
          <cell r="BU629">
            <v>0.22</v>
          </cell>
          <cell r="BV629">
            <v>101341.25</v>
          </cell>
          <cell r="BX629">
            <v>0.49</v>
          </cell>
          <cell r="BY629">
            <v>0.24</v>
          </cell>
          <cell r="BZ629">
            <v>0.22</v>
          </cell>
          <cell r="CA629">
            <v>87793.3</v>
          </cell>
          <cell r="CC629">
            <v>0.99</v>
          </cell>
          <cell r="CD629">
            <v>0.48</v>
          </cell>
          <cell r="CE629">
            <v>0.66</v>
          </cell>
          <cell r="CF629">
            <v>65497.5</v>
          </cell>
          <cell r="CH629">
            <v>2541970.5999999996</v>
          </cell>
          <cell r="CJ629">
            <v>2494990.9899999998</v>
          </cell>
        </row>
        <row r="630">
          <cell r="A630" t="str">
            <v>4000704202600</v>
          </cell>
          <cell r="B630" t="str">
            <v>BRUSSELS COMM UNIT SCHOOL DIST 42</v>
          </cell>
          <cell r="C630" t="str">
            <v>CALHOUN</v>
          </cell>
          <cell r="D630" t="str">
            <v>Unit</v>
          </cell>
          <cell r="E630">
            <v>127.44</v>
          </cell>
          <cell r="G630">
            <v>28.82</v>
          </cell>
          <cell r="H630">
            <v>35.31</v>
          </cell>
          <cell r="I630">
            <v>98.289999999999992</v>
          </cell>
          <cell r="K630">
            <v>43.81</v>
          </cell>
          <cell r="L630">
            <v>43.480000000000004</v>
          </cell>
          <cell r="M630">
            <v>20.65</v>
          </cell>
          <cell r="N630">
            <v>62.98</v>
          </cell>
          <cell r="P630">
            <v>8.9173991031390134</v>
          </cell>
          <cell r="Q630">
            <v>19.902600896860989</v>
          </cell>
          <cell r="R630">
            <v>10.925515695067265</v>
          </cell>
          <cell r="S630">
            <v>24.384484304932737</v>
          </cell>
          <cell r="T630">
            <v>19.487085201793722</v>
          </cell>
          <cell r="U630">
            <v>43.492914798206272</v>
          </cell>
          <cell r="W630">
            <v>1.58</v>
          </cell>
          <cell r="X630">
            <v>1.52</v>
          </cell>
          <cell r="Y630">
            <v>2.71</v>
          </cell>
          <cell r="Z630">
            <v>384206.23</v>
          </cell>
          <cell r="AB630">
            <v>1.52</v>
          </cell>
          <cell r="AC630">
            <v>102432.78</v>
          </cell>
          <cell r="AE630">
            <v>0.21</v>
          </cell>
          <cell r="AF630">
            <v>0.1</v>
          </cell>
          <cell r="AG630">
            <v>0.31</v>
          </cell>
          <cell r="AH630">
            <v>41183.5</v>
          </cell>
          <cell r="AJ630">
            <v>0.09</v>
          </cell>
          <cell r="AK630">
            <v>0.04</v>
          </cell>
          <cell r="AL630">
            <v>0.1</v>
          </cell>
          <cell r="AM630">
            <v>15145.21</v>
          </cell>
          <cell r="AO630">
            <v>8.3299999999999983</v>
          </cell>
          <cell r="AP630">
            <v>1.85</v>
          </cell>
          <cell r="AQ630">
            <v>0.9</v>
          </cell>
          <cell r="AR630">
            <v>12697.77</v>
          </cell>
          <cell r="AT630">
            <v>0.09</v>
          </cell>
          <cell r="AU630">
            <v>0.08</v>
          </cell>
          <cell r="AV630">
            <v>0.25</v>
          </cell>
          <cell r="AW630">
            <v>30791.72</v>
          </cell>
          <cell r="AY630">
            <v>0.05</v>
          </cell>
          <cell r="AZ630">
            <v>0.02</v>
          </cell>
          <cell r="BA630">
            <v>0.08</v>
          </cell>
          <cell r="BB630">
            <v>8734.9500000000007</v>
          </cell>
          <cell r="BD630">
            <v>0.19</v>
          </cell>
          <cell r="BE630">
            <v>0.09</v>
          </cell>
          <cell r="BF630">
            <v>0.31</v>
          </cell>
          <cell r="BG630">
            <v>15118.75</v>
          </cell>
          <cell r="BI630">
            <v>0.09</v>
          </cell>
          <cell r="BJ630">
            <v>0.04</v>
          </cell>
          <cell r="BK630">
            <v>0.1</v>
          </cell>
          <cell r="BL630">
            <v>15854.82</v>
          </cell>
          <cell r="BN630">
            <v>0.14000000000000001</v>
          </cell>
          <cell r="BO630">
            <v>0.06</v>
          </cell>
          <cell r="BP630">
            <v>0.2</v>
          </cell>
          <cell r="BQ630">
            <v>10250</v>
          </cell>
          <cell r="BS630">
            <v>0.09</v>
          </cell>
          <cell r="BT630">
            <v>0.04</v>
          </cell>
          <cell r="BU630">
            <v>0.1</v>
          </cell>
          <cell r="BV630">
            <v>24535.25</v>
          </cell>
          <cell r="BX630">
            <v>0.09</v>
          </cell>
          <cell r="BY630">
            <v>0.04</v>
          </cell>
          <cell r="BZ630">
            <v>0.1</v>
          </cell>
          <cell r="CA630">
            <v>21255.22</v>
          </cell>
          <cell r="CC630">
            <v>0.19</v>
          </cell>
          <cell r="CD630">
            <v>0.09</v>
          </cell>
          <cell r="CE630">
            <v>0.31</v>
          </cell>
          <cell r="CF630">
            <v>18142.5</v>
          </cell>
          <cell r="CH630">
            <v>700348.69999999984</v>
          </cell>
          <cell r="CJ630">
            <v>687650.92999999982</v>
          </cell>
        </row>
        <row r="631">
          <cell r="A631" t="str">
            <v>4003100102600</v>
          </cell>
          <cell r="B631" t="str">
            <v>CARROLLTON C U SCHOOL DIST 1</v>
          </cell>
          <cell r="C631" t="str">
            <v>GREENE</v>
          </cell>
          <cell r="D631" t="str">
            <v>Unit</v>
          </cell>
          <cell r="E631">
            <v>539.36</v>
          </cell>
          <cell r="G631">
            <v>134.31</v>
          </cell>
          <cell r="H631">
            <v>188.65</v>
          </cell>
          <cell r="I631">
            <v>402.96999999999997</v>
          </cell>
          <cell r="K631">
            <v>208.04999999999995</v>
          </cell>
          <cell r="L631">
            <v>205.96999999999997</v>
          </cell>
          <cell r="M631">
            <v>116.99</v>
          </cell>
          <cell r="N631">
            <v>214.32</v>
          </cell>
          <cell r="P631">
            <v>64.245216646813589</v>
          </cell>
          <cell r="Q631">
            <v>70.064783353186414</v>
          </cell>
          <cell r="R631">
            <v>90.237957861822522</v>
          </cell>
          <cell r="S631">
            <v>98.412042138177483</v>
          </cell>
          <cell r="T631">
            <v>102.5168254913639</v>
          </cell>
          <cell r="U631">
            <v>111.80317450863609</v>
          </cell>
          <cell r="W631">
            <v>7.78</v>
          </cell>
          <cell r="X631">
            <v>8.44</v>
          </cell>
          <cell r="Y631">
            <v>9.59</v>
          </cell>
          <cell r="Z631">
            <v>1685137.91</v>
          </cell>
          <cell r="AB631">
            <v>6.44</v>
          </cell>
          <cell r="AC631">
            <v>427589.51</v>
          </cell>
          <cell r="AE631">
            <v>1.04</v>
          </cell>
          <cell r="AF631">
            <v>0.57999999999999996</v>
          </cell>
          <cell r="AG631">
            <v>1.07</v>
          </cell>
          <cell r="AH631">
            <v>176253.35</v>
          </cell>
          <cell r="AJ631">
            <v>0.46</v>
          </cell>
          <cell r="AK631">
            <v>0.25</v>
          </cell>
          <cell r="AL631">
            <v>0.35</v>
          </cell>
          <cell r="AM631">
            <v>68820.02</v>
          </cell>
          <cell r="AO631">
            <v>36.700000000000003</v>
          </cell>
          <cell r="AP631">
            <v>10.15</v>
          </cell>
          <cell r="AQ631">
            <v>3.82</v>
          </cell>
          <cell r="AR631">
            <v>58283.97</v>
          </cell>
          <cell r="AT631">
            <v>0.46</v>
          </cell>
          <cell r="AU631">
            <v>0.46</v>
          </cell>
          <cell r="AV631">
            <v>0.85</v>
          </cell>
          <cell r="AW631">
            <v>127696.82</v>
          </cell>
          <cell r="AY631">
            <v>0.27</v>
          </cell>
          <cell r="AZ631">
            <v>0.15</v>
          </cell>
          <cell r="BA631">
            <v>0.28000000000000003</v>
          </cell>
          <cell r="BB631">
            <v>40763.1</v>
          </cell>
          <cell r="BD631">
            <v>0.92</v>
          </cell>
          <cell r="BE631">
            <v>0.51</v>
          </cell>
          <cell r="BF631">
            <v>1.07</v>
          </cell>
          <cell r="BG631">
            <v>64062.5</v>
          </cell>
          <cell r="BI631">
            <v>0.46</v>
          </cell>
          <cell r="BJ631">
            <v>0.25</v>
          </cell>
          <cell r="BK631">
            <v>0.35</v>
          </cell>
          <cell r="BL631">
            <v>73070.039999999994</v>
          </cell>
          <cell r="BN631">
            <v>0.69</v>
          </cell>
          <cell r="BO631">
            <v>0.38</v>
          </cell>
          <cell r="BP631">
            <v>0.71</v>
          </cell>
          <cell r="BQ631">
            <v>45612.5</v>
          </cell>
          <cell r="BS631">
            <v>0.46</v>
          </cell>
          <cell r="BT631">
            <v>0.25</v>
          </cell>
          <cell r="BU631">
            <v>0.35</v>
          </cell>
          <cell r="BV631">
            <v>113075.5</v>
          </cell>
          <cell r="BX631">
            <v>0.46</v>
          </cell>
          <cell r="BY631">
            <v>0.25</v>
          </cell>
          <cell r="BZ631">
            <v>0.35</v>
          </cell>
          <cell r="CA631">
            <v>97958.84</v>
          </cell>
          <cell r="CC631">
            <v>0.92</v>
          </cell>
          <cell r="CD631">
            <v>0.51</v>
          </cell>
          <cell r="CE631">
            <v>1.07</v>
          </cell>
          <cell r="CF631">
            <v>76875</v>
          </cell>
          <cell r="CH631">
            <v>3055199.06</v>
          </cell>
          <cell r="CJ631">
            <v>2996915.09</v>
          </cell>
        </row>
        <row r="632">
          <cell r="A632" t="str">
            <v>4003100302600</v>
          </cell>
          <cell r="B632" t="str">
            <v>NORTH GREENE UNIT SCHOOL DIST 3</v>
          </cell>
          <cell r="C632" t="str">
            <v>GREENE</v>
          </cell>
          <cell r="D632" t="str">
            <v>Unit</v>
          </cell>
          <cell r="E632">
            <v>821</v>
          </cell>
          <cell r="G632">
            <v>226.5</v>
          </cell>
          <cell r="H632">
            <v>333.5</v>
          </cell>
          <cell r="I632">
            <v>587.5</v>
          </cell>
          <cell r="K632">
            <v>378</v>
          </cell>
          <cell r="L632">
            <v>371</v>
          </cell>
          <cell r="M632">
            <v>189</v>
          </cell>
          <cell r="N632">
            <v>254</v>
          </cell>
          <cell r="P632">
            <v>139.40601965601965</v>
          </cell>
          <cell r="Q632">
            <v>87.093980343980348</v>
          </cell>
          <cell r="R632">
            <v>205.26228501228502</v>
          </cell>
          <cell r="S632">
            <v>128.23771498771498</v>
          </cell>
          <cell r="T632">
            <v>156.33169533169533</v>
          </cell>
          <cell r="U632">
            <v>97.668304668304671</v>
          </cell>
          <cell r="W632">
            <v>13.64</v>
          </cell>
          <cell r="X632">
            <v>15.39</v>
          </cell>
          <cell r="Y632">
            <v>11.72</v>
          </cell>
          <cell r="Z632">
            <v>2630343.17</v>
          </cell>
          <cell r="AB632">
            <v>9.7100000000000009</v>
          </cell>
          <cell r="AC632">
            <v>636744.94999999995</v>
          </cell>
          <cell r="AE632">
            <v>1.89</v>
          </cell>
          <cell r="AF632">
            <v>0.94</v>
          </cell>
          <cell r="AG632">
            <v>1.27</v>
          </cell>
          <cell r="AH632">
            <v>265450.42</v>
          </cell>
          <cell r="AJ632">
            <v>0.84</v>
          </cell>
          <cell r="AK632">
            <v>0.42</v>
          </cell>
          <cell r="AL632">
            <v>0.42</v>
          </cell>
          <cell r="AM632">
            <v>107882.88</v>
          </cell>
          <cell r="AO632">
            <v>57.320000000000007</v>
          </cell>
          <cell r="AP632">
            <v>18.16</v>
          </cell>
          <cell r="AQ632">
            <v>5.82</v>
          </cell>
          <cell r="AR632">
            <v>93742.09</v>
          </cell>
          <cell r="AT632">
            <v>0.84</v>
          </cell>
          <cell r="AU632">
            <v>0.75</v>
          </cell>
          <cell r="AV632">
            <v>1.01</v>
          </cell>
          <cell r="AW632">
            <v>185153.2</v>
          </cell>
          <cell r="AY632">
            <v>0.5</v>
          </cell>
          <cell r="AZ632">
            <v>0.25</v>
          </cell>
          <cell r="BA632">
            <v>0.33</v>
          </cell>
          <cell r="BB632">
            <v>62891.64</v>
          </cell>
          <cell r="BD632">
            <v>1.68</v>
          </cell>
          <cell r="BE632">
            <v>0.84</v>
          </cell>
          <cell r="BF632">
            <v>1.27</v>
          </cell>
          <cell r="BG632">
            <v>97118.75</v>
          </cell>
          <cell r="BI632">
            <v>0.84</v>
          </cell>
          <cell r="BJ632">
            <v>0.42</v>
          </cell>
          <cell r="BK632">
            <v>0.42</v>
          </cell>
          <cell r="BL632">
            <v>115809.12</v>
          </cell>
          <cell r="BN632">
            <v>1.26</v>
          </cell>
          <cell r="BO632">
            <v>0.63</v>
          </cell>
          <cell r="BP632">
            <v>0.84</v>
          </cell>
          <cell r="BQ632">
            <v>69956.25</v>
          </cell>
          <cell r="BS632">
            <v>0.84</v>
          </cell>
          <cell r="BT632">
            <v>0.42</v>
          </cell>
          <cell r="BU632">
            <v>0.42</v>
          </cell>
          <cell r="BV632">
            <v>179214</v>
          </cell>
          <cell r="BX632">
            <v>0.84</v>
          </cell>
          <cell r="BY632">
            <v>0.42</v>
          </cell>
          <cell r="BZ632">
            <v>0.42</v>
          </cell>
          <cell r="CA632">
            <v>155255.51999999999</v>
          </cell>
          <cell r="CC632">
            <v>1.68</v>
          </cell>
          <cell r="CD632">
            <v>0.84</v>
          </cell>
          <cell r="CE632">
            <v>1.27</v>
          </cell>
          <cell r="CF632">
            <v>116542.5</v>
          </cell>
          <cell r="CH632">
            <v>4716104.4899999993</v>
          </cell>
          <cell r="CJ632">
            <v>4622362.3999999994</v>
          </cell>
        </row>
        <row r="633">
          <cell r="A633" t="str">
            <v>4003101002600</v>
          </cell>
          <cell r="B633" t="str">
            <v>GREENFIELD C U SCHOOL DIST 10</v>
          </cell>
          <cell r="C633" t="str">
            <v>GREENE</v>
          </cell>
          <cell r="D633" t="str">
            <v>Unit</v>
          </cell>
          <cell r="E633">
            <v>415.19</v>
          </cell>
          <cell r="G633">
            <v>118.97999999999999</v>
          </cell>
          <cell r="H633">
            <v>170.30999999999997</v>
          </cell>
          <cell r="I633">
            <v>293.95999999999998</v>
          </cell>
          <cell r="K633">
            <v>186.56</v>
          </cell>
          <cell r="L633">
            <v>184.31</v>
          </cell>
          <cell r="M633">
            <v>104.97999999999999</v>
          </cell>
          <cell r="N633">
            <v>123.64999999999999</v>
          </cell>
          <cell r="P633">
            <v>51.57509565554318</v>
          </cell>
          <cell r="Q633">
            <v>67.40490434445681</v>
          </cell>
          <cell r="R633">
            <v>73.825471012737921</v>
          </cell>
          <cell r="S633">
            <v>96.484528987262053</v>
          </cell>
          <cell r="T633">
            <v>53.599433331718899</v>
          </cell>
          <cell r="U633">
            <v>70.050566668281093</v>
          </cell>
          <cell r="W633">
            <v>6.8</v>
          </cell>
          <cell r="X633">
            <v>7.55</v>
          </cell>
          <cell r="Y633">
            <v>5.48</v>
          </cell>
          <cell r="Z633">
            <v>1278020.0900000001</v>
          </cell>
          <cell r="AB633">
            <v>4.6900000000000004</v>
          </cell>
          <cell r="AC633">
            <v>307353.69</v>
          </cell>
          <cell r="AE633">
            <v>0.93</v>
          </cell>
          <cell r="AF633">
            <v>0.52</v>
          </cell>
          <cell r="AG633">
            <v>0.61</v>
          </cell>
          <cell r="AH633">
            <v>133124.38</v>
          </cell>
          <cell r="AJ633">
            <v>0.41</v>
          </cell>
          <cell r="AK633">
            <v>0.23</v>
          </cell>
          <cell r="AL633">
            <v>0.2</v>
          </cell>
          <cell r="AM633">
            <v>53853.08</v>
          </cell>
          <cell r="AO633">
            <v>27.949999999999996</v>
          </cell>
          <cell r="AP633">
            <v>7.35</v>
          </cell>
          <cell r="AQ633">
            <v>2.94</v>
          </cell>
          <cell r="AR633">
            <v>43944.53</v>
          </cell>
          <cell r="AT633">
            <v>0.41</v>
          </cell>
          <cell r="AU633">
            <v>0.41</v>
          </cell>
          <cell r="AV633">
            <v>0.49</v>
          </cell>
          <cell r="AW633">
            <v>93096.86</v>
          </cell>
          <cell r="AY633">
            <v>0.24</v>
          </cell>
          <cell r="AZ633">
            <v>0.13</v>
          </cell>
          <cell r="BA633">
            <v>0.16</v>
          </cell>
          <cell r="BB633">
            <v>30863.49</v>
          </cell>
          <cell r="BD633">
            <v>0.82</v>
          </cell>
          <cell r="BE633">
            <v>0.46</v>
          </cell>
          <cell r="BF633">
            <v>0.61</v>
          </cell>
          <cell r="BG633">
            <v>48431.25</v>
          </cell>
          <cell r="BI633">
            <v>0.41</v>
          </cell>
          <cell r="BJ633">
            <v>0.23</v>
          </cell>
          <cell r="BK633">
            <v>0.2</v>
          </cell>
          <cell r="BL633">
            <v>57904.56</v>
          </cell>
          <cell r="BN633">
            <v>0.62</v>
          </cell>
          <cell r="BO633">
            <v>0.34</v>
          </cell>
          <cell r="BP633">
            <v>0.41</v>
          </cell>
          <cell r="BQ633">
            <v>35106.25</v>
          </cell>
          <cell r="BS633">
            <v>0.41</v>
          </cell>
          <cell r="BT633">
            <v>0.23</v>
          </cell>
          <cell r="BU633">
            <v>0.2</v>
          </cell>
          <cell r="BV633">
            <v>89607</v>
          </cell>
          <cell r="BX633">
            <v>0.41</v>
          </cell>
          <cell r="BY633">
            <v>0.23</v>
          </cell>
          <cell r="BZ633">
            <v>0.2</v>
          </cell>
          <cell r="CA633">
            <v>77627.759999999995</v>
          </cell>
          <cell r="CC633">
            <v>0.82</v>
          </cell>
          <cell r="CD633">
            <v>0.46</v>
          </cell>
          <cell r="CE633">
            <v>0.61</v>
          </cell>
          <cell r="CF633">
            <v>58117.5</v>
          </cell>
          <cell r="CH633">
            <v>2307050.4400000004</v>
          </cell>
          <cell r="CJ633">
            <v>2263105.9100000006</v>
          </cell>
        </row>
        <row r="634">
          <cell r="A634" t="str">
            <v>4004210002600</v>
          </cell>
          <cell r="B634" t="str">
            <v>JERSEY C U SCH DIST 100</v>
          </cell>
          <cell r="C634" t="str">
            <v>JERSEY</v>
          </cell>
          <cell r="D634" t="str">
            <v>Unit</v>
          </cell>
          <cell r="E634">
            <v>2418.46</v>
          </cell>
          <cell r="G634">
            <v>692.32</v>
          </cell>
          <cell r="H634">
            <v>862.99</v>
          </cell>
          <cell r="I634">
            <v>1701.14</v>
          </cell>
          <cell r="K634">
            <v>1055.98</v>
          </cell>
          <cell r="L634">
            <v>1030.98</v>
          </cell>
          <cell r="M634">
            <v>524.33000000000004</v>
          </cell>
          <cell r="N634">
            <v>838.15</v>
          </cell>
          <cell r="P634">
            <v>306.99488840423487</v>
          </cell>
          <cell r="Q634">
            <v>385.32511159576518</v>
          </cell>
          <cell r="R634">
            <v>382.67494618669201</v>
          </cell>
          <cell r="S634">
            <v>480.315053813308</v>
          </cell>
          <cell r="T634">
            <v>371.66016540907299</v>
          </cell>
          <cell r="U634">
            <v>466.48983459092699</v>
          </cell>
          <cell r="W634">
            <v>39.729999999999997</v>
          </cell>
          <cell r="X634">
            <v>38.340000000000003</v>
          </cell>
          <cell r="Y634">
            <v>37.24</v>
          </cell>
          <cell r="Z634">
            <v>7479079.8099999996</v>
          </cell>
          <cell r="AB634">
            <v>28.02</v>
          </cell>
          <cell r="AC634">
            <v>1847487.13</v>
          </cell>
          <cell r="AE634">
            <v>5.27</v>
          </cell>
          <cell r="AF634">
            <v>2.62</v>
          </cell>
          <cell r="AG634">
            <v>4.1900000000000004</v>
          </cell>
          <cell r="AH634">
            <v>786067.4</v>
          </cell>
          <cell r="AJ634">
            <v>2.34</v>
          </cell>
          <cell r="AK634">
            <v>1.1599999999999999</v>
          </cell>
          <cell r="AL634">
            <v>1.39</v>
          </cell>
          <cell r="AM634">
            <v>315496.27</v>
          </cell>
          <cell r="AO634">
            <v>163.50000000000003</v>
          </cell>
          <cell r="AP634">
            <v>43.45</v>
          </cell>
          <cell r="AQ634">
            <v>17.149999999999999</v>
          </cell>
          <cell r="AR634">
            <v>257588.54</v>
          </cell>
          <cell r="AT634">
            <v>2.34</v>
          </cell>
          <cell r="AU634">
            <v>2.09</v>
          </cell>
          <cell r="AV634">
            <v>3.35</v>
          </cell>
          <cell r="AW634">
            <v>557365.48</v>
          </cell>
          <cell r="AY634">
            <v>1.4</v>
          </cell>
          <cell r="AZ634">
            <v>0.69</v>
          </cell>
          <cell r="BA634">
            <v>1.1100000000000001</v>
          </cell>
          <cell r="BB634">
            <v>186345.60000000001</v>
          </cell>
          <cell r="BD634">
            <v>4.6900000000000004</v>
          </cell>
          <cell r="BE634">
            <v>2.33</v>
          </cell>
          <cell r="BF634">
            <v>4.1900000000000004</v>
          </cell>
          <cell r="BG634">
            <v>287256.25</v>
          </cell>
          <cell r="BI634">
            <v>2.34</v>
          </cell>
          <cell r="BJ634">
            <v>1.1599999999999999</v>
          </cell>
          <cell r="BK634">
            <v>1.39</v>
          </cell>
          <cell r="BL634">
            <v>337087.26</v>
          </cell>
          <cell r="BN634">
            <v>3.51</v>
          </cell>
          <cell r="BO634">
            <v>1.74</v>
          </cell>
          <cell r="BP634">
            <v>2.79</v>
          </cell>
          <cell r="BQ634">
            <v>206025</v>
          </cell>
          <cell r="BS634">
            <v>2.34</v>
          </cell>
          <cell r="BT634">
            <v>1.1599999999999999</v>
          </cell>
          <cell r="BU634">
            <v>1.39</v>
          </cell>
          <cell r="BV634">
            <v>521640.75</v>
          </cell>
          <cell r="BX634">
            <v>2.34</v>
          </cell>
          <cell r="BY634">
            <v>1.1599999999999999</v>
          </cell>
          <cell r="BZ634">
            <v>1.39</v>
          </cell>
          <cell r="CA634">
            <v>451904.46</v>
          </cell>
          <cell r="CC634">
            <v>4.6900000000000004</v>
          </cell>
          <cell r="CD634">
            <v>2.33</v>
          </cell>
          <cell r="CE634">
            <v>4.1900000000000004</v>
          </cell>
          <cell r="CF634">
            <v>344707.5</v>
          </cell>
          <cell r="CH634">
            <v>13578051.449999999</v>
          </cell>
          <cell r="CJ634">
            <v>13320462.91</v>
          </cell>
        </row>
        <row r="635">
          <cell r="A635" t="str">
            <v>4005600102600</v>
          </cell>
          <cell r="B635" t="str">
            <v>CARLINVILLE C U SCHOOL DIST 1</v>
          </cell>
          <cell r="C635" t="str">
            <v>MACOUPIN</v>
          </cell>
          <cell r="D635" t="str">
            <v>Unit</v>
          </cell>
          <cell r="E635">
            <v>1420.8</v>
          </cell>
          <cell r="G635">
            <v>400.83</v>
          </cell>
          <cell r="H635">
            <v>571.48</v>
          </cell>
          <cell r="I635">
            <v>1009.9700000000001</v>
          </cell>
          <cell r="K635">
            <v>625.4899999999999</v>
          </cell>
          <cell r="L635">
            <v>615.49</v>
          </cell>
          <cell r="M635">
            <v>356.82</v>
          </cell>
          <cell r="N635">
            <v>438.48999999999995</v>
          </cell>
          <cell r="P635">
            <v>175.01508364048763</v>
          </cell>
          <cell r="Q635">
            <v>225.81491635951235</v>
          </cell>
          <cell r="R635">
            <v>249.52628296002266</v>
          </cell>
          <cell r="S635">
            <v>321.95371703997739</v>
          </cell>
          <cell r="T635">
            <v>191.4586333994896</v>
          </cell>
          <cell r="U635">
            <v>247.03136660051035</v>
          </cell>
          <cell r="W635">
            <v>22.95</v>
          </cell>
          <cell r="X635">
            <v>25.35</v>
          </cell>
          <cell r="Y635">
            <v>19.45</v>
          </cell>
          <cell r="Z635">
            <v>4372834.45</v>
          </cell>
          <cell r="AB635">
            <v>16.14</v>
          </cell>
          <cell r="AC635">
            <v>1058240.47</v>
          </cell>
          <cell r="AE635">
            <v>3.12</v>
          </cell>
          <cell r="AF635">
            <v>1.78</v>
          </cell>
          <cell r="AG635">
            <v>2.19</v>
          </cell>
          <cell r="AH635">
            <v>458980.47</v>
          </cell>
          <cell r="AJ635">
            <v>1.38</v>
          </cell>
          <cell r="AK635">
            <v>0.79</v>
          </cell>
          <cell r="AL635">
            <v>0.73</v>
          </cell>
          <cell r="AM635">
            <v>186270.58</v>
          </cell>
          <cell r="AO635">
            <v>95.76</v>
          </cell>
          <cell r="AP635">
            <v>25.339999999999996</v>
          </cell>
          <cell r="AQ635">
            <v>10.07</v>
          </cell>
          <cell r="AR635">
            <v>150748.29999999999</v>
          </cell>
          <cell r="AT635">
            <v>1.38</v>
          </cell>
          <cell r="AU635">
            <v>1.42</v>
          </cell>
          <cell r="AV635">
            <v>1.75</v>
          </cell>
          <cell r="AW635">
            <v>323840.3</v>
          </cell>
          <cell r="AY635">
            <v>0.83</v>
          </cell>
          <cell r="AZ635">
            <v>0.47</v>
          </cell>
          <cell r="BA635">
            <v>0.57999999999999996</v>
          </cell>
          <cell r="BB635">
            <v>109478.04</v>
          </cell>
          <cell r="BD635">
            <v>2.77</v>
          </cell>
          <cell r="BE635">
            <v>1.58</v>
          </cell>
          <cell r="BF635">
            <v>2.19</v>
          </cell>
          <cell r="BG635">
            <v>167587.5</v>
          </cell>
          <cell r="BI635">
            <v>1.38</v>
          </cell>
          <cell r="BJ635">
            <v>0.79</v>
          </cell>
          <cell r="BK635">
            <v>0.73</v>
          </cell>
          <cell r="BL635">
            <v>199908.6</v>
          </cell>
          <cell r="BN635">
            <v>2.08</v>
          </cell>
          <cell r="BO635">
            <v>1.18</v>
          </cell>
          <cell r="BP635">
            <v>1.46</v>
          </cell>
          <cell r="BQ635">
            <v>120950</v>
          </cell>
          <cell r="BS635">
            <v>1.38</v>
          </cell>
          <cell r="BT635">
            <v>0.79</v>
          </cell>
          <cell r="BU635">
            <v>0.73</v>
          </cell>
          <cell r="BV635">
            <v>309357.5</v>
          </cell>
          <cell r="BX635">
            <v>1.38</v>
          </cell>
          <cell r="BY635">
            <v>0.79</v>
          </cell>
          <cell r="BZ635">
            <v>0.73</v>
          </cell>
          <cell r="CA635">
            <v>268000.59999999998</v>
          </cell>
          <cell r="CC635">
            <v>2.77</v>
          </cell>
          <cell r="CD635">
            <v>1.58</v>
          </cell>
          <cell r="CE635">
            <v>2.19</v>
          </cell>
          <cell r="CF635">
            <v>201105</v>
          </cell>
          <cell r="CH635">
            <v>7927301.8099999987</v>
          </cell>
          <cell r="CJ635">
            <v>7776553.5099999988</v>
          </cell>
        </row>
        <row r="636">
          <cell r="A636" t="str">
            <v>4005600202600</v>
          </cell>
          <cell r="B636" t="str">
            <v>NORTHWESTERN C U SCH DIST 2</v>
          </cell>
          <cell r="C636" t="str">
            <v>MACOUPIN</v>
          </cell>
          <cell r="D636" t="str">
            <v>Unit</v>
          </cell>
          <cell r="E636">
            <v>330.88</v>
          </cell>
          <cell r="G636">
            <v>100.47999999999999</v>
          </cell>
          <cell r="H636">
            <v>114.66</v>
          </cell>
          <cell r="I636">
            <v>227.64999999999998</v>
          </cell>
          <cell r="K636">
            <v>150.72999999999999</v>
          </cell>
          <cell r="L636">
            <v>147.97999999999999</v>
          </cell>
          <cell r="M636">
            <v>67.16</v>
          </cell>
          <cell r="N636">
            <v>112.99</v>
          </cell>
          <cell r="P636">
            <v>48.483827751196166</v>
          </cell>
          <cell r="Q636">
            <v>51.996172248803823</v>
          </cell>
          <cell r="R636">
            <v>55.325992137262674</v>
          </cell>
          <cell r="S636">
            <v>59.334007862737323</v>
          </cell>
          <cell r="T636">
            <v>54.520180111541158</v>
          </cell>
          <cell r="U636">
            <v>58.469819888458836</v>
          </cell>
          <cell r="W636">
            <v>5.83</v>
          </cell>
          <cell r="X636">
            <v>5.13</v>
          </cell>
          <cell r="Y636">
            <v>5.0599999999999996</v>
          </cell>
          <cell r="Z636">
            <v>1038062.3</v>
          </cell>
          <cell r="AB636">
            <v>3.87</v>
          </cell>
          <cell r="AC636">
            <v>255395.92</v>
          </cell>
          <cell r="AE636">
            <v>0.75</v>
          </cell>
          <cell r="AF636">
            <v>0.33</v>
          </cell>
          <cell r="AG636">
            <v>0.56000000000000005</v>
          </cell>
          <cell r="AH636">
            <v>106639.64</v>
          </cell>
          <cell r="AJ636">
            <v>0.33</v>
          </cell>
          <cell r="AK636">
            <v>0.14000000000000001</v>
          </cell>
          <cell r="AL636">
            <v>0.18</v>
          </cell>
          <cell r="AM636">
            <v>41895.03</v>
          </cell>
          <cell r="AO636">
            <v>22.609999999999992</v>
          </cell>
          <cell r="AP636">
            <v>6.2200000000000006</v>
          </cell>
          <cell r="AQ636">
            <v>2.34</v>
          </cell>
          <cell r="AR636">
            <v>35861</v>
          </cell>
          <cell r="AT636">
            <v>0.33</v>
          </cell>
          <cell r="AU636">
            <v>0.26</v>
          </cell>
          <cell r="AV636">
            <v>0.45</v>
          </cell>
          <cell r="AW636">
            <v>74528.639999999999</v>
          </cell>
          <cell r="AY636">
            <v>0.2</v>
          </cell>
          <cell r="AZ636">
            <v>0.08</v>
          </cell>
          <cell r="BA636">
            <v>0.15</v>
          </cell>
          <cell r="BB636">
            <v>25040.19</v>
          </cell>
          <cell r="BD636">
            <v>0.66</v>
          </cell>
          <cell r="BE636">
            <v>0.28999999999999998</v>
          </cell>
          <cell r="BF636">
            <v>0.56000000000000005</v>
          </cell>
          <cell r="BG636">
            <v>38693.75</v>
          </cell>
          <cell r="BI636">
            <v>0.33</v>
          </cell>
          <cell r="BJ636">
            <v>0.14000000000000001</v>
          </cell>
          <cell r="BK636">
            <v>0.18</v>
          </cell>
          <cell r="BL636">
            <v>44807.1</v>
          </cell>
          <cell r="BN636">
            <v>0.5</v>
          </cell>
          <cell r="BO636">
            <v>0.22</v>
          </cell>
          <cell r="BP636">
            <v>0.37</v>
          </cell>
          <cell r="BQ636">
            <v>27931.25</v>
          </cell>
          <cell r="BS636">
            <v>0.33</v>
          </cell>
          <cell r="BT636">
            <v>0.14000000000000001</v>
          </cell>
          <cell r="BU636">
            <v>0.18</v>
          </cell>
          <cell r="BV636">
            <v>69338.75</v>
          </cell>
          <cell r="BX636">
            <v>0.33</v>
          </cell>
          <cell r="BY636">
            <v>0.14000000000000001</v>
          </cell>
          <cell r="BZ636">
            <v>0.18</v>
          </cell>
          <cell r="CA636">
            <v>60069.1</v>
          </cell>
          <cell r="CC636">
            <v>0.66</v>
          </cell>
          <cell r="CD636">
            <v>0.28999999999999998</v>
          </cell>
          <cell r="CE636">
            <v>0.56000000000000005</v>
          </cell>
          <cell r="CF636">
            <v>46432.5</v>
          </cell>
          <cell r="CH636">
            <v>1864695.17</v>
          </cell>
          <cell r="CJ636">
            <v>1828834.17</v>
          </cell>
        </row>
        <row r="637">
          <cell r="A637" t="str">
            <v>4005600502600</v>
          </cell>
          <cell r="B637" t="str">
            <v>MOUNT OLIVE C U SCHOOL DIST 5</v>
          </cell>
          <cell r="C637" t="str">
            <v>MACOUPIN</v>
          </cell>
          <cell r="D637" t="str">
            <v>Unit</v>
          </cell>
          <cell r="E637">
            <v>449.54</v>
          </cell>
          <cell r="G637">
            <v>135.14999999999998</v>
          </cell>
          <cell r="H637">
            <v>160.49</v>
          </cell>
          <cell r="I637">
            <v>307.14</v>
          </cell>
          <cell r="K637">
            <v>201.05999999999997</v>
          </cell>
          <cell r="L637">
            <v>193.80999999999997</v>
          </cell>
          <cell r="M637">
            <v>101.83</v>
          </cell>
          <cell r="N637">
            <v>146.64999999999998</v>
          </cell>
          <cell r="P637">
            <v>67.530692532049102</v>
          </cell>
          <cell r="Q637">
            <v>67.619307467950875</v>
          </cell>
          <cell r="R637">
            <v>80.19238508670783</v>
          </cell>
          <cell r="S637">
            <v>80.297614913292179</v>
          </cell>
          <cell r="T637">
            <v>73.276922381243068</v>
          </cell>
          <cell r="U637">
            <v>73.373077618756909</v>
          </cell>
          <cell r="W637">
            <v>7.88</v>
          </cell>
          <cell r="X637">
            <v>7.22</v>
          </cell>
          <cell r="Y637">
            <v>6.59</v>
          </cell>
          <cell r="Z637">
            <v>1403161.07</v>
          </cell>
          <cell r="AB637">
            <v>5.21</v>
          </cell>
          <cell r="AC637">
            <v>342864.03</v>
          </cell>
          <cell r="AE637">
            <v>1</v>
          </cell>
          <cell r="AF637">
            <v>0.5</v>
          </cell>
          <cell r="AG637">
            <v>0.73</v>
          </cell>
          <cell r="AH637">
            <v>144725.89000000001</v>
          </cell>
          <cell r="AJ637">
            <v>0.44</v>
          </cell>
          <cell r="AK637">
            <v>0.22</v>
          </cell>
          <cell r="AL637">
            <v>0.24</v>
          </cell>
          <cell r="AM637">
            <v>57926.94</v>
          </cell>
          <cell r="AO637">
            <v>30.61</v>
          </cell>
          <cell r="AP637">
            <v>8.620000000000001</v>
          </cell>
          <cell r="AQ637">
            <v>3.18</v>
          </cell>
          <cell r="AR637">
            <v>48795.38</v>
          </cell>
          <cell r="AT637">
            <v>0.44</v>
          </cell>
          <cell r="AU637">
            <v>0.4</v>
          </cell>
          <cell r="AV637">
            <v>0.57999999999999996</v>
          </cell>
          <cell r="AW637">
            <v>101410.52</v>
          </cell>
          <cell r="AY637">
            <v>0.26</v>
          </cell>
          <cell r="AZ637">
            <v>0.13</v>
          </cell>
          <cell r="BA637">
            <v>0.19</v>
          </cell>
          <cell r="BB637">
            <v>33775.14</v>
          </cell>
          <cell r="BD637">
            <v>0.89</v>
          </cell>
          <cell r="BE637">
            <v>0.45</v>
          </cell>
          <cell r="BF637">
            <v>0.73</v>
          </cell>
          <cell r="BG637">
            <v>53043.75</v>
          </cell>
          <cell r="BI637">
            <v>0.44</v>
          </cell>
          <cell r="BJ637">
            <v>0.22</v>
          </cell>
          <cell r="BK637">
            <v>0.24</v>
          </cell>
          <cell r="BL637">
            <v>62040.6</v>
          </cell>
          <cell r="BN637">
            <v>0.67</v>
          </cell>
          <cell r="BO637">
            <v>0.33</v>
          </cell>
          <cell r="BP637">
            <v>0.48</v>
          </cell>
          <cell r="BQ637">
            <v>37925</v>
          </cell>
          <cell r="BS637">
            <v>0.44</v>
          </cell>
          <cell r="BT637">
            <v>0.22</v>
          </cell>
          <cell r="BU637">
            <v>0.24</v>
          </cell>
          <cell r="BV637">
            <v>96007.5</v>
          </cell>
          <cell r="BX637">
            <v>0.44</v>
          </cell>
          <cell r="BY637">
            <v>0.22</v>
          </cell>
          <cell r="BZ637">
            <v>0.24</v>
          </cell>
          <cell r="CA637">
            <v>83172.600000000006</v>
          </cell>
          <cell r="CC637">
            <v>0.89</v>
          </cell>
          <cell r="CD637">
            <v>0.45</v>
          </cell>
          <cell r="CE637">
            <v>0.73</v>
          </cell>
          <cell r="CF637">
            <v>63652.5</v>
          </cell>
          <cell r="CH637">
            <v>2528500.9200000004</v>
          </cell>
          <cell r="CJ637">
            <v>2479705.5400000005</v>
          </cell>
        </row>
        <row r="638">
          <cell r="A638" t="str">
            <v>4005600602600</v>
          </cell>
          <cell r="B638" t="str">
            <v>STAUNTON COMM UNIT SCH DIST 6</v>
          </cell>
          <cell r="C638" t="str">
            <v>MACOUPIN</v>
          </cell>
          <cell r="D638" t="str">
            <v>Unit</v>
          </cell>
          <cell r="E638">
            <v>1223</v>
          </cell>
          <cell r="G638">
            <v>353.5</v>
          </cell>
          <cell r="H638">
            <v>484</v>
          </cell>
          <cell r="I638">
            <v>856.5</v>
          </cell>
          <cell r="K638">
            <v>573</v>
          </cell>
          <cell r="L638">
            <v>560</v>
          </cell>
          <cell r="M638">
            <v>277.5</v>
          </cell>
          <cell r="N638">
            <v>372.5</v>
          </cell>
          <cell r="P638">
            <v>133.70480165289257</v>
          </cell>
          <cell r="Q638">
            <v>219.79519834710743</v>
          </cell>
          <cell r="R638">
            <v>183.06399999999999</v>
          </cell>
          <cell r="S638">
            <v>300.93600000000004</v>
          </cell>
          <cell r="T638">
            <v>140.89119834710743</v>
          </cell>
          <cell r="U638">
            <v>231.60880165289257</v>
          </cell>
          <cell r="W638">
            <v>19.899999999999999</v>
          </cell>
          <cell r="X638">
            <v>21.19</v>
          </cell>
          <cell r="Y638">
            <v>16.3</v>
          </cell>
          <cell r="Z638">
            <v>3702608.53</v>
          </cell>
          <cell r="AB638">
            <v>13.65</v>
          </cell>
          <cell r="AC638">
            <v>894448.66</v>
          </cell>
          <cell r="AE638">
            <v>2.86</v>
          </cell>
          <cell r="AF638">
            <v>1.38</v>
          </cell>
          <cell r="AG638">
            <v>1.86</v>
          </cell>
          <cell r="AH638">
            <v>394677.66</v>
          </cell>
          <cell r="AJ638">
            <v>1.27</v>
          </cell>
          <cell r="AK638">
            <v>0.61</v>
          </cell>
          <cell r="AL638">
            <v>0.62</v>
          </cell>
          <cell r="AM638">
            <v>160495.82</v>
          </cell>
          <cell r="AO638">
            <v>81.260000000000005</v>
          </cell>
          <cell r="AP638">
            <v>19.950000000000003</v>
          </cell>
          <cell r="AQ638">
            <v>8.67</v>
          </cell>
          <cell r="AR638">
            <v>126109.61</v>
          </cell>
          <cell r="AT638">
            <v>1.27</v>
          </cell>
          <cell r="AU638">
            <v>1.1100000000000001</v>
          </cell>
          <cell r="AV638">
            <v>1.49</v>
          </cell>
          <cell r="AW638">
            <v>275457.82</v>
          </cell>
          <cell r="AY638">
            <v>0.76</v>
          </cell>
          <cell r="AZ638">
            <v>0.37</v>
          </cell>
          <cell r="BA638">
            <v>0.49</v>
          </cell>
          <cell r="BB638">
            <v>94337.46</v>
          </cell>
          <cell r="BD638">
            <v>2.54</v>
          </cell>
          <cell r="BE638">
            <v>1.23</v>
          </cell>
          <cell r="BF638">
            <v>1.86</v>
          </cell>
          <cell r="BG638">
            <v>144268.75</v>
          </cell>
          <cell r="BI638">
            <v>1.27</v>
          </cell>
          <cell r="BJ638">
            <v>0.61</v>
          </cell>
          <cell r="BK638">
            <v>0.62</v>
          </cell>
          <cell r="BL638">
            <v>172335</v>
          </cell>
          <cell r="BN638">
            <v>1.91</v>
          </cell>
          <cell r="BO638">
            <v>0.92</v>
          </cell>
          <cell r="BP638">
            <v>1.24</v>
          </cell>
          <cell r="BQ638">
            <v>104293.75</v>
          </cell>
          <cell r="BS638">
            <v>1.27</v>
          </cell>
          <cell r="BT638">
            <v>0.61</v>
          </cell>
          <cell r="BU638">
            <v>0.62</v>
          </cell>
          <cell r="BV638">
            <v>266687.5</v>
          </cell>
          <cell r="BX638">
            <v>1.27</v>
          </cell>
          <cell r="BY638">
            <v>0.61</v>
          </cell>
          <cell r="BZ638">
            <v>0.62</v>
          </cell>
          <cell r="CA638">
            <v>231035</v>
          </cell>
          <cell r="CC638">
            <v>2.54</v>
          </cell>
          <cell r="CD638">
            <v>1.23</v>
          </cell>
          <cell r="CE638">
            <v>1.86</v>
          </cell>
          <cell r="CF638">
            <v>173122.5</v>
          </cell>
          <cell r="CH638">
            <v>6739878.0600000005</v>
          </cell>
          <cell r="CJ638">
            <v>6613768.4500000002</v>
          </cell>
        </row>
        <row r="639">
          <cell r="A639" t="str">
            <v>4005600702600</v>
          </cell>
          <cell r="B639" t="str">
            <v>GILLESPIE COMM UNIT SCH DIST 7</v>
          </cell>
          <cell r="C639" t="str">
            <v>MACOUPIN</v>
          </cell>
          <cell r="D639" t="str">
            <v>Unit</v>
          </cell>
          <cell r="E639">
            <v>1238.3</v>
          </cell>
          <cell r="G639">
            <v>371</v>
          </cell>
          <cell r="H639">
            <v>491.32</v>
          </cell>
          <cell r="I639">
            <v>857.46999999999991</v>
          </cell>
          <cell r="K639">
            <v>575.49</v>
          </cell>
          <cell r="L639">
            <v>565.66</v>
          </cell>
          <cell r="M639">
            <v>296.65999999999997</v>
          </cell>
          <cell r="N639">
            <v>366.15</v>
          </cell>
          <cell r="P639">
            <v>207.17315034148169</v>
          </cell>
          <cell r="Q639">
            <v>163.82684965851831</v>
          </cell>
          <cell r="R639">
            <v>274.36202756274065</v>
          </cell>
          <cell r="S639">
            <v>216.95797243725934</v>
          </cell>
          <cell r="T639">
            <v>204.46482209577769</v>
          </cell>
          <cell r="U639">
            <v>161.68517790422229</v>
          </cell>
          <cell r="W639">
            <v>22</v>
          </cell>
          <cell r="X639">
            <v>22.39</v>
          </cell>
          <cell r="Y639">
            <v>16.690000000000001</v>
          </cell>
          <cell r="Z639">
            <v>3934860.4</v>
          </cell>
          <cell r="AB639">
            <v>14.44</v>
          </cell>
          <cell r="AC639">
            <v>944581.95</v>
          </cell>
          <cell r="AE639">
            <v>2.87</v>
          </cell>
          <cell r="AF639">
            <v>1.48</v>
          </cell>
          <cell r="AG639">
            <v>1.83</v>
          </cell>
          <cell r="AH639">
            <v>399373.14</v>
          </cell>
          <cell r="AJ639">
            <v>1.27</v>
          </cell>
          <cell r="AK639">
            <v>0.65</v>
          </cell>
          <cell r="AL639">
            <v>0.61</v>
          </cell>
          <cell r="AM639">
            <v>162267.67000000001</v>
          </cell>
          <cell r="AO639">
            <v>85.860000000000014</v>
          </cell>
          <cell r="AP639">
            <v>25.68</v>
          </cell>
          <cell r="AQ639">
            <v>8.7799999999999994</v>
          </cell>
          <cell r="AR639">
            <v>138612.13</v>
          </cell>
          <cell r="AT639">
            <v>1.27</v>
          </cell>
          <cell r="AU639">
            <v>1.18</v>
          </cell>
          <cell r="AV639">
            <v>1.46</v>
          </cell>
          <cell r="AW639">
            <v>277843.65999999997</v>
          </cell>
          <cell r="AY639">
            <v>0.76</v>
          </cell>
          <cell r="AZ639">
            <v>0.39</v>
          </cell>
          <cell r="BA639">
            <v>0.48</v>
          </cell>
          <cell r="BB639">
            <v>94919.79</v>
          </cell>
          <cell r="BD639">
            <v>2.5499999999999998</v>
          </cell>
          <cell r="BE639">
            <v>1.31</v>
          </cell>
          <cell r="BF639">
            <v>1.83</v>
          </cell>
          <cell r="BG639">
            <v>145806.25</v>
          </cell>
          <cell r="BI639">
            <v>1.27</v>
          </cell>
          <cell r="BJ639">
            <v>0.65</v>
          </cell>
          <cell r="BK639">
            <v>0.61</v>
          </cell>
          <cell r="BL639">
            <v>174403.02</v>
          </cell>
          <cell r="BN639">
            <v>1.91</v>
          </cell>
          <cell r="BO639">
            <v>0.98</v>
          </cell>
          <cell r="BP639">
            <v>1.22</v>
          </cell>
          <cell r="BQ639">
            <v>105318.75</v>
          </cell>
          <cell r="BS639">
            <v>1.27</v>
          </cell>
          <cell r="BT639">
            <v>0.65</v>
          </cell>
          <cell r="BU639">
            <v>0.61</v>
          </cell>
          <cell r="BV639">
            <v>269887.75</v>
          </cell>
          <cell r="BX639">
            <v>1.27</v>
          </cell>
          <cell r="BY639">
            <v>0.65</v>
          </cell>
          <cell r="BZ639">
            <v>0.61</v>
          </cell>
          <cell r="CA639">
            <v>233807.42</v>
          </cell>
          <cell r="CC639">
            <v>2.5499999999999998</v>
          </cell>
          <cell r="CD639">
            <v>1.31</v>
          </cell>
          <cell r="CE639">
            <v>1.83</v>
          </cell>
          <cell r="CF639">
            <v>174967.5</v>
          </cell>
          <cell r="CH639">
            <v>7056649.4299999988</v>
          </cell>
          <cell r="CJ639">
            <v>6918037.2999999989</v>
          </cell>
        </row>
        <row r="640">
          <cell r="A640" t="str">
            <v>4005600802600</v>
          </cell>
          <cell r="B640" t="str">
            <v>BUNKER HILL C U SCHOOL DIST 8</v>
          </cell>
          <cell r="C640" t="str">
            <v>MACOUPIN</v>
          </cell>
          <cell r="D640" t="str">
            <v>Unit</v>
          </cell>
          <cell r="E640">
            <v>587.96</v>
          </cell>
          <cell r="G640">
            <v>167.82</v>
          </cell>
          <cell r="H640">
            <v>226.65999999999997</v>
          </cell>
          <cell r="I640">
            <v>418.13999999999987</v>
          </cell>
          <cell r="K640">
            <v>258.64999999999998</v>
          </cell>
          <cell r="L640">
            <v>256.64999999999998</v>
          </cell>
          <cell r="M640">
            <v>137.82999999999998</v>
          </cell>
          <cell r="N640">
            <v>191.47999999999996</v>
          </cell>
          <cell r="P640">
            <v>79.333299201310695</v>
          </cell>
          <cell r="Q640">
            <v>88.486700798689299</v>
          </cell>
          <cell r="R640">
            <v>107.14864495870027</v>
          </cell>
          <cell r="S640">
            <v>119.51135504129969</v>
          </cell>
          <cell r="T640">
            <v>90.518055839989088</v>
          </cell>
          <cell r="U640">
            <v>100.96194416001087</v>
          </cell>
          <cell r="W640">
            <v>9.7100000000000009</v>
          </cell>
          <cell r="X640">
            <v>10.130000000000001</v>
          </cell>
          <cell r="Y640">
            <v>8.56</v>
          </cell>
          <cell r="Z640">
            <v>1836634.96</v>
          </cell>
          <cell r="AB640">
            <v>6.82</v>
          </cell>
          <cell r="AC640">
            <v>448162.25</v>
          </cell>
          <cell r="AE640">
            <v>1.29</v>
          </cell>
          <cell r="AF640">
            <v>0.68</v>
          </cell>
          <cell r="AG640">
            <v>0.95</v>
          </cell>
          <cell r="AH640">
            <v>189454.64</v>
          </cell>
          <cell r="AJ640">
            <v>0.56999999999999995</v>
          </cell>
          <cell r="AK640">
            <v>0.3</v>
          </cell>
          <cell r="AL640">
            <v>0.31</v>
          </cell>
          <cell r="AM640">
            <v>75907.42</v>
          </cell>
          <cell r="AO640">
            <v>40.090000000000011</v>
          </cell>
          <cell r="AP640">
            <v>10.969999999999999</v>
          </cell>
          <cell r="AQ640">
            <v>4.16</v>
          </cell>
          <cell r="AR640">
            <v>63519.89</v>
          </cell>
          <cell r="AT640">
            <v>0.56999999999999995</v>
          </cell>
          <cell r="AU640">
            <v>0.55000000000000004</v>
          </cell>
          <cell r="AV640">
            <v>0.76</v>
          </cell>
          <cell r="AW640">
            <v>134181.68</v>
          </cell>
          <cell r="AY640">
            <v>0.34</v>
          </cell>
          <cell r="AZ640">
            <v>0.18</v>
          </cell>
          <cell r="BA640">
            <v>0.25</v>
          </cell>
          <cell r="BB640">
            <v>44839.41</v>
          </cell>
          <cell r="BD640">
            <v>1.1399999999999999</v>
          </cell>
          <cell r="BE640">
            <v>0.61</v>
          </cell>
          <cell r="BF640">
            <v>0.95</v>
          </cell>
          <cell r="BG640">
            <v>69187.5</v>
          </cell>
          <cell r="BI640">
            <v>0.56999999999999995</v>
          </cell>
          <cell r="BJ640">
            <v>0.3</v>
          </cell>
          <cell r="BK640">
            <v>0.31</v>
          </cell>
          <cell r="BL640">
            <v>81342.12</v>
          </cell>
          <cell r="BN640">
            <v>0.86</v>
          </cell>
          <cell r="BO640">
            <v>0.45</v>
          </cell>
          <cell r="BP640">
            <v>0.63</v>
          </cell>
          <cell r="BQ640">
            <v>49712.5</v>
          </cell>
          <cell r="BS640">
            <v>0.56999999999999995</v>
          </cell>
          <cell r="BT640">
            <v>0.3</v>
          </cell>
          <cell r="BU640">
            <v>0.31</v>
          </cell>
          <cell r="BV640">
            <v>125876.5</v>
          </cell>
          <cell r="BX640">
            <v>0.56999999999999995</v>
          </cell>
          <cell r="BY640">
            <v>0.3</v>
          </cell>
          <cell r="BZ640">
            <v>0.31</v>
          </cell>
          <cell r="CA640">
            <v>109048.52</v>
          </cell>
          <cell r="CC640">
            <v>1.1399999999999999</v>
          </cell>
          <cell r="CD640">
            <v>0.61</v>
          </cell>
          <cell r="CE640">
            <v>0.95</v>
          </cell>
          <cell r="CF640">
            <v>83025</v>
          </cell>
          <cell r="CH640">
            <v>3310892.3900000006</v>
          </cell>
          <cell r="CJ640">
            <v>3247372.5000000005</v>
          </cell>
        </row>
        <row r="641">
          <cell r="A641" t="str">
            <v>4005600902600</v>
          </cell>
          <cell r="B641" t="str">
            <v>SOUTHWESTERN C U SCH DIST 9</v>
          </cell>
          <cell r="C641" t="str">
            <v>MACOUPIN</v>
          </cell>
          <cell r="D641" t="str">
            <v>Unit</v>
          </cell>
          <cell r="E641">
            <v>1400.55</v>
          </cell>
          <cell r="G641">
            <v>355.99</v>
          </cell>
          <cell r="H641">
            <v>559.16</v>
          </cell>
          <cell r="I641">
            <v>1040.81</v>
          </cell>
          <cell r="K641">
            <v>567.07000000000005</v>
          </cell>
          <cell r="L641">
            <v>563.32000000000005</v>
          </cell>
          <cell r="M641">
            <v>351.83</v>
          </cell>
          <cell r="N641">
            <v>481.65</v>
          </cell>
          <cell r="P641">
            <v>123.8625</v>
          </cell>
          <cell r="Q641">
            <v>232.1275</v>
          </cell>
          <cell r="R641">
            <v>194.55309278350512</v>
          </cell>
          <cell r="S641">
            <v>364.60690721649485</v>
          </cell>
          <cell r="T641">
            <v>167.58440721649484</v>
          </cell>
          <cell r="U641">
            <v>314.06559278350517</v>
          </cell>
          <cell r="W641">
            <v>19.86</v>
          </cell>
          <cell r="X641">
            <v>24.31</v>
          </cell>
          <cell r="Y641">
            <v>20.94</v>
          </cell>
          <cell r="Z641">
            <v>4222301.6100000003</v>
          </cell>
          <cell r="AB641">
            <v>15.81</v>
          </cell>
          <cell r="AC641">
            <v>1042204.52</v>
          </cell>
          <cell r="AE641">
            <v>2.83</v>
          </cell>
          <cell r="AF641">
            <v>1.75</v>
          </cell>
          <cell r="AG641">
            <v>2.4</v>
          </cell>
          <cell r="AH641">
            <v>454015.26</v>
          </cell>
          <cell r="AJ641">
            <v>1.26</v>
          </cell>
          <cell r="AK641">
            <v>0.78</v>
          </cell>
          <cell r="AL641">
            <v>0.8</v>
          </cell>
          <cell r="AM641">
            <v>183168.68</v>
          </cell>
          <cell r="AO641">
            <v>92.59</v>
          </cell>
          <cell r="AP641">
            <v>21.96</v>
          </cell>
          <cell r="AQ641">
            <v>9.93</v>
          </cell>
          <cell r="AR641">
            <v>142787.32</v>
          </cell>
          <cell r="AT641">
            <v>1.26</v>
          </cell>
          <cell r="AU641">
            <v>1.4</v>
          </cell>
          <cell r="AV641">
            <v>1.92</v>
          </cell>
          <cell r="AW641">
            <v>327585.48</v>
          </cell>
          <cell r="AY641">
            <v>0.75</v>
          </cell>
          <cell r="AZ641">
            <v>0.46</v>
          </cell>
          <cell r="BA641">
            <v>0.64</v>
          </cell>
          <cell r="BB641">
            <v>107731.05</v>
          </cell>
          <cell r="BD641">
            <v>2.52</v>
          </cell>
          <cell r="BE641">
            <v>1.56</v>
          </cell>
          <cell r="BF641">
            <v>2.4</v>
          </cell>
          <cell r="BG641">
            <v>166050</v>
          </cell>
          <cell r="BI641">
            <v>1.26</v>
          </cell>
          <cell r="BJ641">
            <v>0.78</v>
          </cell>
          <cell r="BK641">
            <v>0.8</v>
          </cell>
          <cell r="BL641">
            <v>195772.56</v>
          </cell>
          <cell r="BN641">
            <v>1.89</v>
          </cell>
          <cell r="BO641">
            <v>1.17</v>
          </cell>
          <cell r="BP641">
            <v>1.6</v>
          </cell>
          <cell r="BQ641">
            <v>119412.5</v>
          </cell>
          <cell r="BS641">
            <v>1.26</v>
          </cell>
          <cell r="BT641">
            <v>0.78</v>
          </cell>
          <cell r="BU641">
            <v>0.8</v>
          </cell>
          <cell r="BV641">
            <v>302957</v>
          </cell>
          <cell r="BX641">
            <v>1.26</v>
          </cell>
          <cell r="BY641">
            <v>0.78</v>
          </cell>
          <cell r="BZ641">
            <v>0.8</v>
          </cell>
          <cell r="CA641">
            <v>262455.76</v>
          </cell>
          <cell r="CC641">
            <v>2.52</v>
          </cell>
          <cell r="CD641">
            <v>1.56</v>
          </cell>
          <cell r="CE641">
            <v>2.4</v>
          </cell>
          <cell r="CF641">
            <v>199260</v>
          </cell>
          <cell r="CH641">
            <v>7725701.7400000002</v>
          </cell>
          <cell r="CJ641">
            <v>7582914.4199999999</v>
          </cell>
        </row>
        <row r="642">
          <cell r="A642" t="str">
            <v>4005603402600</v>
          </cell>
          <cell r="B642" t="str">
            <v>NORTH MAC CUSD 34</v>
          </cell>
          <cell r="C642" t="str">
            <v>MACOUPIN</v>
          </cell>
          <cell r="D642" t="str">
            <v>Unit</v>
          </cell>
          <cell r="E642">
            <v>1318.37</v>
          </cell>
          <cell r="G642">
            <v>347.32</v>
          </cell>
          <cell r="H642">
            <v>524.65</v>
          </cell>
          <cell r="I642">
            <v>961.64</v>
          </cell>
          <cell r="K642">
            <v>552.23</v>
          </cell>
          <cell r="L642">
            <v>542.81999999999994</v>
          </cell>
          <cell r="M642">
            <v>329.15</v>
          </cell>
          <cell r="N642">
            <v>436.99</v>
          </cell>
          <cell r="P642">
            <v>177.60030528052803</v>
          </cell>
          <cell r="Q642">
            <v>169.71969471947196</v>
          </cell>
          <cell r="R642">
            <v>268.27709364686467</v>
          </cell>
          <cell r="S642">
            <v>256.37290635313531</v>
          </cell>
          <cell r="T642">
            <v>223.45260107260725</v>
          </cell>
          <cell r="U642">
            <v>213.53739892739276</v>
          </cell>
          <cell r="W642">
            <v>20.32</v>
          </cell>
          <cell r="X642">
            <v>23.66</v>
          </cell>
          <cell r="Y642">
            <v>19.71</v>
          </cell>
          <cell r="Z642">
            <v>4123383.39</v>
          </cell>
          <cell r="AB642">
            <v>15.36</v>
          </cell>
          <cell r="AC642">
            <v>1010805.53</v>
          </cell>
          <cell r="AE642">
            <v>2.76</v>
          </cell>
          <cell r="AF642">
            <v>1.64</v>
          </cell>
          <cell r="AG642">
            <v>2.1800000000000002</v>
          </cell>
          <cell r="AH642">
            <v>427268.54</v>
          </cell>
          <cell r="AJ642">
            <v>1.22</v>
          </cell>
          <cell r="AK642">
            <v>0.73</v>
          </cell>
          <cell r="AL642">
            <v>0.72</v>
          </cell>
          <cell r="AM642">
            <v>171920.61</v>
          </cell>
          <cell r="AO642">
            <v>90.040000000000035</v>
          </cell>
          <cell r="AP642">
            <v>25.85</v>
          </cell>
          <cell r="AQ642">
            <v>9.35</v>
          </cell>
          <cell r="AR642">
            <v>144126.26</v>
          </cell>
          <cell r="AT642">
            <v>1.22</v>
          </cell>
          <cell r="AU642">
            <v>1.31</v>
          </cell>
          <cell r="AV642">
            <v>1.74</v>
          </cell>
          <cell r="AW642">
            <v>304904.21999999997</v>
          </cell>
          <cell r="AY642">
            <v>0.73</v>
          </cell>
          <cell r="AZ642">
            <v>0.43</v>
          </cell>
          <cell r="BA642">
            <v>0.57999999999999996</v>
          </cell>
          <cell r="BB642">
            <v>101325.42</v>
          </cell>
          <cell r="BD642">
            <v>2.4500000000000002</v>
          </cell>
          <cell r="BE642">
            <v>1.46</v>
          </cell>
          <cell r="BF642">
            <v>2.1800000000000002</v>
          </cell>
          <cell r="BG642">
            <v>156056.25</v>
          </cell>
          <cell r="BI642">
            <v>1.22</v>
          </cell>
          <cell r="BJ642">
            <v>0.73</v>
          </cell>
          <cell r="BK642">
            <v>0.72</v>
          </cell>
          <cell r="BL642">
            <v>184053.78</v>
          </cell>
          <cell r="BN642">
            <v>1.84</v>
          </cell>
          <cell r="BO642">
            <v>1.0900000000000001</v>
          </cell>
          <cell r="BP642">
            <v>1.45</v>
          </cell>
          <cell r="BQ642">
            <v>112237.5</v>
          </cell>
          <cell r="BS642">
            <v>1.22</v>
          </cell>
          <cell r="BT642">
            <v>0.73</v>
          </cell>
          <cell r="BU642">
            <v>0.72</v>
          </cell>
          <cell r="BV642">
            <v>284822.25</v>
          </cell>
          <cell r="BX642">
            <v>1.22</v>
          </cell>
          <cell r="BY642">
            <v>0.73</v>
          </cell>
          <cell r="BZ642">
            <v>0.72</v>
          </cell>
          <cell r="CA642">
            <v>246745.38</v>
          </cell>
          <cell r="CC642">
            <v>2.4500000000000002</v>
          </cell>
          <cell r="CD642">
            <v>1.46</v>
          </cell>
          <cell r="CE642">
            <v>2.1800000000000002</v>
          </cell>
          <cell r="CF642">
            <v>187267.5</v>
          </cell>
          <cell r="CH642">
            <v>7454916.6299999999</v>
          </cell>
          <cell r="CJ642">
            <v>7310790.3700000001</v>
          </cell>
        </row>
        <row r="643">
          <cell r="A643" t="str">
            <v>4105700102600</v>
          </cell>
          <cell r="B643" t="str">
            <v>ROXANA COMM UNIT SCHOOL DIST 1</v>
          </cell>
          <cell r="C643" t="str">
            <v>MADISON</v>
          </cell>
          <cell r="D643" t="str">
            <v>Unit</v>
          </cell>
          <cell r="E643">
            <v>1823.55</v>
          </cell>
          <cell r="G643">
            <v>552.66</v>
          </cell>
          <cell r="H643">
            <v>694.82</v>
          </cell>
          <cell r="I643">
            <v>1254.48</v>
          </cell>
          <cell r="K643">
            <v>838.06</v>
          </cell>
          <cell r="L643">
            <v>821.65</v>
          </cell>
          <cell r="M643">
            <v>425.83000000000004</v>
          </cell>
          <cell r="N643">
            <v>559.66</v>
          </cell>
          <cell r="P643">
            <v>276.66334406852815</v>
          </cell>
          <cell r="Q643">
            <v>275.99665593147182</v>
          </cell>
          <cell r="R643">
            <v>347.82908972188102</v>
          </cell>
          <cell r="S643">
            <v>346.99091027811903</v>
          </cell>
          <cell r="T643">
            <v>280.1675662095908</v>
          </cell>
          <cell r="U643">
            <v>279.49243379040917</v>
          </cell>
          <cell r="W643">
            <v>32.24</v>
          </cell>
          <cell r="X643">
            <v>31.27</v>
          </cell>
          <cell r="Y643">
            <v>25.18</v>
          </cell>
          <cell r="Z643">
            <v>5721891.3099999996</v>
          </cell>
          <cell r="AB643">
            <v>21.09</v>
          </cell>
          <cell r="AC643">
            <v>1382162.36</v>
          </cell>
          <cell r="AE643">
            <v>4.1900000000000004</v>
          </cell>
          <cell r="AF643">
            <v>2.12</v>
          </cell>
          <cell r="AG643">
            <v>2.79</v>
          </cell>
          <cell r="AH643">
            <v>588916.14</v>
          </cell>
          <cell r="AJ643">
            <v>1.86</v>
          </cell>
          <cell r="AK643">
            <v>0.94</v>
          </cell>
          <cell r="AL643">
            <v>0.93</v>
          </cell>
          <cell r="AM643">
            <v>239503.59</v>
          </cell>
          <cell r="AO643">
            <v>125.02000000000001</v>
          </cell>
          <cell r="AP643">
            <v>35.22</v>
          </cell>
          <cell r="AQ643">
            <v>12.93</v>
          </cell>
          <cell r="AR643">
            <v>199282.89</v>
          </cell>
          <cell r="AT643">
            <v>1.86</v>
          </cell>
          <cell r="AU643">
            <v>1.7</v>
          </cell>
          <cell r="AV643">
            <v>2.23</v>
          </cell>
          <cell r="AW643">
            <v>412126.94</v>
          </cell>
          <cell r="AY643">
            <v>1.1100000000000001</v>
          </cell>
          <cell r="AZ643">
            <v>0.56000000000000005</v>
          </cell>
          <cell r="BA643">
            <v>0.74</v>
          </cell>
          <cell r="BB643">
            <v>140341.53</v>
          </cell>
          <cell r="BD643">
            <v>3.72</v>
          </cell>
          <cell r="BE643">
            <v>1.89</v>
          </cell>
          <cell r="BF643">
            <v>2.79</v>
          </cell>
          <cell r="BG643">
            <v>215250</v>
          </cell>
          <cell r="BI643">
            <v>1.86</v>
          </cell>
          <cell r="BJ643">
            <v>0.94</v>
          </cell>
          <cell r="BK643">
            <v>0.93</v>
          </cell>
          <cell r="BL643">
            <v>257123.82</v>
          </cell>
          <cell r="BN643">
            <v>2.79</v>
          </cell>
          <cell r="BO643">
            <v>1.41</v>
          </cell>
          <cell r="BP643">
            <v>1.86</v>
          </cell>
          <cell r="BQ643">
            <v>155287.5</v>
          </cell>
          <cell r="BS643">
            <v>1.86</v>
          </cell>
          <cell r="BT643">
            <v>0.94</v>
          </cell>
          <cell r="BU643">
            <v>0.93</v>
          </cell>
          <cell r="BV643">
            <v>397897.75</v>
          </cell>
          <cell r="BX643">
            <v>1.86</v>
          </cell>
          <cell r="BY643">
            <v>0.94</v>
          </cell>
          <cell r="BZ643">
            <v>0.93</v>
          </cell>
          <cell r="CA643">
            <v>344704.22</v>
          </cell>
          <cell r="CC643">
            <v>3.72</v>
          </cell>
          <cell r="CD643">
            <v>1.89</v>
          </cell>
          <cell r="CE643">
            <v>2.79</v>
          </cell>
          <cell r="CF643">
            <v>258300</v>
          </cell>
          <cell r="CH643">
            <v>10312788.049999999</v>
          </cell>
          <cell r="CJ643">
            <v>10113505.159999998</v>
          </cell>
        </row>
        <row r="644">
          <cell r="A644" t="str">
            <v>4105700202600</v>
          </cell>
          <cell r="B644" t="str">
            <v>TRIAD COMM UNIT SCHOOL DIST 2</v>
          </cell>
          <cell r="C644" t="str">
            <v>MADISON</v>
          </cell>
          <cell r="D644" t="str">
            <v>Unit</v>
          </cell>
          <cell r="E644">
            <v>3684.75</v>
          </cell>
          <cell r="G644">
            <v>1124.5</v>
          </cell>
          <cell r="H644">
            <v>1390.5</v>
          </cell>
          <cell r="I644">
            <v>2523.5</v>
          </cell>
          <cell r="K644">
            <v>1697.75</v>
          </cell>
          <cell r="L644">
            <v>1661</v>
          </cell>
          <cell r="M644">
            <v>854</v>
          </cell>
          <cell r="N644">
            <v>1133</v>
          </cell>
          <cell r="P644">
            <v>215.46751644736844</v>
          </cell>
          <cell r="Q644">
            <v>909.03248355263156</v>
          </cell>
          <cell r="R644">
            <v>266.43626644736844</v>
          </cell>
          <cell r="S644">
            <v>1124.0637335526317</v>
          </cell>
          <cell r="T644">
            <v>217.09621710526315</v>
          </cell>
          <cell r="U644">
            <v>915.90378289473688</v>
          </cell>
          <cell r="W644">
            <v>59.81</v>
          </cell>
          <cell r="X644">
            <v>58.28</v>
          </cell>
          <cell r="Y644">
            <v>47.49</v>
          </cell>
          <cell r="Z644">
            <v>10686740.699999999</v>
          </cell>
          <cell r="AB644">
            <v>39.44</v>
          </cell>
          <cell r="AC644">
            <v>2585813.87</v>
          </cell>
          <cell r="AE644">
            <v>8.48</v>
          </cell>
          <cell r="AF644">
            <v>4.2699999999999996</v>
          </cell>
          <cell r="AG644">
            <v>5.66</v>
          </cell>
          <cell r="AH644">
            <v>1191560.6299999999</v>
          </cell>
          <cell r="AJ644">
            <v>3.77</v>
          </cell>
          <cell r="AK644">
            <v>1.89</v>
          </cell>
          <cell r="AL644">
            <v>1.88</v>
          </cell>
          <cell r="AM644">
            <v>484144.46</v>
          </cell>
          <cell r="AO644">
            <v>235.86999999999998</v>
          </cell>
          <cell r="AP644">
            <v>43.61999999999999</v>
          </cell>
          <cell r="AQ644">
            <v>26.13</v>
          </cell>
          <cell r="AR644">
            <v>349291.4</v>
          </cell>
          <cell r="AT644">
            <v>3.77</v>
          </cell>
          <cell r="AU644">
            <v>3.41</v>
          </cell>
          <cell r="AV644">
            <v>4.53</v>
          </cell>
          <cell r="AW644">
            <v>833709.66</v>
          </cell>
          <cell r="AY644">
            <v>2.2599999999999998</v>
          </cell>
          <cell r="AZ644">
            <v>1.1299999999999999</v>
          </cell>
          <cell r="BA644">
            <v>1.51</v>
          </cell>
          <cell r="BB644">
            <v>285341.7</v>
          </cell>
          <cell r="BD644">
            <v>7.54</v>
          </cell>
          <cell r="BE644">
            <v>3.79</v>
          </cell>
          <cell r="BF644">
            <v>5.66</v>
          </cell>
          <cell r="BG644">
            <v>435368.75</v>
          </cell>
          <cell r="BI644">
            <v>3.77</v>
          </cell>
          <cell r="BJ644">
            <v>1.89</v>
          </cell>
          <cell r="BK644">
            <v>1.88</v>
          </cell>
          <cell r="BL644">
            <v>519762.36</v>
          </cell>
          <cell r="BN644">
            <v>5.65</v>
          </cell>
          <cell r="BO644">
            <v>2.84</v>
          </cell>
          <cell r="BP644">
            <v>3.77</v>
          </cell>
          <cell r="BQ644">
            <v>314162.5</v>
          </cell>
          <cell r="BS644">
            <v>3.77</v>
          </cell>
          <cell r="BT644">
            <v>1.89</v>
          </cell>
          <cell r="BU644">
            <v>1.88</v>
          </cell>
          <cell r="BV644">
            <v>804329.5</v>
          </cell>
          <cell r="BX644">
            <v>3.77</v>
          </cell>
          <cell r="BY644">
            <v>1.89</v>
          </cell>
          <cell r="BZ644">
            <v>1.88</v>
          </cell>
          <cell r="CA644">
            <v>696801.56</v>
          </cell>
          <cell r="CC644">
            <v>7.54</v>
          </cell>
          <cell r="CD644">
            <v>3.79</v>
          </cell>
          <cell r="CE644">
            <v>5.66</v>
          </cell>
          <cell r="CF644">
            <v>522442.5</v>
          </cell>
          <cell r="CH644">
            <v>19709469.59</v>
          </cell>
          <cell r="CJ644">
            <v>19360178.190000001</v>
          </cell>
        </row>
        <row r="645">
          <cell r="A645" t="str">
            <v>4105700302600</v>
          </cell>
          <cell r="B645" t="str">
            <v>VENICE COMM UNIT SCHOOL DIST 3</v>
          </cell>
          <cell r="C645" t="str">
            <v>MADISON</v>
          </cell>
          <cell r="D645" t="str">
            <v>Unit</v>
          </cell>
          <cell r="E645">
            <v>87.54</v>
          </cell>
          <cell r="G645">
            <v>35.82</v>
          </cell>
          <cell r="H645">
            <v>35.980000000000004</v>
          </cell>
          <cell r="I645">
            <v>51.47</v>
          </cell>
          <cell r="K645">
            <v>51.730000000000004</v>
          </cell>
          <cell r="L645">
            <v>51.480000000000004</v>
          </cell>
          <cell r="M645">
            <v>20.32</v>
          </cell>
          <cell r="N645">
            <v>15.49</v>
          </cell>
          <cell r="P645">
            <v>51.840309313781653</v>
          </cell>
          <cell r="Q645">
            <v>-16.020309313781652</v>
          </cell>
          <cell r="R645">
            <v>52.071868484362476</v>
          </cell>
          <cell r="S645">
            <v>-16.091868484362472</v>
          </cell>
          <cell r="T645">
            <v>22.417822201855884</v>
          </cell>
          <cell r="U645">
            <v>-6.9278222018558839</v>
          </cell>
          <cell r="W645">
            <v>2.65</v>
          </cell>
          <cell r="X645">
            <v>1.95</v>
          </cell>
          <cell r="Y645">
            <v>0.84</v>
          </cell>
          <cell r="Z645">
            <v>344740.32</v>
          </cell>
          <cell r="AB645">
            <v>1.19</v>
          </cell>
          <cell r="AC645">
            <v>76880.490000000005</v>
          </cell>
          <cell r="AE645">
            <v>0.25</v>
          </cell>
          <cell r="AF645">
            <v>0.1</v>
          </cell>
          <cell r="AG645">
            <v>7.0000000000000007E-2</v>
          </cell>
          <cell r="AH645">
            <v>26661.46</v>
          </cell>
          <cell r="AJ645">
            <v>0.11</v>
          </cell>
          <cell r="AK645">
            <v>0.04</v>
          </cell>
          <cell r="AL645">
            <v>0.02</v>
          </cell>
          <cell r="AM645">
            <v>10717.91</v>
          </cell>
          <cell r="AO645">
            <v>7.3199999999999976</v>
          </cell>
          <cell r="AP645">
            <v>3.7300000000000004</v>
          </cell>
          <cell r="AQ645">
            <v>0.62</v>
          </cell>
          <cell r="AR645">
            <v>13613.05</v>
          </cell>
          <cell r="AT645">
            <v>0.11</v>
          </cell>
          <cell r="AU645">
            <v>0.08</v>
          </cell>
          <cell r="AV645">
            <v>0.06</v>
          </cell>
          <cell r="AW645">
            <v>17426.099999999999</v>
          </cell>
          <cell r="AY645">
            <v>0.06</v>
          </cell>
          <cell r="AZ645">
            <v>0.02</v>
          </cell>
          <cell r="BA645">
            <v>0.02</v>
          </cell>
          <cell r="BB645">
            <v>5823.3</v>
          </cell>
          <cell r="BD645">
            <v>0.22</v>
          </cell>
          <cell r="BE645">
            <v>0.09</v>
          </cell>
          <cell r="BF645">
            <v>7.0000000000000007E-2</v>
          </cell>
          <cell r="BG645">
            <v>9737.5</v>
          </cell>
          <cell r="BI645">
            <v>0.11</v>
          </cell>
          <cell r="BJ645">
            <v>0.04</v>
          </cell>
          <cell r="BK645">
            <v>0.02</v>
          </cell>
          <cell r="BL645">
            <v>11718.78</v>
          </cell>
          <cell r="BN645">
            <v>0.17</v>
          </cell>
          <cell r="BO645">
            <v>0.06</v>
          </cell>
          <cell r="BP645">
            <v>0.05</v>
          </cell>
          <cell r="BQ645">
            <v>7175</v>
          </cell>
          <cell r="BS645">
            <v>0.11</v>
          </cell>
          <cell r="BT645">
            <v>0.04</v>
          </cell>
          <cell r="BU645">
            <v>0.02</v>
          </cell>
          <cell r="BV645">
            <v>18134.75</v>
          </cell>
          <cell r="BX645">
            <v>0.11</v>
          </cell>
          <cell r="BY645">
            <v>0.04</v>
          </cell>
          <cell r="BZ645">
            <v>0.02</v>
          </cell>
          <cell r="CA645">
            <v>15710.38</v>
          </cell>
          <cell r="CC645">
            <v>0.22</v>
          </cell>
          <cell r="CD645">
            <v>0.09</v>
          </cell>
          <cell r="CE645">
            <v>7.0000000000000007E-2</v>
          </cell>
          <cell r="CF645">
            <v>11685</v>
          </cell>
          <cell r="CH645">
            <v>570024.03999999992</v>
          </cell>
          <cell r="CJ645">
            <v>556410.98999999987</v>
          </cell>
        </row>
        <row r="646">
          <cell r="A646" t="str">
            <v>4105700502600</v>
          </cell>
          <cell r="B646" t="str">
            <v>HIGHLAND COMM UNIT SCH DIST 5</v>
          </cell>
          <cell r="C646" t="str">
            <v>MADISON</v>
          </cell>
          <cell r="D646" t="str">
            <v>Unit</v>
          </cell>
          <cell r="E646">
            <v>2801.11</v>
          </cell>
          <cell r="G646">
            <v>777.73</v>
          </cell>
          <cell r="H646">
            <v>1064.6500000000001</v>
          </cell>
          <cell r="I646">
            <v>1996.47</v>
          </cell>
          <cell r="K646">
            <v>1220.8</v>
          </cell>
          <cell r="L646">
            <v>1193.8900000000001</v>
          </cell>
          <cell r="M646">
            <v>648.49</v>
          </cell>
          <cell r="N646">
            <v>931.82</v>
          </cell>
          <cell r="P646">
            <v>192.31590368394495</v>
          </cell>
          <cell r="Q646">
            <v>585.41409631605507</v>
          </cell>
          <cell r="R646">
            <v>263.26504938360614</v>
          </cell>
          <cell r="S646">
            <v>801.38495061639401</v>
          </cell>
          <cell r="T646">
            <v>230.41904693244902</v>
          </cell>
          <cell r="U646">
            <v>701.40095306755097</v>
          </cell>
          <cell r="W646">
            <v>42.09</v>
          </cell>
          <cell r="X646">
            <v>45.21</v>
          </cell>
          <cell r="Y646">
            <v>39.57</v>
          </cell>
          <cell r="Z646">
            <v>8216468.6100000003</v>
          </cell>
          <cell r="AB646">
            <v>30.64</v>
          </cell>
          <cell r="AC646">
            <v>2016967.94</v>
          </cell>
          <cell r="AE646">
            <v>6.1</v>
          </cell>
          <cell r="AF646">
            <v>3.24</v>
          </cell>
          <cell r="AG646">
            <v>4.6500000000000004</v>
          </cell>
          <cell r="AH646">
            <v>908565.33</v>
          </cell>
          <cell r="AJ646">
            <v>2.71</v>
          </cell>
          <cell r="AK646">
            <v>1.44</v>
          </cell>
          <cell r="AL646">
            <v>1.55</v>
          </cell>
          <cell r="AM646">
            <v>367135.7</v>
          </cell>
          <cell r="AO646">
            <v>180.92000000000004</v>
          </cell>
          <cell r="AP646">
            <v>37.099999999999994</v>
          </cell>
          <cell r="AQ646">
            <v>19.86</v>
          </cell>
          <cell r="AR646">
            <v>272220.56</v>
          </cell>
          <cell r="AT646">
            <v>2.71</v>
          </cell>
          <cell r="AU646">
            <v>2.59</v>
          </cell>
          <cell r="AV646">
            <v>3.72</v>
          </cell>
          <cell r="AW646">
            <v>644534.52</v>
          </cell>
          <cell r="AY646">
            <v>1.62</v>
          </cell>
          <cell r="AZ646">
            <v>0.86</v>
          </cell>
          <cell r="BA646">
            <v>1.24</v>
          </cell>
          <cell r="BB646">
            <v>216626.76</v>
          </cell>
          <cell r="BD646">
            <v>5.42</v>
          </cell>
          <cell r="BE646">
            <v>2.88</v>
          </cell>
          <cell r="BF646">
            <v>4.6500000000000004</v>
          </cell>
          <cell r="BG646">
            <v>331843.75</v>
          </cell>
          <cell r="BI646">
            <v>2.71</v>
          </cell>
          <cell r="BJ646">
            <v>1.44</v>
          </cell>
          <cell r="BK646">
            <v>1.55</v>
          </cell>
          <cell r="BL646">
            <v>392923.8</v>
          </cell>
          <cell r="BN646">
            <v>4.0599999999999996</v>
          </cell>
          <cell r="BO646">
            <v>2.16</v>
          </cell>
          <cell r="BP646">
            <v>3.1</v>
          </cell>
          <cell r="BQ646">
            <v>238825</v>
          </cell>
          <cell r="BS646">
            <v>2.71</v>
          </cell>
          <cell r="BT646">
            <v>1.44</v>
          </cell>
          <cell r="BU646">
            <v>1.55</v>
          </cell>
          <cell r="BV646">
            <v>608047.5</v>
          </cell>
          <cell r="BX646">
            <v>2.71</v>
          </cell>
          <cell r="BY646">
            <v>1.44</v>
          </cell>
          <cell r="BZ646">
            <v>1.55</v>
          </cell>
          <cell r="CA646">
            <v>526759.80000000005</v>
          </cell>
          <cell r="CC646">
            <v>5.42</v>
          </cell>
          <cell r="CD646">
            <v>2.88</v>
          </cell>
          <cell r="CE646">
            <v>4.6500000000000004</v>
          </cell>
          <cell r="CF646">
            <v>398212.5</v>
          </cell>
          <cell r="CH646">
            <v>15139131.770000001</v>
          </cell>
          <cell r="CJ646">
            <v>14866911.210000001</v>
          </cell>
        </row>
        <row r="647">
          <cell r="A647" t="str">
            <v>4105700702600</v>
          </cell>
          <cell r="B647" t="str">
            <v>EDWARDSVILLE C U SCHOOL DIST 7</v>
          </cell>
          <cell r="C647" t="str">
            <v>MADISON</v>
          </cell>
          <cell r="D647" t="str">
            <v>Unit</v>
          </cell>
          <cell r="E647">
            <v>7412.12</v>
          </cell>
          <cell r="G647">
            <v>2110.2399999999998</v>
          </cell>
          <cell r="H647">
            <v>2830.6399999999994</v>
          </cell>
          <cell r="I647">
            <v>5264.6299999999992</v>
          </cell>
          <cell r="K647">
            <v>3259.1499999999996</v>
          </cell>
          <cell r="L647">
            <v>3221.8999999999996</v>
          </cell>
          <cell r="M647">
            <v>1718.98</v>
          </cell>
          <cell r="N647">
            <v>2433.9899999999998</v>
          </cell>
          <cell r="P647">
            <v>375.12859752104106</v>
          </cell>
          <cell r="Q647">
            <v>1735.1114024789588</v>
          </cell>
          <cell r="R647">
            <v>503.19111252130546</v>
          </cell>
          <cell r="S647">
            <v>2327.4488874786939</v>
          </cell>
          <cell r="T647">
            <v>432.68028995765354</v>
          </cell>
          <cell r="U647">
            <v>2001.3097100423463</v>
          </cell>
          <cell r="W647">
            <v>111.76</v>
          </cell>
          <cell r="X647">
            <v>118.25</v>
          </cell>
          <cell r="Y647">
            <v>101.68</v>
          </cell>
          <cell r="Z647">
            <v>21465546.309999999</v>
          </cell>
          <cell r="AB647">
            <v>79.89</v>
          </cell>
          <cell r="AC647">
            <v>5253311.3099999996</v>
          </cell>
          <cell r="AE647">
            <v>16.29</v>
          </cell>
          <cell r="AF647">
            <v>8.59</v>
          </cell>
          <cell r="AG647">
            <v>12.16</v>
          </cell>
          <cell r="AH647">
            <v>2404185.04</v>
          </cell>
          <cell r="AJ647">
            <v>7.24</v>
          </cell>
          <cell r="AK647">
            <v>3.81</v>
          </cell>
          <cell r="AL647">
            <v>4.05</v>
          </cell>
          <cell r="AM647">
            <v>972091.5</v>
          </cell>
          <cell r="AO647">
            <v>473.59000000000003</v>
          </cell>
          <cell r="AP647">
            <v>87.41</v>
          </cell>
          <cell r="AQ647">
            <v>52.56</v>
          </cell>
          <cell r="AR647">
            <v>701160.21</v>
          </cell>
          <cell r="AT647">
            <v>7.24</v>
          </cell>
          <cell r="AU647">
            <v>6.87</v>
          </cell>
          <cell r="AV647">
            <v>9.73</v>
          </cell>
          <cell r="AW647">
            <v>1702478.24</v>
          </cell>
          <cell r="AY647">
            <v>4.34</v>
          </cell>
          <cell r="AZ647">
            <v>2.29</v>
          </cell>
          <cell r="BA647">
            <v>3.24</v>
          </cell>
          <cell r="BB647">
            <v>574759.71</v>
          </cell>
          <cell r="BD647">
            <v>14.48</v>
          </cell>
          <cell r="BE647">
            <v>7.63</v>
          </cell>
          <cell r="BF647">
            <v>12.16</v>
          </cell>
          <cell r="BG647">
            <v>878168.75</v>
          </cell>
          <cell r="BI647">
            <v>7.24</v>
          </cell>
          <cell r="BJ647">
            <v>3.81</v>
          </cell>
          <cell r="BK647">
            <v>4.05</v>
          </cell>
          <cell r="BL647">
            <v>1040903.4</v>
          </cell>
          <cell r="BN647">
            <v>10.86</v>
          </cell>
          <cell r="BO647">
            <v>5.72</v>
          </cell>
          <cell r="BP647">
            <v>8.11</v>
          </cell>
          <cell r="BQ647">
            <v>632681.25</v>
          </cell>
          <cell r="BS647">
            <v>7.24</v>
          </cell>
          <cell r="BT647">
            <v>3.81</v>
          </cell>
          <cell r="BU647">
            <v>4.05</v>
          </cell>
          <cell r="BV647">
            <v>1610792.5</v>
          </cell>
          <cell r="BX647">
            <v>7.24</v>
          </cell>
          <cell r="BY647">
            <v>3.81</v>
          </cell>
          <cell r="BZ647">
            <v>4.05</v>
          </cell>
          <cell r="CA647">
            <v>1395451.4</v>
          </cell>
          <cell r="CC647">
            <v>14.48</v>
          </cell>
          <cell r="CD647">
            <v>7.63</v>
          </cell>
          <cell r="CE647">
            <v>12.16</v>
          </cell>
          <cell r="CF647">
            <v>1053802.5</v>
          </cell>
          <cell r="CH647">
            <v>39685332.11999999</v>
          </cell>
          <cell r="CJ647">
            <v>38984171.909999989</v>
          </cell>
        </row>
        <row r="648">
          <cell r="A648" t="str">
            <v>4105700802600</v>
          </cell>
          <cell r="B648" t="str">
            <v>BETHALTO C U SCHOOL DIST 8</v>
          </cell>
          <cell r="C648" t="str">
            <v>MADISON</v>
          </cell>
          <cell r="D648" t="str">
            <v>Unit</v>
          </cell>
          <cell r="E648">
            <v>2437.75</v>
          </cell>
          <cell r="G648">
            <v>709</v>
          </cell>
          <cell r="H648">
            <v>940.5</v>
          </cell>
          <cell r="I648">
            <v>1711.5</v>
          </cell>
          <cell r="K648">
            <v>1103.25</v>
          </cell>
          <cell r="L648">
            <v>1086</v>
          </cell>
          <cell r="M648">
            <v>563.5</v>
          </cell>
          <cell r="N648">
            <v>771</v>
          </cell>
          <cell r="P648">
            <v>299.65172485023754</v>
          </cell>
          <cell r="Q648">
            <v>409.34827514976246</v>
          </cell>
          <cell r="R648">
            <v>397.49287337327002</v>
          </cell>
          <cell r="S648">
            <v>543.00712662673004</v>
          </cell>
          <cell r="T648">
            <v>325.8554017764925</v>
          </cell>
          <cell r="U648">
            <v>445.1445982235075</v>
          </cell>
          <cell r="W648">
            <v>40.44</v>
          </cell>
          <cell r="X648">
            <v>41.59</v>
          </cell>
          <cell r="Y648">
            <v>34.090000000000003</v>
          </cell>
          <cell r="Z648">
            <v>7501472.0800000001</v>
          </cell>
          <cell r="AB648">
            <v>27.76</v>
          </cell>
          <cell r="AC648">
            <v>1822218.96</v>
          </cell>
          <cell r="AE648">
            <v>5.51</v>
          </cell>
          <cell r="AF648">
            <v>2.81</v>
          </cell>
          <cell r="AG648">
            <v>3.85</v>
          </cell>
          <cell r="AH648">
            <v>788643.79</v>
          </cell>
          <cell r="AJ648">
            <v>2.4500000000000002</v>
          </cell>
          <cell r="AK648">
            <v>1.25</v>
          </cell>
          <cell r="AL648">
            <v>1.28</v>
          </cell>
          <cell r="AM648">
            <v>320104.94</v>
          </cell>
          <cell r="AO648">
            <v>164.26999999999998</v>
          </cell>
          <cell r="AP648">
            <v>43.290000000000006</v>
          </cell>
          <cell r="AQ648">
            <v>17.28</v>
          </cell>
          <cell r="AR648">
            <v>258385.62</v>
          </cell>
          <cell r="AT648">
            <v>2.4500000000000002</v>
          </cell>
          <cell r="AU648">
            <v>2.25</v>
          </cell>
          <cell r="AV648">
            <v>3.08</v>
          </cell>
          <cell r="AW648">
            <v>554622.28</v>
          </cell>
          <cell r="AY648">
            <v>1.47</v>
          </cell>
          <cell r="AZ648">
            <v>0.75</v>
          </cell>
          <cell r="BA648">
            <v>1.02</v>
          </cell>
          <cell r="BB648">
            <v>188674.92</v>
          </cell>
          <cell r="BD648">
            <v>4.9000000000000004</v>
          </cell>
          <cell r="BE648">
            <v>2.5</v>
          </cell>
          <cell r="BF648">
            <v>3.85</v>
          </cell>
          <cell r="BG648">
            <v>288281.25</v>
          </cell>
          <cell r="BI648">
            <v>2.4500000000000002</v>
          </cell>
          <cell r="BJ648">
            <v>1.25</v>
          </cell>
          <cell r="BK648">
            <v>1.28</v>
          </cell>
          <cell r="BL648">
            <v>343291.32</v>
          </cell>
          <cell r="BN648">
            <v>3.67</v>
          </cell>
          <cell r="BO648">
            <v>1.87</v>
          </cell>
          <cell r="BP648">
            <v>2.57</v>
          </cell>
          <cell r="BQ648">
            <v>207818.75</v>
          </cell>
          <cell r="BS648">
            <v>2.4500000000000002</v>
          </cell>
          <cell r="BT648">
            <v>1.25</v>
          </cell>
          <cell r="BU648">
            <v>1.28</v>
          </cell>
          <cell r="BV648">
            <v>531241.5</v>
          </cell>
          <cell r="BX648">
            <v>2.4500000000000002</v>
          </cell>
          <cell r="BY648">
            <v>1.25</v>
          </cell>
          <cell r="BZ648">
            <v>1.28</v>
          </cell>
          <cell r="CA648">
            <v>460221.72</v>
          </cell>
          <cell r="CC648">
            <v>4.9000000000000004</v>
          </cell>
          <cell r="CD648">
            <v>2.5</v>
          </cell>
          <cell r="CE648">
            <v>3.85</v>
          </cell>
          <cell r="CF648">
            <v>345937.5</v>
          </cell>
          <cell r="CH648">
            <v>13610914.629999997</v>
          </cell>
          <cell r="CJ648">
            <v>13352529.009999998</v>
          </cell>
        </row>
        <row r="649">
          <cell r="A649" t="str">
            <v>4105700902600</v>
          </cell>
          <cell r="B649" t="str">
            <v>GRANITE CITY C U SCHOOL DIST 9</v>
          </cell>
          <cell r="C649" t="str">
            <v>MADISON</v>
          </cell>
          <cell r="D649" t="str">
            <v>Unit</v>
          </cell>
          <cell r="E649">
            <v>6056.03</v>
          </cell>
          <cell r="G649">
            <v>1779.82</v>
          </cell>
          <cell r="H649">
            <v>2335.3100000000004</v>
          </cell>
          <cell r="I649">
            <v>4206.8</v>
          </cell>
          <cell r="K649">
            <v>2774.89</v>
          </cell>
          <cell r="L649">
            <v>2705.4799999999996</v>
          </cell>
          <cell r="M649">
            <v>1409.65</v>
          </cell>
          <cell r="N649">
            <v>1871.49</v>
          </cell>
          <cell r="P649">
            <v>1152.0361238896071</v>
          </cell>
          <cell r="Q649">
            <v>627.78387611039284</v>
          </cell>
          <cell r="R649">
            <v>1511.5918915849011</v>
          </cell>
          <cell r="S649">
            <v>823.71810841509932</v>
          </cell>
          <cell r="T649">
            <v>1211.3719845254918</v>
          </cell>
          <cell r="U649">
            <v>660.11801547450818</v>
          </cell>
          <cell r="W649">
            <v>108.19</v>
          </cell>
          <cell r="X649">
            <v>108.52</v>
          </cell>
          <cell r="Y649">
            <v>86.97</v>
          </cell>
          <cell r="Z649">
            <v>19598752.68</v>
          </cell>
          <cell r="AB649">
            <v>72.319999999999993</v>
          </cell>
          <cell r="AC649">
            <v>4741040.59</v>
          </cell>
          <cell r="AE649">
            <v>13.87</v>
          </cell>
          <cell r="AF649">
            <v>7.04</v>
          </cell>
          <cell r="AG649">
            <v>9.35</v>
          </cell>
          <cell r="AH649">
            <v>1958948.42</v>
          </cell>
          <cell r="AJ649">
            <v>6.16</v>
          </cell>
          <cell r="AK649">
            <v>3.13</v>
          </cell>
          <cell r="AL649">
            <v>3.11</v>
          </cell>
          <cell r="AM649">
            <v>796366.76</v>
          </cell>
          <cell r="AO649">
            <v>426.71000000000004</v>
          </cell>
          <cell r="AP649">
            <v>145.60000000000002</v>
          </cell>
          <cell r="AQ649">
            <v>42.95</v>
          </cell>
          <cell r="AR649">
            <v>710217.07</v>
          </cell>
          <cell r="AT649">
            <v>6.16</v>
          </cell>
          <cell r="AU649">
            <v>5.63</v>
          </cell>
          <cell r="AV649">
            <v>7.48</v>
          </cell>
          <cell r="AW649">
            <v>1372212.62</v>
          </cell>
          <cell r="AY649">
            <v>3.69</v>
          </cell>
          <cell r="AZ649">
            <v>1.87</v>
          </cell>
          <cell r="BA649">
            <v>2.4900000000000002</v>
          </cell>
          <cell r="BB649">
            <v>468775.65</v>
          </cell>
          <cell r="BD649">
            <v>12.33</v>
          </cell>
          <cell r="BE649">
            <v>6.26</v>
          </cell>
          <cell r="BF649">
            <v>9.35</v>
          </cell>
          <cell r="BG649">
            <v>715962.5</v>
          </cell>
          <cell r="BI649">
            <v>6.16</v>
          </cell>
          <cell r="BJ649">
            <v>3.13</v>
          </cell>
          <cell r="BK649">
            <v>3.11</v>
          </cell>
          <cell r="BL649">
            <v>854781.6</v>
          </cell>
          <cell r="BN649">
            <v>9.24</v>
          </cell>
          <cell r="BO649">
            <v>4.6900000000000004</v>
          </cell>
          <cell r="BP649">
            <v>6.23</v>
          </cell>
          <cell r="BQ649">
            <v>516600</v>
          </cell>
          <cell r="BS649">
            <v>6.16</v>
          </cell>
          <cell r="BT649">
            <v>3.13</v>
          </cell>
          <cell r="BU649">
            <v>3.11</v>
          </cell>
          <cell r="BV649">
            <v>1322770</v>
          </cell>
          <cell r="BX649">
            <v>6.16</v>
          </cell>
          <cell r="BY649">
            <v>3.13</v>
          </cell>
          <cell r="BZ649">
            <v>3.11</v>
          </cell>
          <cell r="CA649">
            <v>1145933.6000000001</v>
          </cell>
          <cell r="CC649">
            <v>12.33</v>
          </cell>
          <cell r="CD649">
            <v>6.26</v>
          </cell>
          <cell r="CE649">
            <v>9.35</v>
          </cell>
          <cell r="CF649">
            <v>859155</v>
          </cell>
          <cell r="CH649">
            <v>35061516.490000002</v>
          </cell>
          <cell r="CJ649">
            <v>34351299.420000002</v>
          </cell>
        </row>
        <row r="650">
          <cell r="A650" t="str">
            <v>4105701002600</v>
          </cell>
          <cell r="B650" t="str">
            <v>COLLINSVILLE C U SCH DIST 10</v>
          </cell>
          <cell r="C650" t="str">
            <v>MADISON</v>
          </cell>
          <cell r="D650" t="str">
            <v>Unit</v>
          </cell>
          <cell r="E650">
            <v>6310.3</v>
          </cell>
          <cell r="G650">
            <v>1898.99</v>
          </cell>
          <cell r="H650">
            <v>2412.4899999999998</v>
          </cell>
          <cell r="I650">
            <v>4385.4799999999996</v>
          </cell>
          <cell r="K650">
            <v>2884.8199999999997</v>
          </cell>
          <cell r="L650">
            <v>2858.99</v>
          </cell>
          <cell r="M650">
            <v>1452.49</v>
          </cell>
          <cell r="N650">
            <v>1972.9899999999998</v>
          </cell>
          <cell r="P650">
            <v>1038.4619503951806</v>
          </cell>
          <cell r="Q650">
            <v>860.52804960481944</v>
          </cell>
          <cell r="R650">
            <v>1319.2692276993921</v>
          </cell>
          <cell r="S650">
            <v>1093.2207723006077</v>
          </cell>
          <cell r="T650">
            <v>1078.9288219054272</v>
          </cell>
          <cell r="U650">
            <v>894.0611780945726</v>
          </cell>
          <cell r="W650">
            <v>112.25</v>
          </cell>
          <cell r="X650">
            <v>109.69</v>
          </cell>
          <cell r="Y650">
            <v>89.7</v>
          </cell>
          <cell r="Z650">
            <v>20116450.68</v>
          </cell>
          <cell r="AB650">
            <v>74.28</v>
          </cell>
          <cell r="AC650">
            <v>4870360.59</v>
          </cell>
          <cell r="AE650">
            <v>14.42</v>
          </cell>
          <cell r="AF650">
            <v>7.26</v>
          </cell>
          <cell r="AG650">
            <v>9.86</v>
          </cell>
          <cell r="AH650">
            <v>2042823.74</v>
          </cell>
          <cell r="AJ650">
            <v>6.41</v>
          </cell>
          <cell r="AK650">
            <v>3.22</v>
          </cell>
          <cell r="AL650">
            <v>3.28</v>
          </cell>
          <cell r="AM650">
            <v>829492.45</v>
          </cell>
          <cell r="AO650">
            <v>438.77</v>
          </cell>
          <cell r="AP650">
            <v>151.68</v>
          </cell>
          <cell r="AQ650">
            <v>44.75</v>
          </cell>
          <cell r="AR650">
            <v>732936.99</v>
          </cell>
          <cell r="AT650">
            <v>6.41</v>
          </cell>
          <cell r="AU650">
            <v>5.8</v>
          </cell>
          <cell r="AV650">
            <v>7.89</v>
          </cell>
          <cell r="AW650">
            <v>1432209</v>
          </cell>
          <cell r="AY650">
            <v>3.84</v>
          </cell>
          <cell r="AZ650">
            <v>1.93</v>
          </cell>
          <cell r="BA650">
            <v>2.63</v>
          </cell>
          <cell r="BB650">
            <v>489157.2</v>
          </cell>
          <cell r="BD650">
            <v>12.82</v>
          </cell>
          <cell r="BE650">
            <v>6.45</v>
          </cell>
          <cell r="BF650">
            <v>9.86</v>
          </cell>
          <cell r="BG650">
            <v>746456.25</v>
          </cell>
          <cell r="BI650">
            <v>6.41</v>
          </cell>
          <cell r="BJ650">
            <v>3.22</v>
          </cell>
          <cell r="BK650">
            <v>3.28</v>
          </cell>
          <cell r="BL650">
            <v>889937.94</v>
          </cell>
          <cell r="BN650">
            <v>9.61</v>
          </cell>
          <cell r="BO650">
            <v>4.84</v>
          </cell>
          <cell r="BP650">
            <v>6.57</v>
          </cell>
          <cell r="BQ650">
            <v>538637.5</v>
          </cell>
          <cell r="BS650">
            <v>6.41</v>
          </cell>
          <cell r="BT650">
            <v>3.22</v>
          </cell>
          <cell r="BU650">
            <v>3.28</v>
          </cell>
          <cell r="BV650">
            <v>1377174.25</v>
          </cell>
          <cell r="BX650">
            <v>6.41</v>
          </cell>
          <cell r="BY650">
            <v>3.22</v>
          </cell>
          <cell r="BZ650">
            <v>3.28</v>
          </cell>
          <cell r="CA650">
            <v>1193064.74</v>
          </cell>
          <cell r="CC650">
            <v>12.82</v>
          </cell>
          <cell r="CD650">
            <v>6.45</v>
          </cell>
          <cell r="CE650">
            <v>9.86</v>
          </cell>
          <cell r="CF650">
            <v>895747.5</v>
          </cell>
          <cell r="CH650">
            <v>36154448.829999998</v>
          </cell>
          <cell r="CJ650">
            <v>35421511.839999996</v>
          </cell>
        </row>
        <row r="651">
          <cell r="A651" t="str">
            <v>4105701102600</v>
          </cell>
          <cell r="B651" t="str">
            <v>ALTON COMM UNIT SCHOOL DIST 11</v>
          </cell>
          <cell r="C651" t="str">
            <v>MADISON</v>
          </cell>
          <cell r="D651" t="str">
            <v>Unit</v>
          </cell>
          <cell r="E651">
            <v>6173.05</v>
          </cell>
          <cell r="G651">
            <v>1760.16</v>
          </cell>
          <cell r="H651">
            <v>2353.1499999999996</v>
          </cell>
          <cell r="I651">
            <v>4376.3099999999995</v>
          </cell>
          <cell r="K651">
            <v>2729.5699999999997</v>
          </cell>
          <cell r="L651">
            <v>2692.99</v>
          </cell>
          <cell r="M651">
            <v>1420.32</v>
          </cell>
          <cell r="N651">
            <v>2023.1599999999999</v>
          </cell>
          <cell r="P651">
            <v>1062.9163844360032</v>
          </cell>
          <cell r="Q651">
            <v>697.24361556399685</v>
          </cell>
          <cell r="R651">
            <v>1421.0081413255502</v>
          </cell>
          <cell r="S651">
            <v>932.1418586744494</v>
          </cell>
          <cell r="T651">
            <v>1221.7354742384466</v>
          </cell>
          <cell r="U651">
            <v>801.42452576155324</v>
          </cell>
          <cell r="W651">
            <v>105.72</v>
          </cell>
          <cell r="X651">
            <v>108.33</v>
          </cell>
          <cell r="Y651">
            <v>93.14</v>
          </cell>
          <cell r="Z651">
            <v>19870915.370000001</v>
          </cell>
          <cell r="AB651">
            <v>73.849999999999994</v>
          </cell>
          <cell r="AC651">
            <v>4853738.7300000004</v>
          </cell>
          <cell r="AE651">
            <v>13.64</v>
          </cell>
          <cell r="AF651">
            <v>7.1</v>
          </cell>
          <cell r="AG651">
            <v>10.11</v>
          </cell>
          <cell r="AH651">
            <v>2002247.91</v>
          </cell>
          <cell r="AJ651">
            <v>6.06</v>
          </cell>
          <cell r="AK651">
            <v>3.15</v>
          </cell>
          <cell r="AL651">
            <v>3.37</v>
          </cell>
          <cell r="AM651">
            <v>809825.38</v>
          </cell>
          <cell r="AO651">
            <v>432.67999999999995</v>
          </cell>
          <cell r="AP651">
            <v>136.38999999999999</v>
          </cell>
          <cell r="AQ651">
            <v>43.78</v>
          </cell>
          <cell r="AR651">
            <v>706707.17</v>
          </cell>
          <cell r="AT651">
            <v>6.06</v>
          </cell>
          <cell r="AU651">
            <v>5.68</v>
          </cell>
          <cell r="AV651">
            <v>8.09</v>
          </cell>
          <cell r="AW651">
            <v>1416079.18</v>
          </cell>
          <cell r="AY651">
            <v>3.63</v>
          </cell>
          <cell r="AZ651">
            <v>1.89</v>
          </cell>
          <cell r="BA651">
            <v>2.69</v>
          </cell>
          <cell r="BB651">
            <v>478092.93</v>
          </cell>
          <cell r="BD651">
            <v>12.13</v>
          </cell>
          <cell r="BE651">
            <v>6.31</v>
          </cell>
          <cell r="BF651">
            <v>10.11</v>
          </cell>
          <cell r="BG651">
            <v>731593.75</v>
          </cell>
          <cell r="BI651">
            <v>6.06</v>
          </cell>
          <cell r="BJ651">
            <v>3.15</v>
          </cell>
          <cell r="BK651">
            <v>3.37</v>
          </cell>
          <cell r="BL651">
            <v>867189.72</v>
          </cell>
          <cell r="BN651">
            <v>9.09</v>
          </cell>
          <cell r="BO651">
            <v>4.7300000000000004</v>
          </cell>
          <cell r="BP651">
            <v>6.74</v>
          </cell>
          <cell r="BQ651">
            <v>526850</v>
          </cell>
          <cell r="BS651">
            <v>6.06</v>
          </cell>
          <cell r="BT651">
            <v>3.15</v>
          </cell>
          <cell r="BU651">
            <v>3.37</v>
          </cell>
          <cell r="BV651">
            <v>1341971.5</v>
          </cell>
          <cell r="BX651">
            <v>6.06</v>
          </cell>
          <cell r="BY651">
            <v>3.15</v>
          </cell>
          <cell r="BZ651">
            <v>3.37</v>
          </cell>
          <cell r="CA651">
            <v>1162568.1200000001</v>
          </cell>
          <cell r="CC651">
            <v>12.13</v>
          </cell>
          <cell r="CD651">
            <v>6.31</v>
          </cell>
          <cell r="CE651">
            <v>10.11</v>
          </cell>
          <cell r="CF651">
            <v>877912.5</v>
          </cell>
          <cell r="CH651">
            <v>35645692.259999998</v>
          </cell>
          <cell r="CJ651">
            <v>34938985.089999996</v>
          </cell>
        </row>
        <row r="652">
          <cell r="A652" t="str">
            <v>4105701202600</v>
          </cell>
          <cell r="B652" t="str">
            <v>MADISON COMM UNIT SCH DIST 12</v>
          </cell>
          <cell r="C652" t="str">
            <v>MADISON</v>
          </cell>
          <cell r="D652" t="str">
            <v>Unit</v>
          </cell>
          <cell r="E652">
            <v>675.25</v>
          </cell>
          <cell r="G652">
            <v>212.5</v>
          </cell>
          <cell r="H652">
            <v>278.5</v>
          </cell>
          <cell r="I652">
            <v>462</v>
          </cell>
          <cell r="K652">
            <v>330.25</v>
          </cell>
          <cell r="L652">
            <v>329.5</v>
          </cell>
          <cell r="M652">
            <v>161.5</v>
          </cell>
          <cell r="N652">
            <v>183.5</v>
          </cell>
          <cell r="P652">
            <v>202.26093402520385</v>
          </cell>
          <cell r="Q652">
            <v>10.239065974796148</v>
          </cell>
          <cell r="R652">
            <v>265.08080059303188</v>
          </cell>
          <cell r="S652">
            <v>13.419199406968119</v>
          </cell>
          <cell r="T652">
            <v>174.65826538176427</v>
          </cell>
          <cell r="U652">
            <v>8.8417346182357335</v>
          </cell>
          <cell r="W652">
            <v>13.99</v>
          </cell>
          <cell r="X652">
            <v>13.79</v>
          </cell>
          <cell r="Y652">
            <v>9.08</v>
          </cell>
          <cell r="Z652">
            <v>2365808.9</v>
          </cell>
          <cell r="AB652">
            <v>8.58</v>
          </cell>
          <cell r="AC652">
            <v>558907.59</v>
          </cell>
          <cell r="AE652">
            <v>1.65</v>
          </cell>
          <cell r="AF652">
            <v>0.8</v>
          </cell>
          <cell r="AG652">
            <v>0.91</v>
          </cell>
          <cell r="AH652">
            <v>216384.28</v>
          </cell>
          <cell r="AJ652">
            <v>0.73</v>
          </cell>
          <cell r="AK652">
            <v>0.35</v>
          </cell>
          <cell r="AL652">
            <v>0.3</v>
          </cell>
          <cell r="AM652">
            <v>88220.46</v>
          </cell>
          <cell r="AO652">
            <v>51.069999999999986</v>
          </cell>
          <cell r="AP652">
            <v>20.61</v>
          </cell>
          <cell r="AQ652">
            <v>4.78</v>
          </cell>
          <cell r="AR652">
            <v>88667.12</v>
          </cell>
          <cell r="AT652">
            <v>0.73</v>
          </cell>
          <cell r="AU652">
            <v>0.64</v>
          </cell>
          <cell r="AV652">
            <v>0.73</v>
          </cell>
          <cell r="AW652">
            <v>148675.4</v>
          </cell>
          <cell r="AY652">
            <v>0.44</v>
          </cell>
          <cell r="AZ652">
            <v>0.21</v>
          </cell>
          <cell r="BA652">
            <v>0.24</v>
          </cell>
          <cell r="BB652">
            <v>51827.37</v>
          </cell>
          <cell r="BD652">
            <v>1.46</v>
          </cell>
          <cell r="BE652">
            <v>0.71</v>
          </cell>
          <cell r="BF652">
            <v>0.91</v>
          </cell>
          <cell r="BG652">
            <v>78925</v>
          </cell>
          <cell r="BI652">
            <v>0.73</v>
          </cell>
          <cell r="BJ652">
            <v>0.35</v>
          </cell>
          <cell r="BK652">
            <v>0.3</v>
          </cell>
          <cell r="BL652">
            <v>95128.92</v>
          </cell>
          <cell r="BN652">
            <v>1.1000000000000001</v>
          </cell>
          <cell r="BO652">
            <v>0.53</v>
          </cell>
          <cell r="BP652">
            <v>0.61</v>
          </cell>
          <cell r="BQ652">
            <v>57400</v>
          </cell>
          <cell r="BS652">
            <v>0.73</v>
          </cell>
          <cell r="BT652">
            <v>0.35</v>
          </cell>
          <cell r="BU652">
            <v>0.3</v>
          </cell>
          <cell r="BV652">
            <v>147211.5</v>
          </cell>
          <cell r="BX652">
            <v>0.73</v>
          </cell>
          <cell r="BY652">
            <v>0.35</v>
          </cell>
          <cell r="BZ652">
            <v>0.3</v>
          </cell>
          <cell r="CA652">
            <v>127531.32</v>
          </cell>
          <cell r="CC652">
            <v>1.46</v>
          </cell>
          <cell r="CD652">
            <v>0.71</v>
          </cell>
          <cell r="CE652">
            <v>0.91</v>
          </cell>
          <cell r="CF652">
            <v>94710</v>
          </cell>
          <cell r="CH652">
            <v>4119397.8599999994</v>
          </cell>
          <cell r="CJ652">
            <v>4030730.7399999993</v>
          </cell>
        </row>
        <row r="653">
          <cell r="A653" t="str">
            <v>4105701300200</v>
          </cell>
          <cell r="B653" t="str">
            <v>EAST ALTON SCHOOL DISTRICT 13</v>
          </cell>
          <cell r="C653" t="str">
            <v>MADISON</v>
          </cell>
          <cell r="D653" t="str">
            <v>Elementary</v>
          </cell>
          <cell r="E653">
            <v>720.06</v>
          </cell>
          <cell r="G653">
            <v>314.33</v>
          </cell>
          <cell r="H653">
            <v>397.47999999999996</v>
          </cell>
          <cell r="I653">
            <v>397.47999999999996</v>
          </cell>
          <cell r="K653">
            <v>481.74</v>
          </cell>
          <cell r="L653">
            <v>473.49</v>
          </cell>
          <cell r="M653">
            <v>238.32</v>
          </cell>
          <cell r="N653">
            <v>0</v>
          </cell>
          <cell r="P653">
            <v>234.48564926033632</v>
          </cell>
          <cell r="Q653">
            <v>79.844350739663668</v>
          </cell>
          <cell r="R653">
            <v>296.51435073966366</v>
          </cell>
          <cell r="S653">
            <v>100.96564926033631</v>
          </cell>
          <cell r="T653">
            <v>0</v>
          </cell>
          <cell r="U653">
            <v>0</v>
          </cell>
          <cell r="W653">
            <v>19.62</v>
          </cell>
          <cell r="X653">
            <v>18.86</v>
          </cell>
          <cell r="Y653">
            <v>0</v>
          </cell>
          <cell r="Z653">
            <v>2386029.36</v>
          </cell>
          <cell r="AB653">
            <v>7.69</v>
          </cell>
          <cell r="AC653">
            <v>477205.87</v>
          </cell>
          <cell r="AE653">
            <v>2.4</v>
          </cell>
          <cell r="AF653">
            <v>1.19</v>
          </cell>
          <cell r="AG653">
            <v>0</v>
          </cell>
          <cell r="AH653">
            <v>222605.13</v>
          </cell>
          <cell r="AJ653">
            <v>1.07</v>
          </cell>
          <cell r="AK653">
            <v>0.52</v>
          </cell>
          <cell r="AL653">
            <v>0</v>
          </cell>
          <cell r="AM653">
            <v>98591.13</v>
          </cell>
          <cell r="AO653">
            <v>52.300000000000004</v>
          </cell>
          <cell r="AP653">
            <v>18.189999999999998</v>
          </cell>
          <cell r="AQ653">
            <v>5.0999999999999996</v>
          </cell>
          <cell r="AR653">
            <v>87385.2</v>
          </cell>
          <cell r="AT653">
            <v>1.07</v>
          </cell>
          <cell r="AU653">
            <v>0.95</v>
          </cell>
          <cell r="AV653">
            <v>0</v>
          </cell>
          <cell r="AW653">
            <v>135877.32</v>
          </cell>
          <cell r="AY653">
            <v>0.64</v>
          </cell>
          <cell r="AZ653">
            <v>0.31</v>
          </cell>
          <cell r="BA653">
            <v>0</v>
          </cell>
          <cell r="BB653">
            <v>55321.35</v>
          </cell>
          <cell r="BD653">
            <v>2.14</v>
          </cell>
          <cell r="BE653">
            <v>1.05</v>
          </cell>
          <cell r="BF653">
            <v>0</v>
          </cell>
          <cell r="BG653">
            <v>81743.75</v>
          </cell>
          <cell r="BI653">
            <v>1.07</v>
          </cell>
          <cell r="BJ653">
            <v>0.52</v>
          </cell>
          <cell r="BK653">
            <v>0</v>
          </cell>
          <cell r="BL653">
            <v>109605.06</v>
          </cell>
          <cell r="BN653">
            <v>1.6</v>
          </cell>
          <cell r="BO653">
            <v>0.79</v>
          </cell>
          <cell r="BP653">
            <v>0</v>
          </cell>
          <cell r="BQ653">
            <v>61243.75</v>
          </cell>
          <cell r="BS653">
            <v>1.07</v>
          </cell>
          <cell r="BT653">
            <v>0.52</v>
          </cell>
          <cell r="BU653">
            <v>0</v>
          </cell>
          <cell r="BV653">
            <v>169613.25</v>
          </cell>
          <cell r="BX653">
            <v>1.07</v>
          </cell>
          <cell r="BY653">
            <v>0.52</v>
          </cell>
          <cell r="BZ653">
            <v>0</v>
          </cell>
          <cell r="CA653">
            <v>146938.26</v>
          </cell>
          <cell r="CC653">
            <v>2.14</v>
          </cell>
          <cell r="CD653">
            <v>1.05</v>
          </cell>
          <cell r="CE653">
            <v>0</v>
          </cell>
          <cell r="CF653">
            <v>98092.5</v>
          </cell>
          <cell r="CH653">
            <v>4130251.9299999997</v>
          </cell>
          <cell r="CJ653">
            <v>4042866.7299999995</v>
          </cell>
        </row>
        <row r="654">
          <cell r="A654" t="str">
            <v>4105701401600</v>
          </cell>
          <cell r="B654" t="str">
            <v>EAST ALTON-WOOD RIVER C H S D 14</v>
          </cell>
          <cell r="C654" t="str">
            <v>MADISON</v>
          </cell>
          <cell r="D654" t="str">
            <v>High School</v>
          </cell>
          <cell r="E654">
            <v>567.5</v>
          </cell>
          <cell r="G654">
            <v>0</v>
          </cell>
          <cell r="H654">
            <v>0</v>
          </cell>
          <cell r="I654">
            <v>567.5</v>
          </cell>
          <cell r="K654">
            <v>0</v>
          </cell>
          <cell r="L654">
            <v>0</v>
          </cell>
          <cell r="M654">
            <v>0</v>
          </cell>
          <cell r="N654">
            <v>567.5</v>
          </cell>
          <cell r="P654">
            <v>0</v>
          </cell>
          <cell r="Q654">
            <v>0</v>
          </cell>
          <cell r="R654">
            <v>0</v>
          </cell>
          <cell r="S654">
            <v>0</v>
          </cell>
          <cell r="T654">
            <v>342</v>
          </cell>
          <cell r="U654">
            <v>225.5</v>
          </cell>
          <cell r="W654">
            <v>0</v>
          </cell>
          <cell r="X654">
            <v>0</v>
          </cell>
          <cell r="Y654">
            <v>26.12</v>
          </cell>
          <cell r="Z654">
            <v>1850419.16</v>
          </cell>
          <cell r="AB654">
            <v>8.6999999999999993</v>
          </cell>
          <cell r="AC654">
            <v>616744.69999999995</v>
          </cell>
          <cell r="AE654">
            <v>0</v>
          </cell>
          <cell r="AF654">
            <v>0</v>
          </cell>
          <cell r="AG654">
            <v>2.83</v>
          </cell>
          <cell r="AH654">
            <v>200485.69</v>
          </cell>
          <cell r="AJ654">
            <v>0</v>
          </cell>
          <cell r="AK654">
            <v>0</v>
          </cell>
          <cell r="AL654">
            <v>0.94</v>
          </cell>
          <cell r="AM654">
            <v>66592.42</v>
          </cell>
          <cell r="AO654">
            <v>39.339999999999996</v>
          </cell>
          <cell r="AP654">
            <v>12.45</v>
          </cell>
          <cell r="AQ654">
            <v>4.0199999999999996</v>
          </cell>
          <cell r="AR654">
            <v>64333.07</v>
          </cell>
          <cell r="AT654">
            <v>0</v>
          </cell>
          <cell r="AU654">
            <v>0</v>
          </cell>
          <cell r="AV654">
            <v>2.27</v>
          </cell>
          <cell r="AW654">
            <v>175757.02</v>
          </cell>
          <cell r="AY654">
            <v>0</v>
          </cell>
          <cell r="AZ654">
            <v>0</v>
          </cell>
          <cell r="BA654">
            <v>0.75</v>
          </cell>
          <cell r="BB654">
            <v>43674.75</v>
          </cell>
          <cell r="BD654">
            <v>0</v>
          </cell>
          <cell r="BE654">
            <v>0</v>
          </cell>
          <cell r="BF654">
            <v>2.83</v>
          </cell>
          <cell r="BG654">
            <v>72518.75</v>
          </cell>
          <cell r="BI654">
            <v>0</v>
          </cell>
          <cell r="BJ654">
            <v>0</v>
          </cell>
          <cell r="BK654">
            <v>0.94</v>
          </cell>
          <cell r="BL654">
            <v>64797.96</v>
          </cell>
          <cell r="BN654">
            <v>0</v>
          </cell>
          <cell r="BO654">
            <v>0</v>
          </cell>
          <cell r="BP654">
            <v>1.89</v>
          </cell>
          <cell r="BQ654">
            <v>48431.25</v>
          </cell>
          <cell r="BS654">
            <v>0</v>
          </cell>
          <cell r="BT654">
            <v>0</v>
          </cell>
          <cell r="BU654">
            <v>0.94</v>
          </cell>
          <cell r="BV654">
            <v>100274.5</v>
          </cell>
          <cell r="BX654">
            <v>0</v>
          </cell>
          <cell r="BY654">
            <v>0</v>
          </cell>
          <cell r="BZ654">
            <v>0.94</v>
          </cell>
          <cell r="CA654">
            <v>86869.16</v>
          </cell>
          <cell r="CC654">
            <v>0</v>
          </cell>
          <cell r="CD654">
            <v>0</v>
          </cell>
          <cell r="CE654">
            <v>2.83</v>
          </cell>
          <cell r="CF654">
            <v>87022.5</v>
          </cell>
          <cell r="CH654">
            <v>3477920.9299999997</v>
          </cell>
          <cell r="CJ654">
            <v>3413587.86</v>
          </cell>
        </row>
        <row r="655">
          <cell r="A655" t="str">
            <v>4105701500300</v>
          </cell>
          <cell r="B655" t="str">
            <v>WOOD RIVER-HARTFORD ELEM S D 15</v>
          </cell>
          <cell r="C655" t="str">
            <v>MADISON</v>
          </cell>
          <cell r="D655" t="str">
            <v>Elementary</v>
          </cell>
          <cell r="E655">
            <v>674.89</v>
          </cell>
          <cell r="G655">
            <v>266.33</v>
          </cell>
          <cell r="H655">
            <v>395.81</v>
          </cell>
          <cell r="I655">
            <v>395.81</v>
          </cell>
          <cell r="K655">
            <v>429.4</v>
          </cell>
          <cell r="L655">
            <v>416.65</v>
          </cell>
          <cell r="M655">
            <v>245.49</v>
          </cell>
          <cell r="N655">
            <v>0</v>
          </cell>
          <cell r="P655">
            <v>153.11139305886974</v>
          </cell>
          <cell r="Q655">
            <v>113.21860694113025</v>
          </cell>
          <cell r="R655">
            <v>227.54860694113032</v>
          </cell>
          <cell r="S655">
            <v>168.26139305886969</v>
          </cell>
          <cell r="T655">
            <v>0</v>
          </cell>
          <cell r="U655">
            <v>0</v>
          </cell>
          <cell r="W655">
            <v>15.86</v>
          </cell>
          <cell r="X655">
            <v>18.100000000000001</v>
          </cell>
          <cell r="Y655">
            <v>0</v>
          </cell>
          <cell r="Z655">
            <v>2105757.7200000002</v>
          </cell>
          <cell r="AB655">
            <v>6.79</v>
          </cell>
          <cell r="AC655">
            <v>421151.54</v>
          </cell>
          <cell r="AE655">
            <v>2.14</v>
          </cell>
          <cell r="AF655">
            <v>1.22</v>
          </cell>
          <cell r="AG655">
            <v>0</v>
          </cell>
          <cell r="AH655">
            <v>208343.52</v>
          </cell>
          <cell r="AJ655">
            <v>0.95</v>
          </cell>
          <cell r="AK655">
            <v>0.54</v>
          </cell>
          <cell r="AL655">
            <v>0</v>
          </cell>
          <cell r="AM655">
            <v>92390.43</v>
          </cell>
          <cell r="AO655">
            <v>46.49</v>
          </cell>
          <cell r="AP655">
            <v>14.249999999999996</v>
          </cell>
          <cell r="AQ655">
            <v>4.78</v>
          </cell>
          <cell r="AR655">
            <v>75481.759999999995</v>
          </cell>
          <cell r="AT655">
            <v>0.95</v>
          </cell>
          <cell r="AU655">
            <v>0.98</v>
          </cell>
          <cell r="AV655">
            <v>0</v>
          </cell>
          <cell r="AW655">
            <v>129823.38</v>
          </cell>
          <cell r="AY655">
            <v>0.56999999999999995</v>
          </cell>
          <cell r="AZ655">
            <v>0.32</v>
          </cell>
          <cell r="BA655">
            <v>0</v>
          </cell>
          <cell r="BB655">
            <v>51827.37</v>
          </cell>
          <cell r="BD655">
            <v>1.9</v>
          </cell>
          <cell r="BE655">
            <v>1.0900000000000001</v>
          </cell>
          <cell r="BF655">
            <v>0</v>
          </cell>
          <cell r="BG655">
            <v>76618.75</v>
          </cell>
          <cell r="BI655">
            <v>0.95</v>
          </cell>
          <cell r="BJ655">
            <v>0.54</v>
          </cell>
          <cell r="BK655">
            <v>0</v>
          </cell>
          <cell r="BL655">
            <v>102711.66</v>
          </cell>
          <cell r="BN655">
            <v>1.43</v>
          </cell>
          <cell r="BO655">
            <v>0.81</v>
          </cell>
          <cell r="BP655">
            <v>0</v>
          </cell>
          <cell r="BQ655">
            <v>57400</v>
          </cell>
          <cell r="BS655">
            <v>0.95</v>
          </cell>
          <cell r="BT655">
            <v>0.54</v>
          </cell>
          <cell r="BU655">
            <v>0</v>
          </cell>
          <cell r="BV655">
            <v>158945.75</v>
          </cell>
          <cell r="BX655">
            <v>0.95</v>
          </cell>
          <cell r="BY655">
            <v>0.54</v>
          </cell>
          <cell r="BZ655">
            <v>0</v>
          </cell>
          <cell r="CA655">
            <v>137696.85999999999</v>
          </cell>
          <cell r="CC655">
            <v>1.9</v>
          </cell>
          <cell r="CD655">
            <v>1.0900000000000001</v>
          </cell>
          <cell r="CE655">
            <v>0</v>
          </cell>
          <cell r="CF655">
            <v>91942.5</v>
          </cell>
          <cell r="CH655">
            <v>3710091.24</v>
          </cell>
          <cell r="CJ655">
            <v>3634609.4800000004</v>
          </cell>
        </row>
        <row r="656">
          <cell r="A656" t="str">
            <v>4406300200300</v>
          </cell>
          <cell r="B656" t="str">
            <v>NIPPERSINK SCHOOL DISTRICT 2</v>
          </cell>
          <cell r="C656" t="str">
            <v>MCHENRY</v>
          </cell>
          <cell r="D656" t="str">
            <v>Elementary</v>
          </cell>
          <cell r="E656">
            <v>1154.46</v>
          </cell>
          <cell r="G656">
            <v>448.82</v>
          </cell>
          <cell r="H656">
            <v>694.81000000000006</v>
          </cell>
          <cell r="I656">
            <v>694.81000000000006</v>
          </cell>
          <cell r="K656">
            <v>708.96999999999991</v>
          </cell>
          <cell r="L656">
            <v>698.14</v>
          </cell>
          <cell r="M656">
            <v>445.49</v>
          </cell>
          <cell r="N656">
            <v>0</v>
          </cell>
          <cell r="P656">
            <v>91.570849488033701</v>
          </cell>
          <cell r="Q656">
            <v>357.24915051196626</v>
          </cell>
          <cell r="R656">
            <v>141.75915051196628</v>
          </cell>
          <cell r="S656">
            <v>553.0508494880338</v>
          </cell>
          <cell r="T656">
            <v>0</v>
          </cell>
          <cell r="U656">
            <v>0</v>
          </cell>
          <cell r="W656">
            <v>23.96</v>
          </cell>
          <cell r="X656">
            <v>29.2</v>
          </cell>
          <cell r="Y656">
            <v>0</v>
          </cell>
          <cell r="Z656">
            <v>3296292.12</v>
          </cell>
          <cell r="AB656">
            <v>10.63</v>
          </cell>
          <cell r="AC656">
            <v>659258.42000000004</v>
          </cell>
          <cell r="AE656">
            <v>3.54</v>
          </cell>
          <cell r="AF656">
            <v>2.2200000000000002</v>
          </cell>
          <cell r="AG656">
            <v>0</v>
          </cell>
          <cell r="AH656">
            <v>357160.32</v>
          </cell>
          <cell r="AJ656">
            <v>1.57</v>
          </cell>
          <cell r="AK656">
            <v>0.98</v>
          </cell>
          <cell r="AL656">
            <v>0</v>
          </cell>
          <cell r="AM656">
            <v>158117.85</v>
          </cell>
          <cell r="AO656">
            <v>73.63</v>
          </cell>
          <cell r="AP656">
            <v>14.18</v>
          </cell>
          <cell r="AQ656">
            <v>8.18</v>
          </cell>
          <cell r="AR656">
            <v>109726.11</v>
          </cell>
          <cell r="AT656">
            <v>1.57</v>
          </cell>
          <cell r="AU656">
            <v>1.78</v>
          </cell>
          <cell r="AV656">
            <v>0</v>
          </cell>
          <cell r="AW656">
            <v>225341.1</v>
          </cell>
          <cell r="AY656">
            <v>0.94</v>
          </cell>
          <cell r="AZ656">
            <v>0.59</v>
          </cell>
          <cell r="BA656">
            <v>0</v>
          </cell>
          <cell r="BB656">
            <v>89096.49</v>
          </cell>
          <cell r="BD656">
            <v>3.15</v>
          </cell>
          <cell r="BE656">
            <v>1.97</v>
          </cell>
          <cell r="BF656">
            <v>0</v>
          </cell>
          <cell r="BG656">
            <v>131200</v>
          </cell>
          <cell r="BI656">
            <v>1.57</v>
          </cell>
          <cell r="BJ656">
            <v>0.98</v>
          </cell>
          <cell r="BK656">
            <v>0</v>
          </cell>
          <cell r="BL656">
            <v>175781.7</v>
          </cell>
          <cell r="BN656">
            <v>2.36</v>
          </cell>
          <cell r="BO656">
            <v>1.48</v>
          </cell>
          <cell r="BP656">
            <v>0</v>
          </cell>
          <cell r="BQ656">
            <v>98400</v>
          </cell>
          <cell r="BS656">
            <v>1.57</v>
          </cell>
          <cell r="BT656">
            <v>0.98</v>
          </cell>
          <cell r="BU656">
            <v>0</v>
          </cell>
          <cell r="BV656">
            <v>272021.25</v>
          </cell>
          <cell r="BX656">
            <v>1.57</v>
          </cell>
          <cell r="BY656">
            <v>0.98</v>
          </cell>
          <cell r="BZ656">
            <v>0</v>
          </cell>
          <cell r="CA656">
            <v>235655.7</v>
          </cell>
          <cell r="CC656">
            <v>3.15</v>
          </cell>
          <cell r="CD656">
            <v>1.97</v>
          </cell>
          <cell r="CE656">
            <v>0</v>
          </cell>
          <cell r="CF656">
            <v>157440</v>
          </cell>
          <cell r="CH656">
            <v>5965491.0600000005</v>
          </cell>
          <cell r="CJ656">
            <v>5855764.9500000002</v>
          </cell>
        </row>
        <row r="657">
          <cell r="A657" t="str">
            <v>4406300300300</v>
          </cell>
          <cell r="B657" t="str">
            <v>FOX RIVER GROVE CONS S D 3</v>
          </cell>
          <cell r="C657" t="str">
            <v>MCHENRY</v>
          </cell>
          <cell r="D657" t="str">
            <v>Elementary</v>
          </cell>
          <cell r="E657">
            <v>453.89</v>
          </cell>
          <cell r="G657">
            <v>182.16</v>
          </cell>
          <cell r="H657">
            <v>265.32</v>
          </cell>
          <cell r="I657">
            <v>265.32</v>
          </cell>
          <cell r="K657">
            <v>294.22999999999996</v>
          </cell>
          <cell r="L657">
            <v>287.82</v>
          </cell>
          <cell r="M657">
            <v>159.66</v>
          </cell>
          <cell r="N657">
            <v>0</v>
          </cell>
          <cell r="P657">
            <v>35.415929203539818</v>
          </cell>
          <cell r="Q657">
            <v>146.74407079646016</v>
          </cell>
          <cell r="R657">
            <v>51.584070796460168</v>
          </cell>
          <cell r="S657">
            <v>213.73592920353983</v>
          </cell>
          <cell r="T657">
            <v>0</v>
          </cell>
          <cell r="U657">
            <v>0</v>
          </cell>
          <cell r="W657">
            <v>9.69</v>
          </cell>
          <cell r="X657">
            <v>11.12</v>
          </cell>
          <cell r="Y657">
            <v>0</v>
          </cell>
          <cell r="Z657">
            <v>1290365.67</v>
          </cell>
          <cell r="AB657">
            <v>4.16</v>
          </cell>
          <cell r="AC657">
            <v>258073.13</v>
          </cell>
          <cell r="AE657">
            <v>1.47</v>
          </cell>
          <cell r="AF657">
            <v>0.79</v>
          </cell>
          <cell r="AG657">
            <v>0</v>
          </cell>
          <cell r="AH657">
            <v>140135.82</v>
          </cell>
          <cell r="AJ657">
            <v>0.65</v>
          </cell>
          <cell r="AK657">
            <v>0.35</v>
          </cell>
          <cell r="AL657">
            <v>0</v>
          </cell>
          <cell r="AM657">
            <v>62007</v>
          </cell>
          <cell r="AO657">
            <v>28.83</v>
          </cell>
          <cell r="AP657">
            <v>6.13</v>
          </cell>
          <cell r="AQ657">
            <v>3.21</v>
          </cell>
          <cell r="AR657">
            <v>43663.27</v>
          </cell>
          <cell r="AT657">
            <v>0.65</v>
          </cell>
          <cell r="AU657">
            <v>0.63</v>
          </cell>
          <cell r="AV657">
            <v>0</v>
          </cell>
          <cell r="AW657">
            <v>86100.479999999996</v>
          </cell>
          <cell r="AY657">
            <v>0.39</v>
          </cell>
          <cell r="AZ657">
            <v>0.21</v>
          </cell>
          <cell r="BA657">
            <v>0</v>
          </cell>
          <cell r="BB657">
            <v>34939.800000000003</v>
          </cell>
          <cell r="BD657">
            <v>1.3</v>
          </cell>
          <cell r="BE657">
            <v>0.7</v>
          </cell>
          <cell r="BF657">
            <v>0</v>
          </cell>
          <cell r="BG657">
            <v>51250</v>
          </cell>
          <cell r="BI657">
            <v>0.65</v>
          </cell>
          <cell r="BJ657">
            <v>0.35</v>
          </cell>
          <cell r="BK657">
            <v>0</v>
          </cell>
          <cell r="BL657">
            <v>68934</v>
          </cell>
          <cell r="BN657">
            <v>0.98</v>
          </cell>
          <cell r="BO657">
            <v>0.53</v>
          </cell>
          <cell r="BP657">
            <v>0</v>
          </cell>
          <cell r="BQ657">
            <v>38693.75</v>
          </cell>
          <cell r="BS657">
            <v>0.65</v>
          </cell>
          <cell r="BT657">
            <v>0.35</v>
          </cell>
          <cell r="BU657">
            <v>0</v>
          </cell>
          <cell r="BV657">
            <v>106675</v>
          </cell>
          <cell r="BX657">
            <v>0.65</v>
          </cell>
          <cell r="BY657">
            <v>0.35</v>
          </cell>
          <cell r="BZ657">
            <v>0</v>
          </cell>
          <cell r="CA657">
            <v>92414</v>
          </cell>
          <cell r="CC657">
            <v>1.3</v>
          </cell>
          <cell r="CD657">
            <v>0.7</v>
          </cell>
          <cell r="CE657">
            <v>0</v>
          </cell>
          <cell r="CF657">
            <v>61500</v>
          </cell>
          <cell r="CH657">
            <v>2334751.92</v>
          </cell>
          <cell r="CJ657">
            <v>2291088.65</v>
          </cell>
        </row>
        <row r="658">
          <cell r="A658" t="str">
            <v>4406301202600</v>
          </cell>
          <cell r="B658" t="str">
            <v>JOHNSBURG C U SCHOOL DIST 12</v>
          </cell>
          <cell r="C658" t="str">
            <v>MCHENRY</v>
          </cell>
          <cell r="D658" t="str">
            <v>Unit</v>
          </cell>
          <cell r="E658">
            <v>1829.77</v>
          </cell>
          <cell r="G658">
            <v>423.15</v>
          </cell>
          <cell r="H658">
            <v>741.31000000000006</v>
          </cell>
          <cell r="I658">
            <v>1398.1200000000003</v>
          </cell>
          <cell r="K658">
            <v>706.96999999999991</v>
          </cell>
          <cell r="L658">
            <v>698.46999999999991</v>
          </cell>
          <cell r="M658">
            <v>465.99</v>
          </cell>
          <cell r="N658">
            <v>656.81</v>
          </cell>
          <cell r="P658">
            <v>100.98798036534943</v>
          </cell>
          <cell r="Q658">
            <v>322.16201963465056</v>
          </cell>
          <cell r="R658">
            <v>176.9192951072603</v>
          </cell>
          <cell r="S658">
            <v>564.39070489273979</v>
          </cell>
          <cell r="T658">
            <v>156.7527245273902</v>
          </cell>
          <cell r="U658">
            <v>500.05727547260972</v>
          </cell>
          <cell r="W658">
            <v>22.84</v>
          </cell>
          <cell r="X658">
            <v>31.42</v>
          </cell>
          <cell r="Y658">
            <v>27.83</v>
          </cell>
          <cell r="Z658">
            <v>5336060.51</v>
          </cell>
          <cell r="AB658">
            <v>20.12</v>
          </cell>
          <cell r="AC658">
            <v>1330021.1399999999</v>
          </cell>
          <cell r="AE658">
            <v>3.53</v>
          </cell>
          <cell r="AF658">
            <v>2.3199999999999998</v>
          </cell>
          <cell r="AG658">
            <v>3.28</v>
          </cell>
          <cell r="AH658">
            <v>595105.99</v>
          </cell>
          <cell r="AJ658">
            <v>1.57</v>
          </cell>
          <cell r="AK658">
            <v>1.03</v>
          </cell>
          <cell r="AL658">
            <v>1.0900000000000001</v>
          </cell>
          <cell r="AM658">
            <v>238437.07</v>
          </cell>
          <cell r="AO658">
            <v>117.46000000000001</v>
          </cell>
          <cell r="AP658">
            <v>25.17</v>
          </cell>
          <cell r="AQ658">
            <v>12.97</v>
          </cell>
          <cell r="AR658">
            <v>178077.6</v>
          </cell>
          <cell r="AT658">
            <v>1.57</v>
          </cell>
          <cell r="AU658">
            <v>1.86</v>
          </cell>
          <cell r="AV658">
            <v>2.62</v>
          </cell>
          <cell r="AW658">
            <v>433578.5</v>
          </cell>
          <cell r="AY658">
            <v>0.94</v>
          </cell>
          <cell r="AZ658">
            <v>0.62</v>
          </cell>
          <cell r="BA658">
            <v>0.87</v>
          </cell>
          <cell r="BB658">
            <v>141506.19</v>
          </cell>
          <cell r="BD658">
            <v>3.14</v>
          </cell>
          <cell r="BE658">
            <v>2.0699999999999998</v>
          </cell>
          <cell r="BF658">
            <v>3.28</v>
          </cell>
          <cell r="BG658">
            <v>217556.25</v>
          </cell>
          <cell r="BI658">
            <v>1.57</v>
          </cell>
          <cell r="BJ658">
            <v>1.03</v>
          </cell>
          <cell r="BK658">
            <v>1.0900000000000001</v>
          </cell>
          <cell r="BL658">
            <v>254366.46</v>
          </cell>
          <cell r="BN658">
            <v>2.35</v>
          </cell>
          <cell r="BO658">
            <v>1.55</v>
          </cell>
          <cell r="BP658">
            <v>2.1800000000000002</v>
          </cell>
          <cell r="BQ658">
            <v>155800</v>
          </cell>
          <cell r="BS658">
            <v>1.57</v>
          </cell>
          <cell r="BT658">
            <v>1.03</v>
          </cell>
          <cell r="BU658">
            <v>1.0900000000000001</v>
          </cell>
          <cell r="BV658">
            <v>393630.75</v>
          </cell>
          <cell r="BX658">
            <v>1.57</v>
          </cell>
          <cell r="BY658">
            <v>1.03</v>
          </cell>
          <cell r="BZ658">
            <v>1.0900000000000001</v>
          </cell>
          <cell r="CA658">
            <v>341007.66</v>
          </cell>
          <cell r="CC658">
            <v>3.14</v>
          </cell>
          <cell r="CD658">
            <v>2.0699999999999998</v>
          </cell>
          <cell r="CE658">
            <v>3.28</v>
          </cell>
          <cell r="CF658">
            <v>261067.5</v>
          </cell>
          <cell r="CH658">
            <v>9876215.620000001</v>
          </cell>
          <cell r="CJ658">
            <v>9698138.0200000014</v>
          </cell>
        </row>
        <row r="659">
          <cell r="A659" t="str">
            <v>4406301500400</v>
          </cell>
          <cell r="B659" t="str">
            <v>MCHENRY C C SCHOOL DIST 15</v>
          </cell>
          <cell r="C659" t="str">
            <v>MCHENRY</v>
          </cell>
          <cell r="D659" t="str">
            <v>Elementary</v>
          </cell>
          <cell r="E659">
            <v>4425.22</v>
          </cell>
          <cell r="G659">
            <v>1802.8200000000002</v>
          </cell>
          <cell r="H659">
            <v>2574.1499999999996</v>
          </cell>
          <cell r="I659">
            <v>2574.1499999999996</v>
          </cell>
          <cell r="K659">
            <v>2881.23</v>
          </cell>
          <cell r="L659">
            <v>2832.98</v>
          </cell>
          <cell r="M659">
            <v>1543.9899999999998</v>
          </cell>
          <cell r="N659">
            <v>0</v>
          </cell>
          <cell r="P659">
            <v>739.33837791897145</v>
          </cell>
          <cell r="Q659">
            <v>1063.4816220810287</v>
          </cell>
          <cell r="R659">
            <v>1055.6616220810286</v>
          </cell>
          <cell r="S659">
            <v>1518.4883779189711</v>
          </cell>
          <cell r="T659">
            <v>0</v>
          </cell>
          <cell r="U659">
            <v>0</v>
          </cell>
          <cell r="W659">
            <v>102.46</v>
          </cell>
          <cell r="X659">
            <v>113.52</v>
          </cell>
          <cell r="Y659">
            <v>0</v>
          </cell>
          <cell r="Z659">
            <v>13392271.859999999</v>
          </cell>
          <cell r="AB659">
            <v>43.19</v>
          </cell>
          <cell r="AC659">
            <v>2678454.37</v>
          </cell>
          <cell r="AE659">
            <v>14.4</v>
          </cell>
          <cell r="AF659">
            <v>7.71</v>
          </cell>
          <cell r="AG659">
            <v>0</v>
          </cell>
          <cell r="AH659">
            <v>1370974.77</v>
          </cell>
          <cell r="AJ659">
            <v>6.4</v>
          </cell>
          <cell r="AK659">
            <v>3.43</v>
          </cell>
          <cell r="AL659">
            <v>0</v>
          </cell>
          <cell r="AM659">
            <v>609528.81000000006</v>
          </cell>
          <cell r="AO659">
            <v>296.99999999999989</v>
          </cell>
          <cell r="AP659">
            <v>95.529999999999987</v>
          </cell>
          <cell r="AQ659">
            <v>31.38</v>
          </cell>
          <cell r="AR659">
            <v>488031.1</v>
          </cell>
          <cell r="AT659">
            <v>6.4</v>
          </cell>
          <cell r="AU659">
            <v>6.17</v>
          </cell>
          <cell r="AV659">
            <v>0</v>
          </cell>
          <cell r="AW659">
            <v>845533.62</v>
          </cell>
          <cell r="AY659">
            <v>3.84</v>
          </cell>
          <cell r="AZ659">
            <v>2.0499999999999998</v>
          </cell>
          <cell r="BA659">
            <v>0</v>
          </cell>
          <cell r="BB659">
            <v>342992.37</v>
          </cell>
          <cell r="BD659">
            <v>12.8</v>
          </cell>
          <cell r="BE659">
            <v>6.86</v>
          </cell>
          <cell r="BF659">
            <v>0</v>
          </cell>
          <cell r="BG659">
            <v>503787.5</v>
          </cell>
          <cell r="BI659">
            <v>6.4</v>
          </cell>
          <cell r="BJ659">
            <v>3.43</v>
          </cell>
          <cell r="BK659">
            <v>0</v>
          </cell>
          <cell r="BL659">
            <v>677621.22</v>
          </cell>
          <cell r="BN659">
            <v>9.6</v>
          </cell>
          <cell r="BO659">
            <v>5.14</v>
          </cell>
          <cell r="BP659">
            <v>0</v>
          </cell>
          <cell r="BQ659">
            <v>377712.5</v>
          </cell>
          <cell r="BS659">
            <v>6.4</v>
          </cell>
          <cell r="BT659">
            <v>3.43</v>
          </cell>
          <cell r="BU659">
            <v>0</v>
          </cell>
          <cell r="BV659">
            <v>1048615.25</v>
          </cell>
          <cell r="BX659">
            <v>6.4</v>
          </cell>
          <cell r="BY659">
            <v>3.43</v>
          </cell>
          <cell r="BZ659">
            <v>0</v>
          </cell>
          <cell r="CA659">
            <v>908429.62</v>
          </cell>
          <cell r="CC659">
            <v>12.8</v>
          </cell>
          <cell r="CD659">
            <v>6.86</v>
          </cell>
          <cell r="CE659">
            <v>0</v>
          </cell>
          <cell r="CF659">
            <v>604545</v>
          </cell>
          <cell r="CH659">
            <v>23848497.990000002</v>
          </cell>
          <cell r="CJ659">
            <v>23360466.890000001</v>
          </cell>
        </row>
        <row r="660">
          <cell r="A660" t="str">
            <v>4406301800400</v>
          </cell>
          <cell r="B660" t="str">
            <v>RILEY C C SCHOOL DIST 18</v>
          </cell>
          <cell r="C660" t="str">
            <v>MCHENRY</v>
          </cell>
          <cell r="D660" t="str">
            <v>Elementary</v>
          </cell>
          <cell r="E660">
            <v>302.64</v>
          </cell>
          <cell r="G660">
            <v>117.49</v>
          </cell>
          <cell r="H660">
            <v>182.99</v>
          </cell>
          <cell r="I660">
            <v>182.99</v>
          </cell>
          <cell r="K660">
            <v>189.30999999999997</v>
          </cell>
          <cell r="L660">
            <v>187.15</v>
          </cell>
          <cell r="M660">
            <v>113.33</v>
          </cell>
          <cell r="N660">
            <v>0</v>
          </cell>
          <cell r="P660">
            <v>34.017671725239609</v>
          </cell>
          <cell r="Q660">
            <v>83.472328274760386</v>
          </cell>
          <cell r="R660">
            <v>52.982328274760384</v>
          </cell>
          <cell r="S660">
            <v>130.00767172523962</v>
          </cell>
          <cell r="T660">
            <v>0</v>
          </cell>
          <cell r="U660">
            <v>0</v>
          </cell>
          <cell r="W660">
            <v>6.44</v>
          </cell>
          <cell r="X660">
            <v>7.84</v>
          </cell>
          <cell r="Y660">
            <v>0</v>
          </cell>
          <cell r="Z660">
            <v>885459.96</v>
          </cell>
          <cell r="AB660">
            <v>2.85</v>
          </cell>
          <cell r="AC660">
            <v>177091.99</v>
          </cell>
          <cell r="AE660">
            <v>0.94</v>
          </cell>
          <cell r="AF660">
            <v>0.56000000000000005</v>
          </cell>
          <cell r="AG660">
            <v>0</v>
          </cell>
          <cell r="AH660">
            <v>93010.5</v>
          </cell>
          <cell r="AJ660">
            <v>0.42</v>
          </cell>
          <cell r="AK660">
            <v>0.25</v>
          </cell>
          <cell r="AL660">
            <v>0</v>
          </cell>
          <cell r="AM660">
            <v>41544.69</v>
          </cell>
          <cell r="AO660">
            <v>19.700000000000003</v>
          </cell>
          <cell r="AP660">
            <v>4.7</v>
          </cell>
          <cell r="AQ660">
            <v>2.14</v>
          </cell>
          <cell r="AR660">
            <v>30426.58</v>
          </cell>
          <cell r="AT660">
            <v>0.42</v>
          </cell>
          <cell r="AU660">
            <v>0.45</v>
          </cell>
          <cell r="AV660">
            <v>0</v>
          </cell>
          <cell r="AW660">
            <v>58521.42</v>
          </cell>
          <cell r="AY660">
            <v>0.25</v>
          </cell>
          <cell r="AZ660">
            <v>0.15</v>
          </cell>
          <cell r="BA660">
            <v>0</v>
          </cell>
          <cell r="BB660">
            <v>23293.200000000001</v>
          </cell>
          <cell r="BD660">
            <v>0.84</v>
          </cell>
          <cell r="BE660">
            <v>0.5</v>
          </cell>
          <cell r="BF660">
            <v>0</v>
          </cell>
          <cell r="BG660">
            <v>34337.5</v>
          </cell>
          <cell r="BI660">
            <v>0.42</v>
          </cell>
          <cell r="BJ660">
            <v>0.25</v>
          </cell>
          <cell r="BK660">
            <v>0</v>
          </cell>
          <cell r="BL660">
            <v>46185.78</v>
          </cell>
          <cell r="BN660">
            <v>0.63</v>
          </cell>
          <cell r="BO660">
            <v>0.37</v>
          </cell>
          <cell r="BP660">
            <v>0</v>
          </cell>
          <cell r="BQ660">
            <v>25625</v>
          </cell>
          <cell r="BS660">
            <v>0.42</v>
          </cell>
          <cell r="BT660">
            <v>0.25</v>
          </cell>
          <cell r="BU660">
            <v>0</v>
          </cell>
          <cell r="BV660">
            <v>71472.25</v>
          </cell>
          <cell r="BX660">
            <v>0.42</v>
          </cell>
          <cell r="BY660">
            <v>0.25</v>
          </cell>
          <cell r="BZ660">
            <v>0</v>
          </cell>
          <cell r="CA660">
            <v>61917.38</v>
          </cell>
          <cell r="CC660">
            <v>0.84</v>
          </cell>
          <cell r="CD660">
            <v>0.5</v>
          </cell>
          <cell r="CE660">
            <v>0</v>
          </cell>
          <cell r="CF660">
            <v>41205</v>
          </cell>
          <cell r="CH660">
            <v>1590091.2499999998</v>
          </cell>
          <cell r="CJ660">
            <v>1559664.6699999997</v>
          </cell>
        </row>
        <row r="661">
          <cell r="A661" t="str">
            <v>4406301902400</v>
          </cell>
          <cell r="B661" t="str">
            <v>ALDEN HEBRON SCHOOL DIST 19</v>
          </cell>
          <cell r="C661" t="str">
            <v>MCHENRY</v>
          </cell>
          <cell r="D661" t="str">
            <v>Unit</v>
          </cell>
          <cell r="E661">
            <v>388.04</v>
          </cell>
          <cell r="G661">
            <v>118.32</v>
          </cell>
          <cell r="H661">
            <v>154.49</v>
          </cell>
          <cell r="I661">
            <v>268.80999999999995</v>
          </cell>
          <cell r="K661">
            <v>185.71999999999997</v>
          </cell>
          <cell r="L661">
            <v>184.81</v>
          </cell>
          <cell r="M661">
            <v>88</v>
          </cell>
          <cell r="N661">
            <v>114.32</v>
          </cell>
          <cell r="P661">
            <v>61.126753287009542</v>
          </cell>
          <cell r="Q661">
            <v>57.193246712990451</v>
          </cell>
          <cell r="R661">
            <v>79.812982718983307</v>
          </cell>
          <cell r="S661">
            <v>74.677017281016703</v>
          </cell>
          <cell r="T661">
            <v>59.060263994007187</v>
          </cell>
          <cell r="U661">
            <v>55.259736005992806</v>
          </cell>
          <cell r="W661">
            <v>6.93</v>
          </cell>
          <cell r="X661">
            <v>6.97</v>
          </cell>
          <cell r="Y661">
            <v>5.16</v>
          </cell>
          <cell r="Z661">
            <v>1227447.18</v>
          </cell>
          <cell r="AB661">
            <v>4.49</v>
          </cell>
          <cell r="AC661">
            <v>294217.23</v>
          </cell>
          <cell r="AE661">
            <v>0.92</v>
          </cell>
          <cell r="AF661">
            <v>0.44</v>
          </cell>
          <cell r="AG661">
            <v>0.56999999999999995</v>
          </cell>
          <cell r="AH661">
            <v>124710.03</v>
          </cell>
          <cell r="AJ661">
            <v>0.41</v>
          </cell>
          <cell r="AK661">
            <v>0.19</v>
          </cell>
          <cell r="AL661">
            <v>0.19</v>
          </cell>
          <cell r="AM661">
            <v>50664.37</v>
          </cell>
          <cell r="AO661">
            <v>26.77</v>
          </cell>
          <cell r="AP661">
            <v>8.93</v>
          </cell>
          <cell r="AQ661">
            <v>2.75</v>
          </cell>
          <cell r="AR661">
            <v>44336.19</v>
          </cell>
          <cell r="AT661">
            <v>0.41</v>
          </cell>
          <cell r="AU661">
            <v>0.35</v>
          </cell>
          <cell r="AV661">
            <v>0.45</v>
          </cell>
          <cell r="AW661">
            <v>85963.86</v>
          </cell>
          <cell r="AY661">
            <v>0.24</v>
          </cell>
          <cell r="AZ661">
            <v>0.11</v>
          </cell>
          <cell r="BA661">
            <v>0.15</v>
          </cell>
          <cell r="BB661">
            <v>29116.5</v>
          </cell>
          <cell r="BD661">
            <v>0.82</v>
          </cell>
          <cell r="BE661">
            <v>0.39</v>
          </cell>
          <cell r="BF661">
            <v>0.56999999999999995</v>
          </cell>
          <cell r="BG661">
            <v>45612.5</v>
          </cell>
          <cell r="BI661">
            <v>0.41</v>
          </cell>
          <cell r="BJ661">
            <v>0.19</v>
          </cell>
          <cell r="BK661">
            <v>0.19</v>
          </cell>
          <cell r="BL661">
            <v>54457.86</v>
          </cell>
          <cell r="BN661">
            <v>0.61</v>
          </cell>
          <cell r="BO661">
            <v>0.28999999999999998</v>
          </cell>
          <cell r="BP661">
            <v>0.38</v>
          </cell>
          <cell r="BQ661">
            <v>32800</v>
          </cell>
          <cell r="BS661">
            <v>0.41</v>
          </cell>
          <cell r="BT661">
            <v>0.19</v>
          </cell>
          <cell r="BU661">
            <v>0.19</v>
          </cell>
          <cell r="BV661">
            <v>84273.25</v>
          </cell>
          <cell r="BX661">
            <v>0.41</v>
          </cell>
          <cell r="BY661">
            <v>0.19</v>
          </cell>
          <cell r="BZ661">
            <v>0.19</v>
          </cell>
          <cell r="CA661">
            <v>73007.06</v>
          </cell>
          <cell r="CC661">
            <v>0.82</v>
          </cell>
          <cell r="CD661">
            <v>0.39</v>
          </cell>
          <cell r="CE661">
            <v>0.56999999999999995</v>
          </cell>
          <cell r="CF661">
            <v>54735</v>
          </cell>
          <cell r="CH661">
            <v>2201341.0300000003</v>
          </cell>
          <cell r="CJ661">
            <v>2157004.8400000003</v>
          </cell>
        </row>
        <row r="662">
          <cell r="A662" t="str">
            <v>4406302600400</v>
          </cell>
          <cell r="B662" t="str">
            <v>CARY C C SCHOOL DIST 26</v>
          </cell>
          <cell r="C662" t="str">
            <v>MCHENRY</v>
          </cell>
          <cell r="D662" t="str">
            <v>Elementary</v>
          </cell>
          <cell r="E662">
            <v>2411</v>
          </cell>
          <cell r="G662">
            <v>954</v>
          </cell>
          <cell r="H662">
            <v>1416</v>
          </cell>
          <cell r="I662">
            <v>1416</v>
          </cell>
          <cell r="K662">
            <v>1504</v>
          </cell>
          <cell r="L662">
            <v>1463</v>
          </cell>
          <cell r="M662">
            <v>907</v>
          </cell>
          <cell r="N662">
            <v>0</v>
          </cell>
          <cell r="P662">
            <v>232.66329113924053</v>
          </cell>
          <cell r="Q662">
            <v>721.33670886075947</v>
          </cell>
          <cell r="R662">
            <v>345.33670886075953</v>
          </cell>
          <cell r="S662">
            <v>1070.6632911392405</v>
          </cell>
          <cell r="T662">
            <v>0</v>
          </cell>
          <cell r="U662">
            <v>0</v>
          </cell>
          <cell r="W662">
            <v>51.57</v>
          </cell>
          <cell r="X662">
            <v>60.09</v>
          </cell>
          <cell r="Y662">
            <v>0</v>
          </cell>
          <cell r="Z662">
            <v>6923701.6200000001</v>
          </cell>
          <cell r="AB662">
            <v>22.33</v>
          </cell>
          <cell r="AC662">
            <v>1384740.32</v>
          </cell>
          <cell r="AE662">
            <v>7.52</v>
          </cell>
          <cell r="AF662">
            <v>4.53</v>
          </cell>
          <cell r="AG662">
            <v>0</v>
          </cell>
          <cell r="AH662">
            <v>747184.35</v>
          </cell>
          <cell r="AJ662">
            <v>3.34</v>
          </cell>
          <cell r="AK662">
            <v>2.0099999999999998</v>
          </cell>
          <cell r="AL662">
            <v>0</v>
          </cell>
          <cell r="AM662">
            <v>331737.45</v>
          </cell>
          <cell r="AO662">
            <v>154.59</v>
          </cell>
          <cell r="AP662">
            <v>39.120000000000005</v>
          </cell>
          <cell r="AQ662">
            <v>17.09</v>
          </cell>
          <cell r="AR662">
            <v>241602.56</v>
          </cell>
          <cell r="AT662">
            <v>3.34</v>
          </cell>
          <cell r="AU662">
            <v>3.62</v>
          </cell>
          <cell r="AV662">
            <v>0</v>
          </cell>
          <cell r="AW662">
            <v>468171.36</v>
          </cell>
          <cell r="AY662">
            <v>2</v>
          </cell>
          <cell r="AZ662">
            <v>1.2</v>
          </cell>
          <cell r="BA662">
            <v>0</v>
          </cell>
          <cell r="BB662">
            <v>186345.60000000001</v>
          </cell>
          <cell r="BD662">
            <v>6.68</v>
          </cell>
          <cell r="BE662">
            <v>4.03</v>
          </cell>
          <cell r="BF662">
            <v>0</v>
          </cell>
          <cell r="BG662">
            <v>274443.75</v>
          </cell>
          <cell r="BI662">
            <v>3.34</v>
          </cell>
          <cell r="BJ662">
            <v>2.0099999999999998</v>
          </cell>
          <cell r="BK662">
            <v>0</v>
          </cell>
          <cell r="BL662">
            <v>368796.9</v>
          </cell>
          <cell r="BN662">
            <v>5.01</v>
          </cell>
          <cell r="BO662">
            <v>3.02</v>
          </cell>
          <cell r="BP662">
            <v>0</v>
          </cell>
          <cell r="BQ662">
            <v>205768.75</v>
          </cell>
          <cell r="BS662">
            <v>3.34</v>
          </cell>
          <cell r="BT662">
            <v>2.0099999999999998</v>
          </cell>
          <cell r="BU662">
            <v>0</v>
          </cell>
          <cell r="BV662">
            <v>570711.25</v>
          </cell>
          <cell r="BX662">
            <v>3.34</v>
          </cell>
          <cell r="BY662">
            <v>2.0099999999999998</v>
          </cell>
          <cell r="BZ662">
            <v>0</v>
          </cell>
          <cell r="CA662">
            <v>494414.9</v>
          </cell>
          <cell r="CC662">
            <v>6.68</v>
          </cell>
          <cell r="CD662">
            <v>4.03</v>
          </cell>
          <cell r="CE662">
            <v>0</v>
          </cell>
          <cell r="CF662">
            <v>329332.5</v>
          </cell>
          <cell r="CH662">
            <v>12526951.310000001</v>
          </cell>
          <cell r="CJ662">
            <v>12285348.75</v>
          </cell>
        </row>
        <row r="663">
          <cell r="A663" t="str">
            <v>4406303600200</v>
          </cell>
          <cell r="B663" t="str">
            <v>HARRISON SCHOOL DISTRICT 36</v>
          </cell>
          <cell r="C663" t="str">
            <v>MCHENRY</v>
          </cell>
          <cell r="D663" t="str">
            <v>Elementary</v>
          </cell>
          <cell r="E663">
            <v>377.2</v>
          </cell>
          <cell r="G663">
            <v>165.32</v>
          </cell>
          <cell r="H663">
            <v>207.46999999999997</v>
          </cell>
          <cell r="I663">
            <v>207.46999999999997</v>
          </cell>
          <cell r="K663">
            <v>250.54999999999998</v>
          </cell>
          <cell r="L663">
            <v>246.14</v>
          </cell>
          <cell r="M663">
            <v>126.64999999999999</v>
          </cell>
          <cell r="N663">
            <v>0</v>
          </cell>
          <cell r="P663">
            <v>95.78883553743394</v>
          </cell>
          <cell r="Q663">
            <v>69.531164462566053</v>
          </cell>
          <cell r="R663">
            <v>120.21116446256605</v>
          </cell>
          <cell r="S663">
            <v>87.258835537433924</v>
          </cell>
          <cell r="T663">
            <v>0</v>
          </cell>
          <cell r="U663">
            <v>0</v>
          </cell>
          <cell r="W663">
            <v>9.86</v>
          </cell>
          <cell r="X663">
            <v>9.5</v>
          </cell>
          <cell r="Y663">
            <v>0</v>
          </cell>
          <cell r="Z663">
            <v>1200455.52</v>
          </cell>
          <cell r="AB663">
            <v>3.87</v>
          </cell>
          <cell r="AC663">
            <v>240091.1</v>
          </cell>
          <cell r="AE663">
            <v>1.25</v>
          </cell>
          <cell r="AF663">
            <v>0.63</v>
          </cell>
          <cell r="AG663">
            <v>0</v>
          </cell>
          <cell r="AH663">
            <v>116573.16</v>
          </cell>
          <cell r="AJ663">
            <v>0.55000000000000004</v>
          </cell>
          <cell r="AK663">
            <v>0.28000000000000003</v>
          </cell>
          <cell r="AL663">
            <v>0</v>
          </cell>
          <cell r="AM663">
            <v>51465.81</v>
          </cell>
          <cell r="AO663">
            <v>26.43</v>
          </cell>
          <cell r="AP663">
            <v>8.6900000000000013</v>
          </cell>
          <cell r="AQ663">
            <v>2.67</v>
          </cell>
          <cell r="AR663">
            <v>43599.06</v>
          </cell>
          <cell r="AT663">
            <v>0.55000000000000004</v>
          </cell>
          <cell r="AU663">
            <v>0.5</v>
          </cell>
          <cell r="AV663">
            <v>0</v>
          </cell>
          <cell r="AW663">
            <v>70629.3</v>
          </cell>
          <cell r="AY663">
            <v>0.33</v>
          </cell>
          <cell r="AZ663">
            <v>0.16</v>
          </cell>
          <cell r="BA663">
            <v>0</v>
          </cell>
          <cell r="BB663">
            <v>28534.17</v>
          </cell>
          <cell r="BD663">
            <v>1.1100000000000001</v>
          </cell>
          <cell r="BE663">
            <v>0.56000000000000005</v>
          </cell>
          <cell r="BF663">
            <v>0</v>
          </cell>
          <cell r="BG663">
            <v>42793.75</v>
          </cell>
          <cell r="BI663">
            <v>0.55000000000000004</v>
          </cell>
          <cell r="BJ663">
            <v>0.28000000000000003</v>
          </cell>
          <cell r="BK663">
            <v>0</v>
          </cell>
          <cell r="BL663">
            <v>57215.22</v>
          </cell>
          <cell r="BN663">
            <v>0.83</v>
          </cell>
          <cell r="BO663">
            <v>0.42</v>
          </cell>
          <cell r="BP663">
            <v>0</v>
          </cell>
          <cell r="BQ663">
            <v>32031.25</v>
          </cell>
          <cell r="BS663">
            <v>0.55000000000000004</v>
          </cell>
          <cell r="BT663">
            <v>0.28000000000000003</v>
          </cell>
          <cell r="BU663">
            <v>0</v>
          </cell>
          <cell r="BV663">
            <v>88540.25</v>
          </cell>
          <cell r="BX663">
            <v>0.55000000000000004</v>
          </cell>
          <cell r="BY663">
            <v>0.28000000000000003</v>
          </cell>
          <cell r="BZ663">
            <v>0</v>
          </cell>
          <cell r="CA663">
            <v>76703.62</v>
          </cell>
          <cell r="CC663">
            <v>1.1100000000000001</v>
          </cell>
          <cell r="CD663">
            <v>0.56000000000000005</v>
          </cell>
          <cell r="CE663">
            <v>0</v>
          </cell>
          <cell r="CF663">
            <v>51352.5</v>
          </cell>
          <cell r="CH663">
            <v>2099984.71</v>
          </cell>
          <cell r="CJ663">
            <v>2056385.65</v>
          </cell>
        </row>
        <row r="664">
          <cell r="A664" t="str">
            <v>4406304600300</v>
          </cell>
          <cell r="B664" t="str">
            <v>PRAIRIE GROVE C SCH DIST 46</v>
          </cell>
          <cell r="C664" t="str">
            <v>MCHENRY</v>
          </cell>
          <cell r="D664" t="str">
            <v>Elementary</v>
          </cell>
          <cell r="E664">
            <v>696.21</v>
          </cell>
          <cell r="G664">
            <v>265.64999999999998</v>
          </cell>
          <cell r="H664">
            <v>419.65</v>
          </cell>
          <cell r="I664">
            <v>419.65</v>
          </cell>
          <cell r="K664">
            <v>430.55</v>
          </cell>
          <cell r="L664">
            <v>419.63999999999993</v>
          </cell>
          <cell r="M664">
            <v>265.65999999999997</v>
          </cell>
          <cell r="N664">
            <v>0</v>
          </cell>
          <cell r="P664">
            <v>47.42005617977528</v>
          </cell>
          <cell r="Q664">
            <v>218.22994382022469</v>
          </cell>
          <cell r="R664">
            <v>74.909943820224726</v>
          </cell>
          <cell r="S664">
            <v>344.74005617977525</v>
          </cell>
          <cell r="T664">
            <v>0</v>
          </cell>
          <cell r="U664">
            <v>0</v>
          </cell>
          <cell r="W664">
            <v>14.07</v>
          </cell>
          <cell r="X664">
            <v>17.53</v>
          </cell>
          <cell r="Y664">
            <v>0</v>
          </cell>
          <cell r="Z664">
            <v>1959421.2</v>
          </cell>
          <cell r="AB664">
            <v>6.32</v>
          </cell>
          <cell r="AC664">
            <v>391884.24</v>
          </cell>
          <cell r="AE664">
            <v>2.15</v>
          </cell>
          <cell r="AF664">
            <v>1.32</v>
          </cell>
          <cell r="AG664">
            <v>0</v>
          </cell>
          <cell r="AH664">
            <v>215164.29</v>
          </cell>
          <cell r="AJ664">
            <v>0.95</v>
          </cell>
          <cell r="AK664">
            <v>0.59</v>
          </cell>
          <cell r="AL664">
            <v>0</v>
          </cell>
          <cell r="AM664">
            <v>95490.78</v>
          </cell>
          <cell r="AO664">
            <v>43.850000000000009</v>
          </cell>
          <cell r="AP664">
            <v>9.0500000000000007</v>
          </cell>
          <cell r="AQ664">
            <v>4.93</v>
          </cell>
          <cell r="AR664">
            <v>66104.06</v>
          </cell>
          <cell r="AT664">
            <v>0.95</v>
          </cell>
          <cell r="AU664">
            <v>1.06</v>
          </cell>
          <cell r="AV664">
            <v>0</v>
          </cell>
          <cell r="AW664">
            <v>135204.66</v>
          </cell>
          <cell r="AY664">
            <v>0.56999999999999995</v>
          </cell>
          <cell r="AZ664">
            <v>0.35</v>
          </cell>
          <cell r="BA664">
            <v>0</v>
          </cell>
          <cell r="BB664">
            <v>53574.36</v>
          </cell>
          <cell r="BD664">
            <v>1.91</v>
          </cell>
          <cell r="BE664">
            <v>1.18</v>
          </cell>
          <cell r="BF664">
            <v>0</v>
          </cell>
          <cell r="BG664">
            <v>79181.25</v>
          </cell>
          <cell r="BI664">
            <v>0.95</v>
          </cell>
          <cell r="BJ664">
            <v>0.59</v>
          </cell>
          <cell r="BK664">
            <v>0</v>
          </cell>
          <cell r="BL664">
            <v>106158.36</v>
          </cell>
          <cell r="BN664">
            <v>1.43</v>
          </cell>
          <cell r="BO664">
            <v>0.88</v>
          </cell>
          <cell r="BP664">
            <v>0</v>
          </cell>
          <cell r="BQ664">
            <v>59193.75</v>
          </cell>
          <cell r="BS664">
            <v>0.95</v>
          </cell>
          <cell r="BT664">
            <v>0.59</v>
          </cell>
          <cell r="BU664">
            <v>0</v>
          </cell>
          <cell r="BV664">
            <v>164279.5</v>
          </cell>
          <cell r="BX664">
            <v>0.95</v>
          </cell>
          <cell r="BY664">
            <v>0.59</v>
          </cell>
          <cell r="BZ664">
            <v>0</v>
          </cell>
          <cell r="CA664">
            <v>142317.56</v>
          </cell>
          <cell r="CC664">
            <v>1.91</v>
          </cell>
          <cell r="CD664">
            <v>1.18</v>
          </cell>
          <cell r="CE664">
            <v>0</v>
          </cell>
          <cell r="CF664">
            <v>95017.5</v>
          </cell>
          <cell r="CH664">
            <v>3562991.51</v>
          </cell>
          <cell r="CJ664">
            <v>3496887.4499999997</v>
          </cell>
        </row>
        <row r="665">
          <cell r="A665" t="str">
            <v>4406304700400</v>
          </cell>
          <cell r="B665" t="str">
            <v>CRYSTAL LAKE C C SCH DIST 47</v>
          </cell>
          <cell r="C665" t="str">
            <v>MCHENRY</v>
          </cell>
          <cell r="D665" t="str">
            <v>Elementary</v>
          </cell>
          <cell r="E665">
            <v>7480.47</v>
          </cell>
          <cell r="G665">
            <v>3032.24</v>
          </cell>
          <cell r="H665">
            <v>4358.4799999999996</v>
          </cell>
          <cell r="I665">
            <v>4358.4799999999996</v>
          </cell>
          <cell r="K665">
            <v>4779.8099999999995</v>
          </cell>
          <cell r="L665">
            <v>4690.0599999999995</v>
          </cell>
          <cell r="M665">
            <v>2700.66</v>
          </cell>
          <cell r="N665">
            <v>0</v>
          </cell>
          <cell r="P665">
            <v>825.06638595427785</v>
          </cell>
          <cell r="Q665">
            <v>2207.1736140457219</v>
          </cell>
          <cell r="R665">
            <v>1185.9336140457222</v>
          </cell>
          <cell r="S665">
            <v>3172.5463859542774</v>
          </cell>
          <cell r="T665">
            <v>0</v>
          </cell>
          <cell r="U665">
            <v>0</v>
          </cell>
          <cell r="W665">
            <v>165.36</v>
          </cell>
          <cell r="X665">
            <v>186.19</v>
          </cell>
          <cell r="Y665">
            <v>0</v>
          </cell>
          <cell r="Z665">
            <v>21798560.850000001</v>
          </cell>
          <cell r="AB665">
            <v>70.31</v>
          </cell>
          <cell r="AC665">
            <v>4359712.17</v>
          </cell>
          <cell r="AE665">
            <v>23.89</v>
          </cell>
          <cell r="AF665">
            <v>13.5</v>
          </cell>
          <cell r="AG665">
            <v>0</v>
          </cell>
          <cell r="AH665">
            <v>2318441.73</v>
          </cell>
          <cell r="AJ665">
            <v>10.62</v>
          </cell>
          <cell r="AK665">
            <v>6</v>
          </cell>
          <cell r="AL665">
            <v>0</v>
          </cell>
          <cell r="AM665">
            <v>1030556.34</v>
          </cell>
          <cell r="AO665">
            <v>485.84000000000003</v>
          </cell>
          <cell r="AP665">
            <v>128.55000000000001</v>
          </cell>
          <cell r="AQ665">
            <v>53.05</v>
          </cell>
          <cell r="AR665">
            <v>765741.37</v>
          </cell>
          <cell r="AT665">
            <v>10.62</v>
          </cell>
          <cell r="AU665">
            <v>10.8</v>
          </cell>
          <cell r="AV665">
            <v>0</v>
          </cell>
          <cell r="AW665">
            <v>1440837.72</v>
          </cell>
          <cell r="AY665">
            <v>6.37</v>
          </cell>
          <cell r="AZ665">
            <v>3.6</v>
          </cell>
          <cell r="BA665">
            <v>0</v>
          </cell>
          <cell r="BB665">
            <v>580583.01</v>
          </cell>
          <cell r="BD665">
            <v>21.24</v>
          </cell>
          <cell r="BE665">
            <v>12</v>
          </cell>
          <cell r="BF665">
            <v>0</v>
          </cell>
          <cell r="BG665">
            <v>851775</v>
          </cell>
          <cell r="BI665">
            <v>10.62</v>
          </cell>
          <cell r="BJ665">
            <v>6</v>
          </cell>
          <cell r="BK665">
            <v>0</v>
          </cell>
          <cell r="BL665">
            <v>1145683.08</v>
          </cell>
          <cell r="BN665">
            <v>15.93</v>
          </cell>
          <cell r="BO665">
            <v>9</v>
          </cell>
          <cell r="BP665">
            <v>0</v>
          </cell>
          <cell r="BQ665">
            <v>638831.25</v>
          </cell>
          <cell r="BS665">
            <v>10.62</v>
          </cell>
          <cell r="BT665">
            <v>6</v>
          </cell>
          <cell r="BU665">
            <v>0</v>
          </cell>
          <cell r="BV665">
            <v>1772938.5</v>
          </cell>
          <cell r="BX665">
            <v>10.62</v>
          </cell>
          <cell r="BY665">
            <v>6</v>
          </cell>
          <cell r="BZ665">
            <v>0</v>
          </cell>
          <cell r="CA665">
            <v>1535920.68</v>
          </cell>
          <cell r="CC665">
            <v>21.24</v>
          </cell>
          <cell r="CD665">
            <v>12</v>
          </cell>
          <cell r="CE665">
            <v>0</v>
          </cell>
          <cell r="CF665">
            <v>1022130</v>
          </cell>
          <cell r="CH665">
            <v>39261711.700000003</v>
          </cell>
          <cell r="CJ665">
            <v>38495970.330000006</v>
          </cell>
        </row>
        <row r="666">
          <cell r="A666" t="str">
            <v>4406305002600</v>
          </cell>
          <cell r="B666" t="str">
            <v>HARVARD C U SCHOOL DIST 50</v>
          </cell>
          <cell r="C666" t="str">
            <v>MCHENRY</v>
          </cell>
          <cell r="D666" t="str">
            <v>Unit</v>
          </cell>
          <cell r="E666">
            <v>2556.5</v>
          </cell>
          <cell r="G666">
            <v>805.5</v>
          </cell>
          <cell r="H666">
            <v>1021.5</v>
          </cell>
          <cell r="I666">
            <v>1732.5</v>
          </cell>
          <cell r="K666">
            <v>1248.5</v>
          </cell>
          <cell r="L666">
            <v>1230</v>
          </cell>
          <cell r="M666">
            <v>597</v>
          </cell>
          <cell r="N666">
            <v>711</v>
          </cell>
          <cell r="P666">
            <v>560.16843971631204</v>
          </cell>
          <cell r="Q666">
            <v>245.33156028368796</v>
          </cell>
          <cell r="R666">
            <v>710.38120567375881</v>
          </cell>
          <cell r="S666">
            <v>311.11879432624119</v>
          </cell>
          <cell r="T666">
            <v>494.45035460992904</v>
          </cell>
          <cell r="U666">
            <v>216.54964539007096</v>
          </cell>
          <cell r="W666">
            <v>49.61</v>
          </cell>
          <cell r="X666">
            <v>47.96</v>
          </cell>
          <cell r="Y666">
            <v>33.380000000000003</v>
          </cell>
          <cell r="Z666">
            <v>8414762.3300000001</v>
          </cell>
          <cell r="AB666">
            <v>30.63</v>
          </cell>
          <cell r="AC666">
            <v>1998172.22</v>
          </cell>
          <cell r="AE666">
            <v>6.24</v>
          </cell>
          <cell r="AF666">
            <v>2.98</v>
          </cell>
          <cell r="AG666">
            <v>3.55</v>
          </cell>
          <cell r="AH666">
            <v>823197.19</v>
          </cell>
          <cell r="AJ666">
            <v>2.77</v>
          </cell>
          <cell r="AK666">
            <v>1.32</v>
          </cell>
          <cell r="AL666">
            <v>1.18</v>
          </cell>
          <cell r="AM666">
            <v>337203.37</v>
          </cell>
          <cell r="AO666">
            <v>183.01</v>
          </cell>
          <cell r="AP666">
            <v>93.769999999999982</v>
          </cell>
          <cell r="AQ666">
            <v>18.13</v>
          </cell>
          <cell r="AR666">
            <v>342217.13</v>
          </cell>
          <cell r="AT666">
            <v>2.77</v>
          </cell>
          <cell r="AU666">
            <v>2.38</v>
          </cell>
          <cell r="AV666">
            <v>2.84</v>
          </cell>
          <cell r="AW666">
            <v>566309.74</v>
          </cell>
          <cell r="AY666">
            <v>1.66</v>
          </cell>
          <cell r="AZ666">
            <v>0.79</v>
          </cell>
          <cell r="BA666">
            <v>0.94</v>
          </cell>
          <cell r="BB666">
            <v>197409.87</v>
          </cell>
          <cell r="BD666">
            <v>5.54</v>
          </cell>
          <cell r="BE666">
            <v>2.65</v>
          </cell>
          <cell r="BF666">
            <v>3.55</v>
          </cell>
          <cell r="BG666">
            <v>300837.5</v>
          </cell>
          <cell r="BI666">
            <v>2.77</v>
          </cell>
          <cell r="BJ666">
            <v>1.32</v>
          </cell>
          <cell r="BK666">
            <v>1.18</v>
          </cell>
          <cell r="BL666">
            <v>363282.18</v>
          </cell>
          <cell r="BN666">
            <v>4.16</v>
          </cell>
          <cell r="BO666">
            <v>1.99</v>
          </cell>
          <cell r="BP666">
            <v>2.37</v>
          </cell>
          <cell r="BQ666">
            <v>218325</v>
          </cell>
          <cell r="BS666">
            <v>2.77</v>
          </cell>
          <cell r="BT666">
            <v>1.32</v>
          </cell>
          <cell r="BU666">
            <v>1.18</v>
          </cell>
          <cell r="BV666">
            <v>562177.25</v>
          </cell>
          <cell r="BX666">
            <v>2.77</v>
          </cell>
          <cell r="BY666">
            <v>1.32</v>
          </cell>
          <cell r="BZ666">
            <v>1.18</v>
          </cell>
          <cell r="CA666">
            <v>487021.78</v>
          </cell>
          <cell r="CC666">
            <v>5.54</v>
          </cell>
          <cell r="CD666">
            <v>2.65</v>
          </cell>
          <cell r="CE666">
            <v>3.55</v>
          </cell>
          <cell r="CF666">
            <v>361005</v>
          </cell>
          <cell r="CH666">
            <v>14971920.559999999</v>
          </cell>
          <cell r="CJ666">
            <v>14629703.429999998</v>
          </cell>
        </row>
        <row r="667">
          <cell r="A667" t="str">
            <v>4406315401600</v>
          </cell>
          <cell r="B667" t="str">
            <v>MARENGO COMM HS DIST 154</v>
          </cell>
          <cell r="C667" t="str">
            <v>MCHENRY</v>
          </cell>
          <cell r="D667" t="str">
            <v>High School</v>
          </cell>
          <cell r="E667">
            <v>728.99</v>
          </cell>
          <cell r="G667">
            <v>0</v>
          </cell>
          <cell r="H667">
            <v>0</v>
          </cell>
          <cell r="I667">
            <v>728.99</v>
          </cell>
          <cell r="K667">
            <v>0</v>
          </cell>
          <cell r="L667">
            <v>0</v>
          </cell>
          <cell r="M667">
            <v>0</v>
          </cell>
          <cell r="N667">
            <v>728.99</v>
          </cell>
          <cell r="P667">
            <v>0</v>
          </cell>
          <cell r="Q667">
            <v>0</v>
          </cell>
          <cell r="R667">
            <v>0</v>
          </cell>
          <cell r="S667">
            <v>0</v>
          </cell>
          <cell r="T667">
            <v>207.66000000000003</v>
          </cell>
          <cell r="U667">
            <v>521.32999999999993</v>
          </cell>
          <cell r="W667">
            <v>0</v>
          </cell>
          <cell r="X667">
            <v>0</v>
          </cell>
          <cell r="Y667">
            <v>31.23</v>
          </cell>
          <cell r="Z667">
            <v>2212426.89</v>
          </cell>
          <cell r="AB667">
            <v>10.4</v>
          </cell>
          <cell r="AC667">
            <v>737401.88</v>
          </cell>
          <cell r="AE667">
            <v>0</v>
          </cell>
          <cell r="AF667">
            <v>0</v>
          </cell>
          <cell r="AG667">
            <v>3.64</v>
          </cell>
          <cell r="AH667">
            <v>257868.52</v>
          </cell>
          <cell r="AJ667">
            <v>0</v>
          </cell>
          <cell r="AK667">
            <v>0</v>
          </cell>
          <cell r="AL667">
            <v>1.21</v>
          </cell>
          <cell r="AM667">
            <v>85720.03</v>
          </cell>
          <cell r="AO667">
            <v>47.45</v>
          </cell>
          <cell r="AP667">
            <v>10.54</v>
          </cell>
          <cell r="AQ667">
            <v>5.17</v>
          </cell>
          <cell r="AR667">
            <v>72352.990000000005</v>
          </cell>
          <cell r="AT667">
            <v>0</v>
          </cell>
          <cell r="AU667">
            <v>0</v>
          </cell>
          <cell r="AV667">
            <v>2.91</v>
          </cell>
          <cell r="AW667">
            <v>225309.66</v>
          </cell>
          <cell r="AY667">
            <v>0</v>
          </cell>
          <cell r="AZ667">
            <v>0</v>
          </cell>
          <cell r="BA667">
            <v>0.97</v>
          </cell>
          <cell r="BB667">
            <v>56486.01</v>
          </cell>
          <cell r="BD667">
            <v>0</v>
          </cell>
          <cell r="BE667">
            <v>0</v>
          </cell>
          <cell r="BF667">
            <v>3.64</v>
          </cell>
          <cell r="BG667">
            <v>93275</v>
          </cell>
          <cell r="BI667">
            <v>0</v>
          </cell>
          <cell r="BJ667">
            <v>0</v>
          </cell>
          <cell r="BK667">
            <v>1.21</v>
          </cell>
          <cell r="BL667">
            <v>83410.14</v>
          </cell>
          <cell r="BN667">
            <v>0</v>
          </cell>
          <cell r="BO667">
            <v>0</v>
          </cell>
          <cell r="BP667">
            <v>2.42</v>
          </cell>
          <cell r="BQ667">
            <v>62012.5</v>
          </cell>
          <cell r="BS667">
            <v>0</v>
          </cell>
          <cell r="BT667">
            <v>0</v>
          </cell>
          <cell r="BU667">
            <v>1.21</v>
          </cell>
          <cell r="BV667">
            <v>129076.75</v>
          </cell>
          <cell r="BX667">
            <v>0</v>
          </cell>
          <cell r="BY667">
            <v>0</v>
          </cell>
          <cell r="BZ667">
            <v>1.21</v>
          </cell>
          <cell r="CA667">
            <v>111820.94</v>
          </cell>
          <cell r="CC667">
            <v>0</v>
          </cell>
          <cell r="CD667">
            <v>0</v>
          </cell>
          <cell r="CE667">
            <v>3.64</v>
          </cell>
          <cell r="CF667">
            <v>111930</v>
          </cell>
          <cell r="CH667">
            <v>4239091.3100000005</v>
          </cell>
          <cell r="CJ667">
            <v>4166738.3200000003</v>
          </cell>
        </row>
        <row r="668">
          <cell r="A668" t="str">
            <v>4406315501600</v>
          </cell>
          <cell r="B668" t="str">
            <v>COMMUNITY HIGH SCHOOL DIST 155</v>
          </cell>
          <cell r="C668" t="str">
            <v>MCHENRY</v>
          </cell>
          <cell r="D668" t="str">
            <v>High School</v>
          </cell>
          <cell r="E668">
            <v>6270.82</v>
          </cell>
          <cell r="G668">
            <v>0</v>
          </cell>
          <cell r="H668">
            <v>0</v>
          </cell>
          <cell r="I668">
            <v>6270.82</v>
          </cell>
          <cell r="K668">
            <v>0</v>
          </cell>
          <cell r="L668">
            <v>0</v>
          </cell>
          <cell r="M668">
            <v>0</v>
          </cell>
          <cell r="N668">
            <v>6270.82</v>
          </cell>
          <cell r="P668">
            <v>0</v>
          </cell>
          <cell r="Q668">
            <v>0</v>
          </cell>
          <cell r="R668">
            <v>0</v>
          </cell>
          <cell r="S668">
            <v>0</v>
          </cell>
          <cell r="T668">
            <v>1076</v>
          </cell>
          <cell r="U668">
            <v>5194.82</v>
          </cell>
          <cell r="W668">
            <v>0</v>
          </cell>
          <cell r="X668">
            <v>0</v>
          </cell>
          <cell r="Y668">
            <v>261.58999999999997</v>
          </cell>
          <cell r="Z668">
            <v>18531820.370000001</v>
          </cell>
          <cell r="AB668">
            <v>87.18</v>
          </cell>
          <cell r="AC668">
            <v>6176655.7199999997</v>
          </cell>
          <cell r="AE668">
            <v>0</v>
          </cell>
          <cell r="AF668">
            <v>0</v>
          </cell>
          <cell r="AG668">
            <v>31.35</v>
          </cell>
          <cell r="AH668">
            <v>2220928.0499999998</v>
          </cell>
          <cell r="AJ668">
            <v>0</v>
          </cell>
          <cell r="AK668">
            <v>0</v>
          </cell>
          <cell r="AL668">
            <v>10.45</v>
          </cell>
          <cell r="AM668">
            <v>740309.35</v>
          </cell>
          <cell r="AO668">
            <v>398.93</v>
          </cell>
          <cell r="AP668">
            <v>74.41</v>
          </cell>
          <cell r="AQ668">
            <v>44.47</v>
          </cell>
          <cell r="AR668">
            <v>591657.72</v>
          </cell>
          <cell r="AT668">
            <v>0</v>
          </cell>
          <cell r="AU668">
            <v>0</v>
          </cell>
          <cell r="AV668">
            <v>25.08</v>
          </cell>
          <cell r="AW668">
            <v>1941844.08</v>
          </cell>
          <cell r="AY668">
            <v>0</v>
          </cell>
          <cell r="AZ668">
            <v>0</v>
          </cell>
          <cell r="BA668">
            <v>8.36</v>
          </cell>
          <cell r="BB668">
            <v>486827.88</v>
          </cell>
          <cell r="BD668">
            <v>0</v>
          </cell>
          <cell r="BE668">
            <v>0</v>
          </cell>
          <cell r="BF668">
            <v>31.35</v>
          </cell>
          <cell r="BG668">
            <v>803343.75</v>
          </cell>
          <cell r="BI668">
            <v>0</v>
          </cell>
          <cell r="BJ668">
            <v>0</v>
          </cell>
          <cell r="BK668">
            <v>10.45</v>
          </cell>
          <cell r="BL668">
            <v>720360.3</v>
          </cell>
          <cell r="BN668">
            <v>0</v>
          </cell>
          <cell r="BO668">
            <v>0</v>
          </cell>
          <cell r="BP668">
            <v>20.9</v>
          </cell>
          <cell r="BQ668">
            <v>535562.5</v>
          </cell>
          <cell r="BS668">
            <v>0</v>
          </cell>
          <cell r="BT668">
            <v>0</v>
          </cell>
          <cell r="BU668">
            <v>10.45</v>
          </cell>
          <cell r="BV668">
            <v>1114753.75</v>
          </cell>
          <cell r="BX668">
            <v>0</v>
          </cell>
          <cell r="BY668">
            <v>0</v>
          </cell>
          <cell r="BZ668">
            <v>10.45</v>
          </cell>
          <cell r="CA668">
            <v>965726.3</v>
          </cell>
          <cell r="CC668">
            <v>0</v>
          </cell>
          <cell r="CD668">
            <v>0</v>
          </cell>
          <cell r="CE668">
            <v>31.35</v>
          </cell>
          <cell r="CF668">
            <v>964012.5</v>
          </cell>
          <cell r="CH668">
            <v>35793802.269999996</v>
          </cell>
          <cell r="CJ668">
            <v>35202144.549999997</v>
          </cell>
        </row>
        <row r="669">
          <cell r="A669" t="str">
            <v>4406315601600</v>
          </cell>
          <cell r="B669" t="str">
            <v>MCHENRY COMM H S DIST 156</v>
          </cell>
          <cell r="C669" t="str">
            <v>MCHENRY</v>
          </cell>
          <cell r="D669" t="str">
            <v>High School</v>
          </cell>
          <cell r="E669">
            <v>2256.65</v>
          </cell>
          <cell r="G669">
            <v>0</v>
          </cell>
          <cell r="H669">
            <v>0</v>
          </cell>
          <cell r="I669">
            <v>2256.6499999999996</v>
          </cell>
          <cell r="K669">
            <v>0</v>
          </cell>
          <cell r="L669">
            <v>0</v>
          </cell>
          <cell r="M669">
            <v>0</v>
          </cell>
          <cell r="N669">
            <v>2256.6499999999996</v>
          </cell>
          <cell r="P669">
            <v>0</v>
          </cell>
          <cell r="Q669">
            <v>0</v>
          </cell>
          <cell r="R669">
            <v>0</v>
          </cell>
          <cell r="S669">
            <v>0</v>
          </cell>
          <cell r="T669">
            <v>762</v>
          </cell>
          <cell r="U669">
            <v>1494.6499999999996</v>
          </cell>
          <cell r="W669">
            <v>0</v>
          </cell>
          <cell r="X669">
            <v>0</v>
          </cell>
          <cell r="Y669">
            <v>97.88</v>
          </cell>
          <cell r="Z669">
            <v>6934112.8399999999</v>
          </cell>
          <cell r="AB669">
            <v>32.619999999999997</v>
          </cell>
          <cell r="AC669">
            <v>2311139.7999999998</v>
          </cell>
          <cell r="AE669">
            <v>0</v>
          </cell>
          <cell r="AF669">
            <v>0</v>
          </cell>
          <cell r="AG669">
            <v>11.28</v>
          </cell>
          <cell r="AH669">
            <v>799109.04</v>
          </cell>
          <cell r="AJ669">
            <v>0</v>
          </cell>
          <cell r="AK669">
            <v>0</v>
          </cell>
          <cell r="AL669">
            <v>3.76</v>
          </cell>
          <cell r="AM669">
            <v>266369.68</v>
          </cell>
          <cell r="AO669">
            <v>148.54</v>
          </cell>
          <cell r="AP669">
            <v>36.870000000000005</v>
          </cell>
          <cell r="AQ669">
            <v>16</v>
          </cell>
          <cell r="AR669">
            <v>231080.2</v>
          </cell>
          <cell r="AT669">
            <v>0</v>
          </cell>
          <cell r="AU669">
            <v>0</v>
          </cell>
          <cell r="AV669">
            <v>9.02</v>
          </cell>
          <cell r="AW669">
            <v>698382.52</v>
          </cell>
          <cell r="AY669">
            <v>0</v>
          </cell>
          <cell r="AZ669">
            <v>0</v>
          </cell>
          <cell r="BA669">
            <v>3</v>
          </cell>
          <cell r="BB669">
            <v>174699</v>
          </cell>
          <cell r="BD669">
            <v>0</v>
          </cell>
          <cell r="BE669">
            <v>0</v>
          </cell>
          <cell r="BF669">
            <v>11.28</v>
          </cell>
          <cell r="BG669">
            <v>289050</v>
          </cell>
          <cell r="BI669">
            <v>0</v>
          </cell>
          <cell r="BJ669">
            <v>0</v>
          </cell>
          <cell r="BK669">
            <v>3.76</v>
          </cell>
          <cell r="BL669">
            <v>259191.84</v>
          </cell>
          <cell r="BN669">
            <v>0</v>
          </cell>
          <cell r="BO669">
            <v>0</v>
          </cell>
          <cell r="BP669">
            <v>7.52</v>
          </cell>
          <cell r="BQ669">
            <v>192700</v>
          </cell>
          <cell r="BS669">
            <v>0</v>
          </cell>
          <cell r="BT669">
            <v>0</v>
          </cell>
          <cell r="BU669">
            <v>3.76</v>
          </cell>
          <cell r="BV669">
            <v>401098</v>
          </cell>
          <cell r="BX669">
            <v>0</v>
          </cell>
          <cell r="BY669">
            <v>0</v>
          </cell>
          <cell r="BZ669">
            <v>3.76</v>
          </cell>
          <cell r="CA669">
            <v>347476.64</v>
          </cell>
          <cell r="CC669">
            <v>0</v>
          </cell>
          <cell r="CD669">
            <v>0</v>
          </cell>
          <cell r="CE669">
            <v>11.28</v>
          </cell>
          <cell r="CF669">
            <v>346860</v>
          </cell>
          <cell r="CH669">
            <v>13251269.559999999</v>
          </cell>
          <cell r="CJ669">
            <v>13020189.359999999</v>
          </cell>
        </row>
        <row r="670">
          <cell r="A670" t="str">
            <v>4406315701600</v>
          </cell>
          <cell r="B670" t="str">
            <v>RICHMOND-BURTON COMM H SC D 157</v>
          </cell>
          <cell r="C670" t="str">
            <v>MCHENRY</v>
          </cell>
          <cell r="D670" t="str">
            <v>High School</v>
          </cell>
          <cell r="E670">
            <v>702.99</v>
          </cell>
          <cell r="G670">
            <v>0</v>
          </cell>
          <cell r="H670">
            <v>0</v>
          </cell>
          <cell r="I670">
            <v>702.99000000000012</v>
          </cell>
          <cell r="K670">
            <v>0</v>
          </cell>
          <cell r="L670">
            <v>0</v>
          </cell>
          <cell r="M670">
            <v>0</v>
          </cell>
          <cell r="N670">
            <v>702.99000000000012</v>
          </cell>
          <cell r="P670">
            <v>0</v>
          </cell>
          <cell r="Q670">
            <v>0</v>
          </cell>
          <cell r="R670">
            <v>0</v>
          </cell>
          <cell r="S670">
            <v>0</v>
          </cell>
          <cell r="T670">
            <v>127.33</v>
          </cell>
          <cell r="U670">
            <v>575.66000000000008</v>
          </cell>
          <cell r="W670">
            <v>0</v>
          </cell>
          <cell r="X670">
            <v>0</v>
          </cell>
          <cell r="Y670">
            <v>29.39</v>
          </cell>
          <cell r="Z670">
            <v>2082075.77</v>
          </cell>
          <cell r="AB670">
            <v>9.7899999999999991</v>
          </cell>
          <cell r="AC670">
            <v>693955.85</v>
          </cell>
          <cell r="AE670">
            <v>0</v>
          </cell>
          <cell r="AF670">
            <v>0</v>
          </cell>
          <cell r="AG670">
            <v>3.51</v>
          </cell>
          <cell r="AH670">
            <v>248658.93</v>
          </cell>
          <cell r="AJ670">
            <v>0</v>
          </cell>
          <cell r="AK670">
            <v>0</v>
          </cell>
          <cell r="AL670">
            <v>1.17</v>
          </cell>
          <cell r="AM670">
            <v>82886.31</v>
          </cell>
          <cell r="AO670">
            <v>44.79</v>
          </cell>
          <cell r="AP670">
            <v>8.120000000000001</v>
          </cell>
          <cell r="AQ670">
            <v>4.9800000000000004</v>
          </cell>
          <cell r="AR670">
            <v>66139.91</v>
          </cell>
          <cell r="AT670">
            <v>0</v>
          </cell>
          <cell r="AU670">
            <v>0</v>
          </cell>
          <cell r="AV670">
            <v>2.81</v>
          </cell>
          <cell r="AW670">
            <v>217567.06</v>
          </cell>
          <cell r="AY670">
            <v>0</v>
          </cell>
          <cell r="AZ670">
            <v>0</v>
          </cell>
          <cell r="BA670">
            <v>0.93</v>
          </cell>
          <cell r="BB670">
            <v>54156.69</v>
          </cell>
          <cell r="BD670">
            <v>0</v>
          </cell>
          <cell r="BE670">
            <v>0</v>
          </cell>
          <cell r="BF670">
            <v>3.51</v>
          </cell>
          <cell r="BG670">
            <v>89943.75</v>
          </cell>
          <cell r="BI670">
            <v>0</v>
          </cell>
          <cell r="BJ670">
            <v>0</v>
          </cell>
          <cell r="BK670">
            <v>1.17</v>
          </cell>
          <cell r="BL670">
            <v>80652.78</v>
          </cell>
          <cell r="BN670">
            <v>0</v>
          </cell>
          <cell r="BO670">
            <v>0</v>
          </cell>
          <cell r="BP670">
            <v>2.34</v>
          </cell>
          <cell r="BQ670">
            <v>59962.5</v>
          </cell>
          <cell r="BS670">
            <v>0</v>
          </cell>
          <cell r="BT670">
            <v>0</v>
          </cell>
          <cell r="BU670">
            <v>1.17</v>
          </cell>
          <cell r="BV670">
            <v>124809.75</v>
          </cell>
          <cell r="BX670">
            <v>0</v>
          </cell>
          <cell r="BY670">
            <v>0</v>
          </cell>
          <cell r="BZ670">
            <v>1.17</v>
          </cell>
          <cell r="CA670">
            <v>108124.38</v>
          </cell>
          <cell r="CC670">
            <v>0</v>
          </cell>
          <cell r="CD670">
            <v>0</v>
          </cell>
          <cell r="CE670">
            <v>3.51</v>
          </cell>
          <cell r="CF670">
            <v>107932.5</v>
          </cell>
          <cell r="CH670">
            <v>4016866.18</v>
          </cell>
          <cell r="CJ670">
            <v>3950726.27</v>
          </cell>
        </row>
        <row r="671">
          <cell r="A671" t="str">
            <v>4406315802200</v>
          </cell>
          <cell r="B671" t="str">
            <v>HUNTLEY CONS SCHOOL DIST 158</v>
          </cell>
          <cell r="C671" t="str">
            <v>MCHENRY</v>
          </cell>
          <cell r="D671" t="str">
            <v>Unit</v>
          </cell>
          <cell r="E671">
            <v>9432.5</v>
          </cell>
          <cell r="G671">
            <v>2510.5</v>
          </cell>
          <cell r="H671">
            <v>3777.5</v>
          </cell>
          <cell r="I671">
            <v>6845</v>
          </cell>
          <cell r="K671">
            <v>4015</v>
          </cell>
          <cell r="L671">
            <v>3938</v>
          </cell>
          <cell r="M671">
            <v>2350</v>
          </cell>
          <cell r="N671">
            <v>3067.5</v>
          </cell>
          <cell r="P671">
            <v>327.11234033456259</v>
          </cell>
          <cell r="Q671">
            <v>2183.3876596654372</v>
          </cell>
          <cell r="R671">
            <v>492.19950831061948</v>
          </cell>
          <cell r="S671">
            <v>3285.3004916893806</v>
          </cell>
          <cell r="T671">
            <v>399.68815135481805</v>
          </cell>
          <cell r="U671">
            <v>2667.8118486451822</v>
          </cell>
          <cell r="W671">
            <v>130.97</v>
          </cell>
          <cell r="X671">
            <v>156.02000000000001</v>
          </cell>
          <cell r="Y671">
            <v>126.69</v>
          </cell>
          <cell r="Z671">
            <v>26770488.600000001</v>
          </cell>
          <cell r="AB671">
            <v>99.62</v>
          </cell>
          <cell r="AC671">
            <v>6550478.5</v>
          </cell>
          <cell r="AE671">
            <v>20.07</v>
          </cell>
          <cell r="AF671">
            <v>11.75</v>
          </cell>
          <cell r="AG671">
            <v>15.33</v>
          </cell>
          <cell r="AH671">
            <v>3059085.93</v>
          </cell>
          <cell r="AJ671">
            <v>8.92</v>
          </cell>
          <cell r="AK671">
            <v>5.22</v>
          </cell>
          <cell r="AL671">
            <v>5.1100000000000003</v>
          </cell>
          <cell r="AM671">
            <v>1238786.71</v>
          </cell>
          <cell r="AO671">
            <v>592.2700000000001</v>
          </cell>
          <cell r="AP671">
            <v>108.92</v>
          </cell>
          <cell r="AQ671">
            <v>66.89</v>
          </cell>
          <cell r="AR671">
            <v>876944.39</v>
          </cell>
          <cell r="AT671">
            <v>8.92</v>
          </cell>
          <cell r="AU671">
            <v>9.4</v>
          </cell>
          <cell r="AV671">
            <v>12.27</v>
          </cell>
          <cell r="AW671">
            <v>2182330.14</v>
          </cell>
          <cell r="AY671">
            <v>5.35</v>
          </cell>
          <cell r="AZ671">
            <v>3.13</v>
          </cell>
          <cell r="BA671">
            <v>4.09</v>
          </cell>
          <cell r="BB671">
            <v>731988.81</v>
          </cell>
          <cell r="BD671">
            <v>17.84</v>
          </cell>
          <cell r="BE671">
            <v>10.44</v>
          </cell>
          <cell r="BF671">
            <v>15.33</v>
          </cell>
          <cell r="BG671">
            <v>1117506.25</v>
          </cell>
          <cell r="BI671">
            <v>8.92</v>
          </cell>
          <cell r="BJ671">
            <v>5.22</v>
          </cell>
          <cell r="BK671">
            <v>5.1100000000000003</v>
          </cell>
          <cell r="BL671">
            <v>1326979.5</v>
          </cell>
          <cell r="BN671">
            <v>13.38</v>
          </cell>
          <cell r="BO671">
            <v>7.83</v>
          </cell>
          <cell r="BP671">
            <v>10.220000000000001</v>
          </cell>
          <cell r="BQ671">
            <v>805393.75</v>
          </cell>
          <cell r="BS671">
            <v>8.92</v>
          </cell>
          <cell r="BT671">
            <v>5.22</v>
          </cell>
          <cell r="BU671">
            <v>5.1100000000000003</v>
          </cell>
          <cell r="BV671">
            <v>2053493.75</v>
          </cell>
          <cell r="BX671">
            <v>8.92</v>
          </cell>
          <cell r="BY671">
            <v>5.22</v>
          </cell>
          <cell r="BZ671">
            <v>5.1100000000000003</v>
          </cell>
          <cell r="CA671">
            <v>1778969.5</v>
          </cell>
          <cell r="CC671">
            <v>17.84</v>
          </cell>
          <cell r="CD671">
            <v>10.44</v>
          </cell>
          <cell r="CE671">
            <v>15.33</v>
          </cell>
          <cell r="CF671">
            <v>1341007.5</v>
          </cell>
          <cell r="CH671">
            <v>49833453.330000006</v>
          </cell>
          <cell r="CJ671">
            <v>48956508.940000005</v>
          </cell>
        </row>
        <row r="672">
          <cell r="A672" t="str">
            <v>4406316500300</v>
          </cell>
          <cell r="B672" t="str">
            <v>MARENGO-UNION ELEM CONS DIST 165</v>
          </cell>
          <cell r="C672" t="str">
            <v>MCHENRY</v>
          </cell>
          <cell r="D672" t="str">
            <v>Elementary</v>
          </cell>
          <cell r="E672">
            <v>963.5</v>
          </cell>
          <cell r="G672">
            <v>405.75</v>
          </cell>
          <cell r="H672">
            <v>547.5</v>
          </cell>
          <cell r="I672">
            <v>547.5</v>
          </cell>
          <cell r="K672">
            <v>646</v>
          </cell>
          <cell r="L672">
            <v>635.75</v>
          </cell>
          <cell r="M672">
            <v>317.5</v>
          </cell>
          <cell r="N672">
            <v>0</v>
          </cell>
          <cell r="P672">
            <v>183.02911093627065</v>
          </cell>
          <cell r="Q672">
            <v>222.72088906372935</v>
          </cell>
          <cell r="R672">
            <v>246.97088906372935</v>
          </cell>
          <cell r="S672">
            <v>300.52911093627063</v>
          </cell>
          <cell r="T672">
            <v>0</v>
          </cell>
          <cell r="U672">
            <v>0</v>
          </cell>
          <cell r="W672">
            <v>23.33</v>
          </cell>
          <cell r="X672">
            <v>24.36</v>
          </cell>
          <cell r="Y672">
            <v>0</v>
          </cell>
          <cell r="Z672">
            <v>2957113.83</v>
          </cell>
          <cell r="AB672">
            <v>9.5299999999999994</v>
          </cell>
          <cell r="AC672">
            <v>591422.76</v>
          </cell>
          <cell r="AE672">
            <v>3.23</v>
          </cell>
          <cell r="AF672">
            <v>1.58</v>
          </cell>
          <cell r="AG672">
            <v>0</v>
          </cell>
          <cell r="AH672">
            <v>298253.67</v>
          </cell>
          <cell r="AJ672">
            <v>1.43</v>
          </cell>
          <cell r="AK672">
            <v>0.7</v>
          </cell>
          <cell r="AL672">
            <v>0</v>
          </cell>
          <cell r="AM672">
            <v>132074.91</v>
          </cell>
          <cell r="AO672">
            <v>65.44</v>
          </cell>
          <cell r="AP672">
            <v>20.759999999999998</v>
          </cell>
          <cell r="AQ672">
            <v>6.83</v>
          </cell>
          <cell r="AR672">
            <v>107143.06</v>
          </cell>
          <cell r="AT672">
            <v>1.43</v>
          </cell>
          <cell r="AU672">
            <v>1.27</v>
          </cell>
          <cell r="AV672">
            <v>0</v>
          </cell>
          <cell r="AW672">
            <v>181618.2</v>
          </cell>
          <cell r="AY672">
            <v>0.86</v>
          </cell>
          <cell r="AZ672">
            <v>0.42</v>
          </cell>
          <cell r="BA672">
            <v>0</v>
          </cell>
          <cell r="BB672">
            <v>74538.240000000005</v>
          </cell>
          <cell r="BD672">
            <v>2.87</v>
          </cell>
          <cell r="BE672">
            <v>1.41</v>
          </cell>
          <cell r="BF672">
            <v>0</v>
          </cell>
          <cell r="BG672">
            <v>109675</v>
          </cell>
          <cell r="BI672">
            <v>1.43</v>
          </cell>
          <cell r="BJ672">
            <v>0.7</v>
          </cell>
          <cell r="BK672">
            <v>0</v>
          </cell>
          <cell r="BL672">
            <v>146829.42000000001</v>
          </cell>
          <cell r="BN672">
            <v>2.15</v>
          </cell>
          <cell r="BO672">
            <v>1.05</v>
          </cell>
          <cell r="BP672">
            <v>0</v>
          </cell>
          <cell r="BQ672">
            <v>82000</v>
          </cell>
          <cell r="BS672">
            <v>1.43</v>
          </cell>
          <cell r="BT672">
            <v>0.7</v>
          </cell>
          <cell r="BU672">
            <v>0</v>
          </cell>
          <cell r="BV672">
            <v>227217.75</v>
          </cell>
          <cell r="BX672">
            <v>1.43</v>
          </cell>
          <cell r="BY672">
            <v>0.7</v>
          </cell>
          <cell r="BZ672">
            <v>0</v>
          </cell>
          <cell r="CA672">
            <v>196841.82</v>
          </cell>
          <cell r="CC672">
            <v>2.87</v>
          </cell>
          <cell r="CD672">
            <v>1.41</v>
          </cell>
          <cell r="CE672">
            <v>0</v>
          </cell>
          <cell r="CF672">
            <v>131610</v>
          </cell>
          <cell r="CH672">
            <v>5236338.66</v>
          </cell>
          <cell r="CJ672">
            <v>5129195.6000000006</v>
          </cell>
        </row>
        <row r="673">
          <cell r="A673" t="str">
            <v>4406320002600</v>
          </cell>
          <cell r="B673" t="str">
            <v>WOODSTOCK C U SCHOOL DIST 200</v>
          </cell>
          <cell r="C673" t="str">
            <v>MCHENRY</v>
          </cell>
          <cell r="D673" t="str">
            <v>Unit</v>
          </cell>
          <cell r="E673">
            <v>5959.21</v>
          </cell>
          <cell r="G673">
            <v>1708.15</v>
          </cell>
          <cell r="H673">
            <v>2326.8200000000002</v>
          </cell>
          <cell r="I673">
            <v>4221.9800000000005</v>
          </cell>
          <cell r="K673">
            <v>2649.56</v>
          </cell>
          <cell r="L673">
            <v>2620.48</v>
          </cell>
          <cell r="M673">
            <v>1414.49</v>
          </cell>
          <cell r="N673">
            <v>1895.1599999999999</v>
          </cell>
          <cell r="P673">
            <v>728.75628358906124</v>
          </cell>
          <cell r="Q673">
            <v>979.39371641093885</v>
          </cell>
          <cell r="R673">
            <v>992.70245340321367</v>
          </cell>
          <cell r="S673">
            <v>1334.1175465967865</v>
          </cell>
          <cell r="T673">
            <v>808.54126300772475</v>
          </cell>
          <cell r="U673">
            <v>1086.618736992275</v>
          </cell>
          <cell r="W673">
            <v>97.55</v>
          </cell>
          <cell r="X673">
            <v>102.99</v>
          </cell>
          <cell r="Y673">
            <v>83.89</v>
          </cell>
          <cell r="Z673">
            <v>18377903.050000001</v>
          </cell>
          <cell r="AB673">
            <v>68.06</v>
          </cell>
          <cell r="AC673">
            <v>4467785.07</v>
          </cell>
          <cell r="AE673">
            <v>13.24</v>
          </cell>
          <cell r="AF673">
            <v>7.07</v>
          </cell>
          <cell r="AG673">
            <v>9.4700000000000006</v>
          </cell>
          <cell r="AH673">
            <v>1930245.38</v>
          </cell>
          <cell r="AJ673">
            <v>5.88</v>
          </cell>
          <cell r="AK673">
            <v>3.14</v>
          </cell>
          <cell r="AL673">
            <v>3.15</v>
          </cell>
          <cell r="AM673">
            <v>782458.59</v>
          </cell>
          <cell r="AO673">
            <v>402.36999999999995</v>
          </cell>
          <cell r="AP673">
            <v>137.03</v>
          </cell>
          <cell r="AQ673">
            <v>42.26</v>
          </cell>
          <cell r="AR673">
            <v>670224.07999999996</v>
          </cell>
          <cell r="AT673">
            <v>5.88</v>
          </cell>
          <cell r="AU673">
            <v>5.65</v>
          </cell>
          <cell r="AV673">
            <v>7.58</v>
          </cell>
          <cell r="AW673">
            <v>1362466.06</v>
          </cell>
          <cell r="AY673">
            <v>3.53</v>
          </cell>
          <cell r="AZ673">
            <v>1.88</v>
          </cell>
          <cell r="BA673">
            <v>2.52</v>
          </cell>
          <cell r="BB673">
            <v>461787.69</v>
          </cell>
          <cell r="BD673">
            <v>11.77</v>
          </cell>
          <cell r="BE673">
            <v>6.28</v>
          </cell>
          <cell r="BF673">
            <v>9.4700000000000006</v>
          </cell>
          <cell r="BG673">
            <v>705200</v>
          </cell>
          <cell r="BI673">
            <v>5.88</v>
          </cell>
          <cell r="BJ673">
            <v>3.14</v>
          </cell>
          <cell r="BK673">
            <v>3.15</v>
          </cell>
          <cell r="BL673">
            <v>838926.78</v>
          </cell>
          <cell r="BN673">
            <v>8.83</v>
          </cell>
          <cell r="BO673">
            <v>4.71</v>
          </cell>
          <cell r="BP673">
            <v>6.31</v>
          </cell>
          <cell r="BQ673">
            <v>508656.25</v>
          </cell>
          <cell r="BS673">
            <v>5.88</v>
          </cell>
          <cell r="BT673">
            <v>3.14</v>
          </cell>
          <cell r="BU673">
            <v>3.15</v>
          </cell>
          <cell r="BV673">
            <v>1298234.75</v>
          </cell>
          <cell r="BX673">
            <v>5.88</v>
          </cell>
          <cell r="BY673">
            <v>3.14</v>
          </cell>
          <cell r="BZ673">
            <v>3.15</v>
          </cell>
          <cell r="CA673">
            <v>1124678.3799999999</v>
          </cell>
          <cell r="CC673">
            <v>11.77</v>
          </cell>
          <cell r="CD673">
            <v>6.28</v>
          </cell>
          <cell r="CE673">
            <v>9.4700000000000006</v>
          </cell>
          <cell r="CF673">
            <v>846240</v>
          </cell>
          <cell r="CH673">
            <v>33374806.079999998</v>
          </cell>
          <cell r="CJ673">
            <v>32704582</v>
          </cell>
        </row>
        <row r="674">
          <cell r="A674" t="str">
            <v>4506700302600</v>
          </cell>
          <cell r="B674" t="str">
            <v>VALMEYER COMM UNIT SCH DIST 3</v>
          </cell>
          <cell r="C674" t="str">
            <v>MONROE</v>
          </cell>
          <cell r="D674" t="str">
            <v>Unit</v>
          </cell>
          <cell r="E674">
            <v>444.88</v>
          </cell>
          <cell r="G674">
            <v>115.49</v>
          </cell>
          <cell r="H674">
            <v>184.98</v>
          </cell>
          <cell r="I674">
            <v>326.64</v>
          </cell>
          <cell r="K674">
            <v>194.74</v>
          </cell>
          <cell r="L674">
            <v>191.99</v>
          </cell>
          <cell r="M674">
            <v>108.47999999999999</v>
          </cell>
          <cell r="N674">
            <v>141.66</v>
          </cell>
          <cell r="P674">
            <v>15.672765928573043</v>
          </cell>
          <cell r="Q674">
            <v>99.817234071426952</v>
          </cell>
          <cell r="R674">
            <v>25.103023997466806</v>
          </cell>
          <cell r="S674">
            <v>159.87697600253318</v>
          </cell>
          <cell r="T674">
            <v>19.224210073960144</v>
          </cell>
          <cell r="U674">
            <v>122.43578992603986</v>
          </cell>
          <cell r="W674">
            <v>6.03</v>
          </cell>
          <cell r="X674">
            <v>7.65</v>
          </cell>
          <cell r="Y674">
            <v>5.85</v>
          </cell>
          <cell r="Z674">
            <v>1262687.31</v>
          </cell>
          <cell r="AB674">
            <v>4.68</v>
          </cell>
          <cell r="AC674">
            <v>307781.18</v>
          </cell>
          <cell r="AE674">
            <v>0.97</v>
          </cell>
          <cell r="AF674">
            <v>0.54</v>
          </cell>
          <cell r="AG674">
            <v>0.7</v>
          </cell>
          <cell r="AH674">
            <v>143220.67000000001</v>
          </cell>
          <cell r="AJ674">
            <v>0.43</v>
          </cell>
          <cell r="AK674">
            <v>0.24</v>
          </cell>
          <cell r="AL674">
            <v>0.23</v>
          </cell>
          <cell r="AM674">
            <v>57838.58</v>
          </cell>
          <cell r="AO674">
            <v>27.889999999999997</v>
          </cell>
          <cell r="AP674">
            <v>4.63</v>
          </cell>
          <cell r="AQ674">
            <v>3.15</v>
          </cell>
          <cell r="AR674">
            <v>40693.919999999998</v>
          </cell>
          <cell r="AT674">
            <v>0.43</v>
          </cell>
          <cell r="AU674">
            <v>0.43</v>
          </cell>
          <cell r="AV674">
            <v>0.56000000000000005</v>
          </cell>
          <cell r="AW674">
            <v>101207.32</v>
          </cell>
          <cell r="AY674">
            <v>0.25</v>
          </cell>
          <cell r="AZ674">
            <v>0.14000000000000001</v>
          </cell>
          <cell r="BA674">
            <v>0.18</v>
          </cell>
          <cell r="BB674">
            <v>33192.81</v>
          </cell>
          <cell r="BD674">
            <v>0.86</v>
          </cell>
          <cell r="BE674">
            <v>0.48</v>
          </cell>
          <cell r="BF674">
            <v>0.7</v>
          </cell>
          <cell r="BG674">
            <v>52275</v>
          </cell>
          <cell r="BI674">
            <v>0.43</v>
          </cell>
          <cell r="BJ674">
            <v>0.24</v>
          </cell>
          <cell r="BK674">
            <v>0.23</v>
          </cell>
          <cell r="BL674">
            <v>62040.6</v>
          </cell>
          <cell r="BN674">
            <v>0.64</v>
          </cell>
          <cell r="BO674">
            <v>0.36</v>
          </cell>
          <cell r="BP674">
            <v>0.47</v>
          </cell>
          <cell r="BQ674">
            <v>37668.75</v>
          </cell>
          <cell r="BS674">
            <v>0.43</v>
          </cell>
          <cell r="BT674">
            <v>0.24</v>
          </cell>
          <cell r="BU674">
            <v>0.23</v>
          </cell>
          <cell r="BV674">
            <v>96007.5</v>
          </cell>
          <cell r="BX674">
            <v>0.43</v>
          </cell>
          <cell r="BY674">
            <v>0.24</v>
          </cell>
          <cell r="BZ674">
            <v>0.23</v>
          </cell>
          <cell r="CA674">
            <v>83172.600000000006</v>
          </cell>
          <cell r="CC674">
            <v>0.86</v>
          </cell>
          <cell r="CD674">
            <v>0.48</v>
          </cell>
          <cell r="CE674">
            <v>0.7</v>
          </cell>
          <cell r="CF674">
            <v>62730</v>
          </cell>
          <cell r="CH674">
            <v>2340516.2400000002</v>
          </cell>
          <cell r="CJ674">
            <v>2299822.3200000003</v>
          </cell>
        </row>
        <row r="675">
          <cell r="A675" t="str">
            <v>4506700402600</v>
          </cell>
          <cell r="B675" t="str">
            <v>COLUMBIA COMM UNIT SCH DIST 4</v>
          </cell>
          <cell r="C675" t="str">
            <v>MONROE</v>
          </cell>
          <cell r="D675" t="str">
            <v>Unit</v>
          </cell>
          <cell r="E675">
            <v>1979.85</v>
          </cell>
          <cell r="G675">
            <v>542.99</v>
          </cell>
          <cell r="H675">
            <v>738.31000000000006</v>
          </cell>
          <cell r="I675">
            <v>1421.4500000000003</v>
          </cell>
          <cell r="K675">
            <v>854.56000000000006</v>
          </cell>
          <cell r="L675">
            <v>839.15000000000009</v>
          </cell>
          <cell r="M675">
            <v>442.15</v>
          </cell>
          <cell r="N675">
            <v>683.14</v>
          </cell>
          <cell r="P675">
            <v>58.598827146667745</v>
          </cell>
          <cell r="Q675">
            <v>484.39117285333225</v>
          </cell>
          <cell r="R675">
            <v>79.677526419743032</v>
          </cell>
          <cell r="S675">
            <v>658.63247358025706</v>
          </cell>
          <cell r="T675">
            <v>73.723646433589209</v>
          </cell>
          <cell r="U675">
            <v>609.41635356641075</v>
          </cell>
          <cell r="W675">
            <v>28.12</v>
          </cell>
          <cell r="X675">
            <v>30.32</v>
          </cell>
          <cell r="Y675">
            <v>28.06</v>
          </cell>
          <cell r="Z675">
            <v>5611543.6600000001</v>
          </cell>
          <cell r="AB675">
            <v>21.04</v>
          </cell>
          <cell r="AC675">
            <v>1387289.74</v>
          </cell>
          <cell r="AE675">
            <v>4.2699999999999996</v>
          </cell>
          <cell r="AF675">
            <v>2.21</v>
          </cell>
          <cell r="AG675">
            <v>3.41</v>
          </cell>
          <cell r="AH675">
            <v>643379.99</v>
          </cell>
          <cell r="AJ675">
            <v>1.89</v>
          </cell>
          <cell r="AK675">
            <v>0.98</v>
          </cell>
          <cell r="AL675">
            <v>1.1299999999999999</v>
          </cell>
          <cell r="AM675">
            <v>258012.68</v>
          </cell>
          <cell r="AO675">
            <v>124.04999999999997</v>
          </cell>
          <cell r="AP675">
            <v>19.419999999999998</v>
          </cell>
          <cell r="AQ675">
            <v>14.04</v>
          </cell>
          <cell r="AR675">
            <v>179599.34</v>
          </cell>
          <cell r="AT675">
            <v>1.89</v>
          </cell>
          <cell r="AU675">
            <v>1.76</v>
          </cell>
          <cell r="AV675">
            <v>2.73</v>
          </cell>
          <cell r="AW675">
            <v>456893.88</v>
          </cell>
          <cell r="AY675">
            <v>1.1299999999999999</v>
          </cell>
          <cell r="AZ675">
            <v>0.57999999999999996</v>
          </cell>
          <cell r="BA675">
            <v>0.91</v>
          </cell>
          <cell r="BB675">
            <v>152570.46</v>
          </cell>
          <cell r="BD675">
            <v>3.79</v>
          </cell>
          <cell r="BE675">
            <v>1.96</v>
          </cell>
          <cell r="BF675">
            <v>3.41</v>
          </cell>
          <cell r="BG675">
            <v>234725</v>
          </cell>
          <cell r="BI675">
            <v>1.89</v>
          </cell>
          <cell r="BJ675">
            <v>0.98</v>
          </cell>
          <cell r="BK675">
            <v>1.1299999999999999</v>
          </cell>
          <cell r="BL675">
            <v>275736</v>
          </cell>
          <cell r="BN675">
            <v>2.84</v>
          </cell>
          <cell r="BO675">
            <v>1.47</v>
          </cell>
          <cell r="BP675">
            <v>2.27</v>
          </cell>
          <cell r="BQ675">
            <v>168612.5</v>
          </cell>
          <cell r="BS675">
            <v>1.89</v>
          </cell>
          <cell r="BT675">
            <v>0.98</v>
          </cell>
          <cell r="BU675">
            <v>1.1299999999999999</v>
          </cell>
          <cell r="BV675">
            <v>426700</v>
          </cell>
          <cell r="BX675">
            <v>1.89</v>
          </cell>
          <cell r="BY675">
            <v>0.98</v>
          </cell>
          <cell r="BZ675">
            <v>1.1299999999999999</v>
          </cell>
          <cell r="CA675">
            <v>369656</v>
          </cell>
          <cell r="CC675">
            <v>3.79</v>
          </cell>
          <cell r="CD675">
            <v>1.96</v>
          </cell>
          <cell r="CE675">
            <v>3.41</v>
          </cell>
          <cell r="CF675">
            <v>281670</v>
          </cell>
          <cell r="CH675">
            <v>10446389.250000002</v>
          </cell>
          <cell r="CJ675">
            <v>10266789.910000002</v>
          </cell>
        </row>
        <row r="676">
          <cell r="A676" t="str">
            <v>4506700502600</v>
          </cell>
          <cell r="B676" t="str">
            <v>WATERLOO COMM UNIT SCH DIST 5</v>
          </cell>
          <cell r="C676" t="str">
            <v>MONROE</v>
          </cell>
          <cell r="D676" t="str">
            <v>Unit</v>
          </cell>
          <cell r="E676">
            <v>2635.2</v>
          </cell>
          <cell r="G676">
            <v>763.81000000000006</v>
          </cell>
          <cell r="H676">
            <v>989.49</v>
          </cell>
          <cell r="I676">
            <v>1861.64</v>
          </cell>
          <cell r="K676">
            <v>1167.8900000000001</v>
          </cell>
          <cell r="L676">
            <v>1158.1400000000001</v>
          </cell>
          <cell r="M676">
            <v>595.16</v>
          </cell>
          <cell r="N676">
            <v>872.15</v>
          </cell>
          <cell r="P676">
            <v>131.30334506465556</v>
          </cell>
          <cell r="Q676">
            <v>632.5066549353445</v>
          </cell>
          <cell r="R676">
            <v>170.09903890761581</v>
          </cell>
          <cell r="S676">
            <v>819.39096109238426</v>
          </cell>
          <cell r="T676">
            <v>149.92761602772856</v>
          </cell>
          <cell r="U676">
            <v>722.22238397227147</v>
          </cell>
          <cell r="W676">
            <v>40.369999999999997</v>
          </cell>
          <cell r="X676">
            <v>41.28</v>
          </cell>
          <cell r="Y676">
            <v>36.380000000000003</v>
          </cell>
          <cell r="Z676">
            <v>7640139.8899999997</v>
          </cell>
          <cell r="AB676">
            <v>28.45</v>
          </cell>
          <cell r="AC676">
            <v>1871577.84</v>
          </cell>
          <cell r="AE676">
            <v>5.83</v>
          </cell>
          <cell r="AF676">
            <v>2.97</v>
          </cell>
          <cell r="AG676">
            <v>4.3600000000000003</v>
          </cell>
          <cell r="AH676">
            <v>854537.08</v>
          </cell>
          <cell r="AJ676">
            <v>2.59</v>
          </cell>
          <cell r="AK676">
            <v>1.32</v>
          </cell>
          <cell r="AL676">
            <v>1.45</v>
          </cell>
          <cell r="AM676">
            <v>345169.72</v>
          </cell>
          <cell r="AO676">
            <v>168.5</v>
          </cell>
          <cell r="AP676">
            <v>29.81</v>
          </cell>
          <cell r="AQ676">
            <v>18.68</v>
          </cell>
          <cell r="AR676">
            <v>247903.53</v>
          </cell>
          <cell r="AT676">
            <v>2.59</v>
          </cell>
          <cell r="AU676">
            <v>2.38</v>
          </cell>
          <cell r="AV676">
            <v>3.48</v>
          </cell>
          <cell r="AW676">
            <v>603754.5</v>
          </cell>
          <cell r="AY676">
            <v>1.55</v>
          </cell>
          <cell r="AZ676">
            <v>0.79</v>
          </cell>
          <cell r="BA676">
            <v>1.1599999999999999</v>
          </cell>
          <cell r="BB676">
            <v>203815.5</v>
          </cell>
          <cell r="BD676">
            <v>5.19</v>
          </cell>
          <cell r="BE676">
            <v>2.64</v>
          </cell>
          <cell r="BF676">
            <v>4.3600000000000003</v>
          </cell>
          <cell r="BG676">
            <v>312368.75</v>
          </cell>
          <cell r="BI676">
            <v>2.59</v>
          </cell>
          <cell r="BJ676">
            <v>1.32</v>
          </cell>
          <cell r="BK676">
            <v>1.45</v>
          </cell>
          <cell r="BL676">
            <v>369486.24</v>
          </cell>
          <cell r="BN676">
            <v>3.89</v>
          </cell>
          <cell r="BO676">
            <v>1.98</v>
          </cell>
          <cell r="BP676">
            <v>2.9</v>
          </cell>
          <cell r="BQ676">
            <v>224731.25</v>
          </cell>
          <cell r="BS676">
            <v>2.59</v>
          </cell>
          <cell r="BT676">
            <v>1.32</v>
          </cell>
          <cell r="BU676">
            <v>1.45</v>
          </cell>
          <cell r="BV676">
            <v>571778</v>
          </cell>
          <cell r="BX676">
            <v>2.59</v>
          </cell>
          <cell r="BY676">
            <v>1.32</v>
          </cell>
          <cell r="BZ676">
            <v>1.45</v>
          </cell>
          <cell r="CA676">
            <v>495339.04</v>
          </cell>
          <cell r="CC676">
            <v>5.19</v>
          </cell>
          <cell r="CD676">
            <v>2.64</v>
          </cell>
          <cell r="CE676">
            <v>4.3600000000000003</v>
          </cell>
          <cell r="CF676">
            <v>374842.5</v>
          </cell>
          <cell r="CH676">
            <v>14115443.84</v>
          </cell>
          <cell r="CJ676">
            <v>13867540.310000001</v>
          </cell>
        </row>
        <row r="677">
          <cell r="A677" t="str">
            <v>4507900102200</v>
          </cell>
          <cell r="B677" t="str">
            <v>COULTERVILLE UNIT SCHOOL DIST 1</v>
          </cell>
          <cell r="C677" t="str">
            <v>RANDOLPH</v>
          </cell>
          <cell r="D677" t="str">
            <v>Unit</v>
          </cell>
          <cell r="E677">
            <v>209</v>
          </cell>
          <cell r="G677">
            <v>62.5</v>
          </cell>
          <cell r="H677">
            <v>84.5</v>
          </cell>
          <cell r="I677">
            <v>144.5</v>
          </cell>
          <cell r="K677">
            <v>99.5</v>
          </cell>
          <cell r="L677">
            <v>97.5</v>
          </cell>
          <cell r="M677">
            <v>49.5</v>
          </cell>
          <cell r="N677">
            <v>60</v>
          </cell>
          <cell r="P677">
            <v>35.929951690821255</v>
          </cell>
          <cell r="Q677">
            <v>26.570048309178745</v>
          </cell>
          <cell r="R677">
            <v>48.577294685990339</v>
          </cell>
          <cell r="S677">
            <v>35.922705314009661</v>
          </cell>
          <cell r="T677">
            <v>34.492753623188406</v>
          </cell>
          <cell r="U677">
            <v>25.507246376811594</v>
          </cell>
          <cell r="W677">
            <v>3.72</v>
          </cell>
          <cell r="X677">
            <v>3.86</v>
          </cell>
          <cell r="Y677">
            <v>2.74</v>
          </cell>
          <cell r="Z677">
            <v>664122.88</v>
          </cell>
          <cell r="AB677">
            <v>2.42</v>
          </cell>
          <cell r="AC677">
            <v>158699.41</v>
          </cell>
          <cell r="AE677">
            <v>0.49</v>
          </cell>
          <cell r="AF677">
            <v>0.24</v>
          </cell>
          <cell r="AG677">
            <v>0.3</v>
          </cell>
          <cell r="AH677">
            <v>66518.009999999995</v>
          </cell>
          <cell r="AJ677">
            <v>0.22</v>
          </cell>
          <cell r="AK677">
            <v>0.11</v>
          </cell>
          <cell r="AL677">
            <v>0.1</v>
          </cell>
          <cell r="AM677">
            <v>27546.61</v>
          </cell>
          <cell r="AO677">
            <v>14.470000000000002</v>
          </cell>
          <cell r="AP677">
            <v>4.41</v>
          </cell>
          <cell r="AQ677">
            <v>1.48</v>
          </cell>
          <cell r="AR677">
            <v>23459.47</v>
          </cell>
          <cell r="AT677">
            <v>0.22</v>
          </cell>
          <cell r="AU677">
            <v>0.19</v>
          </cell>
          <cell r="AV677">
            <v>0.24</v>
          </cell>
          <cell r="AW677">
            <v>46161.3</v>
          </cell>
          <cell r="AY677">
            <v>0.13</v>
          </cell>
          <cell r="AZ677">
            <v>0.06</v>
          </cell>
          <cell r="BA677">
            <v>0.08</v>
          </cell>
          <cell r="BB677">
            <v>15722.91</v>
          </cell>
          <cell r="BD677">
            <v>0.44</v>
          </cell>
          <cell r="BE677">
            <v>0.22</v>
          </cell>
          <cell r="BF677">
            <v>0.3</v>
          </cell>
          <cell r="BG677">
            <v>24600</v>
          </cell>
          <cell r="BI677">
            <v>0.22</v>
          </cell>
          <cell r="BJ677">
            <v>0.11</v>
          </cell>
          <cell r="BK677">
            <v>0.1</v>
          </cell>
          <cell r="BL677">
            <v>29641.62</v>
          </cell>
          <cell r="BN677">
            <v>0.33</v>
          </cell>
          <cell r="BO677">
            <v>0.16</v>
          </cell>
          <cell r="BP677">
            <v>0.2</v>
          </cell>
          <cell r="BQ677">
            <v>17681.25</v>
          </cell>
          <cell r="BS677">
            <v>0.22</v>
          </cell>
          <cell r="BT677">
            <v>0.11</v>
          </cell>
          <cell r="BU677">
            <v>0.1</v>
          </cell>
          <cell r="BV677">
            <v>45870.25</v>
          </cell>
          <cell r="BX677">
            <v>0.22</v>
          </cell>
          <cell r="BY677">
            <v>0.11</v>
          </cell>
          <cell r="BZ677">
            <v>0.1</v>
          </cell>
          <cell r="CA677">
            <v>39738.019999999997</v>
          </cell>
          <cell r="CC677">
            <v>0.44</v>
          </cell>
          <cell r="CD677">
            <v>0.22</v>
          </cell>
          <cell r="CE677">
            <v>0.3</v>
          </cell>
          <cell r="CF677">
            <v>29520</v>
          </cell>
          <cell r="CH677">
            <v>1189281.7300000002</v>
          </cell>
          <cell r="CJ677">
            <v>1165822.2600000002</v>
          </cell>
        </row>
        <row r="678">
          <cell r="A678" t="str">
            <v>4507912201900</v>
          </cell>
          <cell r="B678" t="str">
            <v>CHESTER N H SCHOOL DIST 122</v>
          </cell>
          <cell r="C678" t="str">
            <v>RANDOLPH</v>
          </cell>
          <cell r="D678" t="str">
            <v>High School</v>
          </cell>
          <cell r="E678">
            <v>46.48</v>
          </cell>
          <cell r="G678">
            <v>0</v>
          </cell>
          <cell r="H678">
            <v>0</v>
          </cell>
          <cell r="I678">
            <v>46.480000000000004</v>
          </cell>
          <cell r="K678">
            <v>0</v>
          </cell>
          <cell r="L678">
            <v>0</v>
          </cell>
          <cell r="M678">
            <v>0</v>
          </cell>
          <cell r="N678">
            <v>46.480000000000004</v>
          </cell>
          <cell r="P678">
            <v>0</v>
          </cell>
          <cell r="Q678">
            <v>0</v>
          </cell>
          <cell r="R678">
            <v>0</v>
          </cell>
          <cell r="S678">
            <v>0</v>
          </cell>
          <cell r="T678">
            <v>24</v>
          </cell>
          <cell r="U678">
            <v>22.480000000000004</v>
          </cell>
          <cell r="W678">
            <v>0</v>
          </cell>
          <cell r="X678">
            <v>0</v>
          </cell>
          <cell r="Y678">
            <v>2.09</v>
          </cell>
          <cell r="Z678">
            <v>148061.87</v>
          </cell>
          <cell r="AB678">
            <v>0.69</v>
          </cell>
          <cell r="AC678">
            <v>49349.02</v>
          </cell>
          <cell r="AE678">
            <v>0</v>
          </cell>
          <cell r="AF678">
            <v>0</v>
          </cell>
          <cell r="AG678">
            <v>0.23</v>
          </cell>
          <cell r="AH678">
            <v>16293.89</v>
          </cell>
          <cell r="AJ678">
            <v>0</v>
          </cell>
          <cell r="AK678">
            <v>0</v>
          </cell>
          <cell r="AL678">
            <v>7.0000000000000007E-2</v>
          </cell>
          <cell r="AM678">
            <v>4959.01</v>
          </cell>
          <cell r="AO678">
            <v>3.1399999999999997</v>
          </cell>
          <cell r="AP678">
            <v>0.91000000000000014</v>
          </cell>
          <cell r="AQ678">
            <v>0.32</v>
          </cell>
          <cell r="AR678">
            <v>5033.55</v>
          </cell>
          <cell r="AT678">
            <v>0</v>
          </cell>
          <cell r="AU678">
            <v>0</v>
          </cell>
          <cell r="AV678">
            <v>0.18</v>
          </cell>
          <cell r="AW678">
            <v>13936.68</v>
          </cell>
          <cell r="AY678">
            <v>0</v>
          </cell>
          <cell r="AZ678">
            <v>0</v>
          </cell>
          <cell r="BA678">
            <v>0.06</v>
          </cell>
          <cell r="BB678">
            <v>3493.98</v>
          </cell>
          <cell r="BD678">
            <v>0</v>
          </cell>
          <cell r="BE678">
            <v>0</v>
          </cell>
          <cell r="BF678">
            <v>0.23</v>
          </cell>
          <cell r="BG678">
            <v>5893.75</v>
          </cell>
          <cell r="BI678">
            <v>0</v>
          </cell>
          <cell r="BJ678">
            <v>0</v>
          </cell>
          <cell r="BK678">
            <v>7.0000000000000007E-2</v>
          </cell>
          <cell r="BL678">
            <v>4825.38</v>
          </cell>
          <cell r="BN678">
            <v>0</v>
          </cell>
          <cell r="BO678">
            <v>0</v>
          </cell>
          <cell r="BP678">
            <v>0.15</v>
          </cell>
          <cell r="BQ678">
            <v>3843.75</v>
          </cell>
          <cell r="BS678">
            <v>0</v>
          </cell>
          <cell r="BT678">
            <v>0</v>
          </cell>
          <cell r="BU678">
            <v>7.0000000000000007E-2</v>
          </cell>
          <cell r="BV678">
            <v>7467.25</v>
          </cell>
          <cell r="BX678">
            <v>0</v>
          </cell>
          <cell r="BY678">
            <v>0</v>
          </cell>
          <cell r="BZ678">
            <v>7.0000000000000007E-2</v>
          </cell>
          <cell r="CA678">
            <v>6468.98</v>
          </cell>
          <cell r="CC678">
            <v>0</v>
          </cell>
          <cell r="CD678">
            <v>0</v>
          </cell>
          <cell r="CE678">
            <v>0.23</v>
          </cell>
          <cell r="CF678">
            <v>7072.5</v>
          </cell>
          <cell r="CH678">
            <v>276699.61</v>
          </cell>
          <cell r="CJ678">
            <v>271666.06</v>
          </cell>
        </row>
        <row r="679">
          <cell r="A679" t="str">
            <v>4507913202600</v>
          </cell>
          <cell r="B679" t="str">
            <v>RED BUD C U SCHOOL DIST 132</v>
          </cell>
          <cell r="C679" t="str">
            <v>RANDOLPH</v>
          </cell>
          <cell r="D679" t="str">
            <v>Unit</v>
          </cell>
          <cell r="E679">
            <v>957.5</v>
          </cell>
          <cell r="G679">
            <v>256</v>
          </cell>
          <cell r="H679">
            <v>331.5</v>
          </cell>
          <cell r="I679">
            <v>693.5</v>
          </cell>
          <cell r="K679">
            <v>391</v>
          </cell>
          <cell r="L679">
            <v>383</v>
          </cell>
          <cell r="M679">
            <v>204.5</v>
          </cell>
          <cell r="N679">
            <v>362</v>
          </cell>
          <cell r="P679">
            <v>94.365455502896268</v>
          </cell>
          <cell r="Q679">
            <v>161.63454449710372</v>
          </cell>
          <cell r="R679">
            <v>122.19589257503951</v>
          </cell>
          <cell r="S679">
            <v>209.30410742496048</v>
          </cell>
          <cell r="T679">
            <v>133.43865192206425</v>
          </cell>
          <cell r="U679">
            <v>228.56134807793575</v>
          </cell>
          <cell r="W679">
            <v>14.37</v>
          </cell>
          <cell r="X679">
            <v>14.48</v>
          </cell>
          <cell r="Y679">
            <v>15.81</v>
          </cell>
          <cell r="Z679">
            <v>2908929.78</v>
          </cell>
          <cell r="AB679">
            <v>11.03</v>
          </cell>
          <cell r="AC679">
            <v>731085.66</v>
          </cell>
          <cell r="AE679">
            <v>1.95</v>
          </cell>
          <cell r="AF679">
            <v>1.02</v>
          </cell>
          <cell r="AG679">
            <v>1.81</v>
          </cell>
          <cell r="AH679">
            <v>312386.62</v>
          </cell>
          <cell r="AJ679">
            <v>0.86</v>
          </cell>
          <cell r="AK679">
            <v>0.45</v>
          </cell>
          <cell r="AL679">
            <v>0.6</v>
          </cell>
          <cell r="AM679">
            <v>123734.97</v>
          </cell>
          <cell r="AO679">
            <v>63.65000000000002</v>
          </cell>
          <cell r="AP679">
            <v>15.41</v>
          </cell>
          <cell r="AQ679">
            <v>6.79</v>
          </cell>
          <cell r="AR679">
            <v>98518.59</v>
          </cell>
          <cell r="AT679">
            <v>0.86</v>
          </cell>
          <cell r="AU679">
            <v>0.81</v>
          </cell>
          <cell r="AV679">
            <v>1.44</v>
          </cell>
          <cell r="AW679">
            <v>223827.66</v>
          </cell>
          <cell r="AY679">
            <v>0.52</v>
          </cell>
          <cell r="AZ679">
            <v>0.27</v>
          </cell>
          <cell r="BA679">
            <v>0.48</v>
          </cell>
          <cell r="BB679">
            <v>73955.91</v>
          </cell>
          <cell r="BD679">
            <v>1.73</v>
          </cell>
          <cell r="BE679">
            <v>0.9</v>
          </cell>
          <cell r="BF679">
            <v>1.81</v>
          </cell>
          <cell r="BG679">
            <v>113775</v>
          </cell>
          <cell r="BI679">
            <v>0.86</v>
          </cell>
          <cell r="BJ679">
            <v>0.45</v>
          </cell>
          <cell r="BK679">
            <v>0.6</v>
          </cell>
          <cell r="BL679">
            <v>131663.94</v>
          </cell>
          <cell r="BN679">
            <v>1.3</v>
          </cell>
          <cell r="BO679">
            <v>0.68</v>
          </cell>
          <cell r="BP679">
            <v>1.2</v>
          </cell>
          <cell r="BQ679">
            <v>81487.5</v>
          </cell>
          <cell r="BS679">
            <v>0.86</v>
          </cell>
          <cell r="BT679">
            <v>0.45</v>
          </cell>
          <cell r="BU679">
            <v>0.6</v>
          </cell>
          <cell r="BV679">
            <v>203749.25</v>
          </cell>
          <cell r="BX679">
            <v>0.86</v>
          </cell>
          <cell r="BY679">
            <v>0.45</v>
          </cell>
          <cell r="BZ679">
            <v>0.6</v>
          </cell>
          <cell r="CA679">
            <v>176510.74</v>
          </cell>
          <cell r="CC679">
            <v>1.73</v>
          </cell>
          <cell r="CD679">
            <v>0.9</v>
          </cell>
          <cell r="CE679">
            <v>1.81</v>
          </cell>
          <cell r="CF679">
            <v>136530</v>
          </cell>
          <cell r="CH679">
            <v>5316155.620000001</v>
          </cell>
          <cell r="CJ679">
            <v>5217637.0300000012</v>
          </cell>
        </row>
        <row r="680">
          <cell r="A680" t="str">
            <v>4507913400400</v>
          </cell>
          <cell r="B680" t="str">
            <v>PRAIRIE DU ROCHER C C S D 134</v>
          </cell>
          <cell r="C680" t="str">
            <v>RANDOLPH</v>
          </cell>
          <cell r="D680" t="str">
            <v>Elementary</v>
          </cell>
          <cell r="E680">
            <v>145.05000000000001</v>
          </cell>
          <cell r="G680">
            <v>62.819999999999993</v>
          </cell>
          <cell r="H680">
            <v>79.819999999999993</v>
          </cell>
          <cell r="I680">
            <v>79.819999999999993</v>
          </cell>
          <cell r="K680">
            <v>93.72</v>
          </cell>
          <cell r="L680">
            <v>91.309999999999988</v>
          </cell>
          <cell r="M680">
            <v>51.33</v>
          </cell>
          <cell r="N680">
            <v>0</v>
          </cell>
          <cell r="P680">
            <v>26.424565339315759</v>
          </cell>
          <cell r="Q680">
            <v>36.395434660684231</v>
          </cell>
          <cell r="R680">
            <v>33.575434660684238</v>
          </cell>
          <cell r="S680">
            <v>46.244565339315756</v>
          </cell>
          <cell r="T680">
            <v>0</v>
          </cell>
          <cell r="U680">
            <v>0</v>
          </cell>
          <cell r="W680">
            <v>3.58</v>
          </cell>
          <cell r="X680">
            <v>3.52</v>
          </cell>
          <cell r="Y680">
            <v>0</v>
          </cell>
          <cell r="Z680">
            <v>440249.7</v>
          </cell>
          <cell r="AB680">
            <v>1.42</v>
          </cell>
          <cell r="AC680">
            <v>88049.94</v>
          </cell>
          <cell r="AE680">
            <v>0.46</v>
          </cell>
          <cell r="AF680">
            <v>0.25</v>
          </cell>
          <cell r="AG680">
            <v>0</v>
          </cell>
          <cell r="AH680">
            <v>44024.97</v>
          </cell>
          <cell r="AJ680">
            <v>0.2</v>
          </cell>
          <cell r="AK680">
            <v>0.11</v>
          </cell>
          <cell r="AL680">
            <v>0</v>
          </cell>
          <cell r="AM680">
            <v>19222.169999999998</v>
          </cell>
          <cell r="AO680">
            <v>9.7199999999999989</v>
          </cell>
          <cell r="AP680">
            <v>2.5</v>
          </cell>
          <cell r="AQ680">
            <v>1.02</v>
          </cell>
          <cell r="AR680">
            <v>15213.59</v>
          </cell>
          <cell r="AT680">
            <v>0.2</v>
          </cell>
          <cell r="AU680">
            <v>0.2</v>
          </cell>
          <cell r="AV680">
            <v>0</v>
          </cell>
          <cell r="AW680">
            <v>26906.400000000001</v>
          </cell>
          <cell r="AY680">
            <v>0.12</v>
          </cell>
          <cell r="AZ680">
            <v>0.06</v>
          </cell>
          <cell r="BA680">
            <v>0</v>
          </cell>
          <cell r="BB680">
            <v>10481.94</v>
          </cell>
          <cell r="BD680">
            <v>0.41</v>
          </cell>
          <cell r="BE680">
            <v>0.22</v>
          </cell>
          <cell r="BF680">
            <v>0</v>
          </cell>
          <cell r="BG680">
            <v>16143.75</v>
          </cell>
          <cell r="BI680">
            <v>0.2</v>
          </cell>
          <cell r="BJ680">
            <v>0.11</v>
          </cell>
          <cell r="BK680">
            <v>0</v>
          </cell>
          <cell r="BL680">
            <v>21369.54</v>
          </cell>
          <cell r="BN680">
            <v>0.31</v>
          </cell>
          <cell r="BO680">
            <v>0.17</v>
          </cell>
          <cell r="BP680">
            <v>0</v>
          </cell>
          <cell r="BQ680">
            <v>12300</v>
          </cell>
          <cell r="BS680">
            <v>0.2</v>
          </cell>
          <cell r="BT680">
            <v>0.11</v>
          </cell>
          <cell r="BU680">
            <v>0</v>
          </cell>
          <cell r="BV680">
            <v>33069.25</v>
          </cell>
          <cell r="BX680">
            <v>0.2</v>
          </cell>
          <cell r="BY680">
            <v>0.11</v>
          </cell>
          <cell r="BZ680">
            <v>0</v>
          </cell>
          <cell r="CA680">
            <v>28648.34</v>
          </cell>
          <cell r="CC680">
            <v>0.41</v>
          </cell>
          <cell r="CD680">
            <v>0.22</v>
          </cell>
          <cell r="CE680">
            <v>0</v>
          </cell>
          <cell r="CF680">
            <v>19372.5</v>
          </cell>
          <cell r="CH680">
            <v>775052.09</v>
          </cell>
          <cell r="CJ680">
            <v>759838.5</v>
          </cell>
        </row>
        <row r="681">
          <cell r="A681" t="str">
            <v>4507913802600</v>
          </cell>
          <cell r="B681" t="str">
            <v>STEELEVILLE C U SCH DIST 138</v>
          </cell>
          <cell r="C681" t="str">
            <v>RANDOLPH</v>
          </cell>
          <cell r="D681" t="str">
            <v>Unit</v>
          </cell>
          <cell r="E681">
            <v>446.36</v>
          </cell>
          <cell r="G681">
            <v>126.14999999999999</v>
          </cell>
          <cell r="H681">
            <v>160.81</v>
          </cell>
          <cell r="I681">
            <v>319.95999999999998</v>
          </cell>
          <cell r="K681">
            <v>184.06</v>
          </cell>
          <cell r="L681">
            <v>183.81</v>
          </cell>
          <cell r="M681">
            <v>103.14999999999999</v>
          </cell>
          <cell r="N681">
            <v>159.14999999999998</v>
          </cell>
          <cell r="P681">
            <v>43.451635246912197</v>
          </cell>
          <cell r="Q681">
            <v>82.698364753087787</v>
          </cell>
          <cell r="R681">
            <v>55.390071058707498</v>
          </cell>
          <cell r="S681">
            <v>105.41992894129251</v>
          </cell>
          <cell r="T681">
            <v>54.818293694380301</v>
          </cell>
          <cell r="U681">
            <v>104.33170630561968</v>
          </cell>
          <cell r="W681">
            <v>7.03</v>
          </cell>
          <cell r="X681">
            <v>6.98</v>
          </cell>
          <cell r="Y681">
            <v>6.91</v>
          </cell>
          <cell r="Z681">
            <v>1358243.2</v>
          </cell>
          <cell r="AB681">
            <v>5.0999999999999996</v>
          </cell>
          <cell r="AC681">
            <v>336902.33</v>
          </cell>
          <cell r="AE681">
            <v>0.92</v>
          </cell>
          <cell r="AF681">
            <v>0.51</v>
          </cell>
          <cell r="AG681">
            <v>0.79</v>
          </cell>
          <cell r="AH681">
            <v>144635.98000000001</v>
          </cell>
          <cell r="AJ681">
            <v>0.4</v>
          </cell>
          <cell r="AK681">
            <v>0.22</v>
          </cell>
          <cell r="AL681">
            <v>0.26</v>
          </cell>
          <cell r="AM681">
            <v>56863.519999999997</v>
          </cell>
          <cell r="AO681">
            <v>29.700000000000003</v>
          </cell>
          <cell r="AP681">
            <v>6.94</v>
          </cell>
          <cell r="AQ681">
            <v>3.16</v>
          </cell>
          <cell r="AR681">
            <v>45664.28</v>
          </cell>
          <cell r="AT681">
            <v>0.4</v>
          </cell>
          <cell r="AU681">
            <v>0.41</v>
          </cell>
          <cell r="AV681">
            <v>0.63</v>
          </cell>
          <cell r="AW681">
            <v>103263.84</v>
          </cell>
          <cell r="AY681">
            <v>0.24</v>
          </cell>
          <cell r="AZ681">
            <v>0.13</v>
          </cell>
          <cell r="BA681">
            <v>0.21</v>
          </cell>
          <cell r="BB681">
            <v>33775.14</v>
          </cell>
          <cell r="BD681">
            <v>0.81</v>
          </cell>
          <cell r="BE681">
            <v>0.45</v>
          </cell>
          <cell r="BF681">
            <v>0.79</v>
          </cell>
          <cell r="BG681">
            <v>52531.25</v>
          </cell>
          <cell r="BI681">
            <v>0.4</v>
          </cell>
          <cell r="BJ681">
            <v>0.22</v>
          </cell>
          <cell r="BK681">
            <v>0.26</v>
          </cell>
          <cell r="BL681">
            <v>60661.919999999998</v>
          </cell>
          <cell r="BN681">
            <v>0.61</v>
          </cell>
          <cell r="BO681">
            <v>0.34</v>
          </cell>
          <cell r="BP681">
            <v>0.53</v>
          </cell>
          <cell r="BQ681">
            <v>37925</v>
          </cell>
          <cell r="BS681">
            <v>0.4</v>
          </cell>
          <cell r="BT681">
            <v>0.22</v>
          </cell>
          <cell r="BU681">
            <v>0.26</v>
          </cell>
          <cell r="BV681">
            <v>93874</v>
          </cell>
          <cell r="BX681">
            <v>0.4</v>
          </cell>
          <cell r="BY681">
            <v>0.22</v>
          </cell>
          <cell r="BZ681">
            <v>0.26</v>
          </cell>
          <cell r="CA681">
            <v>81324.320000000007</v>
          </cell>
          <cell r="CC681">
            <v>0.81</v>
          </cell>
          <cell r="CD681">
            <v>0.45</v>
          </cell>
          <cell r="CE681">
            <v>0.79</v>
          </cell>
          <cell r="CF681">
            <v>63037.5</v>
          </cell>
          <cell r="CH681">
            <v>2468702.2799999998</v>
          </cell>
          <cell r="CJ681">
            <v>2423038</v>
          </cell>
        </row>
        <row r="682">
          <cell r="A682" t="str">
            <v>4507913902600</v>
          </cell>
          <cell r="B682" t="str">
            <v>CHESTER COMM UNIT SCH DIST 139</v>
          </cell>
          <cell r="C682" t="str">
            <v>RANDOLPH</v>
          </cell>
          <cell r="D682" t="str">
            <v>Unit</v>
          </cell>
          <cell r="E682">
            <v>976.75</v>
          </cell>
          <cell r="G682">
            <v>252</v>
          </cell>
          <cell r="H682">
            <v>373</v>
          </cell>
          <cell r="I682">
            <v>715.5</v>
          </cell>
          <cell r="K682">
            <v>409.25</v>
          </cell>
          <cell r="L682">
            <v>400</v>
          </cell>
          <cell r="M682">
            <v>225</v>
          </cell>
          <cell r="N682">
            <v>342.5</v>
          </cell>
          <cell r="P682">
            <v>123.46046511627907</v>
          </cell>
          <cell r="Q682">
            <v>128.53953488372093</v>
          </cell>
          <cell r="R682">
            <v>182.74108527131781</v>
          </cell>
          <cell r="S682">
            <v>190.25891472868219</v>
          </cell>
          <cell r="T682">
            <v>167.79844961240309</v>
          </cell>
          <cell r="U682">
            <v>174.70155038759691</v>
          </cell>
          <cell r="W682">
            <v>14.65</v>
          </cell>
          <cell r="X682">
            <v>16.739999999999998</v>
          </cell>
          <cell r="Y682">
            <v>15.37</v>
          </cell>
          <cell r="Z682">
            <v>3035256.64</v>
          </cell>
          <cell r="AB682">
            <v>11.4</v>
          </cell>
          <cell r="AC682">
            <v>752195.95</v>
          </cell>
          <cell r="AE682">
            <v>2.04</v>
          </cell>
          <cell r="AF682">
            <v>1.1200000000000001</v>
          </cell>
          <cell r="AG682">
            <v>1.71</v>
          </cell>
          <cell r="AH682">
            <v>317083.65000000002</v>
          </cell>
          <cell r="AJ682">
            <v>0.9</v>
          </cell>
          <cell r="AK682">
            <v>0.5</v>
          </cell>
          <cell r="AL682">
            <v>0.56999999999999995</v>
          </cell>
          <cell r="AM682">
            <v>127190.31</v>
          </cell>
          <cell r="AO682">
            <v>66.289999999999992</v>
          </cell>
          <cell r="AP682">
            <v>18.61</v>
          </cell>
          <cell r="AQ682">
            <v>6.92</v>
          </cell>
          <cell r="AR682">
            <v>105619.09</v>
          </cell>
          <cell r="AT682">
            <v>0.9</v>
          </cell>
          <cell r="AU682">
            <v>0.9</v>
          </cell>
          <cell r="AV682">
            <v>1.37</v>
          </cell>
          <cell r="AW682">
            <v>227152.42</v>
          </cell>
          <cell r="AY682">
            <v>0.54</v>
          </cell>
          <cell r="AZ682">
            <v>0.3</v>
          </cell>
          <cell r="BA682">
            <v>0.45</v>
          </cell>
          <cell r="BB682">
            <v>75120.570000000007</v>
          </cell>
          <cell r="BD682">
            <v>1.81</v>
          </cell>
          <cell r="BE682">
            <v>1</v>
          </cell>
          <cell r="BF682">
            <v>1.71</v>
          </cell>
          <cell r="BG682">
            <v>115825</v>
          </cell>
          <cell r="BI682">
            <v>0.9</v>
          </cell>
          <cell r="BJ682">
            <v>0.5</v>
          </cell>
          <cell r="BK682">
            <v>0.56999999999999995</v>
          </cell>
          <cell r="BL682">
            <v>135799.98000000001</v>
          </cell>
          <cell r="BN682">
            <v>1.36</v>
          </cell>
          <cell r="BO682">
            <v>0.75</v>
          </cell>
          <cell r="BP682">
            <v>1.1399999999999999</v>
          </cell>
          <cell r="BQ682">
            <v>83281.25</v>
          </cell>
          <cell r="BS682">
            <v>0.9</v>
          </cell>
          <cell r="BT682">
            <v>0.5</v>
          </cell>
          <cell r="BU682">
            <v>0.56999999999999995</v>
          </cell>
          <cell r="BV682">
            <v>210149.75</v>
          </cell>
          <cell r="BX682">
            <v>0.9</v>
          </cell>
          <cell r="BY682">
            <v>0.5</v>
          </cell>
          <cell r="BZ682">
            <v>0.56999999999999995</v>
          </cell>
          <cell r="CA682">
            <v>182055.58</v>
          </cell>
          <cell r="CC682">
            <v>1.81</v>
          </cell>
          <cell r="CD682">
            <v>1</v>
          </cell>
          <cell r="CE682">
            <v>1.71</v>
          </cell>
          <cell r="CF682">
            <v>138990</v>
          </cell>
          <cell r="CH682">
            <v>5505720.1900000004</v>
          </cell>
          <cell r="CJ682">
            <v>5400101.1000000006</v>
          </cell>
        </row>
        <row r="683">
          <cell r="A683" t="str">
            <v>4507914002600</v>
          </cell>
          <cell r="B683" t="str">
            <v>SPARTA C U SCHOOL DIST 140</v>
          </cell>
          <cell r="C683" t="str">
            <v>RANDOLPH</v>
          </cell>
          <cell r="D683" t="str">
            <v>Unit</v>
          </cell>
          <cell r="E683">
            <v>1207.54</v>
          </cell>
          <cell r="G683">
            <v>385.82</v>
          </cell>
          <cell r="H683">
            <v>449.65</v>
          </cell>
          <cell r="I683">
            <v>817.14</v>
          </cell>
          <cell r="K683">
            <v>573.05999999999995</v>
          </cell>
          <cell r="L683">
            <v>568.48</v>
          </cell>
          <cell r="M683">
            <v>266.99</v>
          </cell>
          <cell r="N683">
            <v>367.49</v>
          </cell>
          <cell r="P683">
            <v>213.81489093569195</v>
          </cell>
          <cell r="Q683">
            <v>172.00510906430804</v>
          </cell>
          <cell r="R683">
            <v>249.18839279776549</v>
          </cell>
          <cell r="S683">
            <v>200.46160720223449</v>
          </cell>
          <cell r="T683">
            <v>203.65671626654253</v>
          </cell>
          <cell r="U683">
            <v>163.83328373345748</v>
          </cell>
          <cell r="W683">
            <v>22.85</v>
          </cell>
          <cell r="X683">
            <v>20.47</v>
          </cell>
          <cell r="Y683">
            <v>16.73</v>
          </cell>
          <cell r="Z683">
            <v>3871346.63</v>
          </cell>
          <cell r="AB683">
            <v>14.24</v>
          </cell>
          <cell r="AC683">
            <v>932256.93</v>
          </cell>
          <cell r="AE683">
            <v>2.86</v>
          </cell>
          <cell r="AF683">
            <v>1.33</v>
          </cell>
          <cell r="AG683">
            <v>1.83</v>
          </cell>
          <cell r="AH683">
            <v>389452.02</v>
          </cell>
          <cell r="AJ683">
            <v>1.27</v>
          </cell>
          <cell r="AK683">
            <v>0.59</v>
          </cell>
          <cell r="AL683">
            <v>0.61</v>
          </cell>
          <cell r="AM683">
            <v>158547.25</v>
          </cell>
          <cell r="AO683">
            <v>84.36999999999999</v>
          </cell>
          <cell r="AP683">
            <v>24.990000000000002</v>
          </cell>
          <cell r="AQ683">
            <v>8.56</v>
          </cell>
          <cell r="AR683">
            <v>135879.98000000001</v>
          </cell>
          <cell r="AT683">
            <v>1.27</v>
          </cell>
          <cell r="AU683">
            <v>1.06</v>
          </cell>
          <cell r="AV683">
            <v>1.46</v>
          </cell>
          <cell r="AW683">
            <v>269771.74</v>
          </cell>
          <cell r="AY683">
            <v>0.76</v>
          </cell>
          <cell r="AZ683">
            <v>0.35</v>
          </cell>
          <cell r="BA683">
            <v>0.48</v>
          </cell>
          <cell r="BB683">
            <v>92590.47</v>
          </cell>
          <cell r="BD683">
            <v>2.54</v>
          </cell>
          <cell r="BE683">
            <v>1.18</v>
          </cell>
          <cell r="BF683">
            <v>1.83</v>
          </cell>
          <cell r="BG683">
            <v>142218.75</v>
          </cell>
          <cell r="BI683">
            <v>1.27</v>
          </cell>
          <cell r="BJ683">
            <v>0.59</v>
          </cell>
          <cell r="BK683">
            <v>0.61</v>
          </cell>
          <cell r="BL683">
            <v>170266.98</v>
          </cell>
          <cell r="BN683">
            <v>1.91</v>
          </cell>
          <cell r="BO683">
            <v>0.88</v>
          </cell>
          <cell r="BP683">
            <v>1.22</v>
          </cell>
          <cell r="BQ683">
            <v>102756.25</v>
          </cell>
          <cell r="BS683">
            <v>1.27</v>
          </cell>
          <cell r="BT683">
            <v>0.59</v>
          </cell>
          <cell r="BU683">
            <v>0.61</v>
          </cell>
          <cell r="BV683">
            <v>263487.25</v>
          </cell>
          <cell r="BX683">
            <v>1.27</v>
          </cell>
          <cell r="BY683">
            <v>0.59</v>
          </cell>
          <cell r="BZ683">
            <v>0.61</v>
          </cell>
          <cell r="CA683">
            <v>228262.58</v>
          </cell>
          <cell r="CC683">
            <v>2.54</v>
          </cell>
          <cell r="CD683">
            <v>1.18</v>
          </cell>
          <cell r="CE683">
            <v>1.83</v>
          </cell>
          <cell r="CF683">
            <v>170662.5</v>
          </cell>
          <cell r="CH683">
            <v>6927499.330000001</v>
          </cell>
          <cell r="CJ683">
            <v>6791619.3500000006</v>
          </cell>
        </row>
        <row r="684">
          <cell r="A684" t="str">
            <v>4705217002200</v>
          </cell>
          <cell r="B684" t="str">
            <v>DIXON UNIT SCHOOL DIST 170</v>
          </cell>
          <cell r="C684" t="str">
            <v>LEE</v>
          </cell>
          <cell r="D684" t="str">
            <v>Unit</v>
          </cell>
          <cell r="E684">
            <v>2653.21</v>
          </cell>
          <cell r="G684">
            <v>804.31999999999994</v>
          </cell>
          <cell r="H684">
            <v>1041.6500000000001</v>
          </cell>
          <cell r="I684">
            <v>1824.6399999999999</v>
          </cell>
          <cell r="K684">
            <v>1262.3999999999999</v>
          </cell>
          <cell r="L684">
            <v>1238.1499999999999</v>
          </cell>
          <cell r="M684">
            <v>607.82000000000005</v>
          </cell>
          <cell r="N684">
            <v>782.99000000000012</v>
          </cell>
          <cell r="P684">
            <v>405.37855273568249</v>
          </cell>
          <cell r="Q684">
            <v>398.94144726431745</v>
          </cell>
          <cell r="R684">
            <v>524.99324828068893</v>
          </cell>
          <cell r="S684">
            <v>516.65675171931116</v>
          </cell>
          <cell r="T684">
            <v>394.62819898362852</v>
          </cell>
          <cell r="U684">
            <v>388.3618010163716</v>
          </cell>
          <cell r="W684">
            <v>46.97</v>
          </cell>
          <cell r="X684">
            <v>46.91</v>
          </cell>
          <cell r="Y684">
            <v>35.26</v>
          </cell>
          <cell r="Z684">
            <v>8319141.3399999999</v>
          </cell>
          <cell r="AB684">
            <v>30.52</v>
          </cell>
          <cell r="AC684">
            <v>1996801.56</v>
          </cell>
          <cell r="AE684">
            <v>6.31</v>
          </cell>
          <cell r="AF684">
            <v>3.03</v>
          </cell>
          <cell r="AG684">
            <v>3.91</v>
          </cell>
          <cell r="AH684">
            <v>856141.51</v>
          </cell>
          <cell r="AJ684">
            <v>2.8</v>
          </cell>
          <cell r="AK684">
            <v>1.35</v>
          </cell>
          <cell r="AL684">
            <v>1.3</v>
          </cell>
          <cell r="AM684">
            <v>349424.95</v>
          </cell>
          <cell r="AO684">
            <v>181.89000000000001</v>
          </cell>
          <cell r="AP684">
            <v>53.28</v>
          </cell>
          <cell r="AQ684">
            <v>18.809999999999999</v>
          </cell>
          <cell r="AR684">
            <v>292390.65999999997</v>
          </cell>
          <cell r="AT684">
            <v>2.8</v>
          </cell>
          <cell r="AU684">
            <v>2.4300000000000002</v>
          </cell>
          <cell r="AV684">
            <v>3.13</v>
          </cell>
          <cell r="AW684">
            <v>594144.56000000006</v>
          </cell>
          <cell r="AY684">
            <v>1.68</v>
          </cell>
          <cell r="AZ684">
            <v>0.81</v>
          </cell>
          <cell r="BA684">
            <v>1.04</v>
          </cell>
          <cell r="BB684">
            <v>205562.49</v>
          </cell>
          <cell r="BD684">
            <v>5.61</v>
          </cell>
          <cell r="BE684">
            <v>2.7</v>
          </cell>
          <cell r="BF684">
            <v>3.91</v>
          </cell>
          <cell r="BG684">
            <v>313137.5</v>
          </cell>
          <cell r="BI684">
            <v>2.8</v>
          </cell>
          <cell r="BJ684">
            <v>1.35</v>
          </cell>
          <cell r="BK684">
            <v>1.3</v>
          </cell>
          <cell r="BL684">
            <v>375690.3</v>
          </cell>
          <cell r="BN684">
            <v>4.2</v>
          </cell>
          <cell r="BO684">
            <v>2.02</v>
          </cell>
          <cell r="BP684">
            <v>2.6</v>
          </cell>
          <cell r="BQ684">
            <v>226012.5</v>
          </cell>
          <cell r="BS684">
            <v>2.8</v>
          </cell>
          <cell r="BT684">
            <v>1.35</v>
          </cell>
          <cell r="BU684">
            <v>1.3</v>
          </cell>
          <cell r="BV684">
            <v>581378.75</v>
          </cell>
          <cell r="BX684">
            <v>2.8</v>
          </cell>
          <cell r="BY684">
            <v>1.35</v>
          </cell>
          <cell r="BZ684">
            <v>1.3</v>
          </cell>
          <cell r="CA684">
            <v>503656.3</v>
          </cell>
          <cell r="CC684">
            <v>5.61</v>
          </cell>
          <cell r="CD684">
            <v>2.7</v>
          </cell>
          <cell r="CE684">
            <v>3.91</v>
          </cell>
          <cell r="CF684">
            <v>375765</v>
          </cell>
          <cell r="CH684">
            <v>14989247.420000002</v>
          </cell>
          <cell r="CJ684">
            <v>14696856.760000002</v>
          </cell>
        </row>
        <row r="685">
          <cell r="A685" t="str">
            <v>4705222000200</v>
          </cell>
          <cell r="B685" t="str">
            <v>STEWARD ELEM SCHOOL DIST 220</v>
          </cell>
          <cell r="C685" t="str">
            <v>LEE</v>
          </cell>
          <cell r="D685" t="str">
            <v>Elementary</v>
          </cell>
          <cell r="E685">
            <v>66</v>
          </cell>
          <cell r="G685">
            <v>33.5</v>
          </cell>
          <cell r="H685">
            <v>31.5</v>
          </cell>
          <cell r="I685">
            <v>31.5</v>
          </cell>
          <cell r="K685">
            <v>48.5</v>
          </cell>
          <cell r="L685">
            <v>47.5</v>
          </cell>
          <cell r="M685">
            <v>17.5</v>
          </cell>
          <cell r="N685">
            <v>0</v>
          </cell>
          <cell r="P685">
            <v>10.307692307692308</v>
          </cell>
          <cell r="Q685">
            <v>23.192307692307693</v>
          </cell>
          <cell r="R685">
            <v>9.6923076923076934</v>
          </cell>
          <cell r="S685">
            <v>21.807692307692307</v>
          </cell>
          <cell r="T685">
            <v>0</v>
          </cell>
          <cell r="U685">
            <v>0</v>
          </cell>
          <cell r="W685">
            <v>1.84</v>
          </cell>
          <cell r="X685">
            <v>1.35</v>
          </cell>
          <cell r="Y685">
            <v>0</v>
          </cell>
          <cell r="Z685">
            <v>197802.33</v>
          </cell>
          <cell r="AB685">
            <v>0.63</v>
          </cell>
          <cell r="AC685">
            <v>39560.46</v>
          </cell>
          <cell r="AE685">
            <v>0.24</v>
          </cell>
          <cell r="AF685">
            <v>0.08</v>
          </cell>
          <cell r="AG685">
            <v>0</v>
          </cell>
          <cell r="AH685">
            <v>19842.240000000002</v>
          </cell>
          <cell r="AJ685">
            <v>0.1</v>
          </cell>
          <cell r="AK685">
            <v>0.03</v>
          </cell>
          <cell r="AL685">
            <v>0</v>
          </cell>
          <cell r="AM685">
            <v>8060.91</v>
          </cell>
          <cell r="AO685">
            <v>4.3499999999999996</v>
          </cell>
          <cell r="AP685">
            <v>0.94</v>
          </cell>
          <cell r="AQ685">
            <v>0.46</v>
          </cell>
          <cell r="AR685">
            <v>6594.69</v>
          </cell>
          <cell r="AT685">
            <v>0.1</v>
          </cell>
          <cell r="AU685">
            <v>7.0000000000000007E-2</v>
          </cell>
          <cell r="AV685">
            <v>0</v>
          </cell>
          <cell r="AW685">
            <v>11435.22</v>
          </cell>
          <cell r="AY685">
            <v>0.06</v>
          </cell>
          <cell r="AZ685">
            <v>0.02</v>
          </cell>
          <cell r="BA685">
            <v>0</v>
          </cell>
          <cell r="BB685">
            <v>4658.6400000000003</v>
          </cell>
          <cell r="BD685">
            <v>0.21</v>
          </cell>
          <cell r="BE685">
            <v>7.0000000000000007E-2</v>
          </cell>
          <cell r="BF685">
            <v>0</v>
          </cell>
          <cell r="BG685">
            <v>7175</v>
          </cell>
          <cell r="BI685">
            <v>0.1</v>
          </cell>
          <cell r="BJ685">
            <v>0.03</v>
          </cell>
          <cell r="BK685">
            <v>0</v>
          </cell>
          <cell r="BL685">
            <v>8961.42</v>
          </cell>
          <cell r="BN685">
            <v>0.16</v>
          </cell>
          <cell r="BO685">
            <v>0.05</v>
          </cell>
          <cell r="BP685">
            <v>0</v>
          </cell>
          <cell r="BQ685">
            <v>5381.25</v>
          </cell>
          <cell r="BS685">
            <v>0.1</v>
          </cell>
          <cell r="BT685">
            <v>0.03</v>
          </cell>
          <cell r="BU685">
            <v>0</v>
          </cell>
          <cell r="BV685">
            <v>13867.75</v>
          </cell>
          <cell r="BX685">
            <v>0.1</v>
          </cell>
          <cell r="BY685">
            <v>0.03</v>
          </cell>
          <cell r="BZ685">
            <v>0</v>
          </cell>
          <cell r="CA685">
            <v>12013.82</v>
          </cell>
          <cell r="CC685">
            <v>0.21</v>
          </cell>
          <cell r="CD685">
            <v>7.0000000000000007E-2</v>
          </cell>
          <cell r="CE685">
            <v>0</v>
          </cell>
          <cell r="CF685">
            <v>8610</v>
          </cell>
          <cell r="CH685">
            <v>343963.72999999992</v>
          </cell>
          <cell r="CJ685">
            <v>337369.03999999992</v>
          </cell>
        </row>
        <row r="686">
          <cell r="A686" t="str">
            <v>4705227102600</v>
          </cell>
          <cell r="B686" t="str">
            <v>LEE CENTER C U SCHOOL DIST 271</v>
          </cell>
          <cell r="C686" t="str">
            <v>LEE</v>
          </cell>
          <cell r="D686" t="str">
            <v>Unit</v>
          </cell>
          <cell r="E686">
            <v>199.78</v>
          </cell>
          <cell r="G686">
            <v>54.99</v>
          </cell>
          <cell r="H686">
            <v>81.31</v>
          </cell>
          <cell r="I686">
            <v>143.29</v>
          </cell>
          <cell r="K686">
            <v>86.31</v>
          </cell>
          <cell r="L686">
            <v>84.81</v>
          </cell>
          <cell r="M686">
            <v>51.489999999999995</v>
          </cell>
          <cell r="N686">
            <v>61.98</v>
          </cell>
          <cell r="P686">
            <v>21.723656949768007</v>
          </cell>
          <cell r="Q686">
            <v>33.266343050231995</v>
          </cell>
          <cell r="R686">
            <v>32.121304720597138</v>
          </cell>
          <cell r="S686">
            <v>49.188695279402864</v>
          </cell>
          <cell r="T686">
            <v>24.485038329634857</v>
          </cell>
          <cell r="U686">
            <v>37.494961670365143</v>
          </cell>
          <cell r="W686">
            <v>3.11</v>
          </cell>
          <cell r="X686">
            <v>3.57</v>
          </cell>
          <cell r="Y686">
            <v>2.72</v>
          </cell>
          <cell r="Z686">
            <v>606899.72</v>
          </cell>
          <cell r="AB686">
            <v>2.2400000000000002</v>
          </cell>
          <cell r="AC686">
            <v>147065.91</v>
          </cell>
          <cell r="AE686">
            <v>0.43</v>
          </cell>
          <cell r="AF686">
            <v>0.25</v>
          </cell>
          <cell r="AG686">
            <v>0.3</v>
          </cell>
          <cell r="AH686">
            <v>63417.66</v>
          </cell>
          <cell r="AJ686">
            <v>0.19</v>
          </cell>
          <cell r="AK686">
            <v>0.11</v>
          </cell>
          <cell r="AL686">
            <v>0.1</v>
          </cell>
          <cell r="AM686">
            <v>25686.400000000001</v>
          </cell>
          <cell r="AO686">
            <v>13.27</v>
          </cell>
          <cell r="AP686">
            <v>3.34</v>
          </cell>
          <cell r="AQ686">
            <v>1.41</v>
          </cell>
          <cell r="AR686">
            <v>20690.25</v>
          </cell>
          <cell r="AT686">
            <v>0.19</v>
          </cell>
          <cell r="AU686">
            <v>0.2</v>
          </cell>
          <cell r="AV686">
            <v>0.24</v>
          </cell>
          <cell r="AW686">
            <v>44815.98</v>
          </cell>
          <cell r="AY686">
            <v>0.11</v>
          </cell>
          <cell r="AZ686">
            <v>0.06</v>
          </cell>
          <cell r="BA686">
            <v>0.08</v>
          </cell>
          <cell r="BB686">
            <v>14558.25</v>
          </cell>
          <cell r="BD686">
            <v>0.38</v>
          </cell>
          <cell r="BE686">
            <v>0.22</v>
          </cell>
          <cell r="BF686">
            <v>0.3</v>
          </cell>
          <cell r="BG686">
            <v>23062.5</v>
          </cell>
          <cell r="BI686">
            <v>0.19</v>
          </cell>
          <cell r="BJ686">
            <v>0.11</v>
          </cell>
          <cell r="BK686">
            <v>0.1</v>
          </cell>
          <cell r="BL686">
            <v>27573.599999999999</v>
          </cell>
          <cell r="BN686">
            <v>0.28000000000000003</v>
          </cell>
          <cell r="BO686">
            <v>0.17</v>
          </cell>
          <cell r="BP686">
            <v>0.2</v>
          </cell>
          <cell r="BQ686">
            <v>16656.25</v>
          </cell>
          <cell r="BS686">
            <v>0.19</v>
          </cell>
          <cell r="BT686">
            <v>0.11</v>
          </cell>
          <cell r="BU686">
            <v>0.1</v>
          </cell>
          <cell r="BV686">
            <v>42670</v>
          </cell>
          <cell r="BX686">
            <v>0.19</v>
          </cell>
          <cell r="BY686">
            <v>0.11</v>
          </cell>
          <cell r="BZ686">
            <v>0.1</v>
          </cell>
          <cell r="CA686">
            <v>36965.599999999999</v>
          </cell>
          <cell r="CC686">
            <v>0.38</v>
          </cell>
          <cell r="CD686">
            <v>0.22</v>
          </cell>
          <cell r="CE686">
            <v>0.3</v>
          </cell>
          <cell r="CF686">
            <v>27675</v>
          </cell>
          <cell r="CH686">
            <v>1097737.1200000001</v>
          </cell>
          <cell r="CJ686">
            <v>1077046.8700000001</v>
          </cell>
        </row>
        <row r="687">
          <cell r="A687" t="str">
            <v>4705227202600</v>
          </cell>
          <cell r="B687" t="str">
            <v>AMBOY COMM UNIT SCHOOL DIST 272</v>
          </cell>
          <cell r="C687" t="str">
            <v>LEE</v>
          </cell>
          <cell r="D687" t="str">
            <v>Unit</v>
          </cell>
          <cell r="E687">
            <v>699.75</v>
          </cell>
          <cell r="G687">
            <v>207</v>
          </cell>
          <cell r="H687">
            <v>270.5</v>
          </cell>
          <cell r="I687">
            <v>489</v>
          </cell>
          <cell r="K687">
            <v>328.75</v>
          </cell>
          <cell r="L687">
            <v>325</v>
          </cell>
          <cell r="M687">
            <v>152.5</v>
          </cell>
          <cell r="N687">
            <v>218.5</v>
          </cell>
          <cell r="P687">
            <v>80.994698275862063</v>
          </cell>
          <cell r="Q687">
            <v>126.00530172413794</v>
          </cell>
          <cell r="R687">
            <v>105.84089798850574</v>
          </cell>
          <cell r="S687">
            <v>164.65910201149427</v>
          </cell>
          <cell r="T687">
            <v>85.49440373563219</v>
          </cell>
          <cell r="U687">
            <v>133.0055962643678</v>
          </cell>
          <cell r="W687">
            <v>11.69</v>
          </cell>
          <cell r="X687">
            <v>11.87</v>
          </cell>
          <cell r="Y687">
            <v>9.59</v>
          </cell>
          <cell r="Z687">
            <v>2140269.29</v>
          </cell>
          <cell r="AB687">
            <v>7.9</v>
          </cell>
          <cell r="AC687">
            <v>518615.79</v>
          </cell>
          <cell r="AE687">
            <v>1.64</v>
          </cell>
          <cell r="AF687">
            <v>0.76</v>
          </cell>
          <cell r="AG687">
            <v>1.0900000000000001</v>
          </cell>
          <cell r="AH687">
            <v>226035.67</v>
          </cell>
          <cell r="AJ687">
            <v>0.73</v>
          </cell>
          <cell r="AK687">
            <v>0.33</v>
          </cell>
          <cell r="AL687">
            <v>0.36</v>
          </cell>
          <cell r="AM687">
            <v>91230.9</v>
          </cell>
          <cell r="AO687">
            <v>46.879999999999995</v>
          </cell>
          <cell r="AP687">
            <v>11.649999999999999</v>
          </cell>
          <cell r="AQ687">
            <v>4.96</v>
          </cell>
          <cell r="AR687">
            <v>72903.86</v>
          </cell>
          <cell r="AT687">
            <v>0.73</v>
          </cell>
          <cell r="AU687">
            <v>0.61</v>
          </cell>
          <cell r="AV687">
            <v>0.87</v>
          </cell>
          <cell r="AW687">
            <v>157497.06</v>
          </cell>
          <cell r="AY687">
            <v>0.43</v>
          </cell>
          <cell r="AZ687">
            <v>0.2</v>
          </cell>
          <cell r="BA687">
            <v>0.28999999999999998</v>
          </cell>
          <cell r="BB687">
            <v>53574.36</v>
          </cell>
          <cell r="BD687">
            <v>1.46</v>
          </cell>
          <cell r="BE687">
            <v>0.67</v>
          </cell>
          <cell r="BF687">
            <v>1.0900000000000001</v>
          </cell>
          <cell r="BG687">
            <v>82512.5</v>
          </cell>
          <cell r="BI687">
            <v>0.73</v>
          </cell>
          <cell r="BJ687">
            <v>0.33</v>
          </cell>
          <cell r="BK687">
            <v>0.36</v>
          </cell>
          <cell r="BL687">
            <v>97886.28</v>
          </cell>
          <cell r="BN687">
            <v>1.0900000000000001</v>
          </cell>
          <cell r="BO687">
            <v>0.5</v>
          </cell>
          <cell r="BP687">
            <v>0.72</v>
          </cell>
          <cell r="BQ687">
            <v>59193.75</v>
          </cell>
          <cell r="BS687">
            <v>0.73</v>
          </cell>
          <cell r="BT687">
            <v>0.33</v>
          </cell>
          <cell r="BU687">
            <v>0.36</v>
          </cell>
          <cell r="BV687">
            <v>151478.5</v>
          </cell>
          <cell r="BX687">
            <v>0.73</v>
          </cell>
          <cell r="BY687">
            <v>0.33</v>
          </cell>
          <cell r="BZ687">
            <v>0.36</v>
          </cell>
          <cell r="CA687">
            <v>131227.88</v>
          </cell>
          <cell r="CC687">
            <v>1.46</v>
          </cell>
          <cell r="CD687">
            <v>0.67</v>
          </cell>
          <cell r="CE687">
            <v>1.0900000000000001</v>
          </cell>
          <cell r="CF687">
            <v>99015</v>
          </cell>
          <cell r="CH687">
            <v>3881440.8399999994</v>
          </cell>
          <cell r="CJ687">
            <v>3808536.9799999995</v>
          </cell>
        </row>
        <row r="688">
          <cell r="A688" t="str">
            <v>4705227502600</v>
          </cell>
          <cell r="B688" t="str">
            <v>ASHTON COMM UNIT SCH DIST 275</v>
          </cell>
          <cell r="C688" t="str">
            <v>LEE</v>
          </cell>
          <cell r="D688" t="str">
            <v>Unit</v>
          </cell>
          <cell r="E688">
            <v>509.75</v>
          </cell>
          <cell r="G688">
            <v>152.5</v>
          </cell>
          <cell r="H688">
            <v>187.5</v>
          </cell>
          <cell r="I688">
            <v>354</v>
          </cell>
          <cell r="K688">
            <v>230.25</v>
          </cell>
          <cell r="L688">
            <v>227</v>
          </cell>
          <cell r="M688">
            <v>113</v>
          </cell>
          <cell r="N688">
            <v>166.5</v>
          </cell>
          <cell r="P688">
            <v>57.206317867719648</v>
          </cell>
          <cell r="Q688">
            <v>95.293682132280352</v>
          </cell>
          <cell r="R688">
            <v>70.335636722606125</v>
          </cell>
          <cell r="S688">
            <v>117.16436327739387</v>
          </cell>
          <cell r="T688">
            <v>62.458045409674234</v>
          </cell>
          <cell r="U688">
            <v>104.04195459032576</v>
          </cell>
          <cell r="W688">
            <v>8.57</v>
          </cell>
          <cell r="X688">
            <v>8.1999999999999993</v>
          </cell>
          <cell r="Y688">
            <v>7.28</v>
          </cell>
          <cell r="Z688">
            <v>1555594.43</v>
          </cell>
          <cell r="AB688">
            <v>5.78</v>
          </cell>
          <cell r="AC688">
            <v>379866.63</v>
          </cell>
          <cell r="AE688">
            <v>1.1499999999999999</v>
          </cell>
          <cell r="AF688">
            <v>0.56000000000000005</v>
          </cell>
          <cell r="AG688">
            <v>0.83</v>
          </cell>
          <cell r="AH688">
            <v>164831.66</v>
          </cell>
          <cell r="AJ688">
            <v>0.51</v>
          </cell>
          <cell r="AK688">
            <v>0.25</v>
          </cell>
          <cell r="AL688">
            <v>0.27</v>
          </cell>
          <cell r="AM688">
            <v>66252.929999999993</v>
          </cell>
          <cell r="AO688">
            <v>34.069999999999993</v>
          </cell>
          <cell r="AP688">
            <v>8.2899999999999991</v>
          </cell>
          <cell r="AQ688">
            <v>3.61</v>
          </cell>
          <cell r="AR688">
            <v>52772.47</v>
          </cell>
          <cell r="AT688">
            <v>0.51</v>
          </cell>
          <cell r="AU688">
            <v>0.45</v>
          </cell>
          <cell r="AV688">
            <v>0.66</v>
          </cell>
          <cell r="AW688">
            <v>115676.52</v>
          </cell>
          <cell r="AY688">
            <v>0.3</v>
          </cell>
          <cell r="AZ688">
            <v>0.15</v>
          </cell>
          <cell r="BA688">
            <v>0.22</v>
          </cell>
          <cell r="BB688">
            <v>39016.11</v>
          </cell>
          <cell r="BD688">
            <v>1.02</v>
          </cell>
          <cell r="BE688">
            <v>0.5</v>
          </cell>
          <cell r="BF688">
            <v>0.83</v>
          </cell>
          <cell r="BG688">
            <v>60218.75</v>
          </cell>
          <cell r="BI688">
            <v>0.51</v>
          </cell>
          <cell r="BJ688">
            <v>0.25</v>
          </cell>
          <cell r="BK688">
            <v>0.27</v>
          </cell>
          <cell r="BL688">
            <v>71002.02</v>
          </cell>
          <cell r="BN688">
            <v>0.76</v>
          </cell>
          <cell r="BO688">
            <v>0.37</v>
          </cell>
          <cell r="BP688">
            <v>0.55000000000000004</v>
          </cell>
          <cell r="BQ688">
            <v>43050</v>
          </cell>
          <cell r="BS688">
            <v>0.51</v>
          </cell>
          <cell r="BT688">
            <v>0.25</v>
          </cell>
          <cell r="BU688">
            <v>0.27</v>
          </cell>
          <cell r="BV688">
            <v>109875.25</v>
          </cell>
          <cell r="BX688">
            <v>0.51</v>
          </cell>
          <cell r="BY688">
            <v>0.25</v>
          </cell>
          <cell r="BZ688">
            <v>0.27</v>
          </cell>
          <cell r="CA688">
            <v>95186.42</v>
          </cell>
          <cell r="CC688">
            <v>1.02</v>
          </cell>
          <cell r="CD688">
            <v>0.5</v>
          </cell>
          <cell r="CE688">
            <v>0.83</v>
          </cell>
          <cell r="CF688">
            <v>72262.5</v>
          </cell>
          <cell r="CH688">
            <v>2825605.6900000004</v>
          </cell>
          <cell r="CJ688">
            <v>2772833.22</v>
          </cell>
        </row>
        <row r="689">
          <cell r="A689" t="str">
            <v>4707114400300</v>
          </cell>
          <cell r="B689" t="str">
            <v>KINGS CONSOLIDATED SCH DIST 144</v>
          </cell>
          <cell r="C689" t="str">
            <v>OGLE</v>
          </cell>
          <cell r="D689" t="str">
            <v>Elementary</v>
          </cell>
          <cell r="E689">
            <v>80</v>
          </cell>
          <cell r="G689">
            <v>32</v>
          </cell>
          <cell r="H689">
            <v>47</v>
          </cell>
          <cell r="I689">
            <v>47</v>
          </cell>
          <cell r="K689">
            <v>56.5</v>
          </cell>
          <cell r="L689">
            <v>55.5</v>
          </cell>
          <cell r="M689">
            <v>23.5</v>
          </cell>
          <cell r="N689">
            <v>0</v>
          </cell>
          <cell r="P689">
            <v>15.39240506329114</v>
          </cell>
          <cell r="Q689">
            <v>16.60759493670886</v>
          </cell>
          <cell r="R689">
            <v>22.60759493670886</v>
          </cell>
          <cell r="S689">
            <v>24.39240506329114</v>
          </cell>
          <cell r="T689">
            <v>0</v>
          </cell>
          <cell r="U689">
            <v>0</v>
          </cell>
          <cell r="W689">
            <v>1.85</v>
          </cell>
          <cell r="X689">
            <v>2.1</v>
          </cell>
          <cell r="Y689">
            <v>0</v>
          </cell>
          <cell r="Z689">
            <v>244927.65</v>
          </cell>
          <cell r="AB689">
            <v>0.79</v>
          </cell>
          <cell r="AC689">
            <v>48985.53</v>
          </cell>
          <cell r="AE689">
            <v>0.28000000000000003</v>
          </cell>
          <cell r="AF689">
            <v>0.11</v>
          </cell>
          <cell r="AG689">
            <v>0</v>
          </cell>
          <cell r="AH689">
            <v>24182.73</v>
          </cell>
          <cell r="AJ689">
            <v>0.12</v>
          </cell>
          <cell r="AK689">
            <v>0.05</v>
          </cell>
          <cell r="AL689">
            <v>0</v>
          </cell>
          <cell r="AM689">
            <v>10541.19</v>
          </cell>
          <cell r="AO689">
            <v>5.4000000000000012</v>
          </cell>
          <cell r="AP689">
            <v>1.48</v>
          </cell>
          <cell r="AQ689">
            <v>0.56000000000000005</v>
          </cell>
          <cell r="AR689">
            <v>8558.6299999999992</v>
          </cell>
          <cell r="AT689">
            <v>0.12</v>
          </cell>
          <cell r="AU689">
            <v>0.09</v>
          </cell>
          <cell r="AV689">
            <v>0</v>
          </cell>
          <cell r="AW689">
            <v>14125.86</v>
          </cell>
          <cell r="AY689">
            <v>7.0000000000000007E-2</v>
          </cell>
          <cell r="AZ689">
            <v>0.03</v>
          </cell>
          <cell r="BA689">
            <v>0</v>
          </cell>
          <cell r="BB689">
            <v>5823.3</v>
          </cell>
          <cell r="BD689">
            <v>0.25</v>
          </cell>
          <cell r="BE689">
            <v>0.1</v>
          </cell>
          <cell r="BF689">
            <v>0</v>
          </cell>
          <cell r="BG689">
            <v>8968.75</v>
          </cell>
          <cell r="BI689">
            <v>0.12</v>
          </cell>
          <cell r="BJ689">
            <v>0.05</v>
          </cell>
          <cell r="BK689">
            <v>0</v>
          </cell>
          <cell r="BL689">
            <v>11718.78</v>
          </cell>
          <cell r="BN689">
            <v>0.18</v>
          </cell>
          <cell r="BO689">
            <v>7.0000000000000007E-2</v>
          </cell>
          <cell r="BP689">
            <v>0</v>
          </cell>
          <cell r="BQ689">
            <v>6406.25</v>
          </cell>
          <cell r="BS689">
            <v>0.12</v>
          </cell>
          <cell r="BT689">
            <v>0.05</v>
          </cell>
          <cell r="BU689">
            <v>0</v>
          </cell>
          <cell r="BV689">
            <v>18134.75</v>
          </cell>
          <cell r="BX689">
            <v>0.12</v>
          </cell>
          <cell r="BY689">
            <v>0.05</v>
          </cell>
          <cell r="BZ689">
            <v>0</v>
          </cell>
          <cell r="CA689">
            <v>15710.38</v>
          </cell>
          <cell r="CC689">
            <v>0.25</v>
          </cell>
          <cell r="CD689">
            <v>0.1</v>
          </cell>
          <cell r="CE689">
            <v>0</v>
          </cell>
          <cell r="CF689">
            <v>10762.5</v>
          </cell>
          <cell r="CH689">
            <v>428846.3</v>
          </cell>
          <cell r="CJ689">
            <v>420287.67</v>
          </cell>
        </row>
        <row r="690">
          <cell r="A690" t="str">
            <v>4707116100400</v>
          </cell>
          <cell r="B690" t="str">
            <v>CRESTON COMM CONS SCHOOL DIST 161</v>
          </cell>
          <cell r="C690" t="str">
            <v>OGLE</v>
          </cell>
          <cell r="D690" t="str">
            <v>Elementary</v>
          </cell>
          <cell r="E690">
            <v>94.72</v>
          </cell>
          <cell r="G690">
            <v>35.49</v>
          </cell>
          <cell r="H690">
            <v>58.319999999999993</v>
          </cell>
          <cell r="I690">
            <v>58.319999999999993</v>
          </cell>
          <cell r="K690">
            <v>61.73</v>
          </cell>
          <cell r="L690">
            <v>60.82</v>
          </cell>
          <cell r="M690">
            <v>32.989999999999995</v>
          </cell>
          <cell r="N690">
            <v>0</v>
          </cell>
          <cell r="P690">
            <v>14.754397185801089</v>
          </cell>
          <cell r="Q690">
            <v>20.735602814198913</v>
          </cell>
          <cell r="R690">
            <v>24.245602814198911</v>
          </cell>
          <cell r="S690">
            <v>34.074397185801082</v>
          </cell>
          <cell r="T690">
            <v>0</v>
          </cell>
          <cell r="U690">
            <v>0</v>
          </cell>
          <cell r="W690">
            <v>2.02</v>
          </cell>
          <cell r="X690">
            <v>2.57</v>
          </cell>
          <cell r="Y690">
            <v>0</v>
          </cell>
          <cell r="Z690">
            <v>284612.13</v>
          </cell>
          <cell r="AB690">
            <v>0.91</v>
          </cell>
          <cell r="AC690">
            <v>56922.42</v>
          </cell>
          <cell r="AE690">
            <v>0.3</v>
          </cell>
          <cell r="AF690">
            <v>0.16</v>
          </cell>
          <cell r="AG690">
            <v>0</v>
          </cell>
          <cell r="AH690">
            <v>28523.22</v>
          </cell>
          <cell r="AJ690">
            <v>0.13</v>
          </cell>
          <cell r="AK690">
            <v>7.0000000000000007E-2</v>
          </cell>
          <cell r="AL690">
            <v>0</v>
          </cell>
          <cell r="AM690">
            <v>12401.4</v>
          </cell>
          <cell r="AO690">
            <v>6.28</v>
          </cell>
          <cell r="AP690">
            <v>1.62</v>
          </cell>
          <cell r="AQ690">
            <v>0.67</v>
          </cell>
          <cell r="AR690">
            <v>9840.34</v>
          </cell>
          <cell r="AT690">
            <v>0.13</v>
          </cell>
          <cell r="AU690">
            <v>0.13</v>
          </cell>
          <cell r="AV690">
            <v>0</v>
          </cell>
          <cell r="AW690">
            <v>17489.16</v>
          </cell>
          <cell r="AY690">
            <v>0.08</v>
          </cell>
          <cell r="AZ690">
            <v>0.04</v>
          </cell>
          <cell r="BA690">
            <v>0</v>
          </cell>
          <cell r="BB690">
            <v>6987.96</v>
          </cell>
          <cell r="BD690">
            <v>0.27</v>
          </cell>
          <cell r="BE690">
            <v>0.14000000000000001</v>
          </cell>
          <cell r="BF690">
            <v>0</v>
          </cell>
          <cell r="BG690">
            <v>10506.25</v>
          </cell>
          <cell r="BI690">
            <v>0.13</v>
          </cell>
          <cell r="BJ690">
            <v>7.0000000000000007E-2</v>
          </cell>
          <cell r="BK690">
            <v>0</v>
          </cell>
          <cell r="BL690">
            <v>13786.8</v>
          </cell>
          <cell r="BN690">
            <v>0.2</v>
          </cell>
          <cell r="BO690">
            <v>0.1</v>
          </cell>
          <cell r="BP690">
            <v>0</v>
          </cell>
          <cell r="BQ690">
            <v>7687.5</v>
          </cell>
          <cell r="BS690">
            <v>0.13</v>
          </cell>
          <cell r="BT690">
            <v>7.0000000000000007E-2</v>
          </cell>
          <cell r="BU690">
            <v>0</v>
          </cell>
          <cell r="BV690">
            <v>21335</v>
          </cell>
          <cell r="BX690">
            <v>0.13</v>
          </cell>
          <cell r="BY690">
            <v>7.0000000000000007E-2</v>
          </cell>
          <cell r="BZ690">
            <v>0</v>
          </cell>
          <cell r="CA690">
            <v>18482.8</v>
          </cell>
          <cell r="CC690">
            <v>0.27</v>
          </cell>
          <cell r="CD690">
            <v>0.14000000000000001</v>
          </cell>
          <cell r="CE690">
            <v>0</v>
          </cell>
          <cell r="CF690">
            <v>12607.5</v>
          </cell>
          <cell r="CH690">
            <v>501182.48000000004</v>
          </cell>
          <cell r="CJ690">
            <v>491342.14</v>
          </cell>
        </row>
        <row r="691">
          <cell r="A691" t="str">
            <v>4707121201700</v>
          </cell>
          <cell r="B691" t="str">
            <v>ROCHELLE TWP HIGH SCH DIST 212</v>
          </cell>
          <cell r="C691" t="str">
            <v>OGLE</v>
          </cell>
          <cell r="D691" t="str">
            <v>High School</v>
          </cell>
          <cell r="E691">
            <v>932.16</v>
          </cell>
          <cell r="G691">
            <v>0</v>
          </cell>
          <cell r="H691">
            <v>0</v>
          </cell>
          <cell r="I691">
            <v>932.16000000000008</v>
          </cell>
          <cell r="K691">
            <v>0</v>
          </cell>
          <cell r="L691">
            <v>0</v>
          </cell>
          <cell r="M691">
            <v>0</v>
          </cell>
          <cell r="N691">
            <v>932.16000000000008</v>
          </cell>
          <cell r="P691">
            <v>0</v>
          </cell>
          <cell r="Q691">
            <v>0</v>
          </cell>
          <cell r="R691">
            <v>0</v>
          </cell>
          <cell r="S691">
            <v>0</v>
          </cell>
          <cell r="T691">
            <v>397</v>
          </cell>
          <cell r="U691">
            <v>535.16000000000008</v>
          </cell>
          <cell r="W691">
            <v>0</v>
          </cell>
          <cell r="X691">
            <v>0</v>
          </cell>
          <cell r="Y691">
            <v>41.25</v>
          </cell>
          <cell r="Z691">
            <v>2922273.75</v>
          </cell>
          <cell r="AB691">
            <v>13.74</v>
          </cell>
          <cell r="AC691">
            <v>973993.84</v>
          </cell>
          <cell r="AE691">
            <v>0</v>
          </cell>
          <cell r="AF691">
            <v>0</v>
          </cell>
          <cell r="AG691">
            <v>4.66</v>
          </cell>
          <cell r="AH691">
            <v>330128.38</v>
          </cell>
          <cell r="AJ691">
            <v>0</v>
          </cell>
          <cell r="AK691">
            <v>0</v>
          </cell>
          <cell r="AL691">
            <v>1.55</v>
          </cell>
          <cell r="AM691">
            <v>109806.65</v>
          </cell>
          <cell r="AO691">
            <v>62.440000000000005</v>
          </cell>
          <cell r="AP691">
            <v>18.95</v>
          </cell>
          <cell r="AQ691">
            <v>6.61</v>
          </cell>
          <cell r="AR691">
            <v>101241.12</v>
          </cell>
          <cell r="AT691">
            <v>0</v>
          </cell>
          <cell r="AU691">
            <v>0</v>
          </cell>
          <cell r="AV691">
            <v>3.72</v>
          </cell>
          <cell r="AW691">
            <v>288024.71999999997</v>
          </cell>
          <cell r="AY691">
            <v>0</v>
          </cell>
          <cell r="AZ691">
            <v>0</v>
          </cell>
          <cell r="BA691">
            <v>1.24</v>
          </cell>
          <cell r="BB691">
            <v>72208.92</v>
          </cell>
          <cell r="BD691">
            <v>0</v>
          </cell>
          <cell r="BE691">
            <v>0</v>
          </cell>
          <cell r="BF691">
            <v>4.66</v>
          </cell>
          <cell r="BG691">
            <v>119412.5</v>
          </cell>
          <cell r="BI691">
            <v>0</v>
          </cell>
          <cell r="BJ691">
            <v>0</v>
          </cell>
          <cell r="BK691">
            <v>1.55</v>
          </cell>
          <cell r="BL691">
            <v>106847.7</v>
          </cell>
          <cell r="BN691">
            <v>0</v>
          </cell>
          <cell r="BO691">
            <v>0</v>
          </cell>
          <cell r="BP691">
            <v>3.1</v>
          </cell>
          <cell r="BQ691">
            <v>79437.5</v>
          </cell>
          <cell r="BS691">
            <v>0</v>
          </cell>
          <cell r="BT691">
            <v>0</v>
          </cell>
          <cell r="BU691">
            <v>1.55</v>
          </cell>
          <cell r="BV691">
            <v>165346.25</v>
          </cell>
          <cell r="BX691">
            <v>0</v>
          </cell>
          <cell r="BY691">
            <v>0</v>
          </cell>
          <cell r="BZ691">
            <v>1.55</v>
          </cell>
          <cell r="CA691">
            <v>143241.70000000001</v>
          </cell>
          <cell r="CC691">
            <v>0</v>
          </cell>
          <cell r="CD691">
            <v>0</v>
          </cell>
          <cell r="CE691">
            <v>4.66</v>
          </cell>
          <cell r="CF691">
            <v>143295</v>
          </cell>
          <cell r="CH691">
            <v>5555258.0300000003</v>
          </cell>
          <cell r="CJ691">
            <v>5454016.9100000001</v>
          </cell>
        </row>
        <row r="692">
          <cell r="A692" t="str">
            <v>4707122002600</v>
          </cell>
          <cell r="B692" t="str">
            <v>OREGON C U SCHOOL DIST-220</v>
          </cell>
          <cell r="C692" t="str">
            <v>OGLE</v>
          </cell>
          <cell r="D692" t="str">
            <v>Unit</v>
          </cell>
          <cell r="E692">
            <v>1372.87</v>
          </cell>
          <cell r="G692">
            <v>401.65999999999997</v>
          </cell>
          <cell r="H692">
            <v>528.9799999999999</v>
          </cell>
          <cell r="I692">
            <v>960.45999999999981</v>
          </cell>
          <cell r="K692">
            <v>634.74</v>
          </cell>
          <cell r="L692">
            <v>623.99</v>
          </cell>
          <cell r="M692">
            <v>306.64999999999998</v>
          </cell>
          <cell r="N692">
            <v>431.48</v>
          </cell>
          <cell r="P692">
            <v>197.07619578304411</v>
          </cell>
          <cell r="Q692">
            <v>204.58380421695585</v>
          </cell>
          <cell r="R692">
            <v>259.54629797668343</v>
          </cell>
          <cell r="S692">
            <v>269.43370202331647</v>
          </cell>
          <cell r="T692">
            <v>211.70750624027255</v>
          </cell>
          <cell r="U692">
            <v>219.77249375972747</v>
          </cell>
          <cell r="W692">
            <v>23.36</v>
          </cell>
          <cell r="X692">
            <v>23.75</v>
          </cell>
          <cell r="Y692">
            <v>19.37</v>
          </cell>
          <cell r="Z692">
            <v>4293378.68</v>
          </cell>
          <cell r="AB692">
            <v>15.87</v>
          </cell>
          <cell r="AC692">
            <v>1041593.84</v>
          </cell>
          <cell r="AE692">
            <v>3.17</v>
          </cell>
          <cell r="AF692">
            <v>1.53</v>
          </cell>
          <cell r="AG692">
            <v>2.15</v>
          </cell>
          <cell r="AH692">
            <v>443745.35</v>
          </cell>
          <cell r="AJ692">
            <v>1.41</v>
          </cell>
          <cell r="AK692">
            <v>0.68</v>
          </cell>
          <cell r="AL692">
            <v>0.71</v>
          </cell>
          <cell r="AM692">
            <v>179893.16</v>
          </cell>
          <cell r="AO692">
            <v>93.810000000000016</v>
          </cell>
          <cell r="AP692">
            <v>26.809999999999995</v>
          </cell>
          <cell r="AQ692">
            <v>9.73</v>
          </cell>
          <cell r="AR692">
            <v>150007.94</v>
          </cell>
          <cell r="AT692">
            <v>1.41</v>
          </cell>
          <cell r="AU692">
            <v>1.22</v>
          </cell>
          <cell r="AV692">
            <v>1.72</v>
          </cell>
          <cell r="AW692">
            <v>310082.3</v>
          </cell>
          <cell r="AY692">
            <v>0.84</v>
          </cell>
          <cell r="AZ692">
            <v>0.4</v>
          </cell>
          <cell r="BA692">
            <v>0.56999999999999995</v>
          </cell>
          <cell r="BB692">
            <v>105401.73</v>
          </cell>
          <cell r="BD692">
            <v>2.82</v>
          </cell>
          <cell r="BE692">
            <v>1.36</v>
          </cell>
          <cell r="BF692">
            <v>2.15</v>
          </cell>
          <cell r="BG692">
            <v>162206.25</v>
          </cell>
          <cell r="BI692">
            <v>1.41</v>
          </cell>
          <cell r="BJ692">
            <v>0.68</v>
          </cell>
          <cell r="BK692">
            <v>0.71</v>
          </cell>
          <cell r="BL692">
            <v>193015.2</v>
          </cell>
          <cell r="BN692">
            <v>2.11</v>
          </cell>
          <cell r="BO692">
            <v>1.02</v>
          </cell>
          <cell r="BP692">
            <v>1.43</v>
          </cell>
          <cell r="BQ692">
            <v>116850</v>
          </cell>
          <cell r="BS692">
            <v>1.41</v>
          </cell>
          <cell r="BT692">
            <v>0.68</v>
          </cell>
          <cell r="BU692">
            <v>0.71</v>
          </cell>
          <cell r="BV692">
            <v>298690</v>
          </cell>
          <cell r="BX692">
            <v>1.41</v>
          </cell>
          <cell r="BY692">
            <v>0.68</v>
          </cell>
          <cell r="BZ692">
            <v>0.71</v>
          </cell>
          <cell r="CA692">
            <v>258759.2</v>
          </cell>
          <cell r="CC692">
            <v>2.82</v>
          </cell>
          <cell r="CD692">
            <v>1.36</v>
          </cell>
          <cell r="CE692">
            <v>2.15</v>
          </cell>
          <cell r="CF692">
            <v>194647.5</v>
          </cell>
          <cell r="CH692">
            <v>7748271.1500000004</v>
          </cell>
          <cell r="CJ692">
            <v>7598263.21</v>
          </cell>
        </row>
        <row r="693">
          <cell r="A693" t="str">
            <v>4707122102600</v>
          </cell>
          <cell r="B693" t="str">
            <v>FORRESTVILLE VALLEY C U S D 221</v>
          </cell>
          <cell r="C693" t="str">
            <v>OGLE</v>
          </cell>
          <cell r="D693" t="str">
            <v>Unit</v>
          </cell>
          <cell r="E693">
            <v>829.3</v>
          </cell>
          <cell r="G693">
            <v>237.16</v>
          </cell>
          <cell r="H693">
            <v>321.80999999999995</v>
          </cell>
          <cell r="I693">
            <v>586.63999999999987</v>
          </cell>
          <cell r="K693">
            <v>377.15</v>
          </cell>
          <cell r="L693">
            <v>371.65</v>
          </cell>
          <cell r="M693">
            <v>187.32</v>
          </cell>
          <cell r="N693">
            <v>264.83</v>
          </cell>
          <cell r="P693">
            <v>85.021197863559124</v>
          </cell>
          <cell r="Q693">
            <v>152.13880213644086</v>
          </cell>
          <cell r="R693">
            <v>115.36798652585578</v>
          </cell>
          <cell r="S693">
            <v>206.44201347414418</v>
          </cell>
          <cell r="T693">
            <v>94.940815610585105</v>
          </cell>
          <cell r="U693">
            <v>169.88918438941488</v>
          </cell>
          <cell r="W693">
            <v>13.27</v>
          </cell>
          <cell r="X693">
            <v>14.02</v>
          </cell>
          <cell r="Y693">
            <v>11.54</v>
          </cell>
          <cell r="Z693">
            <v>2509699.25</v>
          </cell>
          <cell r="AB693">
            <v>9.3000000000000007</v>
          </cell>
          <cell r="AC693">
            <v>610916.36</v>
          </cell>
          <cell r="AE693">
            <v>1.88</v>
          </cell>
          <cell r="AF693">
            <v>0.93</v>
          </cell>
          <cell r="AG693">
            <v>1.32</v>
          </cell>
          <cell r="AH693">
            <v>267752.43</v>
          </cell>
          <cell r="AJ693">
            <v>0.83</v>
          </cell>
          <cell r="AK693">
            <v>0.41</v>
          </cell>
          <cell r="AL693">
            <v>0.44</v>
          </cell>
          <cell r="AM693">
            <v>108059.6</v>
          </cell>
          <cell r="AO693">
            <v>55.029999999999994</v>
          </cell>
          <cell r="AP693">
            <v>13.16</v>
          </cell>
          <cell r="AQ693">
            <v>5.88</v>
          </cell>
          <cell r="AR693">
            <v>84984.43</v>
          </cell>
          <cell r="AT693">
            <v>0.83</v>
          </cell>
          <cell r="AU693">
            <v>0.74</v>
          </cell>
          <cell r="AV693">
            <v>1.05</v>
          </cell>
          <cell r="AW693">
            <v>186904.92</v>
          </cell>
          <cell r="AY693">
            <v>0.5</v>
          </cell>
          <cell r="AZ693">
            <v>0.24</v>
          </cell>
          <cell r="BA693">
            <v>0.35</v>
          </cell>
          <cell r="BB693">
            <v>63473.97</v>
          </cell>
          <cell r="BD693">
            <v>1.67</v>
          </cell>
          <cell r="BE693">
            <v>0.83</v>
          </cell>
          <cell r="BF693">
            <v>1.32</v>
          </cell>
          <cell r="BG693">
            <v>97887.5</v>
          </cell>
          <cell r="BI693">
            <v>0.83</v>
          </cell>
          <cell r="BJ693">
            <v>0.41</v>
          </cell>
          <cell r="BK693">
            <v>0.44</v>
          </cell>
          <cell r="BL693">
            <v>115809.12</v>
          </cell>
          <cell r="BN693">
            <v>1.25</v>
          </cell>
          <cell r="BO693">
            <v>0.62</v>
          </cell>
          <cell r="BP693">
            <v>0.88</v>
          </cell>
          <cell r="BQ693">
            <v>70468.75</v>
          </cell>
          <cell r="BS693">
            <v>0.83</v>
          </cell>
          <cell r="BT693">
            <v>0.41</v>
          </cell>
          <cell r="BU693">
            <v>0.44</v>
          </cell>
          <cell r="BV693">
            <v>179214</v>
          </cell>
          <cell r="BX693">
            <v>0.83</v>
          </cell>
          <cell r="BY693">
            <v>0.41</v>
          </cell>
          <cell r="BZ693">
            <v>0.44</v>
          </cell>
          <cell r="CA693">
            <v>155255.51999999999</v>
          </cell>
          <cell r="CC693">
            <v>1.67</v>
          </cell>
          <cell r="CD693">
            <v>0.83</v>
          </cell>
          <cell r="CE693">
            <v>1.32</v>
          </cell>
          <cell r="CF693">
            <v>117465</v>
          </cell>
          <cell r="CH693">
            <v>4567890.8499999996</v>
          </cell>
          <cell r="CJ693">
            <v>4482906.42</v>
          </cell>
        </row>
        <row r="694">
          <cell r="A694" t="str">
            <v>4707122202600</v>
          </cell>
          <cell r="B694" t="str">
            <v>POLO COMM UNIT SCHOOL DIST 222</v>
          </cell>
          <cell r="C694" t="str">
            <v>OGLE</v>
          </cell>
          <cell r="D694" t="str">
            <v>Unit</v>
          </cell>
          <cell r="E694">
            <v>554.70000000000005</v>
          </cell>
          <cell r="G694">
            <v>144.82</v>
          </cell>
          <cell r="H694">
            <v>221.97999999999996</v>
          </cell>
          <cell r="I694">
            <v>405.79999999999995</v>
          </cell>
          <cell r="K694">
            <v>242.71999999999997</v>
          </cell>
          <cell r="L694">
            <v>238.64</v>
          </cell>
          <cell r="M694">
            <v>128.16</v>
          </cell>
          <cell r="N694">
            <v>183.82</v>
          </cell>
          <cell r="P694">
            <v>65.753150993425606</v>
          </cell>
          <cell r="Q694">
            <v>79.066849006574387</v>
          </cell>
          <cell r="R694">
            <v>100.78638625549381</v>
          </cell>
          <cell r="S694">
            <v>121.19361374450615</v>
          </cell>
          <cell r="T694">
            <v>83.460462751080613</v>
          </cell>
          <cell r="U694">
            <v>100.35953724891938</v>
          </cell>
          <cell r="W694">
            <v>8.33</v>
          </cell>
          <cell r="X694">
            <v>9.8800000000000008</v>
          </cell>
          <cell r="Y694">
            <v>8.18</v>
          </cell>
          <cell r="Z694">
            <v>1708643.21</v>
          </cell>
          <cell r="AB694">
            <v>6.36</v>
          </cell>
          <cell r="AC694">
            <v>418975.42</v>
          </cell>
          <cell r="AE694">
            <v>1.21</v>
          </cell>
          <cell r="AF694">
            <v>0.64</v>
          </cell>
          <cell r="AG694">
            <v>0.91</v>
          </cell>
          <cell r="AH694">
            <v>179180.08</v>
          </cell>
          <cell r="AJ694">
            <v>0.53</v>
          </cell>
          <cell r="AK694">
            <v>0.28000000000000003</v>
          </cell>
          <cell r="AL694">
            <v>0.3</v>
          </cell>
          <cell r="AM694">
            <v>71478.570000000007</v>
          </cell>
          <cell r="AO694">
            <v>37.35</v>
          </cell>
          <cell r="AP694">
            <v>10.09</v>
          </cell>
          <cell r="AQ694">
            <v>3.93</v>
          </cell>
          <cell r="AR694">
            <v>59047.43</v>
          </cell>
          <cell r="AT694">
            <v>0.53</v>
          </cell>
          <cell r="AU694">
            <v>0.51</v>
          </cell>
          <cell r="AV694">
            <v>0.73</v>
          </cell>
          <cell r="AW694">
            <v>126477.62</v>
          </cell>
          <cell r="AY694">
            <v>0.32</v>
          </cell>
          <cell r="AZ694">
            <v>0.17</v>
          </cell>
          <cell r="BA694">
            <v>0.24</v>
          </cell>
          <cell r="BB694">
            <v>42510.09</v>
          </cell>
          <cell r="BD694">
            <v>1.07</v>
          </cell>
          <cell r="BE694">
            <v>0.56000000000000005</v>
          </cell>
          <cell r="BF694">
            <v>0.91</v>
          </cell>
          <cell r="BG694">
            <v>65087.5</v>
          </cell>
          <cell r="BI694">
            <v>0.53</v>
          </cell>
          <cell r="BJ694">
            <v>0.28000000000000003</v>
          </cell>
          <cell r="BK694">
            <v>0.3</v>
          </cell>
          <cell r="BL694">
            <v>76516.740000000005</v>
          </cell>
          <cell r="BN694">
            <v>0.8</v>
          </cell>
          <cell r="BO694">
            <v>0.42</v>
          </cell>
          <cell r="BP694">
            <v>0.61</v>
          </cell>
          <cell r="BQ694">
            <v>46893.75</v>
          </cell>
          <cell r="BS694">
            <v>0.53</v>
          </cell>
          <cell r="BT694">
            <v>0.28000000000000003</v>
          </cell>
          <cell r="BU694">
            <v>0.3</v>
          </cell>
          <cell r="BV694">
            <v>118409.25</v>
          </cell>
          <cell r="BX694">
            <v>0.53</v>
          </cell>
          <cell r="BY694">
            <v>0.28000000000000003</v>
          </cell>
          <cell r="BZ694">
            <v>0.3</v>
          </cell>
          <cell r="CA694">
            <v>102579.54</v>
          </cell>
          <cell r="CC694">
            <v>1.07</v>
          </cell>
          <cell r="CD694">
            <v>0.56000000000000005</v>
          </cell>
          <cell r="CE694">
            <v>0.91</v>
          </cell>
          <cell r="CF694">
            <v>78105</v>
          </cell>
          <cell r="CH694">
            <v>3093904.2</v>
          </cell>
          <cell r="CJ694">
            <v>3034856.77</v>
          </cell>
        </row>
        <row r="695">
          <cell r="A695" t="str">
            <v>4707122302600</v>
          </cell>
          <cell r="B695" t="str">
            <v>MERIDIAN C U SCH DIST 223</v>
          </cell>
          <cell r="C695" t="str">
            <v>OGLE</v>
          </cell>
          <cell r="D695" t="str">
            <v>Unit</v>
          </cell>
          <cell r="E695">
            <v>1693.27</v>
          </cell>
          <cell r="G695">
            <v>400.65999999999997</v>
          </cell>
          <cell r="H695">
            <v>683.3</v>
          </cell>
          <cell r="I695">
            <v>1285.45</v>
          </cell>
          <cell r="K695">
            <v>658.14</v>
          </cell>
          <cell r="L695">
            <v>650.9799999999999</v>
          </cell>
          <cell r="M695">
            <v>432.98</v>
          </cell>
          <cell r="N695">
            <v>602.15</v>
          </cell>
          <cell r="P695">
            <v>104.23609112098261</v>
          </cell>
          <cell r="Q695">
            <v>296.42390887901735</v>
          </cell>
          <cell r="R695">
            <v>177.76798548137427</v>
          </cell>
          <cell r="S695">
            <v>505.53201451862572</v>
          </cell>
          <cell r="T695">
            <v>156.65592339764308</v>
          </cell>
          <cell r="U695">
            <v>445.49407660235693</v>
          </cell>
          <cell r="W695">
            <v>21.77</v>
          </cell>
          <cell r="X695">
            <v>29.1</v>
          </cell>
          <cell r="Y695">
            <v>25.65</v>
          </cell>
          <cell r="Z695">
            <v>4971419.04</v>
          </cell>
          <cell r="AB695">
            <v>18.72</v>
          </cell>
          <cell r="AC695">
            <v>1236506.29</v>
          </cell>
          <cell r="AE695">
            <v>3.29</v>
          </cell>
          <cell r="AF695">
            <v>2.16</v>
          </cell>
          <cell r="AG695">
            <v>3.01</v>
          </cell>
          <cell r="AH695">
            <v>551175.57999999996</v>
          </cell>
          <cell r="AJ695">
            <v>1.46</v>
          </cell>
          <cell r="AK695">
            <v>0.96</v>
          </cell>
          <cell r="AL695">
            <v>1</v>
          </cell>
          <cell r="AM695">
            <v>220899.94</v>
          </cell>
          <cell r="AO695">
            <v>109.36</v>
          </cell>
          <cell r="AP695">
            <v>24.58</v>
          </cell>
          <cell r="AQ695">
            <v>12</v>
          </cell>
          <cell r="AR695">
            <v>167142.32</v>
          </cell>
          <cell r="AT695">
            <v>1.46</v>
          </cell>
          <cell r="AU695">
            <v>1.73</v>
          </cell>
          <cell r="AV695">
            <v>2.4</v>
          </cell>
          <cell r="AW695">
            <v>400400.94</v>
          </cell>
          <cell r="AY695">
            <v>0.87</v>
          </cell>
          <cell r="AZ695">
            <v>0.56999999999999995</v>
          </cell>
          <cell r="BA695">
            <v>0.8</v>
          </cell>
          <cell r="BB695">
            <v>130441.92</v>
          </cell>
          <cell r="BD695">
            <v>2.92</v>
          </cell>
          <cell r="BE695">
            <v>1.92</v>
          </cell>
          <cell r="BF695">
            <v>3.01</v>
          </cell>
          <cell r="BG695">
            <v>201156.25</v>
          </cell>
          <cell r="BI695">
            <v>1.46</v>
          </cell>
          <cell r="BJ695">
            <v>0.96</v>
          </cell>
          <cell r="BK695">
            <v>1</v>
          </cell>
          <cell r="BL695">
            <v>235754.28</v>
          </cell>
          <cell r="BN695">
            <v>2.19</v>
          </cell>
          <cell r="BO695">
            <v>1.44</v>
          </cell>
          <cell r="BP695">
            <v>2</v>
          </cell>
          <cell r="BQ695">
            <v>144268.75</v>
          </cell>
          <cell r="BS695">
            <v>1.46</v>
          </cell>
          <cell r="BT695">
            <v>0.96</v>
          </cell>
          <cell r="BU695">
            <v>1</v>
          </cell>
          <cell r="BV695">
            <v>364828.5</v>
          </cell>
          <cell r="BX695">
            <v>1.46</v>
          </cell>
          <cell r="BY695">
            <v>0.96</v>
          </cell>
          <cell r="BZ695">
            <v>1</v>
          </cell>
          <cell r="CA695">
            <v>316055.88</v>
          </cell>
          <cell r="CC695">
            <v>2.92</v>
          </cell>
          <cell r="CD695">
            <v>1.92</v>
          </cell>
          <cell r="CE695">
            <v>3.01</v>
          </cell>
          <cell r="CF695">
            <v>241387.5</v>
          </cell>
          <cell r="CH695">
            <v>9181437.1900000032</v>
          </cell>
          <cell r="CJ695">
            <v>9014294.8700000029</v>
          </cell>
        </row>
        <row r="696">
          <cell r="A696" t="str">
            <v>4707122602600</v>
          </cell>
          <cell r="B696" t="str">
            <v>BYRON COMM UNIT SCHOOL DIST 226</v>
          </cell>
          <cell r="C696" t="str">
            <v>OGLE</v>
          </cell>
          <cell r="D696" t="str">
            <v>Unit</v>
          </cell>
          <cell r="E696">
            <v>1506</v>
          </cell>
          <cell r="G696">
            <v>459.5</v>
          </cell>
          <cell r="H696">
            <v>555.5</v>
          </cell>
          <cell r="I696">
            <v>1037.5</v>
          </cell>
          <cell r="K696">
            <v>695.5</v>
          </cell>
          <cell r="L696">
            <v>686.5</v>
          </cell>
          <cell r="M696">
            <v>328.5</v>
          </cell>
          <cell r="N696">
            <v>482</v>
          </cell>
          <cell r="P696">
            <v>87.173012692050776</v>
          </cell>
          <cell r="Q696">
            <v>372.32698730794925</v>
          </cell>
          <cell r="R696">
            <v>105.38543754175018</v>
          </cell>
          <cell r="S696">
            <v>450.11456245824979</v>
          </cell>
          <cell r="T696">
            <v>91.441549766199074</v>
          </cell>
          <cell r="U696">
            <v>390.55845023380095</v>
          </cell>
          <cell r="W696">
            <v>24.42</v>
          </cell>
          <cell r="X696">
            <v>23.27</v>
          </cell>
          <cell r="Y696">
            <v>20.190000000000001</v>
          </cell>
          <cell r="Z696">
            <v>4387434</v>
          </cell>
          <cell r="AB696">
            <v>16.260000000000002</v>
          </cell>
          <cell r="AC696">
            <v>1068148.47</v>
          </cell>
          <cell r="AE696">
            <v>3.47</v>
          </cell>
          <cell r="AF696">
            <v>1.64</v>
          </cell>
          <cell r="AG696">
            <v>2.41</v>
          </cell>
          <cell r="AH696">
            <v>487587.4</v>
          </cell>
          <cell r="AJ696">
            <v>1.54</v>
          </cell>
          <cell r="AK696">
            <v>0.73</v>
          </cell>
          <cell r="AL696">
            <v>0.8</v>
          </cell>
          <cell r="AM696">
            <v>197430.29</v>
          </cell>
          <cell r="AO696">
            <v>96.720000000000013</v>
          </cell>
          <cell r="AP696">
            <v>17.8</v>
          </cell>
          <cell r="AQ696">
            <v>10.68</v>
          </cell>
          <cell r="AR696">
            <v>143108.17000000001</v>
          </cell>
          <cell r="AT696">
            <v>1.54</v>
          </cell>
          <cell r="AU696">
            <v>1.31</v>
          </cell>
          <cell r="AV696">
            <v>1.92</v>
          </cell>
          <cell r="AW696">
            <v>340366.02</v>
          </cell>
          <cell r="AY696">
            <v>0.92</v>
          </cell>
          <cell r="AZ696">
            <v>0.43</v>
          </cell>
          <cell r="BA696">
            <v>0.64</v>
          </cell>
          <cell r="BB696">
            <v>115883.67</v>
          </cell>
          <cell r="BD696">
            <v>3.09</v>
          </cell>
          <cell r="BE696">
            <v>1.46</v>
          </cell>
          <cell r="BF696">
            <v>2.41</v>
          </cell>
          <cell r="BG696">
            <v>178350</v>
          </cell>
          <cell r="BI696">
            <v>1.54</v>
          </cell>
          <cell r="BJ696">
            <v>0.73</v>
          </cell>
          <cell r="BK696">
            <v>0.8</v>
          </cell>
          <cell r="BL696">
            <v>211627.38</v>
          </cell>
          <cell r="BN696">
            <v>2.31</v>
          </cell>
          <cell r="BO696">
            <v>1.0900000000000001</v>
          </cell>
          <cell r="BP696">
            <v>1.6</v>
          </cell>
          <cell r="BQ696">
            <v>128125</v>
          </cell>
          <cell r="BS696">
            <v>1.54</v>
          </cell>
          <cell r="BT696">
            <v>0.73</v>
          </cell>
          <cell r="BU696">
            <v>0.8</v>
          </cell>
          <cell r="BV696">
            <v>327492.25</v>
          </cell>
          <cell r="BX696">
            <v>1.54</v>
          </cell>
          <cell r="BY696">
            <v>0.73</v>
          </cell>
          <cell r="BZ696">
            <v>0.8</v>
          </cell>
          <cell r="CA696">
            <v>283710.98</v>
          </cell>
          <cell r="CC696">
            <v>3.09</v>
          </cell>
          <cell r="CD696">
            <v>1.46</v>
          </cell>
          <cell r="CE696">
            <v>2.41</v>
          </cell>
          <cell r="CF696">
            <v>214020</v>
          </cell>
          <cell r="CH696">
            <v>8083283.629999999</v>
          </cell>
          <cell r="CJ696">
            <v>7940175.459999999</v>
          </cell>
        </row>
        <row r="697">
          <cell r="A697" t="str">
            <v>4707123100400</v>
          </cell>
          <cell r="B697" t="str">
            <v>ROCHELLE COMM CONS DIST 231</v>
          </cell>
          <cell r="C697" t="str">
            <v>OGLE</v>
          </cell>
          <cell r="D697" t="str">
            <v>Elementary</v>
          </cell>
          <cell r="E697">
            <v>1530.63</v>
          </cell>
          <cell r="G697">
            <v>651.49</v>
          </cell>
          <cell r="H697">
            <v>858.31000000000006</v>
          </cell>
          <cell r="I697">
            <v>858.31000000000006</v>
          </cell>
          <cell r="K697">
            <v>1017.31</v>
          </cell>
          <cell r="L697">
            <v>996.48</v>
          </cell>
          <cell r="M697">
            <v>513.32000000000005</v>
          </cell>
          <cell r="N697">
            <v>0</v>
          </cell>
          <cell r="P697">
            <v>359.58813200423896</v>
          </cell>
          <cell r="Q697">
            <v>291.90186799576105</v>
          </cell>
          <cell r="R697">
            <v>473.74186799576103</v>
          </cell>
          <cell r="S697">
            <v>384.56813200423903</v>
          </cell>
          <cell r="T697">
            <v>0</v>
          </cell>
          <cell r="U697">
            <v>0</v>
          </cell>
          <cell r="W697">
            <v>38.56</v>
          </cell>
          <cell r="X697">
            <v>39.06</v>
          </cell>
          <cell r="Y697">
            <v>0</v>
          </cell>
          <cell r="Z697">
            <v>4812983.34</v>
          </cell>
          <cell r="AB697">
            <v>15.52</v>
          </cell>
          <cell r="AC697">
            <v>962596.66</v>
          </cell>
          <cell r="AE697">
            <v>5.08</v>
          </cell>
          <cell r="AF697">
            <v>2.56</v>
          </cell>
          <cell r="AG697">
            <v>0</v>
          </cell>
          <cell r="AH697">
            <v>473733.48</v>
          </cell>
          <cell r="AJ697">
            <v>2.2599999999999998</v>
          </cell>
          <cell r="AK697">
            <v>1.1399999999999999</v>
          </cell>
          <cell r="AL697">
            <v>0</v>
          </cell>
          <cell r="AM697">
            <v>210823.8</v>
          </cell>
          <cell r="AO697">
            <v>106.21000000000001</v>
          </cell>
          <cell r="AP697">
            <v>41.71</v>
          </cell>
          <cell r="AQ697">
            <v>10.85</v>
          </cell>
          <cell r="AR697">
            <v>183444.2</v>
          </cell>
          <cell r="AT697">
            <v>2.2599999999999998</v>
          </cell>
          <cell r="AU697">
            <v>2.0499999999999998</v>
          </cell>
          <cell r="AV697">
            <v>0</v>
          </cell>
          <cell r="AW697">
            <v>289916.46000000002</v>
          </cell>
          <cell r="AY697">
            <v>1.35</v>
          </cell>
          <cell r="AZ697">
            <v>0.68</v>
          </cell>
          <cell r="BA697">
            <v>0</v>
          </cell>
          <cell r="BB697">
            <v>118212.99</v>
          </cell>
          <cell r="BD697">
            <v>4.5199999999999996</v>
          </cell>
          <cell r="BE697">
            <v>2.2799999999999998</v>
          </cell>
          <cell r="BF697">
            <v>0</v>
          </cell>
          <cell r="BG697">
            <v>174250</v>
          </cell>
          <cell r="BI697">
            <v>2.2599999999999998</v>
          </cell>
          <cell r="BJ697">
            <v>1.1399999999999999</v>
          </cell>
          <cell r="BK697">
            <v>0</v>
          </cell>
          <cell r="BL697">
            <v>234375.6</v>
          </cell>
          <cell r="BN697">
            <v>3.39</v>
          </cell>
          <cell r="BO697">
            <v>1.71</v>
          </cell>
          <cell r="BP697">
            <v>0</v>
          </cell>
          <cell r="BQ697">
            <v>130687.5</v>
          </cell>
          <cell r="BS697">
            <v>2.2599999999999998</v>
          </cell>
          <cell r="BT697">
            <v>1.1399999999999999</v>
          </cell>
          <cell r="BU697">
            <v>0</v>
          </cell>
          <cell r="BV697">
            <v>362695</v>
          </cell>
          <cell r="BX697">
            <v>2.2599999999999998</v>
          </cell>
          <cell r="BY697">
            <v>1.1399999999999999</v>
          </cell>
          <cell r="BZ697">
            <v>0</v>
          </cell>
          <cell r="CA697">
            <v>314207.59999999998</v>
          </cell>
          <cell r="CC697">
            <v>4.5199999999999996</v>
          </cell>
          <cell r="CD697">
            <v>2.2799999999999998</v>
          </cell>
          <cell r="CE697">
            <v>0</v>
          </cell>
          <cell r="CF697">
            <v>209100</v>
          </cell>
          <cell r="CH697">
            <v>8477026.629999999</v>
          </cell>
          <cell r="CJ697">
            <v>8293582.4299999988</v>
          </cell>
        </row>
        <row r="698">
          <cell r="A698" t="str">
            <v>4707126900400</v>
          </cell>
          <cell r="B698" t="str">
            <v>ESWOOD C C DISTRICT 269</v>
          </cell>
          <cell r="C698" t="str">
            <v>OGLE</v>
          </cell>
          <cell r="D698" t="str">
            <v>Elementary</v>
          </cell>
          <cell r="E698">
            <v>85.13</v>
          </cell>
          <cell r="G698">
            <v>30.32</v>
          </cell>
          <cell r="H698">
            <v>53.65</v>
          </cell>
          <cell r="I698">
            <v>53.65</v>
          </cell>
          <cell r="K698">
            <v>47.81</v>
          </cell>
          <cell r="L698">
            <v>46.65</v>
          </cell>
          <cell r="M698">
            <v>37.32</v>
          </cell>
          <cell r="N698">
            <v>0</v>
          </cell>
          <cell r="P698">
            <v>12.9989281886388</v>
          </cell>
          <cell r="Q698">
            <v>17.3210718113612</v>
          </cell>
          <cell r="R698">
            <v>23.0010718113612</v>
          </cell>
          <cell r="S698">
            <v>30.648928188638799</v>
          </cell>
          <cell r="T698">
            <v>0</v>
          </cell>
          <cell r="U698">
            <v>0</v>
          </cell>
          <cell r="W698">
            <v>1.73</v>
          </cell>
          <cell r="X698">
            <v>2.37</v>
          </cell>
          <cell r="Y698">
            <v>0</v>
          </cell>
          <cell r="Z698">
            <v>254228.7</v>
          </cell>
          <cell r="AB698">
            <v>0.82</v>
          </cell>
          <cell r="AC698">
            <v>50845.74</v>
          </cell>
          <cell r="AE698">
            <v>0.23</v>
          </cell>
          <cell r="AF698">
            <v>0.18</v>
          </cell>
          <cell r="AG698">
            <v>0</v>
          </cell>
          <cell r="AH698">
            <v>25422.87</v>
          </cell>
          <cell r="AJ698">
            <v>0.1</v>
          </cell>
          <cell r="AK698">
            <v>0.08</v>
          </cell>
          <cell r="AL698">
            <v>0</v>
          </cell>
          <cell r="AM698">
            <v>11161.26</v>
          </cell>
          <cell r="AO698">
            <v>5.6099999999999994</v>
          </cell>
          <cell r="AP698">
            <v>1.48</v>
          </cell>
          <cell r="AQ698">
            <v>0.6</v>
          </cell>
          <cell r="AR698">
            <v>8830.77</v>
          </cell>
          <cell r="AT698">
            <v>0.1</v>
          </cell>
          <cell r="AU698">
            <v>0.14000000000000001</v>
          </cell>
          <cell r="AV698">
            <v>0</v>
          </cell>
          <cell r="AW698">
            <v>16143.84</v>
          </cell>
          <cell r="AY698">
            <v>0.06</v>
          </cell>
          <cell r="AZ698">
            <v>0.04</v>
          </cell>
          <cell r="BA698">
            <v>0</v>
          </cell>
          <cell r="BB698">
            <v>5823.3</v>
          </cell>
          <cell r="BD698">
            <v>0.21</v>
          </cell>
          <cell r="BE698">
            <v>0.16</v>
          </cell>
          <cell r="BF698">
            <v>0</v>
          </cell>
          <cell r="BG698">
            <v>9481.25</v>
          </cell>
          <cell r="BI698">
            <v>0.1</v>
          </cell>
          <cell r="BJ698">
            <v>0.08</v>
          </cell>
          <cell r="BK698">
            <v>0</v>
          </cell>
          <cell r="BL698">
            <v>12408.12</v>
          </cell>
          <cell r="BN698">
            <v>0.15</v>
          </cell>
          <cell r="BO698">
            <v>0.12</v>
          </cell>
          <cell r="BP698">
            <v>0</v>
          </cell>
          <cell r="BQ698">
            <v>6918.75</v>
          </cell>
          <cell r="BS698">
            <v>0.1</v>
          </cell>
          <cell r="BT698">
            <v>0.08</v>
          </cell>
          <cell r="BU698">
            <v>0</v>
          </cell>
          <cell r="BV698">
            <v>19201.5</v>
          </cell>
          <cell r="BX698">
            <v>0.1</v>
          </cell>
          <cell r="BY698">
            <v>0.08</v>
          </cell>
          <cell r="BZ698">
            <v>0</v>
          </cell>
          <cell r="CA698">
            <v>16634.52</v>
          </cell>
          <cell r="CC698">
            <v>0.21</v>
          </cell>
          <cell r="CD698">
            <v>0.16</v>
          </cell>
          <cell r="CE698">
            <v>0</v>
          </cell>
          <cell r="CF698">
            <v>11377.5</v>
          </cell>
          <cell r="CH698">
            <v>448478.12000000005</v>
          </cell>
          <cell r="CJ698">
            <v>439647.35000000003</v>
          </cell>
        </row>
        <row r="699">
          <cell r="A699" t="str">
            <v>4709800102600</v>
          </cell>
          <cell r="B699" t="str">
            <v>ERIE COMM UNIT SCH DIST 1</v>
          </cell>
          <cell r="C699" t="str">
            <v>WHITESIDE</v>
          </cell>
          <cell r="D699" t="str">
            <v>Unit</v>
          </cell>
          <cell r="E699">
            <v>606.54999999999995</v>
          </cell>
          <cell r="G699">
            <v>167.66</v>
          </cell>
          <cell r="H699">
            <v>230.81</v>
          </cell>
          <cell r="I699">
            <v>435.64</v>
          </cell>
          <cell r="K699">
            <v>255.23</v>
          </cell>
          <cell r="L699">
            <v>251.98</v>
          </cell>
          <cell r="M699">
            <v>146.49</v>
          </cell>
          <cell r="N699">
            <v>204.82999999999998</v>
          </cell>
          <cell r="P699">
            <v>43.25866998176695</v>
          </cell>
          <cell r="Q699">
            <v>124.40133001823304</v>
          </cell>
          <cell r="R699">
            <v>59.552270180672963</v>
          </cell>
          <cell r="S699">
            <v>171.25772981932704</v>
          </cell>
          <cell r="T699">
            <v>52.849059837560084</v>
          </cell>
          <cell r="U699">
            <v>151.98094016243991</v>
          </cell>
          <cell r="W699">
            <v>9.1</v>
          </cell>
          <cell r="X699">
            <v>9.82</v>
          </cell>
          <cell r="Y699">
            <v>8.7200000000000006</v>
          </cell>
          <cell r="Z699">
            <v>1790923.4</v>
          </cell>
          <cell r="AB699">
            <v>6.69</v>
          </cell>
          <cell r="AC699">
            <v>440530.88</v>
          </cell>
          <cell r="AE699">
            <v>1.27</v>
          </cell>
          <cell r="AF699">
            <v>0.73</v>
          </cell>
          <cell r="AG699">
            <v>1.02</v>
          </cell>
          <cell r="AH699">
            <v>196273.86</v>
          </cell>
          <cell r="AJ699">
            <v>0.56000000000000005</v>
          </cell>
          <cell r="AK699">
            <v>0.32</v>
          </cell>
          <cell r="AL699">
            <v>0.34</v>
          </cell>
          <cell r="AM699">
            <v>78652.78</v>
          </cell>
          <cell r="AO699">
            <v>39.370000000000012</v>
          </cell>
          <cell r="AP699">
            <v>8.120000000000001</v>
          </cell>
          <cell r="AQ699">
            <v>4.3</v>
          </cell>
          <cell r="AR699">
            <v>59283.81</v>
          </cell>
          <cell r="AT699">
            <v>0.56000000000000005</v>
          </cell>
          <cell r="AU699">
            <v>0.57999999999999996</v>
          </cell>
          <cell r="AV699">
            <v>0.81</v>
          </cell>
          <cell r="AW699">
            <v>139398.29999999999</v>
          </cell>
          <cell r="AY699">
            <v>0.34</v>
          </cell>
          <cell r="AZ699">
            <v>0.19</v>
          </cell>
          <cell r="BA699">
            <v>0.27</v>
          </cell>
          <cell r="BB699">
            <v>46586.400000000001</v>
          </cell>
          <cell r="BD699">
            <v>1.1299999999999999</v>
          </cell>
          <cell r="BE699">
            <v>0.65</v>
          </cell>
          <cell r="BF699">
            <v>1.02</v>
          </cell>
          <cell r="BG699">
            <v>71750</v>
          </cell>
          <cell r="BI699">
            <v>0.56000000000000005</v>
          </cell>
          <cell r="BJ699">
            <v>0.32</v>
          </cell>
          <cell r="BK699">
            <v>0.34</v>
          </cell>
          <cell r="BL699">
            <v>84099.48</v>
          </cell>
          <cell r="BN699">
            <v>0.85</v>
          </cell>
          <cell r="BO699">
            <v>0.48</v>
          </cell>
          <cell r="BP699">
            <v>0.68</v>
          </cell>
          <cell r="BQ699">
            <v>51506.25</v>
          </cell>
          <cell r="BS699">
            <v>0.56000000000000005</v>
          </cell>
          <cell r="BT699">
            <v>0.32</v>
          </cell>
          <cell r="BU699">
            <v>0.34</v>
          </cell>
          <cell r="BV699">
            <v>130143.5</v>
          </cell>
          <cell r="BX699">
            <v>0.56000000000000005</v>
          </cell>
          <cell r="BY699">
            <v>0.32</v>
          </cell>
          <cell r="BZ699">
            <v>0.34</v>
          </cell>
          <cell r="CA699">
            <v>112745.08</v>
          </cell>
          <cell r="CC699">
            <v>1.1299999999999999</v>
          </cell>
          <cell r="CD699">
            <v>0.65</v>
          </cell>
          <cell r="CE699">
            <v>1.02</v>
          </cell>
          <cell r="CF699">
            <v>86100</v>
          </cell>
          <cell r="CH699">
            <v>3287993.7399999993</v>
          </cell>
          <cell r="CJ699">
            <v>3228709.9299999992</v>
          </cell>
        </row>
        <row r="700">
          <cell r="A700" t="str">
            <v>4709800202600</v>
          </cell>
          <cell r="B700" t="str">
            <v>RIVER BEND COMM UNIT DIST 2</v>
          </cell>
          <cell r="C700" t="str">
            <v>WHITESIDE</v>
          </cell>
          <cell r="D700" t="str">
            <v>Unit</v>
          </cell>
          <cell r="E700">
            <v>922.21</v>
          </cell>
          <cell r="G700">
            <v>263.83</v>
          </cell>
          <cell r="H700">
            <v>348.15</v>
          </cell>
          <cell r="I700">
            <v>652.96999999999991</v>
          </cell>
          <cell r="K700">
            <v>404.72999999999996</v>
          </cell>
          <cell r="L700">
            <v>399.32</v>
          </cell>
          <cell r="M700">
            <v>212.66</v>
          </cell>
          <cell r="N700">
            <v>304.82</v>
          </cell>
          <cell r="P700">
            <v>78.561943717277487</v>
          </cell>
          <cell r="Q700">
            <v>185.26805628272251</v>
          </cell>
          <cell r="R700">
            <v>103.67032068062827</v>
          </cell>
          <cell r="S700">
            <v>244.47967931937171</v>
          </cell>
          <cell r="T700">
            <v>90.767735602094248</v>
          </cell>
          <cell r="U700">
            <v>214.05226439790573</v>
          </cell>
          <cell r="W700">
            <v>14.5</v>
          </cell>
          <cell r="X700">
            <v>14.96</v>
          </cell>
          <cell r="Y700">
            <v>13.1</v>
          </cell>
          <cell r="Z700">
            <v>2754769.52</v>
          </cell>
          <cell r="AB700">
            <v>10.25</v>
          </cell>
          <cell r="AC700">
            <v>674662.07</v>
          </cell>
          <cell r="AE700">
            <v>2.02</v>
          </cell>
          <cell r="AF700">
            <v>1.06</v>
          </cell>
          <cell r="AG700">
            <v>1.52</v>
          </cell>
          <cell r="AH700">
            <v>298662.92</v>
          </cell>
          <cell r="AJ700">
            <v>0.89</v>
          </cell>
          <cell r="AK700">
            <v>0.47</v>
          </cell>
          <cell r="AL700">
            <v>0.5</v>
          </cell>
          <cell r="AM700">
            <v>119751.02</v>
          </cell>
          <cell r="AO700">
            <v>60.480000000000011</v>
          </cell>
          <cell r="AP700">
            <v>13.260000000000002</v>
          </cell>
          <cell r="AQ700">
            <v>6.54</v>
          </cell>
          <cell r="AR700">
            <v>91987.69</v>
          </cell>
          <cell r="AT700">
            <v>0.89</v>
          </cell>
          <cell r="AU700">
            <v>0.85</v>
          </cell>
          <cell r="AV700">
            <v>1.21</v>
          </cell>
          <cell r="AW700">
            <v>210728.3</v>
          </cell>
          <cell r="AY700">
            <v>0.53</v>
          </cell>
          <cell r="AZ700">
            <v>0.28000000000000003</v>
          </cell>
          <cell r="BA700">
            <v>0.4</v>
          </cell>
          <cell r="BB700">
            <v>70461.929999999993</v>
          </cell>
          <cell r="BD700">
            <v>1.79</v>
          </cell>
          <cell r="BE700">
            <v>0.94</v>
          </cell>
          <cell r="BF700">
            <v>1.52</v>
          </cell>
          <cell r="BG700">
            <v>108906.25</v>
          </cell>
          <cell r="BI700">
            <v>0.89</v>
          </cell>
          <cell r="BJ700">
            <v>0.47</v>
          </cell>
          <cell r="BK700">
            <v>0.5</v>
          </cell>
          <cell r="BL700">
            <v>128217.24</v>
          </cell>
          <cell r="BN700">
            <v>1.34</v>
          </cell>
          <cell r="BO700">
            <v>0.7</v>
          </cell>
          <cell r="BP700">
            <v>1.01</v>
          </cell>
          <cell r="BQ700">
            <v>78156.25</v>
          </cell>
          <cell r="BS700">
            <v>0.89</v>
          </cell>
          <cell r="BT700">
            <v>0.47</v>
          </cell>
          <cell r="BU700">
            <v>0.5</v>
          </cell>
          <cell r="BV700">
            <v>198415.5</v>
          </cell>
          <cell r="BX700">
            <v>0.89</v>
          </cell>
          <cell r="BY700">
            <v>0.47</v>
          </cell>
          <cell r="BZ700">
            <v>0.5</v>
          </cell>
          <cell r="CA700">
            <v>171890.04</v>
          </cell>
          <cell r="CC700">
            <v>1.79</v>
          </cell>
          <cell r="CD700">
            <v>0.94</v>
          </cell>
          <cell r="CE700">
            <v>1.52</v>
          </cell>
          <cell r="CF700">
            <v>130687.5</v>
          </cell>
          <cell r="CH700">
            <v>5037296.2299999995</v>
          </cell>
          <cell r="CJ700">
            <v>4945308.5399999991</v>
          </cell>
        </row>
        <row r="701">
          <cell r="A701" t="str">
            <v>4709800302600</v>
          </cell>
          <cell r="B701" t="str">
            <v>PROPHETSTOWN-LYNDON-TAMPICO CUSD3</v>
          </cell>
          <cell r="C701" t="str">
            <v>WHITESIDE</v>
          </cell>
          <cell r="D701" t="str">
            <v>Unit</v>
          </cell>
          <cell r="E701">
            <v>794.3</v>
          </cell>
          <cell r="G701">
            <v>235.49</v>
          </cell>
          <cell r="H701">
            <v>279.97999999999996</v>
          </cell>
          <cell r="I701">
            <v>548.80999999999995</v>
          </cell>
          <cell r="K701">
            <v>361.65</v>
          </cell>
          <cell r="L701">
            <v>351.65</v>
          </cell>
          <cell r="M701">
            <v>163.82</v>
          </cell>
          <cell r="N701">
            <v>268.83</v>
          </cell>
          <cell r="P701">
            <v>105.99001657529007</v>
          </cell>
          <cell r="Q701">
            <v>129.49998342470994</v>
          </cell>
          <cell r="R701">
            <v>126.01420374856559</v>
          </cell>
          <cell r="S701">
            <v>153.96579625143437</v>
          </cell>
          <cell r="T701">
            <v>120.99577967614432</v>
          </cell>
          <cell r="U701">
            <v>147.83422032385567</v>
          </cell>
          <cell r="W701">
            <v>13.54</v>
          </cell>
          <cell r="X701">
            <v>12.45</v>
          </cell>
          <cell r="Y701">
            <v>11.96</v>
          </cell>
          <cell r="Z701">
            <v>2458844.21</v>
          </cell>
          <cell r="AB701">
            <v>9.18</v>
          </cell>
          <cell r="AC701">
            <v>604711.56000000006</v>
          </cell>
          <cell r="AE701">
            <v>1.8</v>
          </cell>
          <cell r="AF701">
            <v>0.81</v>
          </cell>
          <cell r="AG701">
            <v>1.34</v>
          </cell>
          <cell r="AH701">
            <v>256767.89</v>
          </cell>
          <cell r="AJ701">
            <v>0.8</v>
          </cell>
          <cell r="AK701">
            <v>0.36</v>
          </cell>
          <cell r="AL701">
            <v>0.44</v>
          </cell>
          <cell r="AM701">
            <v>103099.04</v>
          </cell>
          <cell r="AO701">
            <v>53.72</v>
          </cell>
          <cell r="AP701">
            <v>14.329999999999998</v>
          </cell>
          <cell r="AQ701">
            <v>5.63</v>
          </cell>
          <cell r="AR701">
            <v>84696.7</v>
          </cell>
          <cell r="AT701">
            <v>0.8</v>
          </cell>
          <cell r="AU701">
            <v>0.65</v>
          </cell>
          <cell r="AV701">
            <v>1.07</v>
          </cell>
          <cell r="AW701">
            <v>180381.52</v>
          </cell>
          <cell r="AY701">
            <v>0.48</v>
          </cell>
          <cell r="AZ701">
            <v>0.21</v>
          </cell>
          <cell r="BA701">
            <v>0.35</v>
          </cell>
          <cell r="BB701">
            <v>60562.32</v>
          </cell>
          <cell r="BD701">
            <v>1.6</v>
          </cell>
          <cell r="BE701">
            <v>0.72</v>
          </cell>
          <cell r="BF701">
            <v>1.34</v>
          </cell>
          <cell r="BG701">
            <v>93787.5</v>
          </cell>
          <cell r="BI701">
            <v>0.8</v>
          </cell>
          <cell r="BJ701">
            <v>0.36</v>
          </cell>
          <cell r="BK701">
            <v>0.44</v>
          </cell>
          <cell r="BL701">
            <v>110294.39999999999</v>
          </cell>
          <cell r="BN701">
            <v>1.2</v>
          </cell>
          <cell r="BO701">
            <v>0.54</v>
          </cell>
          <cell r="BP701">
            <v>0.89</v>
          </cell>
          <cell r="BQ701">
            <v>67393.75</v>
          </cell>
          <cell r="BS701">
            <v>0.8</v>
          </cell>
          <cell r="BT701">
            <v>0.36</v>
          </cell>
          <cell r="BU701">
            <v>0.44</v>
          </cell>
          <cell r="BV701">
            <v>170680</v>
          </cell>
          <cell r="BX701">
            <v>0.8</v>
          </cell>
          <cell r="BY701">
            <v>0.36</v>
          </cell>
          <cell r="BZ701">
            <v>0.44</v>
          </cell>
          <cell r="CA701">
            <v>147862.39999999999</v>
          </cell>
          <cell r="CC701">
            <v>1.6</v>
          </cell>
          <cell r="CD701">
            <v>0.72</v>
          </cell>
          <cell r="CE701">
            <v>1.34</v>
          </cell>
          <cell r="CF701">
            <v>112545</v>
          </cell>
          <cell r="CH701">
            <v>4451626.29</v>
          </cell>
          <cell r="CJ701">
            <v>4366929.59</v>
          </cell>
        </row>
        <row r="702">
          <cell r="A702" t="str">
            <v>4709800502600</v>
          </cell>
          <cell r="B702" t="str">
            <v>STERLING C U DIST 5</v>
          </cell>
          <cell r="C702" t="str">
            <v>WHITESIDE</v>
          </cell>
          <cell r="D702" t="str">
            <v>Unit</v>
          </cell>
          <cell r="E702">
            <v>3297.5</v>
          </cell>
          <cell r="G702">
            <v>918.5</v>
          </cell>
          <cell r="H702">
            <v>1288.5</v>
          </cell>
          <cell r="I702">
            <v>2355</v>
          </cell>
          <cell r="K702">
            <v>1452</v>
          </cell>
          <cell r="L702">
            <v>1428</v>
          </cell>
          <cell r="M702">
            <v>779</v>
          </cell>
          <cell r="N702">
            <v>1066.5</v>
          </cell>
          <cell r="P702">
            <v>503.93340461279979</v>
          </cell>
          <cell r="Q702">
            <v>414.56659538720021</v>
          </cell>
          <cell r="R702">
            <v>706.9332518710861</v>
          </cell>
          <cell r="S702">
            <v>581.5667481289139</v>
          </cell>
          <cell r="T702">
            <v>585.13334351611434</v>
          </cell>
          <cell r="U702">
            <v>481.36665648388566</v>
          </cell>
          <cell r="W702">
            <v>54.32</v>
          </cell>
          <cell r="X702">
            <v>58.6</v>
          </cell>
          <cell r="Y702">
            <v>48.51</v>
          </cell>
          <cell r="Z702">
            <v>10438424.369999999</v>
          </cell>
          <cell r="AB702">
            <v>38.75</v>
          </cell>
          <cell r="AC702">
            <v>2545782.84</v>
          </cell>
          <cell r="AE702">
            <v>7.26</v>
          </cell>
          <cell r="AF702">
            <v>3.89</v>
          </cell>
          <cell r="AG702">
            <v>5.33</v>
          </cell>
          <cell r="AH702">
            <v>1068971.24</v>
          </cell>
          <cell r="AJ702">
            <v>3.22</v>
          </cell>
          <cell r="AK702">
            <v>1.73</v>
          </cell>
          <cell r="AL702">
            <v>1.77</v>
          </cell>
          <cell r="AM702">
            <v>432326.76</v>
          </cell>
          <cell r="AO702">
            <v>227.76</v>
          </cell>
          <cell r="AP702">
            <v>73.069999999999993</v>
          </cell>
          <cell r="AQ702">
            <v>23.38</v>
          </cell>
          <cell r="AR702">
            <v>373702.26</v>
          </cell>
          <cell r="AT702">
            <v>3.22</v>
          </cell>
          <cell r="AU702">
            <v>3.11</v>
          </cell>
          <cell r="AV702">
            <v>4.26</v>
          </cell>
          <cell r="AW702">
            <v>755628.54</v>
          </cell>
          <cell r="AY702">
            <v>1.93</v>
          </cell>
          <cell r="AZ702">
            <v>1.03</v>
          </cell>
          <cell r="BA702">
            <v>1.42</v>
          </cell>
          <cell r="BB702">
            <v>255060.54</v>
          </cell>
          <cell r="BD702">
            <v>6.45</v>
          </cell>
          <cell r="BE702">
            <v>3.46</v>
          </cell>
          <cell r="BF702">
            <v>5.33</v>
          </cell>
          <cell r="BG702">
            <v>390525</v>
          </cell>
          <cell r="BI702">
            <v>3.22</v>
          </cell>
          <cell r="BJ702">
            <v>1.73</v>
          </cell>
          <cell r="BK702">
            <v>1.77</v>
          </cell>
          <cell r="BL702">
            <v>463236.48</v>
          </cell>
          <cell r="BN702">
            <v>4.84</v>
          </cell>
          <cell r="BO702">
            <v>2.59</v>
          </cell>
          <cell r="BP702">
            <v>3.55</v>
          </cell>
          <cell r="BQ702">
            <v>281362.5</v>
          </cell>
          <cell r="BS702">
            <v>3.22</v>
          </cell>
          <cell r="BT702">
            <v>1.73</v>
          </cell>
          <cell r="BU702">
            <v>1.77</v>
          </cell>
          <cell r="BV702">
            <v>716856</v>
          </cell>
          <cell r="BX702">
            <v>3.22</v>
          </cell>
          <cell r="BY702">
            <v>1.73</v>
          </cell>
          <cell r="BZ702">
            <v>1.77</v>
          </cell>
          <cell r="CA702">
            <v>621022.07999999996</v>
          </cell>
          <cell r="CC702">
            <v>6.45</v>
          </cell>
          <cell r="CD702">
            <v>3.46</v>
          </cell>
          <cell r="CE702">
            <v>5.33</v>
          </cell>
          <cell r="CF702">
            <v>468630</v>
          </cell>
          <cell r="CH702">
            <v>18811528.609999996</v>
          </cell>
          <cell r="CJ702">
            <v>18437826.349999994</v>
          </cell>
        </row>
        <row r="703">
          <cell r="A703" t="str">
            <v>4709800602600</v>
          </cell>
          <cell r="B703" t="str">
            <v>MORRISON COMM UNIT SCH DIST 6</v>
          </cell>
          <cell r="C703" t="str">
            <v>WHITESIDE</v>
          </cell>
          <cell r="D703" t="str">
            <v>Unit</v>
          </cell>
          <cell r="E703">
            <v>995.71</v>
          </cell>
          <cell r="G703">
            <v>303.15999999999997</v>
          </cell>
          <cell r="H703">
            <v>410.80999999999995</v>
          </cell>
          <cell r="I703">
            <v>686.8</v>
          </cell>
          <cell r="K703">
            <v>470.4</v>
          </cell>
          <cell r="L703">
            <v>464.65</v>
          </cell>
          <cell r="M703">
            <v>249.32</v>
          </cell>
          <cell r="N703">
            <v>275.99</v>
          </cell>
          <cell r="P703">
            <v>88.808032647783747</v>
          </cell>
          <cell r="Q703">
            <v>214.35196735221621</v>
          </cell>
          <cell r="R703">
            <v>120.34314517758293</v>
          </cell>
          <cell r="S703">
            <v>290.46685482241702</v>
          </cell>
          <cell r="T703">
            <v>80.848822174633327</v>
          </cell>
          <cell r="U703">
            <v>195.1411778253667</v>
          </cell>
          <cell r="W703">
            <v>16.63</v>
          </cell>
          <cell r="X703">
            <v>17.63</v>
          </cell>
          <cell r="Y703">
            <v>11.84</v>
          </cell>
          <cell r="Z703">
            <v>2963140.94</v>
          </cell>
          <cell r="AB703">
            <v>10.79</v>
          </cell>
          <cell r="AC703">
            <v>704437.71</v>
          </cell>
          <cell r="AE703">
            <v>2.35</v>
          </cell>
          <cell r="AF703">
            <v>1.24</v>
          </cell>
          <cell r="AG703">
            <v>1.37</v>
          </cell>
          <cell r="AH703">
            <v>319660.03999999998</v>
          </cell>
          <cell r="AJ703">
            <v>1.04</v>
          </cell>
          <cell r="AK703">
            <v>0.55000000000000004</v>
          </cell>
          <cell r="AL703">
            <v>0.45</v>
          </cell>
          <cell r="AM703">
            <v>130470.48</v>
          </cell>
          <cell r="AO703">
            <v>65.199999999999989</v>
          </cell>
          <cell r="AP703">
            <v>14.2</v>
          </cell>
          <cell r="AQ703">
            <v>7.06</v>
          </cell>
          <cell r="AR703">
            <v>99056.89</v>
          </cell>
          <cell r="AT703">
            <v>1.04</v>
          </cell>
          <cell r="AU703">
            <v>0.99</v>
          </cell>
          <cell r="AV703">
            <v>1.1000000000000001</v>
          </cell>
          <cell r="AW703">
            <v>221718.58</v>
          </cell>
          <cell r="AY703">
            <v>0.62</v>
          </cell>
          <cell r="AZ703">
            <v>0.33</v>
          </cell>
          <cell r="BA703">
            <v>0.36</v>
          </cell>
          <cell r="BB703">
            <v>76285.23</v>
          </cell>
          <cell r="BD703">
            <v>2.09</v>
          </cell>
          <cell r="BE703">
            <v>1.1000000000000001</v>
          </cell>
          <cell r="BF703">
            <v>1.37</v>
          </cell>
          <cell r="BG703">
            <v>116850</v>
          </cell>
          <cell r="BI703">
            <v>1.04</v>
          </cell>
          <cell r="BJ703">
            <v>0.55000000000000004</v>
          </cell>
          <cell r="BK703">
            <v>0.45</v>
          </cell>
          <cell r="BL703">
            <v>140625.35999999999</v>
          </cell>
          <cell r="BN703">
            <v>1.56</v>
          </cell>
          <cell r="BO703">
            <v>0.83</v>
          </cell>
          <cell r="BP703">
            <v>0.91</v>
          </cell>
          <cell r="BQ703">
            <v>84562.5</v>
          </cell>
          <cell r="BS703">
            <v>1.04</v>
          </cell>
          <cell r="BT703">
            <v>0.55000000000000004</v>
          </cell>
          <cell r="BU703">
            <v>0.45</v>
          </cell>
          <cell r="BV703">
            <v>217617</v>
          </cell>
          <cell r="BX703">
            <v>1.04</v>
          </cell>
          <cell r="BY703">
            <v>0.55000000000000004</v>
          </cell>
          <cell r="BZ703">
            <v>0.45</v>
          </cell>
          <cell r="CA703">
            <v>188524.56</v>
          </cell>
          <cell r="CC703">
            <v>2.09</v>
          </cell>
          <cell r="CD703">
            <v>1.1000000000000001</v>
          </cell>
          <cell r="CE703">
            <v>1.37</v>
          </cell>
          <cell r="CF703">
            <v>140220</v>
          </cell>
          <cell r="CH703">
            <v>5403169.29</v>
          </cell>
          <cell r="CJ703">
            <v>5304112.4000000004</v>
          </cell>
        </row>
        <row r="704">
          <cell r="A704" t="str">
            <v>4709801300200</v>
          </cell>
          <cell r="B704" t="str">
            <v>ROCK FALLS ELEMENTARY SCH DIST 13</v>
          </cell>
          <cell r="C704" t="str">
            <v>WHITESIDE</v>
          </cell>
          <cell r="D704" t="str">
            <v>Elementary</v>
          </cell>
          <cell r="E704">
            <v>964.96</v>
          </cell>
          <cell r="G704">
            <v>404.48</v>
          </cell>
          <cell r="H704">
            <v>545.48</v>
          </cell>
          <cell r="I704">
            <v>545.48</v>
          </cell>
          <cell r="K704">
            <v>633.97</v>
          </cell>
          <cell r="L704">
            <v>618.97</v>
          </cell>
          <cell r="M704">
            <v>330.99</v>
          </cell>
          <cell r="N704">
            <v>0</v>
          </cell>
          <cell r="P704">
            <v>296.0620219798729</v>
          </cell>
          <cell r="Q704">
            <v>108.41797802012712</v>
          </cell>
          <cell r="R704">
            <v>399.2679780201272</v>
          </cell>
          <cell r="S704">
            <v>146.21202197987282</v>
          </cell>
          <cell r="T704">
            <v>0</v>
          </cell>
          <cell r="U704">
            <v>0</v>
          </cell>
          <cell r="W704">
            <v>25.15</v>
          </cell>
          <cell r="X704">
            <v>25.81</v>
          </cell>
          <cell r="Y704">
            <v>0</v>
          </cell>
          <cell r="Z704">
            <v>3159876.72</v>
          </cell>
          <cell r="AB704">
            <v>10.19</v>
          </cell>
          <cell r="AC704">
            <v>631975.34</v>
          </cell>
          <cell r="AE704">
            <v>3.16</v>
          </cell>
          <cell r="AF704">
            <v>1.65</v>
          </cell>
          <cell r="AG704">
            <v>0</v>
          </cell>
          <cell r="AH704">
            <v>298253.67</v>
          </cell>
          <cell r="AJ704">
            <v>1.4</v>
          </cell>
          <cell r="AK704">
            <v>0.73</v>
          </cell>
          <cell r="AL704">
            <v>0</v>
          </cell>
          <cell r="AM704">
            <v>132074.91</v>
          </cell>
          <cell r="AO704">
            <v>69.37</v>
          </cell>
          <cell r="AP704">
            <v>26.060000000000002</v>
          </cell>
          <cell r="AQ704">
            <v>6.84</v>
          </cell>
          <cell r="AR704">
            <v>118272.21</v>
          </cell>
          <cell r="AT704">
            <v>1.4</v>
          </cell>
          <cell r="AU704">
            <v>1.32</v>
          </cell>
          <cell r="AV704">
            <v>0</v>
          </cell>
          <cell r="AW704">
            <v>182963.52</v>
          </cell>
          <cell r="AY704">
            <v>0.84</v>
          </cell>
          <cell r="AZ704">
            <v>0.44</v>
          </cell>
          <cell r="BA704">
            <v>0</v>
          </cell>
          <cell r="BB704">
            <v>74538.240000000005</v>
          </cell>
          <cell r="BD704">
            <v>2.81</v>
          </cell>
          <cell r="BE704">
            <v>1.47</v>
          </cell>
          <cell r="BF704">
            <v>0</v>
          </cell>
          <cell r="BG704">
            <v>109675</v>
          </cell>
          <cell r="BI704">
            <v>1.4</v>
          </cell>
          <cell r="BJ704">
            <v>0.73</v>
          </cell>
          <cell r="BK704">
            <v>0</v>
          </cell>
          <cell r="BL704">
            <v>146829.42000000001</v>
          </cell>
          <cell r="BN704">
            <v>2.11</v>
          </cell>
          <cell r="BO704">
            <v>1.1000000000000001</v>
          </cell>
          <cell r="BP704">
            <v>0</v>
          </cell>
          <cell r="BQ704">
            <v>82256.25</v>
          </cell>
          <cell r="BS704">
            <v>1.4</v>
          </cell>
          <cell r="BT704">
            <v>0.73</v>
          </cell>
          <cell r="BU704">
            <v>0</v>
          </cell>
          <cell r="BV704">
            <v>227217.75</v>
          </cell>
          <cell r="BX704">
            <v>1.4</v>
          </cell>
          <cell r="BY704">
            <v>0.73</v>
          </cell>
          <cell r="BZ704">
            <v>0</v>
          </cell>
          <cell r="CA704">
            <v>196841.82</v>
          </cell>
          <cell r="CC704">
            <v>2.81</v>
          </cell>
          <cell r="CD704">
            <v>1.47</v>
          </cell>
          <cell r="CE704">
            <v>0</v>
          </cell>
          <cell r="CF704">
            <v>131610</v>
          </cell>
          <cell r="CH704">
            <v>5492384.8499999996</v>
          </cell>
          <cell r="CJ704">
            <v>5374112.6399999997</v>
          </cell>
        </row>
        <row r="705">
          <cell r="A705" t="str">
            <v>4709802000200</v>
          </cell>
          <cell r="B705" t="str">
            <v>EAST COLOMA - NELSON CESD 20</v>
          </cell>
          <cell r="C705" t="str">
            <v>WHITESIDE</v>
          </cell>
          <cell r="D705" t="str">
            <v>Elementary</v>
          </cell>
          <cell r="E705">
            <v>275.47000000000003</v>
          </cell>
          <cell r="G705">
            <v>119.49</v>
          </cell>
          <cell r="H705">
            <v>153.14999999999998</v>
          </cell>
          <cell r="I705">
            <v>153.14999999999998</v>
          </cell>
          <cell r="K705">
            <v>179.98</v>
          </cell>
          <cell r="L705">
            <v>177.15</v>
          </cell>
          <cell r="M705">
            <v>95.49</v>
          </cell>
          <cell r="N705">
            <v>0</v>
          </cell>
          <cell r="P705">
            <v>55.222051056338032</v>
          </cell>
          <cell r="Q705">
            <v>64.267948943661963</v>
          </cell>
          <cell r="R705">
            <v>70.777948943661968</v>
          </cell>
          <cell r="S705">
            <v>82.372051056338009</v>
          </cell>
          <cell r="T705">
            <v>0</v>
          </cell>
          <cell r="U705">
            <v>0</v>
          </cell>
          <cell r="W705">
            <v>6.89</v>
          </cell>
          <cell r="X705">
            <v>6.83</v>
          </cell>
          <cell r="Y705">
            <v>0</v>
          </cell>
          <cell r="Z705">
            <v>850736.04</v>
          </cell>
          <cell r="AB705">
            <v>2.74</v>
          </cell>
          <cell r="AC705">
            <v>170147.20000000001</v>
          </cell>
          <cell r="AE705">
            <v>0.89</v>
          </cell>
          <cell r="AF705">
            <v>0.47</v>
          </cell>
          <cell r="AG705">
            <v>0</v>
          </cell>
          <cell r="AH705">
            <v>84329.52</v>
          </cell>
          <cell r="AJ705">
            <v>0.39</v>
          </cell>
          <cell r="AK705">
            <v>0.21</v>
          </cell>
          <cell r="AL705">
            <v>0</v>
          </cell>
          <cell r="AM705">
            <v>37204.199999999997</v>
          </cell>
          <cell r="AO705">
            <v>18.770000000000003</v>
          </cell>
          <cell r="AP705">
            <v>5.05</v>
          </cell>
          <cell r="AQ705">
            <v>1.95</v>
          </cell>
          <cell r="AR705">
            <v>29637.09</v>
          </cell>
          <cell r="AT705">
            <v>0.39</v>
          </cell>
          <cell r="AU705">
            <v>0.38</v>
          </cell>
          <cell r="AV705">
            <v>0</v>
          </cell>
          <cell r="AW705">
            <v>51794.82</v>
          </cell>
          <cell r="AY705">
            <v>0.23</v>
          </cell>
          <cell r="AZ705">
            <v>0.12</v>
          </cell>
          <cell r="BA705">
            <v>0</v>
          </cell>
          <cell r="BB705">
            <v>20381.55</v>
          </cell>
          <cell r="BD705">
            <v>0.79</v>
          </cell>
          <cell r="BE705">
            <v>0.42</v>
          </cell>
          <cell r="BF705">
            <v>0</v>
          </cell>
          <cell r="BG705">
            <v>31006.25</v>
          </cell>
          <cell r="BI705">
            <v>0.39</v>
          </cell>
          <cell r="BJ705">
            <v>0.21</v>
          </cell>
          <cell r="BK705">
            <v>0</v>
          </cell>
          <cell r="BL705">
            <v>41360.400000000001</v>
          </cell>
          <cell r="BN705">
            <v>0.59</v>
          </cell>
          <cell r="BO705">
            <v>0.31</v>
          </cell>
          <cell r="BP705">
            <v>0</v>
          </cell>
          <cell r="BQ705">
            <v>23062.5</v>
          </cell>
          <cell r="BS705">
            <v>0.39</v>
          </cell>
          <cell r="BT705">
            <v>0.21</v>
          </cell>
          <cell r="BU705">
            <v>0</v>
          </cell>
          <cell r="BV705">
            <v>64005</v>
          </cell>
          <cell r="BX705">
            <v>0.39</v>
          </cell>
          <cell r="BY705">
            <v>0.21</v>
          </cell>
          <cell r="BZ705">
            <v>0</v>
          </cell>
          <cell r="CA705">
            <v>55448.4</v>
          </cell>
          <cell r="CC705">
            <v>0.79</v>
          </cell>
          <cell r="CD705">
            <v>0.42</v>
          </cell>
          <cell r="CE705">
            <v>0</v>
          </cell>
          <cell r="CF705">
            <v>37207.5</v>
          </cell>
          <cell r="CH705">
            <v>1496320.47</v>
          </cell>
          <cell r="CJ705">
            <v>1466683.38</v>
          </cell>
        </row>
        <row r="706">
          <cell r="A706" t="str">
            <v>4709814500400</v>
          </cell>
          <cell r="B706" t="str">
            <v>MONTMORENCY C C SCH DIST 145</v>
          </cell>
          <cell r="C706" t="str">
            <v>WHITESIDE</v>
          </cell>
          <cell r="D706" t="str">
            <v>Elementary</v>
          </cell>
          <cell r="E706">
            <v>269.05</v>
          </cell>
          <cell r="G706">
            <v>101.64999999999999</v>
          </cell>
          <cell r="H706">
            <v>164.82</v>
          </cell>
          <cell r="I706">
            <v>164.82</v>
          </cell>
          <cell r="K706">
            <v>162.06</v>
          </cell>
          <cell r="L706">
            <v>159.47999999999999</v>
          </cell>
          <cell r="M706">
            <v>106.99</v>
          </cell>
          <cell r="N706">
            <v>0</v>
          </cell>
          <cell r="P706">
            <v>35.346902090291593</v>
          </cell>
          <cell r="Q706">
            <v>66.303097909708399</v>
          </cell>
          <cell r="R706">
            <v>57.313097909708411</v>
          </cell>
          <cell r="S706">
            <v>107.50690209029159</v>
          </cell>
          <cell r="T706">
            <v>0</v>
          </cell>
          <cell r="U706">
            <v>0</v>
          </cell>
          <cell r="W706">
            <v>5.67</v>
          </cell>
          <cell r="X706">
            <v>7.16</v>
          </cell>
          <cell r="Y706">
            <v>0</v>
          </cell>
          <cell r="Z706">
            <v>795549.81</v>
          </cell>
          <cell r="AB706">
            <v>2.56</v>
          </cell>
          <cell r="AC706">
            <v>159109.96</v>
          </cell>
          <cell r="AE706">
            <v>0.81</v>
          </cell>
          <cell r="AF706">
            <v>0.53</v>
          </cell>
          <cell r="AG706">
            <v>0</v>
          </cell>
          <cell r="AH706">
            <v>83089.38</v>
          </cell>
          <cell r="AJ706">
            <v>0.36</v>
          </cell>
          <cell r="AK706">
            <v>0.23</v>
          </cell>
          <cell r="AL706">
            <v>0</v>
          </cell>
          <cell r="AM706">
            <v>36584.129999999997</v>
          </cell>
          <cell r="AO706">
            <v>17.670000000000002</v>
          </cell>
          <cell r="AP706">
            <v>4.18</v>
          </cell>
          <cell r="AQ706">
            <v>1.9</v>
          </cell>
          <cell r="AR706">
            <v>27238.97</v>
          </cell>
          <cell r="AT706">
            <v>0.36</v>
          </cell>
          <cell r="AU706">
            <v>0.42</v>
          </cell>
          <cell r="AV706">
            <v>0</v>
          </cell>
          <cell r="AW706">
            <v>52467.48</v>
          </cell>
          <cell r="AY706">
            <v>0.21</v>
          </cell>
          <cell r="AZ706">
            <v>0.14000000000000001</v>
          </cell>
          <cell r="BA706">
            <v>0</v>
          </cell>
          <cell r="BB706">
            <v>20381.55</v>
          </cell>
          <cell r="BD706">
            <v>0.72</v>
          </cell>
          <cell r="BE706">
            <v>0.47</v>
          </cell>
          <cell r="BF706">
            <v>0</v>
          </cell>
          <cell r="BG706">
            <v>30493.75</v>
          </cell>
          <cell r="BI706">
            <v>0.36</v>
          </cell>
          <cell r="BJ706">
            <v>0.23</v>
          </cell>
          <cell r="BK706">
            <v>0</v>
          </cell>
          <cell r="BL706">
            <v>40671.06</v>
          </cell>
          <cell r="BN706">
            <v>0.54</v>
          </cell>
          <cell r="BO706">
            <v>0.35</v>
          </cell>
          <cell r="BP706">
            <v>0</v>
          </cell>
          <cell r="BQ706">
            <v>22806.25</v>
          </cell>
          <cell r="BS706">
            <v>0.36</v>
          </cell>
          <cell r="BT706">
            <v>0.23</v>
          </cell>
          <cell r="BU706">
            <v>0</v>
          </cell>
          <cell r="BV706">
            <v>62938.25</v>
          </cell>
          <cell r="BX706">
            <v>0.36</v>
          </cell>
          <cell r="BY706">
            <v>0.23</v>
          </cell>
          <cell r="BZ706">
            <v>0</v>
          </cell>
          <cell r="CA706">
            <v>54524.26</v>
          </cell>
          <cell r="CC706">
            <v>0.72</v>
          </cell>
          <cell r="CD706">
            <v>0.47</v>
          </cell>
          <cell r="CE706">
            <v>0</v>
          </cell>
          <cell r="CF706">
            <v>36592.5</v>
          </cell>
          <cell r="CH706">
            <v>1422447.35</v>
          </cell>
          <cell r="CJ706">
            <v>1395208.3800000001</v>
          </cell>
        </row>
        <row r="707">
          <cell r="A707" t="str">
            <v>4709830101700</v>
          </cell>
          <cell r="B707" t="str">
            <v>ROCK FALLS TWP H S DIST 301</v>
          </cell>
          <cell r="C707" t="str">
            <v>WHITESIDE</v>
          </cell>
          <cell r="D707" t="str">
            <v>High School</v>
          </cell>
          <cell r="E707">
            <v>656.5</v>
          </cell>
          <cell r="G707">
            <v>0</v>
          </cell>
          <cell r="H707">
            <v>0</v>
          </cell>
          <cell r="I707">
            <v>656.5</v>
          </cell>
          <cell r="K707">
            <v>0</v>
          </cell>
          <cell r="L707">
            <v>0</v>
          </cell>
          <cell r="M707">
            <v>0</v>
          </cell>
          <cell r="N707">
            <v>656.5</v>
          </cell>
          <cell r="P707">
            <v>0</v>
          </cell>
          <cell r="Q707">
            <v>0</v>
          </cell>
          <cell r="R707">
            <v>0</v>
          </cell>
          <cell r="S707">
            <v>0</v>
          </cell>
          <cell r="T707">
            <v>358</v>
          </cell>
          <cell r="U707">
            <v>298.5</v>
          </cell>
          <cell r="W707">
            <v>0</v>
          </cell>
          <cell r="X707">
            <v>0</v>
          </cell>
          <cell r="Y707">
            <v>29.84</v>
          </cell>
          <cell r="Z707">
            <v>2113955.12</v>
          </cell>
          <cell r="AB707">
            <v>9.94</v>
          </cell>
          <cell r="AC707">
            <v>704581.24</v>
          </cell>
          <cell r="AE707">
            <v>0</v>
          </cell>
          <cell r="AF707">
            <v>0</v>
          </cell>
          <cell r="AG707">
            <v>3.28</v>
          </cell>
          <cell r="AH707">
            <v>232365.04</v>
          </cell>
          <cell r="AJ707">
            <v>0</v>
          </cell>
          <cell r="AK707">
            <v>0</v>
          </cell>
          <cell r="AL707">
            <v>1.0900000000000001</v>
          </cell>
          <cell r="AM707">
            <v>77218.87</v>
          </cell>
          <cell r="AO707">
            <v>45.02</v>
          </cell>
          <cell r="AP707">
            <v>13.639999999999999</v>
          </cell>
          <cell r="AQ707">
            <v>4.6500000000000004</v>
          </cell>
          <cell r="AR707">
            <v>72912.98</v>
          </cell>
          <cell r="AT707">
            <v>0</v>
          </cell>
          <cell r="AU707">
            <v>0</v>
          </cell>
          <cell r="AV707">
            <v>2.62</v>
          </cell>
          <cell r="AW707">
            <v>202856.12</v>
          </cell>
          <cell r="AY707">
            <v>0</v>
          </cell>
          <cell r="AZ707">
            <v>0</v>
          </cell>
          <cell r="BA707">
            <v>0.87</v>
          </cell>
          <cell r="BB707">
            <v>50662.71</v>
          </cell>
          <cell r="BD707">
            <v>0</v>
          </cell>
          <cell r="BE707">
            <v>0</v>
          </cell>
          <cell r="BF707">
            <v>3.28</v>
          </cell>
          <cell r="BG707">
            <v>84050</v>
          </cell>
          <cell r="BI707">
            <v>0</v>
          </cell>
          <cell r="BJ707">
            <v>0</v>
          </cell>
          <cell r="BK707">
            <v>1.0900000000000001</v>
          </cell>
          <cell r="BL707">
            <v>75138.06</v>
          </cell>
          <cell r="BN707">
            <v>0</v>
          </cell>
          <cell r="BO707">
            <v>0</v>
          </cell>
          <cell r="BP707">
            <v>2.1800000000000002</v>
          </cell>
          <cell r="BQ707">
            <v>55862.5</v>
          </cell>
          <cell r="BS707">
            <v>0</v>
          </cell>
          <cell r="BT707">
            <v>0</v>
          </cell>
          <cell r="BU707">
            <v>1.0900000000000001</v>
          </cell>
          <cell r="BV707">
            <v>116275.75</v>
          </cell>
          <cell r="BX707">
            <v>0</v>
          </cell>
          <cell r="BY707">
            <v>0</v>
          </cell>
          <cell r="BZ707">
            <v>1.0900000000000001</v>
          </cell>
          <cell r="CA707">
            <v>100731.26</v>
          </cell>
          <cell r="CC707">
            <v>0</v>
          </cell>
          <cell r="CD707">
            <v>0</v>
          </cell>
          <cell r="CE707">
            <v>3.28</v>
          </cell>
          <cell r="CF707">
            <v>100860</v>
          </cell>
          <cell r="CH707">
            <v>3987469.6500000004</v>
          </cell>
          <cell r="CJ707">
            <v>3914556.6700000004</v>
          </cell>
        </row>
        <row r="708">
          <cell r="A708" t="str">
            <v>4807206200200</v>
          </cell>
          <cell r="B708" t="str">
            <v>PLEASANT VALLEY SCH DIST 62</v>
          </cell>
          <cell r="C708" t="str">
            <v>PEORIA</v>
          </cell>
          <cell r="D708" t="str">
            <v>Elementary</v>
          </cell>
          <cell r="E708">
            <v>450.71</v>
          </cell>
          <cell r="G708">
            <v>231.49</v>
          </cell>
          <cell r="H708">
            <v>211.81</v>
          </cell>
          <cell r="I708">
            <v>211.81</v>
          </cell>
          <cell r="K708">
            <v>328.05999999999995</v>
          </cell>
          <cell r="L708">
            <v>320.64999999999998</v>
          </cell>
          <cell r="M708">
            <v>122.64999999999999</v>
          </cell>
          <cell r="N708">
            <v>0</v>
          </cell>
          <cell r="P708">
            <v>227.15576359124748</v>
          </cell>
          <cell r="Q708">
            <v>4.3342364087525311</v>
          </cell>
          <cell r="R708">
            <v>207.84423640875255</v>
          </cell>
          <cell r="S708">
            <v>3.9657635912474518</v>
          </cell>
          <cell r="T708">
            <v>0</v>
          </cell>
          <cell r="U708">
            <v>0</v>
          </cell>
          <cell r="W708">
            <v>15.36</v>
          </cell>
          <cell r="X708">
            <v>10.55</v>
          </cell>
          <cell r="Y708">
            <v>0</v>
          </cell>
          <cell r="Z708">
            <v>1606601.37</v>
          </cell>
          <cell r="AB708">
            <v>5.18</v>
          </cell>
          <cell r="AC708">
            <v>321320.27</v>
          </cell>
          <cell r="AE708">
            <v>1.64</v>
          </cell>
          <cell r="AF708">
            <v>0.61</v>
          </cell>
          <cell r="AG708">
            <v>0</v>
          </cell>
          <cell r="AH708">
            <v>139515.75</v>
          </cell>
          <cell r="AJ708">
            <v>0.72</v>
          </cell>
          <cell r="AK708">
            <v>0.27</v>
          </cell>
          <cell r="AL708">
            <v>0</v>
          </cell>
          <cell r="AM708">
            <v>61386.93</v>
          </cell>
          <cell r="AO708">
            <v>34.919999999999995</v>
          </cell>
          <cell r="AP708">
            <v>13.909999999999998</v>
          </cell>
          <cell r="AQ708">
            <v>3.19</v>
          </cell>
          <cell r="AR708">
            <v>60370.47</v>
          </cell>
          <cell r="AT708">
            <v>0.72</v>
          </cell>
          <cell r="AU708">
            <v>0.49</v>
          </cell>
          <cell r="AV708">
            <v>0</v>
          </cell>
          <cell r="AW708">
            <v>81391.86</v>
          </cell>
          <cell r="AY708">
            <v>0.43</v>
          </cell>
          <cell r="AZ708">
            <v>0.16</v>
          </cell>
          <cell r="BA708">
            <v>0</v>
          </cell>
          <cell r="BB708">
            <v>34357.47</v>
          </cell>
          <cell r="BD708">
            <v>1.45</v>
          </cell>
          <cell r="BE708">
            <v>0.54</v>
          </cell>
          <cell r="BF708">
            <v>0</v>
          </cell>
          <cell r="BG708">
            <v>50993.75</v>
          </cell>
          <cell r="BI708">
            <v>0.72</v>
          </cell>
          <cell r="BJ708">
            <v>0.27</v>
          </cell>
          <cell r="BK708">
            <v>0</v>
          </cell>
          <cell r="BL708">
            <v>68244.66</v>
          </cell>
          <cell r="BN708">
            <v>1.0900000000000001</v>
          </cell>
          <cell r="BO708">
            <v>0.4</v>
          </cell>
          <cell r="BP708">
            <v>0</v>
          </cell>
          <cell r="BQ708">
            <v>38181.25</v>
          </cell>
          <cell r="BS708">
            <v>0.72</v>
          </cell>
          <cell r="BT708">
            <v>0.27</v>
          </cell>
          <cell r="BU708">
            <v>0</v>
          </cell>
          <cell r="BV708">
            <v>105608.25</v>
          </cell>
          <cell r="BX708">
            <v>0.72</v>
          </cell>
          <cell r="BY708">
            <v>0.27</v>
          </cell>
          <cell r="BZ708">
            <v>0</v>
          </cell>
          <cell r="CA708">
            <v>91489.86</v>
          </cell>
          <cell r="CC708">
            <v>1.45</v>
          </cell>
          <cell r="CD708">
            <v>0.54</v>
          </cell>
          <cell r="CE708">
            <v>0</v>
          </cell>
          <cell r="CF708">
            <v>61192.5</v>
          </cell>
          <cell r="CH708">
            <v>2720654.3900000006</v>
          </cell>
          <cell r="CJ708">
            <v>2660283.9200000004</v>
          </cell>
        </row>
        <row r="709">
          <cell r="A709" t="str">
            <v>4807206300200</v>
          </cell>
          <cell r="B709" t="str">
            <v>NORWOOD ELEM SCHOOL DIST 63</v>
          </cell>
          <cell r="C709" t="str">
            <v>PEORIA</v>
          </cell>
          <cell r="D709" t="str">
            <v>Elementary</v>
          </cell>
          <cell r="E709">
            <v>388.55</v>
          </cell>
          <cell r="G709">
            <v>154.64999999999998</v>
          </cell>
          <cell r="H709">
            <v>229.32</v>
          </cell>
          <cell r="I709">
            <v>229.32</v>
          </cell>
          <cell r="K709">
            <v>248.23</v>
          </cell>
          <cell r="L709">
            <v>243.64999999999998</v>
          </cell>
          <cell r="M709">
            <v>140.32</v>
          </cell>
          <cell r="N709">
            <v>0</v>
          </cell>
          <cell r="P709">
            <v>79.344870693022898</v>
          </cell>
          <cell r="Q709">
            <v>75.305129306977079</v>
          </cell>
          <cell r="R709">
            <v>117.65512930697712</v>
          </cell>
          <cell r="S709">
            <v>111.66487069302288</v>
          </cell>
          <cell r="T709">
            <v>0</v>
          </cell>
          <cell r="U709">
            <v>0</v>
          </cell>
          <cell r="W709">
            <v>9.0500000000000007</v>
          </cell>
          <cell r="X709">
            <v>10.34</v>
          </cell>
          <cell r="Y709">
            <v>0</v>
          </cell>
          <cell r="Z709">
            <v>1202315.73</v>
          </cell>
          <cell r="AB709">
            <v>3.87</v>
          </cell>
          <cell r="AC709">
            <v>240463.14</v>
          </cell>
          <cell r="AE709">
            <v>1.24</v>
          </cell>
          <cell r="AF709">
            <v>0.7</v>
          </cell>
          <cell r="AG709">
            <v>0</v>
          </cell>
          <cell r="AH709">
            <v>120293.58</v>
          </cell>
          <cell r="AJ709">
            <v>0.55000000000000004</v>
          </cell>
          <cell r="AK709">
            <v>0.31</v>
          </cell>
          <cell r="AL709">
            <v>0</v>
          </cell>
          <cell r="AM709">
            <v>53326.02</v>
          </cell>
          <cell r="AO709">
            <v>26.569999999999997</v>
          </cell>
          <cell r="AP709">
            <v>7.6</v>
          </cell>
          <cell r="AQ709">
            <v>2.75</v>
          </cell>
          <cell r="AR709">
            <v>42492.160000000003</v>
          </cell>
          <cell r="AT709">
            <v>0.55000000000000004</v>
          </cell>
          <cell r="AU709">
            <v>0.56000000000000005</v>
          </cell>
          <cell r="AV709">
            <v>0</v>
          </cell>
          <cell r="AW709">
            <v>74665.259999999995</v>
          </cell>
          <cell r="AY709">
            <v>0.33</v>
          </cell>
          <cell r="AZ709">
            <v>0.18</v>
          </cell>
          <cell r="BA709">
            <v>0</v>
          </cell>
          <cell r="BB709">
            <v>29698.83</v>
          </cell>
          <cell r="BD709">
            <v>1.1000000000000001</v>
          </cell>
          <cell r="BE709">
            <v>0.62</v>
          </cell>
          <cell r="BF709">
            <v>0</v>
          </cell>
          <cell r="BG709">
            <v>44075</v>
          </cell>
          <cell r="BI709">
            <v>0.55000000000000004</v>
          </cell>
          <cell r="BJ709">
            <v>0.31</v>
          </cell>
          <cell r="BK709">
            <v>0</v>
          </cell>
          <cell r="BL709">
            <v>59283.24</v>
          </cell>
          <cell r="BN709">
            <v>0.82</v>
          </cell>
          <cell r="BO709">
            <v>0.46</v>
          </cell>
          <cell r="BP709">
            <v>0</v>
          </cell>
          <cell r="BQ709">
            <v>32800</v>
          </cell>
          <cell r="BS709">
            <v>0.55000000000000004</v>
          </cell>
          <cell r="BT709">
            <v>0.31</v>
          </cell>
          <cell r="BU709">
            <v>0</v>
          </cell>
          <cell r="BV709">
            <v>91740.5</v>
          </cell>
          <cell r="BX709">
            <v>0.55000000000000004</v>
          </cell>
          <cell r="BY709">
            <v>0.31</v>
          </cell>
          <cell r="BZ709">
            <v>0</v>
          </cell>
          <cell r="CA709">
            <v>79476.039999999994</v>
          </cell>
          <cell r="CC709">
            <v>1.1000000000000001</v>
          </cell>
          <cell r="CD709">
            <v>0.62</v>
          </cell>
          <cell r="CE709">
            <v>0</v>
          </cell>
          <cell r="CF709">
            <v>52890</v>
          </cell>
          <cell r="CH709">
            <v>2123519.5</v>
          </cell>
          <cell r="CJ709">
            <v>2081027.34</v>
          </cell>
        </row>
        <row r="710">
          <cell r="A710" t="str">
            <v>4807206600200</v>
          </cell>
          <cell r="B710" t="str">
            <v>BARTONVILLE SCHOOL DIST 66</v>
          </cell>
          <cell r="C710" t="str">
            <v>PEORIA</v>
          </cell>
          <cell r="D710" t="str">
            <v>Elementary</v>
          </cell>
          <cell r="E710">
            <v>232.25</v>
          </cell>
          <cell r="G710">
            <v>96.5</v>
          </cell>
          <cell r="H710">
            <v>130.5</v>
          </cell>
          <cell r="I710">
            <v>130.5</v>
          </cell>
          <cell r="K710">
            <v>152.25</v>
          </cell>
          <cell r="L710">
            <v>147</v>
          </cell>
          <cell r="M710">
            <v>80</v>
          </cell>
          <cell r="N710">
            <v>0</v>
          </cell>
          <cell r="P710">
            <v>59.515418502202643</v>
          </cell>
          <cell r="Q710">
            <v>36.984581497797357</v>
          </cell>
          <cell r="R710">
            <v>80.484581497797365</v>
          </cell>
          <cell r="S710">
            <v>50.015418502202635</v>
          </cell>
          <cell r="T710">
            <v>0</v>
          </cell>
          <cell r="U710">
            <v>0</v>
          </cell>
          <cell r="W710">
            <v>5.81</v>
          </cell>
          <cell r="X710">
            <v>6.02</v>
          </cell>
          <cell r="Y710">
            <v>0</v>
          </cell>
          <cell r="Z710">
            <v>733542.81</v>
          </cell>
          <cell r="AB710">
            <v>2.36</v>
          </cell>
          <cell r="AC710">
            <v>146708.56</v>
          </cell>
          <cell r="AE710">
            <v>0.76</v>
          </cell>
          <cell r="AF710">
            <v>0.4</v>
          </cell>
          <cell r="AG710">
            <v>0</v>
          </cell>
          <cell r="AH710">
            <v>71928.12</v>
          </cell>
          <cell r="AJ710">
            <v>0.33</v>
          </cell>
          <cell r="AK710">
            <v>0.17</v>
          </cell>
          <cell r="AL710">
            <v>0</v>
          </cell>
          <cell r="AM710">
            <v>31003.5</v>
          </cell>
          <cell r="AO710">
            <v>16.149999999999999</v>
          </cell>
          <cell r="AP710">
            <v>5.08</v>
          </cell>
          <cell r="AQ710">
            <v>1.64</v>
          </cell>
          <cell r="AR710">
            <v>26367.95</v>
          </cell>
          <cell r="AT710">
            <v>0.33</v>
          </cell>
          <cell r="AU710">
            <v>0.32</v>
          </cell>
          <cell r="AV710">
            <v>0</v>
          </cell>
          <cell r="AW710">
            <v>43722.9</v>
          </cell>
          <cell r="AY710">
            <v>0.2</v>
          </cell>
          <cell r="AZ710">
            <v>0.1</v>
          </cell>
          <cell r="BA710">
            <v>0</v>
          </cell>
          <cell r="BB710">
            <v>17469.900000000001</v>
          </cell>
          <cell r="BD710">
            <v>0.67</v>
          </cell>
          <cell r="BE710">
            <v>0.35</v>
          </cell>
          <cell r="BF710">
            <v>0</v>
          </cell>
          <cell r="BG710">
            <v>26137.5</v>
          </cell>
          <cell r="BI710">
            <v>0.33</v>
          </cell>
          <cell r="BJ710">
            <v>0.17</v>
          </cell>
          <cell r="BK710">
            <v>0</v>
          </cell>
          <cell r="BL710">
            <v>34467</v>
          </cell>
          <cell r="BN710">
            <v>0.5</v>
          </cell>
          <cell r="BO710">
            <v>0.26</v>
          </cell>
          <cell r="BP710">
            <v>0</v>
          </cell>
          <cell r="BQ710">
            <v>19475</v>
          </cell>
          <cell r="BS710">
            <v>0.33</v>
          </cell>
          <cell r="BT710">
            <v>0.17</v>
          </cell>
          <cell r="BU710">
            <v>0</v>
          </cell>
          <cell r="BV710">
            <v>53337.5</v>
          </cell>
          <cell r="BX710">
            <v>0.33</v>
          </cell>
          <cell r="BY710">
            <v>0.17</v>
          </cell>
          <cell r="BZ710">
            <v>0</v>
          </cell>
          <cell r="CA710">
            <v>46207</v>
          </cell>
          <cell r="CC710">
            <v>0.67</v>
          </cell>
          <cell r="CD710">
            <v>0.35</v>
          </cell>
          <cell r="CE710">
            <v>0</v>
          </cell>
          <cell r="CF710">
            <v>31365</v>
          </cell>
          <cell r="CH710">
            <v>1281732.74</v>
          </cell>
          <cell r="CJ710">
            <v>1255364.79</v>
          </cell>
        </row>
        <row r="711">
          <cell r="A711" t="str">
            <v>4807206800200</v>
          </cell>
          <cell r="B711" t="str">
            <v>OAK GROVE SCHOOL DIST 68</v>
          </cell>
          <cell r="C711" t="str">
            <v>PEORIA</v>
          </cell>
          <cell r="D711" t="str">
            <v>Elementary</v>
          </cell>
          <cell r="E711">
            <v>316.20999999999998</v>
          </cell>
          <cell r="G711">
            <v>123.97999999999999</v>
          </cell>
          <cell r="H711">
            <v>187.14999999999998</v>
          </cell>
          <cell r="I711">
            <v>187.14999999999998</v>
          </cell>
          <cell r="K711">
            <v>194.22</v>
          </cell>
          <cell r="L711">
            <v>189.14</v>
          </cell>
          <cell r="M711">
            <v>121.99</v>
          </cell>
          <cell r="N711">
            <v>0</v>
          </cell>
          <cell r="P711">
            <v>66.546652524668133</v>
          </cell>
          <cell r="Q711">
            <v>57.433347475331857</v>
          </cell>
          <cell r="R711">
            <v>100.45334747533184</v>
          </cell>
          <cell r="S711">
            <v>86.696652524668139</v>
          </cell>
          <cell r="T711">
            <v>0</v>
          </cell>
          <cell r="U711">
            <v>0</v>
          </cell>
          <cell r="W711">
            <v>7.3</v>
          </cell>
          <cell r="X711">
            <v>8.49</v>
          </cell>
          <cell r="Y711">
            <v>0</v>
          </cell>
          <cell r="Z711">
            <v>979090.53</v>
          </cell>
          <cell r="AB711">
            <v>3.15</v>
          </cell>
          <cell r="AC711">
            <v>195818.1</v>
          </cell>
          <cell r="AE711">
            <v>0.97</v>
          </cell>
          <cell r="AF711">
            <v>0.6</v>
          </cell>
          <cell r="AG711">
            <v>0</v>
          </cell>
          <cell r="AH711">
            <v>97350.99</v>
          </cell>
          <cell r="AJ711">
            <v>0.43</v>
          </cell>
          <cell r="AK711">
            <v>0.27</v>
          </cell>
          <cell r="AL711">
            <v>0</v>
          </cell>
          <cell r="AM711">
            <v>43404.9</v>
          </cell>
          <cell r="AO711">
            <v>21.619999999999997</v>
          </cell>
          <cell r="AP711">
            <v>6.35</v>
          </cell>
          <cell r="AQ711">
            <v>2.2400000000000002</v>
          </cell>
          <cell r="AR711">
            <v>34776.9</v>
          </cell>
          <cell r="AT711">
            <v>0.43</v>
          </cell>
          <cell r="AU711">
            <v>0.48</v>
          </cell>
          <cell r="AV711">
            <v>0</v>
          </cell>
          <cell r="AW711">
            <v>61212.06</v>
          </cell>
          <cell r="AY711">
            <v>0.25</v>
          </cell>
          <cell r="AZ711">
            <v>0.16</v>
          </cell>
          <cell r="BA711">
            <v>0</v>
          </cell>
          <cell r="BB711">
            <v>23875.53</v>
          </cell>
          <cell r="BD711">
            <v>0.86</v>
          </cell>
          <cell r="BE711">
            <v>0.54</v>
          </cell>
          <cell r="BF711">
            <v>0</v>
          </cell>
          <cell r="BG711">
            <v>35875</v>
          </cell>
          <cell r="BI711">
            <v>0.43</v>
          </cell>
          <cell r="BJ711">
            <v>0.27</v>
          </cell>
          <cell r="BK711">
            <v>0</v>
          </cell>
          <cell r="BL711">
            <v>48253.8</v>
          </cell>
          <cell r="BN711">
            <v>0.64</v>
          </cell>
          <cell r="BO711">
            <v>0.4</v>
          </cell>
          <cell r="BP711">
            <v>0</v>
          </cell>
          <cell r="BQ711">
            <v>26650</v>
          </cell>
          <cell r="BS711">
            <v>0.43</v>
          </cell>
          <cell r="BT711">
            <v>0.27</v>
          </cell>
          <cell r="BU711">
            <v>0</v>
          </cell>
          <cell r="BV711">
            <v>74672.5</v>
          </cell>
          <cell r="BX711">
            <v>0.43</v>
          </cell>
          <cell r="BY711">
            <v>0.27</v>
          </cell>
          <cell r="BZ711">
            <v>0</v>
          </cell>
          <cell r="CA711">
            <v>64689.8</v>
          </cell>
          <cell r="CC711">
            <v>0.86</v>
          </cell>
          <cell r="CD711">
            <v>0.54</v>
          </cell>
          <cell r="CE711">
            <v>0</v>
          </cell>
          <cell r="CF711">
            <v>43050</v>
          </cell>
          <cell r="CH711">
            <v>1728720.11</v>
          </cell>
          <cell r="CJ711">
            <v>1693943.2100000002</v>
          </cell>
        </row>
        <row r="712">
          <cell r="A712" t="str">
            <v>4807206900200</v>
          </cell>
          <cell r="B712" t="str">
            <v>PLEASANT HILL SCHOOL DIST 69</v>
          </cell>
          <cell r="C712" t="str">
            <v>PEORIA</v>
          </cell>
          <cell r="D712" t="str">
            <v>Elementary</v>
          </cell>
          <cell r="E712">
            <v>226.62</v>
          </cell>
          <cell r="G712">
            <v>94.99</v>
          </cell>
          <cell r="H712">
            <v>129.97</v>
          </cell>
          <cell r="I712">
            <v>129.97</v>
          </cell>
          <cell r="K712">
            <v>153.47</v>
          </cell>
          <cell r="L712">
            <v>151.81</v>
          </cell>
          <cell r="M712">
            <v>73.150000000000006</v>
          </cell>
          <cell r="N712">
            <v>0</v>
          </cell>
          <cell r="P712">
            <v>65.026938122332865</v>
          </cell>
          <cell r="Q712">
            <v>29.96306187766713</v>
          </cell>
          <cell r="R712">
            <v>88.973061877667149</v>
          </cell>
          <cell r="S712">
            <v>40.99693812233285</v>
          </cell>
          <cell r="T712">
            <v>0</v>
          </cell>
          <cell r="U712">
            <v>0</v>
          </cell>
          <cell r="W712">
            <v>5.83</v>
          </cell>
          <cell r="X712">
            <v>6.08</v>
          </cell>
          <cell r="Y712">
            <v>0</v>
          </cell>
          <cell r="Z712">
            <v>738503.37</v>
          </cell>
          <cell r="AB712">
            <v>2.38</v>
          </cell>
          <cell r="AC712">
            <v>147700.67000000001</v>
          </cell>
          <cell r="AE712">
            <v>0.76</v>
          </cell>
          <cell r="AF712">
            <v>0.36</v>
          </cell>
          <cell r="AG712">
            <v>0</v>
          </cell>
          <cell r="AH712">
            <v>69447.839999999997</v>
          </cell>
          <cell r="AJ712">
            <v>0.34</v>
          </cell>
          <cell r="AK712">
            <v>0.16</v>
          </cell>
          <cell r="AL712">
            <v>0</v>
          </cell>
          <cell r="AM712">
            <v>31003.5</v>
          </cell>
          <cell r="AO712">
            <v>16.2</v>
          </cell>
          <cell r="AP712">
            <v>5.52</v>
          </cell>
          <cell r="AQ712">
            <v>1.6</v>
          </cell>
          <cell r="AR712">
            <v>26939.48</v>
          </cell>
          <cell r="AT712">
            <v>0.34</v>
          </cell>
          <cell r="AU712">
            <v>0.28999999999999998</v>
          </cell>
          <cell r="AV712">
            <v>0</v>
          </cell>
          <cell r="AW712">
            <v>42377.58</v>
          </cell>
          <cell r="AY712">
            <v>0.2</v>
          </cell>
          <cell r="AZ712">
            <v>0.09</v>
          </cell>
          <cell r="BA712">
            <v>0</v>
          </cell>
          <cell r="BB712">
            <v>16887.57</v>
          </cell>
          <cell r="BD712">
            <v>0.68</v>
          </cell>
          <cell r="BE712">
            <v>0.32</v>
          </cell>
          <cell r="BF712">
            <v>0</v>
          </cell>
          <cell r="BG712">
            <v>25625</v>
          </cell>
          <cell r="BI712">
            <v>0.34</v>
          </cell>
          <cell r="BJ712">
            <v>0.16</v>
          </cell>
          <cell r="BK712">
            <v>0</v>
          </cell>
          <cell r="BL712">
            <v>34467</v>
          </cell>
          <cell r="BN712">
            <v>0.51</v>
          </cell>
          <cell r="BO712">
            <v>0.24</v>
          </cell>
          <cell r="BP712">
            <v>0</v>
          </cell>
          <cell r="BQ712">
            <v>19218.75</v>
          </cell>
          <cell r="BS712">
            <v>0.34</v>
          </cell>
          <cell r="BT712">
            <v>0.16</v>
          </cell>
          <cell r="BU712">
            <v>0</v>
          </cell>
          <cell r="BV712">
            <v>53337.5</v>
          </cell>
          <cell r="BX712">
            <v>0.34</v>
          </cell>
          <cell r="BY712">
            <v>0.16</v>
          </cell>
          <cell r="BZ712">
            <v>0</v>
          </cell>
          <cell r="CA712">
            <v>46207</v>
          </cell>
          <cell r="CC712">
            <v>0.68</v>
          </cell>
          <cell r="CD712">
            <v>0.32</v>
          </cell>
          <cell r="CE712">
            <v>0</v>
          </cell>
          <cell r="CF712">
            <v>30750</v>
          </cell>
          <cell r="CH712">
            <v>1282465.26</v>
          </cell>
          <cell r="CJ712">
            <v>1255525.78</v>
          </cell>
        </row>
        <row r="713">
          <cell r="A713" t="str">
            <v>4807207000200</v>
          </cell>
          <cell r="B713" t="str">
            <v>MONROE SCHOOL DIST 70</v>
          </cell>
          <cell r="C713" t="str">
            <v>PEORIA</v>
          </cell>
          <cell r="D713" t="str">
            <v>Elementary</v>
          </cell>
          <cell r="E713">
            <v>297.72000000000003</v>
          </cell>
          <cell r="G713">
            <v>123.49</v>
          </cell>
          <cell r="H713">
            <v>168.82</v>
          </cell>
          <cell r="I713">
            <v>168.82</v>
          </cell>
          <cell r="K713">
            <v>204.39999999999998</v>
          </cell>
          <cell r="L713">
            <v>198.99</v>
          </cell>
          <cell r="M713">
            <v>93.32</v>
          </cell>
          <cell r="N713">
            <v>0</v>
          </cell>
          <cell r="P713">
            <v>28.58380965413431</v>
          </cell>
          <cell r="Q713">
            <v>94.906190345865681</v>
          </cell>
          <cell r="R713">
            <v>39.07619034586569</v>
          </cell>
          <cell r="S713">
            <v>129.74380965413431</v>
          </cell>
          <cell r="T713">
            <v>0</v>
          </cell>
          <cell r="U713">
            <v>0</v>
          </cell>
          <cell r="W713">
            <v>6.65</v>
          </cell>
          <cell r="X713">
            <v>7.14</v>
          </cell>
          <cell r="Y713">
            <v>0</v>
          </cell>
          <cell r="Z713">
            <v>855076.53</v>
          </cell>
          <cell r="AB713">
            <v>2.75</v>
          </cell>
          <cell r="AC713">
            <v>171015.3</v>
          </cell>
          <cell r="AE713">
            <v>1.02</v>
          </cell>
          <cell r="AF713">
            <v>0.46</v>
          </cell>
          <cell r="AG713">
            <v>0</v>
          </cell>
          <cell r="AH713">
            <v>91770.36</v>
          </cell>
          <cell r="AJ713">
            <v>0.45</v>
          </cell>
          <cell r="AK713">
            <v>0.2</v>
          </cell>
          <cell r="AL713">
            <v>0</v>
          </cell>
          <cell r="AM713">
            <v>40304.550000000003</v>
          </cell>
          <cell r="AO713">
            <v>19.059999999999999</v>
          </cell>
          <cell r="AP713">
            <v>3.77</v>
          </cell>
          <cell r="AQ713">
            <v>2.11</v>
          </cell>
          <cell r="AR713">
            <v>28520.07</v>
          </cell>
          <cell r="AT713">
            <v>0.45</v>
          </cell>
          <cell r="AU713">
            <v>0.37</v>
          </cell>
          <cell r="AV713">
            <v>0</v>
          </cell>
          <cell r="AW713">
            <v>55158.12</v>
          </cell>
          <cell r="AY713">
            <v>0.27</v>
          </cell>
          <cell r="AZ713">
            <v>0.12</v>
          </cell>
          <cell r="BA713">
            <v>0</v>
          </cell>
          <cell r="BB713">
            <v>22710.87</v>
          </cell>
          <cell r="BD713">
            <v>0.9</v>
          </cell>
          <cell r="BE713">
            <v>0.41</v>
          </cell>
          <cell r="BF713">
            <v>0</v>
          </cell>
          <cell r="BG713">
            <v>33568.75</v>
          </cell>
          <cell r="BI713">
            <v>0.45</v>
          </cell>
          <cell r="BJ713">
            <v>0.2</v>
          </cell>
          <cell r="BK713">
            <v>0</v>
          </cell>
          <cell r="BL713">
            <v>44807.1</v>
          </cell>
          <cell r="BN713">
            <v>0.68</v>
          </cell>
          <cell r="BO713">
            <v>0.31</v>
          </cell>
          <cell r="BP713">
            <v>0</v>
          </cell>
          <cell r="BQ713">
            <v>25368.75</v>
          </cell>
          <cell r="BS713">
            <v>0.45</v>
          </cell>
          <cell r="BT713">
            <v>0.2</v>
          </cell>
          <cell r="BU713">
            <v>0</v>
          </cell>
          <cell r="BV713">
            <v>69338.75</v>
          </cell>
          <cell r="BX713">
            <v>0.45</v>
          </cell>
          <cell r="BY713">
            <v>0.2</v>
          </cell>
          <cell r="BZ713">
            <v>0</v>
          </cell>
          <cell r="CA713">
            <v>60069.1</v>
          </cell>
          <cell r="CC713">
            <v>0.9</v>
          </cell>
          <cell r="CD713">
            <v>0.41</v>
          </cell>
          <cell r="CE713">
            <v>0</v>
          </cell>
          <cell r="CF713">
            <v>40282.5</v>
          </cell>
          <cell r="CH713">
            <v>1537990.7500000007</v>
          </cell>
          <cell r="CJ713">
            <v>1509470.6800000006</v>
          </cell>
        </row>
        <row r="714">
          <cell r="A714" t="str">
            <v>4807215002500</v>
          </cell>
          <cell r="B714" t="str">
            <v>PEORIA SCHOOL DISTRICT 150</v>
          </cell>
          <cell r="C714" t="str">
            <v>PEORIA</v>
          </cell>
          <cell r="D714" t="str">
            <v>Unit</v>
          </cell>
          <cell r="E714">
            <v>12882.55</v>
          </cell>
          <cell r="G714">
            <v>4173.91</v>
          </cell>
          <cell r="H714">
            <v>4873.49</v>
          </cell>
          <cell r="I714">
            <v>8579.81</v>
          </cell>
          <cell r="K714">
            <v>6328.9</v>
          </cell>
          <cell r="L714">
            <v>6200.07</v>
          </cell>
          <cell r="M714">
            <v>2847.33</v>
          </cell>
          <cell r="N714">
            <v>3706.3199999999997</v>
          </cell>
          <cell r="P714">
            <v>3392.4808651907056</v>
          </cell>
          <cell r="Q714">
            <v>781.42913480929428</v>
          </cell>
          <cell r="R714">
            <v>3961.0872231788062</v>
          </cell>
          <cell r="S714">
            <v>912.40277682119358</v>
          </cell>
          <cell r="T714">
            <v>3012.4319116304891</v>
          </cell>
          <cell r="U714">
            <v>693.88808836951057</v>
          </cell>
          <cell r="W714">
            <v>265.23</v>
          </cell>
          <cell r="X714">
            <v>234.55</v>
          </cell>
          <cell r="Y714">
            <v>178.37</v>
          </cell>
          <cell r="Z714">
            <v>43626124.369999997</v>
          </cell>
          <cell r="AB714">
            <v>159.4</v>
          </cell>
          <cell r="AC714">
            <v>10409639.109999999</v>
          </cell>
          <cell r="AE714">
            <v>31.64</v>
          </cell>
          <cell r="AF714">
            <v>14.23</v>
          </cell>
          <cell r="AG714">
            <v>18.53</v>
          </cell>
          <cell r="AH714">
            <v>4156981.88</v>
          </cell>
          <cell r="AJ714">
            <v>14.06</v>
          </cell>
          <cell r="AK714">
            <v>6.32</v>
          </cell>
          <cell r="AL714">
            <v>6.17</v>
          </cell>
          <cell r="AM714">
            <v>1700803.97</v>
          </cell>
          <cell r="AO714">
            <v>945.66</v>
          </cell>
          <cell r="AP714">
            <v>372.58</v>
          </cell>
          <cell r="AQ714">
            <v>91.36</v>
          </cell>
          <cell r="AR714">
            <v>1632287.4</v>
          </cell>
          <cell r="AT714">
            <v>14.06</v>
          </cell>
          <cell r="AU714">
            <v>11.38</v>
          </cell>
          <cell r="AV714">
            <v>14.82</v>
          </cell>
          <cell r="AW714">
            <v>2858700.36</v>
          </cell>
          <cell r="AY714">
            <v>8.43</v>
          </cell>
          <cell r="AZ714">
            <v>3.79</v>
          </cell>
          <cell r="BA714">
            <v>4.9400000000000004</v>
          </cell>
          <cell r="BB714">
            <v>999278.28</v>
          </cell>
          <cell r="BD714">
            <v>28.12</v>
          </cell>
          <cell r="BE714">
            <v>12.65</v>
          </cell>
          <cell r="BF714">
            <v>18.53</v>
          </cell>
          <cell r="BG714">
            <v>1519562.5</v>
          </cell>
          <cell r="BI714">
            <v>14.06</v>
          </cell>
          <cell r="BJ714">
            <v>6.32</v>
          </cell>
          <cell r="BK714">
            <v>6.17</v>
          </cell>
          <cell r="BL714">
            <v>1830197.7</v>
          </cell>
          <cell r="BN714">
            <v>21.09</v>
          </cell>
          <cell r="BO714">
            <v>9.49</v>
          </cell>
          <cell r="BP714">
            <v>12.35</v>
          </cell>
          <cell r="BQ714">
            <v>1100081.25</v>
          </cell>
          <cell r="BS714">
            <v>14.06</v>
          </cell>
          <cell r="BT714">
            <v>6.32</v>
          </cell>
          <cell r="BU714">
            <v>6.17</v>
          </cell>
          <cell r="BV714">
            <v>2832221.25</v>
          </cell>
          <cell r="BX714">
            <v>14.06</v>
          </cell>
          <cell r="BY714">
            <v>6.32</v>
          </cell>
          <cell r="BZ714">
            <v>6.17</v>
          </cell>
          <cell r="CA714">
            <v>2453591.7000000002</v>
          </cell>
          <cell r="CC714">
            <v>28.12</v>
          </cell>
          <cell r="CD714">
            <v>12.65</v>
          </cell>
          <cell r="CE714">
            <v>18.53</v>
          </cell>
          <cell r="CF714">
            <v>1823475</v>
          </cell>
          <cell r="CH714">
            <v>76942944.769999996</v>
          </cell>
          <cell r="CJ714">
            <v>75310657.36999999</v>
          </cell>
        </row>
        <row r="715">
          <cell r="A715" t="str">
            <v>4807226502600</v>
          </cell>
          <cell r="B715" t="str">
            <v>FARMINGTON CENTRAL C U S D 265</v>
          </cell>
          <cell r="C715" t="str">
            <v>PEORIA</v>
          </cell>
          <cell r="D715" t="str">
            <v>Unit</v>
          </cell>
          <cell r="E715">
            <v>1308.96</v>
          </cell>
          <cell r="G715">
            <v>368.82</v>
          </cell>
          <cell r="H715">
            <v>498.15</v>
          </cell>
          <cell r="I715">
            <v>933.1400000000001</v>
          </cell>
          <cell r="K715">
            <v>567.80999999999995</v>
          </cell>
          <cell r="L715">
            <v>560.80999999999995</v>
          </cell>
          <cell r="M715">
            <v>306.15999999999997</v>
          </cell>
          <cell r="N715">
            <v>434.98999999999995</v>
          </cell>
          <cell r="P715">
            <v>123.79361885157762</v>
          </cell>
          <cell r="Q715">
            <v>245.02638114842239</v>
          </cell>
          <cell r="R715">
            <v>167.2029478632216</v>
          </cell>
          <cell r="S715">
            <v>330.94705213677838</v>
          </cell>
          <cell r="T715">
            <v>146.00343328520077</v>
          </cell>
          <cell r="U715">
            <v>288.98656671479921</v>
          </cell>
          <cell r="W715">
            <v>20.5</v>
          </cell>
          <cell r="X715">
            <v>21.59</v>
          </cell>
          <cell r="Y715">
            <v>18.850000000000001</v>
          </cell>
          <cell r="Z715">
            <v>3945265.18</v>
          </cell>
          <cell r="AB715">
            <v>14.7</v>
          </cell>
          <cell r="AC715">
            <v>967060.59</v>
          </cell>
          <cell r="AE715">
            <v>2.83</v>
          </cell>
          <cell r="AF715">
            <v>1.53</v>
          </cell>
          <cell r="AG715">
            <v>2.17</v>
          </cell>
          <cell r="AH715">
            <v>424079.83</v>
          </cell>
          <cell r="AJ715">
            <v>1.26</v>
          </cell>
          <cell r="AK715">
            <v>0.68</v>
          </cell>
          <cell r="AL715">
            <v>0.72</v>
          </cell>
          <cell r="AM715">
            <v>171300.54</v>
          </cell>
          <cell r="AO715">
            <v>86.550000000000011</v>
          </cell>
          <cell r="AP715">
            <v>20.05</v>
          </cell>
          <cell r="AQ715">
            <v>9.2799999999999994</v>
          </cell>
          <cell r="AR715">
            <v>132896.24</v>
          </cell>
          <cell r="AT715">
            <v>1.26</v>
          </cell>
          <cell r="AU715">
            <v>1.22</v>
          </cell>
          <cell r="AV715">
            <v>1.73</v>
          </cell>
          <cell r="AW715">
            <v>300766.65999999997</v>
          </cell>
          <cell r="AY715">
            <v>0.75</v>
          </cell>
          <cell r="AZ715">
            <v>0.4</v>
          </cell>
          <cell r="BA715">
            <v>0.56999999999999995</v>
          </cell>
          <cell r="BB715">
            <v>100160.76</v>
          </cell>
          <cell r="BD715">
            <v>2.52</v>
          </cell>
          <cell r="BE715">
            <v>1.36</v>
          </cell>
          <cell r="BF715">
            <v>2.17</v>
          </cell>
          <cell r="BG715">
            <v>155031.25</v>
          </cell>
          <cell r="BI715">
            <v>1.26</v>
          </cell>
          <cell r="BJ715">
            <v>0.68</v>
          </cell>
          <cell r="BK715">
            <v>0.72</v>
          </cell>
          <cell r="BL715">
            <v>183364.44</v>
          </cell>
          <cell r="BN715">
            <v>1.89</v>
          </cell>
          <cell r="BO715">
            <v>1.02</v>
          </cell>
          <cell r="BP715">
            <v>1.44</v>
          </cell>
          <cell r="BQ715">
            <v>111468.75</v>
          </cell>
          <cell r="BS715">
            <v>1.26</v>
          </cell>
          <cell r="BT715">
            <v>0.68</v>
          </cell>
          <cell r="BU715">
            <v>0.72</v>
          </cell>
          <cell r="BV715">
            <v>283755.5</v>
          </cell>
          <cell r="BX715">
            <v>1.26</v>
          </cell>
          <cell r="BY715">
            <v>0.68</v>
          </cell>
          <cell r="BZ715">
            <v>0.72</v>
          </cell>
          <cell r="CA715">
            <v>245821.24</v>
          </cell>
          <cell r="CC715">
            <v>2.52</v>
          </cell>
          <cell r="CD715">
            <v>1.36</v>
          </cell>
          <cell r="CE715">
            <v>2.17</v>
          </cell>
          <cell r="CF715">
            <v>186037.5</v>
          </cell>
          <cell r="CH715">
            <v>7207008.4800000014</v>
          </cell>
          <cell r="CJ715">
            <v>7074112.2400000012</v>
          </cell>
        </row>
        <row r="716">
          <cell r="A716" t="str">
            <v>4807230902600</v>
          </cell>
          <cell r="B716" t="str">
            <v>BRIMFIELD C U SCHOOL DIST 309</v>
          </cell>
          <cell r="C716" t="str">
            <v>PEORIA</v>
          </cell>
          <cell r="D716" t="str">
            <v>Unit</v>
          </cell>
          <cell r="E716">
            <v>675.48</v>
          </cell>
          <cell r="G716">
            <v>175.99</v>
          </cell>
          <cell r="H716">
            <v>264.15999999999997</v>
          </cell>
          <cell r="I716">
            <v>495.48999999999995</v>
          </cell>
          <cell r="K716">
            <v>284.49</v>
          </cell>
          <cell r="L716">
            <v>280.49</v>
          </cell>
          <cell r="M716">
            <v>159.66</v>
          </cell>
          <cell r="N716">
            <v>231.32999999999998</v>
          </cell>
          <cell r="P716">
            <v>22.626461994400429</v>
          </cell>
          <cell r="Q716">
            <v>153.36353800559959</v>
          </cell>
          <cell r="R716">
            <v>33.962192172514442</v>
          </cell>
          <cell r="S716">
            <v>230.19780782748552</v>
          </cell>
          <cell r="T716">
            <v>29.741345833085123</v>
          </cell>
          <cell r="U716">
            <v>201.58865416691486</v>
          </cell>
          <cell r="W716">
            <v>9.17</v>
          </cell>
          <cell r="X716">
            <v>10.9</v>
          </cell>
          <cell r="Y716">
            <v>9.5500000000000007</v>
          </cell>
          <cell r="Z716">
            <v>1921031.14</v>
          </cell>
          <cell r="AB716">
            <v>7.19</v>
          </cell>
          <cell r="AC716">
            <v>474390.42</v>
          </cell>
          <cell r="AE716">
            <v>1.42</v>
          </cell>
          <cell r="AF716">
            <v>0.79</v>
          </cell>
          <cell r="AG716">
            <v>1.1499999999999999</v>
          </cell>
          <cell r="AH716">
            <v>218504.92</v>
          </cell>
          <cell r="AJ716">
            <v>0.63</v>
          </cell>
          <cell r="AK716">
            <v>0.35</v>
          </cell>
          <cell r="AL716">
            <v>0.38</v>
          </cell>
          <cell r="AM716">
            <v>87687.2</v>
          </cell>
          <cell r="AO716">
            <v>42.410000000000004</v>
          </cell>
          <cell r="AP716">
            <v>6.9</v>
          </cell>
          <cell r="AQ716">
            <v>4.79</v>
          </cell>
          <cell r="AR716">
            <v>61710.6</v>
          </cell>
          <cell r="AT716">
            <v>0.63</v>
          </cell>
          <cell r="AU716">
            <v>0.63</v>
          </cell>
          <cell r="AV716">
            <v>0.92</v>
          </cell>
          <cell r="AW716">
            <v>155987.07999999999</v>
          </cell>
          <cell r="AY716">
            <v>0.37</v>
          </cell>
          <cell r="AZ716">
            <v>0.21</v>
          </cell>
          <cell r="BA716">
            <v>0.3</v>
          </cell>
          <cell r="BB716">
            <v>51245.04</v>
          </cell>
          <cell r="BD716">
            <v>1.26</v>
          </cell>
          <cell r="BE716">
            <v>0.7</v>
          </cell>
          <cell r="BF716">
            <v>1.1499999999999999</v>
          </cell>
          <cell r="BG716">
            <v>79693.75</v>
          </cell>
          <cell r="BI716">
            <v>0.63</v>
          </cell>
          <cell r="BJ716">
            <v>0.35</v>
          </cell>
          <cell r="BK716">
            <v>0.38</v>
          </cell>
          <cell r="BL716">
            <v>93750.24</v>
          </cell>
          <cell r="BN716">
            <v>0.94</v>
          </cell>
          <cell r="BO716">
            <v>0.53</v>
          </cell>
          <cell r="BP716">
            <v>0.77</v>
          </cell>
          <cell r="BQ716">
            <v>57400</v>
          </cell>
          <cell r="BS716">
            <v>0.63</v>
          </cell>
          <cell r="BT716">
            <v>0.35</v>
          </cell>
          <cell r="BU716">
            <v>0.38</v>
          </cell>
          <cell r="BV716">
            <v>145078</v>
          </cell>
          <cell r="BX716">
            <v>0.63</v>
          </cell>
          <cell r="BY716">
            <v>0.35</v>
          </cell>
          <cell r="BZ716">
            <v>0.38</v>
          </cell>
          <cell r="CA716">
            <v>125683.04</v>
          </cell>
          <cell r="CC716">
            <v>1.26</v>
          </cell>
          <cell r="CD716">
            <v>0.7</v>
          </cell>
          <cell r="CE716">
            <v>1.1499999999999999</v>
          </cell>
          <cell r="CF716">
            <v>95632.5</v>
          </cell>
          <cell r="CH716">
            <v>3567793.9300000006</v>
          </cell>
          <cell r="CJ716">
            <v>3506083.3300000005</v>
          </cell>
        </row>
        <row r="717">
          <cell r="A717" t="str">
            <v>4807231001600</v>
          </cell>
          <cell r="B717" t="str">
            <v>LIMESTONE COMM HIGH SCH DIST 310</v>
          </cell>
          <cell r="C717" t="str">
            <v>PEORIA</v>
          </cell>
          <cell r="D717" t="str">
            <v>High School</v>
          </cell>
          <cell r="E717">
            <v>1042.32</v>
          </cell>
          <cell r="G717">
            <v>0</v>
          </cell>
          <cell r="H717">
            <v>0</v>
          </cell>
          <cell r="I717">
            <v>1042.32</v>
          </cell>
          <cell r="K717">
            <v>0</v>
          </cell>
          <cell r="L717">
            <v>0</v>
          </cell>
          <cell r="M717">
            <v>0</v>
          </cell>
          <cell r="N717">
            <v>1042.32</v>
          </cell>
          <cell r="P717">
            <v>0</v>
          </cell>
          <cell r="Q717">
            <v>0</v>
          </cell>
          <cell r="R717">
            <v>0</v>
          </cell>
          <cell r="S717">
            <v>0</v>
          </cell>
          <cell r="T717">
            <v>401</v>
          </cell>
          <cell r="U717">
            <v>641.31999999999994</v>
          </cell>
          <cell r="W717">
            <v>0</v>
          </cell>
          <cell r="X717">
            <v>0</v>
          </cell>
          <cell r="Y717">
            <v>45.7</v>
          </cell>
          <cell r="Z717">
            <v>3237525.1</v>
          </cell>
          <cell r="AB717">
            <v>15.23</v>
          </cell>
          <cell r="AC717">
            <v>1079067.1100000001</v>
          </cell>
          <cell r="AE717">
            <v>0</v>
          </cell>
          <cell r="AF717">
            <v>0</v>
          </cell>
          <cell r="AG717">
            <v>5.21</v>
          </cell>
          <cell r="AH717">
            <v>369092.03</v>
          </cell>
          <cell r="AJ717">
            <v>0</v>
          </cell>
          <cell r="AK717">
            <v>0</v>
          </cell>
          <cell r="AL717">
            <v>1.73</v>
          </cell>
          <cell r="AM717">
            <v>122558.39</v>
          </cell>
          <cell r="AO717">
            <v>69.25</v>
          </cell>
          <cell r="AP717">
            <v>17.27</v>
          </cell>
          <cell r="AQ717">
            <v>7.39</v>
          </cell>
          <cell r="AR717">
            <v>107795.3</v>
          </cell>
          <cell r="AT717">
            <v>0</v>
          </cell>
          <cell r="AU717">
            <v>0</v>
          </cell>
          <cell r="AV717">
            <v>4.16</v>
          </cell>
          <cell r="AW717">
            <v>322092.15999999997</v>
          </cell>
          <cell r="AY717">
            <v>0</v>
          </cell>
          <cell r="AZ717">
            <v>0</v>
          </cell>
          <cell r="BA717">
            <v>1.38</v>
          </cell>
          <cell r="BB717">
            <v>80361.539999999994</v>
          </cell>
          <cell r="BD717">
            <v>0</v>
          </cell>
          <cell r="BE717">
            <v>0</v>
          </cell>
          <cell r="BF717">
            <v>5.21</v>
          </cell>
          <cell r="BG717">
            <v>133506.25</v>
          </cell>
          <cell r="BI717">
            <v>0</v>
          </cell>
          <cell r="BJ717">
            <v>0</v>
          </cell>
          <cell r="BK717">
            <v>1.73</v>
          </cell>
          <cell r="BL717">
            <v>119255.82</v>
          </cell>
          <cell r="BN717">
            <v>0</v>
          </cell>
          <cell r="BO717">
            <v>0</v>
          </cell>
          <cell r="BP717">
            <v>3.47</v>
          </cell>
          <cell r="BQ717">
            <v>88918.75</v>
          </cell>
          <cell r="BS717">
            <v>0</v>
          </cell>
          <cell r="BT717">
            <v>0</v>
          </cell>
          <cell r="BU717">
            <v>1.73</v>
          </cell>
          <cell r="BV717">
            <v>184547.75</v>
          </cell>
          <cell r="BX717">
            <v>0</v>
          </cell>
          <cell r="BY717">
            <v>0</v>
          </cell>
          <cell r="BZ717">
            <v>1.73</v>
          </cell>
          <cell r="CA717">
            <v>159876.22</v>
          </cell>
          <cell r="CC717">
            <v>0</v>
          </cell>
          <cell r="CD717">
            <v>0</v>
          </cell>
          <cell r="CE717">
            <v>5.21</v>
          </cell>
          <cell r="CF717">
            <v>160207.5</v>
          </cell>
          <cell r="CH717">
            <v>6164803.9199999999</v>
          </cell>
          <cell r="CJ717">
            <v>6057008.6200000001</v>
          </cell>
        </row>
        <row r="718">
          <cell r="A718" t="str">
            <v>4807231600400</v>
          </cell>
          <cell r="B718" t="str">
            <v>LIMESTONE WALTERS C C S DIST 316</v>
          </cell>
          <cell r="C718" t="str">
            <v>PEORIA</v>
          </cell>
          <cell r="D718" t="str">
            <v>Elementary</v>
          </cell>
          <cell r="E718">
            <v>195.25</v>
          </cell>
          <cell r="G718">
            <v>79.5</v>
          </cell>
          <cell r="H718">
            <v>112.5</v>
          </cell>
          <cell r="I718">
            <v>112.5</v>
          </cell>
          <cell r="K718">
            <v>127.75</v>
          </cell>
          <cell r="L718">
            <v>124.5</v>
          </cell>
          <cell r="M718">
            <v>67.5</v>
          </cell>
          <cell r="N718">
            <v>0</v>
          </cell>
          <cell r="P718">
            <v>13.25</v>
          </cell>
          <cell r="Q718">
            <v>66.25</v>
          </cell>
          <cell r="R718">
            <v>18.75</v>
          </cell>
          <cell r="S718">
            <v>93.75</v>
          </cell>
          <cell r="T718">
            <v>0</v>
          </cell>
          <cell r="U718">
            <v>0</v>
          </cell>
          <cell r="W718">
            <v>4.1900000000000004</v>
          </cell>
          <cell r="X718">
            <v>4.68</v>
          </cell>
          <cell r="Y718">
            <v>0</v>
          </cell>
          <cell r="Z718">
            <v>550002.09</v>
          </cell>
          <cell r="AB718">
            <v>1.77</v>
          </cell>
          <cell r="AC718">
            <v>110000.41</v>
          </cell>
          <cell r="AE718">
            <v>0.63</v>
          </cell>
          <cell r="AF718">
            <v>0.33</v>
          </cell>
          <cell r="AG718">
            <v>0</v>
          </cell>
          <cell r="AH718">
            <v>59526.720000000001</v>
          </cell>
          <cell r="AJ718">
            <v>0.28000000000000003</v>
          </cell>
          <cell r="AK718">
            <v>0.15</v>
          </cell>
          <cell r="AL718">
            <v>0</v>
          </cell>
          <cell r="AM718">
            <v>26663.01</v>
          </cell>
          <cell r="AO718">
            <v>12.290000000000001</v>
          </cell>
          <cell r="AP718">
            <v>2.16</v>
          </cell>
          <cell r="AQ718">
            <v>1.38</v>
          </cell>
          <cell r="AR718">
            <v>18072.650000000001</v>
          </cell>
          <cell r="AT718">
            <v>0.28000000000000003</v>
          </cell>
          <cell r="AU718">
            <v>0.27</v>
          </cell>
          <cell r="AV718">
            <v>0</v>
          </cell>
          <cell r="AW718">
            <v>36996.300000000003</v>
          </cell>
          <cell r="AY718">
            <v>0.17</v>
          </cell>
          <cell r="AZ718">
            <v>0.09</v>
          </cell>
          <cell r="BA718">
            <v>0</v>
          </cell>
          <cell r="BB718">
            <v>15140.58</v>
          </cell>
          <cell r="BD718">
            <v>0.56000000000000005</v>
          </cell>
          <cell r="BE718">
            <v>0.3</v>
          </cell>
          <cell r="BF718">
            <v>0</v>
          </cell>
          <cell r="BG718">
            <v>22037.5</v>
          </cell>
          <cell r="BI718">
            <v>0.28000000000000003</v>
          </cell>
          <cell r="BJ718">
            <v>0.15</v>
          </cell>
          <cell r="BK718">
            <v>0</v>
          </cell>
          <cell r="BL718">
            <v>29641.62</v>
          </cell>
          <cell r="BN718">
            <v>0.42</v>
          </cell>
          <cell r="BO718">
            <v>0.22</v>
          </cell>
          <cell r="BP718">
            <v>0</v>
          </cell>
          <cell r="BQ718">
            <v>16400</v>
          </cell>
          <cell r="BS718">
            <v>0.28000000000000003</v>
          </cell>
          <cell r="BT718">
            <v>0.15</v>
          </cell>
          <cell r="BU718">
            <v>0</v>
          </cell>
          <cell r="BV718">
            <v>45870.25</v>
          </cell>
          <cell r="BX718">
            <v>0.28000000000000003</v>
          </cell>
          <cell r="BY718">
            <v>0.15</v>
          </cell>
          <cell r="BZ718">
            <v>0</v>
          </cell>
          <cell r="CA718">
            <v>39738.019999999997</v>
          </cell>
          <cell r="CC718">
            <v>0.56000000000000005</v>
          </cell>
          <cell r="CD718">
            <v>0.3</v>
          </cell>
          <cell r="CE718">
            <v>0</v>
          </cell>
          <cell r="CF718">
            <v>26445</v>
          </cell>
          <cell r="CH718">
            <v>996534.15</v>
          </cell>
          <cell r="CJ718">
            <v>978461.5</v>
          </cell>
        </row>
        <row r="719">
          <cell r="A719" t="str">
            <v>4807232102600</v>
          </cell>
          <cell r="B719" t="str">
            <v>IL VALLEY CENTRAL UNIT DIST 321</v>
          </cell>
          <cell r="C719" t="str">
            <v>PEORIA</v>
          </cell>
          <cell r="D719" t="str">
            <v>Unit</v>
          </cell>
          <cell r="E719">
            <v>2027.1</v>
          </cell>
          <cell r="G719">
            <v>579.48</v>
          </cell>
          <cell r="H719">
            <v>781.64</v>
          </cell>
          <cell r="I719">
            <v>1428.4599999999998</v>
          </cell>
          <cell r="K719">
            <v>905.13000000000011</v>
          </cell>
          <cell r="L719">
            <v>885.97</v>
          </cell>
          <cell r="M719">
            <v>475.15</v>
          </cell>
          <cell r="N719">
            <v>646.82000000000005</v>
          </cell>
          <cell r="P719">
            <v>195.9555165991016</v>
          </cell>
          <cell r="Q719">
            <v>383.52448340089842</v>
          </cell>
          <cell r="R719">
            <v>264.3174397641364</v>
          </cell>
          <cell r="S719">
            <v>517.32256023586365</v>
          </cell>
          <cell r="T719">
            <v>218.72704363676212</v>
          </cell>
          <cell r="U719">
            <v>428.09295636323793</v>
          </cell>
          <cell r="W719">
            <v>32.229999999999997</v>
          </cell>
          <cell r="X719">
            <v>33.9</v>
          </cell>
          <cell r="Y719">
            <v>28.06</v>
          </cell>
          <cell r="Z719">
            <v>6088377.4900000002</v>
          </cell>
          <cell r="AB719">
            <v>22.57</v>
          </cell>
          <cell r="AC719">
            <v>1482656.51</v>
          </cell>
          <cell r="AE719">
            <v>4.5199999999999996</v>
          </cell>
          <cell r="AF719">
            <v>2.37</v>
          </cell>
          <cell r="AG719">
            <v>3.23</v>
          </cell>
          <cell r="AH719">
            <v>656051.12</v>
          </cell>
          <cell r="AJ719">
            <v>2.0099999999999998</v>
          </cell>
          <cell r="AK719">
            <v>1.05</v>
          </cell>
          <cell r="AL719">
            <v>1.07</v>
          </cell>
          <cell r="AM719">
            <v>265543.43</v>
          </cell>
          <cell r="AO719">
            <v>133.69999999999999</v>
          </cell>
          <cell r="AP719">
            <v>31.65</v>
          </cell>
          <cell r="AQ719">
            <v>14.37</v>
          </cell>
          <cell r="AR719">
            <v>206127.13</v>
          </cell>
          <cell r="AT719">
            <v>2.0099999999999998</v>
          </cell>
          <cell r="AU719">
            <v>1.9</v>
          </cell>
          <cell r="AV719">
            <v>2.58</v>
          </cell>
          <cell r="AW719">
            <v>462769.14</v>
          </cell>
          <cell r="AY719">
            <v>1.2</v>
          </cell>
          <cell r="AZ719">
            <v>0.63</v>
          </cell>
          <cell r="BA719">
            <v>0.86</v>
          </cell>
          <cell r="BB719">
            <v>156646.76999999999</v>
          </cell>
          <cell r="BD719">
            <v>4.0199999999999996</v>
          </cell>
          <cell r="BE719">
            <v>2.11</v>
          </cell>
          <cell r="BF719">
            <v>3.23</v>
          </cell>
          <cell r="BG719">
            <v>239850</v>
          </cell>
          <cell r="BI719">
            <v>2.0099999999999998</v>
          </cell>
          <cell r="BJ719">
            <v>1.05</v>
          </cell>
          <cell r="BK719">
            <v>1.07</v>
          </cell>
          <cell r="BL719">
            <v>284697.42</v>
          </cell>
          <cell r="BN719">
            <v>3.01</v>
          </cell>
          <cell r="BO719">
            <v>1.58</v>
          </cell>
          <cell r="BP719">
            <v>2.15</v>
          </cell>
          <cell r="BQ719">
            <v>172712.5</v>
          </cell>
          <cell r="BS719">
            <v>2.0099999999999998</v>
          </cell>
          <cell r="BT719">
            <v>1.05</v>
          </cell>
          <cell r="BU719">
            <v>1.07</v>
          </cell>
          <cell r="BV719">
            <v>440567.75</v>
          </cell>
          <cell r="BX719">
            <v>2.0099999999999998</v>
          </cell>
          <cell r="BY719">
            <v>1.05</v>
          </cell>
          <cell r="BZ719">
            <v>1.07</v>
          </cell>
          <cell r="CA719">
            <v>381669.82</v>
          </cell>
          <cell r="CC719">
            <v>4.0199999999999996</v>
          </cell>
          <cell r="CD719">
            <v>2.11</v>
          </cell>
          <cell r="CE719">
            <v>3.23</v>
          </cell>
          <cell r="CF719">
            <v>287820</v>
          </cell>
          <cell r="CH719">
            <v>11125489.080000002</v>
          </cell>
          <cell r="CJ719">
            <v>10919361.950000001</v>
          </cell>
        </row>
        <row r="720">
          <cell r="A720" t="str">
            <v>4807232202600</v>
          </cell>
          <cell r="B720" t="str">
            <v>ELMWOOD C U SCHOOL DISTRICT 322</v>
          </cell>
          <cell r="C720" t="str">
            <v>PEORIA</v>
          </cell>
          <cell r="D720" t="str">
            <v>Unit</v>
          </cell>
          <cell r="E720">
            <v>672.87</v>
          </cell>
          <cell r="G720">
            <v>190.98999999999998</v>
          </cell>
          <cell r="H720">
            <v>254.15</v>
          </cell>
          <cell r="I720">
            <v>477.29999999999995</v>
          </cell>
          <cell r="K720">
            <v>299.89999999999998</v>
          </cell>
          <cell r="L720">
            <v>295.32</v>
          </cell>
          <cell r="M720">
            <v>149.82</v>
          </cell>
          <cell r="N720">
            <v>223.14999999999998</v>
          </cell>
          <cell r="P720">
            <v>47.155202082928071</v>
          </cell>
          <cell r="Q720">
            <v>143.83479791707191</v>
          </cell>
          <cell r="R720">
            <v>62.749330380523432</v>
          </cell>
          <cell r="S720">
            <v>191.40066961947656</v>
          </cell>
          <cell r="T720">
            <v>55.095467536548504</v>
          </cell>
          <cell r="U720">
            <v>168.05453246345147</v>
          </cell>
          <cell r="W720">
            <v>10.33</v>
          </cell>
          <cell r="X720">
            <v>10.79</v>
          </cell>
          <cell r="Y720">
            <v>9.4700000000000006</v>
          </cell>
          <cell r="Z720">
            <v>1980471.05</v>
          </cell>
          <cell r="AB720">
            <v>7.38</v>
          </cell>
          <cell r="AC720">
            <v>485522.94</v>
          </cell>
          <cell r="AE720">
            <v>1.49</v>
          </cell>
          <cell r="AF720">
            <v>0.74</v>
          </cell>
          <cell r="AG720">
            <v>1.1100000000000001</v>
          </cell>
          <cell r="AH720">
            <v>216911.34</v>
          </cell>
          <cell r="AJ720">
            <v>0.66</v>
          </cell>
          <cell r="AK720">
            <v>0.33</v>
          </cell>
          <cell r="AL720">
            <v>0.37</v>
          </cell>
          <cell r="AM720">
            <v>87598.84</v>
          </cell>
          <cell r="AO720">
            <v>43.539999999999992</v>
          </cell>
          <cell r="AP720">
            <v>8.8699999999999992</v>
          </cell>
          <cell r="AQ720">
            <v>4.7699999999999996</v>
          </cell>
          <cell r="AR720">
            <v>65437.33</v>
          </cell>
          <cell r="AT720">
            <v>0.66</v>
          </cell>
          <cell r="AU720">
            <v>0.59</v>
          </cell>
          <cell r="AV720">
            <v>0.89</v>
          </cell>
          <cell r="AW720">
            <v>152991.64000000001</v>
          </cell>
          <cell r="AY720">
            <v>0.39</v>
          </cell>
          <cell r="AZ720">
            <v>0.19</v>
          </cell>
          <cell r="BA720">
            <v>0.28999999999999998</v>
          </cell>
          <cell r="BB720">
            <v>50662.71</v>
          </cell>
          <cell r="BD720">
            <v>1.33</v>
          </cell>
          <cell r="BE720">
            <v>0.66</v>
          </cell>
          <cell r="BF720">
            <v>1.1100000000000001</v>
          </cell>
          <cell r="BG720">
            <v>79437.5</v>
          </cell>
          <cell r="BI720">
            <v>0.66</v>
          </cell>
          <cell r="BJ720">
            <v>0.33</v>
          </cell>
          <cell r="BK720">
            <v>0.37</v>
          </cell>
          <cell r="BL720">
            <v>93750.24</v>
          </cell>
          <cell r="BN720">
            <v>0.99</v>
          </cell>
          <cell r="BO720">
            <v>0.49</v>
          </cell>
          <cell r="BP720">
            <v>0.74</v>
          </cell>
          <cell r="BQ720">
            <v>56887.5</v>
          </cell>
          <cell r="BS720">
            <v>0.66</v>
          </cell>
          <cell r="BT720">
            <v>0.33</v>
          </cell>
          <cell r="BU720">
            <v>0.37</v>
          </cell>
          <cell r="BV720">
            <v>145078</v>
          </cell>
          <cell r="BX720">
            <v>0.66</v>
          </cell>
          <cell r="BY720">
            <v>0.33</v>
          </cell>
          <cell r="BZ720">
            <v>0.37</v>
          </cell>
          <cell r="CA720">
            <v>125683.04</v>
          </cell>
          <cell r="CC720">
            <v>1.33</v>
          </cell>
          <cell r="CD720">
            <v>0.66</v>
          </cell>
          <cell r="CE720">
            <v>1.1100000000000001</v>
          </cell>
          <cell r="CF720">
            <v>95325</v>
          </cell>
          <cell r="CH720">
            <v>3635757.1300000004</v>
          </cell>
          <cell r="CJ720">
            <v>3570319.8000000003</v>
          </cell>
        </row>
        <row r="721">
          <cell r="A721" t="str">
            <v>4807232302600</v>
          </cell>
          <cell r="B721" t="str">
            <v>DUNLAP C U SCHOOL DIST 323</v>
          </cell>
          <cell r="C721" t="str">
            <v>PEORIA</v>
          </cell>
          <cell r="D721" t="str">
            <v>Unit</v>
          </cell>
          <cell r="E721">
            <v>4471.03</v>
          </cell>
          <cell r="G721">
            <v>1411.23</v>
          </cell>
          <cell r="H721">
            <v>1728.9800000000002</v>
          </cell>
          <cell r="I721">
            <v>3027.4700000000003</v>
          </cell>
          <cell r="K721">
            <v>2159.7199999999998</v>
          </cell>
          <cell r="L721">
            <v>2127.39</v>
          </cell>
          <cell r="M721">
            <v>1012.82</v>
          </cell>
          <cell r="N721">
            <v>1298.49</v>
          </cell>
          <cell r="P721">
            <v>194.89580057223958</v>
          </cell>
          <cell r="Q721">
            <v>1216.3341994277605</v>
          </cell>
          <cell r="R721">
            <v>238.77818730709441</v>
          </cell>
          <cell r="S721">
            <v>1490.2018126929058</v>
          </cell>
          <cell r="T721">
            <v>179.32601212066592</v>
          </cell>
          <cell r="U721">
            <v>1119.1639878793342</v>
          </cell>
          <cell r="W721">
            <v>73.8</v>
          </cell>
          <cell r="X721">
            <v>71.540000000000006</v>
          </cell>
          <cell r="Y721">
            <v>53.73</v>
          </cell>
          <cell r="Z721">
            <v>12818491.77</v>
          </cell>
          <cell r="AB721">
            <v>46.97</v>
          </cell>
          <cell r="AC721">
            <v>3071090.72</v>
          </cell>
          <cell r="AE721">
            <v>10.79</v>
          </cell>
          <cell r="AF721">
            <v>5.0599999999999996</v>
          </cell>
          <cell r="AG721">
            <v>6.49</v>
          </cell>
          <cell r="AH721">
            <v>1442582.02</v>
          </cell>
          <cell r="AJ721">
            <v>4.79</v>
          </cell>
          <cell r="AK721">
            <v>2.25</v>
          </cell>
          <cell r="AL721">
            <v>2.16</v>
          </cell>
          <cell r="AM721">
            <v>589550.16</v>
          </cell>
          <cell r="AO721">
            <v>283.53000000000009</v>
          </cell>
          <cell r="AP721">
            <v>56.53</v>
          </cell>
          <cell r="AQ721">
            <v>31.7</v>
          </cell>
          <cell r="AR721">
            <v>424944.33</v>
          </cell>
          <cell r="AT721">
            <v>4.79</v>
          </cell>
          <cell r="AU721">
            <v>4.05</v>
          </cell>
          <cell r="AV721">
            <v>5.19</v>
          </cell>
          <cell r="AW721">
            <v>996472.38</v>
          </cell>
          <cell r="AY721">
            <v>2.87</v>
          </cell>
          <cell r="AZ721">
            <v>1.35</v>
          </cell>
          <cell r="BA721">
            <v>1.73</v>
          </cell>
          <cell r="BB721">
            <v>346486.35</v>
          </cell>
          <cell r="BD721">
            <v>9.59</v>
          </cell>
          <cell r="BE721">
            <v>4.5</v>
          </cell>
          <cell r="BF721">
            <v>6.49</v>
          </cell>
          <cell r="BG721">
            <v>527362.5</v>
          </cell>
          <cell r="BI721">
            <v>4.79</v>
          </cell>
          <cell r="BJ721">
            <v>2.25</v>
          </cell>
          <cell r="BK721">
            <v>2.16</v>
          </cell>
          <cell r="BL721">
            <v>634192.80000000005</v>
          </cell>
          <cell r="BN721">
            <v>7.19</v>
          </cell>
          <cell r="BO721">
            <v>3.37</v>
          </cell>
          <cell r="BP721">
            <v>4.32</v>
          </cell>
          <cell r="BQ721">
            <v>381300</v>
          </cell>
          <cell r="BS721">
            <v>4.79</v>
          </cell>
          <cell r="BT721">
            <v>2.25</v>
          </cell>
          <cell r="BU721">
            <v>2.16</v>
          </cell>
          <cell r="BV721">
            <v>981410</v>
          </cell>
          <cell r="BX721">
            <v>4.79</v>
          </cell>
          <cell r="BY721">
            <v>2.25</v>
          </cell>
          <cell r="BZ721">
            <v>2.16</v>
          </cell>
          <cell r="CA721">
            <v>850208.8</v>
          </cell>
          <cell r="CC721">
            <v>9.59</v>
          </cell>
          <cell r="CD721">
            <v>4.5</v>
          </cell>
          <cell r="CE721">
            <v>6.49</v>
          </cell>
          <cell r="CF721">
            <v>632835</v>
          </cell>
          <cell r="CH721">
            <v>23696926.830000002</v>
          </cell>
          <cell r="CJ721">
            <v>23271982.500000004</v>
          </cell>
        </row>
        <row r="722">
          <cell r="A722" t="str">
            <v>4807232502600</v>
          </cell>
          <cell r="B722" t="str">
            <v>PEORIA HGHTS C U SCH DIST 325</v>
          </cell>
          <cell r="C722" t="str">
            <v>PEORIA</v>
          </cell>
          <cell r="D722" t="str">
            <v>Unit</v>
          </cell>
          <cell r="E722">
            <v>743.45</v>
          </cell>
          <cell r="G722">
            <v>234.47999999999996</v>
          </cell>
          <cell r="H722">
            <v>287.48999999999995</v>
          </cell>
          <cell r="I722">
            <v>503.46999999999991</v>
          </cell>
          <cell r="K722">
            <v>357.30999999999995</v>
          </cell>
          <cell r="L722">
            <v>351.80999999999995</v>
          </cell>
          <cell r="M722">
            <v>170.16</v>
          </cell>
          <cell r="N722">
            <v>215.98</v>
          </cell>
          <cell r="P722">
            <v>141.39657158344065</v>
          </cell>
          <cell r="Q722">
            <v>93.083428416559315</v>
          </cell>
          <cell r="R722">
            <v>173.36276170472257</v>
          </cell>
          <cell r="S722">
            <v>114.12723829527738</v>
          </cell>
          <cell r="T722">
            <v>130.24066671183689</v>
          </cell>
          <cell r="U722">
            <v>85.739333288163095</v>
          </cell>
          <cell r="W722">
            <v>14.08</v>
          </cell>
          <cell r="X722">
            <v>13.23</v>
          </cell>
          <cell r="Y722">
            <v>9.94</v>
          </cell>
          <cell r="Z722">
            <v>2397590.59</v>
          </cell>
          <cell r="AB722">
            <v>8.77</v>
          </cell>
          <cell r="AC722">
            <v>573385.23</v>
          </cell>
          <cell r="AE722">
            <v>1.78</v>
          </cell>
          <cell r="AF722">
            <v>0.85</v>
          </cell>
          <cell r="AG722">
            <v>1.07</v>
          </cell>
          <cell r="AH722">
            <v>238880.42</v>
          </cell>
          <cell r="AJ722">
            <v>0.79</v>
          </cell>
          <cell r="AK722">
            <v>0.37</v>
          </cell>
          <cell r="AL722">
            <v>0.35</v>
          </cell>
          <cell r="AM722">
            <v>96723.17</v>
          </cell>
          <cell r="AO722">
            <v>52.199999999999996</v>
          </cell>
          <cell r="AP722">
            <v>16.23</v>
          </cell>
          <cell r="AQ722">
            <v>5.27</v>
          </cell>
          <cell r="AR722">
            <v>84983.32</v>
          </cell>
          <cell r="AT722">
            <v>0.79</v>
          </cell>
          <cell r="AU722">
            <v>0.68</v>
          </cell>
          <cell r="AV722">
            <v>0.86</v>
          </cell>
          <cell r="AW722">
            <v>165467.38</v>
          </cell>
          <cell r="AY722">
            <v>0.47</v>
          </cell>
          <cell r="AZ722">
            <v>0.22</v>
          </cell>
          <cell r="BA722">
            <v>0.28000000000000003</v>
          </cell>
          <cell r="BB722">
            <v>56486.01</v>
          </cell>
          <cell r="BD722">
            <v>1.58</v>
          </cell>
          <cell r="BE722">
            <v>0.75</v>
          </cell>
          <cell r="BF722">
            <v>1.07</v>
          </cell>
          <cell r="BG722">
            <v>87125</v>
          </cell>
          <cell r="BI722">
            <v>0.79</v>
          </cell>
          <cell r="BJ722">
            <v>0.37</v>
          </cell>
          <cell r="BK722">
            <v>0.35</v>
          </cell>
          <cell r="BL722">
            <v>104090.34</v>
          </cell>
          <cell r="BN722">
            <v>1.19</v>
          </cell>
          <cell r="BO722">
            <v>0.56000000000000005</v>
          </cell>
          <cell r="BP722">
            <v>0.71</v>
          </cell>
          <cell r="BQ722">
            <v>63037.5</v>
          </cell>
          <cell r="BS722">
            <v>0.79</v>
          </cell>
          <cell r="BT722">
            <v>0.37</v>
          </cell>
          <cell r="BU722">
            <v>0.35</v>
          </cell>
          <cell r="BV722">
            <v>161079.25</v>
          </cell>
          <cell r="BX722">
            <v>0.79</v>
          </cell>
          <cell r="BY722">
            <v>0.37</v>
          </cell>
          <cell r="BZ722">
            <v>0.35</v>
          </cell>
          <cell r="CA722">
            <v>139545.14000000001</v>
          </cell>
          <cell r="CC722">
            <v>1.58</v>
          </cell>
          <cell r="CD722">
            <v>0.75</v>
          </cell>
          <cell r="CE722">
            <v>1.07</v>
          </cell>
          <cell r="CF722">
            <v>104550</v>
          </cell>
          <cell r="CH722">
            <v>4272943.3499999996</v>
          </cell>
          <cell r="CJ722">
            <v>4187960.03</v>
          </cell>
        </row>
        <row r="723">
          <cell r="A723" t="str">
            <v>4807232602600</v>
          </cell>
          <cell r="B723" t="str">
            <v>PRINCEVILLE C U SCH DIST 326</v>
          </cell>
          <cell r="C723" t="str">
            <v>PEORIA</v>
          </cell>
          <cell r="D723" t="str">
            <v>Unit</v>
          </cell>
          <cell r="E723">
            <v>711.71</v>
          </cell>
          <cell r="G723">
            <v>190.99</v>
          </cell>
          <cell r="H723">
            <v>276.82</v>
          </cell>
          <cell r="I723">
            <v>515.47</v>
          </cell>
          <cell r="K723">
            <v>301.89999999999998</v>
          </cell>
          <cell r="L723">
            <v>296.64999999999998</v>
          </cell>
          <cell r="M723">
            <v>171.16</v>
          </cell>
          <cell r="N723">
            <v>238.64999999999998</v>
          </cell>
          <cell r="P723">
            <v>44.877756702431846</v>
          </cell>
          <cell r="Q723">
            <v>146.11224329756817</v>
          </cell>
          <cell r="R723">
            <v>65.045607677717072</v>
          </cell>
          <cell r="S723">
            <v>211.77439232228292</v>
          </cell>
          <cell r="T723">
            <v>56.076635619851082</v>
          </cell>
          <cell r="U723">
            <v>182.57336438014889</v>
          </cell>
          <cell r="W723">
            <v>10.29</v>
          </cell>
          <cell r="X723">
            <v>11.72</v>
          </cell>
          <cell r="Y723">
            <v>10.1</v>
          </cell>
          <cell r="Z723">
            <v>2080288.37</v>
          </cell>
          <cell r="AB723">
            <v>7.76</v>
          </cell>
          <cell r="AC723">
            <v>511435.73</v>
          </cell>
          <cell r="AE723">
            <v>1.5</v>
          </cell>
          <cell r="AF723">
            <v>0.85</v>
          </cell>
          <cell r="AG723">
            <v>1.19</v>
          </cell>
          <cell r="AH723">
            <v>230019.62</v>
          </cell>
          <cell r="AJ723">
            <v>0.67</v>
          </cell>
          <cell r="AK723">
            <v>0.38</v>
          </cell>
          <cell r="AL723">
            <v>0.39</v>
          </cell>
          <cell r="AM723">
            <v>92736.12</v>
          </cell>
          <cell r="AO723">
            <v>45.78</v>
          </cell>
          <cell r="AP723">
            <v>9.5</v>
          </cell>
          <cell r="AQ723">
            <v>5.04</v>
          </cell>
          <cell r="AR723">
            <v>69024.899999999994</v>
          </cell>
          <cell r="AT723">
            <v>0.67</v>
          </cell>
          <cell r="AU723">
            <v>0.68</v>
          </cell>
          <cell r="AV723">
            <v>0.95</v>
          </cell>
          <cell r="AW723">
            <v>164363.79999999999</v>
          </cell>
          <cell r="AY723">
            <v>0.4</v>
          </cell>
          <cell r="AZ723">
            <v>0.22</v>
          </cell>
          <cell r="BA723">
            <v>0.31</v>
          </cell>
          <cell r="BB723">
            <v>54156.69</v>
          </cell>
          <cell r="BD723">
            <v>1.34</v>
          </cell>
          <cell r="BE723">
            <v>0.76</v>
          </cell>
          <cell r="BF723">
            <v>1.19</v>
          </cell>
          <cell r="BG723">
            <v>84306.25</v>
          </cell>
          <cell r="BI723">
            <v>0.67</v>
          </cell>
          <cell r="BJ723">
            <v>0.38</v>
          </cell>
          <cell r="BK723">
            <v>0.39</v>
          </cell>
          <cell r="BL723">
            <v>99264.960000000006</v>
          </cell>
          <cell r="BN723">
            <v>1</v>
          </cell>
          <cell r="BO723">
            <v>0.56999999999999995</v>
          </cell>
          <cell r="BP723">
            <v>0.79</v>
          </cell>
          <cell r="BQ723">
            <v>60475</v>
          </cell>
          <cell r="BS723">
            <v>0.67</v>
          </cell>
          <cell r="BT723">
            <v>0.38</v>
          </cell>
          <cell r="BU723">
            <v>0.39</v>
          </cell>
          <cell r="BV723">
            <v>153612</v>
          </cell>
          <cell r="BX723">
            <v>0.67</v>
          </cell>
          <cell r="BY723">
            <v>0.38</v>
          </cell>
          <cell r="BZ723">
            <v>0.39</v>
          </cell>
          <cell r="CA723">
            <v>133076.16</v>
          </cell>
          <cell r="CC723">
            <v>1.34</v>
          </cell>
          <cell r="CD723">
            <v>0.76</v>
          </cell>
          <cell r="CE723">
            <v>1.19</v>
          </cell>
          <cell r="CF723">
            <v>101167.5</v>
          </cell>
          <cell r="CH723">
            <v>3833927.1</v>
          </cell>
          <cell r="CJ723">
            <v>3764902.2</v>
          </cell>
        </row>
        <row r="724">
          <cell r="A724" t="str">
            <v>4807232702600</v>
          </cell>
          <cell r="B724" t="str">
            <v>ILLINI BLUFFS CU SCH DIST 327</v>
          </cell>
          <cell r="C724" t="str">
            <v>PEORIA</v>
          </cell>
          <cell r="D724" t="str">
            <v>Unit</v>
          </cell>
          <cell r="E724">
            <v>903.69</v>
          </cell>
          <cell r="G724">
            <v>271.64999999999998</v>
          </cell>
          <cell r="H724">
            <v>356.30999999999995</v>
          </cell>
          <cell r="I724">
            <v>626.12999999999988</v>
          </cell>
          <cell r="K724">
            <v>419.71999999999991</v>
          </cell>
          <cell r="L724">
            <v>413.80999999999995</v>
          </cell>
          <cell r="M724">
            <v>214.15</v>
          </cell>
          <cell r="N724">
            <v>269.82</v>
          </cell>
          <cell r="P724">
            <v>62.936576889661168</v>
          </cell>
          <cell r="Q724">
            <v>208.71342311033879</v>
          </cell>
          <cell r="R724">
            <v>82.550825369244137</v>
          </cell>
          <cell r="S724">
            <v>273.75917463075581</v>
          </cell>
          <cell r="T724">
            <v>62.512597741094709</v>
          </cell>
          <cell r="U724">
            <v>207.30740225890528</v>
          </cell>
          <cell r="W724">
            <v>14.63</v>
          </cell>
          <cell r="X724">
            <v>15.07</v>
          </cell>
          <cell r="Y724">
            <v>11.41</v>
          </cell>
          <cell r="Z724">
            <v>2649926.5299999998</v>
          </cell>
          <cell r="AB724">
            <v>9.74</v>
          </cell>
          <cell r="AC724">
            <v>637734.17000000004</v>
          </cell>
          <cell r="AE724">
            <v>2.09</v>
          </cell>
          <cell r="AF724">
            <v>1.07</v>
          </cell>
          <cell r="AG724">
            <v>1.34</v>
          </cell>
          <cell r="AH724">
            <v>290871.74</v>
          </cell>
          <cell r="AJ724">
            <v>0.93</v>
          </cell>
          <cell r="AK724">
            <v>0.47</v>
          </cell>
          <cell r="AL724">
            <v>0.44</v>
          </cell>
          <cell r="AM724">
            <v>117980.72</v>
          </cell>
          <cell r="AO724">
            <v>58.37</v>
          </cell>
          <cell r="AP724">
            <v>11.52</v>
          </cell>
          <cell r="AQ724">
            <v>6.4</v>
          </cell>
          <cell r="AR724">
            <v>87280.87</v>
          </cell>
          <cell r="AT724">
            <v>0.93</v>
          </cell>
          <cell r="AU724">
            <v>0.85</v>
          </cell>
          <cell r="AV724">
            <v>1.07</v>
          </cell>
          <cell r="AW724">
            <v>202579.3</v>
          </cell>
          <cell r="AY724">
            <v>0.55000000000000004</v>
          </cell>
          <cell r="AZ724">
            <v>0.28000000000000003</v>
          </cell>
          <cell r="BA724">
            <v>0.35</v>
          </cell>
          <cell r="BB724">
            <v>68714.94</v>
          </cell>
          <cell r="BD724">
            <v>1.86</v>
          </cell>
          <cell r="BE724">
            <v>0.95</v>
          </cell>
          <cell r="BF724">
            <v>1.34</v>
          </cell>
          <cell r="BG724">
            <v>106343.75</v>
          </cell>
          <cell r="BI724">
            <v>0.93</v>
          </cell>
          <cell r="BJ724">
            <v>0.47</v>
          </cell>
          <cell r="BK724">
            <v>0.44</v>
          </cell>
          <cell r="BL724">
            <v>126838.56</v>
          </cell>
          <cell r="BN724">
            <v>1.39</v>
          </cell>
          <cell r="BO724">
            <v>0.71</v>
          </cell>
          <cell r="BP724">
            <v>0.89</v>
          </cell>
          <cell r="BQ724">
            <v>76618.75</v>
          </cell>
          <cell r="BS724">
            <v>0.93</v>
          </cell>
          <cell r="BT724">
            <v>0.47</v>
          </cell>
          <cell r="BU724">
            <v>0.44</v>
          </cell>
          <cell r="BV724">
            <v>196282</v>
          </cell>
          <cell r="BX724">
            <v>0.93</v>
          </cell>
          <cell r="BY724">
            <v>0.47</v>
          </cell>
          <cell r="BZ724">
            <v>0.44</v>
          </cell>
          <cell r="CA724">
            <v>170041.76</v>
          </cell>
          <cell r="CC724">
            <v>1.86</v>
          </cell>
          <cell r="CD724">
            <v>0.95</v>
          </cell>
          <cell r="CE724">
            <v>1.34</v>
          </cell>
          <cell r="CF724">
            <v>127612.5</v>
          </cell>
          <cell r="CH724">
            <v>4858825.5899999989</v>
          </cell>
          <cell r="CJ724">
            <v>4771544.7199999988</v>
          </cell>
        </row>
        <row r="725">
          <cell r="A725" t="str">
            <v>4807232800300</v>
          </cell>
          <cell r="B725" t="str">
            <v>HOLLIS CONS SCHOOL DIST 328</v>
          </cell>
          <cell r="C725" t="str">
            <v>PEORIA</v>
          </cell>
          <cell r="D725" t="str">
            <v>Elementary</v>
          </cell>
          <cell r="E725">
            <v>83.64</v>
          </cell>
          <cell r="G725">
            <v>29.66</v>
          </cell>
          <cell r="H725">
            <v>53.47999999999999</v>
          </cell>
          <cell r="I725">
            <v>53.47999999999999</v>
          </cell>
          <cell r="K725">
            <v>52.32</v>
          </cell>
          <cell r="L725">
            <v>51.82</v>
          </cell>
          <cell r="M725">
            <v>31.32</v>
          </cell>
          <cell r="N725">
            <v>0</v>
          </cell>
          <cell r="P725">
            <v>8.2051960548472476</v>
          </cell>
          <cell r="Q725">
            <v>21.454803945152754</v>
          </cell>
          <cell r="R725">
            <v>14.794803945152754</v>
          </cell>
          <cell r="S725">
            <v>38.685196054847239</v>
          </cell>
          <cell r="T725">
            <v>0</v>
          </cell>
          <cell r="U725">
            <v>0</v>
          </cell>
          <cell r="W725">
            <v>1.61</v>
          </cell>
          <cell r="X725">
            <v>2.2799999999999998</v>
          </cell>
          <cell r="Y725">
            <v>0</v>
          </cell>
          <cell r="Z725">
            <v>241207.23</v>
          </cell>
          <cell r="AB725">
            <v>0.77</v>
          </cell>
          <cell r="AC725">
            <v>48241.440000000002</v>
          </cell>
          <cell r="AE725">
            <v>0.26</v>
          </cell>
          <cell r="AF725">
            <v>0.15</v>
          </cell>
          <cell r="AG725">
            <v>0</v>
          </cell>
          <cell r="AH725">
            <v>25422.87</v>
          </cell>
          <cell r="AJ725">
            <v>0.11</v>
          </cell>
          <cell r="AK725">
            <v>0.06</v>
          </cell>
          <cell r="AL725">
            <v>0</v>
          </cell>
          <cell r="AM725">
            <v>10541.19</v>
          </cell>
          <cell r="AO725">
            <v>5.34</v>
          </cell>
          <cell r="AP725">
            <v>1.1499999999999999</v>
          </cell>
          <cell r="AQ725">
            <v>0.59</v>
          </cell>
          <cell r="AR725">
            <v>8102.87</v>
          </cell>
          <cell r="AT725">
            <v>0.11</v>
          </cell>
          <cell r="AU725">
            <v>0.12</v>
          </cell>
          <cell r="AV725">
            <v>0</v>
          </cell>
          <cell r="AW725">
            <v>15471.18</v>
          </cell>
          <cell r="AY725">
            <v>0.06</v>
          </cell>
          <cell r="AZ725">
            <v>0.04</v>
          </cell>
          <cell r="BA725">
            <v>0</v>
          </cell>
          <cell r="BB725">
            <v>5823.3</v>
          </cell>
          <cell r="BD725">
            <v>0.23</v>
          </cell>
          <cell r="BE725">
            <v>0.13</v>
          </cell>
          <cell r="BF725">
            <v>0</v>
          </cell>
          <cell r="BG725">
            <v>9225</v>
          </cell>
          <cell r="BI725">
            <v>0.11</v>
          </cell>
          <cell r="BJ725">
            <v>0.06</v>
          </cell>
          <cell r="BK725">
            <v>0</v>
          </cell>
          <cell r="BL725">
            <v>11718.78</v>
          </cell>
          <cell r="BN725">
            <v>0.17</v>
          </cell>
          <cell r="BO725">
            <v>0.1</v>
          </cell>
          <cell r="BP725">
            <v>0</v>
          </cell>
          <cell r="BQ725">
            <v>6918.75</v>
          </cell>
          <cell r="BS725">
            <v>0.11</v>
          </cell>
          <cell r="BT725">
            <v>0.06</v>
          </cell>
          <cell r="BU725">
            <v>0</v>
          </cell>
          <cell r="BV725">
            <v>18134.75</v>
          </cell>
          <cell r="BX725">
            <v>0.11</v>
          </cell>
          <cell r="BY725">
            <v>0.06</v>
          </cell>
          <cell r="BZ725">
            <v>0</v>
          </cell>
          <cell r="CA725">
            <v>15710.38</v>
          </cell>
          <cell r="CC725">
            <v>0.23</v>
          </cell>
          <cell r="CD725">
            <v>0.13</v>
          </cell>
          <cell r="CE725">
            <v>0</v>
          </cell>
          <cell r="CF725">
            <v>11070</v>
          </cell>
          <cell r="CH725">
            <v>427587.74000000005</v>
          </cell>
          <cell r="CJ725">
            <v>419484.87000000005</v>
          </cell>
        </row>
        <row r="726">
          <cell r="A726" t="str">
            <v>4908102900200</v>
          </cell>
          <cell r="B726" t="str">
            <v>HAMPTON SCHOOL DISTRICT 29</v>
          </cell>
          <cell r="C726" t="str">
            <v>ROCK ISLAND</v>
          </cell>
          <cell r="D726" t="str">
            <v>Elementary</v>
          </cell>
          <cell r="E726">
            <v>239.5</v>
          </cell>
          <cell r="G726">
            <v>101.5</v>
          </cell>
          <cell r="H726">
            <v>137</v>
          </cell>
          <cell r="I726">
            <v>137</v>
          </cell>
          <cell r="K726">
            <v>151.5</v>
          </cell>
          <cell r="L726">
            <v>150.5</v>
          </cell>
          <cell r="M726">
            <v>88</v>
          </cell>
          <cell r="N726">
            <v>0</v>
          </cell>
          <cell r="P726">
            <v>25.675031446540878</v>
          </cell>
          <cell r="Q726">
            <v>75.824968553459115</v>
          </cell>
          <cell r="R726">
            <v>34.654968553459113</v>
          </cell>
          <cell r="S726">
            <v>102.34503144654089</v>
          </cell>
          <cell r="T726">
            <v>0</v>
          </cell>
          <cell r="U726">
            <v>0</v>
          </cell>
          <cell r="W726">
            <v>5.5</v>
          </cell>
          <cell r="X726">
            <v>5.82</v>
          </cell>
          <cell r="Y726">
            <v>0</v>
          </cell>
          <cell r="Z726">
            <v>701919.24</v>
          </cell>
          <cell r="AB726">
            <v>2.2599999999999998</v>
          </cell>
          <cell r="AC726">
            <v>140383.84</v>
          </cell>
          <cell r="AE726">
            <v>0.75</v>
          </cell>
          <cell r="AF726">
            <v>0.44</v>
          </cell>
          <cell r="AG726">
            <v>0</v>
          </cell>
          <cell r="AH726">
            <v>73788.33</v>
          </cell>
          <cell r="AJ726">
            <v>0.33</v>
          </cell>
          <cell r="AK726">
            <v>0.19</v>
          </cell>
          <cell r="AL726">
            <v>0</v>
          </cell>
          <cell r="AM726">
            <v>32243.64</v>
          </cell>
          <cell r="AO726">
            <v>15.599999999999998</v>
          </cell>
          <cell r="AP726">
            <v>3.17</v>
          </cell>
          <cell r="AQ726">
            <v>1.69</v>
          </cell>
          <cell r="AR726">
            <v>23426.86</v>
          </cell>
          <cell r="AT726">
            <v>0.33</v>
          </cell>
          <cell r="AU726">
            <v>0.35</v>
          </cell>
          <cell r="AV726">
            <v>0</v>
          </cell>
          <cell r="AW726">
            <v>45740.88</v>
          </cell>
          <cell r="AY726">
            <v>0.2</v>
          </cell>
          <cell r="AZ726">
            <v>0.11</v>
          </cell>
          <cell r="BA726">
            <v>0</v>
          </cell>
          <cell r="BB726">
            <v>18052.23</v>
          </cell>
          <cell r="BD726">
            <v>0.67</v>
          </cell>
          <cell r="BE726">
            <v>0.39</v>
          </cell>
          <cell r="BF726">
            <v>0</v>
          </cell>
          <cell r="BG726">
            <v>27162.5</v>
          </cell>
          <cell r="BI726">
            <v>0.33</v>
          </cell>
          <cell r="BJ726">
            <v>0.19</v>
          </cell>
          <cell r="BK726">
            <v>0</v>
          </cell>
          <cell r="BL726">
            <v>35845.68</v>
          </cell>
          <cell r="BN726">
            <v>0.5</v>
          </cell>
          <cell r="BO726">
            <v>0.28999999999999998</v>
          </cell>
          <cell r="BP726">
            <v>0</v>
          </cell>
          <cell r="BQ726">
            <v>20243.75</v>
          </cell>
          <cell r="BS726">
            <v>0.33</v>
          </cell>
          <cell r="BT726">
            <v>0.19</v>
          </cell>
          <cell r="BU726">
            <v>0</v>
          </cell>
          <cell r="BV726">
            <v>55471</v>
          </cell>
          <cell r="BX726">
            <v>0.33</v>
          </cell>
          <cell r="BY726">
            <v>0.19</v>
          </cell>
          <cell r="BZ726">
            <v>0</v>
          </cell>
          <cell r="CA726">
            <v>48055.28</v>
          </cell>
          <cell r="CC726">
            <v>0.67</v>
          </cell>
          <cell r="CD726">
            <v>0.39</v>
          </cell>
          <cell r="CE726">
            <v>0</v>
          </cell>
          <cell r="CF726">
            <v>32595</v>
          </cell>
          <cell r="CH726">
            <v>1254928.23</v>
          </cell>
          <cell r="CJ726">
            <v>1231501.3699999999</v>
          </cell>
        </row>
        <row r="727">
          <cell r="A727" t="str">
            <v>4908103001700</v>
          </cell>
          <cell r="B727" t="str">
            <v>UNITED TWP HS DISTRICT 30</v>
          </cell>
          <cell r="C727" t="str">
            <v>ROCK ISLAND</v>
          </cell>
          <cell r="D727" t="str">
            <v>High School</v>
          </cell>
          <cell r="E727">
            <v>1693.49</v>
          </cell>
          <cell r="G727">
            <v>0</v>
          </cell>
          <cell r="H727">
            <v>0</v>
          </cell>
          <cell r="I727">
            <v>1693.49</v>
          </cell>
          <cell r="K727">
            <v>0</v>
          </cell>
          <cell r="L727">
            <v>0</v>
          </cell>
          <cell r="M727">
            <v>0</v>
          </cell>
          <cell r="N727">
            <v>1693.49</v>
          </cell>
          <cell r="P727">
            <v>0</v>
          </cell>
          <cell r="Q727">
            <v>0</v>
          </cell>
          <cell r="R727">
            <v>0</v>
          </cell>
          <cell r="S727">
            <v>0</v>
          </cell>
          <cell r="T727">
            <v>865.00000000000011</v>
          </cell>
          <cell r="U727">
            <v>828.4899999999999</v>
          </cell>
          <cell r="W727">
            <v>0</v>
          </cell>
          <cell r="X727">
            <v>0</v>
          </cell>
          <cell r="Y727">
            <v>76.38</v>
          </cell>
          <cell r="Z727">
            <v>5410988.3399999999</v>
          </cell>
          <cell r="AB727">
            <v>25.45</v>
          </cell>
          <cell r="AC727">
            <v>1803482.41</v>
          </cell>
          <cell r="AE727">
            <v>0</v>
          </cell>
          <cell r="AF727">
            <v>0</v>
          </cell>
          <cell r="AG727">
            <v>8.4600000000000009</v>
          </cell>
          <cell r="AH727">
            <v>599331.78</v>
          </cell>
          <cell r="AJ727">
            <v>0</v>
          </cell>
          <cell r="AK727">
            <v>0</v>
          </cell>
          <cell r="AL727">
            <v>2.82</v>
          </cell>
          <cell r="AM727">
            <v>199777.26</v>
          </cell>
          <cell r="AO727">
            <v>115.35999999999999</v>
          </cell>
          <cell r="AP727">
            <v>35.879999999999995</v>
          </cell>
          <cell r="AQ727">
            <v>12.01</v>
          </cell>
          <cell r="AR727">
            <v>187997.78</v>
          </cell>
          <cell r="AT727">
            <v>0</v>
          </cell>
          <cell r="AU727">
            <v>0</v>
          </cell>
          <cell r="AV727">
            <v>6.77</v>
          </cell>
          <cell r="AW727">
            <v>524174.02</v>
          </cell>
          <cell r="AY727">
            <v>0</v>
          </cell>
          <cell r="AZ727">
            <v>0</v>
          </cell>
          <cell r="BA727">
            <v>2.25</v>
          </cell>
          <cell r="BB727">
            <v>131024.25</v>
          </cell>
          <cell r="BD727">
            <v>0</v>
          </cell>
          <cell r="BE727">
            <v>0</v>
          </cell>
          <cell r="BF727">
            <v>8.4600000000000009</v>
          </cell>
          <cell r="BG727">
            <v>216787.5</v>
          </cell>
          <cell r="BI727">
            <v>0</v>
          </cell>
          <cell r="BJ727">
            <v>0</v>
          </cell>
          <cell r="BK727">
            <v>2.82</v>
          </cell>
          <cell r="BL727">
            <v>194393.88</v>
          </cell>
          <cell r="BN727">
            <v>0</v>
          </cell>
          <cell r="BO727">
            <v>0</v>
          </cell>
          <cell r="BP727">
            <v>5.64</v>
          </cell>
          <cell r="BQ727">
            <v>144525</v>
          </cell>
          <cell r="BS727">
            <v>0</v>
          </cell>
          <cell r="BT727">
            <v>0</v>
          </cell>
          <cell r="BU727">
            <v>2.82</v>
          </cell>
          <cell r="BV727">
            <v>300823.5</v>
          </cell>
          <cell r="BX727">
            <v>0</v>
          </cell>
          <cell r="BY727">
            <v>0</v>
          </cell>
          <cell r="BZ727">
            <v>2.82</v>
          </cell>
          <cell r="CA727">
            <v>260607.48</v>
          </cell>
          <cell r="CC727">
            <v>0</v>
          </cell>
          <cell r="CD727">
            <v>0</v>
          </cell>
          <cell r="CE727">
            <v>8.4600000000000009</v>
          </cell>
          <cell r="CF727">
            <v>260145</v>
          </cell>
          <cell r="CH727">
            <v>10234058.200000001</v>
          </cell>
          <cell r="CJ727">
            <v>10046060.420000002</v>
          </cell>
        </row>
        <row r="728">
          <cell r="A728" t="str">
            <v>4908103400200</v>
          </cell>
          <cell r="B728" t="str">
            <v>SILVIS SCHOOL DISTRICT 34</v>
          </cell>
          <cell r="C728" t="str">
            <v>ROCK ISLAND</v>
          </cell>
          <cell r="D728" t="str">
            <v>Elementary</v>
          </cell>
          <cell r="E728">
            <v>594.22</v>
          </cell>
          <cell r="G728">
            <v>263.82</v>
          </cell>
          <cell r="H728">
            <v>325.99</v>
          </cell>
          <cell r="I728">
            <v>325.99</v>
          </cell>
          <cell r="K728">
            <v>396.21999999999997</v>
          </cell>
          <cell r="L728">
            <v>391.81</v>
          </cell>
          <cell r="M728">
            <v>198</v>
          </cell>
          <cell r="N728">
            <v>0</v>
          </cell>
          <cell r="P728">
            <v>176.6821518794188</v>
          </cell>
          <cell r="Q728">
            <v>87.137848120581197</v>
          </cell>
          <cell r="R728">
            <v>218.31784812058123</v>
          </cell>
          <cell r="S728">
            <v>107.67215187941878</v>
          </cell>
          <cell r="T728">
            <v>0</v>
          </cell>
          <cell r="U728">
            <v>0</v>
          </cell>
          <cell r="W728">
            <v>16.13</v>
          </cell>
          <cell r="X728">
            <v>15.22</v>
          </cell>
          <cell r="Y728">
            <v>0</v>
          </cell>
          <cell r="Z728">
            <v>1943919.45</v>
          </cell>
          <cell r="AB728">
            <v>6.27</v>
          </cell>
          <cell r="AC728">
            <v>388783.89</v>
          </cell>
          <cell r="AE728">
            <v>1.98</v>
          </cell>
          <cell r="AF728">
            <v>0.99</v>
          </cell>
          <cell r="AG728">
            <v>0</v>
          </cell>
          <cell r="AH728">
            <v>184160.79</v>
          </cell>
          <cell r="AJ728">
            <v>0.88</v>
          </cell>
          <cell r="AK728">
            <v>0.44</v>
          </cell>
          <cell r="AL728">
            <v>0</v>
          </cell>
          <cell r="AM728">
            <v>81849.240000000005</v>
          </cell>
          <cell r="AO728">
            <v>42.690000000000005</v>
          </cell>
          <cell r="AP728">
            <v>16.25</v>
          </cell>
          <cell r="AQ728">
            <v>4.21</v>
          </cell>
          <cell r="AR728">
            <v>73041</v>
          </cell>
          <cell r="AT728">
            <v>0.88</v>
          </cell>
          <cell r="AU728">
            <v>0.79</v>
          </cell>
          <cell r="AV728">
            <v>0</v>
          </cell>
          <cell r="AW728">
            <v>112334.22</v>
          </cell>
          <cell r="AY728">
            <v>0.52</v>
          </cell>
          <cell r="AZ728">
            <v>0.26</v>
          </cell>
          <cell r="BA728">
            <v>0</v>
          </cell>
          <cell r="BB728">
            <v>45421.74</v>
          </cell>
          <cell r="BD728">
            <v>1.76</v>
          </cell>
          <cell r="BE728">
            <v>0.88</v>
          </cell>
          <cell r="BF728">
            <v>0</v>
          </cell>
          <cell r="BG728">
            <v>67650</v>
          </cell>
          <cell r="BI728">
            <v>0.88</v>
          </cell>
          <cell r="BJ728">
            <v>0.44</v>
          </cell>
          <cell r="BK728">
            <v>0</v>
          </cell>
          <cell r="BL728">
            <v>90992.88</v>
          </cell>
          <cell r="BN728">
            <v>1.32</v>
          </cell>
          <cell r="BO728">
            <v>0.66</v>
          </cell>
          <cell r="BP728">
            <v>0</v>
          </cell>
          <cell r="BQ728">
            <v>50737.5</v>
          </cell>
          <cell r="BS728">
            <v>0.88</v>
          </cell>
          <cell r="BT728">
            <v>0.44</v>
          </cell>
          <cell r="BU728">
            <v>0</v>
          </cell>
          <cell r="BV728">
            <v>140811</v>
          </cell>
          <cell r="BX728">
            <v>0.88</v>
          </cell>
          <cell r="BY728">
            <v>0.44</v>
          </cell>
          <cell r="BZ728">
            <v>0</v>
          </cell>
          <cell r="CA728">
            <v>121986.48</v>
          </cell>
          <cell r="CC728">
            <v>1.76</v>
          </cell>
          <cell r="CD728">
            <v>0.88</v>
          </cell>
          <cell r="CE728">
            <v>0</v>
          </cell>
          <cell r="CF728">
            <v>81180</v>
          </cell>
          <cell r="CH728">
            <v>3382868.1900000004</v>
          </cell>
          <cell r="CJ728">
            <v>3309827.1900000004</v>
          </cell>
        </row>
        <row r="729">
          <cell r="A729" t="str">
            <v>4908103600200</v>
          </cell>
          <cell r="B729" t="str">
            <v>CARBON CLIFF-BARSTOW SCH DIST 36</v>
          </cell>
          <cell r="C729" t="str">
            <v>ROCK ISLAND</v>
          </cell>
          <cell r="D729" t="str">
            <v>Elementary</v>
          </cell>
          <cell r="E729">
            <v>276.56</v>
          </cell>
          <cell r="G729">
            <v>139.49</v>
          </cell>
          <cell r="H729">
            <v>133.99</v>
          </cell>
          <cell r="I729">
            <v>133.99</v>
          </cell>
          <cell r="K729">
            <v>197.73</v>
          </cell>
          <cell r="L729">
            <v>194.65</v>
          </cell>
          <cell r="M729">
            <v>78.83</v>
          </cell>
          <cell r="N729">
            <v>0</v>
          </cell>
          <cell r="P729">
            <v>102.17943432792161</v>
          </cell>
          <cell r="Q729">
            <v>37.310565672078397</v>
          </cell>
          <cell r="R729">
            <v>98.150565672078415</v>
          </cell>
          <cell r="S729">
            <v>35.839434327921595</v>
          </cell>
          <cell r="T729">
            <v>0</v>
          </cell>
          <cell r="U729">
            <v>0</v>
          </cell>
          <cell r="W729">
            <v>8.67</v>
          </cell>
          <cell r="X729">
            <v>6.34</v>
          </cell>
          <cell r="Y729">
            <v>0</v>
          </cell>
          <cell r="Z729">
            <v>930725.07</v>
          </cell>
          <cell r="AB729">
            <v>3</v>
          </cell>
          <cell r="AC729">
            <v>186145.01</v>
          </cell>
          <cell r="AE729">
            <v>0.98</v>
          </cell>
          <cell r="AF729">
            <v>0.39</v>
          </cell>
          <cell r="AG729">
            <v>0</v>
          </cell>
          <cell r="AH729">
            <v>84949.59</v>
          </cell>
          <cell r="AJ729">
            <v>0.43</v>
          </cell>
          <cell r="AK729">
            <v>0.17</v>
          </cell>
          <cell r="AL729">
            <v>0</v>
          </cell>
          <cell r="AM729">
            <v>37204.199999999997</v>
          </cell>
          <cell r="AO729">
            <v>20.340000000000003</v>
          </cell>
          <cell r="AP729">
            <v>8.009999999999998</v>
          </cell>
          <cell r="AQ729">
            <v>1.96</v>
          </cell>
          <cell r="AR729">
            <v>35101.61</v>
          </cell>
          <cell r="AT729">
            <v>0.43</v>
          </cell>
          <cell r="AU729">
            <v>0.31</v>
          </cell>
          <cell r="AV729">
            <v>0</v>
          </cell>
          <cell r="AW729">
            <v>49776.84</v>
          </cell>
          <cell r="AY729">
            <v>0.26</v>
          </cell>
          <cell r="AZ729">
            <v>0.1</v>
          </cell>
          <cell r="BA729">
            <v>0</v>
          </cell>
          <cell r="BB729">
            <v>20963.88</v>
          </cell>
          <cell r="BD729">
            <v>0.87</v>
          </cell>
          <cell r="BE729">
            <v>0.35</v>
          </cell>
          <cell r="BF729">
            <v>0</v>
          </cell>
          <cell r="BG729">
            <v>31262.5</v>
          </cell>
          <cell r="BI729">
            <v>0.43</v>
          </cell>
          <cell r="BJ729">
            <v>0.17</v>
          </cell>
          <cell r="BK729">
            <v>0</v>
          </cell>
          <cell r="BL729">
            <v>41360.400000000001</v>
          </cell>
          <cell r="BN729">
            <v>0.65</v>
          </cell>
          <cell r="BO729">
            <v>0.26</v>
          </cell>
          <cell r="BP729">
            <v>0</v>
          </cell>
          <cell r="BQ729">
            <v>23318.75</v>
          </cell>
          <cell r="BS729">
            <v>0.43</v>
          </cell>
          <cell r="BT729">
            <v>0.17</v>
          </cell>
          <cell r="BU729">
            <v>0</v>
          </cell>
          <cell r="BV729">
            <v>64005</v>
          </cell>
          <cell r="BX729">
            <v>0.43</v>
          </cell>
          <cell r="BY729">
            <v>0.17</v>
          </cell>
          <cell r="BZ729">
            <v>0</v>
          </cell>
          <cell r="CA729">
            <v>55448.4</v>
          </cell>
          <cell r="CC729">
            <v>0.87</v>
          </cell>
          <cell r="CD729">
            <v>0.35</v>
          </cell>
          <cell r="CE729">
            <v>0</v>
          </cell>
          <cell r="CF729">
            <v>37515</v>
          </cell>
          <cell r="CH729">
            <v>1597776.25</v>
          </cell>
          <cell r="CJ729">
            <v>1562674.64</v>
          </cell>
        </row>
        <row r="730">
          <cell r="A730" t="str">
            <v>4908103700200</v>
          </cell>
          <cell r="B730" t="str">
            <v>EAST MOLINE SCHOOL DISTRICT 37</v>
          </cell>
          <cell r="C730" t="str">
            <v>ROCK ISLAND</v>
          </cell>
          <cell r="D730" t="str">
            <v>Elementary</v>
          </cell>
          <cell r="E730">
            <v>2678.55</v>
          </cell>
          <cell r="G730">
            <v>1183.1599999999999</v>
          </cell>
          <cell r="H730">
            <v>1468.8100000000002</v>
          </cell>
          <cell r="I730">
            <v>1468.8100000000002</v>
          </cell>
          <cell r="K730">
            <v>1813.73</v>
          </cell>
          <cell r="L730">
            <v>1787.1499999999999</v>
          </cell>
          <cell r="M730">
            <v>864.82000000000016</v>
          </cell>
          <cell r="N730">
            <v>0</v>
          </cell>
          <cell r="P730">
            <v>810.64330290312466</v>
          </cell>
          <cell r="Q730">
            <v>372.51669709687519</v>
          </cell>
          <cell r="R730">
            <v>1006.3566970968752</v>
          </cell>
          <cell r="S730">
            <v>462.45330290312495</v>
          </cell>
          <cell r="T730">
            <v>0</v>
          </cell>
          <cell r="U730">
            <v>0</v>
          </cell>
          <cell r="W730">
            <v>72.66</v>
          </cell>
          <cell r="X730">
            <v>68.81</v>
          </cell>
          <cell r="Y730">
            <v>0</v>
          </cell>
          <cell r="Z730">
            <v>8772130.2899999991</v>
          </cell>
          <cell r="AB730">
            <v>28.29</v>
          </cell>
          <cell r="AC730">
            <v>1754426.05</v>
          </cell>
          <cell r="AE730">
            <v>9.06</v>
          </cell>
          <cell r="AF730">
            <v>4.32</v>
          </cell>
          <cell r="AG730">
            <v>0</v>
          </cell>
          <cell r="AH730">
            <v>829653.66</v>
          </cell>
          <cell r="AJ730">
            <v>4.03</v>
          </cell>
          <cell r="AK730">
            <v>1.92</v>
          </cell>
          <cell r="AL730">
            <v>0</v>
          </cell>
          <cell r="AM730">
            <v>368941.65</v>
          </cell>
          <cell r="AO730">
            <v>192.64999999999998</v>
          </cell>
          <cell r="AP730">
            <v>84.03</v>
          </cell>
          <cell r="AQ730">
            <v>18.989999999999998</v>
          </cell>
          <cell r="AR730">
            <v>342505.98</v>
          </cell>
          <cell r="AT730">
            <v>4.03</v>
          </cell>
          <cell r="AU730">
            <v>3.45</v>
          </cell>
          <cell r="AV730">
            <v>0</v>
          </cell>
          <cell r="AW730">
            <v>503149.68</v>
          </cell>
          <cell r="AY730">
            <v>2.41</v>
          </cell>
          <cell r="AZ730">
            <v>1.1499999999999999</v>
          </cell>
          <cell r="BA730">
            <v>0</v>
          </cell>
          <cell r="BB730">
            <v>207309.48</v>
          </cell>
          <cell r="BD730">
            <v>8.06</v>
          </cell>
          <cell r="BE730">
            <v>3.84</v>
          </cell>
          <cell r="BF730">
            <v>0</v>
          </cell>
          <cell r="BG730">
            <v>304937.5</v>
          </cell>
          <cell r="BI730">
            <v>4.03</v>
          </cell>
          <cell r="BJ730">
            <v>1.92</v>
          </cell>
          <cell r="BK730">
            <v>0</v>
          </cell>
          <cell r="BL730">
            <v>410157.3</v>
          </cell>
          <cell r="BN730">
            <v>6.04</v>
          </cell>
          <cell r="BO730">
            <v>2.88</v>
          </cell>
          <cell r="BP730">
            <v>0</v>
          </cell>
          <cell r="BQ730">
            <v>228575</v>
          </cell>
          <cell r="BS730">
            <v>4.03</v>
          </cell>
          <cell r="BT730">
            <v>1.92</v>
          </cell>
          <cell r="BU730">
            <v>0</v>
          </cell>
          <cell r="BV730">
            <v>634716.25</v>
          </cell>
          <cell r="BX730">
            <v>4.03</v>
          </cell>
          <cell r="BY730">
            <v>1.92</v>
          </cell>
          <cell r="BZ730">
            <v>0</v>
          </cell>
          <cell r="CA730">
            <v>549863.30000000005</v>
          </cell>
          <cell r="CC730">
            <v>8.06</v>
          </cell>
          <cell r="CD730">
            <v>3.84</v>
          </cell>
          <cell r="CE730">
            <v>0</v>
          </cell>
          <cell r="CF730">
            <v>365925</v>
          </cell>
          <cell r="CH730">
            <v>15272291.140000002</v>
          </cell>
          <cell r="CJ730">
            <v>14929785.160000002</v>
          </cell>
        </row>
        <row r="731">
          <cell r="A731" t="str">
            <v>4908104002200</v>
          </cell>
          <cell r="B731" t="str">
            <v>MOLINE UNIT SCHOOL DISTRICT 40</v>
          </cell>
          <cell r="C731" t="str">
            <v>ROCK ISLAND</v>
          </cell>
          <cell r="D731" t="str">
            <v>Unit</v>
          </cell>
          <cell r="E731">
            <v>7034.87</v>
          </cell>
          <cell r="G731">
            <v>2130.3999999999996</v>
          </cell>
          <cell r="H731">
            <v>2720.49</v>
          </cell>
          <cell r="I731">
            <v>4863.8099999999995</v>
          </cell>
          <cell r="K731">
            <v>3277.39</v>
          </cell>
          <cell r="L731">
            <v>3236.7299999999996</v>
          </cell>
          <cell r="M731">
            <v>1614.16</v>
          </cell>
          <cell r="N731">
            <v>2143.3199999999997</v>
          </cell>
          <cell r="P731">
            <v>1150.4545617017502</v>
          </cell>
          <cell r="Q731">
            <v>979.94543829824943</v>
          </cell>
          <cell r="R731">
            <v>1469.1138427356341</v>
          </cell>
          <cell r="S731">
            <v>1251.3761572643657</v>
          </cell>
          <cell r="T731">
            <v>1157.4315955626153</v>
          </cell>
          <cell r="U731">
            <v>985.88840443738445</v>
          </cell>
          <cell r="W731">
            <v>125.69</v>
          </cell>
          <cell r="X731">
            <v>123.51</v>
          </cell>
          <cell r="Y731">
            <v>97.3</v>
          </cell>
          <cell r="Z731">
            <v>22345168.300000001</v>
          </cell>
          <cell r="AB731">
            <v>82.27</v>
          </cell>
          <cell r="AC731">
            <v>5387873.7400000002</v>
          </cell>
          <cell r="AE731">
            <v>16.38</v>
          </cell>
          <cell r="AF731">
            <v>8.07</v>
          </cell>
          <cell r="AG731">
            <v>10.71</v>
          </cell>
          <cell r="AH731">
            <v>2274799.6800000002</v>
          </cell>
          <cell r="AJ731">
            <v>7.28</v>
          </cell>
          <cell r="AK731">
            <v>3.58</v>
          </cell>
          <cell r="AL731">
            <v>3.57</v>
          </cell>
          <cell r="AM731">
            <v>926305.53</v>
          </cell>
          <cell r="AO731">
            <v>487.71999999999991</v>
          </cell>
          <cell r="AP731">
            <v>173.54000000000002</v>
          </cell>
          <cell r="AQ731">
            <v>49.89</v>
          </cell>
          <cell r="AR731">
            <v>820726.91</v>
          </cell>
          <cell r="AT731">
            <v>7.28</v>
          </cell>
          <cell r="AU731">
            <v>6.45</v>
          </cell>
          <cell r="AV731">
            <v>8.57</v>
          </cell>
          <cell r="AW731">
            <v>1587103</v>
          </cell>
          <cell r="AY731">
            <v>4.3600000000000003</v>
          </cell>
          <cell r="AZ731">
            <v>2.15</v>
          </cell>
          <cell r="BA731">
            <v>2.85</v>
          </cell>
          <cell r="BB731">
            <v>545060.88</v>
          </cell>
          <cell r="BD731">
            <v>14.56</v>
          </cell>
          <cell r="BE731">
            <v>7.17</v>
          </cell>
          <cell r="BF731">
            <v>10.71</v>
          </cell>
          <cell r="BG731">
            <v>831275</v>
          </cell>
          <cell r="BI731">
            <v>7.28</v>
          </cell>
          <cell r="BJ731">
            <v>3.58</v>
          </cell>
          <cell r="BK731">
            <v>3.57</v>
          </cell>
          <cell r="BL731">
            <v>994717.62</v>
          </cell>
          <cell r="BN731">
            <v>10.92</v>
          </cell>
          <cell r="BO731">
            <v>5.38</v>
          </cell>
          <cell r="BP731">
            <v>7.14</v>
          </cell>
          <cell r="BQ731">
            <v>600650</v>
          </cell>
          <cell r="BS731">
            <v>7.28</v>
          </cell>
          <cell r="BT731">
            <v>3.58</v>
          </cell>
          <cell r="BU731">
            <v>3.57</v>
          </cell>
          <cell r="BV731">
            <v>1539320.25</v>
          </cell>
          <cell r="BX731">
            <v>7.28</v>
          </cell>
          <cell r="BY731">
            <v>3.58</v>
          </cell>
          <cell r="BZ731">
            <v>3.57</v>
          </cell>
          <cell r="CA731">
            <v>1333534.02</v>
          </cell>
          <cell r="CC731">
            <v>14.56</v>
          </cell>
          <cell r="CD731">
            <v>7.17</v>
          </cell>
          <cell r="CE731">
            <v>10.71</v>
          </cell>
          <cell r="CF731">
            <v>997530</v>
          </cell>
          <cell r="CH731">
            <v>40184064.93</v>
          </cell>
          <cell r="CJ731">
            <v>39363338.020000003</v>
          </cell>
        </row>
        <row r="732">
          <cell r="A732" t="str">
            <v>4908104102500</v>
          </cell>
          <cell r="B732" t="str">
            <v>ROCK ISLAND SCHOOL DISTRICT 41</v>
          </cell>
          <cell r="C732" t="str">
            <v>ROCK ISLAND</v>
          </cell>
          <cell r="D732" t="str">
            <v>Unit</v>
          </cell>
          <cell r="E732">
            <v>6184.36</v>
          </cell>
          <cell r="G732">
            <v>2002.48</v>
          </cell>
          <cell r="H732">
            <v>2373.98</v>
          </cell>
          <cell r="I732">
            <v>4136.63</v>
          </cell>
          <cell r="K732">
            <v>3034.23</v>
          </cell>
          <cell r="L732">
            <v>2988.98</v>
          </cell>
          <cell r="M732">
            <v>1387.48</v>
          </cell>
          <cell r="N732">
            <v>1762.65</v>
          </cell>
          <cell r="P732">
            <v>1302.1268815838125</v>
          </cell>
          <cell r="Q732">
            <v>700.3531184161875</v>
          </cell>
          <cell r="R732">
            <v>1543.6974023922032</v>
          </cell>
          <cell r="S732">
            <v>830.28259760779679</v>
          </cell>
          <cell r="T732">
            <v>1146.1757160239838</v>
          </cell>
          <cell r="U732">
            <v>616.4742839760163</v>
          </cell>
          <cell r="W732">
            <v>121.82</v>
          </cell>
          <cell r="X732">
            <v>110.39</v>
          </cell>
          <cell r="Y732">
            <v>81.96</v>
          </cell>
          <cell r="Z732">
            <v>20204937.75</v>
          </cell>
          <cell r="AB732">
            <v>73.75</v>
          </cell>
          <cell r="AC732">
            <v>4814966.3099999996</v>
          </cell>
          <cell r="AE732">
            <v>15.17</v>
          </cell>
          <cell r="AF732">
            <v>6.93</v>
          </cell>
          <cell r="AG732">
            <v>8.81</v>
          </cell>
          <cell r="AH732">
            <v>1994481.53</v>
          </cell>
          <cell r="AJ732">
            <v>6.74</v>
          </cell>
          <cell r="AK732">
            <v>3.08</v>
          </cell>
          <cell r="AL732">
            <v>2.93</v>
          </cell>
          <cell r="AM732">
            <v>816478.73</v>
          </cell>
          <cell r="AO732">
            <v>439.81</v>
          </cell>
          <cell r="AP732">
            <v>164.85</v>
          </cell>
          <cell r="AQ732">
            <v>43.86</v>
          </cell>
          <cell r="AR732">
            <v>749639.84</v>
          </cell>
          <cell r="AT732">
            <v>6.74</v>
          </cell>
          <cell r="AU732">
            <v>5.54</v>
          </cell>
          <cell r="AV732">
            <v>7.05</v>
          </cell>
          <cell r="AW732">
            <v>1371879.78</v>
          </cell>
          <cell r="AY732">
            <v>4.04</v>
          </cell>
          <cell r="AZ732">
            <v>1.84</v>
          </cell>
          <cell r="BA732">
            <v>2.35</v>
          </cell>
          <cell r="BB732">
            <v>479257.59</v>
          </cell>
          <cell r="BD732">
            <v>13.48</v>
          </cell>
          <cell r="BE732">
            <v>6.16</v>
          </cell>
          <cell r="BF732">
            <v>8.81</v>
          </cell>
          <cell r="BG732">
            <v>729031.25</v>
          </cell>
          <cell r="BI732">
            <v>6.74</v>
          </cell>
          <cell r="BJ732">
            <v>3.08</v>
          </cell>
          <cell r="BK732">
            <v>2.93</v>
          </cell>
          <cell r="BL732">
            <v>878908.5</v>
          </cell>
          <cell r="BN732">
            <v>10.11</v>
          </cell>
          <cell r="BO732">
            <v>4.62</v>
          </cell>
          <cell r="BP732">
            <v>5.87</v>
          </cell>
          <cell r="BQ732">
            <v>527875</v>
          </cell>
          <cell r="BS732">
            <v>6.74</v>
          </cell>
          <cell r="BT732">
            <v>3.08</v>
          </cell>
          <cell r="BU732">
            <v>2.93</v>
          </cell>
          <cell r="BV732">
            <v>1360106.25</v>
          </cell>
          <cell r="BX732">
            <v>6.74</v>
          </cell>
          <cell r="BY732">
            <v>3.08</v>
          </cell>
          <cell r="BZ732">
            <v>2.93</v>
          </cell>
          <cell r="CA732">
            <v>1178278.5</v>
          </cell>
          <cell r="CC732">
            <v>13.48</v>
          </cell>
          <cell r="CD732">
            <v>6.16</v>
          </cell>
          <cell r="CE732">
            <v>8.81</v>
          </cell>
          <cell r="CF732">
            <v>874837.5</v>
          </cell>
          <cell r="CH732">
            <v>35980678.530000001</v>
          </cell>
          <cell r="CJ732">
            <v>35231038.689999998</v>
          </cell>
        </row>
        <row r="733">
          <cell r="A733" t="str">
            <v>4908110002600</v>
          </cell>
          <cell r="B733" t="str">
            <v>RIVERDALE C U SCHOOL DIST 100</v>
          </cell>
          <cell r="C733" t="str">
            <v>ROCK ISLAND</v>
          </cell>
          <cell r="D733" t="str">
            <v>Unit</v>
          </cell>
          <cell r="E733">
            <v>1100</v>
          </cell>
          <cell r="G733">
            <v>331</v>
          </cell>
          <cell r="H733">
            <v>431</v>
          </cell>
          <cell r="I733">
            <v>760.5</v>
          </cell>
          <cell r="K733">
            <v>499.5</v>
          </cell>
          <cell r="L733">
            <v>491</v>
          </cell>
          <cell r="M733">
            <v>271</v>
          </cell>
          <cell r="N733">
            <v>329.5</v>
          </cell>
          <cell r="P733">
            <v>79.24895098488318</v>
          </cell>
          <cell r="Q733">
            <v>251.75104901511682</v>
          </cell>
          <cell r="R733">
            <v>103.19123224919834</v>
          </cell>
          <cell r="S733">
            <v>327.80876775080168</v>
          </cell>
          <cell r="T733">
            <v>78.889816765918454</v>
          </cell>
          <cell r="U733">
            <v>250.61018323408155</v>
          </cell>
          <cell r="W733">
            <v>17.87</v>
          </cell>
          <cell r="X733">
            <v>18.27</v>
          </cell>
          <cell r="Y733">
            <v>13.96</v>
          </cell>
          <cell r="Z733">
            <v>3229901.26</v>
          </cell>
          <cell r="AB733">
            <v>11.88</v>
          </cell>
          <cell r="AC733">
            <v>777809.72</v>
          </cell>
          <cell r="AE733">
            <v>2.4900000000000002</v>
          </cell>
          <cell r="AF733">
            <v>1.35</v>
          </cell>
          <cell r="AG733">
            <v>1.64</v>
          </cell>
          <cell r="AH733">
            <v>354289.4</v>
          </cell>
          <cell r="AJ733">
            <v>1.1100000000000001</v>
          </cell>
          <cell r="AK733">
            <v>0.6</v>
          </cell>
          <cell r="AL733">
            <v>0.54</v>
          </cell>
          <cell r="AM733">
            <v>144287.19</v>
          </cell>
          <cell r="AO733">
            <v>71.16</v>
          </cell>
          <cell r="AP733">
            <v>14.23</v>
          </cell>
          <cell r="AQ733">
            <v>7.8</v>
          </cell>
          <cell r="AR733">
            <v>106628.54</v>
          </cell>
          <cell r="AT733">
            <v>1.1100000000000001</v>
          </cell>
          <cell r="AU733">
            <v>1.08</v>
          </cell>
          <cell r="AV733">
            <v>1.31</v>
          </cell>
          <cell r="AW733">
            <v>248740.6</v>
          </cell>
          <cell r="AY733">
            <v>0.66</v>
          </cell>
          <cell r="AZ733">
            <v>0.36</v>
          </cell>
          <cell r="BA733">
            <v>0.43</v>
          </cell>
          <cell r="BB733">
            <v>84437.85</v>
          </cell>
          <cell r="BD733">
            <v>2.2200000000000002</v>
          </cell>
          <cell r="BE733">
            <v>1.2</v>
          </cell>
          <cell r="BF733">
            <v>1.64</v>
          </cell>
          <cell r="BG733">
            <v>129662.5</v>
          </cell>
          <cell r="BI733">
            <v>1.1100000000000001</v>
          </cell>
          <cell r="BJ733">
            <v>0.6</v>
          </cell>
          <cell r="BK733">
            <v>0.54</v>
          </cell>
          <cell r="BL733">
            <v>155101.5</v>
          </cell>
          <cell r="BN733">
            <v>1.66</v>
          </cell>
          <cell r="BO733">
            <v>0.9</v>
          </cell>
          <cell r="BP733">
            <v>1.0900000000000001</v>
          </cell>
          <cell r="BQ733">
            <v>93531.25</v>
          </cell>
          <cell r="BS733">
            <v>1.1100000000000001</v>
          </cell>
          <cell r="BT733">
            <v>0.6</v>
          </cell>
          <cell r="BU733">
            <v>0.54</v>
          </cell>
          <cell r="BV733">
            <v>240018.75</v>
          </cell>
          <cell r="BX733">
            <v>1.1100000000000001</v>
          </cell>
          <cell r="BY733">
            <v>0.6</v>
          </cell>
          <cell r="BZ733">
            <v>0.54</v>
          </cell>
          <cell r="CA733">
            <v>207931.5</v>
          </cell>
          <cell r="CC733">
            <v>2.2200000000000002</v>
          </cell>
          <cell r="CD733">
            <v>1.2</v>
          </cell>
          <cell r="CE733">
            <v>1.64</v>
          </cell>
          <cell r="CF733">
            <v>155595</v>
          </cell>
          <cell r="CH733">
            <v>5927935.0599999996</v>
          </cell>
          <cell r="CJ733">
            <v>5821306.5199999996</v>
          </cell>
        </row>
        <row r="734">
          <cell r="A734" t="str">
            <v>4908120002600</v>
          </cell>
          <cell r="B734" t="str">
            <v>SHERRARD COMM UNIT SCH DIST 200</v>
          </cell>
          <cell r="C734" t="str">
            <v>ROCK ISLAND</v>
          </cell>
          <cell r="D734" t="str">
            <v>Unit</v>
          </cell>
          <cell r="E734">
            <v>1415.87</v>
          </cell>
          <cell r="G734">
            <v>399.4</v>
          </cell>
          <cell r="H734">
            <v>535.98</v>
          </cell>
          <cell r="I734">
            <v>1012.97</v>
          </cell>
          <cell r="K734">
            <v>620.05999999999995</v>
          </cell>
          <cell r="L734">
            <v>616.55999999999995</v>
          </cell>
          <cell r="M734">
            <v>318.82</v>
          </cell>
          <cell r="N734">
            <v>476.98999999999995</v>
          </cell>
          <cell r="P734">
            <v>107.3629459702486</v>
          </cell>
          <cell r="Q734">
            <v>292.0370540297514</v>
          </cell>
          <cell r="R734">
            <v>144.07709509547783</v>
          </cell>
          <cell r="S734">
            <v>391.90290490452219</v>
          </cell>
          <cell r="T734">
            <v>128.21995893427362</v>
          </cell>
          <cell r="U734">
            <v>348.77004106572633</v>
          </cell>
          <cell r="W734">
            <v>21.75</v>
          </cell>
          <cell r="X734">
            <v>22.87</v>
          </cell>
          <cell r="Y734">
            <v>20.36</v>
          </cell>
          <cell r="Z734">
            <v>4209115.82</v>
          </cell>
          <cell r="AB734">
            <v>15.7</v>
          </cell>
          <cell r="AC734">
            <v>1034090.21</v>
          </cell>
          <cell r="AE734">
            <v>3.1</v>
          </cell>
          <cell r="AF734">
            <v>1.59</v>
          </cell>
          <cell r="AG734">
            <v>2.38</v>
          </cell>
          <cell r="AH734">
            <v>459419.17</v>
          </cell>
          <cell r="AJ734">
            <v>1.37</v>
          </cell>
          <cell r="AK734">
            <v>0.7</v>
          </cell>
          <cell r="AL734">
            <v>0.79</v>
          </cell>
          <cell r="AM734">
            <v>184320.46</v>
          </cell>
          <cell r="AO734">
            <v>92.48</v>
          </cell>
          <cell r="AP734">
            <v>19.479999999999997</v>
          </cell>
          <cell r="AQ734">
            <v>10.039999999999999</v>
          </cell>
          <cell r="AR734">
            <v>139718.1</v>
          </cell>
          <cell r="AT734">
            <v>1.37</v>
          </cell>
          <cell r="AU734">
            <v>1.27</v>
          </cell>
          <cell r="AV734">
            <v>1.9</v>
          </cell>
          <cell r="AW734">
            <v>324691.64</v>
          </cell>
          <cell r="AY734">
            <v>0.82</v>
          </cell>
          <cell r="AZ734">
            <v>0.42</v>
          </cell>
          <cell r="BA734">
            <v>0.63</v>
          </cell>
          <cell r="BB734">
            <v>108895.71</v>
          </cell>
          <cell r="BD734">
            <v>2.75</v>
          </cell>
          <cell r="BE734">
            <v>1.41</v>
          </cell>
          <cell r="BF734">
            <v>2.38</v>
          </cell>
          <cell r="BG734">
            <v>167587.5</v>
          </cell>
          <cell r="BI734">
            <v>1.37</v>
          </cell>
          <cell r="BJ734">
            <v>0.7</v>
          </cell>
          <cell r="BK734">
            <v>0.79</v>
          </cell>
          <cell r="BL734">
            <v>197151.24</v>
          </cell>
          <cell r="BN734">
            <v>2.06</v>
          </cell>
          <cell r="BO734">
            <v>1.06</v>
          </cell>
          <cell r="BP734">
            <v>1.58</v>
          </cell>
          <cell r="BQ734">
            <v>120437.5</v>
          </cell>
          <cell r="BS734">
            <v>1.37</v>
          </cell>
          <cell r="BT734">
            <v>0.7</v>
          </cell>
          <cell r="BU734">
            <v>0.79</v>
          </cell>
          <cell r="BV734">
            <v>305090.5</v>
          </cell>
          <cell r="BX734">
            <v>1.37</v>
          </cell>
          <cell r="BY734">
            <v>0.7</v>
          </cell>
          <cell r="BZ734">
            <v>0.79</v>
          </cell>
          <cell r="CA734">
            <v>264304.03999999998</v>
          </cell>
          <cell r="CC734">
            <v>2.75</v>
          </cell>
          <cell r="CD734">
            <v>1.41</v>
          </cell>
          <cell r="CE734">
            <v>2.38</v>
          </cell>
          <cell r="CF734">
            <v>201105</v>
          </cell>
          <cell r="CH734">
            <v>7715926.8899999997</v>
          </cell>
          <cell r="CJ734">
            <v>7576208.79</v>
          </cell>
        </row>
        <row r="735">
          <cell r="A735" t="str">
            <v>4908130002600</v>
          </cell>
          <cell r="B735" t="str">
            <v>ROCKRIDGE C U SCHOOL DIST 300</v>
          </cell>
          <cell r="C735" t="str">
            <v>ROCK ISLAND</v>
          </cell>
          <cell r="D735" t="str">
            <v>Unit</v>
          </cell>
          <cell r="E735">
            <v>1096.1199999999999</v>
          </cell>
          <cell r="G735">
            <v>291</v>
          </cell>
          <cell r="H735">
            <v>440.15</v>
          </cell>
          <cell r="I735">
            <v>801.95999999999992</v>
          </cell>
          <cell r="K735">
            <v>460.15999999999997</v>
          </cell>
          <cell r="L735">
            <v>457</v>
          </cell>
          <cell r="M735">
            <v>274.14999999999998</v>
          </cell>
          <cell r="N735">
            <v>361.80999999999995</v>
          </cell>
          <cell r="P735">
            <v>49.876509661835755</v>
          </cell>
          <cell r="Q735">
            <v>241.12349033816423</v>
          </cell>
          <cell r="R735">
            <v>75.440363325281808</v>
          </cell>
          <cell r="S735">
            <v>364.70963667471818</v>
          </cell>
          <cell r="T735">
            <v>62.013127012882443</v>
          </cell>
          <cell r="U735">
            <v>299.79687298711752</v>
          </cell>
          <cell r="W735">
            <v>15.38</v>
          </cell>
          <cell r="X735">
            <v>18.36</v>
          </cell>
          <cell r="Y735">
            <v>15.09</v>
          </cell>
          <cell r="Z735">
            <v>3161137.05</v>
          </cell>
          <cell r="AB735">
            <v>11.77</v>
          </cell>
          <cell r="AC735">
            <v>774727.89</v>
          </cell>
          <cell r="AE735">
            <v>2.2999999999999998</v>
          </cell>
          <cell r="AF735">
            <v>1.37</v>
          </cell>
          <cell r="AG735">
            <v>1.8</v>
          </cell>
          <cell r="AH735">
            <v>355083.09</v>
          </cell>
          <cell r="AJ735">
            <v>1.02</v>
          </cell>
          <cell r="AK735">
            <v>0.6</v>
          </cell>
          <cell r="AL735">
            <v>0.6</v>
          </cell>
          <cell r="AM735">
            <v>142957.14000000001</v>
          </cell>
          <cell r="AO735">
            <v>69.739999999999981</v>
          </cell>
          <cell r="AP735">
            <v>12.469999999999999</v>
          </cell>
          <cell r="AQ735">
            <v>7.77</v>
          </cell>
          <cell r="AR735">
            <v>102781.59</v>
          </cell>
          <cell r="AT735">
            <v>1.02</v>
          </cell>
          <cell r="AU735">
            <v>1.0900000000000001</v>
          </cell>
          <cell r="AV735">
            <v>1.44</v>
          </cell>
          <cell r="AW735">
            <v>253424.7</v>
          </cell>
          <cell r="AY735">
            <v>0.61</v>
          </cell>
          <cell r="AZ735">
            <v>0.36</v>
          </cell>
          <cell r="BA735">
            <v>0.48</v>
          </cell>
          <cell r="BB735">
            <v>84437.85</v>
          </cell>
          <cell r="BD735">
            <v>2.04</v>
          </cell>
          <cell r="BE735">
            <v>1.21</v>
          </cell>
          <cell r="BF735">
            <v>1.8</v>
          </cell>
          <cell r="BG735">
            <v>129406.25</v>
          </cell>
          <cell r="BI735">
            <v>1.02</v>
          </cell>
          <cell r="BJ735">
            <v>0.6</v>
          </cell>
          <cell r="BK735">
            <v>0.6</v>
          </cell>
          <cell r="BL735">
            <v>153033.48000000001</v>
          </cell>
          <cell r="BN735">
            <v>1.53</v>
          </cell>
          <cell r="BO735">
            <v>0.91</v>
          </cell>
          <cell r="BP735">
            <v>1.2</v>
          </cell>
          <cell r="BQ735">
            <v>93275</v>
          </cell>
          <cell r="BS735">
            <v>1.02</v>
          </cell>
          <cell r="BT735">
            <v>0.6</v>
          </cell>
          <cell r="BU735">
            <v>0.6</v>
          </cell>
          <cell r="BV735">
            <v>236818.5</v>
          </cell>
          <cell r="BX735">
            <v>1.02</v>
          </cell>
          <cell r="BY735">
            <v>0.6</v>
          </cell>
          <cell r="BZ735">
            <v>0.6</v>
          </cell>
          <cell r="CA735">
            <v>205159.08</v>
          </cell>
          <cell r="CC735">
            <v>2.04</v>
          </cell>
          <cell r="CD735">
            <v>1.21</v>
          </cell>
          <cell r="CE735">
            <v>1.8</v>
          </cell>
          <cell r="CF735">
            <v>155287.5</v>
          </cell>
          <cell r="CH735">
            <v>5847529.1200000001</v>
          </cell>
          <cell r="CJ735">
            <v>5744747.5300000003</v>
          </cell>
        </row>
        <row r="736">
          <cell r="A736" t="str">
            <v>5008200902600</v>
          </cell>
          <cell r="B736" t="str">
            <v>LEBANON COMM UNIT SCH DIST 9</v>
          </cell>
          <cell r="C736" t="str">
            <v>ST CLAIR</v>
          </cell>
          <cell r="D736" t="str">
            <v>Unit</v>
          </cell>
          <cell r="E736">
            <v>582.88</v>
          </cell>
          <cell r="G736">
            <v>199.66</v>
          </cell>
          <cell r="H736">
            <v>224.65</v>
          </cell>
          <cell r="I736">
            <v>378.64</v>
          </cell>
          <cell r="K736">
            <v>308.07</v>
          </cell>
          <cell r="L736">
            <v>303.49</v>
          </cell>
          <cell r="M736">
            <v>120.82</v>
          </cell>
          <cell r="N736">
            <v>153.99</v>
          </cell>
          <cell r="P736">
            <v>86.772519107729565</v>
          </cell>
          <cell r="Q736">
            <v>112.88748089227043</v>
          </cell>
          <cell r="R736">
            <v>97.633208542279107</v>
          </cell>
          <cell r="S736">
            <v>127.0167914577209</v>
          </cell>
          <cell r="T736">
            <v>66.924272349991369</v>
          </cell>
          <cell r="U736">
            <v>87.06572765000864</v>
          </cell>
          <cell r="W736">
            <v>11.42</v>
          </cell>
          <cell r="X736">
            <v>9.9600000000000009</v>
          </cell>
          <cell r="Y736">
            <v>6.82</v>
          </cell>
          <cell r="Z736">
            <v>1808858.92</v>
          </cell>
          <cell r="AB736">
            <v>6.54</v>
          </cell>
          <cell r="AC736">
            <v>426175.58</v>
          </cell>
          <cell r="AE736">
            <v>1.54</v>
          </cell>
          <cell r="AF736">
            <v>0.6</v>
          </cell>
          <cell r="AG736">
            <v>0.76</v>
          </cell>
          <cell r="AH736">
            <v>186535.66</v>
          </cell>
          <cell r="AJ736">
            <v>0.68</v>
          </cell>
          <cell r="AK736">
            <v>0.26</v>
          </cell>
          <cell r="AL736">
            <v>0.25</v>
          </cell>
          <cell r="AM736">
            <v>75997.33</v>
          </cell>
          <cell r="AO736">
            <v>39.599999999999994</v>
          </cell>
          <cell r="AP736">
            <v>10.32</v>
          </cell>
          <cell r="AQ736">
            <v>4.13</v>
          </cell>
          <cell r="AR736">
            <v>62131.63</v>
          </cell>
          <cell r="AT736">
            <v>0.68</v>
          </cell>
          <cell r="AU736">
            <v>0.48</v>
          </cell>
          <cell r="AV736">
            <v>0.61</v>
          </cell>
          <cell r="AW736">
            <v>125258.42</v>
          </cell>
          <cell r="AY736">
            <v>0.41</v>
          </cell>
          <cell r="AZ736">
            <v>0.16</v>
          </cell>
          <cell r="BA736">
            <v>0.2</v>
          </cell>
          <cell r="BB736">
            <v>44839.41</v>
          </cell>
          <cell r="BD736">
            <v>1.36</v>
          </cell>
          <cell r="BE736">
            <v>0.53</v>
          </cell>
          <cell r="BF736">
            <v>0.76</v>
          </cell>
          <cell r="BG736">
            <v>67906.25</v>
          </cell>
          <cell r="BI736">
            <v>0.68</v>
          </cell>
          <cell r="BJ736">
            <v>0.26</v>
          </cell>
          <cell r="BK736">
            <v>0.25</v>
          </cell>
          <cell r="BL736">
            <v>82031.460000000006</v>
          </cell>
          <cell r="BN736">
            <v>1.02</v>
          </cell>
          <cell r="BO736">
            <v>0.4</v>
          </cell>
          <cell r="BP736">
            <v>0.51</v>
          </cell>
          <cell r="BQ736">
            <v>49456.25</v>
          </cell>
          <cell r="BS736">
            <v>0.68</v>
          </cell>
          <cell r="BT736">
            <v>0.26</v>
          </cell>
          <cell r="BU736">
            <v>0.25</v>
          </cell>
          <cell r="BV736">
            <v>126943.25</v>
          </cell>
          <cell r="BX736">
            <v>0.68</v>
          </cell>
          <cell r="BY736">
            <v>0.26</v>
          </cell>
          <cell r="BZ736">
            <v>0.25</v>
          </cell>
          <cell r="CA736">
            <v>109972.66</v>
          </cell>
          <cell r="CC736">
            <v>1.36</v>
          </cell>
          <cell r="CD736">
            <v>0.53</v>
          </cell>
          <cell r="CE736">
            <v>0.76</v>
          </cell>
          <cell r="CF736">
            <v>81487.5</v>
          </cell>
          <cell r="CH736">
            <v>3247594.3200000003</v>
          </cell>
          <cell r="CJ736">
            <v>3185462.6900000004</v>
          </cell>
        </row>
        <row r="737">
          <cell r="A737" t="str">
            <v>5008201902600</v>
          </cell>
          <cell r="B737" t="str">
            <v>MASCOUTAH C U DISTRICT 19</v>
          </cell>
          <cell r="C737" t="str">
            <v>ST CLAIR</v>
          </cell>
          <cell r="D737" t="str">
            <v>Unit</v>
          </cell>
          <cell r="E737">
            <v>3894.75</v>
          </cell>
          <cell r="G737">
            <v>1261.75</v>
          </cell>
          <cell r="H737">
            <v>1523</v>
          </cell>
          <cell r="I737">
            <v>2597</v>
          </cell>
          <cell r="K737">
            <v>1933.25</v>
          </cell>
          <cell r="L737">
            <v>1897.25</v>
          </cell>
          <cell r="M737">
            <v>887.5</v>
          </cell>
          <cell r="N737">
            <v>1074</v>
          </cell>
          <cell r="P737">
            <v>143.65393650793649</v>
          </cell>
          <cell r="Q737">
            <v>1118.0960634920634</v>
          </cell>
          <cell r="R737">
            <v>173.39801490119856</v>
          </cell>
          <cell r="S737">
            <v>1349.6019850988014</v>
          </cell>
          <cell r="T737">
            <v>122.27804859086491</v>
          </cell>
          <cell r="U737">
            <v>951.72195140913504</v>
          </cell>
          <cell r="W737">
            <v>65.48</v>
          </cell>
          <cell r="X737">
            <v>62.65</v>
          </cell>
          <cell r="Y737">
            <v>44.18</v>
          </cell>
          <cell r="Z737">
            <v>11074800.65</v>
          </cell>
          <cell r="AB737">
            <v>40.35</v>
          </cell>
          <cell r="AC737">
            <v>2632168.2999999998</v>
          </cell>
          <cell r="AE737">
            <v>9.66</v>
          </cell>
          <cell r="AF737">
            <v>4.43</v>
          </cell>
          <cell r="AG737">
            <v>5.37</v>
          </cell>
          <cell r="AH737">
            <v>1254105.54</v>
          </cell>
          <cell r="AJ737">
            <v>4.29</v>
          </cell>
          <cell r="AK737">
            <v>1.97</v>
          </cell>
          <cell r="AL737">
            <v>1.79</v>
          </cell>
          <cell r="AM737">
            <v>514972.79</v>
          </cell>
          <cell r="AO737">
            <v>245.35</v>
          </cell>
          <cell r="AP737">
            <v>38.58</v>
          </cell>
          <cell r="AQ737">
            <v>27.62</v>
          </cell>
          <cell r="AR737">
            <v>355351.93</v>
          </cell>
          <cell r="AT737">
            <v>4.29</v>
          </cell>
          <cell r="AU737">
            <v>3.55</v>
          </cell>
          <cell r="AV737">
            <v>4.29</v>
          </cell>
          <cell r="AW737">
            <v>859522.98</v>
          </cell>
          <cell r="AY737">
            <v>2.57</v>
          </cell>
          <cell r="AZ737">
            <v>1.18</v>
          </cell>
          <cell r="BA737">
            <v>1.43</v>
          </cell>
          <cell r="BB737">
            <v>301646.94</v>
          </cell>
          <cell r="BD737">
            <v>8.59</v>
          </cell>
          <cell r="BE737">
            <v>3.94</v>
          </cell>
          <cell r="BF737">
            <v>5.37</v>
          </cell>
          <cell r="BG737">
            <v>458687.5</v>
          </cell>
          <cell r="BI737">
            <v>4.29</v>
          </cell>
          <cell r="BJ737">
            <v>1.97</v>
          </cell>
          <cell r="BK737">
            <v>1.79</v>
          </cell>
          <cell r="BL737">
            <v>554918.69999999995</v>
          </cell>
          <cell r="BN737">
            <v>6.44</v>
          </cell>
          <cell r="BO737">
            <v>2.95</v>
          </cell>
          <cell r="BP737">
            <v>3.58</v>
          </cell>
          <cell r="BQ737">
            <v>332356.25</v>
          </cell>
          <cell r="BS737">
            <v>4.29</v>
          </cell>
          <cell r="BT737">
            <v>1.97</v>
          </cell>
          <cell r="BU737">
            <v>1.79</v>
          </cell>
          <cell r="BV737">
            <v>858733.75</v>
          </cell>
          <cell r="BX737">
            <v>4.29</v>
          </cell>
          <cell r="BY737">
            <v>1.97</v>
          </cell>
          <cell r="BZ737">
            <v>1.79</v>
          </cell>
          <cell r="CA737">
            <v>743932.7</v>
          </cell>
          <cell r="CC737">
            <v>8.59</v>
          </cell>
          <cell r="CD737">
            <v>3.94</v>
          </cell>
          <cell r="CE737">
            <v>5.37</v>
          </cell>
          <cell r="CF737">
            <v>550425</v>
          </cell>
          <cell r="CH737">
            <v>20491623.029999997</v>
          </cell>
          <cell r="CJ737">
            <v>20136271.099999998</v>
          </cell>
        </row>
        <row r="738">
          <cell r="A738" t="str">
            <v>5008203000300</v>
          </cell>
          <cell r="B738" t="str">
            <v>ST LIBORY CONS SCH DIST 30</v>
          </cell>
          <cell r="C738" t="str">
            <v>ST CLAIR</v>
          </cell>
          <cell r="D738" t="str">
            <v>Elementary</v>
          </cell>
          <cell r="E738">
            <v>84.04</v>
          </cell>
          <cell r="G738">
            <v>37.480000000000004</v>
          </cell>
          <cell r="H738">
            <v>45.98</v>
          </cell>
          <cell r="I738">
            <v>45.98</v>
          </cell>
          <cell r="K738">
            <v>54.72</v>
          </cell>
          <cell r="L738">
            <v>54.14</v>
          </cell>
          <cell r="M738">
            <v>29.32</v>
          </cell>
          <cell r="N738">
            <v>0</v>
          </cell>
          <cell r="P738">
            <v>5.5371243709561462</v>
          </cell>
          <cell r="Q738">
            <v>31.942875629043858</v>
          </cell>
          <cell r="R738">
            <v>6.7928756290438521</v>
          </cell>
          <cell r="S738">
            <v>39.187124370956141</v>
          </cell>
          <cell r="T738">
            <v>0</v>
          </cell>
          <cell r="U738">
            <v>0</v>
          </cell>
          <cell r="W738">
            <v>1.96</v>
          </cell>
          <cell r="X738">
            <v>1.9</v>
          </cell>
          <cell r="Y738">
            <v>0</v>
          </cell>
          <cell r="Z738">
            <v>239347.02</v>
          </cell>
          <cell r="AB738">
            <v>0.77</v>
          </cell>
          <cell r="AC738">
            <v>47869.4</v>
          </cell>
          <cell r="AE738">
            <v>0.27</v>
          </cell>
          <cell r="AF738">
            <v>0.14000000000000001</v>
          </cell>
          <cell r="AG738">
            <v>0</v>
          </cell>
          <cell r="AH738">
            <v>25422.87</v>
          </cell>
          <cell r="AJ738">
            <v>0.12</v>
          </cell>
          <cell r="AK738">
            <v>0.06</v>
          </cell>
          <cell r="AL738">
            <v>0</v>
          </cell>
          <cell r="AM738">
            <v>11161.26</v>
          </cell>
          <cell r="AO738">
            <v>5.32</v>
          </cell>
          <cell r="AP738">
            <v>0.88</v>
          </cell>
          <cell r="AQ738">
            <v>0.59</v>
          </cell>
          <cell r="AR738">
            <v>7753.35</v>
          </cell>
          <cell r="AT738">
            <v>0.12</v>
          </cell>
          <cell r="AU738">
            <v>0.11</v>
          </cell>
          <cell r="AV738">
            <v>0</v>
          </cell>
          <cell r="AW738">
            <v>15471.18</v>
          </cell>
          <cell r="AY738">
            <v>7.0000000000000007E-2</v>
          </cell>
          <cell r="AZ738">
            <v>0.03</v>
          </cell>
          <cell r="BA738">
            <v>0</v>
          </cell>
          <cell r="BB738">
            <v>5823.3</v>
          </cell>
          <cell r="BD738">
            <v>0.24</v>
          </cell>
          <cell r="BE738">
            <v>0.13</v>
          </cell>
          <cell r="BF738">
            <v>0</v>
          </cell>
          <cell r="BG738">
            <v>9481.25</v>
          </cell>
          <cell r="BI738">
            <v>0.12</v>
          </cell>
          <cell r="BJ738">
            <v>0.06</v>
          </cell>
          <cell r="BK738">
            <v>0</v>
          </cell>
          <cell r="BL738">
            <v>12408.12</v>
          </cell>
          <cell r="BN738">
            <v>0.18</v>
          </cell>
          <cell r="BO738">
            <v>0.09</v>
          </cell>
          <cell r="BP738">
            <v>0</v>
          </cell>
          <cell r="BQ738">
            <v>6918.75</v>
          </cell>
          <cell r="BS738">
            <v>0.12</v>
          </cell>
          <cell r="BT738">
            <v>0.06</v>
          </cell>
          <cell r="BU738">
            <v>0</v>
          </cell>
          <cell r="BV738">
            <v>19201.5</v>
          </cell>
          <cell r="BX738">
            <v>0.12</v>
          </cell>
          <cell r="BY738">
            <v>0.06</v>
          </cell>
          <cell r="BZ738">
            <v>0</v>
          </cell>
          <cell r="CA738">
            <v>16634.52</v>
          </cell>
          <cell r="CC738">
            <v>0.24</v>
          </cell>
          <cell r="CD738">
            <v>0.13</v>
          </cell>
          <cell r="CE738">
            <v>0</v>
          </cell>
          <cell r="CF738">
            <v>11377.5</v>
          </cell>
          <cell r="CH738">
            <v>428870.01999999996</v>
          </cell>
          <cell r="CJ738">
            <v>421116.67</v>
          </cell>
        </row>
        <row r="739">
          <cell r="A739" t="str">
            <v>5008204002600</v>
          </cell>
          <cell r="B739" t="str">
            <v>MARISSA C U SCH DIST 40</v>
          </cell>
          <cell r="C739" t="str">
            <v>ST CLAIR</v>
          </cell>
          <cell r="D739" t="str">
            <v>Unit</v>
          </cell>
          <cell r="E739">
            <v>557.04</v>
          </cell>
          <cell r="G739">
            <v>159.32999999999998</v>
          </cell>
          <cell r="H739">
            <v>208.15</v>
          </cell>
          <cell r="I739">
            <v>392.29999999999995</v>
          </cell>
          <cell r="K739">
            <v>247.24</v>
          </cell>
          <cell r="L739">
            <v>241.82999999999998</v>
          </cell>
          <cell r="M739">
            <v>125.64999999999999</v>
          </cell>
          <cell r="N739">
            <v>184.14999999999998</v>
          </cell>
          <cell r="P739">
            <v>89.440617442851192</v>
          </cell>
          <cell r="Q739">
            <v>69.889382557148792</v>
          </cell>
          <cell r="R739">
            <v>116.8459456519769</v>
          </cell>
          <cell r="S739">
            <v>91.304054348023101</v>
          </cell>
          <cell r="T739">
            <v>103.37343690517196</v>
          </cell>
          <cell r="U739">
            <v>80.77656309482802</v>
          </cell>
          <cell r="W739">
            <v>9.4499999999999993</v>
          </cell>
          <cell r="X739">
            <v>9.49</v>
          </cell>
          <cell r="Y739">
            <v>8.39</v>
          </cell>
          <cell r="Z739">
            <v>1768785.35</v>
          </cell>
          <cell r="AB739">
            <v>6.58</v>
          </cell>
          <cell r="AC739">
            <v>432986.96</v>
          </cell>
          <cell r="AE739">
            <v>1.23</v>
          </cell>
          <cell r="AF739">
            <v>0.62</v>
          </cell>
          <cell r="AG739">
            <v>0.92</v>
          </cell>
          <cell r="AH739">
            <v>179888.51</v>
          </cell>
          <cell r="AJ739">
            <v>0.54</v>
          </cell>
          <cell r="AK739">
            <v>0.27</v>
          </cell>
          <cell r="AL739">
            <v>0.3</v>
          </cell>
          <cell r="AM739">
            <v>71478.570000000007</v>
          </cell>
          <cell r="AO739">
            <v>38.509999999999991</v>
          </cell>
          <cell r="AP739">
            <v>11.580000000000002</v>
          </cell>
          <cell r="AQ739">
            <v>3.95</v>
          </cell>
          <cell r="AR739">
            <v>62250.84</v>
          </cell>
          <cell r="AT739">
            <v>0.54</v>
          </cell>
          <cell r="AU739">
            <v>0.5</v>
          </cell>
          <cell r="AV739">
            <v>0.73</v>
          </cell>
          <cell r="AW739">
            <v>126477.62</v>
          </cell>
          <cell r="AY739">
            <v>0.32</v>
          </cell>
          <cell r="AZ739">
            <v>0.16</v>
          </cell>
          <cell r="BA739">
            <v>0.24</v>
          </cell>
          <cell r="BB739">
            <v>41927.760000000002</v>
          </cell>
          <cell r="BD739">
            <v>1.0900000000000001</v>
          </cell>
          <cell r="BE739">
            <v>0.55000000000000004</v>
          </cell>
          <cell r="BF739">
            <v>0.92</v>
          </cell>
          <cell r="BG739">
            <v>65600</v>
          </cell>
          <cell r="BI739">
            <v>0.54</v>
          </cell>
          <cell r="BJ739">
            <v>0.27</v>
          </cell>
          <cell r="BK739">
            <v>0.3</v>
          </cell>
          <cell r="BL739">
            <v>76516.740000000005</v>
          </cell>
          <cell r="BN739">
            <v>0.82</v>
          </cell>
          <cell r="BO739">
            <v>0.41</v>
          </cell>
          <cell r="BP739">
            <v>0.61</v>
          </cell>
          <cell r="BQ739">
            <v>47150</v>
          </cell>
          <cell r="BS739">
            <v>0.54</v>
          </cell>
          <cell r="BT739">
            <v>0.27</v>
          </cell>
          <cell r="BU739">
            <v>0.3</v>
          </cell>
          <cell r="BV739">
            <v>118409.25</v>
          </cell>
          <cell r="BX739">
            <v>0.54</v>
          </cell>
          <cell r="BY739">
            <v>0.27</v>
          </cell>
          <cell r="BZ739">
            <v>0.3</v>
          </cell>
          <cell r="CA739">
            <v>102579.54</v>
          </cell>
          <cell r="CC739">
            <v>1.0900000000000001</v>
          </cell>
          <cell r="CD739">
            <v>0.55000000000000004</v>
          </cell>
          <cell r="CE739">
            <v>0.92</v>
          </cell>
          <cell r="CF739">
            <v>78720</v>
          </cell>
          <cell r="CH739">
            <v>3172771.14</v>
          </cell>
          <cell r="CJ739">
            <v>3110520.3000000003</v>
          </cell>
        </row>
        <row r="740">
          <cell r="A740" t="str">
            <v>5008206002600</v>
          </cell>
          <cell r="B740" t="str">
            <v>NEW ATHENS C U SCHOOL DIST 60</v>
          </cell>
          <cell r="C740" t="str">
            <v>ST CLAIR</v>
          </cell>
          <cell r="D740" t="str">
            <v>Unit</v>
          </cell>
          <cell r="E740">
            <v>495.54</v>
          </cell>
          <cell r="G740">
            <v>130.49</v>
          </cell>
          <cell r="H740">
            <v>185.14999999999998</v>
          </cell>
          <cell r="I740">
            <v>361.79999999999995</v>
          </cell>
          <cell r="K740">
            <v>205.73000000000002</v>
          </cell>
          <cell r="L740">
            <v>202.48000000000002</v>
          </cell>
          <cell r="M740">
            <v>113.16</v>
          </cell>
          <cell r="N740">
            <v>176.64999999999998</v>
          </cell>
          <cell r="P740">
            <v>50.627861626277202</v>
          </cell>
          <cell r="Q740">
            <v>79.862138373722814</v>
          </cell>
          <cell r="R740">
            <v>71.834995632655534</v>
          </cell>
          <cell r="S740">
            <v>113.31500436734444</v>
          </cell>
          <cell r="T740">
            <v>68.537142741067242</v>
          </cell>
          <cell r="U740">
            <v>108.11285725893273</v>
          </cell>
          <cell r="W740">
            <v>7.36</v>
          </cell>
          <cell r="X740">
            <v>8.1199999999999992</v>
          </cell>
          <cell r="Y740">
            <v>7.75</v>
          </cell>
          <cell r="Z740">
            <v>1508901.61</v>
          </cell>
          <cell r="AB740">
            <v>5.67</v>
          </cell>
          <cell r="AC740">
            <v>374966.45</v>
          </cell>
          <cell r="AE740">
            <v>1.02</v>
          </cell>
          <cell r="AF740">
            <v>0.56000000000000005</v>
          </cell>
          <cell r="AG740">
            <v>0.88</v>
          </cell>
          <cell r="AH740">
            <v>160312.9</v>
          </cell>
          <cell r="AJ740">
            <v>0.45</v>
          </cell>
          <cell r="AK740">
            <v>0.25</v>
          </cell>
          <cell r="AL740">
            <v>0.28999999999999998</v>
          </cell>
          <cell r="AM740">
            <v>63949.37</v>
          </cell>
          <cell r="AO740">
            <v>32.999999999999993</v>
          </cell>
          <cell r="AP740">
            <v>8.2100000000000009</v>
          </cell>
          <cell r="AQ740">
            <v>3.51</v>
          </cell>
          <cell r="AR740">
            <v>51338.84</v>
          </cell>
          <cell r="AT740">
            <v>0.45</v>
          </cell>
          <cell r="AU740">
            <v>0.45</v>
          </cell>
          <cell r="AV740">
            <v>0.7</v>
          </cell>
          <cell r="AW740">
            <v>114737.60000000001</v>
          </cell>
          <cell r="AY740">
            <v>0.27</v>
          </cell>
          <cell r="AZ740">
            <v>0.15</v>
          </cell>
          <cell r="BA740">
            <v>0.23</v>
          </cell>
          <cell r="BB740">
            <v>37851.449999999997</v>
          </cell>
          <cell r="BD740">
            <v>0.91</v>
          </cell>
          <cell r="BE740">
            <v>0.5</v>
          </cell>
          <cell r="BF740">
            <v>0.88</v>
          </cell>
          <cell r="BG740">
            <v>58681.25</v>
          </cell>
          <cell r="BI740">
            <v>0.45</v>
          </cell>
          <cell r="BJ740">
            <v>0.25</v>
          </cell>
          <cell r="BK740">
            <v>0.28999999999999998</v>
          </cell>
          <cell r="BL740">
            <v>68244.66</v>
          </cell>
          <cell r="BN740">
            <v>0.68</v>
          </cell>
          <cell r="BO740">
            <v>0.37</v>
          </cell>
          <cell r="BP740">
            <v>0.57999999999999996</v>
          </cell>
          <cell r="BQ740">
            <v>41768.75</v>
          </cell>
          <cell r="BS740">
            <v>0.45</v>
          </cell>
          <cell r="BT740">
            <v>0.25</v>
          </cell>
          <cell r="BU740">
            <v>0.28999999999999998</v>
          </cell>
          <cell r="BV740">
            <v>105608.25</v>
          </cell>
          <cell r="BX740">
            <v>0.45</v>
          </cell>
          <cell r="BY740">
            <v>0.25</v>
          </cell>
          <cell r="BZ740">
            <v>0.28999999999999998</v>
          </cell>
          <cell r="CA740">
            <v>91489.86</v>
          </cell>
          <cell r="CC740">
            <v>0.91</v>
          </cell>
          <cell r="CD740">
            <v>0.5</v>
          </cell>
          <cell r="CE740">
            <v>0.88</v>
          </cell>
          <cell r="CF740">
            <v>70417.5</v>
          </cell>
          <cell r="CH740">
            <v>2748268.49</v>
          </cell>
          <cell r="CJ740">
            <v>2696929.6500000004</v>
          </cell>
        </row>
        <row r="741">
          <cell r="A741" t="str">
            <v>5008207000400</v>
          </cell>
          <cell r="B741" t="str">
            <v>FREEBURG C C SCHOOL DIST 70</v>
          </cell>
          <cell r="C741" t="str">
            <v>ST CLAIR</v>
          </cell>
          <cell r="D741" t="str">
            <v>Elementary</v>
          </cell>
          <cell r="E741">
            <v>773.25</v>
          </cell>
          <cell r="G741">
            <v>330</v>
          </cell>
          <cell r="H741">
            <v>433</v>
          </cell>
          <cell r="I741">
            <v>433</v>
          </cell>
          <cell r="K741">
            <v>508.25</v>
          </cell>
          <cell r="L741">
            <v>498</v>
          </cell>
          <cell r="M741">
            <v>265</v>
          </cell>
          <cell r="N741">
            <v>0</v>
          </cell>
          <cell r="P741">
            <v>86.068152031454773</v>
          </cell>
          <cell r="Q741">
            <v>243.93184796854524</v>
          </cell>
          <cell r="R741">
            <v>112.9318479685452</v>
          </cell>
          <cell r="S741">
            <v>320.06815203145482</v>
          </cell>
          <cell r="T741">
            <v>0</v>
          </cell>
          <cell r="U741">
            <v>0</v>
          </cell>
          <cell r="W741">
            <v>17.93</v>
          </cell>
          <cell r="X741">
            <v>18.440000000000001</v>
          </cell>
          <cell r="Y741">
            <v>0</v>
          </cell>
          <cell r="Z741">
            <v>2255194.59</v>
          </cell>
          <cell r="AB741">
            <v>7.27</v>
          </cell>
          <cell r="AC741">
            <v>451038.91</v>
          </cell>
          <cell r="AE741">
            <v>2.54</v>
          </cell>
          <cell r="AF741">
            <v>1.32</v>
          </cell>
          <cell r="AG741">
            <v>0</v>
          </cell>
          <cell r="AH741">
            <v>239347.02</v>
          </cell>
          <cell r="AJ741">
            <v>1.1200000000000001</v>
          </cell>
          <cell r="AK741">
            <v>0.57999999999999996</v>
          </cell>
          <cell r="AL741">
            <v>0</v>
          </cell>
          <cell r="AM741">
            <v>105411.9</v>
          </cell>
          <cell r="AO741">
            <v>50.22</v>
          </cell>
          <cell r="AP741">
            <v>10.57</v>
          </cell>
          <cell r="AQ741">
            <v>5.48</v>
          </cell>
          <cell r="AR741">
            <v>75875.23</v>
          </cell>
          <cell r="AT741">
            <v>1.1200000000000001</v>
          </cell>
          <cell r="AU741">
            <v>1.06</v>
          </cell>
          <cell r="AV741">
            <v>0</v>
          </cell>
          <cell r="AW741">
            <v>146639.88</v>
          </cell>
          <cell r="AY741">
            <v>0.67</v>
          </cell>
          <cell r="AZ741">
            <v>0.35</v>
          </cell>
          <cell r="BA741">
            <v>0</v>
          </cell>
          <cell r="BB741">
            <v>59397.66</v>
          </cell>
          <cell r="BD741">
            <v>2.25</v>
          </cell>
          <cell r="BE741">
            <v>1.17</v>
          </cell>
          <cell r="BF741">
            <v>0</v>
          </cell>
          <cell r="BG741">
            <v>87637.5</v>
          </cell>
          <cell r="BI741">
            <v>1.1200000000000001</v>
          </cell>
          <cell r="BJ741">
            <v>0.57999999999999996</v>
          </cell>
          <cell r="BK741">
            <v>0</v>
          </cell>
          <cell r="BL741">
            <v>117187.8</v>
          </cell>
          <cell r="BN741">
            <v>1.69</v>
          </cell>
          <cell r="BO741">
            <v>0.88</v>
          </cell>
          <cell r="BP741">
            <v>0</v>
          </cell>
          <cell r="BQ741">
            <v>65856.25</v>
          </cell>
          <cell r="BS741">
            <v>1.1200000000000001</v>
          </cell>
          <cell r="BT741">
            <v>0.57999999999999996</v>
          </cell>
          <cell r="BU741">
            <v>0</v>
          </cell>
          <cell r="BV741">
            <v>181347.5</v>
          </cell>
          <cell r="BX741">
            <v>1.1200000000000001</v>
          </cell>
          <cell r="BY741">
            <v>0.57999999999999996</v>
          </cell>
          <cell r="BZ741">
            <v>0</v>
          </cell>
          <cell r="CA741">
            <v>157103.79999999999</v>
          </cell>
          <cell r="CC741">
            <v>2.25</v>
          </cell>
          <cell r="CD741">
            <v>1.17</v>
          </cell>
          <cell r="CE741">
            <v>0</v>
          </cell>
          <cell r="CF741">
            <v>105165</v>
          </cell>
          <cell r="CH741">
            <v>4047203.0399999996</v>
          </cell>
          <cell r="CJ741">
            <v>3971327.8099999996</v>
          </cell>
        </row>
        <row r="742">
          <cell r="A742" t="str">
            <v>5008207701600</v>
          </cell>
          <cell r="B742" t="str">
            <v>FREEBURG COMM H S DIST 77</v>
          </cell>
          <cell r="C742" t="str">
            <v>ST CLAIR</v>
          </cell>
          <cell r="D742" t="str">
            <v>High School</v>
          </cell>
          <cell r="E742">
            <v>653.33000000000004</v>
          </cell>
          <cell r="G742">
            <v>0</v>
          </cell>
          <cell r="H742">
            <v>0</v>
          </cell>
          <cell r="I742">
            <v>653.33000000000004</v>
          </cell>
          <cell r="K742">
            <v>0</v>
          </cell>
          <cell r="L742">
            <v>0</v>
          </cell>
          <cell r="M742">
            <v>0</v>
          </cell>
          <cell r="N742">
            <v>653.33000000000004</v>
          </cell>
          <cell r="P742">
            <v>0</v>
          </cell>
          <cell r="Q742">
            <v>0</v>
          </cell>
          <cell r="R742">
            <v>0</v>
          </cell>
          <cell r="S742">
            <v>0</v>
          </cell>
          <cell r="T742">
            <v>107</v>
          </cell>
          <cell r="U742">
            <v>546.33000000000004</v>
          </cell>
          <cell r="W742">
            <v>0</v>
          </cell>
          <cell r="X742">
            <v>0</v>
          </cell>
          <cell r="Y742">
            <v>27.2</v>
          </cell>
          <cell r="Z742">
            <v>1926929.6</v>
          </cell>
          <cell r="AB742">
            <v>9.06</v>
          </cell>
          <cell r="AC742">
            <v>642245.63</v>
          </cell>
          <cell r="AE742">
            <v>0</v>
          </cell>
          <cell r="AF742">
            <v>0</v>
          </cell>
          <cell r="AG742">
            <v>3.26</v>
          </cell>
          <cell r="AH742">
            <v>230948.18</v>
          </cell>
          <cell r="AJ742">
            <v>0</v>
          </cell>
          <cell r="AK742">
            <v>0</v>
          </cell>
          <cell r="AL742">
            <v>1.08</v>
          </cell>
          <cell r="AM742">
            <v>76510.44</v>
          </cell>
          <cell r="AO742">
            <v>41.469999999999992</v>
          </cell>
          <cell r="AP742">
            <v>7.27</v>
          </cell>
          <cell r="AQ742">
            <v>4.63</v>
          </cell>
          <cell r="AR742">
            <v>60947.45</v>
          </cell>
          <cell r="AT742">
            <v>0</v>
          </cell>
          <cell r="AU742">
            <v>0</v>
          </cell>
          <cell r="AV742">
            <v>2.61</v>
          </cell>
          <cell r="AW742">
            <v>202081.86</v>
          </cell>
          <cell r="AY742">
            <v>0</v>
          </cell>
          <cell r="AZ742">
            <v>0</v>
          </cell>
          <cell r="BA742">
            <v>0.87</v>
          </cell>
          <cell r="BB742">
            <v>50662.71</v>
          </cell>
          <cell r="BD742">
            <v>0</v>
          </cell>
          <cell r="BE742">
            <v>0</v>
          </cell>
          <cell r="BF742">
            <v>3.26</v>
          </cell>
          <cell r="BG742">
            <v>83537.5</v>
          </cell>
          <cell r="BI742">
            <v>0</v>
          </cell>
          <cell r="BJ742">
            <v>0</v>
          </cell>
          <cell r="BK742">
            <v>1.08</v>
          </cell>
          <cell r="BL742">
            <v>74448.72</v>
          </cell>
          <cell r="BN742">
            <v>0</v>
          </cell>
          <cell r="BO742">
            <v>0</v>
          </cell>
          <cell r="BP742">
            <v>2.17</v>
          </cell>
          <cell r="BQ742">
            <v>55606.25</v>
          </cell>
          <cell r="BS742">
            <v>0</v>
          </cell>
          <cell r="BT742">
            <v>0</v>
          </cell>
          <cell r="BU742">
            <v>1.08</v>
          </cell>
          <cell r="BV742">
            <v>115209</v>
          </cell>
          <cell r="BX742">
            <v>0</v>
          </cell>
          <cell r="BY742">
            <v>0</v>
          </cell>
          <cell r="BZ742">
            <v>1.08</v>
          </cell>
          <cell r="CA742">
            <v>99807.12</v>
          </cell>
          <cell r="CC742">
            <v>0</v>
          </cell>
          <cell r="CD742">
            <v>0</v>
          </cell>
          <cell r="CE742">
            <v>3.26</v>
          </cell>
          <cell r="CF742">
            <v>100245</v>
          </cell>
          <cell r="CH742">
            <v>3719179.4600000004</v>
          </cell>
          <cell r="CJ742">
            <v>3658232.0100000002</v>
          </cell>
        </row>
        <row r="743">
          <cell r="A743" t="str">
            <v>5008208500200</v>
          </cell>
          <cell r="B743" t="str">
            <v>SHILOH VILLAGE SCHOOL DIST 85</v>
          </cell>
          <cell r="C743" t="str">
            <v>ST CLAIR</v>
          </cell>
          <cell r="D743" t="str">
            <v>Elementary</v>
          </cell>
          <cell r="E743">
            <v>568.47</v>
          </cell>
          <cell r="G743">
            <v>239.82</v>
          </cell>
          <cell r="H743">
            <v>321.49</v>
          </cell>
          <cell r="I743">
            <v>321.49</v>
          </cell>
          <cell r="K743">
            <v>370.81</v>
          </cell>
          <cell r="L743">
            <v>363.65</v>
          </cell>
          <cell r="M743">
            <v>197.66</v>
          </cell>
          <cell r="N743">
            <v>0</v>
          </cell>
          <cell r="P743">
            <v>62.660564037697526</v>
          </cell>
          <cell r="Q743">
            <v>177.15943596230247</v>
          </cell>
          <cell r="R743">
            <v>83.999435962302471</v>
          </cell>
          <cell r="S743">
            <v>237.49056403769754</v>
          </cell>
          <cell r="T743">
            <v>0</v>
          </cell>
          <cell r="U743">
            <v>0</v>
          </cell>
          <cell r="W743">
            <v>13.03</v>
          </cell>
          <cell r="X743">
            <v>13.69</v>
          </cell>
          <cell r="Y743">
            <v>0</v>
          </cell>
          <cell r="Z743">
            <v>1656827.04</v>
          </cell>
          <cell r="AB743">
            <v>5.34</v>
          </cell>
          <cell r="AC743">
            <v>331365.40000000002</v>
          </cell>
          <cell r="AE743">
            <v>1.85</v>
          </cell>
          <cell r="AF743">
            <v>0.98</v>
          </cell>
          <cell r="AG743">
            <v>0</v>
          </cell>
          <cell r="AH743">
            <v>175479.81</v>
          </cell>
          <cell r="AJ743">
            <v>0.82</v>
          </cell>
          <cell r="AK743">
            <v>0.43</v>
          </cell>
          <cell r="AL743">
            <v>0</v>
          </cell>
          <cell r="AM743">
            <v>77508.75</v>
          </cell>
          <cell r="AO743">
            <v>36.89</v>
          </cell>
          <cell r="AP743">
            <v>7.6899999999999995</v>
          </cell>
          <cell r="AQ743">
            <v>4.03</v>
          </cell>
          <cell r="AR743">
            <v>55648.03</v>
          </cell>
          <cell r="AT743">
            <v>0.82</v>
          </cell>
          <cell r="AU743">
            <v>0.79</v>
          </cell>
          <cell r="AV743">
            <v>0</v>
          </cell>
          <cell r="AW743">
            <v>108298.26</v>
          </cell>
          <cell r="AY743">
            <v>0.49</v>
          </cell>
          <cell r="AZ743">
            <v>0.26</v>
          </cell>
          <cell r="BA743">
            <v>0</v>
          </cell>
          <cell r="BB743">
            <v>43674.75</v>
          </cell>
          <cell r="BD743">
            <v>1.64</v>
          </cell>
          <cell r="BE743">
            <v>0.87</v>
          </cell>
          <cell r="BF743">
            <v>0</v>
          </cell>
          <cell r="BG743">
            <v>64318.75</v>
          </cell>
          <cell r="BI743">
            <v>0.82</v>
          </cell>
          <cell r="BJ743">
            <v>0.43</v>
          </cell>
          <cell r="BK743">
            <v>0</v>
          </cell>
          <cell r="BL743">
            <v>86167.5</v>
          </cell>
          <cell r="BN743">
            <v>1.23</v>
          </cell>
          <cell r="BO743">
            <v>0.65</v>
          </cell>
          <cell r="BP743">
            <v>0</v>
          </cell>
          <cell r="BQ743">
            <v>48175</v>
          </cell>
          <cell r="BS743">
            <v>0.82</v>
          </cell>
          <cell r="BT743">
            <v>0.43</v>
          </cell>
          <cell r="BU743">
            <v>0</v>
          </cell>
          <cell r="BV743">
            <v>133343.75</v>
          </cell>
          <cell r="BX743">
            <v>0.82</v>
          </cell>
          <cell r="BY743">
            <v>0.43</v>
          </cell>
          <cell r="BZ743">
            <v>0</v>
          </cell>
          <cell r="CA743">
            <v>115517.5</v>
          </cell>
          <cell r="CC743">
            <v>1.64</v>
          </cell>
          <cell r="CD743">
            <v>0.87</v>
          </cell>
          <cell r="CE743">
            <v>0</v>
          </cell>
          <cell r="CF743">
            <v>77182.5</v>
          </cell>
          <cell r="CH743">
            <v>2973507.0399999996</v>
          </cell>
          <cell r="CJ743">
            <v>2917859.01</v>
          </cell>
        </row>
        <row r="744">
          <cell r="A744" t="str">
            <v>5008209000400</v>
          </cell>
          <cell r="B744" t="str">
            <v>O FALLON C C SCHOOL DIST 90</v>
          </cell>
          <cell r="C744" t="str">
            <v>ST CLAIR</v>
          </cell>
          <cell r="D744" t="str">
            <v>Elementary</v>
          </cell>
          <cell r="E744">
            <v>3650.25</v>
          </cell>
          <cell r="G744">
            <v>1496</v>
          </cell>
          <cell r="H744">
            <v>2124</v>
          </cell>
          <cell r="I744">
            <v>2124</v>
          </cell>
          <cell r="K744">
            <v>2307.75</v>
          </cell>
          <cell r="L744">
            <v>2277.5</v>
          </cell>
          <cell r="M744">
            <v>1342.5</v>
          </cell>
          <cell r="N744">
            <v>0</v>
          </cell>
          <cell r="P744">
            <v>295.48066298342542</v>
          </cell>
          <cell r="Q744">
            <v>1200.5193370165746</v>
          </cell>
          <cell r="R744">
            <v>419.51933701657458</v>
          </cell>
          <cell r="S744">
            <v>1704.4806629834254</v>
          </cell>
          <cell r="T744">
            <v>0</v>
          </cell>
          <cell r="U744">
            <v>0</v>
          </cell>
          <cell r="W744">
            <v>79.72</v>
          </cell>
          <cell r="X744">
            <v>89.15</v>
          </cell>
          <cell r="Y744">
            <v>0</v>
          </cell>
          <cell r="Z744">
            <v>10471122.09</v>
          </cell>
          <cell r="AB744">
            <v>33.770000000000003</v>
          </cell>
          <cell r="AC744">
            <v>2094224.41</v>
          </cell>
          <cell r="AE744">
            <v>11.53</v>
          </cell>
          <cell r="AF744">
            <v>6.71</v>
          </cell>
          <cell r="AG744">
            <v>0</v>
          </cell>
          <cell r="AH744">
            <v>1131007.68</v>
          </cell>
          <cell r="AJ744">
            <v>5.12</v>
          </cell>
          <cell r="AK744">
            <v>2.98</v>
          </cell>
          <cell r="AL744">
            <v>0</v>
          </cell>
          <cell r="AM744">
            <v>502256.7</v>
          </cell>
          <cell r="AO744">
            <v>233.84</v>
          </cell>
          <cell r="AP744">
            <v>43.5</v>
          </cell>
          <cell r="AQ744">
            <v>25.88</v>
          </cell>
          <cell r="AR744">
            <v>346581.13</v>
          </cell>
          <cell r="AT744">
            <v>5.12</v>
          </cell>
          <cell r="AU744">
            <v>5.37</v>
          </cell>
          <cell r="AV744">
            <v>0</v>
          </cell>
          <cell r="AW744">
            <v>705620.34</v>
          </cell>
          <cell r="AY744">
            <v>3.07</v>
          </cell>
          <cell r="AZ744">
            <v>1.79</v>
          </cell>
          <cell r="BA744">
            <v>0</v>
          </cell>
          <cell r="BB744">
            <v>283012.38</v>
          </cell>
          <cell r="BD744">
            <v>10.25</v>
          </cell>
          <cell r="BE744">
            <v>5.96</v>
          </cell>
          <cell r="BF744">
            <v>0</v>
          </cell>
          <cell r="BG744">
            <v>415381.25</v>
          </cell>
          <cell r="BI744">
            <v>5.12</v>
          </cell>
          <cell r="BJ744">
            <v>2.98</v>
          </cell>
          <cell r="BK744">
            <v>0</v>
          </cell>
          <cell r="BL744">
            <v>558365.4</v>
          </cell>
          <cell r="BN744">
            <v>7.69</v>
          </cell>
          <cell r="BO744">
            <v>4.47</v>
          </cell>
          <cell r="BP744">
            <v>0</v>
          </cell>
          <cell r="BQ744">
            <v>311600</v>
          </cell>
          <cell r="BS744">
            <v>5.12</v>
          </cell>
          <cell r="BT744">
            <v>2.98</v>
          </cell>
          <cell r="BU744">
            <v>0</v>
          </cell>
          <cell r="BV744">
            <v>864067.5</v>
          </cell>
          <cell r="BX744">
            <v>5.12</v>
          </cell>
          <cell r="BY744">
            <v>2.98</v>
          </cell>
          <cell r="BZ744">
            <v>0</v>
          </cell>
          <cell r="CA744">
            <v>748553.4</v>
          </cell>
          <cell r="CC744">
            <v>10.25</v>
          </cell>
          <cell r="CD744">
            <v>5.96</v>
          </cell>
          <cell r="CE744">
            <v>0</v>
          </cell>
          <cell r="CF744">
            <v>498457.5</v>
          </cell>
          <cell r="CH744">
            <v>18930249.780000001</v>
          </cell>
          <cell r="CJ744">
            <v>18583668.650000002</v>
          </cell>
        </row>
        <row r="745">
          <cell r="A745" t="str">
            <v>5008210400200</v>
          </cell>
          <cell r="B745" t="str">
            <v>CENTRAL SCHOOL DIST 104</v>
          </cell>
          <cell r="C745" t="str">
            <v>ST CLAIR</v>
          </cell>
          <cell r="D745" t="str">
            <v>Elementary</v>
          </cell>
          <cell r="E745">
            <v>573.47</v>
          </cell>
          <cell r="G745">
            <v>260.64999999999998</v>
          </cell>
          <cell r="H745">
            <v>305.49</v>
          </cell>
          <cell r="I745">
            <v>305.49</v>
          </cell>
          <cell r="K745">
            <v>393.47</v>
          </cell>
          <cell r="L745">
            <v>386.14</v>
          </cell>
          <cell r="M745">
            <v>180</v>
          </cell>
          <cell r="N745">
            <v>0</v>
          </cell>
          <cell r="P745">
            <v>137.65914791394354</v>
          </cell>
          <cell r="Q745">
            <v>122.99085208605644</v>
          </cell>
          <cell r="R745">
            <v>161.34085208605649</v>
          </cell>
          <cell r="S745">
            <v>144.14914791394352</v>
          </cell>
          <cell r="T745">
            <v>0</v>
          </cell>
          <cell r="U745">
            <v>0</v>
          </cell>
          <cell r="W745">
            <v>15.32</v>
          </cell>
          <cell r="X745">
            <v>13.83</v>
          </cell>
          <cell r="Y745">
            <v>0</v>
          </cell>
          <cell r="Z745">
            <v>1807504.05</v>
          </cell>
          <cell r="AB745">
            <v>5.83</v>
          </cell>
          <cell r="AC745">
            <v>361500.81</v>
          </cell>
          <cell r="AE745">
            <v>1.96</v>
          </cell>
          <cell r="AF745">
            <v>0.9</v>
          </cell>
          <cell r="AG745">
            <v>0</v>
          </cell>
          <cell r="AH745">
            <v>177340.02</v>
          </cell>
          <cell r="AJ745">
            <v>0.87</v>
          </cell>
          <cell r="AK745">
            <v>0.4</v>
          </cell>
          <cell r="AL745">
            <v>0</v>
          </cell>
          <cell r="AM745">
            <v>78748.89</v>
          </cell>
          <cell r="AO745">
            <v>39.869999999999997</v>
          </cell>
          <cell r="AP745">
            <v>11.940000000000001</v>
          </cell>
          <cell r="AQ745">
            <v>4.0599999999999996</v>
          </cell>
          <cell r="AR745">
            <v>64376.22</v>
          </cell>
          <cell r="AT745">
            <v>0.87</v>
          </cell>
          <cell r="AU745">
            <v>0.72</v>
          </cell>
          <cell r="AV745">
            <v>0</v>
          </cell>
          <cell r="AW745">
            <v>106952.94</v>
          </cell>
          <cell r="AY745">
            <v>0.52</v>
          </cell>
          <cell r="AZ745">
            <v>0.24</v>
          </cell>
          <cell r="BA745">
            <v>0</v>
          </cell>
          <cell r="BB745">
            <v>44257.08</v>
          </cell>
          <cell r="BD745">
            <v>1.74</v>
          </cell>
          <cell r="BE745">
            <v>0.8</v>
          </cell>
          <cell r="BF745">
            <v>0</v>
          </cell>
          <cell r="BG745">
            <v>65087.5</v>
          </cell>
          <cell r="BI745">
            <v>0.87</v>
          </cell>
          <cell r="BJ745">
            <v>0.4</v>
          </cell>
          <cell r="BK745">
            <v>0</v>
          </cell>
          <cell r="BL745">
            <v>87546.18</v>
          </cell>
          <cell r="BN745">
            <v>1.31</v>
          </cell>
          <cell r="BO745">
            <v>0.6</v>
          </cell>
          <cell r="BP745">
            <v>0</v>
          </cell>
          <cell r="BQ745">
            <v>48943.75</v>
          </cell>
          <cell r="BS745">
            <v>0.87</v>
          </cell>
          <cell r="BT745">
            <v>0.4</v>
          </cell>
          <cell r="BU745">
            <v>0</v>
          </cell>
          <cell r="BV745">
            <v>135477.25</v>
          </cell>
          <cell r="BX745">
            <v>0.87</v>
          </cell>
          <cell r="BY745">
            <v>0.4</v>
          </cell>
          <cell r="BZ745">
            <v>0</v>
          </cell>
          <cell r="CA745">
            <v>117365.78</v>
          </cell>
          <cell r="CC745">
            <v>1.74</v>
          </cell>
          <cell r="CD745">
            <v>0.8</v>
          </cell>
          <cell r="CE745">
            <v>0</v>
          </cell>
          <cell r="CF745">
            <v>78105</v>
          </cell>
          <cell r="CH745">
            <v>3173205.47</v>
          </cell>
          <cell r="CJ745">
            <v>3108829.25</v>
          </cell>
        </row>
        <row r="746">
          <cell r="A746" t="str">
            <v>5008210500200</v>
          </cell>
          <cell r="B746" t="str">
            <v>PONTIAC-W HOLLIDAY SCH DIST 105</v>
          </cell>
          <cell r="C746" t="str">
            <v>ST CLAIR</v>
          </cell>
          <cell r="D746" t="str">
            <v>Elementary</v>
          </cell>
          <cell r="E746">
            <v>680.89</v>
          </cell>
          <cell r="G746">
            <v>291.32</v>
          </cell>
          <cell r="H746">
            <v>385.32</v>
          </cell>
          <cell r="I746">
            <v>385.32</v>
          </cell>
          <cell r="K746">
            <v>456.73</v>
          </cell>
          <cell r="L746">
            <v>452.48</v>
          </cell>
          <cell r="M746">
            <v>224.15999999999997</v>
          </cell>
          <cell r="N746">
            <v>0</v>
          </cell>
          <cell r="P746">
            <v>124.85634901868055</v>
          </cell>
          <cell r="Q746">
            <v>166.46365098131946</v>
          </cell>
          <cell r="R746">
            <v>165.14365098131947</v>
          </cell>
          <cell r="S746">
            <v>220.17634901868053</v>
          </cell>
          <cell r="T746">
            <v>0</v>
          </cell>
          <cell r="U746">
            <v>0</v>
          </cell>
          <cell r="W746">
            <v>16.64</v>
          </cell>
          <cell r="X746">
            <v>17.059999999999999</v>
          </cell>
          <cell r="Y746">
            <v>0</v>
          </cell>
          <cell r="Z746">
            <v>2089635.9</v>
          </cell>
          <cell r="AB746">
            <v>6.74</v>
          </cell>
          <cell r="AC746">
            <v>417927.18</v>
          </cell>
          <cell r="AE746">
            <v>2.2799999999999998</v>
          </cell>
          <cell r="AF746">
            <v>1.1200000000000001</v>
          </cell>
          <cell r="AG746">
            <v>0</v>
          </cell>
          <cell r="AH746">
            <v>210823.8</v>
          </cell>
          <cell r="AJ746">
            <v>1.01</v>
          </cell>
          <cell r="AK746">
            <v>0.49</v>
          </cell>
          <cell r="AL746">
            <v>0</v>
          </cell>
          <cell r="AM746">
            <v>93010.5</v>
          </cell>
          <cell r="AO746">
            <v>46.230000000000004</v>
          </cell>
          <cell r="AP746">
            <v>12.2</v>
          </cell>
          <cell r="AQ746">
            <v>4.82</v>
          </cell>
          <cell r="AR746">
            <v>72716.69</v>
          </cell>
          <cell r="AT746">
            <v>1.01</v>
          </cell>
          <cell r="AU746">
            <v>0.89</v>
          </cell>
          <cell r="AV746">
            <v>0</v>
          </cell>
          <cell r="AW746">
            <v>127805.4</v>
          </cell>
          <cell r="AY746">
            <v>0.6</v>
          </cell>
          <cell r="AZ746">
            <v>0.28999999999999998</v>
          </cell>
          <cell r="BA746">
            <v>0</v>
          </cell>
          <cell r="BB746">
            <v>51827.37</v>
          </cell>
          <cell r="BD746">
            <v>2.02</v>
          </cell>
          <cell r="BE746">
            <v>0.99</v>
          </cell>
          <cell r="BF746">
            <v>0</v>
          </cell>
          <cell r="BG746">
            <v>77131.25</v>
          </cell>
          <cell r="BI746">
            <v>1.01</v>
          </cell>
          <cell r="BJ746">
            <v>0.49</v>
          </cell>
          <cell r="BK746">
            <v>0</v>
          </cell>
          <cell r="BL746">
            <v>103401</v>
          </cell>
          <cell r="BN746">
            <v>1.52</v>
          </cell>
          <cell r="BO746">
            <v>0.74</v>
          </cell>
          <cell r="BP746">
            <v>0</v>
          </cell>
          <cell r="BQ746">
            <v>57912.5</v>
          </cell>
          <cell r="BS746">
            <v>1.01</v>
          </cell>
          <cell r="BT746">
            <v>0.49</v>
          </cell>
          <cell r="BU746">
            <v>0</v>
          </cell>
          <cell r="BV746">
            <v>160012.5</v>
          </cell>
          <cell r="BX746">
            <v>1.01</v>
          </cell>
          <cell r="BY746">
            <v>0.49</v>
          </cell>
          <cell r="BZ746">
            <v>0</v>
          </cell>
          <cell r="CA746">
            <v>138621</v>
          </cell>
          <cell r="CC746">
            <v>2.02</v>
          </cell>
          <cell r="CD746">
            <v>0.99</v>
          </cell>
          <cell r="CE746">
            <v>0</v>
          </cell>
          <cell r="CF746">
            <v>92557.5</v>
          </cell>
          <cell r="CH746">
            <v>3693382.59</v>
          </cell>
          <cell r="CJ746">
            <v>3620665.9</v>
          </cell>
        </row>
        <row r="747">
          <cell r="A747" t="str">
            <v>5008211000400</v>
          </cell>
          <cell r="B747" t="str">
            <v>GRANT COMM CONS SCH DIST 110</v>
          </cell>
          <cell r="C747" t="str">
            <v>ST CLAIR</v>
          </cell>
          <cell r="D747" t="str">
            <v>Elementary</v>
          </cell>
          <cell r="E747">
            <v>580</v>
          </cell>
          <cell r="G747">
            <v>232.5</v>
          </cell>
          <cell r="H747">
            <v>340</v>
          </cell>
          <cell r="I747">
            <v>340</v>
          </cell>
          <cell r="K747">
            <v>397</v>
          </cell>
          <cell r="L747">
            <v>389.5</v>
          </cell>
          <cell r="M747">
            <v>183</v>
          </cell>
          <cell r="N747">
            <v>0</v>
          </cell>
          <cell r="P747">
            <v>129.55021834061134</v>
          </cell>
          <cell r="Q747">
            <v>102.94978165938866</v>
          </cell>
          <cell r="R747">
            <v>189.44978165938863</v>
          </cell>
          <cell r="S747">
            <v>150.55021834061137</v>
          </cell>
          <cell r="T747">
            <v>0</v>
          </cell>
          <cell r="U747">
            <v>0</v>
          </cell>
          <cell r="W747">
            <v>13.78</v>
          </cell>
          <cell r="X747">
            <v>15.49</v>
          </cell>
          <cell r="Y747">
            <v>0</v>
          </cell>
          <cell r="Z747">
            <v>1814944.89</v>
          </cell>
          <cell r="AB747">
            <v>5.85</v>
          </cell>
          <cell r="AC747">
            <v>362988.97</v>
          </cell>
          <cell r="AE747">
            <v>1.98</v>
          </cell>
          <cell r="AF747">
            <v>0.91</v>
          </cell>
          <cell r="AG747">
            <v>0</v>
          </cell>
          <cell r="AH747">
            <v>179200.23</v>
          </cell>
          <cell r="AJ747">
            <v>0.88</v>
          </cell>
          <cell r="AK747">
            <v>0.4</v>
          </cell>
          <cell r="AL747">
            <v>0</v>
          </cell>
          <cell r="AM747">
            <v>79368.960000000006</v>
          </cell>
          <cell r="AO747">
            <v>40.049999999999997</v>
          </cell>
          <cell r="AP747">
            <v>11.969999999999999</v>
          </cell>
          <cell r="AQ747">
            <v>4.1100000000000003</v>
          </cell>
          <cell r="AR747">
            <v>64653.120000000003</v>
          </cell>
          <cell r="AT747">
            <v>0.88</v>
          </cell>
          <cell r="AU747">
            <v>0.73</v>
          </cell>
          <cell r="AV747">
            <v>0</v>
          </cell>
          <cell r="AW747">
            <v>108298.26</v>
          </cell>
          <cell r="AY747">
            <v>0.52</v>
          </cell>
          <cell r="AZ747">
            <v>0.24</v>
          </cell>
          <cell r="BA747">
            <v>0</v>
          </cell>
          <cell r="BB747">
            <v>44257.08</v>
          </cell>
          <cell r="BD747">
            <v>1.76</v>
          </cell>
          <cell r="BE747">
            <v>0.81</v>
          </cell>
          <cell r="BF747">
            <v>0</v>
          </cell>
          <cell r="BG747">
            <v>65856.25</v>
          </cell>
          <cell r="BI747">
            <v>0.88</v>
          </cell>
          <cell r="BJ747">
            <v>0.4</v>
          </cell>
          <cell r="BK747">
            <v>0</v>
          </cell>
          <cell r="BL747">
            <v>88235.520000000004</v>
          </cell>
          <cell r="BN747">
            <v>1.32</v>
          </cell>
          <cell r="BO747">
            <v>0.61</v>
          </cell>
          <cell r="BP747">
            <v>0</v>
          </cell>
          <cell r="BQ747">
            <v>49456.25</v>
          </cell>
          <cell r="BS747">
            <v>0.88</v>
          </cell>
          <cell r="BT747">
            <v>0.4</v>
          </cell>
          <cell r="BU747">
            <v>0</v>
          </cell>
          <cell r="BV747">
            <v>136544</v>
          </cell>
          <cell r="BX747">
            <v>0.88</v>
          </cell>
          <cell r="BY747">
            <v>0.4</v>
          </cell>
          <cell r="BZ747">
            <v>0</v>
          </cell>
          <cell r="CA747">
            <v>118289.92</v>
          </cell>
          <cell r="CC747">
            <v>1.76</v>
          </cell>
          <cell r="CD747">
            <v>0.81</v>
          </cell>
          <cell r="CE747">
            <v>0</v>
          </cell>
          <cell r="CF747">
            <v>79027.5</v>
          </cell>
          <cell r="CH747">
            <v>3191120.9499999997</v>
          </cell>
          <cell r="CJ747">
            <v>3126467.8299999996</v>
          </cell>
        </row>
        <row r="748">
          <cell r="A748" t="str">
            <v>5008211300200</v>
          </cell>
          <cell r="B748" t="str">
            <v>WOLF BRANCH SCH DIST 113</v>
          </cell>
          <cell r="C748" t="str">
            <v>ST CLAIR</v>
          </cell>
          <cell r="D748" t="str">
            <v>Elementary</v>
          </cell>
          <cell r="E748">
            <v>777.14</v>
          </cell>
          <cell r="G748">
            <v>310.64999999999998</v>
          </cell>
          <cell r="H748">
            <v>462.48999999999995</v>
          </cell>
          <cell r="I748">
            <v>462.48999999999995</v>
          </cell>
          <cell r="K748">
            <v>487.97999999999996</v>
          </cell>
          <cell r="L748">
            <v>483.97999999999996</v>
          </cell>
          <cell r="M748">
            <v>289.15999999999997</v>
          </cell>
          <cell r="N748">
            <v>0</v>
          </cell>
          <cell r="P748">
            <v>55.047016064360918</v>
          </cell>
          <cell r="Q748">
            <v>255.60298393563906</v>
          </cell>
          <cell r="R748">
            <v>81.952983935639082</v>
          </cell>
          <cell r="S748">
            <v>380.53701606436084</v>
          </cell>
          <cell r="T748">
            <v>0</v>
          </cell>
          <cell r="U748">
            <v>0</v>
          </cell>
          <cell r="W748">
            <v>16.440000000000001</v>
          </cell>
          <cell r="X748">
            <v>19.309999999999999</v>
          </cell>
          <cell r="Y748">
            <v>0</v>
          </cell>
          <cell r="Z748">
            <v>2216750.25</v>
          </cell>
          <cell r="AB748">
            <v>7.15</v>
          </cell>
          <cell r="AC748">
            <v>443350.05</v>
          </cell>
          <cell r="AE748">
            <v>2.4300000000000002</v>
          </cell>
          <cell r="AF748">
            <v>1.44</v>
          </cell>
          <cell r="AG748">
            <v>0</v>
          </cell>
          <cell r="AH748">
            <v>239967.09</v>
          </cell>
          <cell r="AJ748">
            <v>1.08</v>
          </cell>
          <cell r="AK748">
            <v>0.64</v>
          </cell>
          <cell r="AL748">
            <v>0</v>
          </cell>
          <cell r="AM748">
            <v>106652.04</v>
          </cell>
          <cell r="AO748">
            <v>49.519999999999996</v>
          </cell>
          <cell r="AP748">
            <v>9.0500000000000007</v>
          </cell>
          <cell r="AQ748">
            <v>5.51</v>
          </cell>
          <cell r="AR748">
            <v>73213.87</v>
          </cell>
          <cell r="AT748">
            <v>1.08</v>
          </cell>
          <cell r="AU748">
            <v>1.1499999999999999</v>
          </cell>
          <cell r="AV748">
            <v>0</v>
          </cell>
          <cell r="AW748">
            <v>150003.18</v>
          </cell>
          <cell r="AY748">
            <v>0.65</v>
          </cell>
          <cell r="AZ748">
            <v>0.38</v>
          </cell>
          <cell r="BA748">
            <v>0</v>
          </cell>
          <cell r="BB748">
            <v>59979.99</v>
          </cell>
          <cell r="BD748">
            <v>2.16</v>
          </cell>
          <cell r="BE748">
            <v>1.28</v>
          </cell>
          <cell r="BF748">
            <v>0</v>
          </cell>
          <cell r="BG748">
            <v>88150</v>
          </cell>
          <cell r="BI748">
            <v>1.08</v>
          </cell>
          <cell r="BJ748">
            <v>0.64</v>
          </cell>
          <cell r="BK748">
            <v>0</v>
          </cell>
          <cell r="BL748">
            <v>118566.48</v>
          </cell>
          <cell r="BN748">
            <v>1.62</v>
          </cell>
          <cell r="BO748">
            <v>0.96</v>
          </cell>
          <cell r="BP748">
            <v>0</v>
          </cell>
          <cell r="BQ748">
            <v>66112.5</v>
          </cell>
          <cell r="BS748">
            <v>1.08</v>
          </cell>
          <cell r="BT748">
            <v>0.64</v>
          </cell>
          <cell r="BU748">
            <v>0</v>
          </cell>
          <cell r="BV748">
            <v>183481</v>
          </cell>
          <cell r="BX748">
            <v>1.08</v>
          </cell>
          <cell r="BY748">
            <v>0.64</v>
          </cell>
          <cell r="BZ748">
            <v>0</v>
          </cell>
          <cell r="CA748">
            <v>158952.07999999999</v>
          </cell>
          <cell r="CC748">
            <v>2.16</v>
          </cell>
          <cell r="CD748">
            <v>1.28</v>
          </cell>
          <cell r="CE748">
            <v>0</v>
          </cell>
          <cell r="CF748">
            <v>105780</v>
          </cell>
          <cell r="CH748">
            <v>4010958.5300000003</v>
          </cell>
          <cell r="CJ748">
            <v>3937744.66</v>
          </cell>
        </row>
        <row r="749">
          <cell r="A749" t="str">
            <v>5008211500200</v>
          </cell>
          <cell r="B749" t="str">
            <v>WHITESIDE SCHOOL DIST 115</v>
          </cell>
          <cell r="C749" t="str">
            <v>ST CLAIR</v>
          </cell>
          <cell r="D749" t="str">
            <v>Elementary</v>
          </cell>
          <cell r="E749">
            <v>1230.3900000000001</v>
          </cell>
          <cell r="G749">
            <v>505.15999999999997</v>
          </cell>
          <cell r="H749">
            <v>711.65</v>
          </cell>
          <cell r="I749">
            <v>711.65</v>
          </cell>
          <cell r="K749">
            <v>792.06</v>
          </cell>
          <cell r="L749">
            <v>778.4799999999999</v>
          </cell>
          <cell r="M749">
            <v>438.33000000000004</v>
          </cell>
          <cell r="N749">
            <v>0</v>
          </cell>
          <cell r="P749">
            <v>215.0482655467986</v>
          </cell>
          <cell r="Q749">
            <v>290.11173445320139</v>
          </cell>
          <cell r="R749">
            <v>302.95173445320142</v>
          </cell>
          <cell r="S749">
            <v>408.69826554679855</v>
          </cell>
          <cell r="T749">
            <v>0</v>
          </cell>
          <cell r="U749">
            <v>0</v>
          </cell>
          <cell r="W749">
            <v>28.84</v>
          </cell>
          <cell r="X749">
            <v>31.49</v>
          </cell>
          <cell r="Y749">
            <v>0</v>
          </cell>
          <cell r="Z749">
            <v>3740882.31</v>
          </cell>
          <cell r="AB749">
            <v>12.06</v>
          </cell>
          <cell r="AC749">
            <v>748176.46</v>
          </cell>
          <cell r="AE749">
            <v>3.96</v>
          </cell>
          <cell r="AF749">
            <v>2.19</v>
          </cell>
          <cell r="AG749">
            <v>0</v>
          </cell>
          <cell r="AH749">
            <v>381343.05</v>
          </cell>
          <cell r="AJ749">
            <v>1.76</v>
          </cell>
          <cell r="AK749">
            <v>0.97</v>
          </cell>
          <cell r="AL749">
            <v>0</v>
          </cell>
          <cell r="AM749">
            <v>169279.11</v>
          </cell>
          <cell r="AO749">
            <v>82.899999999999991</v>
          </cell>
          <cell r="AP749">
            <v>21.479999999999997</v>
          </cell>
          <cell r="AQ749">
            <v>8.7200000000000006</v>
          </cell>
          <cell r="AR749">
            <v>129954.03</v>
          </cell>
          <cell r="AT749">
            <v>1.76</v>
          </cell>
          <cell r="AU749">
            <v>1.75</v>
          </cell>
          <cell r="AV749">
            <v>0</v>
          </cell>
          <cell r="AW749">
            <v>236103.66</v>
          </cell>
          <cell r="AY749">
            <v>1.05</v>
          </cell>
          <cell r="AZ749">
            <v>0.57999999999999996</v>
          </cell>
          <cell r="BA749">
            <v>0</v>
          </cell>
          <cell r="BB749">
            <v>94919.79</v>
          </cell>
          <cell r="BD749">
            <v>3.52</v>
          </cell>
          <cell r="BE749">
            <v>1.94</v>
          </cell>
          <cell r="BF749">
            <v>0</v>
          </cell>
          <cell r="BG749">
            <v>139912.5</v>
          </cell>
          <cell r="BI749">
            <v>1.76</v>
          </cell>
          <cell r="BJ749">
            <v>0.97</v>
          </cell>
          <cell r="BK749">
            <v>0</v>
          </cell>
          <cell r="BL749">
            <v>188189.82</v>
          </cell>
          <cell r="BN749">
            <v>2.64</v>
          </cell>
          <cell r="BO749">
            <v>1.46</v>
          </cell>
          <cell r="BP749">
            <v>0</v>
          </cell>
          <cell r="BQ749">
            <v>105062.5</v>
          </cell>
          <cell r="BS749">
            <v>1.76</v>
          </cell>
          <cell r="BT749">
            <v>0.97</v>
          </cell>
          <cell r="BU749">
            <v>0</v>
          </cell>
          <cell r="BV749">
            <v>291222.75</v>
          </cell>
          <cell r="BX749">
            <v>1.76</v>
          </cell>
          <cell r="BY749">
            <v>0.97</v>
          </cell>
          <cell r="BZ749">
            <v>0</v>
          </cell>
          <cell r="CA749">
            <v>252290.22</v>
          </cell>
          <cell r="CC749">
            <v>3.52</v>
          </cell>
          <cell r="CD749">
            <v>1.94</v>
          </cell>
          <cell r="CE749">
            <v>0</v>
          </cell>
          <cell r="CF749">
            <v>167895</v>
          </cell>
          <cell r="CH749">
            <v>6645231.2000000002</v>
          </cell>
          <cell r="CJ749">
            <v>6515277.1699999999</v>
          </cell>
        </row>
        <row r="750">
          <cell r="A750" t="str">
            <v>5008211600200</v>
          </cell>
          <cell r="B750" t="str">
            <v>HIGH MOUNT SCHOOL DIST 116</v>
          </cell>
          <cell r="C750" t="str">
            <v>ST CLAIR</v>
          </cell>
          <cell r="D750" t="str">
            <v>Elementary</v>
          </cell>
          <cell r="E750">
            <v>421.79</v>
          </cell>
          <cell r="G750">
            <v>188.31</v>
          </cell>
          <cell r="H750">
            <v>229.82</v>
          </cell>
          <cell r="I750">
            <v>229.82</v>
          </cell>
          <cell r="K750">
            <v>287.63</v>
          </cell>
          <cell r="L750">
            <v>283.97000000000003</v>
          </cell>
          <cell r="M750">
            <v>134.16</v>
          </cell>
          <cell r="N750">
            <v>0</v>
          </cell>
          <cell r="P750">
            <v>106.73587161887451</v>
          </cell>
          <cell r="Q750">
            <v>81.57412838112549</v>
          </cell>
          <cell r="R750">
            <v>130.26412838112549</v>
          </cell>
          <cell r="S750">
            <v>99.555871618874505</v>
          </cell>
          <cell r="T750">
            <v>0</v>
          </cell>
          <cell r="U750">
            <v>0</v>
          </cell>
          <cell r="W750">
            <v>11.19</v>
          </cell>
          <cell r="X750">
            <v>10.49</v>
          </cell>
          <cell r="Y750">
            <v>0</v>
          </cell>
          <cell r="Z750">
            <v>1344311.76</v>
          </cell>
          <cell r="AB750">
            <v>4.33</v>
          </cell>
          <cell r="AC750">
            <v>268862.34999999998</v>
          </cell>
          <cell r="AE750">
            <v>1.43</v>
          </cell>
          <cell r="AF750">
            <v>0.67</v>
          </cell>
          <cell r="AG750">
            <v>0</v>
          </cell>
          <cell r="AH750">
            <v>130214.7</v>
          </cell>
          <cell r="AJ750">
            <v>0.63</v>
          </cell>
          <cell r="AK750">
            <v>0.28999999999999998</v>
          </cell>
          <cell r="AL750">
            <v>0</v>
          </cell>
          <cell r="AM750">
            <v>57046.44</v>
          </cell>
          <cell r="AO750">
            <v>29.58</v>
          </cell>
          <cell r="AP750">
            <v>8.8699999999999992</v>
          </cell>
          <cell r="AQ750">
            <v>2.99</v>
          </cell>
          <cell r="AR750">
            <v>47764.85</v>
          </cell>
          <cell r="AT750">
            <v>0.63</v>
          </cell>
          <cell r="AU750">
            <v>0.53</v>
          </cell>
          <cell r="AV750">
            <v>0</v>
          </cell>
          <cell r="AW750">
            <v>78028.56</v>
          </cell>
          <cell r="AY750">
            <v>0.38</v>
          </cell>
          <cell r="AZ750">
            <v>0.17</v>
          </cell>
          <cell r="BA750">
            <v>0</v>
          </cell>
          <cell r="BB750">
            <v>32028.15</v>
          </cell>
          <cell r="BD750">
            <v>1.27</v>
          </cell>
          <cell r="BE750">
            <v>0.59</v>
          </cell>
          <cell r="BF750">
            <v>0</v>
          </cell>
          <cell r="BG750">
            <v>47662.5</v>
          </cell>
          <cell r="BI750">
            <v>0.63</v>
          </cell>
          <cell r="BJ750">
            <v>0.28999999999999998</v>
          </cell>
          <cell r="BK750">
            <v>0</v>
          </cell>
          <cell r="BL750">
            <v>63419.28</v>
          </cell>
          <cell r="BN750">
            <v>0.95</v>
          </cell>
          <cell r="BO750">
            <v>0.44</v>
          </cell>
          <cell r="BP750">
            <v>0</v>
          </cell>
          <cell r="BQ750">
            <v>35618.75</v>
          </cell>
          <cell r="BS750">
            <v>0.63</v>
          </cell>
          <cell r="BT750">
            <v>0.28999999999999998</v>
          </cell>
          <cell r="BU750">
            <v>0</v>
          </cell>
          <cell r="BV750">
            <v>98141</v>
          </cell>
          <cell r="BX750">
            <v>0.63</v>
          </cell>
          <cell r="BY750">
            <v>0.28999999999999998</v>
          </cell>
          <cell r="BZ750">
            <v>0</v>
          </cell>
          <cell r="CA750">
            <v>85020.88</v>
          </cell>
          <cell r="CC750">
            <v>1.27</v>
          </cell>
          <cell r="CD750">
            <v>0.59</v>
          </cell>
          <cell r="CE750">
            <v>0</v>
          </cell>
          <cell r="CF750">
            <v>57195</v>
          </cell>
          <cell r="CH750">
            <v>2345314.2199999997</v>
          </cell>
          <cell r="CJ750">
            <v>2297549.3699999996</v>
          </cell>
        </row>
        <row r="751">
          <cell r="A751" t="str">
            <v>5008211800200</v>
          </cell>
          <cell r="B751" t="str">
            <v>BELLEVILLE SCHOOL DIST 118</v>
          </cell>
          <cell r="C751" t="str">
            <v>ST CLAIR</v>
          </cell>
          <cell r="D751" t="str">
            <v>Elementary</v>
          </cell>
          <cell r="E751">
            <v>3644.39</v>
          </cell>
          <cell r="G751">
            <v>1557.99</v>
          </cell>
          <cell r="H751">
            <v>2037.6499999999999</v>
          </cell>
          <cell r="I751">
            <v>2037.6499999999999</v>
          </cell>
          <cell r="K751">
            <v>2436.0699999999997</v>
          </cell>
          <cell r="L751">
            <v>2387.3199999999997</v>
          </cell>
          <cell r="M751">
            <v>1208.32</v>
          </cell>
          <cell r="N751">
            <v>0</v>
          </cell>
          <cell r="P751">
            <v>1027.7870643334704</v>
          </cell>
          <cell r="Q751">
            <v>530.20293566652958</v>
          </cell>
          <cell r="R751">
            <v>1344.2129356665293</v>
          </cell>
          <cell r="S751">
            <v>693.43706433347052</v>
          </cell>
          <cell r="T751">
            <v>0</v>
          </cell>
          <cell r="U751">
            <v>0</v>
          </cell>
          <cell r="W751">
            <v>95.02</v>
          </cell>
          <cell r="X751">
            <v>94.94</v>
          </cell>
          <cell r="Y751">
            <v>0</v>
          </cell>
          <cell r="Z751">
            <v>11778849.720000001</v>
          </cell>
          <cell r="AB751">
            <v>37.99</v>
          </cell>
          <cell r="AC751">
            <v>2355769.94</v>
          </cell>
          <cell r="AE751">
            <v>12.18</v>
          </cell>
          <cell r="AF751">
            <v>6.04</v>
          </cell>
          <cell r="AG751">
            <v>0</v>
          </cell>
          <cell r="AH751">
            <v>1129767.54</v>
          </cell>
          <cell r="AJ751">
            <v>5.41</v>
          </cell>
          <cell r="AK751">
            <v>2.68</v>
          </cell>
          <cell r="AL751">
            <v>0</v>
          </cell>
          <cell r="AM751">
            <v>501636.63</v>
          </cell>
          <cell r="AO751">
            <v>259.11</v>
          </cell>
          <cell r="AP751">
            <v>84.54</v>
          </cell>
          <cell r="AQ751">
            <v>25.84</v>
          </cell>
          <cell r="AR751">
            <v>426481.74</v>
          </cell>
          <cell r="AT751">
            <v>5.41</v>
          </cell>
          <cell r="AU751">
            <v>4.83</v>
          </cell>
          <cell r="AV751">
            <v>0</v>
          </cell>
          <cell r="AW751">
            <v>688803.83999999997</v>
          </cell>
          <cell r="AY751">
            <v>3.24</v>
          </cell>
          <cell r="AZ751">
            <v>1.61</v>
          </cell>
          <cell r="BA751">
            <v>0</v>
          </cell>
          <cell r="BB751">
            <v>282430.05</v>
          </cell>
          <cell r="BD751">
            <v>10.82</v>
          </cell>
          <cell r="BE751">
            <v>5.37</v>
          </cell>
          <cell r="BF751">
            <v>0</v>
          </cell>
          <cell r="BG751">
            <v>414868.75</v>
          </cell>
          <cell r="BI751">
            <v>5.41</v>
          </cell>
          <cell r="BJ751">
            <v>2.68</v>
          </cell>
          <cell r="BK751">
            <v>0</v>
          </cell>
          <cell r="BL751">
            <v>557676.06000000006</v>
          </cell>
          <cell r="BN751">
            <v>8.1199999999999992</v>
          </cell>
          <cell r="BO751">
            <v>4.0199999999999996</v>
          </cell>
          <cell r="BP751">
            <v>0</v>
          </cell>
          <cell r="BQ751">
            <v>311087.5</v>
          </cell>
          <cell r="BS751">
            <v>5.41</v>
          </cell>
          <cell r="BT751">
            <v>2.68</v>
          </cell>
          <cell r="BU751">
            <v>0</v>
          </cell>
          <cell r="BV751">
            <v>863000.75</v>
          </cell>
          <cell r="BX751">
            <v>5.41</v>
          </cell>
          <cell r="BY751">
            <v>2.68</v>
          </cell>
          <cell r="BZ751">
            <v>0</v>
          </cell>
          <cell r="CA751">
            <v>747629.26</v>
          </cell>
          <cell r="CC751">
            <v>10.82</v>
          </cell>
          <cell r="CD751">
            <v>5.37</v>
          </cell>
          <cell r="CE751">
            <v>0</v>
          </cell>
          <cell r="CF751">
            <v>497842.5</v>
          </cell>
          <cell r="CH751">
            <v>20555844.280000001</v>
          </cell>
          <cell r="CJ751">
            <v>20129362.540000003</v>
          </cell>
        </row>
        <row r="752">
          <cell r="A752" t="str">
            <v>5008211900200</v>
          </cell>
          <cell r="B752" t="str">
            <v>BELLE VALLEY SCHOOL DIST 119</v>
          </cell>
          <cell r="C752" t="str">
            <v>ST CLAIR</v>
          </cell>
          <cell r="D752" t="str">
            <v>Elementary</v>
          </cell>
          <cell r="E752">
            <v>992</v>
          </cell>
          <cell r="G752">
            <v>417.5</v>
          </cell>
          <cell r="H752">
            <v>558</v>
          </cell>
          <cell r="I752">
            <v>558</v>
          </cell>
          <cell r="K752">
            <v>676.5</v>
          </cell>
          <cell r="L752">
            <v>660</v>
          </cell>
          <cell r="M752">
            <v>315.5</v>
          </cell>
          <cell r="N752">
            <v>0</v>
          </cell>
          <cell r="P752">
            <v>243.09584828293185</v>
          </cell>
          <cell r="Q752">
            <v>174.40415171706815</v>
          </cell>
          <cell r="R752">
            <v>324.9041517170682</v>
          </cell>
          <cell r="S752">
            <v>233.0958482829318</v>
          </cell>
          <cell r="T752">
            <v>0</v>
          </cell>
          <cell r="U752">
            <v>0</v>
          </cell>
          <cell r="W752">
            <v>24.92</v>
          </cell>
          <cell r="X752">
            <v>25.56</v>
          </cell>
          <cell r="Y752">
            <v>0</v>
          </cell>
          <cell r="Z752">
            <v>3130113.36</v>
          </cell>
          <cell r="AB752">
            <v>10.09</v>
          </cell>
          <cell r="AC752">
            <v>626022.67000000004</v>
          </cell>
          <cell r="AE752">
            <v>3.38</v>
          </cell>
          <cell r="AF752">
            <v>1.57</v>
          </cell>
          <cell r="AG752">
            <v>0</v>
          </cell>
          <cell r="AH752">
            <v>306934.65000000002</v>
          </cell>
          <cell r="AJ752">
            <v>1.5</v>
          </cell>
          <cell r="AK752">
            <v>0.7</v>
          </cell>
          <cell r="AL752">
            <v>0</v>
          </cell>
          <cell r="AM752">
            <v>136415.4</v>
          </cell>
          <cell r="AO752">
            <v>69.04000000000002</v>
          </cell>
          <cell r="AP752">
            <v>21.159999999999997</v>
          </cell>
          <cell r="AQ752">
            <v>7.03</v>
          </cell>
          <cell r="AR752">
            <v>112059.24</v>
          </cell>
          <cell r="AT752">
            <v>1.5</v>
          </cell>
          <cell r="AU752">
            <v>1.26</v>
          </cell>
          <cell r="AV752">
            <v>0</v>
          </cell>
          <cell r="AW752">
            <v>185654.16</v>
          </cell>
          <cell r="AY752">
            <v>0.9</v>
          </cell>
          <cell r="AZ752">
            <v>0.42</v>
          </cell>
          <cell r="BA752">
            <v>0</v>
          </cell>
          <cell r="BB752">
            <v>76867.56</v>
          </cell>
          <cell r="BD752">
            <v>3</v>
          </cell>
          <cell r="BE752">
            <v>1.4</v>
          </cell>
          <cell r="BF752">
            <v>0</v>
          </cell>
          <cell r="BG752">
            <v>112750</v>
          </cell>
          <cell r="BI752">
            <v>1.5</v>
          </cell>
          <cell r="BJ752">
            <v>0.7</v>
          </cell>
          <cell r="BK752">
            <v>0</v>
          </cell>
          <cell r="BL752">
            <v>151654.79999999999</v>
          </cell>
          <cell r="BN752">
            <v>2.25</v>
          </cell>
          <cell r="BO752">
            <v>1.05</v>
          </cell>
          <cell r="BP752">
            <v>0</v>
          </cell>
          <cell r="BQ752">
            <v>84562.5</v>
          </cell>
          <cell r="BS752">
            <v>1.5</v>
          </cell>
          <cell r="BT752">
            <v>0.7</v>
          </cell>
          <cell r="BU752">
            <v>0</v>
          </cell>
          <cell r="BV752">
            <v>234685</v>
          </cell>
          <cell r="BX752">
            <v>1.5</v>
          </cell>
          <cell r="BY752">
            <v>0.7</v>
          </cell>
          <cell r="BZ752">
            <v>0</v>
          </cell>
          <cell r="CA752">
            <v>203310.8</v>
          </cell>
          <cell r="CC752">
            <v>3</v>
          </cell>
          <cell r="CD752">
            <v>1.4</v>
          </cell>
          <cell r="CE752">
            <v>0</v>
          </cell>
          <cell r="CF752">
            <v>135300</v>
          </cell>
          <cell r="CH752">
            <v>5496330.1399999997</v>
          </cell>
          <cell r="CJ752">
            <v>5384270.8999999994</v>
          </cell>
        </row>
        <row r="753">
          <cell r="A753" t="str">
            <v>5008213000400</v>
          </cell>
          <cell r="B753" t="str">
            <v>SMITHTON C C SCHOOL DIST 130</v>
          </cell>
          <cell r="C753" t="str">
            <v>ST CLAIR</v>
          </cell>
          <cell r="D753" t="str">
            <v>Elementary</v>
          </cell>
          <cell r="E753">
            <v>540.5</v>
          </cell>
          <cell r="G753">
            <v>223.5</v>
          </cell>
          <cell r="H753">
            <v>315</v>
          </cell>
          <cell r="I753">
            <v>315</v>
          </cell>
          <cell r="K753">
            <v>348</v>
          </cell>
          <cell r="L753">
            <v>346</v>
          </cell>
          <cell r="M753">
            <v>192.5</v>
          </cell>
          <cell r="N753">
            <v>0</v>
          </cell>
          <cell r="P753">
            <v>33.203342618384397</v>
          </cell>
          <cell r="Q753">
            <v>190.2966573816156</v>
          </cell>
          <cell r="R753">
            <v>46.796657381615596</v>
          </cell>
          <cell r="S753">
            <v>268.2033426183844</v>
          </cell>
          <cell r="T753">
            <v>0</v>
          </cell>
          <cell r="U753">
            <v>0</v>
          </cell>
          <cell r="W753">
            <v>11.72</v>
          </cell>
          <cell r="X753">
            <v>13.06</v>
          </cell>
          <cell r="Y753">
            <v>0</v>
          </cell>
          <cell r="Z753">
            <v>1536533.46</v>
          </cell>
          <cell r="AB753">
            <v>4.95</v>
          </cell>
          <cell r="AC753">
            <v>307306.69</v>
          </cell>
          <cell r="AE753">
            <v>1.74</v>
          </cell>
          <cell r="AF753">
            <v>0.96</v>
          </cell>
          <cell r="AG753">
            <v>0</v>
          </cell>
          <cell r="AH753">
            <v>167418.9</v>
          </cell>
          <cell r="AJ753">
            <v>0.77</v>
          </cell>
          <cell r="AK753">
            <v>0.42</v>
          </cell>
          <cell r="AL753">
            <v>0</v>
          </cell>
          <cell r="AM753">
            <v>73788.33</v>
          </cell>
          <cell r="AO753">
            <v>34.330000000000005</v>
          </cell>
          <cell r="AP753">
            <v>5.79</v>
          </cell>
          <cell r="AQ753">
            <v>3.83</v>
          </cell>
          <cell r="AR753">
            <v>50177.45</v>
          </cell>
          <cell r="AT753">
            <v>0.77</v>
          </cell>
          <cell r="AU753">
            <v>0.77</v>
          </cell>
          <cell r="AV753">
            <v>0</v>
          </cell>
          <cell r="AW753">
            <v>103589.64</v>
          </cell>
          <cell r="AY753">
            <v>0.46</v>
          </cell>
          <cell r="AZ753">
            <v>0.25</v>
          </cell>
          <cell r="BA753">
            <v>0</v>
          </cell>
          <cell r="BB753">
            <v>41345.43</v>
          </cell>
          <cell r="BD753">
            <v>1.54</v>
          </cell>
          <cell r="BE753">
            <v>0.85</v>
          </cell>
          <cell r="BF753">
            <v>0</v>
          </cell>
          <cell r="BG753">
            <v>61243.75</v>
          </cell>
          <cell r="BI753">
            <v>0.77</v>
          </cell>
          <cell r="BJ753">
            <v>0.42</v>
          </cell>
          <cell r="BK753">
            <v>0</v>
          </cell>
          <cell r="BL753">
            <v>82031.460000000006</v>
          </cell>
          <cell r="BN753">
            <v>1.1599999999999999</v>
          </cell>
          <cell r="BO753">
            <v>0.64</v>
          </cell>
          <cell r="BP753">
            <v>0</v>
          </cell>
          <cell r="BQ753">
            <v>46125</v>
          </cell>
          <cell r="BS753">
            <v>0.77</v>
          </cell>
          <cell r="BT753">
            <v>0.42</v>
          </cell>
          <cell r="BU753">
            <v>0</v>
          </cell>
          <cell r="BV753">
            <v>126943.25</v>
          </cell>
          <cell r="BX753">
            <v>0.77</v>
          </cell>
          <cell r="BY753">
            <v>0.42</v>
          </cell>
          <cell r="BZ753">
            <v>0</v>
          </cell>
          <cell r="CA753">
            <v>109972.66</v>
          </cell>
          <cell r="CC753">
            <v>1.54</v>
          </cell>
          <cell r="CD753">
            <v>0.85</v>
          </cell>
          <cell r="CE753">
            <v>0</v>
          </cell>
          <cell r="CF753">
            <v>73492.5</v>
          </cell>
          <cell r="CH753">
            <v>2779968.5200000005</v>
          </cell>
          <cell r="CJ753">
            <v>2729791.0700000003</v>
          </cell>
        </row>
        <row r="754">
          <cell r="A754" t="str">
            <v>5008216000400</v>
          </cell>
          <cell r="B754" t="str">
            <v>MILLSTADT C C  SCH DIST 160</v>
          </cell>
          <cell r="C754" t="str">
            <v>ST CLAIR</v>
          </cell>
          <cell r="D754" t="str">
            <v>Elementary</v>
          </cell>
          <cell r="E754">
            <v>767.21</v>
          </cell>
          <cell r="G754">
            <v>326.14999999999998</v>
          </cell>
          <cell r="H754">
            <v>433.80999999999995</v>
          </cell>
          <cell r="I754">
            <v>433.80999999999995</v>
          </cell>
          <cell r="K754">
            <v>502.38999999999993</v>
          </cell>
          <cell r="L754">
            <v>495.13999999999993</v>
          </cell>
          <cell r="M754">
            <v>264.82</v>
          </cell>
          <cell r="N754">
            <v>0</v>
          </cell>
          <cell r="P754">
            <v>63.65838925732934</v>
          </cell>
          <cell r="Q754">
            <v>262.49161074267062</v>
          </cell>
          <cell r="R754">
            <v>84.67161074267068</v>
          </cell>
          <cell r="S754">
            <v>349.13838925732927</v>
          </cell>
          <cell r="T754">
            <v>0</v>
          </cell>
          <cell r="U754">
            <v>0</v>
          </cell>
          <cell r="W754">
            <v>17.36</v>
          </cell>
          <cell r="X754">
            <v>18.190000000000001</v>
          </cell>
          <cell r="Y754">
            <v>0</v>
          </cell>
          <cell r="Z754">
            <v>2204348.85</v>
          </cell>
          <cell r="AB754">
            <v>7.11</v>
          </cell>
          <cell r="AC754">
            <v>440869.77</v>
          </cell>
          <cell r="AE754">
            <v>2.5099999999999998</v>
          </cell>
          <cell r="AF754">
            <v>1.32</v>
          </cell>
          <cell r="AG754">
            <v>0</v>
          </cell>
          <cell r="AH754">
            <v>237486.81</v>
          </cell>
          <cell r="AJ754">
            <v>1.1100000000000001</v>
          </cell>
          <cell r="AK754">
            <v>0.57999999999999996</v>
          </cell>
          <cell r="AL754">
            <v>0</v>
          </cell>
          <cell r="AM754">
            <v>104791.83</v>
          </cell>
          <cell r="AO754">
            <v>49.189999999999991</v>
          </cell>
          <cell r="AP754">
            <v>9.08</v>
          </cell>
          <cell r="AQ754">
            <v>5.44</v>
          </cell>
          <cell r="AR754">
            <v>72818.98</v>
          </cell>
          <cell r="AT754">
            <v>1.1100000000000001</v>
          </cell>
          <cell r="AU754">
            <v>1.05</v>
          </cell>
          <cell r="AV754">
            <v>0</v>
          </cell>
          <cell r="AW754">
            <v>145294.56</v>
          </cell>
          <cell r="AY754">
            <v>0.66</v>
          </cell>
          <cell r="AZ754">
            <v>0.35</v>
          </cell>
          <cell r="BA754">
            <v>0</v>
          </cell>
          <cell r="BB754">
            <v>58815.33</v>
          </cell>
          <cell r="BD754">
            <v>2.23</v>
          </cell>
          <cell r="BE754">
            <v>1.17</v>
          </cell>
          <cell r="BF754">
            <v>0</v>
          </cell>
          <cell r="BG754">
            <v>87125</v>
          </cell>
          <cell r="BI754">
            <v>1.1100000000000001</v>
          </cell>
          <cell r="BJ754">
            <v>0.57999999999999996</v>
          </cell>
          <cell r="BK754">
            <v>0</v>
          </cell>
          <cell r="BL754">
            <v>116498.46</v>
          </cell>
          <cell r="BN754">
            <v>1.67</v>
          </cell>
          <cell r="BO754">
            <v>0.88</v>
          </cell>
          <cell r="BP754">
            <v>0</v>
          </cell>
          <cell r="BQ754">
            <v>65343.75</v>
          </cell>
          <cell r="BS754">
            <v>1.1100000000000001</v>
          </cell>
          <cell r="BT754">
            <v>0.57999999999999996</v>
          </cell>
          <cell r="BU754">
            <v>0</v>
          </cell>
          <cell r="BV754">
            <v>180280.75</v>
          </cell>
          <cell r="BX754">
            <v>1.1100000000000001</v>
          </cell>
          <cell r="BY754">
            <v>0.57999999999999996</v>
          </cell>
          <cell r="BZ754">
            <v>0</v>
          </cell>
          <cell r="CA754">
            <v>156179.66</v>
          </cell>
          <cell r="CC754">
            <v>2.23</v>
          </cell>
          <cell r="CD754">
            <v>1.17</v>
          </cell>
          <cell r="CE754">
            <v>0</v>
          </cell>
          <cell r="CF754">
            <v>104550</v>
          </cell>
          <cell r="CH754">
            <v>3974403.7500000005</v>
          </cell>
          <cell r="CJ754">
            <v>3901584.7700000005</v>
          </cell>
        </row>
        <row r="755">
          <cell r="A755" t="str">
            <v>5008217500200</v>
          </cell>
          <cell r="B755" t="str">
            <v>HARMONY EMGE SCHOOL DIST 175</v>
          </cell>
          <cell r="C755" t="str">
            <v>ST CLAIR</v>
          </cell>
          <cell r="D755" t="str">
            <v>Elementary</v>
          </cell>
          <cell r="E755">
            <v>766.05</v>
          </cell>
          <cell r="G755">
            <v>334.15999999999997</v>
          </cell>
          <cell r="H755">
            <v>422.97999999999996</v>
          </cell>
          <cell r="I755">
            <v>422.97999999999996</v>
          </cell>
          <cell r="K755">
            <v>506.23</v>
          </cell>
          <cell r="L755">
            <v>497.31999999999994</v>
          </cell>
          <cell r="M755">
            <v>259.82</v>
          </cell>
          <cell r="N755">
            <v>0</v>
          </cell>
          <cell r="P755">
            <v>202.13603824920094</v>
          </cell>
          <cell r="Q755">
            <v>132.02396175079903</v>
          </cell>
          <cell r="R755">
            <v>255.86396175079906</v>
          </cell>
          <cell r="S755">
            <v>167.1160382492009</v>
          </cell>
          <cell r="T755">
            <v>0</v>
          </cell>
          <cell r="U755">
            <v>0</v>
          </cell>
          <cell r="W755">
            <v>20.07</v>
          </cell>
          <cell r="X755">
            <v>19.47</v>
          </cell>
          <cell r="Y755">
            <v>0</v>
          </cell>
          <cell r="Z755">
            <v>2451756.7799999998</v>
          </cell>
          <cell r="AB755">
            <v>7.9</v>
          </cell>
          <cell r="AC755">
            <v>490351.35</v>
          </cell>
          <cell r="AE755">
            <v>2.5299999999999998</v>
          </cell>
          <cell r="AF755">
            <v>1.29</v>
          </cell>
          <cell r="AG755">
            <v>0</v>
          </cell>
          <cell r="AH755">
            <v>236866.74</v>
          </cell>
          <cell r="AJ755">
            <v>1.1200000000000001</v>
          </cell>
          <cell r="AK755">
            <v>0.56999999999999995</v>
          </cell>
          <cell r="AL755">
            <v>0</v>
          </cell>
          <cell r="AM755">
            <v>104791.83</v>
          </cell>
          <cell r="AO755">
            <v>53.96</v>
          </cell>
          <cell r="AP755">
            <v>16.930000000000003</v>
          </cell>
          <cell r="AQ755">
            <v>5.43</v>
          </cell>
          <cell r="AR755">
            <v>88024.38</v>
          </cell>
          <cell r="AT755">
            <v>1.1200000000000001</v>
          </cell>
          <cell r="AU755">
            <v>1.03</v>
          </cell>
          <cell r="AV755">
            <v>0</v>
          </cell>
          <cell r="AW755">
            <v>144621.9</v>
          </cell>
          <cell r="AY755">
            <v>0.67</v>
          </cell>
          <cell r="AZ755">
            <v>0.34</v>
          </cell>
          <cell r="BA755">
            <v>0</v>
          </cell>
          <cell r="BB755">
            <v>58815.33</v>
          </cell>
          <cell r="BD755">
            <v>2.2400000000000002</v>
          </cell>
          <cell r="BE755">
            <v>1.1499999999999999</v>
          </cell>
          <cell r="BF755">
            <v>0</v>
          </cell>
          <cell r="BG755">
            <v>86868.75</v>
          </cell>
          <cell r="BI755">
            <v>1.1200000000000001</v>
          </cell>
          <cell r="BJ755">
            <v>0.56999999999999995</v>
          </cell>
          <cell r="BK755">
            <v>0</v>
          </cell>
          <cell r="BL755">
            <v>116498.46</v>
          </cell>
          <cell r="BN755">
            <v>1.68</v>
          </cell>
          <cell r="BO755">
            <v>0.86</v>
          </cell>
          <cell r="BP755">
            <v>0</v>
          </cell>
          <cell r="BQ755">
            <v>65087.5</v>
          </cell>
          <cell r="BS755">
            <v>1.1200000000000001</v>
          </cell>
          <cell r="BT755">
            <v>0.56999999999999995</v>
          </cell>
          <cell r="BU755">
            <v>0</v>
          </cell>
          <cell r="BV755">
            <v>180280.75</v>
          </cell>
          <cell r="BX755">
            <v>1.1200000000000001</v>
          </cell>
          <cell r="BY755">
            <v>0.56999999999999995</v>
          </cell>
          <cell r="BZ755">
            <v>0</v>
          </cell>
          <cell r="CA755">
            <v>156179.66</v>
          </cell>
          <cell r="CC755">
            <v>2.2400000000000002</v>
          </cell>
          <cell r="CD755">
            <v>1.1499999999999999</v>
          </cell>
          <cell r="CE755">
            <v>0</v>
          </cell>
          <cell r="CF755">
            <v>104242.5</v>
          </cell>
          <cell r="CH755">
            <v>4284385.93</v>
          </cell>
          <cell r="CJ755">
            <v>4196361.55</v>
          </cell>
        </row>
        <row r="756">
          <cell r="A756" t="str">
            <v>5008218100200</v>
          </cell>
          <cell r="B756" t="str">
            <v>SIGNAL HILL SCH DIST 181</v>
          </cell>
          <cell r="C756" t="str">
            <v>ST CLAIR</v>
          </cell>
          <cell r="D756" t="str">
            <v>Elementary</v>
          </cell>
          <cell r="E756">
            <v>332.79</v>
          </cell>
          <cell r="G756">
            <v>143.13999999999999</v>
          </cell>
          <cell r="H756">
            <v>186.82</v>
          </cell>
          <cell r="I756">
            <v>186.82</v>
          </cell>
          <cell r="K756">
            <v>227.29999999999995</v>
          </cell>
          <cell r="L756">
            <v>224.46999999999997</v>
          </cell>
          <cell r="M756">
            <v>105.49</v>
          </cell>
          <cell r="N756">
            <v>0</v>
          </cell>
          <cell r="P756">
            <v>78.519638744090187</v>
          </cell>
          <cell r="Q756">
            <v>64.620361255909799</v>
          </cell>
          <cell r="R756">
            <v>102.4803612559098</v>
          </cell>
          <cell r="S756">
            <v>84.339638744090195</v>
          </cell>
          <cell r="T756">
            <v>0</v>
          </cell>
          <cell r="U756">
            <v>0</v>
          </cell>
          <cell r="W756">
            <v>8.4600000000000009</v>
          </cell>
          <cell r="X756">
            <v>8.49</v>
          </cell>
          <cell r="Y756">
            <v>0</v>
          </cell>
          <cell r="Z756">
            <v>1051018.6499999999</v>
          </cell>
          <cell r="AB756">
            <v>3.39</v>
          </cell>
          <cell r="AC756">
            <v>210203.73</v>
          </cell>
          <cell r="AE756">
            <v>1.1299999999999999</v>
          </cell>
          <cell r="AF756">
            <v>0.52</v>
          </cell>
          <cell r="AG756">
            <v>0</v>
          </cell>
          <cell r="AH756">
            <v>102311.55</v>
          </cell>
          <cell r="AJ756">
            <v>0.5</v>
          </cell>
          <cell r="AK756">
            <v>0.23</v>
          </cell>
          <cell r="AL756">
            <v>0</v>
          </cell>
          <cell r="AM756">
            <v>45265.11</v>
          </cell>
          <cell r="AO756">
            <v>23.160000000000004</v>
          </cell>
          <cell r="AP756">
            <v>6.7999999999999989</v>
          </cell>
          <cell r="AQ756">
            <v>2.36</v>
          </cell>
          <cell r="AR756">
            <v>37232.449999999997</v>
          </cell>
          <cell r="AT756">
            <v>0.5</v>
          </cell>
          <cell r="AU756">
            <v>0.42</v>
          </cell>
          <cell r="AV756">
            <v>0</v>
          </cell>
          <cell r="AW756">
            <v>61884.72</v>
          </cell>
          <cell r="AY756">
            <v>0.3</v>
          </cell>
          <cell r="AZ756">
            <v>0.14000000000000001</v>
          </cell>
          <cell r="BA756">
            <v>0</v>
          </cell>
          <cell r="BB756">
            <v>25622.52</v>
          </cell>
          <cell r="BD756">
            <v>1.01</v>
          </cell>
          <cell r="BE756">
            <v>0.46</v>
          </cell>
          <cell r="BF756">
            <v>0</v>
          </cell>
          <cell r="BG756">
            <v>37668.75</v>
          </cell>
          <cell r="BI756">
            <v>0.5</v>
          </cell>
          <cell r="BJ756">
            <v>0.23</v>
          </cell>
          <cell r="BK756">
            <v>0</v>
          </cell>
          <cell r="BL756">
            <v>50321.82</v>
          </cell>
          <cell r="BN756">
            <v>0.75</v>
          </cell>
          <cell r="BO756">
            <v>0.35</v>
          </cell>
          <cell r="BP756">
            <v>0</v>
          </cell>
          <cell r="BQ756">
            <v>28187.5</v>
          </cell>
          <cell r="BS756">
            <v>0.5</v>
          </cell>
          <cell r="BT756">
            <v>0.23</v>
          </cell>
          <cell r="BU756">
            <v>0</v>
          </cell>
          <cell r="BV756">
            <v>77872.75</v>
          </cell>
          <cell r="BX756">
            <v>0.5</v>
          </cell>
          <cell r="BY756">
            <v>0.23</v>
          </cell>
          <cell r="BZ756">
            <v>0</v>
          </cell>
          <cell r="CA756">
            <v>67462.22</v>
          </cell>
          <cell r="CC756">
            <v>1.01</v>
          </cell>
          <cell r="CD756">
            <v>0.46</v>
          </cell>
          <cell r="CE756">
            <v>0</v>
          </cell>
          <cell r="CF756">
            <v>45202.5</v>
          </cell>
          <cell r="CH756">
            <v>1840254.27</v>
          </cell>
          <cell r="CJ756">
            <v>1803021.82</v>
          </cell>
        </row>
        <row r="757">
          <cell r="A757" t="str">
            <v>5008218702600</v>
          </cell>
          <cell r="B757" t="str">
            <v>CAHOKIA COMM UNIT SCH DIST 187</v>
          </cell>
          <cell r="C757" t="str">
            <v>ST CLAIR</v>
          </cell>
          <cell r="D757" t="str">
            <v>Unit</v>
          </cell>
          <cell r="E757">
            <v>3412.05</v>
          </cell>
          <cell r="G757">
            <v>1087.99</v>
          </cell>
          <cell r="H757">
            <v>1355.83</v>
          </cell>
          <cell r="I757">
            <v>2308.1499999999996</v>
          </cell>
          <cell r="K757">
            <v>1695.73</v>
          </cell>
          <cell r="L757">
            <v>1679.82</v>
          </cell>
          <cell r="M757">
            <v>764</v>
          </cell>
          <cell r="N757">
            <v>952.31999999999994</v>
          </cell>
          <cell r="P757">
            <v>1033.2691781552001</v>
          </cell>
          <cell r="Q757">
            <v>54.720821844799957</v>
          </cell>
          <cell r="R757">
            <v>1287.6380755504781</v>
          </cell>
          <cell r="S757">
            <v>68.191924449521821</v>
          </cell>
          <cell r="T757">
            <v>904.42274629432245</v>
          </cell>
          <cell r="U757">
            <v>47.897253705677485</v>
          </cell>
          <cell r="W757">
            <v>71.62</v>
          </cell>
          <cell r="X757">
            <v>67.099999999999994</v>
          </cell>
          <cell r="Y757">
            <v>47.13</v>
          </cell>
          <cell r="Z757">
            <v>11940441.630000001</v>
          </cell>
          <cell r="AB757">
            <v>43.45</v>
          </cell>
          <cell r="AC757">
            <v>2833154.44</v>
          </cell>
          <cell r="AE757">
            <v>8.4700000000000006</v>
          </cell>
          <cell r="AF757">
            <v>3.82</v>
          </cell>
          <cell r="AG757">
            <v>4.76</v>
          </cell>
          <cell r="AH757">
            <v>1099278.71</v>
          </cell>
          <cell r="AJ757">
            <v>3.76</v>
          </cell>
          <cell r="AK757">
            <v>1.69</v>
          </cell>
          <cell r="AL757">
            <v>1.58</v>
          </cell>
          <cell r="AM757">
            <v>449870.09</v>
          </cell>
          <cell r="AO757">
            <v>257.90999999999997</v>
          </cell>
          <cell r="AP757">
            <v>104.45</v>
          </cell>
          <cell r="AQ757">
            <v>24.19</v>
          </cell>
          <cell r="AR757">
            <v>448246.42</v>
          </cell>
          <cell r="AT757">
            <v>3.76</v>
          </cell>
          <cell r="AU757">
            <v>3.05</v>
          </cell>
          <cell r="AV757">
            <v>3.8</v>
          </cell>
          <cell r="AW757">
            <v>752300.26</v>
          </cell>
          <cell r="AY757">
            <v>2.2599999999999998</v>
          </cell>
          <cell r="AZ757">
            <v>1.01</v>
          </cell>
          <cell r="BA757">
            <v>1.26</v>
          </cell>
          <cell r="BB757">
            <v>263795.49</v>
          </cell>
          <cell r="BD757">
            <v>7.53</v>
          </cell>
          <cell r="BE757">
            <v>3.39</v>
          </cell>
          <cell r="BF757">
            <v>4.76</v>
          </cell>
          <cell r="BG757">
            <v>401800</v>
          </cell>
          <cell r="BI757">
            <v>3.76</v>
          </cell>
          <cell r="BJ757">
            <v>1.69</v>
          </cell>
          <cell r="BK757">
            <v>1.58</v>
          </cell>
          <cell r="BL757">
            <v>484606.02</v>
          </cell>
          <cell r="BN757">
            <v>5.65</v>
          </cell>
          <cell r="BO757">
            <v>2.54</v>
          </cell>
          <cell r="BP757">
            <v>3.17</v>
          </cell>
          <cell r="BQ757">
            <v>291100</v>
          </cell>
          <cell r="BS757">
            <v>3.76</v>
          </cell>
          <cell r="BT757">
            <v>1.69</v>
          </cell>
          <cell r="BU757">
            <v>1.58</v>
          </cell>
          <cell r="BV757">
            <v>749925.25</v>
          </cell>
          <cell r="BX757">
            <v>3.76</v>
          </cell>
          <cell r="BY757">
            <v>1.69</v>
          </cell>
          <cell r="BZ757">
            <v>1.58</v>
          </cell>
          <cell r="CA757">
            <v>649670.42000000004</v>
          </cell>
          <cell r="CC757">
            <v>7.53</v>
          </cell>
          <cell r="CD757">
            <v>3.39</v>
          </cell>
          <cell r="CE757">
            <v>4.76</v>
          </cell>
          <cell r="CF757">
            <v>482160</v>
          </cell>
          <cell r="CH757">
            <v>20846348.73</v>
          </cell>
          <cell r="CJ757">
            <v>20398102.309999999</v>
          </cell>
        </row>
        <row r="758">
          <cell r="A758" t="str">
            <v>5008218802200</v>
          </cell>
          <cell r="B758" t="str">
            <v>BROOKLYN UNIT DISTRICT 188</v>
          </cell>
          <cell r="C758" t="str">
            <v>ST CLAIR</v>
          </cell>
          <cell r="D758" t="str">
            <v>Unit</v>
          </cell>
          <cell r="E758">
            <v>123.61</v>
          </cell>
          <cell r="G758">
            <v>51.650000000000006</v>
          </cell>
          <cell r="H758">
            <v>43.980000000000004</v>
          </cell>
          <cell r="I758">
            <v>71.8</v>
          </cell>
          <cell r="K758">
            <v>74.3</v>
          </cell>
          <cell r="L758">
            <v>74.14</v>
          </cell>
          <cell r="M758">
            <v>21.490000000000002</v>
          </cell>
          <cell r="N758">
            <v>27.82</v>
          </cell>
          <cell r="P758">
            <v>42.813645200486029</v>
          </cell>
          <cell r="Q758">
            <v>8.8363547995139768</v>
          </cell>
          <cell r="R758">
            <v>36.455839611178618</v>
          </cell>
          <cell r="S758">
            <v>7.5241603888213859</v>
          </cell>
          <cell r="T758">
            <v>23.060515188335359</v>
          </cell>
          <cell r="U758">
            <v>4.7594848116646418</v>
          </cell>
          <cell r="W758">
            <v>3.29</v>
          </cell>
          <cell r="X758">
            <v>2.12</v>
          </cell>
          <cell r="Y758">
            <v>1.34</v>
          </cell>
          <cell r="Z758">
            <v>430387.49</v>
          </cell>
          <cell r="AB758">
            <v>1.52</v>
          </cell>
          <cell r="AC758">
            <v>98731.61</v>
          </cell>
          <cell r="AE758">
            <v>0.37</v>
          </cell>
          <cell r="AF758">
            <v>0.1</v>
          </cell>
          <cell r="AG758">
            <v>0.13</v>
          </cell>
          <cell r="AH758">
            <v>38352.879999999997</v>
          </cell>
          <cell r="AJ758">
            <v>0.16</v>
          </cell>
          <cell r="AK758">
            <v>0.04</v>
          </cell>
          <cell r="AL758">
            <v>0.04</v>
          </cell>
          <cell r="AM758">
            <v>15235.12</v>
          </cell>
          <cell r="AO758">
            <v>9.2499999999999964</v>
          </cell>
          <cell r="AP758">
            <v>3.3800000000000003</v>
          </cell>
          <cell r="AQ758">
            <v>0.87</v>
          </cell>
          <cell r="AR758">
            <v>15636.34</v>
          </cell>
          <cell r="AT758">
            <v>0.16</v>
          </cell>
          <cell r="AU758">
            <v>0.08</v>
          </cell>
          <cell r="AV758">
            <v>0.11</v>
          </cell>
          <cell r="AW758">
            <v>24660.7</v>
          </cell>
          <cell r="AY758">
            <v>0.09</v>
          </cell>
          <cell r="AZ758">
            <v>0.02</v>
          </cell>
          <cell r="BA758">
            <v>0.03</v>
          </cell>
          <cell r="BB758">
            <v>8152.62</v>
          </cell>
          <cell r="BD758">
            <v>0.33</v>
          </cell>
          <cell r="BE758">
            <v>0.09</v>
          </cell>
          <cell r="BF758">
            <v>0.13</v>
          </cell>
          <cell r="BG758">
            <v>14093.75</v>
          </cell>
          <cell r="BI758">
            <v>0.16</v>
          </cell>
          <cell r="BJ758">
            <v>0.04</v>
          </cell>
          <cell r="BK758">
            <v>0.04</v>
          </cell>
          <cell r="BL758">
            <v>16544.16</v>
          </cell>
          <cell r="BN758">
            <v>0.24</v>
          </cell>
          <cell r="BO758">
            <v>7.0000000000000007E-2</v>
          </cell>
          <cell r="BP758">
            <v>0.09</v>
          </cell>
          <cell r="BQ758">
            <v>10250</v>
          </cell>
          <cell r="BS758">
            <v>0.16</v>
          </cell>
          <cell r="BT758">
            <v>0.04</v>
          </cell>
          <cell r="BU758">
            <v>0.04</v>
          </cell>
          <cell r="BV758">
            <v>25602</v>
          </cell>
          <cell r="BX758">
            <v>0.16</v>
          </cell>
          <cell r="BY758">
            <v>0.04</v>
          </cell>
          <cell r="BZ758">
            <v>0.04</v>
          </cell>
          <cell r="CA758">
            <v>22179.360000000001</v>
          </cell>
          <cell r="CC758">
            <v>0.33</v>
          </cell>
          <cell r="CD758">
            <v>0.09</v>
          </cell>
          <cell r="CE758">
            <v>0.13</v>
          </cell>
          <cell r="CF758">
            <v>16912.5</v>
          </cell>
          <cell r="CH758">
            <v>736738.52999999991</v>
          </cell>
          <cell r="CJ758">
            <v>721102.19</v>
          </cell>
        </row>
        <row r="759">
          <cell r="A759" t="str">
            <v>5008218902200</v>
          </cell>
          <cell r="B759" t="str">
            <v>EAST ST LOUIS SCHOOL DIST 189</v>
          </cell>
          <cell r="C759" t="str">
            <v>ST CLAIR</v>
          </cell>
          <cell r="D759" t="str">
            <v>Unit</v>
          </cell>
          <cell r="E759">
            <v>5505.05</v>
          </cell>
          <cell r="G759">
            <v>1865.32</v>
          </cell>
          <cell r="H759">
            <v>2040.15</v>
          </cell>
          <cell r="I759">
            <v>3623.98</v>
          </cell>
          <cell r="K759">
            <v>2756.73</v>
          </cell>
          <cell r="L759">
            <v>2740.98</v>
          </cell>
          <cell r="M759">
            <v>1164.49</v>
          </cell>
          <cell r="N759">
            <v>1583.83</v>
          </cell>
          <cell r="P759">
            <v>1956.6269943344321</v>
          </cell>
          <cell r="Q759">
            <v>-91.306994334432147</v>
          </cell>
          <cell r="R759">
            <v>2140.0148835006285</v>
          </cell>
          <cell r="S759">
            <v>-99.864883500628366</v>
          </cell>
          <cell r="T759">
            <v>1661.3581221649388</v>
          </cell>
          <cell r="U759">
            <v>-77.52812216493885</v>
          </cell>
          <cell r="W759">
            <v>125.87</v>
          </cell>
          <cell r="X759">
            <v>103</v>
          </cell>
          <cell r="Y759">
            <v>79.959999999999994</v>
          </cell>
          <cell r="Z759">
            <v>19856148.370000001</v>
          </cell>
          <cell r="AB759">
            <v>72.42</v>
          </cell>
          <cell r="AC759">
            <v>4726321.6900000004</v>
          </cell>
          <cell r="AE759">
            <v>13.78</v>
          </cell>
          <cell r="AF759">
            <v>5.82</v>
          </cell>
          <cell r="AG759">
            <v>7.91</v>
          </cell>
          <cell r="AH759">
            <v>1775705.33</v>
          </cell>
          <cell r="AJ759">
            <v>6.12</v>
          </cell>
          <cell r="AK759">
            <v>2.58</v>
          </cell>
          <cell r="AL759">
            <v>2.63</v>
          </cell>
          <cell r="AM759">
            <v>725777.99</v>
          </cell>
          <cell r="AO759">
            <v>427.42</v>
          </cell>
          <cell r="AP759">
            <v>182.60999999999999</v>
          </cell>
          <cell r="AQ759">
            <v>39.04</v>
          </cell>
          <cell r="AR759">
            <v>753817.64</v>
          </cell>
          <cell r="AT759">
            <v>6.12</v>
          </cell>
          <cell r="AU759">
            <v>4.6500000000000004</v>
          </cell>
          <cell r="AV759">
            <v>6.33</v>
          </cell>
          <cell r="AW759">
            <v>1214561.3999999999</v>
          </cell>
          <cell r="AY759">
            <v>3.67</v>
          </cell>
          <cell r="AZ759">
            <v>1.55</v>
          </cell>
          <cell r="BA759">
            <v>2.11</v>
          </cell>
          <cell r="BB759">
            <v>426847.89</v>
          </cell>
          <cell r="BD759">
            <v>12.25</v>
          </cell>
          <cell r="BE759">
            <v>5.17</v>
          </cell>
          <cell r="BF759">
            <v>7.91</v>
          </cell>
          <cell r="BG759">
            <v>649081.25</v>
          </cell>
          <cell r="BI759">
            <v>6.12</v>
          </cell>
          <cell r="BJ759">
            <v>2.58</v>
          </cell>
          <cell r="BK759">
            <v>2.63</v>
          </cell>
          <cell r="BL759">
            <v>781022.22</v>
          </cell>
          <cell r="BN759">
            <v>9.18</v>
          </cell>
          <cell r="BO759">
            <v>3.88</v>
          </cell>
          <cell r="BP759">
            <v>5.27</v>
          </cell>
          <cell r="BQ759">
            <v>469706.25</v>
          </cell>
          <cell r="BS759">
            <v>6.12</v>
          </cell>
          <cell r="BT759">
            <v>2.58</v>
          </cell>
          <cell r="BU759">
            <v>2.63</v>
          </cell>
          <cell r="BV759">
            <v>1208627.75</v>
          </cell>
          <cell r="BX759">
            <v>6.12</v>
          </cell>
          <cell r="BY759">
            <v>2.58</v>
          </cell>
          <cell r="BZ759">
            <v>2.63</v>
          </cell>
          <cell r="CA759">
            <v>1047050.62</v>
          </cell>
          <cell r="CC759">
            <v>12.25</v>
          </cell>
          <cell r="CD759">
            <v>5.17</v>
          </cell>
          <cell r="CE759">
            <v>7.91</v>
          </cell>
          <cell r="CF759">
            <v>778897.5</v>
          </cell>
          <cell r="CH759">
            <v>34413565.899999999</v>
          </cell>
          <cell r="CJ759">
            <v>33659748.259999998</v>
          </cell>
        </row>
        <row r="760">
          <cell r="A760" t="str">
            <v>5008219602600</v>
          </cell>
          <cell r="B760" t="str">
            <v>DUPO COMM UNIT SCH DISTRICT 196</v>
          </cell>
          <cell r="C760" t="str">
            <v>ST CLAIR</v>
          </cell>
          <cell r="D760" t="str">
            <v>Unit</v>
          </cell>
          <cell r="E760">
            <v>1002.29</v>
          </cell>
          <cell r="G760">
            <v>311.15999999999997</v>
          </cell>
          <cell r="H760">
            <v>384.82</v>
          </cell>
          <cell r="I760">
            <v>685.47</v>
          </cell>
          <cell r="K760">
            <v>477.81</v>
          </cell>
          <cell r="L760">
            <v>472.14999999999992</v>
          </cell>
          <cell r="M760">
            <v>223.82999999999998</v>
          </cell>
          <cell r="N760">
            <v>300.64999999999998</v>
          </cell>
          <cell r="P760">
            <v>172.44413955028443</v>
          </cell>
          <cell r="Q760">
            <v>138.71586044971554</v>
          </cell>
          <cell r="R760">
            <v>213.26633815959784</v>
          </cell>
          <cell r="S760">
            <v>171.55366184040216</v>
          </cell>
          <cell r="T760">
            <v>166.61952229011769</v>
          </cell>
          <cell r="U760">
            <v>134.03047770988229</v>
          </cell>
          <cell r="W760">
            <v>18.43</v>
          </cell>
          <cell r="X760">
            <v>17.52</v>
          </cell>
          <cell r="Y760">
            <v>13.69</v>
          </cell>
          <cell r="Z760">
            <v>3198992.32</v>
          </cell>
          <cell r="AB760">
            <v>11.75</v>
          </cell>
          <cell r="AC760">
            <v>769078.22</v>
          </cell>
          <cell r="AE760">
            <v>2.38</v>
          </cell>
          <cell r="AF760">
            <v>1.1100000000000001</v>
          </cell>
          <cell r="AG760">
            <v>1.5</v>
          </cell>
          <cell r="AH760">
            <v>322668.93</v>
          </cell>
          <cell r="AJ760">
            <v>1.06</v>
          </cell>
          <cell r="AK760">
            <v>0.49</v>
          </cell>
          <cell r="AL760">
            <v>0.5</v>
          </cell>
          <cell r="AM760">
            <v>131532.35</v>
          </cell>
          <cell r="AO760">
            <v>69.750000000000014</v>
          </cell>
          <cell r="AP760">
            <v>20.72</v>
          </cell>
          <cell r="AQ760">
            <v>7.1</v>
          </cell>
          <cell r="AR760">
            <v>112417.97</v>
          </cell>
          <cell r="AT760">
            <v>1.06</v>
          </cell>
          <cell r="AU760">
            <v>0.89</v>
          </cell>
          <cell r="AV760">
            <v>1.2</v>
          </cell>
          <cell r="AW760">
            <v>224079.9</v>
          </cell>
          <cell r="AY760">
            <v>0.63</v>
          </cell>
          <cell r="AZ760">
            <v>0.28999999999999998</v>
          </cell>
          <cell r="BA760">
            <v>0.4</v>
          </cell>
          <cell r="BB760">
            <v>76867.56</v>
          </cell>
          <cell r="BD760">
            <v>2.12</v>
          </cell>
          <cell r="BE760">
            <v>0.99</v>
          </cell>
          <cell r="BF760">
            <v>1.5</v>
          </cell>
          <cell r="BG760">
            <v>118131.25</v>
          </cell>
          <cell r="BI760">
            <v>1.06</v>
          </cell>
          <cell r="BJ760">
            <v>0.49</v>
          </cell>
          <cell r="BK760">
            <v>0.5</v>
          </cell>
          <cell r="BL760">
            <v>141314.70000000001</v>
          </cell>
          <cell r="BN760">
            <v>1.59</v>
          </cell>
          <cell r="BO760">
            <v>0.74</v>
          </cell>
          <cell r="BP760">
            <v>1</v>
          </cell>
          <cell r="BQ760">
            <v>85331.25</v>
          </cell>
          <cell r="BS760">
            <v>1.06</v>
          </cell>
          <cell r="BT760">
            <v>0.49</v>
          </cell>
          <cell r="BU760">
            <v>0.5</v>
          </cell>
          <cell r="BV760">
            <v>218683.75</v>
          </cell>
          <cell r="BX760">
            <v>1.06</v>
          </cell>
          <cell r="BY760">
            <v>0.49</v>
          </cell>
          <cell r="BZ760">
            <v>0.5</v>
          </cell>
          <cell r="CA760">
            <v>189448.7</v>
          </cell>
          <cell r="CC760">
            <v>2.12</v>
          </cell>
          <cell r="CD760">
            <v>0.99</v>
          </cell>
          <cell r="CE760">
            <v>1.5</v>
          </cell>
          <cell r="CF760">
            <v>141757.5</v>
          </cell>
          <cell r="CH760">
            <v>5730304.3999999994</v>
          </cell>
          <cell r="CJ760">
            <v>5617886.4299999997</v>
          </cell>
        </row>
        <row r="761">
          <cell r="A761" t="str">
            <v>5008220101700</v>
          </cell>
          <cell r="B761" t="str">
            <v>BELLEVILLE TWP HS DIST 201</v>
          </cell>
          <cell r="C761" t="str">
            <v>ST CLAIR</v>
          </cell>
          <cell r="D761" t="str">
            <v>High School</v>
          </cell>
          <cell r="E761">
            <v>4789.16</v>
          </cell>
          <cell r="G761">
            <v>0</v>
          </cell>
          <cell r="H761">
            <v>0</v>
          </cell>
          <cell r="I761">
            <v>4789.16</v>
          </cell>
          <cell r="K761">
            <v>0</v>
          </cell>
          <cell r="L761">
            <v>0</v>
          </cell>
          <cell r="M761">
            <v>0</v>
          </cell>
          <cell r="N761">
            <v>4789.16</v>
          </cell>
          <cell r="P761">
            <v>0</v>
          </cell>
          <cell r="Q761">
            <v>0</v>
          </cell>
          <cell r="R761">
            <v>0</v>
          </cell>
          <cell r="S761">
            <v>0</v>
          </cell>
          <cell r="T761">
            <v>1899.3300000000002</v>
          </cell>
          <cell r="U761">
            <v>2889.83</v>
          </cell>
          <cell r="W761">
            <v>0</v>
          </cell>
          <cell r="X761">
            <v>0</v>
          </cell>
          <cell r="Y761">
            <v>210.55</v>
          </cell>
          <cell r="Z761">
            <v>14915993.65</v>
          </cell>
          <cell r="AB761">
            <v>70.17</v>
          </cell>
          <cell r="AC761">
            <v>4971500.68</v>
          </cell>
          <cell r="AE761">
            <v>0</v>
          </cell>
          <cell r="AF761">
            <v>0</v>
          </cell>
          <cell r="AG761">
            <v>23.94</v>
          </cell>
          <cell r="AH761">
            <v>1695981.42</v>
          </cell>
          <cell r="AJ761">
            <v>0</v>
          </cell>
          <cell r="AK761">
            <v>0</v>
          </cell>
          <cell r="AL761">
            <v>7.98</v>
          </cell>
          <cell r="AM761">
            <v>565327.14</v>
          </cell>
          <cell r="AO761">
            <v>319.02000000000004</v>
          </cell>
          <cell r="AP761">
            <v>81.299999999999983</v>
          </cell>
          <cell r="AQ761">
            <v>33.96</v>
          </cell>
          <cell r="AR761">
            <v>498648.04</v>
          </cell>
          <cell r="AT761">
            <v>0</v>
          </cell>
          <cell r="AU761">
            <v>0</v>
          </cell>
          <cell r="AV761">
            <v>19.149999999999999</v>
          </cell>
          <cell r="AW761">
            <v>1482707.9</v>
          </cell>
          <cell r="AY761">
            <v>0</v>
          </cell>
          <cell r="AZ761">
            <v>0</v>
          </cell>
          <cell r="BA761">
            <v>6.38</v>
          </cell>
          <cell r="BB761">
            <v>371526.54</v>
          </cell>
          <cell r="BD761">
            <v>0</v>
          </cell>
          <cell r="BE761">
            <v>0</v>
          </cell>
          <cell r="BF761">
            <v>23.94</v>
          </cell>
          <cell r="BG761">
            <v>613462.5</v>
          </cell>
          <cell r="BI761">
            <v>0</v>
          </cell>
          <cell r="BJ761">
            <v>0</v>
          </cell>
          <cell r="BK761">
            <v>7.98</v>
          </cell>
          <cell r="BL761">
            <v>550093.31999999995</v>
          </cell>
          <cell r="BN761">
            <v>0</v>
          </cell>
          <cell r="BO761">
            <v>0</v>
          </cell>
          <cell r="BP761">
            <v>15.96</v>
          </cell>
          <cell r="BQ761">
            <v>408975</v>
          </cell>
          <cell r="BS761">
            <v>0</v>
          </cell>
          <cell r="BT761">
            <v>0</v>
          </cell>
          <cell r="BU761">
            <v>7.98</v>
          </cell>
          <cell r="BV761">
            <v>851266.5</v>
          </cell>
          <cell r="BX761">
            <v>0</v>
          </cell>
          <cell r="BY761">
            <v>0</v>
          </cell>
          <cell r="BZ761">
            <v>7.98</v>
          </cell>
          <cell r="CA761">
            <v>737463.72</v>
          </cell>
          <cell r="CC761">
            <v>0</v>
          </cell>
          <cell r="CD761">
            <v>0</v>
          </cell>
          <cell r="CE761">
            <v>23.94</v>
          </cell>
          <cell r="CF761">
            <v>736155</v>
          </cell>
          <cell r="CH761">
            <v>28399101.409999996</v>
          </cell>
          <cell r="CJ761">
            <v>27900453.369999997</v>
          </cell>
        </row>
        <row r="762">
          <cell r="A762" t="str">
            <v>5008220301700</v>
          </cell>
          <cell r="B762" t="str">
            <v>O FALLON TWP HIGH SCH DIST 203</v>
          </cell>
          <cell r="C762" t="str">
            <v>ST CLAIR</v>
          </cell>
          <cell r="D762" t="str">
            <v>High School</v>
          </cell>
          <cell r="E762">
            <v>2431.66</v>
          </cell>
          <cell r="G762">
            <v>0</v>
          </cell>
          <cell r="H762">
            <v>0</v>
          </cell>
          <cell r="I762">
            <v>2431.66</v>
          </cell>
          <cell r="K762">
            <v>0</v>
          </cell>
          <cell r="L762">
            <v>0</v>
          </cell>
          <cell r="M762">
            <v>0</v>
          </cell>
          <cell r="N762">
            <v>2431.66</v>
          </cell>
          <cell r="P762">
            <v>0</v>
          </cell>
          <cell r="Q762">
            <v>0</v>
          </cell>
          <cell r="R762">
            <v>0</v>
          </cell>
          <cell r="S762">
            <v>0</v>
          </cell>
          <cell r="T762">
            <v>433.66</v>
          </cell>
          <cell r="U762">
            <v>1997.9999999999998</v>
          </cell>
          <cell r="W762">
            <v>0</v>
          </cell>
          <cell r="X762">
            <v>0</v>
          </cell>
          <cell r="Y762">
            <v>101.6</v>
          </cell>
          <cell r="Z762">
            <v>7197648.7999999998</v>
          </cell>
          <cell r="AB762">
            <v>33.86</v>
          </cell>
          <cell r="AC762">
            <v>2398976.34</v>
          </cell>
          <cell r="AE762">
            <v>0</v>
          </cell>
          <cell r="AF762">
            <v>0</v>
          </cell>
          <cell r="AG762">
            <v>12.15</v>
          </cell>
          <cell r="AH762">
            <v>860742.45</v>
          </cell>
          <cell r="AJ762">
            <v>0</v>
          </cell>
          <cell r="AK762">
            <v>0</v>
          </cell>
          <cell r="AL762">
            <v>4.05</v>
          </cell>
          <cell r="AM762">
            <v>286914.15000000002</v>
          </cell>
          <cell r="AO762">
            <v>154.9</v>
          </cell>
          <cell r="AP762">
            <v>28.119999999999997</v>
          </cell>
          <cell r="AQ762">
            <v>17.239999999999998</v>
          </cell>
          <cell r="AR762">
            <v>228789.92</v>
          </cell>
          <cell r="AT762">
            <v>0</v>
          </cell>
          <cell r="AU762">
            <v>0</v>
          </cell>
          <cell r="AV762">
            <v>9.7200000000000006</v>
          </cell>
          <cell r="AW762">
            <v>752580.72</v>
          </cell>
          <cell r="AY762">
            <v>0</v>
          </cell>
          <cell r="AZ762">
            <v>0</v>
          </cell>
          <cell r="BA762">
            <v>3.24</v>
          </cell>
          <cell r="BB762">
            <v>188674.92</v>
          </cell>
          <cell r="BD762">
            <v>0</v>
          </cell>
          <cell r="BE762">
            <v>0</v>
          </cell>
          <cell r="BF762">
            <v>12.15</v>
          </cell>
          <cell r="BG762">
            <v>311343.75</v>
          </cell>
          <cell r="BI762">
            <v>0</v>
          </cell>
          <cell r="BJ762">
            <v>0</v>
          </cell>
          <cell r="BK762">
            <v>4.05</v>
          </cell>
          <cell r="BL762">
            <v>279182.7</v>
          </cell>
          <cell r="BN762">
            <v>0</v>
          </cell>
          <cell r="BO762">
            <v>0</v>
          </cell>
          <cell r="BP762">
            <v>8.1</v>
          </cell>
          <cell r="BQ762">
            <v>207562.5</v>
          </cell>
          <cell r="BS762">
            <v>0</v>
          </cell>
          <cell r="BT762">
            <v>0</v>
          </cell>
          <cell r="BU762">
            <v>4.05</v>
          </cell>
          <cell r="BV762">
            <v>432033.75</v>
          </cell>
          <cell r="BX762">
            <v>0</v>
          </cell>
          <cell r="BY762">
            <v>0</v>
          </cell>
          <cell r="BZ762">
            <v>4.05</v>
          </cell>
          <cell r="CA762">
            <v>374276.7</v>
          </cell>
          <cell r="CC762">
            <v>0</v>
          </cell>
          <cell r="CD762">
            <v>0</v>
          </cell>
          <cell r="CE762">
            <v>12.15</v>
          </cell>
          <cell r="CF762">
            <v>373612.5</v>
          </cell>
          <cell r="CH762">
            <v>13892339.199999999</v>
          </cell>
          <cell r="CJ762">
            <v>13663549.279999999</v>
          </cell>
        </row>
        <row r="763">
          <cell r="A763" t="str">
            <v>5106520002600</v>
          </cell>
          <cell r="B763" t="str">
            <v>GREENVIEW C U SCH DIST 200</v>
          </cell>
          <cell r="C763" t="str">
            <v>MENARD</v>
          </cell>
          <cell r="D763" t="str">
            <v>Unit</v>
          </cell>
          <cell r="E763">
            <v>222.03</v>
          </cell>
          <cell r="G763">
            <v>69.319999999999993</v>
          </cell>
          <cell r="H763">
            <v>84.149999999999991</v>
          </cell>
          <cell r="I763">
            <v>151.13</v>
          </cell>
          <cell r="K763">
            <v>106.06</v>
          </cell>
          <cell r="L763">
            <v>104.47999999999999</v>
          </cell>
          <cell r="M763">
            <v>48.989999999999995</v>
          </cell>
          <cell r="N763">
            <v>66.97999999999999</v>
          </cell>
          <cell r="P763">
            <v>27.671399410297116</v>
          </cell>
          <cell r="Q763">
            <v>41.64860058970288</v>
          </cell>
          <cell r="R763">
            <v>33.591290542073033</v>
          </cell>
          <cell r="S763">
            <v>50.558709457926959</v>
          </cell>
          <cell r="T763">
            <v>26.737310047629844</v>
          </cell>
          <cell r="U763">
            <v>40.242689952370142</v>
          </cell>
          <cell r="W763">
            <v>3.92</v>
          </cell>
          <cell r="X763">
            <v>3.7</v>
          </cell>
          <cell r="Y763">
            <v>2.94</v>
          </cell>
          <cell r="Z763">
            <v>680771.76</v>
          </cell>
          <cell r="AB763">
            <v>2.5</v>
          </cell>
          <cell r="AC763">
            <v>163917.85999999999</v>
          </cell>
          <cell r="AE763">
            <v>0.53</v>
          </cell>
          <cell r="AF763">
            <v>0.24</v>
          </cell>
          <cell r="AG763">
            <v>0.33</v>
          </cell>
          <cell r="AH763">
            <v>71123.58</v>
          </cell>
          <cell r="AJ763">
            <v>0.23</v>
          </cell>
          <cell r="AK763">
            <v>0.1</v>
          </cell>
          <cell r="AL763">
            <v>0.11</v>
          </cell>
          <cell r="AM763">
            <v>28255.040000000001</v>
          </cell>
          <cell r="AO763">
            <v>14.88</v>
          </cell>
          <cell r="AP763">
            <v>3.7300000000000004</v>
          </cell>
          <cell r="AQ763">
            <v>1.57</v>
          </cell>
          <cell r="AR763">
            <v>23176.9</v>
          </cell>
          <cell r="AT763">
            <v>0.23</v>
          </cell>
          <cell r="AU763">
            <v>0.19</v>
          </cell>
          <cell r="AV763">
            <v>0.26</v>
          </cell>
          <cell r="AW763">
            <v>48382.48</v>
          </cell>
          <cell r="AY763">
            <v>0.14000000000000001</v>
          </cell>
          <cell r="AZ763">
            <v>0.06</v>
          </cell>
          <cell r="BA763">
            <v>0.08</v>
          </cell>
          <cell r="BB763">
            <v>16305.24</v>
          </cell>
          <cell r="BD763">
            <v>0.47</v>
          </cell>
          <cell r="BE763">
            <v>0.21</v>
          </cell>
          <cell r="BF763">
            <v>0.33</v>
          </cell>
          <cell r="BG763">
            <v>25881.25</v>
          </cell>
          <cell r="BI763">
            <v>0.23</v>
          </cell>
          <cell r="BJ763">
            <v>0.1</v>
          </cell>
          <cell r="BK763">
            <v>0.11</v>
          </cell>
          <cell r="BL763">
            <v>30330.959999999999</v>
          </cell>
          <cell r="BN763">
            <v>0.35</v>
          </cell>
          <cell r="BO763">
            <v>0.16</v>
          </cell>
          <cell r="BP763">
            <v>0.22</v>
          </cell>
          <cell r="BQ763">
            <v>18706.25</v>
          </cell>
          <cell r="BS763">
            <v>0.23</v>
          </cell>
          <cell r="BT763">
            <v>0.1</v>
          </cell>
          <cell r="BU763">
            <v>0.11</v>
          </cell>
          <cell r="BV763">
            <v>46937</v>
          </cell>
          <cell r="BX763">
            <v>0.23</v>
          </cell>
          <cell r="BY763">
            <v>0.1</v>
          </cell>
          <cell r="BZ763">
            <v>0.11</v>
          </cell>
          <cell r="CA763">
            <v>40662.160000000003</v>
          </cell>
          <cell r="CC763">
            <v>0.47</v>
          </cell>
          <cell r="CD763">
            <v>0.21</v>
          </cell>
          <cell r="CE763">
            <v>0.33</v>
          </cell>
          <cell r="CF763">
            <v>31057.5</v>
          </cell>
          <cell r="CH763">
            <v>1225507.9799999997</v>
          </cell>
          <cell r="CJ763">
            <v>1202331.0799999998</v>
          </cell>
        </row>
        <row r="764">
          <cell r="A764" t="str">
            <v>5106520202600</v>
          </cell>
          <cell r="B764" t="str">
            <v>PORTA COMM UNIT SCHOOL DIST 202</v>
          </cell>
          <cell r="C764" t="str">
            <v>MENARD</v>
          </cell>
          <cell r="D764" t="str">
            <v>Unit</v>
          </cell>
          <cell r="E764">
            <v>1026.3800000000001</v>
          </cell>
          <cell r="G764">
            <v>304.32</v>
          </cell>
          <cell r="H764">
            <v>370.32</v>
          </cell>
          <cell r="I764">
            <v>705.81000000000006</v>
          </cell>
          <cell r="K764">
            <v>466.07</v>
          </cell>
          <cell r="L764">
            <v>449.82</v>
          </cell>
          <cell r="M764">
            <v>224.82</v>
          </cell>
          <cell r="N764">
            <v>335.49</v>
          </cell>
          <cell r="P764">
            <v>115.98823913753674</v>
          </cell>
          <cell r="Q764">
            <v>188.33176086246326</v>
          </cell>
          <cell r="R764">
            <v>141.1434171839268</v>
          </cell>
          <cell r="S764">
            <v>229.17658281607319</v>
          </cell>
          <cell r="T764">
            <v>127.86834367853641</v>
          </cell>
          <cell r="U764">
            <v>207.6216563214636</v>
          </cell>
          <cell r="W764">
            <v>17.14</v>
          </cell>
          <cell r="X764">
            <v>16.22</v>
          </cell>
          <cell r="Y764">
            <v>14.69</v>
          </cell>
          <cell r="Z764">
            <v>3109237.19</v>
          </cell>
          <cell r="AB764">
            <v>11.56</v>
          </cell>
          <cell r="AC764">
            <v>760570.57</v>
          </cell>
          <cell r="AE764">
            <v>2.33</v>
          </cell>
          <cell r="AF764">
            <v>1.1200000000000001</v>
          </cell>
          <cell r="AG764">
            <v>1.67</v>
          </cell>
          <cell r="AH764">
            <v>332231.96000000002</v>
          </cell>
          <cell r="AJ764">
            <v>1.03</v>
          </cell>
          <cell r="AK764">
            <v>0.49</v>
          </cell>
          <cell r="AL764">
            <v>0.55000000000000004</v>
          </cell>
          <cell r="AM764">
            <v>133214.29</v>
          </cell>
          <cell r="AO764">
            <v>68.149999999999991</v>
          </cell>
          <cell r="AP764">
            <v>16.75</v>
          </cell>
          <cell r="AQ764">
            <v>7.27</v>
          </cell>
          <cell r="AR764">
            <v>105785.69</v>
          </cell>
          <cell r="AT764">
            <v>1.03</v>
          </cell>
          <cell r="AU764">
            <v>0.89</v>
          </cell>
          <cell r="AV764">
            <v>1.34</v>
          </cell>
          <cell r="AW764">
            <v>232901.56</v>
          </cell>
          <cell r="AY764">
            <v>0.62</v>
          </cell>
          <cell r="AZ764">
            <v>0.28999999999999998</v>
          </cell>
          <cell r="BA764">
            <v>0.44</v>
          </cell>
          <cell r="BB764">
            <v>78614.55</v>
          </cell>
          <cell r="BD764">
            <v>2.0699999999999998</v>
          </cell>
          <cell r="BE764">
            <v>0.99</v>
          </cell>
          <cell r="BF764">
            <v>1.67</v>
          </cell>
          <cell r="BG764">
            <v>121206.25</v>
          </cell>
          <cell r="BI764">
            <v>1.03</v>
          </cell>
          <cell r="BJ764">
            <v>0.49</v>
          </cell>
          <cell r="BK764">
            <v>0.55000000000000004</v>
          </cell>
          <cell r="BL764">
            <v>142693.38</v>
          </cell>
          <cell r="BN764">
            <v>1.55</v>
          </cell>
          <cell r="BO764">
            <v>0.74</v>
          </cell>
          <cell r="BP764">
            <v>1.1100000000000001</v>
          </cell>
          <cell r="BQ764">
            <v>87125</v>
          </cell>
          <cell r="BS764">
            <v>1.03</v>
          </cell>
          <cell r="BT764">
            <v>0.49</v>
          </cell>
          <cell r="BU764">
            <v>0.55000000000000004</v>
          </cell>
          <cell r="BV764">
            <v>220817.25</v>
          </cell>
          <cell r="BX764">
            <v>1.03</v>
          </cell>
          <cell r="BY764">
            <v>0.49</v>
          </cell>
          <cell r="BZ764">
            <v>0.55000000000000004</v>
          </cell>
          <cell r="CA764">
            <v>191296.98</v>
          </cell>
          <cell r="CC764">
            <v>2.0699999999999998</v>
          </cell>
          <cell r="CD764">
            <v>0.99</v>
          </cell>
          <cell r="CE764">
            <v>1.67</v>
          </cell>
          <cell r="CF764">
            <v>145447.5</v>
          </cell>
          <cell r="CH764">
            <v>5661142.1699999999</v>
          </cell>
          <cell r="CJ764">
            <v>5555356.4799999995</v>
          </cell>
        </row>
        <row r="765">
          <cell r="A765" t="str">
            <v>5106521302600</v>
          </cell>
          <cell r="B765" t="str">
            <v>ATHENS COMM UNIT SCH DIST 213</v>
          </cell>
          <cell r="C765" t="str">
            <v>MENARD</v>
          </cell>
          <cell r="D765" t="str">
            <v>Unit</v>
          </cell>
          <cell r="E765">
            <v>1061</v>
          </cell>
          <cell r="G765">
            <v>317.5</v>
          </cell>
          <cell r="H765">
            <v>424.5</v>
          </cell>
          <cell r="I765">
            <v>739.5</v>
          </cell>
          <cell r="K765">
            <v>481.5</v>
          </cell>
          <cell r="L765">
            <v>477.5</v>
          </cell>
          <cell r="M765">
            <v>264.5</v>
          </cell>
          <cell r="N765">
            <v>315</v>
          </cell>
          <cell r="P765">
            <v>92.516556291390728</v>
          </cell>
          <cell r="Q765">
            <v>224.98344370860929</v>
          </cell>
          <cell r="R765">
            <v>123.69536423841059</v>
          </cell>
          <cell r="S765">
            <v>300.8046357615894</v>
          </cell>
          <cell r="T765">
            <v>91.788079470198667</v>
          </cell>
          <cell r="U765">
            <v>223.21192052980132</v>
          </cell>
          <cell r="W765">
            <v>17.41</v>
          </cell>
          <cell r="X765">
            <v>18.21</v>
          </cell>
          <cell r="Y765">
            <v>13.51</v>
          </cell>
          <cell r="Z765">
            <v>3165778.27</v>
          </cell>
          <cell r="AB765">
            <v>11.62</v>
          </cell>
          <cell r="AC765">
            <v>760735.6</v>
          </cell>
          <cell r="AE765">
            <v>2.4</v>
          </cell>
          <cell r="AF765">
            <v>1.32</v>
          </cell>
          <cell r="AG765">
            <v>1.57</v>
          </cell>
          <cell r="AH765">
            <v>341889.55</v>
          </cell>
          <cell r="AJ765">
            <v>1.07</v>
          </cell>
          <cell r="AK765">
            <v>0.57999999999999996</v>
          </cell>
          <cell r="AL765">
            <v>0.52</v>
          </cell>
          <cell r="AM765">
            <v>139149.91</v>
          </cell>
          <cell r="AO765">
            <v>69.619999999999976</v>
          </cell>
          <cell r="AP765">
            <v>15.1</v>
          </cell>
          <cell r="AQ765">
            <v>7.52</v>
          </cell>
          <cell r="AR765">
            <v>105687.75</v>
          </cell>
          <cell r="AT765">
            <v>1.07</v>
          </cell>
          <cell r="AU765">
            <v>1.05</v>
          </cell>
          <cell r="AV765">
            <v>1.26</v>
          </cell>
          <cell r="AW765">
            <v>240160.68</v>
          </cell>
          <cell r="AY765">
            <v>0.64</v>
          </cell>
          <cell r="AZ765">
            <v>0.35</v>
          </cell>
          <cell r="BA765">
            <v>0.42</v>
          </cell>
          <cell r="BB765">
            <v>82108.53</v>
          </cell>
          <cell r="BD765">
            <v>2.14</v>
          </cell>
          <cell r="BE765">
            <v>1.17</v>
          </cell>
          <cell r="BF765">
            <v>1.57</v>
          </cell>
          <cell r="BG765">
            <v>125050</v>
          </cell>
          <cell r="BI765">
            <v>1.07</v>
          </cell>
          <cell r="BJ765">
            <v>0.57999999999999996</v>
          </cell>
          <cell r="BK765">
            <v>0.52</v>
          </cell>
          <cell r="BL765">
            <v>149586.78</v>
          </cell>
          <cell r="BN765">
            <v>1.6</v>
          </cell>
          <cell r="BO765">
            <v>0.88</v>
          </cell>
          <cell r="BP765">
            <v>1.05</v>
          </cell>
          <cell r="BQ765">
            <v>90456.25</v>
          </cell>
          <cell r="BS765">
            <v>1.07</v>
          </cell>
          <cell r="BT765">
            <v>0.57999999999999996</v>
          </cell>
          <cell r="BU765">
            <v>0.52</v>
          </cell>
          <cell r="BV765">
            <v>231484.75</v>
          </cell>
          <cell r="BX765">
            <v>1.07</v>
          </cell>
          <cell r="BY765">
            <v>0.57999999999999996</v>
          </cell>
          <cell r="BZ765">
            <v>0.52</v>
          </cell>
          <cell r="CA765">
            <v>200538.38</v>
          </cell>
          <cell r="CC765">
            <v>2.14</v>
          </cell>
          <cell r="CD765">
            <v>1.17</v>
          </cell>
          <cell r="CE765">
            <v>1.57</v>
          </cell>
          <cell r="CF765">
            <v>150060</v>
          </cell>
          <cell r="CH765">
            <v>5782686.4500000002</v>
          </cell>
          <cell r="CJ765">
            <v>5676998.7000000002</v>
          </cell>
        </row>
        <row r="766">
          <cell r="A766" t="str">
            <v>5108400102600</v>
          </cell>
          <cell r="B766" t="str">
            <v>TRI CITY COMM UNIT SCH DIST 1</v>
          </cell>
          <cell r="C766" t="str">
            <v>SANGAMON</v>
          </cell>
          <cell r="D766" t="str">
            <v>Unit</v>
          </cell>
          <cell r="E766">
            <v>526.70000000000005</v>
          </cell>
          <cell r="G766">
            <v>161.82</v>
          </cell>
          <cell r="H766">
            <v>202.14999999999998</v>
          </cell>
          <cell r="I766">
            <v>357.96999999999991</v>
          </cell>
          <cell r="K766">
            <v>247.23</v>
          </cell>
          <cell r="L766">
            <v>240.32</v>
          </cell>
          <cell r="M766">
            <v>123.64999999999999</v>
          </cell>
          <cell r="N766">
            <v>155.82</v>
          </cell>
          <cell r="P766">
            <v>59.355896034937182</v>
          </cell>
          <cell r="Q766">
            <v>102.4641039650628</v>
          </cell>
          <cell r="R766">
            <v>74.149019796456258</v>
          </cell>
          <cell r="S766">
            <v>128.00098020354372</v>
          </cell>
          <cell r="T766">
            <v>57.15508416860655</v>
          </cell>
          <cell r="U766">
            <v>98.664915831393444</v>
          </cell>
          <cell r="W766">
            <v>9.08</v>
          </cell>
          <cell r="X766">
            <v>8.82</v>
          </cell>
          <cell r="Y766">
            <v>6.8</v>
          </cell>
          <cell r="Z766">
            <v>1591657.7</v>
          </cell>
          <cell r="AB766">
            <v>5.84</v>
          </cell>
          <cell r="AC766">
            <v>382546.46</v>
          </cell>
          <cell r="AE766">
            <v>1.23</v>
          </cell>
          <cell r="AF766">
            <v>0.61</v>
          </cell>
          <cell r="AG766">
            <v>0.77</v>
          </cell>
          <cell r="AH766">
            <v>168641.99</v>
          </cell>
          <cell r="AJ766">
            <v>0.54</v>
          </cell>
          <cell r="AK766">
            <v>0.27</v>
          </cell>
          <cell r="AL766">
            <v>0.25</v>
          </cell>
          <cell r="AM766">
            <v>67936.42</v>
          </cell>
          <cell r="AO766">
            <v>34.890000000000008</v>
          </cell>
          <cell r="AP766">
            <v>8.41</v>
          </cell>
          <cell r="AQ766">
            <v>3.73</v>
          </cell>
          <cell r="AR766">
            <v>53962.52</v>
          </cell>
          <cell r="AT766">
            <v>0.54</v>
          </cell>
          <cell r="AU766">
            <v>0.49</v>
          </cell>
          <cell r="AV766">
            <v>0.62</v>
          </cell>
          <cell r="AW766">
            <v>117288.1</v>
          </cell>
          <cell r="AY766">
            <v>0.32</v>
          </cell>
          <cell r="AZ766">
            <v>0.16</v>
          </cell>
          <cell r="BA766">
            <v>0.2</v>
          </cell>
          <cell r="BB766">
            <v>39598.44</v>
          </cell>
          <cell r="BD766">
            <v>1.0900000000000001</v>
          </cell>
          <cell r="BE766">
            <v>0.54</v>
          </cell>
          <cell r="BF766">
            <v>0.77</v>
          </cell>
          <cell r="BG766">
            <v>61500</v>
          </cell>
          <cell r="BI766">
            <v>0.54</v>
          </cell>
          <cell r="BJ766">
            <v>0.27</v>
          </cell>
          <cell r="BK766">
            <v>0.25</v>
          </cell>
          <cell r="BL766">
            <v>73070.039999999994</v>
          </cell>
          <cell r="BN766">
            <v>0.82</v>
          </cell>
          <cell r="BO766">
            <v>0.41</v>
          </cell>
          <cell r="BP766">
            <v>0.51</v>
          </cell>
          <cell r="BQ766">
            <v>44587.5</v>
          </cell>
          <cell r="BS766">
            <v>0.54</v>
          </cell>
          <cell r="BT766">
            <v>0.27</v>
          </cell>
          <cell r="BU766">
            <v>0.25</v>
          </cell>
          <cell r="BV766">
            <v>113075.5</v>
          </cell>
          <cell r="BX766">
            <v>0.54</v>
          </cell>
          <cell r="BY766">
            <v>0.27</v>
          </cell>
          <cell r="BZ766">
            <v>0.25</v>
          </cell>
          <cell r="CA766">
            <v>97958.84</v>
          </cell>
          <cell r="CC766">
            <v>1.0900000000000001</v>
          </cell>
          <cell r="CD766">
            <v>0.54</v>
          </cell>
          <cell r="CE766">
            <v>0.77</v>
          </cell>
          <cell r="CF766">
            <v>73800</v>
          </cell>
          <cell r="CH766">
            <v>2885623.51</v>
          </cell>
          <cell r="CJ766">
            <v>2831660.9899999998</v>
          </cell>
        </row>
        <row r="767">
          <cell r="A767" t="str">
            <v>5108400502600</v>
          </cell>
          <cell r="B767" t="str">
            <v>BALL CHATHAM C U SCHOOL DIST 5</v>
          </cell>
          <cell r="C767" t="str">
            <v>SANGAMON</v>
          </cell>
          <cell r="D767" t="str">
            <v>Unit</v>
          </cell>
          <cell r="E767">
            <v>4753</v>
          </cell>
          <cell r="G767">
            <v>1445.5</v>
          </cell>
          <cell r="H767">
            <v>1853</v>
          </cell>
          <cell r="I767">
            <v>3276.5</v>
          </cell>
          <cell r="K767">
            <v>2217.5</v>
          </cell>
          <cell r="L767">
            <v>2186.5</v>
          </cell>
          <cell r="M767">
            <v>1112</v>
          </cell>
          <cell r="N767">
            <v>1423.5</v>
          </cell>
          <cell r="P767">
            <v>251.01863617111394</v>
          </cell>
          <cell r="Q767">
            <v>1194.4813638288861</v>
          </cell>
          <cell r="R767">
            <v>321.78314273612875</v>
          </cell>
          <cell r="S767">
            <v>1531.2168572638711</v>
          </cell>
          <cell r="T767">
            <v>247.19822109275731</v>
          </cell>
          <cell r="U767">
            <v>1176.3017789072428</v>
          </cell>
          <cell r="W767">
            <v>76.45</v>
          </cell>
          <cell r="X767">
            <v>77.33</v>
          </cell>
          <cell r="Y767">
            <v>59.41</v>
          </cell>
          <cell r="Z767">
            <v>13744219.09</v>
          </cell>
          <cell r="AB767">
            <v>50.55</v>
          </cell>
          <cell r="AC767">
            <v>3309874.54</v>
          </cell>
          <cell r="AE767">
            <v>11.08</v>
          </cell>
          <cell r="AF767">
            <v>5.56</v>
          </cell>
          <cell r="AG767">
            <v>7.11</v>
          </cell>
          <cell r="AH767">
            <v>1535490.21</v>
          </cell>
          <cell r="AJ767">
            <v>4.92</v>
          </cell>
          <cell r="AK767">
            <v>2.4700000000000002</v>
          </cell>
          <cell r="AL767">
            <v>2.37</v>
          </cell>
          <cell r="AM767">
            <v>626129.64</v>
          </cell>
          <cell r="AO767">
            <v>303.57000000000005</v>
          </cell>
          <cell r="AP767">
            <v>58.660000000000004</v>
          </cell>
          <cell r="AQ767">
            <v>33.700000000000003</v>
          </cell>
          <cell r="AR767">
            <v>452616.58</v>
          </cell>
          <cell r="AT767">
            <v>4.92</v>
          </cell>
          <cell r="AU767">
            <v>4.4400000000000004</v>
          </cell>
          <cell r="AV767">
            <v>5.69</v>
          </cell>
          <cell r="AW767">
            <v>1070163.7</v>
          </cell>
          <cell r="AY767">
            <v>2.95</v>
          </cell>
          <cell r="AZ767">
            <v>1.48</v>
          </cell>
          <cell r="BA767">
            <v>1.89</v>
          </cell>
          <cell r="BB767">
            <v>368032.56</v>
          </cell>
          <cell r="BD767">
            <v>9.85</v>
          </cell>
          <cell r="BE767">
            <v>4.9400000000000004</v>
          </cell>
          <cell r="BF767">
            <v>7.11</v>
          </cell>
          <cell r="BG767">
            <v>561187.5</v>
          </cell>
          <cell r="BI767">
            <v>4.92</v>
          </cell>
          <cell r="BJ767">
            <v>2.4700000000000002</v>
          </cell>
          <cell r="BK767">
            <v>2.37</v>
          </cell>
          <cell r="BL767">
            <v>672795.84</v>
          </cell>
          <cell r="BN767">
            <v>7.39</v>
          </cell>
          <cell r="BO767">
            <v>3.7</v>
          </cell>
          <cell r="BP767">
            <v>4.74</v>
          </cell>
          <cell r="BQ767">
            <v>405643.75</v>
          </cell>
          <cell r="BS767">
            <v>4.92</v>
          </cell>
          <cell r="BT767">
            <v>2.4700000000000002</v>
          </cell>
          <cell r="BU767">
            <v>2.37</v>
          </cell>
          <cell r="BV767">
            <v>1041148</v>
          </cell>
          <cell r="BX767">
            <v>4.92</v>
          </cell>
          <cell r="BY767">
            <v>2.4700000000000002</v>
          </cell>
          <cell r="BZ767">
            <v>2.37</v>
          </cell>
          <cell r="CA767">
            <v>901960.64</v>
          </cell>
          <cell r="CC767">
            <v>9.85</v>
          </cell>
          <cell r="CD767">
            <v>4.9400000000000004</v>
          </cell>
          <cell r="CE767">
            <v>7.11</v>
          </cell>
          <cell r="CF767">
            <v>673425</v>
          </cell>
          <cell r="CH767">
            <v>25362687.049999997</v>
          </cell>
          <cell r="CJ767">
            <v>24910070.469999999</v>
          </cell>
        </row>
        <row r="768">
          <cell r="A768" t="str">
            <v>5108400802600</v>
          </cell>
          <cell r="B768" t="str">
            <v>PLEASANT PLAINS C U SCHOOL DIST 8</v>
          </cell>
          <cell r="C768" t="str">
            <v>SANGAMON</v>
          </cell>
          <cell r="D768" t="str">
            <v>Unit</v>
          </cell>
          <cell r="E768">
            <v>1254.3499999999999</v>
          </cell>
          <cell r="G768">
            <v>335.81</v>
          </cell>
          <cell r="H768">
            <v>476.63999999999993</v>
          </cell>
          <cell r="I768">
            <v>914.45999999999981</v>
          </cell>
          <cell r="K768">
            <v>522.20999999999992</v>
          </cell>
          <cell r="L768">
            <v>518.13</v>
          </cell>
          <cell r="M768">
            <v>294.32</v>
          </cell>
          <cell r="N768">
            <v>437.81999999999994</v>
          </cell>
          <cell r="P768">
            <v>45.748932070672751</v>
          </cell>
          <cell r="Q768">
            <v>290.06106792932724</v>
          </cell>
          <cell r="R768">
            <v>64.934847033040867</v>
          </cell>
          <cell r="S768">
            <v>411.70515296695908</v>
          </cell>
          <cell r="T768">
            <v>59.646220896286415</v>
          </cell>
          <cell r="U768">
            <v>378.17377910371351</v>
          </cell>
          <cell r="W768">
            <v>17.55</v>
          </cell>
          <cell r="X768">
            <v>19.71</v>
          </cell>
          <cell r="Y768">
            <v>18.100000000000001</v>
          </cell>
          <cell r="Z768">
            <v>3592639.12</v>
          </cell>
          <cell r="AB768">
            <v>13.48</v>
          </cell>
          <cell r="AC768">
            <v>889452.85</v>
          </cell>
          <cell r="AE768">
            <v>2.61</v>
          </cell>
          <cell r="AF768">
            <v>1.47</v>
          </cell>
          <cell r="AG768">
            <v>2.1800000000000002</v>
          </cell>
          <cell r="AH768">
            <v>407426.3</v>
          </cell>
          <cell r="AJ768">
            <v>1.1599999999999999</v>
          </cell>
          <cell r="AK768">
            <v>0.65</v>
          </cell>
          <cell r="AL768">
            <v>0.72</v>
          </cell>
          <cell r="AM768">
            <v>163239.63</v>
          </cell>
          <cell r="AO768">
            <v>79.290000000000006</v>
          </cell>
          <cell r="AP768">
            <v>13.08</v>
          </cell>
          <cell r="AQ768">
            <v>8.89</v>
          </cell>
          <cell r="AR768">
            <v>115559.99</v>
          </cell>
          <cell r="AT768">
            <v>1.1599999999999999</v>
          </cell>
          <cell r="AU768">
            <v>1.17</v>
          </cell>
          <cell r="AV768">
            <v>1.75</v>
          </cell>
          <cell r="AW768">
            <v>292225.28000000003</v>
          </cell>
          <cell r="AY768">
            <v>0.69</v>
          </cell>
          <cell r="AZ768">
            <v>0.39</v>
          </cell>
          <cell r="BA768">
            <v>0.57999999999999996</v>
          </cell>
          <cell r="BB768">
            <v>96666.78</v>
          </cell>
          <cell r="BD768">
            <v>2.3199999999999998</v>
          </cell>
          <cell r="BE768">
            <v>1.3</v>
          </cell>
          <cell r="BF768">
            <v>2.1800000000000002</v>
          </cell>
          <cell r="BG768">
            <v>148625</v>
          </cell>
          <cell r="BI768">
            <v>1.1599999999999999</v>
          </cell>
          <cell r="BJ768">
            <v>0.65</v>
          </cell>
          <cell r="BK768">
            <v>0.72</v>
          </cell>
          <cell r="BL768">
            <v>174403.02</v>
          </cell>
          <cell r="BN768">
            <v>1.74</v>
          </cell>
          <cell r="BO768">
            <v>0.98</v>
          </cell>
          <cell r="BP768">
            <v>1.45</v>
          </cell>
          <cell r="BQ768">
            <v>106856.25</v>
          </cell>
          <cell r="BS768">
            <v>1.1599999999999999</v>
          </cell>
          <cell r="BT768">
            <v>0.65</v>
          </cell>
          <cell r="BU768">
            <v>0.72</v>
          </cell>
          <cell r="BV768">
            <v>269887.75</v>
          </cell>
          <cell r="BX768">
            <v>1.1599999999999999</v>
          </cell>
          <cell r="BY768">
            <v>0.65</v>
          </cell>
          <cell r="BZ768">
            <v>0.72</v>
          </cell>
          <cell r="CA768">
            <v>233807.42</v>
          </cell>
          <cell r="CC768">
            <v>2.3199999999999998</v>
          </cell>
          <cell r="CD768">
            <v>1.3</v>
          </cell>
          <cell r="CE768">
            <v>2.1800000000000002</v>
          </cell>
          <cell r="CF768">
            <v>178350</v>
          </cell>
          <cell r="CH768">
            <v>6669139.3899999997</v>
          </cell>
          <cell r="CJ768">
            <v>6553579.3999999994</v>
          </cell>
        </row>
        <row r="769">
          <cell r="A769" t="str">
            <v>5108401002600</v>
          </cell>
          <cell r="B769" t="str">
            <v>AUBURN COMM UNIT SCHOOL DIST 10</v>
          </cell>
          <cell r="C769" t="str">
            <v>SANGAMON</v>
          </cell>
          <cell r="D769" t="str">
            <v>Unit</v>
          </cell>
          <cell r="E769">
            <v>1266.6400000000001</v>
          </cell>
          <cell r="G769">
            <v>353.15</v>
          </cell>
          <cell r="H769">
            <v>500.65999999999997</v>
          </cell>
          <cell r="I769">
            <v>903.66</v>
          </cell>
          <cell r="K769">
            <v>554.98</v>
          </cell>
          <cell r="L769">
            <v>545.15</v>
          </cell>
          <cell r="M769">
            <v>308.65999999999997</v>
          </cell>
          <cell r="N769">
            <v>403</v>
          </cell>
          <cell r="P769">
            <v>120.72980721031819</v>
          </cell>
          <cell r="Q769">
            <v>232.42019278968178</v>
          </cell>
          <cell r="R769">
            <v>171.15838957360302</v>
          </cell>
          <cell r="S769">
            <v>329.50161042639695</v>
          </cell>
          <cell r="T769">
            <v>137.77180321607881</v>
          </cell>
          <cell r="U769">
            <v>265.22819678392119</v>
          </cell>
          <cell r="W769">
            <v>19.66</v>
          </cell>
          <cell r="X769">
            <v>21.73</v>
          </cell>
          <cell r="Y769">
            <v>17.489999999999998</v>
          </cell>
          <cell r="Z769">
            <v>3805513.8</v>
          </cell>
          <cell r="AB769">
            <v>14.1</v>
          </cell>
          <cell r="AC769">
            <v>926267.33</v>
          </cell>
          <cell r="AE769">
            <v>2.77</v>
          </cell>
          <cell r="AF769">
            <v>1.54</v>
          </cell>
          <cell r="AG769">
            <v>2.0099999999999998</v>
          </cell>
          <cell r="AH769">
            <v>409644.6</v>
          </cell>
          <cell r="AJ769">
            <v>1.23</v>
          </cell>
          <cell r="AK769">
            <v>0.68</v>
          </cell>
          <cell r="AL769">
            <v>0.67</v>
          </cell>
          <cell r="AM769">
            <v>165898.18</v>
          </cell>
          <cell r="AO769">
            <v>83.550000000000011</v>
          </cell>
          <cell r="AP769">
            <v>19.57</v>
          </cell>
          <cell r="AQ769">
            <v>8.98</v>
          </cell>
          <cell r="AR769">
            <v>128559.19</v>
          </cell>
          <cell r="AT769">
            <v>1.23</v>
          </cell>
          <cell r="AU769">
            <v>1.23</v>
          </cell>
          <cell r="AV769">
            <v>1.61</v>
          </cell>
          <cell r="AW769">
            <v>290130.21999999997</v>
          </cell>
          <cell r="AY769">
            <v>0.73</v>
          </cell>
          <cell r="AZ769">
            <v>0.41</v>
          </cell>
          <cell r="BA769">
            <v>0.53</v>
          </cell>
          <cell r="BB769">
            <v>97249.11</v>
          </cell>
          <cell r="BD769">
            <v>2.46</v>
          </cell>
          <cell r="BE769">
            <v>1.37</v>
          </cell>
          <cell r="BF769">
            <v>2.0099999999999998</v>
          </cell>
          <cell r="BG769">
            <v>149650</v>
          </cell>
          <cell r="BI769">
            <v>1.23</v>
          </cell>
          <cell r="BJ769">
            <v>0.68</v>
          </cell>
          <cell r="BK769">
            <v>0.67</v>
          </cell>
          <cell r="BL769">
            <v>177849.72</v>
          </cell>
          <cell r="BN769">
            <v>1.84</v>
          </cell>
          <cell r="BO769">
            <v>1.02</v>
          </cell>
          <cell r="BP769">
            <v>1.34</v>
          </cell>
          <cell r="BQ769">
            <v>107625</v>
          </cell>
          <cell r="BS769">
            <v>1.23</v>
          </cell>
          <cell r="BT769">
            <v>0.68</v>
          </cell>
          <cell r="BU769">
            <v>0.67</v>
          </cell>
          <cell r="BV769">
            <v>275221.5</v>
          </cell>
          <cell r="BX769">
            <v>1.23</v>
          </cell>
          <cell r="BY769">
            <v>0.68</v>
          </cell>
          <cell r="BZ769">
            <v>0.67</v>
          </cell>
          <cell r="CA769">
            <v>238428.12</v>
          </cell>
          <cell r="CC769">
            <v>2.46</v>
          </cell>
          <cell r="CD769">
            <v>1.37</v>
          </cell>
          <cell r="CE769">
            <v>2.0099999999999998</v>
          </cell>
          <cell r="CF769">
            <v>179580</v>
          </cell>
          <cell r="CH769">
            <v>6951616.7699999996</v>
          </cell>
          <cell r="CJ769">
            <v>6823057.5799999991</v>
          </cell>
        </row>
        <row r="770">
          <cell r="A770" t="str">
            <v>5108401102600</v>
          </cell>
          <cell r="B770" t="str">
            <v>PAWNEE COMM UNIT SCHOOL DIST 11</v>
          </cell>
          <cell r="C770" t="str">
            <v>SANGAMON</v>
          </cell>
          <cell r="D770" t="str">
            <v>Unit</v>
          </cell>
          <cell r="E770">
            <v>610.27</v>
          </cell>
          <cell r="G770">
            <v>191.49</v>
          </cell>
          <cell r="H770">
            <v>230.14</v>
          </cell>
          <cell r="I770">
            <v>414.94999999999987</v>
          </cell>
          <cell r="K770">
            <v>285.31</v>
          </cell>
          <cell r="L770">
            <v>281.48</v>
          </cell>
          <cell r="M770">
            <v>140.14999999999998</v>
          </cell>
          <cell r="N770">
            <v>184.81</v>
          </cell>
          <cell r="P770">
            <v>60.310319240155678</v>
          </cell>
          <cell r="Q770">
            <v>131.17968075984433</v>
          </cell>
          <cell r="R770">
            <v>72.483246487698707</v>
          </cell>
          <cell r="S770">
            <v>157.65675351230129</v>
          </cell>
          <cell r="T770">
            <v>58.20643427214565</v>
          </cell>
          <cell r="U770">
            <v>126.60356572785435</v>
          </cell>
          <cell r="W770">
            <v>10.57</v>
          </cell>
          <cell r="X770">
            <v>9.93</v>
          </cell>
          <cell r="Y770">
            <v>7.97</v>
          </cell>
          <cell r="Z770">
            <v>1835762.21</v>
          </cell>
          <cell r="AB770">
            <v>6.75</v>
          </cell>
          <cell r="AC770">
            <v>442416.11</v>
          </cell>
          <cell r="AE770">
            <v>1.42</v>
          </cell>
          <cell r="AF770">
            <v>0.7</v>
          </cell>
          <cell r="AG770">
            <v>0.92</v>
          </cell>
          <cell r="AH770">
            <v>196630.39999999999</v>
          </cell>
          <cell r="AJ770">
            <v>0.63</v>
          </cell>
          <cell r="AK770">
            <v>0.31</v>
          </cell>
          <cell r="AL770">
            <v>0.3</v>
          </cell>
          <cell r="AM770">
            <v>79539.48</v>
          </cell>
          <cell r="AO770">
            <v>40.300000000000011</v>
          </cell>
          <cell r="AP770">
            <v>9.02</v>
          </cell>
          <cell r="AQ770">
            <v>4.32</v>
          </cell>
          <cell r="AR770">
            <v>61498.93</v>
          </cell>
          <cell r="AT770">
            <v>0.63</v>
          </cell>
          <cell r="AU770">
            <v>0.56000000000000005</v>
          </cell>
          <cell r="AV770">
            <v>0.73</v>
          </cell>
          <cell r="AW770">
            <v>136567.51999999999</v>
          </cell>
          <cell r="AY770">
            <v>0.38</v>
          </cell>
          <cell r="AZ770">
            <v>0.18</v>
          </cell>
          <cell r="BA770">
            <v>0.24</v>
          </cell>
          <cell r="BB770">
            <v>46586.400000000001</v>
          </cell>
          <cell r="BD770">
            <v>1.26</v>
          </cell>
          <cell r="BE770">
            <v>0.62</v>
          </cell>
          <cell r="BF770">
            <v>0.92</v>
          </cell>
          <cell r="BG770">
            <v>71750</v>
          </cell>
          <cell r="BI770">
            <v>0.63</v>
          </cell>
          <cell r="BJ770">
            <v>0.31</v>
          </cell>
          <cell r="BK770">
            <v>0.3</v>
          </cell>
          <cell r="BL770">
            <v>85478.16</v>
          </cell>
          <cell r="BN770">
            <v>0.95</v>
          </cell>
          <cell r="BO770">
            <v>0.46</v>
          </cell>
          <cell r="BP770">
            <v>0.61</v>
          </cell>
          <cell r="BQ770">
            <v>51762.5</v>
          </cell>
          <cell r="BS770">
            <v>0.63</v>
          </cell>
          <cell r="BT770">
            <v>0.31</v>
          </cell>
          <cell r="BU770">
            <v>0.3</v>
          </cell>
          <cell r="BV770">
            <v>132277</v>
          </cell>
          <cell r="BX770">
            <v>0.63</v>
          </cell>
          <cell r="BY770">
            <v>0.31</v>
          </cell>
          <cell r="BZ770">
            <v>0.3</v>
          </cell>
          <cell r="CA770">
            <v>114593.36</v>
          </cell>
          <cell r="CC770">
            <v>1.26</v>
          </cell>
          <cell r="CD770">
            <v>0.62</v>
          </cell>
          <cell r="CE770">
            <v>0.92</v>
          </cell>
          <cell r="CF770">
            <v>86100</v>
          </cell>
          <cell r="CH770">
            <v>3340962.07</v>
          </cell>
          <cell r="CJ770">
            <v>3279463.1399999997</v>
          </cell>
        </row>
        <row r="771">
          <cell r="A771" t="str">
            <v>5108401402600</v>
          </cell>
          <cell r="B771" t="str">
            <v>RIVERTON C U SCHOOL DIST 14</v>
          </cell>
          <cell r="C771" t="str">
            <v>SANGAMON</v>
          </cell>
          <cell r="D771" t="str">
            <v>Unit</v>
          </cell>
          <cell r="E771">
            <v>1383.11</v>
          </cell>
          <cell r="G771">
            <v>397.32</v>
          </cell>
          <cell r="H771">
            <v>529.15</v>
          </cell>
          <cell r="I771">
            <v>967.13</v>
          </cell>
          <cell r="K771">
            <v>625.14</v>
          </cell>
          <cell r="L771">
            <v>606.48</v>
          </cell>
          <cell r="M771">
            <v>319.99</v>
          </cell>
          <cell r="N771">
            <v>437.97999999999996</v>
          </cell>
          <cell r="P771">
            <v>189.27626516178677</v>
          </cell>
          <cell r="Q771">
            <v>208.04373483821323</v>
          </cell>
          <cell r="R771">
            <v>252.07776026970572</v>
          </cell>
          <cell r="S771">
            <v>277.07223973029426</v>
          </cell>
          <cell r="T771">
            <v>208.64597456850743</v>
          </cell>
          <cell r="U771">
            <v>229.33402543149253</v>
          </cell>
          <cell r="W771">
            <v>23.02</v>
          </cell>
          <cell r="X771">
            <v>23.68</v>
          </cell>
          <cell r="Y771">
            <v>19.600000000000001</v>
          </cell>
          <cell r="Z771">
            <v>4284249.7</v>
          </cell>
          <cell r="AB771">
            <v>15.87</v>
          </cell>
          <cell r="AC771">
            <v>1041940.02</v>
          </cell>
          <cell r="AE771">
            <v>3.12</v>
          </cell>
          <cell r="AF771">
            <v>1.59</v>
          </cell>
          <cell r="AG771">
            <v>2.1800000000000002</v>
          </cell>
          <cell r="AH771">
            <v>446490.71</v>
          </cell>
          <cell r="AJ771">
            <v>1.38</v>
          </cell>
          <cell r="AK771">
            <v>0.71</v>
          </cell>
          <cell r="AL771">
            <v>0.72</v>
          </cell>
          <cell r="AM771">
            <v>180601.59</v>
          </cell>
          <cell r="AO771">
            <v>93.700000000000017</v>
          </cell>
          <cell r="AP771">
            <v>25.91</v>
          </cell>
          <cell r="AQ771">
            <v>9.8000000000000007</v>
          </cell>
          <cell r="AR771">
            <v>148823.97</v>
          </cell>
          <cell r="AT771">
            <v>1.38</v>
          </cell>
          <cell r="AU771">
            <v>1.27</v>
          </cell>
          <cell r="AV771">
            <v>1.75</v>
          </cell>
          <cell r="AW771">
            <v>313750.40000000002</v>
          </cell>
          <cell r="AY771">
            <v>0.83</v>
          </cell>
          <cell r="AZ771">
            <v>0.42</v>
          </cell>
          <cell r="BA771">
            <v>0.57999999999999996</v>
          </cell>
          <cell r="BB771">
            <v>106566.39</v>
          </cell>
          <cell r="BD771">
            <v>2.77</v>
          </cell>
          <cell r="BE771">
            <v>1.42</v>
          </cell>
          <cell r="BF771">
            <v>2.1800000000000002</v>
          </cell>
          <cell r="BG771">
            <v>163231.25</v>
          </cell>
          <cell r="BI771">
            <v>1.38</v>
          </cell>
          <cell r="BJ771">
            <v>0.71</v>
          </cell>
          <cell r="BK771">
            <v>0.72</v>
          </cell>
          <cell r="BL771">
            <v>193704.54</v>
          </cell>
          <cell r="BN771">
            <v>2.08</v>
          </cell>
          <cell r="BO771">
            <v>1.06</v>
          </cell>
          <cell r="BP771">
            <v>1.45</v>
          </cell>
          <cell r="BQ771">
            <v>117618.75</v>
          </cell>
          <cell r="BS771">
            <v>1.38</v>
          </cell>
          <cell r="BT771">
            <v>0.71</v>
          </cell>
          <cell r="BU771">
            <v>0.72</v>
          </cell>
          <cell r="BV771">
            <v>299756.75</v>
          </cell>
          <cell r="BX771">
            <v>1.38</v>
          </cell>
          <cell r="BY771">
            <v>0.71</v>
          </cell>
          <cell r="BZ771">
            <v>0.72</v>
          </cell>
          <cell r="CA771">
            <v>259683.34</v>
          </cell>
          <cell r="CC771">
            <v>2.77</v>
          </cell>
          <cell r="CD771">
            <v>1.42</v>
          </cell>
          <cell r="CE771">
            <v>2.1800000000000002</v>
          </cell>
          <cell r="CF771">
            <v>195877.5</v>
          </cell>
          <cell r="CH771">
            <v>7752294.9100000001</v>
          </cell>
          <cell r="CJ771">
            <v>7603470.9400000004</v>
          </cell>
        </row>
        <row r="772">
          <cell r="A772" t="str">
            <v>5108401502600</v>
          </cell>
          <cell r="B772" t="str">
            <v>WILLIAMSVILLE C U SCHOOL DIST 15</v>
          </cell>
          <cell r="C772" t="str">
            <v>SANGAMON</v>
          </cell>
          <cell r="D772" t="str">
            <v>Unit</v>
          </cell>
          <cell r="E772">
            <v>1516.75</v>
          </cell>
          <cell r="G772">
            <v>436</v>
          </cell>
          <cell r="H772">
            <v>604.5</v>
          </cell>
          <cell r="I772">
            <v>1069.5</v>
          </cell>
          <cell r="K772">
            <v>704.25</v>
          </cell>
          <cell r="L772">
            <v>693</v>
          </cell>
          <cell r="M772">
            <v>347.5</v>
          </cell>
          <cell r="N772">
            <v>465</v>
          </cell>
          <cell r="P772">
            <v>46.915974759216205</v>
          </cell>
          <cell r="Q772">
            <v>389.08402524078377</v>
          </cell>
          <cell r="R772">
            <v>65.047492527399527</v>
          </cell>
          <cell r="S772">
            <v>539.45250747260047</v>
          </cell>
          <cell r="T772">
            <v>50.036532713384254</v>
          </cell>
          <cell r="U772">
            <v>414.96346728661575</v>
          </cell>
          <cell r="W772">
            <v>22.58</v>
          </cell>
          <cell r="X772">
            <v>24.83</v>
          </cell>
          <cell r="Y772">
            <v>19.100000000000001</v>
          </cell>
          <cell r="Z772">
            <v>4292853.17</v>
          </cell>
          <cell r="AB772">
            <v>15.84</v>
          </cell>
          <cell r="AC772">
            <v>1038939.03</v>
          </cell>
          <cell r="AE772">
            <v>3.52</v>
          </cell>
          <cell r="AF772">
            <v>1.73</v>
          </cell>
          <cell r="AG772">
            <v>2.3199999999999998</v>
          </cell>
          <cell r="AH772">
            <v>489892.51</v>
          </cell>
          <cell r="AJ772">
            <v>1.56</v>
          </cell>
          <cell r="AK772">
            <v>0.77</v>
          </cell>
          <cell r="AL772">
            <v>0.77</v>
          </cell>
          <cell r="AM772">
            <v>199025.42</v>
          </cell>
          <cell r="AO772">
            <v>95.029999999999987</v>
          </cell>
          <cell r="AP772">
            <v>14.74</v>
          </cell>
          <cell r="AQ772">
            <v>10.75</v>
          </cell>
          <cell r="AR772">
            <v>137416.59</v>
          </cell>
          <cell r="AT772">
            <v>1.56</v>
          </cell>
          <cell r="AU772">
            <v>1.39</v>
          </cell>
          <cell r="AV772">
            <v>1.86</v>
          </cell>
          <cell r="AW772">
            <v>342447.06</v>
          </cell>
          <cell r="AY772">
            <v>0.93</v>
          </cell>
          <cell r="AZ772">
            <v>0.46</v>
          </cell>
          <cell r="BA772">
            <v>0.62</v>
          </cell>
          <cell r="BB772">
            <v>117048.33</v>
          </cell>
          <cell r="BD772">
            <v>3.13</v>
          </cell>
          <cell r="BE772">
            <v>1.54</v>
          </cell>
          <cell r="BF772">
            <v>2.3199999999999998</v>
          </cell>
          <cell r="BG772">
            <v>179118.75</v>
          </cell>
          <cell r="BI772">
            <v>1.56</v>
          </cell>
          <cell r="BJ772">
            <v>0.77</v>
          </cell>
          <cell r="BK772">
            <v>0.77</v>
          </cell>
          <cell r="BL772">
            <v>213695.4</v>
          </cell>
          <cell r="BN772">
            <v>2.34</v>
          </cell>
          <cell r="BO772">
            <v>1.1499999999999999</v>
          </cell>
          <cell r="BP772">
            <v>1.55</v>
          </cell>
          <cell r="BQ772">
            <v>129150</v>
          </cell>
          <cell r="BS772">
            <v>1.56</v>
          </cell>
          <cell r="BT772">
            <v>0.77</v>
          </cell>
          <cell r="BU772">
            <v>0.77</v>
          </cell>
          <cell r="BV772">
            <v>330692.5</v>
          </cell>
          <cell r="BX772">
            <v>1.56</v>
          </cell>
          <cell r="BY772">
            <v>0.77</v>
          </cell>
          <cell r="BZ772">
            <v>0.77</v>
          </cell>
          <cell r="CA772">
            <v>286483.40000000002</v>
          </cell>
          <cell r="CC772">
            <v>3.13</v>
          </cell>
          <cell r="CD772">
            <v>1.54</v>
          </cell>
          <cell r="CE772">
            <v>2.3199999999999998</v>
          </cell>
          <cell r="CF772">
            <v>214942.5</v>
          </cell>
          <cell r="CH772">
            <v>7971704.6600000001</v>
          </cell>
          <cell r="CJ772">
            <v>7834288.0700000003</v>
          </cell>
        </row>
        <row r="773">
          <cell r="A773" t="str">
            <v>5108401602600</v>
          </cell>
          <cell r="B773" t="str">
            <v>COMMUNITY UNIT SCHOOL DIST 16</v>
          </cell>
          <cell r="C773" t="str">
            <v>SANGAMON</v>
          </cell>
          <cell r="D773" t="str">
            <v>Unit</v>
          </cell>
          <cell r="E773">
            <v>877.97</v>
          </cell>
          <cell r="G773">
            <v>280.81999999999994</v>
          </cell>
          <cell r="H773">
            <v>332.33</v>
          </cell>
          <cell r="I773">
            <v>587.49</v>
          </cell>
          <cell r="K773">
            <v>416.31</v>
          </cell>
          <cell r="L773">
            <v>406.64999999999992</v>
          </cell>
          <cell r="M773">
            <v>206.5</v>
          </cell>
          <cell r="N773">
            <v>255.15999999999997</v>
          </cell>
          <cell r="P773">
            <v>89.26111642155449</v>
          </cell>
          <cell r="Q773">
            <v>191.55888357844543</v>
          </cell>
          <cell r="R773">
            <v>105.63402471467563</v>
          </cell>
          <cell r="S773">
            <v>226.69597528532435</v>
          </cell>
          <cell r="T773">
            <v>81.104858863769849</v>
          </cell>
          <cell r="U773">
            <v>174.05514113623013</v>
          </cell>
          <cell r="W773">
            <v>15.52</v>
          </cell>
          <cell r="X773">
            <v>14.34</v>
          </cell>
          <cell r="Y773">
            <v>11.01</v>
          </cell>
          <cell r="Z773">
            <v>2631510.4500000002</v>
          </cell>
          <cell r="AB773">
            <v>9.64</v>
          </cell>
          <cell r="AC773">
            <v>630273.61</v>
          </cell>
          <cell r="AE773">
            <v>2.08</v>
          </cell>
          <cell r="AF773">
            <v>1.03</v>
          </cell>
          <cell r="AG773">
            <v>1.27</v>
          </cell>
          <cell r="AH773">
            <v>282812.38</v>
          </cell>
          <cell r="AJ773">
            <v>0.92</v>
          </cell>
          <cell r="AK773">
            <v>0.45</v>
          </cell>
          <cell r="AL773">
            <v>0.42</v>
          </cell>
          <cell r="AM773">
            <v>114703.65</v>
          </cell>
          <cell r="AO773">
            <v>57.840000000000011</v>
          </cell>
          <cell r="AP773">
            <v>13.02</v>
          </cell>
          <cell r="AQ773">
            <v>6.22</v>
          </cell>
          <cell r="AR773">
            <v>88364.27</v>
          </cell>
          <cell r="AT773">
            <v>0.92</v>
          </cell>
          <cell r="AU773">
            <v>0.82</v>
          </cell>
          <cell r="AV773">
            <v>1.02</v>
          </cell>
          <cell r="AW773">
            <v>196017.36</v>
          </cell>
          <cell r="AY773">
            <v>0.55000000000000004</v>
          </cell>
          <cell r="AZ773">
            <v>0.27</v>
          </cell>
          <cell r="BA773">
            <v>0.34</v>
          </cell>
          <cell r="BB773">
            <v>67550.28</v>
          </cell>
          <cell r="BD773">
            <v>1.85</v>
          </cell>
          <cell r="BE773">
            <v>0.91</v>
          </cell>
          <cell r="BF773">
            <v>1.27</v>
          </cell>
          <cell r="BG773">
            <v>103268.75</v>
          </cell>
          <cell r="BI773">
            <v>0.92</v>
          </cell>
          <cell r="BJ773">
            <v>0.45</v>
          </cell>
          <cell r="BK773">
            <v>0.42</v>
          </cell>
          <cell r="BL773">
            <v>123391.86</v>
          </cell>
          <cell r="BN773">
            <v>1.38</v>
          </cell>
          <cell r="BO773">
            <v>0.68</v>
          </cell>
          <cell r="BP773">
            <v>0.85</v>
          </cell>
          <cell r="BQ773">
            <v>74568.75</v>
          </cell>
          <cell r="BS773">
            <v>0.92</v>
          </cell>
          <cell r="BT773">
            <v>0.45</v>
          </cell>
          <cell r="BU773">
            <v>0.42</v>
          </cell>
          <cell r="BV773">
            <v>190948.25</v>
          </cell>
          <cell r="BX773">
            <v>0.92</v>
          </cell>
          <cell r="BY773">
            <v>0.45</v>
          </cell>
          <cell r="BZ773">
            <v>0.42</v>
          </cell>
          <cell r="CA773">
            <v>165421.06</v>
          </cell>
          <cell r="CC773">
            <v>1.85</v>
          </cell>
          <cell r="CD773">
            <v>0.91</v>
          </cell>
          <cell r="CE773">
            <v>1.27</v>
          </cell>
          <cell r="CF773">
            <v>123922.5</v>
          </cell>
          <cell r="CH773">
            <v>4792753.169999999</v>
          </cell>
          <cell r="CJ773">
            <v>4704388.8999999994</v>
          </cell>
        </row>
        <row r="774">
          <cell r="A774" t="str">
            <v>5108418602500</v>
          </cell>
          <cell r="B774" t="str">
            <v>SPRINGFIELD SCHOOL DISTRICT 186</v>
          </cell>
          <cell r="C774" t="str">
            <v>SANGAMON</v>
          </cell>
          <cell r="D774" t="str">
            <v>Unit</v>
          </cell>
          <cell r="E774">
            <v>13927.04</v>
          </cell>
          <cell r="G774">
            <v>4359.4799999999996</v>
          </cell>
          <cell r="H774">
            <v>5381.16</v>
          </cell>
          <cell r="I774">
            <v>9389.31</v>
          </cell>
          <cell r="K774">
            <v>6758.0599999999995</v>
          </cell>
          <cell r="L774">
            <v>6579.8099999999995</v>
          </cell>
          <cell r="M774">
            <v>3160.83</v>
          </cell>
          <cell r="N774">
            <v>4008.1499999999996</v>
          </cell>
          <cell r="P774">
            <v>3279.6733580482355</v>
          </cell>
          <cell r="Q774">
            <v>1079.806641951764</v>
          </cell>
          <cell r="R774">
            <v>4048.2917887901408</v>
          </cell>
          <cell r="S774">
            <v>1332.8682112098591</v>
          </cell>
          <cell r="T774">
            <v>3015.3648531616236</v>
          </cell>
          <cell r="U774">
            <v>992.78514683837602</v>
          </cell>
          <cell r="W774">
            <v>272.63</v>
          </cell>
          <cell r="X774">
            <v>255.72</v>
          </cell>
          <cell r="Y774">
            <v>190.47</v>
          </cell>
          <cell r="Z774">
            <v>46254864.659999996</v>
          </cell>
          <cell r="AB774">
            <v>169.15</v>
          </cell>
          <cell r="AC774">
            <v>11049651.970000001</v>
          </cell>
          <cell r="AE774">
            <v>33.79</v>
          </cell>
          <cell r="AF774">
            <v>15.8</v>
          </cell>
          <cell r="AG774">
            <v>20.04</v>
          </cell>
          <cell r="AH774">
            <v>4494620.8499999996</v>
          </cell>
          <cell r="AJ774">
            <v>15.01</v>
          </cell>
          <cell r="AK774">
            <v>7.02</v>
          </cell>
          <cell r="AL774">
            <v>6.68</v>
          </cell>
          <cell r="AM774">
            <v>1839245.45</v>
          </cell>
          <cell r="AO774">
            <v>1004.8699999999999</v>
          </cell>
          <cell r="AP774">
            <v>360.21999999999991</v>
          </cell>
          <cell r="AQ774">
            <v>98.77</v>
          </cell>
          <cell r="AR774">
            <v>1692280.25</v>
          </cell>
          <cell r="AT774">
            <v>15.01</v>
          </cell>
          <cell r="AU774">
            <v>12.64</v>
          </cell>
          <cell r="AV774">
            <v>16.03</v>
          </cell>
          <cell r="AW774">
            <v>3101043.68</v>
          </cell>
          <cell r="AY774">
            <v>9.01</v>
          </cell>
          <cell r="AZ774">
            <v>4.21</v>
          </cell>
          <cell r="BA774">
            <v>5.34</v>
          </cell>
          <cell r="BB774">
            <v>1080804.48</v>
          </cell>
          <cell r="BD774">
            <v>30.03</v>
          </cell>
          <cell r="BE774">
            <v>14.04</v>
          </cell>
          <cell r="BF774">
            <v>20.04</v>
          </cell>
          <cell r="BG774">
            <v>1642818.75</v>
          </cell>
          <cell r="BI774">
            <v>15.01</v>
          </cell>
          <cell r="BJ774">
            <v>7.02</v>
          </cell>
          <cell r="BK774">
            <v>6.68</v>
          </cell>
          <cell r="BL774">
            <v>1979095.14</v>
          </cell>
          <cell r="BN774">
            <v>22.52</v>
          </cell>
          <cell r="BO774">
            <v>10.53</v>
          </cell>
          <cell r="BP774">
            <v>13.36</v>
          </cell>
          <cell r="BQ774">
            <v>1189256.25</v>
          </cell>
          <cell r="BS774">
            <v>15.01</v>
          </cell>
          <cell r="BT774">
            <v>7.02</v>
          </cell>
          <cell r="BU774">
            <v>6.68</v>
          </cell>
          <cell r="BV774">
            <v>3062639.25</v>
          </cell>
          <cell r="BX774">
            <v>15.01</v>
          </cell>
          <cell r="BY774">
            <v>7.02</v>
          </cell>
          <cell r="BZ774">
            <v>6.68</v>
          </cell>
          <cell r="CA774">
            <v>2653205.94</v>
          </cell>
          <cell r="CC774">
            <v>30.03</v>
          </cell>
          <cell r="CD774">
            <v>14.04</v>
          </cell>
          <cell r="CE774">
            <v>20.04</v>
          </cell>
          <cell r="CF774">
            <v>1971382.5</v>
          </cell>
          <cell r="CH774">
            <v>82010909.170000002</v>
          </cell>
          <cell r="CJ774">
            <v>80318628.920000002</v>
          </cell>
        </row>
        <row r="775">
          <cell r="A775" t="str">
            <v>5306012602600</v>
          </cell>
          <cell r="B775" t="str">
            <v>HAVANA COMM UNIT SCHOOL DIST 126</v>
          </cell>
          <cell r="C775" t="str">
            <v>MASON</v>
          </cell>
          <cell r="D775" t="str">
            <v>Unit</v>
          </cell>
          <cell r="E775">
            <v>925.94</v>
          </cell>
          <cell r="G775">
            <v>258.64999999999998</v>
          </cell>
          <cell r="H775">
            <v>353.31</v>
          </cell>
          <cell r="I775">
            <v>655.29</v>
          </cell>
          <cell r="K775">
            <v>404.14</v>
          </cell>
          <cell r="L775">
            <v>392.14</v>
          </cell>
          <cell r="M775">
            <v>219.82</v>
          </cell>
          <cell r="N775">
            <v>301.98</v>
          </cell>
          <cell r="P775">
            <v>124.6157893297153</v>
          </cell>
          <cell r="Q775">
            <v>134.03421067028466</v>
          </cell>
          <cell r="R775">
            <v>170.22232564500953</v>
          </cell>
          <cell r="S775">
            <v>183.08767435499047</v>
          </cell>
          <cell r="T775">
            <v>145.4918850252752</v>
          </cell>
          <cell r="U775">
            <v>156.48811497472482</v>
          </cell>
          <cell r="W775">
            <v>15</v>
          </cell>
          <cell r="X775">
            <v>15.83</v>
          </cell>
          <cell r="Y775">
            <v>13.53</v>
          </cell>
          <cell r="Z775">
            <v>2870181.6</v>
          </cell>
          <cell r="AB775">
            <v>10.67</v>
          </cell>
          <cell r="AC775">
            <v>701805.14</v>
          </cell>
          <cell r="AE775">
            <v>2.02</v>
          </cell>
          <cell r="AF775">
            <v>1.0900000000000001</v>
          </cell>
          <cell r="AG775">
            <v>1.5</v>
          </cell>
          <cell r="AH775">
            <v>299106.27</v>
          </cell>
          <cell r="AJ775">
            <v>0.89</v>
          </cell>
          <cell r="AK775">
            <v>0.48</v>
          </cell>
          <cell r="AL775">
            <v>0.5</v>
          </cell>
          <cell r="AM775">
            <v>120371.09</v>
          </cell>
          <cell r="AO775">
            <v>62.730000000000004</v>
          </cell>
          <cell r="AP775">
            <v>17.399999999999999</v>
          </cell>
          <cell r="AQ775">
            <v>6.56</v>
          </cell>
          <cell r="AR775">
            <v>99698.72</v>
          </cell>
          <cell r="AT775">
            <v>0.89</v>
          </cell>
          <cell r="AU775">
            <v>0.87</v>
          </cell>
          <cell r="AV775">
            <v>1.2</v>
          </cell>
          <cell r="AW775">
            <v>211299.36</v>
          </cell>
          <cell r="AY775">
            <v>0.53</v>
          </cell>
          <cell r="AZ775">
            <v>0.28999999999999998</v>
          </cell>
          <cell r="BA775">
            <v>0.4</v>
          </cell>
          <cell r="BB775">
            <v>71044.259999999995</v>
          </cell>
          <cell r="BD775">
            <v>1.79</v>
          </cell>
          <cell r="BE775">
            <v>0.97</v>
          </cell>
          <cell r="BF775">
            <v>1.5</v>
          </cell>
          <cell r="BG775">
            <v>109162.5</v>
          </cell>
          <cell r="BI775">
            <v>0.89</v>
          </cell>
          <cell r="BJ775">
            <v>0.48</v>
          </cell>
          <cell r="BK775">
            <v>0.5</v>
          </cell>
          <cell r="BL775">
            <v>128906.58</v>
          </cell>
          <cell r="BN775">
            <v>1.34</v>
          </cell>
          <cell r="BO775">
            <v>0.73</v>
          </cell>
          <cell r="BP775">
            <v>1</v>
          </cell>
          <cell r="BQ775">
            <v>78668.75</v>
          </cell>
          <cell r="BS775">
            <v>0.89</v>
          </cell>
          <cell r="BT775">
            <v>0.48</v>
          </cell>
          <cell r="BU775">
            <v>0.5</v>
          </cell>
          <cell r="BV775">
            <v>199482.25</v>
          </cell>
          <cell r="BX775">
            <v>0.89</v>
          </cell>
          <cell r="BY775">
            <v>0.48</v>
          </cell>
          <cell r="BZ775">
            <v>0.5</v>
          </cell>
          <cell r="CA775">
            <v>172814.18</v>
          </cell>
          <cell r="CC775">
            <v>1.79</v>
          </cell>
          <cell r="CD775">
            <v>0.97</v>
          </cell>
          <cell r="CE775">
            <v>1.5</v>
          </cell>
          <cell r="CF775">
            <v>130995</v>
          </cell>
          <cell r="CH775">
            <v>5193535.7</v>
          </cell>
          <cell r="CJ775">
            <v>5093836.9800000004</v>
          </cell>
        </row>
        <row r="776">
          <cell r="A776" t="str">
            <v>5306018902600</v>
          </cell>
          <cell r="B776" t="str">
            <v>ILLINI CENTRAL C U SCH DIST 189</v>
          </cell>
          <cell r="C776" t="str">
            <v>MASON</v>
          </cell>
          <cell r="D776" t="str">
            <v>Unit</v>
          </cell>
          <cell r="E776">
            <v>671.7</v>
          </cell>
          <cell r="G776">
            <v>194.82</v>
          </cell>
          <cell r="H776">
            <v>247.82</v>
          </cell>
          <cell r="I776">
            <v>466.97</v>
          </cell>
          <cell r="K776">
            <v>306.06</v>
          </cell>
          <cell r="L776">
            <v>296.14999999999998</v>
          </cell>
          <cell r="M776">
            <v>146.49</v>
          </cell>
          <cell r="N776">
            <v>219.15</v>
          </cell>
          <cell r="P776">
            <v>87.234637271642057</v>
          </cell>
          <cell r="Q776">
            <v>107.58536272835794</v>
          </cell>
          <cell r="R776">
            <v>110.96647063267804</v>
          </cell>
          <cell r="S776">
            <v>136.85352936732195</v>
          </cell>
          <cell r="T776">
            <v>98.128892095679902</v>
          </cell>
          <cell r="U776">
            <v>121.0211079043201</v>
          </cell>
          <cell r="W776">
            <v>11.19</v>
          </cell>
          <cell r="X776">
            <v>11.02</v>
          </cell>
          <cell r="Y776">
            <v>9.74</v>
          </cell>
          <cell r="Z776">
            <v>2067186.29</v>
          </cell>
          <cell r="AB776">
            <v>7.68</v>
          </cell>
          <cell r="AC776">
            <v>505415.7</v>
          </cell>
          <cell r="AE776">
            <v>1.53</v>
          </cell>
          <cell r="AF776">
            <v>0.73</v>
          </cell>
          <cell r="AG776">
            <v>1.0900000000000001</v>
          </cell>
          <cell r="AH776">
            <v>217354.69</v>
          </cell>
          <cell r="AJ776">
            <v>0.68</v>
          </cell>
          <cell r="AK776">
            <v>0.32</v>
          </cell>
          <cell r="AL776">
            <v>0.36</v>
          </cell>
          <cell r="AM776">
            <v>87510.48</v>
          </cell>
          <cell r="AO776">
            <v>45.22</v>
          </cell>
          <cell r="AP776">
            <v>12.05</v>
          </cell>
          <cell r="AQ776">
            <v>4.76</v>
          </cell>
          <cell r="AR776">
            <v>71290.05</v>
          </cell>
          <cell r="AT776">
            <v>0.68</v>
          </cell>
          <cell r="AU776">
            <v>0.57999999999999996</v>
          </cell>
          <cell r="AV776">
            <v>0.87</v>
          </cell>
          <cell r="AW776">
            <v>152115.78</v>
          </cell>
          <cell r="AY776">
            <v>0.4</v>
          </cell>
          <cell r="AZ776">
            <v>0.19</v>
          </cell>
          <cell r="BA776">
            <v>0.28999999999999998</v>
          </cell>
          <cell r="BB776">
            <v>51245.04</v>
          </cell>
          <cell r="BD776">
            <v>1.36</v>
          </cell>
          <cell r="BE776">
            <v>0.65</v>
          </cell>
          <cell r="BF776">
            <v>1.0900000000000001</v>
          </cell>
          <cell r="BG776">
            <v>79437.5</v>
          </cell>
          <cell r="BI776">
            <v>0.68</v>
          </cell>
          <cell r="BJ776">
            <v>0.32</v>
          </cell>
          <cell r="BK776">
            <v>0.36</v>
          </cell>
          <cell r="BL776">
            <v>93750.24</v>
          </cell>
          <cell r="BN776">
            <v>1.02</v>
          </cell>
          <cell r="BO776">
            <v>0.48</v>
          </cell>
          <cell r="BP776">
            <v>0.73</v>
          </cell>
          <cell r="BQ776">
            <v>57143.75</v>
          </cell>
          <cell r="BS776">
            <v>0.68</v>
          </cell>
          <cell r="BT776">
            <v>0.32</v>
          </cell>
          <cell r="BU776">
            <v>0.36</v>
          </cell>
          <cell r="BV776">
            <v>145078</v>
          </cell>
          <cell r="BX776">
            <v>0.68</v>
          </cell>
          <cell r="BY776">
            <v>0.32</v>
          </cell>
          <cell r="BZ776">
            <v>0.36</v>
          </cell>
          <cell r="CA776">
            <v>125683.04</v>
          </cell>
          <cell r="CC776">
            <v>1.36</v>
          </cell>
          <cell r="CD776">
            <v>0.65</v>
          </cell>
          <cell r="CE776">
            <v>1.0900000000000001</v>
          </cell>
          <cell r="CF776">
            <v>95325</v>
          </cell>
          <cell r="CH776">
            <v>3748535.56</v>
          </cell>
          <cell r="CJ776">
            <v>3677245.5100000002</v>
          </cell>
        </row>
        <row r="777">
          <cell r="A777" t="str">
            <v>5306019102600</v>
          </cell>
          <cell r="B777" t="str">
            <v>MIDWEST CENTRAL CUSD 191</v>
          </cell>
          <cell r="C777" t="str">
            <v>MASON</v>
          </cell>
          <cell r="D777" t="str">
            <v>Unit</v>
          </cell>
          <cell r="E777">
            <v>921.03</v>
          </cell>
          <cell r="G777">
            <v>236.32</v>
          </cell>
          <cell r="H777">
            <v>371.98</v>
          </cell>
          <cell r="I777">
            <v>675.13</v>
          </cell>
          <cell r="K777">
            <v>370.55999999999995</v>
          </cell>
          <cell r="L777">
            <v>360.98</v>
          </cell>
          <cell r="M777">
            <v>247.32</v>
          </cell>
          <cell r="N777">
            <v>303.14999999999998</v>
          </cell>
          <cell r="P777">
            <v>115.1199517252729</v>
          </cell>
          <cell r="Q777">
            <v>121.2000482747271</v>
          </cell>
          <cell r="R777">
            <v>181.20480552965054</v>
          </cell>
          <cell r="S777">
            <v>190.77519447034948</v>
          </cell>
          <cell r="T777">
            <v>147.6752427450765</v>
          </cell>
          <cell r="U777">
            <v>155.47475725492347</v>
          </cell>
          <cell r="W777">
            <v>13.73</v>
          </cell>
          <cell r="X777">
            <v>16.690000000000001</v>
          </cell>
          <cell r="Y777">
            <v>13.6</v>
          </cell>
          <cell r="Z777">
            <v>2849717.74</v>
          </cell>
          <cell r="AB777">
            <v>10.61</v>
          </cell>
          <cell r="AC777">
            <v>698373.4</v>
          </cell>
          <cell r="AE777">
            <v>1.85</v>
          </cell>
          <cell r="AF777">
            <v>1.23</v>
          </cell>
          <cell r="AG777">
            <v>1.51</v>
          </cell>
          <cell r="AH777">
            <v>297954.49</v>
          </cell>
          <cell r="AJ777">
            <v>0.82</v>
          </cell>
          <cell r="AK777">
            <v>0.54</v>
          </cell>
          <cell r="AL777">
            <v>0.5</v>
          </cell>
          <cell r="AM777">
            <v>119751.02</v>
          </cell>
          <cell r="AO777">
            <v>62.29</v>
          </cell>
          <cell r="AP777">
            <v>17.48</v>
          </cell>
          <cell r="AQ777">
            <v>6.53</v>
          </cell>
          <cell r="AR777">
            <v>99250.55</v>
          </cell>
          <cell r="AT777">
            <v>0.82</v>
          </cell>
          <cell r="AU777">
            <v>0.98</v>
          </cell>
          <cell r="AV777">
            <v>1.21</v>
          </cell>
          <cell r="AW777">
            <v>214764.26</v>
          </cell>
          <cell r="AY777">
            <v>0.49</v>
          </cell>
          <cell r="AZ777">
            <v>0.32</v>
          </cell>
          <cell r="BA777">
            <v>0.4</v>
          </cell>
          <cell r="BB777">
            <v>70461.929999999993</v>
          </cell>
          <cell r="BD777">
            <v>1.64</v>
          </cell>
          <cell r="BE777">
            <v>1.0900000000000001</v>
          </cell>
          <cell r="BF777">
            <v>1.51</v>
          </cell>
          <cell r="BG777">
            <v>108650</v>
          </cell>
          <cell r="BI777">
            <v>0.82</v>
          </cell>
          <cell r="BJ777">
            <v>0.54</v>
          </cell>
          <cell r="BK777">
            <v>0.5</v>
          </cell>
          <cell r="BL777">
            <v>128217.24</v>
          </cell>
          <cell r="BN777">
            <v>1.23</v>
          </cell>
          <cell r="BO777">
            <v>0.82</v>
          </cell>
          <cell r="BP777">
            <v>1.01</v>
          </cell>
          <cell r="BQ777">
            <v>78412.5</v>
          </cell>
          <cell r="BS777">
            <v>0.82</v>
          </cell>
          <cell r="BT777">
            <v>0.54</v>
          </cell>
          <cell r="BU777">
            <v>0.5</v>
          </cell>
          <cell r="BV777">
            <v>198415.5</v>
          </cell>
          <cell r="BX777">
            <v>0.82</v>
          </cell>
          <cell r="BY777">
            <v>0.54</v>
          </cell>
          <cell r="BZ777">
            <v>0.5</v>
          </cell>
          <cell r="CA777">
            <v>171890.04</v>
          </cell>
          <cell r="CC777">
            <v>1.64</v>
          </cell>
          <cell r="CD777">
            <v>1.0900000000000001</v>
          </cell>
          <cell r="CE777">
            <v>1.51</v>
          </cell>
          <cell r="CF777">
            <v>130380</v>
          </cell>
          <cell r="CH777">
            <v>5166238.67</v>
          </cell>
          <cell r="CJ777">
            <v>5066988.12</v>
          </cell>
        </row>
        <row r="778">
          <cell r="A778" t="str">
            <v>5309005000200</v>
          </cell>
          <cell r="B778" t="str">
            <v>DISTRICT 50 SCHOOLS</v>
          </cell>
          <cell r="C778" t="str">
            <v>TAZEWELL</v>
          </cell>
          <cell r="D778" t="str">
            <v>Elementary</v>
          </cell>
          <cell r="E778">
            <v>747.8</v>
          </cell>
          <cell r="G778">
            <v>310.49</v>
          </cell>
          <cell r="H778">
            <v>421.98</v>
          </cell>
          <cell r="I778">
            <v>421.98</v>
          </cell>
          <cell r="K778">
            <v>501.97999999999996</v>
          </cell>
          <cell r="L778">
            <v>486.65</v>
          </cell>
          <cell r="M778">
            <v>245.82</v>
          </cell>
          <cell r="N778">
            <v>0</v>
          </cell>
          <cell r="P778">
            <v>166.16664163720014</v>
          </cell>
          <cell r="Q778">
            <v>144.32335836279987</v>
          </cell>
          <cell r="R778">
            <v>225.83335836279986</v>
          </cell>
          <cell r="S778">
            <v>196.14664163720016</v>
          </cell>
          <cell r="T778">
            <v>0</v>
          </cell>
          <cell r="U778">
            <v>0</v>
          </cell>
          <cell r="W778">
            <v>18.29</v>
          </cell>
          <cell r="X778">
            <v>19.13</v>
          </cell>
          <cell r="Y778">
            <v>0</v>
          </cell>
          <cell r="Z778">
            <v>2320301.94</v>
          </cell>
          <cell r="AB778">
            <v>7.48</v>
          </cell>
          <cell r="AC778">
            <v>464060.38</v>
          </cell>
          <cell r="AE778">
            <v>2.5</v>
          </cell>
          <cell r="AF778">
            <v>1.22</v>
          </cell>
          <cell r="AG778">
            <v>0</v>
          </cell>
          <cell r="AH778">
            <v>230666.04</v>
          </cell>
          <cell r="AJ778">
            <v>1.1100000000000001</v>
          </cell>
          <cell r="AK778">
            <v>0.54</v>
          </cell>
          <cell r="AL778">
            <v>0</v>
          </cell>
          <cell r="AM778">
            <v>102311.55</v>
          </cell>
          <cell r="AO778">
            <v>51.25</v>
          </cell>
          <cell r="AP778">
            <v>14.95</v>
          </cell>
          <cell r="AQ778">
            <v>5.3</v>
          </cell>
          <cell r="AR778">
            <v>82309.91</v>
          </cell>
          <cell r="AT778">
            <v>1.1100000000000001</v>
          </cell>
          <cell r="AU778">
            <v>0.98</v>
          </cell>
          <cell r="AV778">
            <v>0</v>
          </cell>
          <cell r="AW778">
            <v>140585.94</v>
          </cell>
          <cell r="AY778">
            <v>0.66</v>
          </cell>
          <cell r="AZ778">
            <v>0.32</v>
          </cell>
          <cell r="BA778">
            <v>0</v>
          </cell>
          <cell r="BB778">
            <v>57068.34</v>
          </cell>
          <cell r="BD778">
            <v>2.23</v>
          </cell>
          <cell r="BE778">
            <v>1.0900000000000001</v>
          </cell>
          <cell r="BF778">
            <v>0</v>
          </cell>
          <cell r="BG778">
            <v>85075</v>
          </cell>
          <cell r="BI778">
            <v>1.1100000000000001</v>
          </cell>
          <cell r="BJ778">
            <v>0.54</v>
          </cell>
          <cell r="BK778">
            <v>0</v>
          </cell>
          <cell r="BL778">
            <v>113741.1</v>
          </cell>
          <cell r="BN778">
            <v>1.67</v>
          </cell>
          <cell r="BO778">
            <v>0.81</v>
          </cell>
          <cell r="BP778">
            <v>0</v>
          </cell>
          <cell r="BQ778">
            <v>63550</v>
          </cell>
          <cell r="BS778">
            <v>1.1100000000000001</v>
          </cell>
          <cell r="BT778">
            <v>0.54</v>
          </cell>
          <cell r="BU778">
            <v>0</v>
          </cell>
          <cell r="BV778">
            <v>176013.75</v>
          </cell>
          <cell r="BX778">
            <v>1.1100000000000001</v>
          </cell>
          <cell r="BY778">
            <v>0.54</v>
          </cell>
          <cell r="BZ778">
            <v>0</v>
          </cell>
          <cell r="CA778">
            <v>152483.1</v>
          </cell>
          <cell r="CC778">
            <v>2.23</v>
          </cell>
          <cell r="CD778">
            <v>1.0900000000000001</v>
          </cell>
          <cell r="CE778">
            <v>0</v>
          </cell>
          <cell r="CF778">
            <v>102090</v>
          </cell>
          <cell r="CH778">
            <v>4090257.05</v>
          </cell>
          <cell r="CJ778">
            <v>4007947.1399999997</v>
          </cell>
        </row>
        <row r="779">
          <cell r="A779" t="str">
            <v>5309005100200</v>
          </cell>
          <cell r="B779" t="str">
            <v>CENTRAL SCHOOL DISTRICT 51</v>
          </cell>
          <cell r="C779" t="str">
            <v>TAZEWELL</v>
          </cell>
          <cell r="D779" t="str">
            <v>Elementary</v>
          </cell>
          <cell r="E779">
            <v>1359.25</v>
          </cell>
          <cell r="G779">
            <v>618.5</v>
          </cell>
          <cell r="H779">
            <v>726.5</v>
          </cell>
          <cell r="I779">
            <v>726.5</v>
          </cell>
          <cell r="K779">
            <v>949.75</v>
          </cell>
          <cell r="L779">
            <v>935.5</v>
          </cell>
          <cell r="M779">
            <v>409.5</v>
          </cell>
          <cell r="N779">
            <v>0</v>
          </cell>
          <cell r="P779">
            <v>61.620074349442376</v>
          </cell>
          <cell r="Q779">
            <v>556.87992565055765</v>
          </cell>
          <cell r="R779">
            <v>72.37992565055761</v>
          </cell>
          <cell r="S779">
            <v>654.12007434944235</v>
          </cell>
          <cell r="T779">
            <v>0</v>
          </cell>
          <cell r="U779">
            <v>0</v>
          </cell>
          <cell r="W779">
            <v>31.95</v>
          </cell>
          <cell r="X779">
            <v>29.78</v>
          </cell>
          <cell r="Y779">
            <v>0</v>
          </cell>
          <cell r="Z779">
            <v>3827692.11</v>
          </cell>
          <cell r="AB779">
            <v>12.34</v>
          </cell>
          <cell r="AC779">
            <v>765538.42</v>
          </cell>
          <cell r="AE779">
            <v>4.74</v>
          </cell>
          <cell r="AF779">
            <v>2.04</v>
          </cell>
          <cell r="AG779">
            <v>0</v>
          </cell>
          <cell r="AH779">
            <v>420407.46</v>
          </cell>
          <cell r="AJ779">
            <v>2.11</v>
          </cell>
          <cell r="AK779">
            <v>0.91</v>
          </cell>
          <cell r="AL779">
            <v>0</v>
          </cell>
          <cell r="AM779">
            <v>187261.14</v>
          </cell>
          <cell r="AO779">
            <v>85.670000000000016</v>
          </cell>
          <cell r="AP779">
            <v>13.31</v>
          </cell>
          <cell r="AQ779">
            <v>9.64</v>
          </cell>
          <cell r="AR779">
            <v>123883.65</v>
          </cell>
          <cell r="AT779">
            <v>2.11</v>
          </cell>
          <cell r="AU779">
            <v>1.63</v>
          </cell>
          <cell r="AV779">
            <v>0</v>
          </cell>
          <cell r="AW779">
            <v>251574.84</v>
          </cell>
          <cell r="AY779">
            <v>1.26</v>
          </cell>
          <cell r="AZ779">
            <v>0.54</v>
          </cell>
          <cell r="BA779">
            <v>0</v>
          </cell>
          <cell r="BB779">
            <v>104819.4</v>
          </cell>
          <cell r="BD779">
            <v>4.22</v>
          </cell>
          <cell r="BE779">
            <v>1.82</v>
          </cell>
          <cell r="BF779">
            <v>0</v>
          </cell>
          <cell r="BG779">
            <v>154775</v>
          </cell>
          <cell r="BI779">
            <v>2.11</v>
          </cell>
          <cell r="BJ779">
            <v>0.91</v>
          </cell>
          <cell r="BK779">
            <v>0</v>
          </cell>
          <cell r="BL779">
            <v>208180.68</v>
          </cell>
          <cell r="BN779">
            <v>3.16</v>
          </cell>
          <cell r="BO779">
            <v>1.36</v>
          </cell>
          <cell r="BP779">
            <v>0</v>
          </cell>
          <cell r="BQ779">
            <v>115825</v>
          </cell>
          <cell r="BS779">
            <v>2.11</v>
          </cell>
          <cell r="BT779">
            <v>0.91</v>
          </cell>
          <cell r="BU779">
            <v>0</v>
          </cell>
          <cell r="BV779">
            <v>322158.5</v>
          </cell>
          <cell r="BX779">
            <v>2.11</v>
          </cell>
          <cell r="BY779">
            <v>0.91</v>
          </cell>
          <cell r="BZ779">
            <v>0</v>
          </cell>
          <cell r="CA779">
            <v>279090.28000000003</v>
          </cell>
          <cell r="CC779">
            <v>4.22</v>
          </cell>
          <cell r="CD779">
            <v>1.82</v>
          </cell>
          <cell r="CE779">
            <v>0</v>
          </cell>
          <cell r="CF779">
            <v>185730</v>
          </cell>
          <cell r="CH779">
            <v>6946936.4800000004</v>
          </cell>
          <cell r="CJ779">
            <v>6823052.8300000001</v>
          </cell>
        </row>
        <row r="780">
          <cell r="A780" t="str">
            <v>5309005200200</v>
          </cell>
          <cell r="B780" t="str">
            <v>WASHINGTON SCHOOL DIST 52</v>
          </cell>
          <cell r="C780" t="str">
            <v>TAZEWELL</v>
          </cell>
          <cell r="D780" t="str">
            <v>Elementary</v>
          </cell>
          <cell r="E780">
            <v>969</v>
          </cell>
          <cell r="G780">
            <v>361</v>
          </cell>
          <cell r="H780">
            <v>601.5</v>
          </cell>
          <cell r="I780">
            <v>601.5</v>
          </cell>
          <cell r="K780">
            <v>600.5</v>
          </cell>
          <cell r="L780">
            <v>594</v>
          </cell>
          <cell r="M780">
            <v>368.5</v>
          </cell>
          <cell r="N780">
            <v>0</v>
          </cell>
          <cell r="P780">
            <v>90.765714285714296</v>
          </cell>
          <cell r="Q780">
            <v>270.2342857142857</v>
          </cell>
          <cell r="R780">
            <v>151.23428571428573</v>
          </cell>
          <cell r="S780">
            <v>450.26571428571424</v>
          </cell>
          <cell r="T780">
            <v>0</v>
          </cell>
          <cell r="U780">
            <v>0</v>
          </cell>
          <cell r="W780">
            <v>19.559999999999999</v>
          </cell>
          <cell r="X780">
            <v>25.57</v>
          </cell>
          <cell r="Y780">
            <v>0</v>
          </cell>
          <cell r="Z780">
            <v>2798375.91</v>
          </cell>
          <cell r="AB780">
            <v>9.02</v>
          </cell>
          <cell r="AC780">
            <v>559675.18000000005</v>
          </cell>
          <cell r="AE780">
            <v>3</v>
          </cell>
          <cell r="AF780">
            <v>1.84</v>
          </cell>
          <cell r="AG780">
            <v>0</v>
          </cell>
          <cell r="AH780">
            <v>300113.88</v>
          </cell>
          <cell r="AJ780">
            <v>1.33</v>
          </cell>
          <cell r="AK780">
            <v>0.81</v>
          </cell>
          <cell r="AL780">
            <v>0</v>
          </cell>
          <cell r="AM780">
            <v>132694.98000000001</v>
          </cell>
          <cell r="AO780">
            <v>62.419999999999995</v>
          </cell>
          <cell r="AP780">
            <v>12.989999999999998</v>
          </cell>
          <cell r="AQ780">
            <v>6.87</v>
          </cell>
          <cell r="AR780">
            <v>94157.53</v>
          </cell>
          <cell r="AT780">
            <v>1.33</v>
          </cell>
          <cell r="AU780">
            <v>1.47</v>
          </cell>
          <cell r="AV780">
            <v>0</v>
          </cell>
          <cell r="AW780">
            <v>188344.8</v>
          </cell>
          <cell r="AY780">
            <v>0.8</v>
          </cell>
          <cell r="AZ780">
            <v>0.49</v>
          </cell>
          <cell r="BA780">
            <v>0</v>
          </cell>
          <cell r="BB780">
            <v>75120.570000000007</v>
          </cell>
          <cell r="BD780">
            <v>2.66</v>
          </cell>
          <cell r="BE780">
            <v>1.63</v>
          </cell>
          <cell r="BF780">
            <v>0</v>
          </cell>
          <cell r="BG780">
            <v>109931.25</v>
          </cell>
          <cell r="BI780">
            <v>1.33</v>
          </cell>
          <cell r="BJ780">
            <v>0.81</v>
          </cell>
          <cell r="BK780">
            <v>0</v>
          </cell>
          <cell r="BL780">
            <v>147518.76</v>
          </cell>
          <cell r="BN780">
            <v>2</v>
          </cell>
          <cell r="BO780">
            <v>1.22</v>
          </cell>
          <cell r="BP780">
            <v>0</v>
          </cell>
          <cell r="BQ780">
            <v>82512.5</v>
          </cell>
          <cell r="BS780">
            <v>1.33</v>
          </cell>
          <cell r="BT780">
            <v>0.81</v>
          </cell>
          <cell r="BU780">
            <v>0</v>
          </cell>
          <cell r="BV780">
            <v>228284.5</v>
          </cell>
          <cell r="BX780">
            <v>1.33</v>
          </cell>
          <cell r="BY780">
            <v>0.81</v>
          </cell>
          <cell r="BZ780">
            <v>0</v>
          </cell>
          <cell r="CA780">
            <v>197765.96</v>
          </cell>
          <cell r="CC780">
            <v>2.66</v>
          </cell>
          <cell r="CD780">
            <v>1.63</v>
          </cell>
          <cell r="CE780">
            <v>0</v>
          </cell>
          <cell r="CF780">
            <v>131917.5</v>
          </cell>
          <cell r="CH780">
            <v>5046413.3199999994</v>
          </cell>
          <cell r="CJ780">
            <v>4952255.7899999991</v>
          </cell>
        </row>
        <row r="781">
          <cell r="A781" t="str">
            <v>5309007600200</v>
          </cell>
          <cell r="B781" t="str">
            <v>CREVE COEUR SCHOOL DISTRICT 76</v>
          </cell>
          <cell r="C781" t="str">
            <v>TAZEWELL</v>
          </cell>
          <cell r="D781" t="str">
            <v>Elementary</v>
          </cell>
          <cell r="E781">
            <v>590.72</v>
          </cell>
          <cell r="G781">
            <v>252.48999999999998</v>
          </cell>
          <cell r="H781">
            <v>332.15</v>
          </cell>
          <cell r="I781">
            <v>332.15</v>
          </cell>
          <cell r="K781">
            <v>388.23</v>
          </cell>
          <cell r="L781">
            <v>382.15</v>
          </cell>
          <cell r="M781">
            <v>202.49</v>
          </cell>
          <cell r="N781">
            <v>0</v>
          </cell>
          <cell r="P781">
            <v>189.16020114942529</v>
          </cell>
          <cell r="Q781">
            <v>63.32979885057469</v>
          </cell>
          <cell r="R781">
            <v>248.83979885057471</v>
          </cell>
          <cell r="S781">
            <v>83.310201149425268</v>
          </cell>
          <cell r="T781">
            <v>0</v>
          </cell>
          <cell r="U781">
            <v>0</v>
          </cell>
          <cell r="W781">
            <v>15.77</v>
          </cell>
          <cell r="X781">
            <v>15.77</v>
          </cell>
          <cell r="Y781">
            <v>0</v>
          </cell>
          <cell r="Z781">
            <v>1955700.78</v>
          </cell>
          <cell r="AB781">
            <v>6.3</v>
          </cell>
          <cell r="AC781">
            <v>391140.15</v>
          </cell>
          <cell r="AE781">
            <v>1.94</v>
          </cell>
          <cell r="AF781">
            <v>1.01</v>
          </cell>
          <cell r="AG781">
            <v>0</v>
          </cell>
          <cell r="AH781">
            <v>182920.65</v>
          </cell>
          <cell r="AJ781">
            <v>0.86</v>
          </cell>
          <cell r="AK781">
            <v>0.44</v>
          </cell>
          <cell r="AL781">
            <v>0</v>
          </cell>
          <cell r="AM781">
            <v>80609.100000000006</v>
          </cell>
          <cell r="AO781">
            <v>42.859999999999985</v>
          </cell>
          <cell r="AP781">
            <v>14.98</v>
          </cell>
          <cell r="AQ781">
            <v>4.18</v>
          </cell>
          <cell r="AR781">
            <v>71700.95</v>
          </cell>
          <cell r="AT781">
            <v>0.86</v>
          </cell>
          <cell r="AU781">
            <v>0.8</v>
          </cell>
          <cell r="AV781">
            <v>0</v>
          </cell>
          <cell r="AW781">
            <v>111661.56</v>
          </cell>
          <cell r="AY781">
            <v>0.51</v>
          </cell>
          <cell r="AZ781">
            <v>0.26</v>
          </cell>
          <cell r="BA781">
            <v>0</v>
          </cell>
          <cell r="BB781">
            <v>44839.41</v>
          </cell>
          <cell r="BD781">
            <v>1.72</v>
          </cell>
          <cell r="BE781">
            <v>0.89</v>
          </cell>
          <cell r="BF781">
            <v>0</v>
          </cell>
          <cell r="BG781">
            <v>66881.25</v>
          </cell>
          <cell r="BI781">
            <v>0.86</v>
          </cell>
          <cell r="BJ781">
            <v>0.44</v>
          </cell>
          <cell r="BK781">
            <v>0</v>
          </cell>
          <cell r="BL781">
            <v>89614.2</v>
          </cell>
          <cell r="BN781">
            <v>1.29</v>
          </cell>
          <cell r="BO781">
            <v>0.67</v>
          </cell>
          <cell r="BP781">
            <v>0</v>
          </cell>
          <cell r="BQ781">
            <v>50225</v>
          </cell>
          <cell r="BS781">
            <v>0.86</v>
          </cell>
          <cell r="BT781">
            <v>0.44</v>
          </cell>
          <cell r="BU781">
            <v>0</v>
          </cell>
          <cell r="BV781">
            <v>138677.5</v>
          </cell>
          <cell r="BX781">
            <v>0.86</v>
          </cell>
          <cell r="BY781">
            <v>0.44</v>
          </cell>
          <cell r="BZ781">
            <v>0</v>
          </cell>
          <cell r="CA781">
            <v>120138.2</v>
          </cell>
          <cell r="CC781">
            <v>1.72</v>
          </cell>
          <cell r="CD781">
            <v>0.89</v>
          </cell>
          <cell r="CE781">
            <v>0</v>
          </cell>
          <cell r="CF781">
            <v>80257.5</v>
          </cell>
          <cell r="CH781">
            <v>3384366.2500000009</v>
          </cell>
          <cell r="CJ781">
            <v>3312665.3000000007</v>
          </cell>
        </row>
        <row r="782">
          <cell r="A782" t="str">
            <v>5309008500200</v>
          </cell>
          <cell r="B782" t="str">
            <v>ROBEIN SCHOOL DISTRICT 85</v>
          </cell>
          <cell r="C782" t="str">
            <v>TAZEWELL</v>
          </cell>
          <cell r="D782" t="str">
            <v>Elementary</v>
          </cell>
          <cell r="E782">
            <v>154.5</v>
          </cell>
          <cell r="G782">
            <v>64</v>
          </cell>
          <cell r="H782">
            <v>88.5</v>
          </cell>
          <cell r="I782">
            <v>88.5</v>
          </cell>
          <cell r="K782">
            <v>107.5</v>
          </cell>
          <cell r="L782">
            <v>105.5</v>
          </cell>
          <cell r="M782">
            <v>47</v>
          </cell>
          <cell r="N782">
            <v>0</v>
          </cell>
          <cell r="P782">
            <v>21.82295081967213</v>
          </cell>
          <cell r="Q782">
            <v>42.17704918032787</v>
          </cell>
          <cell r="R782">
            <v>30.177049180327867</v>
          </cell>
          <cell r="S782">
            <v>58.32295081967213</v>
          </cell>
          <cell r="T782">
            <v>0</v>
          </cell>
          <cell r="U782">
            <v>0</v>
          </cell>
          <cell r="W782">
            <v>3.56</v>
          </cell>
          <cell r="X782">
            <v>3.84</v>
          </cell>
          <cell r="Y782">
            <v>0</v>
          </cell>
          <cell r="Z782">
            <v>458851.8</v>
          </cell>
          <cell r="AB782">
            <v>1.48</v>
          </cell>
          <cell r="AC782">
            <v>91770.36</v>
          </cell>
          <cell r="AE782">
            <v>0.53</v>
          </cell>
          <cell r="AF782">
            <v>0.23</v>
          </cell>
          <cell r="AG782">
            <v>0</v>
          </cell>
          <cell r="AH782">
            <v>47125.32</v>
          </cell>
          <cell r="AJ782">
            <v>0.23</v>
          </cell>
          <cell r="AK782">
            <v>0.1</v>
          </cell>
          <cell r="AL782">
            <v>0</v>
          </cell>
          <cell r="AM782">
            <v>20462.310000000001</v>
          </cell>
          <cell r="AO782">
            <v>10.170000000000002</v>
          </cell>
          <cell r="AP782">
            <v>2.3600000000000003</v>
          </cell>
          <cell r="AQ782">
            <v>1.0900000000000001</v>
          </cell>
          <cell r="AR782">
            <v>15620.54</v>
          </cell>
          <cell r="AT782">
            <v>0.23</v>
          </cell>
          <cell r="AU782">
            <v>0.18</v>
          </cell>
          <cell r="AV782">
            <v>0</v>
          </cell>
          <cell r="AW782">
            <v>27579.06</v>
          </cell>
          <cell r="AY782">
            <v>0.14000000000000001</v>
          </cell>
          <cell r="AZ782">
            <v>0.06</v>
          </cell>
          <cell r="BA782">
            <v>0</v>
          </cell>
          <cell r="BB782">
            <v>11646.6</v>
          </cell>
          <cell r="BD782">
            <v>0.47</v>
          </cell>
          <cell r="BE782">
            <v>0.2</v>
          </cell>
          <cell r="BF782">
            <v>0</v>
          </cell>
          <cell r="BG782">
            <v>17168.75</v>
          </cell>
          <cell r="BI782">
            <v>0.23</v>
          </cell>
          <cell r="BJ782">
            <v>0.1</v>
          </cell>
          <cell r="BK782">
            <v>0</v>
          </cell>
          <cell r="BL782">
            <v>22748.22</v>
          </cell>
          <cell r="BN782">
            <v>0.35</v>
          </cell>
          <cell r="BO782">
            <v>0.15</v>
          </cell>
          <cell r="BP782">
            <v>0</v>
          </cell>
          <cell r="BQ782">
            <v>12812.5</v>
          </cell>
          <cell r="BS782">
            <v>0.23</v>
          </cell>
          <cell r="BT782">
            <v>0.1</v>
          </cell>
          <cell r="BU782">
            <v>0</v>
          </cell>
          <cell r="BV782">
            <v>35202.75</v>
          </cell>
          <cell r="BX782">
            <v>0.23</v>
          </cell>
          <cell r="BY782">
            <v>0.1</v>
          </cell>
          <cell r="BZ782">
            <v>0</v>
          </cell>
          <cell r="CA782">
            <v>30496.62</v>
          </cell>
          <cell r="CC782">
            <v>0.47</v>
          </cell>
          <cell r="CD782">
            <v>0.2</v>
          </cell>
          <cell r="CE782">
            <v>0</v>
          </cell>
          <cell r="CF782">
            <v>20602.5</v>
          </cell>
          <cell r="CH782">
            <v>812087.33000000007</v>
          </cell>
          <cell r="CJ782">
            <v>796466.79</v>
          </cell>
        </row>
        <row r="783">
          <cell r="A783" t="str">
            <v>5309008600200</v>
          </cell>
          <cell r="B783" t="str">
            <v>EAST PEORIA SCHOOL DISTRICT 86</v>
          </cell>
          <cell r="C783" t="str">
            <v>TAZEWELL</v>
          </cell>
          <cell r="D783" t="str">
            <v>Elementary</v>
          </cell>
          <cell r="E783">
            <v>1605.38</v>
          </cell>
          <cell r="G783">
            <v>653.99000000000012</v>
          </cell>
          <cell r="H783">
            <v>928.14</v>
          </cell>
          <cell r="I783">
            <v>928.14</v>
          </cell>
          <cell r="K783">
            <v>1040.23</v>
          </cell>
          <cell r="L783">
            <v>1016.9800000000001</v>
          </cell>
          <cell r="M783">
            <v>565.15</v>
          </cell>
          <cell r="N783">
            <v>0</v>
          </cell>
          <cell r="P783">
            <v>331.10173626693131</v>
          </cell>
          <cell r="Q783">
            <v>322.88826373306881</v>
          </cell>
          <cell r="R783">
            <v>469.89826373306869</v>
          </cell>
          <cell r="S783">
            <v>458.2417362669313</v>
          </cell>
          <cell r="T783">
            <v>0</v>
          </cell>
          <cell r="U783">
            <v>0</v>
          </cell>
          <cell r="W783">
            <v>38.21</v>
          </cell>
          <cell r="X783">
            <v>41.82</v>
          </cell>
          <cell r="Y783">
            <v>0</v>
          </cell>
          <cell r="Z783">
            <v>4962420.21</v>
          </cell>
          <cell r="AB783">
            <v>16</v>
          </cell>
          <cell r="AC783">
            <v>992484.04</v>
          </cell>
          <cell r="AE783">
            <v>5.2</v>
          </cell>
          <cell r="AF783">
            <v>2.82</v>
          </cell>
          <cell r="AG783">
            <v>0</v>
          </cell>
          <cell r="AH783">
            <v>497296.14</v>
          </cell>
          <cell r="AJ783">
            <v>2.31</v>
          </cell>
          <cell r="AK783">
            <v>1.25</v>
          </cell>
          <cell r="AL783">
            <v>0</v>
          </cell>
          <cell r="AM783">
            <v>220744.92</v>
          </cell>
          <cell r="AO783">
            <v>109.74</v>
          </cell>
          <cell r="AP783">
            <v>31.46</v>
          </cell>
          <cell r="AQ783">
            <v>11.38</v>
          </cell>
          <cell r="AR783">
            <v>175597.25</v>
          </cell>
          <cell r="AT783">
            <v>2.31</v>
          </cell>
          <cell r="AU783">
            <v>2.2599999999999998</v>
          </cell>
          <cell r="AV783">
            <v>0</v>
          </cell>
          <cell r="AW783">
            <v>307405.62</v>
          </cell>
          <cell r="AY783">
            <v>1.38</v>
          </cell>
          <cell r="AZ783">
            <v>0.75</v>
          </cell>
          <cell r="BA783">
            <v>0</v>
          </cell>
          <cell r="BB783">
            <v>124036.29</v>
          </cell>
          <cell r="BD783">
            <v>4.62</v>
          </cell>
          <cell r="BE783">
            <v>2.5099999999999998</v>
          </cell>
          <cell r="BF783">
            <v>0</v>
          </cell>
          <cell r="BG783">
            <v>182706.25</v>
          </cell>
          <cell r="BI783">
            <v>2.31</v>
          </cell>
          <cell r="BJ783">
            <v>1.25</v>
          </cell>
          <cell r="BK783">
            <v>0</v>
          </cell>
          <cell r="BL783">
            <v>245405.04</v>
          </cell>
          <cell r="BN783">
            <v>3.46</v>
          </cell>
          <cell r="BO783">
            <v>1.88</v>
          </cell>
          <cell r="BP783">
            <v>0</v>
          </cell>
          <cell r="BQ783">
            <v>136837.5</v>
          </cell>
          <cell r="BS783">
            <v>2.31</v>
          </cell>
          <cell r="BT783">
            <v>1.25</v>
          </cell>
          <cell r="BU783">
            <v>0</v>
          </cell>
          <cell r="BV783">
            <v>379763</v>
          </cell>
          <cell r="BX783">
            <v>2.31</v>
          </cell>
          <cell r="BY783">
            <v>1.25</v>
          </cell>
          <cell r="BZ783">
            <v>0</v>
          </cell>
          <cell r="CA783">
            <v>328993.84000000003</v>
          </cell>
          <cell r="CC783">
            <v>4.62</v>
          </cell>
          <cell r="CD783">
            <v>2.5099999999999998</v>
          </cell>
          <cell r="CE783">
            <v>0</v>
          </cell>
          <cell r="CF783">
            <v>219247.5</v>
          </cell>
          <cell r="CH783">
            <v>8772937.5999999996</v>
          </cell>
          <cell r="CJ783">
            <v>8597340.3499999996</v>
          </cell>
        </row>
        <row r="784">
          <cell r="A784" t="str">
            <v>5309009800200</v>
          </cell>
          <cell r="B784" t="str">
            <v>RANKIN COMMUNITY SCHOOL DIST 98</v>
          </cell>
          <cell r="C784" t="str">
            <v>TAZEWELL</v>
          </cell>
          <cell r="D784" t="str">
            <v>Elementary</v>
          </cell>
          <cell r="E784">
            <v>215.56</v>
          </cell>
          <cell r="G784">
            <v>93.49</v>
          </cell>
          <cell r="H784">
            <v>121.32</v>
          </cell>
          <cell r="I784">
            <v>121.32</v>
          </cell>
          <cell r="K784">
            <v>145.57</v>
          </cell>
          <cell r="L784">
            <v>144.82</v>
          </cell>
          <cell r="M784">
            <v>69.989999999999995</v>
          </cell>
          <cell r="N784">
            <v>0</v>
          </cell>
          <cell r="P784">
            <v>37.429076858619247</v>
          </cell>
          <cell r="Q784">
            <v>56.060923141380748</v>
          </cell>
          <cell r="R784">
            <v>48.570923141380753</v>
          </cell>
          <cell r="S784">
            <v>72.749076858619247</v>
          </cell>
          <cell r="T784">
            <v>0</v>
          </cell>
          <cell r="U784">
            <v>0</v>
          </cell>
          <cell r="W784">
            <v>5.29</v>
          </cell>
          <cell r="X784">
            <v>5.33</v>
          </cell>
          <cell r="Y784">
            <v>0</v>
          </cell>
          <cell r="Z784">
            <v>658514.34</v>
          </cell>
          <cell r="AB784">
            <v>2.12</v>
          </cell>
          <cell r="AC784">
            <v>131702.85999999999</v>
          </cell>
          <cell r="AE784">
            <v>0.72</v>
          </cell>
          <cell r="AF784">
            <v>0.34</v>
          </cell>
          <cell r="AG784">
            <v>0</v>
          </cell>
          <cell r="AH784">
            <v>65727.42</v>
          </cell>
          <cell r="AJ784">
            <v>0.32</v>
          </cell>
          <cell r="AK784">
            <v>0.15</v>
          </cell>
          <cell r="AL784">
            <v>0</v>
          </cell>
          <cell r="AM784">
            <v>29143.29</v>
          </cell>
          <cell r="AO784">
            <v>14.550000000000002</v>
          </cell>
          <cell r="AP784">
            <v>3.62</v>
          </cell>
          <cell r="AQ784">
            <v>1.52</v>
          </cell>
          <cell r="AR784">
            <v>22622.79</v>
          </cell>
          <cell r="AT784">
            <v>0.32</v>
          </cell>
          <cell r="AU784">
            <v>0.27</v>
          </cell>
          <cell r="AV784">
            <v>0</v>
          </cell>
          <cell r="AW784">
            <v>39686.94</v>
          </cell>
          <cell r="AY784">
            <v>0.19</v>
          </cell>
          <cell r="AZ784">
            <v>0.09</v>
          </cell>
          <cell r="BA784">
            <v>0</v>
          </cell>
          <cell r="BB784">
            <v>16305.24</v>
          </cell>
          <cell r="BD784">
            <v>0.64</v>
          </cell>
          <cell r="BE784">
            <v>0.31</v>
          </cell>
          <cell r="BF784">
            <v>0</v>
          </cell>
          <cell r="BG784">
            <v>24343.75</v>
          </cell>
          <cell r="BI784">
            <v>0.32</v>
          </cell>
          <cell r="BJ784">
            <v>0.15</v>
          </cell>
          <cell r="BK784">
            <v>0</v>
          </cell>
          <cell r="BL784">
            <v>32398.98</v>
          </cell>
          <cell r="BN784">
            <v>0.48</v>
          </cell>
          <cell r="BO784">
            <v>0.23</v>
          </cell>
          <cell r="BP784">
            <v>0</v>
          </cell>
          <cell r="BQ784">
            <v>18193.75</v>
          </cell>
          <cell r="BS784">
            <v>0.32</v>
          </cell>
          <cell r="BT784">
            <v>0.15</v>
          </cell>
          <cell r="BU784">
            <v>0</v>
          </cell>
          <cell r="BV784">
            <v>50137.25</v>
          </cell>
          <cell r="BX784">
            <v>0.32</v>
          </cell>
          <cell r="BY784">
            <v>0.15</v>
          </cell>
          <cell r="BZ784">
            <v>0</v>
          </cell>
          <cell r="CA784">
            <v>43434.58</v>
          </cell>
          <cell r="CC784">
            <v>0.64</v>
          </cell>
          <cell r="CD784">
            <v>0.31</v>
          </cell>
          <cell r="CE784">
            <v>0</v>
          </cell>
          <cell r="CF784">
            <v>29212.5</v>
          </cell>
          <cell r="CH784">
            <v>1161423.6900000002</v>
          </cell>
          <cell r="CJ784">
            <v>1138800.9000000001</v>
          </cell>
        </row>
        <row r="785">
          <cell r="A785" t="str">
            <v>5309010200200</v>
          </cell>
          <cell r="B785" t="str">
            <v>N PEKIN &amp; MARQUETTE HGHT S D 102</v>
          </cell>
          <cell r="C785" t="str">
            <v>TAZEWELL</v>
          </cell>
          <cell r="D785" t="str">
            <v>Elementary</v>
          </cell>
          <cell r="E785">
            <v>532.37</v>
          </cell>
          <cell r="G785">
            <v>215.48</v>
          </cell>
          <cell r="H785">
            <v>309.81</v>
          </cell>
          <cell r="I785">
            <v>309.81</v>
          </cell>
          <cell r="K785">
            <v>340.21999999999997</v>
          </cell>
          <cell r="L785">
            <v>333.14</v>
          </cell>
          <cell r="M785">
            <v>192.14999999999998</v>
          </cell>
          <cell r="N785">
            <v>0</v>
          </cell>
          <cell r="P785">
            <v>93.938434007881369</v>
          </cell>
          <cell r="Q785">
            <v>121.54156599211862</v>
          </cell>
          <cell r="R785">
            <v>135.06156599211866</v>
          </cell>
          <cell r="S785">
            <v>174.74843400788134</v>
          </cell>
          <cell r="T785">
            <v>0</v>
          </cell>
          <cell r="U785">
            <v>0</v>
          </cell>
          <cell r="W785">
            <v>12.33</v>
          </cell>
          <cell r="X785">
            <v>13.74</v>
          </cell>
          <cell r="Y785">
            <v>0</v>
          </cell>
          <cell r="Z785">
            <v>1616522.49</v>
          </cell>
          <cell r="AB785">
            <v>5.21</v>
          </cell>
          <cell r="AC785">
            <v>323304.49</v>
          </cell>
          <cell r="AE785">
            <v>1.7</v>
          </cell>
          <cell r="AF785">
            <v>0.96</v>
          </cell>
          <cell r="AG785">
            <v>0</v>
          </cell>
          <cell r="AH785">
            <v>164938.62</v>
          </cell>
          <cell r="AJ785">
            <v>0.75</v>
          </cell>
          <cell r="AK785">
            <v>0.42</v>
          </cell>
          <cell r="AL785">
            <v>0</v>
          </cell>
          <cell r="AM785">
            <v>72548.19</v>
          </cell>
          <cell r="AO785">
            <v>35.810000000000009</v>
          </cell>
          <cell r="AP785">
            <v>9.5300000000000011</v>
          </cell>
          <cell r="AQ785">
            <v>3.77</v>
          </cell>
          <cell r="AR785">
            <v>56440.26</v>
          </cell>
          <cell r="AT785">
            <v>0.75</v>
          </cell>
          <cell r="AU785">
            <v>0.76</v>
          </cell>
          <cell r="AV785">
            <v>0</v>
          </cell>
          <cell r="AW785">
            <v>101571.66</v>
          </cell>
          <cell r="AY785">
            <v>0.45</v>
          </cell>
          <cell r="AZ785">
            <v>0.25</v>
          </cell>
          <cell r="BA785">
            <v>0</v>
          </cell>
          <cell r="BB785">
            <v>40763.1</v>
          </cell>
          <cell r="BD785">
            <v>1.51</v>
          </cell>
          <cell r="BE785">
            <v>0.85</v>
          </cell>
          <cell r="BF785">
            <v>0</v>
          </cell>
          <cell r="BG785">
            <v>60475</v>
          </cell>
          <cell r="BI785">
            <v>0.75</v>
          </cell>
          <cell r="BJ785">
            <v>0.42</v>
          </cell>
          <cell r="BK785">
            <v>0</v>
          </cell>
          <cell r="BL785">
            <v>80652.78</v>
          </cell>
          <cell r="BN785">
            <v>1.1299999999999999</v>
          </cell>
          <cell r="BO785">
            <v>0.64</v>
          </cell>
          <cell r="BP785">
            <v>0</v>
          </cell>
          <cell r="BQ785">
            <v>45356.25</v>
          </cell>
          <cell r="BS785">
            <v>0.75</v>
          </cell>
          <cell r="BT785">
            <v>0.42</v>
          </cell>
          <cell r="BU785">
            <v>0</v>
          </cell>
          <cell r="BV785">
            <v>124809.75</v>
          </cell>
          <cell r="BX785">
            <v>0.75</v>
          </cell>
          <cell r="BY785">
            <v>0.42</v>
          </cell>
          <cell r="BZ785">
            <v>0</v>
          </cell>
          <cell r="CA785">
            <v>108124.38</v>
          </cell>
          <cell r="CC785">
            <v>1.51</v>
          </cell>
          <cell r="CD785">
            <v>0.85</v>
          </cell>
          <cell r="CE785">
            <v>0</v>
          </cell>
          <cell r="CF785">
            <v>72570</v>
          </cell>
          <cell r="CH785">
            <v>2868076.9699999997</v>
          </cell>
          <cell r="CJ785">
            <v>2811636.71</v>
          </cell>
        </row>
        <row r="786">
          <cell r="A786" t="str">
            <v>5309010800200</v>
          </cell>
          <cell r="B786" t="str">
            <v>PEKIN PUBLIC SCHOOL DIST 108</v>
          </cell>
          <cell r="C786" t="str">
            <v>TAZEWELL</v>
          </cell>
          <cell r="D786" t="str">
            <v>Elementary</v>
          </cell>
          <cell r="E786">
            <v>3470.75</v>
          </cell>
          <cell r="G786">
            <v>1460</v>
          </cell>
          <cell r="H786">
            <v>1949</v>
          </cell>
          <cell r="I786">
            <v>1949</v>
          </cell>
          <cell r="K786">
            <v>2319.75</v>
          </cell>
          <cell r="L786">
            <v>2258</v>
          </cell>
          <cell r="M786">
            <v>1151</v>
          </cell>
          <cell r="N786">
            <v>0</v>
          </cell>
          <cell r="P786">
            <v>855.27134056908187</v>
          </cell>
          <cell r="Q786">
            <v>604.72865943091813</v>
          </cell>
          <cell r="R786">
            <v>1141.7286594309182</v>
          </cell>
          <cell r="S786">
            <v>807.27134056908176</v>
          </cell>
          <cell r="T786">
            <v>0</v>
          </cell>
          <cell r="U786">
            <v>0</v>
          </cell>
          <cell r="W786">
            <v>87.25</v>
          </cell>
          <cell r="X786">
            <v>89.37</v>
          </cell>
          <cell r="Y786">
            <v>0</v>
          </cell>
          <cell r="Z786">
            <v>10951676.34</v>
          </cell>
          <cell r="AB786">
            <v>35.32</v>
          </cell>
          <cell r="AC786">
            <v>2190335.2599999998</v>
          </cell>
          <cell r="AE786">
            <v>11.59</v>
          </cell>
          <cell r="AF786">
            <v>5.75</v>
          </cell>
          <cell r="AG786">
            <v>0</v>
          </cell>
          <cell r="AH786">
            <v>1075201.3799999999</v>
          </cell>
          <cell r="AJ786">
            <v>5.15</v>
          </cell>
          <cell r="AK786">
            <v>2.5499999999999998</v>
          </cell>
          <cell r="AL786">
            <v>0</v>
          </cell>
          <cell r="AM786">
            <v>477453.9</v>
          </cell>
          <cell r="AO786">
            <v>241.60000000000002</v>
          </cell>
          <cell r="AP786">
            <v>74.41</v>
          </cell>
          <cell r="AQ786">
            <v>24.61</v>
          </cell>
          <cell r="AR786">
            <v>392583.34</v>
          </cell>
          <cell r="AT786">
            <v>5.15</v>
          </cell>
          <cell r="AU786">
            <v>4.5999999999999996</v>
          </cell>
          <cell r="AV786">
            <v>0</v>
          </cell>
          <cell r="AW786">
            <v>655843.5</v>
          </cell>
          <cell r="AY786">
            <v>3.09</v>
          </cell>
          <cell r="AZ786">
            <v>1.53</v>
          </cell>
          <cell r="BA786">
            <v>0</v>
          </cell>
          <cell r="BB786">
            <v>269036.46000000002</v>
          </cell>
          <cell r="BD786">
            <v>10.31</v>
          </cell>
          <cell r="BE786">
            <v>5.1100000000000003</v>
          </cell>
          <cell r="BF786">
            <v>0</v>
          </cell>
          <cell r="BG786">
            <v>395137.5</v>
          </cell>
          <cell r="BI786">
            <v>5.15</v>
          </cell>
          <cell r="BJ786">
            <v>2.5499999999999998</v>
          </cell>
          <cell r="BK786">
            <v>0</v>
          </cell>
          <cell r="BL786">
            <v>530791.80000000005</v>
          </cell>
          <cell r="BN786">
            <v>7.73</v>
          </cell>
          <cell r="BO786">
            <v>3.83</v>
          </cell>
          <cell r="BP786">
            <v>0</v>
          </cell>
          <cell r="BQ786">
            <v>296225</v>
          </cell>
          <cell r="BS786">
            <v>5.15</v>
          </cell>
          <cell r="BT786">
            <v>2.5499999999999998</v>
          </cell>
          <cell r="BU786">
            <v>0</v>
          </cell>
          <cell r="BV786">
            <v>821397.5</v>
          </cell>
          <cell r="BX786">
            <v>5.15</v>
          </cell>
          <cell r="BY786">
            <v>2.5499999999999998</v>
          </cell>
          <cell r="BZ786">
            <v>0</v>
          </cell>
          <cell r="CA786">
            <v>711587.8</v>
          </cell>
          <cell r="CC786">
            <v>10.31</v>
          </cell>
          <cell r="CD786">
            <v>5.1100000000000003</v>
          </cell>
          <cell r="CE786">
            <v>0</v>
          </cell>
          <cell r="CF786">
            <v>474165</v>
          </cell>
          <cell r="CH786">
            <v>19241434.780000001</v>
          </cell>
          <cell r="CJ786">
            <v>18848851.440000001</v>
          </cell>
        </row>
        <row r="787">
          <cell r="A787" t="str">
            <v>5309013700200</v>
          </cell>
          <cell r="B787" t="str">
            <v>SOUTH PEKIN SCHOOL DIST 137</v>
          </cell>
          <cell r="C787" t="str">
            <v>TAZEWELL</v>
          </cell>
          <cell r="D787" t="str">
            <v>Elementary</v>
          </cell>
          <cell r="E787">
            <v>226.56</v>
          </cell>
          <cell r="G787">
            <v>101.16</v>
          </cell>
          <cell r="H787">
            <v>121.14999999999999</v>
          </cell>
          <cell r="I787">
            <v>121.14999999999999</v>
          </cell>
          <cell r="K787">
            <v>157.07</v>
          </cell>
          <cell r="L787">
            <v>152.82</v>
          </cell>
          <cell r="M787">
            <v>69.489999999999995</v>
          </cell>
          <cell r="N787">
            <v>0</v>
          </cell>
          <cell r="P787">
            <v>57.790112905402367</v>
          </cell>
          <cell r="Q787">
            <v>43.36988709459763</v>
          </cell>
          <cell r="R787">
            <v>69.209887094597633</v>
          </cell>
          <cell r="S787">
            <v>51.940112905402358</v>
          </cell>
          <cell r="T787">
            <v>0</v>
          </cell>
          <cell r="U787">
            <v>0</v>
          </cell>
          <cell r="W787">
            <v>6.02</v>
          </cell>
          <cell r="X787">
            <v>5.53</v>
          </cell>
          <cell r="Y787">
            <v>0</v>
          </cell>
          <cell r="Z787">
            <v>716180.85</v>
          </cell>
          <cell r="AB787">
            <v>2.31</v>
          </cell>
          <cell r="AC787">
            <v>143236.17000000001</v>
          </cell>
          <cell r="AE787">
            <v>0.78</v>
          </cell>
          <cell r="AF787">
            <v>0.34</v>
          </cell>
          <cell r="AG787">
            <v>0</v>
          </cell>
          <cell r="AH787">
            <v>69447.839999999997</v>
          </cell>
          <cell r="AJ787">
            <v>0.34</v>
          </cell>
          <cell r="AK787">
            <v>0.15</v>
          </cell>
          <cell r="AL787">
            <v>0</v>
          </cell>
          <cell r="AM787">
            <v>30383.43</v>
          </cell>
          <cell r="AO787">
            <v>15.76</v>
          </cell>
          <cell r="AP787">
            <v>4.7100000000000009</v>
          </cell>
          <cell r="AQ787">
            <v>1.6</v>
          </cell>
          <cell r="AR787">
            <v>25432.93</v>
          </cell>
          <cell r="AT787">
            <v>0.34</v>
          </cell>
          <cell r="AU787">
            <v>0.27</v>
          </cell>
          <cell r="AV787">
            <v>0</v>
          </cell>
          <cell r="AW787">
            <v>41032.26</v>
          </cell>
          <cell r="AY787">
            <v>0.2</v>
          </cell>
          <cell r="AZ787">
            <v>0.09</v>
          </cell>
          <cell r="BA787">
            <v>0</v>
          </cell>
          <cell r="BB787">
            <v>16887.57</v>
          </cell>
          <cell r="BD787">
            <v>0.69</v>
          </cell>
          <cell r="BE787">
            <v>0.3</v>
          </cell>
          <cell r="BF787">
            <v>0</v>
          </cell>
          <cell r="BG787">
            <v>25368.75</v>
          </cell>
          <cell r="BI787">
            <v>0.34</v>
          </cell>
          <cell r="BJ787">
            <v>0.15</v>
          </cell>
          <cell r="BK787">
            <v>0</v>
          </cell>
          <cell r="BL787">
            <v>33777.660000000003</v>
          </cell>
          <cell r="BN787">
            <v>0.52</v>
          </cell>
          <cell r="BO787">
            <v>0.23</v>
          </cell>
          <cell r="BP787">
            <v>0</v>
          </cell>
          <cell r="BQ787">
            <v>19218.75</v>
          </cell>
          <cell r="BS787">
            <v>0.34</v>
          </cell>
          <cell r="BT787">
            <v>0.15</v>
          </cell>
          <cell r="BU787">
            <v>0</v>
          </cell>
          <cell r="BV787">
            <v>52270.75</v>
          </cell>
          <cell r="BX787">
            <v>0.34</v>
          </cell>
          <cell r="BY787">
            <v>0.15</v>
          </cell>
          <cell r="BZ787">
            <v>0</v>
          </cell>
          <cell r="CA787">
            <v>45282.86</v>
          </cell>
          <cell r="CC787">
            <v>0.69</v>
          </cell>
          <cell r="CD787">
            <v>0.3</v>
          </cell>
          <cell r="CE787">
            <v>0</v>
          </cell>
          <cell r="CF787">
            <v>30442.5</v>
          </cell>
          <cell r="CH787">
            <v>1248962.32</v>
          </cell>
          <cell r="CJ787">
            <v>1223529.3900000001</v>
          </cell>
        </row>
        <row r="788">
          <cell r="A788" t="str">
            <v>5309030301600</v>
          </cell>
          <cell r="B788" t="str">
            <v>PEKIN COMM H S DIST 303</v>
          </cell>
          <cell r="C788" t="str">
            <v>TAZEWELL</v>
          </cell>
          <cell r="D788" t="str">
            <v>High School</v>
          </cell>
          <cell r="E788">
            <v>1924.32</v>
          </cell>
          <cell r="G788">
            <v>0</v>
          </cell>
          <cell r="H788">
            <v>0</v>
          </cell>
          <cell r="I788">
            <v>1924.3200000000002</v>
          </cell>
          <cell r="K788">
            <v>0</v>
          </cell>
          <cell r="L788">
            <v>0</v>
          </cell>
          <cell r="M788">
            <v>0</v>
          </cell>
          <cell r="N788">
            <v>1924.3200000000002</v>
          </cell>
          <cell r="P788">
            <v>0</v>
          </cell>
          <cell r="Q788">
            <v>0</v>
          </cell>
          <cell r="R788">
            <v>0</v>
          </cell>
          <cell r="S788">
            <v>0</v>
          </cell>
          <cell r="T788">
            <v>895</v>
          </cell>
          <cell r="U788">
            <v>1029.3200000000002</v>
          </cell>
          <cell r="W788">
            <v>0</v>
          </cell>
          <cell r="X788">
            <v>0</v>
          </cell>
          <cell r="Y788">
            <v>85.92</v>
          </cell>
          <cell r="Z788">
            <v>6086830.5599999996</v>
          </cell>
          <cell r="AB788">
            <v>28.63</v>
          </cell>
          <cell r="AC788">
            <v>2028740.62</v>
          </cell>
          <cell r="AE788">
            <v>0</v>
          </cell>
          <cell r="AF788">
            <v>0</v>
          </cell>
          <cell r="AG788">
            <v>9.6199999999999992</v>
          </cell>
          <cell r="AH788">
            <v>681509.66</v>
          </cell>
          <cell r="AJ788">
            <v>0</v>
          </cell>
          <cell r="AK788">
            <v>0</v>
          </cell>
          <cell r="AL788">
            <v>3.2</v>
          </cell>
          <cell r="AM788">
            <v>226697.60000000001</v>
          </cell>
          <cell r="AO788">
            <v>129.93</v>
          </cell>
          <cell r="AP788">
            <v>35.740000000000009</v>
          </cell>
          <cell r="AQ788">
            <v>13.64</v>
          </cell>
          <cell r="AR788">
            <v>206165.32</v>
          </cell>
          <cell r="AT788">
            <v>0</v>
          </cell>
          <cell r="AU788">
            <v>0</v>
          </cell>
          <cell r="AV788">
            <v>7.69</v>
          </cell>
          <cell r="AW788">
            <v>595405.93999999994</v>
          </cell>
          <cell r="AY788">
            <v>0</v>
          </cell>
          <cell r="AZ788">
            <v>0</v>
          </cell>
          <cell r="BA788">
            <v>2.56</v>
          </cell>
          <cell r="BB788">
            <v>149076.48000000001</v>
          </cell>
          <cell r="BD788">
            <v>0</v>
          </cell>
          <cell r="BE788">
            <v>0</v>
          </cell>
          <cell r="BF788">
            <v>9.6199999999999992</v>
          </cell>
          <cell r="BG788">
            <v>246512.5</v>
          </cell>
          <cell r="BI788">
            <v>0</v>
          </cell>
          <cell r="BJ788">
            <v>0</v>
          </cell>
          <cell r="BK788">
            <v>3.2</v>
          </cell>
          <cell r="BL788">
            <v>220588.79999999999</v>
          </cell>
          <cell r="BN788">
            <v>0</v>
          </cell>
          <cell r="BO788">
            <v>0</v>
          </cell>
          <cell r="BP788">
            <v>6.41</v>
          </cell>
          <cell r="BQ788">
            <v>164256.25</v>
          </cell>
          <cell r="BS788">
            <v>0</v>
          </cell>
          <cell r="BT788">
            <v>0</v>
          </cell>
          <cell r="BU788">
            <v>3.2</v>
          </cell>
          <cell r="BV788">
            <v>341360</v>
          </cell>
          <cell r="BX788">
            <v>0</v>
          </cell>
          <cell r="BY788">
            <v>0</v>
          </cell>
          <cell r="BZ788">
            <v>3.2</v>
          </cell>
          <cell r="CA788">
            <v>295724.79999999999</v>
          </cell>
          <cell r="CC788">
            <v>0</v>
          </cell>
          <cell r="CD788">
            <v>0</v>
          </cell>
          <cell r="CE788">
            <v>9.6199999999999992</v>
          </cell>
          <cell r="CF788">
            <v>295815</v>
          </cell>
          <cell r="CH788">
            <v>11538683.530000001</v>
          </cell>
          <cell r="CJ788">
            <v>11332518.210000001</v>
          </cell>
        </row>
        <row r="789">
          <cell r="A789" t="str">
            <v>5309030801600</v>
          </cell>
          <cell r="B789" t="str">
            <v>WASHINGTON COMM H S DIST 308</v>
          </cell>
          <cell r="C789" t="str">
            <v>TAZEWELL</v>
          </cell>
          <cell r="D789" t="str">
            <v>High School</v>
          </cell>
          <cell r="E789">
            <v>1329</v>
          </cell>
          <cell r="G789">
            <v>0</v>
          </cell>
          <cell r="H789">
            <v>0</v>
          </cell>
          <cell r="I789">
            <v>1329</v>
          </cell>
          <cell r="K789">
            <v>0</v>
          </cell>
          <cell r="L789">
            <v>0</v>
          </cell>
          <cell r="M789">
            <v>0</v>
          </cell>
          <cell r="N789">
            <v>1329</v>
          </cell>
          <cell r="P789">
            <v>0</v>
          </cell>
          <cell r="Q789">
            <v>0</v>
          </cell>
          <cell r="R789">
            <v>0</v>
          </cell>
          <cell r="S789">
            <v>0</v>
          </cell>
          <cell r="T789">
            <v>281</v>
          </cell>
          <cell r="U789">
            <v>1048</v>
          </cell>
          <cell r="W789">
            <v>0</v>
          </cell>
          <cell r="X789">
            <v>0</v>
          </cell>
          <cell r="Y789">
            <v>55.97</v>
          </cell>
          <cell r="Z789">
            <v>3965082.71</v>
          </cell>
          <cell r="AB789">
            <v>18.649999999999999</v>
          </cell>
          <cell r="AC789">
            <v>1321562.06</v>
          </cell>
          <cell r="AE789">
            <v>0</v>
          </cell>
          <cell r="AF789">
            <v>0</v>
          </cell>
          <cell r="AG789">
            <v>6.64</v>
          </cell>
          <cell r="AH789">
            <v>470397.52</v>
          </cell>
          <cell r="AJ789">
            <v>0</v>
          </cell>
          <cell r="AK789">
            <v>0</v>
          </cell>
          <cell r="AL789">
            <v>2.21</v>
          </cell>
          <cell r="AM789">
            <v>156563.03</v>
          </cell>
          <cell r="AO789">
            <v>85.24</v>
          </cell>
          <cell r="AP789">
            <v>16.39</v>
          </cell>
          <cell r="AQ789">
            <v>9.42</v>
          </cell>
          <cell r="AR789">
            <v>126972.82</v>
          </cell>
          <cell r="AT789">
            <v>0</v>
          </cell>
          <cell r="AU789">
            <v>0</v>
          </cell>
          <cell r="AV789">
            <v>5.31</v>
          </cell>
          <cell r="AW789">
            <v>411132.06</v>
          </cell>
          <cell r="AY789">
            <v>0</v>
          </cell>
          <cell r="AZ789">
            <v>0</v>
          </cell>
          <cell r="BA789">
            <v>1.77</v>
          </cell>
          <cell r="BB789">
            <v>103072.41</v>
          </cell>
          <cell r="BD789">
            <v>0</v>
          </cell>
          <cell r="BE789">
            <v>0</v>
          </cell>
          <cell r="BF789">
            <v>6.64</v>
          </cell>
          <cell r="BG789">
            <v>170150</v>
          </cell>
          <cell r="BI789">
            <v>0</v>
          </cell>
          <cell r="BJ789">
            <v>0</v>
          </cell>
          <cell r="BK789">
            <v>2.21</v>
          </cell>
          <cell r="BL789">
            <v>152344.14000000001</v>
          </cell>
          <cell r="BN789">
            <v>0</v>
          </cell>
          <cell r="BO789">
            <v>0</v>
          </cell>
          <cell r="BP789">
            <v>4.43</v>
          </cell>
          <cell r="BQ789">
            <v>113518.75</v>
          </cell>
          <cell r="BS789">
            <v>0</v>
          </cell>
          <cell r="BT789">
            <v>0</v>
          </cell>
          <cell r="BU789">
            <v>2.21</v>
          </cell>
          <cell r="BV789">
            <v>235751.75</v>
          </cell>
          <cell r="BX789">
            <v>0</v>
          </cell>
          <cell r="BY789">
            <v>0</v>
          </cell>
          <cell r="BZ789">
            <v>2.21</v>
          </cell>
          <cell r="CA789">
            <v>204234.94</v>
          </cell>
          <cell r="CC789">
            <v>0</v>
          </cell>
          <cell r="CD789">
            <v>0</v>
          </cell>
          <cell r="CE789">
            <v>6.64</v>
          </cell>
          <cell r="CF789">
            <v>204180</v>
          </cell>
          <cell r="CH789">
            <v>7634962.1899999995</v>
          </cell>
          <cell r="CJ789">
            <v>7507989.3699999992</v>
          </cell>
        </row>
        <row r="790">
          <cell r="A790" t="str">
            <v>5309030901600</v>
          </cell>
          <cell r="B790" t="str">
            <v>EAST PEORIA COMM H S DIST 309</v>
          </cell>
          <cell r="C790" t="str">
            <v>TAZEWELL</v>
          </cell>
          <cell r="D790" t="str">
            <v>High School</v>
          </cell>
          <cell r="E790">
            <v>1006.99</v>
          </cell>
          <cell r="G790">
            <v>0</v>
          </cell>
          <cell r="H790">
            <v>0</v>
          </cell>
          <cell r="I790">
            <v>1006.99</v>
          </cell>
          <cell r="K790">
            <v>0</v>
          </cell>
          <cell r="L790">
            <v>0</v>
          </cell>
          <cell r="M790">
            <v>0</v>
          </cell>
          <cell r="N790">
            <v>1006.99</v>
          </cell>
          <cell r="P790">
            <v>0</v>
          </cell>
          <cell r="Q790">
            <v>0</v>
          </cell>
          <cell r="R790">
            <v>0</v>
          </cell>
          <cell r="S790">
            <v>0</v>
          </cell>
          <cell r="T790">
            <v>511</v>
          </cell>
          <cell r="U790">
            <v>495.99</v>
          </cell>
          <cell r="W790">
            <v>0</v>
          </cell>
          <cell r="X790">
            <v>0</v>
          </cell>
          <cell r="Y790">
            <v>45.38</v>
          </cell>
          <cell r="Z790">
            <v>3214855.34</v>
          </cell>
          <cell r="AB790">
            <v>15.12</v>
          </cell>
          <cell r="AC790">
            <v>1071511.28</v>
          </cell>
          <cell r="AE790">
            <v>0</v>
          </cell>
          <cell r="AF790">
            <v>0</v>
          </cell>
          <cell r="AG790">
            <v>5.03</v>
          </cell>
          <cell r="AH790">
            <v>356340.29</v>
          </cell>
          <cell r="AJ790">
            <v>0</v>
          </cell>
          <cell r="AK790">
            <v>0</v>
          </cell>
          <cell r="AL790">
            <v>1.67</v>
          </cell>
          <cell r="AM790">
            <v>118307.81</v>
          </cell>
          <cell r="AO790">
            <v>68.540000000000006</v>
          </cell>
          <cell r="AP790">
            <v>19.77</v>
          </cell>
          <cell r="AQ790">
            <v>7.14</v>
          </cell>
          <cell r="AR790">
            <v>109833.69</v>
          </cell>
          <cell r="AT790">
            <v>0</v>
          </cell>
          <cell r="AU790">
            <v>0</v>
          </cell>
          <cell r="AV790">
            <v>4.0199999999999996</v>
          </cell>
          <cell r="AW790">
            <v>311252.52</v>
          </cell>
          <cell r="AY790">
            <v>0</v>
          </cell>
          <cell r="AZ790">
            <v>0</v>
          </cell>
          <cell r="BA790">
            <v>1.34</v>
          </cell>
          <cell r="BB790">
            <v>78032.22</v>
          </cell>
          <cell r="BD790">
            <v>0</v>
          </cell>
          <cell r="BE790">
            <v>0</v>
          </cell>
          <cell r="BF790">
            <v>5.03</v>
          </cell>
          <cell r="BG790">
            <v>128893.75</v>
          </cell>
          <cell r="BI790">
            <v>0</v>
          </cell>
          <cell r="BJ790">
            <v>0</v>
          </cell>
          <cell r="BK790">
            <v>1.67</v>
          </cell>
          <cell r="BL790">
            <v>115119.78</v>
          </cell>
          <cell r="BN790">
            <v>0</v>
          </cell>
          <cell r="BO790">
            <v>0</v>
          </cell>
          <cell r="BP790">
            <v>3.35</v>
          </cell>
          <cell r="BQ790">
            <v>85843.75</v>
          </cell>
          <cell r="BS790">
            <v>0</v>
          </cell>
          <cell r="BT790">
            <v>0</v>
          </cell>
          <cell r="BU790">
            <v>1.67</v>
          </cell>
          <cell r="BV790">
            <v>178147.25</v>
          </cell>
          <cell r="BX790">
            <v>0</v>
          </cell>
          <cell r="BY790">
            <v>0</v>
          </cell>
          <cell r="BZ790">
            <v>1.67</v>
          </cell>
          <cell r="CA790">
            <v>154331.38</v>
          </cell>
          <cell r="CC790">
            <v>0</v>
          </cell>
          <cell r="CD790">
            <v>0</v>
          </cell>
          <cell r="CE790">
            <v>5.03</v>
          </cell>
          <cell r="CF790">
            <v>154672.5</v>
          </cell>
          <cell r="CH790">
            <v>6077141.5599999996</v>
          </cell>
          <cell r="CJ790">
            <v>5967307.8699999992</v>
          </cell>
        </row>
        <row r="791">
          <cell r="A791" t="str">
            <v>5309060600400</v>
          </cell>
          <cell r="B791" t="str">
            <v>SPRING LAKE C C SCH DIST 606</v>
          </cell>
          <cell r="C791" t="str">
            <v>TAZEWELL</v>
          </cell>
          <cell r="D791" t="str">
            <v>Elementary</v>
          </cell>
          <cell r="E791">
            <v>74.459999999999994</v>
          </cell>
          <cell r="G791">
            <v>32.650000000000006</v>
          </cell>
          <cell r="H791">
            <v>40.65</v>
          </cell>
          <cell r="I791">
            <v>40.65</v>
          </cell>
          <cell r="K791">
            <v>49.97</v>
          </cell>
          <cell r="L791">
            <v>48.81</v>
          </cell>
          <cell r="M791">
            <v>24.490000000000002</v>
          </cell>
          <cell r="N791">
            <v>0</v>
          </cell>
          <cell r="P791">
            <v>12.472032742155525</v>
          </cell>
          <cell r="Q791">
            <v>20.177967257844479</v>
          </cell>
          <cell r="R791">
            <v>15.527967257844471</v>
          </cell>
          <cell r="S791">
            <v>25.122032742155525</v>
          </cell>
          <cell r="T791">
            <v>0</v>
          </cell>
          <cell r="U791">
            <v>0</v>
          </cell>
          <cell r="W791">
            <v>1.84</v>
          </cell>
          <cell r="X791">
            <v>1.78</v>
          </cell>
          <cell r="Y791">
            <v>0</v>
          </cell>
          <cell r="Z791">
            <v>224465.34</v>
          </cell>
          <cell r="AB791">
            <v>0.72</v>
          </cell>
          <cell r="AC791">
            <v>44893.06</v>
          </cell>
          <cell r="AE791">
            <v>0.24</v>
          </cell>
          <cell r="AF791">
            <v>0.12</v>
          </cell>
          <cell r="AG791">
            <v>0</v>
          </cell>
          <cell r="AH791">
            <v>22322.52</v>
          </cell>
          <cell r="AJ791">
            <v>0.11</v>
          </cell>
          <cell r="AK791">
            <v>0.05</v>
          </cell>
          <cell r="AL791">
            <v>0</v>
          </cell>
          <cell r="AM791">
            <v>9921.1200000000008</v>
          </cell>
          <cell r="AO791">
            <v>4.95</v>
          </cell>
          <cell r="AP791">
            <v>1.2000000000000002</v>
          </cell>
          <cell r="AQ791">
            <v>0.52</v>
          </cell>
          <cell r="AR791">
            <v>7659.76</v>
          </cell>
          <cell r="AT791">
            <v>0.11</v>
          </cell>
          <cell r="AU791">
            <v>0.09</v>
          </cell>
          <cell r="AV791">
            <v>0</v>
          </cell>
          <cell r="AW791">
            <v>13453.2</v>
          </cell>
          <cell r="AY791">
            <v>0.06</v>
          </cell>
          <cell r="AZ791">
            <v>0.03</v>
          </cell>
          <cell r="BA791">
            <v>0</v>
          </cell>
          <cell r="BB791">
            <v>5240.97</v>
          </cell>
          <cell r="BD791">
            <v>0.22</v>
          </cell>
          <cell r="BE791">
            <v>0.1</v>
          </cell>
          <cell r="BF791">
            <v>0</v>
          </cell>
          <cell r="BG791">
            <v>8200</v>
          </cell>
          <cell r="BI791">
            <v>0.11</v>
          </cell>
          <cell r="BJ791">
            <v>0.05</v>
          </cell>
          <cell r="BK791">
            <v>0</v>
          </cell>
          <cell r="BL791">
            <v>11029.44</v>
          </cell>
          <cell r="BN791">
            <v>0.16</v>
          </cell>
          <cell r="BO791">
            <v>0.08</v>
          </cell>
          <cell r="BP791">
            <v>0</v>
          </cell>
          <cell r="BQ791">
            <v>6150</v>
          </cell>
          <cell r="BS791">
            <v>0.11</v>
          </cell>
          <cell r="BT791">
            <v>0.05</v>
          </cell>
          <cell r="BU791">
            <v>0</v>
          </cell>
          <cell r="BV791">
            <v>17068</v>
          </cell>
          <cell r="BX791">
            <v>0.11</v>
          </cell>
          <cell r="BY791">
            <v>0.05</v>
          </cell>
          <cell r="BZ791">
            <v>0</v>
          </cell>
          <cell r="CA791">
            <v>14786.24</v>
          </cell>
          <cell r="CC791">
            <v>0.22</v>
          </cell>
          <cell r="CD791">
            <v>0.1</v>
          </cell>
          <cell r="CE791">
            <v>0</v>
          </cell>
          <cell r="CF791">
            <v>9840</v>
          </cell>
          <cell r="CH791">
            <v>395029.65</v>
          </cell>
          <cell r="CJ791">
            <v>387369.89</v>
          </cell>
        </row>
        <row r="792">
          <cell r="A792" t="str">
            <v>5309070102600</v>
          </cell>
          <cell r="B792" t="str">
            <v>DEER CREEK-MACKINAW CUSD 701</v>
          </cell>
          <cell r="C792" t="str">
            <v>TAZEWELL</v>
          </cell>
          <cell r="D792" t="str">
            <v>Unit</v>
          </cell>
          <cell r="E792">
            <v>1048.8800000000001</v>
          </cell>
          <cell r="G792">
            <v>290.99</v>
          </cell>
          <cell r="H792">
            <v>410.65999999999997</v>
          </cell>
          <cell r="I792">
            <v>750.31</v>
          </cell>
          <cell r="K792">
            <v>446.57</v>
          </cell>
          <cell r="L792">
            <v>438.99</v>
          </cell>
          <cell r="M792">
            <v>262.65999999999997</v>
          </cell>
          <cell r="N792">
            <v>339.65</v>
          </cell>
          <cell r="P792">
            <v>55.610304427158368</v>
          </cell>
          <cell r="Q792">
            <v>235.37969557284163</v>
          </cell>
          <cell r="R792">
            <v>78.480111399212518</v>
          </cell>
          <cell r="S792">
            <v>332.17988860078742</v>
          </cell>
          <cell r="T792">
            <v>64.909584173629113</v>
          </cell>
          <cell r="U792">
            <v>274.74041582637085</v>
          </cell>
          <cell r="W792">
            <v>15.47</v>
          </cell>
          <cell r="X792">
            <v>17.21</v>
          </cell>
          <cell r="Y792">
            <v>14.23</v>
          </cell>
          <cell r="Z792">
            <v>3034484.65</v>
          </cell>
          <cell r="AB792">
            <v>11.27</v>
          </cell>
          <cell r="AC792">
            <v>741276.11</v>
          </cell>
          <cell r="AE792">
            <v>2.23</v>
          </cell>
          <cell r="AF792">
            <v>1.31</v>
          </cell>
          <cell r="AG792">
            <v>1.69</v>
          </cell>
          <cell r="AH792">
            <v>339229.45</v>
          </cell>
          <cell r="AJ792">
            <v>0.99</v>
          </cell>
          <cell r="AK792">
            <v>0.57999999999999996</v>
          </cell>
          <cell r="AL792">
            <v>0.56000000000000005</v>
          </cell>
          <cell r="AM792">
            <v>137023.07</v>
          </cell>
          <cell r="AO792">
            <v>66.929999999999993</v>
          </cell>
          <cell r="AP792">
            <v>12.32</v>
          </cell>
          <cell r="AQ792">
            <v>7.43</v>
          </cell>
          <cell r="AR792">
            <v>99052.23</v>
          </cell>
          <cell r="AT792">
            <v>0.99</v>
          </cell>
          <cell r="AU792">
            <v>1.05</v>
          </cell>
          <cell r="AV792">
            <v>1.35</v>
          </cell>
          <cell r="AW792">
            <v>241747.74</v>
          </cell>
          <cell r="AY792">
            <v>0.59</v>
          </cell>
          <cell r="AZ792">
            <v>0.35</v>
          </cell>
          <cell r="BA792">
            <v>0.45</v>
          </cell>
          <cell r="BB792">
            <v>80943.87</v>
          </cell>
          <cell r="BD792">
            <v>1.98</v>
          </cell>
          <cell r="BE792">
            <v>1.1599999999999999</v>
          </cell>
          <cell r="BF792">
            <v>1.69</v>
          </cell>
          <cell r="BG792">
            <v>123768.75</v>
          </cell>
          <cell r="BI792">
            <v>0.99</v>
          </cell>
          <cell r="BJ792">
            <v>0.57999999999999996</v>
          </cell>
          <cell r="BK792">
            <v>0.56000000000000005</v>
          </cell>
          <cell r="BL792">
            <v>146829.42000000001</v>
          </cell>
          <cell r="BN792">
            <v>1.48</v>
          </cell>
          <cell r="BO792">
            <v>0.87</v>
          </cell>
          <cell r="BP792">
            <v>1.1299999999999999</v>
          </cell>
          <cell r="BQ792">
            <v>89175</v>
          </cell>
          <cell r="BS792">
            <v>0.99</v>
          </cell>
          <cell r="BT792">
            <v>0.57999999999999996</v>
          </cell>
          <cell r="BU792">
            <v>0.56000000000000005</v>
          </cell>
          <cell r="BV792">
            <v>227217.75</v>
          </cell>
          <cell r="BX792">
            <v>0.99</v>
          </cell>
          <cell r="BY792">
            <v>0.57999999999999996</v>
          </cell>
          <cell r="BZ792">
            <v>0.56000000000000005</v>
          </cell>
          <cell r="CA792">
            <v>196841.82</v>
          </cell>
          <cell r="CC792">
            <v>1.98</v>
          </cell>
          <cell r="CD792">
            <v>1.1599999999999999</v>
          </cell>
          <cell r="CE792">
            <v>1.69</v>
          </cell>
          <cell r="CF792">
            <v>148522.5</v>
          </cell>
          <cell r="CH792">
            <v>5606112.3600000013</v>
          </cell>
          <cell r="CJ792">
            <v>5507060.1300000008</v>
          </cell>
        </row>
        <row r="793">
          <cell r="A793" t="str">
            <v>5309070202600</v>
          </cell>
          <cell r="B793" t="str">
            <v>TREMONT COMM UNIT DIST 702</v>
          </cell>
          <cell r="C793" t="str">
            <v>TAZEWELL</v>
          </cell>
          <cell r="D793" t="str">
            <v>Unit</v>
          </cell>
          <cell r="E793">
            <v>968.5</v>
          </cell>
          <cell r="G793">
            <v>282</v>
          </cell>
          <cell r="H793">
            <v>369</v>
          </cell>
          <cell r="I793">
            <v>680.5</v>
          </cell>
          <cell r="K793">
            <v>419</v>
          </cell>
          <cell r="L793">
            <v>413</v>
          </cell>
          <cell r="M793">
            <v>238</v>
          </cell>
          <cell r="N793">
            <v>311.5</v>
          </cell>
          <cell r="P793">
            <v>36.623376623376622</v>
          </cell>
          <cell r="Q793">
            <v>245.37662337662337</v>
          </cell>
          <cell r="R793">
            <v>47.922077922077918</v>
          </cell>
          <cell r="S793">
            <v>321.0779220779221</v>
          </cell>
          <cell r="T793">
            <v>40.454545454545453</v>
          </cell>
          <cell r="U793">
            <v>271.04545454545456</v>
          </cell>
          <cell r="W793">
            <v>14.71</v>
          </cell>
          <cell r="X793">
            <v>15.23</v>
          </cell>
          <cell r="Y793">
            <v>12.86</v>
          </cell>
          <cell r="Z793">
            <v>2767530.56</v>
          </cell>
          <cell r="AB793">
            <v>10.27</v>
          </cell>
          <cell r="AC793">
            <v>674947.87</v>
          </cell>
          <cell r="AE793">
            <v>2.09</v>
          </cell>
          <cell r="AF793">
            <v>1.19</v>
          </cell>
          <cell r="AG793">
            <v>1.55</v>
          </cell>
          <cell r="AH793">
            <v>313189.61</v>
          </cell>
          <cell r="AJ793">
            <v>0.93</v>
          </cell>
          <cell r="AK793">
            <v>0.52</v>
          </cell>
          <cell r="AL793">
            <v>0.51</v>
          </cell>
          <cell r="AM793">
            <v>126040.08</v>
          </cell>
          <cell r="AO793">
            <v>61.129999999999988</v>
          </cell>
          <cell r="AP793">
            <v>9.9499999999999993</v>
          </cell>
          <cell r="AQ793">
            <v>6.86</v>
          </cell>
          <cell r="AR793">
            <v>88934.07</v>
          </cell>
          <cell r="AT793">
            <v>0.93</v>
          </cell>
          <cell r="AU793">
            <v>0.95</v>
          </cell>
          <cell r="AV793">
            <v>1.24</v>
          </cell>
          <cell r="AW793">
            <v>222468.32</v>
          </cell>
          <cell r="AY793">
            <v>0.55000000000000004</v>
          </cell>
          <cell r="AZ793">
            <v>0.31</v>
          </cell>
          <cell r="BA793">
            <v>0.41</v>
          </cell>
          <cell r="BB793">
            <v>73955.91</v>
          </cell>
          <cell r="BD793">
            <v>1.86</v>
          </cell>
          <cell r="BE793">
            <v>1.05</v>
          </cell>
          <cell r="BF793">
            <v>1.55</v>
          </cell>
          <cell r="BG793">
            <v>114287.5</v>
          </cell>
          <cell r="BI793">
            <v>0.93</v>
          </cell>
          <cell r="BJ793">
            <v>0.52</v>
          </cell>
          <cell r="BK793">
            <v>0.51</v>
          </cell>
          <cell r="BL793">
            <v>135110.64000000001</v>
          </cell>
          <cell r="BN793">
            <v>1.39</v>
          </cell>
          <cell r="BO793">
            <v>0.79</v>
          </cell>
          <cell r="BP793">
            <v>1.03</v>
          </cell>
          <cell r="BQ793">
            <v>82256.25</v>
          </cell>
          <cell r="BS793">
            <v>0.93</v>
          </cell>
          <cell r="BT793">
            <v>0.52</v>
          </cell>
          <cell r="BU793">
            <v>0.51</v>
          </cell>
          <cell r="BV793">
            <v>209083</v>
          </cell>
          <cell r="BX793">
            <v>0.93</v>
          </cell>
          <cell r="BY793">
            <v>0.52</v>
          </cell>
          <cell r="BZ793">
            <v>0.51</v>
          </cell>
          <cell r="CA793">
            <v>181131.44</v>
          </cell>
          <cell r="CC793">
            <v>1.86</v>
          </cell>
          <cell r="CD793">
            <v>1.05</v>
          </cell>
          <cell r="CE793">
            <v>1.55</v>
          </cell>
          <cell r="CF793">
            <v>137145</v>
          </cell>
          <cell r="CH793">
            <v>5126080.25</v>
          </cell>
          <cell r="CJ793">
            <v>5037146.18</v>
          </cell>
        </row>
        <row r="794">
          <cell r="A794" t="str">
            <v>5309070302600</v>
          </cell>
          <cell r="B794" t="str">
            <v>DELAVAN COMM UNIT DIST 703</v>
          </cell>
          <cell r="C794" t="str">
            <v>TAZEWELL</v>
          </cell>
          <cell r="D794" t="str">
            <v>Unit</v>
          </cell>
          <cell r="E794">
            <v>465.88</v>
          </cell>
          <cell r="G794">
            <v>136.16</v>
          </cell>
          <cell r="H794">
            <v>183.47999999999996</v>
          </cell>
          <cell r="I794">
            <v>323.13999999999993</v>
          </cell>
          <cell r="K794">
            <v>216.9</v>
          </cell>
          <cell r="L794">
            <v>210.32</v>
          </cell>
          <cell r="M794">
            <v>109.32</v>
          </cell>
          <cell r="N794">
            <v>139.66</v>
          </cell>
          <cell r="P794">
            <v>40.317352492924016</v>
          </cell>
          <cell r="Q794">
            <v>95.842647507075981</v>
          </cell>
          <cell r="R794">
            <v>54.328935336381441</v>
          </cell>
          <cell r="S794">
            <v>129.15106466361851</v>
          </cell>
          <cell r="T794">
            <v>41.353712170694536</v>
          </cell>
          <cell r="U794">
            <v>98.306287829305461</v>
          </cell>
          <cell r="W794">
            <v>7.47</v>
          </cell>
          <cell r="X794">
            <v>7.88</v>
          </cell>
          <cell r="Y794">
            <v>5.99</v>
          </cell>
          <cell r="Z794">
            <v>1376157.02</v>
          </cell>
          <cell r="AB794">
            <v>5.0599999999999996</v>
          </cell>
          <cell r="AC794">
            <v>331797.2</v>
          </cell>
          <cell r="AE794">
            <v>1.08</v>
          </cell>
          <cell r="AF794">
            <v>0.54</v>
          </cell>
          <cell r="AG794">
            <v>0.69</v>
          </cell>
          <cell r="AH794">
            <v>149333.01</v>
          </cell>
          <cell r="AJ794">
            <v>0.48</v>
          </cell>
          <cell r="AK794">
            <v>0.24</v>
          </cell>
          <cell r="AL794">
            <v>0.23</v>
          </cell>
          <cell r="AM794">
            <v>60938.93</v>
          </cell>
          <cell r="AO794">
            <v>30.259999999999998</v>
          </cell>
          <cell r="AP794">
            <v>6.64</v>
          </cell>
          <cell r="AQ794">
            <v>3.3</v>
          </cell>
          <cell r="AR794">
            <v>46044.28</v>
          </cell>
          <cell r="AT794">
            <v>0.48</v>
          </cell>
          <cell r="AU794">
            <v>0.43</v>
          </cell>
          <cell r="AV794">
            <v>0.55000000000000004</v>
          </cell>
          <cell r="AW794">
            <v>103796.36</v>
          </cell>
          <cell r="AY794">
            <v>0.28000000000000003</v>
          </cell>
          <cell r="AZ794">
            <v>0.14000000000000001</v>
          </cell>
          <cell r="BA794">
            <v>0.18</v>
          </cell>
          <cell r="BB794">
            <v>34939.800000000003</v>
          </cell>
          <cell r="BD794">
            <v>0.96</v>
          </cell>
          <cell r="BE794">
            <v>0.48</v>
          </cell>
          <cell r="BF794">
            <v>0.69</v>
          </cell>
          <cell r="BG794">
            <v>54581.25</v>
          </cell>
          <cell r="BI794">
            <v>0.48</v>
          </cell>
          <cell r="BJ794">
            <v>0.24</v>
          </cell>
          <cell r="BK794">
            <v>0.23</v>
          </cell>
          <cell r="BL794">
            <v>65487.3</v>
          </cell>
          <cell r="BN794">
            <v>0.72</v>
          </cell>
          <cell r="BO794">
            <v>0.36</v>
          </cell>
          <cell r="BP794">
            <v>0.46</v>
          </cell>
          <cell r="BQ794">
            <v>39462.5</v>
          </cell>
          <cell r="BS794">
            <v>0.48</v>
          </cell>
          <cell r="BT794">
            <v>0.24</v>
          </cell>
          <cell r="BU794">
            <v>0.23</v>
          </cell>
          <cell r="BV794">
            <v>101341.25</v>
          </cell>
          <cell r="BX794">
            <v>0.48</v>
          </cell>
          <cell r="BY794">
            <v>0.24</v>
          </cell>
          <cell r="BZ794">
            <v>0.23</v>
          </cell>
          <cell r="CA794">
            <v>87793.3</v>
          </cell>
          <cell r="CC794">
            <v>0.96</v>
          </cell>
          <cell r="CD794">
            <v>0.48</v>
          </cell>
          <cell r="CE794">
            <v>0.69</v>
          </cell>
          <cell r="CF794">
            <v>65497.5</v>
          </cell>
          <cell r="CH794">
            <v>2517169.6999999997</v>
          </cell>
          <cell r="CJ794">
            <v>2471125.42</v>
          </cell>
        </row>
        <row r="795">
          <cell r="A795" t="str">
            <v>5309070902600</v>
          </cell>
          <cell r="B795" t="str">
            <v>MORTON C U SCHOOL DISTRICT 709</v>
          </cell>
          <cell r="C795" t="str">
            <v>TAZEWELL</v>
          </cell>
          <cell r="D795" t="str">
            <v>Unit</v>
          </cell>
          <cell r="E795">
            <v>3017.75</v>
          </cell>
          <cell r="G795">
            <v>882.5</v>
          </cell>
          <cell r="H795">
            <v>1188</v>
          </cell>
          <cell r="I795">
            <v>2109.5</v>
          </cell>
          <cell r="K795">
            <v>1390.25</v>
          </cell>
          <cell r="L795">
            <v>1364.5</v>
          </cell>
          <cell r="M795">
            <v>706</v>
          </cell>
          <cell r="N795">
            <v>921.5</v>
          </cell>
          <cell r="P795">
            <v>143.34725935828877</v>
          </cell>
          <cell r="Q795">
            <v>739.15274064171126</v>
          </cell>
          <cell r="R795">
            <v>192.97058823529414</v>
          </cell>
          <cell r="S795">
            <v>995.02941176470586</v>
          </cell>
          <cell r="T795">
            <v>149.68215240641712</v>
          </cell>
          <cell r="U795">
            <v>771.81784759358288</v>
          </cell>
          <cell r="W795">
            <v>46.51</v>
          </cell>
          <cell r="X795">
            <v>49.44</v>
          </cell>
          <cell r="Y795">
            <v>38.35</v>
          </cell>
          <cell r="Z795">
            <v>8666400.6999999993</v>
          </cell>
          <cell r="AB795">
            <v>31.97</v>
          </cell>
          <cell r="AC795">
            <v>2095433.45</v>
          </cell>
          <cell r="AE795">
            <v>6.95</v>
          </cell>
          <cell r="AF795">
            <v>3.53</v>
          </cell>
          <cell r="AG795">
            <v>4.5999999999999996</v>
          </cell>
          <cell r="AH795">
            <v>975711.16</v>
          </cell>
          <cell r="AJ795">
            <v>3.08</v>
          </cell>
          <cell r="AK795">
            <v>1.56</v>
          </cell>
          <cell r="AL795">
            <v>1.53</v>
          </cell>
          <cell r="AM795">
            <v>396102.27</v>
          </cell>
          <cell r="AO795">
            <v>191.52999999999997</v>
          </cell>
          <cell r="AP795">
            <v>34.33</v>
          </cell>
          <cell r="AQ795">
            <v>21.4</v>
          </cell>
          <cell r="AR795">
            <v>282402.71000000002</v>
          </cell>
          <cell r="AT795">
            <v>3.08</v>
          </cell>
          <cell r="AU795">
            <v>2.82</v>
          </cell>
          <cell r="AV795">
            <v>3.68</v>
          </cell>
          <cell r="AW795">
            <v>681797.08</v>
          </cell>
          <cell r="AY795">
            <v>1.85</v>
          </cell>
          <cell r="AZ795">
            <v>0.94</v>
          </cell>
          <cell r="BA795">
            <v>1.22</v>
          </cell>
          <cell r="BB795">
            <v>233514.33</v>
          </cell>
          <cell r="BD795">
            <v>6.17</v>
          </cell>
          <cell r="BE795">
            <v>3.13</v>
          </cell>
          <cell r="BF795">
            <v>4.5999999999999996</v>
          </cell>
          <cell r="BG795">
            <v>356187.5</v>
          </cell>
          <cell r="BI795">
            <v>3.08</v>
          </cell>
          <cell r="BJ795">
            <v>1.56</v>
          </cell>
          <cell r="BK795">
            <v>1.53</v>
          </cell>
          <cell r="BL795">
            <v>425322.78</v>
          </cell>
          <cell r="BN795">
            <v>4.63</v>
          </cell>
          <cell r="BO795">
            <v>2.35</v>
          </cell>
          <cell r="BP795">
            <v>3.07</v>
          </cell>
          <cell r="BQ795">
            <v>257531.25</v>
          </cell>
          <cell r="BS795">
            <v>3.08</v>
          </cell>
          <cell r="BT795">
            <v>1.56</v>
          </cell>
          <cell r="BU795">
            <v>1.53</v>
          </cell>
          <cell r="BV795">
            <v>658184.75</v>
          </cell>
          <cell r="BX795">
            <v>3.08</v>
          </cell>
          <cell r="BY795">
            <v>1.56</v>
          </cell>
          <cell r="BZ795">
            <v>1.53</v>
          </cell>
          <cell r="CA795">
            <v>570194.38</v>
          </cell>
          <cell r="CC795">
            <v>6.17</v>
          </cell>
          <cell r="CD795">
            <v>3.13</v>
          </cell>
          <cell r="CE795">
            <v>4.5999999999999996</v>
          </cell>
          <cell r="CF795">
            <v>427425</v>
          </cell>
          <cell r="CH795">
            <v>16026207.359999999</v>
          </cell>
          <cell r="CJ795">
            <v>15743804.649999999</v>
          </cell>
        </row>
        <row r="796">
          <cell r="A796" t="str">
            <v>5310200100400</v>
          </cell>
          <cell r="B796" t="str">
            <v>METAMORA C C SCH DIST 1</v>
          </cell>
          <cell r="C796" t="str">
            <v>WOODFORD</v>
          </cell>
          <cell r="D796" t="str">
            <v>Elementary</v>
          </cell>
          <cell r="E796">
            <v>894.5</v>
          </cell>
          <cell r="G796">
            <v>388</v>
          </cell>
          <cell r="H796">
            <v>502</v>
          </cell>
          <cell r="I796">
            <v>502</v>
          </cell>
          <cell r="K796">
            <v>578</v>
          </cell>
          <cell r="L796">
            <v>573.5</v>
          </cell>
          <cell r="M796">
            <v>316.5</v>
          </cell>
          <cell r="N796">
            <v>0</v>
          </cell>
          <cell r="P796">
            <v>71.060674157303367</v>
          </cell>
          <cell r="Q796">
            <v>316.93932584269663</v>
          </cell>
          <cell r="R796">
            <v>91.939325842696633</v>
          </cell>
          <cell r="S796">
            <v>410.06067415730337</v>
          </cell>
          <cell r="T796">
            <v>0</v>
          </cell>
          <cell r="U796">
            <v>0</v>
          </cell>
          <cell r="W796">
            <v>20.58</v>
          </cell>
          <cell r="X796">
            <v>20.99</v>
          </cell>
          <cell r="Y796">
            <v>0</v>
          </cell>
          <cell r="Z796">
            <v>2577630.9900000002</v>
          </cell>
          <cell r="AB796">
            <v>8.31</v>
          </cell>
          <cell r="AC796">
            <v>515526.19</v>
          </cell>
          <cell r="AE796">
            <v>2.89</v>
          </cell>
          <cell r="AF796">
            <v>1.58</v>
          </cell>
          <cell r="AG796">
            <v>0</v>
          </cell>
          <cell r="AH796">
            <v>277171.28999999998</v>
          </cell>
          <cell r="AJ796">
            <v>1.28</v>
          </cell>
          <cell r="AK796">
            <v>0.7</v>
          </cell>
          <cell r="AL796">
            <v>0</v>
          </cell>
          <cell r="AM796">
            <v>122773.86</v>
          </cell>
          <cell r="AO796">
            <v>57.52</v>
          </cell>
          <cell r="AP796">
            <v>10.35</v>
          </cell>
          <cell r="AQ796">
            <v>6.34</v>
          </cell>
          <cell r="AR796">
            <v>84817.72</v>
          </cell>
          <cell r="AT796">
            <v>1.28</v>
          </cell>
          <cell r="AU796">
            <v>1.26</v>
          </cell>
          <cell r="AV796">
            <v>0</v>
          </cell>
          <cell r="AW796">
            <v>170855.64</v>
          </cell>
          <cell r="AY796">
            <v>0.77</v>
          </cell>
          <cell r="AZ796">
            <v>0.42</v>
          </cell>
          <cell r="BA796">
            <v>0</v>
          </cell>
          <cell r="BB796">
            <v>69297.27</v>
          </cell>
          <cell r="BD796">
            <v>2.56</v>
          </cell>
          <cell r="BE796">
            <v>1.4</v>
          </cell>
          <cell r="BF796">
            <v>0</v>
          </cell>
          <cell r="BG796">
            <v>101475</v>
          </cell>
          <cell r="BI796">
            <v>1.28</v>
          </cell>
          <cell r="BJ796">
            <v>0.7</v>
          </cell>
          <cell r="BK796">
            <v>0</v>
          </cell>
          <cell r="BL796">
            <v>136489.32</v>
          </cell>
          <cell r="BN796">
            <v>1.92</v>
          </cell>
          <cell r="BO796">
            <v>1.05</v>
          </cell>
          <cell r="BP796">
            <v>0</v>
          </cell>
          <cell r="BQ796">
            <v>76106.25</v>
          </cell>
          <cell r="BS796">
            <v>1.28</v>
          </cell>
          <cell r="BT796">
            <v>0.7</v>
          </cell>
          <cell r="BU796">
            <v>0</v>
          </cell>
          <cell r="BV796">
            <v>211216.5</v>
          </cell>
          <cell r="BX796">
            <v>1.28</v>
          </cell>
          <cell r="BY796">
            <v>0.7</v>
          </cell>
          <cell r="BZ796">
            <v>0</v>
          </cell>
          <cell r="CA796">
            <v>182979.72</v>
          </cell>
          <cell r="CC796">
            <v>2.56</v>
          </cell>
          <cell r="CD796">
            <v>1.4</v>
          </cell>
          <cell r="CE796">
            <v>0</v>
          </cell>
          <cell r="CF796">
            <v>121770</v>
          </cell>
          <cell r="CH796">
            <v>4648109.75</v>
          </cell>
          <cell r="CJ796">
            <v>4563292.03</v>
          </cell>
        </row>
        <row r="797">
          <cell r="A797" t="str">
            <v>5310200200400</v>
          </cell>
          <cell r="B797" t="str">
            <v>RIVERVIEW C C SCHOOL DISTRICT 2</v>
          </cell>
          <cell r="C797" t="str">
            <v>WOODFORD</v>
          </cell>
          <cell r="D797" t="str">
            <v>Elementary</v>
          </cell>
          <cell r="E797">
            <v>228.15</v>
          </cell>
          <cell r="G797">
            <v>96.82</v>
          </cell>
          <cell r="H797">
            <v>130.5</v>
          </cell>
          <cell r="I797">
            <v>130.5</v>
          </cell>
          <cell r="K797">
            <v>151.14999999999998</v>
          </cell>
          <cell r="L797">
            <v>150.32</v>
          </cell>
          <cell r="M797">
            <v>77</v>
          </cell>
          <cell r="N797">
            <v>0</v>
          </cell>
          <cell r="P797">
            <v>42.447128277318313</v>
          </cell>
          <cell r="Q797">
            <v>54.37287172268168</v>
          </cell>
          <cell r="R797">
            <v>57.212871722681683</v>
          </cell>
          <cell r="S797">
            <v>73.287128277318317</v>
          </cell>
          <cell r="T797">
            <v>0</v>
          </cell>
          <cell r="U797">
            <v>0</v>
          </cell>
          <cell r="W797">
            <v>5.54</v>
          </cell>
          <cell r="X797">
            <v>5.79</v>
          </cell>
          <cell r="Y797">
            <v>0</v>
          </cell>
          <cell r="Z797">
            <v>702539.31</v>
          </cell>
          <cell r="AB797">
            <v>2.2599999999999998</v>
          </cell>
          <cell r="AC797">
            <v>140507.85999999999</v>
          </cell>
          <cell r="AE797">
            <v>0.75</v>
          </cell>
          <cell r="AF797">
            <v>0.38</v>
          </cell>
          <cell r="AG797">
            <v>0</v>
          </cell>
          <cell r="AH797">
            <v>70067.91</v>
          </cell>
          <cell r="AJ797">
            <v>0.33</v>
          </cell>
          <cell r="AK797">
            <v>0.17</v>
          </cell>
          <cell r="AL797">
            <v>0</v>
          </cell>
          <cell r="AM797">
            <v>31003.5</v>
          </cell>
          <cell r="AO797">
            <v>15.52</v>
          </cell>
          <cell r="AP797">
            <v>4.0600000000000005</v>
          </cell>
          <cell r="AQ797">
            <v>1.61</v>
          </cell>
          <cell r="AR797">
            <v>24365.02</v>
          </cell>
          <cell r="AT797">
            <v>0.33</v>
          </cell>
          <cell r="AU797">
            <v>0.3</v>
          </cell>
          <cell r="AV797">
            <v>0</v>
          </cell>
          <cell r="AW797">
            <v>42377.58</v>
          </cell>
          <cell r="AY797">
            <v>0.2</v>
          </cell>
          <cell r="AZ797">
            <v>0.1</v>
          </cell>
          <cell r="BA797">
            <v>0</v>
          </cell>
          <cell r="BB797">
            <v>17469.900000000001</v>
          </cell>
          <cell r="BD797">
            <v>0.67</v>
          </cell>
          <cell r="BE797">
            <v>0.34</v>
          </cell>
          <cell r="BF797">
            <v>0</v>
          </cell>
          <cell r="BG797">
            <v>25881.25</v>
          </cell>
          <cell r="BI797">
            <v>0.33</v>
          </cell>
          <cell r="BJ797">
            <v>0.17</v>
          </cell>
          <cell r="BK797">
            <v>0</v>
          </cell>
          <cell r="BL797">
            <v>34467</v>
          </cell>
          <cell r="BN797">
            <v>0.5</v>
          </cell>
          <cell r="BO797">
            <v>0.25</v>
          </cell>
          <cell r="BP797">
            <v>0</v>
          </cell>
          <cell r="BQ797">
            <v>19218.75</v>
          </cell>
          <cell r="BS797">
            <v>0.33</v>
          </cell>
          <cell r="BT797">
            <v>0.17</v>
          </cell>
          <cell r="BU797">
            <v>0</v>
          </cell>
          <cell r="BV797">
            <v>53337.5</v>
          </cell>
          <cell r="BX797">
            <v>0.33</v>
          </cell>
          <cell r="BY797">
            <v>0.17</v>
          </cell>
          <cell r="BZ797">
            <v>0</v>
          </cell>
          <cell r="CA797">
            <v>46207</v>
          </cell>
          <cell r="CC797">
            <v>0.67</v>
          </cell>
          <cell r="CD797">
            <v>0.34</v>
          </cell>
          <cell r="CE797">
            <v>0</v>
          </cell>
          <cell r="CF797">
            <v>31057.5</v>
          </cell>
          <cell r="CH797">
            <v>1238500.08</v>
          </cell>
          <cell r="CJ797">
            <v>1214135.06</v>
          </cell>
        </row>
        <row r="798">
          <cell r="A798" t="str">
            <v>5310200602600</v>
          </cell>
          <cell r="B798" t="str">
            <v>FIELDCREST CUSD #6</v>
          </cell>
          <cell r="C798" t="str">
            <v>WOODFORD</v>
          </cell>
          <cell r="D798" t="str">
            <v>Unit</v>
          </cell>
          <cell r="E798">
            <v>1010.48</v>
          </cell>
          <cell r="G798">
            <v>260.65999999999997</v>
          </cell>
          <cell r="H798">
            <v>406.83</v>
          </cell>
          <cell r="I798">
            <v>745.99</v>
          </cell>
          <cell r="K798">
            <v>420.82</v>
          </cell>
          <cell r="L798">
            <v>416.98999999999995</v>
          </cell>
          <cell r="M798">
            <v>250.5</v>
          </cell>
          <cell r="N798">
            <v>339.15999999999997</v>
          </cell>
          <cell r="P798">
            <v>109.18382317588039</v>
          </cell>
          <cell r="Q798">
            <v>151.47617682411959</v>
          </cell>
          <cell r="R798">
            <v>170.41070660110267</v>
          </cell>
          <cell r="S798">
            <v>236.41929339889731</v>
          </cell>
          <cell r="T798">
            <v>142.06547022301692</v>
          </cell>
          <cell r="U798">
            <v>197.09452977698305</v>
          </cell>
          <cell r="W798">
            <v>14.85</v>
          </cell>
          <cell r="X798">
            <v>17.97</v>
          </cell>
          <cell r="Y798">
            <v>14.98</v>
          </cell>
          <cell r="Z798">
            <v>3096297.88</v>
          </cell>
          <cell r="AB798">
            <v>11.55</v>
          </cell>
          <cell r="AC798">
            <v>760721.28</v>
          </cell>
          <cell r="AE798">
            <v>2.1</v>
          </cell>
          <cell r="AF798">
            <v>1.25</v>
          </cell>
          <cell r="AG798">
            <v>1.69</v>
          </cell>
          <cell r="AH798">
            <v>327448.12</v>
          </cell>
          <cell r="AJ798">
            <v>0.93</v>
          </cell>
          <cell r="AK798">
            <v>0.55000000000000004</v>
          </cell>
          <cell r="AL798">
            <v>0.56000000000000005</v>
          </cell>
          <cell r="AM798">
            <v>131442.44</v>
          </cell>
          <cell r="AO798">
            <v>67.77000000000001</v>
          </cell>
          <cell r="AP798">
            <v>17.560000000000002</v>
          </cell>
          <cell r="AQ798">
            <v>7.16</v>
          </cell>
          <cell r="AR798">
            <v>106251.58</v>
          </cell>
          <cell r="AT798">
            <v>0.93</v>
          </cell>
          <cell r="AU798">
            <v>1</v>
          </cell>
          <cell r="AV798">
            <v>1.35</v>
          </cell>
          <cell r="AW798">
            <v>234348.48</v>
          </cell>
          <cell r="AY798">
            <v>0.56000000000000005</v>
          </cell>
          <cell r="AZ798">
            <v>0.33</v>
          </cell>
          <cell r="BA798">
            <v>0.45</v>
          </cell>
          <cell r="BB798">
            <v>78032.22</v>
          </cell>
          <cell r="BD798">
            <v>1.87</v>
          </cell>
          <cell r="BE798">
            <v>1.1100000000000001</v>
          </cell>
          <cell r="BF798">
            <v>1.69</v>
          </cell>
          <cell r="BG798">
            <v>119668.75</v>
          </cell>
          <cell r="BI798">
            <v>0.93</v>
          </cell>
          <cell r="BJ798">
            <v>0.55000000000000004</v>
          </cell>
          <cell r="BK798">
            <v>0.56000000000000005</v>
          </cell>
          <cell r="BL798">
            <v>140625.35999999999</v>
          </cell>
          <cell r="BN798">
            <v>1.4</v>
          </cell>
          <cell r="BO798">
            <v>0.83</v>
          </cell>
          <cell r="BP798">
            <v>1.1299999999999999</v>
          </cell>
          <cell r="BQ798">
            <v>86100</v>
          </cell>
          <cell r="BS798">
            <v>0.93</v>
          </cell>
          <cell r="BT798">
            <v>0.55000000000000004</v>
          </cell>
          <cell r="BU798">
            <v>0.56000000000000005</v>
          </cell>
          <cell r="BV798">
            <v>217617</v>
          </cell>
          <cell r="BX798">
            <v>0.93</v>
          </cell>
          <cell r="BY798">
            <v>0.55000000000000004</v>
          </cell>
          <cell r="BZ798">
            <v>0.56000000000000005</v>
          </cell>
          <cell r="CA798">
            <v>188524.56</v>
          </cell>
          <cell r="CC798">
            <v>1.87</v>
          </cell>
          <cell r="CD798">
            <v>1.1100000000000001</v>
          </cell>
          <cell r="CE798">
            <v>1.69</v>
          </cell>
          <cell r="CF798">
            <v>143602.5</v>
          </cell>
          <cell r="CH798">
            <v>5630680.1700000009</v>
          </cell>
          <cell r="CJ798">
            <v>5524428.5900000008</v>
          </cell>
        </row>
        <row r="799">
          <cell r="A799" t="str">
            <v>5310201102600</v>
          </cell>
          <cell r="B799" t="str">
            <v>EL PASO-GRIDLEY CUSD 11</v>
          </cell>
          <cell r="C799" t="str">
            <v>WOODFORD</v>
          </cell>
          <cell r="D799" t="str">
            <v>Unit</v>
          </cell>
          <cell r="E799">
            <v>1193.25</v>
          </cell>
          <cell r="G799">
            <v>367.5</v>
          </cell>
          <cell r="H799">
            <v>456.5</v>
          </cell>
          <cell r="I799">
            <v>816.5</v>
          </cell>
          <cell r="K799">
            <v>558.25</v>
          </cell>
          <cell r="L799">
            <v>549</v>
          </cell>
          <cell r="M799">
            <v>275</v>
          </cell>
          <cell r="N799">
            <v>360</v>
          </cell>
          <cell r="P799">
            <v>109.25675675675676</v>
          </cell>
          <cell r="Q799">
            <v>258.24324324324323</v>
          </cell>
          <cell r="R799">
            <v>135.71621621621622</v>
          </cell>
          <cell r="S799">
            <v>320.78378378378375</v>
          </cell>
          <cell r="T799">
            <v>107.02702702702703</v>
          </cell>
          <cell r="U799">
            <v>252.97297297297297</v>
          </cell>
          <cell r="W799">
            <v>20.190000000000001</v>
          </cell>
          <cell r="X799">
            <v>19.61</v>
          </cell>
          <cell r="Y799">
            <v>15.47</v>
          </cell>
          <cell r="Z799">
            <v>3563819.81</v>
          </cell>
          <cell r="AB799">
            <v>13.11</v>
          </cell>
          <cell r="AC799">
            <v>858852.92</v>
          </cell>
          <cell r="AE799">
            <v>2.79</v>
          </cell>
          <cell r="AF799">
            <v>1.37</v>
          </cell>
          <cell r="AG799">
            <v>1.8</v>
          </cell>
          <cell r="AH799">
            <v>385466.52</v>
          </cell>
          <cell r="AJ799">
            <v>1.24</v>
          </cell>
          <cell r="AK799">
            <v>0.61</v>
          </cell>
          <cell r="AL799">
            <v>0.6</v>
          </cell>
          <cell r="AM799">
            <v>157218.75</v>
          </cell>
          <cell r="AO799">
            <v>78.36999999999999</v>
          </cell>
          <cell r="AP799">
            <v>17.130000000000003</v>
          </cell>
          <cell r="AQ799">
            <v>8.4600000000000009</v>
          </cell>
          <cell r="AR799">
            <v>119127.71</v>
          </cell>
          <cell r="AT799">
            <v>1.24</v>
          </cell>
          <cell r="AU799">
            <v>1.1000000000000001</v>
          </cell>
          <cell r="AV799">
            <v>1.44</v>
          </cell>
          <cell r="AW799">
            <v>268895.88</v>
          </cell>
          <cell r="AY799">
            <v>0.74</v>
          </cell>
          <cell r="AZ799">
            <v>0.36</v>
          </cell>
          <cell r="BA799">
            <v>0.48</v>
          </cell>
          <cell r="BB799">
            <v>92008.14</v>
          </cell>
          <cell r="BD799">
            <v>2.48</v>
          </cell>
          <cell r="BE799">
            <v>1.22</v>
          </cell>
          <cell r="BF799">
            <v>1.8</v>
          </cell>
          <cell r="BG799">
            <v>140937.5</v>
          </cell>
          <cell r="BI799">
            <v>1.24</v>
          </cell>
          <cell r="BJ799">
            <v>0.61</v>
          </cell>
          <cell r="BK799">
            <v>0.6</v>
          </cell>
          <cell r="BL799">
            <v>168888.3</v>
          </cell>
          <cell r="BN799">
            <v>1.86</v>
          </cell>
          <cell r="BO799">
            <v>0.91</v>
          </cell>
          <cell r="BP799">
            <v>1.2</v>
          </cell>
          <cell r="BQ799">
            <v>101731.25</v>
          </cell>
          <cell r="BS799">
            <v>1.24</v>
          </cell>
          <cell r="BT799">
            <v>0.61</v>
          </cell>
          <cell r="BU799">
            <v>0.6</v>
          </cell>
          <cell r="BV799">
            <v>261353.75</v>
          </cell>
          <cell r="BX799">
            <v>1.24</v>
          </cell>
          <cell r="BY799">
            <v>0.61</v>
          </cell>
          <cell r="BZ799">
            <v>0.6</v>
          </cell>
          <cell r="CA799">
            <v>226414.3</v>
          </cell>
          <cell r="CC799">
            <v>2.48</v>
          </cell>
          <cell r="CD799">
            <v>1.22</v>
          </cell>
          <cell r="CE799">
            <v>1.8</v>
          </cell>
          <cell r="CF799">
            <v>169125</v>
          </cell>
          <cell r="CH799">
            <v>6513839.8299999991</v>
          </cell>
          <cell r="CJ799">
            <v>6394712.1199999992</v>
          </cell>
        </row>
        <row r="800">
          <cell r="A800" t="str">
            <v>5310202102600</v>
          </cell>
          <cell r="B800" t="str">
            <v>LOWPOINT-WASHBURN C U S DIST 21</v>
          </cell>
          <cell r="C800" t="str">
            <v>WOODFORD</v>
          </cell>
          <cell r="D800" t="str">
            <v>Unit</v>
          </cell>
          <cell r="E800">
            <v>338.61</v>
          </cell>
          <cell r="G800">
            <v>94.97999999999999</v>
          </cell>
          <cell r="H800">
            <v>133.14999999999998</v>
          </cell>
          <cell r="I800">
            <v>241.96999999999997</v>
          </cell>
          <cell r="K800">
            <v>152.13</v>
          </cell>
          <cell r="L800">
            <v>150.47</v>
          </cell>
          <cell r="M800">
            <v>77.66</v>
          </cell>
          <cell r="N800">
            <v>108.82</v>
          </cell>
          <cell r="P800">
            <v>45.194074491764361</v>
          </cell>
          <cell r="Q800">
            <v>49.785925508235628</v>
          </cell>
          <cell r="R800">
            <v>63.356401543255679</v>
          </cell>
          <cell r="S800">
            <v>69.793598456744292</v>
          </cell>
          <cell r="T800">
            <v>51.77952396497998</v>
          </cell>
          <cell r="U800">
            <v>57.040476035020014</v>
          </cell>
          <cell r="W800">
            <v>5.5</v>
          </cell>
          <cell r="X800">
            <v>5.95</v>
          </cell>
          <cell r="Y800">
            <v>4.87</v>
          </cell>
          <cell r="Z800">
            <v>1054985.56</v>
          </cell>
          <cell r="AB800">
            <v>3.91</v>
          </cell>
          <cell r="AC800">
            <v>256986.33</v>
          </cell>
          <cell r="AE800">
            <v>0.76</v>
          </cell>
          <cell r="AF800">
            <v>0.38</v>
          </cell>
          <cell r="AG800">
            <v>0.54</v>
          </cell>
          <cell r="AH800">
            <v>108943.2</v>
          </cell>
          <cell r="AJ800">
            <v>0.33</v>
          </cell>
          <cell r="AK800">
            <v>0.17</v>
          </cell>
          <cell r="AL800">
            <v>0.18</v>
          </cell>
          <cell r="AM800">
            <v>43755.24</v>
          </cell>
          <cell r="AO800">
            <v>23.03</v>
          </cell>
          <cell r="AP800">
            <v>6.34</v>
          </cell>
          <cell r="AQ800">
            <v>2.4</v>
          </cell>
          <cell r="AR800">
            <v>36540.400000000001</v>
          </cell>
          <cell r="AT800">
            <v>0.33</v>
          </cell>
          <cell r="AU800">
            <v>0.31</v>
          </cell>
          <cell r="AV800">
            <v>0.43</v>
          </cell>
          <cell r="AW800">
            <v>76343.42</v>
          </cell>
          <cell r="AY800">
            <v>0.2</v>
          </cell>
          <cell r="AZ800">
            <v>0.1</v>
          </cell>
          <cell r="BA800">
            <v>0.14000000000000001</v>
          </cell>
          <cell r="BB800">
            <v>25622.52</v>
          </cell>
          <cell r="BD800">
            <v>0.67</v>
          </cell>
          <cell r="BE800">
            <v>0.34</v>
          </cell>
          <cell r="BF800">
            <v>0.54</v>
          </cell>
          <cell r="BG800">
            <v>39718.75</v>
          </cell>
          <cell r="BI800">
            <v>0.33</v>
          </cell>
          <cell r="BJ800">
            <v>0.17</v>
          </cell>
          <cell r="BK800">
            <v>0.18</v>
          </cell>
          <cell r="BL800">
            <v>46875.12</v>
          </cell>
          <cell r="BN800">
            <v>0.5</v>
          </cell>
          <cell r="BO800">
            <v>0.25</v>
          </cell>
          <cell r="BP800">
            <v>0.36</v>
          </cell>
          <cell r="BQ800">
            <v>28443.75</v>
          </cell>
          <cell r="BS800">
            <v>0.33</v>
          </cell>
          <cell r="BT800">
            <v>0.17</v>
          </cell>
          <cell r="BU800">
            <v>0.18</v>
          </cell>
          <cell r="BV800">
            <v>72539</v>
          </cell>
          <cell r="BX800">
            <v>0.33</v>
          </cell>
          <cell r="BY800">
            <v>0.17</v>
          </cell>
          <cell r="BZ800">
            <v>0.18</v>
          </cell>
          <cell r="CA800">
            <v>62841.52</v>
          </cell>
          <cell r="CC800">
            <v>0.67</v>
          </cell>
          <cell r="CD800">
            <v>0.34</v>
          </cell>
          <cell r="CE800">
            <v>0.54</v>
          </cell>
          <cell r="CF800">
            <v>47662.5</v>
          </cell>
          <cell r="CH800">
            <v>1901257.31</v>
          </cell>
          <cell r="CJ800">
            <v>1864716.9100000001</v>
          </cell>
        </row>
        <row r="801">
          <cell r="A801" t="str">
            <v>5310206002600</v>
          </cell>
          <cell r="B801" t="str">
            <v>ROANOKE BENSON C U S DIST 60</v>
          </cell>
          <cell r="C801" t="str">
            <v>WOODFORD</v>
          </cell>
          <cell r="D801" t="str">
            <v>Unit</v>
          </cell>
          <cell r="E801">
            <v>510.96</v>
          </cell>
          <cell r="G801">
            <v>156.16</v>
          </cell>
          <cell r="H801">
            <v>178.15</v>
          </cell>
          <cell r="I801">
            <v>353.14</v>
          </cell>
          <cell r="K801">
            <v>222.98</v>
          </cell>
          <cell r="L801">
            <v>221.32</v>
          </cell>
          <cell r="M801">
            <v>112.99</v>
          </cell>
          <cell r="N801">
            <v>174.98999999999998</v>
          </cell>
          <cell r="P801">
            <v>42.822119772236405</v>
          </cell>
          <cell r="Q801">
            <v>113.33788022776359</v>
          </cell>
          <cell r="R801">
            <v>48.852206950716678</v>
          </cell>
          <cell r="S801">
            <v>129.29779304928331</v>
          </cell>
          <cell r="T801">
            <v>47.985673277046928</v>
          </cell>
          <cell r="U801">
            <v>127.00432672295305</v>
          </cell>
          <cell r="W801">
            <v>8.52</v>
          </cell>
          <cell r="X801">
            <v>7.61</v>
          </cell>
          <cell r="Y801">
            <v>7.47</v>
          </cell>
          <cell r="Z801">
            <v>1529370.12</v>
          </cell>
          <cell r="AB801">
            <v>5.71</v>
          </cell>
          <cell r="AC801">
            <v>376416.01</v>
          </cell>
          <cell r="AE801">
            <v>1.1100000000000001</v>
          </cell>
          <cell r="AF801">
            <v>0.56000000000000005</v>
          </cell>
          <cell r="AG801">
            <v>0.87</v>
          </cell>
          <cell r="AH801">
            <v>165185.1</v>
          </cell>
          <cell r="AJ801">
            <v>0.49</v>
          </cell>
          <cell r="AK801">
            <v>0.25</v>
          </cell>
          <cell r="AL801">
            <v>0.28999999999999998</v>
          </cell>
          <cell r="AM801">
            <v>66429.649999999994</v>
          </cell>
          <cell r="AO801">
            <v>33.54999999999999</v>
          </cell>
          <cell r="AP801">
            <v>7.05</v>
          </cell>
          <cell r="AQ801">
            <v>3.62</v>
          </cell>
          <cell r="AR801">
            <v>50656</v>
          </cell>
          <cell r="AT801">
            <v>0.49</v>
          </cell>
          <cell r="AU801">
            <v>0.45</v>
          </cell>
          <cell r="AV801">
            <v>0.69</v>
          </cell>
          <cell r="AW801">
            <v>116653.98</v>
          </cell>
          <cell r="AY801">
            <v>0.28999999999999998</v>
          </cell>
          <cell r="AZ801">
            <v>0.15</v>
          </cell>
          <cell r="BA801">
            <v>0.23</v>
          </cell>
          <cell r="BB801">
            <v>39016.11</v>
          </cell>
          <cell r="BD801">
            <v>0.99</v>
          </cell>
          <cell r="BE801">
            <v>0.5</v>
          </cell>
          <cell r="BF801">
            <v>0.87</v>
          </cell>
          <cell r="BG801">
            <v>60475</v>
          </cell>
          <cell r="BI801">
            <v>0.49</v>
          </cell>
          <cell r="BJ801">
            <v>0.25</v>
          </cell>
          <cell r="BK801">
            <v>0.28999999999999998</v>
          </cell>
          <cell r="BL801">
            <v>71002.02</v>
          </cell>
          <cell r="BN801">
            <v>0.74</v>
          </cell>
          <cell r="BO801">
            <v>0.37</v>
          </cell>
          <cell r="BP801">
            <v>0.57999999999999996</v>
          </cell>
          <cell r="BQ801">
            <v>43306.25</v>
          </cell>
          <cell r="BS801">
            <v>0.49</v>
          </cell>
          <cell r="BT801">
            <v>0.25</v>
          </cell>
          <cell r="BU801">
            <v>0.28999999999999998</v>
          </cell>
          <cell r="BV801">
            <v>109875.25</v>
          </cell>
          <cell r="BX801">
            <v>0.49</v>
          </cell>
          <cell r="BY801">
            <v>0.25</v>
          </cell>
          <cell r="BZ801">
            <v>0.28999999999999998</v>
          </cell>
          <cell r="CA801">
            <v>95186.42</v>
          </cell>
          <cell r="CC801">
            <v>0.99</v>
          </cell>
          <cell r="CD801">
            <v>0.5</v>
          </cell>
          <cell r="CE801">
            <v>0.87</v>
          </cell>
          <cell r="CF801">
            <v>72570</v>
          </cell>
          <cell r="CH801">
            <v>2796141.91</v>
          </cell>
          <cell r="CJ801">
            <v>2745485.91</v>
          </cell>
        </row>
        <row r="802">
          <cell r="A802" t="str">
            <v>5310206900200</v>
          </cell>
          <cell r="B802" t="str">
            <v>GERMANTOWN HILLS SCHOOL DIST 69</v>
          </cell>
          <cell r="C802" t="str">
            <v>WOODFORD</v>
          </cell>
          <cell r="D802" t="str">
            <v>Elementary</v>
          </cell>
          <cell r="E802">
            <v>844.96</v>
          </cell>
          <cell r="G802">
            <v>342.32</v>
          </cell>
          <cell r="H802">
            <v>494.97999999999996</v>
          </cell>
          <cell r="I802">
            <v>494.97999999999996</v>
          </cell>
          <cell r="K802">
            <v>536.79999999999995</v>
          </cell>
          <cell r="L802">
            <v>529.14</v>
          </cell>
          <cell r="M802">
            <v>308.15999999999997</v>
          </cell>
          <cell r="N802">
            <v>0</v>
          </cell>
          <cell r="P802">
            <v>43.336820733309452</v>
          </cell>
          <cell r="Q802">
            <v>298.98317926669051</v>
          </cell>
          <cell r="R802">
            <v>62.663179266690555</v>
          </cell>
          <cell r="S802">
            <v>432.31682073330938</v>
          </cell>
          <cell r="T802">
            <v>0</v>
          </cell>
          <cell r="U802">
            <v>0</v>
          </cell>
          <cell r="W802">
            <v>17.829999999999998</v>
          </cell>
          <cell r="X802">
            <v>20.420000000000002</v>
          </cell>
          <cell r="Y802">
            <v>0</v>
          </cell>
          <cell r="Z802">
            <v>2371767.75</v>
          </cell>
          <cell r="AB802">
            <v>7.65</v>
          </cell>
          <cell r="AC802">
            <v>474353.55</v>
          </cell>
          <cell r="AE802">
            <v>2.68</v>
          </cell>
          <cell r="AF802">
            <v>1.54</v>
          </cell>
          <cell r="AG802">
            <v>0</v>
          </cell>
          <cell r="AH802">
            <v>261669.54</v>
          </cell>
          <cell r="AJ802">
            <v>1.19</v>
          </cell>
          <cell r="AK802">
            <v>0.68</v>
          </cell>
          <cell r="AL802">
            <v>0</v>
          </cell>
          <cell r="AM802">
            <v>115953.09</v>
          </cell>
          <cell r="AO802">
            <v>53.109999999999992</v>
          </cell>
          <cell r="AP802">
            <v>8.68</v>
          </cell>
          <cell r="AQ802">
            <v>5.99</v>
          </cell>
          <cell r="AR802">
            <v>77323.240000000005</v>
          </cell>
          <cell r="AT802">
            <v>1.19</v>
          </cell>
          <cell r="AU802">
            <v>1.23</v>
          </cell>
          <cell r="AV802">
            <v>0</v>
          </cell>
          <cell r="AW802">
            <v>162783.72</v>
          </cell>
          <cell r="AY802">
            <v>0.71</v>
          </cell>
          <cell r="AZ802">
            <v>0.41</v>
          </cell>
          <cell r="BA802">
            <v>0</v>
          </cell>
          <cell r="BB802">
            <v>65220.959999999999</v>
          </cell>
          <cell r="BD802">
            <v>2.38</v>
          </cell>
          <cell r="BE802">
            <v>1.36</v>
          </cell>
          <cell r="BF802">
            <v>0</v>
          </cell>
          <cell r="BG802">
            <v>95837.5</v>
          </cell>
          <cell r="BI802">
            <v>1.19</v>
          </cell>
          <cell r="BJ802">
            <v>0.68</v>
          </cell>
          <cell r="BK802">
            <v>0</v>
          </cell>
          <cell r="BL802">
            <v>128906.58</v>
          </cell>
          <cell r="BN802">
            <v>1.78</v>
          </cell>
          <cell r="BO802">
            <v>1.02</v>
          </cell>
          <cell r="BP802">
            <v>0</v>
          </cell>
          <cell r="BQ802">
            <v>71750</v>
          </cell>
          <cell r="BS802">
            <v>1.19</v>
          </cell>
          <cell r="BT802">
            <v>0.68</v>
          </cell>
          <cell r="BU802">
            <v>0</v>
          </cell>
          <cell r="BV802">
            <v>199482.25</v>
          </cell>
          <cell r="BX802">
            <v>1.19</v>
          </cell>
          <cell r="BY802">
            <v>0.68</v>
          </cell>
          <cell r="BZ802">
            <v>0</v>
          </cell>
          <cell r="CA802">
            <v>172814.18</v>
          </cell>
          <cell r="CC802">
            <v>2.38</v>
          </cell>
          <cell r="CD802">
            <v>1.36</v>
          </cell>
          <cell r="CE802">
            <v>0</v>
          </cell>
          <cell r="CF802">
            <v>115005</v>
          </cell>
          <cell r="CH802">
            <v>4312867.3600000003</v>
          </cell>
          <cell r="CJ802">
            <v>4235544.12</v>
          </cell>
        </row>
        <row r="803">
          <cell r="A803" t="str">
            <v>5310212201700</v>
          </cell>
          <cell r="B803" t="str">
            <v>METAMORA TWP H S DIST 122</v>
          </cell>
          <cell r="C803" t="str">
            <v>WOODFORD</v>
          </cell>
          <cell r="D803" t="str">
            <v>High School</v>
          </cell>
          <cell r="E803">
            <v>991</v>
          </cell>
          <cell r="G803">
            <v>0</v>
          </cell>
          <cell r="H803">
            <v>0</v>
          </cell>
          <cell r="I803">
            <v>991</v>
          </cell>
          <cell r="K803">
            <v>0</v>
          </cell>
          <cell r="L803">
            <v>0</v>
          </cell>
          <cell r="M803">
            <v>0</v>
          </cell>
          <cell r="N803">
            <v>991</v>
          </cell>
          <cell r="P803">
            <v>0</v>
          </cell>
          <cell r="Q803">
            <v>0</v>
          </cell>
          <cell r="R803">
            <v>0</v>
          </cell>
          <cell r="S803">
            <v>0</v>
          </cell>
          <cell r="T803">
            <v>115</v>
          </cell>
          <cell r="U803">
            <v>876</v>
          </cell>
          <cell r="W803">
            <v>0</v>
          </cell>
          <cell r="X803">
            <v>0</v>
          </cell>
          <cell r="Y803">
            <v>40.79</v>
          </cell>
          <cell r="Z803">
            <v>2889685.97</v>
          </cell>
          <cell r="AB803">
            <v>13.59</v>
          </cell>
          <cell r="AC803">
            <v>963132.33</v>
          </cell>
          <cell r="AE803">
            <v>0</v>
          </cell>
          <cell r="AF803">
            <v>0</v>
          </cell>
          <cell r="AG803">
            <v>4.95</v>
          </cell>
          <cell r="AH803">
            <v>350672.85</v>
          </cell>
          <cell r="AJ803">
            <v>0</v>
          </cell>
          <cell r="AK803">
            <v>0</v>
          </cell>
          <cell r="AL803">
            <v>1.65</v>
          </cell>
          <cell r="AM803">
            <v>116890.95</v>
          </cell>
          <cell r="AO803">
            <v>62.3</v>
          </cell>
          <cell r="AP803">
            <v>9.84</v>
          </cell>
          <cell r="AQ803">
            <v>7.02</v>
          </cell>
          <cell r="AR803">
            <v>90287.79</v>
          </cell>
          <cell r="AT803">
            <v>0</v>
          </cell>
          <cell r="AU803">
            <v>0</v>
          </cell>
          <cell r="AV803">
            <v>3.96</v>
          </cell>
          <cell r="AW803">
            <v>306606.96000000002</v>
          </cell>
          <cell r="AY803">
            <v>0</v>
          </cell>
          <cell r="AZ803">
            <v>0</v>
          </cell>
          <cell r="BA803">
            <v>1.32</v>
          </cell>
          <cell r="BB803">
            <v>76867.56</v>
          </cell>
          <cell r="BD803">
            <v>0</v>
          </cell>
          <cell r="BE803">
            <v>0</v>
          </cell>
          <cell r="BF803">
            <v>4.95</v>
          </cell>
          <cell r="BG803">
            <v>126843.75</v>
          </cell>
          <cell r="BI803">
            <v>0</v>
          </cell>
          <cell r="BJ803">
            <v>0</v>
          </cell>
          <cell r="BK803">
            <v>1.65</v>
          </cell>
          <cell r="BL803">
            <v>113741.1</v>
          </cell>
          <cell r="BN803">
            <v>0</v>
          </cell>
          <cell r="BO803">
            <v>0</v>
          </cell>
          <cell r="BP803">
            <v>3.3</v>
          </cell>
          <cell r="BQ803">
            <v>84562.5</v>
          </cell>
          <cell r="BS803">
            <v>0</v>
          </cell>
          <cell r="BT803">
            <v>0</v>
          </cell>
          <cell r="BU803">
            <v>1.65</v>
          </cell>
          <cell r="BV803">
            <v>176013.75</v>
          </cell>
          <cell r="BX803">
            <v>0</v>
          </cell>
          <cell r="BY803">
            <v>0</v>
          </cell>
          <cell r="BZ803">
            <v>1.65</v>
          </cell>
          <cell r="CA803">
            <v>152483.1</v>
          </cell>
          <cell r="CC803">
            <v>0</v>
          </cell>
          <cell r="CD803">
            <v>0</v>
          </cell>
          <cell r="CE803">
            <v>4.95</v>
          </cell>
          <cell r="CF803">
            <v>152212.5</v>
          </cell>
          <cell r="CH803">
            <v>5600001.1099999994</v>
          </cell>
          <cell r="CJ803">
            <v>5509713.3199999994</v>
          </cell>
        </row>
        <row r="804">
          <cell r="A804" t="str">
            <v>5310214002600</v>
          </cell>
          <cell r="B804" t="str">
            <v>EUREKA C U DIST 140</v>
          </cell>
          <cell r="C804" t="str">
            <v>WOODFORD</v>
          </cell>
          <cell r="D804" t="str">
            <v>Unit</v>
          </cell>
          <cell r="E804">
            <v>1582.61</v>
          </cell>
          <cell r="G804">
            <v>499.98</v>
          </cell>
          <cell r="H804">
            <v>576.80999999999995</v>
          </cell>
          <cell r="I804">
            <v>1075.1300000000001</v>
          </cell>
          <cell r="K804">
            <v>743.97</v>
          </cell>
          <cell r="L804">
            <v>736.47</v>
          </cell>
          <cell r="M804">
            <v>340.32</v>
          </cell>
          <cell r="N804">
            <v>498.32000000000005</v>
          </cell>
          <cell r="P804">
            <v>109.1943546799906</v>
          </cell>
          <cell r="Q804">
            <v>390.78564532000939</v>
          </cell>
          <cell r="R804">
            <v>125.97383039914671</v>
          </cell>
          <cell r="S804">
            <v>450.83616960085322</v>
          </cell>
          <cell r="T804">
            <v>108.83181492086267</v>
          </cell>
          <cell r="U804">
            <v>389.48818507913739</v>
          </cell>
          <cell r="W804">
            <v>26.81</v>
          </cell>
          <cell r="X804">
            <v>24.33</v>
          </cell>
          <cell r="Y804">
            <v>21.02</v>
          </cell>
          <cell r="Z804">
            <v>4660157.84</v>
          </cell>
          <cell r="AB804">
            <v>17.23</v>
          </cell>
          <cell r="AC804">
            <v>1130531.24</v>
          </cell>
          <cell r="AE804">
            <v>3.71</v>
          </cell>
          <cell r="AF804">
            <v>1.7</v>
          </cell>
          <cell r="AG804">
            <v>2.4900000000000002</v>
          </cell>
          <cell r="AH804">
            <v>511856.94</v>
          </cell>
          <cell r="AJ804">
            <v>1.65</v>
          </cell>
          <cell r="AK804">
            <v>0.75</v>
          </cell>
          <cell r="AL804">
            <v>0.83</v>
          </cell>
          <cell r="AM804">
            <v>207616.49</v>
          </cell>
          <cell r="AO804">
            <v>102.61999999999999</v>
          </cell>
          <cell r="AP804">
            <v>19.769999999999996</v>
          </cell>
          <cell r="AQ804">
            <v>11.22</v>
          </cell>
          <cell r="AR804">
            <v>152850.48000000001</v>
          </cell>
          <cell r="AT804">
            <v>1.65</v>
          </cell>
          <cell r="AU804">
            <v>1.36</v>
          </cell>
          <cell r="AV804">
            <v>1.99</v>
          </cell>
          <cell r="AW804">
            <v>356548.4</v>
          </cell>
          <cell r="AY804">
            <v>0.99</v>
          </cell>
          <cell r="AZ804">
            <v>0.45</v>
          </cell>
          <cell r="BA804">
            <v>0.66</v>
          </cell>
          <cell r="BB804">
            <v>122289.3</v>
          </cell>
          <cell r="BD804">
            <v>3.3</v>
          </cell>
          <cell r="BE804">
            <v>1.51</v>
          </cell>
          <cell r="BF804">
            <v>2.4900000000000002</v>
          </cell>
          <cell r="BG804">
            <v>187062.5</v>
          </cell>
          <cell r="BI804">
            <v>1.65</v>
          </cell>
          <cell r="BJ804">
            <v>0.75</v>
          </cell>
          <cell r="BK804">
            <v>0.83</v>
          </cell>
          <cell r="BL804">
            <v>222656.82</v>
          </cell>
          <cell r="BN804">
            <v>2.4700000000000002</v>
          </cell>
          <cell r="BO804">
            <v>1.1299999999999999</v>
          </cell>
          <cell r="BP804">
            <v>1.66</v>
          </cell>
          <cell r="BQ804">
            <v>134787.5</v>
          </cell>
          <cell r="BS804">
            <v>1.65</v>
          </cell>
          <cell r="BT804">
            <v>0.75</v>
          </cell>
          <cell r="BU804">
            <v>0.83</v>
          </cell>
          <cell r="BV804">
            <v>344560.25</v>
          </cell>
          <cell r="BX804">
            <v>1.65</v>
          </cell>
          <cell r="BY804">
            <v>0.75</v>
          </cell>
          <cell r="BZ804">
            <v>0.83</v>
          </cell>
          <cell r="CA804">
            <v>298497.21999999997</v>
          </cell>
          <cell r="CC804">
            <v>3.3</v>
          </cell>
          <cell r="CD804">
            <v>1.51</v>
          </cell>
          <cell r="CE804">
            <v>2.4900000000000002</v>
          </cell>
          <cell r="CF804">
            <v>224475</v>
          </cell>
          <cell r="CH804">
            <v>8553889.9800000004</v>
          </cell>
          <cell r="CJ804">
            <v>8401039.5</v>
          </cell>
        </row>
        <row r="805">
          <cell r="A805" t="str">
            <v>5409200102600</v>
          </cell>
          <cell r="B805" t="str">
            <v>BISMARCK HENNING C U SCHOOL DIST</v>
          </cell>
          <cell r="C805" t="str">
            <v>VERMILION</v>
          </cell>
          <cell r="D805" t="str">
            <v>Unit</v>
          </cell>
          <cell r="E805">
            <v>817.5</v>
          </cell>
          <cell r="G805">
            <v>236.5</v>
          </cell>
          <cell r="H805">
            <v>325.5</v>
          </cell>
          <cell r="I805">
            <v>577</v>
          </cell>
          <cell r="K805">
            <v>371.5</v>
          </cell>
          <cell r="L805">
            <v>367.5</v>
          </cell>
          <cell r="M805">
            <v>194.5</v>
          </cell>
          <cell r="N805">
            <v>251.5</v>
          </cell>
          <cell r="P805">
            <v>73.162372464658873</v>
          </cell>
          <cell r="Q805">
            <v>163.33762753534114</v>
          </cell>
          <cell r="R805">
            <v>100.69493546404425</v>
          </cell>
          <cell r="S805">
            <v>224.80506453595575</v>
          </cell>
          <cell r="T805">
            <v>77.80269207129686</v>
          </cell>
          <cell r="U805">
            <v>173.69730792870314</v>
          </cell>
          <cell r="W805">
            <v>13.04</v>
          </cell>
          <cell r="X805">
            <v>14.02</v>
          </cell>
          <cell r="Y805">
            <v>10.83</v>
          </cell>
          <cell r="Z805">
            <v>2445139.11</v>
          </cell>
          <cell r="AB805">
            <v>9.02</v>
          </cell>
          <cell r="AC805">
            <v>591299.53</v>
          </cell>
          <cell r="AE805">
            <v>1.85</v>
          </cell>
          <cell r="AF805">
            <v>0.97</v>
          </cell>
          <cell r="AG805">
            <v>1.25</v>
          </cell>
          <cell r="AH805">
            <v>263413.49</v>
          </cell>
          <cell r="AJ805">
            <v>0.82</v>
          </cell>
          <cell r="AK805">
            <v>0.43</v>
          </cell>
          <cell r="AL805">
            <v>0.41</v>
          </cell>
          <cell r="AM805">
            <v>106554.38</v>
          </cell>
          <cell r="AO805">
            <v>53.709999999999994</v>
          </cell>
          <cell r="AP805">
            <v>11.98</v>
          </cell>
          <cell r="AQ805">
            <v>5.79</v>
          </cell>
          <cell r="AR805">
            <v>81928.479999999996</v>
          </cell>
          <cell r="AT805">
            <v>0.82</v>
          </cell>
          <cell r="AU805">
            <v>0.77</v>
          </cell>
          <cell r="AV805">
            <v>1</v>
          </cell>
          <cell r="AW805">
            <v>184378.94</v>
          </cell>
          <cell r="AY805">
            <v>0.49</v>
          </cell>
          <cell r="AZ805">
            <v>0.25</v>
          </cell>
          <cell r="BA805">
            <v>0.33</v>
          </cell>
          <cell r="BB805">
            <v>62309.31</v>
          </cell>
          <cell r="BD805">
            <v>1.65</v>
          </cell>
          <cell r="BE805">
            <v>0.86</v>
          </cell>
          <cell r="BF805">
            <v>1.25</v>
          </cell>
          <cell r="BG805">
            <v>96350</v>
          </cell>
          <cell r="BI805">
            <v>0.82</v>
          </cell>
          <cell r="BJ805">
            <v>0.43</v>
          </cell>
          <cell r="BK805">
            <v>0.41</v>
          </cell>
          <cell r="BL805">
            <v>114430.44</v>
          </cell>
          <cell r="BN805">
            <v>1.23</v>
          </cell>
          <cell r="BO805">
            <v>0.64</v>
          </cell>
          <cell r="BP805">
            <v>0.83</v>
          </cell>
          <cell r="BQ805">
            <v>69187.5</v>
          </cell>
          <cell r="BS805">
            <v>0.82</v>
          </cell>
          <cell r="BT805">
            <v>0.43</v>
          </cell>
          <cell r="BU805">
            <v>0.41</v>
          </cell>
          <cell r="BV805">
            <v>177080.5</v>
          </cell>
          <cell r="BX805">
            <v>0.82</v>
          </cell>
          <cell r="BY805">
            <v>0.43</v>
          </cell>
          <cell r="BZ805">
            <v>0.41</v>
          </cell>
          <cell r="CA805">
            <v>153407.24</v>
          </cell>
          <cell r="CC805">
            <v>1.65</v>
          </cell>
          <cell r="CD805">
            <v>0.86</v>
          </cell>
          <cell r="CE805">
            <v>1.25</v>
          </cell>
          <cell r="CF805">
            <v>115620</v>
          </cell>
          <cell r="CH805">
            <v>4461098.92</v>
          </cell>
          <cell r="CJ805">
            <v>4379170.4399999995</v>
          </cell>
        </row>
        <row r="806">
          <cell r="A806" t="str">
            <v>5409200202600</v>
          </cell>
          <cell r="B806" t="str">
            <v>WESTVILLE C U SCHOOL DIST 2</v>
          </cell>
          <cell r="C806" t="str">
            <v>VERMILION</v>
          </cell>
          <cell r="D806" t="str">
            <v>Unit</v>
          </cell>
          <cell r="E806">
            <v>1273.1099999999999</v>
          </cell>
          <cell r="G806">
            <v>390.48999999999995</v>
          </cell>
          <cell r="H806">
            <v>488.64</v>
          </cell>
          <cell r="I806">
            <v>873.29000000000008</v>
          </cell>
          <cell r="K806">
            <v>591.98</v>
          </cell>
          <cell r="L806">
            <v>582.65</v>
          </cell>
          <cell r="M806">
            <v>296.48</v>
          </cell>
          <cell r="N806">
            <v>384.65</v>
          </cell>
          <cell r="P806">
            <v>195.58797417271992</v>
          </cell>
          <cell r="Q806">
            <v>194.90202582728003</v>
          </cell>
          <cell r="R806">
            <v>244.74918102834354</v>
          </cell>
          <cell r="S806">
            <v>243.89081897165644</v>
          </cell>
          <cell r="T806">
            <v>192.6628447989365</v>
          </cell>
          <cell r="U806">
            <v>191.98715520106347</v>
          </cell>
          <cell r="W806">
            <v>22.78</v>
          </cell>
          <cell r="X806">
            <v>21.99</v>
          </cell>
          <cell r="Y806">
            <v>17.309999999999999</v>
          </cell>
          <cell r="Z806">
            <v>4002345.72</v>
          </cell>
          <cell r="AB806">
            <v>14.72</v>
          </cell>
          <cell r="AC806">
            <v>963933.91</v>
          </cell>
          <cell r="AE806">
            <v>2.95</v>
          </cell>
          <cell r="AF806">
            <v>1.48</v>
          </cell>
          <cell r="AG806">
            <v>1.92</v>
          </cell>
          <cell r="AH806">
            <v>410709.57</v>
          </cell>
          <cell r="AJ806">
            <v>1.31</v>
          </cell>
          <cell r="AK806">
            <v>0.65</v>
          </cell>
          <cell r="AL806">
            <v>0.64</v>
          </cell>
          <cell r="AM806">
            <v>166873.24</v>
          </cell>
          <cell r="AO806">
            <v>87.430000000000021</v>
          </cell>
          <cell r="AP806">
            <v>24.619999999999997</v>
          </cell>
          <cell r="AQ806">
            <v>9.02</v>
          </cell>
          <cell r="AR806">
            <v>139341.04999999999</v>
          </cell>
          <cell r="AT806">
            <v>1.31</v>
          </cell>
          <cell r="AU806">
            <v>1.18</v>
          </cell>
          <cell r="AV806">
            <v>1.53</v>
          </cell>
          <cell r="AW806">
            <v>285954.12</v>
          </cell>
          <cell r="AY806">
            <v>0.78</v>
          </cell>
          <cell r="AZ806">
            <v>0.39</v>
          </cell>
          <cell r="BA806">
            <v>0.51</v>
          </cell>
          <cell r="BB806">
            <v>97831.44</v>
          </cell>
          <cell r="BD806">
            <v>2.63</v>
          </cell>
          <cell r="BE806">
            <v>1.31</v>
          </cell>
          <cell r="BF806">
            <v>1.92</v>
          </cell>
          <cell r="BG806">
            <v>150162.5</v>
          </cell>
          <cell r="BI806">
            <v>1.31</v>
          </cell>
          <cell r="BJ806">
            <v>0.65</v>
          </cell>
          <cell r="BK806">
            <v>0.64</v>
          </cell>
          <cell r="BL806">
            <v>179228.4</v>
          </cell>
          <cell r="BN806">
            <v>1.97</v>
          </cell>
          <cell r="BO806">
            <v>0.98</v>
          </cell>
          <cell r="BP806">
            <v>1.28</v>
          </cell>
          <cell r="BQ806">
            <v>108393.75</v>
          </cell>
          <cell r="BS806">
            <v>1.31</v>
          </cell>
          <cell r="BT806">
            <v>0.65</v>
          </cell>
          <cell r="BU806">
            <v>0.64</v>
          </cell>
          <cell r="BV806">
            <v>277355</v>
          </cell>
          <cell r="BX806">
            <v>1.31</v>
          </cell>
          <cell r="BY806">
            <v>0.65</v>
          </cell>
          <cell r="BZ806">
            <v>0.64</v>
          </cell>
          <cell r="CA806">
            <v>240276.4</v>
          </cell>
          <cell r="CC806">
            <v>2.63</v>
          </cell>
          <cell r="CD806">
            <v>1.31</v>
          </cell>
          <cell r="CE806">
            <v>1.92</v>
          </cell>
          <cell r="CF806">
            <v>180195</v>
          </cell>
          <cell r="CH806">
            <v>7202600.1000000015</v>
          </cell>
          <cell r="CJ806">
            <v>7063259.0500000017</v>
          </cell>
        </row>
        <row r="807">
          <cell r="A807" t="str">
            <v>5409200402600</v>
          </cell>
          <cell r="B807" t="str">
            <v>GEORGETOWN-RIDGE FARM C U D 4</v>
          </cell>
          <cell r="C807" t="str">
            <v>VERMILION</v>
          </cell>
          <cell r="D807" t="str">
            <v>Unit</v>
          </cell>
          <cell r="E807">
            <v>996.21</v>
          </cell>
          <cell r="G807">
            <v>298.15999999999997</v>
          </cell>
          <cell r="H807">
            <v>368.81999999999994</v>
          </cell>
          <cell r="I807">
            <v>689.63999999999987</v>
          </cell>
          <cell r="K807">
            <v>456.4</v>
          </cell>
          <cell r="L807">
            <v>447.98999999999995</v>
          </cell>
          <cell r="M807">
            <v>218.98999999999998</v>
          </cell>
          <cell r="N807">
            <v>320.82</v>
          </cell>
          <cell r="P807">
            <v>173.55942498481477</v>
          </cell>
          <cell r="Q807">
            <v>124.6005750151852</v>
          </cell>
          <cell r="R807">
            <v>214.69072686778702</v>
          </cell>
          <cell r="S807">
            <v>154.12927313221292</v>
          </cell>
          <cell r="T807">
            <v>186.7498481473983</v>
          </cell>
          <cell r="U807">
            <v>134.0701518526017</v>
          </cell>
          <cell r="W807">
            <v>17.8</v>
          </cell>
          <cell r="X807">
            <v>16.89</v>
          </cell>
          <cell r="Y807">
            <v>14.7</v>
          </cell>
          <cell r="Z807">
            <v>3192414.93</v>
          </cell>
          <cell r="AB807">
            <v>11.83</v>
          </cell>
          <cell r="AC807">
            <v>777300.55</v>
          </cell>
          <cell r="AE807">
            <v>2.2799999999999998</v>
          </cell>
          <cell r="AF807">
            <v>1.0900000000000001</v>
          </cell>
          <cell r="AG807">
            <v>1.6</v>
          </cell>
          <cell r="AH807">
            <v>322312.39</v>
          </cell>
          <cell r="AJ807">
            <v>1.01</v>
          </cell>
          <cell r="AK807">
            <v>0.48</v>
          </cell>
          <cell r="AL807">
            <v>0.53</v>
          </cell>
          <cell r="AM807">
            <v>129937.22</v>
          </cell>
          <cell r="AO807">
            <v>69.52000000000001</v>
          </cell>
          <cell r="AP807">
            <v>21.44</v>
          </cell>
          <cell r="AQ807">
            <v>7.06</v>
          </cell>
          <cell r="AR807">
            <v>112989.5</v>
          </cell>
          <cell r="AT807">
            <v>1.01</v>
          </cell>
          <cell r="AU807">
            <v>0.87</v>
          </cell>
          <cell r="AV807">
            <v>1.28</v>
          </cell>
          <cell r="AW807">
            <v>225565.36</v>
          </cell>
          <cell r="AY807">
            <v>0.6</v>
          </cell>
          <cell r="AZ807">
            <v>0.28999999999999998</v>
          </cell>
          <cell r="BA807">
            <v>0.42</v>
          </cell>
          <cell r="BB807">
            <v>76285.23</v>
          </cell>
          <cell r="BD807">
            <v>2.02</v>
          </cell>
          <cell r="BE807">
            <v>0.97</v>
          </cell>
          <cell r="BF807">
            <v>1.6</v>
          </cell>
          <cell r="BG807">
            <v>117618.75</v>
          </cell>
          <cell r="BI807">
            <v>1.01</v>
          </cell>
          <cell r="BJ807">
            <v>0.48</v>
          </cell>
          <cell r="BK807">
            <v>0.53</v>
          </cell>
          <cell r="BL807">
            <v>139246.68</v>
          </cell>
          <cell r="BN807">
            <v>1.52</v>
          </cell>
          <cell r="BO807">
            <v>0.72</v>
          </cell>
          <cell r="BP807">
            <v>1.06</v>
          </cell>
          <cell r="BQ807">
            <v>84562.5</v>
          </cell>
          <cell r="BS807">
            <v>1.01</v>
          </cell>
          <cell r="BT807">
            <v>0.48</v>
          </cell>
          <cell r="BU807">
            <v>0.53</v>
          </cell>
          <cell r="BV807">
            <v>215483.5</v>
          </cell>
          <cell r="BX807">
            <v>1.01</v>
          </cell>
          <cell r="BY807">
            <v>0.48</v>
          </cell>
          <cell r="BZ807">
            <v>0.53</v>
          </cell>
          <cell r="CA807">
            <v>186676.28</v>
          </cell>
          <cell r="CC807">
            <v>2.02</v>
          </cell>
          <cell r="CD807">
            <v>0.97</v>
          </cell>
          <cell r="CE807">
            <v>1.6</v>
          </cell>
          <cell r="CF807">
            <v>141142.5</v>
          </cell>
          <cell r="CH807">
            <v>5721535.3900000006</v>
          </cell>
          <cell r="CJ807">
            <v>5608545.8900000006</v>
          </cell>
        </row>
        <row r="808">
          <cell r="A808" t="str">
            <v>5409200702600</v>
          </cell>
          <cell r="B808" t="str">
            <v>ROSSVILLE-ALVIN CU SCH DIST 7</v>
          </cell>
          <cell r="C808" t="str">
            <v>VERMILION</v>
          </cell>
          <cell r="D808" t="str">
            <v>Unit</v>
          </cell>
          <cell r="E808">
            <v>409.95</v>
          </cell>
          <cell r="G808">
            <v>136.99</v>
          </cell>
          <cell r="H808">
            <v>154.47</v>
          </cell>
          <cell r="I808">
            <v>270.46000000000004</v>
          </cell>
          <cell r="K808">
            <v>203.48000000000002</v>
          </cell>
          <cell r="L808">
            <v>200.98000000000002</v>
          </cell>
          <cell r="M808">
            <v>90.48</v>
          </cell>
          <cell r="N808">
            <v>115.99</v>
          </cell>
          <cell r="P808">
            <v>64.21668916431463</v>
          </cell>
          <cell r="Q808">
            <v>72.773310835685379</v>
          </cell>
          <cell r="R808">
            <v>72.410774328138416</v>
          </cell>
          <cell r="S808">
            <v>82.059225671861583</v>
          </cell>
          <cell r="T808">
            <v>54.372536507546926</v>
          </cell>
          <cell r="U808">
            <v>61.617463492453069</v>
          </cell>
          <cell r="W808">
            <v>7.91</v>
          </cell>
          <cell r="X808">
            <v>6.9</v>
          </cell>
          <cell r="Y808">
            <v>5.18</v>
          </cell>
          <cell r="Z808">
            <v>1285290.4099999999</v>
          </cell>
          <cell r="AB808">
            <v>4.68</v>
          </cell>
          <cell r="AC808">
            <v>305974.74</v>
          </cell>
          <cell r="AE808">
            <v>1.01</v>
          </cell>
          <cell r="AF808">
            <v>0.45</v>
          </cell>
          <cell r="AG808">
            <v>0.56999999999999995</v>
          </cell>
          <cell r="AH808">
            <v>130910.73</v>
          </cell>
          <cell r="AJ808">
            <v>0.45</v>
          </cell>
          <cell r="AK808">
            <v>0.2</v>
          </cell>
          <cell r="AL808">
            <v>0.19</v>
          </cell>
          <cell r="AM808">
            <v>53764.72</v>
          </cell>
          <cell r="AO808">
            <v>28.080000000000002</v>
          </cell>
          <cell r="AP808">
            <v>7.6</v>
          </cell>
          <cell r="AQ808">
            <v>2.9</v>
          </cell>
          <cell r="AR808">
            <v>44383.48</v>
          </cell>
          <cell r="AT808">
            <v>0.45</v>
          </cell>
          <cell r="AU808">
            <v>0.36</v>
          </cell>
          <cell r="AV808">
            <v>0.46</v>
          </cell>
          <cell r="AW808">
            <v>90101.42</v>
          </cell>
          <cell r="AY808">
            <v>0.27</v>
          </cell>
          <cell r="AZ808">
            <v>0.12</v>
          </cell>
          <cell r="BA808">
            <v>0.15</v>
          </cell>
          <cell r="BB808">
            <v>31445.82</v>
          </cell>
          <cell r="BD808">
            <v>0.9</v>
          </cell>
          <cell r="BE808">
            <v>0.4</v>
          </cell>
          <cell r="BF808">
            <v>0.56999999999999995</v>
          </cell>
          <cell r="BG808">
            <v>47918.75</v>
          </cell>
          <cell r="BI808">
            <v>0.45</v>
          </cell>
          <cell r="BJ808">
            <v>0.2</v>
          </cell>
          <cell r="BK808">
            <v>0.19</v>
          </cell>
          <cell r="BL808">
            <v>57904.56</v>
          </cell>
          <cell r="BN808">
            <v>0.67</v>
          </cell>
          <cell r="BO808">
            <v>0.3</v>
          </cell>
          <cell r="BP808">
            <v>0.38</v>
          </cell>
          <cell r="BQ808">
            <v>34593.75</v>
          </cell>
          <cell r="BS808">
            <v>0.45</v>
          </cell>
          <cell r="BT808">
            <v>0.2</v>
          </cell>
          <cell r="BU808">
            <v>0.19</v>
          </cell>
          <cell r="BV808">
            <v>89607</v>
          </cell>
          <cell r="BX808">
            <v>0.45</v>
          </cell>
          <cell r="BY808">
            <v>0.2</v>
          </cell>
          <cell r="BZ808">
            <v>0.19</v>
          </cell>
          <cell r="CA808">
            <v>77627.759999999995</v>
          </cell>
          <cell r="CC808">
            <v>0.9</v>
          </cell>
          <cell r="CD808">
            <v>0.4</v>
          </cell>
          <cell r="CE808">
            <v>0.56999999999999995</v>
          </cell>
          <cell r="CF808">
            <v>57502.5</v>
          </cell>
          <cell r="CH808">
            <v>2307025.6399999997</v>
          </cell>
          <cell r="CJ808">
            <v>2262642.1599999997</v>
          </cell>
        </row>
        <row r="809">
          <cell r="A809" t="str">
            <v>5409201002600</v>
          </cell>
          <cell r="B809" t="str">
            <v>POTOMAC C U SCH DIST 10</v>
          </cell>
          <cell r="C809" t="str">
            <v>VERMILION</v>
          </cell>
          <cell r="D809" t="str">
            <v>Unit</v>
          </cell>
          <cell r="E809">
            <v>212.62</v>
          </cell>
          <cell r="G809">
            <v>63.149999999999991</v>
          </cell>
          <cell r="H809">
            <v>80.149999999999991</v>
          </cell>
          <cell r="I809">
            <v>148.47</v>
          </cell>
          <cell r="K809">
            <v>95.97999999999999</v>
          </cell>
          <cell r="L809">
            <v>94.97999999999999</v>
          </cell>
          <cell r="M809">
            <v>48.319999999999993</v>
          </cell>
          <cell r="N809">
            <v>68.319999999999993</v>
          </cell>
          <cell r="P809">
            <v>22.977743124468383</v>
          </cell>
          <cell r="Q809">
            <v>40.172256875531609</v>
          </cell>
          <cell r="R809">
            <v>29.163358850770244</v>
          </cell>
          <cell r="S809">
            <v>50.986641149229747</v>
          </cell>
          <cell r="T809">
            <v>24.858898024761359</v>
          </cell>
          <cell r="U809">
            <v>43.461101975238634</v>
          </cell>
          <cell r="W809">
            <v>3.54</v>
          </cell>
          <cell r="X809">
            <v>3.49</v>
          </cell>
          <cell r="Y809">
            <v>2.98</v>
          </cell>
          <cell r="Z809">
            <v>647021.35</v>
          </cell>
          <cell r="AB809">
            <v>2.39</v>
          </cell>
          <cell r="AC809">
            <v>157545.51</v>
          </cell>
          <cell r="AE809">
            <v>0.47</v>
          </cell>
          <cell r="AF809">
            <v>0.24</v>
          </cell>
          <cell r="AG809">
            <v>0.34</v>
          </cell>
          <cell r="AH809">
            <v>68111.59</v>
          </cell>
          <cell r="AJ809">
            <v>0.21</v>
          </cell>
          <cell r="AK809">
            <v>0.1</v>
          </cell>
          <cell r="AL809">
            <v>0.11</v>
          </cell>
          <cell r="AM809">
            <v>27014.9</v>
          </cell>
          <cell r="AO809">
            <v>14.14</v>
          </cell>
          <cell r="AP809">
            <v>3.39</v>
          </cell>
          <cell r="AQ809">
            <v>1.5</v>
          </cell>
          <cell r="AR809">
            <v>21841.91</v>
          </cell>
          <cell r="AT809">
            <v>0.21</v>
          </cell>
          <cell r="AU809">
            <v>0.19</v>
          </cell>
          <cell r="AV809">
            <v>0.27</v>
          </cell>
          <cell r="AW809">
            <v>47811.42</v>
          </cell>
          <cell r="AY809">
            <v>0.12</v>
          </cell>
          <cell r="AZ809">
            <v>0.06</v>
          </cell>
          <cell r="BA809">
            <v>0.09</v>
          </cell>
          <cell r="BB809">
            <v>15722.91</v>
          </cell>
          <cell r="BD809">
            <v>0.42</v>
          </cell>
          <cell r="BE809">
            <v>0.21</v>
          </cell>
          <cell r="BF809">
            <v>0.34</v>
          </cell>
          <cell r="BG809">
            <v>24856.25</v>
          </cell>
          <cell r="BI809">
            <v>0.21</v>
          </cell>
          <cell r="BJ809">
            <v>0.1</v>
          </cell>
          <cell r="BK809">
            <v>0.11</v>
          </cell>
          <cell r="BL809">
            <v>28952.28</v>
          </cell>
          <cell r="BN809">
            <v>0.31</v>
          </cell>
          <cell r="BO809">
            <v>0.16</v>
          </cell>
          <cell r="BP809">
            <v>0.22</v>
          </cell>
          <cell r="BQ809">
            <v>17681.25</v>
          </cell>
          <cell r="BS809">
            <v>0.21</v>
          </cell>
          <cell r="BT809">
            <v>0.1</v>
          </cell>
          <cell r="BU809">
            <v>0.11</v>
          </cell>
          <cell r="BV809">
            <v>44803.5</v>
          </cell>
          <cell r="BX809">
            <v>0.21</v>
          </cell>
          <cell r="BY809">
            <v>0.1</v>
          </cell>
          <cell r="BZ809">
            <v>0.11</v>
          </cell>
          <cell r="CA809">
            <v>38813.879999999997</v>
          </cell>
          <cell r="CC809">
            <v>0.42</v>
          </cell>
          <cell r="CD809">
            <v>0.21</v>
          </cell>
          <cell r="CE809">
            <v>0.34</v>
          </cell>
          <cell r="CF809">
            <v>29827.5</v>
          </cell>
          <cell r="CH809">
            <v>1170004.25</v>
          </cell>
          <cell r="CJ809">
            <v>1148162.3400000001</v>
          </cell>
        </row>
        <row r="810">
          <cell r="A810" t="str">
            <v>5409201102600</v>
          </cell>
          <cell r="B810" t="str">
            <v>HOOPESTON AREA C U SCH DIST 11</v>
          </cell>
          <cell r="C810" t="str">
            <v>VERMILION</v>
          </cell>
          <cell r="D810" t="str">
            <v>Unit</v>
          </cell>
          <cell r="E810">
            <v>1208.29</v>
          </cell>
          <cell r="G810">
            <v>359.99</v>
          </cell>
          <cell r="H810">
            <v>478.31999999999994</v>
          </cell>
          <cell r="I810">
            <v>839.14</v>
          </cell>
          <cell r="K810">
            <v>567.48</v>
          </cell>
          <cell r="L810">
            <v>558.31999999999994</v>
          </cell>
          <cell r="M810">
            <v>279.99</v>
          </cell>
          <cell r="N810">
            <v>360.82</v>
          </cell>
          <cell r="P810">
            <v>231.46138450376523</v>
          </cell>
          <cell r="Q810">
            <v>128.52861549623478</v>
          </cell>
          <cell r="R810">
            <v>307.54356908758842</v>
          </cell>
          <cell r="S810">
            <v>170.77643091241151</v>
          </cell>
          <cell r="T810">
            <v>231.99504640864626</v>
          </cell>
          <cell r="U810">
            <v>128.82495359135373</v>
          </cell>
          <cell r="W810">
            <v>21.85</v>
          </cell>
          <cell r="X810">
            <v>22.2</v>
          </cell>
          <cell r="Y810">
            <v>16.75</v>
          </cell>
          <cell r="Z810">
            <v>3918028.6</v>
          </cell>
          <cell r="AB810">
            <v>14.39</v>
          </cell>
          <cell r="AC810">
            <v>941782.19</v>
          </cell>
          <cell r="AE810">
            <v>2.83</v>
          </cell>
          <cell r="AF810">
            <v>1.39</v>
          </cell>
          <cell r="AG810">
            <v>1.8</v>
          </cell>
          <cell r="AH810">
            <v>389186.94</v>
          </cell>
          <cell r="AJ810">
            <v>1.26</v>
          </cell>
          <cell r="AK810">
            <v>0.62</v>
          </cell>
          <cell r="AL810">
            <v>0.6</v>
          </cell>
          <cell r="AM810">
            <v>159078.96</v>
          </cell>
          <cell r="AO810">
            <v>85.29</v>
          </cell>
          <cell r="AP810">
            <v>27.560000000000002</v>
          </cell>
          <cell r="AQ810">
            <v>8.56</v>
          </cell>
          <cell r="AR810">
            <v>140086.28</v>
          </cell>
          <cell r="AT810">
            <v>1.26</v>
          </cell>
          <cell r="AU810">
            <v>1.1100000000000001</v>
          </cell>
          <cell r="AV810">
            <v>1.44</v>
          </cell>
          <cell r="AW810">
            <v>270913.86</v>
          </cell>
          <cell r="AY810">
            <v>0.75</v>
          </cell>
          <cell r="AZ810">
            <v>0.37</v>
          </cell>
          <cell r="BA810">
            <v>0.48</v>
          </cell>
          <cell r="BB810">
            <v>93172.800000000003</v>
          </cell>
          <cell r="BD810">
            <v>2.52</v>
          </cell>
          <cell r="BE810">
            <v>1.24</v>
          </cell>
          <cell r="BF810">
            <v>1.8</v>
          </cell>
          <cell r="BG810">
            <v>142475</v>
          </cell>
          <cell r="BI810">
            <v>1.26</v>
          </cell>
          <cell r="BJ810">
            <v>0.62</v>
          </cell>
          <cell r="BK810">
            <v>0.6</v>
          </cell>
          <cell r="BL810">
            <v>170956.32</v>
          </cell>
          <cell r="BN810">
            <v>1.89</v>
          </cell>
          <cell r="BO810">
            <v>0.93</v>
          </cell>
          <cell r="BP810">
            <v>1.2</v>
          </cell>
          <cell r="BQ810">
            <v>103012.5</v>
          </cell>
          <cell r="BS810">
            <v>1.26</v>
          </cell>
          <cell r="BT810">
            <v>0.62</v>
          </cell>
          <cell r="BU810">
            <v>0.6</v>
          </cell>
          <cell r="BV810">
            <v>264554</v>
          </cell>
          <cell r="BX810">
            <v>1.26</v>
          </cell>
          <cell r="BY810">
            <v>0.62</v>
          </cell>
          <cell r="BZ810">
            <v>0.6</v>
          </cell>
          <cell r="CA810">
            <v>229186.72</v>
          </cell>
          <cell r="CC810">
            <v>2.52</v>
          </cell>
          <cell r="CD810">
            <v>1.24</v>
          </cell>
          <cell r="CE810">
            <v>1.8</v>
          </cell>
          <cell r="CF810">
            <v>170970</v>
          </cell>
          <cell r="CH810">
            <v>6993404.1700000009</v>
          </cell>
          <cell r="CJ810">
            <v>6853317.8900000006</v>
          </cell>
        </row>
        <row r="811">
          <cell r="A811" t="str">
            <v>5409206100300</v>
          </cell>
          <cell r="B811" t="str">
            <v>ARMSTRONG-ELLIS CONS SCH DIST 61</v>
          </cell>
          <cell r="C811" t="str">
            <v>VERMILION</v>
          </cell>
          <cell r="D811" t="str">
            <v>Elementary</v>
          </cell>
          <cell r="E811">
            <v>74.5</v>
          </cell>
          <cell r="G811">
            <v>36.5</v>
          </cell>
          <cell r="H811">
            <v>37.5</v>
          </cell>
          <cell r="I811">
            <v>37.5</v>
          </cell>
          <cell r="K811">
            <v>49.5</v>
          </cell>
          <cell r="L811">
            <v>49</v>
          </cell>
          <cell r="M811">
            <v>25</v>
          </cell>
          <cell r="N811">
            <v>0</v>
          </cell>
          <cell r="P811">
            <v>15.946554054054053</v>
          </cell>
          <cell r="Q811">
            <v>20.553445945945946</v>
          </cell>
          <cell r="R811">
            <v>16.383445945945944</v>
          </cell>
          <cell r="S811">
            <v>21.116554054054056</v>
          </cell>
          <cell r="T811">
            <v>0</v>
          </cell>
          <cell r="U811">
            <v>0</v>
          </cell>
          <cell r="W811">
            <v>2.09</v>
          </cell>
          <cell r="X811">
            <v>1.66</v>
          </cell>
          <cell r="Y811">
            <v>0</v>
          </cell>
          <cell r="Z811">
            <v>232526.25</v>
          </cell>
          <cell r="AB811">
            <v>0.75</v>
          </cell>
          <cell r="AC811">
            <v>46505.25</v>
          </cell>
          <cell r="AE811">
            <v>0.24</v>
          </cell>
          <cell r="AF811">
            <v>0.12</v>
          </cell>
          <cell r="AG811">
            <v>0</v>
          </cell>
          <cell r="AH811">
            <v>22322.52</v>
          </cell>
          <cell r="AJ811">
            <v>0.11</v>
          </cell>
          <cell r="AK811">
            <v>0.05</v>
          </cell>
          <cell r="AL811">
            <v>0</v>
          </cell>
          <cell r="AM811">
            <v>9921.1200000000008</v>
          </cell>
          <cell r="AO811">
            <v>5.1100000000000003</v>
          </cell>
          <cell r="AP811">
            <v>1.29</v>
          </cell>
          <cell r="AQ811">
            <v>0.52</v>
          </cell>
          <cell r="AR811">
            <v>7961.07</v>
          </cell>
          <cell r="AT811">
            <v>0.11</v>
          </cell>
          <cell r="AU811">
            <v>0.1</v>
          </cell>
          <cell r="AV811">
            <v>0</v>
          </cell>
          <cell r="AW811">
            <v>14125.86</v>
          </cell>
          <cell r="AY811">
            <v>0.06</v>
          </cell>
          <cell r="AZ811">
            <v>0.03</v>
          </cell>
          <cell r="BA811">
            <v>0</v>
          </cell>
          <cell r="BB811">
            <v>5240.97</v>
          </cell>
          <cell r="BD811">
            <v>0.22</v>
          </cell>
          <cell r="BE811">
            <v>0.11</v>
          </cell>
          <cell r="BF811">
            <v>0</v>
          </cell>
          <cell r="BG811">
            <v>8456.25</v>
          </cell>
          <cell r="BI811">
            <v>0.11</v>
          </cell>
          <cell r="BJ811">
            <v>0.05</v>
          </cell>
          <cell r="BK811">
            <v>0</v>
          </cell>
          <cell r="BL811">
            <v>11029.44</v>
          </cell>
          <cell r="BN811">
            <v>0.16</v>
          </cell>
          <cell r="BO811">
            <v>0.08</v>
          </cell>
          <cell r="BP811">
            <v>0</v>
          </cell>
          <cell r="BQ811">
            <v>6150</v>
          </cell>
          <cell r="BS811">
            <v>0.11</v>
          </cell>
          <cell r="BT811">
            <v>0.05</v>
          </cell>
          <cell r="BU811">
            <v>0</v>
          </cell>
          <cell r="BV811">
            <v>17068</v>
          </cell>
          <cell r="BX811">
            <v>0.11</v>
          </cell>
          <cell r="BY811">
            <v>0.05</v>
          </cell>
          <cell r="BZ811">
            <v>0</v>
          </cell>
          <cell r="CA811">
            <v>14786.24</v>
          </cell>
          <cell r="CC811">
            <v>0.22</v>
          </cell>
          <cell r="CD811">
            <v>0.11</v>
          </cell>
          <cell r="CE811">
            <v>0</v>
          </cell>
          <cell r="CF811">
            <v>10147.5</v>
          </cell>
          <cell r="CH811">
            <v>406240.47</v>
          </cell>
          <cell r="CJ811">
            <v>398279.39999999997</v>
          </cell>
        </row>
        <row r="812">
          <cell r="A812" t="str">
            <v>5409207602600</v>
          </cell>
          <cell r="B812" t="str">
            <v>OAKWOOD COMM UNIT DIST #76</v>
          </cell>
          <cell r="C812" t="str">
            <v>VERMILION</v>
          </cell>
          <cell r="D812" t="str">
            <v>Unit</v>
          </cell>
          <cell r="E812">
            <v>964.21</v>
          </cell>
          <cell r="G812">
            <v>267.65999999999997</v>
          </cell>
          <cell r="H812">
            <v>388.65</v>
          </cell>
          <cell r="I812">
            <v>691.8</v>
          </cell>
          <cell r="K812">
            <v>425.39999999999992</v>
          </cell>
          <cell r="L812">
            <v>420.64999999999992</v>
          </cell>
          <cell r="M812">
            <v>235.65999999999997</v>
          </cell>
          <cell r="N812">
            <v>303.14999999999998</v>
          </cell>
          <cell r="P812">
            <v>93.267846288537299</v>
          </cell>
          <cell r="Q812">
            <v>174.39215371146267</v>
          </cell>
          <cell r="R812">
            <v>135.42758895628791</v>
          </cell>
          <cell r="S812">
            <v>253.22241104371207</v>
          </cell>
          <cell r="T812">
            <v>105.63456475517478</v>
          </cell>
          <cell r="U812">
            <v>197.5154352448252</v>
          </cell>
          <cell r="W812">
            <v>14.93</v>
          </cell>
          <cell r="X812">
            <v>16.899999999999999</v>
          </cell>
          <cell r="Y812">
            <v>13.18</v>
          </cell>
          <cell r="Z812">
            <v>2907393.55</v>
          </cell>
          <cell r="AB812">
            <v>10.75</v>
          </cell>
          <cell r="AC812">
            <v>705942.35</v>
          </cell>
          <cell r="AE812">
            <v>2.12</v>
          </cell>
          <cell r="AF812">
            <v>1.17</v>
          </cell>
          <cell r="AG812">
            <v>1.51</v>
          </cell>
          <cell r="AH812">
            <v>310975.96000000002</v>
          </cell>
          <cell r="AJ812">
            <v>0.94</v>
          </cell>
          <cell r="AK812">
            <v>0.52</v>
          </cell>
          <cell r="AL812">
            <v>0.5</v>
          </cell>
          <cell r="AM812">
            <v>125951.72</v>
          </cell>
          <cell r="AO812">
            <v>63.79</v>
          </cell>
          <cell r="AP812">
            <v>15.059999999999999</v>
          </cell>
          <cell r="AQ812">
            <v>6.83</v>
          </cell>
          <cell r="AR812">
            <v>98284.53</v>
          </cell>
          <cell r="AT812">
            <v>0.94</v>
          </cell>
          <cell r="AU812">
            <v>0.94</v>
          </cell>
          <cell r="AV812">
            <v>1.21</v>
          </cell>
          <cell r="AW812">
            <v>220145.54</v>
          </cell>
          <cell r="AY812">
            <v>0.56000000000000005</v>
          </cell>
          <cell r="AZ812">
            <v>0.31</v>
          </cell>
          <cell r="BA812">
            <v>0.4</v>
          </cell>
          <cell r="BB812">
            <v>73955.91</v>
          </cell>
          <cell r="BD812">
            <v>1.89</v>
          </cell>
          <cell r="BE812">
            <v>1.04</v>
          </cell>
          <cell r="BF812">
            <v>1.51</v>
          </cell>
          <cell r="BG812">
            <v>113775</v>
          </cell>
          <cell r="BI812">
            <v>0.94</v>
          </cell>
          <cell r="BJ812">
            <v>0.52</v>
          </cell>
          <cell r="BK812">
            <v>0.5</v>
          </cell>
          <cell r="BL812">
            <v>135110.64000000001</v>
          </cell>
          <cell r="BN812">
            <v>1.41</v>
          </cell>
          <cell r="BO812">
            <v>0.78</v>
          </cell>
          <cell r="BP812">
            <v>1.01</v>
          </cell>
          <cell r="BQ812">
            <v>82000</v>
          </cell>
          <cell r="BS812">
            <v>0.94</v>
          </cell>
          <cell r="BT812">
            <v>0.52</v>
          </cell>
          <cell r="BU812">
            <v>0.5</v>
          </cell>
          <cell r="BV812">
            <v>209083</v>
          </cell>
          <cell r="BX812">
            <v>0.94</v>
          </cell>
          <cell r="BY812">
            <v>0.52</v>
          </cell>
          <cell r="BZ812">
            <v>0.5</v>
          </cell>
          <cell r="CA812">
            <v>181131.44</v>
          </cell>
          <cell r="CC812">
            <v>1.89</v>
          </cell>
          <cell r="CD812">
            <v>1.04</v>
          </cell>
          <cell r="CE812">
            <v>1.51</v>
          </cell>
          <cell r="CF812">
            <v>136530</v>
          </cell>
          <cell r="CH812">
            <v>5300279.6399999997</v>
          </cell>
          <cell r="CJ812">
            <v>5201995.1099999994</v>
          </cell>
        </row>
        <row r="813">
          <cell r="A813" t="str">
            <v>5409211802400</v>
          </cell>
          <cell r="B813" t="str">
            <v>DANVILLE C C SCHOOL DIST 118</v>
          </cell>
          <cell r="C813" t="str">
            <v>VERMILION</v>
          </cell>
          <cell r="D813" t="str">
            <v>Unit</v>
          </cell>
          <cell r="E813">
            <v>5586.04</v>
          </cell>
          <cell r="G813">
            <v>1835.15</v>
          </cell>
          <cell r="H813">
            <v>2181.98</v>
          </cell>
          <cell r="I813">
            <v>3707.14</v>
          </cell>
          <cell r="K813">
            <v>2762.89</v>
          </cell>
          <cell r="L813">
            <v>2719.14</v>
          </cell>
          <cell r="M813">
            <v>1297.99</v>
          </cell>
          <cell r="N813">
            <v>1525.1599999999999</v>
          </cell>
          <cell r="P813">
            <v>1474.1357453327055</v>
          </cell>
          <cell r="Q813">
            <v>361.01425466729461</v>
          </cell>
          <cell r="R813">
            <v>1752.7366774383875</v>
          </cell>
          <cell r="S813">
            <v>429.24332256161256</v>
          </cell>
          <cell r="T813">
            <v>1225.1275772289071</v>
          </cell>
          <cell r="U813">
            <v>300.0324227710928</v>
          </cell>
          <cell r="W813">
            <v>116.32</v>
          </cell>
          <cell r="X813">
            <v>104.8</v>
          </cell>
          <cell r="Y813">
            <v>73.25</v>
          </cell>
          <cell r="Z813">
            <v>18900237.59</v>
          </cell>
          <cell r="AB813">
            <v>68.63</v>
          </cell>
          <cell r="AC813">
            <v>4471774.5</v>
          </cell>
          <cell r="AE813">
            <v>13.81</v>
          </cell>
          <cell r="AF813">
            <v>6.48</v>
          </cell>
          <cell r="AG813">
            <v>7.62</v>
          </cell>
          <cell r="AH813">
            <v>1797945.69</v>
          </cell>
          <cell r="AJ813">
            <v>6.13</v>
          </cell>
          <cell r="AK813">
            <v>2.88</v>
          </cell>
          <cell r="AL813">
            <v>2.54</v>
          </cell>
          <cell r="AM813">
            <v>738624.29</v>
          </cell>
          <cell r="AO813">
            <v>409.90000000000003</v>
          </cell>
          <cell r="AP813">
            <v>155.86000000000001</v>
          </cell>
          <cell r="AQ813">
            <v>39.61</v>
          </cell>
          <cell r="AR813">
            <v>700732.86</v>
          </cell>
          <cell r="AT813">
            <v>6.13</v>
          </cell>
          <cell r="AU813">
            <v>5.19</v>
          </cell>
          <cell r="AV813">
            <v>6.1</v>
          </cell>
          <cell r="AW813">
            <v>1233749.72</v>
          </cell>
          <cell r="AY813">
            <v>3.68</v>
          </cell>
          <cell r="AZ813">
            <v>1.73</v>
          </cell>
          <cell r="BA813">
            <v>2.0299999999999998</v>
          </cell>
          <cell r="BB813">
            <v>433253.52</v>
          </cell>
          <cell r="BD813">
            <v>12.27</v>
          </cell>
          <cell r="BE813">
            <v>5.76</v>
          </cell>
          <cell r="BF813">
            <v>7.62</v>
          </cell>
          <cell r="BG813">
            <v>657281.25</v>
          </cell>
          <cell r="BI813">
            <v>6.13</v>
          </cell>
          <cell r="BJ813">
            <v>2.88</v>
          </cell>
          <cell r="BK813">
            <v>2.54</v>
          </cell>
          <cell r="BL813">
            <v>796187.7</v>
          </cell>
          <cell r="BN813">
            <v>9.1999999999999993</v>
          </cell>
          <cell r="BO813">
            <v>4.32</v>
          </cell>
          <cell r="BP813">
            <v>5.08</v>
          </cell>
          <cell r="BQ813">
            <v>476625</v>
          </cell>
          <cell r="BS813">
            <v>6.13</v>
          </cell>
          <cell r="BT813">
            <v>2.88</v>
          </cell>
          <cell r="BU813">
            <v>2.54</v>
          </cell>
          <cell r="BV813">
            <v>1232096.25</v>
          </cell>
          <cell r="BX813">
            <v>6.13</v>
          </cell>
          <cell r="BY813">
            <v>2.88</v>
          </cell>
          <cell r="BZ813">
            <v>2.54</v>
          </cell>
          <cell r="CA813">
            <v>1067381.7</v>
          </cell>
          <cell r="CC813">
            <v>12.27</v>
          </cell>
          <cell r="CD813">
            <v>5.76</v>
          </cell>
          <cell r="CE813">
            <v>7.62</v>
          </cell>
          <cell r="CF813">
            <v>788737.5</v>
          </cell>
          <cell r="CH813">
            <v>33294627.569999997</v>
          </cell>
          <cell r="CJ813">
            <v>32593894.709999997</v>
          </cell>
        </row>
        <row r="814">
          <cell r="A814" t="str">
            <v>5409222501700</v>
          </cell>
          <cell r="B814" t="str">
            <v>ARMSTRONG TWP HS DIST 225</v>
          </cell>
          <cell r="C814" t="str">
            <v>VERMILION</v>
          </cell>
          <cell r="D814" t="str">
            <v>High School</v>
          </cell>
          <cell r="E814">
            <v>69.83</v>
          </cell>
          <cell r="G814">
            <v>0</v>
          </cell>
          <cell r="H814">
            <v>0</v>
          </cell>
          <cell r="I814">
            <v>69.83</v>
          </cell>
          <cell r="K814">
            <v>0</v>
          </cell>
          <cell r="L814">
            <v>0</v>
          </cell>
          <cell r="M814">
            <v>0</v>
          </cell>
          <cell r="N814">
            <v>69.83</v>
          </cell>
          <cell r="P814">
            <v>0</v>
          </cell>
          <cell r="Q814">
            <v>0</v>
          </cell>
          <cell r="R814">
            <v>0</v>
          </cell>
          <cell r="S814">
            <v>0</v>
          </cell>
          <cell r="T814">
            <v>24</v>
          </cell>
          <cell r="U814">
            <v>45.83</v>
          </cell>
          <cell r="W814">
            <v>0</v>
          </cell>
          <cell r="X814">
            <v>0</v>
          </cell>
          <cell r="Y814">
            <v>3.03</v>
          </cell>
          <cell r="Z814">
            <v>214654.29</v>
          </cell>
          <cell r="AB814">
            <v>1</v>
          </cell>
          <cell r="AC814">
            <v>71544.27</v>
          </cell>
          <cell r="AE814">
            <v>0</v>
          </cell>
          <cell r="AF814">
            <v>0</v>
          </cell>
          <cell r="AG814">
            <v>0.34</v>
          </cell>
          <cell r="AH814">
            <v>24086.62</v>
          </cell>
          <cell r="AJ814">
            <v>0</v>
          </cell>
          <cell r="AK814">
            <v>0</v>
          </cell>
          <cell r="AL814">
            <v>0.11</v>
          </cell>
          <cell r="AM814">
            <v>7792.73</v>
          </cell>
          <cell r="AO814">
            <v>4.5699999999999994</v>
          </cell>
          <cell r="AP814">
            <v>1.08</v>
          </cell>
          <cell r="AQ814">
            <v>0.49</v>
          </cell>
          <cell r="AR814">
            <v>7042.86</v>
          </cell>
          <cell r="AT814">
            <v>0</v>
          </cell>
          <cell r="AU814">
            <v>0</v>
          </cell>
          <cell r="AV814">
            <v>0.27</v>
          </cell>
          <cell r="AW814">
            <v>20905.02</v>
          </cell>
          <cell r="AY814">
            <v>0</v>
          </cell>
          <cell r="AZ814">
            <v>0</v>
          </cell>
          <cell r="BA814">
            <v>0.09</v>
          </cell>
          <cell r="BB814">
            <v>5240.97</v>
          </cell>
          <cell r="BD814">
            <v>0</v>
          </cell>
          <cell r="BE814">
            <v>0</v>
          </cell>
          <cell r="BF814">
            <v>0.34</v>
          </cell>
          <cell r="BG814">
            <v>8712.5</v>
          </cell>
          <cell r="BI814">
            <v>0</v>
          </cell>
          <cell r="BJ814">
            <v>0</v>
          </cell>
          <cell r="BK814">
            <v>0.11</v>
          </cell>
          <cell r="BL814">
            <v>7582.74</v>
          </cell>
          <cell r="BN814">
            <v>0</v>
          </cell>
          <cell r="BO814">
            <v>0</v>
          </cell>
          <cell r="BP814">
            <v>0.23</v>
          </cell>
          <cell r="BQ814">
            <v>5893.75</v>
          </cell>
          <cell r="BS814">
            <v>0</v>
          </cell>
          <cell r="BT814">
            <v>0</v>
          </cell>
          <cell r="BU814">
            <v>0.11</v>
          </cell>
          <cell r="BV814">
            <v>11734.25</v>
          </cell>
          <cell r="BX814">
            <v>0</v>
          </cell>
          <cell r="BY814">
            <v>0</v>
          </cell>
          <cell r="BZ814">
            <v>0.11</v>
          </cell>
          <cell r="CA814">
            <v>10165.540000000001</v>
          </cell>
          <cell r="CC814">
            <v>0</v>
          </cell>
          <cell r="CD814">
            <v>0</v>
          </cell>
          <cell r="CE814">
            <v>0.34</v>
          </cell>
          <cell r="CF814">
            <v>10455</v>
          </cell>
          <cell r="CH814">
            <v>405810.53999999992</v>
          </cell>
          <cell r="CJ814">
            <v>398767.67999999993</v>
          </cell>
        </row>
        <row r="815">
          <cell r="A815" t="str">
            <v>5409251202600</v>
          </cell>
          <cell r="B815" t="str">
            <v>SALT FORK CUD 512</v>
          </cell>
          <cell r="C815" t="str">
            <v>VERMILION</v>
          </cell>
          <cell r="D815" t="str">
            <v>Unit</v>
          </cell>
          <cell r="E815">
            <v>876.96</v>
          </cell>
          <cell r="G815">
            <v>276.32</v>
          </cell>
          <cell r="H815">
            <v>311.97999999999996</v>
          </cell>
          <cell r="I815">
            <v>593.64</v>
          </cell>
          <cell r="K815">
            <v>411.31</v>
          </cell>
          <cell r="L815">
            <v>404.31</v>
          </cell>
          <cell r="M815">
            <v>183.99</v>
          </cell>
          <cell r="N815">
            <v>281.65999999999997</v>
          </cell>
          <cell r="P815">
            <v>92.746149248241295</v>
          </cell>
          <cell r="Q815">
            <v>183.5738507517587</v>
          </cell>
          <cell r="R815">
            <v>104.71534323417167</v>
          </cell>
          <cell r="S815">
            <v>207.26465676582831</v>
          </cell>
          <cell r="T815">
            <v>94.538507517586993</v>
          </cell>
          <cell r="U815">
            <v>187.12149248241298</v>
          </cell>
          <cell r="W815">
            <v>15.36</v>
          </cell>
          <cell r="X815">
            <v>13.52</v>
          </cell>
          <cell r="Y815">
            <v>12.21</v>
          </cell>
          <cell r="Z815">
            <v>2655755.19</v>
          </cell>
          <cell r="AB815">
            <v>9.84</v>
          </cell>
          <cell r="AC815">
            <v>646454.6</v>
          </cell>
          <cell r="AE815">
            <v>2.0499999999999998</v>
          </cell>
          <cell r="AF815">
            <v>0.91</v>
          </cell>
          <cell r="AG815">
            <v>1.4</v>
          </cell>
          <cell r="AH815">
            <v>282720.92</v>
          </cell>
          <cell r="AJ815">
            <v>0.91</v>
          </cell>
          <cell r="AK815">
            <v>0.4</v>
          </cell>
          <cell r="AL815">
            <v>0.46</v>
          </cell>
          <cell r="AM815">
            <v>113816.95</v>
          </cell>
          <cell r="AO815">
            <v>58.209999999999994</v>
          </cell>
          <cell r="AP815">
            <v>13.399999999999999</v>
          </cell>
          <cell r="AQ815">
            <v>6.21</v>
          </cell>
          <cell r="AR815">
            <v>89263.44</v>
          </cell>
          <cell r="AT815">
            <v>0.91</v>
          </cell>
          <cell r="AU815">
            <v>0.73</v>
          </cell>
          <cell r="AV815">
            <v>1.1200000000000001</v>
          </cell>
          <cell r="AW815">
            <v>197033.36</v>
          </cell>
          <cell r="AY815">
            <v>0.54</v>
          </cell>
          <cell r="AZ815">
            <v>0.24</v>
          </cell>
          <cell r="BA815">
            <v>0.37</v>
          </cell>
          <cell r="BB815">
            <v>66967.95</v>
          </cell>
          <cell r="BD815">
            <v>1.82</v>
          </cell>
          <cell r="BE815">
            <v>0.81</v>
          </cell>
          <cell r="BF815">
            <v>1.4</v>
          </cell>
          <cell r="BG815">
            <v>103268.75</v>
          </cell>
          <cell r="BI815">
            <v>0.91</v>
          </cell>
          <cell r="BJ815">
            <v>0.4</v>
          </cell>
          <cell r="BK815">
            <v>0.46</v>
          </cell>
          <cell r="BL815">
            <v>122013.18</v>
          </cell>
          <cell r="BN815">
            <v>1.37</v>
          </cell>
          <cell r="BO815">
            <v>0.61</v>
          </cell>
          <cell r="BP815">
            <v>0.93</v>
          </cell>
          <cell r="BQ815">
            <v>74568.75</v>
          </cell>
          <cell r="BS815">
            <v>0.91</v>
          </cell>
          <cell r="BT815">
            <v>0.4</v>
          </cell>
          <cell r="BU815">
            <v>0.46</v>
          </cell>
          <cell r="BV815">
            <v>188814.75</v>
          </cell>
          <cell r="BX815">
            <v>0.91</v>
          </cell>
          <cell r="BY815">
            <v>0.4</v>
          </cell>
          <cell r="BZ815">
            <v>0.46</v>
          </cell>
          <cell r="CA815">
            <v>163572.78</v>
          </cell>
          <cell r="CC815">
            <v>1.82</v>
          </cell>
          <cell r="CD815">
            <v>0.81</v>
          </cell>
          <cell r="CE815">
            <v>1.4</v>
          </cell>
          <cell r="CF815">
            <v>123922.5</v>
          </cell>
          <cell r="CH815">
            <v>4828173.12</v>
          </cell>
          <cell r="CJ815">
            <v>4738909.68</v>
          </cell>
        </row>
        <row r="816">
          <cell r="A816" t="str">
            <v>5609901700200</v>
          </cell>
          <cell r="B816" t="str">
            <v>CHANNAHON SCHOOL DISTRICT 17</v>
          </cell>
          <cell r="C816" t="str">
            <v>WILL</v>
          </cell>
          <cell r="D816" t="str">
            <v>Elementary</v>
          </cell>
          <cell r="E816">
            <v>1225</v>
          </cell>
          <cell r="G816">
            <v>462.5</v>
          </cell>
          <cell r="H816">
            <v>750</v>
          </cell>
          <cell r="I816">
            <v>750</v>
          </cell>
          <cell r="K816">
            <v>771.5</v>
          </cell>
          <cell r="L816">
            <v>759</v>
          </cell>
          <cell r="M816">
            <v>453.5</v>
          </cell>
          <cell r="N816">
            <v>0</v>
          </cell>
          <cell r="P816">
            <v>70.185567010309285</v>
          </cell>
          <cell r="Q816">
            <v>392.31443298969072</v>
          </cell>
          <cell r="R816">
            <v>113.81443298969073</v>
          </cell>
          <cell r="S816">
            <v>636.18556701030923</v>
          </cell>
          <cell r="T816">
            <v>0</v>
          </cell>
          <cell r="U816">
            <v>0</v>
          </cell>
          <cell r="W816">
            <v>24.29</v>
          </cell>
          <cell r="X816">
            <v>31.13</v>
          </cell>
          <cell r="Y816">
            <v>0</v>
          </cell>
          <cell r="Z816">
            <v>3436427.94</v>
          </cell>
          <cell r="AB816">
            <v>11.08</v>
          </cell>
          <cell r="AC816">
            <v>687285.58</v>
          </cell>
          <cell r="AE816">
            <v>3.85</v>
          </cell>
          <cell r="AF816">
            <v>2.2599999999999998</v>
          </cell>
          <cell r="AG816">
            <v>0</v>
          </cell>
          <cell r="AH816">
            <v>378862.77</v>
          </cell>
          <cell r="AJ816">
            <v>1.71</v>
          </cell>
          <cell r="AK816">
            <v>1</v>
          </cell>
          <cell r="AL816">
            <v>0</v>
          </cell>
          <cell r="AM816">
            <v>168038.97</v>
          </cell>
          <cell r="AO816">
            <v>76.939999999999984</v>
          </cell>
          <cell r="AP816">
            <v>13.870000000000001</v>
          </cell>
          <cell r="AQ816">
            <v>8.68</v>
          </cell>
          <cell r="AR816">
            <v>113579.85</v>
          </cell>
          <cell r="AT816">
            <v>1.71</v>
          </cell>
          <cell r="AU816">
            <v>1.81</v>
          </cell>
          <cell r="AV816">
            <v>0</v>
          </cell>
          <cell r="AW816">
            <v>236776.32000000001</v>
          </cell>
          <cell r="AY816">
            <v>1.02</v>
          </cell>
          <cell r="AZ816">
            <v>0.6</v>
          </cell>
          <cell r="BA816">
            <v>0</v>
          </cell>
          <cell r="BB816">
            <v>94337.46</v>
          </cell>
          <cell r="BD816">
            <v>3.42</v>
          </cell>
          <cell r="BE816">
            <v>2.0099999999999998</v>
          </cell>
          <cell r="BF816">
            <v>0</v>
          </cell>
          <cell r="BG816">
            <v>139143.75</v>
          </cell>
          <cell r="BI816">
            <v>1.71</v>
          </cell>
          <cell r="BJ816">
            <v>1</v>
          </cell>
          <cell r="BK816">
            <v>0</v>
          </cell>
          <cell r="BL816">
            <v>186811.14</v>
          </cell>
          <cell r="BN816">
            <v>2.57</v>
          </cell>
          <cell r="BO816">
            <v>1.51</v>
          </cell>
          <cell r="BP816">
            <v>0</v>
          </cell>
          <cell r="BQ816">
            <v>104550</v>
          </cell>
          <cell r="BS816">
            <v>1.71</v>
          </cell>
          <cell r="BT816">
            <v>1</v>
          </cell>
          <cell r="BU816">
            <v>0</v>
          </cell>
          <cell r="BV816">
            <v>289089.25</v>
          </cell>
          <cell r="BX816">
            <v>1.71</v>
          </cell>
          <cell r="BY816">
            <v>1</v>
          </cell>
          <cell r="BZ816">
            <v>0</v>
          </cell>
          <cell r="CA816">
            <v>250441.94</v>
          </cell>
          <cell r="CC816">
            <v>3.42</v>
          </cell>
          <cell r="CD816">
            <v>2.0099999999999998</v>
          </cell>
          <cell r="CE816">
            <v>0</v>
          </cell>
          <cell r="CF816">
            <v>166972.5</v>
          </cell>
          <cell r="CH816">
            <v>6252317.4699999997</v>
          </cell>
          <cell r="CJ816">
            <v>6138737.6200000001</v>
          </cell>
        </row>
        <row r="817">
          <cell r="A817" t="str">
            <v>5609908100200</v>
          </cell>
          <cell r="B817" t="str">
            <v>UNION SCHOOL DIST 81</v>
          </cell>
          <cell r="C817" t="str">
            <v>WILL</v>
          </cell>
          <cell r="D817" t="str">
            <v>Elementary</v>
          </cell>
          <cell r="E817">
            <v>101.14</v>
          </cell>
          <cell r="G817">
            <v>42.83</v>
          </cell>
          <cell r="H817">
            <v>58.15</v>
          </cell>
          <cell r="I817">
            <v>58.15</v>
          </cell>
          <cell r="K817">
            <v>65.98</v>
          </cell>
          <cell r="L817">
            <v>65.819999999999993</v>
          </cell>
          <cell r="M817">
            <v>35.159999999999997</v>
          </cell>
          <cell r="N817">
            <v>0</v>
          </cell>
          <cell r="P817">
            <v>25.448603683897801</v>
          </cell>
          <cell r="Q817">
            <v>17.381396316102197</v>
          </cell>
          <cell r="R817">
            <v>34.551396316102199</v>
          </cell>
          <cell r="S817">
            <v>23.598603683897799</v>
          </cell>
          <cell r="T817">
            <v>0</v>
          </cell>
          <cell r="U817">
            <v>0</v>
          </cell>
          <cell r="W817">
            <v>2.56</v>
          </cell>
          <cell r="X817">
            <v>2.67</v>
          </cell>
          <cell r="Y817">
            <v>0</v>
          </cell>
          <cell r="Z817">
            <v>324296.61</v>
          </cell>
          <cell r="AB817">
            <v>1.04</v>
          </cell>
          <cell r="AC817">
            <v>64859.32</v>
          </cell>
          <cell r="AE817">
            <v>0.32</v>
          </cell>
          <cell r="AF817">
            <v>0.17</v>
          </cell>
          <cell r="AG817">
            <v>0</v>
          </cell>
          <cell r="AH817">
            <v>30383.43</v>
          </cell>
          <cell r="AJ817">
            <v>0.14000000000000001</v>
          </cell>
          <cell r="AK817">
            <v>7.0000000000000007E-2</v>
          </cell>
          <cell r="AL817">
            <v>0</v>
          </cell>
          <cell r="AM817">
            <v>13021.47</v>
          </cell>
          <cell r="AO817">
            <v>7.0900000000000007</v>
          </cell>
          <cell r="AP817">
            <v>2.3200000000000003</v>
          </cell>
          <cell r="AQ817">
            <v>0.71</v>
          </cell>
          <cell r="AR817">
            <v>11679.3</v>
          </cell>
          <cell r="AT817">
            <v>0.14000000000000001</v>
          </cell>
          <cell r="AU817">
            <v>0.14000000000000001</v>
          </cell>
          <cell r="AV817">
            <v>0</v>
          </cell>
          <cell r="AW817">
            <v>18834.48</v>
          </cell>
          <cell r="AY817">
            <v>0.08</v>
          </cell>
          <cell r="AZ817">
            <v>0.04</v>
          </cell>
          <cell r="BA817">
            <v>0</v>
          </cell>
          <cell r="BB817">
            <v>6987.96</v>
          </cell>
          <cell r="BD817">
            <v>0.28999999999999998</v>
          </cell>
          <cell r="BE817">
            <v>0.15</v>
          </cell>
          <cell r="BF817">
            <v>0</v>
          </cell>
          <cell r="BG817">
            <v>11275</v>
          </cell>
          <cell r="BI817">
            <v>0.14000000000000001</v>
          </cell>
          <cell r="BJ817">
            <v>7.0000000000000007E-2</v>
          </cell>
          <cell r="BK817">
            <v>0</v>
          </cell>
          <cell r="BL817">
            <v>14476.14</v>
          </cell>
          <cell r="BN817">
            <v>0.21</v>
          </cell>
          <cell r="BO817">
            <v>0.11</v>
          </cell>
          <cell r="BP817">
            <v>0</v>
          </cell>
          <cell r="BQ817">
            <v>8200</v>
          </cell>
          <cell r="BS817">
            <v>0.14000000000000001</v>
          </cell>
          <cell r="BT817">
            <v>7.0000000000000007E-2</v>
          </cell>
          <cell r="BU817">
            <v>0</v>
          </cell>
          <cell r="BV817">
            <v>22401.75</v>
          </cell>
          <cell r="BX817">
            <v>0.14000000000000001</v>
          </cell>
          <cell r="BY817">
            <v>7.0000000000000007E-2</v>
          </cell>
          <cell r="BZ817">
            <v>0</v>
          </cell>
          <cell r="CA817">
            <v>19406.939999999999</v>
          </cell>
          <cell r="CC817">
            <v>0.28999999999999998</v>
          </cell>
          <cell r="CD817">
            <v>0.15</v>
          </cell>
          <cell r="CE817">
            <v>0</v>
          </cell>
          <cell r="CF817">
            <v>13530</v>
          </cell>
          <cell r="CH817">
            <v>559352.39999999991</v>
          </cell>
          <cell r="CJ817">
            <v>547673.09999999986</v>
          </cell>
        </row>
        <row r="818">
          <cell r="A818" t="str">
            <v>5609908400200</v>
          </cell>
          <cell r="B818" t="str">
            <v>ROCKDALE SCHOOL DISTRICT 84</v>
          </cell>
          <cell r="C818" t="str">
            <v>WILL</v>
          </cell>
          <cell r="D818" t="str">
            <v>Elementary</v>
          </cell>
          <cell r="E818">
            <v>294.20999999999998</v>
          </cell>
          <cell r="G818">
            <v>130.14999999999998</v>
          </cell>
          <cell r="H818">
            <v>161.14999999999998</v>
          </cell>
          <cell r="I818">
            <v>161.14999999999998</v>
          </cell>
          <cell r="K818">
            <v>199.88</v>
          </cell>
          <cell r="L818">
            <v>196.96999999999997</v>
          </cell>
          <cell r="M818">
            <v>94.33</v>
          </cell>
          <cell r="N818">
            <v>0</v>
          </cell>
          <cell r="P818">
            <v>85.783728115345014</v>
          </cell>
          <cell r="Q818">
            <v>44.366271884654964</v>
          </cell>
          <cell r="R818">
            <v>106.216271884655</v>
          </cell>
          <cell r="S818">
            <v>54.933728115344977</v>
          </cell>
          <cell r="T818">
            <v>0</v>
          </cell>
          <cell r="U818">
            <v>0</v>
          </cell>
          <cell r="W818">
            <v>7.93</v>
          </cell>
          <cell r="X818">
            <v>7.5</v>
          </cell>
          <cell r="Y818">
            <v>0</v>
          </cell>
          <cell r="Z818">
            <v>956768.01</v>
          </cell>
          <cell r="AB818">
            <v>3.08</v>
          </cell>
          <cell r="AC818">
            <v>191353.60000000001</v>
          </cell>
          <cell r="AE818">
            <v>0.99</v>
          </cell>
          <cell r="AF818">
            <v>0.47</v>
          </cell>
          <cell r="AG818">
            <v>0</v>
          </cell>
          <cell r="AH818">
            <v>90530.22</v>
          </cell>
          <cell r="AJ818">
            <v>0.44</v>
          </cell>
          <cell r="AK818">
            <v>0.2</v>
          </cell>
          <cell r="AL818">
            <v>0</v>
          </cell>
          <cell r="AM818">
            <v>39684.480000000003</v>
          </cell>
          <cell r="AO818">
            <v>20.99</v>
          </cell>
          <cell r="AP818">
            <v>7.8500000000000005</v>
          </cell>
          <cell r="AQ818">
            <v>2.08</v>
          </cell>
          <cell r="AR818">
            <v>35749.300000000003</v>
          </cell>
          <cell r="AT818">
            <v>0.44</v>
          </cell>
          <cell r="AU818">
            <v>0.37</v>
          </cell>
          <cell r="AV818">
            <v>0</v>
          </cell>
          <cell r="AW818">
            <v>54485.46</v>
          </cell>
          <cell r="AY818">
            <v>0.26</v>
          </cell>
          <cell r="AZ818">
            <v>0.12</v>
          </cell>
          <cell r="BA818">
            <v>0</v>
          </cell>
          <cell r="BB818">
            <v>22128.54</v>
          </cell>
          <cell r="BD818">
            <v>0.88</v>
          </cell>
          <cell r="BE818">
            <v>0.41</v>
          </cell>
          <cell r="BF818">
            <v>0</v>
          </cell>
          <cell r="BG818">
            <v>33056.25</v>
          </cell>
          <cell r="BI818">
            <v>0.44</v>
          </cell>
          <cell r="BJ818">
            <v>0.2</v>
          </cell>
          <cell r="BK818">
            <v>0</v>
          </cell>
          <cell r="BL818">
            <v>44117.760000000002</v>
          </cell>
          <cell r="BN818">
            <v>0.66</v>
          </cell>
          <cell r="BO818">
            <v>0.31</v>
          </cell>
          <cell r="BP818">
            <v>0</v>
          </cell>
          <cell r="BQ818">
            <v>24856.25</v>
          </cell>
          <cell r="BS818">
            <v>0.44</v>
          </cell>
          <cell r="BT818">
            <v>0.2</v>
          </cell>
          <cell r="BU818">
            <v>0</v>
          </cell>
          <cell r="BV818">
            <v>68272</v>
          </cell>
          <cell r="BX818">
            <v>0.44</v>
          </cell>
          <cell r="BY818">
            <v>0.2</v>
          </cell>
          <cell r="BZ818">
            <v>0</v>
          </cell>
          <cell r="CA818">
            <v>59144.959999999999</v>
          </cell>
          <cell r="CC818">
            <v>0.88</v>
          </cell>
          <cell r="CD818">
            <v>0.41</v>
          </cell>
          <cell r="CE818">
            <v>0</v>
          </cell>
          <cell r="CF818">
            <v>39667.5</v>
          </cell>
          <cell r="CH818">
            <v>1659814.33</v>
          </cell>
          <cell r="CJ818">
            <v>1624065.03</v>
          </cell>
        </row>
        <row r="819">
          <cell r="A819" t="str">
            <v>5609908600500</v>
          </cell>
          <cell r="B819" t="str">
            <v>JOLIET SCHOOL DIST 86</v>
          </cell>
          <cell r="C819" t="str">
            <v>WILL</v>
          </cell>
          <cell r="D819" t="str">
            <v>Elementary</v>
          </cell>
          <cell r="E819">
            <v>11182.3</v>
          </cell>
          <cell r="G819">
            <v>4935.82</v>
          </cell>
          <cell r="H819">
            <v>6156.48</v>
          </cell>
          <cell r="I819">
            <v>6156.48</v>
          </cell>
          <cell r="K819">
            <v>7617.8099999999995</v>
          </cell>
          <cell r="L819">
            <v>7527.8099999999995</v>
          </cell>
          <cell r="M819">
            <v>3564.49</v>
          </cell>
          <cell r="N819">
            <v>0</v>
          </cell>
          <cell r="P819">
            <v>4129.0897830567146</v>
          </cell>
          <cell r="Q819">
            <v>806.73021694328509</v>
          </cell>
          <cell r="R819">
            <v>5150.2402169432844</v>
          </cell>
          <cell r="S819">
            <v>1006.2397830567152</v>
          </cell>
          <cell r="T819">
            <v>0</v>
          </cell>
          <cell r="U819">
            <v>0</v>
          </cell>
          <cell r="W819">
            <v>315.60000000000002</v>
          </cell>
          <cell r="X819">
            <v>297.76</v>
          </cell>
          <cell r="Y819">
            <v>0</v>
          </cell>
          <cell r="Z819">
            <v>38032613.520000003</v>
          </cell>
          <cell r="AB819">
            <v>122.67</v>
          </cell>
          <cell r="AC819">
            <v>7606522.7000000002</v>
          </cell>
          <cell r="AE819">
            <v>38.08</v>
          </cell>
          <cell r="AF819">
            <v>17.82</v>
          </cell>
          <cell r="AG819">
            <v>0</v>
          </cell>
          <cell r="AH819">
            <v>3466191.3</v>
          </cell>
          <cell r="AJ819">
            <v>16.920000000000002</v>
          </cell>
          <cell r="AK819">
            <v>7.92</v>
          </cell>
          <cell r="AL819">
            <v>0</v>
          </cell>
          <cell r="AM819">
            <v>1540253.88</v>
          </cell>
          <cell r="AO819">
            <v>831.67</v>
          </cell>
          <cell r="AP819">
            <v>361.17</v>
          </cell>
          <cell r="AQ819">
            <v>79.3</v>
          </cell>
          <cell r="AR819">
            <v>1475409.3</v>
          </cell>
          <cell r="AT819">
            <v>16.920000000000002</v>
          </cell>
          <cell r="AU819">
            <v>14.25</v>
          </cell>
          <cell r="AV819">
            <v>0</v>
          </cell>
          <cell r="AW819">
            <v>2096681.22</v>
          </cell>
          <cell r="AY819">
            <v>10.15</v>
          </cell>
          <cell r="AZ819">
            <v>4.75</v>
          </cell>
          <cell r="BA819">
            <v>0</v>
          </cell>
          <cell r="BB819">
            <v>867671.7</v>
          </cell>
          <cell r="BD819">
            <v>33.85</v>
          </cell>
          <cell r="BE819">
            <v>15.84</v>
          </cell>
          <cell r="BF819">
            <v>0</v>
          </cell>
          <cell r="BG819">
            <v>1273306.25</v>
          </cell>
          <cell r="BI819">
            <v>16.920000000000002</v>
          </cell>
          <cell r="BJ819">
            <v>7.92</v>
          </cell>
          <cell r="BK819">
            <v>0</v>
          </cell>
          <cell r="BL819">
            <v>1712320.56</v>
          </cell>
          <cell r="BN819">
            <v>25.39</v>
          </cell>
          <cell r="BO819">
            <v>11.88</v>
          </cell>
          <cell r="BP819">
            <v>0</v>
          </cell>
          <cell r="BQ819">
            <v>955043.75</v>
          </cell>
          <cell r="BS819">
            <v>16.920000000000002</v>
          </cell>
          <cell r="BT819">
            <v>7.92</v>
          </cell>
          <cell r="BU819">
            <v>0</v>
          </cell>
          <cell r="BV819">
            <v>2649807</v>
          </cell>
          <cell r="BX819">
            <v>16.920000000000002</v>
          </cell>
          <cell r="BY819">
            <v>7.92</v>
          </cell>
          <cell r="BZ819">
            <v>0</v>
          </cell>
          <cell r="CA819">
            <v>2295563.7599999998</v>
          </cell>
          <cell r="CC819">
            <v>33.85</v>
          </cell>
          <cell r="CD819">
            <v>15.84</v>
          </cell>
          <cell r="CE819">
            <v>0</v>
          </cell>
          <cell r="CF819">
            <v>1527967.5</v>
          </cell>
          <cell r="CH819">
            <v>65499352.440000005</v>
          </cell>
          <cell r="CJ819">
            <v>64023943.140000008</v>
          </cell>
        </row>
        <row r="820">
          <cell r="A820" t="str">
            <v>5609908800200</v>
          </cell>
          <cell r="B820" t="str">
            <v>CHANEY-MONGE SCH DISTRICT 88</v>
          </cell>
          <cell r="C820" t="str">
            <v>WILL</v>
          </cell>
          <cell r="D820" t="str">
            <v>Elementary</v>
          </cell>
          <cell r="E820">
            <v>449.72</v>
          </cell>
          <cell r="G820">
            <v>172.32999999999998</v>
          </cell>
          <cell r="H820">
            <v>273.64</v>
          </cell>
          <cell r="I820">
            <v>273.64</v>
          </cell>
          <cell r="K820">
            <v>287.39999999999998</v>
          </cell>
          <cell r="L820">
            <v>283.64999999999998</v>
          </cell>
          <cell r="M820">
            <v>162.32</v>
          </cell>
          <cell r="N820">
            <v>0</v>
          </cell>
          <cell r="P820">
            <v>139.4962217189497</v>
          </cell>
          <cell r="Q820">
            <v>32.833778281050286</v>
          </cell>
          <cell r="R820">
            <v>221.5037782810503</v>
          </cell>
          <cell r="S820">
            <v>52.136221718949685</v>
          </cell>
          <cell r="T820">
            <v>0</v>
          </cell>
          <cell r="U820">
            <v>0</v>
          </cell>
          <cell r="W820">
            <v>10.94</v>
          </cell>
          <cell r="X820">
            <v>13.16</v>
          </cell>
          <cell r="Y820">
            <v>0</v>
          </cell>
          <cell r="Z820">
            <v>1494368.7</v>
          </cell>
          <cell r="AB820">
            <v>4.82</v>
          </cell>
          <cell r="AC820">
            <v>298873.74</v>
          </cell>
          <cell r="AE820">
            <v>1.43</v>
          </cell>
          <cell r="AF820">
            <v>0.81</v>
          </cell>
          <cell r="AG820">
            <v>0</v>
          </cell>
          <cell r="AH820">
            <v>138895.67999999999</v>
          </cell>
          <cell r="AJ820">
            <v>0.63</v>
          </cell>
          <cell r="AK820">
            <v>0.36</v>
          </cell>
          <cell r="AL820">
            <v>0</v>
          </cell>
          <cell r="AM820">
            <v>61386.93</v>
          </cell>
          <cell r="AO820">
            <v>32.74</v>
          </cell>
          <cell r="AP820">
            <v>12.739999999999998</v>
          </cell>
          <cell r="AQ820">
            <v>3.18</v>
          </cell>
          <cell r="AR820">
            <v>56328.14</v>
          </cell>
          <cell r="AT820">
            <v>0.63</v>
          </cell>
          <cell r="AU820">
            <v>0.64</v>
          </cell>
          <cell r="AV820">
            <v>0</v>
          </cell>
          <cell r="AW820">
            <v>85427.82</v>
          </cell>
          <cell r="AY820">
            <v>0.38</v>
          </cell>
          <cell r="AZ820">
            <v>0.21</v>
          </cell>
          <cell r="BA820">
            <v>0</v>
          </cell>
          <cell r="BB820">
            <v>34357.47</v>
          </cell>
          <cell r="BD820">
            <v>1.27</v>
          </cell>
          <cell r="BE820">
            <v>0.72</v>
          </cell>
          <cell r="BF820">
            <v>0</v>
          </cell>
          <cell r="BG820">
            <v>50993.75</v>
          </cell>
          <cell r="BI820">
            <v>0.63</v>
          </cell>
          <cell r="BJ820">
            <v>0.36</v>
          </cell>
          <cell r="BK820">
            <v>0</v>
          </cell>
          <cell r="BL820">
            <v>68244.66</v>
          </cell>
          <cell r="BN820">
            <v>0.95</v>
          </cell>
          <cell r="BO820">
            <v>0.54</v>
          </cell>
          <cell r="BP820">
            <v>0</v>
          </cell>
          <cell r="BQ820">
            <v>38181.25</v>
          </cell>
          <cell r="BS820">
            <v>0.63</v>
          </cell>
          <cell r="BT820">
            <v>0.36</v>
          </cell>
          <cell r="BU820">
            <v>0</v>
          </cell>
          <cell r="BV820">
            <v>105608.25</v>
          </cell>
          <cell r="BX820">
            <v>0.63</v>
          </cell>
          <cell r="BY820">
            <v>0.36</v>
          </cell>
          <cell r="BZ820">
            <v>0</v>
          </cell>
          <cell r="CA820">
            <v>91489.86</v>
          </cell>
          <cell r="CC820">
            <v>1.27</v>
          </cell>
          <cell r="CD820">
            <v>0.72</v>
          </cell>
          <cell r="CE820">
            <v>0</v>
          </cell>
          <cell r="CF820">
            <v>61192.5</v>
          </cell>
          <cell r="CH820">
            <v>2585348.75</v>
          </cell>
          <cell r="CJ820">
            <v>2529020.61</v>
          </cell>
        </row>
        <row r="821">
          <cell r="A821" t="str">
            <v>5609908900200</v>
          </cell>
          <cell r="B821" t="str">
            <v>FAIRMONT SCHOOL DISTRICT 89</v>
          </cell>
          <cell r="C821" t="str">
            <v>WILL</v>
          </cell>
          <cell r="D821" t="str">
            <v>Elementary</v>
          </cell>
          <cell r="E821">
            <v>288.75</v>
          </cell>
          <cell r="G821">
            <v>123.5</v>
          </cell>
          <cell r="H821">
            <v>162</v>
          </cell>
          <cell r="I821">
            <v>162</v>
          </cell>
          <cell r="K821">
            <v>201.75</v>
          </cell>
          <cell r="L821">
            <v>198.5</v>
          </cell>
          <cell r="M821">
            <v>87</v>
          </cell>
          <cell r="N821">
            <v>0</v>
          </cell>
          <cell r="P821">
            <v>137.99124343257444</v>
          </cell>
          <cell r="Q821">
            <v>-14.491243432574436</v>
          </cell>
          <cell r="R821">
            <v>181.00875656742556</v>
          </cell>
          <cell r="S821">
            <v>-19.008756567425564</v>
          </cell>
          <cell r="T821">
            <v>0</v>
          </cell>
          <cell r="U821">
            <v>0</v>
          </cell>
          <cell r="W821">
            <v>8.4700000000000006</v>
          </cell>
          <cell r="X821">
            <v>8.2899999999999991</v>
          </cell>
          <cell r="Y821">
            <v>0</v>
          </cell>
          <cell r="Z821">
            <v>1039237.32</v>
          </cell>
          <cell r="AB821">
            <v>3.35</v>
          </cell>
          <cell r="AC821">
            <v>207847.46</v>
          </cell>
          <cell r="AE821">
            <v>1</v>
          </cell>
          <cell r="AF821">
            <v>0.43</v>
          </cell>
          <cell r="AG821">
            <v>0</v>
          </cell>
          <cell r="AH821">
            <v>88670.01</v>
          </cell>
          <cell r="AJ821">
            <v>0.44</v>
          </cell>
          <cell r="AK821">
            <v>0.19</v>
          </cell>
          <cell r="AL821">
            <v>0</v>
          </cell>
          <cell r="AM821">
            <v>39064.410000000003</v>
          </cell>
          <cell r="AO821">
            <v>22.540000000000003</v>
          </cell>
          <cell r="AP821">
            <v>11.68</v>
          </cell>
          <cell r="AQ821">
            <v>2.04</v>
          </cell>
          <cell r="AR821">
            <v>42214.46</v>
          </cell>
          <cell r="AT821">
            <v>0.44</v>
          </cell>
          <cell r="AU821">
            <v>0.34</v>
          </cell>
          <cell r="AV821">
            <v>0</v>
          </cell>
          <cell r="AW821">
            <v>52467.48</v>
          </cell>
          <cell r="AY821">
            <v>0.26</v>
          </cell>
          <cell r="AZ821">
            <v>0.11</v>
          </cell>
          <cell r="BA821">
            <v>0</v>
          </cell>
          <cell r="BB821">
            <v>21546.21</v>
          </cell>
          <cell r="BD821">
            <v>0.89</v>
          </cell>
          <cell r="BE821">
            <v>0.38</v>
          </cell>
          <cell r="BF821">
            <v>0</v>
          </cell>
          <cell r="BG821">
            <v>32543.75</v>
          </cell>
          <cell r="BI821">
            <v>0.44</v>
          </cell>
          <cell r="BJ821">
            <v>0.19</v>
          </cell>
          <cell r="BK821">
            <v>0</v>
          </cell>
          <cell r="BL821">
            <v>43428.42</v>
          </cell>
          <cell r="BN821">
            <v>0.67</v>
          </cell>
          <cell r="BO821">
            <v>0.28999999999999998</v>
          </cell>
          <cell r="BP821">
            <v>0</v>
          </cell>
          <cell r="BQ821">
            <v>24600</v>
          </cell>
          <cell r="BS821">
            <v>0.44</v>
          </cell>
          <cell r="BT821">
            <v>0.19</v>
          </cell>
          <cell r="BU821">
            <v>0</v>
          </cell>
          <cell r="BV821">
            <v>67205.25</v>
          </cell>
          <cell r="BX821">
            <v>0.44</v>
          </cell>
          <cell r="BY821">
            <v>0.19</v>
          </cell>
          <cell r="BZ821">
            <v>0</v>
          </cell>
          <cell r="CA821">
            <v>58220.82</v>
          </cell>
          <cell r="CC821">
            <v>0.89</v>
          </cell>
          <cell r="CD821">
            <v>0.38</v>
          </cell>
          <cell r="CE821">
            <v>0</v>
          </cell>
          <cell r="CF821">
            <v>39052.5</v>
          </cell>
          <cell r="CH821">
            <v>1756098.0899999999</v>
          </cell>
          <cell r="CJ821">
            <v>1713883.63</v>
          </cell>
        </row>
        <row r="822">
          <cell r="A822" t="str">
            <v>5609909000200</v>
          </cell>
          <cell r="B822" t="str">
            <v>TAFT SCHOOL DISTRICT 90</v>
          </cell>
          <cell r="C822" t="str">
            <v>WILL</v>
          </cell>
          <cell r="D822" t="str">
            <v>Elementary</v>
          </cell>
          <cell r="E822">
            <v>329.31</v>
          </cell>
          <cell r="G822">
            <v>121.66</v>
          </cell>
          <cell r="H822">
            <v>201.82</v>
          </cell>
          <cell r="I822">
            <v>201.82</v>
          </cell>
          <cell r="K822">
            <v>199.82</v>
          </cell>
          <cell r="L822">
            <v>193.99</v>
          </cell>
          <cell r="M822">
            <v>129.49</v>
          </cell>
          <cell r="N822">
            <v>0</v>
          </cell>
          <cell r="P822">
            <v>48.892667243724489</v>
          </cell>
          <cell r="Q822">
            <v>72.767332756275508</v>
          </cell>
          <cell r="R822">
            <v>81.107332756275497</v>
          </cell>
          <cell r="S822">
            <v>120.7126672437245</v>
          </cell>
          <cell r="T822">
            <v>0</v>
          </cell>
          <cell r="U822">
            <v>0</v>
          </cell>
          <cell r="W822">
            <v>6.89</v>
          </cell>
          <cell r="X822">
            <v>8.8800000000000008</v>
          </cell>
          <cell r="Y822">
            <v>0</v>
          </cell>
          <cell r="Z822">
            <v>977850.39</v>
          </cell>
          <cell r="AB822">
            <v>3.15</v>
          </cell>
          <cell r="AC822">
            <v>195570.07</v>
          </cell>
          <cell r="AE822">
            <v>0.99</v>
          </cell>
          <cell r="AF822">
            <v>0.64</v>
          </cell>
          <cell r="AG822">
            <v>0</v>
          </cell>
          <cell r="AH822">
            <v>101071.41</v>
          </cell>
          <cell r="AJ822">
            <v>0.44</v>
          </cell>
          <cell r="AK822">
            <v>0.28000000000000003</v>
          </cell>
          <cell r="AL822">
            <v>0</v>
          </cell>
          <cell r="AM822">
            <v>44645.04</v>
          </cell>
          <cell r="AO822">
            <v>21.700000000000003</v>
          </cell>
          <cell r="AP822">
            <v>5.9600000000000009</v>
          </cell>
          <cell r="AQ822">
            <v>2.33</v>
          </cell>
          <cell r="AR822">
            <v>34446.11</v>
          </cell>
          <cell r="AT822">
            <v>0.44</v>
          </cell>
          <cell r="AU822">
            <v>0.51</v>
          </cell>
          <cell r="AV822">
            <v>0</v>
          </cell>
          <cell r="AW822">
            <v>63902.7</v>
          </cell>
          <cell r="AY822">
            <v>0.26</v>
          </cell>
          <cell r="AZ822">
            <v>0.17</v>
          </cell>
          <cell r="BA822">
            <v>0</v>
          </cell>
          <cell r="BB822">
            <v>25040.19</v>
          </cell>
          <cell r="BD822">
            <v>0.88</v>
          </cell>
          <cell r="BE822">
            <v>0.56999999999999995</v>
          </cell>
          <cell r="BF822">
            <v>0</v>
          </cell>
          <cell r="BG822">
            <v>37156.25</v>
          </cell>
          <cell r="BI822">
            <v>0.44</v>
          </cell>
          <cell r="BJ822">
            <v>0.28000000000000003</v>
          </cell>
          <cell r="BK822">
            <v>0</v>
          </cell>
          <cell r="BL822">
            <v>49632.480000000003</v>
          </cell>
          <cell r="BN822">
            <v>0.66</v>
          </cell>
          <cell r="BO822">
            <v>0.43</v>
          </cell>
          <cell r="BP822">
            <v>0</v>
          </cell>
          <cell r="BQ822">
            <v>27931.25</v>
          </cell>
          <cell r="BS822">
            <v>0.44</v>
          </cell>
          <cell r="BT822">
            <v>0.28000000000000003</v>
          </cell>
          <cell r="BU822">
            <v>0</v>
          </cell>
          <cell r="BV822">
            <v>76806</v>
          </cell>
          <cell r="BX822">
            <v>0.44</v>
          </cell>
          <cell r="BY822">
            <v>0.28000000000000003</v>
          </cell>
          <cell r="BZ822">
            <v>0</v>
          </cell>
          <cell r="CA822">
            <v>66538.080000000002</v>
          </cell>
          <cell r="CC822">
            <v>0.88</v>
          </cell>
          <cell r="CD822">
            <v>0.56999999999999995</v>
          </cell>
          <cell r="CE822">
            <v>0</v>
          </cell>
          <cell r="CF822">
            <v>44587.5</v>
          </cell>
          <cell r="CH822">
            <v>1745177.47</v>
          </cell>
          <cell r="CJ822">
            <v>1710731.3599999999</v>
          </cell>
        </row>
        <row r="823">
          <cell r="A823" t="str">
            <v>5609909100200</v>
          </cell>
          <cell r="B823" t="str">
            <v>LOCKPORT SCHOOL DIST 91</v>
          </cell>
          <cell r="C823" t="str">
            <v>WILL</v>
          </cell>
          <cell r="D823" t="str">
            <v>Elementary</v>
          </cell>
          <cell r="E823">
            <v>588.47</v>
          </cell>
          <cell r="G823">
            <v>232.24</v>
          </cell>
          <cell r="H823">
            <v>350.82</v>
          </cell>
          <cell r="I823">
            <v>350.82</v>
          </cell>
          <cell r="K823">
            <v>378.14</v>
          </cell>
          <cell r="L823">
            <v>372.73</v>
          </cell>
          <cell r="M823">
            <v>210.32999999999998</v>
          </cell>
          <cell r="N823">
            <v>0</v>
          </cell>
          <cell r="P823">
            <v>82.980412307481245</v>
          </cell>
          <cell r="Q823">
            <v>149.25958769251878</v>
          </cell>
          <cell r="R823">
            <v>125.34958769251881</v>
          </cell>
          <cell r="S823">
            <v>225.47041230748118</v>
          </cell>
          <cell r="T823">
            <v>0</v>
          </cell>
          <cell r="U823">
            <v>0</v>
          </cell>
          <cell r="W823">
            <v>12.99</v>
          </cell>
          <cell r="X823">
            <v>15.28</v>
          </cell>
          <cell r="Y823">
            <v>0</v>
          </cell>
          <cell r="Z823">
            <v>1752937.89</v>
          </cell>
          <cell r="AB823">
            <v>5.65</v>
          </cell>
          <cell r="AC823">
            <v>350587.57</v>
          </cell>
          <cell r="AE823">
            <v>1.89</v>
          </cell>
          <cell r="AF823">
            <v>1.05</v>
          </cell>
          <cell r="AG823">
            <v>0</v>
          </cell>
          <cell r="AH823">
            <v>182300.58</v>
          </cell>
          <cell r="AJ823">
            <v>0.84</v>
          </cell>
          <cell r="AK823">
            <v>0.46</v>
          </cell>
          <cell r="AL823">
            <v>0</v>
          </cell>
          <cell r="AM823">
            <v>80609.100000000006</v>
          </cell>
          <cell r="AO823">
            <v>38.940000000000005</v>
          </cell>
          <cell r="AP823">
            <v>9.7799999999999994</v>
          </cell>
          <cell r="AQ823">
            <v>4.17</v>
          </cell>
          <cell r="AR823">
            <v>60704.38</v>
          </cell>
          <cell r="AT823">
            <v>0.84</v>
          </cell>
          <cell r="AU823">
            <v>0.84</v>
          </cell>
          <cell r="AV823">
            <v>0</v>
          </cell>
          <cell r="AW823">
            <v>113006.88</v>
          </cell>
          <cell r="AY823">
            <v>0.5</v>
          </cell>
          <cell r="AZ823">
            <v>0.28000000000000003</v>
          </cell>
          <cell r="BA823">
            <v>0</v>
          </cell>
          <cell r="BB823">
            <v>45421.74</v>
          </cell>
          <cell r="BD823">
            <v>1.68</v>
          </cell>
          <cell r="BE823">
            <v>0.93</v>
          </cell>
          <cell r="BF823">
            <v>0</v>
          </cell>
          <cell r="BG823">
            <v>66881.25</v>
          </cell>
          <cell r="BI823">
            <v>0.84</v>
          </cell>
          <cell r="BJ823">
            <v>0.46</v>
          </cell>
          <cell r="BK823">
            <v>0</v>
          </cell>
          <cell r="BL823">
            <v>89614.2</v>
          </cell>
          <cell r="BN823">
            <v>1.26</v>
          </cell>
          <cell r="BO823">
            <v>0.7</v>
          </cell>
          <cell r="BP823">
            <v>0</v>
          </cell>
          <cell r="BQ823">
            <v>50225</v>
          </cell>
          <cell r="BS823">
            <v>0.84</v>
          </cell>
          <cell r="BT823">
            <v>0.46</v>
          </cell>
          <cell r="BU823">
            <v>0</v>
          </cell>
          <cell r="BV823">
            <v>138677.5</v>
          </cell>
          <cell r="BX823">
            <v>0.84</v>
          </cell>
          <cell r="BY823">
            <v>0.46</v>
          </cell>
          <cell r="BZ823">
            <v>0</v>
          </cell>
          <cell r="CA823">
            <v>120138.2</v>
          </cell>
          <cell r="CC823">
            <v>1.68</v>
          </cell>
          <cell r="CD823">
            <v>0.93</v>
          </cell>
          <cell r="CE823">
            <v>0</v>
          </cell>
          <cell r="CF823">
            <v>80257.5</v>
          </cell>
          <cell r="CH823">
            <v>3131361.7900000005</v>
          </cell>
          <cell r="CJ823">
            <v>3070657.4100000006</v>
          </cell>
        </row>
        <row r="824">
          <cell r="A824" t="str">
            <v>5609909200200</v>
          </cell>
          <cell r="B824" t="str">
            <v>WILL COUNTY SCHOOL DISTRICT 92</v>
          </cell>
          <cell r="C824" t="str">
            <v>WILL</v>
          </cell>
          <cell r="D824" t="str">
            <v>Elementary</v>
          </cell>
          <cell r="E824">
            <v>1518.82</v>
          </cell>
          <cell r="G824">
            <v>561</v>
          </cell>
          <cell r="H824">
            <v>935.99000000000012</v>
          </cell>
          <cell r="I824">
            <v>935.99000000000012</v>
          </cell>
          <cell r="K824">
            <v>936.16</v>
          </cell>
          <cell r="L824">
            <v>914.33</v>
          </cell>
          <cell r="M824">
            <v>582.66000000000008</v>
          </cell>
          <cell r="N824">
            <v>0</v>
          </cell>
          <cell r="P824">
            <v>147.89962524799762</v>
          </cell>
          <cell r="Q824">
            <v>413.10037475200238</v>
          </cell>
          <cell r="R824">
            <v>246.76037475200235</v>
          </cell>
          <cell r="S824">
            <v>689.22962524799777</v>
          </cell>
          <cell r="T824">
            <v>0</v>
          </cell>
          <cell r="U824">
            <v>0</v>
          </cell>
          <cell r="W824">
            <v>30.51</v>
          </cell>
          <cell r="X824">
            <v>39.9</v>
          </cell>
          <cell r="Y824">
            <v>0</v>
          </cell>
          <cell r="Z824">
            <v>4365912.87</v>
          </cell>
          <cell r="AB824">
            <v>14.08</v>
          </cell>
          <cell r="AC824">
            <v>873182.57</v>
          </cell>
          <cell r="AE824">
            <v>4.68</v>
          </cell>
          <cell r="AF824">
            <v>2.91</v>
          </cell>
          <cell r="AG824">
            <v>0</v>
          </cell>
          <cell r="AH824">
            <v>470633.13</v>
          </cell>
          <cell r="AJ824">
            <v>2.08</v>
          </cell>
          <cell r="AK824">
            <v>1.29</v>
          </cell>
          <cell r="AL824">
            <v>0</v>
          </cell>
          <cell r="AM824">
            <v>208963.59</v>
          </cell>
          <cell r="AO824">
            <v>97.45999999999998</v>
          </cell>
          <cell r="AP824">
            <v>22.029999999999994</v>
          </cell>
          <cell r="AQ824">
            <v>10.77</v>
          </cell>
          <cell r="AR824">
            <v>149141.07</v>
          </cell>
          <cell r="AT824">
            <v>2.08</v>
          </cell>
          <cell r="AU824">
            <v>2.33</v>
          </cell>
          <cell r="AV824">
            <v>0</v>
          </cell>
          <cell r="AW824">
            <v>296643.06</v>
          </cell>
          <cell r="AY824">
            <v>1.24</v>
          </cell>
          <cell r="AZ824">
            <v>0.77</v>
          </cell>
          <cell r="BA824">
            <v>0</v>
          </cell>
          <cell r="BB824">
            <v>117048.33</v>
          </cell>
          <cell r="BD824">
            <v>4.16</v>
          </cell>
          <cell r="BE824">
            <v>2.58</v>
          </cell>
          <cell r="BF824">
            <v>0</v>
          </cell>
          <cell r="BG824">
            <v>172712.5</v>
          </cell>
          <cell r="BI824">
            <v>2.08</v>
          </cell>
          <cell r="BJ824">
            <v>1.29</v>
          </cell>
          <cell r="BK824">
            <v>0</v>
          </cell>
          <cell r="BL824">
            <v>232307.58</v>
          </cell>
          <cell r="BN824">
            <v>3.12</v>
          </cell>
          <cell r="BO824">
            <v>1.94</v>
          </cell>
          <cell r="BP824">
            <v>0</v>
          </cell>
          <cell r="BQ824">
            <v>129662.5</v>
          </cell>
          <cell r="BS824">
            <v>2.08</v>
          </cell>
          <cell r="BT824">
            <v>1.29</v>
          </cell>
          <cell r="BU824">
            <v>0</v>
          </cell>
          <cell r="BV824">
            <v>359494.75</v>
          </cell>
          <cell r="BX824">
            <v>2.08</v>
          </cell>
          <cell r="BY824">
            <v>1.29</v>
          </cell>
          <cell r="BZ824">
            <v>0</v>
          </cell>
          <cell r="CA824">
            <v>311435.18</v>
          </cell>
          <cell r="CC824">
            <v>4.16</v>
          </cell>
          <cell r="CD824">
            <v>2.58</v>
          </cell>
          <cell r="CE824">
            <v>0</v>
          </cell>
          <cell r="CF824">
            <v>207255</v>
          </cell>
          <cell r="CH824">
            <v>7894392.1299999999</v>
          </cell>
          <cell r="CJ824">
            <v>7745251.0599999996</v>
          </cell>
        </row>
        <row r="825">
          <cell r="A825" t="str">
            <v>5609911400200</v>
          </cell>
          <cell r="B825" t="str">
            <v>MANHATTAN SCHOOL DIST 114</v>
          </cell>
          <cell r="C825" t="str">
            <v>WILL</v>
          </cell>
          <cell r="D825" t="str">
            <v>Elementary</v>
          </cell>
          <cell r="E825">
            <v>1473.5</v>
          </cell>
          <cell r="G825">
            <v>646.5</v>
          </cell>
          <cell r="H825">
            <v>815</v>
          </cell>
          <cell r="I825">
            <v>815</v>
          </cell>
          <cell r="K825">
            <v>991</v>
          </cell>
          <cell r="L825">
            <v>979</v>
          </cell>
          <cell r="M825">
            <v>482.5</v>
          </cell>
          <cell r="N825">
            <v>0</v>
          </cell>
          <cell r="P825">
            <v>82.720150530277124</v>
          </cell>
          <cell r="Q825">
            <v>563.77984946972288</v>
          </cell>
          <cell r="R825">
            <v>104.2798494697229</v>
          </cell>
          <cell r="S825">
            <v>710.72015053027712</v>
          </cell>
          <cell r="T825">
            <v>0</v>
          </cell>
          <cell r="U825">
            <v>0</v>
          </cell>
          <cell r="W825">
            <v>33.700000000000003</v>
          </cell>
          <cell r="X825">
            <v>33.64</v>
          </cell>
          <cell r="Y825">
            <v>0</v>
          </cell>
          <cell r="Z825">
            <v>4175551.38</v>
          </cell>
          <cell r="AB825">
            <v>13.46</v>
          </cell>
          <cell r="AC825">
            <v>835110.27</v>
          </cell>
          <cell r="AE825">
            <v>4.95</v>
          </cell>
          <cell r="AF825">
            <v>2.41</v>
          </cell>
          <cell r="AG825">
            <v>0</v>
          </cell>
          <cell r="AH825">
            <v>456371.52</v>
          </cell>
          <cell r="AJ825">
            <v>2.2000000000000002</v>
          </cell>
          <cell r="AK825">
            <v>1.07</v>
          </cell>
          <cell r="AL825">
            <v>0</v>
          </cell>
          <cell r="AM825">
            <v>202762.89</v>
          </cell>
          <cell r="AO825">
            <v>93.39</v>
          </cell>
          <cell r="AP825">
            <v>15.739999999999998</v>
          </cell>
          <cell r="AQ825">
            <v>10.45</v>
          </cell>
          <cell r="AR825">
            <v>136502.43</v>
          </cell>
          <cell r="AT825">
            <v>2.2000000000000002</v>
          </cell>
          <cell r="AU825">
            <v>1.93</v>
          </cell>
          <cell r="AV825">
            <v>0</v>
          </cell>
          <cell r="AW825">
            <v>277808.58</v>
          </cell>
          <cell r="AY825">
            <v>1.32</v>
          </cell>
          <cell r="AZ825">
            <v>0.64</v>
          </cell>
          <cell r="BA825">
            <v>0</v>
          </cell>
          <cell r="BB825">
            <v>114136.68</v>
          </cell>
          <cell r="BD825">
            <v>4.4000000000000004</v>
          </cell>
          <cell r="BE825">
            <v>2.14</v>
          </cell>
          <cell r="BF825">
            <v>0</v>
          </cell>
          <cell r="BG825">
            <v>167587.5</v>
          </cell>
          <cell r="BI825">
            <v>2.2000000000000002</v>
          </cell>
          <cell r="BJ825">
            <v>1.07</v>
          </cell>
          <cell r="BK825">
            <v>0</v>
          </cell>
          <cell r="BL825">
            <v>225414.18</v>
          </cell>
          <cell r="BN825">
            <v>3.3</v>
          </cell>
          <cell r="BO825">
            <v>1.6</v>
          </cell>
          <cell r="BP825">
            <v>0</v>
          </cell>
          <cell r="BQ825">
            <v>125562.5</v>
          </cell>
          <cell r="BS825">
            <v>2.2000000000000002</v>
          </cell>
          <cell r="BT825">
            <v>1.07</v>
          </cell>
          <cell r="BU825">
            <v>0</v>
          </cell>
          <cell r="BV825">
            <v>348827.25</v>
          </cell>
          <cell r="BX825">
            <v>2.2000000000000002</v>
          </cell>
          <cell r="BY825">
            <v>1.07</v>
          </cell>
          <cell r="BZ825">
            <v>0</v>
          </cell>
          <cell r="CA825">
            <v>302193.78000000003</v>
          </cell>
          <cell r="CC825">
            <v>4.4000000000000004</v>
          </cell>
          <cell r="CD825">
            <v>2.14</v>
          </cell>
          <cell r="CE825">
            <v>0</v>
          </cell>
          <cell r="CF825">
            <v>201105</v>
          </cell>
          <cell r="CH825">
            <v>7568933.959999999</v>
          </cell>
          <cell r="CJ825">
            <v>7432431.5299999993</v>
          </cell>
        </row>
        <row r="826">
          <cell r="A826" t="str">
            <v>5609912200200</v>
          </cell>
          <cell r="B826" t="str">
            <v>NEW LENOX SCHOOL DIST 122</v>
          </cell>
          <cell r="C826" t="str">
            <v>WILL</v>
          </cell>
          <cell r="D826" t="str">
            <v>Elementary</v>
          </cell>
          <cell r="E826">
            <v>4951.3</v>
          </cell>
          <cell r="G826">
            <v>1853.2399999999998</v>
          </cell>
          <cell r="H826">
            <v>3039.81</v>
          </cell>
          <cell r="I826">
            <v>3039.81</v>
          </cell>
          <cell r="K826">
            <v>3075.9799999999996</v>
          </cell>
          <cell r="L826">
            <v>3017.7299999999996</v>
          </cell>
          <cell r="M826">
            <v>1875.3200000000002</v>
          </cell>
          <cell r="N826">
            <v>0</v>
          </cell>
          <cell r="P826">
            <v>230.27966605695835</v>
          </cell>
          <cell r="Q826">
            <v>1622.9603339430414</v>
          </cell>
          <cell r="R826">
            <v>377.72033394304168</v>
          </cell>
          <cell r="S826">
            <v>2662.0896660569583</v>
          </cell>
          <cell r="T826">
            <v>0</v>
          </cell>
          <cell r="U826">
            <v>0</v>
          </cell>
          <cell r="W826">
            <v>96.49</v>
          </cell>
          <cell r="X826">
            <v>125.36</v>
          </cell>
          <cell r="Y826">
            <v>0</v>
          </cell>
          <cell r="Z826">
            <v>13756252.949999999</v>
          </cell>
          <cell r="AB826">
            <v>44.37</v>
          </cell>
          <cell r="AC826">
            <v>2751250.59</v>
          </cell>
          <cell r="AE826">
            <v>15.37</v>
          </cell>
          <cell r="AF826">
            <v>9.3699999999999992</v>
          </cell>
          <cell r="AG826">
            <v>0</v>
          </cell>
          <cell r="AH826">
            <v>1534053.18</v>
          </cell>
          <cell r="AJ826">
            <v>6.83</v>
          </cell>
          <cell r="AK826">
            <v>4.16</v>
          </cell>
          <cell r="AL826">
            <v>0</v>
          </cell>
          <cell r="AM826">
            <v>681456.93</v>
          </cell>
          <cell r="AO826">
            <v>308.55</v>
          </cell>
          <cell r="AP826">
            <v>50.71</v>
          </cell>
          <cell r="AQ826">
            <v>35.11</v>
          </cell>
          <cell r="AR826">
            <v>449708.18</v>
          </cell>
          <cell r="AT826">
            <v>6.83</v>
          </cell>
          <cell r="AU826">
            <v>7.5</v>
          </cell>
          <cell r="AV826">
            <v>0</v>
          </cell>
          <cell r="AW826">
            <v>963921.78</v>
          </cell>
          <cell r="AY826">
            <v>4.0999999999999996</v>
          </cell>
          <cell r="AZ826">
            <v>2.5</v>
          </cell>
          <cell r="BA826">
            <v>0</v>
          </cell>
          <cell r="BB826">
            <v>384337.8</v>
          </cell>
          <cell r="BD826">
            <v>13.67</v>
          </cell>
          <cell r="BE826">
            <v>8.33</v>
          </cell>
          <cell r="BF826">
            <v>0</v>
          </cell>
          <cell r="BG826">
            <v>563750</v>
          </cell>
          <cell r="BI826">
            <v>6.83</v>
          </cell>
          <cell r="BJ826">
            <v>4.16</v>
          </cell>
          <cell r="BK826">
            <v>0</v>
          </cell>
          <cell r="BL826">
            <v>757584.66</v>
          </cell>
          <cell r="BN826">
            <v>10.25</v>
          </cell>
          <cell r="BO826">
            <v>6.25</v>
          </cell>
          <cell r="BP826">
            <v>0</v>
          </cell>
          <cell r="BQ826">
            <v>422812.5</v>
          </cell>
          <cell r="BS826">
            <v>6.83</v>
          </cell>
          <cell r="BT826">
            <v>4.16</v>
          </cell>
          <cell r="BU826">
            <v>0</v>
          </cell>
          <cell r="BV826">
            <v>1172358.25</v>
          </cell>
          <cell r="BX826">
            <v>6.83</v>
          </cell>
          <cell r="BY826">
            <v>4.16</v>
          </cell>
          <cell r="BZ826">
            <v>0</v>
          </cell>
          <cell r="CA826">
            <v>1015629.86</v>
          </cell>
          <cell r="CC826">
            <v>13.67</v>
          </cell>
          <cell r="CD826">
            <v>8.33</v>
          </cell>
          <cell r="CE826">
            <v>0</v>
          </cell>
          <cell r="CF826">
            <v>676500</v>
          </cell>
          <cell r="CH826">
            <v>25129616.68</v>
          </cell>
          <cell r="CJ826">
            <v>24679908.5</v>
          </cell>
        </row>
        <row r="827">
          <cell r="A827" t="str">
            <v>5609915900200</v>
          </cell>
          <cell r="B827" t="str">
            <v>MOKENA SCHOOL DIST 159</v>
          </cell>
          <cell r="C827" t="str">
            <v>WILL</v>
          </cell>
          <cell r="D827" t="str">
            <v>Elementary</v>
          </cell>
          <cell r="E827">
            <v>1530.55</v>
          </cell>
          <cell r="G827">
            <v>636.81999999999994</v>
          </cell>
          <cell r="H827">
            <v>881.15000000000009</v>
          </cell>
          <cell r="I827">
            <v>881.15000000000009</v>
          </cell>
          <cell r="K827">
            <v>988.23</v>
          </cell>
          <cell r="L827">
            <v>975.65</v>
          </cell>
          <cell r="M827">
            <v>542.32000000000005</v>
          </cell>
          <cell r="N827">
            <v>0</v>
          </cell>
          <cell r="P827">
            <v>105.01864371496141</v>
          </cell>
          <cell r="Q827">
            <v>531.80135628503854</v>
          </cell>
          <cell r="R827">
            <v>145.31135628503858</v>
          </cell>
          <cell r="S827">
            <v>735.83864371496156</v>
          </cell>
          <cell r="T827">
            <v>0</v>
          </cell>
          <cell r="U827">
            <v>0</v>
          </cell>
          <cell r="W827">
            <v>33.590000000000003</v>
          </cell>
          <cell r="X827">
            <v>36.69</v>
          </cell>
          <cell r="Y827">
            <v>0</v>
          </cell>
          <cell r="Z827">
            <v>4357851.96</v>
          </cell>
          <cell r="AB827">
            <v>14.05</v>
          </cell>
          <cell r="AC827">
            <v>871570.39</v>
          </cell>
          <cell r="AE827">
            <v>4.9400000000000004</v>
          </cell>
          <cell r="AF827">
            <v>2.71</v>
          </cell>
          <cell r="AG827">
            <v>0</v>
          </cell>
          <cell r="AH827">
            <v>474353.55</v>
          </cell>
          <cell r="AJ827">
            <v>2.19</v>
          </cell>
          <cell r="AK827">
            <v>1.2</v>
          </cell>
          <cell r="AL827">
            <v>0</v>
          </cell>
          <cell r="AM827">
            <v>210203.73</v>
          </cell>
          <cell r="AO827">
            <v>97.399999999999991</v>
          </cell>
          <cell r="AP827">
            <v>19.560000000000002</v>
          </cell>
          <cell r="AQ827">
            <v>10.85</v>
          </cell>
          <cell r="AR827">
            <v>146129.88</v>
          </cell>
          <cell r="AT827">
            <v>2.19</v>
          </cell>
          <cell r="AU827">
            <v>2.16</v>
          </cell>
          <cell r="AV827">
            <v>0</v>
          </cell>
          <cell r="AW827">
            <v>292607.09999999998</v>
          </cell>
          <cell r="AY827">
            <v>1.31</v>
          </cell>
          <cell r="AZ827">
            <v>0.72</v>
          </cell>
          <cell r="BA827">
            <v>0</v>
          </cell>
          <cell r="BB827">
            <v>118212.99</v>
          </cell>
          <cell r="BD827">
            <v>4.3899999999999997</v>
          </cell>
          <cell r="BE827">
            <v>2.41</v>
          </cell>
          <cell r="BF827">
            <v>0</v>
          </cell>
          <cell r="BG827">
            <v>174250</v>
          </cell>
          <cell r="BI827">
            <v>2.19</v>
          </cell>
          <cell r="BJ827">
            <v>1.2</v>
          </cell>
          <cell r="BK827">
            <v>0</v>
          </cell>
          <cell r="BL827">
            <v>233686.26</v>
          </cell>
          <cell r="BN827">
            <v>3.29</v>
          </cell>
          <cell r="BO827">
            <v>1.8</v>
          </cell>
          <cell r="BP827">
            <v>0</v>
          </cell>
          <cell r="BQ827">
            <v>130431.25</v>
          </cell>
          <cell r="BS827">
            <v>2.19</v>
          </cell>
          <cell r="BT827">
            <v>1.2</v>
          </cell>
          <cell r="BU827">
            <v>0</v>
          </cell>
          <cell r="BV827">
            <v>361628.25</v>
          </cell>
          <cell r="BX827">
            <v>2.19</v>
          </cell>
          <cell r="BY827">
            <v>1.2</v>
          </cell>
          <cell r="BZ827">
            <v>0</v>
          </cell>
          <cell r="CA827">
            <v>313283.46000000002</v>
          </cell>
          <cell r="CC827">
            <v>4.3899999999999997</v>
          </cell>
          <cell r="CD827">
            <v>2.41</v>
          </cell>
          <cell r="CE827">
            <v>0</v>
          </cell>
          <cell r="CF827">
            <v>209100</v>
          </cell>
          <cell r="CH827">
            <v>7893308.8199999994</v>
          </cell>
          <cell r="CJ827">
            <v>7747178.9399999995</v>
          </cell>
        </row>
        <row r="828">
          <cell r="A828" t="str">
            <v>5609916100200</v>
          </cell>
          <cell r="B828" t="str">
            <v>SUMMIT HILL SCHOOL DIST 161</v>
          </cell>
          <cell r="C828" t="str">
            <v>WILL</v>
          </cell>
          <cell r="D828" t="str">
            <v>Elementary</v>
          </cell>
          <cell r="E828">
            <v>3028.22</v>
          </cell>
          <cell r="G828">
            <v>1170.1499999999999</v>
          </cell>
          <cell r="H828">
            <v>1833.16</v>
          </cell>
          <cell r="I828">
            <v>1833.16</v>
          </cell>
          <cell r="K828">
            <v>1892.06</v>
          </cell>
          <cell r="L828">
            <v>1867.1499999999999</v>
          </cell>
          <cell r="M828">
            <v>1136.1600000000001</v>
          </cell>
          <cell r="N828">
            <v>0</v>
          </cell>
          <cell r="P828">
            <v>172.85886205553203</v>
          </cell>
          <cell r="Q828">
            <v>997.29113794446789</v>
          </cell>
          <cell r="R828">
            <v>270.80113794446794</v>
          </cell>
          <cell r="S828">
            <v>1562.3588620555322</v>
          </cell>
          <cell r="T828">
            <v>0</v>
          </cell>
          <cell r="U828">
            <v>0</v>
          </cell>
          <cell r="W828">
            <v>61.38</v>
          </cell>
          <cell r="X828">
            <v>76.03</v>
          </cell>
          <cell r="Y828">
            <v>0</v>
          </cell>
          <cell r="Z828">
            <v>8520381.8699999992</v>
          </cell>
          <cell r="AB828">
            <v>27.48</v>
          </cell>
          <cell r="AC828">
            <v>1704076.37</v>
          </cell>
          <cell r="AE828">
            <v>9.4600000000000009</v>
          </cell>
          <cell r="AF828">
            <v>5.68</v>
          </cell>
          <cell r="AG828">
            <v>0</v>
          </cell>
          <cell r="AH828">
            <v>938785.98</v>
          </cell>
          <cell r="AJ828">
            <v>4.2</v>
          </cell>
          <cell r="AK828">
            <v>2.52</v>
          </cell>
          <cell r="AL828">
            <v>0</v>
          </cell>
          <cell r="AM828">
            <v>416687.04</v>
          </cell>
          <cell r="AO828">
            <v>190.78</v>
          </cell>
          <cell r="AP828">
            <v>36.549999999999997</v>
          </cell>
          <cell r="AQ828">
            <v>21.47</v>
          </cell>
          <cell r="AR828">
            <v>284207.74</v>
          </cell>
          <cell r="AT828">
            <v>4.2</v>
          </cell>
          <cell r="AU828">
            <v>4.54</v>
          </cell>
          <cell r="AV828">
            <v>0</v>
          </cell>
          <cell r="AW828">
            <v>587904.84</v>
          </cell>
          <cell r="AY828">
            <v>2.52</v>
          </cell>
          <cell r="AZ828">
            <v>1.51</v>
          </cell>
          <cell r="BA828">
            <v>0</v>
          </cell>
          <cell r="BB828">
            <v>234678.99</v>
          </cell>
          <cell r="BD828">
            <v>8.4</v>
          </cell>
          <cell r="BE828">
            <v>5.04</v>
          </cell>
          <cell r="BF828">
            <v>0</v>
          </cell>
          <cell r="BG828">
            <v>344400</v>
          </cell>
          <cell r="BI828">
            <v>4.2</v>
          </cell>
          <cell r="BJ828">
            <v>2.52</v>
          </cell>
          <cell r="BK828">
            <v>0</v>
          </cell>
          <cell r="BL828">
            <v>463236.48</v>
          </cell>
          <cell r="BN828">
            <v>6.3</v>
          </cell>
          <cell r="BO828">
            <v>3.78</v>
          </cell>
          <cell r="BP828">
            <v>0</v>
          </cell>
          <cell r="BQ828">
            <v>258300</v>
          </cell>
          <cell r="BS828">
            <v>4.2</v>
          </cell>
          <cell r="BT828">
            <v>2.52</v>
          </cell>
          <cell r="BU828">
            <v>0</v>
          </cell>
          <cell r="BV828">
            <v>716856</v>
          </cell>
          <cell r="BX828">
            <v>4.2</v>
          </cell>
          <cell r="BY828">
            <v>2.52</v>
          </cell>
          <cell r="BZ828">
            <v>0</v>
          </cell>
          <cell r="CA828">
            <v>621022.07999999996</v>
          </cell>
          <cell r="CC828">
            <v>8.4</v>
          </cell>
          <cell r="CD828">
            <v>5.04</v>
          </cell>
          <cell r="CE828">
            <v>0</v>
          </cell>
          <cell r="CF828">
            <v>413280</v>
          </cell>
          <cell r="CH828">
            <v>15503817.389999999</v>
          </cell>
          <cell r="CJ828">
            <v>15219609.649999999</v>
          </cell>
        </row>
        <row r="829">
          <cell r="A829" t="str">
            <v>5609920202200</v>
          </cell>
          <cell r="B829" t="str">
            <v>PLAINFIELD SCHOOL DIST 202</v>
          </cell>
          <cell r="C829" t="str">
            <v>WILL</v>
          </cell>
          <cell r="D829" t="str">
            <v>Unit</v>
          </cell>
          <cell r="E829">
            <v>26287.71</v>
          </cell>
          <cell r="G829">
            <v>6129.41</v>
          </cell>
          <cell r="H829">
            <v>10700.64</v>
          </cell>
          <cell r="I829">
            <v>19990.8</v>
          </cell>
          <cell r="K829">
            <v>10357.57</v>
          </cell>
          <cell r="L829">
            <v>10190.07</v>
          </cell>
          <cell r="M829">
            <v>6639.98</v>
          </cell>
          <cell r="N829">
            <v>9290.16</v>
          </cell>
          <cell r="P829">
            <v>1426.0384801653586</v>
          </cell>
          <cell r="Q829">
            <v>4703.3715198346417</v>
          </cell>
          <cell r="R829">
            <v>2489.558440762919</v>
          </cell>
          <cell r="S829">
            <v>8211.08155923708</v>
          </cell>
          <cell r="T829">
            <v>2161.4030790717229</v>
          </cell>
          <cell r="U829">
            <v>7128.7569209282774</v>
          </cell>
          <cell r="W829">
            <v>330.23</v>
          </cell>
          <cell r="X829">
            <v>452.92</v>
          </cell>
          <cell r="Y829">
            <v>393.22</v>
          </cell>
          <cell r="Z829">
            <v>76417666.510000005</v>
          </cell>
          <cell r="AB829">
            <v>287.69</v>
          </cell>
          <cell r="AC829">
            <v>18996856</v>
          </cell>
          <cell r="AE829">
            <v>51.78</v>
          </cell>
          <cell r="AF829">
            <v>33.19</v>
          </cell>
          <cell r="AG829">
            <v>46.45</v>
          </cell>
          <cell r="AH829">
            <v>8559392.1400000006</v>
          </cell>
          <cell r="AJ829">
            <v>23.01</v>
          </cell>
          <cell r="AK829">
            <v>14.75</v>
          </cell>
          <cell r="AL829">
            <v>15.48</v>
          </cell>
          <cell r="AM829">
            <v>3438033.96</v>
          </cell>
          <cell r="AO829">
            <v>1683.7600000000002</v>
          </cell>
          <cell r="AP829">
            <v>398.02000000000004</v>
          </cell>
          <cell r="AQ829">
            <v>186.43</v>
          </cell>
          <cell r="AR829">
            <v>2597792.6</v>
          </cell>
          <cell r="AT829">
            <v>23.01</v>
          </cell>
          <cell r="AU829">
            <v>26.55</v>
          </cell>
          <cell r="AV829">
            <v>37.159999999999997</v>
          </cell>
          <cell r="AW829">
            <v>6210853.1200000001</v>
          </cell>
          <cell r="AY829">
            <v>13.81</v>
          </cell>
          <cell r="AZ829">
            <v>8.85</v>
          </cell>
          <cell r="BA829">
            <v>12.38</v>
          </cell>
          <cell r="BB829">
            <v>2040484.32</v>
          </cell>
          <cell r="BD829">
            <v>46.03</v>
          </cell>
          <cell r="BE829">
            <v>29.51</v>
          </cell>
          <cell r="BF829">
            <v>46.45</v>
          </cell>
          <cell r="BG829">
            <v>3125993.75</v>
          </cell>
          <cell r="BI829">
            <v>23.01</v>
          </cell>
          <cell r="BJ829">
            <v>14.75</v>
          </cell>
          <cell r="BK829">
            <v>15.48</v>
          </cell>
          <cell r="BL829">
            <v>3670046.16</v>
          </cell>
          <cell r="BN829">
            <v>34.520000000000003</v>
          </cell>
          <cell r="BO829">
            <v>22.13</v>
          </cell>
          <cell r="BP829">
            <v>30.96</v>
          </cell>
          <cell r="BQ829">
            <v>2245006.25</v>
          </cell>
          <cell r="BS829">
            <v>23.01</v>
          </cell>
          <cell r="BT829">
            <v>14.75</v>
          </cell>
          <cell r="BU829">
            <v>15.48</v>
          </cell>
          <cell r="BV829">
            <v>5679377</v>
          </cell>
          <cell r="BX829">
            <v>23.01</v>
          </cell>
          <cell r="BY829">
            <v>14.75</v>
          </cell>
          <cell r="BZ829">
            <v>15.48</v>
          </cell>
          <cell r="CA829">
            <v>4920121.3600000003</v>
          </cell>
          <cell r="CC829">
            <v>46.03</v>
          </cell>
          <cell r="CD829">
            <v>29.51</v>
          </cell>
          <cell r="CE829">
            <v>46.45</v>
          </cell>
          <cell r="CF829">
            <v>3751192.5</v>
          </cell>
          <cell r="CH829">
            <v>141652815.66999999</v>
          </cell>
          <cell r="CJ829">
            <v>139055023.06999999</v>
          </cell>
        </row>
        <row r="830">
          <cell r="A830" t="str">
            <v>5609920300400</v>
          </cell>
          <cell r="B830" t="str">
            <v>ELWOOD C C SCH DIST 203</v>
          </cell>
          <cell r="C830" t="str">
            <v>WILL</v>
          </cell>
          <cell r="D830" t="str">
            <v>Elementary</v>
          </cell>
          <cell r="E830">
            <v>367.22</v>
          </cell>
          <cell r="G830">
            <v>165.82</v>
          </cell>
          <cell r="H830">
            <v>196.32</v>
          </cell>
          <cell r="I830">
            <v>196.32</v>
          </cell>
          <cell r="K830">
            <v>247.89</v>
          </cell>
          <cell r="L830">
            <v>242.81</v>
          </cell>
          <cell r="M830">
            <v>119.33</v>
          </cell>
          <cell r="N830">
            <v>0</v>
          </cell>
          <cell r="P830">
            <v>48.078367482189208</v>
          </cell>
          <cell r="Q830">
            <v>117.74163251781079</v>
          </cell>
          <cell r="R830">
            <v>56.921632517810785</v>
          </cell>
          <cell r="S830">
            <v>139.3983674821892</v>
          </cell>
          <cell r="T830">
            <v>0</v>
          </cell>
          <cell r="U830">
            <v>0</v>
          </cell>
          <cell r="W830">
            <v>9.09</v>
          </cell>
          <cell r="X830">
            <v>8.42</v>
          </cell>
          <cell r="Y830">
            <v>0</v>
          </cell>
          <cell r="Z830">
            <v>1085742.57</v>
          </cell>
          <cell r="AB830">
            <v>3.5</v>
          </cell>
          <cell r="AC830">
            <v>217148.51</v>
          </cell>
          <cell r="AE830">
            <v>1.23</v>
          </cell>
          <cell r="AF830">
            <v>0.59</v>
          </cell>
          <cell r="AG830">
            <v>0</v>
          </cell>
          <cell r="AH830">
            <v>112852.74</v>
          </cell>
          <cell r="AJ830">
            <v>0.55000000000000004</v>
          </cell>
          <cell r="AK830">
            <v>0.26</v>
          </cell>
          <cell r="AL830">
            <v>0</v>
          </cell>
          <cell r="AM830">
            <v>50225.67</v>
          </cell>
          <cell r="AO830">
            <v>24.119999999999997</v>
          </cell>
          <cell r="AP830">
            <v>5.18</v>
          </cell>
          <cell r="AQ830">
            <v>2.6</v>
          </cell>
          <cell r="AR830">
            <v>36551.230000000003</v>
          </cell>
          <cell r="AT830">
            <v>0.55000000000000004</v>
          </cell>
          <cell r="AU830">
            <v>0.47</v>
          </cell>
          <cell r="AV830">
            <v>0</v>
          </cell>
          <cell r="AW830">
            <v>68611.320000000007</v>
          </cell>
          <cell r="AY830">
            <v>0.33</v>
          </cell>
          <cell r="AZ830">
            <v>0.15</v>
          </cell>
          <cell r="BA830">
            <v>0</v>
          </cell>
          <cell r="BB830">
            <v>27951.84</v>
          </cell>
          <cell r="BD830">
            <v>1.1000000000000001</v>
          </cell>
          <cell r="BE830">
            <v>0.53</v>
          </cell>
          <cell r="BF830">
            <v>0</v>
          </cell>
          <cell r="BG830">
            <v>41768.75</v>
          </cell>
          <cell r="BI830">
            <v>0.55000000000000004</v>
          </cell>
          <cell r="BJ830">
            <v>0.26</v>
          </cell>
          <cell r="BK830">
            <v>0</v>
          </cell>
          <cell r="BL830">
            <v>55836.54</v>
          </cell>
          <cell r="BN830">
            <v>0.82</v>
          </cell>
          <cell r="BO830">
            <v>0.39</v>
          </cell>
          <cell r="BP830">
            <v>0</v>
          </cell>
          <cell r="BQ830">
            <v>31006.25</v>
          </cell>
          <cell r="BS830">
            <v>0.55000000000000004</v>
          </cell>
          <cell r="BT830">
            <v>0.26</v>
          </cell>
          <cell r="BU830">
            <v>0</v>
          </cell>
          <cell r="BV830">
            <v>86406.75</v>
          </cell>
          <cell r="BX830">
            <v>0.55000000000000004</v>
          </cell>
          <cell r="BY830">
            <v>0.26</v>
          </cell>
          <cell r="BZ830">
            <v>0</v>
          </cell>
          <cell r="CA830">
            <v>74855.34</v>
          </cell>
          <cell r="CC830">
            <v>1.1000000000000001</v>
          </cell>
          <cell r="CD830">
            <v>0.53</v>
          </cell>
          <cell r="CE830">
            <v>0</v>
          </cell>
          <cell r="CF830">
            <v>50122.5</v>
          </cell>
          <cell r="CH830">
            <v>1939080.0100000002</v>
          </cell>
          <cell r="CJ830">
            <v>1902528.7800000003</v>
          </cell>
        </row>
        <row r="831">
          <cell r="A831" t="str">
            <v>5609920401700</v>
          </cell>
          <cell r="B831" t="str">
            <v>JOLIET TWP HS DIST 204</v>
          </cell>
          <cell r="C831" t="str">
            <v>WILL</v>
          </cell>
          <cell r="D831" t="str">
            <v>High School</v>
          </cell>
          <cell r="E831">
            <v>6623.5</v>
          </cell>
          <cell r="G831">
            <v>0</v>
          </cell>
          <cell r="H831">
            <v>0</v>
          </cell>
          <cell r="I831">
            <v>6623.5</v>
          </cell>
          <cell r="K831">
            <v>0</v>
          </cell>
          <cell r="L831">
            <v>0</v>
          </cell>
          <cell r="M831">
            <v>0</v>
          </cell>
          <cell r="N831">
            <v>6623.5</v>
          </cell>
          <cell r="P831">
            <v>0</v>
          </cell>
          <cell r="Q831">
            <v>0</v>
          </cell>
          <cell r="R831">
            <v>0</v>
          </cell>
          <cell r="S831">
            <v>0</v>
          </cell>
          <cell r="T831">
            <v>4022.9999999999995</v>
          </cell>
          <cell r="U831">
            <v>2600.5000000000005</v>
          </cell>
          <cell r="W831">
            <v>0</v>
          </cell>
          <cell r="X831">
            <v>0</v>
          </cell>
          <cell r="Y831">
            <v>305.17</v>
          </cell>
          <cell r="Z831">
            <v>21619158.309999999</v>
          </cell>
          <cell r="AB831">
            <v>101.71</v>
          </cell>
          <cell r="AC831">
            <v>7205665.46</v>
          </cell>
          <cell r="AE831">
            <v>0</v>
          </cell>
          <cell r="AF831">
            <v>0</v>
          </cell>
          <cell r="AG831">
            <v>33.11</v>
          </cell>
          <cell r="AH831">
            <v>2345611.73</v>
          </cell>
          <cell r="AJ831">
            <v>0</v>
          </cell>
          <cell r="AK831">
            <v>0</v>
          </cell>
          <cell r="AL831">
            <v>11.03</v>
          </cell>
          <cell r="AM831">
            <v>781398.29</v>
          </cell>
          <cell r="AO831">
            <v>459.84999999999997</v>
          </cell>
          <cell r="AP831">
            <v>150.88999999999999</v>
          </cell>
          <cell r="AQ831">
            <v>46.97</v>
          </cell>
          <cell r="AR831">
            <v>758448.1</v>
          </cell>
          <cell r="AT831">
            <v>0</v>
          </cell>
          <cell r="AU831">
            <v>0</v>
          </cell>
          <cell r="AV831">
            <v>26.49</v>
          </cell>
          <cell r="AW831">
            <v>2051014.74</v>
          </cell>
          <cell r="AY831">
            <v>0</v>
          </cell>
          <cell r="AZ831">
            <v>0</v>
          </cell>
          <cell r="BA831">
            <v>8.83</v>
          </cell>
          <cell r="BB831">
            <v>514197.39</v>
          </cell>
          <cell r="BD831">
            <v>0</v>
          </cell>
          <cell r="BE831">
            <v>0</v>
          </cell>
          <cell r="BF831">
            <v>33.11</v>
          </cell>
          <cell r="BG831">
            <v>848443.75</v>
          </cell>
          <cell r="BI831">
            <v>0</v>
          </cell>
          <cell r="BJ831">
            <v>0</v>
          </cell>
          <cell r="BK831">
            <v>11.03</v>
          </cell>
          <cell r="BL831">
            <v>760342.02</v>
          </cell>
          <cell r="BN831">
            <v>0</v>
          </cell>
          <cell r="BO831">
            <v>0</v>
          </cell>
          <cell r="BP831">
            <v>22.07</v>
          </cell>
          <cell r="BQ831">
            <v>565543.75</v>
          </cell>
          <cell r="BS831">
            <v>0</v>
          </cell>
          <cell r="BT831">
            <v>0</v>
          </cell>
          <cell r="BU831">
            <v>11.03</v>
          </cell>
          <cell r="BV831">
            <v>1176625.25</v>
          </cell>
          <cell r="BX831">
            <v>0</v>
          </cell>
          <cell r="BY831">
            <v>0</v>
          </cell>
          <cell r="BZ831">
            <v>11.03</v>
          </cell>
          <cell r="CA831">
            <v>1019326.42</v>
          </cell>
          <cell r="CC831">
            <v>0</v>
          </cell>
          <cell r="CD831">
            <v>0</v>
          </cell>
          <cell r="CE831">
            <v>33.11</v>
          </cell>
          <cell r="CF831">
            <v>1018132.5</v>
          </cell>
          <cell r="CH831">
            <v>40663907.710000008</v>
          </cell>
          <cell r="CJ831">
            <v>39905459.610000007</v>
          </cell>
        </row>
        <row r="832">
          <cell r="A832" t="str">
            <v>5609920501700</v>
          </cell>
          <cell r="B832" t="str">
            <v>LOCKPORT TWP HS DIST 205</v>
          </cell>
          <cell r="C832" t="str">
            <v>WILL</v>
          </cell>
          <cell r="D832" t="str">
            <v>High School</v>
          </cell>
          <cell r="E832">
            <v>3732.5</v>
          </cell>
          <cell r="G832">
            <v>0</v>
          </cell>
          <cell r="H832">
            <v>0</v>
          </cell>
          <cell r="I832">
            <v>3732.5</v>
          </cell>
          <cell r="K832">
            <v>0</v>
          </cell>
          <cell r="L832">
            <v>0</v>
          </cell>
          <cell r="M832">
            <v>0</v>
          </cell>
          <cell r="N832">
            <v>3732.5</v>
          </cell>
          <cell r="P832">
            <v>0</v>
          </cell>
          <cell r="Q832">
            <v>0</v>
          </cell>
          <cell r="R832">
            <v>0</v>
          </cell>
          <cell r="S832">
            <v>0</v>
          </cell>
          <cell r="T832">
            <v>1014</v>
          </cell>
          <cell r="U832">
            <v>2718.5</v>
          </cell>
          <cell r="W832">
            <v>0</v>
          </cell>
          <cell r="X832">
            <v>0</v>
          </cell>
          <cell r="Y832">
            <v>159.44</v>
          </cell>
          <cell r="Z832">
            <v>11295207.92</v>
          </cell>
          <cell r="AB832">
            <v>53.14</v>
          </cell>
          <cell r="AC832">
            <v>3764692.79</v>
          </cell>
          <cell r="AE832">
            <v>0</v>
          </cell>
          <cell r="AF832">
            <v>0</v>
          </cell>
          <cell r="AG832">
            <v>18.66</v>
          </cell>
          <cell r="AH832">
            <v>1321930.3799999999</v>
          </cell>
          <cell r="AJ832">
            <v>0</v>
          </cell>
          <cell r="AK832">
            <v>0</v>
          </cell>
          <cell r="AL832">
            <v>6.22</v>
          </cell>
          <cell r="AM832">
            <v>440643.46</v>
          </cell>
          <cell r="AO832">
            <v>242.42999999999998</v>
          </cell>
          <cell r="AP832">
            <v>52.73</v>
          </cell>
          <cell r="AQ832">
            <v>26.47</v>
          </cell>
          <cell r="AR832">
            <v>368339.4</v>
          </cell>
          <cell r="AT832">
            <v>0</v>
          </cell>
          <cell r="AU832">
            <v>0</v>
          </cell>
          <cell r="AV832">
            <v>14.93</v>
          </cell>
          <cell r="AW832">
            <v>1155970.18</v>
          </cell>
          <cell r="AY832">
            <v>0</v>
          </cell>
          <cell r="AZ832">
            <v>0</v>
          </cell>
          <cell r="BA832">
            <v>4.97</v>
          </cell>
          <cell r="BB832">
            <v>289418.01</v>
          </cell>
          <cell r="BD832">
            <v>0</v>
          </cell>
          <cell r="BE832">
            <v>0</v>
          </cell>
          <cell r="BF832">
            <v>18.66</v>
          </cell>
          <cell r="BG832">
            <v>478162.5</v>
          </cell>
          <cell r="BI832">
            <v>0</v>
          </cell>
          <cell r="BJ832">
            <v>0</v>
          </cell>
          <cell r="BK832">
            <v>6.22</v>
          </cell>
          <cell r="BL832">
            <v>428769.48</v>
          </cell>
          <cell r="BN832">
            <v>0</v>
          </cell>
          <cell r="BO832">
            <v>0</v>
          </cell>
          <cell r="BP832">
            <v>12.44</v>
          </cell>
          <cell r="BQ832">
            <v>318775</v>
          </cell>
          <cell r="BS832">
            <v>0</v>
          </cell>
          <cell r="BT832">
            <v>0</v>
          </cell>
          <cell r="BU832">
            <v>6.22</v>
          </cell>
          <cell r="BV832">
            <v>663518.5</v>
          </cell>
          <cell r="BX832">
            <v>0</v>
          </cell>
          <cell r="BY832">
            <v>0</v>
          </cell>
          <cell r="BZ832">
            <v>6.22</v>
          </cell>
          <cell r="CA832">
            <v>574815.07999999996</v>
          </cell>
          <cell r="CC832">
            <v>0</v>
          </cell>
          <cell r="CD832">
            <v>0</v>
          </cell>
          <cell r="CE832">
            <v>18.66</v>
          </cell>
          <cell r="CF832">
            <v>573795</v>
          </cell>
          <cell r="CH832">
            <v>21674037.699999999</v>
          </cell>
          <cell r="CJ832">
            <v>21305698.300000001</v>
          </cell>
        </row>
        <row r="833">
          <cell r="A833" t="str">
            <v>5609921001600</v>
          </cell>
          <cell r="B833" t="str">
            <v>LINCOLN WAY COMM H S DIST 210</v>
          </cell>
          <cell r="C833" t="str">
            <v>WILL</v>
          </cell>
          <cell r="D833" t="str">
            <v>High School</v>
          </cell>
          <cell r="E833">
            <v>7041.82</v>
          </cell>
          <cell r="G833">
            <v>0</v>
          </cell>
          <cell r="H833">
            <v>0</v>
          </cell>
          <cell r="I833">
            <v>7041.82</v>
          </cell>
          <cell r="K833">
            <v>0</v>
          </cell>
          <cell r="L833">
            <v>0</v>
          </cell>
          <cell r="M833">
            <v>0</v>
          </cell>
          <cell r="N833">
            <v>7041.82</v>
          </cell>
          <cell r="P833">
            <v>0</v>
          </cell>
          <cell r="Q833">
            <v>0</v>
          </cell>
          <cell r="R833">
            <v>0</v>
          </cell>
          <cell r="S833">
            <v>0</v>
          </cell>
          <cell r="T833">
            <v>704.66</v>
          </cell>
          <cell r="U833">
            <v>6337.16</v>
          </cell>
          <cell r="W833">
            <v>0</v>
          </cell>
          <cell r="X833">
            <v>0</v>
          </cell>
          <cell r="Y833">
            <v>288.70999999999998</v>
          </cell>
          <cell r="Z833">
            <v>20453082.530000001</v>
          </cell>
          <cell r="AB833">
            <v>96.22</v>
          </cell>
          <cell r="AC833">
            <v>6817012.4000000004</v>
          </cell>
          <cell r="AE833">
            <v>0</v>
          </cell>
          <cell r="AF833">
            <v>0</v>
          </cell>
          <cell r="AG833">
            <v>35.200000000000003</v>
          </cell>
          <cell r="AH833">
            <v>2493673.6</v>
          </cell>
          <cell r="AJ833">
            <v>0</v>
          </cell>
          <cell r="AK833">
            <v>0</v>
          </cell>
          <cell r="AL833">
            <v>11.73</v>
          </cell>
          <cell r="AM833">
            <v>830988.39</v>
          </cell>
          <cell r="AO833">
            <v>441.23999999999995</v>
          </cell>
          <cell r="AP833">
            <v>67.929999999999993</v>
          </cell>
          <cell r="AQ833">
            <v>49.94</v>
          </cell>
          <cell r="AR833">
            <v>637445.32999999996</v>
          </cell>
          <cell r="AT833">
            <v>0</v>
          </cell>
          <cell r="AU833">
            <v>0</v>
          </cell>
          <cell r="AV833">
            <v>28.16</v>
          </cell>
          <cell r="AW833">
            <v>2180316.1600000001</v>
          </cell>
          <cell r="AY833">
            <v>0</v>
          </cell>
          <cell r="AZ833">
            <v>0</v>
          </cell>
          <cell r="BA833">
            <v>9.3800000000000008</v>
          </cell>
          <cell r="BB833">
            <v>546225.54</v>
          </cell>
          <cell r="BD833">
            <v>0</v>
          </cell>
          <cell r="BE833">
            <v>0</v>
          </cell>
          <cell r="BF833">
            <v>35.200000000000003</v>
          </cell>
          <cell r="BG833">
            <v>902000</v>
          </cell>
          <cell r="BI833">
            <v>0</v>
          </cell>
          <cell r="BJ833">
            <v>0</v>
          </cell>
          <cell r="BK833">
            <v>11.73</v>
          </cell>
          <cell r="BL833">
            <v>808595.82</v>
          </cell>
          <cell r="BN833">
            <v>0</v>
          </cell>
          <cell r="BO833">
            <v>0</v>
          </cell>
          <cell r="BP833">
            <v>23.47</v>
          </cell>
          <cell r="BQ833">
            <v>601418.75</v>
          </cell>
          <cell r="BS833">
            <v>0</v>
          </cell>
          <cell r="BT833">
            <v>0</v>
          </cell>
          <cell r="BU833">
            <v>11.73</v>
          </cell>
          <cell r="BV833">
            <v>1251297.75</v>
          </cell>
          <cell r="BX833">
            <v>0</v>
          </cell>
          <cell r="BY833">
            <v>0</v>
          </cell>
          <cell r="BZ833">
            <v>11.73</v>
          </cell>
          <cell r="CA833">
            <v>1084016.22</v>
          </cell>
          <cell r="CC833">
            <v>0</v>
          </cell>
          <cell r="CD833">
            <v>0</v>
          </cell>
          <cell r="CE833">
            <v>35.200000000000003</v>
          </cell>
          <cell r="CF833">
            <v>1082400</v>
          </cell>
          <cell r="CH833">
            <v>39688472.490000002</v>
          </cell>
          <cell r="CJ833">
            <v>39051027.160000004</v>
          </cell>
        </row>
        <row r="834">
          <cell r="A834" t="str">
            <v>07016113A0200</v>
          </cell>
          <cell r="B834" t="str">
            <v>LEMONT-BROMBEREK CSD 113A</v>
          </cell>
          <cell r="C834" t="str">
            <v>COOK</v>
          </cell>
          <cell r="D834" t="str">
            <v>Elementary</v>
          </cell>
          <cell r="E834">
            <v>2047.5</v>
          </cell>
          <cell r="G834">
            <v>761.25</v>
          </cell>
          <cell r="H834">
            <v>1262</v>
          </cell>
          <cell r="I834">
            <v>1262</v>
          </cell>
          <cell r="K834">
            <v>1243</v>
          </cell>
          <cell r="L834">
            <v>1218.75</v>
          </cell>
          <cell r="M834">
            <v>804.5</v>
          </cell>
          <cell r="N834">
            <v>0</v>
          </cell>
          <cell r="P834">
            <v>152.00543679723219</v>
          </cell>
          <cell r="Q834">
            <v>609.24456320276784</v>
          </cell>
          <cell r="R834">
            <v>251.99456320276784</v>
          </cell>
          <cell r="S834">
            <v>1010.0054367972322</v>
          </cell>
          <cell r="T834">
            <v>0</v>
          </cell>
          <cell r="U834">
            <v>0</v>
          </cell>
          <cell r="W834">
            <v>40.590000000000003</v>
          </cell>
          <cell r="X834">
            <v>52.99</v>
          </cell>
          <cell r="Y834">
            <v>0</v>
          </cell>
          <cell r="Z834">
            <v>5802615.0599999996</v>
          </cell>
          <cell r="AB834">
            <v>18.71</v>
          </cell>
          <cell r="AC834">
            <v>1160523.01</v>
          </cell>
          <cell r="AE834">
            <v>6.21</v>
          </cell>
          <cell r="AF834">
            <v>4.0199999999999996</v>
          </cell>
          <cell r="AG834">
            <v>0</v>
          </cell>
          <cell r="AH834">
            <v>634331.61</v>
          </cell>
          <cell r="AJ834">
            <v>2.76</v>
          </cell>
          <cell r="AK834">
            <v>1.78</v>
          </cell>
          <cell r="AL834">
            <v>0</v>
          </cell>
          <cell r="AM834">
            <v>281511.78000000003</v>
          </cell>
          <cell r="AO834">
            <v>129.78</v>
          </cell>
          <cell r="AP834">
            <v>29.759999999999998</v>
          </cell>
          <cell r="AQ834">
            <v>14.52</v>
          </cell>
          <cell r="AR834">
            <v>199196.07</v>
          </cell>
          <cell r="AT834">
            <v>2.76</v>
          </cell>
          <cell r="AU834">
            <v>3.21</v>
          </cell>
          <cell r="AV834">
            <v>0</v>
          </cell>
          <cell r="AW834">
            <v>401578.02</v>
          </cell>
          <cell r="AY834">
            <v>1.65</v>
          </cell>
          <cell r="AZ834">
            <v>1.07</v>
          </cell>
          <cell r="BA834">
            <v>0</v>
          </cell>
          <cell r="BB834">
            <v>158393.76</v>
          </cell>
          <cell r="BD834">
            <v>5.52</v>
          </cell>
          <cell r="BE834">
            <v>3.57</v>
          </cell>
          <cell r="BF834">
            <v>0</v>
          </cell>
          <cell r="BG834">
            <v>232931.25</v>
          </cell>
          <cell r="BI834">
            <v>2.76</v>
          </cell>
          <cell r="BJ834">
            <v>1.78</v>
          </cell>
          <cell r="BK834">
            <v>0</v>
          </cell>
          <cell r="BL834">
            <v>312960.36</v>
          </cell>
          <cell r="BN834">
            <v>4.1399999999999997</v>
          </cell>
          <cell r="BO834">
            <v>2.68</v>
          </cell>
          <cell r="BP834">
            <v>0</v>
          </cell>
          <cell r="BQ834">
            <v>174762.5</v>
          </cell>
          <cell r="BS834">
            <v>2.76</v>
          </cell>
          <cell r="BT834">
            <v>1.78</v>
          </cell>
          <cell r="BU834">
            <v>0</v>
          </cell>
          <cell r="BV834">
            <v>484304.5</v>
          </cell>
          <cell r="BX834">
            <v>2.76</v>
          </cell>
          <cell r="BY834">
            <v>1.78</v>
          </cell>
          <cell r="BZ834">
            <v>0</v>
          </cell>
          <cell r="CA834">
            <v>419559.56</v>
          </cell>
          <cell r="CC834">
            <v>5.52</v>
          </cell>
          <cell r="CD834">
            <v>3.57</v>
          </cell>
          <cell r="CE834">
            <v>0</v>
          </cell>
          <cell r="CF834">
            <v>279517.5</v>
          </cell>
          <cell r="CH834">
            <v>10542184.98</v>
          </cell>
          <cell r="CJ834">
            <v>10342988.91</v>
          </cell>
        </row>
        <row r="835">
          <cell r="A835" t="str">
            <v>11012002C2600</v>
          </cell>
          <cell r="B835" t="str">
            <v>MARSHALL C U SCHOOL DIST 2C</v>
          </cell>
          <cell r="C835" t="str">
            <v>CLARK</v>
          </cell>
          <cell r="D835" t="str">
            <v>Unit</v>
          </cell>
          <cell r="E835">
            <v>1324.8</v>
          </cell>
          <cell r="G835">
            <v>395.15</v>
          </cell>
          <cell r="H835">
            <v>491.33</v>
          </cell>
          <cell r="I835">
            <v>911.31999999999994</v>
          </cell>
          <cell r="K835">
            <v>609.48</v>
          </cell>
          <cell r="L835">
            <v>591.15</v>
          </cell>
          <cell r="M835">
            <v>295.33</v>
          </cell>
          <cell r="N835">
            <v>419.99</v>
          </cell>
          <cell r="P835">
            <v>145.48145001416032</v>
          </cell>
          <cell r="Q835">
            <v>249.66854998583966</v>
          </cell>
          <cell r="R835">
            <v>180.8918153497593</v>
          </cell>
          <cell r="S835">
            <v>310.43818465024071</v>
          </cell>
          <cell r="T835">
            <v>154.62673463608047</v>
          </cell>
          <cell r="U835">
            <v>265.36326536391954</v>
          </cell>
          <cell r="W835">
            <v>22.18</v>
          </cell>
          <cell r="X835">
            <v>21.46</v>
          </cell>
          <cell r="Y835">
            <v>18.34</v>
          </cell>
          <cell r="Z835">
            <v>4005246.1</v>
          </cell>
          <cell r="AB835">
            <v>14.84</v>
          </cell>
          <cell r="AC835">
            <v>974240.66</v>
          </cell>
          <cell r="AE835">
            <v>3.04</v>
          </cell>
          <cell r="AF835">
            <v>1.47</v>
          </cell>
          <cell r="AG835">
            <v>2.09</v>
          </cell>
          <cell r="AH835">
            <v>427713.44</v>
          </cell>
          <cell r="AJ835">
            <v>1.35</v>
          </cell>
          <cell r="AK835">
            <v>0.65</v>
          </cell>
          <cell r="AL835">
            <v>0.69</v>
          </cell>
          <cell r="AM835">
            <v>172895.67</v>
          </cell>
          <cell r="AO835">
            <v>87.860000000000014</v>
          </cell>
          <cell r="AP835">
            <v>21.43</v>
          </cell>
          <cell r="AQ835">
            <v>9.39</v>
          </cell>
          <cell r="AR835">
            <v>136190.70000000001</v>
          </cell>
          <cell r="AT835">
            <v>1.35</v>
          </cell>
          <cell r="AU835">
            <v>1.18</v>
          </cell>
          <cell r="AV835">
            <v>1.67</v>
          </cell>
          <cell r="AW835">
            <v>299484.40000000002</v>
          </cell>
          <cell r="AY835">
            <v>0.81</v>
          </cell>
          <cell r="AZ835">
            <v>0.39</v>
          </cell>
          <cell r="BA835">
            <v>0.55000000000000004</v>
          </cell>
          <cell r="BB835">
            <v>101907.75</v>
          </cell>
          <cell r="BD835">
            <v>2.7</v>
          </cell>
          <cell r="BE835">
            <v>1.31</v>
          </cell>
          <cell r="BF835">
            <v>2.09</v>
          </cell>
          <cell r="BG835">
            <v>156312.5</v>
          </cell>
          <cell r="BI835">
            <v>1.35</v>
          </cell>
          <cell r="BJ835">
            <v>0.65</v>
          </cell>
          <cell r="BK835">
            <v>0.69</v>
          </cell>
          <cell r="BL835">
            <v>185432.46</v>
          </cell>
          <cell r="BN835">
            <v>2.0299999999999998</v>
          </cell>
          <cell r="BO835">
            <v>0.98</v>
          </cell>
          <cell r="BP835">
            <v>1.39</v>
          </cell>
          <cell r="BQ835">
            <v>112750</v>
          </cell>
          <cell r="BS835">
            <v>1.35</v>
          </cell>
          <cell r="BT835">
            <v>0.65</v>
          </cell>
          <cell r="BU835">
            <v>0.69</v>
          </cell>
          <cell r="BV835">
            <v>286955.75</v>
          </cell>
          <cell r="BX835">
            <v>1.35</v>
          </cell>
          <cell r="BY835">
            <v>0.65</v>
          </cell>
          <cell r="BZ835">
            <v>0.69</v>
          </cell>
          <cell r="CA835">
            <v>248593.66</v>
          </cell>
          <cell r="CC835">
            <v>2.7</v>
          </cell>
          <cell r="CD835">
            <v>1.31</v>
          </cell>
          <cell r="CE835">
            <v>2.09</v>
          </cell>
          <cell r="CF835">
            <v>187575</v>
          </cell>
          <cell r="CH835">
            <v>7295298.0900000008</v>
          </cell>
          <cell r="CJ835">
            <v>7159107.3900000006</v>
          </cell>
        </row>
        <row r="836">
          <cell r="A836" t="str">
            <v>11012003C2600</v>
          </cell>
          <cell r="B836" t="str">
            <v>MARTINSVILLE C U SCH DIST 3C</v>
          </cell>
          <cell r="C836" t="str">
            <v>CLARK</v>
          </cell>
          <cell r="D836" t="str">
            <v>Unit</v>
          </cell>
          <cell r="E836">
            <v>391</v>
          </cell>
          <cell r="G836">
            <v>125.5</v>
          </cell>
          <cell r="H836">
            <v>149</v>
          </cell>
          <cell r="I836">
            <v>261.5</v>
          </cell>
          <cell r="K836">
            <v>185</v>
          </cell>
          <cell r="L836">
            <v>181</v>
          </cell>
          <cell r="M836">
            <v>93.5</v>
          </cell>
          <cell r="N836">
            <v>112.5</v>
          </cell>
          <cell r="P836">
            <v>74.586563307493535</v>
          </cell>
          <cell r="Q836">
            <v>50.913436692506465</v>
          </cell>
          <cell r="R836">
            <v>88.552971576227392</v>
          </cell>
          <cell r="S836">
            <v>60.447028423772608</v>
          </cell>
          <cell r="T836">
            <v>66.860465116279073</v>
          </cell>
          <cell r="U836">
            <v>45.639534883720927</v>
          </cell>
          <cell r="W836">
            <v>7.51</v>
          </cell>
          <cell r="X836">
            <v>6.84</v>
          </cell>
          <cell r="Y836">
            <v>5.16</v>
          </cell>
          <cell r="Z836">
            <v>1255350.33</v>
          </cell>
          <cell r="AB836">
            <v>4.58</v>
          </cell>
          <cell r="AC836">
            <v>299797.86</v>
          </cell>
          <cell r="AE836">
            <v>0.92</v>
          </cell>
          <cell r="AF836">
            <v>0.46</v>
          </cell>
          <cell r="AG836">
            <v>0.56000000000000005</v>
          </cell>
          <cell r="AH836">
            <v>125241.74</v>
          </cell>
          <cell r="AJ836">
            <v>0.41</v>
          </cell>
          <cell r="AK836">
            <v>0.2</v>
          </cell>
          <cell r="AL836">
            <v>0.18</v>
          </cell>
          <cell r="AM836">
            <v>50576.01</v>
          </cell>
          <cell r="AO836">
            <v>27.329999999999995</v>
          </cell>
          <cell r="AP836">
            <v>8.43</v>
          </cell>
          <cell r="AQ836">
            <v>2.77</v>
          </cell>
          <cell r="AR836">
            <v>44418.02</v>
          </cell>
          <cell r="AT836">
            <v>0.41</v>
          </cell>
          <cell r="AU836">
            <v>0.37</v>
          </cell>
          <cell r="AV836">
            <v>0.45</v>
          </cell>
          <cell r="AW836">
            <v>87309.18</v>
          </cell>
          <cell r="AY836">
            <v>0.24</v>
          </cell>
          <cell r="AZ836">
            <v>0.12</v>
          </cell>
          <cell r="BA836">
            <v>0.15</v>
          </cell>
          <cell r="BB836">
            <v>29698.83</v>
          </cell>
          <cell r="BD836">
            <v>0.82</v>
          </cell>
          <cell r="BE836">
            <v>0.41</v>
          </cell>
          <cell r="BF836">
            <v>0.56000000000000005</v>
          </cell>
          <cell r="BG836">
            <v>45868.75</v>
          </cell>
          <cell r="BI836">
            <v>0.41</v>
          </cell>
          <cell r="BJ836">
            <v>0.2</v>
          </cell>
          <cell r="BK836">
            <v>0.18</v>
          </cell>
          <cell r="BL836">
            <v>54457.86</v>
          </cell>
          <cell r="BN836">
            <v>0.61</v>
          </cell>
          <cell r="BO836">
            <v>0.31</v>
          </cell>
          <cell r="BP836">
            <v>0.37</v>
          </cell>
          <cell r="BQ836">
            <v>33056.25</v>
          </cell>
          <cell r="BS836">
            <v>0.41</v>
          </cell>
          <cell r="BT836">
            <v>0.2</v>
          </cell>
          <cell r="BU836">
            <v>0.18</v>
          </cell>
          <cell r="BV836">
            <v>84273.25</v>
          </cell>
          <cell r="BX836">
            <v>0.41</v>
          </cell>
          <cell r="BY836">
            <v>0.2</v>
          </cell>
          <cell r="BZ836">
            <v>0.18</v>
          </cell>
          <cell r="CA836">
            <v>73007.06</v>
          </cell>
          <cell r="CC836">
            <v>0.82</v>
          </cell>
          <cell r="CD836">
            <v>0.41</v>
          </cell>
          <cell r="CE836">
            <v>0.56000000000000005</v>
          </cell>
          <cell r="CF836">
            <v>55042.5</v>
          </cell>
          <cell r="CH836">
            <v>2238097.64</v>
          </cell>
          <cell r="CJ836">
            <v>2193679.62</v>
          </cell>
        </row>
        <row r="837">
          <cell r="A837" t="str">
            <v>11012004C2600</v>
          </cell>
          <cell r="B837" t="str">
            <v>CASEY-WESTFIELD C U SCH DIST 4C</v>
          </cell>
          <cell r="C837" t="str">
            <v>CLARK</v>
          </cell>
          <cell r="D837" t="str">
            <v>Unit</v>
          </cell>
          <cell r="E837">
            <v>880.38</v>
          </cell>
          <cell r="G837">
            <v>251.98999999999998</v>
          </cell>
          <cell r="H837">
            <v>320.64999999999998</v>
          </cell>
          <cell r="I837">
            <v>617.14</v>
          </cell>
          <cell r="K837">
            <v>390.4</v>
          </cell>
          <cell r="L837">
            <v>379.15</v>
          </cell>
          <cell r="M837">
            <v>193.49</v>
          </cell>
          <cell r="N837">
            <v>296.49</v>
          </cell>
          <cell r="P837">
            <v>125.83118750934841</v>
          </cell>
          <cell r="Q837">
            <v>126.15881249065157</v>
          </cell>
          <cell r="R837">
            <v>160.11655333494411</v>
          </cell>
          <cell r="S837">
            <v>160.53344666505586</v>
          </cell>
          <cell r="T837">
            <v>148.05225915570745</v>
          </cell>
          <cell r="U837">
            <v>148.43774084429256</v>
          </cell>
          <cell r="W837">
            <v>14.69</v>
          </cell>
          <cell r="X837">
            <v>14.42</v>
          </cell>
          <cell r="Y837">
            <v>13.34</v>
          </cell>
          <cell r="Z837">
            <v>2750069.39</v>
          </cell>
          <cell r="AB837">
            <v>10.26</v>
          </cell>
          <cell r="AC837">
            <v>675988.45</v>
          </cell>
          <cell r="AE837">
            <v>1.95</v>
          </cell>
          <cell r="AF837">
            <v>0.96</v>
          </cell>
          <cell r="AG837">
            <v>1.48</v>
          </cell>
          <cell r="AH837">
            <v>285288.01</v>
          </cell>
          <cell r="AJ837">
            <v>0.86</v>
          </cell>
          <cell r="AK837">
            <v>0.42</v>
          </cell>
          <cell r="AL837">
            <v>0.49</v>
          </cell>
          <cell r="AM837">
            <v>114082.03</v>
          </cell>
          <cell r="AO837">
            <v>60.030000000000008</v>
          </cell>
          <cell r="AP837">
            <v>16.979999999999997</v>
          </cell>
          <cell r="AQ837">
            <v>6.24</v>
          </cell>
          <cell r="AR837">
            <v>95786.04</v>
          </cell>
          <cell r="AT837">
            <v>0.86</v>
          </cell>
          <cell r="AU837">
            <v>0.77</v>
          </cell>
          <cell r="AV837">
            <v>1.18</v>
          </cell>
          <cell r="AW837">
            <v>201006.26</v>
          </cell>
          <cell r="AY837">
            <v>0.52</v>
          </cell>
          <cell r="AZ837">
            <v>0.25</v>
          </cell>
          <cell r="BA837">
            <v>0.39</v>
          </cell>
          <cell r="BB837">
            <v>67550.28</v>
          </cell>
          <cell r="BD837">
            <v>1.73</v>
          </cell>
          <cell r="BE837">
            <v>0.85</v>
          </cell>
          <cell r="BF837">
            <v>1.48</v>
          </cell>
          <cell r="BG837">
            <v>104037.5</v>
          </cell>
          <cell r="BI837">
            <v>0.86</v>
          </cell>
          <cell r="BJ837">
            <v>0.42</v>
          </cell>
          <cell r="BK837">
            <v>0.49</v>
          </cell>
          <cell r="BL837">
            <v>122013.18</v>
          </cell>
          <cell r="BN837">
            <v>1.3</v>
          </cell>
          <cell r="BO837">
            <v>0.64</v>
          </cell>
          <cell r="BP837">
            <v>0.98</v>
          </cell>
          <cell r="BQ837">
            <v>74825</v>
          </cell>
          <cell r="BS837">
            <v>0.86</v>
          </cell>
          <cell r="BT837">
            <v>0.42</v>
          </cell>
          <cell r="BU837">
            <v>0.49</v>
          </cell>
          <cell r="BV837">
            <v>188814.75</v>
          </cell>
          <cell r="BX837">
            <v>0.86</v>
          </cell>
          <cell r="BY837">
            <v>0.42</v>
          </cell>
          <cell r="BZ837">
            <v>0.49</v>
          </cell>
          <cell r="CA837">
            <v>163572.78</v>
          </cell>
          <cell r="CC837">
            <v>1.73</v>
          </cell>
          <cell r="CD837">
            <v>0.85</v>
          </cell>
          <cell r="CE837">
            <v>1.48</v>
          </cell>
          <cell r="CF837">
            <v>124845</v>
          </cell>
          <cell r="CH837">
            <v>4967878.669999999</v>
          </cell>
          <cell r="CJ837">
            <v>4872092.629999999</v>
          </cell>
        </row>
        <row r="838">
          <cell r="A838" t="str">
            <v>11087003A2600</v>
          </cell>
          <cell r="B838" t="str">
            <v>COWDEN-HERRICK CUD 3A</v>
          </cell>
          <cell r="C838" t="str">
            <v>SHELBY</v>
          </cell>
          <cell r="D838" t="str">
            <v>Unit</v>
          </cell>
          <cell r="E838">
            <v>384.61</v>
          </cell>
          <cell r="G838">
            <v>103.47999999999999</v>
          </cell>
          <cell r="H838">
            <v>158.63999999999999</v>
          </cell>
          <cell r="I838">
            <v>279.13</v>
          </cell>
          <cell r="K838">
            <v>167.46999999999997</v>
          </cell>
          <cell r="L838">
            <v>165.46999999999997</v>
          </cell>
          <cell r="M838">
            <v>96.649999999999991</v>
          </cell>
          <cell r="N838">
            <v>120.49</v>
          </cell>
          <cell r="P838">
            <v>52.287677792007521</v>
          </cell>
          <cell r="Q838">
            <v>51.192322207992468</v>
          </cell>
          <cell r="R838">
            <v>80.159617364940786</v>
          </cell>
          <cell r="S838">
            <v>78.4803826350592</v>
          </cell>
          <cell r="T838">
            <v>60.88270484305167</v>
          </cell>
          <cell r="U838">
            <v>59.607295156948325</v>
          </cell>
          <cell r="W838">
            <v>6.04</v>
          </cell>
          <cell r="X838">
            <v>7.14</v>
          </cell>
          <cell r="Y838">
            <v>5.42</v>
          </cell>
          <cell r="Z838">
            <v>1201221.32</v>
          </cell>
          <cell r="AB838">
            <v>4.4400000000000004</v>
          </cell>
          <cell r="AC838">
            <v>291427.33</v>
          </cell>
          <cell r="AE838">
            <v>0.83</v>
          </cell>
          <cell r="AF838">
            <v>0.48</v>
          </cell>
          <cell r="AG838">
            <v>0.6</v>
          </cell>
          <cell r="AH838">
            <v>123734.97</v>
          </cell>
          <cell r="AJ838">
            <v>0.37</v>
          </cell>
          <cell r="AK838">
            <v>0.21</v>
          </cell>
          <cell r="AL838">
            <v>0.2</v>
          </cell>
          <cell r="AM838">
            <v>50132.66</v>
          </cell>
          <cell r="AO838">
            <v>26.230000000000004</v>
          </cell>
          <cell r="AP838">
            <v>7.48</v>
          </cell>
          <cell r="AQ838">
            <v>2.72</v>
          </cell>
          <cell r="AR838">
            <v>41923.47</v>
          </cell>
          <cell r="AT838">
            <v>0.37</v>
          </cell>
          <cell r="AU838">
            <v>0.38</v>
          </cell>
          <cell r="AV838">
            <v>0.48</v>
          </cell>
          <cell r="AW838">
            <v>87613.98</v>
          </cell>
          <cell r="AY838">
            <v>0.22</v>
          </cell>
          <cell r="AZ838">
            <v>0.12</v>
          </cell>
          <cell r="BA838">
            <v>0.16</v>
          </cell>
          <cell r="BB838">
            <v>29116.5</v>
          </cell>
          <cell r="BD838">
            <v>0.74</v>
          </cell>
          <cell r="BE838">
            <v>0.42</v>
          </cell>
          <cell r="BF838">
            <v>0.6</v>
          </cell>
          <cell r="BG838">
            <v>45100</v>
          </cell>
          <cell r="BI838">
            <v>0.37</v>
          </cell>
          <cell r="BJ838">
            <v>0.21</v>
          </cell>
          <cell r="BK838">
            <v>0.2</v>
          </cell>
          <cell r="BL838">
            <v>53768.52</v>
          </cell>
          <cell r="BN838">
            <v>0.55000000000000004</v>
          </cell>
          <cell r="BO838">
            <v>0.32</v>
          </cell>
          <cell r="BP838">
            <v>0.4</v>
          </cell>
          <cell r="BQ838">
            <v>32543.75</v>
          </cell>
          <cell r="BS838">
            <v>0.37</v>
          </cell>
          <cell r="BT838">
            <v>0.21</v>
          </cell>
          <cell r="BU838">
            <v>0.2</v>
          </cell>
          <cell r="BV838">
            <v>83206.5</v>
          </cell>
          <cell r="BX838">
            <v>0.37</v>
          </cell>
          <cell r="BY838">
            <v>0.21</v>
          </cell>
          <cell r="BZ838">
            <v>0.2</v>
          </cell>
          <cell r="CA838">
            <v>72082.92</v>
          </cell>
          <cell r="CC838">
            <v>0.74</v>
          </cell>
          <cell r="CD838">
            <v>0.42</v>
          </cell>
          <cell r="CE838">
            <v>0.6</v>
          </cell>
          <cell r="CF838">
            <v>54120</v>
          </cell>
          <cell r="CH838">
            <v>2165991.92</v>
          </cell>
          <cell r="CJ838">
            <v>2124068.4499999997</v>
          </cell>
        </row>
        <row r="839">
          <cell r="A839" t="str">
            <v>11087005A2600</v>
          </cell>
          <cell r="B839" t="str">
            <v>STEWARDSON-STRASBURG CU DIST 5A</v>
          </cell>
          <cell r="C839" t="str">
            <v>SHELBY</v>
          </cell>
          <cell r="D839" t="str">
            <v>Unit</v>
          </cell>
          <cell r="E839">
            <v>355.5</v>
          </cell>
          <cell r="G839">
            <v>105</v>
          </cell>
          <cell r="H839">
            <v>143</v>
          </cell>
          <cell r="I839">
            <v>249</v>
          </cell>
          <cell r="K839">
            <v>164</v>
          </cell>
          <cell r="L839">
            <v>162.5</v>
          </cell>
          <cell r="M839">
            <v>85.5</v>
          </cell>
          <cell r="N839">
            <v>106</v>
          </cell>
          <cell r="P839">
            <v>32.627118644067799</v>
          </cell>
          <cell r="Q839">
            <v>72.372881355932208</v>
          </cell>
          <cell r="R839">
            <v>44.435028248587571</v>
          </cell>
          <cell r="S839">
            <v>98.564971751412429</v>
          </cell>
          <cell r="T839">
            <v>32.937853107344637</v>
          </cell>
          <cell r="U839">
            <v>73.062146892655363</v>
          </cell>
          <cell r="W839">
            <v>5.79</v>
          </cell>
          <cell r="X839">
            <v>6.16</v>
          </cell>
          <cell r="Y839">
            <v>4.5599999999999996</v>
          </cell>
          <cell r="Z839">
            <v>1064027.73</v>
          </cell>
          <cell r="AB839">
            <v>3.9</v>
          </cell>
          <cell r="AC839">
            <v>255867.32</v>
          </cell>
          <cell r="AE839">
            <v>0.82</v>
          </cell>
          <cell r="AF839">
            <v>0.42</v>
          </cell>
          <cell r="AG839">
            <v>0.53</v>
          </cell>
          <cell r="AH839">
            <v>114435.47</v>
          </cell>
          <cell r="AJ839">
            <v>0.36</v>
          </cell>
          <cell r="AK839">
            <v>0.19</v>
          </cell>
          <cell r="AL839">
            <v>0.17</v>
          </cell>
          <cell r="AM839">
            <v>46147.16</v>
          </cell>
          <cell r="AO839">
            <v>23.360000000000003</v>
          </cell>
          <cell r="AP839">
            <v>5.2200000000000006</v>
          </cell>
          <cell r="AQ839">
            <v>2.52</v>
          </cell>
          <cell r="AR839">
            <v>35645.379999999997</v>
          </cell>
          <cell r="AT839">
            <v>0.36</v>
          </cell>
          <cell r="AU839">
            <v>0.34</v>
          </cell>
          <cell r="AV839">
            <v>0.42</v>
          </cell>
          <cell r="AW839">
            <v>79605.119999999995</v>
          </cell>
          <cell r="AY839">
            <v>0.21</v>
          </cell>
          <cell r="AZ839">
            <v>0.11</v>
          </cell>
          <cell r="BA839">
            <v>0.14000000000000001</v>
          </cell>
          <cell r="BB839">
            <v>26787.18</v>
          </cell>
          <cell r="BD839">
            <v>0.72</v>
          </cell>
          <cell r="BE839">
            <v>0.38</v>
          </cell>
          <cell r="BF839">
            <v>0.53</v>
          </cell>
          <cell r="BG839">
            <v>41768.75</v>
          </cell>
          <cell r="BI839">
            <v>0.36</v>
          </cell>
          <cell r="BJ839">
            <v>0.19</v>
          </cell>
          <cell r="BK839">
            <v>0.17</v>
          </cell>
          <cell r="BL839">
            <v>49632.480000000003</v>
          </cell>
          <cell r="BN839">
            <v>0.54</v>
          </cell>
          <cell r="BO839">
            <v>0.28000000000000003</v>
          </cell>
          <cell r="BP839">
            <v>0.35</v>
          </cell>
          <cell r="BQ839">
            <v>29981.25</v>
          </cell>
          <cell r="BS839">
            <v>0.36</v>
          </cell>
          <cell r="BT839">
            <v>0.19</v>
          </cell>
          <cell r="BU839">
            <v>0.17</v>
          </cell>
          <cell r="BV839">
            <v>76806</v>
          </cell>
          <cell r="BX839">
            <v>0.36</v>
          </cell>
          <cell r="BY839">
            <v>0.19</v>
          </cell>
          <cell r="BZ839">
            <v>0.17</v>
          </cell>
          <cell r="CA839">
            <v>66538.080000000002</v>
          </cell>
          <cell r="CC839">
            <v>0.72</v>
          </cell>
          <cell r="CD839">
            <v>0.38</v>
          </cell>
          <cell r="CE839">
            <v>0.53</v>
          </cell>
          <cell r="CF839">
            <v>50122.5</v>
          </cell>
          <cell r="CH839">
            <v>1937364.4199999997</v>
          </cell>
          <cell r="CJ839">
            <v>1901719.0399999998</v>
          </cell>
        </row>
        <row r="840">
          <cell r="A840" t="str">
            <v>17053006J2600</v>
          </cell>
          <cell r="B840" t="str">
            <v>TRI POINT C U SCH DIST 6-J</v>
          </cell>
          <cell r="C840" t="str">
            <v>LIVINGSTON</v>
          </cell>
          <cell r="D840" t="str">
            <v>Unit</v>
          </cell>
          <cell r="E840">
            <v>365.96</v>
          </cell>
          <cell r="G840">
            <v>109.14999999999999</v>
          </cell>
          <cell r="H840">
            <v>139.99</v>
          </cell>
          <cell r="I840">
            <v>252.48</v>
          </cell>
          <cell r="K840">
            <v>170.31</v>
          </cell>
          <cell r="L840">
            <v>165.97999999999996</v>
          </cell>
          <cell r="M840">
            <v>83.16</v>
          </cell>
          <cell r="N840">
            <v>112.49</v>
          </cell>
          <cell r="P840">
            <v>49.599368138705302</v>
          </cell>
          <cell r="Q840">
            <v>59.55063186129469</v>
          </cell>
          <cell r="R840">
            <v>63.613518513397679</v>
          </cell>
          <cell r="S840">
            <v>76.37648148660233</v>
          </cell>
          <cell r="T840">
            <v>51.117113347897025</v>
          </cell>
          <cell r="U840">
            <v>61.37288665210297</v>
          </cell>
          <cell r="W840">
            <v>6.28</v>
          </cell>
          <cell r="X840">
            <v>6.23</v>
          </cell>
          <cell r="Y840">
            <v>5.01</v>
          </cell>
          <cell r="Z840">
            <v>1130631</v>
          </cell>
          <cell r="AB840">
            <v>4.17</v>
          </cell>
          <cell r="AC840">
            <v>273437.49</v>
          </cell>
          <cell r="AE840">
            <v>0.85</v>
          </cell>
          <cell r="AF840">
            <v>0.41</v>
          </cell>
          <cell r="AG840">
            <v>0.56000000000000005</v>
          </cell>
          <cell r="AH840">
            <v>117800.9</v>
          </cell>
          <cell r="AJ840">
            <v>0.37</v>
          </cell>
          <cell r="AK840">
            <v>0.18</v>
          </cell>
          <cell r="AL840">
            <v>0.18</v>
          </cell>
          <cell r="AM840">
            <v>46855.59</v>
          </cell>
          <cell r="AO840">
            <v>24.710000000000004</v>
          </cell>
          <cell r="AP840">
            <v>6.62</v>
          </cell>
          <cell r="AQ840">
            <v>2.59</v>
          </cell>
          <cell r="AR840">
            <v>38993.11</v>
          </cell>
          <cell r="AT840">
            <v>0.37</v>
          </cell>
          <cell r="AU840">
            <v>0.33</v>
          </cell>
          <cell r="AV840">
            <v>0.44</v>
          </cell>
          <cell r="AW840">
            <v>81153.64</v>
          </cell>
          <cell r="AY840">
            <v>0.22</v>
          </cell>
          <cell r="AZ840">
            <v>0.11</v>
          </cell>
          <cell r="BA840">
            <v>0.14000000000000001</v>
          </cell>
          <cell r="BB840">
            <v>27369.51</v>
          </cell>
          <cell r="BD840">
            <v>0.75</v>
          </cell>
          <cell r="BE840">
            <v>0.36</v>
          </cell>
          <cell r="BF840">
            <v>0.56000000000000005</v>
          </cell>
          <cell r="BG840">
            <v>42793.75</v>
          </cell>
          <cell r="BI840">
            <v>0.37</v>
          </cell>
          <cell r="BJ840">
            <v>0.18</v>
          </cell>
          <cell r="BK840">
            <v>0.18</v>
          </cell>
          <cell r="BL840">
            <v>50321.82</v>
          </cell>
          <cell r="BN840">
            <v>0.56000000000000005</v>
          </cell>
          <cell r="BO840">
            <v>0.27</v>
          </cell>
          <cell r="BP840">
            <v>0.37</v>
          </cell>
          <cell r="BQ840">
            <v>30750</v>
          </cell>
          <cell r="BS840">
            <v>0.37</v>
          </cell>
          <cell r="BT840">
            <v>0.18</v>
          </cell>
          <cell r="BU840">
            <v>0.18</v>
          </cell>
          <cell r="BV840">
            <v>77872.75</v>
          </cell>
          <cell r="BX840">
            <v>0.37</v>
          </cell>
          <cell r="BY840">
            <v>0.18</v>
          </cell>
          <cell r="BZ840">
            <v>0.18</v>
          </cell>
          <cell r="CA840">
            <v>67462.22</v>
          </cell>
          <cell r="CC840">
            <v>0.75</v>
          </cell>
          <cell r="CD840">
            <v>0.36</v>
          </cell>
          <cell r="CE840">
            <v>0.56000000000000005</v>
          </cell>
          <cell r="CF840">
            <v>51352.5</v>
          </cell>
          <cell r="CH840">
            <v>2036794.28</v>
          </cell>
          <cell r="CJ840">
            <v>1997801.17</v>
          </cell>
        </row>
        <row r="841">
          <cell r="A841" t="str">
            <v>24032002C0200</v>
          </cell>
          <cell r="B841" t="str">
            <v>MAZON-VERONA-KINSMAN ESD 2C</v>
          </cell>
          <cell r="C841" t="str">
            <v>GRUNDY</v>
          </cell>
          <cell r="D841" t="str">
            <v>Elementary</v>
          </cell>
          <cell r="E841">
            <v>309.14</v>
          </cell>
          <cell r="G841">
            <v>134.14999999999998</v>
          </cell>
          <cell r="H841">
            <v>170.99</v>
          </cell>
          <cell r="I841">
            <v>170.99</v>
          </cell>
          <cell r="K841">
            <v>209.80999999999997</v>
          </cell>
          <cell r="L841">
            <v>205.80999999999997</v>
          </cell>
          <cell r="M841">
            <v>99.33</v>
          </cell>
          <cell r="N841">
            <v>0</v>
          </cell>
          <cell r="P841">
            <v>39.712163269318992</v>
          </cell>
          <cell r="Q841">
            <v>94.437836730680985</v>
          </cell>
          <cell r="R841">
            <v>50.617836730680999</v>
          </cell>
          <cell r="S841">
            <v>120.372163269319</v>
          </cell>
          <cell r="T841">
            <v>0</v>
          </cell>
          <cell r="U841">
            <v>0</v>
          </cell>
          <cell r="W841">
            <v>7.36</v>
          </cell>
          <cell r="X841">
            <v>7.34</v>
          </cell>
          <cell r="Y841">
            <v>0</v>
          </cell>
          <cell r="Z841">
            <v>911502.9</v>
          </cell>
          <cell r="AB841">
            <v>2.94</v>
          </cell>
          <cell r="AC841">
            <v>182300.58</v>
          </cell>
          <cell r="AE841">
            <v>1.04</v>
          </cell>
          <cell r="AF841">
            <v>0.49</v>
          </cell>
          <cell r="AG841">
            <v>0</v>
          </cell>
          <cell r="AH841">
            <v>94870.71</v>
          </cell>
          <cell r="AJ841">
            <v>0.46</v>
          </cell>
          <cell r="AK841">
            <v>0.22</v>
          </cell>
          <cell r="AL841">
            <v>0</v>
          </cell>
          <cell r="AM841">
            <v>42164.76</v>
          </cell>
          <cell r="AO841">
            <v>20.249999999999996</v>
          </cell>
          <cell r="AP841">
            <v>4.41</v>
          </cell>
          <cell r="AQ841">
            <v>2.19</v>
          </cell>
          <cell r="AR841">
            <v>30763.74</v>
          </cell>
          <cell r="AT841">
            <v>0.46</v>
          </cell>
          <cell r="AU841">
            <v>0.39</v>
          </cell>
          <cell r="AV841">
            <v>0</v>
          </cell>
          <cell r="AW841">
            <v>57176.1</v>
          </cell>
          <cell r="AY841">
            <v>0.27</v>
          </cell>
          <cell r="AZ841">
            <v>0.13</v>
          </cell>
          <cell r="BA841">
            <v>0</v>
          </cell>
          <cell r="BB841">
            <v>23293.200000000001</v>
          </cell>
          <cell r="BD841">
            <v>0.93</v>
          </cell>
          <cell r="BE841">
            <v>0.44</v>
          </cell>
          <cell r="BF841">
            <v>0</v>
          </cell>
          <cell r="BG841">
            <v>35106.25</v>
          </cell>
          <cell r="BI841">
            <v>0.46</v>
          </cell>
          <cell r="BJ841">
            <v>0.22</v>
          </cell>
          <cell r="BK841">
            <v>0</v>
          </cell>
          <cell r="BL841">
            <v>46875.12</v>
          </cell>
          <cell r="BN841">
            <v>0.69</v>
          </cell>
          <cell r="BO841">
            <v>0.33</v>
          </cell>
          <cell r="BP841">
            <v>0</v>
          </cell>
          <cell r="BQ841">
            <v>26137.5</v>
          </cell>
          <cell r="BS841">
            <v>0.46</v>
          </cell>
          <cell r="BT841">
            <v>0.22</v>
          </cell>
          <cell r="BU841">
            <v>0</v>
          </cell>
          <cell r="BV841">
            <v>72539</v>
          </cell>
          <cell r="BX841">
            <v>0.46</v>
          </cell>
          <cell r="BY841">
            <v>0.22</v>
          </cell>
          <cell r="BZ841">
            <v>0</v>
          </cell>
          <cell r="CA841">
            <v>62841.52</v>
          </cell>
          <cell r="CC841">
            <v>0.93</v>
          </cell>
          <cell r="CD841">
            <v>0.44</v>
          </cell>
          <cell r="CE841">
            <v>0</v>
          </cell>
          <cell r="CF841">
            <v>42127.5</v>
          </cell>
          <cell r="CH841">
            <v>1627698.8800000001</v>
          </cell>
          <cell r="CJ841">
            <v>1596935.1400000001</v>
          </cell>
        </row>
        <row r="842">
          <cell r="A842" t="str">
            <v>24032024C0400</v>
          </cell>
          <cell r="B842" t="str">
            <v>NETTLE CREEK C C SCH DIST 24C</v>
          </cell>
          <cell r="C842" t="str">
            <v>GRUNDY</v>
          </cell>
          <cell r="D842" t="str">
            <v>Elementary</v>
          </cell>
          <cell r="E842">
            <v>90</v>
          </cell>
          <cell r="G842">
            <v>39.5</v>
          </cell>
          <cell r="H842">
            <v>49</v>
          </cell>
          <cell r="I842">
            <v>49</v>
          </cell>
          <cell r="K842">
            <v>61</v>
          </cell>
          <cell r="L842">
            <v>59.5</v>
          </cell>
          <cell r="M842">
            <v>29</v>
          </cell>
          <cell r="N842">
            <v>0</v>
          </cell>
          <cell r="P842">
            <v>5.3559322033898304</v>
          </cell>
          <cell r="Q842">
            <v>34.144067796610173</v>
          </cell>
          <cell r="R842">
            <v>6.6440677966101696</v>
          </cell>
          <cell r="S842">
            <v>42.355932203389827</v>
          </cell>
          <cell r="T842">
            <v>0</v>
          </cell>
          <cell r="U842">
            <v>0</v>
          </cell>
          <cell r="W842">
            <v>2.06</v>
          </cell>
          <cell r="X842">
            <v>2.02</v>
          </cell>
          <cell r="Y842">
            <v>0</v>
          </cell>
          <cell r="Z842">
            <v>252988.56</v>
          </cell>
          <cell r="AB842">
            <v>0.81</v>
          </cell>
          <cell r="AC842">
            <v>50597.71</v>
          </cell>
          <cell r="AE842">
            <v>0.3</v>
          </cell>
          <cell r="AF842">
            <v>0.14000000000000001</v>
          </cell>
          <cell r="AG842">
            <v>0</v>
          </cell>
          <cell r="AH842">
            <v>27283.08</v>
          </cell>
          <cell r="AJ842">
            <v>0.13</v>
          </cell>
          <cell r="AK842">
            <v>0.06</v>
          </cell>
          <cell r="AL842">
            <v>0</v>
          </cell>
          <cell r="AM842">
            <v>11781.33</v>
          </cell>
          <cell r="AO842">
            <v>5.63</v>
          </cell>
          <cell r="AP842">
            <v>1.0899999999999999</v>
          </cell>
          <cell r="AQ842">
            <v>0.63</v>
          </cell>
          <cell r="AR842">
            <v>8399.11</v>
          </cell>
          <cell r="AT842">
            <v>0.13</v>
          </cell>
          <cell r="AU842">
            <v>0.11</v>
          </cell>
          <cell r="AV842">
            <v>0</v>
          </cell>
          <cell r="AW842">
            <v>16143.84</v>
          </cell>
          <cell r="AY842">
            <v>0.08</v>
          </cell>
          <cell r="AZ842">
            <v>0.03</v>
          </cell>
          <cell r="BA842">
            <v>0</v>
          </cell>
          <cell r="BB842">
            <v>6405.63</v>
          </cell>
          <cell r="BD842">
            <v>0.27</v>
          </cell>
          <cell r="BE842">
            <v>0.12</v>
          </cell>
          <cell r="BF842">
            <v>0</v>
          </cell>
          <cell r="BG842">
            <v>9993.75</v>
          </cell>
          <cell r="BI842">
            <v>0.13</v>
          </cell>
          <cell r="BJ842">
            <v>0.06</v>
          </cell>
          <cell r="BK842">
            <v>0</v>
          </cell>
          <cell r="BL842">
            <v>13097.46</v>
          </cell>
          <cell r="BN842">
            <v>0.2</v>
          </cell>
          <cell r="BO842">
            <v>0.09</v>
          </cell>
          <cell r="BP842">
            <v>0</v>
          </cell>
          <cell r="BQ842">
            <v>7431.25</v>
          </cell>
          <cell r="BS842">
            <v>0.13</v>
          </cell>
          <cell r="BT842">
            <v>0.06</v>
          </cell>
          <cell r="BU842">
            <v>0</v>
          </cell>
          <cell r="BV842">
            <v>20268.25</v>
          </cell>
          <cell r="BX842">
            <v>0.13</v>
          </cell>
          <cell r="BY842">
            <v>0.06</v>
          </cell>
          <cell r="BZ842">
            <v>0</v>
          </cell>
          <cell r="CA842">
            <v>17558.66</v>
          </cell>
          <cell r="CC842">
            <v>0.27</v>
          </cell>
          <cell r="CD842">
            <v>0.12</v>
          </cell>
          <cell r="CE842">
            <v>0</v>
          </cell>
          <cell r="CF842">
            <v>11992.5</v>
          </cell>
          <cell r="CH842">
            <v>453941.13000000006</v>
          </cell>
          <cell r="CJ842">
            <v>445542.02000000008</v>
          </cell>
        </row>
        <row r="843">
          <cell r="A843" t="str">
            <v>24032060C0400</v>
          </cell>
          <cell r="B843" t="str">
            <v>SARATOGA COMM CONS S DIST 60C</v>
          </cell>
          <cell r="C843" t="str">
            <v>GRUNDY</v>
          </cell>
          <cell r="D843" t="str">
            <v>Elementary</v>
          </cell>
          <cell r="E843">
            <v>774.22</v>
          </cell>
          <cell r="G843">
            <v>315.82</v>
          </cell>
          <cell r="H843">
            <v>446.81999999999994</v>
          </cell>
          <cell r="I843">
            <v>446.81999999999994</v>
          </cell>
          <cell r="K843">
            <v>510.22999999999996</v>
          </cell>
          <cell r="L843">
            <v>498.65</v>
          </cell>
          <cell r="M843">
            <v>263.99</v>
          </cell>
          <cell r="N843">
            <v>0</v>
          </cell>
          <cell r="P843">
            <v>108.22044555753699</v>
          </cell>
          <cell r="Q843">
            <v>207.59955444246299</v>
          </cell>
          <cell r="R843">
            <v>153.10955444246304</v>
          </cell>
          <cell r="S843">
            <v>293.7104455575369</v>
          </cell>
          <cell r="T843">
            <v>0</v>
          </cell>
          <cell r="U843">
            <v>0</v>
          </cell>
          <cell r="W843">
            <v>17.59</v>
          </cell>
          <cell r="X843">
            <v>19.399999999999999</v>
          </cell>
          <cell r="Y843">
            <v>0</v>
          </cell>
          <cell r="Z843">
            <v>2293638.9300000002</v>
          </cell>
          <cell r="AB843">
            <v>7.39</v>
          </cell>
          <cell r="AC843">
            <v>458727.78</v>
          </cell>
          <cell r="AE843">
            <v>2.5499999999999998</v>
          </cell>
          <cell r="AF843">
            <v>1.31</v>
          </cell>
          <cell r="AG843">
            <v>0</v>
          </cell>
          <cell r="AH843">
            <v>239347.02</v>
          </cell>
          <cell r="AJ843">
            <v>1.1299999999999999</v>
          </cell>
          <cell r="AK843">
            <v>0.57999999999999996</v>
          </cell>
          <cell r="AL843">
            <v>0</v>
          </cell>
          <cell r="AM843">
            <v>106031.97</v>
          </cell>
          <cell r="AO843">
            <v>50.98</v>
          </cell>
          <cell r="AP843">
            <v>13.3</v>
          </cell>
          <cell r="AQ843">
            <v>5.49</v>
          </cell>
          <cell r="AR843">
            <v>80086.289999999994</v>
          </cell>
          <cell r="AT843">
            <v>1.1299999999999999</v>
          </cell>
          <cell r="AU843">
            <v>1.05</v>
          </cell>
          <cell r="AV843">
            <v>0</v>
          </cell>
          <cell r="AW843">
            <v>146639.88</v>
          </cell>
          <cell r="AY843">
            <v>0.68</v>
          </cell>
          <cell r="AZ843">
            <v>0.35</v>
          </cell>
          <cell r="BA843">
            <v>0</v>
          </cell>
          <cell r="BB843">
            <v>59979.99</v>
          </cell>
          <cell r="BD843">
            <v>2.2599999999999998</v>
          </cell>
          <cell r="BE843">
            <v>1.17</v>
          </cell>
          <cell r="BF843">
            <v>0</v>
          </cell>
          <cell r="BG843">
            <v>87893.75</v>
          </cell>
          <cell r="BI843">
            <v>1.1299999999999999</v>
          </cell>
          <cell r="BJ843">
            <v>0.57999999999999996</v>
          </cell>
          <cell r="BK843">
            <v>0</v>
          </cell>
          <cell r="BL843">
            <v>117877.14</v>
          </cell>
          <cell r="BN843">
            <v>1.7</v>
          </cell>
          <cell r="BO843">
            <v>0.87</v>
          </cell>
          <cell r="BP843">
            <v>0</v>
          </cell>
          <cell r="BQ843">
            <v>65856.25</v>
          </cell>
          <cell r="BS843">
            <v>1.1299999999999999</v>
          </cell>
          <cell r="BT843">
            <v>0.57999999999999996</v>
          </cell>
          <cell r="BU843">
            <v>0</v>
          </cell>
          <cell r="BV843">
            <v>182414.25</v>
          </cell>
          <cell r="BX843">
            <v>1.1299999999999999</v>
          </cell>
          <cell r="BY843">
            <v>0.57999999999999996</v>
          </cell>
          <cell r="BZ843">
            <v>0</v>
          </cell>
          <cell r="CA843">
            <v>158027.94</v>
          </cell>
          <cell r="CC843">
            <v>2.2599999999999998</v>
          </cell>
          <cell r="CD843">
            <v>1.17</v>
          </cell>
          <cell r="CE843">
            <v>0</v>
          </cell>
          <cell r="CF843">
            <v>105472.5</v>
          </cell>
          <cell r="CH843">
            <v>4101993.6900000004</v>
          </cell>
          <cell r="CJ843">
            <v>4021907.4000000004</v>
          </cell>
        </row>
        <row r="844">
          <cell r="A844" t="str">
            <v>24032072C0400</v>
          </cell>
          <cell r="B844" t="str">
            <v>GARDNER COMM CONS SCH DIST 72C</v>
          </cell>
          <cell r="C844" t="str">
            <v>GRUNDY</v>
          </cell>
          <cell r="D844" t="str">
            <v>Elementary</v>
          </cell>
          <cell r="E844">
            <v>196.05</v>
          </cell>
          <cell r="G844">
            <v>82.32</v>
          </cell>
          <cell r="H844">
            <v>111.32</v>
          </cell>
          <cell r="I844">
            <v>111.32</v>
          </cell>
          <cell r="K844">
            <v>126.39</v>
          </cell>
          <cell r="L844">
            <v>123.97999999999999</v>
          </cell>
          <cell r="M844">
            <v>69.66</v>
          </cell>
          <cell r="N844">
            <v>0</v>
          </cell>
          <cell r="P844">
            <v>32.734145837636852</v>
          </cell>
          <cell r="Q844">
            <v>49.585854162363141</v>
          </cell>
          <cell r="R844">
            <v>44.265854162363148</v>
          </cell>
          <cell r="S844">
            <v>67.054145837636838</v>
          </cell>
          <cell r="T844">
            <v>0</v>
          </cell>
          <cell r="U844">
            <v>0</v>
          </cell>
          <cell r="W844">
            <v>4.66</v>
          </cell>
          <cell r="X844">
            <v>4.8899999999999997</v>
          </cell>
          <cell r="Y844">
            <v>0</v>
          </cell>
          <cell r="Z844">
            <v>592166.85</v>
          </cell>
          <cell r="AB844">
            <v>1.91</v>
          </cell>
          <cell r="AC844">
            <v>118433.37</v>
          </cell>
          <cell r="AE844">
            <v>0.63</v>
          </cell>
          <cell r="AF844">
            <v>0.34</v>
          </cell>
          <cell r="AG844">
            <v>0</v>
          </cell>
          <cell r="AH844">
            <v>60146.79</v>
          </cell>
          <cell r="AJ844">
            <v>0.28000000000000003</v>
          </cell>
          <cell r="AK844">
            <v>0.15</v>
          </cell>
          <cell r="AL844">
            <v>0</v>
          </cell>
          <cell r="AM844">
            <v>26663.01</v>
          </cell>
          <cell r="AO844">
            <v>13.110000000000001</v>
          </cell>
          <cell r="AP844">
            <v>3.2800000000000002</v>
          </cell>
          <cell r="AQ844">
            <v>1.39</v>
          </cell>
          <cell r="AR844">
            <v>20415.580000000002</v>
          </cell>
          <cell r="AT844">
            <v>0.28000000000000003</v>
          </cell>
          <cell r="AU844">
            <v>0.27</v>
          </cell>
          <cell r="AV844">
            <v>0</v>
          </cell>
          <cell r="AW844">
            <v>36996.300000000003</v>
          </cell>
          <cell r="AY844">
            <v>0.16</v>
          </cell>
          <cell r="AZ844">
            <v>0.09</v>
          </cell>
          <cell r="BA844">
            <v>0</v>
          </cell>
          <cell r="BB844">
            <v>14558.25</v>
          </cell>
          <cell r="BD844">
            <v>0.56000000000000005</v>
          </cell>
          <cell r="BE844">
            <v>0.3</v>
          </cell>
          <cell r="BF844">
            <v>0</v>
          </cell>
          <cell r="BG844">
            <v>22037.5</v>
          </cell>
          <cell r="BI844">
            <v>0.28000000000000003</v>
          </cell>
          <cell r="BJ844">
            <v>0.15</v>
          </cell>
          <cell r="BK844">
            <v>0</v>
          </cell>
          <cell r="BL844">
            <v>29641.62</v>
          </cell>
          <cell r="BN844">
            <v>0.42</v>
          </cell>
          <cell r="BO844">
            <v>0.23</v>
          </cell>
          <cell r="BP844">
            <v>0</v>
          </cell>
          <cell r="BQ844">
            <v>16656.25</v>
          </cell>
          <cell r="BS844">
            <v>0.28000000000000003</v>
          </cell>
          <cell r="BT844">
            <v>0.15</v>
          </cell>
          <cell r="BU844">
            <v>0</v>
          </cell>
          <cell r="BV844">
            <v>45870.25</v>
          </cell>
          <cell r="BX844">
            <v>0.28000000000000003</v>
          </cell>
          <cell r="BY844">
            <v>0.15</v>
          </cell>
          <cell r="BZ844">
            <v>0</v>
          </cell>
          <cell r="CA844">
            <v>39738.019999999997</v>
          </cell>
          <cell r="CC844">
            <v>0.56000000000000005</v>
          </cell>
          <cell r="CD844">
            <v>0.3</v>
          </cell>
          <cell r="CE844">
            <v>0</v>
          </cell>
          <cell r="CF844">
            <v>26445</v>
          </cell>
          <cell r="CH844">
            <v>1049768.79</v>
          </cell>
          <cell r="CJ844">
            <v>1029353.2100000001</v>
          </cell>
        </row>
        <row r="845">
          <cell r="A845" t="str">
            <v>51084003A2600</v>
          </cell>
          <cell r="B845" t="str">
            <v>ROCHESTER COMM UNIT SCH DIST 3A</v>
          </cell>
          <cell r="C845" t="str">
            <v>SANGAMON</v>
          </cell>
          <cell r="D845" t="str">
            <v>Unit</v>
          </cell>
          <cell r="E845">
            <v>2280.5300000000002</v>
          </cell>
          <cell r="G845">
            <v>586.14</v>
          </cell>
          <cell r="H845">
            <v>903.82</v>
          </cell>
          <cell r="I845">
            <v>1682.3100000000002</v>
          </cell>
          <cell r="K845">
            <v>929.55</v>
          </cell>
          <cell r="L845">
            <v>917.47</v>
          </cell>
          <cell r="M845">
            <v>572.49</v>
          </cell>
          <cell r="N845">
            <v>778.49</v>
          </cell>
          <cell r="P845">
            <v>65.372135158368039</v>
          </cell>
          <cell r="Q845">
            <v>520.76786484163199</v>
          </cell>
          <cell r="R845">
            <v>100.80295355859728</v>
          </cell>
          <cell r="S845">
            <v>803.01704644140273</v>
          </cell>
          <cell r="T845">
            <v>86.824911283034666</v>
          </cell>
          <cell r="U845">
            <v>691.66508871696533</v>
          </cell>
          <cell r="W845">
            <v>30.39</v>
          </cell>
          <cell r="X845">
            <v>37.159999999999997</v>
          </cell>
          <cell r="Y845">
            <v>32</v>
          </cell>
          <cell r="Z845">
            <v>6455548.8499999996</v>
          </cell>
          <cell r="AB845">
            <v>24.17</v>
          </cell>
          <cell r="AC845">
            <v>1593297.67</v>
          </cell>
          <cell r="AE845">
            <v>4.6399999999999997</v>
          </cell>
          <cell r="AF845">
            <v>2.86</v>
          </cell>
          <cell r="AG845">
            <v>3.89</v>
          </cell>
          <cell r="AH845">
            <v>740631.77</v>
          </cell>
          <cell r="AJ845">
            <v>2.06</v>
          </cell>
          <cell r="AK845">
            <v>1.27</v>
          </cell>
          <cell r="AL845">
            <v>1.29</v>
          </cell>
          <cell r="AM845">
            <v>297870.78000000003</v>
          </cell>
          <cell r="AO845">
            <v>142.74999999999997</v>
          </cell>
          <cell r="AP845">
            <v>23.030000000000005</v>
          </cell>
          <cell r="AQ845">
            <v>16.170000000000002</v>
          </cell>
          <cell r="AR845">
            <v>207502.2</v>
          </cell>
          <cell r="AT845">
            <v>2.06</v>
          </cell>
          <cell r="AU845">
            <v>2.2799999999999998</v>
          </cell>
          <cell r="AV845">
            <v>3.11</v>
          </cell>
          <cell r="AW845">
            <v>532729.30000000005</v>
          </cell>
          <cell r="AY845">
            <v>1.23</v>
          </cell>
          <cell r="AZ845">
            <v>0.76</v>
          </cell>
          <cell r="BA845">
            <v>1.03</v>
          </cell>
          <cell r="BB845">
            <v>175863.66</v>
          </cell>
          <cell r="BD845">
            <v>4.13</v>
          </cell>
          <cell r="BE845">
            <v>2.54</v>
          </cell>
          <cell r="BF845">
            <v>3.89</v>
          </cell>
          <cell r="BG845">
            <v>270600</v>
          </cell>
          <cell r="BI845">
            <v>2.06</v>
          </cell>
          <cell r="BJ845">
            <v>1.27</v>
          </cell>
          <cell r="BK845">
            <v>1.29</v>
          </cell>
          <cell r="BL845">
            <v>318475.08</v>
          </cell>
          <cell r="BN845">
            <v>3.09</v>
          </cell>
          <cell r="BO845">
            <v>1.9</v>
          </cell>
          <cell r="BP845">
            <v>2.59</v>
          </cell>
          <cell r="BQ845">
            <v>194237.5</v>
          </cell>
          <cell r="BS845">
            <v>2.06</v>
          </cell>
          <cell r="BT845">
            <v>1.27</v>
          </cell>
          <cell r="BU845">
            <v>1.29</v>
          </cell>
          <cell r="BV845">
            <v>492838.5</v>
          </cell>
          <cell r="BX845">
            <v>2.06</v>
          </cell>
          <cell r="BY845">
            <v>1.27</v>
          </cell>
          <cell r="BZ845">
            <v>1.29</v>
          </cell>
          <cell r="CA845">
            <v>426952.68</v>
          </cell>
          <cell r="CC845">
            <v>4.13</v>
          </cell>
          <cell r="CD845">
            <v>2.54</v>
          </cell>
          <cell r="CE845">
            <v>3.89</v>
          </cell>
          <cell r="CF845">
            <v>324720</v>
          </cell>
          <cell r="CH845">
            <v>12031267.989999998</v>
          </cell>
          <cell r="CJ845">
            <v>11823765.789999999</v>
          </cell>
        </row>
        <row r="846">
          <cell r="A846" t="str">
            <v>56099030C0400</v>
          </cell>
          <cell r="B846" t="str">
            <v>TROY COMM CONS SCH DIST 30C</v>
          </cell>
          <cell r="C846" t="str">
            <v>WILL</v>
          </cell>
          <cell r="D846" t="str">
            <v>Elementary</v>
          </cell>
          <cell r="E846">
            <v>4142.7299999999996</v>
          </cell>
          <cell r="G846">
            <v>1732.0700000000002</v>
          </cell>
          <cell r="H846">
            <v>2367.16</v>
          </cell>
          <cell r="I846">
            <v>2367.16</v>
          </cell>
          <cell r="K846">
            <v>2737.9</v>
          </cell>
          <cell r="L846">
            <v>2694.4</v>
          </cell>
          <cell r="M846">
            <v>1404.83</v>
          </cell>
          <cell r="N846">
            <v>0</v>
          </cell>
          <cell r="P846">
            <v>566.62004083693785</v>
          </cell>
          <cell r="Q846">
            <v>1165.4499591630624</v>
          </cell>
          <cell r="R846">
            <v>774.37995916306238</v>
          </cell>
          <cell r="S846">
            <v>1592.7800408369376</v>
          </cell>
          <cell r="T846">
            <v>0</v>
          </cell>
          <cell r="U846">
            <v>0</v>
          </cell>
          <cell r="W846">
            <v>96.04</v>
          </cell>
          <cell r="X846">
            <v>102.43</v>
          </cell>
          <cell r="Y846">
            <v>0</v>
          </cell>
          <cell r="Z846">
            <v>12306529.289999999</v>
          </cell>
          <cell r="AB846">
            <v>39.69</v>
          </cell>
          <cell r="AC846">
            <v>2461305.85</v>
          </cell>
          <cell r="AE846">
            <v>13.68</v>
          </cell>
          <cell r="AF846">
            <v>7.02</v>
          </cell>
          <cell r="AG846">
            <v>0</v>
          </cell>
          <cell r="AH846">
            <v>1283544.8999999999</v>
          </cell>
          <cell r="AJ846">
            <v>6.08</v>
          </cell>
          <cell r="AK846">
            <v>3.12</v>
          </cell>
          <cell r="AL846">
            <v>0</v>
          </cell>
          <cell r="AM846">
            <v>570464.4</v>
          </cell>
          <cell r="AO846">
            <v>273.58</v>
          </cell>
          <cell r="AP846">
            <v>73.84</v>
          </cell>
          <cell r="AQ846">
            <v>29.38</v>
          </cell>
          <cell r="AR846">
            <v>432710.58</v>
          </cell>
          <cell r="AT846">
            <v>6.08</v>
          </cell>
          <cell r="AU846">
            <v>5.61</v>
          </cell>
          <cell r="AV846">
            <v>0</v>
          </cell>
          <cell r="AW846">
            <v>786339.54</v>
          </cell>
          <cell r="AY846">
            <v>3.65</v>
          </cell>
          <cell r="AZ846">
            <v>1.87</v>
          </cell>
          <cell r="BA846">
            <v>0</v>
          </cell>
          <cell r="BB846">
            <v>321446.15999999997</v>
          </cell>
          <cell r="BD846">
            <v>12.16</v>
          </cell>
          <cell r="BE846">
            <v>6.24</v>
          </cell>
          <cell r="BF846">
            <v>0</v>
          </cell>
          <cell r="BG846">
            <v>471500</v>
          </cell>
          <cell r="BI846">
            <v>6.08</v>
          </cell>
          <cell r="BJ846">
            <v>3.12</v>
          </cell>
          <cell r="BK846">
            <v>0</v>
          </cell>
          <cell r="BL846">
            <v>634192.80000000005</v>
          </cell>
          <cell r="BN846">
            <v>9.1199999999999992</v>
          </cell>
          <cell r="BO846">
            <v>4.68</v>
          </cell>
          <cell r="BP846">
            <v>0</v>
          </cell>
          <cell r="BQ846">
            <v>353625</v>
          </cell>
          <cell r="BS846">
            <v>6.08</v>
          </cell>
          <cell r="BT846">
            <v>3.12</v>
          </cell>
          <cell r="BU846">
            <v>0</v>
          </cell>
          <cell r="BV846">
            <v>981410</v>
          </cell>
          <cell r="BX846">
            <v>6.08</v>
          </cell>
          <cell r="BY846">
            <v>3.12</v>
          </cell>
          <cell r="BZ846">
            <v>0</v>
          </cell>
          <cell r="CA846">
            <v>850208.8</v>
          </cell>
          <cell r="CC846">
            <v>12.16</v>
          </cell>
          <cell r="CD846">
            <v>6.24</v>
          </cell>
          <cell r="CE846">
            <v>0</v>
          </cell>
          <cell r="CF846">
            <v>565800</v>
          </cell>
          <cell r="CH846">
            <v>22019077.32</v>
          </cell>
          <cell r="CJ846">
            <v>21586366.740000002</v>
          </cell>
        </row>
        <row r="847">
          <cell r="A847" t="str">
            <v>56099033C0400</v>
          </cell>
          <cell r="B847" t="str">
            <v>HOMER COMM CONS SCH DIST 33C</v>
          </cell>
          <cell r="C847" t="str">
            <v>WILL</v>
          </cell>
          <cell r="D847" t="str">
            <v>Elementary</v>
          </cell>
          <cell r="E847">
            <v>3747.5</v>
          </cell>
          <cell r="G847">
            <v>1566.5</v>
          </cell>
          <cell r="H847">
            <v>2140.5</v>
          </cell>
          <cell r="I847">
            <v>2140.5</v>
          </cell>
          <cell r="K847">
            <v>2427</v>
          </cell>
          <cell r="L847">
            <v>2386.5</v>
          </cell>
          <cell r="M847">
            <v>1320.5</v>
          </cell>
          <cell r="N847">
            <v>0</v>
          </cell>
          <cell r="P847">
            <v>283.55044510385756</v>
          </cell>
          <cell r="Q847">
            <v>1282.9495548961424</v>
          </cell>
          <cell r="R847">
            <v>387.44955489614244</v>
          </cell>
          <cell r="S847">
            <v>1753.0504451038576</v>
          </cell>
          <cell r="T847">
            <v>0</v>
          </cell>
          <cell r="U847">
            <v>0</v>
          </cell>
          <cell r="W847">
            <v>83.05</v>
          </cell>
          <cell r="X847">
            <v>89.49</v>
          </cell>
          <cell r="Y847">
            <v>0</v>
          </cell>
          <cell r="Z847">
            <v>10698687.779999999</v>
          </cell>
          <cell r="AB847">
            <v>34.5</v>
          </cell>
          <cell r="AC847">
            <v>2139737.5499999998</v>
          </cell>
          <cell r="AE847">
            <v>12.13</v>
          </cell>
          <cell r="AF847">
            <v>6.6</v>
          </cell>
          <cell r="AG847">
            <v>0</v>
          </cell>
          <cell r="AH847">
            <v>1161391.1100000001</v>
          </cell>
          <cell r="AJ847">
            <v>5.39</v>
          </cell>
          <cell r="AK847">
            <v>2.93</v>
          </cell>
          <cell r="AL847">
            <v>0</v>
          </cell>
          <cell r="AM847">
            <v>515898.24</v>
          </cell>
          <cell r="AO847">
            <v>239.07999999999996</v>
          </cell>
          <cell r="AP847">
            <v>50.52</v>
          </cell>
          <cell r="AQ847">
            <v>26.57</v>
          </cell>
          <cell r="AR847">
            <v>361685.85</v>
          </cell>
          <cell r="AT847">
            <v>5.39</v>
          </cell>
          <cell r="AU847">
            <v>5.28</v>
          </cell>
          <cell r="AV847">
            <v>0</v>
          </cell>
          <cell r="AW847">
            <v>717728.22</v>
          </cell>
          <cell r="AY847">
            <v>3.23</v>
          </cell>
          <cell r="AZ847">
            <v>1.76</v>
          </cell>
          <cell r="BA847">
            <v>0</v>
          </cell>
          <cell r="BB847">
            <v>290582.67</v>
          </cell>
          <cell r="BD847">
            <v>10.78</v>
          </cell>
          <cell r="BE847">
            <v>5.86</v>
          </cell>
          <cell r="BF847">
            <v>0</v>
          </cell>
          <cell r="BG847">
            <v>426400</v>
          </cell>
          <cell r="BI847">
            <v>5.39</v>
          </cell>
          <cell r="BJ847">
            <v>2.93</v>
          </cell>
          <cell r="BK847">
            <v>0</v>
          </cell>
          <cell r="BL847">
            <v>573530.88</v>
          </cell>
          <cell r="BN847">
            <v>8.09</v>
          </cell>
          <cell r="BO847">
            <v>4.4000000000000004</v>
          </cell>
          <cell r="BP847">
            <v>0</v>
          </cell>
          <cell r="BQ847">
            <v>320056.25</v>
          </cell>
          <cell r="BS847">
            <v>5.39</v>
          </cell>
          <cell r="BT847">
            <v>2.93</v>
          </cell>
          <cell r="BU847">
            <v>0</v>
          </cell>
          <cell r="BV847">
            <v>887536</v>
          </cell>
          <cell r="BX847">
            <v>5.39</v>
          </cell>
          <cell r="BY847">
            <v>2.93</v>
          </cell>
          <cell r="BZ847">
            <v>0</v>
          </cell>
          <cell r="CA847">
            <v>768884.48</v>
          </cell>
          <cell r="CC847">
            <v>10.78</v>
          </cell>
          <cell r="CD847">
            <v>5.86</v>
          </cell>
          <cell r="CE847">
            <v>0</v>
          </cell>
          <cell r="CF847">
            <v>511680</v>
          </cell>
          <cell r="CH847">
            <v>19373799.029999997</v>
          </cell>
          <cell r="CJ847">
            <v>19012113.179999996</v>
          </cell>
        </row>
        <row r="848">
          <cell r="A848" t="str">
            <v>56099070C0400</v>
          </cell>
          <cell r="B848" t="str">
            <v>LARAWAY C C SCHOOL DIST 70C</v>
          </cell>
          <cell r="C848" t="str">
            <v>WILL</v>
          </cell>
          <cell r="D848" t="str">
            <v>Elementary</v>
          </cell>
          <cell r="E848">
            <v>399.38</v>
          </cell>
          <cell r="G848">
            <v>167.32</v>
          </cell>
          <cell r="H848">
            <v>225.98</v>
          </cell>
          <cell r="I848">
            <v>225.98</v>
          </cell>
          <cell r="K848">
            <v>258.39</v>
          </cell>
          <cell r="L848">
            <v>252.31</v>
          </cell>
          <cell r="M848">
            <v>140.99</v>
          </cell>
          <cell r="N848">
            <v>0</v>
          </cell>
          <cell r="P848">
            <v>144.21937452326469</v>
          </cell>
          <cell r="Q848">
            <v>23.100625476735303</v>
          </cell>
          <cell r="R848">
            <v>194.78062547673534</v>
          </cell>
          <cell r="S848">
            <v>31.199374523264652</v>
          </cell>
          <cell r="T848">
            <v>0</v>
          </cell>
          <cell r="U848">
            <v>0</v>
          </cell>
          <cell r="W848">
            <v>10.76</v>
          </cell>
          <cell r="X848">
            <v>10.98</v>
          </cell>
          <cell r="Y848">
            <v>0</v>
          </cell>
          <cell r="Z848">
            <v>1348032.18</v>
          </cell>
          <cell r="AB848">
            <v>4.34</v>
          </cell>
          <cell r="AC848">
            <v>269606.43</v>
          </cell>
          <cell r="AE848">
            <v>1.29</v>
          </cell>
          <cell r="AF848">
            <v>0.7</v>
          </cell>
          <cell r="AG848">
            <v>0</v>
          </cell>
          <cell r="AH848">
            <v>123393.93</v>
          </cell>
          <cell r="AJ848">
            <v>0.56999999999999995</v>
          </cell>
          <cell r="AK848">
            <v>0.31</v>
          </cell>
          <cell r="AL848">
            <v>0</v>
          </cell>
          <cell r="AM848">
            <v>54566.16</v>
          </cell>
          <cell r="AO848">
            <v>29.47</v>
          </cell>
          <cell r="AP848">
            <v>13.510000000000002</v>
          </cell>
          <cell r="AQ848">
            <v>2.83</v>
          </cell>
          <cell r="AR848">
            <v>53148.43</v>
          </cell>
          <cell r="AT848">
            <v>0.56999999999999995</v>
          </cell>
          <cell r="AU848">
            <v>0.56000000000000005</v>
          </cell>
          <cell r="AV848">
            <v>0</v>
          </cell>
          <cell r="AW848">
            <v>76010.58</v>
          </cell>
          <cell r="AY848">
            <v>0.34</v>
          </cell>
          <cell r="AZ848">
            <v>0.18</v>
          </cell>
          <cell r="BA848">
            <v>0</v>
          </cell>
          <cell r="BB848">
            <v>30281.16</v>
          </cell>
          <cell r="BD848">
            <v>1.1399999999999999</v>
          </cell>
          <cell r="BE848">
            <v>0.62</v>
          </cell>
          <cell r="BF848">
            <v>0</v>
          </cell>
          <cell r="BG848">
            <v>45100</v>
          </cell>
          <cell r="BI848">
            <v>0.56999999999999995</v>
          </cell>
          <cell r="BJ848">
            <v>0.31</v>
          </cell>
          <cell r="BK848">
            <v>0</v>
          </cell>
          <cell r="BL848">
            <v>60661.919999999998</v>
          </cell>
          <cell r="BN848">
            <v>0.86</v>
          </cell>
          <cell r="BO848">
            <v>0.46</v>
          </cell>
          <cell r="BP848">
            <v>0</v>
          </cell>
          <cell r="BQ848">
            <v>33825</v>
          </cell>
          <cell r="BS848">
            <v>0.56999999999999995</v>
          </cell>
          <cell r="BT848">
            <v>0.31</v>
          </cell>
          <cell r="BU848">
            <v>0</v>
          </cell>
          <cell r="BV848">
            <v>93874</v>
          </cell>
          <cell r="BX848">
            <v>0.56999999999999995</v>
          </cell>
          <cell r="BY848">
            <v>0.31</v>
          </cell>
          <cell r="BZ848">
            <v>0</v>
          </cell>
          <cell r="CA848">
            <v>81324.320000000007</v>
          </cell>
          <cell r="CC848">
            <v>1.1399999999999999</v>
          </cell>
          <cell r="CD848">
            <v>0.62</v>
          </cell>
          <cell r="CE848">
            <v>0</v>
          </cell>
          <cell r="CF848">
            <v>54120</v>
          </cell>
          <cell r="CH848">
            <v>2323944.1099999994</v>
          </cell>
          <cell r="CJ848">
            <v>2270795.6799999992</v>
          </cell>
        </row>
        <row r="849">
          <cell r="A849" t="str">
            <v>56099088A0200</v>
          </cell>
          <cell r="B849" t="str">
            <v>RICHLAND SCHOOL DIST 88A</v>
          </cell>
          <cell r="C849" t="str">
            <v>WILL</v>
          </cell>
          <cell r="D849" t="str">
            <v>Elementary</v>
          </cell>
          <cell r="E849">
            <v>875.5</v>
          </cell>
          <cell r="G849">
            <v>320.75</v>
          </cell>
          <cell r="H849">
            <v>547</v>
          </cell>
          <cell r="I849">
            <v>547</v>
          </cell>
          <cell r="K849">
            <v>534</v>
          </cell>
          <cell r="L849">
            <v>526.25</v>
          </cell>
          <cell r="M849">
            <v>341.5</v>
          </cell>
          <cell r="N849">
            <v>0</v>
          </cell>
          <cell r="P849">
            <v>137.13425525785075</v>
          </cell>
          <cell r="Q849">
            <v>183.61574474214925</v>
          </cell>
          <cell r="R849">
            <v>233.86574474214922</v>
          </cell>
          <cell r="S849">
            <v>313.13425525785078</v>
          </cell>
          <cell r="T849">
            <v>0</v>
          </cell>
          <cell r="U849">
            <v>0</v>
          </cell>
          <cell r="W849">
            <v>18.32</v>
          </cell>
          <cell r="X849">
            <v>24.21</v>
          </cell>
          <cell r="Y849">
            <v>0</v>
          </cell>
          <cell r="Z849">
            <v>2637157.71</v>
          </cell>
          <cell r="AB849">
            <v>8.5</v>
          </cell>
          <cell r="AC849">
            <v>527431.54</v>
          </cell>
          <cell r="AE849">
            <v>2.67</v>
          </cell>
          <cell r="AF849">
            <v>1.7</v>
          </cell>
          <cell r="AG849">
            <v>0</v>
          </cell>
          <cell r="AH849">
            <v>270970.59000000003</v>
          </cell>
          <cell r="AJ849">
            <v>1.18</v>
          </cell>
          <cell r="AK849">
            <v>0.75</v>
          </cell>
          <cell r="AL849">
            <v>0</v>
          </cell>
          <cell r="AM849">
            <v>119673.51</v>
          </cell>
          <cell r="AO849">
            <v>58.490000000000009</v>
          </cell>
          <cell r="AP849">
            <v>19.39</v>
          </cell>
          <cell r="AQ849">
            <v>6.2</v>
          </cell>
          <cell r="AR849">
            <v>96815.56</v>
          </cell>
          <cell r="AT849">
            <v>1.18</v>
          </cell>
          <cell r="AU849">
            <v>1.36</v>
          </cell>
          <cell r="AV849">
            <v>0</v>
          </cell>
          <cell r="AW849">
            <v>170855.64</v>
          </cell>
          <cell r="AY849">
            <v>0.71</v>
          </cell>
          <cell r="AZ849">
            <v>0.45</v>
          </cell>
          <cell r="BA849">
            <v>0</v>
          </cell>
          <cell r="BB849">
            <v>67550.28</v>
          </cell>
          <cell r="BD849">
            <v>2.37</v>
          </cell>
          <cell r="BE849">
            <v>1.51</v>
          </cell>
          <cell r="BF849">
            <v>0</v>
          </cell>
          <cell r="BG849">
            <v>99425</v>
          </cell>
          <cell r="BI849">
            <v>1.18</v>
          </cell>
          <cell r="BJ849">
            <v>0.75</v>
          </cell>
          <cell r="BK849">
            <v>0</v>
          </cell>
          <cell r="BL849">
            <v>133042.62</v>
          </cell>
          <cell r="BN849">
            <v>1.78</v>
          </cell>
          <cell r="BO849">
            <v>1.1299999999999999</v>
          </cell>
          <cell r="BP849">
            <v>0</v>
          </cell>
          <cell r="BQ849">
            <v>74568.75</v>
          </cell>
          <cell r="BS849">
            <v>1.18</v>
          </cell>
          <cell r="BT849">
            <v>0.75</v>
          </cell>
          <cell r="BU849">
            <v>0</v>
          </cell>
          <cell r="BV849">
            <v>205882.75</v>
          </cell>
          <cell r="BX849">
            <v>1.18</v>
          </cell>
          <cell r="BY849">
            <v>0.75</v>
          </cell>
          <cell r="BZ849">
            <v>0</v>
          </cell>
          <cell r="CA849">
            <v>178359.02</v>
          </cell>
          <cell r="CC849">
            <v>2.37</v>
          </cell>
          <cell r="CD849">
            <v>1.51</v>
          </cell>
          <cell r="CE849">
            <v>0</v>
          </cell>
          <cell r="CF849">
            <v>119310</v>
          </cell>
          <cell r="CH849">
            <v>4701042.9699999988</v>
          </cell>
          <cell r="CJ849">
            <v>4604227.4099999992</v>
          </cell>
        </row>
        <row r="850">
          <cell r="A850" t="str">
            <v>56099157C0400</v>
          </cell>
          <cell r="B850" t="str">
            <v>FRANKFORT C C SCH DIST 157C</v>
          </cell>
          <cell r="C850" t="str">
            <v>WILL</v>
          </cell>
          <cell r="D850" t="str">
            <v>Elementary</v>
          </cell>
          <cell r="E850">
            <v>2467.5</v>
          </cell>
          <cell r="G850">
            <v>1023</v>
          </cell>
          <cell r="H850">
            <v>1421.5</v>
          </cell>
          <cell r="I850">
            <v>1421.5</v>
          </cell>
          <cell r="K850">
            <v>1599</v>
          </cell>
          <cell r="L850">
            <v>1576</v>
          </cell>
          <cell r="M850">
            <v>868.5</v>
          </cell>
          <cell r="N850">
            <v>0</v>
          </cell>
          <cell r="P850">
            <v>75.746778482307221</v>
          </cell>
          <cell r="Q850">
            <v>947.25322151769274</v>
          </cell>
          <cell r="R850">
            <v>105.25322151769278</v>
          </cell>
          <cell r="S850">
            <v>1316.2467784823073</v>
          </cell>
          <cell r="T850">
            <v>0</v>
          </cell>
          <cell r="U850">
            <v>0</v>
          </cell>
          <cell r="W850">
            <v>52.41</v>
          </cell>
          <cell r="X850">
            <v>57.91</v>
          </cell>
          <cell r="Y850">
            <v>0</v>
          </cell>
          <cell r="Z850">
            <v>6840612.2400000002</v>
          </cell>
          <cell r="AB850">
            <v>22.06</v>
          </cell>
          <cell r="AC850">
            <v>1368122.44</v>
          </cell>
          <cell r="AE850">
            <v>7.99</v>
          </cell>
          <cell r="AF850">
            <v>4.34</v>
          </cell>
          <cell r="AG850">
            <v>0</v>
          </cell>
          <cell r="AH850">
            <v>764546.31</v>
          </cell>
          <cell r="AJ850">
            <v>3.55</v>
          </cell>
          <cell r="AK850">
            <v>1.93</v>
          </cell>
          <cell r="AL850">
            <v>0</v>
          </cell>
          <cell r="AM850">
            <v>339798.36</v>
          </cell>
          <cell r="AO850">
            <v>153.47000000000003</v>
          </cell>
          <cell r="AP850">
            <v>22.9</v>
          </cell>
          <cell r="AQ850">
            <v>17.5</v>
          </cell>
          <cell r="AR850">
            <v>220898.81</v>
          </cell>
          <cell r="AT850">
            <v>3.55</v>
          </cell>
          <cell r="AU850">
            <v>3.47</v>
          </cell>
          <cell r="AV850">
            <v>0</v>
          </cell>
          <cell r="AW850">
            <v>472207.32</v>
          </cell>
          <cell r="AY850">
            <v>2.13</v>
          </cell>
          <cell r="AZ850">
            <v>1.1499999999999999</v>
          </cell>
          <cell r="BA850">
            <v>0</v>
          </cell>
          <cell r="BB850">
            <v>191004.24</v>
          </cell>
          <cell r="BD850">
            <v>7.1</v>
          </cell>
          <cell r="BE850">
            <v>3.86</v>
          </cell>
          <cell r="BF850">
            <v>0</v>
          </cell>
          <cell r="BG850">
            <v>280850</v>
          </cell>
          <cell r="BI850">
            <v>3.55</v>
          </cell>
          <cell r="BJ850">
            <v>1.93</v>
          </cell>
          <cell r="BK850">
            <v>0</v>
          </cell>
          <cell r="BL850">
            <v>377758.32</v>
          </cell>
          <cell r="BN850">
            <v>5.33</v>
          </cell>
          <cell r="BO850">
            <v>2.89</v>
          </cell>
          <cell r="BP850">
            <v>0</v>
          </cell>
          <cell r="BQ850">
            <v>210637.5</v>
          </cell>
          <cell r="BS850">
            <v>3.55</v>
          </cell>
          <cell r="BT850">
            <v>1.93</v>
          </cell>
          <cell r="BU850">
            <v>0</v>
          </cell>
          <cell r="BV850">
            <v>584579</v>
          </cell>
          <cell r="BX850">
            <v>3.55</v>
          </cell>
          <cell r="BY850">
            <v>1.93</v>
          </cell>
          <cell r="BZ850">
            <v>0</v>
          </cell>
          <cell r="CA850">
            <v>506428.72</v>
          </cell>
          <cell r="CC850">
            <v>7.1</v>
          </cell>
          <cell r="CD850">
            <v>3.86</v>
          </cell>
          <cell r="CE850">
            <v>0</v>
          </cell>
          <cell r="CF850">
            <v>337020</v>
          </cell>
          <cell r="CH850">
            <v>12494463.260000002</v>
          </cell>
          <cell r="CJ850">
            <v>12273564.450000001</v>
          </cell>
        </row>
        <row r="851">
          <cell r="A851" t="str">
            <v>56099200U2600</v>
          </cell>
          <cell r="B851" t="str">
            <v>BEECHER C U SCH DIST 200U</v>
          </cell>
          <cell r="C851" t="str">
            <v>WILL</v>
          </cell>
          <cell r="D851" t="str">
            <v>Unit</v>
          </cell>
          <cell r="E851">
            <v>1023.2</v>
          </cell>
          <cell r="G851">
            <v>270.98</v>
          </cell>
          <cell r="H851">
            <v>409.98999999999995</v>
          </cell>
          <cell r="I851">
            <v>746.14</v>
          </cell>
          <cell r="K851">
            <v>429.89</v>
          </cell>
          <cell r="L851">
            <v>423.81</v>
          </cell>
          <cell r="M851">
            <v>257.15999999999997</v>
          </cell>
          <cell r="N851">
            <v>336.15</v>
          </cell>
          <cell r="P851">
            <v>59.411416548686489</v>
          </cell>
          <cell r="Q851">
            <v>211.56858345131354</v>
          </cell>
          <cell r="R851">
            <v>89.888872502752861</v>
          </cell>
          <cell r="S851">
            <v>320.10112749724709</v>
          </cell>
          <cell r="T851">
            <v>73.699710948560636</v>
          </cell>
          <cell r="U851">
            <v>262.45028905143931</v>
          </cell>
          <cell r="W851">
            <v>14.53</v>
          </cell>
          <cell r="X851">
            <v>17.29</v>
          </cell>
          <cell r="Y851">
            <v>14.18</v>
          </cell>
          <cell r="Z851">
            <v>2977616.48</v>
          </cell>
          <cell r="AB851">
            <v>11.09</v>
          </cell>
          <cell r="AC851">
            <v>729430.3</v>
          </cell>
          <cell r="AE851">
            <v>2.14</v>
          </cell>
          <cell r="AF851">
            <v>1.28</v>
          </cell>
          <cell r="AG851">
            <v>1.68</v>
          </cell>
          <cell r="AH851">
            <v>331080.18</v>
          </cell>
          <cell r="AJ851">
            <v>0.95</v>
          </cell>
          <cell r="AK851">
            <v>0.56999999999999995</v>
          </cell>
          <cell r="AL851">
            <v>0.56000000000000005</v>
          </cell>
          <cell r="AM851">
            <v>133922.72</v>
          </cell>
          <cell r="AO851">
            <v>65.62</v>
          </cell>
          <cell r="AP851">
            <v>12.860000000000001</v>
          </cell>
          <cell r="AQ851">
            <v>7.25</v>
          </cell>
          <cell r="AR851">
            <v>98038.51</v>
          </cell>
          <cell r="AT851">
            <v>0.95</v>
          </cell>
          <cell r="AU851">
            <v>1.02</v>
          </cell>
          <cell r="AV851">
            <v>1.34</v>
          </cell>
          <cell r="AW851">
            <v>236264.86</v>
          </cell>
          <cell r="AY851">
            <v>0.56999999999999995</v>
          </cell>
          <cell r="AZ851">
            <v>0.34</v>
          </cell>
          <cell r="BA851">
            <v>0.44</v>
          </cell>
          <cell r="BB851">
            <v>78614.55</v>
          </cell>
          <cell r="BD851">
            <v>1.91</v>
          </cell>
          <cell r="BE851">
            <v>1.1399999999999999</v>
          </cell>
          <cell r="BF851">
            <v>1.68</v>
          </cell>
          <cell r="BG851">
            <v>121206.25</v>
          </cell>
          <cell r="BI851">
            <v>0.95</v>
          </cell>
          <cell r="BJ851">
            <v>0.56999999999999995</v>
          </cell>
          <cell r="BK851">
            <v>0.56000000000000005</v>
          </cell>
          <cell r="BL851">
            <v>143382.72</v>
          </cell>
          <cell r="BN851">
            <v>1.43</v>
          </cell>
          <cell r="BO851">
            <v>0.85</v>
          </cell>
          <cell r="BP851">
            <v>1.1200000000000001</v>
          </cell>
          <cell r="BQ851">
            <v>87125</v>
          </cell>
          <cell r="BS851">
            <v>0.95</v>
          </cell>
          <cell r="BT851">
            <v>0.56999999999999995</v>
          </cell>
          <cell r="BU851">
            <v>0.56000000000000005</v>
          </cell>
          <cell r="BV851">
            <v>221884</v>
          </cell>
          <cell r="BX851">
            <v>0.95</v>
          </cell>
          <cell r="BY851">
            <v>0.56999999999999995</v>
          </cell>
          <cell r="BZ851">
            <v>0.56000000000000005</v>
          </cell>
          <cell r="CA851">
            <v>192221.12</v>
          </cell>
          <cell r="CC851">
            <v>1.91</v>
          </cell>
          <cell r="CD851">
            <v>1.1399999999999999</v>
          </cell>
          <cell r="CE851">
            <v>1.68</v>
          </cell>
          <cell r="CF851">
            <v>145447.5</v>
          </cell>
          <cell r="CH851">
            <v>5496234.1900000004</v>
          </cell>
          <cell r="CJ851">
            <v>5398195.6800000006</v>
          </cell>
        </row>
        <row r="852">
          <cell r="A852" t="str">
            <v>56099201U2600</v>
          </cell>
          <cell r="B852" t="str">
            <v>CRETE MONEE C U SCHOOL DIST 201U</v>
          </cell>
          <cell r="C852" t="str">
            <v>WILL</v>
          </cell>
          <cell r="D852" t="str">
            <v>Unit</v>
          </cell>
          <cell r="E852">
            <v>4778.46</v>
          </cell>
          <cell r="G852">
            <v>1260.99</v>
          </cell>
          <cell r="H852">
            <v>1792.48</v>
          </cell>
          <cell r="I852">
            <v>3475.14</v>
          </cell>
          <cell r="K852">
            <v>1988.6499999999999</v>
          </cell>
          <cell r="L852">
            <v>1946.32</v>
          </cell>
          <cell r="M852">
            <v>1107.1500000000001</v>
          </cell>
          <cell r="N852">
            <v>1682.66</v>
          </cell>
          <cell r="P852">
            <v>656.57009837145517</v>
          </cell>
          <cell r="Q852">
            <v>604.41990162854484</v>
          </cell>
          <cell r="R852">
            <v>933.30539491103491</v>
          </cell>
          <cell r="S852">
            <v>859.17460508896511</v>
          </cell>
          <cell r="T852">
            <v>876.12450671750992</v>
          </cell>
          <cell r="U852">
            <v>806.53549328249017</v>
          </cell>
          <cell r="W852">
            <v>73.989999999999995</v>
          </cell>
          <cell r="X852">
            <v>81.03</v>
          </cell>
          <cell r="Y852">
            <v>76.06</v>
          </cell>
          <cell r="Z852">
            <v>15000643.720000001</v>
          </cell>
          <cell r="AB852">
            <v>56.35</v>
          </cell>
          <cell r="AC852">
            <v>3718391.61</v>
          </cell>
          <cell r="AE852">
            <v>9.94</v>
          </cell>
          <cell r="AF852">
            <v>5.53</v>
          </cell>
          <cell r="AG852">
            <v>8.41</v>
          </cell>
          <cell r="AH852">
            <v>1555037.92</v>
          </cell>
          <cell r="AJ852">
            <v>4.41</v>
          </cell>
          <cell r="AK852">
            <v>2.46</v>
          </cell>
          <cell r="AL852">
            <v>2.8</v>
          </cell>
          <cell r="AM852">
            <v>624348.49</v>
          </cell>
          <cell r="AO852">
            <v>327.34000000000003</v>
          </cell>
          <cell r="AP852">
            <v>98.22999999999999</v>
          </cell>
          <cell r="AQ852">
            <v>33.880000000000003</v>
          </cell>
          <cell r="AR852">
            <v>529042.34</v>
          </cell>
          <cell r="AT852">
            <v>4.41</v>
          </cell>
          <cell r="AU852">
            <v>4.42</v>
          </cell>
          <cell r="AV852">
            <v>6.73</v>
          </cell>
          <cell r="AW852">
            <v>1115035.76</v>
          </cell>
          <cell r="AY852">
            <v>2.65</v>
          </cell>
          <cell r="AZ852">
            <v>1.47</v>
          </cell>
          <cell r="BA852">
            <v>2.2400000000000002</v>
          </cell>
          <cell r="BB852">
            <v>370361.88</v>
          </cell>
          <cell r="BD852">
            <v>8.83</v>
          </cell>
          <cell r="BE852">
            <v>4.92</v>
          </cell>
          <cell r="BF852">
            <v>8.41</v>
          </cell>
          <cell r="BG852">
            <v>567850</v>
          </cell>
          <cell r="BI852">
            <v>4.41</v>
          </cell>
          <cell r="BJ852">
            <v>2.46</v>
          </cell>
          <cell r="BK852">
            <v>2.8</v>
          </cell>
          <cell r="BL852">
            <v>666591.78</v>
          </cell>
          <cell r="BN852">
            <v>6.62</v>
          </cell>
          <cell r="BO852">
            <v>3.69</v>
          </cell>
          <cell r="BP852">
            <v>5.6</v>
          </cell>
          <cell r="BQ852">
            <v>407693.75</v>
          </cell>
          <cell r="BS852">
            <v>4.41</v>
          </cell>
          <cell r="BT852">
            <v>2.46</v>
          </cell>
          <cell r="BU852">
            <v>2.8</v>
          </cell>
          <cell r="BV852">
            <v>1031547.25</v>
          </cell>
          <cell r="BX852">
            <v>4.41</v>
          </cell>
          <cell r="BY852">
            <v>2.46</v>
          </cell>
          <cell r="BZ852">
            <v>2.8</v>
          </cell>
          <cell r="CA852">
            <v>893643.38</v>
          </cell>
          <cell r="CC852">
            <v>8.83</v>
          </cell>
          <cell r="CD852">
            <v>4.92</v>
          </cell>
          <cell r="CE852">
            <v>8.41</v>
          </cell>
          <cell r="CF852">
            <v>681420</v>
          </cell>
          <cell r="CH852">
            <v>27161607.879999999</v>
          </cell>
          <cell r="CJ852">
            <v>26632565.539999999</v>
          </cell>
        </row>
        <row r="853">
          <cell r="A853" t="str">
            <v>56099207U2600</v>
          </cell>
          <cell r="B853" t="str">
            <v>PEOTONE C U SCH DIST 207U</v>
          </cell>
          <cell r="C853" t="str">
            <v>WILL</v>
          </cell>
          <cell r="D853" t="str">
            <v>Unit</v>
          </cell>
          <cell r="E853">
            <v>1486.03</v>
          </cell>
          <cell r="G853">
            <v>366.83</v>
          </cell>
          <cell r="H853">
            <v>579.80999999999995</v>
          </cell>
          <cell r="I853">
            <v>1114.29</v>
          </cell>
          <cell r="K853">
            <v>594.73</v>
          </cell>
          <cell r="L853">
            <v>589.82000000000005</v>
          </cell>
          <cell r="M853">
            <v>356.82</v>
          </cell>
          <cell r="N853">
            <v>534.48</v>
          </cell>
          <cell r="P853">
            <v>80.408763503294807</v>
          </cell>
          <cell r="Q853">
            <v>286.42123649670521</v>
          </cell>
          <cell r="R853">
            <v>127.09376323322891</v>
          </cell>
          <cell r="S853">
            <v>452.71623676677103</v>
          </cell>
          <cell r="T853">
            <v>117.15747326347631</v>
          </cell>
          <cell r="U853">
            <v>417.32252673652374</v>
          </cell>
          <cell r="W853">
            <v>19.68</v>
          </cell>
          <cell r="X853">
            <v>24.46</v>
          </cell>
          <cell r="Y853">
            <v>22.55</v>
          </cell>
          <cell r="Z853">
            <v>4334498.63</v>
          </cell>
          <cell r="AB853">
            <v>16.34</v>
          </cell>
          <cell r="AC853">
            <v>1079847.76</v>
          </cell>
          <cell r="AE853">
            <v>2.97</v>
          </cell>
          <cell r="AF853">
            <v>1.78</v>
          </cell>
          <cell r="AG853">
            <v>2.67</v>
          </cell>
          <cell r="AH853">
            <v>483684.06</v>
          </cell>
          <cell r="AJ853">
            <v>1.32</v>
          </cell>
          <cell r="AK853">
            <v>0.79</v>
          </cell>
          <cell r="AL853">
            <v>0.89</v>
          </cell>
          <cell r="AM853">
            <v>193885.04</v>
          </cell>
          <cell r="AO853">
            <v>95.42</v>
          </cell>
          <cell r="AP853">
            <v>19.48</v>
          </cell>
          <cell r="AQ853">
            <v>10.53</v>
          </cell>
          <cell r="AR853">
            <v>143494.76</v>
          </cell>
          <cell r="AT853">
            <v>1.32</v>
          </cell>
          <cell r="AU853">
            <v>1.42</v>
          </cell>
          <cell r="AV853">
            <v>2.13</v>
          </cell>
          <cell r="AW853">
            <v>349226.22</v>
          </cell>
          <cell r="AY853">
            <v>0.79</v>
          </cell>
          <cell r="AZ853">
            <v>0.47</v>
          </cell>
          <cell r="BA853">
            <v>0.71</v>
          </cell>
          <cell r="BB853">
            <v>114719.01</v>
          </cell>
          <cell r="BD853">
            <v>2.64</v>
          </cell>
          <cell r="BE853">
            <v>1.58</v>
          </cell>
          <cell r="BF853">
            <v>2.67</v>
          </cell>
          <cell r="BG853">
            <v>176556.25</v>
          </cell>
          <cell r="BI853">
            <v>1.32</v>
          </cell>
          <cell r="BJ853">
            <v>0.79</v>
          </cell>
          <cell r="BK853">
            <v>0.89</v>
          </cell>
          <cell r="BL853">
            <v>206802</v>
          </cell>
          <cell r="BN853">
            <v>1.98</v>
          </cell>
          <cell r="BO853">
            <v>1.18</v>
          </cell>
          <cell r="BP853">
            <v>1.78</v>
          </cell>
          <cell r="BQ853">
            <v>126587.5</v>
          </cell>
          <cell r="BS853">
            <v>1.32</v>
          </cell>
          <cell r="BT853">
            <v>0.79</v>
          </cell>
          <cell r="BU853">
            <v>0.89</v>
          </cell>
          <cell r="BV853">
            <v>320025</v>
          </cell>
          <cell r="BX853">
            <v>1.32</v>
          </cell>
          <cell r="BY853">
            <v>0.79</v>
          </cell>
          <cell r="BZ853">
            <v>0.89</v>
          </cell>
          <cell r="CA853">
            <v>277242</v>
          </cell>
          <cell r="CC853">
            <v>2.64</v>
          </cell>
          <cell r="CD853">
            <v>1.58</v>
          </cell>
          <cell r="CE853">
            <v>2.67</v>
          </cell>
          <cell r="CF853">
            <v>211867.5</v>
          </cell>
          <cell r="CH853">
            <v>8018435.7299999986</v>
          </cell>
          <cell r="CJ853">
            <v>7874940.9699999988</v>
          </cell>
        </row>
        <row r="854">
          <cell r="A854" t="str">
            <v>56099209U2600</v>
          </cell>
          <cell r="B854" t="str">
            <v>WILMINGTON C U SCH DIST 209U</v>
          </cell>
          <cell r="C854" t="str">
            <v>WILL</v>
          </cell>
          <cell r="D854" t="str">
            <v>Unit</v>
          </cell>
          <cell r="E854">
            <v>1348.02</v>
          </cell>
          <cell r="G854">
            <v>362.48</v>
          </cell>
          <cell r="H854">
            <v>502.64</v>
          </cell>
          <cell r="I854">
            <v>967.79</v>
          </cell>
          <cell r="K854">
            <v>576.54999999999995</v>
          </cell>
          <cell r="L854">
            <v>558.79999999999995</v>
          </cell>
          <cell r="M854">
            <v>306.32</v>
          </cell>
          <cell r="N854">
            <v>465.15</v>
          </cell>
          <cell r="P854">
            <v>129.06573612875584</v>
          </cell>
          <cell r="Q854">
            <v>233.41426387124417</v>
          </cell>
          <cell r="R854">
            <v>178.97153389913328</v>
          </cell>
          <cell r="S854">
            <v>323.66846610086668</v>
          </cell>
          <cell r="T854">
            <v>165.62272997211093</v>
          </cell>
          <cell r="U854">
            <v>299.52727002788902</v>
          </cell>
          <cell r="W854">
            <v>20.27</v>
          </cell>
          <cell r="X854">
            <v>21.89</v>
          </cell>
          <cell r="Y854">
            <v>20.260000000000002</v>
          </cell>
          <cell r="Z854">
            <v>4049494.3</v>
          </cell>
          <cell r="AB854">
            <v>15.18</v>
          </cell>
          <cell r="AC854">
            <v>1001221.57</v>
          </cell>
          <cell r="AE854">
            <v>2.88</v>
          </cell>
          <cell r="AF854">
            <v>1.53</v>
          </cell>
          <cell r="AG854">
            <v>2.3199999999999998</v>
          </cell>
          <cell r="AH854">
            <v>437806.63</v>
          </cell>
          <cell r="AJ854">
            <v>1.28</v>
          </cell>
          <cell r="AK854">
            <v>0.68</v>
          </cell>
          <cell r="AL854">
            <v>0.77</v>
          </cell>
          <cell r="AM854">
            <v>176082.83</v>
          </cell>
          <cell r="AO854">
            <v>88.84</v>
          </cell>
          <cell r="AP854">
            <v>21.520000000000003</v>
          </cell>
          <cell r="AQ854">
            <v>9.56</v>
          </cell>
          <cell r="AR854">
            <v>137561.23000000001</v>
          </cell>
          <cell r="AT854">
            <v>1.28</v>
          </cell>
          <cell r="AU854">
            <v>1.22</v>
          </cell>
          <cell r="AV854">
            <v>1.86</v>
          </cell>
          <cell r="AW854">
            <v>312177.36</v>
          </cell>
          <cell r="AY854">
            <v>0.76</v>
          </cell>
          <cell r="AZ854">
            <v>0.4</v>
          </cell>
          <cell r="BA854">
            <v>0.62</v>
          </cell>
          <cell r="BB854">
            <v>103654.74</v>
          </cell>
          <cell r="BD854">
            <v>2.56</v>
          </cell>
          <cell r="BE854">
            <v>1.36</v>
          </cell>
          <cell r="BF854">
            <v>2.3199999999999998</v>
          </cell>
          <cell r="BG854">
            <v>159900</v>
          </cell>
          <cell r="BI854">
            <v>1.28</v>
          </cell>
          <cell r="BJ854">
            <v>0.68</v>
          </cell>
          <cell r="BK854">
            <v>0.77</v>
          </cell>
          <cell r="BL854">
            <v>188189.82</v>
          </cell>
          <cell r="BN854">
            <v>1.92</v>
          </cell>
          <cell r="BO854">
            <v>1.02</v>
          </cell>
          <cell r="BP854">
            <v>1.55</v>
          </cell>
          <cell r="BQ854">
            <v>115056.25</v>
          </cell>
          <cell r="BS854">
            <v>1.28</v>
          </cell>
          <cell r="BT854">
            <v>0.68</v>
          </cell>
          <cell r="BU854">
            <v>0.77</v>
          </cell>
          <cell r="BV854">
            <v>291222.75</v>
          </cell>
          <cell r="BX854">
            <v>1.28</v>
          </cell>
          <cell r="BY854">
            <v>0.68</v>
          </cell>
          <cell r="BZ854">
            <v>0.77</v>
          </cell>
          <cell r="CA854">
            <v>252290.22</v>
          </cell>
          <cell r="CC854">
            <v>2.56</v>
          </cell>
          <cell r="CD854">
            <v>1.36</v>
          </cell>
          <cell r="CE854">
            <v>2.3199999999999998</v>
          </cell>
          <cell r="CF854">
            <v>191880</v>
          </cell>
          <cell r="CH854">
            <v>7416537.7000000011</v>
          </cell>
          <cell r="CJ854">
            <v>7278976.4700000007</v>
          </cell>
        </row>
        <row r="855">
          <cell r="A855" t="str">
            <v>56099255U2600</v>
          </cell>
          <cell r="B855" t="str">
            <v>REED CUSTER C U SCH DIST 255U</v>
          </cell>
          <cell r="C855" t="str">
            <v>WILL</v>
          </cell>
          <cell r="D855" t="str">
            <v>Unit</v>
          </cell>
          <cell r="E855">
            <v>1471.7</v>
          </cell>
          <cell r="G855">
            <v>368.49</v>
          </cell>
          <cell r="H855">
            <v>589.80999999999995</v>
          </cell>
          <cell r="I855">
            <v>1092.96</v>
          </cell>
          <cell r="K855">
            <v>605.23</v>
          </cell>
          <cell r="L855">
            <v>594.98</v>
          </cell>
          <cell r="M855">
            <v>363.32</v>
          </cell>
          <cell r="N855">
            <v>503.15</v>
          </cell>
          <cell r="P855">
            <v>126.06999897362208</v>
          </cell>
          <cell r="Q855">
            <v>242.42000102637792</v>
          </cell>
          <cell r="R855">
            <v>201.78931882719212</v>
          </cell>
          <cell r="S855">
            <v>388.02068117280783</v>
          </cell>
          <cell r="T855">
            <v>172.1406821991857</v>
          </cell>
          <cell r="U855">
            <v>331.0093178008143</v>
          </cell>
          <cell r="W855">
            <v>20.52</v>
          </cell>
          <cell r="X855">
            <v>25.61</v>
          </cell>
          <cell r="Y855">
            <v>21.84</v>
          </cell>
          <cell r="Z855">
            <v>4407594.03</v>
          </cell>
          <cell r="AB855">
            <v>16.5</v>
          </cell>
          <cell r="AC855">
            <v>1087762.04</v>
          </cell>
          <cell r="AE855">
            <v>3.02</v>
          </cell>
          <cell r="AF855">
            <v>1.81</v>
          </cell>
          <cell r="AG855">
            <v>2.5099999999999998</v>
          </cell>
          <cell r="AH855">
            <v>477309.74</v>
          </cell>
          <cell r="AJ855">
            <v>1.34</v>
          </cell>
          <cell r="AK855">
            <v>0.8</v>
          </cell>
          <cell r="AL855">
            <v>0.83</v>
          </cell>
          <cell r="AM855">
            <v>191494.67</v>
          </cell>
          <cell r="AO855">
            <v>96.73</v>
          </cell>
          <cell r="AP855">
            <v>23.47</v>
          </cell>
          <cell r="AQ855">
            <v>10.43</v>
          </cell>
          <cell r="AR855">
            <v>149834.95000000001</v>
          </cell>
          <cell r="AT855">
            <v>1.34</v>
          </cell>
          <cell r="AU855">
            <v>1.45</v>
          </cell>
          <cell r="AV855">
            <v>2.0099999999999998</v>
          </cell>
          <cell r="AW855">
            <v>343298.4</v>
          </cell>
          <cell r="AY855">
            <v>0.8</v>
          </cell>
          <cell r="AZ855">
            <v>0.48</v>
          </cell>
          <cell r="BA855">
            <v>0.67</v>
          </cell>
          <cell r="BB855">
            <v>113554.35</v>
          </cell>
          <cell r="BD855">
            <v>2.68</v>
          </cell>
          <cell r="BE855">
            <v>1.61</v>
          </cell>
          <cell r="BF855">
            <v>2.5099999999999998</v>
          </cell>
          <cell r="BG855">
            <v>174250</v>
          </cell>
          <cell r="BI855">
            <v>1.34</v>
          </cell>
          <cell r="BJ855">
            <v>0.8</v>
          </cell>
          <cell r="BK855">
            <v>0.83</v>
          </cell>
          <cell r="BL855">
            <v>204733.98</v>
          </cell>
          <cell r="BN855">
            <v>2.0099999999999998</v>
          </cell>
          <cell r="BO855">
            <v>1.21</v>
          </cell>
          <cell r="BP855">
            <v>1.67</v>
          </cell>
          <cell r="BQ855">
            <v>125306.25</v>
          </cell>
          <cell r="BS855">
            <v>1.34</v>
          </cell>
          <cell r="BT855">
            <v>0.8</v>
          </cell>
          <cell r="BU855">
            <v>0.83</v>
          </cell>
          <cell r="BV855">
            <v>316824.75</v>
          </cell>
          <cell r="BX855">
            <v>1.34</v>
          </cell>
          <cell r="BY855">
            <v>0.8</v>
          </cell>
          <cell r="BZ855">
            <v>0.83</v>
          </cell>
          <cell r="CA855">
            <v>274469.58</v>
          </cell>
          <cell r="CC855">
            <v>2.68</v>
          </cell>
          <cell r="CD855">
            <v>1.61</v>
          </cell>
          <cell r="CE855">
            <v>2.5099999999999998</v>
          </cell>
          <cell r="CF855">
            <v>209100</v>
          </cell>
          <cell r="CH855">
            <v>8075532.7400000012</v>
          </cell>
          <cell r="CJ855">
            <v>7925697.790000001</v>
          </cell>
        </row>
        <row r="856">
          <cell r="A856" t="str">
            <v>56099365U2600</v>
          </cell>
          <cell r="B856" t="str">
            <v>VALLEY VIEW CUSD #365U</v>
          </cell>
          <cell r="C856" t="str">
            <v>WILL</v>
          </cell>
          <cell r="D856" t="str">
            <v>Unit</v>
          </cell>
          <cell r="E856">
            <v>16637.46</v>
          </cell>
          <cell r="G856">
            <v>4670.32</v>
          </cell>
          <cell r="H856">
            <v>6390.65</v>
          </cell>
          <cell r="I856">
            <v>11854.98</v>
          </cell>
          <cell r="K856">
            <v>7305.2999999999993</v>
          </cell>
          <cell r="L856">
            <v>7193.1399999999994</v>
          </cell>
          <cell r="M856">
            <v>3867.83</v>
          </cell>
          <cell r="N856">
            <v>5464.33</v>
          </cell>
          <cell r="P856">
            <v>2365.2162490242235</v>
          </cell>
          <cell r="Q856">
            <v>2305.1037509757762</v>
          </cell>
          <cell r="R856">
            <v>3236.4525817988174</v>
          </cell>
          <cell r="S856">
            <v>3154.1974182011822</v>
          </cell>
          <cell r="T856">
            <v>2767.3311691769591</v>
          </cell>
          <cell r="U856">
            <v>2696.9988308230409</v>
          </cell>
          <cell r="W856">
            <v>272.93</v>
          </cell>
          <cell r="X856">
            <v>287.99</v>
          </cell>
          <cell r="Y856">
            <v>246.24</v>
          </cell>
          <cell r="Z856">
            <v>52225346.759999998</v>
          </cell>
          <cell r="AB856">
            <v>194.25</v>
          </cell>
          <cell r="AC856">
            <v>12770405.24</v>
          </cell>
          <cell r="AE856">
            <v>36.520000000000003</v>
          </cell>
          <cell r="AF856">
            <v>19.329999999999998</v>
          </cell>
          <cell r="AG856">
            <v>27.32</v>
          </cell>
          <cell r="AH856">
            <v>5398521.71</v>
          </cell>
          <cell r="AJ856">
            <v>16.23</v>
          </cell>
          <cell r="AK856">
            <v>8.59</v>
          </cell>
          <cell r="AL856">
            <v>9.1</v>
          </cell>
          <cell r="AM856">
            <v>2183685.04</v>
          </cell>
          <cell r="AO856">
            <v>1140.6699999999998</v>
          </cell>
          <cell r="AP856">
            <v>407.58000000000004</v>
          </cell>
          <cell r="AQ856">
            <v>117.99</v>
          </cell>
          <cell r="AR856">
            <v>1922181.4</v>
          </cell>
          <cell r="AT856">
            <v>16.23</v>
          </cell>
          <cell r="AU856">
            <v>15.47</v>
          </cell>
          <cell r="AV856">
            <v>21.85</v>
          </cell>
          <cell r="AW856">
            <v>3824090.3</v>
          </cell>
          <cell r="AY856">
            <v>9.74</v>
          </cell>
          <cell r="AZ856">
            <v>5.15</v>
          </cell>
          <cell r="BA856">
            <v>7.28</v>
          </cell>
          <cell r="BB856">
            <v>1291025.6100000001</v>
          </cell>
          <cell r="BD856">
            <v>32.46</v>
          </cell>
          <cell r="BE856">
            <v>17.190000000000001</v>
          </cell>
          <cell r="BF856">
            <v>27.32</v>
          </cell>
          <cell r="BG856">
            <v>1972356.25</v>
          </cell>
          <cell r="BI856">
            <v>16.23</v>
          </cell>
          <cell r="BJ856">
            <v>8.59</v>
          </cell>
          <cell r="BK856">
            <v>9.1</v>
          </cell>
          <cell r="BL856">
            <v>2338241.2799999998</v>
          </cell>
          <cell r="BN856">
            <v>24.35</v>
          </cell>
          <cell r="BO856">
            <v>12.89</v>
          </cell>
          <cell r="BP856">
            <v>18.21</v>
          </cell>
          <cell r="BQ856">
            <v>1420906.25</v>
          </cell>
          <cell r="BS856">
            <v>16.23</v>
          </cell>
          <cell r="BT856">
            <v>8.59</v>
          </cell>
          <cell r="BU856">
            <v>9.1</v>
          </cell>
          <cell r="BV856">
            <v>3618416</v>
          </cell>
          <cell r="BX856">
            <v>16.23</v>
          </cell>
          <cell r="BY856">
            <v>8.59</v>
          </cell>
          <cell r="BZ856">
            <v>9.1</v>
          </cell>
          <cell r="CA856">
            <v>3134682.88</v>
          </cell>
          <cell r="CC856">
            <v>32.46</v>
          </cell>
          <cell r="CD856">
            <v>17.190000000000001</v>
          </cell>
          <cell r="CE856">
            <v>27.32</v>
          </cell>
          <cell r="CF856">
            <v>2366827.5</v>
          </cell>
          <cell r="CH856">
            <v>94466686.219999999</v>
          </cell>
          <cell r="CJ856">
            <v>92544504.819999993</v>
          </cell>
        </row>
        <row r="857">
          <cell r="A857" t="str">
            <v>6510890108000</v>
          </cell>
          <cell r="B857" t="str">
            <v>ILLINOIS STATE UNIVERSITY LAB SCH</v>
          </cell>
          <cell r="C857" t="str">
            <v>MCLEAN</v>
          </cell>
          <cell r="D857" t="str">
            <v>Labs</v>
          </cell>
          <cell r="E857">
            <v>995.78</v>
          </cell>
          <cell r="G857">
            <v>155.97999999999999</v>
          </cell>
          <cell r="H857">
            <v>231.14999999999998</v>
          </cell>
          <cell r="I857">
            <v>839.80000000000007</v>
          </cell>
          <cell r="K857">
            <v>244.14</v>
          </cell>
          <cell r="L857">
            <v>244.14</v>
          </cell>
          <cell r="M857">
            <v>142.99</v>
          </cell>
          <cell r="N857">
            <v>608.65000000000009</v>
          </cell>
          <cell r="P857">
            <v>0</v>
          </cell>
          <cell r="Q857">
            <v>155.97999999999999</v>
          </cell>
          <cell r="R857">
            <v>0</v>
          </cell>
          <cell r="S857">
            <v>231.14999999999998</v>
          </cell>
          <cell r="T857">
            <v>0</v>
          </cell>
          <cell r="U857">
            <v>608.65000000000009</v>
          </cell>
          <cell r="W857">
            <v>7.79</v>
          </cell>
          <cell r="X857">
            <v>9.24</v>
          </cell>
          <cell r="Y857">
            <v>24.34</v>
          </cell>
          <cell r="Z857">
            <v>2780297.83</v>
          </cell>
          <cell r="AB857">
            <v>11.51</v>
          </cell>
          <cell r="AC857">
            <v>785911.23</v>
          </cell>
          <cell r="AE857">
            <v>1.22</v>
          </cell>
          <cell r="AF857">
            <v>0.71</v>
          </cell>
          <cell r="AG857">
            <v>3.04</v>
          </cell>
          <cell r="AH857">
            <v>335036.23</v>
          </cell>
          <cell r="AJ857">
            <v>0.54</v>
          </cell>
          <cell r="AK857">
            <v>0.31</v>
          </cell>
          <cell r="AL857">
            <v>1.01</v>
          </cell>
          <cell r="AM857">
            <v>124257.38</v>
          </cell>
          <cell r="AO857">
            <v>61.03</v>
          </cell>
          <cell r="AP857">
            <v>7.06</v>
          </cell>
          <cell r="AQ857">
            <v>7.06</v>
          </cell>
          <cell r="AR857">
            <v>85425.600000000006</v>
          </cell>
          <cell r="AT857">
            <v>0.54</v>
          </cell>
          <cell r="AU857">
            <v>0.56999999999999995</v>
          </cell>
          <cell r="AV857">
            <v>2.4300000000000002</v>
          </cell>
          <cell r="AW857">
            <v>262810.44</v>
          </cell>
          <cell r="AY857">
            <v>0.32</v>
          </cell>
          <cell r="AZ857">
            <v>0.19</v>
          </cell>
          <cell r="BA857">
            <v>0.81</v>
          </cell>
          <cell r="BB857">
            <v>76867.56</v>
          </cell>
          <cell r="BD857">
            <v>1.08</v>
          </cell>
          <cell r="BE857">
            <v>0.63</v>
          </cell>
          <cell r="BF857">
            <v>3.04</v>
          </cell>
          <cell r="BG857">
            <v>121718.75</v>
          </cell>
          <cell r="BI857">
            <v>0.54</v>
          </cell>
          <cell r="BJ857">
            <v>0.31</v>
          </cell>
          <cell r="BK857">
            <v>1.01</v>
          </cell>
          <cell r="BL857">
            <v>128217.24</v>
          </cell>
          <cell r="BN857">
            <v>0.81</v>
          </cell>
          <cell r="BO857">
            <v>0.47</v>
          </cell>
          <cell r="BP857">
            <v>2.02</v>
          </cell>
          <cell r="BQ857">
            <v>84562.5</v>
          </cell>
          <cell r="BS857">
            <v>0.54</v>
          </cell>
          <cell r="BT857">
            <v>0.31</v>
          </cell>
          <cell r="BU857">
            <v>1.01</v>
          </cell>
          <cell r="BV857">
            <v>198415.5</v>
          </cell>
          <cell r="BX857">
            <v>0.54</v>
          </cell>
          <cell r="BY857">
            <v>0.31</v>
          </cell>
          <cell r="BZ857">
            <v>1.01</v>
          </cell>
          <cell r="CA857">
            <v>171890.04</v>
          </cell>
          <cell r="CC857">
            <v>1.08</v>
          </cell>
          <cell r="CD857">
            <v>0.63</v>
          </cell>
          <cell r="CE857">
            <v>3.04</v>
          </cell>
          <cell r="CF857">
            <v>146062.5</v>
          </cell>
          <cell r="CH857">
            <v>5301472.8</v>
          </cell>
          <cell r="CJ857">
            <v>5216047.2</v>
          </cell>
        </row>
        <row r="858">
          <cell r="A858" t="str">
            <v>6510890208000</v>
          </cell>
          <cell r="B858" t="str">
            <v>UNIVERSITY OF ILLINOIS LAB SCHOOL</v>
          </cell>
          <cell r="C858" t="str">
            <v>CHAMPAIGN</v>
          </cell>
          <cell r="D858" t="str">
            <v>Labs</v>
          </cell>
          <cell r="E858">
            <v>321</v>
          </cell>
          <cell r="G858">
            <v>0</v>
          </cell>
          <cell r="H858">
            <v>65</v>
          </cell>
          <cell r="I858">
            <v>321</v>
          </cell>
          <cell r="K858">
            <v>0</v>
          </cell>
          <cell r="L858">
            <v>0</v>
          </cell>
          <cell r="M858">
            <v>65</v>
          </cell>
          <cell r="N858">
            <v>256</v>
          </cell>
          <cell r="P858">
            <v>0</v>
          </cell>
          <cell r="Q858">
            <v>0</v>
          </cell>
          <cell r="R858">
            <v>0</v>
          </cell>
          <cell r="S858">
            <v>65</v>
          </cell>
          <cell r="T858">
            <v>0</v>
          </cell>
          <cell r="U858">
            <v>256</v>
          </cell>
          <cell r="W858">
            <v>0</v>
          </cell>
          <cell r="X858">
            <v>2.6</v>
          </cell>
          <cell r="Y858">
            <v>10.24</v>
          </cell>
          <cell r="Z858">
            <v>886650.52</v>
          </cell>
          <cell r="AB858">
            <v>3.93</v>
          </cell>
          <cell r="AC858">
            <v>274030.23</v>
          </cell>
          <cell r="AE858">
            <v>0</v>
          </cell>
          <cell r="AF858">
            <v>0.32</v>
          </cell>
          <cell r="AG858">
            <v>1.28</v>
          </cell>
          <cell r="AH858">
            <v>110521.28</v>
          </cell>
          <cell r="AJ858">
            <v>0</v>
          </cell>
          <cell r="AK858">
            <v>0.14000000000000001</v>
          </cell>
          <cell r="AL858">
            <v>0.42</v>
          </cell>
          <cell r="AM858">
            <v>38435.040000000001</v>
          </cell>
          <cell r="AO858">
            <v>19.350000000000001</v>
          </cell>
          <cell r="AP858">
            <v>2.27</v>
          </cell>
          <cell r="AQ858">
            <v>2.27</v>
          </cell>
          <cell r="AR858">
            <v>27137.88</v>
          </cell>
          <cell r="AT858">
            <v>0</v>
          </cell>
          <cell r="AU858">
            <v>0.26</v>
          </cell>
          <cell r="AV858">
            <v>1.02</v>
          </cell>
          <cell r="AW858">
            <v>96463.679999999993</v>
          </cell>
          <cell r="AY858">
            <v>0</v>
          </cell>
          <cell r="AZ858">
            <v>0.08</v>
          </cell>
          <cell r="BA858">
            <v>0.34</v>
          </cell>
          <cell r="BB858">
            <v>24457.86</v>
          </cell>
          <cell r="BD858">
            <v>0</v>
          </cell>
          <cell r="BE858">
            <v>0.28000000000000003</v>
          </cell>
          <cell r="BF858">
            <v>1.28</v>
          </cell>
          <cell r="BG858">
            <v>39975</v>
          </cell>
          <cell r="BI858">
            <v>0</v>
          </cell>
          <cell r="BJ858">
            <v>0.14000000000000001</v>
          </cell>
          <cell r="BK858">
            <v>0.42</v>
          </cell>
          <cell r="BL858">
            <v>38603.040000000001</v>
          </cell>
          <cell r="BN858">
            <v>0</v>
          </cell>
          <cell r="BO858">
            <v>0.21</v>
          </cell>
          <cell r="BP858">
            <v>0.85</v>
          </cell>
          <cell r="BQ858">
            <v>27162.5</v>
          </cell>
          <cell r="BS858">
            <v>0</v>
          </cell>
          <cell r="BT858">
            <v>0.14000000000000001</v>
          </cell>
          <cell r="BU858">
            <v>0.42</v>
          </cell>
          <cell r="BV858">
            <v>59738</v>
          </cell>
          <cell r="BX858">
            <v>0</v>
          </cell>
          <cell r="BY858">
            <v>0.14000000000000001</v>
          </cell>
          <cell r="BZ858">
            <v>0.42</v>
          </cell>
          <cell r="CA858">
            <v>51751.839999999997</v>
          </cell>
          <cell r="CC858">
            <v>0</v>
          </cell>
          <cell r="CD858">
            <v>0.28000000000000003</v>
          </cell>
          <cell r="CE858">
            <v>1.28</v>
          </cell>
          <cell r="CF858">
            <v>47970</v>
          </cell>
          <cell r="CH858">
            <v>1722896.87</v>
          </cell>
          <cell r="CJ858">
            <v>1695758.9900000002</v>
          </cell>
        </row>
        <row r="859">
          <cell r="B859" t="str">
            <v>TOTALS</v>
          </cell>
          <cell r="E859">
            <v>1947312.4799999993</v>
          </cell>
          <cell r="F859">
            <v>0</v>
          </cell>
          <cell r="G859">
            <v>563436.25999999966</v>
          </cell>
          <cell r="H859">
            <v>755677.71000000089</v>
          </cell>
          <cell r="I859">
            <v>1371341.3499999964</v>
          </cell>
          <cell r="J859">
            <v>0</v>
          </cell>
          <cell r="K859">
            <v>877731.19000000274</v>
          </cell>
          <cell r="L859">
            <v>865196.32000000135</v>
          </cell>
          <cell r="M859">
            <v>453917.64999999967</v>
          </cell>
          <cell r="N859">
            <v>615663.6399999992</v>
          </cell>
          <cell r="O859">
            <v>0</v>
          </cell>
          <cell r="P859">
            <v>292460.96913912689</v>
          </cell>
          <cell r="Q859">
            <v>270975.29086087341</v>
          </cell>
          <cell r="R859">
            <v>381530.57048120751</v>
          </cell>
          <cell r="S859">
            <v>374147.13951879245</v>
          </cell>
          <cell r="T859">
            <v>286132.87037966616</v>
          </cell>
          <cell r="U859">
            <v>329530.76962033368</v>
          </cell>
          <cell r="W859">
            <v>33042.270000000011</v>
          </cell>
          <cell r="X859">
            <v>34038.660000000025</v>
          </cell>
          <cell r="Y859">
            <v>27485.51</v>
          </cell>
          <cell r="Z859">
            <v>6106643211.4400101</v>
          </cell>
          <cell r="AA859">
            <v>0</v>
          </cell>
          <cell r="AB859">
            <v>22573.150000000016</v>
          </cell>
          <cell r="AC859">
            <v>1480884531.0299981</v>
          </cell>
          <cell r="AD859">
            <v>0</v>
          </cell>
          <cell r="AE859">
            <v>4384.9400000000032</v>
          </cell>
          <cell r="AF859">
            <v>2265.9499999999994</v>
          </cell>
          <cell r="AG859">
            <v>3075.930000000003</v>
          </cell>
          <cell r="AH859">
            <v>630309845.21999991</v>
          </cell>
          <cell r="AI859">
            <v>0</v>
          </cell>
          <cell r="AJ859">
            <v>1946.9299999999994</v>
          </cell>
          <cell r="AK859">
            <v>1005.05</v>
          </cell>
          <cell r="AL859">
            <v>1023.78</v>
          </cell>
          <cell r="AM859">
            <v>255571070.40000013</v>
          </cell>
          <cell r="AN859">
            <v>0</v>
          </cell>
          <cell r="AO859">
            <v>133428.77999999991</v>
          </cell>
          <cell r="AP859">
            <v>45003.71000000005</v>
          </cell>
          <cell r="AQ859">
            <v>13806.480000000003</v>
          </cell>
          <cell r="AR859">
            <v>221626471.19000018</v>
          </cell>
          <cell r="AS859">
            <v>0</v>
          </cell>
          <cell r="AT859">
            <v>1946.9299999999994</v>
          </cell>
          <cell r="AU859">
            <v>1812.16</v>
          </cell>
          <cell r="AV859">
            <v>2460.3099999999995</v>
          </cell>
          <cell r="AW859">
            <v>443350910.0000006</v>
          </cell>
          <cell r="AX859">
            <v>0</v>
          </cell>
          <cell r="AY859">
            <v>1166.5400000000002</v>
          </cell>
          <cell r="AZ859">
            <v>601.54999999999916</v>
          </cell>
          <cell r="BA859">
            <v>818.52000000000066</v>
          </cell>
          <cell r="BB859">
            <v>150626060.13000005</v>
          </cell>
          <cell r="BC859">
            <v>0</v>
          </cell>
          <cell r="BD859">
            <v>3897.3400000000015</v>
          </cell>
          <cell r="BE859">
            <v>2013.74</v>
          </cell>
          <cell r="BF859">
            <v>3075.930000000003</v>
          </cell>
          <cell r="BG859">
            <v>230292131.25</v>
          </cell>
          <cell r="BH859">
            <v>0</v>
          </cell>
          <cell r="BI859">
            <v>1946.9299999999994</v>
          </cell>
          <cell r="BJ859">
            <v>1005.05</v>
          </cell>
          <cell r="BK859">
            <v>1023.78</v>
          </cell>
          <cell r="BL859">
            <v>274065039.84000009</v>
          </cell>
          <cell r="BM859">
            <v>0</v>
          </cell>
          <cell r="BN859">
            <v>2922.1100000000024</v>
          </cell>
          <cell r="BO859">
            <v>1509.3999999999999</v>
          </cell>
          <cell r="BP859">
            <v>2049.9199999999996</v>
          </cell>
          <cell r="BQ859">
            <v>166086643.75</v>
          </cell>
          <cell r="BR859">
            <v>0</v>
          </cell>
          <cell r="BS859">
            <v>1946.9299999999994</v>
          </cell>
          <cell r="BT859">
            <v>1005.05</v>
          </cell>
          <cell r="BU859">
            <v>1023.78</v>
          </cell>
          <cell r="BV859">
            <v>424114198</v>
          </cell>
          <cell r="BW859">
            <v>0</v>
          </cell>
          <cell r="BX859">
            <v>1946.9299999999994</v>
          </cell>
          <cell r="BY859">
            <v>1005.05</v>
          </cell>
          <cell r="BZ859">
            <v>1023.78</v>
          </cell>
          <cell r="CA859">
            <v>367415884.6400007</v>
          </cell>
          <cell r="CB859">
            <v>0</v>
          </cell>
          <cell r="CC859">
            <v>3897.3400000000015</v>
          </cell>
          <cell r="CD859">
            <v>2013.74</v>
          </cell>
          <cell r="CE859">
            <v>3075.930000000003</v>
          </cell>
          <cell r="CF859">
            <v>276350557.5</v>
          </cell>
          <cell r="CG859">
            <v>0</v>
          </cell>
          <cell r="CH859">
            <v>11027336554.390001</v>
          </cell>
          <cell r="CI859">
            <v>0</v>
          </cell>
          <cell r="CJ859">
            <v>10805710083.200014</v>
          </cell>
        </row>
        <row r="861">
          <cell r="E861">
            <v>-200.19999999995343</v>
          </cell>
          <cell r="G861">
            <v>-254.60999999998603</v>
          </cell>
          <cell r="H861">
            <v>-16.380000000004657</v>
          </cell>
          <cell r="I861">
            <v>48.260000000009313</v>
          </cell>
          <cell r="K861">
            <v>-273.80999999993946</v>
          </cell>
          <cell r="L861">
            <v>-279.96000000007916</v>
          </cell>
          <cell r="M861">
            <v>8.9699999999720603</v>
          </cell>
          <cell r="N861">
            <v>64.639999999897555</v>
          </cell>
          <cell r="P861">
            <v>46.13480193563737</v>
          </cell>
          <cell r="Q861">
            <v>-300.7448019356234</v>
          </cell>
          <cell r="R861">
            <v>-17.575632926193066</v>
          </cell>
          <cell r="S861">
            <v>1.1956329261302017</v>
          </cell>
          <cell r="T861">
            <v>-28.559169009444304</v>
          </cell>
          <cell r="U861">
            <v>93.199169009458274</v>
          </cell>
          <cell r="W861">
            <v>-11.980000000003201</v>
          </cell>
          <cell r="X861">
            <v>-0.82000000000698492</v>
          </cell>
          <cell r="Y861">
            <v>2.2999999999992724</v>
          </cell>
          <cell r="Z861">
            <v>-630750.69999980927</v>
          </cell>
          <cell r="AB861">
            <v>-1.8000000000029104</v>
          </cell>
          <cell r="AC861">
            <v>-104430.42000031471</v>
          </cell>
          <cell r="AE861">
            <v>-1.3699999999998909</v>
          </cell>
          <cell r="AF861">
            <v>4.9999999999727152E-2</v>
          </cell>
          <cell r="AG861">
            <v>0.31999999999970896</v>
          </cell>
          <cell r="AH861">
            <v>-59179.480000019073</v>
          </cell>
          <cell r="AJ861">
            <v>-0.58000000000038199</v>
          </cell>
          <cell r="AK861">
            <v>1.999999999998181E-2</v>
          </cell>
          <cell r="AL861">
            <v>0.11000000000001364</v>
          </cell>
          <cell r="AM861">
            <v>-26931.189999967813</v>
          </cell>
          <cell r="AO861">
            <v>-14.040000000037253</v>
          </cell>
          <cell r="AP861">
            <v>-1.430000000000291</v>
          </cell>
          <cell r="AQ861">
            <v>-1.430000000000291</v>
          </cell>
          <cell r="AR861">
            <v>-19325.800000041723</v>
          </cell>
          <cell r="AT861">
            <v>-0.58000000000038199</v>
          </cell>
          <cell r="AU861">
            <v>4.0000000000190994E-2</v>
          </cell>
          <cell r="AV861">
            <v>0.25000000000045475</v>
          </cell>
          <cell r="AW861">
            <v>-16967.1400000453</v>
          </cell>
          <cell r="AY861">
            <v>-0.39000000000010004</v>
          </cell>
          <cell r="AZ861">
            <v>9.9999999998772182E-3</v>
          </cell>
          <cell r="BA861">
            <v>9.0000000000031832E-2</v>
          </cell>
          <cell r="BB861">
            <v>-16887.569999992847</v>
          </cell>
          <cell r="BD861">
            <v>-1.1900000000014188</v>
          </cell>
          <cell r="BE861">
            <v>3.999999999996362E-2</v>
          </cell>
          <cell r="BF861">
            <v>0.31999999999970896</v>
          </cell>
          <cell r="BG861">
            <v>-21268.75</v>
          </cell>
          <cell r="BI861">
            <v>-0.58000000000038199</v>
          </cell>
          <cell r="BJ861">
            <v>1.999999999998181E-2</v>
          </cell>
          <cell r="BK861">
            <v>0.11000000000001364</v>
          </cell>
          <cell r="BL861">
            <v>-31020.299999952316</v>
          </cell>
          <cell r="BN861">
            <v>-0.90999999999985448</v>
          </cell>
          <cell r="BO861">
            <v>3.0000000000200089E-2</v>
          </cell>
          <cell r="BP861">
            <v>0.21000000000003638</v>
          </cell>
          <cell r="BQ861">
            <v>-17168.75</v>
          </cell>
          <cell r="BS861">
            <v>-0.58000000000038199</v>
          </cell>
          <cell r="BT861">
            <v>1.999999999998181E-2</v>
          </cell>
          <cell r="BU861">
            <v>0.11000000000001364</v>
          </cell>
          <cell r="BV861">
            <v>-48003.75</v>
          </cell>
          <cell r="BX861">
            <v>-0.58000000000038199</v>
          </cell>
          <cell r="BY861">
            <v>1.999999999998181E-2</v>
          </cell>
          <cell r="BZ861">
            <v>0.11000000000001364</v>
          </cell>
          <cell r="CA861">
            <v>-41586.300000011921</v>
          </cell>
          <cell r="CC861">
            <v>-1.1900000000014188</v>
          </cell>
          <cell r="CD861">
            <v>3.999999999996362E-2</v>
          </cell>
          <cell r="CE861">
            <v>0.31999999999970896</v>
          </cell>
          <cell r="CF861">
            <v>-25522.5</v>
          </cell>
          <cell r="CH861">
            <v>-1059042.6499996185</v>
          </cell>
          <cell r="CJ861">
            <v>-1039716.8500022888</v>
          </cell>
        </row>
        <row r="862">
          <cell r="A862" t="str">
            <v>0100000000092</v>
          </cell>
          <cell r="B862" t="str">
            <v>ALT SCH-ADAMS/PIKE ROE   (Was 46)</v>
          </cell>
          <cell r="C862" t="str">
            <v>MORGAN</v>
          </cell>
          <cell r="D862" t="str">
            <v>Regional</v>
          </cell>
        </row>
        <row r="863">
          <cell r="A863" t="str">
            <v>0100000000093</v>
          </cell>
          <cell r="B863" t="str">
            <v>SAFE SCH-ADAMS/PIKE ROE</v>
          </cell>
          <cell r="C863" t="str">
            <v>ADAMS</v>
          </cell>
          <cell r="D863" t="str">
            <v>Regional</v>
          </cell>
        </row>
        <row r="864">
          <cell r="A864" t="str">
            <v>0300000000092</v>
          </cell>
          <cell r="B864" t="str">
            <v>ALT SCH-BOND/EFFINGHAM/FAYETTE RO</v>
          </cell>
          <cell r="C864" t="str">
            <v>FAYETTE</v>
          </cell>
          <cell r="D864" t="str">
            <v>Regional</v>
          </cell>
        </row>
        <row r="865">
          <cell r="A865" t="str">
            <v>0300000000093</v>
          </cell>
          <cell r="B865" t="str">
            <v>SAFE SCH-BOND/EFFINGHAM/FAYETTE R</v>
          </cell>
          <cell r="C865" t="str">
            <v>FAYETTE</v>
          </cell>
          <cell r="D865" t="str">
            <v>Regional</v>
          </cell>
        </row>
        <row r="866">
          <cell r="A866" t="str">
            <v>0400000000092</v>
          </cell>
          <cell r="B866" t="str">
            <v>ALT SCH-BOONE/WINNEBAGO ROE</v>
          </cell>
          <cell r="C866" t="str">
            <v>WINNEBAGO</v>
          </cell>
          <cell r="D866" t="str">
            <v>Regional</v>
          </cell>
        </row>
        <row r="867">
          <cell r="A867" t="str">
            <v>0400000000093</v>
          </cell>
          <cell r="B867" t="str">
            <v>SAFE SCH-BOONE/WINNEBAGO ROE</v>
          </cell>
          <cell r="C867" t="str">
            <v>WINNEBAGO</v>
          </cell>
          <cell r="D867" t="str">
            <v>Regional</v>
          </cell>
        </row>
        <row r="868">
          <cell r="A868" t="str">
            <v>0400000000095</v>
          </cell>
          <cell r="B868" t="str">
            <v>ALOP-BOONE/WINNEBAGO ROE</v>
          </cell>
          <cell r="C868" t="str">
            <v>WINNEBAGO</v>
          </cell>
          <cell r="D868" t="str">
            <v>Regional</v>
          </cell>
        </row>
        <row r="869">
          <cell r="A869" t="str">
            <v>0500000000093</v>
          </cell>
          <cell r="B869" t="str">
            <v>SAFE SCH-INTERMEDIATE SERVICE CEN</v>
          </cell>
          <cell r="C869" t="str">
            <v>COOK</v>
          </cell>
          <cell r="D869" t="str">
            <v>Regional</v>
          </cell>
        </row>
        <row r="870">
          <cell r="A870" t="str">
            <v>0600000000093</v>
          </cell>
          <cell r="B870" t="str">
            <v>SAFE SCH-INTERMEDIATE SERVICE CEN</v>
          </cell>
          <cell r="C870" t="str">
            <v>COOK</v>
          </cell>
          <cell r="D870" t="str">
            <v>Regional</v>
          </cell>
        </row>
        <row r="871">
          <cell r="A871" t="str">
            <v>0600000000095</v>
          </cell>
          <cell r="B871" t="str">
            <v>ALOP SCH-INTERMEDIATE SERVICE CEN</v>
          </cell>
          <cell r="C871" t="str">
            <v>COOK</v>
          </cell>
          <cell r="D871" t="str">
            <v>Regional</v>
          </cell>
        </row>
        <row r="872">
          <cell r="A872" t="str">
            <v>0700000000093</v>
          </cell>
          <cell r="B872" t="str">
            <v>SAFE SCH-INTERMEDIATE SERVICE CEN</v>
          </cell>
          <cell r="C872" t="str">
            <v>COOK</v>
          </cell>
          <cell r="D872" t="str">
            <v>Regional</v>
          </cell>
        </row>
        <row r="873">
          <cell r="A873" t="str">
            <v>0800000000092</v>
          </cell>
          <cell r="B873" t="str">
            <v>ALT SCH-CAROLL/JODAVIESS/STEPHENS</v>
          </cell>
          <cell r="C873" t="str">
            <v>JO DAVIESS</v>
          </cell>
          <cell r="D873" t="str">
            <v>Regional</v>
          </cell>
        </row>
        <row r="874">
          <cell r="A874" t="str">
            <v>0800000000093</v>
          </cell>
          <cell r="B874" t="str">
            <v>SAFE SCH-CARROLL/JO DAVIESS/STEPH</v>
          </cell>
          <cell r="C874" t="str">
            <v>JO DAVIESS</v>
          </cell>
          <cell r="D874" t="str">
            <v>Regional</v>
          </cell>
        </row>
        <row r="875">
          <cell r="A875" t="str">
            <v>0900000000093</v>
          </cell>
          <cell r="B875" t="str">
            <v>SAFE SCH-CHAMPAIGN/FORD ROE</v>
          </cell>
          <cell r="C875" t="str">
            <v>CHAMPAIGN</v>
          </cell>
          <cell r="D875" t="str">
            <v>Regional</v>
          </cell>
        </row>
        <row r="876">
          <cell r="A876" t="str">
            <v>1100000000092</v>
          </cell>
          <cell r="B876" t="str">
            <v>ALT SCH-CLK/CLS/CMBN/DGLAS/EDGR/M</v>
          </cell>
          <cell r="C876" t="str">
            <v>COLES</v>
          </cell>
          <cell r="D876" t="str">
            <v>Regional</v>
          </cell>
        </row>
        <row r="877">
          <cell r="A877" t="str">
            <v>1100000000093</v>
          </cell>
          <cell r="B877" t="str">
            <v>SAFE SCH-CLK/CLS/CMBN/DGLAS/EDGR/</v>
          </cell>
          <cell r="C877" t="str">
            <v>COLES</v>
          </cell>
          <cell r="D877" t="str">
            <v>Regional</v>
          </cell>
        </row>
        <row r="878">
          <cell r="A878" t="str">
            <v>1200000000092</v>
          </cell>
          <cell r="B878" t="str">
            <v>ALT SCH-CLAY/CWFORD/JSPER/LWRNCE/</v>
          </cell>
          <cell r="C878" t="str">
            <v>RICHLAND</v>
          </cell>
          <cell r="D878" t="str">
            <v>Regional</v>
          </cell>
        </row>
        <row r="879">
          <cell r="A879" t="str">
            <v>1200000000093</v>
          </cell>
          <cell r="B879" t="str">
            <v>SAFE SCH-CLAY/CWFORD/JSPER/LWRNCE</v>
          </cell>
          <cell r="C879" t="str">
            <v>RICHLAND</v>
          </cell>
          <cell r="D879" t="str">
            <v>Regional</v>
          </cell>
        </row>
        <row r="880">
          <cell r="A880" t="str">
            <v>1300000000092</v>
          </cell>
          <cell r="B880" t="str">
            <v>ALT SCH-CLINTON/MARION/WASHINGTON</v>
          </cell>
          <cell r="C880" t="str">
            <v>CLINTON</v>
          </cell>
          <cell r="D880" t="str">
            <v>Regional</v>
          </cell>
        </row>
        <row r="881">
          <cell r="A881" t="str">
            <v>1300000000093</v>
          </cell>
          <cell r="B881" t="str">
            <v>SAFE SCH-CLINTON/MARION/WASHINGTO</v>
          </cell>
          <cell r="C881" t="str">
            <v>CLINTON</v>
          </cell>
          <cell r="D881" t="str">
            <v>Regional</v>
          </cell>
        </row>
        <row r="882">
          <cell r="A882" t="str">
            <v>1600000000093</v>
          </cell>
          <cell r="B882" t="str">
            <v>SAFE SCH-DE KALB ROE</v>
          </cell>
          <cell r="C882" t="str">
            <v>DEKALB</v>
          </cell>
          <cell r="D882" t="str">
            <v>Regional</v>
          </cell>
        </row>
        <row r="883">
          <cell r="A883" t="str">
            <v>1700000000093</v>
          </cell>
          <cell r="B883" t="str">
            <v>SAFE SCH-DE WITT/LIVINGSTON/MCLEA</v>
          </cell>
          <cell r="C883" t="str">
            <v>MCLEAN</v>
          </cell>
          <cell r="D883" t="str">
            <v>Regional</v>
          </cell>
        </row>
        <row r="884">
          <cell r="A884" t="str">
            <v>1700000000095</v>
          </cell>
          <cell r="B884" t="str">
            <v>ALOP-DE WITT/LIVINGSTON/MCLEAN</v>
          </cell>
          <cell r="C884" t="str">
            <v>MCLEAN</v>
          </cell>
          <cell r="D884" t="str">
            <v>Regional</v>
          </cell>
        </row>
        <row r="885">
          <cell r="A885" t="str">
            <v>1900000000093</v>
          </cell>
          <cell r="B885" t="str">
            <v>SAFE SCH-DU PAGE ROE</v>
          </cell>
          <cell r="C885" t="str">
            <v>DUPAGE</v>
          </cell>
          <cell r="D885" t="str">
            <v>Regional</v>
          </cell>
        </row>
        <row r="886">
          <cell r="A886" t="str">
            <v>1900000000095</v>
          </cell>
          <cell r="B886" t="str">
            <v>ALOP-DU PAGE ROE</v>
          </cell>
          <cell r="C886" t="str">
            <v>DUPAGE</v>
          </cell>
          <cell r="D886" t="str">
            <v>Regional</v>
          </cell>
        </row>
        <row r="887">
          <cell r="A887" t="str">
            <v>2000000000092</v>
          </cell>
          <cell r="B887" t="str">
            <v>ALT SCH-EDWD/GLTN/HDIN/POP/SLNE/</v>
          </cell>
          <cell r="C887" t="str">
            <v>SALINE</v>
          </cell>
          <cell r="D887" t="str">
            <v>Regional</v>
          </cell>
        </row>
        <row r="888">
          <cell r="A888" t="str">
            <v>2000000000093</v>
          </cell>
          <cell r="B888" t="str">
            <v>SAFE SCH-EDWD/GLTN/HDIN/POP/SLNE/</v>
          </cell>
          <cell r="C888" t="str">
            <v>SALINE</v>
          </cell>
          <cell r="D888" t="str">
            <v>Regional</v>
          </cell>
        </row>
        <row r="889">
          <cell r="A889" t="str">
            <v>2100000000092</v>
          </cell>
          <cell r="B889" t="str">
            <v>ALT SCH-FRANKLIN/WILLIAMSON ROE</v>
          </cell>
          <cell r="C889" t="str">
            <v>FRANKLIN</v>
          </cell>
          <cell r="D889" t="str">
            <v>Regional</v>
          </cell>
        </row>
        <row r="890">
          <cell r="A890" t="str">
            <v>2100000000093</v>
          </cell>
          <cell r="B890" t="str">
            <v>SAFE SCH-FRANKLIN/WILLIAMSON ROE</v>
          </cell>
          <cell r="C890" t="str">
            <v>FRANKLIN</v>
          </cell>
          <cell r="D890" t="str">
            <v>Regional</v>
          </cell>
        </row>
        <row r="891">
          <cell r="A891" t="str">
            <v>2400000000092</v>
          </cell>
          <cell r="B891" t="str">
            <v>ALT SCH-GRUNDY/KENDALL ROE</v>
          </cell>
          <cell r="C891" t="str">
            <v>WILL</v>
          </cell>
          <cell r="D891" t="str">
            <v>Regional</v>
          </cell>
        </row>
        <row r="892">
          <cell r="A892" t="str">
            <v>2400000000093</v>
          </cell>
          <cell r="B892" t="str">
            <v>SAFE SCH-GRUNDY/KENDALL ROE</v>
          </cell>
          <cell r="C892" t="str">
            <v>GRUNDY</v>
          </cell>
          <cell r="D892" t="str">
            <v>Regional</v>
          </cell>
        </row>
        <row r="893">
          <cell r="A893" t="str">
            <v>2600000000092</v>
          </cell>
          <cell r="B893" t="str">
            <v>ALT SCH-HANCOCK/MC DONOUGH ROE</v>
          </cell>
          <cell r="C893" t="str">
            <v>MCDONOUGH</v>
          </cell>
          <cell r="D893" t="str">
            <v>Regional</v>
          </cell>
        </row>
        <row r="894">
          <cell r="A894" t="str">
            <v>2600000000093</v>
          </cell>
          <cell r="B894" t="str">
            <v>SAFE SCH-HANCOCK/MC DONOUGH ROE</v>
          </cell>
          <cell r="C894" t="str">
            <v>MCDONOUGH</v>
          </cell>
          <cell r="D894" t="str">
            <v>Regional</v>
          </cell>
        </row>
        <row r="895">
          <cell r="A895" t="str">
            <v>2800000000093</v>
          </cell>
          <cell r="B895" t="str">
            <v>SAFE SCH-BUREAU/HENRY/STARK ROE</v>
          </cell>
          <cell r="C895" t="str">
            <v>HENRY</v>
          </cell>
          <cell r="D895" t="str">
            <v>Regional</v>
          </cell>
        </row>
        <row r="896">
          <cell r="A896" t="str">
            <v>3000000000092</v>
          </cell>
          <cell r="B896" t="str">
            <v>ALT SCH-JACKSON/PERRY ROE</v>
          </cell>
          <cell r="C896" t="str">
            <v>JACKSON</v>
          </cell>
          <cell r="D896" t="str">
            <v>Regional</v>
          </cell>
        </row>
        <row r="897">
          <cell r="A897" t="str">
            <v>3000000000093</v>
          </cell>
          <cell r="B897" t="str">
            <v>SAFE SCH-JACKSON/PERRY ROE</v>
          </cell>
          <cell r="C897" t="str">
            <v>JACKSON</v>
          </cell>
          <cell r="D897" t="str">
            <v>Regional</v>
          </cell>
        </row>
        <row r="898">
          <cell r="A898" t="str">
            <v>3000000000095</v>
          </cell>
          <cell r="B898" t="str">
            <v>ALOP-JACKSON/PERRY ROE</v>
          </cell>
          <cell r="C898" t="str">
            <v>JACKSON</v>
          </cell>
          <cell r="D898" t="str">
            <v>Regional</v>
          </cell>
        </row>
        <row r="899">
          <cell r="A899" t="str">
            <v>3100000000093</v>
          </cell>
          <cell r="B899" t="str">
            <v>SAFE SCH-KANE ROE</v>
          </cell>
          <cell r="C899" t="str">
            <v>KANE</v>
          </cell>
          <cell r="D899" t="str">
            <v>Regional</v>
          </cell>
        </row>
        <row r="900">
          <cell r="A900" t="str">
            <v>3100000000095</v>
          </cell>
          <cell r="B900" t="str">
            <v>ALOP-KANE ROE</v>
          </cell>
          <cell r="C900" t="str">
            <v>KANE</v>
          </cell>
          <cell r="D900" t="str">
            <v>Regional</v>
          </cell>
        </row>
        <row r="901">
          <cell r="A901" t="str">
            <v>3200000000092</v>
          </cell>
          <cell r="B901" t="str">
            <v>ALT SCH-IROQUOIS/KANKAKEE ROE</v>
          </cell>
          <cell r="C901" t="str">
            <v>KANKAKEE</v>
          </cell>
          <cell r="D901" t="str">
            <v>Regional</v>
          </cell>
        </row>
        <row r="902">
          <cell r="A902" t="str">
            <v>3200000000093</v>
          </cell>
          <cell r="B902" t="str">
            <v>SAFE SCH-IROQUOIS/KANKAKEE ROE</v>
          </cell>
          <cell r="C902" t="str">
            <v>KANKAKEE</v>
          </cell>
          <cell r="D902" t="str">
            <v>Regional</v>
          </cell>
        </row>
        <row r="903">
          <cell r="A903" t="str">
            <v>3300000000092</v>
          </cell>
          <cell r="B903" t="str">
            <v>ALT-HENDERSON/KNOX/MERCER/WARREN</v>
          </cell>
          <cell r="C903" t="str">
            <v>WARREN</v>
          </cell>
          <cell r="D903" t="str">
            <v>Regional</v>
          </cell>
        </row>
        <row r="904">
          <cell r="A904" t="str">
            <v>3300000000093</v>
          </cell>
          <cell r="B904" t="str">
            <v>SAFE SCH-KNOX ROE</v>
          </cell>
          <cell r="C904" t="str">
            <v>PIATT</v>
          </cell>
          <cell r="D904" t="str">
            <v>Regional</v>
          </cell>
        </row>
        <row r="905">
          <cell r="A905" t="str">
            <v>3400000000093</v>
          </cell>
          <cell r="B905" t="str">
            <v>SAFE SCH-LAKE ROE</v>
          </cell>
          <cell r="C905" t="str">
            <v>LAKE</v>
          </cell>
          <cell r="D905" t="str">
            <v>Regional</v>
          </cell>
        </row>
        <row r="906">
          <cell r="A906" t="str">
            <v>3400000000095</v>
          </cell>
          <cell r="B906" t="str">
            <v>ALOP SCH-LAKE ROE</v>
          </cell>
          <cell r="C906" t="str">
            <v>LAKE</v>
          </cell>
          <cell r="D906" t="str">
            <v>Regional</v>
          </cell>
        </row>
        <row r="907">
          <cell r="A907" t="str">
            <v>3500000000093</v>
          </cell>
          <cell r="B907" t="str">
            <v>SAFE SCH-LA SALLE ROE</v>
          </cell>
          <cell r="C907" t="str">
            <v>LASALLE</v>
          </cell>
          <cell r="D907" t="str">
            <v>Regional</v>
          </cell>
        </row>
        <row r="908">
          <cell r="A908" t="str">
            <v>3900000000092</v>
          </cell>
          <cell r="B908" t="str">
            <v>ALT SCH-MACON/PIATT ROE</v>
          </cell>
          <cell r="C908" t="str">
            <v>MACON</v>
          </cell>
          <cell r="D908" t="str">
            <v>Regional</v>
          </cell>
        </row>
        <row r="909">
          <cell r="A909" t="str">
            <v>3900000000093</v>
          </cell>
          <cell r="B909" t="str">
            <v>SAFE SCH-MACON/PIATT ROE</v>
          </cell>
          <cell r="C909" t="str">
            <v>MACON</v>
          </cell>
          <cell r="D909" t="str">
            <v>Regional</v>
          </cell>
        </row>
        <row r="910">
          <cell r="A910" t="str">
            <v>4000000000092</v>
          </cell>
          <cell r="B910" t="str">
            <v>ALT SCH-CALHOUN/GREENE/JERSY/MACO</v>
          </cell>
          <cell r="C910" t="str">
            <v>MACOUPIN</v>
          </cell>
          <cell r="D910" t="str">
            <v>Regional</v>
          </cell>
        </row>
        <row r="911">
          <cell r="A911" t="str">
            <v>4000000000093</v>
          </cell>
          <cell r="B911" t="str">
            <v>SAFE SCH-CALHOUN/GREENE/JERSY/MAC</v>
          </cell>
          <cell r="C911" t="str">
            <v>MACOUPIN</v>
          </cell>
          <cell r="D911" t="str">
            <v>Regional</v>
          </cell>
        </row>
        <row r="912">
          <cell r="A912" t="str">
            <v>4100000000093</v>
          </cell>
          <cell r="B912" t="str">
            <v>SAFE SCH-MADISON ROE</v>
          </cell>
          <cell r="C912" t="str">
            <v>MADISON</v>
          </cell>
          <cell r="D912" t="str">
            <v>Regional</v>
          </cell>
        </row>
        <row r="913">
          <cell r="A913" t="str">
            <v>4400000000093</v>
          </cell>
          <cell r="B913" t="str">
            <v>SAFE SCH-MC HENRY ROE</v>
          </cell>
          <cell r="C913" t="str">
            <v>MCHENRY</v>
          </cell>
          <cell r="D913" t="str">
            <v>Regional</v>
          </cell>
        </row>
        <row r="914">
          <cell r="A914" t="str">
            <v>4500000000092</v>
          </cell>
          <cell r="B914" t="str">
            <v>ALT SCH-MONROE/RANDOLPH ROE</v>
          </cell>
          <cell r="C914" t="str">
            <v>MONROE</v>
          </cell>
          <cell r="D914" t="str">
            <v>Regional</v>
          </cell>
        </row>
        <row r="915">
          <cell r="A915" t="str">
            <v>4500000000093</v>
          </cell>
          <cell r="B915" t="str">
            <v>SAFE SCH-MONROE/RANDOLPH ROE</v>
          </cell>
          <cell r="C915" t="str">
            <v>MONROE</v>
          </cell>
          <cell r="D915" t="str">
            <v>Regional</v>
          </cell>
        </row>
        <row r="916">
          <cell r="A916" t="str">
            <v>4700000000093</v>
          </cell>
          <cell r="B916" t="str">
            <v>SAFE SCH-LEE/OGLE ROE</v>
          </cell>
          <cell r="C916" t="str">
            <v>LEE</v>
          </cell>
          <cell r="D916" t="str">
            <v>Regional</v>
          </cell>
        </row>
        <row r="917">
          <cell r="A917" t="str">
            <v>4700000000095</v>
          </cell>
          <cell r="B917" t="str">
            <v>ALOP-LEE/OGLE ROE</v>
          </cell>
          <cell r="C917" t="str">
            <v>LEE</v>
          </cell>
          <cell r="D917" t="str">
            <v>Regional</v>
          </cell>
        </row>
        <row r="918">
          <cell r="A918" t="str">
            <v>4800000000092</v>
          </cell>
          <cell r="B918" t="str">
            <v>ALT SCH-PEORIA ROE</v>
          </cell>
          <cell r="C918" t="str">
            <v>PEORIA</v>
          </cell>
          <cell r="D918" t="str">
            <v>Regional</v>
          </cell>
        </row>
        <row r="919">
          <cell r="A919" t="str">
            <v>4800000000093</v>
          </cell>
          <cell r="B919" t="str">
            <v>SAFE SCH-PEORIA ROE</v>
          </cell>
          <cell r="C919" t="str">
            <v>PEORIA</v>
          </cell>
          <cell r="D919" t="str">
            <v>Regional</v>
          </cell>
        </row>
        <row r="920">
          <cell r="A920" t="str">
            <v>4900000000093</v>
          </cell>
          <cell r="B920" t="str">
            <v>SAFE SCH-ROCK ISLAND ROE</v>
          </cell>
          <cell r="C920" t="str">
            <v>ROCK ISLAND</v>
          </cell>
          <cell r="D920" t="str">
            <v>Regional</v>
          </cell>
        </row>
        <row r="921">
          <cell r="A921" t="str">
            <v>5000000000093</v>
          </cell>
          <cell r="B921" t="str">
            <v>SAFE SCH-ST CLAIR ROE</v>
          </cell>
          <cell r="C921" t="str">
            <v>ST CLAIR</v>
          </cell>
          <cell r="D921" t="str">
            <v>Regional</v>
          </cell>
        </row>
        <row r="922">
          <cell r="A922" t="str">
            <v>5100000000092</v>
          </cell>
          <cell r="B922" t="str">
            <v>ALT SCH-SANGAMON ROE</v>
          </cell>
          <cell r="C922" t="str">
            <v>SANGAMON</v>
          </cell>
          <cell r="D922" t="str">
            <v>Regional</v>
          </cell>
        </row>
        <row r="923">
          <cell r="A923" t="str">
            <v>5100000000093</v>
          </cell>
          <cell r="B923" t="str">
            <v>SAFE SCH-SANGAMON ROE</v>
          </cell>
          <cell r="C923" t="str">
            <v>SANGAMON</v>
          </cell>
          <cell r="D923" t="str">
            <v>Regional</v>
          </cell>
        </row>
        <row r="924">
          <cell r="A924" t="str">
            <v>5300000000092</v>
          </cell>
          <cell r="B924" t="str">
            <v>ALT SCH-TAZEWELL ROE</v>
          </cell>
          <cell r="C924" t="str">
            <v>TAZEWELL</v>
          </cell>
          <cell r="D924" t="str">
            <v>Regional</v>
          </cell>
        </row>
        <row r="925">
          <cell r="A925" t="str">
            <v>5300000000093</v>
          </cell>
          <cell r="B925" t="str">
            <v>SAFE SCH-TAZEWELL ROE</v>
          </cell>
          <cell r="C925" t="str">
            <v>TAZEWELL</v>
          </cell>
          <cell r="D925" t="str">
            <v>Regional</v>
          </cell>
        </row>
        <row r="926">
          <cell r="A926" t="str">
            <v>5400000000093</v>
          </cell>
          <cell r="B926" t="str">
            <v>SAFE SCH-VERMILION ROE</v>
          </cell>
          <cell r="C926" t="str">
            <v>VERMILION</v>
          </cell>
          <cell r="D926" t="str">
            <v>Regional</v>
          </cell>
        </row>
        <row r="927">
          <cell r="A927" t="str">
            <v>5600000000092</v>
          </cell>
          <cell r="B927" t="str">
            <v>ALT SCH-WILL ROE</v>
          </cell>
          <cell r="C927" t="str">
            <v>WILL</v>
          </cell>
          <cell r="D927" t="str">
            <v>Regional</v>
          </cell>
        </row>
        <row r="928">
          <cell r="A928" t="str">
            <v>5600000000093</v>
          </cell>
          <cell r="B928" t="str">
            <v>SAFE SCH-WILL ROE</v>
          </cell>
          <cell r="C928" t="str">
            <v>WILL</v>
          </cell>
          <cell r="D928" t="str">
            <v>Regional</v>
          </cell>
        </row>
        <row r="929">
          <cell r="A929" t="str">
            <v>5600000000095</v>
          </cell>
          <cell r="B929" t="str">
            <v>ALOP-WILL ROE</v>
          </cell>
          <cell r="C929" t="str">
            <v>WILL</v>
          </cell>
          <cell r="D929" t="str">
            <v>Regional</v>
          </cell>
        </row>
      </sheetData>
      <sheetData sheetId="5">
        <row r="6">
          <cell r="A6" t="str">
            <v>0100100102600</v>
          </cell>
          <cell r="B6" t="str">
            <v>PAYSON COMM UNIT SCHOOL DIST 1</v>
          </cell>
          <cell r="C6" t="str">
            <v>ADAMS</v>
          </cell>
          <cell r="D6" t="str">
            <v>Unit</v>
          </cell>
          <cell r="E6">
            <v>525.13</v>
          </cell>
          <cell r="G6">
            <v>248.97999999999996</v>
          </cell>
          <cell r="H6">
            <v>244.64999999999998</v>
          </cell>
          <cell r="I6">
            <v>125.99</v>
          </cell>
          <cell r="J6">
            <v>150.16</v>
          </cell>
          <cell r="L6">
            <v>9786</v>
          </cell>
          <cell r="M6">
            <v>5039.5999999999995</v>
          </cell>
          <cell r="N6">
            <v>6006.4</v>
          </cell>
          <cell r="O6">
            <v>20832</v>
          </cell>
          <cell r="Q6">
            <v>31122.499999999996</v>
          </cell>
          <cell r="R6">
            <v>15748.75</v>
          </cell>
          <cell r="S6">
            <v>18770</v>
          </cell>
          <cell r="T6">
            <v>65641.25</v>
          </cell>
          <cell r="V6">
            <v>49547.01999999999</v>
          </cell>
          <cell r="W6">
            <v>25072.01</v>
          </cell>
          <cell r="X6">
            <v>29881.84</v>
          </cell>
          <cell r="Y6">
            <v>104500.86999999998</v>
          </cell>
          <cell r="AA6">
            <v>6224.4999999999991</v>
          </cell>
          <cell r="AB6">
            <v>3149.75</v>
          </cell>
          <cell r="AC6">
            <v>3754</v>
          </cell>
          <cell r="AD6">
            <v>13128.25</v>
          </cell>
          <cell r="AF6">
            <v>142167.57999999999</v>
          </cell>
          <cell r="AG6">
            <v>71940.289999999994</v>
          </cell>
          <cell r="AH6">
            <v>85741.36</v>
          </cell>
          <cell r="AI6">
            <v>299849.23</v>
          </cell>
          <cell r="AK6">
            <v>24709.649999999998</v>
          </cell>
          <cell r="AL6">
            <v>25449.98</v>
          </cell>
          <cell r="AM6">
            <v>104511.36</v>
          </cell>
          <cell r="AN6">
            <v>154670.99</v>
          </cell>
          <cell r="AP6">
            <v>258441.23999999996</v>
          </cell>
          <cell r="AQ6">
            <v>130777.62</v>
          </cell>
          <cell r="AR6">
            <v>155866.07999999999</v>
          </cell>
          <cell r="AS6">
            <v>545084.93999999994</v>
          </cell>
          <cell r="AU6">
            <v>194702.35999999996</v>
          </cell>
          <cell r="AV6">
            <v>98524.18</v>
          </cell>
          <cell r="AW6">
            <v>117425.12</v>
          </cell>
          <cell r="AX6">
            <v>410651.65999999992</v>
          </cell>
          <cell r="AZ6">
            <v>2862808.84</v>
          </cell>
          <cell r="BA6">
            <v>865113.39999999991</v>
          </cell>
          <cell r="BB6">
            <v>1118376.6719999998</v>
          </cell>
          <cell r="BC6">
            <v>63138.480419999993</v>
          </cell>
          <cell r="BD6">
            <v>57586.806059999995</v>
          </cell>
          <cell r="BE6">
            <v>0</v>
          </cell>
          <cell r="BF6">
            <v>1239101.9584799998</v>
          </cell>
          <cell r="BH6">
            <v>2853461.1484799995</v>
          </cell>
          <cell r="BJ6">
            <v>402417.62</v>
          </cell>
          <cell r="BK6">
            <v>2451043.5284799994</v>
          </cell>
        </row>
        <row r="7">
          <cell r="A7" t="str">
            <v>0100100202600</v>
          </cell>
          <cell r="B7" t="str">
            <v>LIBERTY COMM UNIT SCHOOL DIST 2</v>
          </cell>
          <cell r="C7" t="str">
            <v>ADAMS</v>
          </cell>
          <cell r="D7" t="str">
            <v>Unit</v>
          </cell>
          <cell r="E7">
            <v>577.71</v>
          </cell>
          <cell r="G7">
            <v>247.4</v>
          </cell>
          <cell r="H7">
            <v>243.65</v>
          </cell>
          <cell r="I7">
            <v>144.5</v>
          </cell>
          <cell r="J7">
            <v>185.80999999999997</v>
          </cell>
          <cell r="L7">
            <v>9746</v>
          </cell>
          <cell r="M7">
            <v>5780</v>
          </cell>
          <cell r="N7">
            <v>7432.3999999999987</v>
          </cell>
          <cell r="O7">
            <v>22958.399999999998</v>
          </cell>
          <cell r="Q7">
            <v>30925</v>
          </cell>
          <cell r="R7">
            <v>18062.5</v>
          </cell>
          <cell r="S7">
            <v>23226.249999999996</v>
          </cell>
          <cell r="T7">
            <v>72213.75</v>
          </cell>
          <cell r="V7">
            <v>49232.6</v>
          </cell>
          <cell r="W7">
            <v>28755.5</v>
          </cell>
          <cell r="X7">
            <v>36976.189999999995</v>
          </cell>
          <cell r="Y7">
            <v>114964.29000000001</v>
          </cell>
          <cell r="AA7">
            <v>6185</v>
          </cell>
          <cell r="AB7">
            <v>3612.5</v>
          </cell>
          <cell r="AC7">
            <v>4645.2499999999991</v>
          </cell>
          <cell r="AD7">
            <v>14442.75</v>
          </cell>
          <cell r="AF7">
            <v>141265.4</v>
          </cell>
          <cell r="AG7">
            <v>82509.5</v>
          </cell>
          <cell r="AH7">
            <v>106097.51</v>
          </cell>
          <cell r="AI7">
            <v>329872.40999999997</v>
          </cell>
          <cell r="AK7">
            <v>24608.65</v>
          </cell>
          <cell r="AL7">
            <v>29189</v>
          </cell>
          <cell r="AM7">
            <v>129323.75999999998</v>
          </cell>
          <cell r="AN7">
            <v>183121.40999999997</v>
          </cell>
          <cell r="AP7">
            <v>256801.2</v>
          </cell>
          <cell r="AQ7">
            <v>149991</v>
          </cell>
          <cell r="AR7">
            <v>192870.77999999997</v>
          </cell>
          <cell r="AS7">
            <v>599662.98</v>
          </cell>
          <cell r="AU7">
            <v>193466.80000000002</v>
          </cell>
          <cell r="AV7">
            <v>112999</v>
          </cell>
          <cell r="AW7">
            <v>145303.41999999998</v>
          </cell>
          <cell r="AX7">
            <v>451769.22000000003</v>
          </cell>
          <cell r="AZ7">
            <v>3048349.65</v>
          </cell>
          <cell r="BA7">
            <v>698517.6100000001</v>
          </cell>
          <cell r="BB7">
            <v>1124060.1779999998</v>
          </cell>
          <cell r="BC7">
            <v>69460.38413999998</v>
          </cell>
          <cell r="BD7">
            <v>63352.834019999988</v>
          </cell>
          <cell r="BE7">
            <v>0</v>
          </cell>
          <cell r="BF7">
            <v>1256873.3961599998</v>
          </cell>
          <cell r="BH7">
            <v>3045878.60616</v>
          </cell>
          <cell r="BJ7">
            <v>442710.72</v>
          </cell>
          <cell r="BK7">
            <v>2603167.8861600002</v>
          </cell>
        </row>
        <row r="8">
          <cell r="A8" t="str">
            <v>0100100302600</v>
          </cell>
          <cell r="B8" t="str">
            <v>CAMP POINT C U SCHOOL DIST 3</v>
          </cell>
          <cell r="C8" t="str">
            <v>ADAMS</v>
          </cell>
          <cell r="D8" t="str">
            <v>Unit</v>
          </cell>
          <cell r="E8">
            <v>864.75</v>
          </cell>
          <cell r="G8">
            <v>405.25</v>
          </cell>
          <cell r="H8">
            <v>400.5</v>
          </cell>
          <cell r="I8">
            <v>212</v>
          </cell>
          <cell r="J8">
            <v>247.5</v>
          </cell>
          <cell r="L8">
            <v>16020</v>
          </cell>
          <cell r="M8">
            <v>8480</v>
          </cell>
          <cell r="N8">
            <v>9900</v>
          </cell>
          <cell r="O8">
            <v>34400</v>
          </cell>
          <cell r="Q8">
            <v>50656.25</v>
          </cell>
          <cell r="R8">
            <v>26500</v>
          </cell>
          <cell r="S8">
            <v>30937.5</v>
          </cell>
          <cell r="T8">
            <v>108093.75</v>
          </cell>
          <cell r="V8">
            <v>80644.75</v>
          </cell>
          <cell r="W8">
            <v>42188</v>
          </cell>
          <cell r="X8">
            <v>49252.5</v>
          </cell>
          <cell r="Y8">
            <v>172085.25</v>
          </cell>
          <cell r="AA8">
            <v>10131.25</v>
          </cell>
          <cell r="AB8">
            <v>5300</v>
          </cell>
          <cell r="AC8">
            <v>6187.5</v>
          </cell>
          <cell r="AD8">
            <v>21618.75</v>
          </cell>
          <cell r="AF8">
            <v>231397.75</v>
          </cell>
          <cell r="AG8">
            <v>121052</v>
          </cell>
          <cell r="AH8">
            <v>141322.5</v>
          </cell>
          <cell r="AI8">
            <v>493772.25</v>
          </cell>
          <cell r="AK8">
            <v>40450.5</v>
          </cell>
          <cell r="AL8">
            <v>42824</v>
          </cell>
          <cell r="AM8">
            <v>172260</v>
          </cell>
          <cell r="AN8">
            <v>255534.5</v>
          </cell>
          <cell r="AP8">
            <v>420649.5</v>
          </cell>
          <cell r="AQ8">
            <v>220056</v>
          </cell>
          <cell r="AR8">
            <v>256905</v>
          </cell>
          <cell r="AS8">
            <v>897610.5</v>
          </cell>
          <cell r="AU8">
            <v>316905.5</v>
          </cell>
          <cell r="AV8">
            <v>165784</v>
          </cell>
          <cell r="AW8">
            <v>193545</v>
          </cell>
          <cell r="AX8">
            <v>676234.5</v>
          </cell>
          <cell r="AZ8">
            <v>4709654.71</v>
          </cell>
          <cell r="BA8">
            <v>1345496.87</v>
          </cell>
          <cell r="BB8">
            <v>1816545.4739999999</v>
          </cell>
          <cell r="BC8">
            <v>103972.3515</v>
          </cell>
          <cell r="BD8">
            <v>94830.214500000002</v>
          </cell>
          <cell r="BE8">
            <v>0</v>
          </cell>
          <cell r="BF8">
            <v>2015348.04</v>
          </cell>
          <cell r="BH8">
            <v>4674697.54</v>
          </cell>
          <cell r="BJ8">
            <v>662675.22</v>
          </cell>
          <cell r="BK8">
            <v>4012022.3200000003</v>
          </cell>
        </row>
        <row r="9">
          <cell r="A9" t="str">
            <v>0100100402600</v>
          </cell>
          <cell r="B9" t="str">
            <v>COMMUNITY UNIT SCHOOL DIST 4</v>
          </cell>
          <cell r="C9" t="str">
            <v>ADAMS</v>
          </cell>
          <cell r="D9" t="str">
            <v>Unit</v>
          </cell>
          <cell r="E9">
            <v>673</v>
          </cell>
          <cell r="G9">
            <v>307</v>
          </cell>
          <cell r="H9">
            <v>301</v>
          </cell>
          <cell r="I9">
            <v>152</v>
          </cell>
          <cell r="J9">
            <v>214</v>
          </cell>
          <cell r="L9">
            <v>12040</v>
          </cell>
          <cell r="M9">
            <v>6080</v>
          </cell>
          <cell r="N9">
            <v>8560</v>
          </cell>
          <cell r="O9">
            <v>26680</v>
          </cell>
          <cell r="Q9">
            <v>38375</v>
          </cell>
          <cell r="R9">
            <v>19000</v>
          </cell>
          <cell r="S9">
            <v>26750</v>
          </cell>
          <cell r="T9">
            <v>84125</v>
          </cell>
          <cell r="V9">
            <v>61093</v>
          </cell>
          <cell r="W9">
            <v>30248</v>
          </cell>
          <cell r="X9">
            <v>42586</v>
          </cell>
          <cell r="Y9">
            <v>133927</v>
          </cell>
          <cell r="AA9">
            <v>7675</v>
          </cell>
          <cell r="AB9">
            <v>3800</v>
          </cell>
          <cell r="AC9">
            <v>5350</v>
          </cell>
          <cell r="AD9">
            <v>16825</v>
          </cell>
          <cell r="AF9">
            <v>175297</v>
          </cell>
          <cell r="AG9">
            <v>86792</v>
          </cell>
          <cell r="AH9">
            <v>122194</v>
          </cell>
          <cell r="AI9">
            <v>384283</v>
          </cell>
          <cell r="AK9">
            <v>30401</v>
          </cell>
          <cell r="AL9">
            <v>30704</v>
          </cell>
          <cell r="AM9">
            <v>148944</v>
          </cell>
          <cell r="AN9">
            <v>210049</v>
          </cell>
          <cell r="AP9">
            <v>318666</v>
          </cell>
          <cell r="AQ9">
            <v>157776</v>
          </cell>
          <cell r="AR9">
            <v>222132</v>
          </cell>
          <cell r="AS9">
            <v>698574</v>
          </cell>
          <cell r="AU9">
            <v>240074</v>
          </cell>
          <cell r="AV9">
            <v>118864</v>
          </cell>
          <cell r="AW9">
            <v>167348</v>
          </cell>
          <cell r="AX9">
            <v>526286</v>
          </cell>
          <cell r="AZ9">
            <v>3589129.6300000004</v>
          </cell>
          <cell r="BA9">
            <v>889981.55</v>
          </cell>
          <cell r="BB9">
            <v>1343733.3540000001</v>
          </cell>
          <cell r="BC9">
            <v>80917.482000000004</v>
          </cell>
          <cell r="BD9">
            <v>73802.525999999998</v>
          </cell>
          <cell r="BE9">
            <v>0</v>
          </cell>
          <cell r="BF9">
            <v>1498453.3620000002</v>
          </cell>
          <cell r="BH9">
            <v>3579202.3620000002</v>
          </cell>
          <cell r="BJ9">
            <v>515733.36</v>
          </cell>
          <cell r="BK9">
            <v>3063469.0020000003</v>
          </cell>
        </row>
        <row r="10">
          <cell r="A10" t="str">
            <v>0100117202200</v>
          </cell>
          <cell r="B10" t="str">
            <v>QUINCY SCHOOL DISTRICT 172</v>
          </cell>
          <cell r="C10" t="str">
            <v>ADAMS</v>
          </cell>
          <cell r="D10" t="str">
            <v>Unit</v>
          </cell>
          <cell r="E10">
            <v>6182.46</v>
          </cell>
          <cell r="G10">
            <v>2942.3199999999997</v>
          </cell>
          <cell r="H10">
            <v>2915.49</v>
          </cell>
          <cell r="I10">
            <v>1409.49</v>
          </cell>
          <cell r="J10">
            <v>1830.65</v>
          </cell>
          <cell r="L10">
            <v>116619.59999999999</v>
          </cell>
          <cell r="M10">
            <v>56379.6</v>
          </cell>
          <cell r="N10">
            <v>73226</v>
          </cell>
          <cell r="O10">
            <v>246225.19999999998</v>
          </cell>
          <cell r="Q10">
            <v>367789.99999999994</v>
          </cell>
          <cell r="R10">
            <v>176186.25</v>
          </cell>
          <cell r="S10">
            <v>228831.25</v>
          </cell>
          <cell r="T10">
            <v>772807.5</v>
          </cell>
          <cell r="V10">
            <v>585521.67999999993</v>
          </cell>
          <cell r="W10">
            <v>280488.51</v>
          </cell>
          <cell r="X10">
            <v>364299.35000000003</v>
          </cell>
          <cell r="Y10">
            <v>1230309.54</v>
          </cell>
          <cell r="AA10">
            <v>73558</v>
          </cell>
          <cell r="AB10">
            <v>35237.25</v>
          </cell>
          <cell r="AC10">
            <v>45766.25</v>
          </cell>
          <cell r="AD10">
            <v>154561.5</v>
          </cell>
          <cell r="AF10">
            <v>1680064.72</v>
          </cell>
          <cell r="AG10">
            <v>804818.79</v>
          </cell>
          <cell r="AH10">
            <v>1045301.15</v>
          </cell>
          <cell r="AI10">
            <v>3530184.6599999997</v>
          </cell>
          <cell r="AK10">
            <v>294464.49</v>
          </cell>
          <cell r="AL10">
            <v>284716.98</v>
          </cell>
          <cell r="AM10">
            <v>1274132.4000000001</v>
          </cell>
          <cell r="AN10">
            <v>1853313.87</v>
          </cell>
          <cell r="AP10">
            <v>3054128.1599999997</v>
          </cell>
          <cell r="AQ10">
            <v>1463050.62</v>
          </cell>
          <cell r="AR10">
            <v>1900214.7000000002</v>
          </cell>
          <cell r="AS10">
            <v>6417393.4799999995</v>
          </cell>
          <cell r="AU10">
            <v>2300894.2399999998</v>
          </cell>
          <cell r="AV10">
            <v>1102221.18</v>
          </cell>
          <cell r="AW10">
            <v>1431568.3</v>
          </cell>
          <cell r="AX10">
            <v>4834683.72</v>
          </cell>
          <cell r="AZ10">
            <v>34849395.119999997</v>
          </cell>
          <cell r="BA10">
            <v>12028494.620000003</v>
          </cell>
          <cell r="BB10">
            <v>14063366.922</v>
          </cell>
          <cell r="BC10">
            <v>743341.89563999989</v>
          </cell>
          <cell r="BD10">
            <v>677980.92851999984</v>
          </cell>
          <cell r="BE10">
            <v>0</v>
          </cell>
          <cell r="BF10">
            <v>15484689.746160001</v>
          </cell>
          <cell r="BH10">
            <v>34524169.216159999</v>
          </cell>
          <cell r="BJ10">
            <v>4737742.74</v>
          </cell>
          <cell r="BK10">
            <v>29786426.476159997</v>
          </cell>
        </row>
        <row r="11">
          <cell r="A11" t="str">
            <v>0100926202600</v>
          </cell>
          <cell r="B11" t="str">
            <v>A C CENTRAL CUSD 262</v>
          </cell>
          <cell r="C11" t="str">
            <v>CASS</v>
          </cell>
          <cell r="D11" t="str">
            <v>Unit</v>
          </cell>
          <cell r="E11">
            <v>430.04</v>
          </cell>
          <cell r="G11">
            <v>182.56</v>
          </cell>
          <cell r="H11">
            <v>179.64999999999998</v>
          </cell>
          <cell r="I11">
            <v>106.49</v>
          </cell>
          <cell r="J11">
            <v>140.99</v>
          </cell>
          <cell r="L11">
            <v>7185.9999999999991</v>
          </cell>
          <cell r="M11">
            <v>4259.5999999999995</v>
          </cell>
          <cell r="N11">
            <v>5639.6</v>
          </cell>
          <cell r="O11">
            <v>17085.199999999997</v>
          </cell>
          <cell r="Q11">
            <v>22820</v>
          </cell>
          <cell r="R11">
            <v>13311.25</v>
          </cell>
          <cell r="S11">
            <v>17623.75</v>
          </cell>
          <cell r="T11">
            <v>53755</v>
          </cell>
          <cell r="V11">
            <v>36329.440000000002</v>
          </cell>
          <cell r="W11">
            <v>21191.51</v>
          </cell>
          <cell r="X11">
            <v>28057.010000000002</v>
          </cell>
          <cell r="Y11">
            <v>85577.959999999992</v>
          </cell>
          <cell r="AA11">
            <v>4564</v>
          </cell>
          <cell r="AB11">
            <v>2662.25</v>
          </cell>
          <cell r="AC11">
            <v>3524.75</v>
          </cell>
          <cell r="AD11">
            <v>10751</v>
          </cell>
          <cell r="AF11">
            <v>104241.76</v>
          </cell>
          <cell r="AG11">
            <v>60805.79</v>
          </cell>
          <cell r="AH11">
            <v>80505.289999999994</v>
          </cell>
          <cell r="AI11">
            <v>245552.83999999997</v>
          </cell>
          <cell r="AK11">
            <v>18144.649999999998</v>
          </cell>
          <cell r="AL11">
            <v>21510.98</v>
          </cell>
          <cell r="AM11">
            <v>98129.040000000008</v>
          </cell>
          <cell r="AN11">
            <v>137784.67000000001</v>
          </cell>
          <cell r="AP11">
            <v>189497.28</v>
          </cell>
          <cell r="AQ11">
            <v>110536.62</v>
          </cell>
          <cell r="AR11">
            <v>146347.62</v>
          </cell>
          <cell r="AS11">
            <v>446381.52</v>
          </cell>
          <cell r="AU11">
            <v>142761.92000000001</v>
          </cell>
          <cell r="AV11">
            <v>83275.179999999993</v>
          </cell>
          <cell r="AW11">
            <v>110254.18000000001</v>
          </cell>
          <cell r="AX11">
            <v>336291.28</v>
          </cell>
          <cell r="AZ11">
            <v>2317105.37</v>
          </cell>
          <cell r="BA11">
            <v>632205.38</v>
          </cell>
          <cell r="BB11">
            <v>884793.22499999998</v>
          </cell>
          <cell r="BC11">
            <v>51705.429359999995</v>
          </cell>
          <cell r="BD11">
            <v>47159.046480000005</v>
          </cell>
          <cell r="BE11">
            <v>0</v>
          </cell>
          <cell r="BF11">
            <v>983657.70083999995</v>
          </cell>
          <cell r="BH11">
            <v>2316837.1708399998</v>
          </cell>
          <cell r="BJ11">
            <v>329548.25</v>
          </cell>
          <cell r="BK11">
            <v>1987288.9208399998</v>
          </cell>
        </row>
        <row r="12">
          <cell r="A12" t="str">
            <v>1301406300200</v>
          </cell>
          <cell r="B12" t="str">
            <v>ALBERS SCHOOL DISTRICT 63</v>
          </cell>
          <cell r="C12" t="str">
            <v>CLINTON</v>
          </cell>
          <cell r="D12" t="str">
            <v>Elementary</v>
          </cell>
          <cell r="E12">
            <v>196</v>
          </cell>
          <cell r="G12">
            <v>126</v>
          </cell>
          <cell r="H12">
            <v>124.25</v>
          </cell>
          <cell r="I12">
            <v>70</v>
          </cell>
          <cell r="J12">
            <v>0</v>
          </cell>
          <cell r="L12">
            <v>4970</v>
          </cell>
          <cell r="M12">
            <v>2800</v>
          </cell>
          <cell r="N12">
            <v>0</v>
          </cell>
          <cell r="O12">
            <v>7770</v>
          </cell>
          <cell r="Q12">
            <v>15750</v>
          </cell>
          <cell r="R12">
            <v>8750</v>
          </cell>
          <cell r="S12">
            <v>0</v>
          </cell>
          <cell r="T12">
            <v>24500</v>
          </cell>
          <cell r="V12">
            <v>25074</v>
          </cell>
          <cell r="W12">
            <v>13930</v>
          </cell>
          <cell r="X12">
            <v>0</v>
          </cell>
          <cell r="Y12">
            <v>39004</v>
          </cell>
          <cell r="AA12">
            <v>3150</v>
          </cell>
          <cell r="AB12">
            <v>1750</v>
          </cell>
          <cell r="AC12">
            <v>0</v>
          </cell>
          <cell r="AD12">
            <v>4900</v>
          </cell>
          <cell r="AF12">
            <v>71946</v>
          </cell>
          <cell r="AG12">
            <v>39970</v>
          </cell>
          <cell r="AH12">
            <v>0</v>
          </cell>
          <cell r="AI12">
            <v>111916</v>
          </cell>
          <cell r="AK12">
            <v>12549.25</v>
          </cell>
          <cell r="AL12">
            <v>14140</v>
          </cell>
          <cell r="AM12">
            <v>0</v>
          </cell>
          <cell r="AN12">
            <v>26689.25</v>
          </cell>
          <cell r="AP12">
            <v>130788</v>
          </cell>
          <cell r="AQ12">
            <v>72660</v>
          </cell>
          <cell r="AR12">
            <v>0</v>
          </cell>
          <cell r="AS12">
            <v>203448</v>
          </cell>
          <cell r="AU12">
            <v>98532</v>
          </cell>
          <cell r="AV12">
            <v>54740</v>
          </cell>
          <cell r="AW12">
            <v>0</v>
          </cell>
          <cell r="AX12">
            <v>153272</v>
          </cell>
          <cell r="AZ12">
            <v>990285.07</v>
          </cell>
          <cell r="BA12">
            <v>209732.47</v>
          </cell>
          <cell r="BB12">
            <v>360005.26199999999</v>
          </cell>
          <cell r="BC12">
            <v>23565.863999999998</v>
          </cell>
          <cell r="BD12">
            <v>21493.752000000004</v>
          </cell>
          <cell r="BE12">
            <v>0</v>
          </cell>
          <cell r="BF12">
            <v>405064.87799999997</v>
          </cell>
          <cell r="BH12">
            <v>976564.12800000003</v>
          </cell>
          <cell r="BJ12">
            <v>150198.72</v>
          </cell>
          <cell r="BK12">
            <v>826365.40800000005</v>
          </cell>
        </row>
        <row r="13">
          <cell r="A13" t="str">
            <v>0701612600200</v>
          </cell>
          <cell r="B13" t="str">
            <v>ALSIP-HAZLGRN-OAKLWN S DIST 126</v>
          </cell>
          <cell r="C13" t="str">
            <v>COOK</v>
          </cell>
          <cell r="D13" t="str">
            <v>Elementary</v>
          </cell>
          <cell r="E13">
            <v>1576.25</v>
          </cell>
          <cell r="G13">
            <v>1016.25</v>
          </cell>
          <cell r="H13">
            <v>995.5</v>
          </cell>
          <cell r="I13">
            <v>560</v>
          </cell>
          <cell r="J13">
            <v>0</v>
          </cell>
          <cell r="L13">
            <v>39820</v>
          </cell>
          <cell r="M13">
            <v>22400</v>
          </cell>
          <cell r="N13">
            <v>0</v>
          </cell>
          <cell r="O13">
            <v>62220</v>
          </cell>
          <cell r="Q13">
            <v>127031.25</v>
          </cell>
          <cell r="R13">
            <v>70000</v>
          </cell>
          <cell r="S13">
            <v>0</v>
          </cell>
          <cell r="T13">
            <v>197031.25</v>
          </cell>
          <cell r="V13">
            <v>202233.75</v>
          </cell>
          <cell r="W13">
            <v>111440</v>
          </cell>
          <cell r="X13">
            <v>0</v>
          </cell>
          <cell r="Y13">
            <v>313673.75</v>
          </cell>
          <cell r="AA13">
            <v>25406.25</v>
          </cell>
          <cell r="AB13">
            <v>14000</v>
          </cell>
          <cell r="AC13">
            <v>0</v>
          </cell>
          <cell r="AD13">
            <v>39406.25</v>
          </cell>
          <cell r="AF13">
            <v>290139.37</v>
          </cell>
          <cell r="AG13">
            <v>159880</v>
          </cell>
          <cell r="AH13">
            <v>0</v>
          </cell>
          <cell r="AI13">
            <v>450019.37</v>
          </cell>
          <cell r="AK13">
            <v>100545.5</v>
          </cell>
          <cell r="AL13">
            <v>113120</v>
          </cell>
          <cell r="AM13">
            <v>0</v>
          </cell>
          <cell r="AN13">
            <v>213665.5</v>
          </cell>
          <cell r="AP13">
            <v>1054867.5</v>
          </cell>
          <cell r="AQ13">
            <v>581280</v>
          </cell>
          <cell r="AR13">
            <v>0</v>
          </cell>
          <cell r="AS13">
            <v>1636147.5</v>
          </cell>
          <cell r="AU13">
            <v>794707.5</v>
          </cell>
          <cell r="AV13">
            <v>437920</v>
          </cell>
          <cell r="AW13">
            <v>0</v>
          </cell>
          <cell r="AX13">
            <v>1232627.5</v>
          </cell>
          <cell r="AZ13">
            <v>8453637.0800000001</v>
          </cell>
          <cell r="BA13">
            <v>3455363.3500000006</v>
          </cell>
          <cell r="BB13">
            <v>3572700.1289999997</v>
          </cell>
          <cell r="BC13">
            <v>189518.8425</v>
          </cell>
          <cell r="BD13">
            <v>172854.72750000001</v>
          </cell>
          <cell r="BE13">
            <v>0</v>
          </cell>
          <cell r="BF13">
            <v>3935073.6989999996</v>
          </cell>
          <cell r="BH13">
            <v>8079864.8190000001</v>
          </cell>
          <cell r="BJ13">
            <v>1207911.8999999999</v>
          </cell>
          <cell r="BK13">
            <v>6871952.9189999998</v>
          </cell>
        </row>
        <row r="14">
          <cell r="A14" t="str">
            <v>0302501002600</v>
          </cell>
          <cell r="B14" t="str">
            <v>ALTAMONT COMM UNIT SCH DIST 10</v>
          </cell>
          <cell r="C14" t="str">
            <v>EFFINGHAM</v>
          </cell>
          <cell r="D14" t="str">
            <v>Unit</v>
          </cell>
          <cell r="E14">
            <v>705.79</v>
          </cell>
          <cell r="G14">
            <v>286.80999999999995</v>
          </cell>
          <cell r="H14">
            <v>279.80999999999995</v>
          </cell>
          <cell r="I14">
            <v>157.49</v>
          </cell>
          <cell r="J14">
            <v>261.49</v>
          </cell>
          <cell r="L14">
            <v>11192.399999999998</v>
          </cell>
          <cell r="M14">
            <v>6299.6</v>
          </cell>
          <cell r="N14">
            <v>10459.6</v>
          </cell>
          <cell r="O14">
            <v>27951.599999999999</v>
          </cell>
          <cell r="Q14">
            <v>35851.249999999993</v>
          </cell>
          <cell r="R14">
            <v>19686.25</v>
          </cell>
          <cell r="S14">
            <v>32686.25</v>
          </cell>
          <cell r="T14">
            <v>88223.75</v>
          </cell>
          <cell r="V14">
            <v>57075.189999999988</v>
          </cell>
          <cell r="W14">
            <v>31340.510000000002</v>
          </cell>
          <cell r="X14">
            <v>52036.51</v>
          </cell>
          <cell r="Y14">
            <v>140452.21</v>
          </cell>
          <cell r="AA14">
            <v>7170.2499999999982</v>
          </cell>
          <cell r="AB14">
            <v>3937.25</v>
          </cell>
          <cell r="AC14">
            <v>6537.25</v>
          </cell>
          <cell r="AD14">
            <v>17644.75</v>
          </cell>
          <cell r="AF14">
            <v>163768.51</v>
          </cell>
          <cell r="AG14">
            <v>89926.79</v>
          </cell>
          <cell r="AH14">
            <v>149310.79</v>
          </cell>
          <cell r="AI14">
            <v>403006.08999999997</v>
          </cell>
          <cell r="AK14">
            <v>28260.809999999994</v>
          </cell>
          <cell r="AL14">
            <v>31812.980000000003</v>
          </cell>
          <cell r="AM14">
            <v>181997.04</v>
          </cell>
          <cell r="AN14">
            <v>242070.83000000002</v>
          </cell>
          <cell r="AP14">
            <v>297708.77999999997</v>
          </cell>
          <cell r="AQ14">
            <v>163474.62</v>
          </cell>
          <cell r="AR14">
            <v>271426.62</v>
          </cell>
          <cell r="AS14">
            <v>732610.02</v>
          </cell>
          <cell r="AU14">
            <v>224285.41999999995</v>
          </cell>
          <cell r="AV14">
            <v>123157.18000000001</v>
          </cell>
          <cell r="AW14">
            <v>204485.18</v>
          </cell>
          <cell r="AX14">
            <v>551927.78</v>
          </cell>
          <cell r="AZ14">
            <v>3920557.02</v>
          </cell>
          <cell r="BA14">
            <v>1266592.72</v>
          </cell>
          <cell r="BB14">
            <v>1556144.922</v>
          </cell>
          <cell r="BC14">
            <v>84859.954859999983</v>
          </cell>
          <cell r="BD14">
            <v>77398.342980000001</v>
          </cell>
          <cell r="BE14">
            <v>0</v>
          </cell>
          <cell r="BF14">
            <v>1718403.2198399999</v>
          </cell>
          <cell r="BH14">
            <v>3922290.2498400002</v>
          </cell>
          <cell r="BJ14">
            <v>540860.99</v>
          </cell>
          <cell r="BK14">
            <v>3381429.2598400004</v>
          </cell>
        </row>
        <row r="15">
          <cell r="A15" t="str">
            <v>0701614500200</v>
          </cell>
          <cell r="B15" t="str">
            <v>ARBOR PARK SCHOOL DISTRICT 145</v>
          </cell>
          <cell r="C15" t="str">
            <v>COOK</v>
          </cell>
          <cell r="D15" t="str">
            <v>Elementary</v>
          </cell>
          <cell r="E15">
            <v>1310.55</v>
          </cell>
          <cell r="G15">
            <v>842.89</v>
          </cell>
          <cell r="H15">
            <v>831.81000000000006</v>
          </cell>
          <cell r="I15">
            <v>467.66000000000008</v>
          </cell>
          <cell r="J15">
            <v>0</v>
          </cell>
          <cell r="L15">
            <v>33272.400000000001</v>
          </cell>
          <cell r="M15">
            <v>18706.400000000001</v>
          </cell>
          <cell r="N15">
            <v>0</v>
          </cell>
          <cell r="O15">
            <v>51978.8</v>
          </cell>
          <cell r="Q15">
            <v>105361.25</v>
          </cell>
          <cell r="R15">
            <v>58457.500000000007</v>
          </cell>
          <cell r="S15">
            <v>0</v>
          </cell>
          <cell r="T15">
            <v>163818.75</v>
          </cell>
          <cell r="V15">
            <v>167735.10999999999</v>
          </cell>
          <cell r="W15">
            <v>93064.340000000011</v>
          </cell>
          <cell r="X15">
            <v>0</v>
          </cell>
          <cell r="Y15">
            <v>260799.45</v>
          </cell>
          <cell r="AA15">
            <v>21072.25</v>
          </cell>
          <cell r="AB15">
            <v>11691.500000000002</v>
          </cell>
          <cell r="AC15">
            <v>0</v>
          </cell>
          <cell r="AD15">
            <v>32763.75</v>
          </cell>
          <cell r="AF15">
            <v>481290.19</v>
          </cell>
          <cell r="AG15">
            <v>267033.86</v>
          </cell>
          <cell r="AH15">
            <v>0</v>
          </cell>
          <cell r="AI15">
            <v>748324.05</v>
          </cell>
          <cell r="AK15">
            <v>84012.810000000012</v>
          </cell>
          <cell r="AL15">
            <v>94467.320000000022</v>
          </cell>
          <cell r="AM15">
            <v>0</v>
          </cell>
          <cell r="AN15">
            <v>178480.13000000003</v>
          </cell>
          <cell r="AP15">
            <v>874919.82</v>
          </cell>
          <cell r="AQ15">
            <v>485431.08000000007</v>
          </cell>
          <cell r="AR15">
            <v>0</v>
          </cell>
          <cell r="AS15">
            <v>1360350.9</v>
          </cell>
          <cell r="AU15">
            <v>659139.98</v>
          </cell>
          <cell r="AV15">
            <v>365710.12000000005</v>
          </cell>
          <cell r="AW15">
            <v>0</v>
          </cell>
          <cell r="AX15">
            <v>1024850.1000000001</v>
          </cell>
          <cell r="AZ15">
            <v>6963535.4299999997</v>
          </cell>
          <cell r="BA15">
            <v>2658954.9500000002</v>
          </cell>
          <cell r="BB15">
            <v>2886747.1139999996</v>
          </cell>
          <cell r="BC15">
            <v>157572.66870000001</v>
          </cell>
          <cell r="BD15">
            <v>143717.53410000002</v>
          </cell>
          <cell r="BE15">
            <v>0</v>
          </cell>
          <cell r="BF15">
            <v>3188037.3167999992</v>
          </cell>
          <cell r="BH15">
            <v>7009403.2467999998</v>
          </cell>
          <cell r="BJ15">
            <v>1004300.67</v>
          </cell>
          <cell r="BK15">
            <v>6005102.5767999999</v>
          </cell>
        </row>
        <row r="16">
          <cell r="A16" t="str">
            <v>1102130602600</v>
          </cell>
          <cell r="B16" t="str">
            <v>ARCOLA C U SCHOOL DISTRICT 306</v>
          </cell>
          <cell r="C16" t="str">
            <v>DOUGLAS</v>
          </cell>
          <cell r="D16" t="str">
            <v>Unit</v>
          </cell>
          <cell r="E16">
            <v>674.62</v>
          </cell>
          <cell r="G16">
            <v>278.14999999999998</v>
          </cell>
          <cell r="H16">
            <v>268.64999999999998</v>
          </cell>
          <cell r="I16">
            <v>179.49</v>
          </cell>
          <cell r="J16">
            <v>216.97999999999996</v>
          </cell>
          <cell r="L16">
            <v>10746</v>
          </cell>
          <cell r="M16">
            <v>7179.6</v>
          </cell>
          <cell r="N16">
            <v>8679.1999999999989</v>
          </cell>
          <cell r="O16">
            <v>26604.799999999996</v>
          </cell>
          <cell r="Q16">
            <v>34768.75</v>
          </cell>
          <cell r="R16">
            <v>22436.25</v>
          </cell>
          <cell r="S16">
            <v>27122.499999999996</v>
          </cell>
          <cell r="T16">
            <v>84327.5</v>
          </cell>
          <cell r="V16">
            <v>55351.85</v>
          </cell>
          <cell r="W16">
            <v>35718.51</v>
          </cell>
          <cell r="X16">
            <v>43179.01999999999</v>
          </cell>
          <cell r="Y16">
            <v>134249.38</v>
          </cell>
          <cell r="AA16">
            <v>6953.7499999999991</v>
          </cell>
          <cell r="AB16">
            <v>4487.25</v>
          </cell>
          <cell r="AC16">
            <v>5424.4999999999991</v>
          </cell>
          <cell r="AD16">
            <v>16865.5</v>
          </cell>
          <cell r="AF16">
            <v>158823.65</v>
          </cell>
          <cell r="AG16">
            <v>102488.79</v>
          </cell>
          <cell r="AH16">
            <v>123895.58</v>
          </cell>
          <cell r="AI16">
            <v>385208.02</v>
          </cell>
          <cell r="AK16">
            <v>27133.649999999998</v>
          </cell>
          <cell r="AL16">
            <v>36256.980000000003</v>
          </cell>
          <cell r="AM16">
            <v>151018.07999999999</v>
          </cell>
          <cell r="AN16">
            <v>214408.71</v>
          </cell>
          <cell r="AP16">
            <v>288719.69999999995</v>
          </cell>
          <cell r="AQ16">
            <v>186310.62</v>
          </cell>
          <cell r="AR16">
            <v>225225.23999999996</v>
          </cell>
          <cell r="AS16">
            <v>700255.55999999994</v>
          </cell>
          <cell r="AU16">
            <v>217513.3</v>
          </cell>
          <cell r="AV16">
            <v>140361.18</v>
          </cell>
          <cell r="AW16">
            <v>169678.35999999996</v>
          </cell>
          <cell r="AX16">
            <v>527552.84</v>
          </cell>
          <cell r="AZ16">
            <v>3714036.8600000003</v>
          </cell>
          <cell r="BA16">
            <v>1455360.02</v>
          </cell>
          <cell r="BB16">
            <v>1550819.0640000002</v>
          </cell>
          <cell r="BC16">
            <v>81112.261079999982</v>
          </cell>
          <cell r="BD16">
            <v>73980.178439999989</v>
          </cell>
          <cell r="BE16">
            <v>0</v>
          </cell>
          <cell r="BF16">
            <v>1705911.5035200003</v>
          </cell>
          <cell r="BH16">
            <v>3795383.8135199999</v>
          </cell>
          <cell r="BJ16">
            <v>516974.79</v>
          </cell>
          <cell r="BK16">
            <v>3278409.0235199998</v>
          </cell>
        </row>
        <row r="17">
          <cell r="A17" t="str">
            <v>0701621701600</v>
          </cell>
          <cell r="B17" t="str">
            <v>ARGO COMM H S DIST 217</v>
          </cell>
          <cell r="C17" t="str">
            <v>COOK</v>
          </cell>
          <cell r="D17" t="str">
            <v>High School</v>
          </cell>
          <cell r="E17">
            <v>1945</v>
          </cell>
          <cell r="G17">
            <v>0</v>
          </cell>
          <cell r="H17">
            <v>0</v>
          </cell>
          <cell r="I17">
            <v>0</v>
          </cell>
          <cell r="J17">
            <v>1945</v>
          </cell>
          <cell r="L17">
            <v>0</v>
          </cell>
          <cell r="M17">
            <v>0</v>
          </cell>
          <cell r="N17">
            <v>77800</v>
          </cell>
          <cell r="O17">
            <v>77800</v>
          </cell>
          <cell r="Q17">
            <v>0</v>
          </cell>
          <cell r="R17">
            <v>0</v>
          </cell>
          <cell r="S17">
            <v>243125</v>
          </cell>
          <cell r="T17">
            <v>243125</v>
          </cell>
          <cell r="V17">
            <v>0</v>
          </cell>
          <cell r="W17">
            <v>0</v>
          </cell>
          <cell r="X17">
            <v>387055</v>
          </cell>
          <cell r="Y17">
            <v>387055</v>
          </cell>
          <cell r="AA17">
            <v>0</v>
          </cell>
          <cell r="AB17">
            <v>0</v>
          </cell>
          <cell r="AC17">
            <v>48625</v>
          </cell>
          <cell r="AD17">
            <v>48625</v>
          </cell>
          <cell r="AF17">
            <v>0</v>
          </cell>
          <cell r="AG17">
            <v>0</v>
          </cell>
          <cell r="AH17">
            <v>1110595</v>
          </cell>
          <cell r="AI17">
            <v>1110595</v>
          </cell>
          <cell r="AK17">
            <v>0</v>
          </cell>
          <cell r="AL17">
            <v>0</v>
          </cell>
          <cell r="AM17">
            <v>1353720</v>
          </cell>
          <cell r="AN17">
            <v>1353720</v>
          </cell>
          <cell r="AP17">
            <v>0</v>
          </cell>
          <cell r="AQ17">
            <v>0</v>
          </cell>
          <cell r="AR17">
            <v>2018910</v>
          </cell>
          <cell r="AS17">
            <v>2018910</v>
          </cell>
          <cell r="AU17">
            <v>0</v>
          </cell>
          <cell r="AV17">
            <v>0</v>
          </cell>
          <cell r="AW17">
            <v>1520990</v>
          </cell>
          <cell r="AX17">
            <v>1520990</v>
          </cell>
          <cell r="AZ17">
            <v>11851024.09</v>
          </cell>
          <cell r="BA17">
            <v>4677779.97</v>
          </cell>
          <cell r="BB17">
            <v>4958641.2179999994</v>
          </cell>
          <cell r="BC17">
            <v>233855.12999999998</v>
          </cell>
          <cell r="BD17">
            <v>213292.59</v>
          </cell>
          <cell r="BE17">
            <v>0</v>
          </cell>
          <cell r="BF17">
            <v>5405788.9379999992</v>
          </cell>
          <cell r="BH17">
            <v>12166608.937999999</v>
          </cell>
          <cell r="BJ17">
            <v>1490492.4</v>
          </cell>
          <cell r="BK17">
            <v>10676116.537999999</v>
          </cell>
        </row>
        <row r="18">
          <cell r="A18" t="str">
            <v>0501602500200</v>
          </cell>
          <cell r="B18" t="str">
            <v>ARLINGTON HEIGHTS SCH DIST 25</v>
          </cell>
          <cell r="C18" t="str">
            <v>COOK</v>
          </cell>
          <cell r="D18" t="str">
            <v>Elementary</v>
          </cell>
          <cell r="E18">
            <v>5265.5</v>
          </cell>
          <cell r="G18">
            <v>3373</v>
          </cell>
          <cell r="H18">
            <v>3320.75</v>
          </cell>
          <cell r="I18">
            <v>1892.5</v>
          </cell>
          <cell r="J18">
            <v>0</v>
          </cell>
          <cell r="L18">
            <v>132830</v>
          </cell>
          <cell r="M18">
            <v>75700</v>
          </cell>
          <cell r="N18">
            <v>0</v>
          </cell>
          <cell r="O18">
            <v>208530</v>
          </cell>
          <cell r="Q18">
            <v>421625</v>
          </cell>
          <cell r="R18">
            <v>236562.5</v>
          </cell>
          <cell r="S18">
            <v>0</v>
          </cell>
          <cell r="T18">
            <v>658187.5</v>
          </cell>
          <cell r="V18">
            <v>671227</v>
          </cell>
          <cell r="W18">
            <v>376607.5</v>
          </cell>
          <cell r="X18">
            <v>0</v>
          </cell>
          <cell r="Y18">
            <v>1047834.5</v>
          </cell>
          <cell r="AA18">
            <v>84325</v>
          </cell>
          <cell r="AB18">
            <v>47312.5</v>
          </cell>
          <cell r="AC18">
            <v>0</v>
          </cell>
          <cell r="AD18">
            <v>131637.5</v>
          </cell>
          <cell r="AF18">
            <v>962991.5</v>
          </cell>
          <cell r="AG18">
            <v>540308.75</v>
          </cell>
          <cell r="AH18">
            <v>0</v>
          </cell>
          <cell r="AI18">
            <v>1503300.25</v>
          </cell>
          <cell r="AK18">
            <v>335395.75</v>
          </cell>
          <cell r="AL18">
            <v>382285</v>
          </cell>
          <cell r="AM18">
            <v>0</v>
          </cell>
          <cell r="AN18">
            <v>717680.75</v>
          </cell>
          <cell r="AP18">
            <v>3501174</v>
          </cell>
          <cell r="AQ18">
            <v>1964415</v>
          </cell>
          <cell r="AR18">
            <v>0</v>
          </cell>
          <cell r="AS18">
            <v>5465589</v>
          </cell>
          <cell r="AU18">
            <v>2637686</v>
          </cell>
          <cell r="AV18">
            <v>1479935</v>
          </cell>
          <cell r="AW18">
            <v>0</v>
          </cell>
          <cell r="AX18">
            <v>4117621</v>
          </cell>
          <cell r="AZ18">
            <v>26469511.999999996</v>
          </cell>
          <cell r="BA18">
            <v>6912473.379999999</v>
          </cell>
          <cell r="BB18">
            <v>10014595.613999998</v>
          </cell>
          <cell r="BC18">
            <v>633092.12699999998</v>
          </cell>
          <cell r="BD18">
            <v>577425.26100000006</v>
          </cell>
          <cell r="BE18">
            <v>0</v>
          </cell>
          <cell r="BF18">
            <v>11225113.001999998</v>
          </cell>
          <cell r="BH18">
            <v>25075493.501999997</v>
          </cell>
          <cell r="BJ18">
            <v>4035057.96</v>
          </cell>
          <cell r="BK18">
            <v>21040435.541999996</v>
          </cell>
        </row>
        <row r="19">
          <cell r="A19" t="str">
            <v>1102130502600</v>
          </cell>
          <cell r="B19" t="str">
            <v>ARTHUR C U SCHOOL DIST 305</v>
          </cell>
          <cell r="C19" t="str">
            <v>PIATT</v>
          </cell>
          <cell r="D19" t="str">
            <v>Unit</v>
          </cell>
          <cell r="E19">
            <v>1160.75</v>
          </cell>
          <cell r="G19">
            <v>570.25</v>
          </cell>
          <cell r="H19">
            <v>560.5</v>
          </cell>
          <cell r="I19">
            <v>269</v>
          </cell>
          <cell r="J19">
            <v>321.5</v>
          </cell>
          <cell r="L19">
            <v>22420</v>
          </cell>
          <cell r="M19">
            <v>10760</v>
          </cell>
          <cell r="N19">
            <v>12860</v>
          </cell>
          <cell r="O19">
            <v>46040</v>
          </cell>
          <cell r="Q19">
            <v>71281.25</v>
          </cell>
          <cell r="R19">
            <v>33625</v>
          </cell>
          <cell r="S19">
            <v>40187.5</v>
          </cell>
          <cell r="T19">
            <v>145093.75</v>
          </cell>
          <cell r="V19">
            <v>113479.75</v>
          </cell>
          <cell r="W19">
            <v>53531</v>
          </cell>
          <cell r="X19">
            <v>63978.5</v>
          </cell>
          <cell r="Y19">
            <v>230989.25</v>
          </cell>
          <cell r="AA19">
            <v>14256.25</v>
          </cell>
          <cell r="AB19">
            <v>6725</v>
          </cell>
          <cell r="AC19">
            <v>8037.5</v>
          </cell>
          <cell r="AD19">
            <v>29018.75</v>
          </cell>
          <cell r="AF19">
            <v>325612.75</v>
          </cell>
          <cell r="AG19">
            <v>153599</v>
          </cell>
          <cell r="AH19">
            <v>183576.5</v>
          </cell>
          <cell r="AI19">
            <v>662788.25</v>
          </cell>
          <cell r="AK19">
            <v>56610.5</v>
          </cell>
          <cell r="AL19">
            <v>54338</v>
          </cell>
          <cell r="AM19">
            <v>223764</v>
          </cell>
          <cell r="AN19">
            <v>334712.5</v>
          </cell>
          <cell r="AP19">
            <v>591919.5</v>
          </cell>
          <cell r="AQ19">
            <v>279222</v>
          </cell>
          <cell r="AR19">
            <v>333717</v>
          </cell>
          <cell r="AS19">
            <v>1204858.5</v>
          </cell>
          <cell r="AU19">
            <v>445935.5</v>
          </cell>
          <cell r="AV19">
            <v>210358</v>
          </cell>
          <cell r="AW19">
            <v>251413</v>
          </cell>
          <cell r="AX19">
            <v>907706.5</v>
          </cell>
          <cell r="AZ19">
            <v>6302396.1400000006</v>
          </cell>
          <cell r="BA19">
            <v>1890282.8299999998</v>
          </cell>
          <cell r="BB19">
            <v>2457803.6910000001</v>
          </cell>
          <cell r="BC19">
            <v>139561.61549999999</v>
          </cell>
          <cell r="BD19">
            <v>127290.16650000001</v>
          </cell>
          <cell r="BE19">
            <v>0</v>
          </cell>
          <cell r="BF19">
            <v>2724655.4729999998</v>
          </cell>
          <cell r="BH19">
            <v>6285862.9729999993</v>
          </cell>
          <cell r="BJ19">
            <v>889505.94</v>
          </cell>
          <cell r="BK19">
            <v>5396357.0329999998</v>
          </cell>
        </row>
        <row r="20">
          <cell r="A20" t="str">
            <v>0701612500200</v>
          </cell>
          <cell r="B20" t="str">
            <v>ATWOOD HEIGHTS DISTRICT 125</v>
          </cell>
          <cell r="C20" t="str">
            <v>COOK</v>
          </cell>
          <cell r="D20" t="str">
            <v>Elementary</v>
          </cell>
          <cell r="E20">
            <v>658.98</v>
          </cell>
          <cell r="G20">
            <v>418.32</v>
          </cell>
          <cell r="H20">
            <v>409.32</v>
          </cell>
          <cell r="I20">
            <v>240.65999999999997</v>
          </cell>
          <cell r="J20">
            <v>0</v>
          </cell>
          <cell r="L20">
            <v>16372.8</v>
          </cell>
          <cell r="M20">
            <v>9626.3999999999978</v>
          </cell>
          <cell r="N20">
            <v>0</v>
          </cell>
          <cell r="O20">
            <v>25999.199999999997</v>
          </cell>
          <cell r="Q20">
            <v>52290</v>
          </cell>
          <cell r="R20">
            <v>30082.499999999996</v>
          </cell>
          <cell r="S20">
            <v>0</v>
          </cell>
          <cell r="T20">
            <v>82372.5</v>
          </cell>
          <cell r="V20">
            <v>83245.679999999993</v>
          </cell>
          <cell r="W20">
            <v>47891.34</v>
          </cell>
          <cell r="X20">
            <v>0</v>
          </cell>
          <cell r="Y20">
            <v>131137.01999999999</v>
          </cell>
          <cell r="AA20">
            <v>10458</v>
          </cell>
          <cell r="AB20">
            <v>6016.4999999999991</v>
          </cell>
          <cell r="AC20">
            <v>0</v>
          </cell>
          <cell r="AD20">
            <v>16474.5</v>
          </cell>
          <cell r="AF20">
            <v>238860.72</v>
          </cell>
          <cell r="AG20">
            <v>137416.85999999999</v>
          </cell>
          <cell r="AH20">
            <v>0</v>
          </cell>
          <cell r="AI20">
            <v>376277.57999999996</v>
          </cell>
          <cell r="AK20">
            <v>41341.32</v>
          </cell>
          <cell r="AL20">
            <v>48613.319999999992</v>
          </cell>
          <cell r="AM20">
            <v>0</v>
          </cell>
          <cell r="AN20">
            <v>89954.639999999985</v>
          </cell>
          <cell r="AP20">
            <v>434216.16</v>
          </cell>
          <cell r="AQ20">
            <v>249805.07999999996</v>
          </cell>
          <cell r="AR20">
            <v>0</v>
          </cell>
          <cell r="AS20">
            <v>684021.24</v>
          </cell>
          <cell r="AU20">
            <v>327126.24</v>
          </cell>
          <cell r="AV20">
            <v>188196.11999999997</v>
          </cell>
          <cell r="AW20">
            <v>0</v>
          </cell>
          <cell r="AX20">
            <v>515322.36</v>
          </cell>
          <cell r="AZ20">
            <v>3542013.2699999991</v>
          </cell>
          <cell r="BA20">
            <v>1338836.97</v>
          </cell>
          <cell r="BB20">
            <v>1464255.0719999997</v>
          </cell>
          <cell r="BC20">
            <v>79231.801319999984</v>
          </cell>
          <cell r="BD20">
            <v>72265.064759999994</v>
          </cell>
          <cell r="BE20">
            <v>0</v>
          </cell>
          <cell r="BF20">
            <v>1615751.9380799998</v>
          </cell>
          <cell r="BH20">
            <v>3537310.9780799998</v>
          </cell>
          <cell r="BJ20">
            <v>504989.55</v>
          </cell>
          <cell r="BK20">
            <v>3032321.42808</v>
          </cell>
        </row>
        <row r="21">
          <cell r="A21" t="str">
            <v>1301402100200</v>
          </cell>
          <cell r="B21" t="str">
            <v>AVISTON SCHOOL DISTRICT 21</v>
          </cell>
          <cell r="C21" t="str">
            <v>CLINTON</v>
          </cell>
          <cell r="D21" t="str">
            <v>Elementary</v>
          </cell>
          <cell r="E21">
            <v>353.25</v>
          </cell>
          <cell r="G21">
            <v>235.75</v>
          </cell>
          <cell r="H21">
            <v>231</v>
          </cell>
          <cell r="I21">
            <v>117.5</v>
          </cell>
          <cell r="J21">
            <v>0</v>
          </cell>
          <cell r="L21">
            <v>9240</v>
          </cell>
          <cell r="M21">
            <v>4700</v>
          </cell>
          <cell r="N21">
            <v>0</v>
          </cell>
          <cell r="O21">
            <v>13940</v>
          </cell>
          <cell r="Q21">
            <v>29468.75</v>
          </cell>
          <cell r="R21">
            <v>14687.5</v>
          </cell>
          <cell r="S21">
            <v>0</v>
          </cell>
          <cell r="T21">
            <v>44156.25</v>
          </cell>
          <cell r="V21">
            <v>46914.25</v>
          </cell>
          <cell r="W21">
            <v>23382.5</v>
          </cell>
          <cell r="X21">
            <v>0</v>
          </cell>
          <cell r="Y21">
            <v>70296.75</v>
          </cell>
          <cell r="AA21">
            <v>5893.75</v>
          </cell>
          <cell r="AB21">
            <v>2937.5</v>
          </cell>
          <cell r="AC21">
            <v>0</v>
          </cell>
          <cell r="AD21">
            <v>8831.25</v>
          </cell>
          <cell r="AF21">
            <v>134613.25</v>
          </cell>
          <cell r="AG21">
            <v>67092.5</v>
          </cell>
          <cell r="AH21">
            <v>0</v>
          </cell>
          <cell r="AI21">
            <v>201705.75</v>
          </cell>
          <cell r="AK21">
            <v>23331</v>
          </cell>
          <cell r="AL21">
            <v>23735</v>
          </cell>
          <cell r="AM21">
            <v>0</v>
          </cell>
          <cell r="AN21">
            <v>47066</v>
          </cell>
          <cell r="AP21">
            <v>244708.5</v>
          </cell>
          <cell r="AQ21">
            <v>121965</v>
          </cell>
          <cell r="AR21">
            <v>0</v>
          </cell>
          <cell r="AS21">
            <v>366673.5</v>
          </cell>
          <cell r="AU21">
            <v>184356.5</v>
          </cell>
          <cell r="AV21">
            <v>91885</v>
          </cell>
          <cell r="AW21">
            <v>0</v>
          </cell>
          <cell r="AX21">
            <v>276241.5</v>
          </cell>
          <cell r="AZ21">
            <v>1774473.5699999998</v>
          </cell>
          <cell r="BA21">
            <v>343922.64000000007</v>
          </cell>
          <cell r="BB21">
            <v>635518.86300000001</v>
          </cell>
          <cell r="BC21">
            <v>42472.660499999998</v>
          </cell>
          <cell r="BD21">
            <v>38738.101499999997</v>
          </cell>
          <cell r="BE21">
            <v>0</v>
          </cell>
          <cell r="BF21">
            <v>716729.625</v>
          </cell>
          <cell r="BH21">
            <v>1745640.625</v>
          </cell>
          <cell r="BJ21">
            <v>270702.53999999998</v>
          </cell>
          <cell r="BK21">
            <v>1474938.085</v>
          </cell>
        </row>
        <row r="22">
          <cell r="A22" t="str">
            <v>0501603700200</v>
          </cell>
          <cell r="B22" t="str">
            <v>AVOCA SCHOOL DIST 37</v>
          </cell>
          <cell r="C22" t="str">
            <v>COOK</v>
          </cell>
          <cell r="D22" t="str">
            <v>Elementary</v>
          </cell>
          <cell r="E22">
            <v>727.5</v>
          </cell>
          <cell r="G22">
            <v>460.5</v>
          </cell>
          <cell r="H22">
            <v>457.5</v>
          </cell>
          <cell r="I22">
            <v>267</v>
          </cell>
          <cell r="J22">
            <v>0</v>
          </cell>
          <cell r="L22">
            <v>18300</v>
          </cell>
          <cell r="M22">
            <v>10680</v>
          </cell>
          <cell r="N22">
            <v>0</v>
          </cell>
          <cell r="O22">
            <v>28980</v>
          </cell>
          <cell r="Q22">
            <v>57562.5</v>
          </cell>
          <cell r="R22">
            <v>33375</v>
          </cell>
          <cell r="S22">
            <v>0</v>
          </cell>
          <cell r="T22">
            <v>90937.5</v>
          </cell>
          <cell r="V22">
            <v>91639.5</v>
          </cell>
          <cell r="W22">
            <v>53133</v>
          </cell>
          <cell r="X22">
            <v>0</v>
          </cell>
          <cell r="Y22">
            <v>144772.5</v>
          </cell>
          <cell r="AA22">
            <v>11512.5</v>
          </cell>
          <cell r="AB22">
            <v>6675</v>
          </cell>
          <cell r="AC22">
            <v>0</v>
          </cell>
          <cell r="AD22">
            <v>18187.5</v>
          </cell>
          <cell r="AF22">
            <v>131472.75</v>
          </cell>
          <cell r="AG22">
            <v>76228.5</v>
          </cell>
          <cell r="AH22">
            <v>0</v>
          </cell>
          <cell r="AI22">
            <v>207701.25</v>
          </cell>
          <cell r="AK22">
            <v>46207.5</v>
          </cell>
          <cell r="AL22">
            <v>53934</v>
          </cell>
          <cell r="AM22">
            <v>0</v>
          </cell>
          <cell r="AN22">
            <v>100141.5</v>
          </cell>
          <cell r="AP22">
            <v>477999</v>
          </cell>
          <cell r="AQ22">
            <v>277146</v>
          </cell>
          <cell r="AR22">
            <v>0</v>
          </cell>
          <cell r="AS22">
            <v>755145</v>
          </cell>
          <cell r="AU22">
            <v>360111</v>
          </cell>
          <cell r="AV22">
            <v>208794</v>
          </cell>
          <cell r="AW22">
            <v>0</v>
          </cell>
          <cell r="AX22">
            <v>568905</v>
          </cell>
          <cell r="AZ22">
            <v>3634153.93</v>
          </cell>
          <cell r="BA22">
            <v>905960.42999999993</v>
          </cell>
          <cell r="BB22">
            <v>1362034.308</v>
          </cell>
          <cell r="BC22">
            <v>87470.234999999986</v>
          </cell>
          <cell r="BD22">
            <v>79779.10500000001</v>
          </cell>
          <cell r="BE22">
            <v>0</v>
          </cell>
          <cell r="BF22">
            <v>1529283.648</v>
          </cell>
          <cell r="BH22">
            <v>3444053.898</v>
          </cell>
          <cell r="BJ22">
            <v>557497.80000000005</v>
          </cell>
          <cell r="BK22">
            <v>2886556.0980000002</v>
          </cell>
        </row>
        <row r="23">
          <cell r="A23" t="str">
            <v>1301405700200</v>
          </cell>
          <cell r="B23" t="str">
            <v>BARTELSO SCHOOL DISTRICT 57</v>
          </cell>
          <cell r="C23" t="str">
            <v>CLINTON</v>
          </cell>
          <cell r="D23" t="str">
            <v>Elementary</v>
          </cell>
          <cell r="E23">
            <v>164</v>
          </cell>
          <cell r="G23">
            <v>119</v>
          </cell>
          <cell r="H23">
            <v>118</v>
          </cell>
          <cell r="I23">
            <v>45</v>
          </cell>
          <cell r="J23">
            <v>0</v>
          </cell>
          <cell r="L23">
            <v>4720</v>
          </cell>
          <cell r="M23">
            <v>1800</v>
          </cell>
          <cell r="N23">
            <v>0</v>
          </cell>
          <cell r="O23">
            <v>6520</v>
          </cell>
          <cell r="Q23">
            <v>14875</v>
          </cell>
          <cell r="R23">
            <v>5625</v>
          </cell>
          <cell r="S23">
            <v>0</v>
          </cell>
          <cell r="T23">
            <v>20500</v>
          </cell>
          <cell r="V23">
            <v>23681</v>
          </cell>
          <cell r="W23">
            <v>8955</v>
          </cell>
          <cell r="X23">
            <v>0</v>
          </cell>
          <cell r="Y23">
            <v>32636</v>
          </cell>
          <cell r="AA23">
            <v>2975</v>
          </cell>
          <cell r="AB23">
            <v>1125</v>
          </cell>
          <cell r="AC23">
            <v>0</v>
          </cell>
          <cell r="AD23">
            <v>4100</v>
          </cell>
          <cell r="AF23">
            <v>67949</v>
          </cell>
          <cell r="AG23">
            <v>25695</v>
          </cell>
          <cell r="AH23">
            <v>0</v>
          </cell>
          <cell r="AI23">
            <v>93644</v>
          </cell>
          <cell r="AK23">
            <v>11918</v>
          </cell>
          <cell r="AL23">
            <v>9090</v>
          </cell>
          <cell r="AM23">
            <v>0</v>
          </cell>
          <cell r="AN23">
            <v>21008</v>
          </cell>
          <cell r="AP23">
            <v>123522</v>
          </cell>
          <cell r="AQ23">
            <v>46710</v>
          </cell>
          <cell r="AR23">
            <v>0</v>
          </cell>
          <cell r="AS23">
            <v>170232</v>
          </cell>
          <cell r="AU23">
            <v>93058</v>
          </cell>
          <cell r="AV23">
            <v>35190</v>
          </cell>
          <cell r="AW23">
            <v>0</v>
          </cell>
          <cell r="AX23">
            <v>128248</v>
          </cell>
          <cell r="AZ23">
            <v>827817.44000000018</v>
          </cell>
          <cell r="BA23">
            <v>160775.4</v>
          </cell>
          <cell r="BB23">
            <v>296577.85200000007</v>
          </cell>
          <cell r="BC23">
            <v>19718.376</v>
          </cell>
          <cell r="BD23">
            <v>17984.567999999999</v>
          </cell>
          <cell r="BE23">
            <v>0</v>
          </cell>
          <cell r="BF23">
            <v>334280.79600000009</v>
          </cell>
          <cell r="BH23">
            <v>811168.79600000009</v>
          </cell>
          <cell r="BJ23">
            <v>125676.48</v>
          </cell>
          <cell r="BK23">
            <v>685492.31600000011</v>
          </cell>
        </row>
        <row r="24">
          <cell r="A24" t="str">
            <v>0100901502600</v>
          </cell>
          <cell r="B24" t="str">
            <v>BEARDSTOWN C U SCH DIST 15</v>
          </cell>
          <cell r="C24" t="str">
            <v>CASS</v>
          </cell>
          <cell r="D24" t="str">
            <v>Unit</v>
          </cell>
          <cell r="E24">
            <v>1446.25</v>
          </cell>
          <cell r="G24">
            <v>660.75</v>
          </cell>
          <cell r="H24">
            <v>651</v>
          </cell>
          <cell r="I24">
            <v>325</v>
          </cell>
          <cell r="J24">
            <v>460.5</v>
          </cell>
          <cell r="L24">
            <v>26040</v>
          </cell>
          <cell r="M24">
            <v>13000</v>
          </cell>
          <cell r="N24">
            <v>18420</v>
          </cell>
          <cell r="O24">
            <v>57460</v>
          </cell>
          <cell r="Q24">
            <v>82593.75</v>
          </cell>
          <cell r="R24">
            <v>40625</v>
          </cell>
          <cell r="S24">
            <v>57562.5</v>
          </cell>
          <cell r="T24">
            <v>180781.25</v>
          </cell>
          <cell r="V24">
            <v>131489.25</v>
          </cell>
          <cell r="W24">
            <v>64675</v>
          </cell>
          <cell r="X24">
            <v>91639.5</v>
          </cell>
          <cell r="Y24">
            <v>287803.75</v>
          </cell>
          <cell r="AA24">
            <v>16518.75</v>
          </cell>
          <cell r="AB24">
            <v>8125</v>
          </cell>
          <cell r="AC24">
            <v>11512.5</v>
          </cell>
          <cell r="AD24">
            <v>36156.25</v>
          </cell>
          <cell r="AF24">
            <v>377288.25</v>
          </cell>
          <cell r="AG24">
            <v>185575</v>
          </cell>
          <cell r="AH24">
            <v>262945.5</v>
          </cell>
          <cell r="AI24">
            <v>825808.75</v>
          </cell>
          <cell r="AK24">
            <v>65751</v>
          </cell>
          <cell r="AL24">
            <v>65650</v>
          </cell>
          <cell r="AM24">
            <v>320508</v>
          </cell>
          <cell r="AN24">
            <v>451909</v>
          </cell>
          <cell r="AP24">
            <v>685858.5</v>
          </cell>
          <cell r="AQ24">
            <v>337350</v>
          </cell>
          <cell r="AR24">
            <v>477999</v>
          </cell>
          <cell r="AS24">
            <v>1501207.5</v>
          </cell>
          <cell r="AU24">
            <v>516706.5</v>
          </cell>
          <cell r="AV24">
            <v>254150</v>
          </cell>
          <cell r="AW24">
            <v>360111</v>
          </cell>
          <cell r="AX24">
            <v>1130967.5</v>
          </cell>
          <cell r="AZ24">
            <v>8142542.9500000011</v>
          </cell>
          <cell r="BA24">
            <v>4651173.57</v>
          </cell>
          <cell r="BB24">
            <v>3838114.9560000002</v>
          </cell>
          <cell r="BC24">
            <v>173888.42249999999</v>
          </cell>
          <cell r="BD24">
            <v>158598.66749999998</v>
          </cell>
          <cell r="BE24">
            <v>0</v>
          </cell>
          <cell r="BF24">
            <v>4170602.0460000001</v>
          </cell>
          <cell r="BH24">
            <v>8642696.0460000001</v>
          </cell>
          <cell r="BJ24">
            <v>1108290.3</v>
          </cell>
          <cell r="BK24">
            <v>7534405.7460000003</v>
          </cell>
        </row>
        <row r="25">
          <cell r="A25" t="str">
            <v>0302502002600</v>
          </cell>
          <cell r="B25" t="str">
            <v>BEECHER CITY C U SCHOOL DIST 20</v>
          </cell>
          <cell r="C25" t="str">
            <v>EFFINGHAM</v>
          </cell>
          <cell r="D25" t="str">
            <v>Unit</v>
          </cell>
          <cell r="E25">
            <v>296.52999999999997</v>
          </cell>
          <cell r="G25">
            <v>130.06</v>
          </cell>
          <cell r="H25">
            <v>126.30999999999999</v>
          </cell>
          <cell r="I25">
            <v>71.16</v>
          </cell>
          <cell r="J25">
            <v>95.309999999999988</v>
          </cell>
          <cell r="L25">
            <v>5052.3999999999996</v>
          </cell>
          <cell r="M25">
            <v>2846.3999999999996</v>
          </cell>
          <cell r="N25">
            <v>3812.3999999999996</v>
          </cell>
          <cell r="O25">
            <v>11711.199999999999</v>
          </cell>
          <cell r="Q25">
            <v>16257.5</v>
          </cell>
          <cell r="R25">
            <v>8895</v>
          </cell>
          <cell r="S25">
            <v>11913.749999999998</v>
          </cell>
          <cell r="T25">
            <v>37066.25</v>
          </cell>
          <cell r="V25">
            <v>25881.94</v>
          </cell>
          <cell r="W25">
            <v>14160.84</v>
          </cell>
          <cell r="X25">
            <v>18966.689999999999</v>
          </cell>
          <cell r="Y25">
            <v>59009.47</v>
          </cell>
          <cell r="AA25">
            <v>3251.5</v>
          </cell>
          <cell r="AB25">
            <v>1779</v>
          </cell>
          <cell r="AC25">
            <v>2382.7499999999995</v>
          </cell>
          <cell r="AD25">
            <v>7413.25</v>
          </cell>
          <cell r="AF25">
            <v>74264.259999999995</v>
          </cell>
          <cell r="AG25">
            <v>40632.36</v>
          </cell>
          <cell r="AH25">
            <v>54422.01</v>
          </cell>
          <cell r="AI25">
            <v>169318.63</v>
          </cell>
          <cell r="AK25">
            <v>12757.31</v>
          </cell>
          <cell r="AL25">
            <v>14374.32</v>
          </cell>
          <cell r="AM25">
            <v>66335.759999999995</v>
          </cell>
          <cell r="AN25">
            <v>93467.389999999985</v>
          </cell>
          <cell r="AP25">
            <v>135002.28</v>
          </cell>
          <cell r="AQ25">
            <v>73864.08</v>
          </cell>
          <cell r="AR25">
            <v>98931.779999999984</v>
          </cell>
          <cell r="AS25">
            <v>307798.13999999996</v>
          </cell>
          <cell r="AU25">
            <v>101706.92</v>
          </cell>
          <cell r="AV25">
            <v>55647.119999999995</v>
          </cell>
          <cell r="AW25">
            <v>74532.419999999984</v>
          </cell>
          <cell r="AX25">
            <v>231886.45999999996</v>
          </cell>
          <cell r="AZ25">
            <v>1618737.3900000001</v>
          </cell>
          <cell r="BA25">
            <v>503181.08</v>
          </cell>
          <cell r="BB25">
            <v>636575.54100000008</v>
          </cell>
          <cell r="BC25">
            <v>35652.98801999999</v>
          </cell>
          <cell r="BD25">
            <v>32518.072859999997</v>
          </cell>
          <cell r="BE25">
            <v>0</v>
          </cell>
          <cell r="BF25">
            <v>704746.60187999997</v>
          </cell>
          <cell r="BH25">
            <v>1622417.3918799998</v>
          </cell>
          <cell r="BJ25">
            <v>227236.86</v>
          </cell>
          <cell r="BK25">
            <v>1395180.5318799997</v>
          </cell>
        </row>
        <row r="26">
          <cell r="A26" t="str">
            <v>0601608800200</v>
          </cell>
          <cell r="B26" t="str">
            <v>BELLWOOD SCHOOL DIST 88</v>
          </cell>
          <cell r="C26" t="str">
            <v>COOK</v>
          </cell>
          <cell r="D26" t="str">
            <v>Elementary</v>
          </cell>
          <cell r="E26">
            <v>2371.5</v>
          </cell>
          <cell r="G26">
            <v>1610</v>
          </cell>
          <cell r="H26">
            <v>1588</v>
          </cell>
          <cell r="I26">
            <v>761.5</v>
          </cell>
          <cell r="J26">
            <v>0</v>
          </cell>
          <cell r="L26">
            <v>63520</v>
          </cell>
          <cell r="M26">
            <v>30460</v>
          </cell>
          <cell r="N26">
            <v>0</v>
          </cell>
          <cell r="O26">
            <v>93980</v>
          </cell>
          <cell r="Q26">
            <v>201250</v>
          </cell>
          <cell r="R26">
            <v>95187.5</v>
          </cell>
          <cell r="S26">
            <v>0</v>
          </cell>
          <cell r="T26">
            <v>296437.5</v>
          </cell>
          <cell r="V26">
            <v>320390</v>
          </cell>
          <cell r="W26">
            <v>151538.5</v>
          </cell>
          <cell r="X26">
            <v>0</v>
          </cell>
          <cell r="Y26">
            <v>471928.5</v>
          </cell>
          <cell r="AA26">
            <v>40250</v>
          </cell>
          <cell r="AB26">
            <v>19037.5</v>
          </cell>
          <cell r="AC26">
            <v>0</v>
          </cell>
          <cell r="AD26">
            <v>59287.5</v>
          </cell>
          <cell r="AF26">
            <v>919310</v>
          </cell>
          <cell r="AG26">
            <v>434816.5</v>
          </cell>
          <cell r="AH26">
            <v>0</v>
          </cell>
          <cell r="AI26">
            <v>1354126.5</v>
          </cell>
          <cell r="AK26">
            <v>160388</v>
          </cell>
          <cell r="AL26">
            <v>153823</v>
          </cell>
          <cell r="AM26">
            <v>0</v>
          </cell>
          <cell r="AN26">
            <v>314211</v>
          </cell>
          <cell r="AP26">
            <v>1671180</v>
          </cell>
          <cell r="AQ26">
            <v>790437</v>
          </cell>
          <cell r="AR26">
            <v>0</v>
          </cell>
          <cell r="AS26">
            <v>2461617</v>
          </cell>
          <cell r="AU26">
            <v>1259020</v>
          </cell>
          <cell r="AV26">
            <v>595493</v>
          </cell>
          <cell r="AW26">
            <v>0</v>
          </cell>
          <cell r="AX26">
            <v>1854513</v>
          </cell>
          <cell r="AZ26">
            <v>13657739.119999999</v>
          </cell>
          <cell r="BA26">
            <v>8359575.6700000009</v>
          </cell>
          <cell r="BB26">
            <v>6605194.4369999999</v>
          </cell>
          <cell r="BC26">
            <v>285134.93099999998</v>
          </cell>
          <cell r="BD26">
            <v>260063.43300000002</v>
          </cell>
          <cell r="BE26">
            <v>0</v>
          </cell>
          <cell r="BF26">
            <v>7150392.801</v>
          </cell>
          <cell r="BH26">
            <v>14056493.800999999</v>
          </cell>
          <cell r="BJ26">
            <v>1817327.88</v>
          </cell>
          <cell r="BK26">
            <v>12239165.921</v>
          </cell>
        </row>
        <row r="27">
          <cell r="A27" t="str">
            <v>0400410002600</v>
          </cell>
          <cell r="B27" t="str">
            <v>BELVIDERE C U SCH DIST 100</v>
          </cell>
          <cell r="C27" t="str">
            <v>BOONE</v>
          </cell>
          <cell r="D27" t="str">
            <v>Unit</v>
          </cell>
          <cell r="E27">
            <v>8030.02</v>
          </cell>
          <cell r="G27">
            <v>3260.0499999999997</v>
          </cell>
          <cell r="H27">
            <v>3206.14</v>
          </cell>
          <cell r="I27">
            <v>1921.32</v>
          </cell>
          <cell r="J27">
            <v>2848.6499999999996</v>
          </cell>
          <cell r="L27">
            <v>128245.59999999999</v>
          </cell>
          <cell r="M27">
            <v>76852.800000000003</v>
          </cell>
          <cell r="N27">
            <v>113945.99999999999</v>
          </cell>
          <cell r="O27">
            <v>319044.39999999997</v>
          </cell>
          <cell r="Q27">
            <v>407506.24999999994</v>
          </cell>
          <cell r="R27">
            <v>240165</v>
          </cell>
          <cell r="S27">
            <v>356081.24999999994</v>
          </cell>
          <cell r="T27">
            <v>1003752.5</v>
          </cell>
          <cell r="V27">
            <v>648749.94999999995</v>
          </cell>
          <cell r="W27">
            <v>382342.68</v>
          </cell>
          <cell r="X27">
            <v>566881.35</v>
          </cell>
          <cell r="Y27">
            <v>1597973.98</v>
          </cell>
          <cell r="AA27">
            <v>81501.25</v>
          </cell>
          <cell r="AB27">
            <v>48033</v>
          </cell>
          <cell r="AC27">
            <v>71216.249999999985</v>
          </cell>
          <cell r="AD27">
            <v>200750.5</v>
          </cell>
          <cell r="AF27">
            <v>1861488.55</v>
          </cell>
          <cell r="AG27">
            <v>1097073.72</v>
          </cell>
          <cell r="AH27">
            <v>1626579.15</v>
          </cell>
          <cell r="AI27">
            <v>4585141.42</v>
          </cell>
          <cell r="AK27">
            <v>323820.14</v>
          </cell>
          <cell r="AL27">
            <v>388106.64</v>
          </cell>
          <cell r="AM27">
            <v>1982660.3999999997</v>
          </cell>
          <cell r="AN27">
            <v>2694587.1799999997</v>
          </cell>
          <cell r="AP27">
            <v>3383931.9</v>
          </cell>
          <cell r="AQ27">
            <v>1994330.16</v>
          </cell>
          <cell r="AR27">
            <v>2956898.6999999997</v>
          </cell>
          <cell r="AS27">
            <v>8335160.7599999998</v>
          </cell>
          <cell r="AU27">
            <v>2549359.0999999996</v>
          </cell>
          <cell r="AV27">
            <v>1502472.24</v>
          </cell>
          <cell r="AW27">
            <v>2227644.2999999998</v>
          </cell>
          <cell r="AX27">
            <v>6279475.6399999997</v>
          </cell>
          <cell r="AZ27">
            <v>44346002.789999999</v>
          </cell>
          <cell r="BA27">
            <v>16533706.830000002</v>
          </cell>
          <cell r="BB27">
            <v>18263912.886</v>
          </cell>
          <cell r="BC27">
            <v>965481.42467999982</v>
          </cell>
          <cell r="BD27">
            <v>880588.05323999992</v>
          </cell>
          <cell r="BE27">
            <v>0</v>
          </cell>
          <cell r="BF27">
            <v>20109982.363919999</v>
          </cell>
          <cell r="BH27">
            <v>45125868.743919998</v>
          </cell>
          <cell r="BJ27">
            <v>6153564.9199999999</v>
          </cell>
          <cell r="BK27">
            <v>38972303.823919997</v>
          </cell>
        </row>
        <row r="28">
          <cell r="A28" t="str">
            <v>0601608700200</v>
          </cell>
          <cell r="B28" t="str">
            <v>BERKELEY SCHOOL DIST 87</v>
          </cell>
          <cell r="C28" t="str">
            <v>COOK</v>
          </cell>
          <cell r="D28" t="str">
            <v>Elementary</v>
          </cell>
          <cell r="E28">
            <v>2660.3</v>
          </cell>
          <cell r="G28">
            <v>1748.48</v>
          </cell>
          <cell r="H28">
            <v>1713.98</v>
          </cell>
          <cell r="I28">
            <v>911.81999999999994</v>
          </cell>
          <cell r="J28">
            <v>0</v>
          </cell>
          <cell r="L28">
            <v>68559.199999999997</v>
          </cell>
          <cell r="M28">
            <v>36472.799999999996</v>
          </cell>
          <cell r="N28">
            <v>0</v>
          </cell>
          <cell r="O28">
            <v>105032</v>
          </cell>
          <cell r="Q28">
            <v>218560</v>
          </cell>
          <cell r="R28">
            <v>113977.49999999999</v>
          </cell>
          <cell r="S28">
            <v>0</v>
          </cell>
          <cell r="T28">
            <v>332537.5</v>
          </cell>
          <cell r="V28">
            <v>347947.52000000002</v>
          </cell>
          <cell r="W28">
            <v>181452.18</v>
          </cell>
          <cell r="X28">
            <v>0</v>
          </cell>
          <cell r="Y28">
            <v>529399.69999999995</v>
          </cell>
          <cell r="AA28">
            <v>43712</v>
          </cell>
          <cell r="AB28">
            <v>22795.5</v>
          </cell>
          <cell r="AC28">
            <v>0</v>
          </cell>
          <cell r="AD28">
            <v>66507.5</v>
          </cell>
          <cell r="AF28">
            <v>998382.07999999996</v>
          </cell>
          <cell r="AG28">
            <v>520649.22</v>
          </cell>
          <cell r="AH28">
            <v>0</v>
          </cell>
          <cell r="AI28">
            <v>1519031.2999999998</v>
          </cell>
          <cell r="AK28">
            <v>173111.98</v>
          </cell>
          <cell r="AL28">
            <v>184187.63999999998</v>
          </cell>
          <cell r="AM28">
            <v>0</v>
          </cell>
          <cell r="AN28">
            <v>357299.62</v>
          </cell>
          <cell r="AP28">
            <v>1814922.24</v>
          </cell>
          <cell r="AQ28">
            <v>946469.15999999992</v>
          </cell>
          <cell r="AR28">
            <v>0</v>
          </cell>
          <cell r="AS28">
            <v>2761391.4</v>
          </cell>
          <cell r="AU28">
            <v>1367311.3600000001</v>
          </cell>
          <cell r="AV28">
            <v>713043.24</v>
          </cell>
          <cell r="AW28">
            <v>0</v>
          </cell>
          <cell r="AX28">
            <v>2080354.6</v>
          </cell>
          <cell r="AZ28">
            <v>14874650.07</v>
          </cell>
          <cell r="BA28">
            <v>8531226.1199999992</v>
          </cell>
          <cell r="BB28">
            <v>7021762.8569999989</v>
          </cell>
          <cell r="BC28">
            <v>319858.51019999996</v>
          </cell>
          <cell r="BD28">
            <v>291733.81860000006</v>
          </cell>
          <cell r="BE28">
            <v>0</v>
          </cell>
          <cell r="BF28">
            <v>7633355.1857999992</v>
          </cell>
          <cell r="BH28">
            <v>15384908.805799998</v>
          </cell>
          <cell r="BJ28">
            <v>2038641.09</v>
          </cell>
          <cell r="BK28">
            <v>13346267.715799998</v>
          </cell>
        </row>
        <row r="29">
          <cell r="A29" t="str">
            <v>0601609800200</v>
          </cell>
          <cell r="B29" t="str">
            <v>BERWYN NORTH SCHOOL DIST 98</v>
          </cell>
          <cell r="C29" t="str">
            <v>COOK</v>
          </cell>
          <cell r="D29" t="str">
            <v>Elementary</v>
          </cell>
          <cell r="E29">
            <v>2995.54</v>
          </cell>
          <cell r="G29">
            <v>1964.2200000000003</v>
          </cell>
          <cell r="H29">
            <v>1928.3100000000002</v>
          </cell>
          <cell r="I29">
            <v>1031.3200000000002</v>
          </cell>
          <cell r="J29">
            <v>0</v>
          </cell>
          <cell r="L29">
            <v>77132.400000000009</v>
          </cell>
          <cell r="M29">
            <v>41252.800000000003</v>
          </cell>
          <cell r="N29">
            <v>0</v>
          </cell>
          <cell r="O29">
            <v>118385.20000000001</v>
          </cell>
          <cell r="Q29">
            <v>245527.50000000003</v>
          </cell>
          <cell r="R29">
            <v>128915.00000000001</v>
          </cell>
          <cell r="S29">
            <v>0</v>
          </cell>
          <cell r="T29">
            <v>374442.50000000006</v>
          </cell>
          <cell r="V29">
            <v>390879.78</v>
          </cell>
          <cell r="W29">
            <v>205232.68000000002</v>
          </cell>
          <cell r="X29">
            <v>0</v>
          </cell>
          <cell r="Y29">
            <v>596112.46000000008</v>
          </cell>
          <cell r="AA29">
            <v>49105.500000000007</v>
          </cell>
          <cell r="AB29">
            <v>25783.000000000004</v>
          </cell>
          <cell r="AC29">
            <v>0</v>
          </cell>
          <cell r="AD29">
            <v>74888.500000000015</v>
          </cell>
          <cell r="AF29">
            <v>1121569.6200000001</v>
          </cell>
          <cell r="AG29">
            <v>588883.72</v>
          </cell>
          <cell r="AH29">
            <v>0</v>
          </cell>
          <cell r="AI29">
            <v>1710453.34</v>
          </cell>
          <cell r="AK29">
            <v>194759.31000000003</v>
          </cell>
          <cell r="AL29">
            <v>208326.64000000004</v>
          </cell>
          <cell r="AM29">
            <v>0</v>
          </cell>
          <cell r="AN29">
            <v>403085.95000000007</v>
          </cell>
          <cell r="AP29">
            <v>2038860.3600000003</v>
          </cell>
          <cell r="AQ29">
            <v>1070510.1600000001</v>
          </cell>
          <cell r="AR29">
            <v>0</v>
          </cell>
          <cell r="AS29">
            <v>3109370.5200000005</v>
          </cell>
          <cell r="AU29">
            <v>1536020.0400000003</v>
          </cell>
          <cell r="AV29">
            <v>806492.24000000011</v>
          </cell>
          <cell r="AW29">
            <v>0</v>
          </cell>
          <cell r="AX29">
            <v>2342512.2800000003</v>
          </cell>
          <cell r="AZ29">
            <v>16832019.640000001</v>
          </cell>
          <cell r="BA29">
            <v>9374748.4600000009</v>
          </cell>
          <cell r="BB29">
            <v>7862030.4299999997</v>
          </cell>
          <cell r="BC29">
            <v>360165.75636</v>
          </cell>
          <cell r="BD29">
            <v>328496.90748000005</v>
          </cell>
          <cell r="BE29">
            <v>0</v>
          </cell>
          <cell r="BF29">
            <v>8550693.0938399993</v>
          </cell>
          <cell r="BH29">
            <v>17279943.843839999</v>
          </cell>
          <cell r="BJ29">
            <v>2295542.21</v>
          </cell>
          <cell r="BK29">
            <v>14984401.633839998</v>
          </cell>
        </row>
        <row r="30">
          <cell r="A30" t="str">
            <v>0601610000200</v>
          </cell>
          <cell r="B30" t="str">
            <v>BERWYN SOUTH SCHOOL DISTRICT 100</v>
          </cell>
          <cell r="C30" t="str">
            <v>COOK</v>
          </cell>
          <cell r="D30" t="str">
            <v>Elementary</v>
          </cell>
          <cell r="E30">
            <v>3719.79</v>
          </cell>
          <cell r="G30">
            <v>2421.8100000000004</v>
          </cell>
          <cell r="H30">
            <v>2400.65</v>
          </cell>
          <cell r="I30">
            <v>1297.98</v>
          </cell>
          <cell r="J30">
            <v>0</v>
          </cell>
          <cell r="L30">
            <v>96026</v>
          </cell>
          <cell r="M30">
            <v>51919.199999999997</v>
          </cell>
          <cell r="N30">
            <v>0</v>
          </cell>
          <cell r="O30">
            <v>147945.20000000001</v>
          </cell>
          <cell r="Q30">
            <v>302726.25000000006</v>
          </cell>
          <cell r="R30">
            <v>162247.5</v>
          </cell>
          <cell r="S30">
            <v>0</v>
          </cell>
          <cell r="T30">
            <v>464973.75000000006</v>
          </cell>
          <cell r="V30">
            <v>481940.19000000006</v>
          </cell>
          <cell r="W30">
            <v>258298.02</v>
          </cell>
          <cell r="X30">
            <v>0</v>
          </cell>
          <cell r="Y30">
            <v>740238.21000000008</v>
          </cell>
          <cell r="AA30">
            <v>60545.250000000007</v>
          </cell>
          <cell r="AB30">
            <v>32449.5</v>
          </cell>
          <cell r="AC30">
            <v>0</v>
          </cell>
          <cell r="AD30">
            <v>92994.75</v>
          </cell>
          <cell r="AF30">
            <v>1382853.51</v>
          </cell>
          <cell r="AG30">
            <v>741146.58</v>
          </cell>
          <cell r="AH30">
            <v>0</v>
          </cell>
          <cell r="AI30">
            <v>2124000.09</v>
          </cell>
          <cell r="AK30">
            <v>242465.65000000002</v>
          </cell>
          <cell r="AL30">
            <v>262191.96000000002</v>
          </cell>
          <cell r="AM30">
            <v>0</v>
          </cell>
          <cell r="AN30">
            <v>504657.61000000004</v>
          </cell>
          <cell r="AP30">
            <v>2513838.7800000003</v>
          </cell>
          <cell r="AQ30">
            <v>1347303.24</v>
          </cell>
          <cell r="AR30">
            <v>0</v>
          </cell>
          <cell r="AS30">
            <v>3861142.0200000005</v>
          </cell>
          <cell r="AU30">
            <v>1893855.4200000004</v>
          </cell>
          <cell r="AV30">
            <v>1015020.36</v>
          </cell>
          <cell r="AW30">
            <v>0</v>
          </cell>
          <cell r="AX30">
            <v>2908875.7800000003</v>
          </cell>
          <cell r="AZ30">
            <v>20486278.690000001</v>
          </cell>
          <cell r="BA30">
            <v>10162367.400000002</v>
          </cell>
          <cell r="BB30">
            <v>9194593.8270000014</v>
          </cell>
          <cell r="BC30">
            <v>447245.23086000001</v>
          </cell>
          <cell r="BD30">
            <v>407919.61098000006</v>
          </cell>
          <cell r="BE30">
            <v>0</v>
          </cell>
          <cell r="BF30">
            <v>10049758.668840002</v>
          </cell>
          <cell r="BH30">
            <v>20894586.078840002</v>
          </cell>
          <cell r="BJ30">
            <v>2850549.47</v>
          </cell>
          <cell r="BK30">
            <v>18044036.608840004</v>
          </cell>
        </row>
        <row r="31">
          <cell r="A31" t="str">
            <v>0701620601700</v>
          </cell>
          <cell r="B31" t="str">
            <v>BLOOM TWP HIGH SCH DIST 206</v>
          </cell>
          <cell r="C31" t="str">
            <v>COOK</v>
          </cell>
          <cell r="D31" t="str">
            <v>High School</v>
          </cell>
          <cell r="E31">
            <v>3067.83</v>
          </cell>
          <cell r="G31">
            <v>0</v>
          </cell>
          <cell r="H31">
            <v>0</v>
          </cell>
          <cell r="I31">
            <v>0</v>
          </cell>
          <cell r="J31">
            <v>3067.83</v>
          </cell>
          <cell r="L31">
            <v>0</v>
          </cell>
          <cell r="M31">
            <v>0</v>
          </cell>
          <cell r="N31">
            <v>122713.2</v>
          </cell>
          <cell r="O31">
            <v>122713.2</v>
          </cell>
          <cell r="Q31">
            <v>0</v>
          </cell>
          <cell r="R31">
            <v>0</v>
          </cell>
          <cell r="S31">
            <v>383478.75</v>
          </cell>
          <cell r="T31">
            <v>383478.75</v>
          </cell>
          <cell r="V31">
            <v>0</v>
          </cell>
          <cell r="W31">
            <v>0</v>
          </cell>
          <cell r="X31">
            <v>610498.17000000004</v>
          </cell>
          <cell r="Y31">
            <v>610498.17000000004</v>
          </cell>
          <cell r="AA31">
            <v>0</v>
          </cell>
          <cell r="AB31">
            <v>0</v>
          </cell>
          <cell r="AC31">
            <v>76695.75</v>
          </cell>
          <cell r="AD31">
            <v>76695.75</v>
          </cell>
          <cell r="AF31">
            <v>0</v>
          </cell>
          <cell r="AG31">
            <v>0</v>
          </cell>
          <cell r="AH31">
            <v>1751730.93</v>
          </cell>
          <cell r="AI31">
            <v>1751730.93</v>
          </cell>
          <cell r="AK31">
            <v>0</v>
          </cell>
          <cell r="AL31">
            <v>0</v>
          </cell>
          <cell r="AM31">
            <v>2135209.6800000002</v>
          </cell>
          <cell r="AN31">
            <v>2135209.6800000002</v>
          </cell>
          <cell r="AP31">
            <v>0</v>
          </cell>
          <cell r="AQ31">
            <v>0</v>
          </cell>
          <cell r="AR31">
            <v>3184407.54</v>
          </cell>
          <cell r="AS31">
            <v>3184407.54</v>
          </cell>
          <cell r="AU31">
            <v>0</v>
          </cell>
          <cell r="AV31">
            <v>0</v>
          </cell>
          <cell r="AW31">
            <v>2399043.06</v>
          </cell>
          <cell r="AX31">
            <v>2399043.06</v>
          </cell>
          <cell r="AZ31">
            <v>18970532.619999994</v>
          </cell>
          <cell r="BA31">
            <v>8311987.6300000008</v>
          </cell>
          <cell r="BB31">
            <v>8184756.0749999974</v>
          </cell>
          <cell r="BC31">
            <v>368857.47221999994</v>
          </cell>
          <cell r="BD31">
            <v>336424.37346000003</v>
          </cell>
          <cell r="BE31">
            <v>0</v>
          </cell>
          <cell r="BF31">
            <v>8890037.9206799977</v>
          </cell>
          <cell r="BH31">
            <v>19553815.00068</v>
          </cell>
          <cell r="BJ31">
            <v>2350939.48</v>
          </cell>
          <cell r="BK31">
            <v>17202875.520679999</v>
          </cell>
        </row>
        <row r="32">
          <cell r="A32" t="str">
            <v>0300300202600</v>
          </cell>
          <cell r="B32" t="str">
            <v>BOND CO C U SCHOOL DIST 2</v>
          </cell>
          <cell r="C32" t="str">
            <v>BOND</v>
          </cell>
          <cell r="D32" t="str">
            <v>Unit</v>
          </cell>
          <cell r="E32">
            <v>1752.44</v>
          </cell>
          <cell r="G32">
            <v>776.64</v>
          </cell>
          <cell r="H32">
            <v>755.64</v>
          </cell>
          <cell r="I32">
            <v>435.31999999999994</v>
          </cell>
          <cell r="J32">
            <v>540.48</v>
          </cell>
          <cell r="L32">
            <v>30225.599999999999</v>
          </cell>
          <cell r="M32">
            <v>17412.799999999996</v>
          </cell>
          <cell r="N32">
            <v>21619.200000000001</v>
          </cell>
          <cell r="O32">
            <v>69257.599999999991</v>
          </cell>
          <cell r="Q32">
            <v>97080</v>
          </cell>
          <cell r="R32">
            <v>54414.999999999993</v>
          </cell>
          <cell r="S32">
            <v>67560</v>
          </cell>
          <cell r="T32">
            <v>219055</v>
          </cell>
          <cell r="V32">
            <v>154551.35999999999</v>
          </cell>
          <cell r="W32">
            <v>86628.68</v>
          </cell>
          <cell r="X32">
            <v>107555.52</v>
          </cell>
          <cell r="Y32">
            <v>348735.56</v>
          </cell>
          <cell r="AA32">
            <v>19416</v>
          </cell>
          <cell r="AB32">
            <v>10882.999999999998</v>
          </cell>
          <cell r="AC32">
            <v>13512</v>
          </cell>
          <cell r="AD32">
            <v>43811</v>
          </cell>
          <cell r="AF32">
            <v>443461.44</v>
          </cell>
          <cell r="AG32">
            <v>248567.72</v>
          </cell>
          <cell r="AH32">
            <v>308614.08</v>
          </cell>
          <cell r="AI32">
            <v>1000643.24</v>
          </cell>
          <cell r="AK32">
            <v>76319.64</v>
          </cell>
          <cell r="AL32">
            <v>87934.639999999985</v>
          </cell>
          <cell r="AM32">
            <v>376174.08000000002</v>
          </cell>
          <cell r="AN32">
            <v>540428.36</v>
          </cell>
          <cell r="AP32">
            <v>806152.32</v>
          </cell>
          <cell r="AQ32">
            <v>451862.15999999992</v>
          </cell>
          <cell r="AR32">
            <v>561018.24</v>
          </cell>
          <cell r="AS32">
            <v>1819032.72</v>
          </cell>
          <cell r="AU32">
            <v>607332.48</v>
          </cell>
          <cell r="AV32">
            <v>340420.23999999993</v>
          </cell>
          <cell r="AW32">
            <v>422655.36</v>
          </cell>
          <cell r="AX32">
            <v>1370408.08</v>
          </cell>
          <cell r="AZ32">
            <v>9550368.4399999976</v>
          </cell>
          <cell r="BA32">
            <v>2822503.6599999992</v>
          </cell>
          <cell r="BB32">
            <v>3711861.6299999994</v>
          </cell>
          <cell r="BC32">
            <v>210702.87095999997</v>
          </cell>
          <cell r="BD32">
            <v>192176.07528000002</v>
          </cell>
          <cell r="BE32">
            <v>0</v>
          </cell>
          <cell r="BF32">
            <v>4114740.5762399994</v>
          </cell>
          <cell r="BH32">
            <v>9526112.136239998</v>
          </cell>
          <cell r="BJ32">
            <v>1342929.82</v>
          </cell>
          <cell r="BK32">
            <v>8183182.3162399977</v>
          </cell>
        </row>
        <row r="33">
          <cell r="A33" t="str">
            <v>1301401200400</v>
          </cell>
          <cell r="B33" t="str">
            <v>BREESE SCHOOL DISTRICT 12</v>
          </cell>
          <cell r="C33" t="str">
            <v>CLINTON</v>
          </cell>
          <cell r="D33" t="str">
            <v>Elementary</v>
          </cell>
          <cell r="E33">
            <v>580.48</v>
          </cell>
          <cell r="G33">
            <v>387.15</v>
          </cell>
          <cell r="H33">
            <v>375.65</v>
          </cell>
          <cell r="I33">
            <v>193.32999999999998</v>
          </cell>
          <cell r="J33">
            <v>0</v>
          </cell>
          <cell r="L33">
            <v>15026</v>
          </cell>
          <cell r="M33">
            <v>7733.1999999999989</v>
          </cell>
          <cell r="N33">
            <v>0</v>
          </cell>
          <cell r="O33">
            <v>22759.199999999997</v>
          </cell>
          <cell r="Q33">
            <v>48393.75</v>
          </cell>
          <cell r="R33">
            <v>24166.249999999996</v>
          </cell>
          <cell r="S33">
            <v>0</v>
          </cell>
          <cell r="T33">
            <v>72560</v>
          </cell>
          <cell r="V33">
            <v>77042.849999999991</v>
          </cell>
          <cell r="W33">
            <v>38472.67</v>
          </cell>
          <cell r="X33">
            <v>0</v>
          </cell>
          <cell r="Y33">
            <v>115515.51999999999</v>
          </cell>
          <cell r="AA33">
            <v>9678.75</v>
          </cell>
          <cell r="AB33">
            <v>4833.25</v>
          </cell>
          <cell r="AC33">
            <v>0</v>
          </cell>
          <cell r="AD33">
            <v>14512</v>
          </cell>
          <cell r="AF33">
            <v>221062.65</v>
          </cell>
          <cell r="AG33">
            <v>110391.43</v>
          </cell>
          <cell r="AH33">
            <v>0</v>
          </cell>
          <cell r="AI33">
            <v>331454.07999999996</v>
          </cell>
          <cell r="AK33">
            <v>37940.649999999994</v>
          </cell>
          <cell r="AL33">
            <v>39052.659999999996</v>
          </cell>
          <cell r="AM33">
            <v>0</v>
          </cell>
          <cell r="AN33">
            <v>76993.31</v>
          </cell>
          <cell r="AP33">
            <v>401861.69999999995</v>
          </cell>
          <cell r="AQ33">
            <v>200676.53999999998</v>
          </cell>
          <cell r="AR33">
            <v>0</v>
          </cell>
          <cell r="AS33">
            <v>602538.23999999999</v>
          </cell>
          <cell r="AU33">
            <v>302751.3</v>
          </cell>
          <cell r="AV33">
            <v>151184.06</v>
          </cell>
          <cell r="AW33">
            <v>0</v>
          </cell>
          <cell r="AX33">
            <v>453935.35999999999</v>
          </cell>
          <cell r="AZ33">
            <v>3013968.3000000003</v>
          </cell>
          <cell r="BA33">
            <v>897649.43</v>
          </cell>
          <cell r="BB33">
            <v>1173485.3190000001</v>
          </cell>
          <cell r="BC33">
            <v>69793.432319999993</v>
          </cell>
          <cell r="BD33">
            <v>63656.597760000004</v>
          </cell>
          <cell r="BE33">
            <v>0</v>
          </cell>
          <cell r="BF33">
            <v>1306935.3490800001</v>
          </cell>
          <cell r="BH33">
            <v>2997203.05908</v>
          </cell>
          <cell r="BJ33">
            <v>444833.43</v>
          </cell>
          <cell r="BK33">
            <v>2552369.6290799999</v>
          </cell>
        </row>
        <row r="34">
          <cell r="A34" t="str">
            <v>0701622801600</v>
          </cell>
          <cell r="B34" t="str">
            <v>BREMEN COMM H S DISTRICT 228</v>
          </cell>
          <cell r="C34" t="str">
            <v>COOK</v>
          </cell>
          <cell r="D34" t="str">
            <v>High School</v>
          </cell>
          <cell r="E34">
            <v>5131.32</v>
          </cell>
          <cell r="G34">
            <v>0</v>
          </cell>
          <cell r="H34">
            <v>0</v>
          </cell>
          <cell r="I34">
            <v>0</v>
          </cell>
          <cell r="J34">
            <v>5131.32</v>
          </cell>
          <cell r="L34">
            <v>0</v>
          </cell>
          <cell r="M34">
            <v>0</v>
          </cell>
          <cell r="N34">
            <v>205252.8</v>
          </cell>
          <cell r="O34">
            <v>205252.8</v>
          </cell>
          <cell r="Q34">
            <v>0</v>
          </cell>
          <cell r="R34">
            <v>0</v>
          </cell>
          <cell r="S34">
            <v>641415</v>
          </cell>
          <cell r="T34">
            <v>641415</v>
          </cell>
          <cell r="V34">
            <v>0</v>
          </cell>
          <cell r="W34">
            <v>0</v>
          </cell>
          <cell r="X34">
            <v>1021132.6799999999</v>
          </cell>
          <cell r="Y34">
            <v>1021132.6799999999</v>
          </cell>
          <cell r="AA34">
            <v>0</v>
          </cell>
          <cell r="AB34">
            <v>0</v>
          </cell>
          <cell r="AC34">
            <v>128283</v>
          </cell>
          <cell r="AD34">
            <v>128283</v>
          </cell>
          <cell r="AF34">
            <v>0</v>
          </cell>
          <cell r="AG34">
            <v>0</v>
          </cell>
          <cell r="AH34">
            <v>2929983.72</v>
          </cell>
          <cell r="AI34">
            <v>2929983.72</v>
          </cell>
          <cell r="AK34">
            <v>0</v>
          </cell>
          <cell r="AL34">
            <v>0</v>
          </cell>
          <cell r="AM34">
            <v>3571398.7199999997</v>
          </cell>
          <cell r="AN34">
            <v>3571398.7199999997</v>
          </cell>
          <cell r="AP34">
            <v>0</v>
          </cell>
          <cell r="AQ34">
            <v>0</v>
          </cell>
          <cell r="AR34">
            <v>5326310.16</v>
          </cell>
          <cell r="AS34">
            <v>5326310.16</v>
          </cell>
          <cell r="AU34">
            <v>0</v>
          </cell>
          <cell r="AV34">
            <v>0</v>
          </cell>
          <cell r="AW34">
            <v>4012692.2399999998</v>
          </cell>
          <cell r="AX34">
            <v>4012692.2399999998</v>
          </cell>
          <cell r="AZ34">
            <v>30353821.559999995</v>
          </cell>
          <cell r="BA34">
            <v>9531025.9299999997</v>
          </cell>
          <cell r="BB34">
            <v>11965454.246999998</v>
          </cell>
          <cell r="BC34">
            <v>616959.12887999986</v>
          </cell>
          <cell r="BD34">
            <v>562710.81383999996</v>
          </cell>
          <cell r="BE34">
            <v>0</v>
          </cell>
          <cell r="BF34">
            <v>13145124.189719997</v>
          </cell>
          <cell r="BH34">
            <v>30981592.509719998</v>
          </cell>
          <cell r="BJ34">
            <v>3932233.14</v>
          </cell>
          <cell r="BK34">
            <v>27049359.369719997</v>
          </cell>
        </row>
        <row r="35">
          <cell r="A35" t="str">
            <v>0601609500200</v>
          </cell>
          <cell r="B35" t="str">
            <v>BROOKFIELD SCHOOL DIST 95</v>
          </cell>
          <cell r="C35" t="str">
            <v>COOK</v>
          </cell>
          <cell r="D35" t="str">
            <v>Elementary</v>
          </cell>
          <cell r="E35">
            <v>1110.5</v>
          </cell>
          <cell r="G35">
            <v>734.5</v>
          </cell>
          <cell r="H35">
            <v>723.25</v>
          </cell>
          <cell r="I35">
            <v>376</v>
          </cell>
          <cell r="J35">
            <v>0</v>
          </cell>
          <cell r="L35">
            <v>28930</v>
          </cell>
          <cell r="M35">
            <v>15040</v>
          </cell>
          <cell r="N35">
            <v>0</v>
          </cell>
          <cell r="O35">
            <v>43970</v>
          </cell>
          <cell r="Q35">
            <v>91812.5</v>
          </cell>
          <cell r="R35">
            <v>47000</v>
          </cell>
          <cell r="S35">
            <v>0</v>
          </cell>
          <cell r="T35">
            <v>138812.5</v>
          </cell>
          <cell r="V35">
            <v>146165.5</v>
          </cell>
          <cell r="W35">
            <v>74824</v>
          </cell>
          <cell r="X35">
            <v>0</v>
          </cell>
          <cell r="Y35">
            <v>220989.5</v>
          </cell>
          <cell r="AA35">
            <v>18362.5</v>
          </cell>
          <cell r="AB35">
            <v>9400</v>
          </cell>
          <cell r="AC35">
            <v>0</v>
          </cell>
          <cell r="AD35">
            <v>27762.5</v>
          </cell>
          <cell r="AF35">
            <v>419399.5</v>
          </cell>
          <cell r="AG35">
            <v>214696</v>
          </cell>
          <cell r="AH35">
            <v>0</v>
          </cell>
          <cell r="AI35">
            <v>634095.5</v>
          </cell>
          <cell r="AK35">
            <v>73048.25</v>
          </cell>
          <cell r="AL35">
            <v>75952</v>
          </cell>
          <cell r="AM35">
            <v>0</v>
          </cell>
          <cell r="AN35">
            <v>149000.25</v>
          </cell>
          <cell r="AP35">
            <v>762411</v>
          </cell>
          <cell r="AQ35">
            <v>390288</v>
          </cell>
          <cell r="AR35">
            <v>0</v>
          </cell>
          <cell r="AS35">
            <v>1152699</v>
          </cell>
          <cell r="AU35">
            <v>574379</v>
          </cell>
          <cell r="AV35">
            <v>294032</v>
          </cell>
          <cell r="AW35">
            <v>0</v>
          </cell>
          <cell r="AX35">
            <v>868411</v>
          </cell>
          <cell r="AZ35">
            <v>5674533.3500000006</v>
          </cell>
          <cell r="BA35">
            <v>1440107.0499999998</v>
          </cell>
          <cell r="BB35">
            <v>2134392.12</v>
          </cell>
          <cell r="BC35">
            <v>133519.85699999999</v>
          </cell>
          <cell r="BD35">
            <v>121779.65100000001</v>
          </cell>
          <cell r="BE35">
            <v>0</v>
          </cell>
          <cell r="BF35">
            <v>2389691.628</v>
          </cell>
          <cell r="BH35">
            <v>5625431.8780000005</v>
          </cell>
          <cell r="BJ35">
            <v>850998.36</v>
          </cell>
          <cell r="BK35">
            <v>4774433.5180000002</v>
          </cell>
        </row>
        <row r="36">
          <cell r="A36" t="str">
            <v>0701616700200</v>
          </cell>
          <cell r="B36" t="str">
            <v>BROOKWOOD SCHOOL DIST 167</v>
          </cell>
          <cell r="C36" t="str">
            <v>COOK</v>
          </cell>
          <cell r="D36" t="str">
            <v>Elementary</v>
          </cell>
          <cell r="E36">
            <v>1119.1400000000001</v>
          </cell>
          <cell r="G36">
            <v>722.48</v>
          </cell>
          <cell r="H36">
            <v>716.82</v>
          </cell>
          <cell r="I36">
            <v>396.65999999999997</v>
          </cell>
          <cell r="J36">
            <v>0</v>
          </cell>
          <cell r="L36">
            <v>28672.800000000003</v>
          </cell>
          <cell r="M36">
            <v>15866.399999999998</v>
          </cell>
          <cell r="N36">
            <v>0</v>
          </cell>
          <cell r="O36">
            <v>44539.199999999997</v>
          </cell>
          <cell r="Q36">
            <v>90310</v>
          </cell>
          <cell r="R36">
            <v>49582.499999999993</v>
          </cell>
          <cell r="S36">
            <v>0</v>
          </cell>
          <cell r="T36">
            <v>139892.5</v>
          </cell>
          <cell r="V36">
            <v>143773.51999999999</v>
          </cell>
          <cell r="W36">
            <v>78935.34</v>
          </cell>
          <cell r="X36">
            <v>0</v>
          </cell>
          <cell r="Y36">
            <v>222708.86</v>
          </cell>
          <cell r="AA36">
            <v>18062</v>
          </cell>
          <cell r="AB36">
            <v>9916.5</v>
          </cell>
          <cell r="AC36">
            <v>0</v>
          </cell>
          <cell r="AD36">
            <v>27978.5</v>
          </cell>
          <cell r="AF36">
            <v>412536.08</v>
          </cell>
          <cell r="AG36">
            <v>226492.86</v>
          </cell>
          <cell r="AH36">
            <v>0</v>
          </cell>
          <cell r="AI36">
            <v>639028.93999999994</v>
          </cell>
          <cell r="AK36">
            <v>72398.820000000007</v>
          </cell>
          <cell r="AL36">
            <v>80125.319999999992</v>
          </cell>
          <cell r="AM36">
            <v>0</v>
          </cell>
          <cell r="AN36">
            <v>152524.14000000001</v>
          </cell>
          <cell r="AP36">
            <v>749934.24</v>
          </cell>
          <cell r="AQ36">
            <v>411733.07999999996</v>
          </cell>
          <cell r="AR36">
            <v>0</v>
          </cell>
          <cell r="AS36">
            <v>1161667.3199999998</v>
          </cell>
          <cell r="AU36">
            <v>564979.36</v>
          </cell>
          <cell r="AV36">
            <v>310188.12</v>
          </cell>
          <cell r="AW36">
            <v>0</v>
          </cell>
          <cell r="AX36">
            <v>875167.48</v>
          </cell>
          <cell r="AZ36">
            <v>6233020.8499999996</v>
          </cell>
          <cell r="BA36">
            <v>2753558.59</v>
          </cell>
          <cell r="BB36">
            <v>2695973.8319999999</v>
          </cell>
          <cell r="BC36">
            <v>134558.67875999995</v>
          </cell>
          <cell r="BD36">
            <v>122727.13067999999</v>
          </cell>
          <cell r="BE36">
            <v>0</v>
          </cell>
          <cell r="BF36">
            <v>2953259.6414399999</v>
          </cell>
          <cell r="BH36">
            <v>6216766.5814399999</v>
          </cell>
          <cell r="BJ36">
            <v>857619.36</v>
          </cell>
          <cell r="BK36">
            <v>5359147.2214399995</v>
          </cell>
        </row>
        <row r="37">
          <cell r="A37" t="str">
            <v>0100500102600</v>
          </cell>
          <cell r="B37" t="str">
            <v>BROWN COUNTY C U SCH DIST 1</v>
          </cell>
          <cell r="C37" t="str">
            <v>BROWN</v>
          </cell>
          <cell r="D37" t="str">
            <v>Unit</v>
          </cell>
          <cell r="E37">
            <v>672.38</v>
          </cell>
          <cell r="G37">
            <v>311.89999999999998</v>
          </cell>
          <cell r="H37">
            <v>305.64999999999998</v>
          </cell>
          <cell r="I37">
            <v>167.99</v>
          </cell>
          <cell r="J37">
            <v>192.48999999999998</v>
          </cell>
          <cell r="L37">
            <v>12226</v>
          </cell>
          <cell r="M37">
            <v>6719.6</v>
          </cell>
          <cell r="N37">
            <v>7699.5999999999995</v>
          </cell>
          <cell r="O37">
            <v>26645.199999999997</v>
          </cell>
          <cell r="Q37">
            <v>38987.5</v>
          </cell>
          <cell r="R37">
            <v>20998.75</v>
          </cell>
          <cell r="S37">
            <v>24061.249999999996</v>
          </cell>
          <cell r="T37">
            <v>84047.5</v>
          </cell>
          <cell r="V37">
            <v>62068.1</v>
          </cell>
          <cell r="W37">
            <v>33430.01</v>
          </cell>
          <cell r="X37">
            <v>38305.509999999995</v>
          </cell>
          <cell r="Y37">
            <v>133803.62</v>
          </cell>
          <cell r="AA37">
            <v>7797.4999999999991</v>
          </cell>
          <cell r="AB37">
            <v>4199.75</v>
          </cell>
          <cell r="AC37">
            <v>4812.2499999999991</v>
          </cell>
          <cell r="AD37">
            <v>16809.5</v>
          </cell>
          <cell r="AF37">
            <v>178094.9</v>
          </cell>
          <cell r="AG37">
            <v>95922.29</v>
          </cell>
          <cell r="AH37">
            <v>109911.79</v>
          </cell>
          <cell r="AI37">
            <v>383928.98</v>
          </cell>
          <cell r="AK37">
            <v>30870.649999999998</v>
          </cell>
          <cell r="AL37">
            <v>33933.980000000003</v>
          </cell>
          <cell r="AM37">
            <v>133973.03999999998</v>
          </cell>
          <cell r="AN37">
            <v>198777.66999999998</v>
          </cell>
          <cell r="AP37">
            <v>323752.19999999995</v>
          </cell>
          <cell r="AQ37">
            <v>174373.62</v>
          </cell>
          <cell r="AR37">
            <v>199804.61999999997</v>
          </cell>
          <cell r="AS37">
            <v>697930.44</v>
          </cell>
          <cell r="AU37">
            <v>243905.8</v>
          </cell>
          <cell r="AV37">
            <v>131368.18</v>
          </cell>
          <cell r="AW37">
            <v>150527.18</v>
          </cell>
          <cell r="AX37">
            <v>525801.15999999992</v>
          </cell>
          <cell r="AZ37">
            <v>3647882.17</v>
          </cell>
          <cell r="BA37">
            <v>1046739.7399999999</v>
          </cell>
          <cell r="BB37">
            <v>1408386.5730000001</v>
          </cell>
          <cell r="BC37">
            <v>80842.936919999993</v>
          </cell>
          <cell r="BD37">
            <v>73734.535560000004</v>
          </cell>
          <cell r="BE37">
            <v>0</v>
          </cell>
          <cell r="BF37">
            <v>1562964.0454800001</v>
          </cell>
          <cell r="BH37">
            <v>3630708.1154800002</v>
          </cell>
          <cell r="BJ37">
            <v>515258.24</v>
          </cell>
          <cell r="BK37">
            <v>3115449.8754799999</v>
          </cell>
        </row>
        <row r="38">
          <cell r="A38" t="str">
            <v>0302620102600</v>
          </cell>
          <cell r="B38" t="str">
            <v>BROWNSTOWN C U SCH DIST 201</v>
          </cell>
          <cell r="C38" t="str">
            <v>FAYETTE</v>
          </cell>
          <cell r="D38" t="str">
            <v>Unit</v>
          </cell>
          <cell r="E38">
            <v>357.46</v>
          </cell>
          <cell r="G38">
            <v>186.64999999999998</v>
          </cell>
          <cell r="H38">
            <v>183.32</v>
          </cell>
          <cell r="I38">
            <v>75.16</v>
          </cell>
          <cell r="J38">
            <v>95.649999999999991</v>
          </cell>
          <cell r="L38">
            <v>7332.7999999999993</v>
          </cell>
          <cell r="M38">
            <v>3006.3999999999996</v>
          </cell>
          <cell r="N38">
            <v>3825.9999999999995</v>
          </cell>
          <cell r="O38">
            <v>14165.199999999999</v>
          </cell>
          <cell r="Q38">
            <v>23331.249999999996</v>
          </cell>
          <cell r="R38">
            <v>9395</v>
          </cell>
          <cell r="S38">
            <v>11956.249999999998</v>
          </cell>
          <cell r="T38">
            <v>44682.499999999993</v>
          </cell>
          <cell r="V38">
            <v>37143.35</v>
          </cell>
          <cell r="W38">
            <v>14956.84</v>
          </cell>
          <cell r="X38">
            <v>19034.349999999999</v>
          </cell>
          <cell r="Y38">
            <v>71134.540000000008</v>
          </cell>
          <cell r="AA38">
            <v>4666.2499999999991</v>
          </cell>
          <cell r="AB38">
            <v>1879</v>
          </cell>
          <cell r="AC38">
            <v>2391.25</v>
          </cell>
          <cell r="AD38">
            <v>8936.5</v>
          </cell>
          <cell r="AF38">
            <v>106577.15</v>
          </cell>
          <cell r="AG38">
            <v>42916.36</v>
          </cell>
          <cell r="AH38">
            <v>54616.15</v>
          </cell>
          <cell r="AI38">
            <v>204109.66</v>
          </cell>
          <cell r="AK38">
            <v>18515.32</v>
          </cell>
          <cell r="AL38">
            <v>15182.32</v>
          </cell>
          <cell r="AM38">
            <v>66572.399999999994</v>
          </cell>
          <cell r="AN38">
            <v>100270.04</v>
          </cell>
          <cell r="AP38">
            <v>193742.69999999998</v>
          </cell>
          <cell r="AQ38">
            <v>78016.08</v>
          </cell>
          <cell r="AR38">
            <v>99284.7</v>
          </cell>
          <cell r="AS38">
            <v>371043.48</v>
          </cell>
          <cell r="AU38">
            <v>145960.29999999999</v>
          </cell>
          <cell r="AV38">
            <v>58775.119999999995</v>
          </cell>
          <cell r="AW38">
            <v>74798.299999999988</v>
          </cell>
          <cell r="AX38">
            <v>279533.71999999997</v>
          </cell>
          <cell r="AZ38">
            <v>1970996.52</v>
          </cell>
          <cell r="BA38">
            <v>617844.61</v>
          </cell>
          <cell r="BB38">
            <v>776652.33899999992</v>
          </cell>
          <cell r="BC38">
            <v>42978.845639999985</v>
          </cell>
          <cell r="BD38">
            <v>39199.778519999993</v>
          </cell>
          <cell r="BE38">
            <v>0</v>
          </cell>
          <cell r="BF38">
            <v>858830.96315999981</v>
          </cell>
          <cell r="BH38">
            <v>1952706.6031599997</v>
          </cell>
          <cell r="BJ38">
            <v>273928.74</v>
          </cell>
          <cell r="BK38">
            <v>1678777.8631599997</v>
          </cell>
        </row>
        <row r="39">
          <cell r="A39" t="str">
            <v>0701611100200</v>
          </cell>
          <cell r="B39" t="str">
            <v>BURBANK SCHOOL DISTRICT 111</v>
          </cell>
          <cell r="C39" t="str">
            <v>COOK</v>
          </cell>
          <cell r="D39" t="str">
            <v>Elementary</v>
          </cell>
          <cell r="E39">
            <v>3615.25</v>
          </cell>
          <cell r="G39">
            <v>2335.25</v>
          </cell>
          <cell r="H39">
            <v>2298</v>
          </cell>
          <cell r="I39">
            <v>1280</v>
          </cell>
          <cell r="J39">
            <v>0</v>
          </cell>
          <cell r="L39">
            <v>91920</v>
          </cell>
          <cell r="M39">
            <v>51200</v>
          </cell>
          <cell r="N39">
            <v>0</v>
          </cell>
          <cell r="O39">
            <v>143120</v>
          </cell>
          <cell r="Q39">
            <v>291906.25</v>
          </cell>
          <cell r="R39">
            <v>160000</v>
          </cell>
          <cell r="S39">
            <v>0</v>
          </cell>
          <cell r="T39">
            <v>451906.25</v>
          </cell>
          <cell r="V39">
            <v>464714.75</v>
          </cell>
          <cell r="W39">
            <v>254720</v>
          </cell>
          <cell r="X39">
            <v>0</v>
          </cell>
          <cell r="Y39">
            <v>719434.75</v>
          </cell>
          <cell r="AA39">
            <v>58381.25</v>
          </cell>
          <cell r="AB39">
            <v>32000</v>
          </cell>
          <cell r="AC39">
            <v>0</v>
          </cell>
          <cell r="AD39">
            <v>90381.25</v>
          </cell>
          <cell r="AF39">
            <v>1333427.75</v>
          </cell>
          <cell r="AG39">
            <v>730880</v>
          </cell>
          <cell r="AH39">
            <v>0</v>
          </cell>
          <cell r="AI39">
            <v>2064307.75</v>
          </cell>
          <cell r="AK39">
            <v>232098</v>
          </cell>
          <cell r="AL39">
            <v>258560</v>
          </cell>
          <cell r="AM39">
            <v>0</v>
          </cell>
          <cell r="AN39">
            <v>490658</v>
          </cell>
          <cell r="AP39">
            <v>2423989.5</v>
          </cell>
          <cell r="AQ39">
            <v>1328640</v>
          </cell>
          <cell r="AR39">
            <v>0</v>
          </cell>
          <cell r="AS39">
            <v>3752629.5</v>
          </cell>
          <cell r="AU39">
            <v>1826165.5</v>
          </cell>
          <cell r="AV39">
            <v>1000960</v>
          </cell>
          <cell r="AW39">
            <v>0</v>
          </cell>
          <cell r="AX39">
            <v>2827125.5</v>
          </cell>
          <cell r="AZ39">
            <v>19917815.789999999</v>
          </cell>
          <cell r="BA39">
            <v>10777146.859999999</v>
          </cell>
          <cell r="BB39">
            <v>9208488.7949999999</v>
          </cell>
          <cell r="BC39">
            <v>434675.9684999999</v>
          </cell>
          <cell r="BD39">
            <v>396455.54550000001</v>
          </cell>
          <cell r="BE39">
            <v>0</v>
          </cell>
          <cell r="BF39">
            <v>10039620.309</v>
          </cell>
          <cell r="BH39">
            <v>20579183.309</v>
          </cell>
          <cell r="BJ39">
            <v>2770438.38</v>
          </cell>
          <cell r="BK39">
            <v>17808744.929000001</v>
          </cell>
        </row>
        <row r="40">
          <cell r="A40" t="str">
            <v>0701615450200</v>
          </cell>
          <cell r="B40" t="str">
            <v>BURNHAM SCHOOL DISTRICT 154-5</v>
          </cell>
          <cell r="C40" t="str">
            <v>COOK</v>
          </cell>
          <cell r="D40" t="str">
            <v>Elementary</v>
          </cell>
          <cell r="E40">
            <v>190.5</v>
          </cell>
          <cell r="G40">
            <v>129.5</v>
          </cell>
          <cell r="H40">
            <v>129.5</v>
          </cell>
          <cell r="I40">
            <v>61</v>
          </cell>
          <cell r="J40">
            <v>0</v>
          </cell>
          <cell r="L40">
            <v>5180</v>
          </cell>
          <cell r="M40">
            <v>2440</v>
          </cell>
          <cell r="N40">
            <v>0</v>
          </cell>
          <cell r="O40">
            <v>7620</v>
          </cell>
          <cell r="Q40">
            <v>16187.5</v>
          </cell>
          <cell r="R40">
            <v>7625</v>
          </cell>
          <cell r="S40">
            <v>0</v>
          </cell>
          <cell r="T40">
            <v>23812.5</v>
          </cell>
          <cell r="V40">
            <v>25770.5</v>
          </cell>
          <cell r="W40">
            <v>12139</v>
          </cell>
          <cell r="X40">
            <v>0</v>
          </cell>
          <cell r="Y40">
            <v>37909.5</v>
          </cell>
          <cell r="AA40">
            <v>3237.5</v>
          </cell>
          <cell r="AB40">
            <v>1525</v>
          </cell>
          <cell r="AC40">
            <v>0</v>
          </cell>
          <cell r="AD40">
            <v>4762.5</v>
          </cell>
          <cell r="AF40">
            <v>73944.5</v>
          </cell>
          <cell r="AG40">
            <v>34831</v>
          </cell>
          <cell r="AH40">
            <v>0</v>
          </cell>
          <cell r="AI40">
            <v>108775.5</v>
          </cell>
          <cell r="AK40">
            <v>13079.5</v>
          </cell>
          <cell r="AL40">
            <v>12322</v>
          </cell>
          <cell r="AM40">
            <v>0</v>
          </cell>
          <cell r="AN40">
            <v>25401.5</v>
          </cell>
          <cell r="AP40">
            <v>134421</v>
          </cell>
          <cell r="AQ40">
            <v>63318</v>
          </cell>
          <cell r="AR40">
            <v>0</v>
          </cell>
          <cell r="AS40">
            <v>197739</v>
          </cell>
          <cell r="AU40">
            <v>101269</v>
          </cell>
          <cell r="AV40">
            <v>47702</v>
          </cell>
          <cell r="AW40">
            <v>0</v>
          </cell>
          <cell r="AX40">
            <v>148971</v>
          </cell>
          <cell r="AZ40">
            <v>1110988.9999999998</v>
          </cell>
          <cell r="BA40">
            <v>657042.09</v>
          </cell>
          <cell r="BB40">
            <v>530409.32699999993</v>
          </cell>
          <cell r="BC40">
            <v>22904.576999999997</v>
          </cell>
          <cell r="BD40">
            <v>20890.611000000001</v>
          </cell>
          <cell r="BE40">
            <v>0</v>
          </cell>
          <cell r="BF40">
            <v>574204.51500000001</v>
          </cell>
          <cell r="BH40">
            <v>1129196.0150000001</v>
          </cell>
          <cell r="BJ40">
            <v>145983.96</v>
          </cell>
          <cell r="BK40">
            <v>983212.05500000017</v>
          </cell>
        </row>
        <row r="41">
          <cell r="A41" t="str">
            <v>0701615500200</v>
          </cell>
          <cell r="B41" t="str">
            <v>CALUMET CITY SCHOOL DISTRICT 155</v>
          </cell>
          <cell r="C41" t="str">
            <v>COOK</v>
          </cell>
          <cell r="D41" t="str">
            <v>Elementary</v>
          </cell>
          <cell r="E41">
            <v>1026.25</v>
          </cell>
          <cell r="G41">
            <v>667.25</v>
          </cell>
          <cell r="H41">
            <v>658</v>
          </cell>
          <cell r="I41">
            <v>359</v>
          </cell>
          <cell r="J41">
            <v>0</v>
          </cell>
          <cell r="L41">
            <v>26320</v>
          </cell>
          <cell r="M41">
            <v>14360</v>
          </cell>
          <cell r="N41">
            <v>0</v>
          </cell>
          <cell r="O41">
            <v>40680</v>
          </cell>
          <cell r="Q41">
            <v>83406.25</v>
          </cell>
          <cell r="R41">
            <v>44875</v>
          </cell>
          <cell r="S41">
            <v>0</v>
          </cell>
          <cell r="T41">
            <v>128281.25</v>
          </cell>
          <cell r="V41">
            <v>132782.75</v>
          </cell>
          <cell r="W41">
            <v>71441</v>
          </cell>
          <cell r="X41">
            <v>0</v>
          </cell>
          <cell r="Y41">
            <v>204223.75</v>
          </cell>
          <cell r="AA41">
            <v>16681.25</v>
          </cell>
          <cell r="AB41">
            <v>8975</v>
          </cell>
          <cell r="AC41">
            <v>0</v>
          </cell>
          <cell r="AD41">
            <v>25656.25</v>
          </cell>
          <cell r="AF41">
            <v>380999.75</v>
          </cell>
          <cell r="AG41">
            <v>204989</v>
          </cell>
          <cell r="AH41">
            <v>0</v>
          </cell>
          <cell r="AI41">
            <v>585988.75</v>
          </cell>
          <cell r="AK41">
            <v>66458</v>
          </cell>
          <cell r="AL41">
            <v>72518</v>
          </cell>
          <cell r="AM41">
            <v>0</v>
          </cell>
          <cell r="AN41">
            <v>138976</v>
          </cell>
          <cell r="AP41">
            <v>692605.5</v>
          </cell>
          <cell r="AQ41">
            <v>372642</v>
          </cell>
          <cell r="AR41">
            <v>0</v>
          </cell>
          <cell r="AS41">
            <v>1065247.5</v>
          </cell>
          <cell r="AU41">
            <v>521789.5</v>
          </cell>
          <cell r="AV41">
            <v>280738</v>
          </cell>
          <cell r="AW41">
            <v>0</v>
          </cell>
          <cell r="AX41">
            <v>802527.5</v>
          </cell>
          <cell r="AZ41">
            <v>5986439.6499999985</v>
          </cell>
          <cell r="BA41">
            <v>3415885.85</v>
          </cell>
          <cell r="BB41">
            <v>2820697.6499999994</v>
          </cell>
          <cell r="BC41">
            <v>123390.14249999999</v>
          </cell>
          <cell r="BD41">
            <v>112540.62750000002</v>
          </cell>
          <cell r="BE41">
            <v>0</v>
          </cell>
          <cell r="BF41">
            <v>3056628.4199999995</v>
          </cell>
          <cell r="BH41">
            <v>6048209.4199999999</v>
          </cell>
          <cell r="BJ41">
            <v>786435.9</v>
          </cell>
          <cell r="BK41">
            <v>5261773.5199999996</v>
          </cell>
        </row>
        <row r="42">
          <cell r="A42" t="str">
            <v>0701613200200</v>
          </cell>
          <cell r="B42" t="str">
            <v>CALUMET PUBLIC SCHOOLS DIST 132</v>
          </cell>
          <cell r="C42" t="str">
            <v>COOK</v>
          </cell>
          <cell r="D42" t="str">
            <v>Elementary</v>
          </cell>
          <cell r="E42">
            <v>1054.23</v>
          </cell>
          <cell r="G42">
            <v>667.24</v>
          </cell>
          <cell r="H42">
            <v>660.16</v>
          </cell>
          <cell r="I42">
            <v>386.99</v>
          </cell>
          <cell r="J42">
            <v>0</v>
          </cell>
          <cell r="L42">
            <v>26406.399999999998</v>
          </cell>
          <cell r="M42">
            <v>15479.6</v>
          </cell>
          <cell r="N42">
            <v>0</v>
          </cell>
          <cell r="O42">
            <v>41886</v>
          </cell>
          <cell r="Q42">
            <v>83405</v>
          </cell>
          <cell r="R42">
            <v>48373.75</v>
          </cell>
          <cell r="S42">
            <v>0</v>
          </cell>
          <cell r="T42">
            <v>131778.75</v>
          </cell>
          <cell r="V42">
            <v>132780.76</v>
          </cell>
          <cell r="W42">
            <v>77011.009999999995</v>
          </cell>
          <cell r="X42">
            <v>0</v>
          </cell>
          <cell r="Y42">
            <v>209791.77000000002</v>
          </cell>
          <cell r="AA42">
            <v>16681</v>
          </cell>
          <cell r="AB42">
            <v>9674.75</v>
          </cell>
          <cell r="AC42">
            <v>0</v>
          </cell>
          <cell r="AD42">
            <v>26355.75</v>
          </cell>
          <cell r="AF42">
            <v>380994.04</v>
          </cell>
          <cell r="AG42">
            <v>220971.29</v>
          </cell>
          <cell r="AH42">
            <v>0</v>
          </cell>
          <cell r="AI42">
            <v>601965.32999999996</v>
          </cell>
          <cell r="AK42">
            <v>66676.160000000003</v>
          </cell>
          <cell r="AL42">
            <v>78171.98</v>
          </cell>
          <cell r="AM42">
            <v>0</v>
          </cell>
          <cell r="AN42">
            <v>144848.14000000001</v>
          </cell>
          <cell r="AP42">
            <v>692595.12</v>
          </cell>
          <cell r="AQ42">
            <v>401695.62</v>
          </cell>
          <cell r="AR42">
            <v>0</v>
          </cell>
          <cell r="AS42">
            <v>1094290.74</v>
          </cell>
          <cell r="AU42">
            <v>521781.68</v>
          </cell>
          <cell r="AV42">
            <v>302626.18</v>
          </cell>
          <cell r="AW42">
            <v>0</v>
          </cell>
          <cell r="AX42">
            <v>824407.86</v>
          </cell>
          <cell r="AZ42">
            <v>6044883.5200000005</v>
          </cell>
          <cell r="BA42">
            <v>2937232.3299999996</v>
          </cell>
          <cell r="BB42">
            <v>2694634.7549999999</v>
          </cell>
          <cell r="BC42">
            <v>126754.28981999998</v>
          </cell>
          <cell r="BD42">
            <v>115608.97026</v>
          </cell>
          <cell r="BE42">
            <v>0</v>
          </cell>
          <cell r="BF42">
            <v>2936998.0150799998</v>
          </cell>
          <cell r="BH42">
            <v>6012322.3550799992</v>
          </cell>
          <cell r="BJ42">
            <v>807877.53</v>
          </cell>
          <cell r="BK42">
            <v>5204444.8250799989</v>
          </cell>
        </row>
        <row r="43">
          <cell r="A43" t="str">
            <v>1301400102600</v>
          </cell>
          <cell r="B43" t="str">
            <v>CARLYLE C U SCHOOL DISTRICT 1</v>
          </cell>
          <cell r="C43" t="str">
            <v>CLINTON</v>
          </cell>
          <cell r="D43" t="str">
            <v>Unit</v>
          </cell>
          <cell r="E43">
            <v>1082.18</v>
          </cell>
          <cell r="G43">
            <v>482.38</v>
          </cell>
          <cell r="H43">
            <v>472.29999999999995</v>
          </cell>
          <cell r="I43">
            <v>260.65999999999997</v>
          </cell>
          <cell r="J43">
            <v>339.14</v>
          </cell>
          <cell r="L43">
            <v>18892</v>
          </cell>
          <cell r="M43">
            <v>10426.399999999998</v>
          </cell>
          <cell r="N43">
            <v>13565.599999999999</v>
          </cell>
          <cell r="O43">
            <v>42884</v>
          </cell>
          <cell r="Q43">
            <v>60297.5</v>
          </cell>
          <cell r="R43">
            <v>32582.499999999996</v>
          </cell>
          <cell r="S43">
            <v>42392.5</v>
          </cell>
          <cell r="T43">
            <v>135272.5</v>
          </cell>
          <cell r="V43">
            <v>95993.62</v>
          </cell>
          <cell r="W43">
            <v>51871.34</v>
          </cell>
          <cell r="X43">
            <v>67488.86</v>
          </cell>
          <cell r="Y43">
            <v>215353.82</v>
          </cell>
          <cell r="AA43">
            <v>12059.5</v>
          </cell>
          <cell r="AB43">
            <v>6516.4999999999991</v>
          </cell>
          <cell r="AC43">
            <v>8478.5</v>
          </cell>
          <cell r="AD43">
            <v>27054.5</v>
          </cell>
          <cell r="AF43">
            <v>275438.98</v>
          </cell>
          <cell r="AG43">
            <v>148836.85999999999</v>
          </cell>
          <cell r="AH43">
            <v>193648.94</v>
          </cell>
          <cell r="AI43">
            <v>617924.78</v>
          </cell>
          <cell r="AK43">
            <v>47702.299999999996</v>
          </cell>
          <cell r="AL43">
            <v>52653.319999999992</v>
          </cell>
          <cell r="AM43">
            <v>236041.44</v>
          </cell>
          <cell r="AN43">
            <v>336397.06</v>
          </cell>
          <cell r="AP43">
            <v>500710.44</v>
          </cell>
          <cell r="AQ43">
            <v>270565.07999999996</v>
          </cell>
          <cell r="AR43">
            <v>352027.32</v>
          </cell>
          <cell r="AS43">
            <v>1123302.8400000001</v>
          </cell>
          <cell r="AU43">
            <v>377221.16</v>
          </cell>
          <cell r="AV43">
            <v>203836.11999999997</v>
          </cell>
          <cell r="AW43">
            <v>265207.48</v>
          </cell>
          <cell r="AX43">
            <v>846264.75999999989</v>
          </cell>
          <cell r="AZ43">
            <v>5878466.5499999998</v>
          </cell>
          <cell r="BA43">
            <v>1674804.25</v>
          </cell>
          <cell r="BB43">
            <v>2265981.2399999998</v>
          </cell>
          <cell r="BC43">
            <v>130114.83011999996</v>
          </cell>
          <cell r="BD43">
            <v>118674.02315999998</v>
          </cell>
          <cell r="BE43">
            <v>0</v>
          </cell>
          <cell r="BF43">
            <v>2514770.0932799997</v>
          </cell>
          <cell r="BH43">
            <v>5859224.3532799995</v>
          </cell>
          <cell r="BJ43">
            <v>829296.17</v>
          </cell>
          <cell r="BK43">
            <v>5029928.1832799995</v>
          </cell>
        </row>
        <row r="44">
          <cell r="A44" t="str">
            <v>1108702102600</v>
          </cell>
          <cell r="B44" t="str">
            <v>CENTRAL A &amp; M C U DIST #21</v>
          </cell>
          <cell r="C44" t="str">
            <v>SHELBY</v>
          </cell>
          <cell r="D44" t="str">
            <v>Unit</v>
          </cell>
          <cell r="E44">
            <v>715.95</v>
          </cell>
          <cell r="G44">
            <v>297.46999999999997</v>
          </cell>
          <cell r="H44">
            <v>294.81</v>
          </cell>
          <cell r="I44">
            <v>175.32999999999998</v>
          </cell>
          <cell r="J44">
            <v>243.15</v>
          </cell>
          <cell r="L44">
            <v>11792.4</v>
          </cell>
          <cell r="M44">
            <v>7013.1999999999989</v>
          </cell>
          <cell r="N44">
            <v>9726</v>
          </cell>
          <cell r="O44">
            <v>28531.599999999999</v>
          </cell>
          <cell r="Q44">
            <v>37183.749999999993</v>
          </cell>
          <cell r="R44">
            <v>21916.249999999996</v>
          </cell>
          <cell r="S44">
            <v>30393.75</v>
          </cell>
          <cell r="T44">
            <v>89493.749999999985</v>
          </cell>
          <cell r="V44">
            <v>59196.529999999992</v>
          </cell>
          <cell r="W44">
            <v>34890.67</v>
          </cell>
          <cell r="X44">
            <v>48386.85</v>
          </cell>
          <cell r="Y44">
            <v>142474.04999999999</v>
          </cell>
          <cell r="AA44">
            <v>7436.7499999999991</v>
          </cell>
          <cell r="AB44">
            <v>4383.25</v>
          </cell>
          <cell r="AC44">
            <v>6078.75</v>
          </cell>
          <cell r="AD44">
            <v>17898.75</v>
          </cell>
          <cell r="AF44">
            <v>169855.37</v>
          </cell>
          <cell r="AG44">
            <v>100113.43</v>
          </cell>
          <cell r="AH44">
            <v>138838.65</v>
          </cell>
          <cell r="AI44">
            <v>408807.44999999995</v>
          </cell>
          <cell r="AK44">
            <v>29775.81</v>
          </cell>
          <cell r="AL44">
            <v>35416.659999999996</v>
          </cell>
          <cell r="AM44">
            <v>169232.4</v>
          </cell>
          <cell r="AN44">
            <v>234424.87</v>
          </cell>
          <cell r="AP44">
            <v>308773.86</v>
          </cell>
          <cell r="AQ44">
            <v>181992.53999999998</v>
          </cell>
          <cell r="AR44">
            <v>252389.7</v>
          </cell>
          <cell r="AS44">
            <v>743156.1</v>
          </cell>
          <cell r="AU44">
            <v>232621.53999999998</v>
          </cell>
          <cell r="AV44">
            <v>137108.06</v>
          </cell>
          <cell r="AW44">
            <v>190143.30000000002</v>
          </cell>
          <cell r="AX44">
            <v>559872.9</v>
          </cell>
          <cell r="AZ44">
            <v>3885827.7</v>
          </cell>
          <cell r="BA44">
            <v>1072523.23</v>
          </cell>
          <cell r="BB44">
            <v>1487505.2789999999</v>
          </cell>
          <cell r="BC44">
            <v>86081.532299999977</v>
          </cell>
          <cell r="BD44">
            <v>78512.508899999986</v>
          </cell>
          <cell r="BE44">
            <v>0</v>
          </cell>
          <cell r="BF44">
            <v>1652099.3202</v>
          </cell>
          <cell r="BH44">
            <v>3876758.7901999997</v>
          </cell>
          <cell r="BJ44">
            <v>548646.80000000005</v>
          </cell>
          <cell r="BK44">
            <v>3328111.9901999999</v>
          </cell>
        </row>
        <row r="45">
          <cell r="A45" t="str">
            <v>1301407101600</v>
          </cell>
          <cell r="B45" t="str">
            <v>CENTRAL COMMUNITY H S DIST 71</v>
          </cell>
          <cell r="C45" t="str">
            <v>CLINTON</v>
          </cell>
          <cell r="D45" t="str">
            <v>High School</v>
          </cell>
          <cell r="E45">
            <v>594.5</v>
          </cell>
          <cell r="G45">
            <v>0</v>
          </cell>
          <cell r="H45">
            <v>0</v>
          </cell>
          <cell r="I45">
            <v>0</v>
          </cell>
          <cell r="J45">
            <v>594.5</v>
          </cell>
          <cell r="L45">
            <v>0</v>
          </cell>
          <cell r="M45">
            <v>0</v>
          </cell>
          <cell r="N45">
            <v>23780</v>
          </cell>
          <cell r="O45">
            <v>23780</v>
          </cell>
          <cell r="Q45">
            <v>0</v>
          </cell>
          <cell r="R45">
            <v>0</v>
          </cell>
          <cell r="S45">
            <v>74312.5</v>
          </cell>
          <cell r="T45">
            <v>74312.5</v>
          </cell>
          <cell r="V45">
            <v>0</v>
          </cell>
          <cell r="W45">
            <v>0</v>
          </cell>
          <cell r="X45">
            <v>118305.5</v>
          </cell>
          <cell r="Y45">
            <v>118305.5</v>
          </cell>
          <cell r="AA45">
            <v>0</v>
          </cell>
          <cell r="AB45">
            <v>0</v>
          </cell>
          <cell r="AC45">
            <v>14862.5</v>
          </cell>
          <cell r="AD45">
            <v>14862.5</v>
          </cell>
          <cell r="AF45">
            <v>0</v>
          </cell>
          <cell r="AG45">
            <v>0</v>
          </cell>
          <cell r="AH45">
            <v>339459.5</v>
          </cell>
          <cell r="AI45">
            <v>339459.5</v>
          </cell>
          <cell r="AK45">
            <v>0</v>
          </cell>
          <cell r="AL45">
            <v>0</v>
          </cell>
          <cell r="AM45">
            <v>413772</v>
          </cell>
          <cell r="AN45">
            <v>413772</v>
          </cell>
          <cell r="AP45">
            <v>0</v>
          </cell>
          <cell r="AQ45">
            <v>0</v>
          </cell>
          <cell r="AR45">
            <v>617091</v>
          </cell>
          <cell r="AS45">
            <v>617091</v>
          </cell>
          <cell r="AU45">
            <v>0</v>
          </cell>
          <cell r="AV45">
            <v>0</v>
          </cell>
          <cell r="AW45">
            <v>464899</v>
          </cell>
          <cell r="AX45">
            <v>464899</v>
          </cell>
          <cell r="AZ45">
            <v>3379488.5799999996</v>
          </cell>
          <cell r="BA45">
            <v>736789.69</v>
          </cell>
          <cell r="BB45">
            <v>1234883.4809999999</v>
          </cell>
          <cell r="BC45">
            <v>71479.112999999998</v>
          </cell>
          <cell r="BD45">
            <v>65194.058999999994</v>
          </cell>
          <cell r="BE45">
            <v>0</v>
          </cell>
          <cell r="BF45">
            <v>1371556.6529999997</v>
          </cell>
          <cell r="BH45">
            <v>3438038.6529999999</v>
          </cell>
          <cell r="BJ45">
            <v>455577.24</v>
          </cell>
          <cell r="BK45">
            <v>2982461.4129999997</v>
          </cell>
        </row>
        <row r="46">
          <cell r="A46" t="str">
            <v>0701611000200</v>
          </cell>
          <cell r="B46" t="str">
            <v>CENTRAL STICKNEY SCH DIST 110</v>
          </cell>
          <cell r="C46" t="str">
            <v>COOK</v>
          </cell>
          <cell r="D46" t="str">
            <v>Elementary</v>
          </cell>
          <cell r="E46">
            <v>375.63</v>
          </cell>
          <cell r="G46">
            <v>250.81</v>
          </cell>
          <cell r="H46">
            <v>248.31</v>
          </cell>
          <cell r="I46">
            <v>124.82</v>
          </cell>
          <cell r="J46">
            <v>0</v>
          </cell>
          <cell r="L46">
            <v>9932.4</v>
          </cell>
          <cell r="M46">
            <v>4992.7999999999993</v>
          </cell>
          <cell r="N46">
            <v>0</v>
          </cell>
          <cell r="O46">
            <v>14925.199999999999</v>
          </cell>
          <cell r="Q46">
            <v>31351.25</v>
          </cell>
          <cell r="R46">
            <v>15602.5</v>
          </cell>
          <cell r="S46">
            <v>0</v>
          </cell>
          <cell r="T46">
            <v>46953.75</v>
          </cell>
          <cell r="V46">
            <v>49911.19</v>
          </cell>
          <cell r="W46">
            <v>24839.18</v>
          </cell>
          <cell r="X46">
            <v>0</v>
          </cell>
          <cell r="Y46">
            <v>74750.37</v>
          </cell>
          <cell r="AA46">
            <v>6270.25</v>
          </cell>
          <cell r="AB46">
            <v>3120.5</v>
          </cell>
          <cell r="AC46">
            <v>0</v>
          </cell>
          <cell r="AD46">
            <v>9390.75</v>
          </cell>
          <cell r="AF46">
            <v>71606.25</v>
          </cell>
          <cell r="AG46">
            <v>35636.11</v>
          </cell>
          <cell r="AH46">
            <v>0</v>
          </cell>
          <cell r="AI46">
            <v>107242.36</v>
          </cell>
          <cell r="AK46">
            <v>25079.31</v>
          </cell>
          <cell r="AL46">
            <v>25213.64</v>
          </cell>
          <cell r="AM46">
            <v>0</v>
          </cell>
          <cell r="AN46">
            <v>50292.95</v>
          </cell>
          <cell r="AP46">
            <v>260340.78</v>
          </cell>
          <cell r="AQ46">
            <v>129563.15999999999</v>
          </cell>
          <cell r="AR46">
            <v>0</v>
          </cell>
          <cell r="AS46">
            <v>389903.94</v>
          </cell>
          <cell r="AU46">
            <v>196133.42</v>
          </cell>
          <cell r="AV46">
            <v>97609.239999999991</v>
          </cell>
          <cell r="AW46">
            <v>0</v>
          </cell>
          <cell r="AX46">
            <v>293742.66000000003</v>
          </cell>
          <cell r="AZ46">
            <v>2099338.08</v>
          </cell>
          <cell r="BA46">
            <v>1305192.94</v>
          </cell>
          <cell r="BB46">
            <v>1021359.306</v>
          </cell>
          <cell r="BC46">
            <v>45163.49742</v>
          </cell>
          <cell r="BD46">
            <v>41192.337060000005</v>
          </cell>
          <cell r="BE46">
            <v>0</v>
          </cell>
          <cell r="BF46">
            <v>1107715.1404800001</v>
          </cell>
          <cell r="BH46">
            <v>2094917.12048</v>
          </cell>
          <cell r="BJ46">
            <v>287852.78000000003</v>
          </cell>
          <cell r="BK46">
            <v>1807064.34048</v>
          </cell>
        </row>
        <row r="47">
          <cell r="A47" t="str">
            <v>0800839902600</v>
          </cell>
          <cell r="B47" t="str">
            <v>CHADWICK-MILLEDGEVILLE CUSD 399</v>
          </cell>
          <cell r="C47" t="str">
            <v>CARROLL</v>
          </cell>
          <cell r="D47" t="str">
            <v>Unit</v>
          </cell>
          <cell r="E47">
            <v>454.88</v>
          </cell>
          <cell r="G47">
            <v>184.9</v>
          </cell>
          <cell r="H47">
            <v>181.15</v>
          </cell>
          <cell r="I47">
            <v>101.49</v>
          </cell>
          <cell r="J47">
            <v>168.49</v>
          </cell>
          <cell r="L47">
            <v>7246</v>
          </cell>
          <cell r="M47">
            <v>4059.6</v>
          </cell>
          <cell r="N47">
            <v>6739.6</v>
          </cell>
          <cell r="O47">
            <v>18045.2</v>
          </cell>
          <cell r="Q47">
            <v>23112.5</v>
          </cell>
          <cell r="R47">
            <v>12686.25</v>
          </cell>
          <cell r="S47">
            <v>21061.25</v>
          </cell>
          <cell r="T47">
            <v>56860</v>
          </cell>
          <cell r="V47">
            <v>36795.1</v>
          </cell>
          <cell r="W47">
            <v>20196.509999999998</v>
          </cell>
          <cell r="X47">
            <v>33529.51</v>
          </cell>
          <cell r="Y47">
            <v>90521.12</v>
          </cell>
          <cell r="AA47">
            <v>4622.5</v>
          </cell>
          <cell r="AB47">
            <v>2537.25</v>
          </cell>
          <cell r="AC47">
            <v>4212.25</v>
          </cell>
          <cell r="AD47">
            <v>11372</v>
          </cell>
          <cell r="AF47">
            <v>105577.9</v>
          </cell>
          <cell r="AG47">
            <v>57950.79</v>
          </cell>
          <cell r="AH47">
            <v>96207.79</v>
          </cell>
          <cell r="AI47">
            <v>259736.47999999998</v>
          </cell>
          <cell r="AK47">
            <v>18296.150000000001</v>
          </cell>
          <cell r="AL47">
            <v>20500.98</v>
          </cell>
          <cell r="AM47">
            <v>117269.04000000001</v>
          </cell>
          <cell r="AN47">
            <v>156066.17000000001</v>
          </cell>
          <cell r="AP47">
            <v>191926.2</v>
          </cell>
          <cell r="AQ47">
            <v>105346.62</v>
          </cell>
          <cell r="AR47">
            <v>174892.62</v>
          </cell>
          <cell r="AS47">
            <v>472165.44</v>
          </cell>
          <cell r="AU47">
            <v>144591.80000000002</v>
          </cell>
          <cell r="AV47">
            <v>79365.179999999993</v>
          </cell>
          <cell r="AW47">
            <v>131759.18</v>
          </cell>
          <cell r="AX47">
            <v>355716.16000000003</v>
          </cell>
          <cell r="AZ47">
            <v>2477588.7400000007</v>
          </cell>
          <cell r="BA47">
            <v>687586.64</v>
          </cell>
          <cell r="BB47">
            <v>949552.61400000018</v>
          </cell>
          <cell r="BC47">
            <v>54692.041919999989</v>
          </cell>
          <cell r="BD47">
            <v>49883.050559999996</v>
          </cell>
          <cell r="BE47">
            <v>0</v>
          </cell>
          <cell r="BF47">
            <v>1054127.7064800002</v>
          </cell>
          <cell r="BH47">
            <v>2474610.27648</v>
          </cell>
          <cell r="BJ47">
            <v>348583.64</v>
          </cell>
          <cell r="BK47">
            <v>2126026.6364799999</v>
          </cell>
        </row>
        <row r="48">
          <cell r="A48" t="str">
            <v>0901000402600</v>
          </cell>
          <cell r="B48" t="str">
            <v>CHAMPAIGN COMM UNIT SCH DIST 4</v>
          </cell>
          <cell r="C48" t="str">
            <v>CHAMPAIGN</v>
          </cell>
          <cell r="D48" t="str">
            <v>Unit</v>
          </cell>
          <cell r="E48">
            <v>9771.25</v>
          </cell>
          <cell r="G48">
            <v>4903.25</v>
          </cell>
          <cell r="H48">
            <v>4858</v>
          </cell>
          <cell r="I48">
            <v>2111</v>
          </cell>
          <cell r="J48">
            <v>2757</v>
          </cell>
          <cell r="L48">
            <v>194320</v>
          </cell>
          <cell r="M48">
            <v>84440</v>
          </cell>
          <cell r="N48">
            <v>110280</v>
          </cell>
          <cell r="O48">
            <v>389040</v>
          </cell>
          <cell r="Q48">
            <v>612906.25</v>
          </cell>
          <cell r="R48">
            <v>263875</v>
          </cell>
          <cell r="S48">
            <v>344625</v>
          </cell>
          <cell r="T48">
            <v>1221406.25</v>
          </cell>
          <cell r="V48">
            <v>975746.75</v>
          </cell>
          <cell r="W48">
            <v>420089</v>
          </cell>
          <cell r="X48">
            <v>548643</v>
          </cell>
          <cell r="Y48">
            <v>1944478.75</v>
          </cell>
          <cell r="AA48">
            <v>122581.25</v>
          </cell>
          <cell r="AB48">
            <v>52775</v>
          </cell>
          <cell r="AC48">
            <v>68925</v>
          </cell>
          <cell r="AD48">
            <v>244281.25</v>
          </cell>
          <cell r="AF48">
            <v>2799755.75</v>
          </cell>
          <cell r="AG48">
            <v>1205381</v>
          </cell>
          <cell r="AH48">
            <v>1574247</v>
          </cell>
          <cell r="AI48">
            <v>5579383.75</v>
          </cell>
          <cell r="AK48">
            <v>490658</v>
          </cell>
          <cell r="AL48">
            <v>426422</v>
          </cell>
          <cell r="AM48">
            <v>1918872</v>
          </cell>
          <cell r="AN48">
            <v>2835952</v>
          </cell>
          <cell r="AP48">
            <v>5089573.5</v>
          </cell>
          <cell r="AQ48">
            <v>2191218</v>
          </cell>
          <cell r="AR48">
            <v>2861766</v>
          </cell>
          <cell r="AS48">
            <v>10142557.5</v>
          </cell>
          <cell r="AU48">
            <v>3834341.5</v>
          </cell>
          <cell r="AV48">
            <v>1650802</v>
          </cell>
          <cell r="AW48">
            <v>2155974</v>
          </cell>
          <cell r="AX48">
            <v>7641117.5</v>
          </cell>
          <cell r="AZ48">
            <v>54622794.390000001</v>
          </cell>
          <cell r="BA48">
            <v>20809383.350000001</v>
          </cell>
          <cell r="BB48">
            <v>22629653.322000001</v>
          </cell>
          <cell r="BC48">
            <v>1174836.4724999999</v>
          </cell>
          <cell r="BD48">
            <v>1071534.8174999999</v>
          </cell>
          <cell r="BE48">
            <v>0</v>
          </cell>
          <cell r="BF48">
            <v>24876024.612</v>
          </cell>
          <cell r="BH48">
            <v>54874241.612000003</v>
          </cell>
          <cell r="BJ48">
            <v>7487904.2999999998</v>
          </cell>
          <cell r="BK48">
            <v>47386337.312000006</v>
          </cell>
        </row>
        <row r="49">
          <cell r="A49" t="str">
            <v>1101500102600</v>
          </cell>
          <cell r="B49" t="str">
            <v>CHARLESTON C U SCHOOL DIST 1</v>
          </cell>
          <cell r="C49" t="str">
            <v>COLES</v>
          </cell>
          <cell r="D49" t="str">
            <v>Unit</v>
          </cell>
          <cell r="E49">
            <v>2716.29</v>
          </cell>
          <cell r="G49">
            <v>1247.81</v>
          </cell>
          <cell r="H49">
            <v>1220.6500000000001</v>
          </cell>
          <cell r="I49">
            <v>630.66000000000008</v>
          </cell>
          <cell r="J49">
            <v>837.81999999999994</v>
          </cell>
          <cell r="L49">
            <v>48826</v>
          </cell>
          <cell r="M49">
            <v>25226.400000000001</v>
          </cell>
          <cell r="N49">
            <v>33512.799999999996</v>
          </cell>
          <cell r="O49">
            <v>107565.19999999998</v>
          </cell>
          <cell r="Q49">
            <v>155976.25</v>
          </cell>
          <cell r="R49">
            <v>78832.500000000015</v>
          </cell>
          <cell r="S49">
            <v>104727.49999999999</v>
          </cell>
          <cell r="T49">
            <v>339536.25</v>
          </cell>
          <cell r="V49">
            <v>248314.19</v>
          </cell>
          <cell r="W49">
            <v>125501.34000000001</v>
          </cell>
          <cell r="X49">
            <v>166726.18</v>
          </cell>
          <cell r="Y49">
            <v>540541.71</v>
          </cell>
          <cell r="AA49">
            <v>31195.25</v>
          </cell>
          <cell r="AB49">
            <v>15766.500000000002</v>
          </cell>
          <cell r="AC49">
            <v>20945.5</v>
          </cell>
          <cell r="AD49">
            <v>67907.25</v>
          </cell>
          <cell r="AF49">
            <v>712499.51</v>
          </cell>
          <cell r="AG49">
            <v>360106.86</v>
          </cell>
          <cell r="AH49">
            <v>478395.22</v>
          </cell>
          <cell r="AI49">
            <v>1551001.59</v>
          </cell>
          <cell r="AK49">
            <v>123285.65000000001</v>
          </cell>
          <cell r="AL49">
            <v>127393.32000000002</v>
          </cell>
          <cell r="AM49">
            <v>583122.72</v>
          </cell>
          <cell r="AN49">
            <v>833801.69</v>
          </cell>
          <cell r="AP49">
            <v>1295226.78</v>
          </cell>
          <cell r="AQ49">
            <v>654625.08000000007</v>
          </cell>
          <cell r="AR49">
            <v>869657.15999999992</v>
          </cell>
          <cell r="AS49">
            <v>2819509.02</v>
          </cell>
          <cell r="AU49">
            <v>975787.41999999993</v>
          </cell>
          <cell r="AV49">
            <v>493176.12000000005</v>
          </cell>
          <cell r="AW49">
            <v>655175.24</v>
          </cell>
          <cell r="AX49">
            <v>2124138.7800000003</v>
          </cell>
          <cell r="AZ49">
            <v>15022232.960000001</v>
          </cell>
          <cell r="BA49">
            <v>4785210.3199999994</v>
          </cell>
          <cell r="BB49">
            <v>5942232.9840000002</v>
          </cell>
          <cell r="BC49">
            <v>326590.41185999993</v>
          </cell>
          <cell r="BD49">
            <v>297873.79398000002</v>
          </cell>
          <cell r="BE49">
            <v>0</v>
          </cell>
          <cell r="BF49">
            <v>6566697.1898400001</v>
          </cell>
          <cell r="BH49">
            <v>14950698.67984</v>
          </cell>
          <cell r="BJ49">
            <v>2081547.35</v>
          </cell>
          <cell r="BK49">
            <v>12869151.329840001</v>
          </cell>
        </row>
        <row r="50">
          <cell r="A50" t="str">
            <v>0701617000200</v>
          </cell>
          <cell r="B50" t="str">
            <v>CHICAGO HEIGHTS SCHOOL DIST 170</v>
          </cell>
          <cell r="C50" t="str">
            <v>COOK</v>
          </cell>
          <cell r="D50" t="str">
            <v>Elementary</v>
          </cell>
          <cell r="E50">
            <v>3028.38</v>
          </cell>
          <cell r="G50">
            <v>2067.8900000000003</v>
          </cell>
          <cell r="H50">
            <v>2050.1400000000003</v>
          </cell>
          <cell r="I50">
            <v>960.49</v>
          </cell>
          <cell r="J50">
            <v>0</v>
          </cell>
          <cell r="L50">
            <v>82005.600000000006</v>
          </cell>
          <cell r="M50">
            <v>38419.599999999999</v>
          </cell>
          <cell r="N50">
            <v>0</v>
          </cell>
          <cell r="O50">
            <v>120425.20000000001</v>
          </cell>
          <cell r="Q50">
            <v>258486.25000000003</v>
          </cell>
          <cell r="R50">
            <v>120061.25</v>
          </cell>
          <cell r="S50">
            <v>0</v>
          </cell>
          <cell r="T50">
            <v>378547.5</v>
          </cell>
          <cell r="V50">
            <v>411510.11000000004</v>
          </cell>
          <cell r="W50">
            <v>191137.51</v>
          </cell>
          <cell r="X50">
            <v>0</v>
          </cell>
          <cell r="Y50">
            <v>602647.62000000011</v>
          </cell>
          <cell r="AA50">
            <v>51697.250000000007</v>
          </cell>
          <cell r="AB50">
            <v>24012.25</v>
          </cell>
          <cell r="AC50">
            <v>0</v>
          </cell>
          <cell r="AD50">
            <v>75709.5</v>
          </cell>
          <cell r="AF50">
            <v>1180765.19</v>
          </cell>
          <cell r="AG50">
            <v>548439.79</v>
          </cell>
          <cell r="AH50">
            <v>0</v>
          </cell>
          <cell r="AI50">
            <v>1729204.98</v>
          </cell>
          <cell r="AK50">
            <v>207064.14000000004</v>
          </cell>
          <cell r="AL50">
            <v>194018.98</v>
          </cell>
          <cell r="AM50">
            <v>0</v>
          </cell>
          <cell r="AN50">
            <v>401083.12000000005</v>
          </cell>
          <cell r="AP50">
            <v>2146469.8200000003</v>
          </cell>
          <cell r="AQ50">
            <v>996988.62</v>
          </cell>
          <cell r="AR50">
            <v>0</v>
          </cell>
          <cell r="AS50">
            <v>3143458.4400000004</v>
          </cell>
          <cell r="AU50">
            <v>1617089.9800000002</v>
          </cell>
          <cell r="AV50">
            <v>751103.18</v>
          </cell>
          <cell r="AW50">
            <v>0</v>
          </cell>
          <cell r="AX50">
            <v>2368193.16</v>
          </cell>
          <cell r="AZ50">
            <v>17597139.849999998</v>
          </cell>
          <cell r="BA50">
            <v>9991423.0300000012</v>
          </cell>
          <cell r="BB50">
            <v>8276568.8639999991</v>
          </cell>
          <cell r="BC50">
            <v>364114.24091999995</v>
          </cell>
          <cell r="BD50">
            <v>332098.20756000001</v>
          </cell>
          <cell r="BE50">
            <v>0</v>
          </cell>
          <cell r="BF50">
            <v>8972781.3124799989</v>
          </cell>
          <cell r="BH50">
            <v>17792050.832479998</v>
          </cell>
          <cell r="BJ50">
            <v>2320708.16</v>
          </cell>
          <cell r="BK50">
            <v>15471342.672479998</v>
          </cell>
        </row>
        <row r="51">
          <cell r="A51" t="str">
            <v>0701612750200</v>
          </cell>
          <cell r="B51" t="str">
            <v>CHICAGO RIDGE SCHOOL DIST 127-5</v>
          </cell>
          <cell r="C51" t="str">
            <v>COOK</v>
          </cell>
          <cell r="D51" t="str">
            <v>Elementary</v>
          </cell>
          <cell r="E51">
            <v>1359.25</v>
          </cell>
          <cell r="G51">
            <v>928.75</v>
          </cell>
          <cell r="H51">
            <v>912.5</v>
          </cell>
          <cell r="I51">
            <v>430.5</v>
          </cell>
          <cell r="J51">
            <v>0</v>
          </cell>
          <cell r="L51">
            <v>36500</v>
          </cell>
          <cell r="M51">
            <v>17220</v>
          </cell>
          <cell r="N51">
            <v>0</v>
          </cell>
          <cell r="O51">
            <v>53720</v>
          </cell>
          <cell r="Q51">
            <v>116093.75</v>
          </cell>
          <cell r="R51">
            <v>53812.5</v>
          </cell>
          <cell r="S51">
            <v>0</v>
          </cell>
          <cell r="T51">
            <v>169906.25</v>
          </cell>
          <cell r="V51">
            <v>184821.25</v>
          </cell>
          <cell r="W51">
            <v>85669.5</v>
          </cell>
          <cell r="X51">
            <v>0</v>
          </cell>
          <cell r="Y51">
            <v>270490.75</v>
          </cell>
          <cell r="AA51">
            <v>23218.75</v>
          </cell>
          <cell r="AB51">
            <v>10762.5</v>
          </cell>
          <cell r="AC51">
            <v>0</v>
          </cell>
          <cell r="AD51">
            <v>33981.25</v>
          </cell>
          <cell r="AF51">
            <v>530316.25</v>
          </cell>
          <cell r="AG51">
            <v>245815.5</v>
          </cell>
          <cell r="AH51">
            <v>0</v>
          </cell>
          <cell r="AI51">
            <v>776131.75</v>
          </cell>
          <cell r="AK51">
            <v>92162.5</v>
          </cell>
          <cell r="AL51">
            <v>86961</v>
          </cell>
          <cell r="AM51">
            <v>0</v>
          </cell>
          <cell r="AN51">
            <v>179123.5</v>
          </cell>
          <cell r="AP51">
            <v>964042.5</v>
          </cell>
          <cell r="AQ51">
            <v>446859</v>
          </cell>
          <cell r="AR51">
            <v>0</v>
          </cell>
          <cell r="AS51">
            <v>1410901.5</v>
          </cell>
          <cell r="AU51">
            <v>726282.5</v>
          </cell>
          <cell r="AV51">
            <v>336651</v>
          </cell>
          <cell r="AW51">
            <v>0</v>
          </cell>
          <cell r="AX51">
            <v>1062933.5</v>
          </cell>
          <cell r="AZ51">
            <v>7633551.0500000007</v>
          </cell>
          <cell r="BA51">
            <v>4383076.5600000005</v>
          </cell>
          <cell r="BB51">
            <v>3604988.2830000003</v>
          </cell>
          <cell r="BC51">
            <v>163428.06449999998</v>
          </cell>
          <cell r="BD51">
            <v>149058.0735</v>
          </cell>
          <cell r="BE51">
            <v>0</v>
          </cell>
          <cell r="BF51">
            <v>3917474.4210000001</v>
          </cell>
          <cell r="BH51">
            <v>7874662.9210000001</v>
          </cell>
          <cell r="BJ51">
            <v>1041620.46</v>
          </cell>
          <cell r="BK51">
            <v>6833042.4610000001</v>
          </cell>
        </row>
        <row r="52">
          <cell r="A52" t="str">
            <v>0601609900200</v>
          </cell>
          <cell r="B52" t="str">
            <v>CICERO SCHOOL DISTRICT 99</v>
          </cell>
          <cell r="C52" t="str">
            <v>COOK</v>
          </cell>
          <cell r="D52" t="str">
            <v>Elementary</v>
          </cell>
          <cell r="E52">
            <v>11603.8</v>
          </cell>
          <cell r="G52">
            <v>7601.4699999999993</v>
          </cell>
          <cell r="H52">
            <v>7509.8099999999995</v>
          </cell>
          <cell r="I52">
            <v>4002.33</v>
          </cell>
          <cell r="J52">
            <v>0</v>
          </cell>
          <cell r="L52">
            <v>300392.39999999997</v>
          </cell>
          <cell r="M52">
            <v>160093.20000000001</v>
          </cell>
          <cell r="N52">
            <v>0</v>
          </cell>
          <cell r="O52">
            <v>460485.6</v>
          </cell>
          <cell r="Q52">
            <v>950183.74999999988</v>
          </cell>
          <cell r="R52">
            <v>500291.25</v>
          </cell>
          <cell r="S52">
            <v>0</v>
          </cell>
          <cell r="T52">
            <v>1450475</v>
          </cell>
          <cell r="V52">
            <v>1512692.5299999998</v>
          </cell>
          <cell r="W52">
            <v>796463.67</v>
          </cell>
          <cell r="X52">
            <v>0</v>
          </cell>
          <cell r="Y52">
            <v>2309156.1999999997</v>
          </cell>
          <cell r="AA52">
            <v>190036.74999999997</v>
          </cell>
          <cell r="AB52">
            <v>100058.25</v>
          </cell>
          <cell r="AC52">
            <v>0</v>
          </cell>
          <cell r="AD52">
            <v>290095</v>
          </cell>
          <cell r="AF52">
            <v>4340439.37</v>
          </cell>
          <cell r="AG52">
            <v>2285330.4300000002</v>
          </cell>
          <cell r="AH52">
            <v>0</v>
          </cell>
          <cell r="AI52">
            <v>6625769.8000000007</v>
          </cell>
          <cell r="AK52">
            <v>758490.80999999994</v>
          </cell>
          <cell r="AL52">
            <v>808470.66</v>
          </cell>
          <cell r="AM52">
            <v>0</v>
          </cell>
          <cell r="AN52">
            <v>1566961.47</v>
          </cell>
          <cell r="AP52">
            <v>7890325.8599999994</v>
          </cell>
          <cell r="AQ52">
            <v>4154418.54</v>
          </cell>
          <cell r="AR52">
            <v>0</v>
          </cell>
          <cell r="AS52">
            <v>12044744.399999999</v>
          </cell>
          <cell r="AU52">
            <v>5944349.5399999991</v>
          </cell>
          <cell r="AV52">
            <v>3129822.06</v>
          </cell>
          <cell r="AW52">
            <v>0</v>
          </cell>
          <cell r="AX52">
            <v>9074171.5999999996</v>
          </cell>
          <cell r="AZ52">
            <v>67120053.399999991</v>
          </cell>
          <cell r="BA52">
            <v>48613986.310000002</v>
          </cell>
          <cell r="BB52">
            <v>34720211.912999995</v>
          </cell>
          <cell r="BC52">
            <v>1395171.2891999998</v>
          </cell>
          <cell r="BD52">
            <v>1272495.9155999999</v>
          </cell>
          <cell r="BE52">
            <v>0</v>
          </cell>
          <cell r="BF52">
            <v>37387879.117799997</v>
          </cell>
          <cell r="BH52">
            <v>71209738.18779999</v>
          </cell>
          <cell r="BJ52">
            <v>8892224.0099999998</v>
          </cell>
          <cell r="BK52">
            <v>62317514.177799992</v>
          </cell>
        </row>
        <row r="53">
          <cell r="A53" t="str">
            <v>1201301002600</v>
          </cell>
          <cell r="B53" t="str">
            <v>CLAY CITY COMM UNIT DIST 10</v>
          </cell>
          <cell r="C53" t="str">
            <v>CLAY</v>
          </cell>
          <cell r="D53" t="str">
            <v>Unit</v>
          </cell>
          <cell r="E53">
            <v>275.3</v>
          </cell>
          <cell r="G53">
            <v>159.64999999999998</v>
          </cell>
          <cell r="H53">
            <v>156.82</v>
          </cell>
          <cell r="I53">
            <v>63.83</v>
          </cell>
          <cell r="J53">
            <v>51.82</v>
          </cell>
          <cell r="L53">
            <v>6272.7999999999993</v>
          </cell>
          <cell r="M53">
            <v>2553.1999999999998</v>
          </cell>
          <cell r="N53">
            <v>2072.8000000000002</v>
          </cell>
          <cell r="O53">
            <v>10898.8</v>
          </cell>
          <cell r="Q53">
            <v>19956.249999999996</v>
          </cell>
          <cell r="R53">
            <v>7978.75</v>
          </cell>
          <cell r="S53">
            <v>6477.5</v>
          </cell>
          <cell r="T53">
            <v>34412.5</v>
          </cell>
          <cell r="V53">
            <v>31770.349999999995</v>
          </cell>
          <cell r="W53">
            <v>12702.17</v>
          </cell>
          <cell r="X53">
            <v>10312.18</v>
          </cell>
          <cell r="Y53">
            <v>54784.7</v>
          </cell>
          <cell r="AA53">
            <v>3991.2499999999995</v>
          </cell>
          <cell r="AB53">
            <v>1595.75</v>
          </cell>
          <cell r="AC53">
            <v>1295.5</v>
          </cell>
          <cell r="AD53">
            <v>6882.5</v>
          </cell>
          <cell r="AF53">
            <v>91160.15</v>
          </cell>
          <cell r="AG53">
            <v>36446.93</v>
          </cell>
          <cell r="AH53">
            <v>29589.22</v>
          </cell>
          <cell r="AI53">
            <v>157196.29999999999</v>
          </cell>
          <cell r="AK53">
            <v>15838.82</v>
          </cell>
          <cell r="AL53">
            <v>12893.66</v>
          </cell>
          <cell r="AM53">
            <v>36066.720000000001</v>
          </cell>
          <cell r="AN53">
            <v>64799.199999999997</v>
          </cell>
          <cell r="AP53">
            <v>165716.69999999998</v>
          </cell>
          <cell r="AQ53">
            <v>66255.539999999994</v>
          </cell>
          <cell r="AR53">
            <v>53789.16</v>
          </cell>
          <cell r="AS53">
            <v>285761.40000000002</v>
          </cell>
          <cell r="AU53">
            <v>124846.29999999999</v>
          </cell>
          <cell r="AV53">
            <v>49915.06</v>
          </cell>
          <cell r="AW53">
            <v>40523.24</v>
          </cell>
          <cell r="AX53">
            <v>215284.59999999998</v>
          </cell>
          <cell r="AZ53">
            <v>1530824.96</v>
          </cell>
          <cell r="BA53">
            <v>540052.18999999994</v>
          </cell>
          <cell r="BB53">
            <v>621263.1449999999</v>
          </cell>
          <cell r="BC53">
            <v>33100.420199999986</v>
          </cell>
          <cell r="BD53">
            <v>30189.948599999992</v>
          </cell>
          <cell r="BE53">
            <v>0</v>
          </cell>
          <cell r="BF53">
            <v>684553.51379999984</v>
          </cell>
          <cell r="BH53">
            <v>1514573.5137999998</v>
          </cell>
          <cell r="BJ53">
            <v>210967.89</v>
          </cell>
          <cell r="BK53">
            <v>1303605.6237999997</v>
          </cell>
        </row>
        <row r="54">
          <cell r="A54" t="str">
            <v>0501605900400</v>
          </cell>
          <cell r="B54" t="str">
            <v>COMM CONS SCH DIST 59</v>
          </cell>
          <cell r="C54" t="str">
            <v>COOK</v>
          </cell>
          <cell r="D54" t="str">
            <v>Elementary</v>
          </cell>
          <cell r="E54">
            <v>6679.04</v>
          </cell>
          <cell r="G54">
            <v>4519.38</v>
          </cell>
          <cell r="H54">
            <v>4415.47</v>
          </cell>
          <cell r="I54">
            <v>2159.66</v>
          </cell>
          <cell r="J54">
            <v>0</v>
          </cell>
          <cell r="L54">
            <v>176618.80000000002</v>
          </cell>
          <cell r="M54">
            <v>86386.4</v>
          </cell>
          <cell r="N54">
            <v>0</v>
          </cell>
          <cell r="O54">
            <v>263005.2</v>
          </cell>
          <cell r="Q54">
            <v>564922.5</v>
          </cell>
          <cell r="R54">
            <v>269957.5</v>
          </cell>
          <cell r="S54">
            <v>0</v>
          </cell>
          <cell r="T54">
            <v>834880</v>
          </cell>
          <cell r="V54">
            <v>899356.62</v>
          </cell>
          <cell r="W54">
            <v>429772.33999999997</v>
          </cell>
          <cell r="X54">
            <v>0</v>
          </cell>
          <cell r="Y54">
            <v>1329128.96</v>
          </cell>
          <cell r="AA54">
            <v>112984.5</v>
          </cell>
          <cell r="AB54">
            <v>53991.5</v>
          </cell>
          <cell r="AC54">
            <v>0</v>
          </cell>
          <cell r="AD54">
            <v>166976</v>
          </cell>
          <cell r="AF54">
            <v>1290282.99</v>
          </cell>
          <cell r="AG54">
            <v>616582.93000000005</v>
          </cell>
          <cell r="AH54">
            <v>0</v>
          </cell>
          <cell r="AI54">
            <v>1906865.92</v>
          </cell>
          <cell r="AK54">
            <v>445962.47000000003</v>
          </cell>
          <cell r="AL54">
            <v>436251.31999999995</v>
          </cell>
          <cell r="AM54">
            <v>0</v>
          </cell>
          <cell r="AN54">
            <v>882213.79</v>
          </cell>
          <cell r="AP54">
            <v>4691116.4400000004</v>
          </cell>
          <cell r="AQ54">
            <v>2241727.08</v>
          </cell>
          <cell r="AR54">
            <v>0</v>
          </cell>
          <cell r="AS54">
            <v>6932843.5200000005</v>
          </cell>
          <cell r="AU54">
            <v>3534155.16</v>
          </cell>
          <cell r="AV54">
            <v>1688854.1199999999</v>
          </cell>
          <cell r="AW54">
            <v>0</v>
          </cell>
          <cell r="AX54">
            <v>5223009.28</v>
          </cell>
          <cell r="AZ54">
            <v>36439322.709999993</v>
          </cell>
          <cell r="BA54">
            <v>20217961.359999999</v>
          </cell>
          <cell r="BB54">
            <v>16997185.220999997</v>
          </cell>
          <cell r="BC54">
            <v>803047.6953599999</v>
          </cell>
          <cell r="BD54">
            <v>732436.88448000012</v>
          </cell>
          <cell r="BE54">
            <v>0</v>
          </cell>
          <cell r="BF54">
            <v>18532669.800839998</v>
          </cell>
          <cell r="BH54">
            <v>36071592.47084</v>
          </cell>
          <cell r="BJ54">
            <v>5118281.93</v>
          </cell>
          <cell r="BK54">
            <v>30953310.54084</v>
          </cell>
        </row>
        <row r="55">
          <cell r="A55" t="str">
            <v>0701616800400</v>
          </cell>
          <cell r="B55" t="str">
            <v>COMM CONS SCHOOL DIST 168</v>
          </cell>
          <cell r="C55" t="str">
            <v>COOK</v>
          </cell>
          <cell r="D55" t="str">
            <v>Elementary</v>
          </cell>
          <cell r="E55">
            <v>1319.55</v>
          </cell>
          <cell r="G55">
            <v>870.39</v>
          </cell>
          <cell r="H55">
            <v>860.14</v>
          </cell>
          <cell r="I55">
            <v>449.16000000000008</v>
          </cell>
          <cell r="J55">
            <v>0</v>
          </cell>
          <cell r="L55">
            <v>34405.599999999999</v>
          </cell>
          <cell r="M55">
            <v>17966.400000000001</v>
          </cell>
          <cell r="N55">
            <v>0</v>
          </cell>
          <cell r="O55">
            <v>52372</v>
          </cell>
          <cell r="Q55">
            <v>108798.75</v>
          </cell>
          <cell r="R55">
            <v>56145.000000000007</v>
          </cell>
          <cell r="S55">
            <v>0</v>
          </cell>
          <cell r="T55">
            <v>164943.75</v>
          </cell>
          <cell r="V55">
            <v>173207.61</v>
          </cell>
          <cell r="W55">
            <v>89382.840000000011</v>
          </cell>
          <cell r="X55">
            <v>0</v>
          </cell>
          <cell r="Y55">
            <v>262590.45</v>
          </cell>
          <cell r="AA55">
            <v>21759.75</v>
          </cell>
          <cell r="AB55">
            <v>11229.000000000002</v>
          </cell>
          <cell r="AC55">
            <v>0</v>
          </cell>
          <cell r="AD55">
            <v>32988.75</v>
          </cell>
          <cell r="AF55">
            <v>496992.69</v>
          </cell>
          <cell r="AG55">
            <v>256470.36</v>
          </cell>
          <cell r="AH55">
            <v>0</v>
          </cell>
          <cell r="AI55">
            <v>753463.05</v>
          </cell>
          <cell r="AK55">
            <v>86874.14</v>
          </cell>
          <cell r="AL55">
            <v>90730.320000000022</v>
          </cell>
          <cell r="AM55">
            <v>0</v>
          </cell>
          <cell r="AN55">
            <v>177604.46000000002</v>
          </cell>
          <cell r="AP55">
            <v>903464.82</v>
          </cell>
          <cell r="AQ55">
            <v>466228.08000000007</v>
          </cell>
          <cell r="AR55">
            <v>0</v>
          </cell>
          <cell r="AS55">
            <v>1369692.9</v>
          </cell>
          <cell r="AU55">
            <v>680644.98</v>
          </cell>
          <cell r="AV55">
            <v>351243.12000000005</v>
          </cell>
          <cell r="AW55">
            <v>0</v>
          </cell>
          <cell r="AX55">
            <v>1031888.1000000001</v>
          </cell>
          <cell r="AZ55">
            <v>7672960.0999999996</v>
          </cell>
          <cell r="BA55">
            <v>3726503.7100000004</v>
          </cell>
          <cell r="BB55">
            <v>3419839.1430000002</v>
          </cell>
          <cell r="BC55">
            <v>158654.77470000001</v>
          </cell>
          <cell r="BD55">
            <v>144704.49210000003</v>
          </cell>
          <cell r="BE55">
            <v>0</v>
          </cell>
          <cell r="BF55">
            <v>3723198.4098</v>
          </cell>
          <cell r="BH55">
            <v>7568741.8697999995</v>
          </cell>
          <cell r="BJ55">
            <v>1011197.55</v>
          </cell>
          <cell r="BK55">
            <v>6557544.3197999997</v>
          </cell>
        </row>
        <row r="56">
          <cell r="A56" t="str">
            <v>0701621801600</v>
          </cell>
          <cell r="B56" t="str">
            <v>COMMUNITY HIGH SCHOOL DIST 218</v>
          </cell>
          <cell r="C56" t="str">
            <v>COOK</v>
          </cell>
          <cell r="D56" t="str">
            <v>High School</v>
          </cell>
          <cell r="E56">
            <v>5379</v>
          </cell>
          <cell r="G56">
            <v>0</v>
          </cell>
          <cell r="H56">
            <v>0</v>
          </cell>
          <cell r="I56">
            <v>0</v>
          </cell>
          <cell r="J56">
            <v>5379</v>
          </cell>
          <cell r="L56">
            <v>0</v>
          </cell>
          <cell r="M56">
            <v>0</v>
          </cell>
          <cell r="N56">
            <v>215160</v>
          </cell>
          <cell r="O56">
            <v>215160</v>
          </cell>
          <cell r="Q56">
            <v>0</v>
          </cell>
          <cell r="R56">
            <v>0</v>
          </cell>
          <cell r="S56">
            <v>672375</v>
          </cell>
          <cell r="T56">
            <v>672375</v>
          </cell>
          <cell r="V56">
            <v>0</v>
          </cell>
          <cell r="W56">
            <v>0</v>
          </cell>
          <cell r="X56">
            <v>1070421</v>
          </cell>
          <cell r="Y56">
            <v>1070421</v>
          </cell>
          <cell r="AA56">
            <v>0</v>
          </cell>
          <cell r="AB56">
            <v>0</v>
          </cell>
          <cell r="AC56">
            <v>134475</v>
          </cell>
          <cell r="AD56">
            <v>134475</v>
          </cell>
          <cell r="AF56">
            <v>0</v>
          </cell>
          <cell r="AG56">
            <v>0</v>
          </cell>
          <cell r="AH56">
            <v>3071409</v>
          </cell>
          <cell r="AI56">
            <v>3071409</v>
          </cell>
          <cell r="AK56">
            <v>0</v>
          </cell>
          <cell r="AL56">
            <v>0</v>
          </cell>
          <cell r="AM56">
            <v>3743784</v>
          </cell>
          <cell r="AN56">
            <v>3743784</v>
          </cell>
          <cell r="AP56">
            <v>0</v>
          </cell>
          <cell r="AQ56">
            <v>0</v>
          </cell>
          <cell r="AR56">
            <v>5583402</v>
          </cell>
          <cell r="AS56">
            <v>5583402</v>
          </cell>
          <cell r="AU56">
            <v>0</v>
          </cell>
          <cell r="AV56">
            <v>0</v>
          </cell>
          <cell r="AW56">
            <v>4206378</v>
          </cell>
          <cell r="AX56">
            <v>4206378</v>
          </cell>
          <cell r="AZ56">
            <v>32090958.480000004</v>
          </cell>
          <cell r="BA56">
            <v>10730103.6</v>
          </cell>
          <cell r="BB56">
            <v>12846318.624000002</v>
          </cell>
          <cell r="BC56">
            <v>646738.68599999987</v>
          </cell>
          <cell r="BD56">
            <v>589871.89800000004</v>
          </cell>
          <cell r="BE56">
            <v>0</v>
          </cell>
          <cell r="BF56">
            <v>14082929.208000002</v>
          </cell>
          <cell r="BH56">
            <v>32780333.208000004</v>
          </cell>
          <cell r="BJ56">
            <v>4122035.28</v>
          </cell>
          <cell r="BK56">
            <v>28658297.928000003</v>
          </cell>
        </row>
        <row r="57">
          <cell r="A57" t="str">
            <v>0701623001300</v>
          </cell>
          <cell r="B57" t="str">
            <v>CONS HIGH SCHOOL DISTRICT 230</v>
          </cell>
          <cell r="C57" t="str">
            <v>COOK</v>
          </cell>
          <cell r="D57" t="str">
            <v>High School</v>
          </cell>
          <cell r="E57">
            <v>7524.98</v>
          </cell>
          <cell r="G57">
            <v>0</v>
          </cell>
          <cell r="H57">
            <v>0</v>
          </cell>
          <cell r="I57">
            <v>0</v>
          </cell>
          <cell r="J57">
            <v>7524.98</v>
          </cell>
          <cell r="L57">
            <v>0</v>
          </cell>
          <cell r="M57">
            <v>0</v>
          </cell>
          <cell r="N57">
            <v>300999.19999999995</v>
          </cell>
          <cell r="O57">
            <v>300999.19999999995</v>
          </cell>
          <cell r="Q57">
            <v>0</v>
          </cell>
          <cell r="R57">
            <v>0</v>
          </cell>
          <cell r="S57">
            <v>940622.5</v>
          </cell>
          <cell r="T57">
            <v>940622.5</v>
          </cell>
          <cell r="V57">
            <v>0</v>
          </cell>
          <cell r="W57">
            <v>0</v>
          </cell>
          <cell r="X57">
            <v>1497471.02</v>
          </cell>
          <cell r="Y57">
            <v>1497471.02</v>
          </cell>
          <cell r="AA57">
            <v>0</v>
          </cell>
          <cell r="AB57">
            <v>0</v>
          </cell>
          <cell r="AC57">
            <v>188124.5</v>
          </cell>
          <cell r="AD57">
            <v>188124.5</v>
          </cell>
          <cell r="AF57">
            <v>0</v>
          </cell>
          <cell r="AG57">
            <v>0</v>
          </cell>
          <cell r="AH57">
            <v>2148381.79</v>
          </cell>
          <cell r="AI57">
            <v>2148381.79</v>
          </cell>
          <cell r="AK57">
            <v>0</v>
          </cell>
          <cell r="AL57">
            <v>0</v>
          </cell>
          <cell r="AM57">
            <v>5237386.08</v>
          </cell>
          <cell r="AN57">
            <v>5237386.08</v>
          </cell>
          <cell r="AP57">
            <v>0</v>
          </cell>
          <cell r="AQ57">
            <v>0</v>
          </cell>
          <cell r="AR57">
            <v>7810929.2399999993</v>
          </cell>
          <cell r="AS57">
            <v>7810929.2399999993</v>
          </cell>
          <cell r="AU57">
            <v>0</v>
          </cell>
          <cell r="AV57">
            <v>0</v>
          </cell>
          <cell r="AW57">
            <v>5884534.3599999994</v>
          </cell>
          <cell r="AX57">
            <v>5884534.3599999994</v>
          </cell>
          <cell r="AZ57">
            <v>43185786.520000003</v>
          </cell>
          <cell r="BA57">
            <v>10913559.199999999</v>
          </cell>
          <cell r="BB57">
            <v>16229803.715999998</v>
          </cell>
          <cell r="BC57">
            <v>904758.44531999982</v>
          </cell>
          <cell r="BD57">
            <v>825204.35676</v>
          </cell>
          <cell r="BE57">
            <v>0</v>
          </cell>
          <cell r="BF57">
            <v>17959766.518079996</v>
          </cell>
          <cell r="BH57">
            <v>41968215.208079994</v>
          </cell>
          <cell r="BJ57">
            <v>5766542.6699999999</v>
          </cell>
          <cell r="BK57">
            <v>36201672.538079992</v>
          </cell>
        </row>
        <row r="58">
          <cell r="A58" t="str">
            <v>0701613000200</v>
          </cell>
          <cell r="B58" t="str">
            <v>COOK COUNTY SCHOOL DIST 130</v>
          </cell>
          <cell r="C58" t="str">
            <v>COOK</v>
          </cell>
          <cell r="D58" t="str">
            <v>Elementary</v>
          </cell>
          <cell r="E58">
            <v>3384.13</v>
          </cell>
          <cell r="G58">
            <v>2250.31</v>
          </cell>
          <cell r="H58">
            <v>2209.48</v>
          </cell>
          <cell r="I58">
            <v>1133.82</v>
          </cell>
          <cell r="J58">
            <v>0</v>
          </cell>
          <cell r="L58">
            <v>88379.199999999997</v>
          </cell>
          <cell r="M58">
            <v>45352.799999999996</v>
          </cell>
          <cell r="N58">
            <v>0</v>
          </cell>
          <cell r="O58">
            <v>133732</v>
          </cell>
          <cell r="Q58">
            <v>281288.75</v>
          </cell>
          <cell r="R58">
            <v>141727.5</v>
          </cell>
          <cell r="S58">
            <v>0</v>
          </cell>
          <cell r="T58">
            <v>423016.25</v>
          </cell>
          <cell r="V58">
            <v>447811.69</v>
          </cell>
          <cell r="W58">
            <v>225630.18</v>
          </cell>
          <cell r="X58">
            <v>0</v>
          </cell>
          <cell r="Y58">
            <v>673441.87</v>
          </cell>
          <cell r="AA58">
            <v>56257.75</v>
          </cell>
          <cell r="AB58">
            <v>28345.5</v>
          </cell>
          <cell r="AC58">
            <v>0</v>
          </cell>
          <cell r="AD58">
            <v>84603.25</v>
          </cell>
          <cell r="AF58">
            <v>1284927.01</v>
          </cell>
          <cell r="AG58">
            <v>647411.22</v>
          </cell>
          <cell r="AH58">
            <v>0</v>
          </cell>
          <cell r="AI58">
            <v>1932338.23</v>
          </cell>
          <cell r="AK58">
            <v>223157.48</v>
          </cell>
          <cell r="AL58">
            <v>229031.63999999998</v>
          </cell>
          <cell r="AM58">
            <v>0</v>
          </cell>
          <cell r="AN58">
            <v>452189.12</v>
          </cell>
          <cell r="AP58">
            <v>2335821.7799999998</v>
          </cell>
          <cell r="AQ58">
            <v>1176905.1599999999</v>
          </cell>
          <cell r="AR58">
            <v>0</v>
          </cell>
          <cell r="AS58">
            <v>3512726.9399999995</v>
          </cell>
          <cell r="AU58">
            <v>1759742.42</v>
          </cell>
          <cell r="AV58">
            <v>886647.24</v>
          </cell>
          <cell r="AW58">
            <v>0</v>
          </cell>
          <cell r="AX58">
            <v>2646389.66</v>
          </cell>
          <cell r="AZ58">
            <v>18952176.550000004</v>
          </cell>
          <cell r="BA58">
            <v>10406267.379999999</v>
          </cell>
          <cell r="BB58">
            <v>8807533.1790000014</v>
          </cell>
          <cell r="BC58">
            <v>406887.48642000003</v>
          </cell>
          <cell r="BD58">
            <v>371110.46405999997</v>
          </cell>
          <cell r="BE58">
            <v>0</v>
          </cell>
          <cell r="BF58">
            <v>9585531.1294800006</v>
          </cell>
          <cell r="BH58">
            <v>19443968.449480001</v>
          </cell>
          <cell r="BJ58">
            <v>2593326.5</v>
          </cell>
          <cell r="BK58">
            <v>16850641.949480001</v>
          </cell>
        </row>
        <row r="59">
          <cell r="A59" t="str">
            <v>0701616000200</v>
          </cell>
          <cell r="B59" t="str">
            <v>COUNTRY CLUB HILLS SCH DIST 160</v>
          </cell>
          <cell r="C59" t="str">
            <v>COOK</v>
          </cell>
          <cell r="D59" t="str">
            <v>Elementary</v>
          </cell>
          <cell r="E59">
            <v>1217.25</v>
          </cell>
          <cell r="G59">
            <v>744.75</v>
          </cell>
          <cell r="H59">
            <v>733</v>
          </cell>
          <cell r="I59">
            <v>472.5</v>
          </cell>
          <cell r="J59">
            <v>0</v>
          </cell>
          <cell r="L59">
            <v>29320</v>
          </cell>
          <cell r="M59">
            <v>18900</v>
          </cell>
          <cell r="N59">
            <v>0</v>
          </cell>
          <cell r="O59">
            <v>48220</v>
          </cell>
          <cell r="Q59">
            <v>93093.75</v>
          </cell>
          <cell r="R59">
            <v>59062.5</v>
          </cell>
          <cell r="S59">
            <v>0</v>
          </cell>
          <cell r="T59">
            <v>152156.25</v>
          </cell>
          <cell r="V59">
            <v>148205.25</v>
          </cell>
          <cell r="W59">
            <v>94027.5</v>
          </cell>
          <cell r="X59">
            <v>0</v>
          </cell>
          <cell r="Y59">
            <v>242232.75</v>
          </cell>
          <cell r="AA59">
            <v>18618.75</v>
          </cell>
          <cell r="AB59">
            <v>11812.5</v>
          </cell>
          <cell r="AC59">
            <v>0</v>
          </cell>
          <cell r="AD59">
            <v>30431.25</v>
          </cell>
          <cell r="AF59">
            <v>425252.25</v>
          </cell>
          <cell r="AG59">
            <v>269797.5</v>
          </cell>
          <cell r="AH59">
            <v>0</v>
          </cell>
          <cell r="AI59">
            <v>695049.75</v>
          </cell>
          <cell r="AK59">
            <v>74033</v>
          </cell>
          <cell r="AL59">
            <v>95445</v>
          </cell>
          <cell r="AM59">
            <v>0</v>
          </cell>
          <cell r="AN59">
            <v>169478</v>
          </cell>
          <cell r="AP59">
            <v>773050.5</v>
          </cell>
          <cell r="AQ59">
            <v>490455</v>
          </cell>
          <cell r="AR59">
            <v>0</v>
          </cell>
          <cell r="AS59">
            <v>1263505.5</v>
          </cell>
          <cell r="AU59">
            <v>582394.5</v>
          </cell>
          <cell r="AV59">
            <v>369495</v>
          </cell>
          <cell r="AW59">
            <v>0</v>
          </cell>
          <cell r="AX59">
            <v>951889.5</v>
          </cell>
          <cell r="AZ59">
            <v>6705970.8599999994</v>
          </cell>
          <cell r="BA59">
            <v>2734668.5299999993</v>
          </cell>
          <cell r="BB59">
            <v>2832191.8169999993</v>
          </cell>
          <cell r="BC59">
            <v>146354.83649999998</v>
          </cell>
          <cell r="BD59">
            <v>133486.06949999998</v>
          </cell>
          <cell r="BE59">
            <v>0</v>
          </cell>
          <cell r="BF59">
            <v>3112032.7229999993</v>
          </cell>
          <cell r="BH59">
            <v>6664995.7229999993</v>
          </cell>
          <cell r="BJ59">
            <v>932803.02</v>
          </cell>
          <cell r="BK59">
            <v>5732192.7029999997</v>
          </cell>
        </row>
        <row r="60">
          <cell r="A60" t="str">
            <v>1101807702600</v>
          </cell>
          <cell r="B60" t="str">
            <v>CUMBERLAND C U SCHOOL DIST 77</v>
          </cell>
          <cell r="C60" t="str">
            <v>CUMBERLAND</v>
          </cell>
          <cell r="D60" t="str">
            <v>Unit</v>
          </cell>
          <cell r="E60">
            <v>996.78</v>
          </cell>
          <cell r="G60">
            <v>485.62999999999988</v>
          </cell>
          <cell r="H60">
            <v>475.79999999999995</v>
          </cell>
          <cell r="I60">
            <v>226.65999999999997</v>
          </cell>
          <cell r="J60">
            <v>284.49</v>
          </cell>
          <cell r="L60">
            <v>19032</v>
          </cell>
          <cell r="M60">
            <v>9066.3999999999978</v>
          </cell>
          <cell r="N60">
            <v>11379.6</v>
          </cell>
          <cell r="O60">
            <v>39478</v>
          </cell>
          <cell r="Q60">
            <v>60703.749999999985</v>
          </cell>
          <cell r="R60">
            <v>28332.499999999996</v>
          </cell>
          <cell r="S60">
            <v>35561.25</v>
          </cell>
          <cell r="T60">
            <v>124597.49999999999</v>
          </cell>
          <cell r="V60">
            <v>96640.369999999981</v>
          </cell>
          <cell r="W60">
            <v>45105.34</v>
          </cell>
          <cell r="X60">
            <v>56613.51</v>
          </cell>
          <cell r="Y60">
            <v>198359.21999999997</v>
          </cell>
          <cell r="AA60">
            <v>12140.749999999996</v>
          </cell>
          <cell r="AB60">
            <v>5666.4999999999991</v>
          </cell>
          <cell r="AC60">
            <v>7112.25</v>
          </cell>
          <cell r="AD60">
            <v>24919.499999999996</v>
          </cell>
          <cell r="AF60">
            <v>277294.73</v>
          </cell>
          <cell r="AG60">
            <v>129422.86</v>
          </cell>
          <cell r="AH60">
            <v>162443.79</v>
          </cell>
          <cell r="AI60">
            <v>569161.38</v>
          </cell>
          <cell r="AK60">
            <v>48055.799999999996</v>
          </cell>
          <cell r="AL60">
            <v>45785.319999999992</v>
          </cell>
          <cell r="AM60">
            <v>198005.04</v>
          </cell>
          <cell r="AN60">
            <v>291846.16000000003</v>
          </cell>
          <cell r="AP60">
            <v>504083.93999999989</v>
          </cell>
          <cell r="AQ60">
            <v>235273.07999999996</v>
          </cell>
          <cell r="AR60">
            <v>295300.62</v>
          </cell>
          <cell r="AS60">
            <v>1034657.6399999998</v>
          </cell>
          <cell r="AU60">
            <v>379762.65999999992</v>
          </cell>
          <cell r="AV60">
            <v>177248.11999999997</v>
          </cell>
          <cell r="AW60">
            <v>222471.18</v>
          </cell>
          <cell r="AX60">
            <v>779481.96</v>
          </cell>
          <cell r="AZ60">
            <v>5424638.1700000009</v>
          </cell>
          <cell r="BA60">
            <v>1568912.2399999998</v>
          </cell>
          <cell r="BB60">
            <v>2098065.1230000001</v>
          </cell>
          <cell r="BC60">
            <v>119846.84651999996</v>
          </cell>
          <cell r="BD60">
            <v>109308.88835999998</v>
          </cell>
          <cell r="BE60">
            <v>0</v>
          </cell>
          <cell r="BF60">
            <v>2327220.85788</v>
          </cell>
          <cell r="BH60">
            <v>5389722.2178799994</v>
          </cell>
          <cell r="BJ60">
            <v>763852.44</v>
          </cell>
          <cell r="BK60">
            <v>4625869.77788</v>
          </cell>
        </row>
        <row r="61">
          <cell r="A61" t="str">
            <v>0808920102600</v>
          </cell>
          <cell r="B61" t="str">
            <v>DAKOTA COMM UNIT SCH DIST 201</v>
          </cell>
          <cell r="C61" t="str">
            <v>STEPHENSON</v>
          </cell>
          <cell r="D61" t="str">
            <v>Unit</v>
          </cell>
          <cell r="E61">
            <v>804.8</v>
          </cell>
          <cell r="G61">
            <v>358.15</v>
          </cell>
          <cell r="H61">
            <v>355.15</v>
          </cell>
          <cell r="I61">
            <v>192.99</v>
          </cell>
          <cell r="J61">
            <v>253.65999999999997</v>
          </cell>
          <cell r="L61">
            <v>14206</v>
          </cell>
          <cell r="M61">
            <v>7719.6</v>
          </cell>
          <cell r="N61">
            <v>10146.399999999998</v>
          </cell>
          <cell r="O61">
            <v>32071.999999999996</v>
          </cell>
          <cell r="Q61">
            <v>44768.75</v>
          </cell>
          <cell r="R61">
            <v>24123.75</v>
          </cell>
          <cell r="S61">
            <v>31707.499999999996</v>
          </cell>
          <cell r="T61">
            <v>100600</v>
          </cell>
          <cell r="V61">
            <v>71271.849999999991</v>
          </cell>
          <cell r="W61">
            <v>38405.01</v>
          </cell>
          <cell r="X61">
            <v>50478.34</v>
          </cell>
          <cell r="Y61">
            <v>160155.19999999998</v>
          </cell>
          <cell r="AA61">
            <v>8953.75</v>
          </cell>
          <cell r="AB61">
            <v>4824.75</v>
          </cell>
          <cell r="AC61">
            <v>6341.4999999999991</v>
          </cell>
          <cell r="AD61">
            <v>20120</v>
          </cell>
          <cell r="AF61">
            <v>204503.65</v>
          </cell>
          <cell r="AG61">
            <v>110197.29</v>
          </cell>
          <cell r="AH61">
            <v>144839.85999999999</v>
          </cell>
          <cell r="AI61">
            <v>459540.8</v>
          </cell>
          <cell r="AK61">
            <v>35870.149999999994</v>
          </cell>
          <cell r="AL61">
            <v>38983.980000000003</v>
          </cell>
          <cell r="AM61">
            <v>176547.36</v>
          </cell>
          <cell r="AN61">
            <v>251401.49</v>
          </cell>
          <cell r="AP61">
            <v>371759.69999999995</v>
          </cell>
          <cell r="AQ61">
            <v>200323.62</v>
          </cell>
          <cell r="AR61">
            <v>263299.07999999996</v>
          </cell>
          <cell r="AS61">
            <v>835382.39999999991</v>
          </cell>
          <cell r="AU61">
            <v>280073.3</v>
          </cell>
          <cell r="AV61">
            <v>150918.18</v>
          </cell>
          <cell r="AW61">
            <v>198362.11999999997</v>
          </cell>
          <cell r="AX61">
            <v>629353.6</v>
          </cell>
          <cell r="AZ61">
            <v>4335929.790000001</v>
          </cell>
          <cell r="BA61">
            <v>1130915.0599999998</v>
          </cell>
          <cell r="BB61">
            <v>1640053.4550000001</v>
          </cell>
          <cell r="BC61">
            <v>96764.323199999984</v>
          </cell>
          <cell r="BD61">
            <v>88255.977599999998</v>
          </cell>
          <cell r="BE61">
            <v>0</v>
          </cell>
          <cell r="BF61">
            <v>1825073.7558000002</v>
          </cell>
          <cell r="BH61">
            <v>4313699.2457999997</v>
          </cell>
          <cell r="BJ61">
            <v>616734.32999999996</v>
          </cell>
          <cell r="BK61">
            <v>3696964.9157999996</v>
          </cell>
        </row>
        <row r="62">
          <cell r="A62" t="str">
            <v>1301406200200</v>
          </cell>
          <cell r="B62" t="str">
            <v>DAMIANSVILLE SCHOOL DISTRICT 62</v>
          </cell>
          <cell r="C62" t="str">
            <v>CLINTON</v>
          </cell>
          <cell r="D62" t="str">
            <v>Elementary</v>
          </cell>
          <cell r="E62">
            <v>87.13</v>
          </cell>
          <cell r="G62">
            <v>53.64</v>
          </cell>
          <cell r="H62">
            <v>52.81</v>
          </cell>
          <cell r="I62">
            <v>33.49</v>
          </cell>
          <cell r="J62">
            <v>0</v>
          </cell>
          <cell r="L62">
            <v>2112.4</v>
          </cell>
          <cell r="M62">
            <v>1339.6000000000001</v>
          </cell>
          <cell r="N62">
            <v>0</v>
          </cell>
          <cell r="O62">
            <v>3452</v>
          </cell>
          <cell r="Q62">
            <v>6705</v>
          </cell>
          <cell r="R62">
            <v>4186.25</v>
          </cell>
          <cell r="S62">
            <v>0</v>
          </cell>
          <cell r="T62">
            <v>10891.25</v>
          </cell>
          <cell r="V62">
            <v>10674.36</v>
          </cell>
          <cell r="W62">
            <v>6664.51</v>
          </cell>
          <cell r="X62">
            <v>0</v>
          </cell>
          <cell r="Y62">
            <v>17338.870000000003</v>
          </cell>
          <cell r="AA62">
            <v>1341</v>
          </cell>
          <cell r="AB62">
            <v>837.25</v>
          </cell>
          <cell r="AC62">
            <v>0</v>
          </cell>
          <cell r="AD62">
            <v>2178.25</v>
          </cell>
          <cell r="AF62">
            <v>30628.44</v>
          </cell>
          <cell r="AG62">
            <v>19122.79</v>
          </cell>
          <cell r="AH62">
            <v>0</v>
          </cell>
          <cell r="AI62">
            <v>49751.229999999996</v>
          </cell>
          <cell r="AK62">
            <v>5333.81</v>
          </cell>
          <cell r="AL62">
            <v>6764.9800000000005</v>
          </cell>
          <cell r="AM62">
            <v>0</v>
          </cell>
          <cell r="AN62">
            <v>12098.79</v>
          </cell>
          <cell r="AP62">
            <v>55678.32</v>
          </cell>
          <cell r="AQ62">
            <v>34762.620000000003</v>
          </cell>
          <cell r="AR62">
            <v>0</v>
          </cell>
          <cell r="AS62">
            <v>90440.94</v>
          </cell>
          <cell r="AU62">
            <v>41946.48</v>
          </cell>
          <cell r="AV62">
            <v>26189.18</v>
          </cell>
          <cell r="AW62">
            <v>0</v>
          </cell>
          <cell r="AX62">
            <v>68135.66</v>
          </cell>
          <cell r="AZ62">
            <v>444826.42000000004</v>
          </cell>
          <cell r="BA62">
            <v>122680.93</v>
          </cell>
          <cell r="BB62">
            <v>170252.20500000002</v>
          </cell>
          <cell r="BC62">
            <v>10475.988419999998</v>
          </cell>
          <cell r="BD62">
            <v>9554.8500599999988</v>
          </cell>
          <cell r="BE62">
            <v>0</v>
          </cell>
          <cell r="BF62">
            <v>190283.04348000002</v>
          </cell>
          <cell r="BH62">
            <v>444570.03348000004</v>
          </cell>
          <cell r="BJ62">
            <v>66769.460000000006</v>
          </cell>
          <cell r="BK62">
            <v>377800.57348000002</v>
          </cell>
        </row>
        <row r="63">
          <cell r="A63" t="str">
            <v>0501606200400</v>
          </cell>
          <cell r="B63" t="str">
            <v>DES PLAINES C C SCH DIST 62</v>
          </cell>
          <cell r="C63" t="str">
            <v>COOK</v>
          </cell>
          <cell r="D63" t="str">
            <v>Elementary</v>
          </cell>
          <cell r="E63">
            <v>4334.87</v>
          </cell>
          <cell r="G63">
            <v>2781.7200000000003</v>
          </cell>
          <cell r="H63">
            <v>2699.3100000000004</v>
          </cell>
          <cell r="I63">
            <v>1553.15</v>
          </cell>
          <cell r="J63">
            <v>0</v>
          </cell>
          <cell r="L63">
            <v>107972.40000000002</v>
          </cell>
          <cell r="M63">
            <v>62126</v>
          </cell>
          <cell r="N63">
            <v>0</v>
          </cell>
          <cell r="O63">
            <v>170098.40000000002</v>
          </cell>
          <cell r="Q63">
            <v>347715.00000000006</v>
          </cell>
          <cell r="R63">
            <v>194143.75</v>
          </cell>
          <cell r="S63">
            <v>0</v>
          </cell>
          <cell r="T63">
            <v>541858.75</v>
          </cell>
          <cell r="V63">
            <v>553562.28</v>
          </cell>
          <cell r="W63">
            <v>309076.85000000003</v>
          </cell>
          <cell r="X63">
            <v>0</v>
          </cell>
          <cell r="Y63">
            <v>862639.13000000012</v>
          </cell>
          <cell r="AA63">
            <v>69543</v>
          </cell>
          <cell r="AB63">
            <v>38828.75</v>
          </cell>
          <cell r="AC63">
            <v>0</v>
          </cell>
          <cell r="AD63">
            <v>108371.75</v>
          </cell>
          <cell r="AF63">
            <v>794181.06</v>
          </cell>
          <cell r="AG63">
            <v>443424.32</v>
          </cell>
          <cell r="AH63">
            <v>0</v>
          </cell>
          <cell r="AI63">
            <v>1237605.3800000001</v>
          </cell>
          <cell r="AK63">
            <v>272630.31000000006</v>
          </cell>
          <cell r="AL63">
            <v>313736.30000000005</v>
          </cell>
          <cell r="AM63">
            <v>0</v>
          </cell>
          <cell r="AN63">
            <v>586366.6100000001</v>
          </cell>
          <cell r="AP63">
            <v>2887425.3600000003</v>
          </cell>
          <cell r="AQ63">
            <v>1612169.7000000002</v>
          </cell>
          <cell r="AR63">
            <v>0</v>
          </cell>
          <cell r="AS63">
            <v>4499595.0600000005</v>
          </cell>
          <cell r="AU63">
            <v>2175305.04</v>
          </cell>
          <cell r="AV63">
            <v>1214563.3</v>
          </cell>
          <cell r="AW63">
            <v>0</v>
          </cell>
          <cell r="AX63">
            <v>3389868.34</v>
          </cell>
          <cell r="AZ63">
            <v>23375714.289999999</v>
          </cell>
          <cell r="BA63">
            <v>12599257.52</v>
          </cell>
          <cell r="BB63">
            <v>10792491.543</v>
          </cell>
          <cell r="BC63">
            <v>521198.75958000007</v>
          </cell>
          <cell r="BD63">
            <v>475370.51394000009</v>
          </cell>
          <cell r="BE63">
            <v>0</v>
          </cell>
          <cell r="BF63">
            <v>11789060.81652</v>
          </cell>
          <cell r="BH63">
            <v>23185464.23652</v>
          </cell>
          <cell r="BJ63">
            <v>3321897.57</v>
          </cell>
          <cell r="BK63">
            <v>19863566.66652</v>
          </cell>
        </row>
        <row r="64">
          <cell r="A64" t="str">
            <v>0302503002600</v>
          </cell>
          <cell r="B64" t="str">
            <v>DIETERICH COMM UNIT SCH DIST 30</v>
          </cell>
          <cell r="C64" t="str">
            <v>EFFINGHAM</v>
          </cell>
          <cell r="D64" t="str">
            <v>Unit</v>
          </cell>
          <cell r="E64">
            <v>495.5</v>
          </cell>
          <cell r="G64">
            <v>265.5</v>
          </cell>
          <cell r="H64">
            <v>261.5</v>
          </cell>
          <cell r="I64">
            <v>111.5</v>
          </cell>
          <cell r="J64">
            <v>118.5</v>
          </cell>
          <cell r="L64">
            <v>10460</v>
          </cell>
          <cell r="M64">
            <v>4460</v>
          </cell>
          <cell r="N64">
            <v>4740</v>
          </cell>
          <cell r="O64">
            <v>19660</v>
          </cell>
          <cell r="Q64">
            <v>33187.5</v>
          </cell>
          <cell r="R64">
            <v>13937.5</v>
          </cell>
          <cell r="S64">
            <v>14812.5</v>
          </cell>
          <cell r="T64">
            <v>61937.5</v>
          </cell>
          <cell r="V64">
            <v>52834.5</v>
          </cell>
          <cell r="W64">
            <v>22188.5</v>
          </cell>
          <cell r="X64">
            <v>23581.5</v>
          </cell>
          <cell r="Y64">
            <v>98604.5</v>
          </cell>
          <cell r="AA64">
            <v>6637.5</v>
          </cell>
          <cell r="AB64">
            <v>2787.5</v>
          </cell>
          <cell r="AC64">
            <v>2962.5</v>
          </cell>
          <cell r="AD64">
            <v>12387.5</v>
          </cell>
          <cell r="AF64">
            <v>151600.5</v>
          </cell>
          <cell r="AG64">
            <v>63666.5</v>
          </cell>
          <cell r="AH64">
            <v>67663.5</v>
          </cell>
          <cell r="AI64">
            <v>282930.5</v>
          </cell>
          <cell r="AK64">
            <v>26411.5</v>
          </cell>
          <cell r="AL64">
            <v>22523</v>
          </cell>
          <cell r="AM64">
            <v>82476</v>
          </cell>
          <cell r="AN64">
            <v>131410.5</v>
          </cell>
          <cell r="AP64">
            <v>275589</v>
          </cell>
          <cell r="AQ64">
            <v>115737</v>
          </cell>
          <cell r="AR64">
            <v>123003</v>
          </cell>
          <cell r="AS64">
            <v>514329</v>
          </cell>
          <cell r="AU64">
            <v>207621</v>
          </cell>
          <cell r="AV64">
            <v>87193</v>
          </cell>
          <cell r="AW64">
            <v>92667</v>
          </cell>
          <cell r="AX64">
            <v>387481</v>
          </cell>
          <cell r="AZ64">
            <v>2644388.9500000002</v>
          </cell>
          <cell r="BA64">
            <v>676523.71000000008</v>
          </cell>
          <cell r="BB64">
            <v>996273.79799999995</v>
          </cell>
          <cell r="BC64">
            <v>59575.946999999993</v>
          </cell>
          <cell r="BD64">
            <v>54337.521000000001</v>
          </cell>
          <cell r="BE64">
            <v>0</v>
          </cell>
          <cell r="BF64">
            <v>1110187.2659999998</v>
          </cell>
          <cell r="BH64">
            <v>2618927.7659999998</v>
          </cell>
          <cell r="BJ64">
            <v>379711.56</v>
          </cell>
          <cell r="BK64">
            <v>2239216.2059999998</v>
          </cell>
        </row>
        <row r="65">
          <cell r="A65" t="str">
            <v>0701614800200</v>
          </cell>
          <cell r="B65" t="str">
            <v>DOLTON SCHOOL DISTRICT 148</v>
          </cell>
          <cell r="C65" t="str">
            <v>COOK</v>
          </cell>
          <cell r="D65" t="str">
            <v>Elementary</v>
          </cell>
          <cell r="E65">
            <v>2054.25</v>
          </cell>
          <cell r="G65">
            <v>1383.25</v>
          </cell>
          <cell r="H65">
            <v>1371</v>
          </cell>
          <cell r="I65">
            <v>671</v>
          </cell>
          <cell r="J65">
            <v>0</v>
          </cell>
          <cell r="L65">
            <v>54840</v>
          </cell>
          <cell r="M65">
            <v>26840</v>
          </cell>
          <cell r="N65">
            <v>0</v>
          </cell>
          <cell r="O65">
            <v>81680</v>
          </cell>
          <cell r="Q65">
            <v>172906.25</v>
          </cell>
          <cell r="R65">
            <v>83875</v>
          </cell>
          <cell r="S65">
            <v>0</v>
          </cell>
          <cell r="T65">
            <v>256781.25</v>
          </cell>
          <cell r="V65">
            <v>275266.75</v>
          </cell>
          <cell r="W65">
            <v>133529</v>
          </cell>
          <cell r="X65">
            <v>0</v>
          </cell>
          <cell r="Y65">
            <v>408795.75</v>
          </cell>
          <cell r="AA65">
            <v>34581.25</v>
          </cell>
          <cell r="AB65">
            <v>16775</v>
          </cell>
          <cell r="AC65">
            <v>0</v>
          </cell>
          <cell r="AD65">
            <v>51356.25</v>
          </cell>
          <cell r="AF65">
            <v>789835.75</v>
          </cell>
          <cell r="AG65">
            <v>383141</v>
          </cell>
          <cell r="AH65">
            <v>0</v>
          </cell>
          <cell r="AI65">
            <v>1172976.75</v>
          </cell>
          <cell r="AK65">
            <v>138471</v>
          </cell>
          <cell r="AL65">
            <v>135542</v>
          </cell>
          <cell r="AM65">
            <v>0</v>
          </cell>
          <cell r="AN65">
            <v>274013</v>
          </cell>
          <cell r="AP65">
            <v>1435813.5</v>
          </cell>
          <cell r="AQ65">
            <v>696498</v>
          </cell>
          <cell r="AR65">
            <v>0</v>
          </cell>
          <cell r="AS65">
            <v>2132311.5</v>
          </cell>
          <cell r="AU65">
            <v>1081701.5</v>
          </cell>
          <cell r="AV65">
            <v>524722</v>
          </cell>
          <cell r="AW65">
            <v>0</v>
          </cell>
          <cell r="AX65">
            <v>1606423.5</v>
          </cell>
          <cell r="AZ65">
            <v>12178812.929999998</v>
          </cell>
          <cell r="BA65">
            <v>6247128.96</v>
          </cell>
          <cell r="BB65">
            <v>5527782.5669999989</v>
          </cell>
          <cell r="BC65">
            <v>246990.69449999998</v>
          </cell>
          <cell r="BD65">
            <v>225273.1635</v>
          </cell>
          <cell r="BE65">
            <v>0</v>
          </cell>
          <cell r="BF65">
            <v>6000046.4249999989</v>
          </cell>
          <cell r="BH65">
            <v>11984384.424999999</v>
          </cell>
          <cell r="BJ65">
            <v>1574212.86</v>
          </cell>
          <cell r="BK65">
            <v>10410171.564999999</v>
          </cell>
        </row>
        <row r="66">
          <cell r="A66" t="str">
            <v>0701614900200</v>
          </cell>
          <cell r="B66" t="str">
            <v>DOLTON SCHOOL DISTRICT 149</v>
          </cell>
          <cell r="C66" t="str">
            <v>COOK</v>
          </cell>
          <cell r="D66" t="str">
            <v>Elementary</v>
          </cell>
          <cell r="E66">
            <v>2636.9</v>
          </cell>
          <cell r="G66">
            <v>1701.74</v>
          </cell>
          <cell r="H66">
            <v>1696.49</v>
          </cell>
          <cell r="I66">
            <v>935.16000000000008</v>
          </cell>
          <cell r="J66">
            <v>0</v>
          </cell>
          <cell r="L66">
            <v>67859.600000000006</v>
          </cell>
          <cell r="M66">
            <v>37406.400000000001</v>
          </cell>
          <cell r="N66">
            <v>0</v>
          </cell>
          <cell r="O66">
            <v>105266</v>
          </cell>
          <cell r="Q66">
            <v>212717.5</v>
          </cell>
          <cell r="R66">
            <v>116895.00000000001</v>
          </cell>
          <cell r="S66">
            <v>0</v>
          </cell>
          <cell r="T66">
            <v>329612.5</v>
          </cell>
          <cell r="V66">
            <v>338646.26</v>
          </cell>
          <cell r="W66">
            <v>186096.84000000003</v>
          </cell>
          <cell r="X66">
            <v>0</v>
          </cell>
          <cell r="Y66">
            <v>524743.10000000009</v>
          </cell>
          <cell r="AA66">
            <v>42543.5</v>
          </cell>
          <cell r="AB66">
            <v>23379.000000000004</v>
          </cell>
          <cell r="AC66">
            <v>0</v>
          </cell>
          <cell r="AD66">
            <v>65922.5</v>
          </cell>
          <cell r="AF66">
            <v>971693.54</v>
          </cell>
          <cell r="AG66">
            <v>533976.36</v>
          </cell>
          <cell r="AH66">
            <v>0</v>
          </cell>
          <cell r="AI66">
            <v>1505669.9</v>
          </cell>
          <cell r="AK66">
            <v>171345.49</v>
          </cell>
          <cell r="AL66">
            <v>188902.32</v>
          </cell>
          <cell r="AM66">
            <v>0</v>
          </cell>
          <cell r="AN66">
            <v>360247.81</v>
          </cell>
          <cell r="AP66">
            <v>1766406.12</v>
          </cell>
          <cell r="AQ66">
            <v>970696.08000000007</v>
          </cell>
          <cell r="AR66">
            <v>0</v>
          </cell>
          <cell r="AS66">
            <v>2737102.2</v>
          </cell>
          <cell r="AU66">
            <v>1330760.68</v>
          </cell>
          <cell r="AV66">
            <v>731295.12000000011</v>
          </cell>
          <cell r="AW66">
            <v>0</v>
          </cell>
          <cell r="AX66">
            <v>2062055.8</v>
          </cell>
          <cell r="AZ66">
            <v>15134296.59</v>
          </cell>
          <cell r="BA66">
            <v>6964526.3599999994</v>
          </cell>
          <cell r="BB66">
            <v>6629646.8849999998</v>
          </cell>
          <cell r="BC66">
            <v>317045.03459999996</v>
          </cell>
          <cell r="BD66">
            <v>289167.72779999999</v>
          </cell>
          <cell r="BE66">
            <v>0</v>
          </cell>
          <cell r="BF66">
            <v>7235859.6473999992</v>
          </cell>
          <cell r="BH66">
            <v>14926479.457399998</v>
          </cell>
          <cell r="BJ66">
            <v>2020709.2</v>
          </cell>
          <cell r="BK66">
            <v>12905770.257399999</v>
          </cell>
        </row>
        <row r="67">
          <cell r="A67" t="str">
            <v>0410132202600</v>
          </cell>
          <cell r="B67" t="str">
            <v>DURAND C U SCH DIST 322</v>
          </cell>
          <cell r="C67" t="str">
            <v>WINNEBAGO</v>
          </cell>
          <cell r="D67" t="str">
            <v>Unit</v>
          </cell>
          <cell r="E67">
            <v>552</v>
          </cell>
          <cell r="G67">
            <v>229</v>
          </cell>
          <cell r="H67">
            <v>225.5</v>
          </cell>
          <cell r="I67">
            <v>150</v>
          </cell>
          <cell r="J67">
            <v>173</v>
          </cell>
          <cell r="L67">
            <v>9020</v>
          </cell>
          <cell r="M67">
            <v>6000</v>
          </cell>
          <cell r="N67">
            <v>6920</v>
          </cell>
          <cell r="O67">
            <v>21940</v>
          </cell>
          <cell r="Q67">
            <v>28625</v>
          </cell>
          <cell r="R67">
            <v>18750</v>
          </cell>
          <cell r="S67">
            <v>21625</v>
          </cell>
          <cell r="T67">
            <v>69000</v>
          </cell>
          <cell r="V67">
            <v>45571</v>
          </cell>
          <cell r="W67">
            <v>29850</v>
          </cell>
          <cell r="X67">
            <v>34427</v>
          </cell>
          <cell r="Y67">
            <v>109848</v>
          </cell>
          <cell r="AA67">
            <v>5725</v>
          </cell>
          <cell r="AB67">
            <v>3750</v>
          </cell>
          <cell r="AC67">
            <v>4325</v>
          </cell>
          <cell r="AD67">
            <v>13800</v>
          </cell>
          <cell r="AF67">
            <v>65379.5</v>
          </cell>
          <cell r="AG67">
            <v>42825</v>
          </cell>
          <cell r="AH67">
            <v>49391.5</v>
          </cell>
          <cell r="AI67">
            <v>157596</v>
          </cell>
          <cell r="AK67">
            <v>22775.5</v>
          </cell>
          <cell r="AL67">
            <v>30300</v>
          </cell>
          <cell r="AM67">
            <v>120408</v>
          </cell>
          <cell r="AN67">
            <v>173483.5</v>
          </cell>
          <cell r="AP67">
            <v>237702</v>
          </cell>
          <cell r="AQ67">
            <v>155700</v>
          </cell>
          <cell r="AR67">
            <v>179574</v>
          </cell>
          <cell r="AS67">
            <v>572976</v>
          </cell>
          <cell r="AU67">
            <v>179078</v>
          </cell>
          <cell r="AV67">
            <v>117300</v>
          </cell>
          <cell r="AW67">
            <v>135286</v>
          </cell>
          <cell r="AX67">
            <v>431664</v>
          </cell>
          <cell r="AZ67">
            <v>2928322.8600000003</v>
          </cell>
          <cell r="BA67">
            <v>719697.11</v>
          </cell>
          <cell r="BB67">
            <v>1094405.9909999999</v>
          </cell>
          <cell r="BC67">
            <v>66369.167999999991</v>
          </cell>
          <cell r="BD67">
            <v>60533.423999999999</v>
          </cell>
          <cell r="BE67">
            <v>0</v>
          </cell>
          <cell r="BF67">
            <v>1221308.5830000001</v>
          </cell>
          <cell r="BH67">
            <v>2771616.0830000001</v>
          </cell>
          <cell r="BJ67">
            <v>423008.64</v>
          </cell>
          <cell r="BK67">
            <v>2348607.443</v>
          </cell>
        </row>
        <row r="68">
          <cell r="A68" t="str">
            <v>0804311902200</v>
          </cell>
          <cell r="B68" t="str">
            <v>EAST DUBUQUE UNIT SCH DIST 119</v>
          </cell>
          <cell r="C68" t="str">
            <v>JO DAVIESS</v>
          </cell>
          <cell r="D68" t="str">
            <v>Unit</v>
          </cell>
          <cell r="E68">
            <v>630.46</v>
          </cell>
          <cell r="G68">
            <v>258.81999999999994</v>
          </cell>
          <cell r="H68">
            <v>253.81999999999996</v>
          </cell>
          <cell r="I68">
            <v>162.16</v>
          </cell>
          <cell r="J68">
            <v>209.48</v>
          </cell>
          <cell r="L68">
            <v>10152.799999999999</v>
          </cell>
          <cell r="M68">
            <v>6486.4</v>
          </cell>
          <cell r="N68">
            <v>8379.1999999999989</v>
          </cell>
          <cell r="O68">
            <v>25018.399999999994</v>
          </cell>
          <cell r="Q68">
            <v>32352.499999999993</v>
          </cell>
          <cell r="R68">
            <v>20270</v>
          </cell>
          <cell r="S68">
            <v>26185</v>
          </cell>
          <cell r="T68">
            <v>78807.5</v>
          </cell>
          <cell r="V68">
            <v>51505.179999999986</v>
          </cell>
          <cell r="W68">
            <v>32269.84</v>
          </cell>
          <cell r="X68">
            <v>41686.519999999997</v>
          </cell>
          <cell r="Y68">
            <v>125461.53999999998</v>
          </cell>
          <cell r="AA68">
            <v>6470.4999999999982</v>
          </cell>
          <cell r="AB68">
            <v>4054</v>
          </cell>
          <cell r="AC68">
            <v>5237</v>
          </cell>
          <cell r="AD68">
            <v>15761.499999999998</v>
          </cell>
          <cell r="AF68">
            <v>147786.22</v>
          </cell>
          <cell r="AG68">
            <v>92593.36</v>
          </cell>
          <cell r="AH68">
            <v>119613.08</v>
          </cell>
          <cell r="AI68">
            <v>359992.66000000003</v>
          </cell>
          <cell r="AK68">
            <v>25635.819999999996</v>
          </cell>
          <cell r="AL68">
            <v>32756.32</v>
          </cell>
          <cell r="AM68">
            <v>145798.07999999999</v>
          </cell>
          <cell r="AN68">
            <v>204190.21999999997</v>
          </cell>
          <cell r="AP68">
            <v>268655.15999999992</v>
          </cell>
          <cell r="AQ68">
            <v>168322.08</v>
          </cell>
          <cell r="AR68">
            <v>217440.24</v>
          </cell>
          <cell r="AS68">
            <v>654417.47999999986</v>
          </cell>
          <cell r="AU68">
            <v>202397.23999999996</v>
          </cell>
          <cell r="AV68">
            <v>126809.12</v>
          </cell>
          <cell r="AW68">
            <v>163813.35999999999</v>
          </cell>
          <cell r="AX68">
            <v>493019.72</v>
          </cell>
          <cell r="AZ68">
            <v>3354418.3699999996</v>
          </cell>
          <cell r="BA68">
            <v>824876.29</v>
          </cell>
          <cell r="BB68">
            <v>1253788.3979999998</v>
          </cell>
          <cell r="BC68">
            <v>75802.727639999983</v>
          </cell>
          <cell r="BD68">
            <v>69137.504519999988</v>
          </cell>
          <cell r="BE68">
            <v>0</v>
          </cell>
          <cell r="BF68">
            <v>1398728.6301599997</v>
          </cell>
          <cell r="BH68">
            <v>3355397.6501599997</v>
          </cell>
          <cell r="BJ68">
            <v>483134.1</v>
          </cell>
          <cell r="BK68">
            <v>2872263.5501599996</v>
          </cell>
        </row>
        <row r="69">
          <cell r="A69" t="str">
            <v>0501606300200</v>
          </cell>
          <cell r="B69" t="str">
            <v>EAST MAINE SCHOOL DIST 63</v>
          </cell>
          <cell r="C69" t="str">
            <v>COOK</v>
          </cell>
          <cell r="D69" t="str">
            <v>Elementary</v>
          </cell>
          <cell r="E69">
            <v>3193.88</v>
          </cell>
          <cell r="G69">
            <v>2080.73</v>
          </cell>
          <cell r="H69">
            <v>2028.98</v>
          </cell>
          <cell r="I69">
            <v>1113.1500000000001</v>
          </cell>
          <cell r="J69">
            <v>0</v>
          </cell>
          <cell r="L69">
            <v>81159.199999999997</v>
          </cell>
          <cell r="M69">
            <v>44526</v>
          </cell>
          <cell r="N69">
            <v>0</v>
          </cell>
          <cell r="O69">
            <v>125685.2</v>
          </cell>
          <cell r="Q69">
            <v>260091.25</v>
          </cell>
          <cell r="R69">
            <v>139143.75</v>
          </cell>
          <cell r="S69">
            <v>0</v>
          </cell>
          <cell r="T69">
            <v>399235</v>
          </cell>
          <cell r="V69">
            <v>414065.27</v>
          </cell>
          <cell r="W69">
            <v>221516.85</v>
          </cell>
          <cell r="X69">
            <v>0</v>
          </cell>
          <cell r="Y69">
            <v>635582.12</v>
          </cell>
          <cell r="AA69">
            <v>52018.25</v>
          </cell>
          <cell r="AB69">
            <v>27828.750000000004</v>
          </cell>
          <cell r="AC69">
            <v>0</v>
          </cell>
          <cell r="AD69">
            <v>79847</v>
          </cell>
          <cell r="AF69">
            <v>1188096.83</v>
          </cell>
          <cell r="AG69">
            <v>635608.65</v>
          </cell>
          <cell r="AH69">
            <v>0</v>
          </cell>
          <cell r="AI69">
            <v>1823705.48</v>
          </cell>
          <cell r="AK69">
            <v>204926.98</v>
          </cell>
          <cell r="AL69">
            <v>224856.30000000002</v>
          </cell>
          <cell r="AM69">
            <v>0</v>
          </cell>
          <cell r="AN69">
            <v>429783.28</v>
          </cell>
          <cell r="AP69">
            <v>2159797.7400000002</v>
          </cell>
          <cell r="AQ69">
            <v>1155449.7000000002</v>
          </cell>
          <cell r="AR69">
            <v>0</v>
          </cell>
          <cell r="AS69">
            <v>3315247.4400000004</v>
          </cell>
          <cell r="AU69">
            <v>1627130.86</v>
          </cell>
          <cell r="AV69">
            <v>870483.3</v>
          </cell>
          <cell r="AW69">
            <v>0</v>
          </cell>
          <cell r="AX69">
            <v>2497614.16</v>
          </cell>
          <cell r="AZ69">
            <v>17603538.350000005</v>
          </cell>
          <cell r="BA69">
            <v>10542083.33</v>
          </cell>
          <cell r="BB69">
            <v>8443686.5040000025</v>
          </cell>
          <cell r="BC69">
            <v>384012.96792000002</v>
          </cell>
          <cell r="BD69">
            <v>350247.26856000006</v>
          </cell>
          <cell r="BE69">
            <v>0</v>
          </cell>
          <cell r="BF69">
            <v>9177946.740480002</v>
          </cell>
          <cell r="BH69">
            <v>18484646.420480002</v>
          </cell>
          <cell r="BJ69">
            <v>2447534.12</v>
          </cell>
          <cell r="BK69">
            <v>16037112.300480001</v>
          </cell>
        </row>
        <row r="70">
          <cell r="A70" t="str">
            <v>0501607300200</v>
          </cell>
          <cell r="B70" t="str">
            <v>EAST PRAIRIE SCHOOL DIST 73</v>
          </cell>
          <cell r="C70" t="str">
            <v>COOK</v>
          </cell>
          <cell r="D70" t="str">
            <v>Elementary</v>
          </cell>
          <cell r="E70">
            <v>487.47</v>
          </cell>
          <cell r="G70">
            <v>314.47999999999996</v>
          </cell>
          <cell r="H70">
            <v>312.14999999999998</v>
          </cell>
          <cell r="I70">
            <v>172.99</v>
          </cell>
          <cell r="J70">
            <v>0</v>
          </cell>
          <cell r="L70">
            <v>12486</v>
          </cell>
          <cell r="M70">
            <v>6919.6</v>
          </cell>
          <cell r="N70">
            <v>0</v>
          </cell>
          <cell r="O70">
            <v>19405.599999999999</v>
          </cell>
          <cell r="Q70">
            <v>39309.999999999993</v>
          </cell>
          <cell r="R70">
            <v>21623.75</v>
          </cell>
          <cell r="S70">
            <v>0</v>
          </cell>
          <cell r="T70">
            <v>60933.749999999993</v>
          </cell>
          <cell r="V70">
            <v>62581.51999999999</v>
          </cell>
          <cell r="W70">
            <v>34425.01</v>
          </cell>
          <cell r="X70">
            <v>0</v>
          </cell>
          <cell r="Y70">
            <v>97006.53</v>
          </cell>
          <cell r="AA70">
            <v>7861.9999999999991</v>
          </cell>
          <cell r="AB70">
            <v>4324.75</v>
          </cell>
          <cell r="AC70">
            <v>0</v>
          </cell>
          <cell r="AD70">
            <v>12186.75</v>
          </cell>
          <cell r="AF70">
            <v>89784.04</v>
          </cell>
          <cell r="AG70">
            <v>49388.639999999999</v>
          </cell>
          <cell r="AH70">
            <v>0</v>
          </cell>
          <cell r="AI70">
            <v>139172.68</v>
          </cell>
          <cell r="AK70">
            <v>31527.149999999998</v>
          </cell>
          <cell r="AL70">
            <v>34943.980000000003</v>
          </cell>
          <cell r="AM70">
            <v>0</v>
          </cell>
          <cell r="AN70">
            <v>66471.13</v>
          </cell>
          <cell r="AP70">
            <v>326430.23999999993</v>
          </cell>
          <cell r="AQ70">
            <v>179563.62</v>
          </cell>
          <cell r="AR70">
            <v>0</v>
          </cell>
          <cell r="AS70">
            <v>505993.85999999993</v>
          </cell>
          <cell r="AU70">
            <v>245923.35999999996</v>
          </cell>
          <cell r="AV70">
            <v>135278.18</v>
          </cell>
          <cell r="AW70">
            <v>0</v>
          </cell>
          <cell r="AX70">
            <v>381201.53999999992</v>
          </cell>
          <cell r="AZ70">
            <v>2581425.3200000003</v>
          </cell>
          <cell r="BA70">
            <v>1067441.9100000001</v>
          </cell>
          <cell r="BB70">
            <v>1094660.169</v>
          </cell>
          <cell r="BC70">
            <v>58610.467979999987</v>
          </cell>
          <cell r="BD70">
            <v>53456.935140000001</v>
          </cell>
          <cell r="BE70">
            <v>0</v>
          </cell>
          <cell r="BF70">
            <v>1206727.5721199999</v>
          </cell>
          <cell r="BH70">
            <v>2489099.4121199995</v>
          </cell>
          <cell r="BJ70">
            <v>373558.01</v>
          </cell>
          <cell r="BK70">
            <v>2115541.4021199998</v>
          </cell>
        </row>
        <row r="71">
          <cell r="A71" t="str">
            <v>1208000102600</v>
          </cell>
          <cell r="B71" t="str">
            <v>EAST RICHLAND C U SCH DIST 1</v>
          </cell>
          <cell r="C71" t="str">
            <v>RICHLAND</v>
          </cell>
          <cell r="D71" t="str">
            <v>Unit</v>
          </cell>
          <cell r="E71">
            <v>2244.6999999999998</v>
          </cell>
          <cell r="G71">
            <v>963.73000000000013</v>
          </cell>
          <cell r="H71">
            <v>952.98000000000013</v>
          </cell>
          <cell r="I71">
            <v>542.15</v>
          </cell>
          <cell r="J71">
            <v>738.81999999999994</v>
          </cell>
          <cell r="L71">
            <v>38119.200000000004</v>
          </cell>
          <cell r="M71">
            <v>21686</v>
          </cell>
          <cell r="N71">
            <v>29552.799999999996</v>
          </cell>
          <cell r="O71">
            <v>89358</v>
          </cell>
          <cell r="Q71">
            <v>120466.25000000001</v>
          </cell>
          <cell r="R71">
            <v>67768.75</v>
          </cell>
          <cell r="S71">
            <v>92352.499999999985</v>
          </cell>
          <cell r="T71">
            <v>280587.5</v>
          </cell>
          <cell r="V71">
            <v>191782.27000000002</v>
          </cell>
          <cell r="W71">
            <v>107887.84999999999</v>
          </cell>
          <cell r="X71">
            <v>147025.18</v>
          </cell>
          <cell r="Y71">
            <v>446695.3</v>
          </cell>
          <cell r="AA71">
            <v>24093.250000000004</v>
          </cell>
          <cell r="AB71">
            <v>13553.75</v>
          </cell>
          <cell r="AC71">
            <v>18470.5</v>
          </cell>
          <cell r="AD71">
            <v>56117.5</v>
          </cell>
          <cell r="AF71">
            <v>550289.82999999996</v>
          </cell>
          <cell r="AG71">
            <v>309567.65000000002</v>
          </cell>
          <cell r="AH71">
            <v>421866.22</v>
          </cell>
          <cell r="AI71">
            <v>1281723.7</v>
          </cell>
          <cell r="AK71">
            <v>96250.98000000001</v>
          </cell>
          <cell r="AL71">
            <v>109514.29999999999</v>
          </cell>
          <cell r="AM71">
            <v>514218.72</v>
          </cell>
          <cell r="AN71">
            <v>719984</v>
          </cell>
          <cell r="AP71">
            <v>1000351.7400000001</v>
          </cell>
          <cell r="AQ71">
            <v>562751.69999999995</v>
          </cell>
          <cell r="AR71">
            <v>766895.15999999992</v>
          </cell>
          <cell r="AS71">
            <v>2329998.5999999996</v>
          </cell>
          <cell r="AU71">
            <v>753636.8600000001</v>
          </cell>
          <cell r="AV71">
            <v>423961.3</v>
          </cell>
          <cell r="AW71">
            <v>577757.24</v>
          </cell>
          <cell r="AX71">
            <v>1755355.4000000001</v>
          </cell>
          <cell r="AZ71">
            <v>12488852.890000001</v>
          </cell>
          <cell r="BA71">
            <v>4009785.0299999993</v>
          </cell>
          <cell r="BB71">
            <v>4949591.3760000002</v>
          </cell>
          <cell r="BC71">
            <v>269889.25979999994</v>
          </cell>
          <cell r="BD71">
            <v>246158.29139999999</v>
          </cell>
          <cell r="BE71">
            <v>0</v>
          </cell>
          <cell r="BF71">
            <v>5465638.9272000007</v>
          </cell>
          <cell r="BH71">
            <v>12425458.927200001</v>
          </cell>
          <cell r="BJ71">
            <v>1720158.5</v>
          </cell>
          <cell r="BK71">
            <v>10705300.427200001</v>
          </cell>
        </row>
        <row r="72">
          <cell r="A72" t="str">
            <v>0800830802600</v>
          </cell>
          <cell r="B72" t="str">
            <v>EASTLAND COMM UNIT SCH DIST 308</v>
          </cell>
          <cell r="C72" t="str">
            <v>CARROLL</v>
          </cell>
          <cell r="D72" t="str">
            <v>Unit</v>
          </cell>
          <cell r="E72">
            <v>608.5</v>
          </cell>
          <cell r="G72">
            <v>267.5</v>
          </cell>
          <cell r="H72">
            <v>264</v>
          </cell>
          <cell r="I72">
            <v>137</v>
          </cell>
          <cell r="J72">
            <v>204</v>
          </cell>
          <cell r="L72">
            <v>10560</v>
          </cell>
          <cell r="M72">
            <v>5480</v>
          </cell>
          <cell r="N72">
            <v>8160</v>
          </cell>
          <cell r="O72">
            <v>24200</v>
          </cell>
          <cell r="Q72">
            <v>33437.5</v>
          </cell>
          <cell r="R72">
            <v>17125</v>
          </cell>
          <cell r="S72">
            <v>25500</v>
          </cell>
          <cell r="T72">
            <v>76062.5</v>
          </cell>
          <cell r="V72">
            <v>53232.5</v>
          </cell>
          <cell r="W72">
            <v>27263</v>
          </cell>
          <cell r="X72">
            <v>40596</v>
          </cell>
          <cell r="Y72">
            <v>121091.5</v>
          </cell>
          <cell r="AA72">
            <v>6687.5</v>
          </cell>
          <cell r="AB72">
            <v>3425</v>
          </cell>
          <cell r="AC72">
            <v>5100</v>
          </cell>
          <cell r="AD72">
            <v>15212.5</v>
          </cell>
          <cell r="AF72">
            <v>76371.25</v>
          </cell>
          <cell r="AG72">
            <v>39113.5</v>
          </cell>
          <cell r="AH72">
            <v>58242</v>
          </cell>
          <cell r="AI72">
            <v>173726.75</v>
          </cell>
          <cell r="AK72">
            <v>26664</v>
          </cell>
          <cell r="AL72">
            <v>27674</v>
          </cell>
          <cell r="AM72">
            <v>141984</v>
          </cell>
          <cell r="AN72">
            <v>196322</v>
          </cell>
          <cell r="AP72">
            <v>277665</v>
          </cell>
          <cell r="AQ72">
            <v>142206</v>
          </cell>
          <cell r="AR72">
            <v>211752</v>
          </cell>
          <cell r="AS72">
            <v>631623</v>
          </cell>
          <cell r="AU72">
            <v>209185</v>
          </cell>
          <cell r="AV72">
            <v>107134</v>
          </cell>
          <cell r="AW72">
            <v>159528</v>
          </cell>
          <cell r="AX72">
            <v>475847</v>
          </cell>
          <cell r="AZ72">
            <v>3321449.7100000004</v>
          </cell>
          <cell r="BA72">
            <v>926941.57</v>
          </cell>
          <cell r="BB72">
            <v>1274517.3840000001</v>
          </cell>
          <cell r="BC72">
            <v>73162.388999999996</v>
          </cell>
          <cell r="BD72">
            <v>66729.327000000005</v>
          </cell>
          <cell r="BE72">
            <v>0</v>
          </cell>
          <cell r="BF72">
            <v>1414409.1</v>
          </cell>
          <cell r="BH72">
            <v>3128494.35</v>
          </cell>
          <cell r="BJ72">
            <v>466305.72</v>
          </cell>
          <cell r="BK72">
            <v>2662188.63</v>
          </cell>
        </row>
        <row r="73">
          <cell r="A73" t="str">
            <v>1102300602600</v>
          </cell>
          <cell r="B73" t="str">
            <v>EDGAR COUNTY C U DIST 6</v>
          </cell>
          <cell r="C73" t="str">
            <v>EDGAR</v>
          </cell>
          <cell r="D73" t="str">
            <v>Unit</v>
          </cell>
          <cell r="E73">
            <v>310.25</v>
          </cell>
          <cell r="G73">
            <v>131.75</v>
          </cell>
          <cell r="H73">
            <v>128.5</v>
          </cell>
          <cell r="I73">
            <v>83</v>
          </cell>
          <cell r="J73">
            <v>95.5</v>
          </cell>
          <cell r="L73">
            <v>5140</v>
          </cell>
          <cell r="M73">
            <v>3320</v>
          </cell>
          <cell r="N73">
            <v>3820</v>
          </cell>
          <cell r="O73">
            <v>12280</v>
          </cell>
          <cell r="Q73">
            <v>16468.75</v>
          </cell>
          <cell r="R73">
            <v>10375</v>
          </cell>
          <cell r="S73">
            <v>11937.5</v>
          </cell>
          <cell r="T73">
            <v>38781.25</v>
          </cell>
          <cell r="V73">
            <v>26218.25</v>
          </cell>
          <cell r="W73">
            <v>16517</v>
          </cell>
          <cell r="X73">
            <v>19004.5</v>
          </cell>
          <cell r="Y73">
            <v>61739.75</v>
          </cell>
          <cell r="AA73">
            <v>3293.75</v>
          </cell>
          <cell r="AB73">
            <v>2075</v>
          </cell>
          <cell r="AC73">
            <v>2387.5</v>
          </cell>
          <cell r="AD73">
            <v>7756.25</v>
          </cell>
          <cell r="AF73">
            <v>75229.25</v>
          </cell>
          <cell r="AG73">
            <v>47393</v>
          </cell>
          <cell r="AH73">
            <v>54530.5</v>
          </cell>
          <cell r="AI73">
            <v>177152.75</v>
          </cell>
          <cell r="AK73">
            <v>12978.5</v>
          </cell>
          <cell r="AL73">
            <v>16766</v>
          </cell>
          <cell r="AM73">
            <v>66468</v>
          </cell>
          <cell r="AN73">
            <v>96212.5</v>
          </cell>
          <cell r="AP73">
            <v>136756.5</v>
          </cell>
          <cell r="AQ73">
            <v>86154</v>
          </cell>
          <cell r="AR73">
            <v>99129</v>
          </cell>
          <cell r="AS73">
            <v>322039.5</v>
          </cell>
          <cell r="AU73">
            <v>103028.5</v>
          </cell>
          <cell r="AV73">
            <v>64906</v>
          </cell>
          <cell r="AW73">
            <v>74681</v>
          </cell>
          <cell r="AX73">
            <v>242615.5</v>
          </cell>
          <cell r="AZ73">
            <v>1659088.71</v>
          </cell>
          <cell r="BA73">
            <v>465677.54000000004</v>
          </cell>
          <cell r="BB73">
            <v>637429.875</v>
          </cell>
          <cell r="BC73">
            <v>37302.5985</v>
          </cell>
          <cell r="BD73">
            <v>34022.635499999997</v>
          </cell>
          <cell r="BE73">
            <v>0</v>
          </cell>
          <cell r="BF73">
            <v>708755.10899999994</v>
          </cell>
          <cell r="BH73">
            <v>1667332.6089999999</v>
          </cell>
          <cell r="BJ73">
            <v>237750.78</v>
          </cell>
          <cell r="BK73">
            <v>1429581.8289999999</v>
          </cell>
        </row>
        <row r="74">
          <cell r="A74" t="str">
            <v>0301100402600</v>
          </cell>
          <cell r="B74" t="str">
            <v>EDINBURG C U SCH DIST 4</v>
          </cell>
          <cell r="C74" t="str">
            <v>CHRISTIAN</v>
          </cell>
          <cell r="D74" t="str">
            <v>Unit</v>
          </cell>
          <cell r="E74">
            <v>266.02999999999997</v>
          </cell>
          <cell r="G74">
            <v>110.55</v>
          </cell>
          <cell r="H74">
            <v>108.64</v>
          </cell>
          <cell r="I74">
            <v>66.83</v>
          </cell>
          <cell r="J74">
            <v>88.649999999999991</v>
          </cell>
          <cell r="L74">
            <v>4345.6000000000004</v>
          </cell>
          <cell r="M74">
            <v>2673.2</v>
          </cell>
          <cell r="N74">
            <v>3545.9999999999995</v>
          </cell>
          <cell r="O74">
            <v>10564.8</v>
          </cell>
          <cell r="Q74">
            <v>13818.75</v>
          </cell>
          <cell r="R74">
            <v>8353.75</v>
          </cell>
          <cell r="S74">
            <v>11081.249999999998</v>
          </cell>
          <cell r="T74">
            <v>33253.75</v>
          </cell>
          <cell r="V74">
            <v>21999.45</v>
          </cell>
          <cell r="W74">
            <v>13299.17</v>
          </cell>
          <cell r="X74">
            <v>17641.349999999999</v>
          </cell>
          <cell r="Y74">
            <v>52939.97</v>
          </cell>
          <cell r="AA74">
            <v>2763.75</v>
          </cell>
          <cell r="AB74">
            <v>1670.75</v>
          </cell>
          <cell r="AC74">
            <v>2216.25</v>
          </cell>
          <cell r="AD74">
            <v>6650.75</v>
          </cell>
          <cell r="AF74">
            <v>63124.05</v>
          </cell>
          <cell r="AG74">
            <v>38159.93</v>
          </cell>
          <cell r="AH74">
            <v>50619.15</v>
          </cell>
          <cell r="AI74">
            <v>151903.13</v>
          </cell>
          <cell r="AK74">
            <v>10972.64</v>
          </cell>
          <cell r="AL74">
            <v>13499.66</v>
          </cell>
          <cell r="AM74">
            <v>61700.399999999994</v>
          </cell>
          <cell r="AN74">
            <v>86172.7</v>
          </cell>
          <cell r="AP74">
            <v>114750.9</v>
          </cell>
          <cell r="AQ74">
            <v>69369.539999999994</v>
          </cell>
          <cell r="AR74">
            <v>92018.7</v>
          </cell>
          <cell r="AS74">
            <v>276139.14</v>
          </cell>
          <cell r="AU74">
            <v>86450.099999999991</v>
          </cell>
          <cell r="AV74">
            <v>52261.06</v>
          </cell>
          <cell r="AW74">
            <v>69324.299999999988</v>
          </cell>
          <cell r="AX74">
            <v>208035.45999999996</v>
          </cell>
          <cell r="AZ74">
            <v>1439928.3699999999</v>
          </cell>
          <cell r="BA74">
            <v>411009.32</v>
          </cell>
          <cell r="BB74">
            <v>555281.30699999991</v>
          </cell>
          <cell r="BC74">
            <v>31985.851019999995</v>
          </cell>
          <cell r="BD74">
            <v>29173.381859999998</v>
          </cell>
          <cell r="BE74">
            <v>0</v>
          </cell>
          <cell r="BF74">
            <v>616440.53987999982</v>
          </cell>
          <cell r="BH74">
            <v>1442100.2398799998</v>
          </cell>
          <cell r="BJ74">
            <v>203864.1</v>
          </cell>
          <cell r="BK74">
            <v>1238236.1398799997</v>
          </cell>
        </row>
        <row r="75">
          <cell r="A75" t="str">
            <v>0302504002600</v>
          </cell>
          <cell r="B75" t="str">
            <v>EFFINGHAM COMM UNIT SCH DIST 40</v>
          </cell>
          <cell r="C75" t="str">
            <v>EFFINGHAM</v>
          </cell>
          <cell r="D75" t="str">
            <v>Unit</v>
          </cell>
          <cell r="E75">
            <v>2559.9699999999998</v>
          </cell>
          <cell r="G75">
            <v>1190.1500000000001</v>
          </cell>
          <cell r="H75">
            <v>1164.6500000000001</v>
          </cell>
          <cell r="I75">
            <v>597.83000000000004</v>
          </cell>
          <cell r="J75">
            <v>771.99</v>
          </cell>
          <cell r="L75">
            <v>46586</v>
          </cell>
          <cell r="M75">
            <v>23913.200000000001</v>
          </cell>
          <cell r="N75">
            <v>30879.599999999999</v>
          </cell>
          <cell r="O75">
            <v>101378.79999999999</v>
          </cell>
          <cell r="Q75">
            <v>148768.75</v>
          </cell>
          <cell r="R75">
            <v>74728.75</v>
          </cell>
          <cell r="S75">
            <v>96498.75</v>
          </cell>
          <cell r="T75">
            <v>319996.25</v>
          </cell>
          <cell r="V75">
            <v>236839.85</v>
          </cell>
          <cell r="W75">
            <v>118968.17000000001</v>
          </cell>
          <cell r="X75">
            <v>153626.01</v>
          </cell>
          <cell r="Y75">
            <v>509434.03</v>
          </cell>
          <cell r="AA75">
            <v>29753.750000000004</v>
          </cell>
          <cell r="AB75">
            <v>14945.750000000002</v>
          </cell>
          <cell r="AC75">
            <v>19299.75</v>
          </cell>
          <cell r="AD75">
            <v>63999.250000000007</v>
          </cell>
          <cell r="AF75">
            <v>679575.65</v>
          </cell>
          <cell r="AG75">
            <v>341360.93</v>
          </cell>
          <cell r="AH75">
            <v>440806.29</v>
          </cell>
          <cell r="AI75">
            <v>1461742.87</v>
          </cell>
          <cell r="AK75">
            <v>117629.65000000001</v>
          </cell>
          <cell r="AL75">
            <v>120761.66</v>
          </cell>
          <cell r="AM75">
            <v>537305.04</v>
          </cell>
          <cell r="AN75">
            <v>775696.35000000009</v>
          </cell>
          <cell r="AP75">
            <v>1235375.7000000002</v>
          </cell>
          <cell r="AQ75">
            <v>620547.54</v>
          </cell>
          <cell r="AR75">
            <v>801325.62</v>
          </cell>
          <cell r="AS75">
            <v>2657248.8600000003</v>
          </cell>
          <cell r="AU75">
            <v>930697.3</v>
          </cell>
          <cell r="AV75">
            <v>467503.06000000006</v>
          </cell>
          <cell r="AW75">
            <v>603696.18000000005</v>
          </cell>
          <cell r="AX75">
            <v>2001896.54</v>
          </cell>
          <cell r="AZ75">
            <v>14162673.5</v>
          </cell>
          <cell r="BA75">
            <v>4675026.49</v>
          </cell>
          <cell r="BB75">
            <v>5651309.9970000004</v>
          </cell>
          <cell r="BC75">
            <v>307795.43297999998</v>
          </cell>
          <cell r="BD75">
            <v>280731.43014000001</v>
          </cell>
          <cell r="BE75">
            <v>0</v>
          </cell>
          <cell r="BF75">
            <v>6239836.8601200003</v>
          </cell>
          <cell r="BH75">
            <v>14131229.810120001</v>
          </cell>
          <cell r="BJ75">
            <v>1961756.21</v>
          </cell>
          <cell r="BK75">
            <v>12169473.600120001</v>
          </cell>
        </row>
        <row r="76">
          <cell r="A76" t="str">
            <v>0701615900200</v>
          </cell>
          <cell r="B76" t="str">
            <v>ELEM SCHOOL DISTRICT 159</v>
          </cell>
          <cell r="C76" t="str">
            <v>COOK</v>
          </cell>
          <cell r="D76" t="str">
            <v>Elementary</v>
          </cell>
          <cell r="E76">
            <v>1814</v>
          </cell>
          <cell r="G76">
            <v>1146</v>
          </cell>
          <cell r="H76">
            <v>1135</v>
          </cell>
          <cell r="I76">
            <v>668</v>
          </cell>
          <cell r="J76">
            <v>0</v>
          </cell>
          <cell r="L76">
            <v>45400</v>
          </cell>
          <cell r="M76">
            <v>26720</v>
          </cell>
          <cell r="N76">
            <v>0</v>
          </cell>
          <cell r="O76">
            <v>72120</v>
          </cell>
          <cell r="Q76">
            <v>143250</v>
          </cell>
          <cell r="R76">
            <v>83500</v>
          </cell>
          <cell r="S76">
            <v>0</v>
          </cell>
          <cell r="T76">
            <v>226750</v>
          </cell>
          <cell r="V76">
            <v>228054</v>
          </cell>
          <cell r="W76">
            <v>132932</v>
          </cell>
          <cell r="X76">
            <v>0</v>
          </cell>
          <cell r="Y76">
            <v>360986</v>
          </cell>
          <cell r="AA76">
            <v>28650</v>
          </cell>
          <cell r="AB76">
            <v>16700</v>
          </cell>
          <cell r="AC76">
            <v>0</v>
          </cell>
          <cell r="AD76">
            <v>45350</v>
          </cell>
          <cell r="AF76">
            <v>327183</v>
          </cell>
          <cell r="AG76">
            <v>190714</v>
          </cell>
          <cell r="AH76">
            <v>0</v>
          </cell>
          <cell r="AI76">
            <v>517897</v>
          </cell>
          <cell r="AK76">
            <v>114635</v>
          </cell>
          <cell r="AL76">
            <v>134936</v>
          </cell>
          <cell r="AM76">
            <v>0</v>
          </cell>
          <cell r="AN76">
            <v>249571</v>
          </cell>
          <cell r="AP76">
            <v>1189548</v>
          </cell>
          <cell r="AQ76">
            <v>693384</v>
          </cell>
          <cell r="AR76">
            <v>0</v>
          </cell>
          <cell r="AS76">
            <v>1882932</v>
          </cell>
          <cell r="AU76">
            <v>896172</v>
          </cell>
          <cell r="AV76">
            <v>522376</v>
          </cell>
          <cell r="AW76">
            <v>0</v>
          </cell>
          <cell r="AX76">
            <v>1418548</v>
          </cell>
          <cell r="AZ76">
            <v>9809533.25</v>
          </cell>
          <cell r="BA76">
            <v>3684215.26</v>
          </cell>
          <cell r="BB76">
            <v>4048124.5529999998</v>
          </cell>
          <cell r="BC76">
            <v>218104.47599999997</v>
          </cell>
          <cell r="BD76">
            <v>198926.86800000002</v>
          </cell>
          <cell r="BE76">
            <v>0</v>
          </cell>
          <cell r="BF76">
            <v>4465155.8969999999</v>
          </cell>
          <cell r="BH76">
            <v>9239309.8969999999</v>
          </cell>
          <cell r="BJ76">
            <v>1390104.48</v>
          </cell>
          <cell r="BK76">
            <v>7849205.4169999994</v>
          </cell>
        </row>
        <row r="77">
          <cell r="A77" t="str">
            <v>0601640102600</v>
          </cell>
          <cell r="B77" t="str">
            <v>ELMWOOD PARK C U SCH DIST 401</v>
          </cell>
          <cell r="C77" t="str">
            <v>COOK</v>
          </cell>
          <cell r="D77" t="str">
            <v>Unit</v>
          </cell>
          <cell r="E77">
            <v>2741.75</v>
          </cell>
          <cell r="G77">
            <v>1125.75</v>
          </cell>
          <cell r="H77">
            <v>1098.25</v>
          </cell>
          <cell r="I77">
            <v>671.5</v>
          </cell>
          <cell r="J77">
            <v>944.5</v>
          </cell>
          <cell r="L77">
            <v>43930</v>
          </cell>
          <cell r="M77">
            <v>26860</v>
          </cell>
          <cell r="N77">
            <v>37780</v>
          </cell>
          <cell r="O77">
            <v>108570</v>
          </cell>
          <cell r="Q77">
            <v>140718.75</v>
          </cell>
          <cell r="R77">
            <v>83937.5</v>
          </cell>
          <cell r="S77">
            <v>118062.5</v>
          </cell>
          <cell r="T77">
            <v>342718.75</v>
          </cell>
          <cell r="V77">
            <v>224024.25</v>
          </cell>
          <cell r="W77">
            <v>133628.5</v>
          </cell>
          <cell r="X77">
            <v>187955.5</v>
          </cell>
          <cell r="Y77">
            <v>545608.25</v>
          </cell>
          <cell r="AA77">
            <v>28143.75</v>
          </cell>
          <cell r="AB77">
            <v>16787.5</v>
          </cell>
          <cell r="AC77">
            <v>23612.5</v>
          </cell>
          <cell r="AD77">
            <v>68543.75</v>
          </cell>
          <cell r="AF77">
            <v>642803.25</v>
          </cell>
          <cell r="AG77">
            <v>383426.5</v>
          </cell>
          <cell r="AH77">
            <v>539309.5</v>
          </cell>
          <cell r="AI77">
            <v>1565539.25</v>
          </cell>
          <cell r="AK77">
            <v>110923.25</v>
          </cell>
          <cell r="AL77">
            <v>135643</v>
          </cell>
          <cell r="AM77">
            <v>657372</v>
          </cell>
          <cell r="AN77">
            <v>903938.25</v>
          </cell>
          <cell r="AP77">
            <v>1168528.5</v>
          </cell>
          <cell r="AQ77">
            <v>697017</v>
          </cell>
          <cell r="AR77">
            <v>980391</v>
          </cell>
          <cell r="AS77">
            <v>2845936.5</v>
          </cell>
          <cell r="AU77">
            <v>880336.5</v>
          </cell>
          <cell r="AV77">
            <v>525113</v>
          </cell>
          <cell r="AW77">
            <v>738599</v>
          </cell>
          <cell r="AX77">
            <v>2144048.5</v>
          </cell>
          <cell r="AZ77">
            <v>15408834.519999998</v>
          </cell>
          <cell r="BA77">
            <v>6860448.6400000006</v>
          </cell>
          <cell r="BB77">
            <v>6680784.9479999989</v>
          </cell>
          <cell r="BC77">
            <v>329651.56949999998</v>
          </cell>
          <cell r="BD77">
            <v>300665.78850000002</v>
          </cell>
          <cell r="BE77">
            <v>0</v>
          </cell>
          <cell r="BF77">
            <v>7311102.3059999989</v>
          </cell>
          <cell r="BH77">
            <v>15836005.555999998</v>
          </cell>
          <cell r="BJ77">
            <v>2101057.86</v>
          </cell>
          <cell r="BK77">
            <v>13734947.695999999</v>
          </cell>
        </row>
        <row r="78">
          <cell r="A78" t="str">
            <v>0501606500400</v>
          </cell>
          <cell r="B78" t="str">
            <v>EVANSTON C C SCHOOL DIST 65</v>
          </cell>
          <cell r="C78" t="str">
            <v>COOK</v>
          </cell>
          <cell r="D78" t="str">
            <v>Elementary</v>
          </cell>
          <cell r="E78">
            <v>7617.75</v>
          </cell>
          <cell r="G78">
            <v>5140.25</v>
          </cell>
          <cell r="H78">
            <v>5100</v>
          </cell>
          <cell r="I78">
            <v>2477.5</v>
          </cell>
          <cell r="J78">
            <v>0</v>
          </cell>
          <cell r="L78">
            <v>204000</v>
          </cell>
          <cell r="M78">
            <v>99100</v>
          </cell>
          <cell r="N78">
            <v>0</v>
          </cell>
          <cell r="O78">
            <v>303100</v>
          </cell>
          <cell r="Q78">
            <v>642531.25</v>
          </cell>
          <cell r="R78">
            <v>309687.5</v>
          </cell>
          <cell r="S78">
            <v>0</v>
          </cell>
          <cell r="T78">
            <v>952218.75</v>
          </cell>
          <cell r="V78">
            <v>1022909.75</v>
          </cell>
          <cell r="W78">
            <v>493022.5</v>
          </cell>
          <cell r="X78">
            <v>0</v>
          </cell>
          <cell r="Y78">
            <v>1515932.25</v>
          </cell>
          <cell r="AA78">
            <v>128506.25</v>
          </cell>
          <cell r="AB78">
            <v>61937.5</v>
          </cell>
          <cell r="AC78">
            <v>0</v>
          </cell>
          <cell r="AD78">
            <v>190443.75</v>
          </cell>
          <cell r="AF78">
            <v>1467541.37</v>
          </cell>
          <cell r="AG78">
            <v>707326.25</v>
          </cell>
          <cell r="AH78">
            <v>0</v>
          </cell>
          <cell r="AI78">
            <v>2174867.62</v>
          </cell>
          <cell r="AK78">
            <v>515100</v>
          </cell>
          <cell r="AL78">
            <v>500455</v>
          </cell>
          <cell r="AM78">
            <v>0</v>
          </cell>
          <cell r="AN78">
            <v>1015555</v>
          </cell>
          <cell r="AP78">
            <v>5335579.5</v>
          </cell>
          <cell r="AQ78">
            <v>2571645</v>
          </cell>
          <cell r="AR78">
            <v>0</v>
          </cell>
          <cell r="AS78">
            <v>7907224.5</v>
          </cell>
          <cell r="AU78">
            <v>4019675.5</v>
          </cell>
          <cell r="AV78">
            <v>1937405</v>
          </cell>
          <cell r="AW78">
            <v>0</v>
          </cell>
          <cell r="AX78">
            <v>5957080.5</v>
          </cell>
          <cell r="AZ78">
            <v>39958263.540000007</v>
          </cell>
          <cell r="BA78">
            <v>13599791.960000001</v>
          </cell>
          <cell r="BB78">
            <v>16067416.650000002</v>
          </cell>
          <cell r="BC78">
            <v>915912.55349999992</v>
          </cell>
          <cell r="BD78">
            <v>835377.70049999992</v>
          </cell>
          <cell r="BE78">
            <v>0</v>
          </cell>
          <cell r="BF78">
            <v>17818706.904000003</v>
          </cell>
          <cell r="BH78">
            <v>37835129.274000004</v>
          </cell>
          <cell r="BJ78">
            <v>5837634.1799999997</v>
          </cell>
          <cell r="BK78">
            <v>31997495.094000004</v>
          </cell>
        </row>
        <row r="79">
          <cell r="A79" t="str">
            <v>0501620201700</v>
          </cell>
          <cell r="B79" t="str">
            <v>EVANSTON TWP H S DIST 202</v>
          </cell>
          <cell r="C79" t="str">
            <v>COOK</v>
          </cell>
          <cell r="D79" t="str">
            <v>High School</v>
          </cell>
          <cell r="E79">
            <v>3558</v>
          </cell>
          <cell r="G79">
            <v>0</v>
          </cell>
          <cell r="H79">
            <v>0</v>
          </cell>
          <cell r="I79">
            <v>0</v>
          </cell>
          <cell r="J79">
            <v>3558</v>
          </cell>
          <cell r="L79">
            <v>0</v>
          </cell>
          <cell r="M79">
            <v>0</v>
          </cell>
          <cell r="N79">
            <v>142320</v>
          </cell>
          <cell r="O79">
            <v>142320</v>
          </cell>
          <cell r="Q79">
            <v>0</v>
          </cell>
          <cell r="R79">
            <v>0</v>
          </cell>
          <cell r="S79">
            <v>444750</v>
          </cell>
          <cell r="T79">
            <v>444750</v>
          </cell>
          <cell r="V79">
            <v>0</v>
          </cell>
          <cell r="W79">
            <v>0</v>
          </cell>
          <cell r="X79">
            <v>708042</v>
          </cell>
          <cell r="Y79">
            <v>708042</v>
          </cell>
          <cell r="AA79">
            <v>0</v>
          </cell>
          <cell r="AB79">
            <v>0</v>
          </cell>
          <cell r="AC79">
            <v>88950</v>
          </cell>
          <cell r="AD79">
            <v>88950</v>
          </cell>
          <cell r="AF79">
            <v>0</v>
          </cell>
          <cell r="AG79">
            <v>0</v>
          </cell>
          <cell r="AH79">
            <v>1015809</v>
          </cell>
          <cell r="AI79">
            <v>1015809</v>
          </cell>
          <cell r="AK79">
            <v>0</v>
          </cell>
          <cell r="AL79">
            <v>0</v>
          </cell>
          <cell r="AM79">
            <v>2476368</v>
          </cell>
          <cell r="AN79">
            <v>2476368</v>
          </cell>
          <cell r="AP79">
            <v>0</v>
          </cell>
          <cell r="AQ79">
            <v>0</v>
          </cell>
          <cell r="AR79">
            <v>3693204</v>
          </cell>
          <cell r="AS79">
            <v>3693204</v>
          </cell>
          <cell r="AU79">
            <v>0</v>
          </cell>
          <cell r="AV79">
            <v>0</v>
          </cell>
          <cell r="AW79">
            <v>2782356</v>
          </cell>
          <cell r="AX79">
            <v>2782356</v>
          </cell>
          <cell r="AZ79">
            <v>20352163.860000003</v>
          </cell>
          <cell r="BA79">
            <v>5148025.8299999982</v>
          </cell>
          <cell r="BB79">
            <v>7650056.9069999997</v>
          </cell>
          <cell r="BC79">
            <v>427792.57199999999</v>
          </cell>
          <cell r="BD79">
            <v>390177.39600000001</v>
          </cell>
          <cell r="BE79">
            <v>0</v>
          </cell>
          <cell r="BF79">
            <v>8468026.875</v>
          </cell>
          <cell r="BH79">
            <v>19819825.875</v>
          </cell>
          <cell r="BJ79">
            <v>2726566.56</v>
          </cell>
          <cell r="BK79">
            <v>17093259.315000001</v>
          </cell>
        </row>
        <row r="80">
          <cell r="A80" t="str">
            <v>0701623101600</v>
          </cell>
          <cell r="B80" t="str">
            <v>EVERGREEN PARK COMM HI SCH D 231</v>
          </cell>
          <cell r="C80" t="str">
            <v>COOK</v>
          </cell>
          <cell r="D80" t="str">
            <v>High School</v>
          </cell>
          <cell r="E80">
            <v>858.49</v>
          </cell>
          <cell r="G80">
            <v>0</v>
          </cell>
          <cell r="H80">
            <v>0</v>
          </cell>
          <cell r="I80">
            <v>0</v>
          </cell>
          <cell r="J80">
            <v>858.49</v>
          </cell>
          <cell r="L80">
            <v>0</v>
          </cell>
          <cell r="M80">
            <v>0</v>
          </cell>
          <cell r="N80">
            <v>34339.599999999999</v>
          </cell>
          <cell r="O80">
            <v>34339.599999999999</v>
          </cell>
          <cell r="Q80">
            <v>0</v>
          </cell>
          <cell r="R80">
            <v>0</v>
          </cell>
          <cell r="S80">
            <v>107311.25</v>
          </cell>
          <cell r="T80">
            <v>107311.25</v>
          </cell>
          <cell r="V80">
            <v>0</v>
          </cell>
          <cell r="W80">
            <v>0</v>
          </cell>
          <cell r="X80">
            <v>170839.51</v>
          </cell>
          <cell r="Y80">
            <v>170839.51</v>
          </cell>
          <cell r="AA80">
            <v>0</v>
          </cell>
          <cell r="AB80">
            <v>0</v>
          </cell>
          <cell r="AC80">
            <v>21462.25</v>
          </cell>
          <cell r="AD80">
            <v>21462.25</v>
          </cell>
          <cell r="AF80">
            <v>0</v>
          </cell>
          <cell r="AG80">
            <v>0</v>
          </cell>
          <cell r="AH80">
            <v>245098.89</v>
          </cell>
          <cell r="AI80">
            <v>245098.89</v>
          </cell>
          <cell r="AK80">
            <v>0</v>
          </cell>
          <cell r="AL80">
            <v>0</v>
          </cell>
          <cell r="AM80">
            <v>597509.04</v>
          </cell>
          <cell r="AN80">
            <v>597509.04</v>
          </cell>
          <cell r="AP80">
            <v>0</v>
          </cell>
          <cell r="AQ80">
            <v>0</v>
          </cell>
          <cell r="AR80">
            <v>891112.62</v>
          </cell>
          <cell r="AS80">
            <v>891112.62</v>
          </cell>
          <cell r="AU80">
            <v>0</v>
          </cell>
          <cell r="AV80">
            <v>0</v>
          </cell>
          <cell r="AW80">
            <v>671339.18</v>
          </cell>
          <cell r="AX80">
            <v>671339.18</v>
          </cell>
          <cell r="AZ80">
            <v>4954980.1499999994</v>
          </cell>
          <cell r="BA80">
            <v>1271467.3799999999</v>
          </cell>
          <cell r="BB80">
            <v>1867934.2589999998</v>
          </cell>
          <cell r="BC80">
            <v>103219.68665999999</v>
          </cell>
          <cell r="BD80">
            <v>94143.730380000008</v>
          </cell>
          <cell r="BE80">
            <v>0</v>
          </cell>
          <cell r="BF80">
            <v>2065297.6760399998</v>
          </cell>
          <cell r="BH80">
            <v>4804310.0160400001</v>
          </cell>
          <cell r="BJ80">
            <v>657878.05000000005</v>
          </cell>
          <cell r="BK80">
            <v>4146431.9660400003</v>
          </cell>
        </row>
        <row r="81">
          <cell r="A81" t="str">
            <v>0701612400200</v>
          </cell>
          <cell r="B81" t="str">
            <v>EVERGREEN PK ELEM SCH DIST 124</v>
          </cell>
          <cell r="C81" t="str">
            <v>COOK</v>
          </cell>
          <cell r="D81" t="str">
            <v>Elementary</v>
          </cell>
          <cell r="E81">
            <v>1839</v>
          </cell>
          <cell r="G81">
            <v>1205</v>
          </cell>
          <cell r="H81">
            <v>1177.5</v>
          </cell>
          <cell r="I81">
            <v>634</v>
          </cell>
          <cell r="J81">
            <v>0</v>
          </cell>
          <cell r="L81">
            <v>47100</v>
          </cell>
          <cell r="M81">
            <v>25360</v>
          </cell>
          <cell r="N81">
            <v>0</v>
          </cell>
          <cell r="O81">
            <v>72460</v>
          </cell>
          <cell r="Q81">
            <v>150625</v>
          </cell>
          <cell r="R81">
            <v>79250</v>
          </cell>
          <cell r="S81">
            <v>0</v>
          </cell>
          <cell r="T81">
            <v>229875</v>
          </cell>
          <cell r="V81">
            <v>239795</v>
          </cell>
          <cell r="W81">
            <v>126166</v>
          </cell>
          <cell r="X81">
            <v>0</v>
          </cell>
          <cell r="Y81">
            <v>365961</v>
          </cell>
          <cell r="AA81">
            <v>30125</v>
          </cell>
          <cell r="AB81">
            <v>15850</v>
          </cell>
          <cell r="AC81">
            <v>0</v>
          </cell>
          <cell r="AD81">
            <v>45975</v>
          </cell>
          <cell r="AF81">
            <v>688055</v>
          </cell>
          <cell r="AG81">
            <v>362014</v>
          </cell>
          <cell r="AH81">
            <v>0</v>
          </cell>
          <cell r="AI81">
            <v>1050069</v>
          </cell>
          <cell r="AK81">
            <v>118927.5</v>
          </cell>
          <cell r="AL81">
            <v>128068</v>
          </cell>
          <cell r="AM81">
            <v>0</v>
          </cell>
          <cell r="AN81">
            <v>246995.5</v>
          </cell>
          <cell r="AP81">
            <v>1250790</v>
          </cell>
          <cell r="AQ81">
            <v>658092</v>
          </cell>
          <cell r="AR81">
            <v>0</v>
          </cell>
          <cell r="AS81">
            <v>1908882</v>
          </cell>
          <cell r="AU81">
            <v>942310</v>
          </cell>
          <cell r="AV81">
            <v>495788</v>
          </cell>
          <cell r="AW81">
            <v>0</v>
          </cell>
          <cell r="AX81">
            <v>1438098</v>
          </cell>
          <cell r="AZ81">
            <v>9641154.4100000001</v>
          </cell>
          <cell r="BA81">
            <v>3209510.5800000005</v>
          </cell>
          <cell r="BB81">
            <v>3855199.497</v>
          </cell>
          <cell r="BC81">
            <v>221110.32599999997</v>
          </cell>
          <cell r="BD81">
            <v>201668.41800000001</v>
          </cell>
          <cell r="BE81">
            <v>0</v>
          </cell>
          <cell r="BF81">
            <v>4277978.2409999995</v>
          </cell>
          <cell r="BH81">
            <v>9636293.7410000004</v>
          </cell>
          <cell r="BJ81">
            <v>1409262.48</v>
          </cell>
          <cell r="BK81">
            <v>8227031.2609999999</v>
          </cell>
        </row>
        <row r="82">
          <cell r="A82" t="str">
            <v>1304100300400</v>
          </cell>
          <cell r="B82" t="str">
            <v>FIELD COMM CONS SCHOOL DIST 3</v>
          </cell>
          <cell r="C82" t="str">
            <v>JEFFERSON</v>
          </cell>
          <cell r="D82" t="str">
            <v>Elementary</v>
          </cell>
          <cell r="E82">
            <v>249.71</v>
          </cell>
          <cell r="G82">
            <v>160.88999999999999</v>
          </cell>
          <cell r="H82">
            <v>158.47999999999999</v>
          </cell>
          <cell r="I82">
            <v>88.82</v>
          </cell>
          <cell r="J82">
            <v>0</v>
          </cell>
          <cell r="L82">
            <v>6339.2</v>
          </cell>
          <cell r="M82">
            <v>3552.7999999999997</v>
          </cell>
          <cell r="N82">
            <v>0</v>
          </cell>
          <cell r="O82">
            <v>9892</v>
          </cell>
          <cell r="Q82">
            <v>20111.25</v>
          </cell>
          <cell r="R82">
            <v>11102.5</v>
          </cell>
          <cell r="S82">
            <v>0</v>
          </cell>
          <cell r="T82">
            <v>31213.75</v>
          </cell>
          <cell r="V82">
            <v>32017.109999999997</v>
          </cell>
          <cell r="W82">
            <v>17675.18</v>
          </cell>
          <cell r="X82">
            <v>0</v>
          </cell>
          <cell r="Y82">
            <v>49692.289999999994</v>
          </cell>
          <cell r="AA82">
            <v>4022.2499999999995</v>
          </cell>
          <cell r="AB82">
            <v>2220.5</v>
          </cell>
          <cell r="AC82">
            <v>0</v>
          </cell>
          <cell r="AD82">
            <v>6242.75</v>
          </cell>
          <cell r="AF82">
            <v>91868.19</v>
          </cell>
          <cell r="AG82">
            <v>50716.22</v>
          </cell>
          <cell r="AH82">
            <v>0</v>
          </cell>
          <cell r="AI82">
            <v>142584.41</v>
          </cell>
          <cell r="AK82">
            <v>16006.48</v>
          </cell>
          <cell r="AL82">
            <v>17941.64</v>
          </cell>
          <cell r="AM82">
            <v>0</v>
          </cell>
          <cell r="AN82">
            <v>33948.119999999995</v>
          </cell>
          <cell r="AP82">
            <v>167003.81999999998</v>
          </cell>
          <cell r="AQ82">
            <v>92195.159999999989</v>
          </cell>
          <cell r="AR82">
            <v>0</v>
          </cell>
          <cell r="AS82">
            <v>259198.97999999998</v>
          </cell>
          <cell r="AU82">
            <v>125815.98</v>
          </cell>
          <cell r="AV82">
            <v>69457.239999999991</v>
          </cell>
          <cell r="AW82">
            <v>0</v>
          </cell>
          <cell r="AX82">
            <v>195273.21999999997</v>
          </cell>
          <cell r="AZ82">
            <v>1298239.6000000001</v>
          </cell>
          <cell r="BA82">
            <v>363261.19</v>
          </cell>
          <cell r="BB82">
            <v>498450.23699999996</v>
          </cell>
          <cell r="BC82">
            <v>30023.632139999994</v>
          </cell>
          <cell r="BD82">
            <v>27383.698019999996</v>
          </cell>
          <cell r="BE82">
            <v>0</v>
          </cell>
          <cell r="BF82">
            <v>555857.56715999998</v>
          </cell>
          <cell r="BH82">
            <v>1283903.0871600001</v>
          </cell>
          <cell r="BJ82">
            <v>191357.76</v>
          </cell>
          <cell r="BK82">
            <v>1092545.3271600001</v>
          </cell>
        </row>
        <row r="83">
          <cell r="A83" t="str">
            <v>0901000102600</v>
          </cell>
          <cell r="B83" t="str">
            <v>FISHER C U SCHOOL DISTRICT 1</v>
          </cell>
          <cell r="C83" t="str">
            <v>CHAMPAIGN</v>
          </cell>
          <cell r="D83" t="str">
            <v>Unit</v>
          </cell>
          <cell r="E83">
            <v>624</v>
          </cell>
          <cell r="G83">
            <v>285</v>
          </cell>
          <cell r="H83">
            <v>283</v>
          </cell>
          <cell r="I83">
            <v>142</v>
          </cell>
          <cell r="J83">
            <v>197</v>
          </cell>
          <cell r="L83">
            <v>11320</v>
          </cell>
          <cell r="M83">
            <v>5680</v>
          </cell>
          <cell r="N83">
            <v>7880</v>
          </cell>
          <cell r="O83">
            <v>24880</v>
          </cell>
          <cell r="Q83">
            <v>35625</v>
          </cell>
          <cell r="R83">
            <v>17750</v>
          </cell>
          <cell r="S83">
            <v>24625</v>
          </cell>
          <cell r="T83">
            <v>78000</v>
          </cell>
          <cell r="V83">
            <v>56715</v>
          </cell>
          <cell r="W83">
            <v>28258</v>
          </cell>
          <cell r="X83">
            <v>39203</v>
          </cell>
          <cell r="Y83">
            <v>124176</v>
          </cell>
          <cell r="AA83">
            <v>7125</v>
          </cell>
          <cell r="AB83">
            <v>3550</v>
          </cell>
          <cell r="AC83">
            <v>4925</v>
          </cell>
          <cell r="AD83">
            <v>15600</v>
          </cell>
          <cell r="AF83">
            <v>162735</v>
          </cell>
          <cell r="AG83">
            <v>81082</v>
          </cell>
          <cell r="AH83">
            <v>112487</v>
          </cell>
          <cell r="AI83">
            <v>356304</v>
          </cell>
          <cell r="AK83">
            <v>28583</v>
          </cell>
          <cell r="AL83">
            <v>28684</v>
          </cell>
          <cell r="AM83">
            <v>137112</v>
          </cell>
          <cell r="AN83">
            <v>194379</v>
          </cell>
          <cell r="AP83">
            <v>295830</v>
          </cell>
          <cell r="AQ83">
            <v>147396</v>
          </cell>
          <cell r="AR83">
            <v>204486</v>
          </cell>
          <cell r="AS83">
            <v>647712</v>
          </cell>
          <cell r="AU83">
            <v>222870</v>
          </cell>
          <cell r="AV83">
            <v>111044</v>
          </cell>
          <cell r="AW83">
            <v>154054</v>
          </cell>
          <cell r="AX83">
            <v>487968</v>
          </cell>
          <cell r="AZ83">
            <v>3347457.0399999996</v>
          </cell>
          <cell r="BA83">
            <v>826758.74</v>
          </cell>
          <cell r="BB83">
            <v>1252264.7339999997</v>
          </cell>
          <cell r="BC83">
            <v>75026.015999999989</v>
          </cell>
          <cell r="BD83">
            <v>68429.088000000003</v>
          </cell>
          <cell r="BE83">
            <v>0</v>
          </cell>
          <cell r="BF83">
            <v>1395719.8379999998</v>
          </cell>
          <cell r="BH83">
            <v>3324738.8379999995</v>
          </cell>
          <cell r="BJ83">
            <v>478183.67999999999</v>
          </cell>
          <cell r="BK83">
            <v>2846555.1579999994</v>
          </cell>
        </row>
        <row r="84">
          <cell r="A84" t="str">
            <v>1201303502600</v>
          </cell>
          <cell r="B84" t="str">
            <v>FLORA COMM UNIT SCH DIST 35</v>
          </cell>
          <cell r="C84" t="str">
            <v>CLAY</v>
          </cell>
          <cell r="D84" t="str">
            <v>Unit</v>
          </cell>
          <cell r="E84">
            <v>1293.25</v>
          </cell>
          <cell r="G84">
            <v>631.75</v>
          </cell>
          <cell r="H84">
            <v>620.5</v>
          </cell>
          <cell r="I84">
            <v>298.5</v>
          </cell>
          <cell r="J84">
            <v>363</v>
          </cell>
          <cell r="L84">
            <v>24820</v>
          </cell>
          <cell r="M84">
            <v>11940</v>
          </cell>
          <cell r="N84">
            <v>14520</v>
          </cell>
          <cell r="O84">
            <v>51280</v>
          </cell>
          <cell r="Q84">
            <v>78968.75</v>
          </cell>
          <cell r="R84">
            <v>37312.5</v>
          </cell>
          <cell r="S84">
            <v>45375</v>
          </cell>
          <cell r="T84">
            <v>161656.25</v>
          </cell>
          <cell r="V84">
            <v>125718.25</v>
          </cell>
          <cell r="W84">
            <v>59401.5</v>
          </cell>
          <cell r="X84">
            <v>72237</v>
          </cell>
          <cell r="Y84">
            <v>257356.75</v>
          </cell>
          <cell r="AA84">
            <v>15793.75</v>
          </cell>
          <cell r="AB84">
            <v>7462.5</v>
          </cell>
          <cell r="AC84">
            <v>9075</v>
          </cell>
          <cell r="AD84">
            <v>32331.25</v>
          </cell>
          <cell r="AF84">
            <v>360729.25</v>
          </cell>
          <cell r="AG84">
            <v>170443.5</v>
          </cell>
          <cell r="AH84">
            <v>207273</v>
          </cell>
          <cell r="AI84">
            <v>738445.75</v>
          </cell>
          <cell r="AK84">
            <v>62670.5</v>
          </cell>
          <cell r="AL84">
            <v>60297</v>
          </cell>
          <cell r="AM84">
            <v>252648</v>
          </cell>
          <cell r="AN84">
            <v>375615.5</v>
          </cell>
          <cell r="AP84">
            <v>655756.5</v>
          </cell>
          <cell r="AQ84">
            <v>309843</v>
          </cell>
          <cell r="AR84">
            <v>376794</v>
          </cell>
          <cell r="AS84">
            <v>1342393.5</v>
          </cell>
          <cell r="AU84">
            <v>494028.5</v>
          </cell>
          <cell r="AV84">
            <v>233427</v>
          </cell>
          <cell r="AW84">
            <v>283866</v>
          </cell>
          <cell r="AX84">
            <v>1011321.5</v>
          </cell>
          <cell r="AZ84">
            <v>7150660.6399999987</v>
          </cell>
          <cell r="BA84">
            <v>2251504.29</v>
          </cell>
          <cell r="BB84">
            <v>2820649.4789999998</v>
          </cell>
          <cell r="BC84">
            <v>155492.62049999999</v>
          </cell>
          <cell r="BD84">
            <v>141820.38150000002</v>
          </cell>
          <cell r="BE84">
            <v>0</v>
          </cell>
          <cell r="BF84">
            <v>3117962.4810000001</v>
          </cell>
          <cell r="BH84">
            <v>7088362.9810000006</v>
          </cell>
          <cell r="BJ84">
            <v>991043.34</v>
          </cell>
          <cell r="BK84">
            <v>6097319.6410000008</v>
          </cell>
        </row>
        <row r="85">
          <cell r="A85" t="str">
            <v>0701616100200</v>
          </cell>
          <cell r="B85" t="str">
            <v>FLOSSMOOR SCHOOL DISTRICT 161</v>
          </cell>
          <cell r="C85" t="str">
            <v>COOK</v>
          </cell>
          <cell r="D85" t="str">
            <v>Elementary</v>
          </cell>
          <cell r="E85">
            <v>2345.25</v>
          </cell>
          <cell r="G85">
            <v>1404.75</v>
          </cell>
          <cell r="H85">
            <v>1385</v>
          </cell>
          <cell r="I85">
            <v>940.5</v>
          </cell>
          <cell r="J85">
            <v>0</v>
          </cell>
          <cell r="L85">
            <v>55400</v>
          </cell>
          <cell r="M85">
            <v>37620</v>
          </cell>
          <cell r="N85">
            <v>0</v>
          </cell>
          <cell r="O85">
            <v>93020</v>
          </cell>
          <cell r="Q85">
            <v>175593.75</v>
          </cell>
          <cell r="R85">
            <v>117562.5</v>
          </cell>
          <cell r="S85">
            <v>0</v>
          </cell>
          <cell r="T85">
            <v>293156.25</v>
          </cell>
          <cell r="V85">
            <v>279545.25</v>
          </cell>
          <cell r="W85">
            <v>187159.5</v>
          </cell>
          <cell r="X85">
            <v>0</v>
          </cell>
          <cell r="Y85">
            <v>466704.75</v>
          </cell>
          <cell r="AA85">
            <v>35118.75</v>
          </cell>
          <cell r="AB85">
            <v>23512.5</v>
          </cell>
          <cell r="AC85">
            <v>0</v>
          </cell>
          <cell r="AD85">
            <v>58631.25</v>
          </cell>
          <cell r="AF85">
            <v>802112.25</v>
          </cell>
          <cell r="AG85">
            <v>537025.5</v>
          </cell>
          <cell r="AH85">
            <v>0</v>
          </cell>
          <cell r="AI85">
            <v>1339137.75</v>
          </cell>
          <cell r="AK85">
            <v>139885</v>
          </cell>
          <cell r="AL85">
            <v>189981</v>
          </cell>
          <cell r="AM85">
            <v>0</v>
          </cell>
          <cell r="AN85">
            <v>329866</v>
          </cell>
          <cell r="AP85">
            <v>1458130.5</v>
          </cell>
          <cell r="AQ85">
            <v>976239</v>
          </cell>
          <cell r="AR85">
            <v>0</v>
          </cell>
          <cell r="AS85">
            <v>2434369.5</v>
          </cell>
          <cell r="AU85">
            <v>1098514.5</v>
          </cell>
          <cell r="AV85">
            <v>735471</v>
          </cell>
          <cell r="AW85">
            <v>0</v>
          </cell>
          <cell r="AX85">
            <v>1833985.5</v>
          </cell>
          <cell r="AZ85">
            <v>12144243.280000003</v>
          </cell>
          <cell r="BA85">
            <v>3643639.9499999997</v>
          </cell>
          <cell r="BB85">
            <v>4736364.9690000005</v>
          </cell>
          <cell r="BC85">
            <v>281978.78849999997</v>
          </cell>
          <cell r="BD85">
            <v>257184.80550000002</v>
          </cell>
          <cell r="BE85">
            <v>0</v>
          </cell>
          <cell r="BF85">
            <v>5275528.5630000001</v>
          </cell>
          <cell r="BH85">
            <v>12124399.563000001</v>
          </cell>
          <cell r="BJ85">
            <v>1797211.98</v>
          </cell>
          <cell r="BK85">
            <v>10327187.583000001</v>
          </cell>
        </row>
        <row r="86">
          <cell r="A86" t="str">
            <v>0701616900200</v>
          </cell>
          <cell r="B86" t="str">
            <v>FORD HEIGHTS SCHOOL DISTRICT 169</v>
          </cell>
          <cell r="C86" t="str">
            <v>COOK</v>
          </cell>
          <cell r="D86" t="str">
            <v>Elementary</v>
          </cell>
          <cell r="E86">
            <v>407.5</v>
          </cell>
          <cell r="G86">
            <v>280.5</v>
          </cell>
          <cell r="H86">
            <v>280.5</v>
          </cell>
          <cell r="I86">
            <v>127</v>
          </cell>
          <cell r="J86">
            <v>0</v>
          </cell>
          <cell r="L86">
            <v>11220</v>
          </cell>
          <cell r="M86">
            <v>5080</v>
          </cell>
          <cell r="N86">
            <v>0</v>
          </cell>
          <cell r="O86">
            <v>16300</v>
          </cell>
          <cell r="Q86">
            <v>35062.5</v>
          </cell>
          <cell r="R86">
            <v>15875</v>
          </cell>
          <cell r="S86">
            <v>0</v>
          </cell>
          <cell r="T86">
            <v>50937.5</v>
          </cell>
          <cell r="V86">
            <v>55819.5</v>
          </cell>
          <cell r="W86">
            <v>25273</v>
          </cell>
          <cell r="X86">
            <v>0</v>
          </cell>
          <cell r="Y86">
            <v>81092.5</v>
          </cell>
          <cell r="AA86">
            <v>7012.5</v>
          </cell>
          <cell r="AB86">
            <v>3175</v>
          </cell>
          <cell r="AC86">
            <v>0</v>
          </cell>
          <cell r="AD86">
            <v>10187.5</v>
          </cell>
          <cell r="AF86">
            <v>160165.5</v>
          </cell>
          <cell r="AG86">
            <v>72517</v>
          </cell>
          <cell r="AH86">
            <v>0</v>
          </cell>
          <cell r="AI86">
            <v>232682.5</v>
          </cell>
          <cell r="AK86">
            <v>28330.5</v>
          </cell>
          <cell r="AL86">
            <v>25654</v>
          </cell>
          <cell r="AM86">
            <v>0</v>
          </cell>
          <cell r="AN86">
            <v>53984.5</v>
          </cell>
          <cell r="AP86">
            <v>291159</v>
          </cell>
          <cell r="AQ86">
            <v>131826</v>
          </cell>
          <cell r="AR86">
            <v>0</v>
          </cell>
          <cell r="AS86">
            <v>422985</v>
          </cell>
          <cell r="AU86">
            <v>219351</v>
          </cell>
          <cell r="AV86">
            <v>99314</v>
          </cell>
          <cell r="AW86">
            <v>0</v>
          </cell>
          <cell r="AX86">
            <v>318665</v>
          </cell>
          <cell r="AZ86">
            <v>2322246.4300000002</v>
          </cell>
          <cell r="BA86">
            <v>955125.7100000002</v>
          </cell>
          <cell r="BB86">
            <v>983211.64200000011</v>
          </cell>
          <cell r="BC86">
            <v>48995.354999999989</v>
          </cell>
          <cell r="BD86">
            <v>44687.265000000007</v>
          </cell>
          <cell r="BE86">
            <v>0</v>
          </cell>
          <cell r="BF86">
            <v>1076894.2620000001</v>
          </cell>
          <cell r="BH86">
            <v>2263728.7620000001</v>
          </cell>
          <cell r="BJ86">
            <v>312275.40000000002</v>
          </cell>
          <cell r="BK86">
            <v>1951453.3620000002</v>
          </cell>
        </row>
        <row r="87">
          <cell r="A87" t="str">
            <v>0601609100200</v>
          </cell>
          <cell r="B87" t="str">
            <v>FOREST PARK SCHOOL DIST 91</v>
          </cell>
          <cell r="C87" t="str">
            <v>COOK</v>
          </cell>
          <cell r="D87" t="str">
            <v>Elementary</v>
          </cell>
          <cell r="E87">
            <v>773.3</v>
          </cell>
          <cell r="G87">
            <v>543.96999999999991</v>
          </cell>
          <cell r="H87">
            <v>528.30999999999995</v>
          </cell>
          <cell r="I87">
            <v>229.32999999999998</v>
          </cell>
          <cell r="J87">
            <v>0</v>
          </cell>
          <cell r="L87">
            <v>21132.399999999998</v>
          </cell>
          <cell r="M87">
            <v>9173.1999999999989</v>
          </cell>
          <cell r="N87">
            <v>0</v>
          </cell>
          <cell r="O87">
            <v>30305.599999999999</v>
          </cell>
          <cell r="Q87">
            <v>67996.249999999985</v>
          </cell>
          <cell r="R87">
            <v>28666.249999999996</v>
          </cell>
          <cell r="S87">
            <v>0</v>
          </cell>
          <cell r="T87">
            <v>96662.499999999985</v>
          </cell>
          <cell r="V87">
            <v>108250.02999999998</v>
          </cell>
          <cell r="W87">
            <v>45636.67</v>
          </cell>
          <cell r="X87">
            <v>0</v>
          </cell>
          <cell r="Y87">
            <v>153886.69999999998</v>
          </cell>
          <cell r="AA87">
            <v>13599.249999999998</v>
          </cell>
          <cell r="AB87">
            <v>5733.25</v>
          </cell>
          <cell r="AC87">
            <v>0</v>
          </cell>
          <cell r="AD87">
            <v>19332.5</v>
          </cell>
          <cell r="AF87">
            <v>155303.43</v>
          </cell>
          <cell r="AG87">
            <v>65473.71</v>
          </cell>
          <cell r="AH87">
            <v>0</v>
          </cell>
          <cell r="AI87">
            <v>220777.13999999998</v>
          </cell>
          <cell r="AK87">
            <v>53359.31</v>
          </cell>
          <cell r="AL87">
            <v>46324.659999999996</v>
          </cell>
          <cell r="AM87">
            <v>0</v>
          </cell>
          <cell r="AN87">
            <v>99683.97</v>
          </cell>
          <cell r="AP87">
            <v>564640.85999999987</v>
          </cell>
          <cell r="AQ87">
            <v>238044.53999999998</v>
          </cell>
          <cell r="AR87">
            <v>0</v>
          </cell>
          <cell r="AS87">
            <v>802685.39999999991</v>
          </cell>
          <cell r="AU87">
            <v>425384.53999999992</v>
          </cell>
          <cell r="AV87">
            <v>179336.06</v>
          </cell>
          <cell r="AW87">
            <v>0</v>
          </cell>
          <cell r="AX87">
            <v>604720.59999999986</v>
          </cell>
          <cell r="AZ87">
            <v>4204106</v>
          </cell>
          <cell r="BA87">
            <v>1541578.8000000003</v>
          </cell>
          <cell r="BB87">
            <v>1723705.4400000002</v>
          </cell>
          <cell r="BC87">
            <v>92976.952199999985</v>
          </cell>
          <cell r="BD87">
            <v>84801.624599999996</v>
          </cell>
          <cell r="BE87">
            <v>0</v>
          </cell>
          <cell r="BF87">
            <v>1901484.0168000001</v>
          </cell>
          <cell r="BH87">
            <v>3929538.4267999995</v>
          </cell>
          <cell r="BJ87">
            <v>592595.25</v>
          </cell>
          <cell r="BK87">
            <v>3336943.1767999995</v>
          </cell>
        </row>
        <row r="88">
          <cell r="A88" t="str">
            <v>0701614200200</v>
          </cell>
          <cell r="B88" t="str">
            <v>FOREST RIDGE SCHOOL DIST 142</v>
          </cell>
          <cell r="C88" t="str">
            <v>COOK</v>
          </cell>
          <cell r="D88" t="str">
            <v>Elementary</v>
          </cell>
          <cell r="E88">
            <v>1559</v>
          </cell>
          <cell r="G88">
            <v>981.5</v>
          </cell>
          <cell r="H88">
            <v>966</v>
          </cell>
          <cell r="I88">
            <v>577.5</v>
          </cell>
          <cell r="J88">
            <v>0</v>
          </cell>
          <cell r="L88">
            <v>38640</v>
          </cell>
          <cell r="M88">
            <v>23100</v>
          </cell>
          <cell r="N88">
            <v>0</v>
          </cell>
          <cell r="O88">
            <v>61740</v>
          </cell>
          <cell r="Q88">
            <v>122687.5</v>
          </cell>
          <cell r="R88">
            <v>72187.5</v>
          </cell>
          <cell r="S88">
            <v>0</v>
          </cell>
          <cell r="T88">
            <v>194875</v>
          </cell>
          <cell r="V88">
            <v>195318.5</v>
          </cell>
          <cell r="W88">
            <v>114922.5</v>
          </cell>
          <cell r="X88">
            <v>0</v>
          </cell>
          <cell r="Y88">
            <v>310241</v>
          </cell>
          <cell r="AA88">
            <v>24537.5</v>
          </cell>
          <cell r="AB88">
            <v>14437.5</v>
          </cell>
          <cell r="AC88">
            <v>0</v>
          </cell>
          <cell r="AD88">
            <v>38975</v>
          </cell>
          <cell r="AF88">
            <v>560436.5</v>
          </cell>
          <cell r="AG88">
            <v>329752.5</v>
          </cell>
          <cell r="AH88">
            <v>0</v>
          </cell>
          <cell r="AI88">
            <v>890189</v>
          </cell>
          <cell r="AK88">
            <v>97566</v>
          </cell>
          <cell r="AL88">
            <v>116655</v>
          </cell>
          <cell r="AM88">
            <v>0</v>
          </cell>
          <cell r="AN88">
            <v>214221</v>
          </cell>
          <cell r="AP88">
            <v>1018797</v>
          </cell>
          <cell r="AQ88">
            <v>599445</v>
          </cell>
          <cell r="AR88">
            <v>0</v>
          </cell>
          <cell r="AS88">
            <v>1618242</v>
          </cell>
          <cell r="AU88">
            <v>767533</v>
          </cell>
          <cell r="AV88">
            <v>451605</v>
          </cell>
          <cell r="AW88">
            <v>0</v>
          </cell>
          <cell r="AX88">
            <v>1219138</v>
          </cell>
          <cell r="AZ88">
            <v>8123836.6299999999</v>
          </cell>
          <cell r="BA88">
            <v>2622286.77</v>
          </cell>
          <cell r="BB88">
            <v>3223837.02</v>
          </cell>
          <cell r="BC88">
            <v>187444.80599999995</v>
          </cell>
          <cell r="BD88">
            <v>170963.05799999999</v>
          </cell>
          <cell r="BE88">
            <v>0</v>
          </cell>
          <cell r="BF88">
            <v>3582244.8840000001</v>
          </cell>
          <cell r="BH88">
            <v>8129865.8839999996</v>
          </cell>
          <cell r="BJ88">
            <v>1194692.8799999999</v>
          </cell>
          <cell r="BK88">
            <v>6935173.0039999997</v>
          </cell>
        </row>
        <row r="89">
          <cell r="A89" t="str">
            <v>0106900102600</v>
          </cell>
          <cell r="B89" t="str">
            <v>FRANKLIN C U SCHOOL DISTRICT 1</v>
          </cell>
          <cell r="C89" t="str">
            <v>MORGAN</v>
          </cell>
          <cell r="D89" t="str">
            <v>Unit</v>
          </cell>
          <cell r="E89">
            <v>288.75</v>
          </cell>
          <cell r="G89">
            <v>139.25</v>
          </cell>
          <cell r="H89">
            <v>138.5</v>
          </cell>
          <cell r="I89">
            <v>67</v>
          </cell>
          <cell r="J89">
            <v>82.5</v>
          </cell>
          <cell r="L89">
            <v>5540</v>
          </cell>
          <cell r="M89">
            <v>2680</v>
          </cell>
          <cell r="N89">
            <v>3300</v>
          </cell>
          <cell r="O89">
            <v>11520</v>
          </cell>
          <cell r="Q89">
            <v>17406.25</v>
          </cell>
          <cell r="R89">
            <v>8375</v>
          </cell>
          <cell r="S89">
            <v>10312.5</v>
          </cell>
          <cell r="T89">
            <v>36093.75</v>
          </cell>
          <cell r="V89">
            <v>27710.75</v>
          </cell>
          <cell r="W89">
            <v>13333</v>
          </cell>
          <cell r="X89">
            <v>16417.5</v>
          </cell>
          <cell r="Y89">
            <v>57461.25</v>
          </cell>
          <cell r="AA89">
            <v>3481.25</v>
          </cell>
          <cell r="AB89">
            <v>1675</v>
          </cell>
          <cell r="AC89">
            <v>2062.5</v>
          </cell>
          <cell r="AD89">
            <v>7218.75</v>
          </cell>
          <cell r="AF89">
            <v>39755.870000000003</v>
          </cell>
          <cell r="AG89">
            <v>19128.5</v>
          </cell>
          <cell r="AH89">
            <v>23553.75</v>
          </cell>
          <cell r="AI89">
            <v>82438.12</v>
          </cell>
          <cell r="AK89">
            <v>13988.5</v>
          </cell>
          <cell r="AL89">
            <v>13534</v>
          </cell>
          <cell r="AM89">
            <v>57420</v>
          </cell>
          <cell r="AN89">
            <v>84942.5</v>
          </cell>
          <cell r="AP89">
            <v>144541.5</v>
          </cell>
          <cell r="AQ89">
            <v>69546</v>
          </cell>
          <cell r="AR89">
            <v>85635</v>
          </cell>
          <cell r="AS89">
            <v>299722.5</v>
          </cell>
          <cell r="AU89">
            <v>108893.5</v>
          </cell>
          <cell r="AV89">
            <v>52394</v>
          </cell>
          <cell r="AW89">
            <v>64515</v>
          </cell>
          <cell r="AX89">
            <v>225802.5</v>
          </cell>
          <cell r="AZ89">
            <v>1545063.4599999997</v>
          </cell>
          <cell r="BA89">
            <v>406186.64</v>
          </cell>
          <cell r="BB89">
            <v>585375.02999999991</v>
          </cell>
          <cell r="BC89">
            <v>34717.567499999997</v>
          </cell>
          <cell r="BD89">
            <v>31664.9025</v>
          </cell>
          <cell r="BE89">
            <v>0</v>
          </cell>
          <cell r="BF89">
            <v>651757.49999999988</v>
          </cell>
          <cell r="BH89">
            <v>1456956.8699999999</v>
          </cell>
          <cell r="BJ89">
            <v>221274.9</v>
          </cell>
          <cell r="BK89">
            <v>1235681.97</v>
          </cell>
        </row>
        <row r="90">
          <cell r="A90" t="str">
            <v>0601608400200</v>
          </cell>
          <cell r="B90" t="str">
            <v>FRANKLIN PARK SCHOOL DIST 84</v>
          </cell>
          <cell r="C90" t="str">
            <v>COOK</v>
          </cell>
          <cell r="D90" t="str">
            <v>Elementary</v>
          </cell>
          <cell r="E90">
            <v>1306.25</v>
          </cell>
          <cell r="G90">
            <v>864.75</v>
          </cell>
          <cell r="H90">
            <v>850</v>
          </cell>
          <cell r="I90">
            <v>441.5</v>
          </cell>
          <cell r="J90">
            <v>0</v>
          </cell>
          <cell r="L90">
            <v>34000</v>
          </cell>
          <cell r="M90">
            <v>17660</v>
          </cell>
          <cell r="N90">
            <v>0</v>
          </cell>
          <cell r="O90">
            <v>51660</v>
          </cell>
          <cell r="Q90">
            <v>108093.75</v>
          </cell>
          <cell r="R90">
            <v>55187.5</v>
          </cell>
          <cell r="S90">
            <v>0</v>
          </cell>
          <cell r="T90">
            <v>163281.25</v>
          </cell>
          <cell r="V90">
            <v>172085.25</v>
          </cell>
          <cell r="W90">
            <v>87858.5</v>
          </cell>
          <cell r="X90">
            <v>0</v>
          </cell>
          <cell r="Y90">
            <v>259943.75</v>
          </cell>
          <cell r="AA90">
            <v>21618.75</v>
          </cell>
          <cell r="AB90">
            <v>11037.5</v>
          </cell>
          <cell r="AC90">
            <v>0</v>
          </cell>
          <cell r="AD90">
            <v>32656.25</v>
          </cell>
          <cell r="AF90">
            <v>493772.25</v>
          </cell>
          <cell r="AG90">
            <v>252096.5</v>
          </cell>
          <cell r="AH90">
            <v>0</v>
          </cell>
          <cell r="AI90">
            <v>745868.75</v>
          </cell>
          <cell r="AK90">
            <v>85850</v>
          </cell>
          <cell r="AL90">
            <v>89183</v>
          </cell>
          <cell r="AM90">
            <v>0</v>
          </cell>
          <cell r="AN90">
            <v>175033</v>
          </cell>
          <cell r="AP90">
            <v>897610.5</v>
          </cell>
          <cell r="AQ90">
            <v>458277</v>
          </cell>
          <cell r="AR90">
            <v>0</v>
          </cell>
          <cell r="AS90">
            <v>1355887.5</v>
          </cell>
          <cell r="AU90">
            <v>676234.5</v>
          </cell>
          <cell r="AV90">
            <v>345253</v>
          </cell>
          <cell r="AW90">
            <v>0</v>
          </cell>
          <cell r="AX90">
            <v>1021487.5</v>
          </cell>
          <cell r="AZ90">
            <v>7143878.3299999982</v>
          </cell>
          <cell r="BA90">
            <v>3541149.8200000008</v>
          </cell>
          <cell r="BB90">
            <v>3205508.4449999994</v>
          </cell>
          <cell r="BC90">
            <v>157055.66249999998</v>
          </cell>
          <cell r="BD90">
            <v>143245.98749999999</v>
          </cell>
          <cell r="BE90">
            <v>0</v>
          </cell>
          <cell r="BF90">
            <v>3505810.0949999993</v>
          </cell>
          <cell r="BH90">
            <v>7311628.0949999988</v>
          </cell>
          <cell r="BJ90">
            <v>1001005.5</v>
          </cell>
          <cell r="BK90">
            <v>6310622.5949999988</v>
          </cell>
        </row>
        <row r="91">
          <cell r="A91" t="str">
            <v>0808914502200</v>
          </cell>
          <cell r="B91" t="str">
            <v>FREEPORT SCHOOL DIST 145</v>
          </cell>
          <cell r="C91" t="str">
            <v>STEPHENSON</v>
          </cell>
          <cell r="D91" t="str">
            <v>Unit</v>
          </cell>
          <cell r="E91">
            <v>3928.39</v>
          </cell>
          <cell r="G91">
            <v>1832.56</v>
          </cell>
          <cell r="H91">
            <v>1809.06</v>
          </cell>
          <cell r="I91">
            <v>875.5</v>
          </cell>
          <cell r="J91">
            <v>1220.33</v>
          </cell>
          <cell r="L91">
            <v>72362.399999999994</v>
          </cell>
          <cell r="M91">
            <v>35020</v>
          </cell>
          <cell r="N91">
            <v>48813.2</v>
          </cell>
          <cell r="O91">
            <v>156195.59999999998</v>
          </cell>
          <cell r="Q91">
            <v>229070</v>
          </cell>
          <cell r="R91">
            <v>109437.5</v>
          </cell>
          <cell r="S91">
            <v>152541.25</v>
          </cell>
          <cell r="T91">
            <v>491048.75</v>
          </cell>
          <cell r="V91">
            <v>364679.44</v>
          </cell>
          <cell r="W91">
            <v>174224.5</v>
          </cell>
          <cell r="X91">
            <v>242845.66999999998</v>
          </cell>
          <cell r="Y91">
            <v>781749.60999999987</v>
          </cell>
          <cell r="AA91">
            <v>45814</v>
          </cell>
          <cell r="AB91">
            <v>21887.5</v>
          </cell>
          <cell r="AC91">
            <v>30508.25</v>
          </cell>
          <cell r="AD91">
            <v>98209.75</v>
          </cell>
          <cell r="AF91">
            <v>1046391.76</v>
          </cell>
          <cell r="AG91">
            <v>499910.5</v>
          </cell>
          <cell r="AH91">
            <v>696808.43</v>
          </cell>
          <cell r="AI91">
            <v>2243110.69</v>
          </cell>
          <cell r="AK91">
            <v>182715.06</v>
          </cell>
          <cell r="AL91">
            <v>176851</v>
          </cell>
          <cell r="AM91">
            <v>849349.67999999993</v>
          </cell>
          <cell r="AN91">
            <v>1208915.74</v>
          </cell>
          <cell r="AP91">
            <v>1902197.28</v>
          </cell>
          <cell r="AQ91">
            <v>908769</v>
          </cell>
          <cell r="AR91">
            <v>1266702.54</v>
          </cell>
          <cell r="AS91">
            <v>4077668.8200000003</v>
          </cell>
          <cell r="AU91">
            <v>1433061.92</v>
          </cell>
          <cell r="AV91">
            <v>684641</v>
          </cell>
          <cell r="AW91">
            <v>954298.05999999994</v>
          </cell>
          <cell r="AX91">
            <v>3072000.98</v>
          </cell>
          <cell r="AZ91">
            <v>22902654.199999999</v>
          </cell>
          <cell r="BA91">
            <v>9731586.3000000007</v>
          </cell>
          <cell r="BB91">
            <v>9790272.1500000004</v>
          </cell>
          <cell r="BC91">
            <v>472326.04325999989</v>
          </cell>
          <cell r="BD91">
            <v>430795.10418000002</v>
          </cell>
          <cell r="BE91">
            <v>0</v>
          </cell>
          <cell r="BF91">
            <v>10693393.297440002</v>
          </cell>
          <cell r="BH91">
            <v>22822293.237440005</v>
          </cell>
          <cell r="BJ91">
            <v>3010403.82</v>
          </cell>
          <cell r="BK91">
            <v>19811889.417440005</v>
          </cell>
        </row>
        <row r="92">
          <cell r="A92" t="str">
            <v>0804312002200</v>
          </cell>
          <cell r="B92" t="str">
            <v>GALENA UNIT SCHOOL DIST 120</v>
          </cell>
          <cell r="C92" t="str">
            <v>JO DAVIESS</v>
          </cell>
          <cell r="D92" t="str">
            <v>Unit</v>
          </cell>
          <cell r="E92">
            <v>806.5</v>
          </cell>
          <cell r="G92">
            <v>382</v>
          </cell>
          <cell r="H92">
            <v>373.5</v>
          </cell>
          <cell r="I92">
            <v>179</v>
          </cell>
          <cell r="J92">
            <v>245.5</v>
          </cell>
          <cell r="L92">
            <v>14940</v>
          </cell>
          <cell r="M92">
            <v>7160</v>
          </cell>
          <cell r="N92">
            <v>9820</v>
          </cell>
          <cell r="O92">
            <v>31920</v>
          </cell>
          <cell r="Q92">
            <v>47750</v>
          </cell>
          <cell r="R92">
            <v>22375</v>
          </cell>
          <cell r="S92">
            <v>30687.5</v>
          </cell>
          <cell r="T92">
            <v>100812.5</v>
          </cell>
          <cell r="V92">
            <v>76018</v>
          </cell>
          <cell r="W92">
            <v>35621</v>
          </cell>
          <cell r="X92">
            <v>48854.5</v>
          </cell>
          <cell r="Y92">
            <v>160493.5</v>
          </cell>
          <cell r="AA92">
            <v>9550</v>
          </cell>
          <cell r="AB92">
            <v>4475</v>
          </cell>
          <cell r="AC92">
            <v>6137.5</v>
          </cell>
          <cell r="AD92">
            <v>20162.5</v>
          </cell>
          <cell r="AF92">
            <v>109061</v>
          </cell>
          <cell r="AG92">
            <v>51104.5</v>
          </cell>
          <cell r="AH92">
            <v>70090.25</v>
          </cell>
          <cell r="AI92">
            <v>230255.75</v>
          </cell>
          <cell r="AK92">
            <v>37723.5</v>
          </cell>
          <cell r="AL92">
            <v>36158</v>
          </cell>
          <cell r="AM92">
            <v>170868</v>
          </cell>
          <cell r="AN92">
            <v>244749.5</v>
          </cell>
          <cell r="AP92">
            <v>396516</v>
          </cell>
          <cell r="AQ92">
            <v>185802</v>
          </cell>
          <cell r="AR92">
            <v>254829</v>
          </cell>
          <cell r="AS92">
            <v>837147</v>
          </cell>
          <cell r="AU92">
            <v>298724</v>
          </cell>
          <cell r="AV92">
            <v>139978</v>
          </cell>
          <cell r="AW92">
            <v>191981</v>
          </cell>
          <cell r="AX92">
            <v>630683</v>
          </cell>
          <cell r="AZ92">
            <v>4361153.25</v>
          </cell>
          <cell r="BA92">
            <v>1404324.5300000003</v>
          </cell>
          <cell r="BB92">
            <v>1729643.334</v>
          </cell>
          <cell r="BC92">
            <v>96968.721000000005</v>
          </cell>
          <cell r="BD92">
            <v>88442.403000000006</v>
          </cell>
          <cell r="BE92">
            <v>0</v>
          </cell>
          <cell r="BF92">
            <v>1915054.4579999999</v>
          </cell>
          <cell r="BH92">
            <v>4171278.2079999996</v>
          </cell>
          <cell r="BJ92">
            <v>618037.07999999996</v>
          </cell>
          <cell r="BK92">
            <v>3553241.1279999996</v>
          </cell>
        </row>
        <row r="93">
          <cell r="A93" t="str">
            <v>0701613300200</v>
          </cell>
          <cell r="B93" t="str">
            <v>GEN GEO PATTON SCHOOL DIST 133</v>
          </cell>
          <cell r="C93" t="str">
            <v>COOK</v>
          </cell>
          <cell r="D93" t="str">
            <v>Elementary</v>
          </cell>
          <cell r="E93">
            <v>237.46</v>
          </cell>
          <cell r="G93">
            <v>162.47</v>
          </cell>
          <cell r="H93">
            <v>160.97</v>
          </cell>
          <cell r="I93">
            <v>74.989999999999995</v>
          </cell>
          <cell r="J93">
            <v>0</v>
          </cell>
          <cell r="L93">
            <v>6438.8</v>
          </cell>
          <cell r="M93">
            <v>2999.6</v>
          </cell>
          <cell r="N93">
            <v>0</v>
          </cell>
          <cell r="O93">
            <v>9438.4</v>
          </cell>
          <cell r="Q93">
            <v>20308.75</v>
          </cell>
          <cell r="R93">
            <v>9373.75</v>
          </cell>
          <cell r="S93">
            <v>0</v>
          </cell>
          <cell r="T93">
            <v>29682.5</v>
          </cell>
          <cell r="V93">
            <v>32331.53</v>
          </cell>
          <cell r="W93">
            <v>14923.009999999998</v>
          </cell>
          <cell r="X93">
            <v>0</v>
          </cell>
          <cell r="Y93">
            <v>47254.539999999994</v>
          </cell>
          <cell r="AA93">
            <v>4061.75</v>
          </cell>
          <cell r="AB93">
            <v>1874.7499999999998</v>
          </cell>
          <cell r="AC93">
            <v>0</v>
          </cell>
          <cell r="AD93">
            <v>5936.5</v>
          </cell>
          <cell r="AF93">
            <v>92770.37</v>
          </cell>
          <cell r="AG93">
            <v>42819.29</v>
          </cell>
          <cell r="AH93">
            <v>0</v>
          </cell>
          <cell r="AI93">
            <v>135589.66</v>
          </cell>
          <cell r="AK93">
            <v>16257.97</v>
          </cell>
          <cell r="AL93">
            <v>15147.98</v>
          </cell>
          <cell r="AM93">
            <v>0</v>
          </cell>
          <cell r="AN93">
            <v>31405.949999999997</v>
          </cell>
          <cell r="AP93">
            <v>168643.86</v>
          </cell>
          <cell r="AQ93">
            <v>77839.62</v>
          </cell>
          <cell r="AR93">
            <v>0</v>
          </cell>
          <cell r="AS93">
            <v>246483.47999999998</v>
          </cell>
          <cell r="AU93">
            <v>127051.54</v>
          </cell>
          <cell r="AV93">
            <v>58642.179999999993</v>
          </cell>
          <cell r="AW93">
            <v>0</v>
          </cell>
          <cell r="AX93">
            <v>185693.71999999997</v>
          </cell>
          <cell r="AZ93">
            <v>1428363.6699999997</v>
          </cell>
          <cell r="BA93">
            <v>751464.18</v>
          </cell>
          <cell r="BB93">
            <v>653948.35499999986</v>
          </cell>
          <cell r="BC93">
            <v>28550.765639999994</v>
          </cell>
          <cell r="BD93">
            <v>26040.338520000001</v>
          </cell>
          <cell r="BE93">
            <v>0</v>
          </cell>
          <cell r="BF93">
            <v>708539.45915999985</v>
          </cell>
          <cell r="BH93">
            <v>1400024.2091599999</v>
          </cell>
          <cell r="BJ93">
            <v>181970.34</v>
          </cell>
          <cell r="BK93">
            <v>1218053.8691599998</v>
          </cell>
        </row>
        <row r="94">
          <cell r="A94" t="str">
            <v>1301406000200</v>
          </cell>
          <cell r="B94" t="str">
            <v>GERMANTOWN SCHOOL DISTRICT 60</v>
          </cell>
          <cell r="C94" t="str">
            <v>CLINTON</v>
          </cell>
          <cell r="D94" t="str">
            <v>Elementary</v>
          </cell>
          <cell r="E94">
            <v>241.75</v>
          </cell>
          <cell r="G94">
            <v>151.25</v>
          </cell>
          <cell r="H94">
            <v>149.5</v>
          </cell>
          <cell r="I94">
            <v>90.5</v>
          </cell>
          <cell r="J94">
            <v>0</v>
          </cell>
          <cell r="L94">
            <v>5980</v>
          </cell>
          <cell r="M94">
            <v>3620</v>
          </cell>
          <cell r="N94">
            <v>0</v>
          </cell>
          <cell r="O94">
            <v>9600</v>
          </cell>
          <cell r="Q94">
            <v>18906.25</v>
          </cell>
          <cell r="R94">
            <v>11312.5</v>
          </cell>
          <cell r="S94">
            <v>0</v>
          </cell>
          <cell r="T94">
            <v>30218.75</v>
          </cell>
          <cell r="V94">
            <v>30098.75</v>
          </cell>
          <cell r="W94">
            <v>18009.5</v>
          </cell>
          <cell r="X94">
            <v>0</v>
          </cell>
          <cell r="Y94">
            <v>48108.25</v>
          </cell>
          <cell r="AA94">
            <v>3781.25</v>
          </cell>
          <cell r="AB94">
            <v>2262.5</v>
          </cell>
          <cell r="AC94">
            <v>0</v>
          </cell>
          <cell r="AD94">
            <v>6043.75</v>
          </cell>
          <cell r="AF94">
            <v>86363.75</v>
          </cell>
          <cell r="AG94">
            <v>51675.5</v>
          </cell>
          <cell r="AH94">
            <v>0</v>
          </cell>
          <cell r="AI94">
            <v>138039.25</v>
          </cell>
          <cell r="AK94">
            <v>15099.5</v>
          </cell>
          <cell r="AL94">
            <v>18281</v>
          </cell>
          <cell r="AM94">
            <v>0</v>
          </cell>
          <cell r="AN94">
            <v>33380.5</v>
          </cell>
          <cell r="AP94">
            <v>156997.5</v>
          </cell>
          <cell r="AQ94">
            <v>93939</v>
          </cell>
          <cell r="AR94">
            <v>0</v>
          </cell>
          <cell r="AS94">
            <v>250936.5</v>
          </cell>
          <cell r="AU94">
            <v>118277.5</v>
          </cell>
          <cell r="AV94">
            <v>70771</v>
          </cell>
          <cell r="AW94">
            <v>0</v>
          </cell>
          <cell r="AX94">
            <v>189048.5</v>
          </cell>
          <cell r="AZ94">
            <v>1220382.8</v>
          </cell>
          <cell r="BA94">
            <v>260507.77000000002</v>
          </cell>
          <cell r="BB94">
            <v>444267.17100000003</v>
          </cell>
          <cell r="BC94">
            <v>29066.569499999994</v>
          </cell>
          <cell r="BD94">
            <v>26510.788499999999</v>
          </cell>
          <cell r="BE94">
            <v>0</v>
          </cell>
          <cell r="BF94">
            <v>499844.52900000004</v>
          </cell>
          <cell r="BH94">
            <v>1205220.0290000001</v>
          </cell>
          <cell r="BJ94">
            <v>185257.86</v>
          </cell>
          <cell r="BK94">
            <v>1019962.1690000001</v>
          </cell>
        </row>
        <row r="95">
          <cell r="A95" t="str">
            <v>0902700502600</v>
          </cell>
          <cell r="B95" t="str">
            <v>GIBSON CITY-MELVIN-SIBLEY CUSD 5</v>
          </cell>
          <cell r="C95" t="str">
            <v>FORD</v>
          </cell>
          <cell r="D95" t="str">
            <v>Unit</v>
          </cell>
          <cell r="E95">
            <v>997.85</v>
          </cell>
          <cell r="G95">
            <v>447.70999999999992</v>
          </cell>
          <cell r="H95">
            <v>438.13</v>
          </cell>
          <cell r="I95">
            <v>226.82</v>
          </cell>
          <cell r="J95">
            <v>323.32</v>
          </cell>
          <cell r="L95">
            <v>17525.2</v>
          </cell>
          <cell r="M95">
            <v>9072.7999999999993</v>
          </cell>
          <cell r="N95">
            <v>12932.8</v>
          </cell>
          <cell r="O95">
            <v>39530.800000000003</v>
          </cell>
          <cell r="Q95">
            <v>55963.749999999993</v>
          </cell>
          <cell r="R95">
            <v>28352.5</v>
          </cell>
          <cell r="S95">
            <v>40415</v>
          </cell>
          <cell r="T95">
            <v>124731.25</v>
          </cell>
          <cell r="V95">
            <v>89094.289999999979</v>
          </cell>
          <cell r="W95">
            <v>45137.18</v>
          </cell>
          <cell r="X95">
            <v>64340.68</v>
          </cell>
          <cell r="Y95">
            <v>198572.14999999997</v>
          </cell>
          <cell r="AA95">
            <v>11192.749999999998</v>
          </cell>
          <cell r="AB95">
            <v>5670.5</v>
          </cell>
          <cell r="AC95">
            <v>8083</v>
          </cell>
          <cell r="AD95">
            <v>24946.25</v>
          </cell>
          <cell r="AF95">
            <v>255642.41</v>
          </cell>
          <cell r="AG95">
            <v>129514.22</v>
          </cell>
          <cell r="AH95">
            <v>184615.72</v>
          </cell>
          <cell r="AI95">
            <v>569772.35</v>
          </cell>
          <cell r="AK95">
            <v>44251.13</v>
          </cell>
          <cell r="AL95">
            <v>45817.64</v>
          </cell>
          <cell r="AM95">
            <v>225030.72</v>
          </cell>
          <cell r="AN95">
            <v>315099.49</v>
          </cell>
          <cell r="AP95">
            <v>464722.97999999992</v>
          </cell>
          <cell r="AQ95">
            <v>235439.16</v>
          </cell>
          <cell r="AR95">
            <v>335606.16</v>
          </cell>
          <cell r="AS95">
            <v>1035768.2999999998</v>
          </cell>
          <cell r="AU95">
            <v>350109.21999999991</v>
          </cell>
          <cell r="AV95">
            <v>177373.24</v>
          </cell>
          <cell r="AW95">
            <v>252836.24</v>
          </cell>
          <cell r="AX95">
            <v>780318.7</v>
          </cell>
          <cell r="AZ95">
            <v>5390690.9699999997</v>
          </cell>
          <cell r="BA95">
            <v>1466654.93</v>
          </cell>
          <cell r="BB95">
            <v>2057203.7699999998</v>
          </cell>
          <cell r="BC95">
            <v>119975.49689999997</v>
          </cell>
          <cell r="BD95">
            <v>109426.22669999998</v>
          </cell>
          <cell r="BE95">
            <v>0</v>
          </cell>
          <cell r="BF95">
            <v>2286605.4935999997</v>
          </cell>
          <cell r="BH95">
            <v>5375344.7835999997</v>
          </cell>
          <cell r="BJ95">
            <v>764672.41</v>
          </cell>
          <cell r="BK95">
            <v>4610672.3735999996</v>
          </cell>
        </row>
        <row r="96">
          <cell r="A96" t="str">
            <v>0901018800400</v>
          </cell>
          <cell r="B96" t="str">
            <v>GIFFORD C C SCHOOL DIST 188</v>
          </cell>
          <cell r="C96" t="str">
            <v>CHAMPAIGN</v>
          </cell>
          <cell r="D96" t="str">
            <v>Elementary</v>
          </cell>
          <cell r="E96">
            <v>202.82</v>
          </cell>
          <cell r="G96">
            <v>135.82</v>
          </cell>
          <cell r="H96">
            <v>135.32</v>
          </cell>
          <cell r="I96">
            <v>67</v>
          </cell>
          <cell r="J96">
            <v>0</v>
          </cell>
          <cell r="L96">
            <v>5412.7999999999993</v>
          </cell>
          <cell r="M96">
            <v>2680</v>
          </cell>
          <cell r="N96">
            <v>0</v>
          </cell>
          <cell r="O96">
            <v>8092.7999999999993</v>
          </cell>
          <cell r="Q96">
            <v>16977.5</v>
          </cell>
          <cell r="R96">
            <v>8375</v>
          </cell>
          <cell r="S96">
            <v>0</v>
          </cell>
          <cell r="T96">
            <v>25352.5</v>
          </cell>
          <cell r="V96">
            <v>27028.18</v>
          </cell>
          <cell r="W96">
            <v>13333</v>
          </cell>
          <cell r="X96">
            <v>0</v>
          </cell>
          <cell r="Y96">
            <v>40361.18</v>
          </cell>
          <cell r="AA96">
            <v>3395.5</v>
          </cell>
          <cell r="AB96">
            <v>1675</v>
          </cell>
          <cell r="AC96">
            <v>0</v>
          </cell>
          <cell r="AD96">
            <v>5070.5</v>
          </cell>
          <cell r="AF96">
            <v>77553.22</v>
          </cell>
          <cell r="AG96">
            <v>38257</v>
          </cell>
          <cell r="AH96">
            <v>0</v>
          </cell>
          <cell r="AI96">
            <v>115810.22</v>
          </cell>
          <cell r="AK96">
            <v>13667.32</v>
          </cell>
          <cell r="AL96">
            <v>13534</v>
          </cell>
          <cell r="AM96">
            <v>0</v>
          </cell>
          <cell r="AN96">
            <v>27201.32</v>
          </cell>
          <cell r="AP96">
            <v>140981.16</v>
          </cell>
          <cell r="AQ96">
            <v>69546</v>
          </cell>
          <cell r="AR96">
            <v>0</v>
          </cell>
          <cell r="AS96">
            <v>210527.16</v>
          </cell>
          <cell r="AU96">
            <v>106211.23999999999</v>
          </cell>
          <cell r="AV96">
            <v>52394</v>
          </cell>
          <cell r="AW96">
            <v>0</v>
          </cell>
          <cell r="AX96">
            <v>158605.24</v>
          </cell>
          <cell r="AZ96">
            <v>1059550.8899999997</v>
          </cell>
          <cell r="BA96">
            <v>281559.25</v>
          </cell>
          <cell r="BB96">
            <v>402333.0419999999</v>
          </cell>
          <cell r="BC96">
            <v>24385.859879999996</v>
          </cell>
          <cell r="BD96">
            <v>22241.646839999998</v>
          </cell>
          <cell r="BE96">
            <v>0</v>
          </cell>
          <cell r="BF96">
            <v>448960.5487199999</v>
          </cell>
          <cell r="BH96">
            <v>1039981.46872</v>
          </cell>
          <cell r="BJ96">
            <v>155425.01999999999</v>
          </cell>
          <cell r="BK96">
            <v>884556.44871999999</v>
          </cell>
        </row>
        <row r="97">
          <cell r="A97" t="str">
            <v>0501603500200</v>
          </cell>
          <cell r="B97" t="str">
            <v>GLENCOE SCHOOL DIST 35</v>
          </cell>
          <cell r="C97" t="str">
            <v>COOK</v>
          </cell>
          <cell r="D97" t="str">
            <v>Elementary</v>
          </cell>
          <cell r="E97">
            <v>1193.5</v>
          </cell>
          <cell r="G97">
            <v>756</v>
          </cell>
          <cell r="H97">
            <v>752.5</v>
          </cell>
          <cell r="I97">
            <v>437.5</v>
          </cell>
          <cell r="J97">
            <v>0</v>
          </cell>
          <cell r="L97">
            <v>30100</v>
          </cell>
          <cell r="M97">
            <v>17500</v>
          </cell>
          <cell r="N97">
            <v>0</v>
          </cell>
          <cell r="O97">
            <v>47600</v>
          </cell>
          <cell r="Q97">
            <v>94500</v>
          </cell>
          <cell r="R97">
            <v>54687.5</v>
          </cell>
          <cell r="S97">
            <v>0</v>
          </cell>
          <cell r="T97">
            <v>149187.5</v>
          </cell>
          <cell r="V97">
            <v>150444</v>
          </cell>
          <cell r="W97">
            <v>87062.5</v>
          </cell>
          <cell r="X97">
            <v>0</v>
          </cell>
          <cell r="Y97">
            <v>237506.5</v>
          </cell>
          <cell r="AA97">
            <v>18900</v>
          </cell>
          <cell r="AB97">
            <v>10937.5</v>
          </cell>
          <cell r="AC97">
            <v>0</v>
          </cell>
          <cell r="AD97">
            <v>29837.5</v>
          </cell>
          <cell r="AF97">
            <v>215838</v>
          </cell>
          <cell r="AG97">
            <v>124906.25</v>
          </cell>
          <cell r="AH97">
            <v>0</v>
          </cell>
          <cell r="AI97">
            <v>340744.25</v>
          </cell>
          <cell r="AK97">
            <v>76002.5</v>
          </cell>
          <cell r="AL97">
            <v>88375</v>
          </cell>
          <cell r="AM97">
            <v>0</v>
          </cell>
          <cell r="AN97">
            <v>164377.5</v>
          </cell>
          <cell r="AP97">
            <v>784728</v>
          </cell>
          <cell r="AQ97">
            <v>454125</v>
          </cell>
          <cell r="AR97">
            <v>0</v>
          </cell>
          <cell r="AS97">
            <v>1238853</v>
          </cell>
          <cell r="AU97">
            <v>591192</v>
          </cell>
          <cell r="AV97">
            <v>342125</v>
          </cell>
          <cell r="AW97">
            <v>0</v>
          </cell>
          <cell r="AX97">
            <v>933317</v>
          </cell>
          <cell r="AZ97">
            <v>5908059.3499999987</v>
          </cell>
          <cell r="BA97">
            <v>978986.29999999993</v>
          </cell>
          <cell r="BB97">
            <v>2066113.6949999994</v>
          </cell>
          <cell r="BC97">
            <v>143499.27899999998</v>
          </cell>
          <cell r="BD97">
            <v>130881.59700000001</v>
          </cell>
          <cell r="BE97">
            <v>0</v>
          </cell>
          <cell r="BF97">
            <v>2340494.5709999995</v>
          </cell>
          <cell r="BH97">
            <v>5481917.8209999995</v>
          </cell>
          <cell r="BJ97">
            <v>914602.92</v>
          </cell>
          <cell r="BK97">
            <v>4567314.9009999996</v>
          </cell>
        </row>
        <row r="98">
          <cell r="A98" t="str">
            <v>0501603400400</v>
          </cell>
          <cell r="B98" t="str">
            <v>GLENVIEW C C SCHOOL DIST 34</v>
          </cell>
          <cell r="C98" t="str">
            <v>COOK</v>
          </cell>
          <cell r="D98" t="str">
            <v>Elementary</v>
          </cell>
          <cell r="E98">
            <v>4631.22</v>
          </cell>
          <cell r="G98">
            <v>2844.2299999999996</v>
          </cell>
          <cell r="H98">
            <v>2809.6499999999996</v>
          </cell>
          <cell r="I98">
            <v>1786.9899999999998</v>
          </cell>
          <cell r="J98">
            <v>0</v>
          </cell>
          <cell r="L98">
            <v>112385.99999999999</v>
          </cell>
          <cell r="M98">
            <v>71479.599999999991</v>
          </cell>
          <cell r="N98">
            <v>0</v>
          </cell>
          <cell r="O98">
            <v>183865.59999999998</v>
          </cell>
          <cell r="Q98">
            <v>355528.74999999994</v>
          </cell>
          <cell r="R98">
            <v>223373.74999999997</v>
          </cell>
          <cell r="S98">
            <v>0</v>
          </cell>
          <cell r="T98">
            <v>578902.49999999988</v>
          </cell>
          <cell r="V98">
            <v>566001.7699999999</v>
          </cell>
          <cell r="W98">
            <v>355611.00999999995</v>
          </cell>
          <cell r="X98">
            <v>0</v>
          </cell>
          <cell r="Y98">
            <v>921612.7799999998</v>
          </cell>
          <cell r="AA98">
            <v>71105.749999999985</v>
          </cell>
          <cell r="AB98">
            <v>44674.749999999993</v>
          </cell>
          <cell r="AC98">
            <v>0</v>
          </cell>
          <cell r="AD98">
            <v>115780.49999999997</v>
          </cell>
          <cell r="AF98">
            <v>812027.66</v>
          </cell>
          <cell r="AG98">
            <v>510185.64</v>
          </cell>
          <cell r="AH98">
            <v>0</v>
          </cell>
          <cell r="AI98">
            <v>1322213.3</v>
          </cell>
          <cell r="AK98">
            <v>283774.64999999997</v>
          </cell>
          <cell r="AL98">
            <v>360971.98</v>
          </cell>
          <cell r="AM98">
            <v>0</v>
          </cell>
          <cell r="AN98">
            <v>644746.62999999989</v>
          </cell>
          <cell r="AP98">
            <v>2952310.7399999998</v>
          </cell>
          <cell r="AQ98">
            <v>1854895.6199999999</v>
          </cell>
          <cell r="AR98">
            <v>0</v>
          </cell>
          <cell r="AS98">
            <v>4807206.3599999994</v>
          </cell>
          <cell r="AU98">
            <v>2224187.86</v>
          </cell>
          <cell r="AV98">
            <v>1397426.18</v>
          </cell>
          <cell r="AW98">
            <v>0</v>
          </cell>
          <cell r="AX98">
            <v>3621614.04</v>
          </cell>
          <cell r="AZ98">
            <v>23529768.439999998</v>
          </cell>
          <cell r="BA98">
            <v>7482440.1600000001</v>
          </cell>
          <cell r="BB98">
            <v>9303662.5799999982</v>
          </cell>
          <cell r="BC98">
            <v>556830.10547999991</v>
          </cell>
          <cell r="BD98">
            <v>507868.84763999993</v>
          </cell>
          <cell r="BE98">
            <v>0</v>
          </cell>
          <cell r="BF98">
            <v>10368361.533119999</v>
          </cell>
          <cell r="BH98">
            <v>22564303.243119996</v>
          </cell>
          <cell r="BJ98">
            <v>3548996.51</v>
          </cell>
          <cell r="BK98">
            <v>19015306.733119994</v>
          </cell>
        </row>
        <row r="99">
          <cell r="A99" t="str">
            <v>0501606700200</v>
          </cell>
          <cell r="B99" t="str">
            <v>GOLF ELEM SCHOOL DIST 67</v>
          </cell>
          <cell r="C99" t="str">
            <v>COOK</v>
          </cell>
          <cell r="D99" t="str">
            <v>Elementary</v>
          </cell>
          <cell r="E99">
            <v>637</v>
          </cell>
          <cell r="G99">
            <v>421</v>
          </cell>
          <cell r="H99">
            <v>413.5</v>
          </cell>
          <cell r="I99">
            <v>216</v>
          </cell>
          <cell r="J99">
            <v>0</v>
          </cell>
          <cell r="L99">
            <v>16540</v>
          </cell>
          <cell r="M99">
            <v>8640</v>
          </cell>
          <cell r="N99">
            <v>0</v>
          </cell>
          <cell r="O99">
            <v>25180</v>
          </cell>
          <cell r="Q99">
            <v>52625</v>
          </cell>
          <cell r="R99">
            <v>27000</v>
          </cell>
          <cell r="S99">
            <v>0</v>
          </cell>
          <cell r="T99">
            <v>79625</v>
          </cell>
          <cell r="V99">
            <v>83779</v>
          </cell>
          <cell r="W99">
            <v>42984</v>
          </cell>
          <cell r="X99">
            <v>0</v>
          </cell>
          <cell r="Y99">
            <v>126763</v>
          </cell>
          <cell r="AA99">
            <v>10525</v>
          </cell>
          <cell r="AB99">
            <v>5400</v>
          </cell>
          <cell r="AC99">
            <v>0</v>
          </cell>
          <cell r="AD99">
            <v>15925</v>
          </cell>
          <cell r="AF99">
            <v>120195.5</v>
          </cell>
          <cell r="AG99">
            <v>61668</v>
          </cell>
          <cell r="AH99">
            <v>0</v>
          </cell>
          <cell r="AI99">
            <v>181863.5</v>
          </cell>
          <cell r="AK99">
            <v>41763.5</v>
          </cell>
          <cell r="AL99">
            <v>43632</v>
          </cell>
          <cell r="AM99">
            <v>0</v>
          </cell>
          <cell r="AN99">
            <v>85395.5</v>
          </cell>
          <cell r="AP99">
            <v>436998</v>
          </cell>
          <cell r="AQ99">
            <v>224208</v>
          </cell>
          <cell r="AR99">
            <v>0</v>
          </cell>
          <cell r="AS99">
            <v>661206</v>
          </cell>
          <cell r="AU99">
            <v>329222</v>
          </cell>
          <cell r="AV99">
            <v>168912</v>
          </cell>
          <cell r="AW99">
            <v>0</v>
          </cell>
          <cell r="AX99">
            <v>498134</v>
          </cell>
          <cell r="AZ99">
            <v>3316657.0300000007</v>
          </cell>
          <cell r="BA99">
            <v>1114626.19</v>
          </cell>
          <cell r="BB99">
            <v>1329384.9660000002</v>
          </cell>
          <cell r="BC99">
            <v>76589.05799999999</v>
          </cell>
          <cell r="BD99">
            <v>69854.694000000003</v>
          </cell>
          <cell r="BE99">
            <v>0</v>
          </cell>
          <cell r="BF99">
            <v>1475828.7180000001</v>
          </cell>
          <cell r="BH99">
            <v>3149920.7180000003</v>
          </cell>
          <cell r="BJ99">
            <v>488145.84</v>
          </cell>
          <cell r="BK99">
            <v>2661774.8780000005</v>
          </cell>
        </row>
        <row r="100">
          <cell r="A100" t="str">
            <v>0107500402600</v>
          </cell>
          <cell r="B100" t="str">
            <v>GRIGGSVILLE-PERRY C U SCH DIST 4</v>
          </cell>
          <cell r="C100" t="str">
            <v>PIKE</v>
          </cell>
          <cell r="D100" t="str">
            <v>Unit</v>
          </cell>
          <cell r="E100">
            <v>349.96</v>
          </cell>
          <cell r="G100">
            <v>170.15</v>
          </cell>
          <cell r="H100">
            <v>165.65</v>
          </cell>
          <cell r="I100">
            <v>72.989999999999995</v>
          </cell>
          <cell r="J100">
            <v>106.82</v>
          </cell>
          <cell r="L100">
            <v>6626</v>
          </cell>
          <cell r="M100">
            <v>2919.6</v>
          </cell>
          <cell r="N100">
            <v>4272.7999999999993</v>
          </cell>
          <cell r="O100">
            <v>13818.4</v>
          </cell>
          <cell r="Q100">
            <v>21268.75</v>
          </cell>
          <cell r="R100">
            <v>9123.75</v>
          </cell>
          <cell r="S100">
            <v>13352.5</v>
          </cell>
          <cell r="T100">
            <v>43745</v>
          </cell>
          <cell r="V100">
            <v>33859.85</v>
          </cell>
          <cell r="W100">
            <v>14525.009999999998</v>
          </cell>
          <cell r="X100">
            <v>21257.18</v>
          </cell>
          <cell r="Y100">
            <v>69642.040000000008</v>
          </cell>
          <cell r="AA100">
            <v>4253.75</v>
          </cell>
          <cell r="AB100">
            <v>1824.7499999999998</v>
          </cell>
          <cell r="AC100">
            <v>2670.5</v>
          </cell>
          <cell r="AD100">
            <v>8749</v>
          </cell>
          <cell r="AF100">
            <v>97155.65</v>
          </cell>
          <cell r="AG100">
            <v>41677.29</v>
          </cell>
          <cell r="AH100">
            <v>60994.22</v>
          </cell>
          <cell r="AI100">
            <v>199827.16</v>
          </cell>
          <cell r="AK100">
            <v>16730.650000000001</v>
          </cell>
          <cell r="AL100">
            <v>14743.98</v>
          </cell>
          <cell r="AM100">
            <v>74346.720000000001</v>
          </cell>
          <cell r="AN100">
            <v>105821.35</v>
          </cell>
          <cell r="AP100">
            <v>176615.7</v>
          </cell>
          <cell r="AQ100">
            <v>75763.62</v>
          </cell>
          <cell r="AR100">
            <v>110879.15999999999</v>
          </cell>
          <cell r="AS100">
            <v>363258.48</v>
          </cell>
          <cell r="AU100">
            <v>133057.30000000002</v>
          </cell>
          <cell r="AV100">
            <v>57078.179999999993</v>
          </cell>
          <cell r="AW100">
            <v>83533.239999999991</v>
          </cell>
          <cell r="AX100">
            <v>273668.71999999997</v>
          </cell>
          <cell r="AZ100">
            <v>1927765.1000000003</v>
          </cell>
          <cell r="BA100">
            <v>620375.88</v>
          </cell>
          <cell r="BB100">
            <v>764442.29400000011</v>
          </cell>
          <cell r="BC100">
            <v>42077.090639999988</v>
          </cell>
          <cell r="BD100">
            <v>38377.313519999996</v>
          </cell>
          <cell r="BE100">
            <v>0</v>
          </cell>
          <cell r="BF100">
            <v>844896.69816000003</v>
          </cell>
          <cell r="BH100">
            <v>1923426.8481600001</v>
          </cell>
          <cell r="BJ100">
            <v>268181.34000000003</v>
          </cell>
          <cell r="BK100">
            <v>1655245.50816</v>
          </cell>
        </row>
        <row r="101">
          <cell r="A101" t="str">
            <v>0410112202200</v>
          </cell>
          <cell r="B101" t="str">
            <v>HARLEM UNIT DIST 122</v>
          </cell>
          <cell r="C101" t="str">
            <v>WINNEBAGO</v>
          </cell>
          <cell r="D101" t="str">
            <v>Unit</v>
          </cell>
          <cell r="E101">
            <v>6542.45</v>
          </cell>
          <cell r="G101">
            <v>2868.31</v>
          </cell>
          <cell r="H101">
            <v>2820.98</v>
          </cell>
          <cell r="I101">
            <v>1518.8200000000002</v>
          </cell>
          <cell r="J101">
            <v>2155.3199999999997</v>
          </cell>
          <cell r="L101">
            <v>112839.2</v>
          </cell>
          <cell r="M101">
            <v>60752.800000000003</v>
          </cell>
          <cell r="N101">
            <v>86212.799999999988</v>
          </cell>
          <cell r="O101">
            <v>259804.79999999999</v>
          </cell>
          <cell r="Q101">
            <v>358538.75</v>
          </cell>
          <cell r="R101">
            <v>189852.50000000003</v>
          </cell>
          <cell r="S101">
            <v>269414.99999999994</v>
          </cell>
          <cell r="T101">
            <v>817806.25</v>
          </cell>
          <cell r="V101">
            <v>570793.68999999994</v>
          </cell>
          <cell r="W101">
            <v>302245.18000000005</v>
          </cell>
          <cell r="X101">
            <v>428908.67999999993</v>
          </cell>
          <cell r="Y101">
            <v>1301947.5499999998</v>
          </cell>
          <cell r="AA101">
            <v>71707.75</v>
          </cell>
          <cell r="AB101">
            <v>37970.500000000007</v>
          </cell>
          <cell r="AC101">
            <v>53882.999999999993</v>
          </cell>
          <cell r="AD101">
            <v>163561.25</v>
          </cell>
          <cell r="AF101">
            <v>1637805.01</v>
          </cell>
          <cell r="AG101">
            <v>867246.22</v>
          </cell>
          <cell r="AH101">
            <v>1230687.72</v>
          </cell>
          <cell r="AI101">
            <v>3735738.95</v>
          </cell>
          <cell r="AK101">
            <v>284918.98</v>
          </cell>
          <cell r="AL101">
            <v>306801.64</v>
          </cell>
          <cell r="AM101">
            <v>1500102.7199999997</v>
          </cell>
          <cell r="AN101">
            <v>2091823.3399999999</v>
          </cell>
          <cell r="AP101">
            <v>2977305.78</v>
          </cell>
          <cell r="AQ101">
            <v>1576535.1600000001</v>
          </cell>
          <cell r="AR101">
            <v>2237222.1599999997</v>
          </cell>
          <cell r="AS101">
            <v>6791063.0999999996</v>
          </cell>
          <cell r="AU101">
            <v>2243018.42</v>
          </cell>
          <cell r="AV101">
            <v>1187717.2400000002</v>
          </cell>
          <cell r="AW101">
            <v>1685460.2399999998</v>
          </cell>
          <cell r="AX101">
            <v>5116195.9000000004</v>
          </cell>
          <cell r="AZ101">
            <v>36341446.389999993</v>
          </cell>
          <cell r="BA101">
            <v>12241675.879999997</v>
          </cell>
          <cell r="BB101">
            <v>14574936.680999996</v>
          </cell>
          <cell r="BC101">
            <v>786624.9332999998</v>
          </cell>
          <cell r="BD101">
            <v>717458.15189999994</v>
          </cell>
          <cell r="BE101">
            <v>0</v>
          </cell>
          <cell r="BF101">
            <v>16079019.766199995</v>
          </cell>
          <cell r="BH101">
            <v>36356960.906199992</v>
          </cell>
          <cell r="BJ101">
            <v>5013610.28</v>
          </cell>
          <cell r="BK101">
            <v>31343350.626199991</v>
          </cell>
        </row>
        <row r="102">
          <cell r="A102" t="str">
            <v>0701615200200</v>
          </cell>
          <cell r="B102" t="str">
            <v>HARVEY SCHOOL DISTRICT 152</v>
          </cell>
          <cell r="C102" t="str">
            <v>COOK</v>
          </cell>
          <cell r="D102" t="str">
            <v>Elementary</v>
          </cell>
          <cell r="E102">
            <v>1935.05</v>
          </cell>
          <cell r="G102">
            <v>1299.2300000000002</v>
          </cell>
          <cell r="H102">
            <v>1290.1500000000001</v>
          </cell>
          <cell r="I102">
            <v>635.81999999999994</v>
          </cell>
          <cell r="J102">
            <v>0</v>
          </cell>
          <cell r="L102">
            <v>51606</v>
          </cell>
          <cell r="M102">
            <v>25432.799999999996</v>
          </cell>
          <cell r="N102">
            <v>0</v>
          </cell>
          <cell r="O102">
            <v>77038.799999999988</v>
          </cell>
          <cell r="Q102">
            <v>162403.75000000003</v>
          </cell>
          <cell r="R102">
            <v>79477.499999999985</v>
          </cell>
          <cell r="S102">
            <v>0</v>
          </cell>
          <cell r="T102">
            <v>241881.25</v>
          </cell>
          <cell r="V102">
            <v>258546.77000000005</v>
          </cell>
          <cell r="W102">
            <v>126528.18</v>
          </cell>
          <cell r="X102">
            <v>0</v>
          </cell>
          <cell r="Y102">
            <v>385074.95000000007</v>
          </cell>
          <cell r="AA102">
            <v>32480.750000000007</v>
          </cell>
          <cell r="AB102">
            <v>15895.499999999998</v>
          </cell>
          <cell r="AC102">
            <v>0</v>
          </cell>
          <cell r="AD102">
            <v>48376.250000000007</v>
          </cell>
          <cell r="AF102">
            <v>741860.33</v>
          </cell>
          <cell r="AG102">
            <v>363053.22</v>
          </cell>
          <cell r="AH102">
            <v>0</v>
          </cell>
          <cell r="AI102">
            <v>1104913.5499999998</v>
          </cell>
          <cell r="AK102">
            <v>130305.15000000001</v>
          </cell>
          <cell r="AL102">
            <v>128435.63999999998</v>
          </cell>
          <cell r="AM102">
            <v>0</v>
          </cell>
          <cell r="AN102">
            <v>258740.78999999998</v>
          </cell>
          <cell r="AP102">
            <v>1348600.7400000002</v>
          </cell>
          <cell r="AQ102">
            <v>659981.15999999992</v>
          </cell>
          <cell r="AR102">
            <v>0</v>
          </cell>
          <cell r="AS102">
            <v>2008581.9000000001</v>
          </cell>
          <cell r="AU102">
            <v>1015997.8600000002</v>
          </cell>
          <cell r="AV102">
            <v>497211.23999999993</v>
          </cell>
          <cell r="AW102">
            <v>0</v>
          </cell>
          <cell r="AX102">
            <v>1513209.1</v>
          </cell>
          <cell r="AZ102">
            <v>11309693.050000001</v>
          </cell>
          <cell r="BA102">
            <v>6103958.6400000006</v>
          </cell>
          <cell r="BB102">
            <v>5224095.5070000002</v>
          </cell>
          <cell r="BC102">
            <v>232658.80170000001</v>
          </cell>
          <cell r="BD102">
            <v>212201.45310000004</v>
          </cell>
          <cell r="BE102">
            <v>0</v>
          </cell>
          <cell r="BF102">
            <v>5668955.7618000004</v>
          </cell>
          <cell r="BH102">
            <v>11306772.3518</v>
          </cell>
          <cell r="BJ102">
            <v>1482867.51</v>
          </cell>
          <cell r="BK102">
            <v>9823904.8418000005</v>
          </cell>
        </row>
        <row r="103">
          <cell r="A103" t="str">
            <v>0701615250200</v>
          </cell>
          <cell r="B103" t="str">
            <v>HAZEL CREST SCHOOL DIST 152-5</v>
          </cell>
          <cell r="C103" t="str">
            <v>COOK</v>
          </cell>
          <cell r="D103" t="str">
            <v>Elementary</v>
          </cell>
          <cell r="E103">
            <v>974.25</v>
          </cell>
          <cell r="G103">
            <v>613.25</v>
          </cell>
          <cell r="H103">
            <v>607</v>
          </cell>
          <cell r="I103">
            <v>361</v>
          </cell>
          <cell r="J103">
            <v>0</v>
          </cell>
          <cell r="L103">
            <v>24280</v>
          </cell>
          <cell r="M103">
            <v>14440</v>
          </cell>
          <cell r="N103">
            <v>0</v>
          </cell>
          <cell r="O103">
            <v>38720</v>
          </cell>
          <cell r="Q103">
            <v>76656.25</v>
          </cell>
          <cell r="R103">
            <v>45125</v>
          </cell>
          <cell r="S103">
            <v>0</v>
          </cell>
          <cell r="T103">
            <v>121781.25</v>
          </cell>
          <cell r="V103">
            <v>122036.75</v>
          </cell>
          <cell r="W103">
            <v>71839</v>
          </cell>
          <cell r="X103">
            <v>0</v>
          </cell>
          <cell r="Y103">
            <v>193875.75</v>
          </cell>
          <cell r="AA103">
            <v>15331.25</v>
          </cell>
          <cell r="AB103">
            <v>9025</v>
          </cell>
          <cell r="AC103">
            <v>0</v>
          </cell>
          <cell r="AD103">
            <v>24356.25</v>
          </cell>
          <cell r="AF103">
            <v>350165.75</v>
          </cell>
          <cell r="AG103">
            <v>206131</v>
          </cell>
          <cell r="AH103">
            <v>0</v>
          </cell>
          <cell r="AI103">
            <v>556296.75</v>
          </cell>
          <cell r="AK103">
            <v>61307</v>
          </cell>
          <cell r="AL103">
            <v>72922</v>
          </cell>
          <cell r="AM103">
            <v>0</v>
          </cell>
          <cell r="AN103">
            <v>134229</v>
          </cell>
          <cell r="AP103">
            <v>636553.5</v>
          </cell>
          <cell r="AQ103">
            <v>374718</v>
          </cell>
          <cell r="AR103">
            <v>0</v>
          </cell>
          <cell r="AS103">
            <v>1011271.5</v>
          </cell>
          <cell r="AU103">
            <v>479561.5</v>
          </cell>
          <cell r="AV103">
            <v>282302</v>
          </cell>
          <cell r="AW103">
            <v>0</v>
          </cell>
          <cell r="AX103">
            <v>761863.5</v>
          </cell>
          <cell r="AZ103">
            <v>5553847.0600000015</v>
          </cell>
          <cell r="BA103">
            <v>2437963.16</v>
          </cell>
          <cell r="BB103">
            <v>2397543.0660000006</v>
          </cell>
          <cell r="BC103">
            <v>117137.9745</v>
          </cell>
          <cell r="BD103">
            <v>106838.2035</v>
          </cell>
          <cell r="BE103">
            <v>0</v>
          </cell>
          <cell r="BF103">
            <v>2621519.2440000004</v>
          </cell>
          <cell r="BH103">
            <v>5463913.2440000009</v>
          </cell>
          <cell r="BJ103">
            <v>746587.26</v>
          </cell>
          <cell r="BK103">
            <v>4717325.9840000011</v>
          </cell>
        </row>
        <row r="104">
          <cell r="A104" t="str">
            <v>0901000802600</v>
          </cell>
          <cell r="B104" t="str">
            <v>HERITAGE COMM UNIT SCH DIST 8</v>
          </cell>
          <cell r="C104" t="str">
            <v>CHAMPAIGN</v>
          </cell>
          <cell r="D104" t="str">
            <v>Unit</v>
          </cell>
          <cell r="E104">
            <v>458.36</v>
          </cell>
          <cell r="G104">
            <v>193.73</v>
          </cell>
          <cell r="H104">
            <v>188.98</v>
          </cell>
          <cell r="I104">
            <v>99.99</v>
          </cell>
          <cell r="J104">
            <v>164.64</v>
          </cell>
          <cell r="L104">
            <v>7559.2</v>
          </cell>
          <cell r="M104">
            <v>3999.6</v>
          </cell>
          <cell r="N104">
            <v>6585.5999999999995</v>
          </cell>
          <cell r="O104">
            <v>18144.399999999998</v>
          </cell>
          <cell r="Q104">
            <v>24216.25</v>
          </cell>
          <cell r="R104">
            <v>12498.75</v>
          </cell>
          <cell r="S104">
            <v>20580</v>
          </cell>
          <cell r="T104">
            <v>57295</v>
          </cell>
          <cell r="V104">
            <v>38552.269999999997</v>
          </cell>
          <cell r="W104">
            <v>19898.009999999998</v>
          </cell>
          <cell r="X104">
            <v>32763.359999999997</v>
          </cell>
          <cell r="Y104">
            <v>91213.64</v>
          </cell>
          <cell r="AA104">
            <v>4843.25</v>
          </cell>
          <cell r="AB104">
            <v>2499.75</v>
          </cell>
          <cell r="AC104">
            <v>4116</v>
          </cell>
          <cell r="AD104">
            <v>11459</v>
          </cell>
          <cell r="AF104">
            <v>110619.83</v>
          </cell>
          <cell r="AG104">
            <v>57094.29</v>
          </cell>
          <cell r="AH104">
            <v>94009.44</v>
          </cell>
          <cell r="AI104">
            <v>261723.56</v>
          </cell>
          <cell r="AK104">
            <v>19086.98</v>
          </cell>
          <cell r="AL104">
            <v>20197.98</v>
          </cell>
          <cell r="AM104">
            <v>114589.43999999999</v>
          </cell>
          <cell r="AN104">
            <v>153874.4</v>
          </cell>
          <cell r="AP104">
            <v>201091.74</v>
          </cell>
          <cell r="AQ104">
            <v>103789.62</v>
          </cell>
          <cell r="AR104">
            <v>170896.31999999998</v>
          </cell>
          <cell r="AS104">
            <v>475777.67999999993</v>
          </cell>
          <cell r="AU104">
            <v>151496.85999999999</v>
          </cell>
          <cell r="AV104">
            <v>78192.179999999993</v>
          </cell>
          <cell r="AW104">
            <v>128748.48</v>
          </cell>
          <cell r="AX104">
            <v>358437.51999999996</v>
          </cell>
          <cell r="AZ104">
            <v>2477521.9999999995</v>
          </cell>
          <cell r="BA104">
            <v>666944.32999999996</v>
          </cell>
          <cell r="BB104">
            <v>943339.89899999986</v>
          </cell>
          <cell r="BC104">
            <v>55110.456239999992</v>
          </cell>
          <cell r="BD104">
            <v>50264.674319999991</v>
          </cell>
          <cell r="BE104">
            <v>0</v>
          </cell>
          <cell r="BF104">
            <v>1048715.0295599997</v>
          </cell>
          <cell r="BH104">
            <v>2476640.2295599999</v>
          </cell>
          <cell r="BJ104">
            <v>351250.43</v>
          </cell>
          <cell r="BK104">
            <v>2125389.7995599997</v>
          </cell>
        </row>
        <row r="105">
          <cell r="A105" t="str">
            <v>0306800302600</v>
          </cell>
          <cell r="B105" t="str">
            <v>HILLSBORO COMM UNIT SCH DIST 3</v>
          </cell>
          <cell r="C105" t="str">
            <v>MONTGOMERY</v>
          </cell>
          <cell r="D105" t="str">
            <v>Unit</v>
          </cell>
          <cell r="E105">
            <v>1605.21</v>
          </cell>
          <cell r="G105">
            <v>731.57</v>
          </cell>
          <cell r="H105">
            <v>718.32</v>
          </cell>
          <cell r="I105">
            <v>376.82</v>
          </cell>
          <cell r="J105">
            <v>496.81999999999994</v>
          </cell>
          <cell r="L105">
            <v>28732.800000000003</v>
          </cell>
          <cell r="M105">
            <v>15072.8</v>
          </cell>
          <cell r="N105">
            <v>19872.799999999996</v>
          </cell>
          <cell r="O105">
            <v>63678.400000000001</v>
          </cell>
          <cell r="Q105">
            <v>91446.25</v>
          </cell>
          <cell r="R105">
            <v>47102.5</v>
          </cell>
          <cell r="S105">
            <v>62102.499999999993</v>
          </cell>
          <cell r="T105">
            <v>200651.25</v>
          </cell>
          <cell r="V105">
            <v>145582.43000000002</v>
          </cell>
          <cell r="W105">
            <v>74987.179999999993</v>
          </cell>
          <cell r="X105">
            <v>98867.18</v>
          </cell>
          <cell r="Y105">
            <v>319436.79000000004</v>
          </cell>
          <cell r="AA105">
            <v>18289.25</v>
          </cell>
          <cell r="AB105">
            <v>9420.5</v>
          </cell>
          <cell r="AC105">
            <v>12420.499999999998</v>
          </cell>
          <cell r="AD105">
            <v>40130.25</v>
          </cell>
          <cell r="AF105">
            <v>417726.47</v>
          </cell>
          <cell r="AG105">
            <v>215164.22</v>
          </cell>
          <cell r="AH105">
            <v>283684.21999999997</v>
          </cell>
          <cell r="AI105">
            <v>916574.90999999992</v>
          </cell>
          <cell r="AK105">
            <v>72550.320000000007</v>
          </cell>
          <cell r="AL105">
            <v>76117.64</v>
          </cell>
          <cell r="AM105">
            <v>345786.72</v>
          </cell>
          <cell r="AN105">
            <v>494454.68</v>
          </cell>
          <cell r="AP105">
            <v>759369.66</v>
          </cell>
          <cell r="AQ105">
            <v>391139.16</v>
          </cell>
          <cell r="AR105">
            <v>515699.15999999992</v>
          </cell>
          <cell r="AS105">
            <v>1666207.98</v>
          </cell>
          <cell r="AU105">
            <v>572087.74</v>
          </cell>
          <cell r="AV105">
            <v>294673.24</v>
          </cell>
          <cell r="AW105">
            <v>388513.23999999993</v>
          </cell>
          <cell r="AX105">
            <v>1255274.22</v>
          </cell>
          <cell r="AZ105">
            <v>8872881.5</v>
          </cell>
          <cell r="BA105">
            <v>2789457.1</v>
          </cell>
          <cell r="BB105">
            <v>3498701.5799999996</v>
          </cell>
          <cell r="BC105">
            <v>193000.81914000001</v>
          </cell>
          <cell r="BD105">
            <v>176030.53902</v>
          </cell>
          <cell r="BE105">
            <v>0</v>
          </cell>
          <cell r="BF105">
            <v>3867732.9381599994</v>
          </cell>
          <cell r="BH105">
            <v>8824141.418159999</v>
          </cell>
          <cell r="BJ105">
            <v>1230104.52</v>
          </cell>
          <cell r="BK105">
            <v>7594036.8981599994</v>
          </cell>
        </row>
        <row r="106">
          <cell r="A106" t="str">
            <v>0601609300200</v>
          </cell>
          <cell r="B106" t="str">
            <v>HILLSIDE SCHOOL DIST 93</v>
          </cell>
          <cell r="C106" t="str">
            <v>COOK</v>
          </cell>
          <cell r="D106" t="str">
            <v>Elementary</v>
          </cell>
          <cell r="E106">
            <v>489.3</v>
          </cell>
          <cell r="G106">
            <v>307.97999999999996</v>
          </cell>
          <cell r="H106">
            <v>304.47999999999996</v>
          </cell>
          <cell r="I106">
            <v>181.32</v>
          </cell>
          <cell r="J106">
            <v>0</v>
          </cell>
          <cell r="L106">
            <v>12179.199999999999</v>
          </cell>
          <cell r="M106">
            <v>7252.7999999999993</v>
          </cell>
          <cell r="N106">
            <v>0</v>
          </cell>
          <cell r="O106">
            <v>19432</v>
          </cell>
          <cell r="Q106">
            <v>38497.499999999993</v>
          </cell>
          <cell r="R106">
            <v>22665</v>
          </cell>
          <cell r="S106">
            <v>0</v>
          </cell>
          <cell r="T106">
            <v>61162.499999999993</v>
          </cell>
          <cell r="V106">
            <v>61288.01999999999</v>
          </cell>
          <cell r="W106">
            <v>36082.68</v>
          </cell>
          <cell r="X106">
            <v>0</v>
          </cell>
          <cell r="Y106">
            <v>97370.699999999983</v>
          </cell>
          <cell r="AA106">
            <v>7699.4999999999991</v>
          </cell>
          <cell r="AB106">
            <v>4533</v>
          </cell>
          <cell r="AC106">
            <v>0</v>
          </cell>
          <cell r="AD106">
            <v>12232.5</v>
          </cell>
          <cell r="AF106">
            <v>87928.29</v>
          </cell>
          <cell r="AG106">
            <v>51766.86</v>
          </cell>
          <cell r="AH106">
            <v>0</v>
          </cell>
          <cell r="AI106">
            <v>139695.15</v>
          </cell>
          <cell r="AK106">
            <v>30752.479999999996</v>
          </cell>
          <cell r="AL106">
            <v>36626.639999999999</v>
          </cell>
          <cell r="AM106">
            <v>0</v>
          </cell>
          <cell r="AN106">
            <v>67379.12</v>
          </cell>
          <cell r="AP106">
            <v>319683.23999999993</v>
          </cell>
          <cell r="AQ106">
            <v>188210.16</v>
          </cell>
          <cell r="AR106">
            <v>0</v>
          </cell>
          <cell r="AS106">
            <v>507893.39999999991</v>
          </cell>
          <cell r="AU106">
            <v>240840.35999999996</v>
          </cell>
          <cell r="AV106">
            <v>141792.24</v>
          </cell>
          <cell r="AW106">
            <v>0</v>
          </cell>
          <cell r="AX106">
            <v>382632.6</v>
          </cell>
          <cell r="AZ106">
            <v>2686436.4400000004</v>
          </cell>
          <cell r="BA106">
            <v>1318398.93</v>
          </cell>
          <cell r="BB106">
            <v>1201450.611</v>
          </cell>
          <cell r="BC106">
            <v>58830.496199999994</v>
          </cell>
          <cell r="BD106">
            <v>53657.616599999994</v>
          </cell>
          <cell r="BE106">
            <v>0</v>
          </cell>
          <cell r="BF106">
            <v>1313938.7238</v>
          </cell>
          <cell r="BH106">
            <v>2601736.6937999995</v>
          </cell>
          <cell r="BJ106">
            <v>374960.37</v>
          </cell>
          <cell r="BK106">
            <v>2226776.3237999994</v>
          </cell>
        </row>
        <row r="107">
          <cell r="A107" t="str">
            <v>0701623301600</v>
          </cell>
          <cell r="B107" t="str">
            <v>HOMEWOOD FLOSSMOOR C H S D 233</v>
          </cell>
          <cell r="C107" t="str">
            <v>COOK</v>
          </cell>
          <cell r="D107" t="str">
            <v>High School</v>
          </cell>
          <cell r="E107">
            <v>2809.5</v>
          </cell>
          <cell r="G107">
            <v>0</v>
          </cell>
          <cell r="H107">
            <v>0</v>
          </cell>
          <cell r="I107">
            <v>0</v>
          </cell>
          <cell r="J107">
            <v>2809.5</v>
          </cell>
          <cell r="L107">
            <v>0</v>
          </cell>
          <cell r="M107">
            <v>0</v>
          </cell>
          <cell r="N107">
            <v>112380</v>
          </cell>
          <cell r="O107">
            <v>112380</v>
          </cell>
          <cell r="Q107">
            <v>0</v>
          </cell>
          <cell r="R107">
            <v>0</v>
          </cell>
          <cell r="S107">
            <v>351187.5</v>
          </cell>
          <cell r="T107">
            <v>351187.5</v>
          </cell>
          <cell r="V107">
            <v>0</v>
          </cell>
          <cell r="W107">
            <v>0</v>
          </cell>
          <cell r="X107">
            <v>559090.5</v>
          </cell>
          <cell r="Y107">
            <v>559090.5</v>
          </cell>
          <cell r="AA107">
            <v>0</v>
          </cell>
          <cell r="AB107">
            <v>0</v>
          </cell>
          <cell r="AC107">
            <v>70237.5</v>
          </cell>
          <cell r="AD107">
            <v>70237.5</v>
          </cell>
          <cell r="AF107">
            <v>0</v>
          </cell>
          <cell r="AG107">
            <v>0</v>
          </cell>
          <cell r="AH107">
            <v>1604224.5</v>
          </cell>
          <cell r="AI107">
            <v>1604224.5</v>
          </cell>
          <cell r="AK107">
            <v>0</v>
          </cell>
          <cell r="AL107">
            <v>0</v>
          </cell>
          <cell r="AM107">
            <v>1955412</v>
          </cell>
          <cell r="AN107">
            <v>1955412</v>
          </cell>
          <cell r="AP107">
            <v>0</v>
          </cell>
          <cell r="AQ107">
            <v>0</v>
          </cell>
          <cell r="AR107">
            <v>2916261</v>
          </cell>
          <cell r="AS107">
            <v>2916261</v>
          </cell>
          <cell r="AU107">
            <v>0</v>
          </cell>
          <cell r="AV107">
            <v>0</v>
          </cell>
          <cell r="AW107">
            <v>2197029</v>
          </cell>
          <cell r="AX107">
            <v>2197029</v>
          </cell>
          <cell r="AZ107">
            <v>15950645.25</v>
          </cell>
          <cell r="BA107">
            <v>3442919.6999999997</v>
          </cell>
          <cell r="BB107">
            <v>5818069.4849999994</v>
          </cell>
          <cell r="BC107">
            <v>337797.42299999995</v>
          </cell>
          <cell r="BD107">
            <v>308095.38899999997</v>
          </cell>
          <cell r="BE107">
            <v>0</v>
          </cell>
          <cell r="BF107">
            <v>6463962.2970000003</v>
          </cell>
          <cell r="BH107">
            <v>16229784.297</v>
          </cell>
          <cell r="BJ107">
            <v>2152976.04</v>
          </cell>
          <cell r="BK107">
            <v>14076808.256999999</v>
          </cell>
        </row>
        <row r="108">
          <cell r="A108" t="str">
            <v>0701615300200</v>
          </cell>
          <cell r="B108" t="str">
            <v>HOMEWOOD SCHOOL DISTRICT 153</v>
          </cell>
          <cell r="C108" t="str">
            <v>COOK</v>
          </cell>
          <cell r="D108" t="str">
            <v>Elementary</v>
          </cell>
          <cell r="E108">
            <v>1965.75</v>
          </cell>
          <cell r="G108">
            <v>1232.25</v>
          </cell>
          <cell r="H108">
            <v>1214</v>
          </cell>
          <cell r="I108">
            <v>733.5</v>
          </cell>
          <cell r="J108">
            <v>0</v>
          </cell>
          <cell r="L108">
            <v>48560</v>
          </cell>
          <cell r="M108">
            <v>29340</v>
          </cell>
          <cell r="N108">
            <v>0</v>
          </cell>
          <cell r="O108">
            <v>77900</v>
          </cell>
          <cell r="Q108">
            <v>154031.25</v>
          </cell>
          <cell r="R108">
            <v>91687.5</v>
          </cell>
          <cell r="S108">
            <v>0</v>
          </cell>
          <cell r="T108">
            <v>245718.75</v>
          </cell>
          <cell r="V108">
            <v>245217.75</v>
          </cell>
          <cell r="W108">
            <v>145966.5</v>
          </cell>
          <cell r="X108">
            <v>0</v>
          </cell>
          <cell r="Y108">
            <v>391184.25</v>
          </cell>
          <cell r="AA108">
            <v>30806.25</v>
          </cell>
          <cell r="AB108">
            <v>18337.5</v>
          </cell>
          <cell r="AC108">
            <v>0</v>
          </cell>
          <cell r="AD108">
            <v>49143.75</v>
          </cell>
          <cell r="AF108">
            <v>703614.75</v>
          </cell>
          <cell r="AG108">
            <v>418828.5</v>
          </cell>
          <cell r="AH108">
            <v>0</v>
          </cell>
          <cell r="AI108">
            <v>1122443.25</v>
          </cell>
          <cell r="AK108">
            <v>122614</v>
          </cell>
          <cell r="AL108">
            <v>148167</v>
          </cell>
          <cell r="AM108">
            <v>0</v>
          </cell>
          <cell r="AN108">
            <v>270781</v>
          </cell>
          <cell r="AP108">
            <v>1279075.5</v>
          </cell>
          <cell r="AQ108">
            <v>761373</v>
          </cell>
          <cell r="AR108">
            <v>0</v>
          </cell>
          <cell r="AS108">
            <v>2040448.5</v>
          </cell>
          <cell r="AU108">
            <v>963619.5</v>
          </cell>
          <cell r="AV108">
            <v>573597</v>
          </cell>
          <cell r="AW108">
            <v>0</v>
          </cell>
          <cell r="AX108">
            <v>1537216.5</v>
          </cell>
          <cell r="AZ108">
            <v>10149858.499999998</v>
          </cell>
          <cell r="BA108">
            <v>2803450.6199999992</v>
          </cell>
          <cell r="BB108">
            <v>3885992.7359999991</v>
          </cell>
          <cell r="BC108">
            <v>236349.98549999995</v>
          </cell>
          <cell r="BD108">
            <v>215568.0765</v>
          </cell>
          <cell r="BE108">
            <v>0</v>
          </cell>
          <cell r="BF108">
            <v>4337910.7979999995</v>
          </cell>
          <cell r="BH108">
            <v>10072746.798</v>
          </cell>
          <cell r="BJ108">
            <v>1506393.54</v>
          </cell>
          <cell r="BK108">
            <v>8566353.2580000013</v>
          </cell>
        </row>
        <row r="109">
          <cell r="A109" t="str">
            <v>0410120701600</v>
          </cell>
          <cell r="B109" t="str">
            <v>HONONEGAH COMM H S DIST 207</v>
          </cell>
          <cell r="C109" t="str">
            <v>WINNEBAGO</v>
          </cell>
          <cell r="D109" t="str">
            <v>High School</v>
          </cell>
          <cell r="E109">
            <v>2088.81</v>
          </cell>
          <cell r="G109">
            <v>0</v>
          </cell>
          <cell r="H109">
            <v>0</v>
          </cell>
          <cell r="I109">
            <v>0</v>
          </cell>
          <cell r="J109">
            <v>2088.81</v>
          </cell>
          <cell r="L109">
            <v>0</v>
          </cell>
          <cell r="M109">
            <v>0</v>
          </cell>
          <cell r="N109">
            <v>83552.399999999994</v>
          </cell>
          <cell r="O109">
            <v>83552.399999999994</v>
          </cell>
          <cell r="Q109">
            <v>0</v>
          </cell>
          <cell r="R109">
            <v>0</v>
          </cell>
          <cell r="S109">
            <v>261101.25</v>
          </cell>
          <cell r="T109">
            <v>261101.25</v>
          </cell>
          <cell r="V109">
            <v>0</v>
          </cell>
          <cell r="W109">
            <v>0</v>
          </cell>
          <cell r="X109">
            <v>415673.19</v>
          </cell>
          <cell r="Y109">
            <v>415673.19</v>
          </cell>
          <cell r="AA109">
            <v>0</v>
          </cell>
          <cell r="AB109">
            <v>0</v>
          </cell>
          <cell r="AC109">
            <v>52220.25</v>
          </cell>
          <cell r="AD109">
            <v>52220.25</v>
          </cell>
          <cell r="AF109">
            <v>0</v>
          </cell>
          <cell r="AG109">
            <v>0</v>
          </cell>
          <cell r="AH109">
            <v>1192710.51</v>
          </cell>
          <cell r="AI109">
            <v>1192710.51</v>
          </cell>
          <cell r="AK109">
            <v>0</v>
          </cell>
          <cell r="AL109">
            <v>0</v>
          </cell>
          <cell r="AM109">
            <v>1453811.76</v>
          </cell>
          <cell r="AN109">
            <v>1453811.76</v>
          </cell>
          <cell r="AP109">
            <v>0</v>
          </cell>
          <cell r="AQ109">
            <v>0</v>
          </cell>
          <cell r="AR109">
            <v>2168184.7799999998</v>
          </cell>
          <cell r="AS109">
            <v>2168184.7799999998</v>
          </cell>
          <cell r="AU109">
            <v>0</v>
          </cell>
          <cell r="AV109">
            <v>0</v>
          </cell>
          <cell r="AW109">
            <v>1633449.42</v>
          </cell>
          <cell r="AX109">
            <v>1633449.42</v>
          </cell>
          <cell r="AZ109">
            <v>11733461.630000001</v>
          </cell>
          <cell r="BA109">
            <v>2290783.8499999996</v>
          </cell>
          <cell r="BB109">
            <v>4207273.6440000003</v>
          </cell>
          <cell r="BC109">
            <v>251145.98153999995</v>
          </cell>
          <cell r="BD109">
            <v>229063.08221999998</v>
          </cell>
          <cell r="BE109">
            <v>0</v>
          </cell>
          <cell r="BF109">
            <v>4687482.7077600006</v>
          </cell>
          <cell r="BH109">
            <v>11948186.267760001</v>
          </cell>
          <cell r="BJ109">
            <v>1600696.87</v>
          </cell>
          <cell r="BK109">
            <v>10347489.39776</v>
          </cell>
        </row>
        <row r="110">
          <cell r="A110" t="str">
            <v>0701615700200</v>
          </cell>
          <cell r="B110" t="str">
            <v>HOOVER-SCHRUM MEMORIAL SD 157</v>
          </cell>
          <cell r="C110" t="str">
            <v>COOK</v>
          </cell>
          <cell r="D110" t="str">
            <v>Elementary</v>
          </cell>
          <cell r="E110">
            <v>876.05</v>
          </cell>
          <cell r="G110">
            <v>572.39</v>
          </cell>
          <cell r="H110">
            <v>566.80999999999995</v>
          </cell>
          <cell r="I110">
            <v>303.65999999999997</v>
          </cell>
          <cell r="J110">
            <v>0</v>
          </cell>
          <cell r="L110">
            <v>22672.399999999998</v>
          </cell>
          <cell r="M110">
            <v>12146.399999999998</v>
          </cell>
          <cell r="N110">
            <v>0</v>
          </cell>
          <cell r="O110">
            <v>34818.799999999996</v>
          </cell>
          <cell r="Q110">
            <v>71548.75</v>
          </cell>
          <cell r="R110">
            <v>37957.499999999993</v>
          </cell>
          <cell r="S110">
            <v>0</v>
          </cell>
          <cell r="T110">
            <v>109506.25</v>
          </cell>
          <cell r="V110">
            <v>113905.61</v>
          </cell>
          <cell r="W110">
            <v>60428.34</v>
          </cell>
          <cell r="X110">
            <v>0</v>
          </cell>
          <cell r="Y110">
            <v>174333.95</v>
          </cell>
          <cell r="AA110">
            <v>14309.75</v>
          </cell>
          <cell r="AB110">
            <v>7591.4999999999991</v>
          </cell>
          <cell r="AC110">
            <v>0</v>
          </cell>
          <cell r="AD110">
            <v>21901.25</v>
          </cell>
          <cell r="AF110">
            <v>326834.69</v>
          </cell>
          <cell r="AG110">
            <v>173389.86</v>
          </cell>
          <cell r="AH110">
            <v>0</v>
          </cell>
          <cell r="AI110">
            <v>500224.55</v>
          </cell>
          <cell r="AK110">
            <v>57247.81</v>
          </cell>
          <cell r="AL110">
            <v>61339.319999999992</v>
          </cell>
          <cell r="AM110">
            <v>0</v>
          </cell>
          <cell r="AN110">
            <v>118587.12999999999</v>
          </cell>
          <cell r="AP110">
            <v>594140.81999999995</v>
          </cell>
          <cell r="AQ110">
            <v>315199.07999999996</v>
          </cell>
          <cell r="AR110">
            <v>0</v>
          </cell>
          <cell r="AS110">
            <v>909339.89999999991</v>
          </cell>
          <cell r="AU110">
            <v>447608.98</v>
          </cell>
          <cell r="AV110">
            <v>237462.11999999997</v>
          </cell>
          <cell r="AW110">
            <v>0</v>
          </cell>
          <cell r="AX110">
            <v>685071.1</v>
          </cell>
          <cell r="AZ110">
            <v>4956187.5599999996</v>
          </cell>
          <cell r="BA110">
            <v>2382495.17</v>
          </cell>
          <cell r="BB110">
            <v>2201604.8189999997</v>
          </cell>
          <cell r="BC110">
            <v>105330.99569999998</v>
          </cell>
          <cell r="BD110">
            <v>96069.395099999994</v>
          </cell>
          <cell r="BE110">
            <v>0</v>
          </cell>
          <cell r="BF110">
            <v>2403005.2097999994</v>
          </cell>
          <cell r="BH110">
            <v>4956788.1397999991</v>
          </cell>
          <cell r="BJ110">
            <v>671334.63</v>
          </cell>
          <cell r="BK110">
            <v>4285453.5097999992</v>
          </cell>
        </row>
        <row r="111">
          <cell r="A111" t="str">
            <v>1201700102600</v>
          </cell>
          <cell r="B111" t="str">
            <v>HUTSONVILLE C U SCHOOL DIST 1</v>
          </cell>
          <cell r="C111" t="str">
            <v>CRAWFORD</v>
          </cell>
          <cell r="D111" t="str">
            <v>Unit</v>
          </cell>
          <cell r="E111">
            <v>306.63</v>
          </cell>
          <cell r="G111">
            <v>121.82</v>
          </cell>
          <cell r="H111">
            <v>119.32</v>
          </cell>
          <cell r="I111">
            <v>79.989999999999995</v>
          </cell>
          <cell r="J111">
            <v>104.82</v>
          </cell>
          <cell r="L111">
            <v>4772.7999999999993</v>
          </cell>
          <cell r="M111">
            <v>3199.6</v>
          </cell>
          <cell r="N111">
            <v>4192.7999999999993</v>
          </cell>
          <cell r="O111">
            <v>12165.199999999999</v>
          </cell>
          <cell r="Q111">
            <v>15227.5</v>
          </cell>
          <cell r="R111">
            <v>9998.75</v>
          </cell>
          <cell r="S111">
            <v>13102.5</v>
          </cell>
          <cell r="T111">
            <v>38328.75</v>
          </cell>
          <cell r="V111">
            <v>24242.18</v>
          </cell>
          <cell r="W111">
            <v>15918.009999999998</v>
          </cell>
          <cell r="X111">
            <v>20859.18</v>
          </cell>
          <cell r="Y111">
            <v>61019.37</v>
          </cell>
          <cell r="AA111">
            <v>3045.5</v>
          </cell>
          <cell r="AB111">
            <v>1999.7499999999998</v>
          </cell>
          <cell r="AC111">
            <v>2620.5</v>
          </cell>
          <cell r="AD111">
            <v>7665.75</v>
          </cell>
          <cell r="AF111">
            <v>69559.22</v>
          </cell>
          <cell r="AG111">
            <v>45674.29</v>
          </cell>
          <cell r="AH111">
            <v>59852.22</v>
          </cell>
          <cell r="AI111">
            <v>175085.73</v>
          </cell>
          <cell r="AK111">
            <v>12051.32</v>
          </cell>
          <cell r="AL111">
            <v>16157.98</v>
          </cell>
          <cell r="AM111">
            <v>72954.720000000001</v>
          </cell>
          <cell r="AN111">
            <v>101164.02</v>
          </cell>
          <cell r="AP111">
            <v>126449.15999999999</v>
          </cell>
          <cell r="AQ111">
            <v>83029.62</v>
          </cell>
          <cell r="AR111">
            <v>108803.15999999999</v>
          </cell>
          <cell r="AS111">
            <v>318281.93999999994</v>
          </cell>
          <cell r="AU111">
            <v>95263.239999999991</v>
          </cell>
          <cell r="AV111">
            <v>62552.179999999993</v>
          </cell>
          <cell r="AW111">
            <v>81969.239999999991</v>
          </cell>
          <cell r="AX111">
            <v>239784.65999999997</v>
          </cell>
          <cell r="AZ111">
            <v>1668047.2000000002</v>
          </cell>
          <cell r="BA111">
            <v>503757.58999999997</v>
          </cell>
          <cell r="BB111">
            <v>651541.43700000003</v>
          </cell>
          <cell r="BC111">
            <v>36867.351419999999</v>
          </cell>
          <cell r="BD111">
            <v>33625.659059999998</v>
          </cell>
          <cell r="BE111">
            <v>0</v>
          </cell>
          <cell r="BF111">
            <v>722034.44747999997</v>
          </cell>
          <cell r="BH111">
            <v>1675529.86748</v>
          </cell>
          <cell r="BJ111">
            <v>234976.7</v>
          </cell>
          <cell r="BK111">
            <v>1440553.1674800001</v>
          </cell>
        </row>
        <row r="112">
          <cell r="A112" t="str">
            <v>0701610900200</v>
          </cell>
          <cell r="B112" t="str">
            <v>INDIAN SPRINGS SCHOOL DIST 109</v>
          </cell>
          <cell r="C112" t="str">
            <v>COOK</v>
          </cell>
          <cell r="D112" t="str">
            <v>Elementary</v>
          </cell>
          <cell r="E112">
            <v>2764.72</v>
          </cell>
          <cell r="G112">
            <v>1868.7200000000003</v>
          </cell>
          <cell r="H112">
            <v>1839.4700000000003</v>
          </cell>
          <cell r="I112">
            <v>896</v>
          </cell>
          <cell r="J112">
            <v>0</v>
          </cell>
          <cell r="L112">
            <v>73578.800000000017</v>
          </cell>
          <cell r="M112">
            <v>35840</v>
          </cell>
          <cell r="N112">
            <v>0</v>
          </cell>
          <cell r="O112">
            <v>109418.80000000002</v>
          </cell>
          <cell r="Q112">
            <v>233590.00000000003</v>
          </cell>
          <cell r="R112">
            <v>112000</v>
          </cell>
          <cell r="S112">
            <v>0</v>
          </cell>
          <cell r="T112">
            <v>345590</v>
          </cell>
          <cell r="V112">
            <v>371875.28</v>
          </cell>
          <cell r="W112">
            <v>178304</v>
          </cell>
          <cell r="X112">
            <v>0</v>
          </cell>
          <cell r="Y112">
            <v>550179.28</v>
          </cell>
          <cell r="AA112">
            <v>46718.000000000007</v>
          </cell>
          <cell r="AB112">
            <v>22400</v>
          </cell>
          <cell r="AC112">
            <v>0</v>
          </cell>
          <cell r="AD112">
            <v>69118</v>
          </cell>
          <cell r="AF112">
            <v>1067039.1200000001</v>
          </cell>
          <cell r="AG112">
            <v>511616</v>
          </cell>
          <cell r="AH112">
            <v>0</v>
          </cell>
          <cell r="AI112">
            <v>1578655.12</v>
          </cell>
          <cell r="AK112">
            <v>185786.47000000003</v>
          </cell>
          <cell r="AL112">
            <v>180992</v>
          </cell>
          <cell r="AM112">
            <v>0</v>
          </cell>
          <cell r="AN112">
            <v>366778.47000000003</v>
          </cell>
          <cell r="AP112">
            <v>1939731.3600000003</v>
          </cell>
          <cell r="AQ112">
            <v>930048</v>
          </cell>
          <cell r="AR112">
            <v>0</v>
          </cell>
          <cell r="AS112">
            <v>2869779.3600000003</v>
          </cell>
          <cell r="AU112">
            <v>1461339.0400000003</v>
          </cell>
          <cell r="AV112">
            <v>700672</v>
          </cell>
          <cell r="AW112">
            <v>0</v>
          </cell>
          <cell r="AX112">
            <v>2162011.04</v>
          </cell>
          <cell r="AZ112">
            <v>15454635.08</v>
          </cell>
          <cell r="BA112">
            <v>8252535.4199999999</v>
          </cell>
          <cell r="BB112">
            <v>7112151.1499999994</v>
          </cell>
          <cell r="BC112">
            <v>332413.34448000003</v>
          </cell>
          <cell r="BD112">
            <v>303184.72464000003</v>
          </cell>
          <cell r="BE112">
            <v>0</v>
          </cell>
          <cell r="BF112">
            <v>7747749.2191199996</v>
          </cell>
          <cell r="BH112">
            <v>15799279.28912</v>
          </cell>
          <cell r="BJ112">
            <v>2118660.23</v>
          </cell>
          <cell r="BK112">
            <v>13680619.059119999</v>
          </cell>
        </row>
        <row r="113">
          <cell r="A113" t="str">
            <v>0601620101700</v>
          </cell>
          <cell r="B113" t="str">
            <v>J S MORTON H S DISTRICT 201</v>
          </cell>
          <cell r="C113" t="str">
            <v>COOK</v>
          </cell>
          <cell r="D113" t="str">
            <v>High School</v>
          </cell>
          <cell r="E113">
            <v>8295.15</v>
          </cell>
          <cell r="G113">
            <v>0</v>
          </cell>
          <cell r="H113">
            <v>0</v>
          </cell>
          <cell r="I113">
            <v>0</v>
          </cell>
          <cell r="J113">
            <v>8295.15</v>
          </cell>
          <cell r="L113">
            <v>0</v>
          </cell>
          <cell r="M113">
            <v>0</v>
          </cell>
          <cell r="N113">
            <v>331806</v>
          </cell>
          <cell r="O113">
            <v>331806</v>
          </cell>
          <cell r="Q113">
            <v>0</v>
          </cell>
          <cell r="R113">
            <v>0</v>
          </cell>
          <cell r="S113">
            <v>1036893.75</v>
          </cell>
          <cell r="T113">
            <v>1036893.75</v>
          </cell>
          <cell r="V113">
            <v>0</v>
          </cell>
          <cell r="W113">
            <v>0</v>
          </cell>
          <cell r="X113">
            <v>1650734.8499999999</v>
          </cell>
          <cell r="Y113">
            <v>1650734.8499999999</v>
          </cell>
          <cell r="AA113">
            <v>0</v>
          </cell>
          <cell r="AB113">
            <v>0</v>
          </cell>
          <cell r="AC113">
            <v>207378.75</v>
          </cell>
          <cell r="AD113">
            <v>207378.75</v>
          </cell>
          <cell r="AF113">
            <v>0</v>
          </cell>
          <cell r="AG113">
            <v>0</v>
          </cell>
          <cell r="AH113">
            <v>4736530.6500000004</v>
          </cell>
          <cell r="AI113">
            <v>4736530.6500000004</v>
          </cell>
          <cell r="AK113">
            <v>0</v>
          </cell>
          <cell r="AL113">
            <v>0</v>
          </cell>
          <cell r="AM113">
            <v>5773424.3999999994</v>
          </cell>
          <cell r="AN113">
            <v>5773424.3999999994</v>
          </cell>
          <cell r="AP113">
            <v>0</v>
          </cell>
          <cell r="AQ113">
            <v>0</v>
          </cell>
          <cell r="AR113">
            <v>8610365.6999999993</v>
          </cell>
          <cell r="AS113">
            <v>8610365.6999999993</v>
          </cell>
          <cell r="AU113">
            <v>0</v>
          </cell>
          <cell r="AV113">
            <v>0</v>
          </cell>
          <cell r="AW113">
            <v>6486807.2999999998</v>
          </cell>
          <cell r="AX113">
            <v>6486807.2999999998</v>
          </cell>
          <cell r="AZ113">
            <v>51485799.449999996</v>
          </cell>
          <cell r="BA113">
            <v>23564626.609999999</v>
          </cell>
          <cell r="BB113">
            <v>22515127.818</v>
          </cell>
          <cell r="BC113">
            <v>997359.06509999989</v>
          </cell>
          <cell r="BD113">
            <v>909662.73930000002</v>
          </cell>
          <cell r="BE113">
            <v>0</v>
          </cell>
          <cell r="BF113">
            <v>24422149.622400001</v>
          </cell>
          <cell r="BH113">
            <v>53256091.022399999</v>
          </cell>
          <cell r="BJ113">
            <v>6356739.3399999999</v>
          </cell>
          <cell r="BK113">
            <v>46899351.682400003</v>
          </cell>
        </row>
        <row r="114">
          <cell r="A114" t="str">
            <v>0106911702200</v>
          </cell>
          <cell r="B114" t="str">
            <v>JACKSONVILLE SCHOOL DIST 117</v>
          </cell>
          <cell r="C114" t="str">
            <v>MORGAN</v>
          </cell>
          <cell r="D114" t="str">
            <v>Unit</v>
          </cell>
          <cell r="E114">
            <v>3279.7</v>
          </cell>
          <cell r="G114">
            <v>1468.0500000000002</v>
          </cell>
          <cell r="H114">
            <v>1443.22</v>
          </cell>
          <cell r="I114">
            <v>786.83</v>
          </cell>
          <cell r="J114">
            <v>1024.8200000000002</v>
          </cell>
          <cell r="L114">
            <v>57728.800000000003</v>
          </cell>
          <cell r="M114">
            <v>31473.200000000001</v>
          </cell>
          <cell r="N114">
            <v>40992.800000000003</v>
          </cell>
          <cell r="O114">
            <v>130194.8</v>
          </cell>
          <cell r="Q114">
            <v>183506.25000000003</v>
          </cell>
          <cell r="R114">
            <v>98353.75</v>
          </cell>
          <cell r="S114">
            <v>128102.50000000001</v>
          </cell>
          <cell r="T114">
            <v>409962.5</v>
          </cell>
          <cell r="V114">
            <v>292141.95</v>
          </cell>
          <cell r="W114">
            <v>156579.17000000001</v>
          </cell>
          <cell r="X114">
            <v>203939.18000000002</v>
          </cell>
          <cell r="Y114">
            <v>652660.30000000005</v>
          </cell>
          <cell r="AA114">
            <v>36701.250000000007</v>
          </cell>
          <cell r="AB114">
            <v>19670.75</v>
          </cell>
          <cell r="AC114">
            <v>25620.500000000004</v>
          </cell>
          <cell r="AD114">
            <v>81992.500000000015</v>
          </cell>
          <cell r="AF114">
            <v>838256.55</v>
          </cell>
          <cell r="AG114">
            <v>449279.93</v>
          </cell>
          <cell r="AH114">
            <v>585172.22</v>
          </cell>
          <cell r="AI114">
            <v>1872708.7</v>
          </cell>
          <cell r="AK114">
            <v>145765.22</v>
          </cell>
          <cell r="AL114">
            <v>158939.66</v>
          </cell>
          <cell r="AM114">
            <v>713274.72000000009</v>
          </cell>
          <cell r="AN114">
            <v>1017979.6000000001</v>
          </cell>
          <cell r="AP114">
            <v>1523835.9000000001</v>
          </cell>
          <cell r="AQ114">
            <v>816729.54</v>
          </cell>
          <cell r="AR114">
            <v>1063763.1600000001</v>
          </cell>
          <cell r="AS114">
            <v>3404328.6000000006</v>
          </cell>
          <cell r="AU114">
            <v>1148015.1000000001</v>
          </cell>
          <cell r="AV114">
            <v>615301.06000000006</v>
          </cell>
          <cell r="AW114">
            <v>801409.24000000011</v>
          </cell>
          <cell r="AX114">
            <v>2564725.4000000004</v>
          </cell>
          <cell r="AZ114">
            <v>18508240.640000001</v>
          </cell>
          <cell r="BA114">
            <v>6759516.6799999997</v>
          </cell>
          <cell r="BB114">
            <v>7580327.1959999995</v>
          </cell>
          <cell r="BC114">
            <v>394331.4498</v>
          </cell>
          <cell r="BD114">
            <v>359658.46140000003</v>
          </cell>
          <cell r="BE114">
            <v>0</v>
          </cell>
          <cell r="BF114">
            <v>8334317.1071999995</v>
          </cell>
          <cell r="BH114">
            <v>18468869.507199999</v>
          </cell>
          <cell r="BJ114">
            <v>2513299.7000000002</v>
          </cell>
          <cell r="BK114">
            <v>15955569.8072</v>
          </cell>
        </row>
        <row r="115">
          <cell r="A115" t="str">
            <v>1204000102600</v>
          </cell>
          <cell r="B115" t="str">
            <v>JASPER COUNTY COMM UNIT DIST 1</v>
          </cell>
          <cell r="C115" t="str">
            <v>JASPER</v>
          </cell>
          <cell r="D115" t="str">
            <v>Unit</v>
          </cell>
          <cell r="E115">
            <v>1329.28</v>
          </cell>
          <cell r="G115">
            <v>557.65</v>
          </cell>
          <cell r="H115">
            <v>548.56999999999994</v>
          </cell>
          <cell r="I115">
            <v>304.48</v>
          </cell>
          <cell r="J115">
            <v>467.15</v>
          </cell>
          <cell r="L115">
            <v>21942.799999999996</v>
          </cell>
          <cell r="M115">
            <v>12179.2</v>
          </cell>
          <cell r="N115">
            <v>18686</v>
          </cell>
          <cell r="O115">
            <v>52808</v>
          </cell>
          <cell r="Q115">
            <v>69706.25</v>
          </cell>
          <cell r="R115">
            <v>38060</v>
          </cell>
          <cell r="S115">
            <v>58393.75</v>
          </cell>
          <cell r="T115">
            <v>166160</v>
          </cell>
          <cell r="V115">
            <v>110972.34999999999</v>
          </cell>
          <cell r="W115">
            <v>60591.520000000004</v>
          </cell>
          <cell r="X115">
            <v>92962.849999999991</v>
          </cell>
          <cell r="Y115">
            <v>264526.71999999997</v>
          </cell>
          <cell r="AA115">
            <v>13941.25</v>
          </cell>
          <cell r="AB115">
            <v>7612</v>
          </cell>
          <cell r="AC115">
            <v>11678.75</v>
          </cell>
          <cell r="AD115">
            <v>33232</v>
          </cell>
          <cell r="AF115">
            <v>318418.15000000002</v>
          </cell>
          <cell r="AG115">
            <v>173858.08</v>
          </cell>
          <cell r="AH115">
            <v>266742.65000000002</v>
          </cell>
          <cell r="AI115">
            <v>759018.88</v>
          </cell>
          <cell r="AK115">
            <v>55405.569999999992</v>
          </cell>
          <cell r="AL115">
            <v>61504.960000000006</v>
          </cell>
          <cell r="AM115">
            <v>325136.39999999997</v>
          </cell>
          <cell r="AN115">
            <v>442046.92999999993</v>
          </cell>
          <cell r="AP115">
            <v>578840.69999999995</v>
          </cell>
          <cell r="AQ115">
            <v>316050.24</v>
          </cell>
          <cell r="AR115">
            <v>484901.69999999995</v>
          </cell>
          <cell r="AS115">
            <v>1379792.64</v>
          </cell>
          <cell r="AU115">
            <v>436082.3</v>
          </cell>
          <cell r="AV115">
            <v>238103.36000000002</v>
          </cell>
          <cell r="AW115">
            <v>365311.3</v>
          </cell>
          <cell r="AX115">
            <v>1039496.96</v>
          </cell>
          <cell r="AZ115">
            <v>7295977.0300000003</v>
          </cell>
          <cell r="BA115">
            <v>2123197.1799999997</v>
          </cell>
          <cell r="BB115">
            <v>2825752.2630000003</v>
          </cell>
          <cell r="BC115">
            <v>159824.65151999998</v>
          </cell>
          <cell r="BD115">
            <v>145771.50336</v>
          </cell>
          <cell r="BE115">
            <v>0</v>
          </cell>
          <cell r="BF115">
            <v>3131348.4178800001</v>
          </cell>
          <cell r="BH115">
            <v>7268430.5478799995</v>
          </cell>
          <cell r="BJ115">
            <v>1018653.84</v>
          </cell>
          <cell r="BK115">
            <v>6249776.7078799997</v>
          </cell>
        </row>
        <row r="116">
          <cell r="A116" t="str">
            <v>1102300302600</v>
          </cell>
          <cell r="B116" t="str">
            <v>KANSAS COMM UNIT SCHOOL DIST 3</v>
          </cell>
          <cell r="C116" t="str">
            <v>EDGAR</v>
          </cell>
          <cell r="D116" t="str">
            <v>Unit</v>
          </cell>
          <cell r="E116">
            <v>201.75</v>
          </cell>
          <cell r="G116">
            <v>78.25</v>
          </cell>
          <cell r="H116">
            <v>77</v>
          </cell>
          <cell r="I116">
            <v>46.5</v>
          </cell>
          <cell r="J116">
            <v>77</v>
          </cell>
          <cell r="L116">
            <v>3080</v>
          </cell>
          <cell r="M116">
            <v>1860</v>
          </cell>
          <cell r="N116">
            <v>3080</v>
          </cell>
          <cell r="O116">
            <v>8020</v>
          </cell>
          <cell r="Q116">
            <v>9781.25</v>
          </cell>
          <cell r="R116">
            <v>5812.5</v>
          </cell>
          <cell r="S116">
            <v>9625</v>
          </cell>
          <cell r="T116">
            <v>25218.75</v>
          </cell>
          <cell r="V116">
            <v>15571.75</v>
          </cell>
          <cell r="W116">
            <v>9253.5</v>
          </cell>
          <cell r="X116">
            <v>15323</v>
          </cell>
          <cell r="Y116">
            <v>40148.25</v>
          </cell>
          <cell r="AA116">
            <v>1956.25</v>
          </cell>
          <cell r="AB116">
            <v>1162.5</v>
          </cell>
          <cell r="AC116">
            <v>1925</v>
          </cell>
          <cell r="AD116">
            <v>5043.75</v>
          </cell>
          <cell r="AF116">
            <v>44680.75</v>
          </cell>
          <cell r="AG116">
            <v>26551.5</v>
          </cell>
          <cell r="AH116">
            <v>43967</v>
          </cell>
          <cell r="AI116">
            <v>115199.25</v>
          </cell>
          <cell r="AK116">
            <v>7777</v>
          </cell>
          <cell r="AL116">
            <v>9393</v>
          </cell>
          <cell r="AM116">
            <v>53592</v>
          </cell>
          <cell r="AN116">
            <v>70762</v>
          </cell>
          <cell r="AP116">
            <v>81223.5</v>
          </cell>
          <cell r="AQ116">
            <v>48267</v>
          </cell>
          <cell r="AR116">
            <v>79926</v>
          </cell>
          <cell r="AS116">
            <v>209416.5</v>
          </cell>
          <cell r="AU116">
            <v>61191.5</v>
          </cell>
          <cell r="AV116">
            <v>36363</v>
          </cell>
          <cell r="AW116">
            <v>60214</v>
          </cell>
          <cell r="AX116">
            <v>157768.5</v>
          </cell>
          <cell r="AZ116">
            <v>1123845.52</v>
          </cell>
          <cell r="BA116">
            <v>358120.01</v>
          </cell>
          <cell r="BB116">
            <v>444589.65899999999</v>
          </cell>
          <cell r="BC116">
            <v>24257.209499999997</v>
          </cell>
          <cell r="BD116">
            <v>22124.308500000003</v>
          </cell>
          <cell r="BE116">
            <v>0</v>
          </cell>
          <cell r="BF116">
            <v>490971.17699999997</v>
          </cell>
          <cell r="BH116">
            <v>1122548.1769999999</v>
          </cell>
          <cell r="BJ116">
            <v>154605.06</v>
          </cell>
          <cell r="BK116">
            <v>967943.11699999985</v>
          </cell>
        </row>
        <row r="117">
          <cell r="A117" t="str">
            <v>0501603800200</v>
          </cell>
          <cell r="B117" t="str">
            <v>KENILWORTH SCHOOL DIST 38</v>
          </cell>
          <cell r="C117" t="str">
            <v>COOK</v>
          </cell>
          <cell r="D117" t="str">
            <v>Elementary</v>
          </cell>
          <cell r="E117">
            <v>469.63</v>
          </cell>
          <cell r="G117">
            <v>290.97000000000003</v>
          </cell>
          <cell r="H117">
            <v>288.80999999999995</v>
          </cell>
          <cell r="I117">
            <v>178.66</v>
          </cell>
          <cell r="J117">
            <v>0</v>
          </cell>
          <cell r="L117">
            <v>11552.399999999998</v>
          </cell>
          <cell r="M117">
            <v>7146.4</v>
          </cell>
          <cell r="N117">
            <v>0</v>
          </cell>
          <cell r="O117">
            <v>18698.799999999996</v>
          </cell>
          <cell r="Q117">
            <v>36371.25</v>
          </cell>
          <cell r="R117">
            <v>22332.5</v>
          </cell>
          <cell r="S117">
            <v>0</v>
          </cell>
          <cell r="T117">
            <v>58703.75</v>
          </cell>
          <cell r="V117">
            <v>57903.030000000006</v>
          </cell>
          <cell r="W117">
            <v>35553.339999999997</v>
          </cell>
          <cell r="X117">
            <v>0</v>
          </cell>
          <cell r="Y117">
            <v>93456.37</v>
          </cell>
          <cell r="AA117">
            <v>7274.2500000000009</v>
          </cell>
          <cell r="AB117">
            <v>4466.5</v>
          </cell>
          <cell r="AC117">
            <v>0</v>
          </cell>
          <cell r="AD117">
            <v>11740.75</v>
          </cell>
          <cell r="AF117">
            <v>83071.929999999993</v>
          </cell>
          <cell r="AG117">
            <v>51007.43</v>
          </cell>
          <cell r="AH117">
            <v>0</v>
          </cell>
          <cell r="AI117">
            <v>134079.35999999999</v>
          </cell>
          <cell r="AK117">
            <v>29169.809999999994</v>
          </cell>
          <cell r="AL117">
            <v>36089.32</v>
          </cell>
          <cell r="AM117">
            <v>0</v>
          </cell>
          <cell r="AN117">
            <v>65259.12999999999</v>
          </cell>
          <cell r="AP117">
            <v>302026.86000000004</v>
          </cell>
          <cell r="AQ117">
            <v>185449.08</v>
          </cell>
          <cell r="AR117">
            <v>0</v>
          </cell>
          <cell r="AS117">
            <v>487475.94000000006</v>
          </cell>
          <cell r="AU117">
            <v>227538.54</v>
          </cell>
          <cell r="AV117">
            <v>139712.12</v>
          </cell>
          <cell r="AW117">
            <v>0</v>
          </cell>
          <cell r="AX117">
            <v>367250.66000000003</v>
          </cell>
          <cell r="AZ117">
            <v>2293709.4599999995</v>
          </cell>
          <cell r="BA117">
            <v>365426.97000000003</v>
          </cell>
          <cell r="BB117">
            <v>797740.92899999989</v>
          </cell>
          <cell r="BC117">
            <v>56465.493419999992</v>
          </cell>
          <cell r="BD117">
            <v>51500.565060000001</v>
          </cell>
          <cell r="BE117">
            <v>0</v>
          </cell>
          <cell r="BF117">
            <v>905706.98747999989</v>
          </cell>
          <cell r="BH117">
            <v>2142371.7474800004</v>
          </cell>
          <cell r="BJ117">
            <v>359886.86</v>
          </cell>
          <cell r="BK117">
            <v>1782484.8874800005</v>
          </cell>
        </row>
        <row r="118">
          <cell r="A118" t="str">
            <v>0410113100400</v>
          </cell>
          <cell r="B118" t="str">
            <v>KINNIKINNICK C C SCH DIST 131</v>
          </cell>
          <cell r="C118" t="str">
            <v>WINNEBAGO</v>
          </cell>
          <cell r="D118" t="str">
            <v>Elementary</v>
          </cell>
          <cell r="E118">
            <v>1706.48</v>
          </cell>
          <cell r="G118">
            <v>1093.4899999999998</v>
          </cell>
          <cell r="H118">
            <v>1072.6599999999999</v>
          </cell>
          <cell r="I118">
            <v>612.99</v>
          </cell>
          <cell r="J118">
            <v>0</v>
          </cell>
          <cell r="L118">
            <v>42906.399999999994</v>
          </cell>
          <cell r="M118">
            <v>24519.599999999999</v>
          </cell>
          <cell r="N118">
            <v>0</v>
          </cell>
          <cell r="O118">
            <v>67426</v>
          </cell>
          <cell r="Q118">
            <v>136686.24999999997</v>
          </cell>
          <cell r="R118">
            <v>76623.75</v>
          </cell>
          <cell r="S118">
            <v>0</v>
          </cell>
          <cell r="T118">
            <v>213309.99999999997</v>
          </cell>
          <cell r="V118">
            <v>217604.50999999995</v>
          </cell>
          <cell r="W118">
            <v>121985.01</v>
          </cell>
          <cell r="X118">
            <v>0</v>
          </cell>
          <cell r="Y118">
            <v>339589.51999999996</v>
          </cell>
          <cell r="AA118">
            <v>27337.249999999993</v>
          </cell>
          <cell r="AB118">
            <v>15324.75</v>
          </cell>
          <cell r="AC118">
            <v>0</v>
          </cell>
          <cell r="AD118">
            <v>42661.999999999993</v>
          </cell>
          <cell r="AF118">
            <v>624382.79</v>
          </cell>
          <cell r="AG118">
            <v>350017.29</v>
          </cell>
          <cell r="AH118">
            <v>0</v>
          </cell>
          <cell r="AI118">
            <v>974400.08000000007</v>
          </cell>
          <cell r="AK118">
            <v>108338.65999999999</v>
          </cell>
          <cell r="AL118">
            <v>123823.98</v>
          </cell>
          <cell r="AM118">
            <v>0</v>
          </cell>
          <cell r="AN118">
            <v>232162.63999999998</v>
          </cell>
          <cell r="AP118">
            <v>1135042.6199999999</v>
          </cell>
          <cell r="AQ118">
            <v>636283.62</v>
          </cell>
          <cell r="AR118">
            <v>0</v>
          </cell>
          <cell r="AS118">
            <v>1771326.2399999998</v>
          </cell>
          <cell r="AU118">
            <v>855109.17999999982</v>
          </cell>
          <cell r="AV118">
            <v>479358.18</v>
          </cell>
          <cell r="AW118">
            <v>0</v>
          </cell>
          <cell r="AX118">
            <v>1334467.3599999999</v>
          </cell>
          <cell r="AZ118">
            <v>8687065.5499999989</v>
          </cell>
          <cell r="BA118">
            <v>2048942.8800000001</v>
          </cell>
          <cell r="BB118">
            <v>3220802.5289999996</v>
          </cell>
          <cell r="BC118">
            <v>205176.91631999996</v>
          </cell>
          <cell r="BD118">
            <v>187136.00975999996</v>
          </cell>
          <cell r="BE118">
            <v>0</v>
          </cell>
          <cell r="BF118">
            <v>3613115.4550799993</v>
          </cell>
          <cell r="BH118">
            <v>8588459.2950799987</v>
          </cell>
          <cell r="BJ118">
            <v>1307709.75</v>
          </cell>
          <cell r="BK118">
            <v>7280749.5450799987</v>
          </cell>
        </row>
        <row r="119">
          <cell r="A119" t="str">
            <v>0701614000200</v>
          </cell>
          <cell r="B119" t="str">
            <v>KIRBY SCHOOL DIST 140</v>
          </cell>
          <cell r="C119" t="str">
            <v>COOK</v>
          </cell>
          <cell r="D119" t="str">
            <v>Elementary</v>
          </cell>
          <cell r="E119">
            <v>3504</v>
          </cell>
          <cell r="G119">
            <v>2290.5</v>
          </cell>
          <cell r="H119">
            <v>2231</v>
          </cell>
          <cell r="I119">
            <v>1213.5</v>
          </cell>
          <cell r="J119">
            <v>0</v>
          </cell>
          <cell r="L119">
            <v>89240</v>
          </cell>
          <cell r="M119">
            <v>48540</v>
          </cell>
          <cell r="N119">
            <v>0</v>
          </cell>
          <cell r="O119">
            <v>137780</v>
          </cell>
          <cell r="Q119">
            <v>286312.5</v>
          </cell>
          <cell r="R119">
            <v>151687.5</v>
          </cell>
          <cell r="S119">
            <v>0</v>
          </cell>
          <cell r="T119">
            <v>438000</v>
          </cell>
          <cell r="V119">
            <v>455809.5</v>
          </cell>
          <cell r="W119">
            <v>241486.5</v>
          </cell>
          <cell r="X119">
            <v>0</v>
          </cell>
          <cell r="Y119">
            <v>697296</v>
          </cell>
          <cell r="AA119">
            <v>57262.5</v>
          </cell>
          <cell r="AB119">
            <v>30337.5</v>
          </cell>
          <cell r="AC119">
            <v>0</v>
          </cell>
          <cell r="AD119">
            <v>87600</v>
          </cell>
          <cell r="AF119">
            <v>653937.75</v>
          </cell>
          <cell r="AG119">
            <v>346454.25</v>
          </cell>
          <cell r="AH119">
            <v>0</v>
          </cell>
          <cell r="AI119">
            <v>1000392</v>
          </cell>
          <cell r="AK119">
            <v>225331</v>
          </cell>
          <cell r="AL119">
            <v>245127</v>
          </cell>
          <cell r="AM119">
            <v>0</v>
          </cell>
          <cell r="AN119">
            <v>470458</v>
          </cell>
          <cell r="AP119">
            <v>2377539</v>
          </cell>
          <cell r="AQ119">
            <v>1259613</v>
          </cell>
          <cell r="AR119">
            <v>0</v>
          </cell>
          <cell r="AS119">
            <v>3637152</v>
          </cell>
          <cell r="AU119">
            <v>1791171</v>
          </cell>
          <cell r="AV119">
            <v>948957</v>
          </cell>
          <cell r="AW119">
            <v>0</v>
          </cell>
          <cell r="AX119">
            <v>2740128</v>
          </cell>
          <cell r="AZ119">
            <v>17987283.480000004</v>
          </cell>
          <cell r="BA119">
            <v>4835536.21</v>
          </cell>
          <cell r="BB119">
            <v>6846845.9070000015</v>
          </cell>
          <cell r="BC119">
            <v>421299.93599999993</v>
          </cell>
          <cell r="BD119">
            <v>384255.64800000004</v>
          </cell>
          <cell r="BE119">
            <v>0</v>
          </cell>
          <cell r="BF119">
            <v>7652401.4910000013</v>
          </cell>
          <cell r="BH119">
            <v>16861207.491</v>
          </cell>
          <cell r="BJ119">
            <v>2685185.28</v>
          </cell>
          <cell r="BK119">
            <v>14176022.211000001</v>
          </cell>
        </row>
        <row r="120">
          <cell r="A120" t="str">
            <v>0601609400200</v>
          </cell>
          <cell r="B120" t="str">
            <v>KOMAREK SCHOOL DIST 94</v>
          </cell>
          <cell r="C120" t="str">
            <v>COOK</v>
          </cell>
          <cell r="D120" t="str">
            <v>Elementary</v>
          </cell>
          <cell r="E120">
            <v>525.5</v>
          </cell>
          <cell r="G120">
            <v>314.5</v>
          </cell>
          <cell r="H120">
            <v>309</v>
          </cell>
          <cell r="I120">
            <v>211</v>
          </cell>
          <cell r="J120">
            <v>0</v>
          </cell>
          <cell r="L120">
            <v>12360</v>
          </cell>
          <cell r="M120">
            <v>8440</v>
          </cell>
          <cell r="N120">
            <v>0</v>
          </cell>
          <cell r="O120">
            <v>20800</v>
          </cell>
          <cell r="Q120">
            <v>39312.5</v>
          </cell>
          <cell r="R120">
            <v>26375</v>
          </cell>
          <cell r="S120">
            <v>0</v>
          </cell>
          <cell r="T120">
            <v>65687.5</v>
          </cell>
          <cell r="V120">
            <v>62585.5</v>
          </cell>
          <cell r="W120">
            <v>41989</v>
          </cell>
          <cell r="X120">
            <v>0</v>
          </cell>
          <cell r="Y120">
            <v>104574.5</v>
          </cell>
          <cell r="AA120">
            <v>7862.5</v>
          </cell>
          <cell r="AB120">
            <v>5275</v>
          </cell>
          <cell r="AC120">
            <v>0</v>
          </cell>
          <cell r="AD120">
            <v>13137.5</v>
          </cell>
          <cell r="AF120">
            <v>179579.5</v>
          </cell>
          <cell r="AG120">
            <v>120481</v>
          </cell>
          <cell r="AH120">
            <v>0</v>
          </cell>
          <cell r="AI120">
            <v>300060.5</v>
          </cell>
          <cell r="AK120">
            <v>31209</v>
          </cell>
          <cell r="AL120">
            <v>42622</v>
          </cell>
          <cell r="AM120">
            <v>0</v>
          </cell>
          <cell r="AN120">
            <v>73831</v>
          </cell>
          <cell r="AP120">
            <v>326451</v>
          </cell>
          <cell r="AQ120">
            <v>219018</v>
          </cell>
          <cell r="AR120">
            <v>0</v>
          </cell>
          <cell r="AS120">
            <v>545469</v>
          </cell>
          <cell r="AU120">
            <v>245939</v>
          </cell>
          <cell r="AV120">
            <v>165002</v>
          </cell>
          <cell r="AW120">
            <v>0</v>
          </cell>
          <cell r="AX120">
            <v>410941</v>
          </cell>
          <cell r="AZ120">
            <v>2736303.85</v>
          </cell>
          <cell r="BA120">
            <v>957894.66</v>
          </cell>
          <cell r="BB120">
            <v>1108259.5530000001</v>
          </cell>
          <cell r="BC120">
            <v>63182.96699999999</v>
          </cell>
          <cell r="BD120">
            <v>57627.381000000001</v>
          </cell>
          <cell r="BE120">
            <v>0</v>
          </cell>
          <cell r="BF120">
            <v>1229069.9010000001</v>
          </cell>
          <cell r="BH120">
            <v>2763570.9010000001</v>
          </cell>
          <cell r="BJ120">
            <v>402701.16</v>
          </cell>
          <cell r="BK120">
            <v>2360869.7409999999</v>
          </cell>
        </row>
        <row r="121">
          <cell r="A121" t="str">
            <v>0601610200200</v>
          </cell>
          <cell r="B121" t="str">
            <v>LA GRANGE SCHOOL DIST 102</v>
          </cell>
          <cell r="C121" t="str">
            <v>COOK</v>
          </cell>
          <cell r="D121" t="str">
            <v>Elementary</v>
          </cell>
          <cell r="E121">
            <v>3030.54</v>
          </cell>
          <cell r="G121">
            <v>1982.22</v>
          </cell>
          <cell r="H121">
            <v>1955.81</v>
          </cell>
          <cell r="I121">
            <v>1048.3200000000002</v>
          </cell>
          <cell r="J121">
            <v>0</v>
          </cell>
          <cell r="L121">
            <v>78232.399999999994</v>
          </cell>
          <cell r="M121">
            <v>41932.800000000003</v>
          </cell>
          <cell r="N121">
            <v>0</v>
          </cell>
          <cell r="O121">
            <v>120165.2</v>
          </cell>
          <cell r="Q121">
            <v>247777.5</v>
          </cell>
          <cell r="R121">
            <v>131040.00000000001</v>
          </cell>
          <cell r="S121">
            <v>0</v>
          </cell>
          <cell r="T121">
            <v>378817.5</v>
          </cell>
          <cell r="V121">
            <v>394461.78</v>
          </cell>
          <cell r="W121">
            <v>208615.68000000002</v>
          </cell>
          <cell r="X121">
            <v>0</v>
          </cell>
          <cell r="Y121">
            <v>603077.46000000008</v>
          </cell>
          <cell r="AA121">
            <v>49555.5</v>
          </cell>
          <cell r="AB121">
            <v>26208.000000000004</v>
          </cell>
          <cell r="AC121">
            <v>0</v>
          </cell>
          <cell r="AD121">
            <v>75763.5</v>
          </cell>
          <cell r="AF121">
            <v>1131847.6200000001</v>
          </cell>
          <cell r="AG121">
            <v>598590.71999999997</v>
          </cell>
          <cell r="AH121">
            <v>0</v>
          </cell>
          <cell r="AI121">
            <v>1730438.34</v>
          </cell>
          <cell r="AK121">
            <v>197536.81</v>
          </cell>
          <cell r="AL121">
            <v>211760.64000000004</v>
          </cell>
          <cell r="AM121">
            <v>0</v>
          </cell>
          <cell r="AN121">
            <v>409297.45000000007</v>
          </cell>
          <cell r="AP121">
            <v>2057544.36</v>
          </cell>
          <cell r="AQ121">
            <v>1088156.1600000001</v>
          </cell>
          <cell r="AR121">
            <v>0</v>
          </cell>
          <cell r="AS121">
            <v>3145700.5200000005</v>
          </cell>
          <cell r="AU121">
            <v>1550096.04</v>
          </cell>
          <cell r="AV121">
            <v>819786.24000000011</v>
          </cell>
          <cell r="AW121">
            <v>0</v>
          </cell>
          <cell r="AX121">
            <v>2369882.2800000003</v>
          </cell>
          <cell r="AZ121">
            <v>15321084.25</v>
          </cell>
          <cell r="BA121">
            <v>3553126.2500000005</v>
          </cell>
          <cell r="BB121">
            <v>5662263.1499999994</v>
          </cell>
          <cell r="BC121">
            <v>364373.94635999994</v>
          </cell>
          <cell r="BD121">
            <v>332335.07748000004</v>
          </cell>
          <cell r="BE121">
            <v>0</v>
          </cell>
          <cell r="BF121">
            <v>6358972.1738400003</v>
          </cell>
          <cell r="BH121">
            <v>15192114.423840001</v>
          </cell>
          <cell r="BJ121">
            <v>2322363.41</v>
          </cell>
          <cell r="BK121">
            <v>12869751.013840001</v>
          </cell>
        </row>
        <row r="122">
          <cell r="A122" t="str">
            <v>0601610500200</v>
          </cell>
          <cell r="B122" t="str">
            <v>LA GRANGE SCHOOL DIST 105 (SOUTH)</v>
          </cell>
          <cell r="C122" t="str">
            <v>COOK</v>
          </cell>
          <cell r="D122" t="str">
            <v>Elementary</v>
          </cell>
          <cell r="E122">
            <v>1354.89</v>
          </cell>
          <cell r="G122">
            <v>879.06</v>
          </cell>
          <cell r="H122">
            <v>863.15</v>
          </cell>
          <cell r="I122">
            <v>475.83000000000004</v>
          </cell>
          <cell r="J122">
            <v>0</v>
          </cell>
          <cell r="L122">
            <v>34526</v>
          </cell>
          <cell r="M122">
            <v>19033.2</v>
          </cell>
          <cell r="N122">
            <v>0</v>
          </cell>
          <cell r="O122">
            <v>53559.199999999997</v>
          </cell>
          <cell r="Q122">
            <v>109882.5</v>
          </cell>
          <cell r="R122">
            <v>59478.750000000007</v>
          </cell>
          <cell r="S122">
            <v>0</v>
          </cell>
          <cell r="T122">
            <v>169361.25</v>
          </cell>
          <cell r="V122">
            <v>174932.94</v>
          </cell>
          <cell r="W122">
            <v>94690.170000000013</v>
          </cell>
          <cell r="X122">
            <v>0</v>
          </cell>
          <cell r="Y122">
            <v>269623.11</v>
          </cell>
          <cell r="AA122">
            <v>21976.5</v>
          </cell>
          <cell r="AB122">
            <v>11895.750000000002</v>
          </cell>
          <cell r="AC122">
            <v>0</v>
          </cell>
          <cell r="AD122">
            <v>33872.25</v>
          </cell>
          <cell r="AF122">
            <v>250971.63</v>
          </cell>
          <cell r="AG122">
            <v>135849.46</v>
          </cell>
          <cell r="AH122">
            <v>0</v>
          </cell>
          <cell r="AI122">
            <v>386821.08999999997</v>
          </cell>
          <cell r="AK122">
            <v>87178.15</v>
          </cell>
          <cell r="AL122">
            <v>96117.66</v>
          </cell>
          <cell r="AM122">
            <v>0</v>
          </cell>
          <cell r="AN122">
            <v>183295.81</v>
          </cell>
          <cell r="AP122">
            <v>912464.27999999991</v>
          </cell>
          <cell r="AQ122">
            <v>493911.54000000004</v>
          </cell>
          <cell r="AR122">
            <v>0</v>
          </cell>
          <cell r="AS122">
            <v>1406375.8199999998</v>
          </cell>
          <cell r="AU122">
            <v>687424.91999999993</v>
          </cell>
          <cell r="AV122">
            <v>372099.06000000006</v>
          </cell>
          <cell r="AW122">
            <v>0</v>
          </cell>
          <cell r="AX122">
            <v>1059523.98</v>
          </cell>
          <cell r="AZ122">
            <v>7116065.2000000002</v>
          </cell>
          <cell r="BA122">
            <v>2728858.2000000007</v>
          </cell>
          <cell r="BB122">
            <v>2953477.02</v>
          </cell>
          <cell r="BC122">
            <v>162903.84425999995</v>
          </cell>
          <cell r="BD122">
            <v>148579.94717999999</v>
          </cell>
          <cell r="BE122">
            <v>0</v>
          </cell>
          <cell r="BF122">
            <v>3264960.8114400003</v>
          </cell>
          <cell r="BH122">
            <v>6827393.3214400001</v>
          </cell>
          <cell r="BJ122">
            <v>1038279.3</v>
          </cell>
          <cell r="BK122">
            <v>5789114.0214400003</v>
          </cell>
        </row>
        <row r="123">
          <cell r="A123" t="str">
            <v>0601610600200</v>
          </cell>
          <cell r="B123" t="str">
            <v>LAGRANGE HIGHLANDS SCH DIST 106</v>
          </cell>
          <cell r="C123" t="str">
            <v>COOK</v>
          </cell>
          <cell r="D123" t="str">
            <v>Elementary</v>
          </cell>
          <cell r="E123">
            <v>864.25</v>
          </cell>
          <cell r="G123">
            <v>555.75</v>
          </cell>
          <cell r="H123">
            <v>548</v>
          </cell>
          <cell r="I123">
            <v>308.5</v>
          </cell>
          <cell r="J123">
            <v>0</v>
          </cell>
          <cell r="L123">
            <v>21920</v>
          </cell>
          <cell r="M123">
            <v>12340</v>
          </cell>
          <cell r="N123">
            <v>0</v>
          </cell>
          <cell r="O123">
            <v>34260</v>
          </cell>
          <cell r="Q123">
            <v>69468.75</v>
          </cell>
          <cell r="R123">
            <v>38562.5</v>
          </cell>
          <cell r="S123">
            <v>0</v>
          </cell>
          <cell r="T123">
            <v>108031.25</v>
          </cell>
          <cell r="V123">
            <v>110594.25</v>
          </cell>
          <cell r="W123">
            <v>61391.5</v>
          </cell>
          <cell r="X123">
            <v>0</v>
          </cell>
          <cell r="Y123">
            <v>171985.75</v>
          </cell>
          <cell r="AA123">
            <v>13893.75</v>
          </cell>
          <cell r="AB123">
            <v>7712.5</v>
          </cell>
          <cell r="AC123">
            <v>0</v>
          </cell>
          <cell r="AD123">
            <v>21606.25</v>
          </cell>
          <cell r="AF123">
            <v>158666.62</v>
          </cell>
          <cell r="AG123">
            <v>88076.75</v>
          </cell>
          <cell r="AH123">
            <v>0</v>
          </cell>
          <cell r="AI123">
            <v>246743.37</v>
          </cell>
          <cell r="AK123">
            <v>55348</v>
          </cell>
          <cell r="AL123">
            <v>62317</v>
          </cell>
          <cell r="AM123">
            <v>0</v>
          </cell>
          <cell r="AN123">
            <v>117665</v>
          </cell>
          <cell r="AP123">
            <v>576868.5</v>
          </cell>
          <cell r="AQ123">
            <v>320223</v>
          </cell>
          <cell r="AR123">
            <v>0</v>
          </cell>
          <cell r="AS123">
            <v>897091.5</v>
          </cell>
          <cell r="AU123">
            <v>434596.5</v>
          </cell>
          <cell r="AV123">
            <v>241247</v>
          </cell>
          <cell r="AW123">
            <v>0</v>
          </cell>
          <cell r="AX123">
            <v>675843.5</v>
          </cell>
          <cell r="AZ123">
            <v>4319024.79</v>
          </cell>
          <cell r="BA123">
            <v>931293.45999999985</v>
          </cell>
          <cell r="BB123">
            <v>1575095.4749999999</v>
          </cell>
          <cell r="BC123">
            <v>103912.23449999999</v>
          </cell>
          <cell r="BD123">
            <v>94775.383499999996</v>
          </cell>
          <cell r="BE123">
            <v>0</v>
          </cell>
          <cell r="BF123">
            <v>1773783.0929999999</v>
          </cell>
          <cell r="BH123">
            <v>4047009.713</v>
          </cell>
          <cell r="BJ123">
            <v>662292.06000000006</v>
          </cell>
          <cell r="BK123">
            <v>3384717.6529999999</v>
          </cell>
        </row>
        <row r="124">
          <cell r="A124" t="str">
            <v>0701615800200</v>
          </cell>
          <cell r="B124" t="str">
            <v>LANSING SCHOOL DISTRICT 158</v>
          </cell>
          <cell r="C124" t="str">
            <v>COOK</v>
          </cell>
          <cell r="D124" t="str">
            <v>Elementary</v>
          </cell>
          <cell r="E124">
            <v>2615.5</v>
          </cell>
          <cell r="G124">
            <v>1651.5</v>
          </cell>
          <cell r="H124">
            <v>1628.5</v>
          </cell>
          <cell r="I124">
            <v>964</v>
          </cell>
          <cell r="J124">
            <v>0</v>
          </cell>
          <cell r="L124">
            <v>65140</v>
          </cell>
          <cell r="M124">
            <v>38560</v>
          </cell>
          <cell r="N124">
            <v>0</v>
          </cell>
          <cell r="O124">
            <v>103700</v>
          </cell>
          <cell r="Q124">
            <v>206437.5</v>
          </cell>
          <cell r="R124">
            <v>120500</v>
          </cell>
          <cell r="S124">
            <v>0</v>
          </cell>
          <cell r="T124">
            <v>326937.5</v>
          </cell>
          <cell r="V124">
            <v>328648.5</v>
          </cell>
          <cell r="W124">
            <v>191836</v>
          </cell>
          <cell r="X124">
            <v>0</v>
          </cell>
          <cell r="Y124">
            <v>520484.5</v>
          </cell>
          <cell r="AA124">
            <v>41287.5</v>
          </cell>
          <cell r="AB124">
            <v>24100</v>
          </cell>
          <cell r="AC124">
            <v>0</v>
          </cell>
          <cell r="AD124">
            <v>65387.5</v>
          </cell>
          <cell r="AF124">
            <v>943006.5</v>
          </cell>
          <cell r="AG124">
            <v>550444</v>
          </cell>
          <cell r="AH124">
            <v>0</v>
          </cell>
          <cell r="AI124">
            <v>1493450.5</v>
          </cell>
          <cell r="AK124">
            <v>164478.5</v>
          </cell>
          <cell r="AL124">
            <v>194728</v>
          </cell>
          <cell r="AM124">
            <v>0</v>
          </cell>
          <cell r="AN124">
            <v>359206.5</v>
          </cell>
          <cell r="AP124">
            <v>1714257</v>
          </cell>
          <cell r="AQ124">
            <v>1000632</v>
          </cell>
          <cell r="AR124">
            <v>0</v>
          </cell>
          <cell r="AS124">
            <v>2714889</v>
          </cell>
          <cell r="AU124">
            <v>1291473</v>
          </cell>
          <cell r="AV124">
            <v>753848</v>
          </cell>
          <cell r="AW124">
            <v>0</v>
          </cell>
          <cell r="AX124">
            <v>2045321</v>
          </cell>
          <cell r="AZ124">
            <v>14298787.309999999</v>
          </cell>
          <cell r="BA124">
            <v>5552974.9800000004</v>
          </cell>
          <cell r="BB124">
            <v>5955528.6869999999</v>
          </cell>
          <cell r="BC124">
            <v>314472.027</v>
          </cell>
          <cell r="BD124">
            <v>286820.96100000001</v>
          </cell>
          <cell r="BE124">
            <v>0</v>
          </cell>
          <cell r="BF124">
            <v>6556821.6749999998</v>
          </cell>
          <cell r="BH124">
            <v>14186198.175000001</v>
          </cell>
          <cell r="BJ124">
            <v>2004309.96</v>
          </cell>
          <cell r="BK124">
            <v>12181888.215</v>
          </cell>
        </row>
        <row r="125">
          <cell r="A125" t="str">
            <v>1205102002600</v>
          </cell>
          <cell r="B125" t="str">
            <v>LAWRENCE CO C U DISTRICT 20</v>
          </cell>
          <cell r="C125" t="str">
            <v>LAWRENCE</v>
          </cell>
          <cell r="D125" t="str">
            <v>Unit</v>
          </cell>
          <cell r="E125">
            <v>1152.75</v>
          </cell>
          <cell r="G125">
            <v>586.75</v>
          </cell>
          <cell r="H125">
            <v>575</v>
          </cell>
          <cell r="I125">
            <v>260</v>
          </cell>
          <cell r="J125">
            <v>306</v>
          </cell>
          <cell r="L125">
            <v>23000</v>
          </cell>
          <cell r="M125">
            <v>10400</v>
          </cell>
          <cell r="N125">
            <v>12240</v>
          </cell>
          <cell r="O125">
            <v>45640</v>
          </cell>
          <cell r="Q125">
            <v>73343.75</v>
          </cell>
          <cell r="R125">
            <v>32500</v>
          </cell>
          <cell r="S125">
            <v>38250</v>
          </cell>
          <cell r="T125">
            <v>144093.75</v>
          </cell>
          <cell r="V125">
            <v>116763.25</v>
          </cell>
          <cell r="W125">
            <v>51740</v>
          </cell>
          <cell r="X125">
            <v>60894</v>
          </cell>
          <cell r="Y125">
            <v>229397.25</v>
          </cell>
          <cell r="AA125">
            <v>14668.75</v>
          </cell>
          <cell r="AB125">
            <v>6500</v>
          </cell>
          <cell r="AC125">
            <v>7650</v>
          </cell>
          <cell r="AD125">
            <v>28818.75</v>
          </cell>
          <cell r="AF125">
            <v>335034.25</v>
          </cell>
          <cell r="AG125">
            <v>148460</v>
          </cell>
          <cell r="AH125">
            <v>174726</v>
          </cell>
          <cell r="AI125">
            <v>658220.25</v>
          </cell>
          <cell r="AK125">
            <v>58075</v>
          </cell>
          <cell r="AL125">
            <v>52520</v>
          </cell>
          <cell r="AM125">
            <v>212976</v>
          </cell>
          <cell r="AN125">
            <v>323571</v>
          </cell>
          <cell r="AP125">
            <v>609046.5</v>
          </cell>
          <cell r="AQ125">
            <v>269880</v>
          </cell>
          <cell r="AR125">
            <v>317628</v>
          </cell>
          <cell r="AS125">
            <v>1196554.5</v>
          </cell>
          <cell r="AU125">
            <v>458838.5</v>
          </cell>
          <cell r="AV125">
            <v>203320</v>
          </cell>
          <cell r="AW125">
            <v>239292</v>
          </cell>
          <cell r="AX125">
            <v>901450.5</v>
          </cell>
          <cell r="AZ125">
            <v>6336857.4900000002</v>
          </cell>
          <cell r="BA125">
            <v>1991178.4900000002</v>
          </cell>
          <cell r="BB125">
            <v>2498410.7940000002</v>
          </cell>
          <cell r="BC125">
            <v>138599.74349999998</v>
          </cell>
          <cell r="BD125">
            <v>126412.8705</v>
          </cell>
          <cell r="BE125">
            <v>0</v>
          </cell>
          <cell r="BF125">
            <v>2763423.4080000003</v>
          </cell>
          <cell r="BH125">
            <v>6291169.4079999998</v>
          </cell>
          <cell r="BJ125">
            <v>883375.38</v>
          </cell>
          <cell r="BK125">
            <v>5407794.0279999999</v>
          </cell>
        </row>
        <row r="126">
          <cell r="A126" t="str">
            <v>0701621001700</v>
          </cell>
          <cell r="B126" t="str">
            <v>LEMONT TWP H S DIST 210</v>
          </cell>
          <cell r="C126" t="str">
            <v>COOK</v>
          </cell>
          <cell r="D126" t="str">
            <v>High School</v>
          </cell>
          <cell r="E126">
            <v>1408.5</v>
          </cell>
          <cell r="G126">
            <v>0</v>
          </cell>
          <cell r="H126">
            <v>0</v>
          </cell>
          <cell r="I126">
            <v>0</v>
          </cell>
          <cell r="J126">
            <v>1408.5</v>
          </cell>
          <cell r="L126">
            <v>0</v>
          </cell>
          <cell r="M126">
            <v>0</v>
          </cell>
          <cell r="N126">
            <v>56340</v>
          </cell>
          <cell r="O126">
            <v>56340</v>
          </cell>
          <cell r="Q126">
            <v>0</v>
          </cell>
          <cell r="R126">
            <v>0</v>
          </cell>
          <cell r="S126">
            <v>176062.5</v>
          </cell>
          <cell r="T126">
            <v>176062.5</v>
          </cell>
          <cell r="V126">
            <v>0</v>
          </cell>
          <cell r="W126">
            <v>0</v>
          </cell>
          <cell r="X126">
            <v>280291.5</v>
          </cell>
          <cell r="Y126">
            <v>280291.5</v>
          </cell>
          <cell r="AA126">
            <v>0</v>
          </cell>
          <cell r="AB126">
            <v>0</v>
          </cell>
          <cell r="AC126">
            <v>35212.5</v>
          </cell>
          <cell r="AD126">
            <v>35212.5</v>
          </cell>
          <cell r="AF126">
            <v>0</v>
          </cell>
          <cell r="AG126">
            <v>0</v>
          </cell>
          <cell r="AH126">
            <v>402126.75</v>
          </cell>
          <cell r="AI126">
            <v>402126.75</v>
          </cell>
          <cell r="AK126">
            <v>0</v>
          </cell>
          <cell r="AL126">
            <v>0</v>
          </cell>
          <cell r="AM126">
            <v>980316</v>
          </cell>
          <cell r="AN126">
            <v>980316</v>
          </cell>
          <cell r="AP126">
            <v>0</v>
          </cell>
          <cell r="AQ126">
            <v>0</v>
          </cell>
          <cell r="AR126">
            <v>1462023</v>
          </cell>
          <cell r="AS126">
            <v>1462023</v>
          </cell>
          <cell r="AU126">
            <v>0</v>
          </cell>
          <cell r="AV126">
            <v>0</v>
          </cell>
          <cell r="AW126">
            <v>1101447</v>
          </cell>
          <cell r="AX126">
            <v>1101447</v>
          </cell>
          <cell r="AZ126">
            <v>7851770.4099999992</v>
          </cell>
          <cell r="BA126">
            <v>1467959.3199999998</v>
          </cell>
          <cell r="BB126">
            <v>2795918.9189999993</v>
          </cell>
          <cell r="BC126">
            <v>169349.58900000001</v>
          </cell>
          <cell r="BD126">
            <v>154458.927</v>
          </cell>
          <cell r="BE126">
            <v>0</v>
          </cell>
          <cell r="BF126">
            <v>3119727.4349999996</v>
          </cell>
          <cell r="BH126">
            <v>7613546.6849999996</v>
          </cell>
          <cell r="BJ126">
            <v>1079361.72</v>
          </cell>
          <cell r="BK126">
            <v>6534184.9649999999</v>
          </cell>
        </row>
        <row r="127">
          <cell r="A127" t="str">
            <v>0808920202600</v>
          </cell>
          <cell r="B127" t="str">
            <v>LENA WINSLOW C U SCH DIST 202</v>
          </cell>
          <cell r="C127" t="str">
            <v>STEPHENSON</v>
          </cell>
          <cell r="D127" t="str">
            <v>Unit</v>
          </cell>
          <cell r="E127">
            <v>770.5</v>
          </cell>
          <cell r="G127">
            <v>352.5</v>
          </cell>
          <cell r="H127">
            <v>348.5</v>
          </cell>
          <cell r="I127">
            <v>180</v>
          </cell>
          <cell r="J127">
            <v>238</v>
          </cell>
          <cell r="L127">
            <v>13940</v>
          </cell>
          <cell r="M127">
            <v>7200</v>
          </cell>
          <cell r="N127">
            <v>9520</v>
          </cell>
          <cell r="O127">
            <v>30660</v>
          </cell>
          <cell r="Q127">
            <v>44062.5</v>
          </cell>
          <cell r="R127">
            <v>22500</v>
          </cell>
          <cell r="S127">
            <v>29750</v>
          </cell>
          <cell r="T127">
            <v>96312.5</v>
          </cell>
          <cell r="V127">
            <v>70147.5</v>
          </cell>
          <cell r="W127">
            <v>35820</v>
          </cell>
          <cell r="X127">
            <v>47362</v>
          </cell>
          <cell r="Y127">
            <v>153329.5</v>
          </cell>
          <cell r="AA127">
            <v>8812.5</v>
          </cell>
          <cell r="AB127">
            <v>4500</v>
          </cell>
          <cell r="AC127">
            <v>5950</v>
          </cell>
          <cell r="AD127">
            <v>19262.5</v>
          </cell>
          <cell r="AF127">
            <v>201277.5</v>
          </cell>
          <cell r="AG127">
            <v>102780</v>
          </cell>
          <cell r="AH127">
            <v>135898</v>
          </cell>
          <cell r="AI127">
            <v>439955.5</v>
          </cell>
          <cell r="AK127">
            <v>35198.5</v>
          </cell>
          <cell r="AL127">
            <v>36360</v>
          </cell>
          <cell r="AM127">
            <v>165648</v>
          </cell>
          <cell r="AN127">
            <v>237206.5</v>
          </cell>
          <cell r="AP127">
            <v>365895</v>
          </cell>
          <cell r="AQ127">
            <v>186840</v>
          </cell>
          <cell r="AR127">
            <v>247044</v>
          </cell>
          <cell r="AS127">
            <v>799779</v>
          </cell>
          <cell r="AU127">
            <v>275655</v>
          </cell>
          <cell r="AV127">
            <v>140760</v>
          </cell>
          <cell r="AW127">
            <v>186116</v>
          </cell>
          <cell r="AX127">
            <v>602531</v>
          </cell>
          <cell r="AZ127">
            <v>4168364.6099999994</v>
          </cell>
          <cell r="BA127">
            <v>1140744.3599999999</v>
          </cell>
          <cell r="BB127">
            <v>1592732.6909999996</v>
          </cell>
          <cell r="BC127">
            <v>92640.296999999991</v>
          </cell>
          <cell r="BD127">
            <v>84494.570999999996</v>
          </cell>
          <cell r="BE127">
            <v>0</v>
          </cell>
          <cell r="BF127">
            <v>1769867.5589999997</v>
          </cell>
          <cell r="BH127">
            <v>4148904.0589999994</v>
          </cell>
          <cell r="BJ127">
            <v>590449.56000000006</v>
          </cell>
          <cell r="BK127">
            <v>3558454.4989999994</v>
          </cell>
        </row>
        <row r="128">
          <cell r="A128" t="str">
            <v>0601621201600</v>
          </cell>
          <cell r="B128" t="str">
            <v>LEYDEN COMM H S DIST 212</v>
          </cell>
          <cell r="C128" t="str">
            <v>COOK</v>
          </cell>
          <cell r="D128" t="str">
            <v>High School</v>
          </cell>
          <cell r="E128">
            <v>3481</v>
          </cell>
          <cell r="G128">
            <v>0</v>
          </cell>
          <cell r="H128">
            <v>0</v>
          </cell>
          <cell r="I128">
            <v>0</v>
          </cell>
          <cell r="J128">
            <v>3481</v>
          </cell>
          <cell r="L128">
            <v>0</v>
          </cell>
          <cell r="M128">
            <v>0</v>
          </cell>
          <cell r="N128">
            <v>139240</v>
          </cell>
          <cell r="O128">
            <v>139240</v>
          </cell>
          <cell r="Q128">
            <v>0</v>
          </cell>
          <cell r="R128">
            <v>0</v>
          </cell>
          <cell r="S128">
            <v>435125</v>
          </cell>
          <cell r="T128">
            <v>435125</v>
          </cell>
          <cell r="V128">
            <v>0</v>
          </cell>
          <cell r="W128">
            <v>0</v>
          </cell>
          <cell r="X128">
            <v>692719</v>
          </cell>
          <cell r="Y128">
            <v>692719</v>
          </cell>
          <cell r="AA128">
            <v>0</v>
          </cell>
          <cell r="AB128">
            <v>0</v>
          </cell>
          <cell r="AC128">
            <v>87025</v>
          </cell>
          <cell r="AD128">
            <v>87025</v>
          </cell>
          <cell r="AF128">
            <v>0</v>
          </cell>
          <cell r="AG128">
            <v>0</v>
          </cell>
          <cell r="AH128">
            <v>993825.5</v>
          </cell>
          <cell r="AI128">
            <v>993825.5</v>
          </cell>
          <cell r="AK128">
            <v>0</v>
          </cell>
          <cell r="AL128">
            <v>0</v>
          </cell>
          <cell r="AM128">
            <v>2422776</v>
          </cell>
          <cell r="AN128">
            <v>2422776</v>
          </cell>
          <cell r="AP128">
            <v>0</v>
          </cell>
          <cell r="AQ128">
            <v>0</v>
          </cell>
          <cell r="AR128">
            <v>3613278</v>
          </cell>
          <cell r="AS128">
            <v>3613278</v>
          </cell>
          <cell r="AU128">
            <v>0</v>
          </cell>
          <cell r="AV128">
            <v>0</v>
          </cell>
          <cell r="AW128">
            <v>2722142</v>
          </cell>
          <cell r="AX128">
            <v>2722142</v>
          </cell>
          <cell r="AZ128">
            <v>20787793.679999996</v>
          </cell>
          <cell r="BA128">
            <v>7495722.9000000004</v>
          </cell>
          <cell r="BB128">
            <v>8485054.9739999995</v>
          </cell>
          <cell r="BC128">
            <v>418534.55399999995</v>
          </cell>
          <cell r="BD128">
            <v>381733.42199999996</v>
          </cell>
          <cell r="BE128">
            <v>0</v>
          </cell>
          <cell r="BF128">
            <v>9285322.9499999993</v>
          </cell>
          <cell r="BH128">
            <v>20391453.449999999</v>
          </cell>
          <cell r="BJ128">
            <v>2667559.92</v>
          </cell>
          <cell r="BK128">
            <v>17723893.530000001</v>
          </cell>
        </row>
        <row r="129">
          <cell r="A129" t="str">
            <v>0701615600200</v>
          </cell>
          <cell r="B129" t="str">
            <v>LINCOLN ELEM SCHOOL DIST 156</v>
          </cell>
          <cell r="C129" t="str">
            <v>COOK</v>
          </cell>
          <cell r="D129" t="str">
            <v>Elementary</v>
          </cell>
          <cell r="E129">
            <v>928.97</v>
          </cell>
          <cell r="G129">
            <v>605.98</v>
          </cell>
          <cell r="H129">
            <v>601.98</v>
          </cell>
          <cell r="I129">
            <v>322.99</v>
          </cell>
          <cell r="J129">
            <v>0</v>
          </cell>
          <cell r="L129">
            <v>24079.200000000001</v>
          </cell>
          <cell r="M129">
            <v>12919.6</v>
          </cell>
          <cell r="N129">
            <v>0</v>
          </cell>
          <cell r="O129">
            <v>36998.800000000003</v>
          </cell>
          <cell r="Q129">
            <v>75747.5</v>
          </cell>
          <cell r="R129">
            <v>40373.75</v>
          </cell>
          <cell r="S129">
            <v>0</v>
          </cell>
          <cell r="T129">
            <v>116121.25</v>
          </cell>
          <cell r="V129">
            <v>120590.02</v>
          </cell>
          <cell r="W129">
            <v>64275.01</v>
          </cell>
          <cell r="X129">
            <v>0</v>
          </cell>
          <cell r="Y129">
            <v>184865.03</v>
          </cell>
          <cell r="AA129">
            <v>15149.5</v>
          </cell>
          <cell r="AB129">
            <v>8074.75</v>
          </cell>
          <cell r="AC129">
            <v>0</v>
          </cell>
          <cell r="AD129">
            <v>23224.25</v>
          </cell>
          <cell r="AF129">
            <v>346014.58</v>
          </cell>
          <cell r="AG129">
            <v>184427.29</v>
          </cell>
          <cell r="AH129">
            <v>0</v>
          </cell>
          <cell r="AI129">
            <v>530441.87</v>
          </cell>
          <cell r="AK129">
            <v>60799.98</v>
          </cell>
          <cell r="AL129">
            <v>65243.98</v>
          </cell>
          <cell r="AM129">
            <v>0</v>
          </cell>
          <cell r="AN129">
            <v>126043.96</v>
          </cell>
          <cell r="AP129">
            <v>629007.24</v>
          </cell>
          <cell r="AQ129">
            <v>335263.62</v>
          </cell>
          <cell r="AR129">
            <v>0</v>
          </cell>
          <cell r="AS129">
            <v>964270.86</v>
          </cell>
          <cell r="AU129">
            <v>473876.36</v>
          </cell>
          <cell r="AV129">
            <v>252578.18</v>
          </cell>
          <cell r="AW129">
            <v>0</v>
          </cell>
          <cell r="AX129">
            <v>726454.54</v>
          </cell>
          <cell r="AZ129">
            <v>5289933.28</v>
          </cell>
          <cell r="BA129">
            <v>2753122.3400000003</v>
          </cell>
          <cell r="BB129">
            <v>2412916.6860000002</v>
          </cell>
          <cell r="BC129">
            <v>111693.77897999999</v>
          </cell>
          <cell r="BD129">
            <v>101872.70814</v>
          </cell>
          <cell r="BE129">
            <v>0</v>
          </cell>
          <cell r="BF129">
            <v>2626483.1731200004</v>
          </cell>
          <cell r="BH129">
            <v>5334903.73312</v>
          </cell>
          <cell r="BJ129">
            <v>711888.29</v>
          </cell>
          <cell r="BK129">
            <v>4623015.44312</v>
          </cell>
        </row>
        <row r="130">
          <cell r="A130" t="str">
            <v>0501607400200</v>
          </cell>
          <cell r="B130" t="str">
            <v>LINCOLNWOOD SCHOOL DIST 74</v>
          </cell>
          <cell r="C130" t="str">
            <v>COOK</v>
          </cell>
          <cell r="D130" t="str">
            <v>Elementary</v>
          </cell>
          <cell r="E130">
            <v>1192.5</v>
          </cell>
          <cell r="G130">
            <v>774.5</v>
          </cell>
          <cell r="H130">
            <v>761</v>
          </cell>
          <cell r="I130">
            <v>418</v>
          </cell>
          <cell r="J130">
            <v>0</v>
          </cell>
          <cell r="L130">
            <v>30440</v>
          </cell>
          <cell r="M130">
            <v>16720</v>
          </cell>
          <cell r="N130">
            <v>0</v>
          </cell>
          <cell r="O130">
            <v>47160</v>
          </cell>
          <cell r="Q130">
            <v>96812.5</v>
          </cell>
          <cell r="R130">
            <v>52250</v>
          </cell>
          <cell r="S130">
            <v>0</v>
          </cell>
          <cell r="T130">
            <v>149062.5</v>
          </cell>
          <cell r="V130">
            <v>154125.5</v>
          </cell>
          <cell r="W130">
            <v>83182</v>
          </cell>
          <cell r="X130">
            <v>0</v>
          </cell>
          <cell r="Y130">
            <v>237307.5</v>
          </cell>
          <cell r="AA130">
            <v>19362.5</v>
          </cell>
          <cell r="AB130">
            <v>10450</v>
          </cell>
          <cell r="AC130">
            <v>0</v>
          </cell>
          <cell r="AD130">
            <v>29812.5</v>
          </cell>
          <cell r="AF130">
            <v>221119.75</v>
          </cell>
          <cell r="AG130">
            <v>119339</v>
          </cell>
          <cell r="AH130">
            <v>0</v>
          </cell>
          <cell r="AI130">
            <v>340458.75</v>
          </cell>
          <cell r="AK130">
            <v>76861</v>
          </cell>
          <cell r="AL130">
            <v>84436</v>
          </cell>
          <cell r="AM130">
            <v>0</v>
          </cell>
          <cell r="AN130">
            <v>161297</v>
          </cell>
          <cell r="AP130">
            <v>803931</v>
          </cell>
          <cell r="AQ130">
            <v>433884</v>
          </cell>
          <cell r="AR130">
            <v>0</v>
          </cell>
          <cell r="AS130">
            <v>1237815</v>
          </cell>
          <cell r="AU130">
            <v>605659</v>
          </cell>
          <cell r="AV130">
            <v>326876</v>
          </cell>
          <cell r="AW130">
            <v>0</v>
          </cell>
          <cell r="AX130">
            <v>932535</v>
          </cell>
          <cell r="AZ130">
            <v>6257176.8099999996</v>
          </cell>
          <cell r="BA130">
            <v>2391211.19</v>
          </cell>
          <cell r="BB130">
            <v>2594516.4</v>
          </cell>
          <cell r="BC130">
            <v>143379.04499999998</v>
          </cell>
          <cell r="BD130">
            <v>130771.935</v>
          </cell>
          <cell r="BE130">
            <v>0</v>
          </cell>
          <cell r="BF130">
            <v>2868667.38</v>
          </cell>
          <cell r="BH130">
            <v>6004115.6299999999</v>
          </cell>
          <cell r="BJ130">
            <v>913836.6</v>
          </cell>
          <cell r="BK130">
            <v>5090279.03</v>
          </cell>
        </row>
        <row r="131">
          <cell r="A131" t="str">
            <v>0601609200200</v>
          </cell>
          <cell r="B131" t="str">
            <v>LINDOP SCHOOL DISTRICT 92</v>
          </cell>
          <cell r="C131" t="str">
            <v>COOK</v>
          </cell>
          <cell r="D131" t="str">
            <v>Elementary</v>
          </cell>
          <cell r="E131">
            <v>389.75</v>
          </cell>
          <cell r="G131">
            <v>254.25</v>
          </cell>
          <cell r="H131">
            <v>250</v>
          </cell>
          <cell r="I131">
            <v>135.5</v>
          </cell>
          <cell r="J131">
            <v>0</v>
          </cell>
          <cell r="L131">
            <v>10000</v>
          </cell>
          <cell r="M131">
            <v>5420</v>
          </cell>
          <cell r="N131">
            <v>0</v>
          </cell>
          <cell r="O131">
            <v>15420</v>
          </cell>
          <cell r="Q131">
            <v>31781.25</v>
          </cell>
          <cell r="R131">
            <v>16937.5</v>
          </cell>
          <cell r="S131">
            <v>0</v>
          </cell>
          <cell r="T131">
            <v>48718.75</v>
          </cell>
          <cell r="V131">
            <v>50595.75</v>
          </cell>
          <cell r="W131">
            <v>26964.5</v>
          </cell>
          <cell r="X131">
            <v>0</v>
          </cell>
          <cell r="Y131">
            <v>77560.25</v>
          </cell>
          <cell r="AA131">
            <v>6356.25</v>
          </cell>
          <cell r="AB131">
            <v>3387.5</v>
          </cell>
          <cell r="AC131">
            <v>0</v>
          </cell>
          <cell r="AD131">
            <v>9743.75</v>
          </cell>
          <cell r="AF131">
            <v>145176.75</v>
          </cell>
          <cell r="AG131">
            <v>77370.5</v>
          </cell>
          <cell r="AH131">
            <v>0</v>
          </cell>
          <cell r="AI131">
            <v>222547.25</v>
          </cell>
          <cell r="AK131">
            <v>25250</v>
          </cell>
          <cell r="AL131">
            <v>27371</v>
          </cell>
          <cell r="AM131">
            <v>0</v>
          </cell>
          <cell r="AN131">
            <v>52621</v>
          </cell>
          <cell r="AP131">
            <v>263911.5</v>
          </cell>
          <cell r="AQ131">
            <v>140649</v>
          </cell>
          <cell r="AR131">
            <v>0</v>
          </cell>
          <cell r="AS131">
            <v>404560.5</v>
          </cell>
          <cell r="AU131">
            <v>198823.5</v>
          </cell>
          <cell r="AV131">
            <v>105961</v>
          </cell>
          <cell r="AW131">
            <v>0</v>
          </cell>
          <cell r="AX131">
            <v>304784.5</v>
          </cell>
          <cell r="AZ131">
            <v>2134748.73</v>
          </cell>
          <cell r="BA131">
            <v>912704.46000000008</v>
          </cell>
          <cell r="BB131">
            <v>914235.95699999994</v>
          </cell>
          <cell r="BC131">
            <v>46861.201499999988</v>
          </cell>
          <cell r="BD131">
            <v>42740.764499999997</v>
          </cell>
          <cell r="BE131">
            <v>0</v>
          </cell>
          <cell r="BF131">
            <v>1003837.923</v>
          </cell>
          <cell r="BH131">
            <v>2139793.923</v>
          </cell>
          <cell r="BJ131">
            <v>298673.21999999997</v>
          </cell>
          <cell r="BK131">
            <v>1841120.703</v>
          </cell>
        </row>
        <row r="132">
          <cell r="A132" t="str">
            <v>0306801202600</v>
          </cell>
          <cell r="B132" t="str">
            <v>LITCHFIELD C U SCHOOL DIST 12</v>
          </cell>
          <cell r="C132" t="str">
            <v>MONTGOMERY</v>
          </cell>
          <cell r="D132" t="str">
            <v>Unit</v>
          </cell>
          <cell r="E132">
            <v>1346.36</v>
          </cell>
          <cell r="G132">
            <v>619.21999999999991</v>
          </cell>
          <cell r="H132">
            <v>606.30999999999995</v>
          </cell>
          <cell r="I132">
            <v>309.65999999999997</v>
          </cell>
          <cell r="J132">
            <v>417.48</v>
          </cell>
          <cell r="L132">
            <v>24252.399999999998</v>
          </cell>
          <cell r="M132">
            <v>12386.399999999998</v>
          </cell>
          <cell r="N132">
            <v>16699.2</v>
          </cell>
          <cell r="O132">
            <v>53338</v>
          </cell>
          <cell r="Q132">
            <v>77402.499999999985</v>
          </cell>
          <cell r="R132">
            <v>38707.499999999993</v>
          </cell>
          <cell r="S132">
            <v>52185</v>
          </cell>
          <cell r="T132">
            <v>168294.99999999997</v>
          </cell>
          <cell r="V132">
            <v>123224.77999999998</v>
          </cell>
          <cell r="W132">
            <v>61622.34</v>
          </cell>
          <cell r="X132">
            <v>83078.52</v>
          </cell>
          <cell r="Y132">
            <v>267925.64</v>
          </cell>
          <cell r="AA132">
            <v>15480.499999999998</v>
          </cell>
          <cell r="AB132">
            <v>7741.4999999999991</v>
          </cell>
          <cell r="AC132">
            <v>10437</v>
          </cell>
          <cell r="AD132">
            <v>33659</v>
          </cell>
          <cell r="AF132">
            <v>353574.62</v>
          </cell>
          <cell r="AG132">
            <v>176815.86</v>
          </cell>
          <cell r="AH132">
            <v>238381.08</v>
          </cell>
          <cell r="AI132">
            <v>768771.55999999994</v>
          </cell>
          <cell r="AK132">
            <v>61237.31</v>
          </cell>
          <cell r="AL132">
            <v>62551.319999999992</v>
          </cell>
          <cell r="AM132">
            <v>290566.08</v>
          </cell>
          <cell r="AN132">
            <v>414354.71</v>
          </cell>
          <cell r="AP132">
            <v>642750.35999999987</v>
          </cell>
          <cell r="AQ132">
            <v>321427.07999999996</v>
          </cell>
          <cell r="AR132">
            <v>433344.24</v>
          </cell>
          <cell r="AS132">
            <v>1397521.6799999997</v>
          </cell>
          <cell r="AU132">
            <v>484230.03999999992</v>
          </cell>
          <cell r="AV132">
            <v>242154.11999999997</v>
          </cell>
          <cell r="AW132">
            <v>326469.36</v>
          </cell>
          <cell r="AX132">
            <v>1052853.52</v>
          </cell>
          <cell r="AZ132">
            <v>7526780.3099999996</v>
          </cell>
          <cell r="BA132">
            <v>2582553.44</v>
          </cell>
          <cell r="BB132">
            <v>3032800.125</v>
          </cell>
          <cell r="BC132">
            <v>161878.24823999999</v>
          </cell>
          <cell r="BD132">
            <v>147644.53031999999</v>
          </cell>
          <cell r="BE132">
            <v>0</v>
          </cell>
          <cell r="BF132">
            <v>3342322.90356</v>
          </cell>
          <cell r="BH132">
            <v>7499042.0135599999</v>
          </cell>
          <cell r="BJ132">
            <v>1031742.59</v>
          </cell>
          <cell r="BK132">
            <v>6467299.42356</v>
          </cell>
        </row>
        <row r="133">
          <cell r="A133" t="str">
            <v>0901014200400</v>
          </cell>
          <cell r="B133" t="str">
            <v>LUDLOW C C SCHOOL DIST 142</v>
          </cell>
          <cell r="C133" t="str">
            <v>CHAMPAIGN</v>
          </cell>
          <cell r="D133" t="str">
            <v>Elementary</v>
          </cell>
          <cell r="E133">
            <v>75.47</v>
          </cell>
          <cell r="G133">
            <v>47.81</v>
          </cell>
          <cell r="H133">
            <v>47.480000000000004</v>
          </cell>
          <cell r="I133">
            <v>27.66</v>
          </cell>
          <cell r="J133">
            <v>0</v>
          </cell>
          <cell r="L133">
            <v>1899.2000000000003</v>
          </cell>
          <cell r="M133">
            <v>1106.4000000000001</v>
          </cell>
          <cell r="N133">
            <v>0</v>
          </cell>
          <cell r="O133">
            <v>3005.6000000000004</v>
          </cell>
          <cell r="Q133">
            <v>5976.25</v>
          </cell>
          <cell r="R133">
            <v>3457.5</v>
          </cell>
          <cell r="S133">
            <v>0</v>
          </cell>
          <cell r="T133">
            <v>9433.75</v>
          </cell>
          <cell r="V133">
            <v>9514.19</v>
          </cell>
          <cell r="W133">
            <v>5504.34</v>
          </cell>
          <cell r="X133">
            <v>0</v>
          </cell>
          <cell r="Y133">
            <v>15018.53</v>
          </cell>
          <cell r="AA133">
            <v>1195.25</v>
          </cell>
          <cell r="AB133">
            <v>691.5</v>
          </cell>
          <cell r="AC133">
            <v>0</v>
          </cell>
          <cell r="AD133">
            <v>1886.75</v>
          </cell>
          <cell r="AF133">
            <v>27299.51</v>
          </cell>
          <cell r="AG133">
            <v>15793.86</v>
          </cell>
          <cell r="AH133">
            <v>0</v>
          </cell>
          <cell r="AI133">
            <v>43093.369999999995</v>
          </cell>
          <cell r="AK133">
            <v>4795.4800000000005</v>
          </cell>
          <cell r="AL133">
            <v>5587.32</v>
          </cell>
          <cell r="AM133">
            <v>0</v>
          </cell>
          <cell r="AN133">
            <v>10382.799999999999</v>
          </cell>
          <cell r="AP133">
            <v>49626.78</v>
          </cell>
          <cell r="AQ133">
            <v>28711.08</v>
          </cell>
          <cell r="AR133">
            <v>0</v>
          </cell>
          <cell r="AS133">
            <v>78337.86</v>
          </cell>
          <cell r="AU133">
            <v>37387.42</v>
          </cell>
          <cell r="AV133">
            <v>21630.12</v>
          </cell>
          <cell r="AW133">
            <v>0</v>
          </cell>
          <cell r="AX133">
            <v>59017.539999999994</v>
          </cell>
          <cell r="AZ133">
            <v>428042.75999999995</v>
          </cell>
          <cell r="BA133">
            <v>203599.49</v>
          </cell>
          <cell r="BB133">
            <v>189492.67499999999</v>
          </cell>
          <cell r="BC133">
            <v>9074.0599799999982</v>
          </cell>
          <cell r="BD133">
            <v>8276.1911400000008</v>
          </cell>
          <cell r="BE133">
            <v>0</v>
          </cell>
          <cell r="BF133">
            <v>206842.92611999999</v>
          </cell>
          <cell r="BH133">
            <v>427019.12612000003</v>
          </cell>
          <cell r="BJ133">
            <v>57834.17</v>
          </cell>
          <cell r="BK133">
            <v>369184.95612000005</v>
          </cell>
        </row>
        <row r="134">
          <cell r="A134" t="str">
            <v>0601610300200</v>
          </cell>
          <cell r="B134" t="str">
            <v>LYONS SCHOOL DIST 103</v>
          </cell>
          <cell r="C134" t="str">
            <v>COOK</v>
          </cell>
          <cell r="D134" t="str">
            <v>Elementary</v>
          </cell>
          <cell r="E134">
            <v>2328.54</v>
          </cell>
          <cell r="G134">
            <v>1590.55</v>
          </cell>
          <cell r="H134">
            <v>1555.64</v>
          </cell>
          <cell r="I134">
            <v>737.99</v>
          </cell>
          <cell r="J134">
            <v>0</v>
          </cell>
          <cell r="L134">
            <v>62225.600000000006</v>
          </cell>
          <cell r="M134">
            <v>29519.599999999999</v>
          </cell>
          <cell r="N134">
            <v>0</v>
          </cell>
          <cell r="O134">
            <v>91745.200000000012</v>
          </cell>
          <cell r="Q134">
            <v>198818.75</v>
          </cell>
          <cell r="R134">
            <v>92248.75</v>
          </cell>
          <cell r="S134">
            <v>0</v>
          </cell>
          <cell r="T134">
            <v>291067.5</v>
          </cell>
          <cell r="V134">
            <v>316519.45</v>
          </cell>
          <cell r="W134">
            <v>146860.01</v>
          </cell>
          <cell r="X134">
            <v>0</v>
          </cell>
          <cell r="Y134">
            <v>463379.46</v>
          </cell>
          <cell r="AA134">
            <v>39763.75</v>
          </cell>
          <cell r="AB134">
            <v>18449.75</v>
          </cell>
          <cell r="AC134">
            <v>0</v>
          </cell>
          <cell r="AD134">
            <v>58213.5</v>
          </cell>
          <cell r="AF134">
            <v>908204.05</v>
          </cell>
          <cell r="AG134">
            <v>421392.29</v>
          </cell>
          <cell r="AH134">
            <v>0</v>
          </cell>
          <cell r="AI134">
            <v>1329596.3400000001</v>
          </cell>
          <cell r="AK134">
            <v>157119.64000000001</v>
          </cell>
          <cell r="AL134">
            <v>149073.98000000001</v>
          </cell>
          <cell r="AM134">
            <v>0</v>
          </cell>
          <cell r="AN134">
            <v>306193.62</v>
          </cell>
          <cell r="AP134">
            <v>1650990.9</v>
          </cell>
          <cell r="AQ134">
            <v>766033.62</v>
          </cell>
          <cell r="AR134">
            <v>0</v>
          </cell>
          <cell r="AS134">
            <v>2417024.52</v>
          </cell>
          <cell r="AU134">
            <v>1243810.0999999999</v>
          </cell>
          <cell r="AV134">
            <v>577108.18000000005</v>
          </cell>
          <cell r="AW134">
            <v>0</v>
          </cell>
          <cell r="AX134">
            <v>1820918.2799999998</v>
          </cell>
          <cell r="AZ134">
            <v>12783197.379999999</v>
          </cell>
          <cell r="BA134">
            <v>6142254.0700000003</v>
          </cell>
          <cell r="BB134">
            <v>5677635.4349999996</v>
          </cell>
          <cell r="BC134">
            <v>279969.67835999996</v>
          </cell>
          <cell r="BD134">
            <v>255352.35348000002</v>
          </cell>
          <cell r="BE134">
            <v>0</v>
          </cell>
          <cell r="BF134">
            <v>6212957.4668399999</v>
          </cell>
          <cell r="BH134">
            <v>12991095.886840001</v>
          </cell>
          <cell r="BJ134">
            <v>1784406.77</v>
          </cell>
          <cell r="BK134">
            <v>11206689.116840001</v>
          </cell>
        </row>
        <row r="135">
          <cell r="A135" t="str">
            <v>0601620401700</v>
          </cell>
          <cell r="B135" t="str">
            <v>LYONS TWP H S DIST 204</v>
          </cell>
          <cell r="C135" t="str">
            <v>COOK</v>
          </cell>
          <cell r="D135" t="str">
            <v>High School</v>
          </cell>
          <cell r="E135">
            <v>4058</v>
          </cell>
          <cell r="G135">
            <v>0</v>
          </cell>
          <cell r="H135">
            <v>0</v>
          </cell>
          <cell r="I135">
            <v>0</v>
          </cell>
          <cell r="J135">
            <v>4058</v>
          </cell>
          <cell r="L135">
            <v>0</v>
          </cell>
          <cell r="M135">
            <v>0</v>
          </cell>
          <cell r="N135">
            <v>162320</v>
          </cell>
          <cell r="O135">
            <v>162320</v>
          </cell>
          <cell r="Q135">
            <v>0</v>
          </cell>
          <cell r="R135">
            <v>0</v>
          </cell>
          <cell r="S135">
            <v>507250</v>
          </cell>
          <cell r="T135">
            <v>507250</v>
          </cell>
          <cell r="V135">
            <v>0</v>
          </cell>
          <cell r="W135">
            <v>0</v>
          </cell>
          <cell r="X135">
            <v>807542</v>
          </cell>
          <cell r="Y135">
            <v>807542</v>
          </cell>
          <cell r="AA135">
            <v>0</v>
          </cell>
          <cell r="AB135">
            <v>0</v>
          </cell>
          <cell r="AC135">
            <v>101450</v>
          </cell>
          <cell r="AD135">
            <v>101450</v>
          </cell>
          <cell r="AF135">
            <v>0</v>
          </cell>
          <cell r="AG135">
            <v>0</v>
          </cell>
          <cell r="AH135">
            <v>1158559</v>
          </cell>
          <cell r="AI135">
            <v>1158559</v>
          </cell>
          <cell r="AK135">
            <v>0</v>
          </cell>
          <cell r="AL135">
            <v>0</v>
          </cell>
          <cell r="AM135">
            <v>2824368</v>
          </cell>
          <cell r="AN135">
            <v>2824368</v>
          </cell>
          <cell r="AP135">
            <v>0</v>
          </cell>
          <cell r="AQ135">
            <v>0</v>
          </cell>
          <cell r="AR135">
            <v>4212204</v>
          </cell>
          <cell r="AS135">
            <v>4212204</v>
          </cell>
          <cell r="AU135">
            <v>0</v>
          </cell>
          <cell r="AV135">
            <v>0</v>
          </cell>
          <cell r="AW135">
            <v>3173356</v>
          </cell>
          <cell r="AX135">
            <v>3173356</v>
          </cell>
          <cell r="AZ135">
            <v>22727489.290000003</v>
          </cell>
          <cell r="BA135">
            <v>4470918.78</v>
          </cell>
          <cell r="BB135">
            <v>8159522.421000001</v>
          </cell>
          <cell r="BC135">
            <v>487909.57199999999</v>
          </cell>
          <cell r="BD135">
            <v>445008.39600000001</v>
          </cell>
          <cell r="BE135">
            <v>0</v>
          </cell>
          <cell r="BF135">
            <v>9092440.3890000004</v>
          </cell>
          <cell r="BH135">
            <v>22039489.388999999</v>
          </cell>
          <cell r="BJ135">
            <v>3109726.56</v>
          </cell>
          <cell r="BK135">
            <v>18929762.829</v>
          </cell>
        </row>
        <row r="136">
          <cell r="A136" t="str">
            <v>0901000302600</v>
          </cell>
          <cell r="B136" t="str">
            <v>MAHOMET-SEYMOUR C U SCH DIST 3</v>
          </cell>
          <cell r="C136" t="str">
            <v>CHAMPAIGN</v>
          </cell>
          <cell r="D136" t="str">
            <v>Unit</v>
          </cell>
          <cell r="E136">
            <v>3053.25</v>
          </cell>
          <cell r="G136">
            <v>1393.75</v>
          </cell>
          <cell r="H136">
            <v>1389.5</v>
          </cell>
          <cell r="I136">
            <v>735.5</v>
          </cell>
          <cell r="J136">
            <v>924</v>
          </cell>
          <cell r="L136">
            <v>55580</v>
          </cell>
          <cell r="M136">
            <v>29420</v>
          </cell>
          <cell r="N136">
            <v>36960</v>
          </cell>
          <cell r="O136">
            <v>121960</v>
          </cell>
          <cell r="Q136">
            <v>174218.75</v>
          </cell>
          <cell r="R136">
            <v>91937.5</v>
          </cell>
          <cell r="S136">
            <v>115500</v>
          </cell>
          <cell r="T136">
            <v>381656.25</v>
          </cell>
          <cell r="V136">
            <v>277356.25</v>
          </cell>
          <cell r="W136">
            <v>146364.5</v>
          </cell>
          <cell r="X136">
            <v>183876</v>
          </cell>
          <cell r="Y136">
            <v>607596.75</v>
          </cell>
          <cell r="AA136">
            <v>34843.75</v>
          </cell>
          <cell r="AB136">
            <v>18387.5</v>
          </cell>
          <cell r="AC136">
            <v>23100</v>
          </cell>
          <cell r="AD136">
            <v>76331.25</v>
          </cell>
          <cell r="AF136">
            <v>795831.25</v>
          </cell>
          <cell r="AG136">
            <v>419970.5</v>
          </cell>
          <cell r="AH136">
            <v>527604</v>
          </cell>
          <cell r="AI136">
            <v>1743405.75</v>
          </cell>
          <cell r="AK136">
            <v>140339.5</v>
          </cell>
          <cell r="AL136">
            <v>148571</v>
          </cell>
          <cell r="AM136">
            <v>643104</v>
          </cell>
          <cell r="AN136">
            <v>932014.5</v>
          </cell>
          <cell r="AP136">
            <v>1446712.5</v>
          </cell>
          <cell r="AQ136">
            <v>763449</v>
          </cell>
          <cell r="AR136">
            <v>959112</v>
          </cell>
          <cell r="AS136">
            <v>3169273.5</v>
          </cell>
          <cell r="AU136">
            <v>1089912.5</v>
          </cell>
          <cell r="AV136">
            <v>575161</v>
          </cell>
          <cell r="AW136">
            <v>722568</v>
          </cell>
          <cell r="AX136">
            <v>2387641.5</v>
          </cell>
          <cell r="AZ136">
            <v>16081999.370000001</v>
          </cell>
          <cell r="BA136">
            <v>3443194.7299999995</v>
          </cell>
          <cell r="BB136">
            <v>5857558.2300000004</v>
          </cell>
          <cell r="BC136">
            <v>367104.46049999999</v>
          </cell>
          <cell r="BD136">
            <v>334825.50150000001</v>
          </cell>
          <cell r="BE136">
            <v>0</v>
          </cell>
          <cell r="BF136">
            <v>6559488.1920000007</v>
          </cell>
          <cell r="BH136">
            <v>15979367.692000002</v>
          </cell>
          <cell r="BJ136">
            <v>2339766.54</v>
          </cell>
          <cell r="BK136">
            <v>13639601.152000003</v>
          </cell>
        </row>
        <row r="137">
          <cell r="A137" t="str">
            <v>0501620701700</v>
          </cell>
          <cell r="B137" t="str">
            <v>MAINE TOWNSHIP H S DIST 207</v>
          </cell>
          <cell r="C137" t="str">
            <v>COOK</v>
          </cell>
          <cell r="D137" t="str">
            <v>High School</v>
          </cell>
          <cell r="E137">
            <v>6338.49</v>
          </cell>
          <cell r="G137">
            <v>0</v>
          </cell>
          <cell r="H137">
            <v>0</v>
          </cell>
          <cell r="I137">
            <v>0</v>
          </cell>
          <cell r="J137">
            <v>6338.49</v>
          </cell>
          <cell r="L137">
            <v>0</v>
          </cell>
          <cell r="M137">
            <v>0</v>
          </cell>
          <cell r="N137">
            <v>253539.59999999998</v>
          </cell>
          <cell r="O137">
            <v>253539.59999999998</v>
          </cell>
          <cell r="Q137">
            <v>0</v>
          </cell>
          <cell r="R137">
            <v>0</v>
          </cell>
          <cell r="S137">
            <v>792311.25</v>
          </cell>
          <cell r="T137">
            <v>792311.25</v>
          </cell>
          <cell r="V137">
            <v>0</v>
          </cell>
          <cell r="W137">
            <v>0</v>
          </cell>
          <cell r="X137">
            <v>1261359.51</v>
          </cell>
          <cell r="Y137">
            <v>1261359.51</v>
          </cell>
          <cell r="AA137">
            <v>0</v>
          </cell>
          <cell r="AB137">
            <v>0</v>
          </cell>
          <cell r="AC137">
            <v>158462.25</v>
          </cell>
          <cell r="AD137">
            <v>158462.25</v>
          </cell>
          <cell r="AF137">
            <v>0</v>
          </cell>
          <cell r="AG137">
            <v>0</v>
          </cell>
          <cell r="AH137">
            <v>1809638.89</v>
          </cell>
          <cell r="AI137">
            <v>1809638.89</v>
          </cell>
          <cell r="AK137">
            <v>0</v>
          </cell>
          <cell r="AL137">
            <v>0</v>
          </cell>
          <cell r="AM137">
            <v>4411589.04</v>
          </cell>
          <cell r="AN137">
            <v>4411589.04</v>
          </cell>
          <cell r="AP137">
            <v>0</v>
          </cell>
          <cell r="AQ137">
            <v>0</v>
          </cell>
          <cell r="AR137">
            <v>6579352.6200000001</v>
          </cell>
          <cell r="AS137">
            <v>6579352.6200000001</v>
          </cell>
          <cell r="AU137">
            <v>0</v>
          </cell>
          <cell r="AV137">
            <v>0</v>
          </cell>
          <cell r="AW137">
            <v>4956699.18</v>
          </cell>
          <cell r="AX137">
            <v>4956699.18</v>
          </cell>
          <cell r="AZ137">
            <v>36608490.540000007</v>
          </cell>
          <cell r="BA137">
            <v>10189542.770000001</v>
          </cell>
          <cell r="BB137">
            <v>14039409.993000003</v>
          </cell>
          <cell r="BC137">
            <v>762102.00665999984</v>
          </cell>
          <cell r="BD137">
            <v>695091.49037999997</v>
          </cell>
          <cell r="BE137">
            <v>0</v>
          </cell>
          <cell r="BF137">
            <v>15496603.490040002</v>
          </cell>
          <cell r="BH137">
            <v>35719555.83004</v>
          </cell>
          <cell r="BJ137">
            <v>4857311.6500000004</v>
          </cell>
          <cell r="BK137">
            <v>30862244.180040002</v>
          </cell>
        </row>
        <row r="138">
          <cell r="A138" t="str">
            <v>0601608300200</v>
          </cell>
          <cell r="B138" t="str">
            <v>MANNHEIM SCHOOL DIST 83</v>
          </cell>
          <cell r="C138" t="str">
            <v>COOK</v>
          </cell>
          <cell r="D138" t="str">
            <v>Elementary</v>
          </cell>
          <cell r="E138">
            <v>2568.5500000000002</v>
          </cell>
          <cell r="G138">
            <v>1672.23</v>
          </cell>
          <cell r="H138">
            <v>1639.82</v>
          </cell>
          <cell r="I138">
            <v>896.32</v>
          </cell>
          <cell r="J138">
            <v>0</v>
          </cell>
          <cell r="L138">
            <v>65592.800000000003</v>
          </cell>
          <cell r="M138">
            <v>35852.800000000003</v>
          </cell>
          <cell r="N138">
            <v>0</v>
          </cell>
          <cell r="O138">
            <v>101445.6</v>
          </cell>
          <cell r="Q138">
            <v>209028.75</v>
          </cell>
          <cell r="R138">
            <v>112040</v>
          </cell>
          <cell r="S138">
            <v>0</v>
          </cell>
          <cell r="T138">
            <v>321068.75</v>
          </cell>
          <cell r="V138">
            <v>332773.77</v>
          </cell>
          <cell r="W138">
            <v>178367.68000000002</v>
          </cell>
          <cell r="X138">
            <v>0</v>
          </cell>
          <cell r="Y138">
            <v>511141.45000000007</v>
          </cell>
          <cell r="AA138">
            <v>41805.75</v>
          </cell>
          <cell r="AB138">
            <v>22408</v>
          </cell>
          <cell r="AC138">
            <v>0</v>
          </cell>
          <cell r="AD138">
            <v>64213.75</v>
          </cell>
          <cell r="AF138">
            <v>477421.66</v>
          </cell>
          <cell r="AG138">
            <v>255899.36</v>
          </cell>
          <cell r="AH138">
            <v>0</v>
          </cell>
          <cell r="AI138">
            <v>733321.02</v>
          </cell>
          <cell r="AK138">
            <v>165621.82</v>
          </cell>
          <cell r="AL138">
            <v>181056.64000000001</v>
          </cell>
          <cell r="AM138">
            <v>0</v>
          </cell>
          <cell r="AN138">
            <v>346678.46</v>
          </cell>
          <cell r="AP138">
            <v>1735774.74</v>
          </cell>
          <cell r="AQ138">
            <v>930380.16</v>
          </cell>
          <cell r="AR138">
            <v>0</v>
          </cell>
          <cell r="AS138">
            <v>2666154.9</v>
          </cell>
          <cell r="AU138">
            <v>1307683.8600000001</v>
          </cell>
          <cell r="AV138">
            <v>700922.24</v>
          </cell>
          <cell r="AW138">
            <v>0</v>
          </cell>
          <cell r="AX138">
            <v>2008606.1</v>
          </cell>
          <cell r="AZ138">
            <v>14156929.860000003</v>
          </cell>
          <cell r="BA138">
            <v>8178325.9300000016</v>
          </cell>
          <cell r="BB138">
            <v>6700576.7370000016</v>
          </cell>
          <cell r="BC138">
            <v>308827.04070000001</v>
          </cell>
          <cell r="BD138">
            <v>281672.33010000002</v>
          </cell>
          <cell r="BE138">
            <v>0</v>
          </cell>
          <cell r="BF138">
            <v>7291076.1078000013</v>
          </cell>
          <cell r="BH138">
            <v>14043706.137800001</v>
          </cell>
          <cell r="BJ138">
            <v>1968331.23</v>
          </cell>
          <cell r="BK138">
            <v>12075374.9078</v>
          </cell>
        </row>
        <row r="139">
          <cell r="A139" t="str">
            <v>0701616200200</v>
          </cell>
          <cell r="B139" t="str">
            <v>MATTESON ELEM SCHOOL DIST 162</v>
          </cell>
          <cell r="C139" t="str">
            <v>COOK</v>
          </cell>
          <cell r="D139" t="str">
            <v>Elementary</v>
          </cell>
          <cell r="E139">
            <v>2615.62</v>
          </cell>
          <cell r="G139">
            <v>1658.6300000000003</v>
          </cell>
          <cell r="H139">
            <v>1642.3000000000002</v>
          </cell>
          <cell r="I139">
            <v>956.99</v>
          </cell>
          <cell r="J139">
            <v>0</v>
          </cell>
          <cell r="L139">
            <v>65692</v>
          </cell>
          <cell r="M139">
            <v>38279.599999999999</v>
          </cell>
          <cell r="N139">
            <v>0</v>
          </cell>
          <cell r="O139">
            <v>103971.6</v>
          </cell>
          <cell r="Q139">
            <v>207328.75000000003</v>
          </cell>
          <cell r="R139">
            <v>119623.75</v>
          </cell>
          <cell r="S139">
            <v>0</v>
          </cell>
          <cell r="T139">
            <v>326952.5</v>
          </cell>
          <cell r="V139">
            <v>330067.37000000005</v>
          </cell>
          <cell r="W139">
            <v>190441.01</v>
          </cell>
          <cell r="X139">
            <v>0</v>
          </cell>
          <cell r="Y139">
            <v>520508.38000000006</v>
          </cell>
          <cell r="AA139">
            <v>41465.750000000007</v>
          </cell>
          <cell r="AB139">
            <v>23924.75</v>
          </cell>
          <cell r="AC139">
            <v>0</v>
          </cell>
          <cell r="AD139">
            <v>65390.500000000007</v>
          </cell>
          <cell r="AF139">
            <v>947077.73</v>
          </cell>
          <cell r="AG139">
            <v>546441.29</v>
          </cell>
          <cell r="AH139">
            <v>0</v>
          </cell>
          <cell r="AI139">
            <v>1493519.02</v>
          </cell>
          <cell r="AK139">
            <v>165872.30000000002</v>
          </cell>
          <cell r="AL139">
            <v>193311.98</v>
          </cell>
          <cell r="AM139">
            <v>0</v>
          </cell>
          <cell r="AN139">
            <v>359184.28</v>
          </cell>
          <cell r="AP139">
            <v>1721657.9400000004</v>
          </cell>
          <cell r="AQ139">
            <v>993355.62</v>
          </cell>
          <cell r="AR139">
            <v>0</v>
          </cell>
          <cell r="AS139">
            <v>2715013.5600000005</v>
          </cell>
          <cell r="AU139">
            <v>1297048.6600000001</v>
          </cell>
          <cell r="AV139">
            <v>748366.18</v>
          </cell>
          <cell r="AW139">
            <v>0</v>
          </cell>
          <cell r="AX139">
            <v>2045414.8400000003</v>
          </cell>
          <cell r="AZ139">
            <v>14278259.669999998</v>
          </cell>
          <cell r="BA139">
            <v>5169129.79</v>
          </cell>
          <cell r="BB139">
            <v>5834216.8379999986</v>
          </cell>
          <cell r="BC139">
            <v>314486.45508000004</v>
          </cell>
          <cell r="BD139">
            <v>286834.12044000003</v>
          </cell>
          <cell r="BE139">
            <v>0</v>
          </cell>
          <cell r="BF139">
            <v>6435537.4135199981</v>
          </cell>
          <cell r="BH139">
            <v>14065492.093520001</v>
          </cell>
          <cell r="BJ139">
            <v>2004401.91</v>
          </cell>
          <cell r="BK139">
            <v>12061090.18352</v>
          </cell>
        </row>
        <row r="140">
          <cell r="A140" t="str">
            <v>1101500202600</v>
          </cell>
          <cell r="B140" t="str">
            <v>MATTOON C U SCHOOL DIST 2</v>
          </cell>
          <cell r="C140" t="str">
            <v>COLES</v>
          </cell>
          <cell r="D140" t="str">
            <v>Unit</v>
          </cell>
          <cell r="E140">
            <v>3331.21</v>
          </cell>
          <cell r="G140">
            <v>1524.4</v>
          </cell>
          <cell r="H140">
            <v>1490.9</v>
          </cell>
          <cell r="I140">
            <v>732.49</v>
          </cell>
          <cell r="J140">
            <v>1074.32</v>
          </cell>
          <cell r="L140">
            <v>59636</v>
          </cell>
          <cell r="M140">
            <v>29299.599999999999</v>
          </cell>
          <cell r="N140">
            <v>42972.799999999996</v>
          </cell>
          <cell r="O140">
            <v>131908.4</v>
          </cell>
          <cell r="Q140">
            <v>190550</v>
          </cell>
          <cell r="R140">
            <v>91561.25</v>
          </cell>
          <cell r="S140">
            <v>134290</v>
          </cell>
          <cell r="T140">
            <v>416401.25</v>
          </cell>
          <cell r="V140">
            <v>303355.60000000003</v>
          </cell>
          <cell r="W140">
            <v>145765.51</v>
          </cell>
          <cell r="X140">
            <v>213789.68</v>
          </cell>
          <cell r="Y140">
            <v>662910.79</v>
          </cell>
          <cell r="AA140">
            <v>38110</v>
          </cell>
          <cell r="AB140">
            <v>18312.25</v>
          </cell>
          <cell r="AC140">
            <v>26858</v>
          </cell>
          <cell r="AD140">
            <v>83280.25</v>
          </cell>
          <cell r="AF140">
            <v>870432.4</v>
          </cell>
          <cell r="AG140">
            <v>418251.79</v>
          </cell>
          <cell r="AH140">
            <v>613436.72</v>
          </cell>
          <cell r="AI140">
            <v>1902120.91</v>
          </cell>
          <cell r="AK140">
            <v>150580.90000000002</v>
          </cell>
          <cell r="AL140">
            <v>147962.98000000001</v>
          </cell>
          <cell r="AM140">
            <v>747726.72</v>
          </cell>
          <cell r="AN140">
            <v>1046270.6</v>
          </cell>
          <cell r="AP140">
            <v>1582327.2000000002</v>
          </cell>
          <cell r="AQ140">
            <v>760324.62</v>
          </cell>
          <cell r="AR140">
            <v>1115144.1599999999</v>
          </cell>
          <cell r="AS140">
            <v>3457795.9800000004</v>
          </cell>
          <cell r="AU140">
            <v>1192080.8</v>
          </cell>
          <cell r="AV140">
            <v>572807.18000000005</v>
          </cell>
          <cell r="AW140">
            <v>840118.24</v>
          </cell>
          <cell r="AX140">
            <v>2605006.2199999997</v>
          </cell>
          <cell r="AZ140">
            <v>18722602.039999999</v>
          </cell>
          <cell r="BA140">
            <v>6403289.6000000015</v>
          </cell>
          <cell r="BB140">
            <v>7537767.4919999996</v>
          </cell>
          <cell r="BC140">
            <v>400524.70313999994</v>
          </cell>
          <cell r="BD140">
            <v>365307.15101999999</v>
          </cell>
          <cell r="BE140">
            <v>0</v>
          </cell>
          <cell r="BF140">
            <v>8303599.3461599993</v>
          </cell>
          <cell r="BH140">
            <v>18609293.746159997</v>
          </cell>
          <cell r="BJ140">
            <v>2552772.84</v>
          </cell>
          <cell r="BK140">
            <v>16056520.906159997</v>
          </cell>
        </row>
        <row r="141">
          <cell r="A141" t="str">
            <v>0601608900200</v>
          </cell>
          <cell r="B141" t="str">
            <v>MAYWOOD-MELROSE PARK-BROADVIEW-89</v>
          </cell>
          <cell r="C141" t="str">
            <v>COOK</v>
          </cell>
          <cell r="D141" t="str">
            <v>Elementary</v>
          </cell>
          <cell r="E141">
            <v>4863.07</v>
          </cell>
          <cell r="G141">
            <v>3255.25</v>
          </cell>
          <cell r="H141">
            <v>3223.5</v>
          </cell>
          <cell r="I141">
            <v>1607.82</v>
          </cell>
          <cell r="J141">
            <v>0</v>
          </cell>
          <cell r="L141">
            <v>128940</v>
          </cell>
          <cell r="M141">
            <v>64312.799999999996</v>
          </cell>
          <cell r="N141">
            <v>0</v>
          </cell>
          <cell r="O141">
            <v>193252.8</v>
          </cell>
          <cell r="Q141">
            <v>406906.25</v>
          </cell>
          <cell r="R141">
            <v>200977.5</v>
          </cell>
          <cell r="S141">
            <v>0</v>
          </cell>
          <cell r="T141">
            <v>607883.75</v>
          </cell>
          <cell r="V141">
            <v>647794.75</v>
          </cell>
          <cell r="W141">
            <v>319956.18</v>
          </cell>
          <cell r="X141">
            <v>0</v>
          </cell>
          <cell r="Y141">
            <v>967750.92999999993</v>
          </cell>
          <cell r="AA141">
            <v>81381.25</v>
          </cell>
          <cell r="AB141">
            <v>40195.5</v>
          </cell>
          <cell r="AC141">
            <v>0</v>
          </cell>
          <cell r="AD141">
            <v>121576.75</v>
          </cell>
          <cell r="AF141">
            <v>1858747.75</v>
          </cell>
          <cell r="AG141">
            <v>918065.22</v>
          </cell>
          <cell r="AH141">
            <v>0</v>
          </cell>
          <cell r="AI141">
            <v>2776812.9699999997</v>
          </cell>
          <cell r="AK141">
            <v>325573.5</v>
          </cell>
          <cell r="AL141">
            <v>324779.64</v>
          </cell>
          <cell r="AM141">
            <v>0</v>
          </cell>
          <cell r="AN141">
            <v>650353.14</v>
          </cell>
          <cell r="AP141">
            <v>3378949.5</v>
          </cell>
          <cell r="AQ141">
            <v>1668917.16</v>
          </cell>
          <cell r="AR141">
            <v>0</v>
          </cell>
          <cell r="AS141">
            <v>5047866.66</v>
          </cell>
          <cell r="AU141">
            <v>2545605.5</v>
          </cell>
          <cell r="AV141">
            <v>1257315.24</v>
          </cell>
          <cell r="AW141">
            <v>0</v>
          </cell>
          <cell r="AX141">
            <v>3802920.74</v>
          </cell>
          <cell r="AZ141">
            <v>28301710.349999998</v>
          </cell>
          <cell r="BA141">
            <v>16861536.519999996</v>
          </cell>
          <cell r="BB141">
            <v>13548974.060999997</v>
          </cell>
          <cell r="BC141">
            <v>584706.35837999987</v>
          </cell>
          <cell r="BD141">
            <v>533293.98233999999</v>
          </cell>
          <cell r="BE141">
            <v>0</v>
          </cell>
          <cell r="BF141">
            <v>14666974.401719997</v>
          </cell>
          <cell r="BH141">
            <v>28835392.141719997</v>
          </cell>
          <cell r="BJ141">
            <v>3726667.8</v>
          </cell>
          <cell r="BK141">
            <v>25108724.341719996</v>
          </cell>
        </row>
        <row r="142">
          <cell r="A142" t="str">
            <v>0106901102600</v>
          </cell>
          <cell r="B142" t="str">
            <v>MEREDOSIA-CHAMBERSBURG CUSD 11</v>
          </cell>
          <cell r="C142" t="str">
            <v>MORGAN</v>
          </cell>
          <cell r="D142" t="str">
            <v>Unit</v>
          </cell>
          <cell r="E142">
            <v>186.5</v>
          </cell>
          <cell r="G142">
            <v>95.5</v>
          </cell>
          <cell r="H142">
            <v>93</v>
          </cell>
          <cell r="I142">
            <v>36.5</v>
          </cell>
          <cell r="J142">
            <v>54.5</v>
          </cell>
          <cell r="L142">
            <v>3720</v>
          </cell>
          <cell r="M142">
            <v>1460</v>
          </cell>
          <cell r="N142">
            <v>2180</v>
          </cell>
          <cell r="O142">
            <v>7360</v>
          </cell>
          <cell r="Q142">
            <v>11937.5</v>
          </cell>
          <cell r="R142">
            <v>4562.5</v>
          </cell>
          <cell r="S142">
            <v>6812.5</v>
          </cell>
          <cell r="T142">
            <v>23312.5</v>
          </cell>
          <cell r="V142">
            <v>19004.5</v>
          </cell>
          <cell r="W142">
            <v>7263.5</v>
          </cell>
          <cell r="X142">
            <v>10845.5</v>
          </cell>
          <cell r="Y142">
            <v>37113.5</v>
          </cell>
          <cell r="AA142">
            <v>2387.5</v>
          </cell>
          <cell r="AB142">
            <v>912.5</v>
          </cell>
          <cell r="AC142">
            <v>1362.5</v>
          </cell>
          <cell r="AD142">
            <v>4662.5</v>
          </cell>
          <cell r="AF142">
            <v>27265.25</v>
          </cell>
          <cell r="AG142">
            <v>10420.75</v>
          </cell>
          <cell r="AH142">
            <v>15559.75</v>
          </cell>
          <cell r="AI142">
            <v>53245.75</v>
          </cell>
          <cell r="AK142">
            <v>9393</v>
          </cell>
          <cell r="AL142">
            <v>7373</v>
          </cell>
          <cell r="AM142">
            <v>37932</v>
          </cell>
          <cell r="AN142">
            <v>54698</v>
          </cell>
          <cell r="AP142">
            <v>99129</v>
          </cell>
          <cell r="AQ142">
            <v>37887</v>
          </cell>
          <cell r="AR142">
            <v>56571</v>
          </cell>
          <cell r="AS142">
            <v>193587</v>
          </cell>
          <cell r="AU142">
            <v>74681</v>
          </cell>
          <cell r="AV142">
            <v>28543</v>
          </cell>
          <cell r="AW142">
            <v>42619</v>
          </cell>
          <cell r="AX142">
            <v>145843</v>
          </cell>
          <cell r="AZ142">
            <v>1061470.7400000002</v>
          </cell>
          <cell r="BA142">
            <v>386932.64</v>
          </cell>
          <cell r="BB142">
            <v>434521.01400000008</v>
          </cell>
          <cell r="BC142">
            <v>22423.641</v>
          </cell>
          <cell r="BD142">
            <v>20451.963</v>
          </cell>
          <cell r="BE142">
            <v>0</v>
          </cell>
          <cell r="BF142">
            <v>477396.61800000007</v>
          </cell>
          <cell r="BH142">
            <v>997218.86800000002</v>
          </cell>
          <cell r="BJ142">
            <v>142918.68</v>
          </cell>
          <cell r="BK142">
            <v>854300.18800000008</v>
          </cell>
        </row>
        <row r="143">
          <cell r="A143" t="str">
            <v>0701614300200</v>
          </cell>
          <cell r="B143" t="str">
            <v>MIDLOTHIAN SCHOOL DIST 143</v>
          </cell>
          <cell r="C143" t="str">
            <v>COOK</v>
          </cell>
          <cell r="D143" t="str">
            <v>Elementary</v>
          </cell>
          <cell r="E143">
            <v>1736</v>
          </cell>
          <cell r="G143">
            <v>1118</v>
          </cell>
          <cell r="H143">
            <v>1102</v>
          </cell>
          <cell r="I143">
            <v>618</v>
          </cell>
          <cell r="J143">
            <v>0</v>
          </cell>
          <cell r="L143">
            <v>44080</v>
          </cell>
          <cell r="M143">
            <v>24720</v>
          </cell>
          <cell r="N143">
            <v>0</v>
          </cell>
          <cell r="O143">
            <v>68800</v>
          </cell>
          <cell r="Q143">
            <v>139750</v>
          </cell>
          <cell r="R143">
            <v>77250</v>
          </cell>
          <cell r="S143">
            <v>0</v>
          </cell>
          <cell r="T143">
            <v>217000</v>
          </cell>
          <cell r="V143">
            <v>222482</v>
          </cell>
          <cell r="W143">
            <v>122982</v>
          </cell>
          <cell r="X143">
            <v>0</v>
          </cell>
          <cell r="Y143">
            <v>345464</v>
          </cell>
          <cell r="AA143">
            <v>27950</v>
          </cell>
          <cell r="AB143">
            <v>15450</v>
          </cell>
          <cell r="AC143">
            <v>0</v>
          </cell>
          <cell r="AD143">
            <v>43400</v>
          </cell>
          <cell r="AF143">
            <v>638378</v>
          </cell>
          <cell r="AG143">
            <v>352878</v>
          </cell>
          <cell r="AH143">
            <v>0</v>
          </cell>
          <cell r="AI143">
            <v>991256</v>
          </cell>
          <cell r="AK143">
            <v>111302</v>
          </cell>
          <cell r="AL143">
            <v>124836</v>
          </cell>
          <cell r="AM143">
            <v>0</v>
          </cell>
          <cell r="AN143">
            <v>236138</v>
          </cell>
          <cell r="AP143">
            <v>1160484</v>
          </cell>
          <cell r="AQ143">
            <v>641484</v>
          </cell>
          <cell r="AR143">
            <v>0</v>
          </cell>
          <cell r="AS143">
            <v>1801968</v>
          </cell>
          <cell r="AU143">
            <v>874276</v>
          </cell>
          <cell r="AV143">
            <v>483276</v>
          </cell>
          <cell r="AW143">
            <v>0</v>
          </cell>
          <cell r="AX143">
            <v>1357552</v>
          </cell>
          <cell r="AZ143">
            <v>9481612.870000001</v>
          </cell>
          <cell r="BA143">
            <v>4377989.75</v>
          </cell>
          <cell r="BB143">
            <v>4157880.7860000003</v>
          </cell>
          <cell r="BC143">
            <v>208726.22399999999</v>
          </cell>
          <cell r="BD143">
            <v>190373.23200000002</v>
          </cell>
          <cell r="BE143">
            <v>0</v>
          </cell>
          <cell r="BF143">
            <v>4556980.2420000006</v>
          </cell>
          <cell r="BH143">
            <v>9618558.2420000006</v>
          </cell>
          <cell r="BJ143">
            <v>1330331.52</v>
          </cell>
          <cell r="BK143">
            <v>8288226.722000001</v>
          </cell>
        </row>
        <row r="144">
          <cell r="A144" t="str">
            <v>0301100102600</v>
          </cell>
          <cell r="B144" t="str">
            <v>MORRISONVILLE C U SCH DIST 1</v>
          </cell>
          <cell r="C144" t="str">
            <v>CHRISTIAN</v>
          </cell>
          <cell r="D144" t="str">
            <v>Unit</v>
          </cell>
          <cell r="E144">
            <v>304.88</v>
          </cell>
          <cell r="G144">
            <v>143.57</v>
          </cell>
          <cell r="H144">
            <v>141.32</v>
          </cell>
          <cell r="I144">
            <v>71.16</v>
          </cell>
          <cell r="J144">
            <v>90.149999999999991</v>
          </cell>
          <cell r="L144">
            <v>5652.7999999999993</v>
          </cell>
          <cell r="M144">
            <v>2846.3999999999996</v>
          </cell>
          <cell r="N144">
            <v>3605.9999999999995</v>
          </cell>
          <cell r="O144">
            <v>12105.199999999999</v>
          </cell>
          <cell r="Q144">
            <v>17946.25</v>
          </cell>
          <cell r="R144">
            <v>8895</v>
          </cell>
          <cell r="S144">
            <v>11268.749999999998</v>
          </cell>
          <cell r="T144">
            <v>38110</v>
          </cell>
          <cell r="V144">
            <v>28570.43</v>
          </cell>
          <cell r="W144">
            <v>14160.84</v>
          </cell>
          <cell r="X144">
            <v>17939.849999999999</v>
          </cell>
          <cell r="Y144">
            <v>60671.12</v>
          </cell>
          <cell r="AA144">
            <v>3589.25</v>
          </cell>
          <cell r="AB144">
            <v>1779</v>
          </cell>
          <cell r="AC144">
            <v>2253.75</v>
          </cell>
          <cell r="AD144">
            <v>7622</v>
          </cell>
          <cell r="AF144">
            <v>81978.47</v>
          </cell>
          <cell r="AG144">
            <v>40632.36</v>
          </cell>
          <cell r="AH144">
            <v>51475.65</v>
          </cell>
          <cell r="AI144">
            <v>174086.48</v>
          </cell>
          <cell r="AK144">
            <v>14273.32</v>
          </cell>
          <cell r="AL144">
            <v>14374.32</v>
          </cell>
          <cell r="AM144">
            <v>62744.399999999994</v>
          </cell>
          <cell r="AN144">
            <v>91392.04</v>
          </cell>
          <cell r="AP144">
            <v>149025.66</v>
          </cell>
          <cell r="AQ144">
            <v>73864.08</v>
          </cell>
          <cell r="AR144">
            <v>93575.7</v>
          </cell>
          <cell r="AS144">
            <v>316465.44</v>
          </cell>
          <cell r="AU144">
            <v>112271.73999999999</v>
          </cell>
          <cell r="AV144">
            <v>55647.119999999995</v>
          </cell>
          <cell r="AW144">
            <v>70497.299999999988</v>
          </cell>
          <cell r="AX144">
            <v>238416.15999999997</v>
          </cell>
          <cell r="AZ144">
            <v>1650219.64</v>
          </cell>
          <cell r="BA144">
            <v>466518.60000000003</v>
          </cell>
          <cell r="BB144">
            <v>635021.47199999995</v>
          </cell>
          <cell r="BC144">
            <v>36656.941919999997</v>
          </cell>
          <cell r="BD144">
            <v>33433.75056</v>
          </cell>
          <cell r="BE144">
            <v>0</v>
          </cell>
          <cell r="BF144">
            <v>705112.16447999992</v>
          </cell>
          <cell r="BH144">
            <v>1643980.6044799997</v>
          </cell>
          <cell r="BJ144">
            <v>233635.64</v>
          </cell>
          <cell r="BK144">
            <v>1410344.9644799996</v>
          </cell>
        </row>
        <row r="145">
          <cell r="A145" t="str">
            <v>0501607000200</v>
          </cell>
          <cell r="B145" t="str">
            <v>MORTON GROVE SCHOOL DIST 70</v>
          </cell>
          <cell r="C145" t="str">
            <v>COOK</v>
          </cell>
          <cell r="D145" t="str">
            <v>Elementary</v>
          </cell>
          <cell r="E145">
            <v>866.25</v>
          </cell>
          <cell r="G145">
            <v>525.75</v>
          </cell>
          <cell r="H145">
            <v>511.75</v>
          </cell>
          <cell r="I145">
            <v>340.5</v>
          </cell>
          <cell r="J145">
            <v>0</v>
          </cell>
          <cell r="L145">
            <v>20470</v>
          </cell>
          <cell r="M145">
            <v>13620</v>
          </cell>
          <cell r="N145">
            <v>0</v>
          </cell>
          <cell r="O145">
            <v>34090</v>
          </cell>
          <cell r="Q145">
            <v>65718.75</v>
          </cell>
          <cell r="R145">
            <v>42562.5</v>
          </cell>
          <cell r="S145">
            <v>0</v>
          </cell>
          <cell r="T145">
            <v>108281.25</v>
          </cell>
          <cell r="V145">
            <v>104624.25</v>
          </cell>
          <cell r="W145">
            <v>67759.5</v>
          </cell>
          <cell r="X145">
            <v>0</v>
          </cell>
          <cell r="Y145">
            <v>172383.75</v>
          </cell>
          <cell r="AA145">
            <v>13143.75</v>
          </cell>
          <cell r="AB145">
            <v>8512.5</v>
          </cell>
          <cell r="AC145">
            <v>0</v>
          </cell>
          <cell r="AD145">
            <v>21656.25</v>
          </cell>
          <cell r="AF145">
            <v>150101.62</v>
          </cell>
          <cell r="AG145">
            <v>97212.75</v>
          </cell>
          <cell r="AH145">
            <v>0</v>
          </cell>
          <cell r="AI145">
            <v>247314.37</v>
          </cell>
          <cell r="AK145">
            <v>51686.75</v>
          </cell>
          <cell r="AL145">
            <v>68781</v>
          </cell>
          <cell r="AM145">
            <v>0</v>
          </cell>
          <cell r="AN145">
            <v>120467.75</v>
          </cell>
          <cell r="AP145">
            <v>545728.5</v>
          </cell>
          <cell r="AQ145">
            <v>353439</v>
          </cell>
          <cell r="AR145">
            <v>0</v>
          </cell>
          <cell r="AS145">
            <v>899167.5</v>
          </cell>
          <cell r="AU145">
            <v>411136.5</v>
          </cell>
          <cell r="AV145">
            <v>266271</v>
          </cell>
          <cell r="AW145">
            <v>0</v>
          </cell>
          <cell r="AX145">
            <v>677407.5</v>
          </cell>
          <cell r="AZ145">
            <v>4433317.42</v>
          </cell>
          <cell r="BA145">
            <v>1650049.6999999997</v>
          </cell>
          <cell r="BB145">
            <v>1825010.1359999997</v>
          </cell>
          <cell r="BC145">
            <v>104152.7025</v>
          </cell>
          <cell r="BD145">
            <v>94994.707500000004</v>
          </cell>
          <cell r="BE145">
            <v>0</v>
          </cell>
          <cell r="BF145">
            <v>2024157.5459999996</v>
          </cell>
          <cell r="BH145">
            <v>4304925.9159999993</v>
          </cell>
          <cell r="BJ145">
            <v>663824.69999999995</v>
          </cell>
          <cell r="BK145">
            <v>3641101.2159999991</v>
          </cell>
        </row>
        <row r="146">
          <cell r="A146" t="str">
            <v>0501605700200</v>
          </cell>
          <cell r="B146" t="str">
            <v>MOUNT PROSPECT SCHOOL DIST 57</v>
          </cell>
          <cell r="C146" t="str">
            <v>COOK</v>
          </cell>
          <cell r="D146" t="str">
            <v>Elementary</v>
          </cell>
          <cell r="E146">
            <v>2166.75</v>
          </cell>
          <cell r="G146">
            <v>1377.25</v>
          </cell>
          <cell r="H146">
            <v>1351.5</v>
          </cell>
          <cell r="I146">
            <v>789.5</v>
          </cell>
          <cell r="J146">
            <v>0</v>
          </cell>
          <cell r="L146">
            <v>54060</v>
          </cell>
          <cell r="M146">
            <v>31580</v>
          </cell>
          <cell r="N146">
            <v>0</v>
          </cell>
          <cell r="O146">
            <v>85640</v>
          </cell>
          <cell r="Q146">
            <v>172156.25</v>
          </cell>
          <cell r="R146">
            <v>98687.5</v>
          </cell>
          <cell r="S146">
            <v>0</v>
          </cell>
          <cell r="T146">
            <v>270843.75</v>
          </cell>
          <cell r="V146">
            <v>274072.75</v>
          </cell>
          <cell r="W146">
            <v>157110.5</v>
          </cell>
          <cell r="X146">
            <v>0</v>
          </cell>
          <cell r="Y146">
            <v>431183.25</v>
          </cell>
          <cell r="AA146">
            <v>34431.25</v>
          </cell>
          <cell r="AB146">
            <v>19737.5</v>
          </cell>
          <cell r="AC146">
            <v>0</v>
          </cell>
          <cell r="AD146">
            <v>54168.75</v>
          </cell>
          <cell r="AF146">
            <v>786409.75</v>
          </cell>
          <cell r="AG146">
            <v>450804.5</v>
          </cell>
          <cell r="AH146">
            <v>0</v>
          </cell>
          <cell r="AI146">
            <v>1237214.25</v>
          </cell>
          <cell r="AK146">
            <v>136501.5</v>
          </cell>
          <cell r="AL146">
            <v>159479</v>
          </cell>
          <cell r="AM146">
            <v>0</v>
          </cell>
          <cell r="AN146">
            <v>295980.5</v>
          </cell>
          <cell r="AP146">
            <v>1429585.5</v>
          </cell>
          <cell r="AQ146">
            <v>819501</v>
          </cell>
          <cell r="AR146">
            <v>0</v>
          </cell>
          <cell r="AS146">
            <v>2249086.5</v>
          </cell>
          <cell r="AU146">
            <v>1077009.5</v>
          </cell>
          <cell r="AV146">
            <v>617389</v>
          </cell>
          <cell r="AW146">
            <v>0</v>
          </cell>
          <cell r="AX146">
            <v>1694398.5</v>
          </cell>
          <cell r="AZ146">
            <v>10947981.709999997</v>
          </cell>
          <cell r="BA146">
            <v>2808356.3000000003</v>
          </cell>
          <cell r="BB146">
            <v>4126901.402999999</v>
          </cell>
          <cell r="BC146">
            <v>260517.01949999997</v>
          </cell>
          <cell r="BD146">
            <v>237610.1385</v>
          </cell>
          <cell r="BE146">
            <v>0</v>
          </cell>
          <cell r="BF146">
            <v>4625028.5609999998</v>
          </cell>
          <cell r="BH146">
            <v>10943544.061000001</v>
          </cell>
          <cell r="BJ146">
            <v>1660423.86</v>
          </cell>
          <cell r="BK146">
            <v>9283120.2010000013</v>
          </cell>
        </row>
        <row r="147">
          <cell r="A147" t="str">
            <v>0300300102600</v>
          </cell>
          <cell r="B147" t="str">
            <v>MULBERRY GROVE C U SCH DIST 1</v>
          </cell>
          <cell r="C147" t="str">
            <v>BOND</v>
          </cell>
          <cell r="D147" t="str">
            <v>Unit</v>
          </cell>
          <cell r="E147">
            <v>408.25</v>
          </cell>
          <cell r="G147">
            <v>200.75</v>
          </cell>
          <cell r="H147">
            <v>197.5</v>
          </cell>
          <cell r="I147">
            <v>97</v>
          </cell>
          <cell r="J147">
            <v>110.5</v>
          </cell>
          <cell r="L147">
            <v>7900</v>
          </cell>
          <cell r="M147">
            <v>3880</v>
          </cell>
          <cell r="N147">
            <v>4420</v>
          </cell>
          <cell r="O147">
            <v>16200</v>
          </cell>
          <cell r="Q147">
            <v>25093.75</v>
          </cell>
          <cell r="R147">
            <v>12125</v>
          </cell>
          <cell r="S147">
            <v>13812.5</v>
          </cell>
          <cell r="T147">
            <v>51031.25</v>
          </cell>
          <cell r="V147">
            <v>39949.25</v>
          </cell>
          <cell r="W147">
            <v>19303</v>
          </cell>
          <cell r="X147">
            <v>21989.5</v>
          </cell>
          <cell r="Y147">
            <v>81241.75</v>
          </cell>
          <cell r="AA147">
            <v>5018.75</v>
          </cell>
          <cell r="AB147">
            <v>2425</v>
          </cell>
          <cell r="AC147">
            <v>2762.5</v>
          </cell>
          <cell r="AD147">
            <v>10206.25</v>
          </cell>
          <cell r="AF147">
            <v>114628.25</v>
          </cell>
          <cell r="AG147">
            <v>55387</v>
          </cell>
          <cell r="AH147">
            <v>63095.5</v>
          </cell>
          <cell r="AI147">
            <v>233110.75</v>
          </cell>
          <cell r="AK147">
            <v>19947.5</v>
          </cell>
          <cell r="AL147">
            <v>19594</v>
          </cell>
          <cell r="AM147">
            <v>76908</v>
          </cell>
          <cell r="AN147">
            <v>116449.5</v>
          </cell>
          <cell r="AP147">
            <v>208378.5</v>
          </cell>
          <cell r="AQ147">
            <v>100686</v>
          </cell>
          <cell r="AR147">
            <v>114699</v>
          </cell>
          <cell r="AS147">
            <v>423763.5</v>
          </cell>
          <cell r="AU147">
            <v>156986.5</v>
          </cell>
          <cell r="AV147">
            <v>75854</v>
          </cell>
          <cell r="AW147">
            <v>86411</v>
          </cell>
          <cell r="AX147">
            <v>319251.5</v>
          </cell>
          <cell r="AZ147">
            <v>2217282.2600000002</v>
          </cell>
          <cell r="BA147">
            <v>651477.95000000007</v>
          </cell>
          <cell r="BB147">
            <v>860628.06300000008</v>
          </cell>
          <cell r="BC147">
            <v>49085.530500000001</v>
          </cell>
          <cell r="BD147">
            <v>44769.511500000001</v>
          </cell>
          <cell r="BE147">
            <v>0</v>
          </cell>
          <cell r="BF147">
            <v>954483.1050000001</v>
          </cell>
          <cell r="BH147">
            <v>2205737.605</v>
          </cell>
          <cell r="BJ147">
            <v>312850.14</v>
          </cell>
          <cell r="BK147">
            <v>1892887.4649999999</v>
          </cell>
        </row>
        <row r="148">
          <cell r="A148" t="str">
            <v>1101800302600</v>
          </cell>
          <cell r="B148" t="str">
            <v>NEOGA COMM UNIT SCHOOL DIST 3</v>
          </cell>
          <cell r="C148" t="str">
            <v>CUMBERLAND</v>
          </cell>
          <cell r="D148" t="str">
            <v>Unit</v>
          </cell>
          <cell r="E148">
            <v>586.54999999999995</v>
          </cell>
          <cell r="G148">
            <v>246.89999999999998</v>
          </cell>
          <cell r="H148">
            <v>242.49</v>
          </cell>
          <cell r="I148">
            <v>145.99</v>
          </cell>
          <cell r="J148">
            <v>193.66</v>
          </cell>
          <cell r="L148">
            <v>9699.6</v>
          </cell>
          <cell r="M148">
            <v>5839.6</v>
          </cell>
          <cell r="N148">
            <v>7746.4</v>
          </cell>
          <cell r="O148">
            <v>23285.599999999999</v>
          </cell>
          <cell r="Q148">
            <v>30862.499999999996</v>
          </cell>
          <cell r="R148">
            <v>18248.75</v>
          </cell>
          <cell r="S148">
            <v>24207.5</v>
          </cell>
          <cell r="T148">
            <v>73318.75</v>
          </cell>
          <cell r="V148">
            <v>49133.1</v>
          </cell>
          <cell r="W148">
            <v>29052.010000000002</v>
          </cell>
          <cell r="X148">
            <v>38538.339999999997</v>
          </cell>
          <cell r="Y148">
            <v>116723.45</v>
          </cell>
          <cell r="AA148">
            <v>6172.4999999999991</v>
          </cell>
          <cell r="AB148">
            <v>3649.75</v>
          </cell>
          <cell r="AC148">
            <v>4841.5</v>
          </cell>
          <cell r="AD148">
            <v>14663.75</v>
          </cell>
          <cell r="AF148">
            <v>140979.9</v>
          </cell>
          <cell r="AG148">
            <v>83360.289999999994</v>
          </cell>
          <cell r="AH148">
            <v>110579.86</v>
          </cell>
          <cell r="AI148">
            <v>334920.05</v>
          </cell>
          <cell r="AK148">
            <v>24491.49</v>
          </cell>
          <cell r="AL148">
            <v>29489.980000000003</v>
          </cell>
          <cell r="AM148">
            <v>134787.35999999999</v>
          </cell>
          <cell r="AN148">
            <v>188768.83</v>
          </cell>
          <cell r="AP148">
            <v>256282.19999999998</v>
          </cell>
          <cell r="AQ148">
            <v>151537.62</v>
          </cell>
          <cell r="AR148">
            <v>201019.08</v>
          </cell>
          <cell r="AS148">
            <v>608838.89999999991</v>
          </cell>
          <cell r="AU148">
            <v>193075.8</v>
          </cell>
          <cell r="AV148">
            <v>114164.18000000001</v>
          </cell>
          <cell r="AW148">
            <v>151442.12</v>
          </cell>
          <cell r="AX148">
            <v>458682.1</v>
          </cell>
          <cell r="AZ148">
            <v>3212044.0900000003</v>
          </cell>
          <cell r="BA148">
            <v>977830.47000000009</v>
          </cell>
          <cell r="BB148">
            <v>1256962.368</v>
          </cell>
          <cell r="BC148">
            <v>70523.252699999983</v>
          </cell>
          <cell r="BD148">
            <v>64322.246099999997</v>
          </cell>
          <cell r="BE148">
            <v>0</v>
          </cell>
          <cell r="BF148">
            <v>1391807.8668000002</v>
          </cell>
          <cell r="BH148">
            <v>3211009.2967999997</v>
          </cell>
          <cell r="BJ148">
            <v>449484.99</v>
          </cell>
          <cell r="BK148">
            <v>2761524.3067999994</v>
          </cell>
        </row>
        <row r="149">
          <cell r="A149" t="str">
            <v>0501620301700</v>
          </cell>
          <cell r="B149" t="str">
            <v>NEW TRIER TWP H S DIST 203</v>
          </cell>
          <cell r="C149" t="str">
            <v>COOK</v>
          </cell>
          <cell r="D149" t="str">
            <v>High School</v>
          </cell>
          <cell r="E149">
            <v>3998.31</v>
          </cell>
          <cell r="G149">
            <v>0</v>
          </cell>
          <cell r="H149">
            <v>0</v>
          </cell>
          <cell r="I149">
            <v>0</v>
          </cell>
          <cell r="J149">
            <v>3998.3100000000004</v>
          </cell>
          <cell r="L149">
            <v>0</v>
          </cell>
          <cell r="M149">
            <v>0</v>
          </cell>
          <cell r="N149">
            <v>159932.40000000002</v>
          </cell>
          <cell r="O149">
            <v>159932.40000000002</v>
          </cell>
          <cell r="Q149">
            <v>0</v>
          </cell>
          <cell r="R149">
            <v>0</v>
          </cell>
          <cell r="S149">
            <v>499788.75000000006</v>
          </cell>
          <cell r="T149">
            <v>499788.75000000006</v>
          </cell>
          <cell r="V149">
            <v>0</v>
          </cell>
          <cell r="W149">
            <v>0</v>
          </cell>
          <cell r="X149">
            <v>795663.69000000006</v>
          </cell>
          <cell r="Y149">
            <v>795663.69000000006</v>
          </cell>
          <cell r="AA149">
            <v>0</v>
          </cell>
          <cell r="AB149">
            <v>0</v>
          </cell>
          <cell r="AC149">
            <v>99957.750000000015</v>
          </cell>
          <cell r="AD149">
            <v>99957.750000000015</v>
          </cell>
          <cell r="AF149">
            <v>0</v>
          </cell>
          <cell r="AG149">
            <v>0</v>
          </cell>
          <cell r="AH149">
            <v>1141517.5</v>
          </cell>
          <cell r="AI149">
            <v>1141517.5</v>
          </cell>
          <cell r="AK149">
            <v>0</v>
          </cell>
          <cell r="AL149">
            <v>0</v>
          </cell>
          <cell r="AM149">
            <v>2782823.7600000002</v>
          </cell>
          <cell r="AN149">
            <v>2782823.7600000002</v>
          </cell>
          <cell r="AP149">
            <v>0</v>
          </cell>
          <cell r="AQ149">
            <v>0</v>
          </cell>
          <cell r="AR149">
            <v>4150245.7800000003</v>
          </cell>
          <cell r="AS149">
            <v>4150245.7800000003</v>
          </cell>
          <cell r="AU149">
            <v>0</v>
          </cell>
          <cell r="AV149">
            <v>0</v>
          </cell>
          <cell r="AW149">
            <v>3126678.4200000004</v>
          </cell>
          <cell r="AX149">
            <v>3126678.4200000004</v>
          </cell>
          <cell r="AZ149">
            <v>21985722.149999999</v>
          </cell>
          <cell r="BA149">
            <v>3347340.1500000004</v>
          </cell>
          <cell r="BB149">
            <v>7599918.6899999985</v>
          </cell>
          <cell r="BC149">
            <v>480732.80454000004</v>
          </cell>
          <cell r="BD149">
            <v>438462.67122000008</v>
          </cell>
          <cell r="BE149">
            <v>0</v>
          </cell>
          <cell r="BF149">
            <v>8519114.1657599993</v>
          </cell>
          <cell r="BH149">
            <v>21275722.21576</v>
          </cell>
          <cell r="BJ149">
            <v>3063984.91</v>
          </cell>
          <cell r="BK149">
            <v>18211737.30576</v>
          </cell>
        </row>
        <row r="150">
          <cell r="A150" t="str">
            <v>0501607100200</v>
          </cell>
          <cell r="B150" t="str">
            <v>NILES ELEM SCHOOL DIST 71</v>
          </cell>
          <cell r="C150" t="str">
            <v>COOK</v>
          </cell>
          <cell r="D150" t="str">
            <v>Elementary</v>
          </cell>
          <cell r="E150">
            <v>555.25</v>
          </cell>
          <cell r="G150">
            <v>374.75</v>
          </cell>
          <cell r="H150">
            <v>368.5</v>
          </cell>
          <cell r="I150">
            <v>180.5</v>
          </cell>
          <cell r="J150">
            <v>0</v>
          </cell>
          <cell r="L150">
            <v>14740</v>
          </cell>
          <cell r="M150">
            <v>7220</v>
          </cell>
          <cell r="N150">
            <v>0</v>
          </cell>
          <cell r="O150">
            <v>21960</v>
          </cell>
          <cell r="Q150">
            <v>46843.75</v>
          </cell>
          <cell r="R150">
            <v>22562.5</v>
          </cell>
          <cell r="S150">
            <v>0</v>
          </cell>
          <cell r="T150">
            <v>69406.25</v>
          </cell>
          <cell r="V150">
            <v>74575.25</v>
          </cell>
          <cell r="W150">
            <v>35919.5</v>
          </cell>
          <cell r="X150">
            <v>0</v>
          </cell>
          <cell r="Y150">
            <v>110494.75</v>
          </cell>
          <cell r="AA150">
            <v>9368.75</v>
          </cell>
          <cell r="AB150">
            <v>4512.5</v>
          </cell>
          <cell r="AC150">
            <v>0</v>
          </cell>
          <cell r="AD150">
            <v>13881.25</v>
          </cell>
          <cell r="AF150">
            <v>106991.12</v>
          </cell>
          <cell r="AG150">
            <v>51532.75</v>
          </cell>
          <cell r="AH150">
            <v>0</v>
          </cell>
          <cell r="AI150">
            <v>158523.87</v>
          </cell>
          <cell r="AK150">
            <v>37218.5</v>
          </cell>
          <cell r="AL150">
            <v>36461</v>
          </cell>
          <cell r="AM150">
            <v>0</v>
          </cell>
          <cell r="AN150">
            <v>73679.5</v>
          </cell>
          <cell r="AP150">
            <v>388990.5</v>
          </cell>
          <cell r="AQ150">
            <v>187359</v>
          </cell>
          <cell r="AR150">
            <v>0</v>
          </cell>
          <cell r="AS150">
            <v>576349.5</v>
          </cell>
          <cell r="AU150">
            <v>293054.5</v>
          </cell>
          <cell r="AV150">
            <v>141151</v>
          </cell>
          <cell r="AW150">
            <v>0</v>
          </cell>
          <cell r="AX150">
            <v>434205.5</v>
          </cell>
          <cell r="AZ150">
            <v>2977366.53</v>
          </cell>
          <cell r="BA150">
            <v>1152972.5499999998</v>
          </cell>
          <cell r="BB150">
            <v>1239101.7239999999</v>
          </cell>
          <cell r="BC150">
            <v>66759.928499999995</v>
          </cell>
          <cell r="BD150">
            <v>60889.825500000006</v>
          </cell>
          <cell r="BE150">
            <v>0</v>
          </cell>
          <cell r="BF150">
            <v>1366751.4779999999</v>
          </cell>
          <cell r="BH150">
            <v>2825252.0980000002</v>
          </cell>
          <cell r="BJ150">
            <v>425499.18</v>
          </cell>
          <cell r="BK150">
            <v>2399752.9180000001</v>
          </cell>
        </row>
        <row r="151">
          <cell r="A151" t="str">
            <v>0501621901700</v>
          </cell>
          <cell r="B151" t="str">
            <v>NILES TWP COMM HIGH SCH DIST 219</v>
          </cell>
          <cell r="C151" t="str">
            <v>COOK</v>
          </cell>
          <cell r="D151" t="str">
            <v>High School</v>
          </cell>
          <cell r="E151">
            <v>4644.16</v>
          </cell>
          <cell r="G151">
            <v>0</v>
          </cell>
          <cell r="H151">
            <v>0</v>
          </cell>
          <cell r="I151">
            <v>0</v>
          </cell>
          <cell r="J151">
            <v>4644.16</v>
          </cell>
          <cell r="L151">
            <v>0</v>
          </cell>
          <cell r="M151">
            <v>0</v>
          </cell>
          <cell r="N151">
            <v>185766.39999999999</v>
          </cell>
          <cell r="O151">
            <v>185766.39999999999</v>
          </cell>
          <cell r="Q151">
            <v>0</v>
          </cell>
          <cell r="R151">
            <v>0</v>
          </cell>
          <cell r="S151">
            <v>580520</v>
          </cell>
          <cell r="T151">
            <v>580520</v>
          </cell>
          <cell r="V151">
            <v>0</v>
          </cell>
          <cell r="W151">
            <v>0</v>
          </cell>
          <cell r="X151">
            <v>924187.84</v>
          </cell>
          <cell r="Y151">
            <v>924187.84</v>
          </cell>
          <cell r="AA151">
            <v>0</v>
          </cell>
          <cell r="AB151">
            <v>0</v>
          </cell>
          <cell r="AC151">
            <v>116104</v>
          </cell>
          <cell r="AD151">
            <v>116104</v>
          </cell>
          <cell r="AF151">
            <v>0</v>
          </cell>
          <cell r="AG151">
            <v>0</v>
          </cell>
          <cell r="AH151">
            <v>1325907.68</v>
          </cell>
          <cell r="AI151">
            <v>1325907.68</v>
          </cell>
          <cell r="AK151">
            <v>0</v>
          </cell>
          <cell r="AL151">
            <v>0</v>
          </cell>
          <cell r="AM151">
            <v>3232335.36</v>
          </cell>
          <cell r="AN151">
            <v>3232335.36</v>
          </cell>
          <cell r="AP151">
            <v>0</v>
          </cell>
          <cell r="AQ151">
            <v>0</v>
          </cell>
          <cell r="AR151">
            <v>4820638.08</v>
          </cell>
          <cell r="AS151">
            <v>4820638.08</v>
          </cell>
          <cell r="AU151">
            <v>0</v>
          </cell>
          <cell r="AV151">
            <v>0</v>
          </cell>
          <cell r="AW151">
            <v>3631733.12</v>
          </cell>
          <cell r="AX151">
            <v>3631733.12</v>
          </cell>
          <cell r="AZ151">
            <v>27067024.539999999</v>
          </cell>
          <cell r="BA151">
            <v>8143379.1099999994</v>
          </cell>
          <cell r="BB151">
            <v>10563121.094999999</v>
          </cell>
          <cell r="BC151">
            <v>558385.93343999994</v>
          </cell>
          <cell r="BD151">
            <v>509287.87391999998</v>
          </cell>
          <cell r="BE151">
            <v>0</v>
          </cell>
          <cell r="BF151">
            <v>11630794.902359998</v>
          </cell>
          <cell r="BH151">
            <v>26447987.382359996</v>
          </cell>
          <cell r="BJ151">
            <v>3558912.69</v>
          </cell>
          <cell r="BK151">
            <v>22889074.692359995</v>
          </cell>
        </row>
        <row r="152">
          <cell r="A152" t="str">
            <v>0306802202600</v>
          </cell>
          <cell r="B152" t="str">
            <v>NOKOMIS COMM UNIT SCH DIST 22</v>
          </cell>
          <cell r="C152" t="str">
            <v>MONTGOMERY</v>
          </cell>
          <cell r="D152" t="str">
            <v>Unit</v>
          </cell>
          <cell r="E152">
            <v>575.85</v>
          </cell>
          <cell r="G152">
            <v>272.21999999999997</v>
          </cell>
          <cell r="H152">
            <v>268.63999999999993</v>
          </cell>
          <cell r="I152">
            <v>129.97999999999999</v>
          </cell>
          <cell r="J152">
            <v>173.65</v>
          </cell>
          <cell r="L152">
            <v>10745.599999999997</v>
          </cell>
          <cell r="M152">
            <v>5199.2</v>
          </cell>
          <cell r="N152">
            <v>6946</v>
          </cell>
          <cell r="O152">
            <v>22890.799999999996</v>
          </cell>
          <cell r="Q152">
            <v>34027.499999999993</v>
          </cell>
          <cell r="R152">
            <v>16247.499999999998</v>
          </cell>
          <cell r="S152">
            <v>21706.25</v>
          </cell>
          <cell r="T152">
            <v>71981.25</v>
          </cell>
          <cell r="V152">
            <v>54171.779999999992</v>
          </cell>
          <cell r="W152">
            <v>25866.019999999997</v>
          </cell>
          <cell r="X152">
            <v>34556.35</v>
          </cell>
          <cell r="Y152">
            <v>114594.15</v>
          </cell>
          <cell r="AA152">
            <v>6805.4999999999991</v>
          </cell>
          <cell r="AB152">
            <v>3249.4999999999995</v>
          </cell>
          <cell r="AC152">
            <v>4341.25</v>
          </cell>
          <cell r="AD152">
            <v>14396.249999999998</v>
          </cell>
          <cell r="AF152">
            <v>155437.62</v>
          </cell>
          <cell r="AG152">
            <v>74218.58</v>
          </cell>
          <cell r="AH152">
            <v>99154.15</v>
          </cell>
          <cell r="AI152">
            <v>328810.34999999998</v>
          </cell>
          <cell r="AK152">
            <v>27132.639999999992</v>
          </cell>
          <cell r="AL152">
            <v>26255.96</v>
          </cell>
          <cell r="AM152">
            <v>120860.40000000001</v>
          </cell>
          <cell r="AN152">
            <v>174249</v>
          </cell>
          <cell r="AP152">
            <v>282564.36</v>
          </cell>
          <cell r="AQ152">
            <v>134919.24</v>
          </cell>
          <cell r="AR152">
            <v>180248.7</v>
          </cell>
          <cell r="AS152">
            <v>597732.30000000005</v>
          </cell>
          <cell r="AU152">
            <v>212876.03999999998</v>
          </cell>
          <cell r="AV152">
            <v>101644.35999999999</v>
          </cell>
          <cell r="AW152">
            <v>135794.30000000002</v>
          </cell>
          <cell r="AX152">
            <v>450314.69999999995</v>
          </cell>
          <cell r="AZ152">
            <v>3242080.5200000005</v>
          </cell>
          <cell r="BA152">
            <v>1121940.8199999998</v>
          </cell>
          <cell r="BB152">
            <v>1309206.402</v>
          </cell>
          <cell r="BC152">
            <v>69236.748899999977</v>
          </cell>
          <cell r="BD152">
            <v>63148.862699999991</v>
          </cell>
          <cell r="BE152">
            <v>0</v>
          </cell>
          <cell r="BF152">
            <v>1441592.0135999999</v>
          </cell>
          <cell r="BH152">
            <v>3216560.8136</v>
          </cell>
          <cell r="BJ152">
            <v>441285.37</v>
          </cell>
          <cell r="BK152">
            <v>2775275.4435999999</v>
          </cell>
        </row>
        <row r="153">
          <cell r="A153" t="str">
            <v>0601608000200</v>
          </cell>
          <cell r="B153" t="str">
            <v>NORRIDGE SCHOOL DIST 80</v>
          </cell>
          <cell r="C153" t="str">
            <v>COOK</v>
          </cell>
          <cell r="D153" t="str">
            <v>Elementary</v>
          </cell>
          <cell r="E153">
            <v>1116.3900000000001</v>
          </cell>
          <cell r="G153">
            <v>746.06000000000006</v>
          </cell>
          <cell r="H153">
            <v>738.15</v>
          </cell>
          <cell r="I153">
            <v>370.33</v>
          </cell>
          <cell r="J153">
            <v>0</v>
          </cell>
          <cell r="L153">
            <v>29526</v>
          </cell>
          <cell r="M153">
            <v>14813.199999999999</v>
          </cell>
          <cell r="N153">
            <v>0</v>
          </cell>
          <cell r="O153">
            <v>44339.199999999997</v>
          </cell>
          <cell r="Q153">
            <v>93257.500000000015</v>
          </cell>
          <cell r="R153">
            <v>46291.25</v>
          </cell>
          <cell r="S153">
            <v>0</v>
          </cell>
          <cell r="T153">
            <v>139548.75</v>
          </cell>
          <cell r="V153">
            <v>148465.94</v>
          </cell>
          <cell r="W153">
            <v>73695.67</v>
          </cell>
          <cell r="X153">
            <v>0</v>
          </cell>
          <cell r="Y153">
            <v>222161.61</v>
          </cell>
          <cell r="AA153">
            <v>18651.5</v>
          </cell>
          <cell r="AB153">
            <v>9258.25</v>
          </cell>
          <cell r="AC153">
            <v>0</v>
          </cell>
          <cell r="AD153">
            <v>27909.75</v>
          </cell>
          <cell r="AF153">
            <v>426000.26</v>
          </cell>
          <cell r="AG153">
            <v>211458.43</v>
          </cell>
          <cell r="AH153">
            <v>0</v>
          </cell>
          <cell r="AI153">
            <v>637458.68999999994</v>
          </cell>
          <cell r="AK153">
            <v>74553.149999999994</v>
          </cell>
          <cell r="AL153">
            <v>74806.66</v>
          </cell>
          <cell r="AM153">
            <v>0</v>
          </cell>
          <cell r="AN153">
            <v>149359.81</v>
          </cell>
          <cell r="AP153">
            <v>774410.28</v>
          </cell>
          <cell r="AQ153">
            <v>384402.54</v>
          </cell>
          <cell r="AR153">
            <v>0</v>
          </cell>
          <cell r="AS153">
            <v>1158812.82</v>
          </cell>
          <cell r="AU153">
            <v>583418.92000000004</v>
          </cell>
          <cell r="AV153">
            <v>289598.06</v>
          </cell>
          <cell r="AW153">
            <v>0</v>
          </cell>
          <cell r="AX153">
            <v>873016.98</v>
          </cell>
          <cell r="AZ153">
            <v>5971364.8700000001</v>
          </cell>
          <cell r="BA153">
            <v>2264484.63</v>
          </cell>
          <cell r="BB153">
            <v>2470754.85</v>
          </cell>
          <cell r="BC153">
            <v>134228.03526</v>
          </cell>
          <cell r="BD153">
            <v>122425.56018</v>
          </cell>
          <cell r="BE153">
            <v>0</v>
          </cell>
          <cell r="BF153">
            <v>2727408.4454399999</v>
          </cell>
          <cell r="BH153">
            <v>5980016.0554399993</v>
          </cell>
          <cell r="BJ153">
            <v>855511.98</v>
          </cell>
          <cell r="BK153">
            <v>5124504.0754399989</v>
          </cell>
        </row>
        <row r="154">
          <cell r="A154" t="str">
            <v>0400420002600</v>
          </cell>
          <cell r="B154" t="str">
            <v>NORTH BOONE C U SCH DIST 200</v>
          </cell>
          <cell r="C154" t="str">
            <v>BOONE</v>
          </cell>
          <cell r="D154" t="str">
            <v>Unit</v>
          </cell>
          <cell r="E154">
            <v>1614.68</v>
          </cell>
          <cell r="G154">
            <v>730.20999999999992</v>
          </cell>
          <cell r="H154">
            <v>720.8</v>
          </cell>
          <cell r="I154">
            <v>357.32</v>
          </cell>
          <cell r="J154">
            <v>527.15</v>
          </cell>
          <cell r="L154">
            <v>28832</v>
          </cell>
          <cell r="M154">
            <v>14292.8</v>
          </cell>
          <cell r="N154">
            <v>21086</v>
          </cell>
          <cell r="O154">
            <v>64210.8</v>
          </cell>
          <cell r="Q154">
            <v>91276.249999999985</v>
          </cell>
          <cell r="R154">
            <v>44665</v>
          </cell>
          <cell r="S154">
            <v>65893.75</v>
          </cell>
          <cell r="T154">
            <v>201835</v>
          </cell>
          <cell r="V154">
            <v>145311.78999999998</v>
          </cell>
          <cell r="W154">
            <v>71106.679999999993</v>
          </cell>
          <cell r="X154">
            <v>104902.84999999999</v>
          </cell>
          <cell r="Y154">
            <v>321321.31999999995</v>
          </cell>
          <cell r="AA154">
            <v>18255.249999999996</v>
          </cell>
          <cell r="AB154">
            <v>8933</v>
          </cell>
          <cell r="AC154">
            <v>13178.75</v>
          </cell>
          <cell r="AD154">
            <v>40367</v>
          </cell>
          <cell r="AF154">
            <v>416949.91</v>
          </cell>
          <cell r="AG154">
            <v>204029.72</v>
          </cell>
          <cell r="AH154">
            <v>301002.65000000002</v>
          </cell>
          <cell r="AI154">
            <v>921982.28</v>
          </cell>
          <cell r="AK154">
            <v>72800.799999999988</v>
          </cell>
          <cell r="AL154">
            <v>72178.64</v>
          </cell>
          <cell r="AM154">
            <v>366896.39999999997</v>
          </cell>
          <cell r="AN154">
            <v>511875.83999999997</v>
          </cell>
          <cell r="AP154">
            <v>757957.97999999986</v>
          </cell>
          <cell r="AQ154">
            <v>370898.16</v>
          </cell>
          <cell r="AR154">
            <v>547181.69999999995</v>
          </cell>
          <cell r="AS154">
            <v>1676037.8399999999</v>
          </cell>
          <cell r="AU154">
            <v>571024.22</v>
          </cell>
          <cell r="AV154">
            <v>279424.24</v>
          </cell>
          <cell r="AW154">
            <v>412231.3</v>
          </cell>
          <cell r="AX154">
            <v>1262679.76</v>
          </cell>
          <cell r="AZ154">
            <v>8848416.9600000009</v>
          </cell>
          <cell r="BA154">
            <v>2965863.8299999996</v>
          </cell>
          <cell r="BB154">
            <v>3544284.2370000002</v>
          </cell>
          <cell r="BC154">
            <v>194139.43511999995</v>
          </cell>
          <cell r="BD154">
            <v>177069.03816</v>
          </cell>
          <cell r="BE154">
            <v>0</v>
          </cell>
          <cell r="BF154">
            <v>3915492.7102800002</v>
          </cell>
          <cell r="BH154">
            <v>8915802.550280001</v>
          </cell>
          <cell r="BJ154">
            <v>1237361.57</v>
          </cell>
          <cell r="BK154">
            <v>7678440.9802800007</v>
          </cell>
        </row>
        <row r="155">
          <cell r="A155" t="str">
            <v>1201302502600</v>
          </cell>
          <cell r="B155" t="str">
            <v>NORTH CLAY C U SCHOOL DISTRICT 25</v>
          </cell>
          <cell r="C155" t="str">
            <v>CLAY</v>
          </cell>
          <cell r="D155" t="str">
            <v>Unit</v>
          </cell>
          <cell r="E155">
            <v>597.04</v>
          </cell>
          <cell r="G155">
            <v>261.89</v>
          </cell>
          <cell r="H155">
            <v>257.64</v>
          </cell>
          <cell r="I155">
            <v>146.99</v>
          </cell>
          <cell r="J155">
            <v>188.16</v>
          </cell>
          <cell r="L155">
            <v>10305.599999999999</v>
          </cell>
          <cell r="M155">
            <v>5879.6</v>
          </cell>
          <cell r="N155">
            <v>7526.4</v>
          </cell>
          <cell r="O155">
            <v>23711.599999999999</v>
          </cell>
          <cell r="Q155">
            <v>32736.25</v>
          </cell>
          <cell r="R155">
            <v>18373.75</v>
          </cell>
          <cell r="S155">
            <v>23520</v>
          </cell>
          <cell r="T155">
            <v>74630</v>
          </cell>
          <cell r="V155">
            <v>52116.11</v>
          </cell>
          <cell r="W155">
            <v>29251.010000000002</v>
          </cell>
          <cell r="X155">
            <v>37443.839999999997</v>
          </cell>
          <cell r="Y155">
            <v>118810.95999999999</v>
          </cell>
          <cell r="AA155">
            <v>6547.25</v>
          </cell>
          <cell r="AB155">
            <v>3674.75</v>
          </cell>
          <cell r="AC155">
            <v>4704</v>
          </cell>
          <cell r="AD155">
            <v>14926</v>
          </cell>
          <cell r="AF155">
            <v>149539.19</v>
          </cell>
          <cell r="AG155">
            <v>83931.29</v>
          </cell>
          <cell r="AH155">
            <v>107439.36</v>
          </cell>
          <cell r="AI155">
            <v>340909.83999999997</v>
          </cell>
          <cell r="AK155">
            <v>26021.64</v>
          </cell>
          <cell r="AL155">
            <v>29691.980000000003</v>
          </cell>
          <cell r="AM155">
            <v>130959.36</v>
          </cell>
          <cell r="AN155">
            <v>186672.98</v>
          </cell>
          <cell r="AP155">
            <v>271841.82</v>
          </cell>
          <cell r="AQ155">
            <v>152575.62</v>
          </cell>
          <cell r="AR155">
            <v>195310.07999999999</v>
          </cell>
          <cell r="AS155">
            <v>619727.52</v>
          </cell>
          <cell r="AU155">
            <v>204797.97999999998</v>
          </cell>
          <cell r="AV155">
            <v>114946.18000000001</v>
          </cell>
          <cell r="AW155">
            <v>147141.12</v>
          </cell>
          <cell r="AX155">
            <v>466885.27999999997</v>
          </cell>
          <cell r="AZ155">
            <v>3299539.3600000003</v>
          </cell>
          <cell r="BA155">
            <v>1056521.6299999999</v>
          </cell>
          <cell r="BB155">
            <v>1306818.297</v>
          </cell>
          <cell r="BC155">
            <v>71784.507359999989</v>
          </cell>
          <cell r="BD155">
            <v>65472.600479999994</v>
          </cell>
          <cell r="BE155">
            <v>0</v>
          </cell>
          <cell r="BF155">
            <v>1444075.40484</v>
          </cell>
          <cell r="BH155">
            <v>3290349.5848399997</v>
          </cell>
          <cell r="BJ155">
            <v>457523.69</v>
          </cell>
          <cell r="BK155">
            <v>2832825.8948399997</v>
          </cell>
        </row>
        <row r="156">
          <cell r="A156" t="str">
            <v>0701611700200</v>
          </cell>
          <cell r="B156" t="str">
            <v>NORTH PALOS SCHOOL DIST 117</v>
          </cell>
          <cell r="C156" t="str">
            <v>COOK</v>
          </cell>
          <cell r="D156" t="str">
            <v>Elementary</v>
          </cell>
          <cell r="E156">
            <v>3135.5</v>
          </cell>
          <cell r="G156">
            <v>2028.5</v>
          </cell>
          <cell r="H156">
            <v>2008.5</v>
          </cell>
          <cell r="I156">
            <v>1107</v>
          </cell>
          <cell r="J156">
            <v>0</v>
          </cell>
          <cell r="L156">
            <v>80340</v>
          </cell>
          <cell r="M156">
            <v>44280</v>
          </cell>
          <cell r="N156">
            <v>0</v>
          </cell>
          <cell r="O156">
            <v>124620</v>
          </cell>
          <cell r="Q156">
            <v>253562.5</v>
          </cell>
          <cell r="R156">
            <v>138375</v>
          </cell>
          <cell r="S156">
            <v>0</v>
          </cell>
          <cell r="T156">
            <v>391937.5</v>
          </cell>
          <cell r="V156">
            <v>403671.5</v>
          </cell>
          <cell r="W156">
            <v>220293</v>
          </cell>
          <cell r="X156">
            <v>0</v>
          </cell>
          <cell r="Y156">
            <v>623964.5</v>
          </cell>
          <cell r="AA156">
            <v>50712.5</v>
          </cell>
          <cell r="AB156">
            <v>27675</v>
          </cell>
          <cell r="AC156">
            <v>0</v>
          </cell>
          <cell r="AD156">
            <v>78387.5</v>
          </cell>
          <cell r="AF156">
            <v>1158273.5</v>
          </cell>
          <cell r="AG156">
            <v>632097</v>
          </cell>
          <cell r="AH156">
            <v>0</v>
          </cell>
          <cell r="AI156">
            <v>1790370.5</v>
          </cell>
          <cell r="AK156">
            <v>202858.5</v>
          </cell>
          <cell r="AL156">
            <v>223614</v>
          </cell>
          <cell r="AM156">
            <v>0</v>
          </cell>
          <cell r="AN156">
            <v>426472.5</v>
          </cell>
          <cell r="AP156">
            <v>2105583</v>
          </cell>
          <cell r="AQ156">
            <v>1149066</v>
          </cell>
          <cell r="AR156">
            <v>0</v>
          </cell>
          <cell r="AS156">
            <v>3254649</v>
          </cell>
          <cell r="AU156">
            <v>1586287</v>
          </cell>
          <cell r="AV156">
            <v>865674</v>
          </cell>
          <cell r="AW156">
            <v>0</v>
          </cell>
          <cell r="AX156">
            <v>2451961</v>
          </cell>
          <cell r="AZ156">
            <v>17386911.600000001</v>
          </cell>
          <cell r="BA156">
            <v>9851523.8900000006</v>
          </cell>
          <cell r="BB156">
            <v>8171530.6469999999</v>
          </cell>
          <cell r="BC156">
            <v>376993.70699999999</v>
          </cell>
          <cell r="BD156">
            <v>343845.20100000006</v>
          </cell>
          <cell r="BE156">
            <v>0</v>
          </cell>
          <cell r="BF156">
            <v>8892369.5549999997</v>
          </cell>
          <cell r="BH156">
            <v>18034732.055</v>
          </cell>
          <cell r="BJ156">
            <v>2402796.36</v>
          </cell>
          <cell r="BK156">
            <v>15631935.695</v>
          </cell>
        </row>
        <row r="157">
          <cell r="A157" t="str">
            <v>1301418600200</v>
          </cell>
          <cell r="B157" t="str">
            <v>NORTH WAMAC SCHOOL DISTRICT 186</v>
          </cell>
          <cell r="C157" t="str">
            <v>CLINTON</v>
          </cell>
          <cell r="D157" t="str">
            <v>Elementary</v>
          </cell>
          <cell r="E157">
            <v>145.06</v>
          </cell>
          <cell r="G157">
            <v>104.07</v>
          </cell>
          <cell r="H157">
            <v>102.16</v>
          </cell>
          <cell r="I157">
            <v>40.99</v>
          </cell>
          <cell r="J157">
            <v>0</v>
          </cell>
          <cell r="L157">
            <v>4086.3999999999996</v>
          </cell>
          <cell r="M157">
            <v>1639.6000000000001</v>
          </cell>
          <cell r="N157">
            <v>0</v>
          </cell>
          <cell r="O157">
            <v>5726</v>
          </cell>
          <cell r="Q157">
            <v>13008.75</v>
          </cell>
          <cell r="R157">
            <v>5123.75</v>
          </cell>
          <cell r="S157">
            <v>0</v>
          </cell>
          <cell r="T157">
            <v>18132.5</v>
          </cell>
          <cell r="V157">
            <v>20709.93</v>
          </cell>
          <cell r="W157">
            <v>8157.01</v>
          </cell>
          <cell r="X157">
            <v>0</v>
          </cell>
          <cell r="Y157">
            <v>28866.940000000002</v>
          </cell>
          <cell r="AA157">
            <v>2601.75</v>
          </cell>
          <cell r="AB157">
            <v>1024.75</v>
          </cell>
          <cell r="AC157">
            <v>0</v>
          </cell>
          <cell r="AD157">
            <v>3626.5</v>
          </cell>
          <cell r="AF157">
            <v>59423.97</v>
          </cell>
          <cell r="AG157">
            <v>23405.29</v>
          </cell>
          <cell r="AH157">
            <v>0</v>
          </cell>
          <cell r="AI157">
            <v>82829.260000000009</v>
          </cell>
          <cell r="AK157">
            <v>10318.16</v>
          </cell>
          <cell r="AL157">
            <v>8279.98</v>
          </cell>
          <cell r="AM157">
            <v>0</v>
          </cell>
          <cell r="AN157">
            <v>18598.14</v>
          </cell>
          <cell r="AP157">
            <v>108024.65999999999</v>
          </cell>
          <cell r="AQ157">
            <v>42547.62</v>
          </cell>
          <cell r="AR157">
            <v>0</v>
          </cell>
          <cell r="AS157">
            <v>150572.28</v>
          </cell>
          <cell r="AU157">
            <v>81382.739999999991</v>
          </cell>
          <cell r="AV157">
            <v>32054.18</v>
          </cell>
          <cell r="AW157">
            <v>0</v>
          </cell>
          <cell r="AX157">
            <v>113436.91999999998</v>
          </cell>
          <cell r="AZ157">
            <v>819200.01</v>
          </cell>
          <cell r="BA157">
            <v>319232.09999999998</v>
          </cell>
          <cell r="BB157">
            <v>341529.63299999997</v>
          </cell>
          <cell r="BC157">
            <v>17441.144039999999</v>
          </cell>
          <cell r="BD157">
            <v>15907.56972</v>
          </cell>
          <cell r="BE157">
            <v>0</v>
          </cell>
          <cell r="BF157">
            <v>374878.34675999999</v>
          </cell>
          <cell r="BH157">
            <v>796666.88675999991</v>
          </cell>
          <cell r="BJ157">
            <v>111162.37</v>
          </cell>
          <cell r="BK157">
            <v>685504.51675999991</v>
          </cell>
        </row>
        <row r="158">
          <cell r="A158" t="str">
            <v>0501602700200</v>
          </cell>
          <cell r="B158" t="str">
            <v>NORTHBROOK ELEM SCHOOL DIST 27</v>
          </cell>
          <cell r="C158" t="str">
            <v>COOK</v>
          </cell>
          <cell r="D158" t="str">
            <v>Elementary</v>
          </cell>
          <cell r="E158">
            <v>1305.5</v>
          </cell>
          <cell r="G158">
            <v>847</v>
          </cell>
          <cell r="H158">
            <v>835.5</v>
          </cell>
          <cell r="I158">
            <v>458.5</v>
          </cell>
          <cell r="J158">
            <v>0</v>
          </cell>
          <cell r="L158">
            <v>33420</v>
          </cell>
          <cell r="M158">
            <v>18340</v>
          </cell>
          <cell r="N158">
            <v>0</v>
          </cell>
          <cell r="O158">
            <v>51760</v>
          </cell>
          <cell r="Q158">
            <v>105875</v>
          </cell>
          <cell r="R158">
            <v>57312.5</v>
          </cell>
          <cell r="S158">
            <v>0</v>
          </cell>
          <cell r="T158">
            <v>163187.5</v>
          </cell>
          <cell r="V158">
            <v>168553</v>
          </cell>
          <cell r="W158">
            <v>91241.5</v>
          </cell>
          <cell r="X158">
            <v>0</v>
          </cell>
          <cell r="Y158">
            <v>259794.5</v>
          </cell>
          <cell r="AA158">
            <v>21175</v>
          </cell>
          <cell r="AB158">
            <v>11462.5</v>
          </cell>
          <cell r="AC158">
            <v>0</v>
          </cell>
          <cell r="AD158">
            <v>32637.5</v>
          </cell>
          <cell r="AF158">
            <v>241818.5</v>
          </cell>
          <cell r="AG158">
            <v>130901.75</v>
          </cell>
          <cell r="AH158">
            <v>0</v>
          </cell>
          <cell r="AI158">
            <v>372720.25</v>
          </cell>
          <cell r="AK158">
            <v>84385.5</v>
          </cell>
          <cell r="AL158">
            <v>92617</v>
          </cell>
          <cell r="AM158">
            <v>0</v>
          </cell>
          <cell r="AN158">
            <v>177002.5</v>
          </cell>
          <cell r="AP158">
            <v>879186</v>
          </cell>
          <cell r="AQ158">
            <v>475923</v>
          </cell>
          <cell r="AR158">
            <v>0</v>
          </cell>
          <cell r="AS158">
            <v>1355109</v>
          </cell>
          <cell r="AU158">
            <v>662354</v>
          </cell>
          <cell r="AV158">
            <v>358547</v>
          </cell>
          <cell r="AW158">
            <v>0</v>
          </cell>
          <cell r="AX158">
            <v>1020901</v>
          </cell>
          <cell r="AZ158">
            <v>6497399.2699999996</v>
          </cell>
          <cell r="BA158">
            <v>1353721.35</v>
          </cell>
          <cell r="BB158">
            <v>2355336.1859999998</v>
          </cell>
          <cell r="BC158">
            <v>156965.48699999999</v>
          </cell>
          <cell r="BD158">
            <v>143163.74100000001</v>
          </cell>
          <cell r="BE158">
            <v>0</v>
          </cell>
          <cell r="BF158">
            <v>2655465.4139999999</v>
          </cell>
          <cell r="BH158">
            <v>6088577.6639999999</v>
          </cell>
          <cell r="BJ158">
            <v>1000430.76</v>
          </cell>
          <cell r="BK158">
            <v>5088146.9040000001</v>
          </cell>
        </row>
        <row r="159">
          <cell r="A159" t="str">
            <v>0501602800200</v>
          </cell>
          <cell r="B159" t="str">
            <v>NORTHBROOK SCHOOL DIST 28</v>
          </cell>
          <cell r="C159" t="str">
            <v>COOK</v>
          </cell>
          <cell r="D159" t="str">
            <v>Elementary</v>
          </cell>
          <cell r="E159">
            <v>1786.5</v>
          </cell>
          <cell r="G159">
            <v>1174</v>
          </cell>
          <cell r="H159">
            <v>1157</v>
          </cell>
          <cell r="I159">
            <v>612.5</v>
          </cell>
          <cell r="J159">
            <v>0</v>
          </cell>
          <cell r="L159">
            <v>46280</v>
          </cell>
          <cell r="M159">
            <v>24500</v>
          </cell>
          <cell r="N159">
            <v>0</v>
          </cell>
          <cell r="O159">
            <v>70780</v>
          </cell>
          <cell r="Q159">
            <v>146750</v>
          </cell>
          <cell r="R159">
            <v>76562.5</v>
          </cell>
          <cell r="S159">
            <v>0</v>
          </cell>
          <cell r="T159">
            <v>223312.5</v>
          </cell>
          <cell r="V159">
            <v>233626</v>
          </cell>
          <cell r="W159">
            <v>121887.5</v>
          </cell>
          <cell r="X159">
            <v>0</v>
          </cell>
          <cell r="Y159">
            <v>355513.5</v>
          </cell>
          <cell r="AA159">
            <v>29350</v>
          </cell>
          <cell r="AB159">
            <v>15312.5</v>
          </cell>
          <cell r="AC159">
            <v>0</v>
          </cell>
          <cell r="AD159">
            <v>44662.5</v>
          </cell>
          <cell r="AF159">
            <v>335177</v>
          </cell>
          <cell r="AG159">
            <v>174868.75</v>
          </cell>
          <cell r="AH159">
            <v>0</v>
          </cell>
          <cell r="AI159">
            <v>510045.75</v>
          </cell>
          <cell r="AK159">
            <v>116857</v>
          </cell>
          <cell r="AL159">
            <v>123725</v>
          </cell>
          <cell r="AM159">
            <v>0</v>
          </cell>
          <cell r="AN159">
            <v>240582</v>
          </cell>
          <cell r="AP159">
            <v>1218612</v>
          </cell>
          <cell r="AQ159">
            <v>635775</v>
          </cell>
          <cell r="AR159">
            <v>0</v>
          </cell>
          <cell r="AS159">
            <v>1854387</v>
          </cell>
          <cell r="AU159">
            <v>918068</v>
          </cell>
          <cell r="AV159">
            <v>478975</v>
          </cell>
          <cell r="AW159">
            <v>0</v>
          </cell>
          <cell r="AX159">
            <v>1397043</v>
          </cell>
          <cell r="AZ159">
            <v>8893517.6500000004</v>
          </cell>
          <cell r="BA159">
            <v>1918207.8300000003</v>
          </cell>
          <cell r="BB159">
            <v>3243517.6439999999</v>
          </cell>
          <cell r="BC159">
            <v>214798.041</v>
          </cell>
          <cell r="BD159">
            <v>195911.16300000003</v>
          </cell>
          <cell r="BE159">
            <v>0</v>
          </cell>
          <cell r="BF159">
            <v>3654226.8480000002</v>
          </cell>
          <cell r="BH159">
            <v>8350553.0980000002</v>
          </cell>
          <cell r="BJ159">
            <v>1369030.68</v>
          </cell>
          <cell r="BK159">
            <v>6981522.4180000005</v>
          </cell>
        </row>
        <row r="160">
          <cell r="A160" t="str">
            <v>0501603000200</v>
          </cell>
          <cell r="B160" t="str">
            <v>NORTHBROOK/GLENVIEW SCH DIST 30</v>
          </cell>
          <cell r="C160" t="str">
            <v>COOK</v>
          </cell>
          <cell r="D160" t="str">
            <v>Elementary</v>
          </cell>
          <cell r="E160">
            <v>1172.25</v>
          </cell>
          <cell r="G160">
            <v>785.25</v>
          </cell>
          <cell r="H160">
            <v>773</v>
          </cell>
          <cell r="I160">
            <v>387</v>
          </cell>
          <cell r="J160">
            <v>0</v>
          </cell>
          <cell r="L160">
            <v>30920</v>
          </cell>
          <cell r="M160">
            <v>15480</v>
          </cell>
          <cell r="N160">
            <v>0</v>
          </cell>
          <cell r="O160">
            <v>46400</v>
          </cell>
          <cell r="Q160">
            <v>98156.25</v>
          </cell>
          <cell r="R160">
            <v>48375</v>
          </cell>
          <cell r="S160">
            <v>0</v>
          </cell>
          <cell r="T160">
            <v>146531.25</v>
          </cell>
          <cell r="V160">
            <v>156264.75</v>
          </cell>
          <cell r="W160">
            <v>77013</v>
          </cell>
          <cell r="X160">
            <v>0</v>
          </cell>
          <cell r="Y160">
            <v>233277.75</v>
          </cell>
          <cell r="AA160">
            <v>19631.25</v>
          </cell>
          <cell r="AB160">
            <v>9675</v>
          </cell>
          <cell r="AC160">
            <v>0</v>
          </cell>
          <cell r="AD160">
            <v>29306.25</v>
          </cell>
          <cell r="AF160">
            <v>224188.87</v>
          </cell>
          <cell r="AG160">
            <v>110488.5</v>
          </cell>
          <cell r="AH160">
            <v>0</v>
          </cell>
          <cell r="AI160">
            <v>334677.37</v>
          </cell>
          <cell r="AK160">
            <v>78073</v>
          </cell>
          <cell r="AL160">
            <v>78174</v>
          </cell>
          <cell r="AM160">
            <v>0</v>
          </cell>
          <cell r="AN160">
            <v>156247</v>
          </cell>
          <cell r="AP160">
            <v>815089.5</v>
          </cell>
          <cell r="AQ160">
            <v>401706</v>
          </cell>
          <cell r="AR160">
            <v>0</v>
          </cell>
          <cell r="AS160">
            <v>1216795.5</v>
          </cell>
          <cell r="AU160">
            <v>614065.5</v>
          </cell>
          <cell r="AV160">
            <v>302634</v>
          </cell>
          <cell r="AW160">
            <v>0</v>
          </cell>
          <cell r="AX160">
            <v>916699.5</v>
          </cell>
          <cell r="AZ160">
            <v>5853383.2600000016</v>
          </cell>
          <cell r="BA160">
            <v>1336374.4899999998</v>
          </cell>
          <cell r="BB160">
            <v>2156927.3250000007</v>
          </cell>
          <cell r="BC160">
            <v>140944.30649999998</v>
          </cell>
          <cell r="BD160">
            <v>128551.2795</v>
          </cell>
          <cell r="BE160">
            <v>0</v>
          </cell>
          <cell r="BF160">
            <v>2426422.9110000008</v>
          </cell>
          <cell r="BH160">
            <v>5506357.5310000014</v>
          </cell>
          <cell r="BJ160">
            <v>898318.62</v>
          </cell>
          <cell r="BK160">
            <v>4608038.9110000012</v>
          </cell>
        </row>
        <row r="161">
          <cell r="A161" t="str">
            <v>0501622501700</v>
          </cell>
          <cell r="B161" t="str">
            <v>NORTHFIELD TWP HIGH SCH DIST 225</v>
          </cell>
          <cell r="C161" t="str">
            <v>COOK</v>
          </cell>
          <cell r="D161" t="str">
            <v>High School</v>
          </cell>
          <cell r="E161">
            <v>5161</v>
          </cell>
          <cell r="G161">
            <v>0</v>
          </cell>
          <cell r="H161">
            <v>0</v>
          </cell>
          <cell r="I161">
            <v>0</v>
          </cell>
          <cell r="J161">
            <v>5161</v>
          </cell>
          <cell r="L161">
            <v>0</v>
          </cell>
          <cell r="M161">
            <v>0</v>
          </cell>
          <cell r="N161">
            <v>206440</v>
          </cell>
          <cell r="O161">
            <v>206440</v>
          </cell>
          <cell r="Q161">
            <v>0</v>
          </cell>
          <cell r="R161">
            <v>0</v>
          </cell>
          <cell r="S161">
            <v>645125</v>
          </cell>
          <cell r="T161">
            <v>645125</v>
          </cell>
          <cell r="V161">
            <v>0</v>
          </cell>
          <cell r="W161">
            <v>0</v>
          </cell>
          <cell r="X161">
            <v>1027039</v>
          </cell>
          <cell r="Y161">
            <v>1027039</v>
          </cell>
          <cell r="AA161">
            <v>0</v>
          </cell>
          <cell r="AB161">
            <v>0</v>
          </cell>
          <cell r="AC161">
            <v>129025</v>
          </cell>
          <cell r="AD161">
            <v>129025</v>
          </cell>
          <cell r="AF161">
            <v>0</v>
          </cell>
          <cell r="AG161">
            <v>0</v>
          </cell>
          <cell r="AH161">
            <v>1473465.5</v>
          </cell>
          <cell r="AI161">
            <v>1473465.5</v>
          </cell>
          <cell r="AK161">
            <v>0</v>
          </cell>
          <cell r="AL161">
            <v>0</v>
          </cell>
          <cell r="AM161">
            <v>3592056</v>
          </cell>
          <cell r="AN161">
            <v>3592056</v>
          </cell>
          <cell r="AP161">
            <v>0</v>
          </cell>
          <cell r="AQ161">
            <v>0</v>
          </cell>
          <cell r="AR161">
            <v>5357118</v>
          </cell>
          <cell r="AS161">
            <v>5357118</v>
          </cell>
          <cell r="AU161">
            <v>0</v>
          </cell>
          <cell r="AV161">
            <v>0</v>
          </cell>
          <cell r="AW161">
            <v>4035902</v>
          </cell>
          <cell r="AX161">
            <v>4035902</v>
          </cell>
          <cell r="AZ161">
            <v>28871026.309999999</v>
          </cell>
          <cell r="BA161">
            <v>5754676.6000000006</v>
          </cell>
          <cell r="BB161">
            <v>10387710.872999998</v>
          </cell>
          <cell r="BC161">
            <v>620527.67399999988</v>
          </cell>
          <cell r="BD161">
            <v>565965.58200000005</v>
          </cell>
          <cell r="BE161">
            <v>0</v>
          </cell>
          <cell r="BF161">
            <v>11574204.128999999</v>
          </cell>
          <cell r="BH161">
            <v>28040374.629000001</v>
          </cell>
          <cell r="BJ161">
            <v>3954977.52</v>
          </cell>
          <cell r="BK161">
            <v>24085397.109000001</v>
          </cell>
        </row>
        <row r="162">
          <cell r="A162" t="str">
            <v>0701622901600</v>
          </cell>
          <cell r="B162" t="str">
            <v>OAK LAWN COMM H S DIST 229</v>
          </cell>
          <cell r="C162" t="str">
            <v>COOK</v>
          </cell>
          <cell r="D162" t="str">
            <v>High School</v>
          </cell>
          <cell r="E162">
            <v>1845.5</v>
          </cell>
          <cell r="G162">
            <v>0</v>
          </cell>
          <cell r="H162">
            <v>0</v>
          </cell>
          <cell r="I162">
            <v>0</v>
          </cell>
          <cell r="J162">
            <v>1845.5</v>
          </cell>
          <cell r="L162">
            <v>0</v>
          </cell>
          <cell r="M162">
            <v>0</v>
          </cell>
          <cell r="N162">
            <v>73820</v>
          </cell>
          <cell r="O162">
            <v>73820</v>
          </cell>
          <cell r="Q162">
            <v>0</v>
          </cell>
          <cell r="R162">
            <v>0</v>
          </cell>
          <cell r="S162">
            <v>230687.5</v>
          </cell>
          <cell r="T162">
            <v>230687.5</v>
          </cell>
          <cell r="V162">
            <v>0</v>
          </cell>
          <cell r="W162">
            <v>0</v>
          </cell>
          <cell r="X162">
            <v>367254.5</v>
          </cell>
          <cell r="Y162">
            <v>367254.5</v>
          </cell>
          <cell r="AA162">
            <v>0</v>
          </cell>
          <cell r="AB162">
            <v>0</v>
          </cell>
          <cell r="AC162">
            <v>46137.5</v>
          </cell>
          <cell r="AD162">
            <v>46137.5</v>
          </cell>
          <cell r="AF162">
            <v>0</v>
          </cell>
          <cell r="AG162">
            <v>0</v>
          </cell>
          <cell r="AH162">
            <v>1053780.5</v>
          </cell>
          <cell r="AI162">
            <v>1053780.5</v>
          </cell>
          <cell r="AK162">
            <v>0</v>
          </cell>
          <cell r="AL162">
            <v>0</v>
          </cell>
          <cell r="AM162">
            <v>1284468</v>
          </cell>
          <cell r="AN162">
            <v>1284468</v>
          </cell>
          <cell r="AP162">
            <v>0</v>
          </cell>
          <cell r="AQ162">
            <v>0</v>
          </cell>
          <cell r="AR162">
            <v>1915629</v>
          </cell>
          <cell r="AS162">
            <v>1915629</v>
          </cell>
          <cell r="AU162">
            <v>0</v>
          </cell>
          <cell r="AV162">
            <v>0</v>
          </cell>
          <cell r="AW162">
            <v>1443181</v>
          </cell>
          <cell r="AX162">
            <v>1443181</v>
          </cell>
          <cell r="AZ162">
            <v>10960230.390000002</v>
          </cell>
          <cell r="BA162">
            <v>3666736.4400000004</v>
          </cell>
          <cell r="BB162">
            <v>4388090.0490000006</v>
          </cell>
          <cell r="BC162">
            <v>221891.84699999998</v>
          </cell>
          <cell r="BD162">
            <v>202381.22100000002</v>
          </cell>
          <cell r="BE162">
            <v>0</v>
          </cell>
          <cell r="BF162">
            <v>4812363.1170000006</v>
          </cell>
          <cell r="BH162">
            <v>11227321.117000001</v>
          </cell>
          <cell r="BJ162">
            <v>1414243.56</v>
          </cell>
          <cell r="BK162">
            <v>9813077.557</v>
          </cell>
        </row>
        <row r="163">
          <cell r="A163" t="str">
            <v>0701612300200</v>
          </cell>
          <cell r="B163" t="str">
            <v>OAK LAWN-HOMETOWN SCH DIST 123</v>
          </cell>
          <cell r="C163" t="str">
            <v>COOK</v>
          </cell>
          <cell r="D163" t="str">
            <v>Elementary</v>
          </cell>
          <cell r="E163">
            <v>3137.25</v>
          </cell>
          <cell r="G163">
            <v>2043.75</v>
          </cell>
          <cell r="H163">
            <v>1998.25</v>
          </cell>
          <cell r="I163">
            <v>1093.5</v>
          </cell>
          <cell r="J163">
            <v>0</v>
          </cell>
          <cell r="L163">
            <v>79930</v>
          </cell>
          <cell r="M163">
            <v>43740</v>
          </cell>
          <cell r="N163">
            <v>0</v>
          </cell>
          <cell r="O163">
            <v>123670</v>
          </cell>
          <cell r="Q163">
            <v>255468.75</v>
          </cell>
          <cell r="R163">
            <v>136687.5</v>
          </cell>
          <cell r="S163">
            <v>0</v>
          </cell>
          <cell r="T163">
            <v>392156.25</v>
          </cell>
          <cell r="V163">
            <v>406706.25</v>
          </cell>
          <cell r="W163">
            <v>217606.5</v>
          </cell>
          <cell r="X163">
            <v>0</v>
          </cell>
          <cell r="Y163">
            <v>624312.75</v>
          </cell>
          <cell r="AA163">
            <v>51093.75</v>
          </cell>
          <cell r="AB163">
            <v>27337.5</v>
          </cell>
          <cell r="AC163">
            <v>0</v>
          </cell>
          <cell r="AD163">
            <v>78431.25</v>
          </cell>
          <cell r="AF163">
            <v>1166981.25</v>
          </cell>
          <cell r="AG163">
            <v>624388.5</v>
          </cell>
          <cell r="AH163">
            <v>0</v>
          </cell>
          <cell r="AI163">
            <v>1791369.75</v>
          </cell>
          <cell r="AK163">
            <v>201823.25</v>
          </cell>
          <cell r="AL163">
            <v>220887</v>
          </cell>
          <cell r="AM163">
            <v>0</v>
          </cell>
          <cell r="AN163">
            <v>422710.25</v>
          </cell>
          <cell r="AP163">
            <v>2121412.5</v>
          </cell>
          <cell r="AQ163">
            <v>1135053</v>
          </cell>
          <cell r="AR163">
            <v>0</v>
          </cell>
          <cell r="AS163">
            <v>3256465.5</v>
          </cell>
          <cell r="AU163">
            <v>1598212.5</v>
          </cell>
          <cell r="AV163">
            <v>855117</v>
          </cell>
          <cell r="AW163">
            <v>0</v>
          </cell>
          <cell r="AX163">
            <v>2453329.5</v>
          </cell>
          <cell r="AZ163">
            <v>16625928.719999999</v>
          </cell>
          <cell r="BA163">
            <v>6351652.4900000002</v>
          </cell>
          <cell r="BB163">
            <v>6893274.3629999999</v>
          </cell>
          <cell r="BC163">
            <v>377204.11649999995</v>
          </cell>
          <cell r="BD163">
            <v>344037.10949999996</v>
          </cell>
          <cell r="BE163">
            <v>0</v>
          </cell>
          <cell r="BF163">
            <v>7614515.5889999997</v>
          </cell>
          <cell r="BH163">
            <v>16756960.839</v>
          </cell>
          <cell r="BJ163">
            <v>2404137.42</v>
          </cell>
          <cell r="BK163">
            <v>14352823.419</v>
          </cell>
        </row>
        <row r="164">
          <cell r="A164" t="str">
            <v>0601620001300</v>
          </cell>
          <cell r="B164" t="str">
            <v>OAK PARK &amp; RIVER FOREST DIST 200</v>
          </cell>
          <cell r="C164" t="str">
            <v>COOK</v>
          </cell>
          <cell r="D164" t="str">
            <v>High School</v>
          </cell>
          <cell r="E164">
            <v>3461</v>
          </cell>
          <cell r="G164">
            <v>0</v>
          </cell>
          <cell r="H164">
            <v>0</v>
          </cell>
          <cell r="I164">
            <v>0</v>
          </cell>
          <cell r="J164">
            <v>3461</v>
          </cell>
          <cell r="L164">
            <v>0</v>
          </cell>
          <cell r="M164">
            <v>0</v>
          </cell>
          <cell r="N164">
            <v>138440</v>
          </cell>
          <cell r="O164">
            <v>138440</v>
          </cell>
          <cell r="Q164">
            <v>0</v>
          </cell>
          <cell r="R164">
            <v>0</v>
          </cell>
          <cell r="S164">
            <v>432625</v>
          </cell>
          <cell r="T164">
            <v>432625</v>
          </cell>
          <cell r="V164">
            <v>0</v>
          </cell>
          <cell r="W164">
            <v>0</v>
          </cell>
          <cell r="X164">
            <v>688739</v>
          </cell>
          <cell r="Y164">
            <v>688739</v>
          </cell>
          <cell r="AA164">
            <v>0</v>
          </cell>
          <cell r="AB164">
            <v>0</v>
          </cell>
          <cell r="AC164">
            <v>86525</v>
          </cell>
          <cell r="AD164">
            <v>86525</v>
          </cell>
          <cell r="AF164">
            <v>0</v>
          </cell>
          <cell r="AG164">
            <v>0</v>
          </cell>
          <cell r="AH164">
            <v>988115.5</v>
          </cell>
          <cell r="AI164">
            <v>988115.5</v>
          </cell>
          <cell r="AK164">
            <v>0</v>
          </cell>
          <cell r="AL164">
            <v>0</v>
          </cell>
          <cell r="AM164">
            <v>2408856</v>
          </cell>
          <cell r="AN164">
            <v>2408856</v>
          </cell>
          <cell r="AP164">
            <v>0</v>
          </cell>
          <cell r="AQ164">
            <v>0</v>
          </cell>
          <cell r="AR164">
            <v>3592518</v>
          </cell>
          <cell r="AS164">
            <v>3592518</v>
          </cell>
          <cell r="AU164">
            <v>0</v>
          </cell>
          <cell r="AV164">
            <v>0</v>
          </cell>
          <cell r="AW164">
            <v>2706502</v>
          </cell>
          <cell r="AX164">
            <v>2706502</v>
          </cell>
          <cell r="AZ164">
            <v>19384074.43</v>
          </cell>
          <cell r="BA164">
            <v>3656150.7600000002</v>
          </cell>
          <cell r="BB164">
            <v>6912067.557</v>
          </cell>
          <cell r="BC164">
            <v>416129.87399999995</v>
          </cell>
          <cell r="BD164">
            <v>379540.18200000003</v>
          </cell>
          <cell r="BE164">
            <v>0</v>
          </cell>
          <cell r="BF164">
            <v>7707737.6129999999</v>
          </cell>
          <cell r="BH164">
            <v>18750058.112999998</v>
          </cell>
          <cell r="BJ164">
            <v>2652233.52</v>
          </cell>
          <cell r="BK164">
            <v>16097824.592999998</v>
          </cell>
        </row>
        <row r="165">
          <cell r="A165" t="str">
            <v>0601609700200</v>
          </cell>
          <cell r="B165" t="str">
            <v>OAK PARK ELEM SCHOOL DIST 97</v>
          </cell>
          <cell r="C165" t="str">
            <v>COOK</v>
          </cell>
          <cell r="D165" t="str">
            <v>Elementary</v>
          </cell>
          <cell r="E165">
            <v>6048.5</v>
          </cell>
          <cell r="G165">
            <v>4047</v>
          </cell>
          <cell r="H165">
            <v>3993.5</v>
          </cell>
          <cell r="I165">
            <v>2001.5</v>
          </cell>
          <cell r="J165">
            <v>0</v>
          </cell>
          <cell r="L165">
            <v>159740</v>
          </cell>
          <cell r="M165">
            <v>80060</v>
          </cell>
          <cell r="N165">
            <v>0</v>
          </cell>
          <cell r="O165">
            <v>239800</v>
          </cell>
          <cell r="Q165">
            <v>505875</v>
          </cell>
          <cell r="R165">
            <v>250187.5</v>
          </cell>
          <cell r="S165">
            <v>0</v>
          </cell>
          <cell r="T165">
            <v>756062.5</v>
          </cell>
          <cell r="V165">
            <v>805353</v>
          </cell>
          <cell r="W165">
            <v>398298.5</v>
          </cell>
          <cell r="X165">
            <v>0</v>
          </cell>
          <cell r="Y165">
            <v>1203651.5</v>
          </cell>
          <cell r="AA165">
            <v>101175</v>
          </cell>
          <cell r="AB165">
            <v>50037.5</v>
          </cell>
          <cell r="AC165">
            <v>0</v>
          </cell>
          <cell r="AD165">
            <v>151212.5</v>
          </cell>
          <cell r="AF165">
            <v>2310837</v>
          </cell>
          <cell r="AG165">
            <v>1142856.5</v>
          </cell>
          <cell r="AH165">
            <v>0</v>
          </cell>
          <cell r="AI165">
            <v>3453693.5</v>
          </cell>
          <cell r="AK165">
            <v>403343.5</v>
          </cell>
          <cell r="AL165">
            <v>404303</v>
          </cell>
          <cell r="AM165">
            <v>0</v>
          </cell>
          <cell r="AN165">
            <v>807646.5</v>
          </cell>
          <cell r="AP165">
            <v>4200786</v>
          </cell>
          <cell r="AQ165">
            <v>2077557</v>
          </cell>
          <cell r="AR165">
            <v>0</v>
          </cell>
          <cell r="AS165">
            <v>6278343</v>
          </cell>
          <cell r="AU165">
            <v>3164754</v>
          </cell>
          <cell r="AV165">
            <v>1565173</v>
          </cell>
          <cell r="AW165">
            <v>0</v>
          </cell>
          <cell r="AX165">
            <v>4729927</v>
          </cell>
          <cell r="AZ165">
            <v>30677743.729999997</v>
          </cell>
          <cell r="BA165">
            <v>6741095.0700000003</v>
          </cell>
          <cell r="BB165">
            <v>11225651.639999999</v>
          </cell>
          <cell r="BC165">
            <v>727235.34899999981</v>
          </cell>
          <cell r="BD165">
            <v>663290.60699999996</v>
          </cell>
          <cell r="BE165">
            <v>0</v>
          </cell>
          <cell r="BF165">
            <v>12616177.595999999</v>
          </cell>
          <cell r="BH165">
            <v>30236514.096000001</v>
          </cell>
          <cell r="BJ165">
            <v>4635086.5199999996</v>
          </cell>
          <cell r="BK165">
            <v>25601427.576000001</v>
          </cell>
        </row>
        <row r="166">
          <cell r="A166" t="str">
            <v>1101500502600</v>
          </cell>
          <cell r="B166" t="str">
            <v>OAKLAND C U SCHOOL DIST 5</v>
          </cell>
          <cell r="C166" t="str">
            <v>COLES</v>
          </cell>
          <cell r="D166" t="str">
            <v>Unit</v>
          </cell>
          <cell r="E166">
            <v>249.71</v>
          </cell>
          <cell r="G166">
            <v>119.22999999999999</v>
          </cell>
          <cell r="H166">
            <v>116.82</v>
          </cell>
          <cell r="I166">
            <v>54.66</v>
          </cell>
          <cell r="J166">
            <v>75.819999999999993</v>
          </cell>
          <cell r="L166">
            <v>4672.7999999999993</v>
          </cell>
          <cell r="M166">
            <v>2186.3999999999996</v>
          </cell>
          <cell r="N166">
            <v>3032.7999999999997</v>
          </cell>
          <cell r="O166">
            <v>9891.9999999999982</v>
          </cell>
          <cell r="Q166">
            <v>14903.749999999998</v>
          </cell>
          <cell r="R166">
            <v>6832.5</v>
          </cell>
          <cell r="S166">
            <v>9477.5</v>
          </cell>
          <cell r="T166">
            <v>31213.75</v>
          </cell>
          <cell r="V166">
            <v>23726.769999999997</v>
          </cell>
          <cell r="W166">
            <v>10877.34</v>
          </cell>
          <cell r="X166">
            <v>15088.179999999998</v>
          </cell>
          <cell r="Y166">
            <v>49692.29</v>
          </cell>
          <cell r="AA166">
            <v>2980.7499999999995</v>
          </cell>
          <cell r="AB166">
            <v>1366.5</v>
          </cell>
          <cell r="AC166">
            <v>1895.4999999999998</v>
          </cell>
          <cell r="AD166">
            <v>6242.75</v>
          </cell>
          <cell r="AF166">
            <v>68080.33</v>
          </cell>
          <cell r="AG166">
            <v>31210.86</v>
          </cell>
          <cell r="AH166">
            <v>43293.22</v>
          </cell>
          <cell r="AI166">
            <v>142584.41</v>
          </cell>
          <cell r="AK166">
            <v>11798.82</v>
          </cell>
          <cell r="AL166">
            <v>11041.32</v>
          </cell>
          <cell r="AM166">
            <v>52770.719999999994</v>
          </cell>
          <cell r="AN166">
            <v>75610.859999999986</v>
          </cell>
          <cell r="AP166">
            <v>123760.73999999999</v>
          </cell>
          <cell r="AQ166">
            <v>56737.079999999994</v>
          </cell>
          <cell r="AR166">
            <v>78701.159999999989</v>
          </cell>
          <cell r="AS166">
            <v>259198.97999999998</v>
          </cell>
          <cell r="AU166">
            <v>93237.859999999986</v>
          </cell>
          <cell r="AV166">
            <v>42744.119999999995</v>
          </cell>
          <cell r="AW166">
            <v>59291.24</v>
          </cell>
          <cell r="AX166">
            <v>195273.21999999997</v>
          </cell>
          <cell r="AZ166">
            <v>1365953.26</v>
          </cell>
          <cell r="BA166">
            <v>421654.99</v>
          </cell>
          <cell r="BB166">
            <v>536282.47499999998</v>
          </cell>
          <cell r="BC166">
            <v>30023.632139999994</v>
          </cell>
          <cell r="BD166">
            <v>27383.698019999996</v>
          </cell>
          <cell r="BE166">
            <v>0</v>
          </cell>
          <cell r="BF166">
            <v>593689.80515999999</v>
          </cell>
          <cell r="BH166">
            <v>1363398.06516</v>
          </cell>
          <cell r="BJ166">
            <v>191357.76</v>
          </cell>
          <cell r="BK166">
            <v>1172040.30516</v>
          </cell>
        </row>
        <row r="167">
          <cell r="A167" t="str">
            <v>1201700402600</v>
          </cell>
          <cell r="B167" t="str">
            <v>OBLONG C U SCHOOL DIST 4</v>
          </cell>
          <cell r="C167" t="str">
            <v>CRAWFORD</v>
          </cell>
          <cell r="D167" t="str">
            <v>Unit</v>
          </cell>
          <cell r="E167">
            <v>570.5</v>
          </cell>
          <cell r="G167">
            <v>255.5</v>
          </cell>
          <cell r="H167">
            <v>249.5</v>
          </cell>
          <cell r="I167">
            <v>127.5</v>
          </cell>
          <cell r="J167">
            <v>187.5</v>
          </cell>
          <cell r="L167">
            <v>9980</v>
          </cell>
          <cell r="M167">
            <v>5100</v>
          </cell>
          <cell r="N167">
            <v>7500</v>
          </cell>
          <cell r="O167">
            <v>22580</v>
          </cell>
          <cell r="Q167">
            <v>31937.5</v>
          </cell>
          <cell r="R167">
            <v>15937.5</v>
          </cell>
          <cell r="S167">
            <v>23437.5</v>
          </cell>
          <cell r="T167">
            <v>71312.5</v>
          </cell>
          <cell r="V167">
            <v>50844.5</v>
          </cell>
          <cell r="W167">
            <v>25372.5</v>
          </cell>
          <cell r="X167">
            <v>37312.5</v>
          </cell>
          <cell r="Y167">
            <v>113529.5</v>
          </cell>
          <cell r="AA167">
            <v>6387.5</v>
          </cell>
          <cell r="AB167">
            <v>3187.5</v>
          </cell>
          <cell r="AC167">
            <v>4687.5</v>
          </cell>
          <cell r="AD167">
            <v>14262.5</v>
          </cell>
          <cell r="AF167">
            <v>145890.5</v>
          </cell>
          <cell r="AG167">
            <v>72802.5</v>
          </cell>
          <cell r="AH167">
            <v>107062.5</v>
          </cell>
          <cell r="AI167">
            <v>325755.5</v>
          </cell>
          <cell r="AK167">
            <v>25199.5</v>
          </cell>
          <cell r="AL167">
            <v>25755</v>
          </cell>
          <cell r="AM167">
            <v>130500</v>
          </cell>
          <cell r="AN167">
            <v>181454.5</v>
          </cell>
          <cell r="AP167">
            <v>265209</v>
          </cell>
          <cell r="AQ167">
            <v>132345</v>
          </cell>
          <cell r="AR167">
            <v>194625</v>
          </cell>
          <cell r="AS167">
            <v>592179</v>
          </cell>
          <cell r="AU167">
            <v>199801</v>
          </cell>
          <cell r="AV167">
            <v>99705</v>
          </cell>
          <cell r="AW167">
            <v>146625</v>
          </cell>
          <cell r="AX167">
            <v>446131</v>
          </cell>
          <cell r="AZ167">
            <v>3137919.9600000004</v>
          </cell>
          <cell r="BA167">
            <v>947032.06</v>
          </cell>
          <cell r="BB167">
            <v>1225485.6060000001</v>
          </cell>
          <cell r="BC167">
            <v>68593.496999999988</v>
          </cell>
          <cell r="BD167">
            <v>62562.171000000002</v>
          </cell>
          <cell r="BE167">
            <v>0</v>
          </cell>
          <cell r="BF167">
            <v>1356641.2740000002</v>
          </cell>
          <cell r="BH167">
            <v>3123845.7740000002</v>
          </cell>
          <cell r="BJ167">
            <v>437185.56</v>
          </cell>
          <cell r="BK167">
            <v>2686660.2140000002</v>
          </cell>
        </row>
        <row r="168">
          <cell r="A168" t="str">
            <v>1107030202600</v>
          </cell>
          <cell r="B168" t="str">
            <v>OKAW Valley CUSD 302</v>
          </cell>
          <cell r="C168" t="str">
            <v>MOULTRIE</v>
          </cell>
          <cell r="D168" t="str">
            <v>Unit</v>
          </cell>
          <cell r="E168">
            <v>487.28</v>
          </cell>
          <cell r="G168">
            <v>201.64</v>
          </cell>
          <cell r="H168">
            <v>196.47999999999996</v>
          </cell>
          <cell r="I168">
            <v>112.99</v>
          </cell>
          <cell r="J168">
            <v>172.65</v>
          </cell>
          <cell r="L168">
            <v>7859.1999999999989</v>
          </cell>
          <cell r="M168">
            <v>4519.5999999999995</v>
          </cell>
          <cell r="N168">
            <v>6906</v>
          </cell>
          <cell r="O168">
            <v>19284.8</v>
          </cell>
          <cell r="Q168">
            <v>25205</v>
          </cell>
          <cell r="R168">
            <v>14123.75</v>
          </cell>
          <cell r="S168">
            <v>21581.25</v>
          </cell>
          <cell r="T168">
            <v>60910</v>
          </cell>
          <cell r="V168">
            <v>40126.36</v>
          </cell>
          <cell r="W168">
            <v>22485.01</v>
          </cell>
          <cell r="X168">
            <v>34357.35</v>
          </cell>
          <cell r="Y168">
            <v>96968.72</v>
          </cell>
          <cell r="AA168">
            <v>5041</v>
          </cell>
          <cell r="AB168">
            <v>2824.75</v>
          </cell>
          <cell r="AC168">
            <v>4316.25</v>
          </cell>
          <cell r="AD168">
            <v>12182</v>
          </cell>
          <cell r="AF168">
            <v>115136.44</v>
          </cell>
          <cell r="AG168">
            <v>64517.29</v>
          </cell>
          <cell r="AH168">
            <v>98583.15</v>
          </cell>
          <cell r="AI168">
            <v>278236.88</v>
          </cell>
          <cell r="AK168">
            <v>19844.479999999996</v>
          </cell>
          <cell r="AL168">
            <v>22823.98</v>
          </cell>
          <cell r="AM168">
            <v>120164.40000000001</v>
          </cell>
          <cell r="AN168">
            <v>162832.85999999999</v>
          </cell>
          <cell r="AP168">
            <v>209302.31999999998</v>
          </cell>
          <cell r="AQ168">
            <v>117283.62</v>
          </cell>
          <cell r="AR168">
            <v>179210.7</v>
          </cell>
          <cell r="AS168">
            <v>505796.63999999996</v>
          </cell>
          <cell r="AU168">
            <v>157682.47999999998</v>
          </cell>
          <cell r="AV168">
            <v>88358.18</v>
          </cell>
          <cell r="AW168">
            <v>135012.30000000002</v>
          </cell>
          <cell r="AX168">
            <v>381052.95999999996</v>
          </cell>
          <cell r="AZ168">
            <v>2622369.9300000002</v>
          </cell>
          <cell r="BA168">
            <v>713186.19000000006</v>
          </cell>
          <cell r="BB168">
            <v>1000666.836</v>
          </cell>
          <cell r="BC168">
            <v>58587.623519999986</v>
          </cell>
          <cell r="BD168">
            <v>53436.099359999993</v>
          </cell>
          <cell r="BE168">
            <v>0</v>
          </cell>
          <cell r="BF168">
            <v>1112690.5588799999</v>
          </cell>
          <cell r="BH168">
            <v>2629955.4188799998</v>
          </cell>
          <cell r="BJ168">
            <v>373412.4</v>
          </cell>
          <cell r="BK168">
            <v>2256543.0188799999</v>
          </cell>
        </row>
        <row r="169">
          <cell r="A169" t="str">
            <v>0808920302600</v>
          </cell>
          <cell r="B169" t="str">
            <v>ORANGEVILLE C U SCHOOL DIST 203</v>
          </cell>
          <cell r="C169" t="str">
            <v>STEPHENSON</v>
          </cell>
          <cell r="D169" t="str">
            <v>Unit</v>
          </cell>
          <cell r="E169">
            <v>333.63</v>
          </cell>
          <cell r="G169">
            <v>142.65</v>
          </cell>
          <cell r="H169">
            <v>141.65</v>
          </cell>
          <cell r="I169">
            <v>82.16</v>
          </cell>
          <cell r="J169">
            <v>108.82</v>
          </cell>
          <cell r="L169">
            <v>5666</v>
          </cell>
          <cell r="M169">
            <v>3286.3999999999996</v>
          </cell>
          <cell r="N169">
            <v>4352.7999999999993</v>
          </cell>
          <cell r="O169">
            <v>13305.199999999999</v>
          </cell>
          <cell r="Q169">
            <v>17831.25</v>
          </cell>
          <cell r="R169">
            <v>10270</v>
          </cell>
          <cell r="S169">
            <v>13602.5</v>
          </cell>
          <cell r="T169">
            <v>41703.75</v>
          </cell>
          <cell r="V169">
            <v>28387.350000000002</v>
          </cell>
          <cell r="W169">
            <v>16349.84</v>
          </cell>
          <cell r="X169">
            <v>21655.18</v>
          </cell>
          <cell r="Y169">
            <v>66392.37</v>
          </cell>
          <cell r="AA169">
            <v>3566.25</v>
          </cell>
          <cell r="AB169">
            <v>2054</v>
          </cell>
          <cell r="AC169">
            <v>2720.5</v>
          </cell>
          <cell r="AD169">
            <v>8340.75</v>
          </cell>
          <cell r="AF169">
            <v>81453.149999999994</v>
          </cell>
          <cell r="AG169">
            <v>46913.36</v>
          </cell>
          <cell r="AH169">
            <v>62136.22</v>
          </cell>
          <cell r="AI169">
            <v>190502.72999999998</v>
          </cell>
          <cell r="AK169">
            <v>14306.650000000001</v>
          </cell>
          <cell r="AL169">
            <v>16596.32</v>
          </cell>
          <cell r="AM169">
            <v>75738.720000000001</v>
          </cell>
          <cell r="AN169">
            <v>106641.69</v>
          </cell>
          <cell r="AP169">
            <v>148070.70000000001</v>
          </cell>
          <cell r="AQ169">
            <v>85282.08</v>
          </cell>
          <cell r="AR169">
            <v>112955.15999999999</v>
          </cell>
          <cell r="AS169">
            <v>346307.94</v>
          </cell>
          <cell r="AU169">
            <v>111552.3</v>
          </cell>
          <cell r="AV169">
            <v>64249.119999999995</v>
          </cell>
          <cell r="AW169">
            <v>85097.239999999991</v>
          </cell>
          <cell r="AX169">
            <v>260898.65999999997</v>
          </cell>
          <cell r="AZ169">
            <v>1782840.4299999997</v>
          </cell>
          <cell r="BA169">
            <v>446580.81999999995</v>
          </cell>
          <cell r="BB169">
            <v>668826.37499999988</v>
          </cell>
          <cell r="BC169">
            <v>40113.669419999998</v>
          </cell>
          <cell r="BD169">
            <v>36586.533060000002</v>
          </cell>
          <cell r="BE169">
            <v>0</v>
          </cell>
          <cell r="BF169">
            <v>745526.57747999998</v>
          </cell>
          <cell r="BH169">
            <v>1779619.6674799998</v>
          </cell>
          <cell r="BJ169">
            <v>255667.34</v>
          </cell>
          <cell r="BK169">
            <v>1523952.3274799997</v>
          </cell>
        </row>
        <row r="170">
          <cell r="A170" t="str">
            <v>0701613500200</v>
          </cell>
          <cell r="B170" t="str">
            <v>ORLAND SCHOOL DISTRICT 135</v>
          </cell>
          <cell r="C170" t="str">
            <v>COOK</v>
          </cell>
          <cell r="D170" t="str">
            <v>Elementary</v>
          </cell>
          <cell r="E170">
            <v>5037</v>
          </cell>
          <cell r="G170">
            <v>3182</v>
          </cell>
          <cell r="H170">
            <v>3127</v>
          </cell>
          <cell r="I170">
            <v>1855</v>
          </cell>
          <cell r="J170">
            <v>0</v>
          </cell>
          <cell r="L170">
            <v>125080</v>
          </cell>
          <cell r="M170">
            <v>74200</v>
          </cell>
          <cell r="N170">
            <v>0</v>
          </cell>
          <cell r="O170">
            <v>199280</v>
          </cell>
          <cell r="Q170">
            <v>397750</v>
          </cell>
          <cell r="R170">
            <v>231875</v>
          </cell>
          <cell r="S170">
            <v>0</v>
          </cell>
          <cell r="T170">
            <v>629625</v>
          </cell>
          <cell r="V170">
            <v>633218</v>
          </cell>
          <cell r="W170">
            <v>369145</v>
          </cell>
          <cell r="X170">
            <v>0</v>
          </cell>
          <cell r="Y170">
            <v>1002363</v>
          </cell>
          <cell r="AA170">
            <v>79550</v>
          </cell>
          <cell r="AB170">
            <v>46375</v>
          </cell>
          <cell r="AC170">
            <v>0</v>
          </cell>
          <cell r="AD170">
            <v>125925</v>
          </cell>
          <cell r="AF170">
            <v>908461</v>
          </cell>
          <cell r="AG170">
            <v>529602.5</v>
          </cell>
          <cell r="AH170">
            <v>0</v>
          </cell>
          <cell r="AI170">
            <v>1438063.5</v>
          </cell>
          <cell r="AK170">
            <v>315827</v>
          </cell>
          <cell r="AL170">
            <v>374710</v>
          </cell>
          <cell r="AM170">
            <v>0</v>
          </cell>
          <cell r="AN170">
            <v>690537</v>
          </cell>
          <cell r="AP170">
            <v>3302916</v>
          </cell>
          <cell r="AQ170">
            <v>1925490</v>
          </cell>
          <cell r="AR170">
            <v>0</v>
          </cell>
          <cell r="AS170">
            <v>5228406</v>
          </cell>
          <cell r="AU170">
            <v>2488324</v>
          </cell>
          <cell r="AV170">
            <v>1450610</v>
          </cell>
          <cell r="AW170">
            <v>0</v>
          </cell>
          <cell r="AX170">
            <v>3938934</v>
          </cell>
          <cell r="AZ170">
            <v>25996848.239999998</v>
          </cell>
          <cell r="BA170">
            <v>8417196.2000000011</v>
          </cell>
          <cell r="BB170">
            <v>10324213.331999999</v>
          </cell>
          <cell r="BC170">
            <v>605618.65799999994</v>
          </cell>
          <cell r="BD170">
            <v>552367.49400000006</v>
          </cell>
          <cell r="BE170">
            <v>0</v>
          </cell>
          <cell r="BF170">
            <v>11482199.483999999</v>
          </cell>
          <cell r="BH170">
            <v>24735332.983999997</v>
          </cell>
          <cell r="BJ170">
            <v>3859953.84</v>
          </cell>
          <cell r="BK170">
            <v>20875379.143999998</v>
          </cell>
        </row>
        <row r="171">
          <cell r="A171" t="str">
            <v>0501601500400</v>
          </cell>
          <cell r="B171" t="str">
            <v>PALATINE C C SCHOOL DIST 15</v>
          </cell>
          <cell r="C171" t="str">
            <v>COOK</v>
          </cell>
          <cell r="D171" t="str">
            <v>Elementary</v>
          </cell>
          <cell r="E171">
            <v>11626.78</v>
          </cell>
          <cell r="G171">
            <v>7541.13</v>
          </cell>
          <cell r="H171">
            <v>7422.97</v>
          </cell>
          <cell r="I171">
            <v>4085.6499999999996</v>
          </cell>
          <cell r="J171">
            <v>0</v>
          </cell>
          <cell r="L171">
            <v>296918.8</v>
          </cell>
          <cell r="M171">
            <v>163426</v>
          </cell>
          <cell r="N171">
            <v>0</v>
          </cell>
          <cell r="O171">
            <v>460344.8</v>
          </cell>
          <cell r="Q171">
            <v>942641.25</v>
          </cell>
          <cell r="R171">
            <v>510706.24999999994</v>
          </cell>
          <cell r="S171">
            <v>0</v>
          </cell>
          <cell r="T171">
            <v>1453347.5</v>
          </cell>
          <cell r="V171">
            <v>1500684.87</v>
          </cell>
          <cell r="W171">
            <v>813044.35</v>
          </cell>
          <cell r="X171">
            <v>0</v>
          </cell>
          <cell r="Y171">
            <v>2313729.2200000002</v>
          </cell>
          <cell r="AA171">
            <v>188528.25</v>
          </cell>
          <cell r="AB171">
            <v>102141.24999999999</v>
          </cell>
          <cell r="AC171">
            <v>0</v>
          </cell>
          <cell r="AD171">
            <v>290669.5</v>
          </cell>
          <cell r="AF171">
            <v>4305985.2300000004</v>
          </cell>
          <cell r="AG171">
            <v>2332906.15</v>
          </cell>
          <cell r="AH171">
            <v>0</v>
          </cell>
          <cell r="AI171">
            <v>6638891.3800000008</v>
          </cell>
          <cell r="AK171">
            <v>749719.97</v>
          </cell>
          <cell r="AL171">
            <v>825301.29999999993</v>
          </cell>
          <cell r="AM171">
            <v>0</v>
          </cell>
          <cell r="AN171">
            <v>1575021.27</v>
          </cell>
          <cell r="AP171">
            <v>7827692.9400000004</v>
          </cell>
          <cell r="AQ171">
            <v>4240904.6999999993</v>
          </cell>
          <cell r="AR171">
            <v>0</v>
          </cell>
          <cell r="AS171">
            <v>12068597.640000001</v>
          </cell>
          <cell r="AU171">
            <v>5897163.6600000001</v>
          </cell>
          <cell r="AV171">
            <v>3194978.3</v>
          </cell>
          <cell r="AW171">
            <v>0</v>
          </cell>
          <cell r="AX171">
            <v>9092141.9600000009</v>
          </cell>
          <cell r="AZ171">
            <v>61598446.649999999</v>
          </cell>
          <cell r="BA171">
            <v>27556901.090000004</v>
          </cell>
          <cell r="BB171">
            <v>26746604.322000001</v>
          </cell>
          <cell r="BC171">
            <v>1397934.2665199998</v>
          </cell>
          <cell r="BD171">
            <v>1275015.94836</v>
          </cell>
          <cell r="BE171">
            <v>0</v>
          </cell>
          <cell r="BF171">
            <v>29419554.536880001</v>
          </cell>
          <cell r="BH171">
            <v>63312297.806880005</v>
          </cell>
          <cell r="BJ171">
            <v>8909834.0399999991</v>
          </cell>
          <cell r="BK171">
            <v>54402463.766880006</v>
          </cell>
        </row>
        <row r="172">
          <cell r="A172" t="str">
            <v>1201700302600</v>
          </cell>
          <cell r="B172" t="str">
            <v>PALESTINE C U SCHOOL DIST 3</v>
          </cell>
          <cell r="C172" t="str">
            <v>CRAWFORD</v>
          </cell>
          <cell r="D172" t="str">
            <v>Unit</v>
          </cell>
          <cell r="E172">
            <v>299.13</v>
          </cell>
          <cell r="G172">
            <v>133.15</v>
          </cell>
          <cell r="H172">
            <v>129.32</v>
          </cell>
          <cell r="I172">
            <v>59.16</v>
          </cell>
          <cell r="J172">
            <v>106.82</v>
          </cell>
          <cell r="L172">
            <v>5172.7999999999993</v>
          </cell>
          <cell r="M172">
            <v>2366.3999999999996</v>
          </cell>
          <cell r="N172">
            <v>4272.7999999999993</v>
          </cell>
          <cell r="O172">
            <v>11811.999999999998</v>
          </cell>
          <cell r="Q172">
            <v>16643.75</v>
          </cell>
          <cell r="R172">
            <v>7395</v>
          </cell>
          <cell r="S172">
            <v>13352.5</v>
          </cell>
          <cell r="T172">
            <v>37391.25</v>
          </cell>
          <cell r="V172">
            <v>26496.850000000002</v>
          </cell>
          <cell r="W172">
            <v>11772.84</v>
          </cell>
          <cell r="X172">
            <v>21257.18</v>
          </cell>
          <cell r="Y172">
            <v>59526.87</v>
          </cell>
          <cell r="AA172">
            <v>3328.75</v>
          </cell>
          <cell r="AB172">
            <v>1479</v>
          </cell>
          <cell r="AC172">
            <v>2670.5</v>
          </cell>
          <cell r="AD172">
            <v>7478.25</v>
          </cell>
          <cell r="AF172">
            <v>76028.649999999994</v>
          </cell>
          <cell r="AG172">
            <v>33780.36</v>
          </cell>
          <cell r="AH172">
            <v>60994.22</v>
          </cell>
          <cell r="AI172">
            <v>170803.22999999998</v>
          </cell>
          <cell r="AK172">
            <v>13061.32</v>
          </cell>
          <cell r="AL172">
            <v>11950.32</v>
          </cell>
          <cell r="AM172">
            <v>74346.720000000001</v>
          </cell>
          <cell r="AN172">
            <v>99358.36</v>
          </cell>
          <cell r="AP172">
            <v>138209.70000000001</v>
          </cell>
          <cell r="AQ172">
            <v>61408.079999999994</v>
          </cell>
          <cell r="AR172">
            <v>110879.15999999999</v>
          </cell>
          <cell r="AS172">
            <v>310496.94</v>
          </cell>
          <cell r="AU172">
            <v>104123.3</v>
          </cell>
          <cell r="AV172">
            <v>46263.119999999995</v>
          </cell>
          <cell r="AW172">
            <v>83533.239999999991</v>
          </cell>
          <cell r="AX172">
            <v>233919.65999999997</v>
          </cell>
          <cell r="AZ172">
            <v>1617224.6400000001</v>
          </cell>
          <cell r="BA172">
            <v>456978.54000000004</v>
          </cell>
          <cell r="BB172">
            <v>622260.95400000003</v>
          </cell>
          <cell r="BC172">
            <v>35965.596419999994</v>
          </cell>
          <cell r="BD172">
            <v>32803.194060000002</v>
          </cell>
          <cell r="BE172">
            <v>0</v>
          </cell>
          <cell r="BF172">
            <v>691029.74447999999</v>
          </cell>
          <cell r="BH172">
            <v>1621816.3044799999</v>
          </cell>
          <cell r="BJ172">
            <v>229229.3</v>
          </cell>
          <cell r="BK172">
            <v>1392587.0044799999</v>
          </cell>
        </row>
        <row r="173">
          <cell r="A173" t="str">
            <v>0701611800400</v>
          </cell>
          <cell r="B173" t="str">
            <v>PALOS COMM CONS SCHOOL DIST 118</v>
          </cell>
          <cell r="C173" t="str">
            <v>COOK</v>
          </cell>
          <cell r="D173" t="str">
            <v>Elementary</v>
          </cell>
          <cell r="E173">
            <v>1868.5</v>
          </cell>
          <cell r="G173">
            <v>1158</v>
          </cell>
          <cell r="H173">
            <v>1126.75</v>
          </cell>
          <cell r="I173">
            <v>710.5</v>
          </cell>
          <cell r="J173">
            <v>0</v>
          </cell>
          <cell r="L173">
            <v>45070</v>
          </cell>
          <cell r="M173">
            <v>28420</v>
          </cell>
          <cell r="N173">
            <v>0</v>
          </cell>
          <cell r="O173">
            <v>73490</v>
          </cell>
          <cell r="Q173">
            <v>144750</v>
          </cell>
          <cell r="R173">
            <v>88812.5</v>
          </cell>
          <cell r="S173">
            <v>0</v>
          </cell>
          <cell r="T173">
            <v>233562.5</v>
          </cell>
          <cell r="V173">
            <v>230442</v>
          </cell>
          <cell r="W173">
            <v>141389.5</v>
          </cell>
          <cell r="X173">
            <v>0</v>
          </cell>
          <cell r="Y173">
            <v>371831.5</v>
          </cell>
          <cell r="AA173">
            <v>28950</v>
          </cell>
          <cell r="AB173">
            <v>17762.5</v>
          </cell>
          <cell r="AC173">
            <v>0</v>
          </cell>
          <cell r="AD173">
            <v>46712.5</v>
          </cell>
          <cell r="AF173">
            <v>330609</v>
          </cell>
          <cell r="AG173">
            <v>202847.75</v>
          </cell>
          <cell r="AH173">
            <v>0</v>
          </cell>
          <cell r="AI173">
            <v>533456.75</v>
          </cell>
          <cell r="AK173">
            <v>113801.75</v>
          </cell>
          <cell r="AL173">
            <v>143521</v>
          </cell>
          <cell r="AM173">
            <v>0</v>
          </cell>
          <cell r="AN173">
            <v>257322.75</v>
          </cell>
          <cell r="AP173">
            <v>1202004</v>
          </cell>
          <cell r="AQ173">
            <v>737499</v>
          </cell>
          <cell r="AR173">
            <v>0</v>
          </cell>
          <cell r="AS173">
            <v>1939503</v>
          </cell>
          <cell r="AU173">
            <v>905556</v>
          </cell>
          <cell r="AV173">
            <v>555611</v>
          </cell>
          <cell r="AW173">
            <v>0</v>
          </cell>
          <cell r="AX173">
            <v>1461167</v>
          </cell>
          <cell r="AZ173">
            <v>9583826.8900000006</v>
          </cell>
          <cell r="BA173">
            <v>3069148.53</v>
          </cell>
          <cell r="BB173">
            <v>3795892.6259999997</v>
          </cell>
          <cell r="BC173">
            <v>224657.22899999996</v>
          </cell>
          <cell r="BD173">
            <v>204903.44699999999</v>
          </cell>
          <cell r="BE173">
            <v>0</v>
          </cell>
          <cell r="BF173">
            <v>4225453.3019999992</v>
          </cell>
          <cell r="BH173">
            <v>9142499.3019999992</v>
          </cell>
          <cell r="BJ173">
            <v>1431868.92</v>
          </cell>
          <cell r="BK173">
            <v>7710630.3819999993</v>
          </cell>
        </row>
        <row r="174">
          <cell r="A174" t="str">
            <v>0701612800200</v>
          </cell>
          <cell r="B174" t="str">
            <v>PALOS HEIGHTS SCHOOL DIST 128</v>
          </cell>
          <cell r="C174" t="str">
            <v>COOK</v>
          </cell>
          <cell r="D174" t="str">
            <v>Elementary</v>
          </cell>
          <cell r="E174">
            <v>655.73</v>
          </cell>
          <cell r="G174">
            <v>419.56999999999994</v>
          </cell>
          <cell r="H174">
            <v>412.31999999999994</v>
          </cell>
          <cell r="I174">
            <v>236.16</v>
          </cell>
          <cell r="J174">
            <v>0</v>
          </cell>
          <cell r="L174">
            <v>16492.799999999996</v>
          </cell>
          <cell r="M174">
            <v>9446.4</v>
          </cell>
          <cell r="N174">
            <v>0</v>
          </cell>
          <cell r="O174">
            <v>25939.199999999997</v>
          </cell>
          <cell r="Q174">
            <v>52446.249999999993</v>
          </cell>
          <cell r="R174">
            <v>29520</v>
          </cell>
          <cell r="S174">
            <v>0</v>
          </cell>
          <cell r="T174">
            <v>81966.25</v>
          </cell>
          <cell r="V174">
            <v>83494.429999999993</v>
          </cell>
          <cell r="W174">
            <v>46995.839999999997</v>
          </cell>
          <cell r="X174">
            <v>0</v>
          </cell>
          <cell r="Y174">
            <v>130490.26999999999</v>
          </cell>
          <cell r="AA174">
            <v>10489.249999999998</v>
          </cell>
          <cell r="AB174">
            <v>5904</v>
          </cell>
          <cell r="AC174">
            <v>0</v>
          </cell>
          <cell r="AD174">
            <v>16393.25</v>
          </cell>
          <cell r="AF174">
            <v>119787.23</v>
          </cell>
          <cell r="AG174">
            <v>67423.679999999993</v>
          </cell>
          <cell r="AH174">
            <v>0</v>
          </cell>
          <cell r="AI174">
            <v>187210.90999999997</v>
          </cell>
          <cell r="AK174">
            <v>41644.319999999992</v>
          </cell>
          <cell r="AL174">
            <v>47704.32</v>
          </cell>
          <cell r="AM174">
            <v>0</v>
          </cell>
          <cell r="AN174">
            <v>89348.639999999985</v>
          </cell>
          <cell r="AP174">
            <v>435513.65999999992</v>
          </cell>
          <cell r="AQ174">
            <v>245134.07999999999</v>
          </cell>
          <cell r="AR174">
            <v>0</v>
          </cell>
          <cell r="AS174">
            <v>680647.73999999987</v>
          </cell>
          <cell r="AU174">
            <v>328103.73999999993</v>
          </cell>
          <cell r="AV174">
            <v>184677.12</v>
          </cell>
          <cell r="AW174">
            <v>0</v>
          </cell>
          <cell r="AX174">
            <v>512780.85999999993</v>
          </cell>
          <cell r="AZ174">
            <v>3333074.7099999995</v>
          </cell>
          <cell r="BA174">
            <v>846518.90999999992</v>
          </cell>
          <cell r="BB174">
            <v>1253878.0859999997</v>
          </cell>
          <cell r="BC174">
            <v>78841.04081999998</v>
          </cell>
          <cell r="BD174">
            <v>71908.663259999987</v>
          </cell>
          <cell r="BE174">
            <v>0</v>
          </cell>
          <cell r="BF174">
            <v>1404627.7900799997</v>
          </cell>
          <cell r="BH174">
            <v>3129404.9100799994</v>
          </cell>
          <cell r="BJ174">
            <v>502499.01</v>
          </cell>
          <cell r="BK174">
            <v>2626905.9000799991</v>
          </cell>
        </row>
        <row r="175">
          <cell r="A175" t="str">
            <v>0301100802600</v>
          </cell>
          <cell r="B175" t="str">
            <v>PANA COMM UNIT SCHOOL DIST 8</v>
          </cell>
          <cell r="C175" t="str">
            <v>CHRISTIAN</v>
          </cell>
          <cell r="D175" t="str">
            <v>Unit</v>
          </cell>
          <cell r="E175">
            <v>1266.46</v>
          </cell>
          <cell r="G175">
            <v>563.80999999999995</v>
          </cell>
          <cell r="H175">
            <v>557.98</v>
          </cell>
          <cell r="I175">
            <v>288.15999999999997</v>
          </cell>
          <cell r="J175">
            <v>414.49</v>
          </cell>
          <cell r="L175">
            <v>22319.200000000001</v>
          </cell>
          <cell r="M175">
            <v>11526.399999999998</v>
          </cell>
          <cell r="N175">
            <v>16579.599999999999</v>
          </cell>
          <cell r="O175">
            <v>50425.2</v>
          </cell>
          <cell r="Q175">
            <v>70476.25</v>
          </cell>
          <cell r="R175">
            <v>36019.999999999993</v>
          </cell>
          <cell r="S175">
            <v>51811.25</v>
          </cell>
          <cell r="T175">
            <v>158307.5</v>
          </cell>
          <cell r="V175">
            <v>112198.18999999999</v>
          </cell>
          <cell r="W175">
            <v>57343.839999999997</v>
          </cell>
          <cell r="X175">
            <v>82483.509999999995</v>
          </cell>
          <cell r="Y175">
            <v>252025.53999999998</v>
          </cell>
          <cell r="AA175">
            <v>14095.249999999998</v>
          </cell>
          <cell r="AB175">
            <v>7203.9999999999991</v>
          </cell>
          <cell r="AC175">
            <v>10362.25</v>
          </cell>
          <cell r="AD175">
            <v>31661.499999999996</v>
          </cell>
          <cell r="AF175">
            <v>321935.51</v>
          </cell>
          <cell r="AG175">
            <v>164539.35999999999</v>
          </cell>
          <cell r="AH175">
            <v>236673.79</v>
          </cell>
          <cell r="AI175">
            <v>723148.66</v>
          </cell>
          <cell r="AK175">
            <v>56355.98</v>
          </cell>
          <cell r="AL175">
            <v>58208.319999999992</v>
          </cell>
          <cell r="AM175">
            <v>288485.03999999998</v>
          </cell>
          <cell r="AN175">
            <v>403049.33999999997</v>
          </cell>
          <cell r="AP175">
            <v>585234.77999999991</v>
          </cell>
          <cell r="AQ175">
            <v>299110.07999999996</v>
          </cell>
          <cell r="AR175">
            <v>430240.62</v>
          </cell>
          <cell r="AS175">
            <v>1314585.48</v>
          </cell>
          <cell r="AU175">
            <v>440899.42</v>
          </cell>
          <cell r="AV175">
            <v>225341.11999999997</v>
          </cell>
          <cell r="AW175">
            <v>324131.18</v>
          </cell>
          <cell r="AX175">
            <v>990371.72</v>
          </cell>
          <cell r="AZ175">
            <v>7142057.7699999996</v>
          </cell>
          <cell r="BA175">
            <v>2466993.14</v>
          </cell>
          <cell r="BB175">
            <v>2882715.273</v>
          </cell>
          <cell r="BC175">
            <v>152271.55163999999</v>
          </cell>
          <cell r="BD175">
            <v>138882.53651999999</v>
          </cell>
          <cell r="BE175">
            <v>0</v>
          </cell>
          <cell r="BF175">
            <v>3173869.3611600003</v>
          </cell>
          <cell r="BH175">
            <v>7097444.3011600003</v>
          </cell>
          <cell r="BJ175">
            <v>970513.62</v>
          </cell>
          <cell r="BK175">
            <v>6126930.6811600002</v>
          </cell>
        </row>
        <row r="176">
          <cell r="A176" t="str">
            <v>0306800202600</v>
          </cell>
          <cell r="B176" t="str">
            <v>PANHANDLE COMM UNIT SCH DIST 2</v>
          </cell>
          <cell r="C176" t="str">
            <v>MONTGOMERY</v>
          </cell>
          <cell r="D176" t="str">
            <v>Unit</v>
          </cell>
          <cell r="E176">
            <v>459.75</v>
          </cell>
          <cell r="G176">
            <v>206.75</v>
          </cell>
          <cell r="H176">
            <v>202</v>
          </cell>
          <cell r="I176">
            <v>103</v>
          </cell>
          <cell r="J176">
            <v>150</v>
          </cell>
          <cell r="L176">
            <v>8080</v>
          </cell>
          <cell r="M176">
            <v>4120</v>
          </cell>
          <cell r="N176">
            <v>6000</v>
          </cell>
          <cell r="O176">
            <v>18200</v>
          </cell>
          <cell r="Q176">
            <v>25843.75</v>
          </cell>
          <cell r="R176">
            <v>12875</v>
          </cell>
          <cell r="S176">
            <v>18750</v>
          </cell>
          <cell r="T176">
            <v>57468.75</v>
          </cell>
          <cell r="V176">
            <v>41143.25</v>
          </cell>
          <cell r="W176">
            <v>20497</v>
          </cell>
          <cell r="X176">
            <v>29850</v>
          </cell>
          <cell r="Y176">
            <v>91490.25</v>
          </cell>
          <cell r="AA176">
            <v>5168.75</v>
          </cell>
          <cell r="AB176">
            <v>2575</v>
          </cell>
          <cell r="AC176">
            <v>3750</v>
          </cell>
          <cell r="AD176">
            <v>11493.75</v>
          </cell>
          <cell r="AF176">
            <v>118054.25</v>
          </cell>
          <cell r="AG176">
            <v>58813</v>
          </cell>
          <cell r="AH176">
            <v>85650</v>
          </cell>
          <cell r="AI176">
            <v>262517.25</v>
          </cell>
          <cell r="AK176">
            <v>20402</v>
          </cell>
          <cell r="AL176">
            <v>20806</v>
          </cell>
          <cell r="AM176">
            <v>104400</v>
          </cell>
          <cell r="AN176">
            <v>145608</v>
          </cell>
          <cell r="AP176">
            <v>214606.5</v>
          </cell>
          <cell r="AQ176">
            <v>106914</v>
          </cell>
          <cell r="AR176">
            <v>155700</v>
          </cell>
          <cell r="AS176">
            <v>477220.5</v>
          </cell>
          <cell r="AU176">
            <v>161678.5</v>
          </cell>
          <cell r="AV176">
            <v>80546</v>
          </cell>
          <cell r="AW176">
            <v>117300</v>
          </cell>
          <cell r="AX176">
            <v>359524.5</v>
          </cell>
          <cell r="AZ176">
            <v>2519381.9099999992</v>
          </cell>
          <cell r="BA176">
            <v>784637</v>
          </cell>
          <cell r="BB176">
            <v>991205.67299999972</v>
          </cell>
          <cell r="BC176">
            <v>55277.581499999993</v>
          </cell>
          <cell r="BD176">
            <v>50417.104500000001</v>
          </cell>
          <cell r="BE176">
            <v>0</v>
          </cell>
          <cell r="BF176">
            <v>1096900.3589999997</v>
          </cell>
          <cell r="BH176">
            <v>2520423.3589999997</v>
          </cell>
          <cell r="BJ176">
            <v>352315.62</v>
          </cell>
          <cell r="BK176">
            <v>2168107.7389999996</v>
          </cell>
        </row>
        <row r="177">
          <cell r="A177" t="str">
            <v>1102300402600</v>
          </cell>
          <cell r="B177" t="str">
            <v>PARIS COMM UNIT SCHOOL DIST 4</v>
          </cell>
          <cell r="C177" t="str">
            <v>EDGAR</v>
          </cell>
          <cell r="D177" t="str">
            <v>Unit</v>
          </cell>
          <cell r="E177">
            <v>644.04</v>
          </cell>
          <cell r="G177">
            <v>277.89999999999998</v>
          </cell>
          <cell r="H177">
            <v>269.82</v>
          </cell>
          <cell r="I177">
            <v>151.32</v>
          </cell>
          <cell r="J177">
            <v>214.82</v>
          </cell>
          <cell r="L177">
            <v>10792.8</v>
          </cell>
          <cell r="M177">
            <v>6052.7999999999993</v>
          </cell>
          <cell r="N177">
            <v>8592.7999999999993</v>
          </cell>
          <cell r="O177">
            <v>25438.399999999998</v>
          </cell>
          <cell r="Q177">
            <v>34737.5</v>
          </cell>
          <cell r="R177">
            <v>18915</v>
          </cell>
          <cell r="S177">
            <v>26852.5</v>
          </cell>
          <cell r="T177">
            <v>80505</v>
          </cell>
          <cell r="V177">
            <v>55302.1</v>
          </cell>
          <cell r="W177">
            <v>30112.68</v>
          </cell>
          <cell r="X177">
            <v>42749.18</v>
          </cell>
          <cell r="Y177">
            <v>128163.95999999999</v>
          </cell>
          <cell r="AA177">
            <v>6947.4999999999991</v>
          </cell>
          <cell r="AB177">
            <v>3783</v>
          </cell>
          <cell r="AC177">
            <v>5370.5</v>
          </cell>
          <cell r="AD177">
            <v>16101</v>
          </cell>
          <cell r="AF177">
            <v>158680.9</v>
          </cell>
          <cell r="AG177">
            <v>86403.72</v>
          </cell>
          <cell r="AH177">
            <v>122662.22</v>
          </cell>
          <cell r="AI177">
            <v>367746.83999999997</v>
          </cell>
          <cell r="AK177">
            <v>27251.82</v>
          </cell>
          <cell r="AL177">
            <v>30566.639999999999</v>
          </cell>
          <cell r="AM177">
            <v>149514.72</v>
          </cell>
          <cell r="AN177">
            <v>207333.18</v>
          </cell>
          <cell r="AP177">
            <v>288460.19999999995</v>
          </cell>
          <cell r="AQ177">
            <v>157070.16</v>
          </cell>
          <cell r="AR177">
            <v>222983.16</v>
          </cell>
          <cell r="AS177">
            <v>668513.52</v>
          </cell>
          <cell r="AU177">
            <v>217317.8</v>
          </cell>
          <cell r="AV177">
            <v>118332.23999999999</v>
          </cell>
          <cell r="AW177">
            <v>167989.24</v>
          </cell>
          <cell r="AX177">
            <v>503639.27999999997</v>
          </cell>
          <cell r="AZ177">
            <v>3431238.8499999996</v>
          </cell>
          <cell r="BA177">
            <v>873329.16</v>
          </cell>
          <cell r="BB177">
            <v>1291370.4029999999</v>
          </cell>
          <cell r="BC177">
            <v>77435.505359999996</v>
          </cell>
          <cell r="BD177">
            <v>70626.714479999995</v>
          </cell>
          <cell r="BE177">
            <v>0</v>
          </cell>
          <cell r="BF177">
            <v>1439432.6228400001</v>
          </cell>
          <cell r="BH177">
            <v>3436873.80284</v>
          </cell>
          <cell r="BJ177">
            <v>493540.73</v>
          </cell>
          <cell r="BK177">
            <v>2943333.07284</v>
          </cell>
        </row>
        <row r="178">
          <cell r="A178" t="str">
            <v>1102309502500</v>
          </cell>
          <cell r="B178" t="str">
            <v>PARIS-UNION SCHOOL DIST 95</v>
          </cell>
          <cell r="C178" t="str">
            <v>EDGAR</v>
          </cell>
          <cell r="D178" t="str">
            <v>Unit</v>
          </cell>
          <cell r="E178">
            <v>1282.71</v>
          </cell>
          <cell r="G178">
            <v>608.9</v>
          </cell>
          <cell r="H178">
            <v>589.99</v>
          </cell>
          <cell r="I178">
            <v>285.65999999999997</v>
          </cell>
          <cell r="J178">
            <v>388.15</v>
          </cell>
          <cell r="L178">
            <v>23599.599999999999</v>
          </cell>
          <cell r="M178">
            <v>11426.399999999998</v>
          </cell>
          <cell r="N178">
            <v>15526</v>
          </cell>
          <cell r="O178">
            <v>50552</v>
          </cell>
          <cell r="Q178">
            <v>76112.5</v>
          </cell>
          <cell r="R178">
            <v>35707.499999999993</v>
          </cell>
          <cell r="S178">
            <v>48518.75</v>
          </cell>
          <cell r="T178">
            <v>160338.75</v>
          </cell>
          <cell r="V178">
            <v>121171.09999999999</v>
          </cell>
          <cell r="W178">
            <v>56846.34</v>
          </cell>
          <cell r="X178">
            <v>77241.849999999991</v>
          </cell>
          <cell r="Y178">
            <v>255259.28999999998</v>
          </cell>
          <cell r="AA178">
            <v>15222.5</v>
          </cell>
          <cell r="AB178">
            <v>7141.4999999999991</v>
          </cell>
          <cell r="AC178">
            <v>9703.75</v>
          </cell>
          <cell r="AD178">
            <v>32067.75</v>
          </cell>
          <cell r="AF178">
            <v>347681.9</v>
          </cell>
          <cell r="AG178">
            <v>163111.85999999999</v>
          </cell>
          <cell r="AH178">
            <v>221633.65</v>
          </cell>
          <cell r="AI178">
            <v>732427.41</v>
          </cell>
          <cell r="AK178">
            <v>59588.99</v>
          </cell>
          <cell r="AL178">
            <v>57703.319999999992</v>
          </cell>
          <cell r="AM178">
            <v>270152.39999999997</v>
          </cell>
          <cell r="AN178">
            <v>387444.70999999996</v>
          </cell>
          <cell r="AP178">
            <v>632038.19999999995</v>
          </cell>
          <cell r="AQ178">
            <v>296515.07999999996</v>
          </cell>
          <cell r="AR178">
            <v>402899.69999999995</v>
          </cell>
          <cell r="AS178">
            <v>1331452.98</v>
          </cell>
          <cell r="AU178">
            <v>476159.8</v>
          </cell>
          <cell r="AV178">
            <v>223386.11999999997</v>
          </cell>
          <cell r="AW178">
            <v>303533.3</v>
          </cell>
          <cell r="AX178">
            <v>1003079.22</v>
          </cell>
          <cell r="AZ178">
            <v>7203343.1799999988</v>
          </cell>
          <cell r="BA178">
            <v>2517336.5500000007</v>
          </cell>
          <cell r="BB178">
            <v>2916203.9190000002</v>
          </cell>
          <cell r="BC178">
            <v>154225.35413999998</v>
          </cell>
          <cell r="BD178">
            <v>140664.54402</v>
          </cell>
          <cell r="BE178">
            <v>0</v>
          </cell>
          <cell r="BF178">
            <v>3211093.8171600001</v>
          </cell>
          <cell r="BH178">
            <v>7163715.9271599995</v>
          </cell>
          <cell r="BJ178">
            <v>982966.32</v>
          </cell>
          <cell r="BK178">
            <v>6180749.6071599992</v>
          </cell>
        </row>
        <row r="179">
          <cell r="A179" t="str">
            <v>0701616300200</v>
          </cell>
          <cell r="B179" t="str">
            <v>PARK FOREST SCHOOL DIST 163</v>
          </cell>
          <cell r="C179" t="str">
            <v>COOK</v>
          </cell>
          <cell r="D179" t="str">
            <v>Elementary</v>
          </cell>
          <cell r="E179">
            <v>1758.37</v>
          </cell>
          <cell r="G179">
            <v>1148.55</v>
          </cell>
          <cell r="H179">
            <v>1139.1399999999999</v>
          </cell>
          <cell r="I179">
            <v>609.81999999999994</v>
          </cell>
          <cell r="J179">
            <v>0</v>
          </cell>
          <cell r="L179">
            <v>45565.599999999991</v>
          </cell>
          <cell r="M179">
            <v>24392.799999999996</v>
          </cell>
          <cell r="N179">
            <v>0</v>
          </cell>
          <cell r="O179">
            <v>69958.399999999994</v>
          </cell>
          <cell r="Q179">
            <v>143568.75</v>
          </cell>
          <cell r="R179">
            <v>76227.499999999985</v>
          </cell>
          <cell r="S179">
            <v>0</v>
          </cell>
          <cell r="T179">
            <v>219796.25</v>
          </cell>
          <cell r="V179">
            <v>228561.44999999998</v>
          </cell>
          <cell r="W179">
            <v>121354.18</v>
          </cell>
          <cell r="X179">
            <v>0</v>
          </cell>
          <cell r="Y179">
            <v>349915.63</v>
          </cell>
          <cell r="AA179">
            <v>28713.75</v>
          </cell>
          <cell r="AB179">
            <v>15245.499999999998</v>
          </cell>
          <cell r="AC179">
            <v>0</v>
          </cell>
          <cell r="AD179">
            <v>43959.25</v>
          </cell>
          <cell r="AF179">
            <v>655822.05000000005</v>
          </cell>
          <cell r="AG179">
            <v>348207.22</v>
          </cell>
          <cell r="AH179">
            <v>0</v>
          </cell>
          <cell r="AI179">
            <v>1004029.27</v>
          </cell>
          <cell r="AK179">
            <v>115053.13999999998</v>
          </cell>
          <cell r="AL179">
            <v>123183.63999999998</v>
          </cell>
          <cell r="AM179">
            <v>0</v>
          </cell>
          <cell r="AN179">
            <v>238236.77999999997</v>
          </cell>
          <cell r="AP179">
            <v>1192194.8999999999</v>
          </cell>
          <cell r="AQ179">
            <v>632993.15999999992</v>
          </cell>
          <cell r="AR179">
            <v>0</v>
          </cell>
          <cell r="AS179">
            <v>1825188.0599999998</v>
          </cell>
          <cell r="AU179">
            <v>898166.1</v>
          </cell>
          <cell r="AV179">
            <v>476879.23999999993</v>
          </cell>
          <cell r="AW179">
            <v>0</v>
          </cell>
          <cell r="AX179">
            <v>1375045.3399999999</v>
          </cell>
          <cell r="AZ179">
            <v>9973686.6999999993</v>
          </cell>
          <cell r="BA179">
            <v>4223938.47</v>
          </cell>
          <cell r="BB179">
            <v>4259287.550999999</v>
          </cell>
          <cell r="BC179">
            <v>211415.85857999997</v>
          </cell>
          <cell r="BD179">
            <v>192826.37093999996</v>
          </cell>
          <cell r="BE179">
            <v>0</v>
          </cell>
          <cell r="BF179">
            <v>4663529.7805199986</v>
          </cell>
          <cell r="BH179">
            <v>9789658.7605199981</v>
          </cell>
          <cell r="BJ179">
            <v>1347474.09</v>
          </cell>
          <cell r="BK179">
            <v>8442184.6705199983</v>
          </cell>
        </row>
        <row r="180">
          <cell r="A180" t="str">
            <v>0501606400400</v>
          </cell>
          <cell r="B180" t="str">
            <v>PARK RIDGE C C SCHOOL DIST 64</v>
          </cell>
          <cell r="C180" t="str">
            <v>COOK</v>
          </cell>
          <cell r="D180" t="str">
            <v>Elementary</v>
          </cell>
          <cell r="E180">
            <v>4398</v>
          </cell>
          <cell r="G180">
            <v>2832</v>
          </cell>
          <cell r="H180">
            <v>2786</v>
          </cell>
          <cell r="I180">
            <v>1566</v>
          </cell>
          <cell r="J180">
            <v>0</v>
          </cell>
          <cell r="L180">
            <v>111440</v>
          </cell>
          <cell r="M180">
            <v>62640</v>
          </cell>
          <cell r="N180">
            <v>0</v>
          </cell>
          <cell r="O180">
            <v>174080</v>
          </cell>
          <cell r="Q180">
            <v>354000</v>
          </cell>
          <cell r="R180">
            <v>195750</v>
          </cell>
          <cell r="S180">
            <v>0</v>
          </cell>
          <cell r="T180">
            <v>549750</v>
          </cell>
          <cell r="V180">
            <v>563568</v>
          </cell>
          <cell r="W180">
            <v>311634</v>
          </cell>
          <cell r="X180">
            <v>0</v>
          </cell>
          <cell r="Y180">
            <v>875202</v>
          </cell>
          <cell r="AA180">
            <v>70800</v>
          </cell>
          <cell r="AB180">
            <v>39150</v>
          </cell>
          <cell r="AC180">
            <v>0</v>
          </cell>
          <cell r="AD180">
            <v>109950</v>
          </cell>
          <cell r="AF180">
            <v>808536</v>
          </cell>
          <cell r="AG180">
            <v>447093</v>
          </cell>
          <cell r="AH180">
            <v>0</v>
          </cell>
          <cell r="AI180">
            <v>1255629</v>
          </cell>
          <cell r="AK180">
            <v>281386</v>
          </cell>
          <cell r="AL180">
            <v>316332</v>
          </cell>
          <cell r="AM180">
            <v>0</v>
          </cell>
          <cell r="AN180">
            <v>597718</v>
          </cell>
          <cell r="AP180">
            <v>2939616</v>
          </cell>
          <cell r="AQ180">
            <v>1625508</v>
          </cell>
          <cell r="AR180">
            <v>0</v>
          </cell>
          <cell r="AS180">
            <v>4565124</v>
          </cell>
          <cell r="AU180">
            <v>2214624</v>
          </cell>
          <cell r="AV180">
            <v>1224612</v>
          </cell>
          <cell r="AW180">
            <v>0</v>
          </cell>
          <cell r="AX180">
            <v>3439236</v>
          </cell>
          <cell r="AZ180">
            <v>22024540.280000001</v>
          </cell>
          <cell r="BA180">
            <v>5167359.3099999987</v>
          </cell>
          <cell r="BB180">
            <v>8157569.8769999994</v>
          </cell>
          <cell r="BC180">
            <v>528789.13199999998</v>
          </cell>
          <cell r="BD180">
            <v>482293.47600000002</v>
          </cell>
          <cell r="BE180">
            <v>0</v>
          </cell>
          <cell r="BF180">
            <v>9168652.4849999994</v>
          </cell>
          <cell r="BH180">
            <v>20735341.484999999</v>
          </cell>
          <cell r="BJ180">
            <v>3370275.36</v>
          </cell>
          <cell r="BK180">
            <v>17365066.125</v>
          </cell>
        </row>
        <row r="181">
          <cell r="A181" t="str">
            <v>0902701002600</v>
          </cell>
          <cell r="B181" t="str">
            <v>PAXTON-BUCKLEY-LODA CU DIST 10</v>
          </cell>
          <cell r="C181" t="str">
            <v>FORD</v>
          </cell>
          <cell r="D181" t="str">
            <v>Unit</v>
          </cell>
          <cell r="E181">
            <v>1340.86</v>
          </cell>
          <cell r="G181">
            <v>541.54999999999995</v>
          </cell>
          <cell r="H181">
            <v>529.71999999999991</v>
          </cell>
          <cell r="I181">
            <v>329.49</v>
          </cell>
          <cell r="J181">
            <v>469.81999999999994</v>
          </cell>
          <cell r="L181">
            <v>21188.799999999996</v>
          </cell>
          <cell r="M181">
            <v>13179.6</v>
          </cell>
          <cell r="N181">
            <v>18792.799999999996</v>
          </cell>
          <cell r="O181">
            <v>53161.19999999999</v>
          </cell>
          <cell r="Q181">
            <v>67693.75</v>
          </cell>
          <cell r="R181">
            <v>41186.25</v>
          </cell>
          <cell r="S181">
            <v>58727.499999999993</v>
          </cell>
          <cell r="T181">
            <v>167607.5</v>
          </cell>
          <cell r="V181">
            <v>107768.45</v>
          </cell>
          <cell r="W181">
            <v>65568.509999999995</v>
          </cell>
          <cell r="X181">
            <v>93494.18</v>
          </cell>
          <cell r="Y181">
            <v>266831.14</v>
          </cell>
          <cell r="AA181">
            <v>13538.749999999998</v>
          </cell>
          <cell r="AB181">
            <v>8237.25</v>
          </cell>
          <cell r="AC181">
            <v>11745.499999999998</v>
          </cell>
          <cell r="AD181">
            <v>33521.5</v>
          </cell>
          <cell r="AF181">
            <v>309225.05</v>
          </cell>
          <cell r="AG181">
            <v>188138.79</v>
          </cell>
          <cell r="AH181">
            <v>268267.21999999997</v>
          </cell>
          <cell r="AI181">
            <v>765631.05999999994</v>
          </cell>
          <cell r="AK181">
            <v>53501.719999999994</v>
          </cell>
          <cell r="AL181">
            <v>66556.98</v>
          </cell>
          <cell r="AM181">
            <v>326994.71999999997</v>
          </cell>
          <cell r="AN181">
            <v>447053.41999999993</v>
          </cell>
          <cell r="AP181">
            <v>562128.89999999991</v>
          </cell>
          <cell r="AQ181">
            <v>342010.62</v>
          </cell>
          <cell r="AR181">
            <v>487673.15999999992</v>
          </cell>
          <cell r="AS181">
            <v>1391812.6799999997</v>
          </cell>
          <cell r="AU181">
            <v>423492.1</v>
          </cell>
          <cell r="AV181">
            <v>257661.18</v>
          </cell>
          <cell r="AW181">
            <v>367399.23999999993</v>
          </cell>
          <cell r="AX181">
            <v>1048552.52</v>
          </cell>
          <cell r="AZ181">
            <v>7357482.4199999999</v>
          </cell>
          <cell r="BA181">
            <v>2270094.84</v>
          </cell>
          <cell r="BB181">
            <v>2888273.1779999998</v>
          </cell>
          <cell r="BC181">
            <v>161216.96123999998</v>
          </cell>
          <cell r="BD181">
            <v>147041.38931999999</v>
          </cell>
          <cell r="BE181">
            <v>0</v>
          </cell>
          <cell r="BF181">
            <v>3196531.52856</v>
          </cell>
          <cell r="BH181">
            <v>7370702.5485599991</v>
          </cell>
          <cell r="BJ181">
            <v>1027527.83</v>
          </cell>
          <cell r="BK181">
            <v>6343174.718559999</v>
          </cell>
        </row>
        <row r="182">
          <cell r="A182" t="str">
            <v>0808920002600</v>
          </cell>
          <cell r="B182" t="str">
            <v>PEARL CITY C U SCH DIST 200</v>
          </cell>
          <cell r="C182" t="str">
            <v>STEPHENSON</v>
          </cell>
          <cell r="D182" t="str">
            <v>Unit</v>
          </cell>
          <cell r="E182">
            <v>432.3</v>
          </cell>
          <cell r="G182">
            <v>192.47999999999996</v>
          </cell>
          <cell r="H182">
            <v>191.47999999999996</v>
          </cell>
          <cell r="I182">
            <v>100.16</v>
          </cell>
          <cell r="J182">
            <v>139.66</v>
          </cell>
          <cell r="L182">
            <v>7659.1999999999989</v>
          </cell>
          <cell r="M182">
            <v>4006.3999999999996</v>
          </cell>
          <cell r="N182">
            <v>5586.4</v>
          </cell>
          <cell r="O182">
            <v>17252</v>
          </cell>
          <cell r="Q182">
            <v>24059.999999999996</v>
          </cell>
          <cell r="R182">
            <v>12520</v>
          </cell>
          <cell r="S182">
            <v>17457.5</v>
          </cell>
          <cell r="T182">
            <v>54037.5</v>
          </cell>
          <cell r="V182">
            <v>38303.51999999999</v>
          </cell>
          <cell r="W182">
            <v>19931.84</v>
          </cell>
          <cell r="X182">
            <v>27792.34</v>
          </cell>
          <cell r="Y182">
            <v>86027.699999999983</v>
          </cell>
          <cell r="AA182">
            <v>4811.9999999999991</v>
          </cell>
          <cell r="AB182">
            <v>2504</v>
          </cell>
          <cell r="AC182">
            <v>3491.5</v>
          </cell>
          <cell r="AD182">
            <v>10807.5</v>
          </cell>
          <cell r="AF182">
            <v>109906.08</v>
          </cell>
          <cell r="AG182">
            <v>57191.360000000001</v>
          </cell>
          <cell r="AH182">
            <v>79745.86</v>
          </cell>
          <cell r="AI182">
            <v>246843.3</v>
          </cell>
          <cell r="AK182">
            <v>19339.479999999996</v>
          </cell>
          <cell r="AL182">
            <v>20232.32</v>
          </cell>
          <cell r="AM182">
            <v>97203.36</v>
          </cell>
          <cell r="AN182">
            <v>136775.16</v>
          </cell>
          <cell r="AP182">
            <v>199794.23999999996</v>
          </cell>
          <cell r="AQ182">
            <v>103966.08</v>
          </cell>
          <cell r="AR182">
            <v>144967.07999999999</v>
          </cell>
          <cell r="AS182">
            <v>448727.39999999991</v>
          </cell>
          <cell r="AU182">
            <v>150519.35999999996</v>
          </cell>
          <cell r="AV182">
            <v>78325.119999999995</v>
          </cell>
          <cell r="AW182">
            <v>109214.12</v>
          </cell>
          <cell r="AX182">
            <v>338058.6</v>
          </cell>
          <cell r="AZ182">
            <v>2312460.0400000005</v>
          </cell>
          <cell r="BA182">
            <v>576919.36</v>
          </cell>
          <cell r="BB182">
            <v>866813.82000000007</v>
          </cell>
          <cell r="BC182">
            <v>51977.158199999983</v>
          </cell>
          <cell r="BD182">
            <v>47406.88259999999</v>
          </cell>
          <cell r="BE182">
            <v>0</v>
          </cell>
          <cell r="BF182">
            <v>966197.86080000002</v>
          </cell>
          <cell r="BH182">
            <v>2304727.0208000001</v>
          </cell>
          <cell r="BJ182">
            <v>331280.13</v>
          </cell>
          <cell r="BK182">
            <v>1973446.8908000002</v>
          </cell>
        </row>
        <row r="183">
          <cell r="A183" t="str">
            <v>0410132102600</v>
          </cell>
          <cell r="B183" t="str">
            <v>PECATONICA C U SCH DIST 321</v>
          </cell>
          <cell r="C183" t="str">
            <v>WINNEBAGO</v>
          </cell>
          <cell r="D183" t="str">
            <v>Unit</v>
          </cell>
          <cell r="E183">
            <v>890.1</v>
          </cell>
          <cell r="G183">
            <v>422.79999999999995</v>
          </cell>
          <cell r="H183">
            <v>416.63999999999993</v>
          </cell>
          <cell r="I183">
            <v>208.15</v>
          </cell>
          <cell r="J183">
            <v>259.14999999999998</v>
          </cell>
          <cell r="L183">
            <v>16665.599999999999</v>
          </cell>
          <cell r="M183">
            <v>8326</v>
          </cell>
          <cell r="N183">
            <v>10366</v>
          </cell>
          <cell r="O183">
            <v>35357.599999999999</v>
          </cell>
          <cell r="Q183">
            <v>52849.999999999993</v>
          </cell>
          <cell r="R183">
            <v>26018.75</v>
          </cell>
          <cell r="S183">
            <v>32393.749999999996</v>
          </cell>
          <cell r="T183">
            <v>111262.5</v>
          </cell>
          <cell r="V183">
            <v>84137.2</v>
          </cell>
          <cell r="W183">
            <v>41421.85</v>
          </cell>
          <cell r="X183">
            <v>51570.85</v>
          </cell>
          <cell r="Y183">
            <v>177129.9</v>
          </cell>
          <cell r="AA183">
            <v>10569.999999999998</v>
          </cell>
          <cell r="AB183">
            <v>5203.75</v>
          </cell>
          <cell r="AC183">
            <v>6478.7499999999991</v>
          </cell>
          <cell r="AD183">
            <v>22252.499999999996</v>
          </cell>
          <cell r="AF183">
            <v>241418.8</v>
          </cell>
          <cell r="AG183">
            <v>118853.65</v>
          </cell>
          <cell r="AH183">
            <v>147974.65</v>
          </cell>
          <cell r="AI183">
            <v>508247.1</v>
          </cell>
          <cell r="AK183">
            <v>42080.639999999992</v>
          </cell>
          <cell r="AL183">
            <v>42046.3</v>
          </cell>
          <cell r="AM183">
            <v>180368.4</v>
          </cell>
          <cell r="AN183">
            <v>264495.33999999997</v>
          </cell>
          <cell r="AP183">
            <v>438866.39999999997</v>
          </cell>
          <cell r="AQ183">
            <v>216059.7</v>
          </cell>
          <cell r="AR183">
            <v>268997.69999999995</v>
          </cell>
          <cell r="AS183">
            <v>923923.79999999993</v>
          </cell>
          <cell r="AU183">
            <v>330629.59999999998</v>
          </cell>
          <cell r="AV183">
            <v>162773.30000000002</v>
          </cell>
          <cell r="AW183">
            <v>202655.3</v>
          </cell>
          <cell r="AX183">
            <v>696058.2</v>
          </cell>
          <cell r="AZ183">
            <v>4719269.2200000007</v>
          </cell>
          <cell r="BA183">
            <v>1132995.8699999999</v>
          </cell>
          <cell r="BB183">
            <v>1755679.5270000002</v>
          </cell>
          <cell r="BC183">
            <v>107020.28339999997</v>
          </cell>
          <cell r="BD183">
            <v>97610.146199999988</v>
          </cell>
          <cell r="BE183">
            <v>0</v>
          </cell>
          <cell r="BF183">
            <v>1960309.9566000004</v>
          </cell>
          <cell r="BH183">
            <v>4699036.8965999996</v>
          </cell>
          <cell r="BJ183">
            <v>682101.43</v>
          </cell>
          <cell r="BK183">
            <v>4016935.4665999995</v>
          </cell>
        </row>
        <row r="184">
          <cell r="A184" t="str">
            <v>0601607900200</v>
          </cell>
          <cell r="B184" t="str">
            <v>PENNOYER SCHOOL DIST 79</v>
          </cell>
          <cell r="C184" t="str">
            <v>COOK</v>
          </cell>
          <cell r="D184" t="str">
            <v>Elementary</v>
          </cell>
          <cell r="E184">
            <v>416.25</v>
          </cell>
          <cell r="G184">
            <v>279.25</v>
          </cell>
          <cell r="H184">
            <v>274</v>
          </cell>
          <cell r="I184">
            <v>137</v>
          </cell>
          <cell r="J184">
            <v>0</v>
          </cell>
          <cell r="L184">
            <v>10960</v>
          </cell>
          <cell r="M184">
            <v>5480</v>
          </cell>
          <cell r="N184">
            <v>0</v>
          </cell>
          <cell r="O184">
            <v>16440</v>
          </cell>
          <cell r="Q184">
            <v>34906.25</v>
          </cell>
          <cell r="R184">
            <v>17125</v>
          </cell>
          <cell r="S184">
            <v>0</v>
          </cell>
          <cell r="T184">
            <v>52031.25</v>
          </cell>
          <cell r="V184">
            <v>55570.75</v>
          </cell>
          <cell r="W184">
            <v>27263</v>
          </cell>
          <cell r="X184">
            <v>0</v>
          </cell>
          <cell r="Y184">
            <v>82833.75</v>
          </cell>
          <cell r="AA184">
            <v>6981.25</v>
          </cell>
          <cell r="AB184">
            <v>3425</v>
          </cell>
          <cell r="AC184">
            <v>0</v>
          </cell>
          <cell r="AD184">
            <v>10406.25</v>
          </cell>
          <cell r="AF184">
            <v>159451.75</v>
          </cell>
          <cell r="AG184">
            <v>78227</v>
          </cell>
          <cell r="AH184">
            <v>0</v>
          </cell>
          <cell r="AI184">
            <v>237678.75</v>
          </cell>
          <cell r="AK184">
            <v>27674</v>
          </cell>
          <cell r="AL184">
            <v>27674</v>
          </cell>
          <cell r="AM184">
            <v>0</v>
          </cell>
          <cell r="AN184">
            <v>55348</v>
          </cell>
          <cell r="AP184">
            <v>289861.5</v>
          </cell>
          <cell r="AQ184">
            <v>142206</v>
          </cell>
          <cell r="AR184">
            <v>0</v>
          </cell>
          <cell r="AS184">
            <v>432067.5</v>
          </cell>
          <cell r="AU184">
            <v>218373.5</v>
          </cell>
          <cell r="AV184">
            <v>107134</v>
          </cell>
          <cell r="AW184">
            <v>0</v>
          </cell>
          <cell r="AX184">
            <v>325507.5</v>
          </cell>
          <cell r="AZ184">
            <v>2226593.7599999998</v>
          </cell>
          <cell r="BA184">
            <v>898349.80999999982</v>
          </cell>
          <cell r="BB184">
            <v>937483.07099999976</v>
          </cell>
          <cell r="BC184">
            <v>50047.402499999997</v>
          </cell>
          <cell r="BD184">
            <v>45646.807499999995</v>
          </cell>
          <cell r="BE184">
            <v>0</v>
          </cell>
          <cell r="BF184">
            <v>1033177.2809999997</v>
          </cell>
          <cell r="BH184">
            <v>2245490.2809999995</v>
          </cell>
          <cell r="BJ184">
            <v>318980.7</v>
          </cell>
          <cell r="BK184">
            <v>1926509.5809999995</v>
          </cell>
        </row>
        <row r="185">
          <cell r="A185" t="str">
            <v>0107501002600</v>
          </cell>
          <cell r="B185" t="str">
            <v>PIKELAND C U SCH DIST 10</v>
          </cell>
          <cell r="C185" t="str">
            <v>PIKE</v>
          </cell>
          <cell r="D185" t="str">
            <v>Unit</v>
          </cell>
          <cell r="E185">
            <v>1206.28</v>
          </cell>
          <cell r="G185">
            <v>600.14</v>
          </cell>
          <cell r="H185">
            <v>589.89</v>
          </cell>
          <cell r="I185">
            <v>272.65999999999997</v>
          </cell>
          <cell r="J185">
            <v>333.48</v>
          </cell>
          <cell r="L185">
            <v>23595.599999999999</v>
          </cell>
          <cell r="M185">
            <v>10906.399999999998</v>
          </cell>
          <cell r="N185">
            <v>13339.2</v>
          </cell>
          <cell r="O185">
            <v>47841.2</v>
          </cell>
          <cell r="Q185">
            <v>75017.5</v>
          </cell>
          <cell r="R185">
            <v>34082.499999999993</v>
          </cell>
          <cell r="S185">
            <v>41685</v>
          </cell>
          <cell r="T185">
            <v>150785</v>
          </cell>
          <cell r="V185">
            <v>119427.86</v>
          </cell>
          <cell r="W185">
            <v>54259.34</v>
          </cell>
          <cell r="X185">
            <v>66362.52</v>
          </cell>
          <cell r="Y185">
            <v>240049.72000000003</v>
          </cell>
          <cell r="AA185">
            <v>15003.5</v>
          </cell>
          <cell r="AB185">
            <v>6816.4999999999991</v>
          </cell>
          <cell r="AC185">
            <v>8337</v>
          </cell>
          <cell r="AD185">
            <v>30157</v>
          </cell>
          <cell r="AF185">
            <v>342679.94</v>
          </cell>
          <cell r="AG185">
            <v>155688.85999999999</v>
          </cell>
          <cell r="AH185">
            <v>190417.08</v>
          </cell>
          <cell r="AI185">
            <v>688785.88</v>
          </cell>
          <cell r="AK185">
            <v>59578.89</v>
          </cell>
          <cell r="AL185">
            <v>55077.319999999992</v>
          </cell>
          <cell r="AM185">
            <v>232102.08000000002</v>
          </cell>
          <cell r="AN185">
            <v>346758.29000000004</v>
          </cell>
          <cell r="AP185">
            <v>622945.31999999995</v>
          </cell>
          <cell r="AQ185">
            <v>283021.07999999996</v>
          </cell>
          <cell r="AR185">
            <v>346152.24</v>
          </cell>
          <cell r="AS185">
            <v>1252118.6399999999</v>
          </cell>
          <cell r="AU185">
            <v>469309.48</v>
          </cell>
          <cell r="AV185">
            <v>213220.11999999997</v>
          </cell>
          <cell r="AW185">
            <v>260781.36000000002</v>
          </cell>
          <cell r="AX185">
            <v>943310.96</v>
          </cell>
          <cell r="AZ185">
            <v>6669769.1699999999</v>
          </cell>
          <cell r="BA185">
            <v>2133028.4500000002</v>
          </cell>
          <cell r="BB185">
            <v>2640839.2860000003</v>
          </cell>
          <cell r="BC185">
            <v>145035.86951999998</v>
          </cell>
          <cell r="BD185">
            <v>132283.07736</v>
          </cell>
          <cell r="BE185">
            <v>0</v>
          </cell>
          <cell r="BF185">
            <v>2918158.2328800005</v>
          </cell>
          <cell r="BH185">
            <v>6617964.9228800004</v>
          </cell>
          <cell r="BJ185">
            <v>924396.48</v>
          </cell>
          <cell r="BK185">
            <v>5693568.4428800009</v>
          </cell>
        </row>
        <row r="186">
          <cell r="A186" t="str">
            <v>0107500302600</v>
          </cell>
          <cell r="B186" t="str">
            <v>PLEASANT HILL C U SCH DIST 3</v>
          </cell>
          <cell r="C186" t="str">
            <v>PIKE</v>
          </cell>
          <cell r="D186" t="str">
            <v>Unit</v>
          </cell>
          <cell r="E186">
            <v>289.75</v>
          </cell>
          <cell r="G186">
            <v>146.75</v>
          </cell>
          <cell r="H186">
            <v>144</v>
          </cell>
          <cell r="I186">
            <v>63.5</v>
          </cell>
          <cell r="J186">
            <v>79.5</v>
          </cell>
          <cell r="L186">
            <v>5760</v>
          </cell>
          <cell r="M186">
            <v>2540</v>
          </cell>
          <cell r="N186">
            <v>3180</v>
          </cell>
          <cell r="O186">
            <v>11480</v>
          </cell>
          <cell r="Q186">
            <v>18343.75</v>
          </cell>
          <cell r="R186">
            <v>7937.5</v>
          </cell>
          <cell r="S186">
            <v>9937.5</v>
          </cell>
          <cell r="T186">
            <v>36218.75</v>
          </cell>
          <cell r="V186">
            <v>29203.25</v>
          </cell>
          <cell r="W186">
            <v>12636.5</v>
          </cell>
          <cell r="X186">
            <v>15820.5</v>
          </cell>
          <cell r="Y186">
            <v>57660.25</v>
          </cell>
          <cell r="AA186">
            <v>3668.75</v>
          </cell>
          <cell r="AB186">
            <v>1587.5</v>
          </cell>
          <cell r="AC186">
            <v>1987.5</v>
          </cell>
          <cell r="AD186">
            <v>7243.75</v>
          </cell>
          <cell r="AF186">
            <v>83794.25</v>
          </cell>
          <cell r="AG186">
            <v>36258.5</v>
          </cell>
          <cell r="AH186">
            <v>45394.5</v>
          </cell>
          <cell r="AI186">
            <v>165447.25</v>
          </cell>
          <cell r="AK186">
            <v>14544</v>
          </cell>
          <cell r="AL186">
            <v>12827</v>
          </cell>
          <cell r="AM186">
            <v>55332</v>
          </cell>
          <cell r="AN186">
            <v>82703</v>
          </cell>
          <cell r="AP186">
            <v>152326.5</v>
          </cell>
          <cell r="AQ186">
            <v>65913</v>
          </cell>
          <cell r="AR186">
            <v>82521</v>
          </cell>
          <cell r="AS186">
            <v>300760.5</v>
          </cell>
          <cell r="AU186">
            <v>114758.5</v>
          </cell>
          <cell r="AV186">
            <v>49657</v>
          </cell>
          <cell r="AW186">
            <v>62169</v>
          </cell>
          <cell r="AX186">
            <v>226584.5</v>
          </cell>
          <cell r="AZ186">
            <v>1572838.57</v>
          </cell>
          <cell r="BA186">
            <v>452509.11</v>
          </cell>
          <cell r="BB186">
            <v>607604.304</v>
          </cell>
          <cell r="BC186">
            <v>34837.801499999994</v>
          </cell>
          <cell r="BD186">
            <v>31774.5645</v>
          </cell>
          <cell r="BE186">
            <v>0</v>
          </cell>
          <cell r="BF186">
            <v>674216.66999999993</v>
          </cell>
          <cell r="BH186">
            <v>1562314.67</v>
          </cell>
          <cell r="BJ186">
            <v>222041.22</v>
          </cell>
          <cell r="BK186">
            <v>1340273.45</v>
          </cell>
        </row>
        <row r="187">
          <cell r="A187" t="str">
            <v>0601610700200</v>
          </cell>
          <cell r="B187" t="str">
            <v>PLEASANTDALE SCHOOL DIST 107</v>
          </cell>
          <cell r="C187" t="str">
            <v>COOK</v>
          </cell>
          <cell r="D187" t="str">
            <v>Elementary</v>
          </cell>
          <cell r="E187">
            <v>787.3</v>
          </cell>
          <cell r="G187">
            <v>490.97999999999996</v>
          </cell>
          <cell r="H187">
            <v>485.47999999999996</v>
          </cell>
          <cell r="I187">
            <v>296.32</v>
          </cell>
          <cell r="J187">
            <v>0</v>
          </cell>
          <cell r="L187">
            <v>19419.199999999997</v>
          </cell>
          <cell r="M187">
            <v>11852.8</v>
          </cell>
          <cell r="N187">
            <v>0</v>
          </cell>
          <cell r="O187">
            <v>31271.999999999996</v>
          </cell>
          <cell r="Q187">
            <v>61372.499999999993</v>
          </cell>
          <cell r="R187">
            <v>37040</v>
          </cell>
          <cell r="S187">
            <v>0</v>
          </cell>
          <cell r="T187">
            <v>98412.5</v>
          </cell>
          <cell r="V187">
            <v>97705.01999999999</v>
          </cell>
          <cell r="W187">
            <v>58967.68</v>
          </cell>
          <cell r="X187">
            <v>0</v>
          </cell>
          <cell r="Y187">
            <v>156672.69999999998</v>
          </cell>
          <cell r="AA187">
            <v>12274.499999999998</v>
          </cell>
          <cell r="AB187">
            <v>7408</v>
          </cell>
          <cell r="AC187">
            <v>0</v>
          </cell>
          <cell r="AD187">
            <v>19682.5</v>
          </cell>
          <cell r="AF187">
            <v>140174.79</v>
          </cell>
          <cell r="AG187">
            <v>84599.360000000001</v>
          </cell>
          <cell r="AH187">
            <v>0</v>
          </cell>
          <cell r="AI187">
            <v>224774.15000000002</v>
          </cell>
          <cell r="AK187">
            <v>49033.479999999996</v>
          </cell>
          <cell r="AL187">
            <v>59856.639999999999</v>
          </cell>
          <cell r="AM187">
            <v>0</v>
          </cell>
          <cell r="AN187">
            <v>108890.12</v>
          </cell>
          <cell r="AP187">
            <v>509637.23999999993</v>
          </cell>
          <cell r="AQ187">
            <v>307580.15999999997</v>
          </cell>
          <cell r="AR187">
            <v>0</v>
          </cell>
          <cell r="AS187">
            <v>817217.39999999991</v>
          </cell>
          <cell r="AU187">
            <v>383946.36</v>
          </cell>
          <cell r="AV187">
            <v>231722.23999999999</v>
          </cell>
          <cell r="AW187">
            <v>0</v>
          </cell>
          <cell r="AX187">
            <v>615668.6</v>
          </cell>
          <cell r="AZ187">
            <v>3960134.7300000004</v>
          </cell>
          <cell r="BA187">
            <v>1027760.9799999999</v>
          </cell>
          <cell r="BB187">
            <v>1496368.713</v>
          </cell>
          <cell r="BC187">
            <v>94660.228199999998</v>
          </cell>
          <cell r="BD187">
            <v>86336.892599999992</v>
          </cell>
          <cell r="BE187">
            <v>0</v>
          </cell>
          <cell r="BF187">
            <v>1677365.8337999999</v>
          </cell>
          <cell r="BH187">
            <v>3749955.8037999999</v>
          </cell>
          <cell r="BJ187">
            <v>603323.73</v>
          </cell>
          <cell r="BK187">
            <v>3146632.0737999999</v>
          </cell>
        </row>
        <row r="188">
          <cell r="A188" t="str">
            <v>0701614350200</v>
          </cell>
          <cell r="B188" t="str">
            <v>POSEN-ROBBINS EL SCH DIST 143-5</v>
          </cell>
          <cell r="C188" t="str">
            <v>COOK</v>
          </cell>
          <cell r="D188" t="str">
            <v>Elementary</v>
          </cell>
          <cell r="E188">
            <v>1498.64</v>
          </cell>
          <cell r="G188">
            <v>980.65000000000009</v>
          </cell>
          <cell r="H188">
            <v>975.32</v>
          </cell>
          <cell r="I188">
            <v>517.99</v>
          </cell>
          <cell r="J188">
            <v>0</v>
          </cell>
          <cell r="L188">
            <v>39012.800000000003</v>
          </cell>
          <cell r="M188">
            <v>20719.599999999999</v>
          </cell>
          <cell r="N188">
            <v>0</v>
          </cell>
          <cell r="O188">
            <v>59732.4</v>
          </cell>
          <cell r="Q188">
            <v>122581.25000000001</v>
          </cell>
          <cell r="R188">
            <v>64748.75</v>
          </cell>
          <cell r="S188">
            <v>0</v>
          </cell>
          <cell r="T188">
            <v>187330</v>
          </cell>
          <cell r="V188">
            <v>195149.35</v>
          </cell>
          <cell r="W188">
            <v>103080.01</v>
          </cell>
          <cell r="X188">
            <v>0</v>
          </cell>
          <cell r="Y188">
            <v>298229.36</v>
          </cell>
          <cell r="AA188">
            <v>24516.250000000004</v>
          </cell>
          <cell r="AB188">
            <v>12949.75</v>
          </cell>
          <cell r="AC188">
            <v>0</v>
          </cell>
          <cell r="AD188">
            <v>37466</v>
          </cell>
          <cell r="AF188">
            <v>559951.15</v>
          </cell>
          <cell r="AG188">
            <v>295772.28999999998</v>
          </cell>
          <cell r="AH188">
            <v>0</v>
          </cell>
          <cell r="AI188">
            <v>855723.44</v>
          </cell>
          <cell r="AK188">
            <v>98507.32</v>
          </cell>
          <cell r="AL188">
            <v>104633.98</v>
          </cell>
          <cell r="AM188">
            <v>0</v>
          </cell>
          <cell r="AN188">
            <v>203141.3</v>
          </cell>
          <cell r="AP188">
            <v>1017914.7000000001</v>
          </cell>
          <cell r="AQ188">
            <v>537673.62</v>
          </cell>
          <cell r="AR188">
            <v>0</v>
          </cell>
          <cell r="AS188">
            <v>1555588.32</v>
          </cell>
          <cell r="AU188">
            <v>766868.3</v>
          </cell>
          <cell r="AV188">
            <v>405068.18</v>
          </cell>
          <cell r="AW188">
            <v>0</v>
          </cell>
          <cell r="AX188">
            <v>1171936.48</v>
          </cell>
          <cell r="AZ188">
            <v>8647191.8399999999</v>
          </cell>
          <cell r="BA188">
            <v>5189845.120000001</v>
          </cell>
          <cell r="BB188">
            <v>4151111.088</v>
          </cell>
          <cell r="BC188">
            <v>180187.48176</v>
          </cell>
          <cell r="BD188">
            <v>164343.85967999999</v>
          </cell>
          <cell r="BE188">
            <v>0</v>
          </cell>
          <cell r="BF188">
            <v>4495642.4294400001</v>
          </cell>
          <cell r="BH188">
            <v>8864789.7294399999</v>
          </cell>
          <cell r="BJ188">
            <v>1148437.8</v>
          </cell>
          <cell r="BK188">
            <v>7716351.9294400001</v>
          </cell>
        </row>
        <row r="189">
          <cell r="A189" t="str">
            <v>0410113300400</v>
          </cell>
          <cell r="B189" t="str">
            <v>PRAIRIE HILL C C SCH DIST 133</v>
          </cell>
          <cell r="C189" t="str">
            <v>WINNEBAGO</v>
          </cell>
          <cell r="D189" t="str">
            <v>Elementary</v>
          </cell>
          <cell r="E189">
            <v>722.71</v>
          </cell>
          <cell r="G189">
            <v>456.06</v>
          </cell>
          <cell r="H189">
            <v>443.81</v>
          </cell>
          <cell r="I189">
            <v>266.64999999999998</v>
          </cell>
          <cell r="J189">
            <v>0</v>
          </cell>
          <cell r="L189">
            <v>17752.400000000001</v>
          </cell>
          <cell r="M189">
            <v>10666</v>
          </cell>
          <cell r="N189">
            <v>0</v>
          </cell>
          <cell r="O189">
            <v>28418.400000000001</v>
          </cell>
          <cell r="Q189">
            <v>57007.5</v>
          </cell>
          <cell r="R189">
            <v>33331.25</v>
          </cell>
          <cell r="S189">
            <v>0</v>
          </cell>
          <cell r="T189">
            <v>90338.75</v>
          </cell>
          <cell r="V189">
            <v>90755.94</v>
          </cell>
          <cell r="W189">
            <v>53063.35</v>
          </cell>
          <cell r="X189">
            <v>0</v>
          </cell>
          <cell r="Y189">
            <v>143819.29</v>
          </cell>
          <cell r="AA189">
            <v>11401.5</v>
          </cell>
          <cell r="AB189">
            <v>6666.2499999999991</v>
          </cell>
          <cell r="AC189">
            <v>0</v>
          </cell>
          <cell r="AD189">
            <v>18067.75</v>
          </cell>
          <cell r="AF189">
            <v>260410.26</v>
          </cell>
          <cell r="AG189">
            <v>152257.15</v>
          </cell>
          <cell r="AH189">
            <v>0</v>
          </cell>
          <cell r="AI189">
            <v>412667.41000000003</v>
          </cell>
          <cell r="AK189">
            <v>44824.81</v>
          </cell>
          <cell r="AL189">
            <v>53863.299999999996</v>
          </cell>
          <cell r="AM189">
            <v>0</v>
          </cell>
          <cell r="AN189">
            <v>98688.109999999986</v>
          </cell>
          <cell r="AP189">
            <v>473390.28</v>
          </cell>
          <cell r="AQ189">
            <v>276782.69999999995</v>
          </cell>
          <cell r="AR189">
            <v>0</v>
          </cell>
          <cell r="AS189">
            <v>750172.98</v>
          </cell>
          <cell r="AU189">
            <v>356638.92</v>
          </cell>
          <cell r="AV189">
            <v>208520.3</v>
          </cell>
          <cell r="AW189">
            <v>0</v>
          </cell>
          <cell r="AX189">
            <v>565159.22</v>
          </cell>
          <cell r="AZ189">
            <v>3624486.25</v>
          </cell>
          <cell r="BA189">
            <v>778022.96000000008</v>
          </cell>
          <cell r="BB189">
            <v>1320752.763</v>
          </cell>
          <cell r="BC189">
            <v>86894.314139999988</v>
          </cell>
          <cell r="BD189">
            <v>79253.82402</v>
          </cell>
          <cell r="BE189">
            <v>0</v>
          </cell>
          <cell r="BF189">
            <v>1486900.9011599999</v>
          </cell>
          <cell r="BH189">
            <v>3594232.81116</v>
          </cell>
          <cell r="BJ189">
            <v>553827.12</v>
          </cell>
          <cell r="BK189">
            <v>3040405.6911599999</v>
          </cell>
        </row>
        <row r="190">
          <cell r="A190" t="str">
            <v>0701614400200</v>
          </cell>
          <cell r="B190" t="str">
            <v>PRAIRIE-HILLS ELEM SCH DIST 144</v>
          </cell>
          <cell r="C190" t="str">
            <v>COOK</v>
          </cell>
          <cell r="D190" t="str">
            <v>Elementary</v>
          </cell>
          <cell r="E190">
            <v>2594</v>
          </cell>
          <cell r="G190">
            <v>1679.5</v>
          </cell>
          <cell r="H190">
            <v>1665.5</v>
          </cell>
          <cell r="I190">
            <v>914.5</v>
          </cell>
          <cell r="J190">
            <v>0</v>
          </cell>
          <cell r="L190">
            <v>66620</v>
          </cell>
          <cell r="M190">
            <v>36580</v>
          </cell>
          <cell r="N190">
            <v>0</v>
          </cell>
          <cell r="O190">
            <v>103200</v>
          </cell>
          <cell r="Q190">
            <v>209937.5</v>
          </cell>
          <cell r="R190">
            <v>114312.5</v>
          </cell>
          <cell r="S190">
            <v>0</v>
          </cell>
          <cell r="T190">
            <v>324250</v>
          </cell>
          <cell r="V190">
            <v>334220.5</v>
          </cell>
          <cell r="W190">
            <v>181985.5</v>
          </cell>
          <cell r="X190">
            <v>0</v>
          </cell>
          <cell r="Y190">
            <v>516206</v>
          </cell>
          <cell r="AA190">
            <v>41987.5</v>
          </cell>
          <cell r="AB190">
            <v>22862.5</v>
          </cell>
          <cell r="AC190">
            <v>0</v>
          </cell>
          <cell r="AD190">
            <v>64850</v>
          </cell>
          <cell r="AF190">
            <v>958994.5</v>
          </cell>
          <cell r="AG190">
            <v>522179.5</v>
          </cell>
          <cell r="AH190">
            <v>0</v>
          </cell>
          <cell r="AI190">
            <v>1481174</v>
          </cell>
          <cell r="AK190">
            <v>168215.5</v>
          </cell>
          <cell r="AL190">
            <v>184729</v>
          </cell>
          <cell r="AM190">
            <v>0</v>
          </cell>
          <cell r="AN190">
            <v>352944.5</v>
          </cell>
          <cell r="AP190">
            <v>1743321</v>
          </cell>
          <cell r="AQ190">
            <v>949251</v>
          </cell>
          <cell r="AR190">
            <v>0</v>
          </cell>
          <cell r="AS190">
            <v>2692572</v>
          </cell>
          <cell r="AU190">
            <v>1313369</v>
          </cell>
          <cell r="AV190">
            <v>715139</v>
          </cell>
          <cell r="AW190">
            <v>0</v>
          </cell>
          <cell r="AX190">
            <v>2028508</v>
          </cell>
          <cell r="AZ190">
            <v>14600541.870000001</v>
          </cell>
          <cell r="BA190">
            <v>6289922.870000001</v>
          </cell>
          <cell r="BB190">
            <v>6267139.4220000003</v>
          </cell>
          <cell r="BC190">
            <v>311886.99599999998</v>
          </cell>
          <cell r="BD190">
            <v>284463.228</v>
          </cell>
          <cell r="BE190">
            <v>0</v>
          </cell>
          <cell r="BF190">
            <v>6863489.6460000006</v>
          </cell>
          <cell r="BH190">
            <v>14427194.146000002</v>
          </cell>
          <cell r="BJ190">
            <v>1987834.08</v>
          </cell>
          <cell r="BK190">
            <v>12439360.066000002</v>
          </cell>
        </row>
        <row r="191">
          <cell r="A191" t="str">
            <v>0901019700400</v>
          </cell>
          <cell r="B191" t="str">
            <v>PRAIRIEVIEW-OGDEN CCSD 197</v>
          </cell>
          <cell r="C191" t="str">
            <v>CHAMPAIGN</v>
          </cell>
          <cell r="D191" t="str">
            <v>Elementary</v>
          </cell>
          <cell r="E191">
            <v>256.25</v>
          </cell>
          <cell r="G191">
            <v>185.75</v>
          </cell>
          <cell r="H191">
            <v>183</v>
          </cell>
          <cell r="I191">
            <v>70.5</v>
          </cell>
          <cell r="J191">
            <v>0</v>
          </cell>
          <cell r="L191">
            <v>7320</v>
          </cell>
          <cell r="M191">
            <v>2820</v>
          </cell>
          <cell r="N191">
            <v>0</v>
          </cell>
          <cell r="O191">
            <v>10140</v>
          </cell>
          <cell r="Q191">
            <v>23218.75</v>
          </cell>
          <cell r="R191">
            <v>8812.5</v>
          </cell>
          <cell r="S191">
            <v>0</v>
          </cell>
          <cell r="T191">
            <v>32031.25</v>
          </cell>
          <cell r="V191">
            <v>36964.25</v>
          </cell>
          <cell r="W191">
            <v>14029.5</v>
          </cell>
          <cell r="X191">
            <v>0</v>
          </cell>
          <cell r="Y191">
            <v>50993.75</v>
          </cell>
          <cell r="AA191">
            <v>4643.75</v>
          </cell>
          <cell r="AB191">
            <v>1762.5</v>
          </cell>
          <cell r="AC191">
            <v>0</v>
          </cell>
          <cell r="AD191">
            <v>6406.25</v>
          </cell>
          <cell r="AF191">
            <v>53031.62</v>
          </cell>
          <cell r="AG191">
            <v>20127.75</v>
          </cell>
          <cell r="AH191">
            <v>0</v>
          </cell>
          <cell r="AI191">
            <v>73159.37</v>
          </cell>
          <cell r="AK191">
            <v>18483</v>
          </cell>
          <cell r="AL191">
            <v>14241</v>
          </cell>
          <cell r="AM191">
            <v>0</v>
          </cell>
          <cell r="AN191">
            <v>32724</v>
          </cell>
          <cell r="AP191">
            <v>192808.5</v>
          </cell>
          <cell r="AQ191">
            <v>73179</v>
          </cell>
          <cell r="AR191">
            <v>0</v>
          </cell>
          <cell r="AS191">
            <v>265987.5</v>
          </cell>
          <cell r="AU191">
            <v>145256.5</v>
          </cell>
          <cell r="AV191">
            <v>55131</v>
          </cell>
          <cell r="AW191">
            <v>0</v>
          </cell>
          <cell r="AX191">
            <v>200387.5</v>
          </cell>
          <cell r="AZ191">
            <v>1316254.6700000002</v>
          </cell>
          <cell r="BA191">
            <v>301431.05000000005</v>
          </cell>
          <cell r="BB191">
            <v>485305.71600000001</v>
          </cell>
          <cell r="BC191">
            <v>30809.962499999998</v>
          </cell>
          <cell r="BD191">
            <v>28100.887500000001</v>
          </cell>
          <cell r="BE191">
            <v>0</v>
          </cell>
          <cell r="BF191">
            <v>544216.56599999999</v>
          </cell>
          <cell r="BH191">
            <v>1216046.186</v>
          </cell>
          <cell r="BJ191">
            <v>196369.5</v>
          </cell>
          <cell r="BK191">
            <v>1019676.686</v>
          </cell>
        </row>
        <row r="192">
          <cell r="A192" t="str">
            <v>0501602300200</v>
          </cell>
          <cell r="B192" t="str">
            <v>PROSPECT HEIGHTS SCHOOL DIST 23</v>
          </cell>
          <cell r="C192" t="str">
            <v>COOK</v>
          </cell>
          <cell r="D192" t="str">
            <v>Elementary</v>
          </cell>
          <cell r="E192">
            <v>1482.5</v>
          </cell>
          <cell r="G192">
            <v>946</v>
          </cell>
          <cell r="H192">
            <v>922</v>
          </cell>
          <cell r="I192">
            <v>536.5</v>
          </cell>
          <cell r="J192">
            <v>0</v>
          </cell>
          <cell r="L192">
            <v>36880</v>
          </cell>
          <cell r="M192">
            <v>21460</v>
          </cell>
          <cell r="N192">
            <v>0</v>
          </cell>
          <cell r="O192">
            <v>58340</v>
          </cell>
          <cell r="Q192">
            <v>118250</v>
          </cell>
          <cell r="R192">
            <v>67062.5</v>
          </cell>
          <cell r="S192">
            <v>0</v>
          </cell>
          <cell r="T192">
            <v>185312.5</v>
          </cell>
          <cell r="V192">
            <v>188254</v>
          </cell>
          <cell r="W192">
            <v>106763.5</v>
          </cell>
          <cell r="X192">
            <v>0</v>
          </cell>
          <cell r="Y192">
            <v>295017.5</v>
          </cell>
          <cell r="AA192">
            <v>23650</v>
          </cell>
          <cell r="AB192">
            <v>13412.5</v>
          </cell>
          <cell r="AC192">
            <v>0</v>
          </cell>
          <cell r="AD192">
            <v>37062.5</v>
          </cell>
          <cell r="AF192">
            <v>270083</v>
          </cell>
          <cell r="AG192">
            <v>153170.75</v>
          </cell>
          <cell r="AH192">
            <v>0</v>
          </cell>
          <cell r="AI192">
            <v>423253.75</v>
          </cell>
          <cell r="AK192">
            <v>93122</v>
          </cell>
          <cell r="AL192">
            <v>108373</v>
          </cell>
          <cell r="AM192">
            <v>0</v>
          </cell>
          <cell r="AN192">
            <v>201495</v>
          </cell>
          <cell r="AP192">
            <v>981948</v>
          </cell>
          <cell r="AQ192">
            <v>556887</v>
          </cell>
          <cell r="AR192">
            <v>0</v>
          </cell>
          <cell r="AS192">
            <v>1538835</v>
          </cell>
          <cell r="AU192">
            <v>739772</v>
          </cell>
          <cell r="AV192">
            <v>419543</v>
          </cell>
          <cell r="AW192">
            <v>0</v>
          </cell>
          <cell r="AX192">
            <v>1159315</v>
          </cell>
          <cell r="AZ192">
            <v>7767885.3499999996</v>
          </cell>
          <cell r="BA192">
            <v>3433834.33</v>
          </cell>
          <cell r="BB192">
            <v>3360515.9039999996</v>
          </cell>
          <cell r="BC192">
            <v>178246.905</v>
          </cell>
          <cell r="BD192">
            <v>162573.91500000001</v>
          </cell>
          <cell r="BE192">
            <v>0</v>
          </cell>
          <cell r="BF192">
            <v>3701336.7239999995</v>
          </cell>
          <cell r="BH192">
            <v>7599967.9739999995</v>
          </cell>
          <cell r="BJ192">
            <v>1136069.3999999999</v>
          </cell>
          <cell r="BK192">
            <v>6463898.5739999991</v>
          </cell>
        </row>
        <row r="193">
          <cell r="A193" t="str">
            <v>0601620901700</v>
          </cell>
          <cell r="B193" t="str">
            <v>PROVISO TWP H S DIST 209</v>
          </cell>
          <cell r="C193" t="str">
            <v>COOK</v>
          </cell>
          <cell r="D193" t="str">
            <v>High School</v>
          </cell>
          <cell r="E193">
            <v>4521.4799999999996</v>
          </cell>
          <cell r="G193">
            <v>0</v>
          </cell>
          <cell r="H193">
            <v>0</v>
          </cell>
          <cell r="I193">
            <v>0</v>
          </cell>
          <cell r="J193">
            <v>4521.4800000000005</v>
          </cell>
          <cell r="L193">
            <v>0</v>
          </cell>
          <cell r="M193">
            <v>0</v>
          </cell>
          <cell r="N193">
            <v>180859.2</v>
          </cell>
          <cell r="O193">
            <v>180859.2</v>
          </cell>
          <cell r="Q193">
            <v>0</v>
          </cell>
          <cell r="R193">
            <v>0</v>
          </cell>
          <cell r="S193">
            <v>565185.00000000012</v>
          </cell>
          <cell r="T193">
            <v>565185.00000000012</v>
          </cell>
          <cell r="V193">
            <v>0</v>
          </cell>
          <cell r="W193">
            <v>0</v>
          </cell>
          <cell r="X193">
            <v>899774.52000000014</v>
          </cell>
          <cell r="Y193">
            <v>899774.52000000014</v>
          </cell>
          <cell r="AA193">
            <v>0</v>
          </cell>
          <cell r="AB193">
            <v>0</v>
          </cell>
          <cell r="AC193">
            <v>113037.00000000001</v>
          </cell>
          <cell r="AD193">
            <v>113037.00000000001</v>
          </cell>
          <cell r="AF193">
            <v>0</v>
          </cell>
          <cell r="AG193">
            <v>0</v>
          </cell>
          <cell r="AH193">
            <v>2581765.08</v>
          </cell>
          <cell r="AI193">
            <v>2581765.08</v>
          </cell>
          <cell r="AK193">
            <v>0</v>
          </cell>
          <cell r="AL193">
            <v>0</v>
          </cell>
          <cell r="AM193">
            <v>3146950.0800000005</v>
          </cell>
          <cell r="AN193">
            <v>3146950.0800000005</v>
          </cell>
          <cell r="AP193">
            <v>0</v>
          </cell>
          <cell r="AQ193">
            <v>0</v>
          </cell>
          <cell r="AR193">
            <v>4693296.24</v>
          </cell>
          <cell r="AS193">
            <v>4693296.24</v>
          </cell>
          <cell r="AU193">
            <v>0</v>
          </cell>
          <cell r="AV193">
            <v>0</v>
          </cell>
          <cell r="AW193">
            <v>3535797.3600000003</v>
          </cell>
          <cell r="AX193">
            <v>3535797.3600000003</v>
          </cell>
          <cell r="AZ193">
            <v>28097892.160000004</v>
          </cell>
          <cell r="BA193">
            <v>12292033.16</v>
          </cell>
          <cell r="BB193">
            <v>12116977.596000003</v>
          </cell>
          <cell r="BC193">
            <v>543635.62631999992</v>
          </cell>
          <cell r="BD193">
            <v>495834.53976000007</v>
          </cell>
          <cell r="BE193">
            <v>0</v>
          </cell>
          <cell r="BF193">
            <v>13156447.762080003</v>
          </cell>
          <cell r="BH193">
            <v>28873112.242080003</v>
          </cell>
          <cell r="BJ193">
            <v>3464900.55</v>
          </cell>
          <cell r="BK193">
            <v>25408211.692080002</v>
          </cell>
        </row>
        <row r="194">
          <cell r="A194" t="str">
            <v>0302620402600</v>
          </cell>
          <cell r="B194" t="str">
            <v>RAMSEY COMM UNIT SCH DIST 204</v>
          </cell>
          <cell r="C194" t="str">
            <v>FAYETTE</v>
          </cell>
          <cell r="D194" t="str">
            <v>Unit</v>
          </cell>
          <cell r="E194">
            <v>421.13</v>
          </cell>
          <cell r="G194">
            <v>174.14</v>
          </cell>
          <cell r="H194">
            <v>172.48</v>
          </cell>
          <cell r="I194">
            <v>108.33</v>
          </cell>
          <cell r="J194">
            <v>138.66</v>
          </cell>
          <cell r="L194">
            <v>6899.2</v>
          </cell>
          <cell r="M194">
            <v>4333.2</v>
          </cell>
          <cell r="N194">
            <v>5546.4</v>
          </cell>
          <cell r="O194">
            <v>16778.8</v>
          </cell>
          <cell r="Q194">
            <v>21767.5</v>
          </cell>
          <cell r="R194">
            <v>13541.25</v>
          </cell>
          <cell r="S194">
            <v>17332.5</v>
          </cell>
          <cell r="T194">
            <v>52641.25</v>
          </cell>
          <cell r="V194">
            <v>34653.86</v>
          </cell>
          <cell r="W194">
            <v>21557.67</v>
          </cell>
          <cell r="X194">
            <v>27593.34</v>
          </cell>
          <cell r="Y194">
            <v>83804.87</v>
          </cell>
          <cell r="AA194">
            <v>4353.5</v>
          </cell>
          <cell r="AB194">
            <v>2708.25</v>
          </cell>
          <cell r="AC194">
            <v>3466.5</v>
          </cell>
          <cell r="AD194">
            <v>10528.25</v>
          </cell>
          <cell r="AF194">
            <v>99433.94</v>
          </cell>
          <cell r="AG194">
            <v>61856.43</v>
          </cell>
          <cell r="AH194">
            <v>79174.86</v>
          </cell>
          <cell r="AI194">
            <v>240465.22999999998</v>
          </cell>
          <cell r="AK194">
            <v>17420.48</v>
          </cell>
          <cell r="AL194">
            <v>21882.66</v>
          </cell>
          <cell r="AM194">
            <v>96507.36</v>
          </cell>
          <cell r="AN194">
            <v>135810.5</v>
          </cell>
          <cell r="AP194">
            <v>180757.31999999998</v>
          </cell>
          <cell r="AQ194">
            <v>112446.54</v>
          </cell>
          <cell r="AR194">
            <v>143929.07999999999</v>
          </cell>
          <cell r="AS194">
            <v>437132.93999999994</v>
          </cell>
          <cell r="AU194">
            <v>136177.47999999998</v>
          </cell>
          <cell r="AV194">
            <v>84714.06</v>
          </cell>
          <cell r="AW194">
            <v>108432.12</v>
          </cell>
          <cell r="AX194">
            <v>329323.65999999997</v>
          </cell>
          <cell r="AZ194">
            <v>2312906.8499999996</v>
          </cell>
          <cell r="BA194">
            <v>712987.62</v>
          </cell>
          <cell r="BB194">
            <v>907768.3409999999</v>
          </cell>
          <cell r="BC194">
            <v>50634.144419999997</v>
          </cell>
          <cell r="BD194">
            <v>46181.958059999997</v>
          </cell>
          <cell r="BE194">
            <v>0</v>
          </cell>
          <cell r="BF194">
            <v>1004584.4434799999</v>
          </cell>
          <cell r="BH194">
            <v>2311069.9434799999</v>
          </cell>
          <cell r="BJ194">
            <v>322720.34000000003</v>
          </cell>
          <cell r="BK194">
            <v>1988349.6034799998</v>
          </cell>
        </row>
        <row r="195">
          <cell r="A195" t="str">
            <v>0901013700200</v>
          </cell>
          <cell r="B195" t="str">
            <v>RANTOUL CITY SCHOOL DIST 137</v>
          </cell>
          <cell r="C195" t="str">
            <v>CHAMPAIGN</v>
          </cell>
          <cell r="D195" t="str">
            <v>Elementary</v>
          </cell>
          <cell r="E195">
            <v>1625.25</v>
          </cell>
          <cell r="G195">
            <v>1129.75</v>
          </cell>
          <cell r="H195">
            <v>1116.5</v>
          </cell>
          <cell r="I195">
            <v>495.5</v>
          </cell>
          <cell r="J195">
            <v>0</v>
          </cell>
          <cell r="L195">
            <v>44660</v>
          </cell>
          <cell r="M195">
            <v>19820</v>
          </cell>
          <cell r="N195">
            <v>0</v>
          </cell>
          <cell r="O195">
            <v>64480</v>
          </cell>
          <cell r="Q195">
            <v>141218.75</v>
          </cell>
          <cell r="R195">
            <v>61937.5</v>
          </cell>
          <cell r="S195">
            <v>0</v>
          </cell>
          <cell r="T195">
            <v>203156.25</v>
          </cell>
          <cell r="V195">
            <v>224820.25</v>
          </cell>
          <cell r="W195">
            <v>98604.5</v>
          </cell>
          <cell r="X195">
            <v>0</v>
          </cell>
          <cell r="Y195">
            <v>323424.75</v>
          </cell>
          <cell r="AA195">
            <v>28243.75</v>
          </cell>
          <cell r="AB195">
            <v>12387.5</v>
          </cell>
          <cell r="AC195">
            <v>0</v>
          </cell>
          <cell r="AD195">
            <v>40631.25</v>
          </cell>
          <cell r="AF195">
            <v>645087.25</v>
          </cell>
          <cell r="AG195">
            <v>282930.5</v>
          </cell>
          <cell r="AH195">
            <v>0</v>
          </cell>
          <cell r="AI195">
            <v>928017.75</v>
          </cell>
          <cell r="AK195">
            <v>112766.5</v>
          </cell>
          <cell r="AL195">
            <v>100091</v>
          </cell>
          <cell r="AM195">
            <v>0</v>
          </cell>
          <cell r="AN195">
            <v>212857.5</v>
          </cell>
          <cell r="AP195">
            <v>1172680.5</v>
          </cell>
          <cell r="AQ195">
            <v>514329</v>
          </cell>
          <cell r="AR195">
            <v>0</v>
          </cell>
          <cell r="AS195">
            <v>1687009.5</v>
          </cell>
          <cell r="AU195">
            <v>883464.5</v>
          </cell>
          <cell r="AV195">
            <v>387481</v>
          </cell>
          <cell r="AW195">
            <v>0</v>
          </cell>
          <cell r="AX195">
            <v>1270945.5</v>
          </cell>
          <cell r="AZ195">
            <v>9243965.8300000001</v>
          </cell>
          <cell r="BA195">
            <v>4658562.8999999994</v>
          </cell>
          <cell r="BB195">
            <v>4170758.6189999999</v>
          </cell>
          <cell r="BC195">
            <v>195410.30849999998</v>
          </cell>
          <cell r="BD195">
            <v>178228.1655</v>
          </cell>
          <cell r="BE195">
            <v>0</v>
          </cell>
          <cell r="BF195">
            <v>4544397.0930000003</v>
          </cell>
          <cell r="BH195">
            <v>9274919.5930000003</v>
          </cell>
          <cell r="BJ195">
            <v>1245461.58</v>
          </cell>
          <cell r="BK195">
            <v>8029458.0130000003</v>
          </cell>
        </row>
        <row r="196">
          <cell r="A196" t="str">
            <v>0901019301700</v>
          </cell>
          <cell r="B196" t="str">
            <v>RANTOUL TOWNSHIP H S DIST 193</v>
          </cell>
          <cell r="C196" t="str">
            <v>CHAMPAIGN</v>
          </cell>
          <cell r="D196" t="str">
            <v>High School</v>
          </cell>
          <cell r="E196">
            <v>776.48</v>
          </cell>
          <cell r="G196">
            <v>0</v>
          </cell>
          <cell r="H196">
            <v>0</v>
          </cell>
          <cell r="I196">
            <v>0</v>
          </cell>
          <cell r="J196">
            <v>776.48</v>
          </cell>
          <cell r="L196">
            <v>0</v>
          </cell>
          <cell r="M196">
            <v>0</v>
          </cell>
          <cell r="N196">
            <v>31059.200000000001</v>
          </cell>
          <cell r="O196">
            <v>31059.200000000001</v>
          </cell>
          <cell r="Q196">
            <v>0</v>
          </cell>
          <cell r="R196">
            <v>0</v>
          </cell>
          <cell r="S196">
            <v>97060</v>
          </cell>
          <cell r="T196">
            <v>97060</v>
          </cell>
          <cell r="V196">
            <v>0</v>
          </cell>
          <cell r="W196">
            <v>0</v>
          </cell>
          <cell r="X196">
            <v>154519.51999999999</v>
          </cell>
          <cell r="Y196">
            <v>154519.51999999999</v>
          </cell>
          <cell r="AA196">
            <v>0</v>
          </cell>
          <cell r="AB196">
            <v>0</v>
          </cell>
          <cell r="AC196">
            <v>19412</v>
          </cell>
          <cell r="AD196">
            <v>19412</v>
          </cell>
          <cell r="AF196">
            <v>0</v>
          </cell>
          <cell r="AG196">
            <v>0</v>
          </cell>
          <cell r="AH196">
            <v>443370.08</v>
          </cell>
          <cell r="AI196">
            <v>443370.08</v>
          </cell>
          <cell r="AK196">
            <v>0</v>
          </cell>
          <cell r="AL196">
            <v>0</v>
          </cell>
          <cell r="AM196">
            <v>540430.07999999996</v>
          </cell>
          <cell r="AN196">
            <v>540430.07999999996</v>
          </cell>
          <cell r="AP196">
            <v>0</v>
          </cell>
          <cell r="AQ196">
            <v>0</v>
          </cell>
          <cell r="AR196">
            <v>805986.24</v>
          </cell>
          <cell r="AS196">
            <v>805986.24</v>
          </cell>
          <cell r="AU196">
            <v>0</v>
          </cell>
          <cell r="AV196">
            <v>0</v>
          </cell>
          <cell r="AW196">
            <v>607207.36</v>
          </cell>
          <cell r="AX196">
            <v>607207.36</v>
          </cell>
          <cell r="AZ196">
            <v>4743517.99</v>
          </cell>
          <cell r="BA196">
            <v>1932032.1199999999</v>
          </cell>
          <cell r="BB196">
            <v>2002665.0330000001</v>
          </cell>
          <cell r="BC196">
            <v>93359.296319999994</v>
          </cell>
          <cell r="BD196">
            <v>85150.349759999997</v>
          </cell>
          <cell r="BE196">
            <v>0</v>
          </cell>
          <cell r="BF196">
            <v>2181174.6790800001</v>
          </cell>
          <cell r="BH196">
            <v>4880219.1590800006</v>
          </cell>
          <cell r="BJ196">
            <v>595032.15</v>
          </cell>
          <cell r="BK196">
            <v>4285187.0090800002</v>
          </cell>
        </row>
        <row r="197">
          <cell r="A197" t="str">
            <v>0701622001700</v>
          </cell>
          <cell r="B197" t="str">
            <v>REAVIS TWP H S DIST 220</v>
          </cell>
          <cell r="C197" t="str">
            <v>COOK</v>
          </cell>
          <cell r="D197" t="str">
            <v>High School</v>
          </cell>
          <cell r="E197">
            <v>1825.32</v>
          </cell>
          <cell r="G197">
            <v>0</v>
          </cell>
          <cell r="H197">
            <v>0</v>
          </cell>
          <cell r="I197">
            <v>0</v>
          </cell>
          <cell r="J197">
            <v>1825.32</v>
          </cell>
          <cell r="L197">
            <v>0</v>
          </cell>
          <cell r="M197">
            <v>0</v>
          </cell>
          <cell r="N197">
            <v>73012.800000000003</v>
          </cell>
          <cell r="O197">
            <v>73012.800000000003</v>
          </cell>
          <cell r="Q197">
            <v>0</v>
          </cell>
          <cell r="R197">
            <v>0</v>
          </cell>
          <cell r="S197">
            <v>228165</v>
          </cell>
          <cell r="T197">
            <v>228165</v>
          </cell>
          <cell r="V197">
            <v>0</v>
          </cell>
          <cell r="W197">
            <v>0</v>
          </cell>
          <cell r="X197">
            <v>363238.68</v>
          </cell>
          <cell r="Y197">
            <v>363238.68</v>
          </cell>
          <cell r="AA197">
            <v>0</v>
          </cell>
          <cell r="AB197">
            <v>0</v>
          </cell>
          <cell r="AC197">
            <v>45633</v>
          </cell>
          <cell r="AD197">
            <v>45633</v>
          </cell>
          <cell r="AF197">
            <v>0</v>
          </cell>
          <cell r="AG197">
            <v>0</v>
          </cell>
          <cell r="AH197">
            <v>1042257.72</v>
          </cell>
          <cell r="AI197">
            <v>1042257.72</v>
          </cell>
          <cell r="AK197">
            <v>0</v>
          </cell>
          <cell r="AL197">
            <v>0</v>
          </cell>
          <cell r="AM197">
            <v>1270422.72</v>
          </cell>
          <cell r="AN197">
            <v>1270422.72</v>
          </cell>
          <cell r="AP197">
            <v>0</v>
          </cell>
          <cell r="AQ197">
            <v>0</v>
          </cell>
          <cell r="AR197">
            <v>1894682.16</v>
          </cell>
          <cell r="AS197">
            <v>1894682.16</v>
          </cell>
          <cell r="AU197">
            <v>0</v>
          </cell>
          <cell r="AV197">
            <v>0</v>
          </cell>
          <cell r="AW197">
            <v>1427400.24</v>
          </cell>
          <cell r="AX197">
            <v>1427400.24</v>
          </cell>
          <cell r="AZ197">
            <v>10919106.84</v>
          </cell>
          <cell r="BA197">
            <v>3735007.1599999992</v>
          </cell>
          <cell r="BB197">
            <v>4396234.2</v>
          </cell>
          <cell r="BC197">
            <v>219465.52487999998</v>
          </cell>
          <cell r="BD197">
            <v>200168.24184</v>
          </cell>
          <cell r="BE197">
            <v>0</v>
          </cell>
          <cell r="BF197">
            <v>4815867.9667200008</v>
          </cell>
          <cell r="BH197">
            <v>11160680.28672</v>
          </cell>
          <cell r="BJ197">
            <v>1398779.22</v>
          </cell>
          <cell r="BK197">
            <v>9761901.0667199995</v>
          </cell>
        </row>
        <row r="198">
          <cell r="A198" t="str">
            <v>1205101002600</v>
          </cell>
          <cell r="B198" t="str">
            <v>RED HILL C U SCHOOL DIST 10</v>
          </cell>
          <cell r="C198" t="str">
            <v>LAWRENCE</v>
          </cell>
          <cell r="D198" t="str">
            <v>Unit</v>
          </cell>
          <cell r="E198">
            <v>935.95</v>
          </cell>
          <cell r="G198">
            <v>433.31</v>
          </cell>
          <cell r="H198">
            <v>423.31</v>
          </cell>
          <cell r="I198">
            <v>229.32</v>
          </cell>
          <cell r="J198">
            <v>273.32</v>
          </cell>
          <cell r="L198">
            <v>16932.400000000001</v>
          </cell>
          <cell r="M198">
            <v>9172.7999999999993</v>
          </cell>
          <cell r="N198">
            <v>10932.8</v>
          </cell>
          <cell r="O198">
            <v>37038</v>
          </cell>
          <cell r="Q198">
            <v>54163.75</v>
          </cell>
          <cell r="R198">
            <v>28665</v>
          </cell>
          <cell r="S198">
            <v>34165</v>
          </cell>
          <cell r="T198">
            <v>116993.75</v>
          </cell>
          <cell r="V198">
            <v>86228.69</v>
          </cell>
          <cell r="W198">
            <v>45634.68</v>
          </cell>
          <cell r="X198">
            <v>54390.68</v>
          </cell>
          <cell r="Y198">
            <v>186254.05</v>
          </cell>
          <cell r="AA198">
            <v>10832.75</v>
          </cell>
          <cell r="AB198">
            <v>5733</v>
          </cell>
          <cell r="AC198">
            <v>6833</v>
          </cell>
          <cell r="AD198">
            <v>23398.75</v>
          </cell>
          <cell r="AF198">
            <v>247420.01</v>
          </cell>
          <cell r="AG198">
            <v>130941.72</v>
          </cell>
          <cell r="AH198">
            <v>156065.72</v>
          </cell>
          <cell r="AI198">
            <v>534427.44999999995</v>
          </cell>
          <cell r="AK198">
            <v>42754.31</v>
          </cell>
          <cell r="AL198">
            <v>46322.64</v>
          </cell>
          <cell r="AM198">
            <v>190230.72</v>
          </cell>
          <cell r="AN198">
            <v>279307.67</v>
          </cell>
          <cell r="AP198">
            <v>449775.78</v>
          </cell>
          <cell r="AQ198">
            <v>238034.16</v>
          </cell>
          <cell r="AR198">
            <v>283706.15999999997</v>
          </cell>
          <cell r="AS198">
            <v>971516.10000000009</v>
          </cell>
          <cell r="AU198">
            <v>338848.42</v>
          </cell>
          <cell r="AV198">
            <v>179328.24</v>
          </cell>
          <cell r="AW198">
            <v>213736.24</v>
          </cell>
          <cell r="AX198">
            <v>731912.89999999991</v>
          </cell>
          <cell r="AZ198">
            <v>5070496.790000001</v>
          </cell>
          <cell r="BA198">
            <v>1444516.41</v>
          </cell>
          <cell r="BB198">
            <v>1954503.9600000002</v>
          </cell>
          <cell r="BC198">
            <v>112533.01229999999</v>
          </cell>
          <cell r="BD198">
            <v>102638.14890000001</v>
          </cell>
          <cell r="BE198">
            <v>0</v>
          </cell>
          <cell r="BF198">
            <v>2169675.1212000004</v>
          </cell>
          <cell r="BH198">
            <v>5050523.7912000008</v>
          </cell>
          <cell r="BJ198">
            <v>717237.2</v>
          </cell>
          <cell r="BK198">
            <v>4333286.5912000006</v>
          </cell>
        </row>
        <row r="199">
          <cell r="A199" t="str">
            <v>0601608450200</v>
          </cell>
          <cell r="B199" t="str">
            <v>RHODES SCHOOL DIST 84-5</v>
          </cell>
          <cell r="C199" t="str">
            <v>COOK</v>
          </cell>
          <cell r="D199" t="str">
            <v>Elementary</v>
          </cell>
          <cell r="E199">
            <v>651.73</v>
          </cell>
          <cell r="G199">
            <v>422.08</v>
          </cell>
          <cell r="H199">
            <v>415.33</v>
          </cell>
          <cell r="I199">
            <v>229.64999999999998</v>
          </cell>
          <cell r="J199">
            <v>0</v>
          </cell>
          <cell r="L199">
            <v>16613.2</v>
          </cell>
          <cell r="M199">
            <v>9186</v>
          </cell>
          <cell r="N199">
            <v>0</v>
          </cell>
          <cell r="O199">
            <v>25799.200000000001</v>
          </cell>
          <cell r="Q199">
            <v>52760</v>
          </cell>
          <cell r="R199">
            <v>28706.249999999996</v>
          </cell>
          <cell r="S199">
            <v>0</v>
          </cell>
          <cell r="T199">
            <v>81466.25</v>
          </cell>
          <cell r="V199">
            <v>83993.919999999998</v>
          </cell>
          <cell r="W199">
            <v>45700.35</v>
          </cell>
          <cell r="X199">
            <v>0</v>
          </cell>
          <cell r="Y199">
            <v>129694.26999999999</v>
          </cell>
          <cell r="AA199">
            <v>10552</v>
          </cell>
          <cell r="AB199">
            <v>5741.2499999999991</v>
          </cell>
          <cell r="AC199">
            <v>0</v>
          </cell>
          <cell r="AD199">
            <v>16293.25</v>
          </cell>
          <cell r="AF199">
            <v>241007.68</v>
          </cell>
          <cell r="AG199">
            <v>131130.15</v>
          </cell>
          <cell r="AH199">
            <v>0</v>
          </cell>
          <cell r="AI199">
            <v>372137.82999999996</v>
          </cell>
          <cell r="AK199">
            <v>41948.33</v>
          </cell>
          <cell r="AL199">
            <v>46389.299999999996</v>
          </cell>
          <cell r="AM199">
            <v>0</v>
          </cell>
          <cell r="AN199">
            <v>88337.63</v>
          </cell>
          <cell r="AP199">
            <v>438119.04</v>
          </cell>
          <cell r="AQ199">
            <v>238376.69999999998</v>
          </cell>
          <cell r="AR199">
            <v>0</v>
          </cell>
          <cell r="AS199">
            <v>676495.74</v>
          </cell>
          <cell r="AU199">
            <v>330066.56</v>
          </cell>
          <cell r="AV199">
            <v>179586.3</v>
          </cell>
          <cell r="AW199">
            <v>0</v>
          </cell>
          <cell r="AX199">
            <v>509652.86</v>
          </cell>
          <cell r="AZ199">
            <v>3673183.52</v>
          </cell>
          <cell r="BA199">
            <v>2231629.6800000002</v>
          </cell>
          <cell r="BB199">
            <v>1771443.96</v>
          </cell>
          <cell r="BC199">
            <v>78360.104819999993</v>
          </cell>
          <cell r="BD199">
            <v>71470.01526</v>
          </cell>
          <cell r="BE199">
            <v>0</v>
          </cell>
          <cell r="BF199">
            <v>1921274.08008</v>
          </cell>
          <cell r="BH199">
            <v>3821151.11008</v>
          </cell>
          <cell r="BJ199">
            <v>499433.73</v>
          </cell>
          <cell r="BK199">
            <v>3321717.38008</v>
          </cell>
        </row>
        <row r="200">
          <cell r="A200" t="str">
            <v>0701622701700</v>
          </cell>
          <cell r="B200" t="str">
            <v>RICH TWP H S DISTRICT 227</v>
          </cell>
          <cell r="C200" t="str">
            <v>COOK</v>
          </cell>
          <cell r="D200" t="str">
            <v>High School</v>
          </cell>
          <cell r="E200">
            <v>3605.65</v>
          </cell>
          <cell r="G200">
            <v>0</v>
          </cell>
          <cell r="H200">
            <v>0</v>
          </cell>
          <cell r="I200">
            <v>0</v>
          </cell>
          <cell r="J200">
            <v>3605.65</v>
          </cell>
          <cell r="L200">
            <v>0</v>
          </cell>
          <cell r="M200">
            <v>0</v>
          </cell>
          <cell r="N200">
            <v>144226</v>
          </cell>
          <cell r="O200">
            <v>144226</v>
          </cell>
          <cell r="Q200">
            <v>0</v>
          </cell>
          <cell r="R200">
            <v>0</v>
          </cell>
          <cell r="S200">
            <v>450706.25</v>
          </cell>
          <cell r="T200">
            <v>450706.25</v>
          </cell>
          <cell r="V200">
            <v>0</v>
          </cell>
          <cell r="W200">
            <v>0</v>
          </cell>
          <cell r="X200">
            <v>717524.35</v>
          </cell>
          <cell r="Y200">
            <v>717524.35</v>
          </cell>
          <cell r="AA200">
            <v>0</v>
          </cell>
          <cell r="AB200">
            <v>0</v>
          </cell>
          <cell r="AC200">
            <v>90141.25</v>
          </cell>
          <cell r="AD200">
            <v>90141.25</v>
          </cell>
          <cell r="AF200">
            <v>0</v>
          </cell>
          <cell r="AG200">
            <v>0</v>
          </cell>
          <cell r="AH200">
            <v>2058826.15</v>
          </cell>
          <cell r="AI200">
            <v>2058826.15</v>
          </cell>
          <cell r="AK200">
            <v>0</v>
          </cell>
          <cell r="AL200">
            <v>0</v>
          </cell>
          <cell r="AM200">
            <v>2509532.4</v>
          </cell>
          <cell r="AN200">
            <v>2509532.4</v>
          </cell>
          <cell r="AP200">
            <v>0</v>
          </cell>
          <cell r="AQ200">
            <v>0</v>
          </cell>
          <cell r="AR200">
            <v>3742664.7</v>
          </cell>
          <cell r="AS200">
            <v>3742664.7</v>
          </cell>
          <cell r="AU200">
            <v>0</v>
          </cell>
          <cell r="AV200">
            <v>0</v>
          </cell>
          <cell r="AW200">
            <v>2819618.3000000003</v>
          </cell>
          <cell r="AX200">
            <v>2819618.3000000003</v>
          </cell>
          <cell r="AZ200">
            <v>21518148.219999999</v>
          </cell>
          <cell r="BA200">
            <v>6951127.629999999</v>
          </cell>
          <cell r="BB200">
            <v>8540782.754999999</v>
          </cell>
          <cell r="BC200">
            <v>433521.72209999996</v>
          </cell>
          <cell r="BD200">
            <v>395402.79030000005</v>
          </cell>
          <cell r="BE200">
            <v>0</v>
          </cell>
          <cell r="BF200">
            <v>9369707.2674000002</v>
          </cell>
          <cell r="BH200">
            <v>21902946.667400002</v>
          </cell>
          <cell r="BJ200">
            <v>2763081.7</v>
          </cell>
          <cell r="BK200">
            <v>19139864.967400003</v>
          </cell>
        </row>
        <row r="201">
          <cell r="A201" t="str">
            <v>0701612200200</v>
          </cell>
          <cell r="B201" t="str">
            <v>RIDGELAND SCHOOL DISTRICT 122</v>
          </cell>
          <cell r="C201" t="str">
            <v>COOK</v>
          </cell>
          <cell r="D201" t="str">
            <v>Elementary</v>
          </cell>
          <cell r="E201">
            <v>2187</v>
          </cell>
          <cell r="G201">
            <v>1474</v>
          </cell>
          <cell r="H201">
            <v>1447.5</v>
          </cell>
          <cell r="I201">
            <v>713</v>
          </cell>
          <cell r="J201">
            <v>0</v>
          </cell>
          <cell r="L201">
            <v>57900</v>
          </cell>
          <cell r="M201">
            <v>28520</v>
          </cell>
          <cell r="N201">
            <v>0</v>
          </cell>
          <cell r="O201">
            <v>86420</v>
          </cell>
          <cell r="Q201">
            <v>184250</v>
          </cell>
          <cell r="R201">
            <v>89125</v>
          </cell>
          <cell r="S201">
            <v>0</v>
          </cell>
          <cell r="T201">
            <v>273375</v>
          </cell>
          <cell r="V201">
            <v>293326</v>
          </cell>
          <cell r="W201">
            <v>141887</v>
          </cell>
          <cell r="X201">
            <v>0</v>
          </cell>
          <cell r="Y201">
            <v>435213</v>
          </cell>
          <cell r="AA201">
            <v>36850</v>
          </cell>
          <cell r="AB201">
            <v>17825</v>
          </cell>
          <cell r="AC201">
            <v>0</v>
          </cell>
          <cell r="AD201">
            <v>54675</v>
          </cell>
          <cell r="AF201">
            <v>841654</v>
          </cell>
          <cell r="AG201">
            <v>407123</v>
          </cell>
          <cell r="AH201">
            <v>0</v>
          </cell>
          <cell r="AI201">
            <v>1248777</v>
          </cell>
          <cell r="AK201">
            <v>146197.5</v>
          </cell>
          <cell r="AL201">
            <v>144026</v>
          </cell>
          <cell r="AM201">
            <v>0</v>
          </cell>
          <cell r="AN201">
            <v>290223.5</v>
          </cell>
          <cell r="AP201">
            <v>1530012</v>
          </cell>
          <cell r="AQ201">
            <v>740094</v>
          </cell>
          <cell r="AR201">
            <v>0</v>
          </cell>
          <cell r="AS201">
            <v>2270106</v>
          </cell>
          <cell r="AU201">
            <v>1152668</v>
          </cell>
          <cell r="AV201">
            <v>557566</v>
          </cell>
          <cell r="AW201">
            <v>0</v>
          </cell>
          <cell r="AX201">
            <v>1710234</v>
          </cell>
          <cell r="AZ201">
            <v>12238971.199999999</v>
          </cell>
          <cell r="BA201">
            <v>7124418.5700000003</v>
          </cell>
          <cell r="BB201">
            <v>5809016.9309999999</v>
          </cell>
          <cell r="BC201">
            <v>262951.75799999997</v>
          </cell>
          <cell r="BD201">
            <v>239830.79400000002</v>
          </cell>
          <cell r="BE201">
            <v>0</v>
          </cell>
          <cell r="BF201">
            <v>6311799.483</v>
          </cell>
          <cell r="BH201">
            <v>12680822.982999999</v>
          </cell>
          <cell r="BJ201">
            <v>1675941.84</v>
          </cell>
          <cell r="BK201">
            <v>11004881.142999999</v>
          </cell>
        </row>
        <row r="202">
          <cell r="A202" t="str">
            <v>0601623401600</v>
          </cell>
          <cell r="B202" t="str">
            <v>RIDGEWOOD COMM H S DIST 234</v>
          </cell>
          <cell r="C202" t="str">
            <v>COOK</v>
          </cell>
          <cell r="D202" t="str">
            <v>High School</v>
          </cell>
          <cell r="E202">
            <v>859</v>
          </cell>
          <cell r="G202">
            <v>0</v>
          </cell>
          <cell r="H202">
            <v>0</v>
          </cell>
          <cell r="I202">
            <v>0</v>
          </cell>
          <cell r="J202">
            <v>859</v>
          </cell>
          <cell r="L202">
            <v>0</v>
          </cell>
          <cell r="M202">
            <v>0</v>
          </cell>
          <cell r="N202">
            <v>34360</v>
          </cell>
          <cell r="O202">
            <v>34360</v>
          </cell>
          <cell r="Q202">
            <v>0</v>
          </cell>
          <cell r="R202">
            <v>0</v>
          </cell>
          <cell r="S202">
            <v>107375</v>
          </cell>
          <cell r="T202">
            <v>107375</v>
          </cell>
          <cell r="V202">
            <v>0</v>
          </cell>
          <cell r="W202">
            <v>0</v>
          </cell>
          <cell r="X202">
            <v>170941</v>
          </cell>
          <cell r="Y202">
            <v>170941</v>
          </cell>
          <cell r="AA202">
            <v>0</v>
          </cell>
          <cell r="AB202">
            <v>0</v>
          </cell>
          <cell r="AC202">
            <v>21475</v>
          </cell>
          <cell r="AD202">
            <v>21475</v>
          </cell>
          <cell r="AF202">
            <v>0</v>
          </cell>
          <cell r="AG202">
            <v>0</v>
          </cell>
          <cell r="AH202">
            <v>245244.5</v>
          </cell>
          <cell r="AI202">
            <v>245244.5</v>
          </cell>
          <cell r="AK202">
            <v>0</v>
          </cell>
          <cell r="AL202">
            <v>0</v>
          </cell>
          <cell r="AM202">
            <v>597864</v>
          </cell>
          <cell r="AN202">
            <v>597864</v>
          </cell>
          <cell r="AP202">
            <v>0</v>
          </cell>
          <cell r="AQ202">
            <v>0</v>
          </cell>
          <cell r="AR202">
            <v>891642</v>
          </cell>
          <cell r="AS202">
            <v>891642</v>
          </cell>
          <cell r="AU202">
            <v>0</v>
          </cell>
          <cell r="AV202">
            <v>0</v>
          </cell>
          <cell r="AW202">
            <v>671738</v>
          </cell>
          <cell r="AX202">
            <v>671738</v>
          </cell>
          <cell r="AZ202">
            <v>5022987.7300000004</v>
          </cell>
          <cell r="BA202">
            <v>1507894.11</v>
          </cell>
          <cell r="BB202">
            <v>1959264.5520000001</v>
          </cell>
          <cell r="BC202">
            <v>103281.00599999998</v>
          </cell>
          <cell r="BD202">
            <v>94199.65800000001</v>
          </cell>
          <cell r="BE202">
            <v>0</v>
          </cell>
          <cell r="BF202">
            <v>2156745.216</v>
          </cell>
          <cell r="BH202">
            <v>4897384.716</v>
          </cell>
          <cell r="BJ202">
            <v>658268.88</v>
          </cell>
          <cell r="BK202">
            <v>4239115.8360000001</v>
          </cell>
        </row>
        <row r="203">
          <cell r="A203" t="str">
            <v>0601609000200</v>
          </cell>
          <cell r="B203" t="str">
            <v>RIVER FOREST SCHOOL DIST 90</v>
          </cell>
          <cell r="C203" t="str">
            <v>COOK</v>
          </cell>
          <cell r="D203" t="str">
            <v>Elementary</v>
          </cell>
          <cell r="E203">
            <v>1381.5</v>
          </cell>
          <cell r="G203">
            <v>872</v>
          </cell>
          <cell r="H203">
            <v>863</v>
          </cell>
          <cell r="I203">
            <v>509.5</v>
          </cell>
          <cell r="J203">
            <v>0</v>
          </cell>
          <cell r="L203">
            <v>34520</v>
          </cell>
          <cell r="M203">
            <v>20380</v>
          </cell>
          <cell r="N203">
            <v>0</v>
          </cell>
          <cell r="O203">
            <v>54900</v>
          </cell>
          <cell r="Q203">
            <v>109000</v>
          </cell>
          <cell r="R203">
            <v>63687.5</v>
          </cell>
          <cell r="S203">
            <v>0</v>
          </cell>
          <cell r="T203">
            <v>172687.5</v>
          </cell>
          <cell r="V203">
            <v>173528</v>
          </cell>
          <cell r="W203">
            <v>101390.5</v>
          </cell>
          <cell r="X203">
            <v>0</v>
          </cell>
          <cell r="Y203">
            <v>274918.5</v>
          </cell>
          <cell r="AA203">
            <v>21800</v>
          </cell>
          <cell r="AB203">
            <v>12737.5</v>
          </cell>
          <cell r="AC203">
            <v>0</v>
          </cell>
          <cell r="AD203">
            <v>34537.5</v>
          </cell>
          <cell r="AF203">
            <v>248956</v>
          </cell>
          <cell r="AG203">
            <v>145462.25</v>
          </cell>
          <cell r="AH203">
            <v>0</v>
          </cell>
          <cell r="AI203">
            <v>394418.25</v>
          </cell>
          <cell r="AK203">
            <v>87163</v>
          </cell>
          <cell r="AL203">
            <v>102919</v>
          </cell>
          <cell r="AM203">
            <v>0</v>
          </cell>
          <cell r="AN203">
            <v>190082</v>
          </cell>
          <cell r="AP203">
            <v>905136</v>
          </cell>
          <cell r="AQ203">
            <v>528861</v>
          </cell>
          <cell r="AR203">
            <v>0</v>
          </cell>
          <cell r="AS203">
            <v>1433997</v>
          </cell>
          <cell r="AU203">
            <v>681904</v>
          </cell>
          <cell r="AV203">
            <v>398429</v>
          </cell>
          <cell r="AW203">
            <v>0</v>
          </cell>
          <cell r="AX203">
            <v>1080333</v>
          </cell>
          <cell r="AZ203">
            <v>6847761.6899999995</v>
          </cell>
          <cell r="BA203">
            <v>1285153.0899999996</v>
          </cell>
          <cell r="BB203">
            <v>2439874.4339999999</v>
          </cell>
          <cell r="BC203">
            <v>166103.27099999998</v>
          </cell>
          <cell r="BD203">
            <v>151498.05299999999</v>
          </cell>
          <cell r="BE203">
            <v>0</v>
          </cell>
          <cell r="BF203">
            <v>2757475.7579999999</v>
          </cell>
          <cell r="BH203">
            <v>6393349.5079999994</v>
          </cell>
          <cell r="BJ203">
            <v>1058671.08</v>
          </cell>
          <cell r="BK203">
            <v>5334678.4279999994</v>
          </cell>
        </row>
        <row r="204">
          <cell r="A204" t="str">
            <v>0601608550200</v>
          </cell>
          <cell r="B204" t="str">
            <v>RIVER GROVE SCHOOL DIST 85-5</v>
          </cell>
          <cell r="C204" t="str">
            <v>COOK</v>
          </cell>
          <cell r="D204" t="str">
            <v>Elementary</v>
          </cell>
          <cell r="E204">
            <v>723.5</v>
          </cell>
          <cell r="G204">
            <v>484</v>
          </cell>
          <cell r="H204">
            <v>480</v>
          </cell>
          <cell r="I204">
            <v>239.5</v>
          </cell>
          <cell r="J204">
            <v>0</v>
          </cell>
          <cell r="L204">
            <v>19200</v>
          </cell>
          <cell r="M204">
            <v>9580</v>
          </cell>
          <cell r="N204">
            <v>0</v>
          </cell>
          <cell r="O204">
            <v>28780</v>
          </cell>
          <cell r="Q204">
            <v>60500</v>
          </cell>
          <cell r="R204">
            <v>29937.5</v>
          </cell>
          <cell r="S204">
            <v>0</v>
          </cell>
          <cell r="T204">
            <v>90437.5</v>
          </cell>
          <cell r="V204">
            <v>96316</v>
          </cell>
          <cell r="W204">
            <v>47660.5</v>
          </cell>
          <cell r="X204">
            <v>0</v>
          </cell>
          <cell r="Y204">
            <v>143976.5</v>
          </cell>
          <cell r="AA204">
            <v>12100</v>
          </cell>
          <cell r="AB204">
            <v>5987.5</v>
          </cell>
          <cell r="AC204">
            <v>0</v>
          </cell>
          <cell r="AD204">
            <v>18087.5</v>
          </cell>
          <cell r="AF204">
            <v>276364</v>
          </cell>
          <cell r="AG204">
            <v>136754.5</v>
          </cell>
          <cell r="AH204">
            <v>0</v>
          </cell>
          <cell r="AI204">
            <v>413118.5</v>
          </cell>
          <cell r="AK204">
            <v>48480</v>
          </cell>
          <cell r="AL204">
            <v>48379</v>
          </cell>
          <cell r="AM204">
            <v>0</v>
          </cell>
          <cell r="AN204">
            <v>96859</v>
          </cell>
          <cell r="AP204">
            <v>502392</v>
          </cell>
          <cell r="AQ204">
            <v>248601</v>
          </cell>
          <cell r="AR204">
            <v>0</v>
          </cell>
          <cell r="AS204">
            <v>750993</v>
          </cell>
          <cell r="AU204">
            <v>378488</v>
          </cell>
          <cell r="AV204">
            <v>187289</v>
          </cell>
          <cell r="AW204">
            <v>0</v>
          </cell>
          <cell r="AX204">
            <v>565777</v>
          </cell>
          <cell r="AZ204">
            <v>4044326.4099999997</v>
          </cell>
          <cell r="BA204">
            <v>2045424.6700000002</v>
          </cell>
          <cell r="BB204">
            <v>1826925.324</v>
          </cell>
          <cell r="BC204">
            <v>86989.298999999985</v>
          </cell>
          <cell r="BD204">
            <v>79340.456999999995</v>
          </cell>
          <cell r="BE204">
            <v>0</v>
          </cell>
          <cell r="BF204">
            <v>1993255.0799999998</v>
          </cell>
          <cell r="BH204">
            <v>4101284.08</v>
          </cell>
          <cell r="BJ204">
            <v>554432.52</v>
          </cell>
          <cell r="BK204">
            <v>3546851.56</v>
          </cell>
        </row>
        <row r="205">
          <cell r="A205" t="str">
            <v>0804321002600</v>
          </cell>
          <cell r="B205" t="str">
            <v>RIVER RIDGE C U SCH DIST 210</v>
          </cell>
          <cell r="C205" t="str">
            <v>JO DAVIESS</v>
          </cell>
          <cell r="D205" t="str">
            <v>Unit</v>
          </cell>
          <cell r="E205">
            <v>485.28</v>
          </cell>
          <cell r="G205">
            <v>213.14999999999998</v>
          </cell>
          <cell r="H205">
            <v>210.49</v>
          </cell>
          <cell r="I205">
            <v>121.47999999999999</v>
          </cell>
          <cell r="J205">
            <v>150.64999999999998</v>
          </cell>
          <cell r="L205">
            <v>8419.6</v>
          </cell>
          <cell r="M205">
            <v>4859.2</v>
          </cell>
          <cell r="N205">
            <v>6025.9999999999991</v>
          </cell>
          <cell r="O205">
            <v>19304.8</v>
          </cell>
          <cell r="Q205">
            <v>26643.749999999996</v>
          </cell>
          <cell r="R205">
            <v>15184.999999999998</v>
          </cell>
          <cell r="S205">
            <v>18831.249999999996</v>
          </cell>
          <cell r="T205">
            <v>60659.999999999985</v>
          </cell>
          <cell r="V205">
            <v>42416.85</v>
          </cell>
          <cell r="W205">
            <v>24174.519999999997</v>
          </cell>
          <cell r="X205">
            <v>29979.349999999995</v>
          </cell>
          <cell r="Y205">
            <v>96570.719999999987</v>
          </cell>
          <cell r="AA205">
            <v>5328.7499999999991</v>
          </cell>
          <cell r="AB205">
            <v>3036.9999999999995</v>
          </cell>
          <cell r="AC205">
            <v>3766.2499999999995</v>
          </cell>
          <cell r="AD205">
            <v>12131.999999999998</v>
          </cell>
          <cell r="AF205">
            <v>60854.32</v>
          </cell>
          <cell r="AG205">
            <v>34682.54</v>
          </cell>
          <cell r="AH205">
            <v>43010.57</v>
          </cell>
          <cell r="AI205">
            <v>138547.43</v>
          </cell>
          <cell r="AK205">
            <v>21259.49</v>
          </cell>
          <cell r="AL205">
            <v>24538.959999999999</v>
          </cell>
          <cell r="AM205">
            <v>104852.39999999998</v>
          </cell>
          <cell r="AN205">
            <v>150650.84999999998</v>
          </cell>
          <cell r="AP205">
            <v>221249.69999999998</v>
          </cell>
          <cell r="AQ205">
            <v>126096.23999999999</v>
          </cell>
          <cell r="AR205">
            <v>156374.69999999998</v>
          </cell>
          <cell r="AS205">
            <v>503720.6399999999</v>
          </cell>
          <cell r="AU205">
            <v>166683.29999999999</v>
          </cell>
          <cell r="AV205">
            <v>94997.359999999986</v>
          </cell>
          <cell r="AW205">
            <v>117808.29999999999</v>
          </cell>
          <cell r="AX205">
            <v>379488.95999999996</v>
          </cell>
          <cell r="AZ205">
            <v>2644161.7600000002</v>
          </cell>
          <cell r="BA205">
            <v>778460.76</v>
          </cell>
          <cell r="BB205">
            <v>1026786.7560000001</v>
          </cell>
          <cell r="BC205">
            <v>58347.155519999993</v>
          </cell>
          <cell r="BD205">
            <v>53216.77536</v>
          </cell>
          <cell r="BE205">
            <v>0</v>
          </cell>
          <cell r="BF205">
            <v>1138350.6868800002</v>
          </cell>
          <cell r="BH205">
            <v>2499426.0868800003</v>
          </cell>
          <cell r="BJ205">
            <v>371879.76</v>
          </cell>
          <cell r="BK205">
            <v>2127546.3268800005</v>
          </cell>
        </row>
        <row r="206">
          <cell r="A206" t="str">
            <v>0501602600200</v>
          </cell>
          <cell r="B206" t="str">
            <v>RIVER TRAILS SCHOOL DIST 26</v>
          </cell>
          <cell r="C206" t="str">
            <v>COOK</v>
          </cell>
          <cell r="D206" t="str">
            <v>Elementary</v>
          </cell>
          <cell r="E206">
            <v>1484.5</v>
          </cell>
          <cell r="G206">
            <v>1000.5</v>
          </cell>
          <cell r="H206">
            <v>986</v>
          </cell>
          <cell r="I206">
            <v>484</v>
          </cell>
          <cell r="J206">
            <v>0</v>
          </cell>
          <cell r="L206">
            <v>39440</v>
          </cell>
          <cell r="M206">
            <v>19360</v>
          </cell>
          <cell r="N206">
            <v>0</v>
          </cell>
          <cell r="O206">
            <v>58800</v>
          </cell>
          <cell r="Q206">
            <v>125062.5</v>
          </cell>
          <cell r="R206">
            <v>60500</v>
          </cell>
          <cell r="S206">
            <v>0</v>
          </cell>
          <cell r="T206">
            <v>185562.5</v>
          </cell>
          <cell r="V206">
            <v>199099.5</v>
          </cell>
          <cell r="W206">
            <v>96316</v>
          </cell>
          <cell r="X206">
            <v>0</v>
          </cell>
          <cell r="Y206">
            <v>295415.5</v>
          </cell>
          <cell r="AA206">
            <v>25012.5</v>
          </cell>
          <cell r="AB206">
            <v>12100</v>
          </cell>
          <cell r="AC206">
            <v>0</v>
          </cell>
          <cell r="AD206">
            <v>37112.5</v>
          </cell>
          <cell r="AF206">
            <v>285642.75</v>
          </cell>
          <cell r="AG206">
            <v>138182</v>
          </cell>
          <cell r="AH206">
            <v>0</v>
          </cell>
          <cell r="AI206">
            <v>423824.75</v>
          </cell>
          <cell r="AK206">
            <v>99586</v>
          </cell>
          <cell r="AL206">
            <v>97768</v>
          </cell>
          <cell r="AM206">
            <v>0</v>
          </cell>
          <cell r="AN206">
            <v>197354</v>
          </cell>
          <cell r="AP206">
            <v>1038519</v>
          </cell>
          <cell r="AQ206">
            <v>502392</v>
          </cell>
          <cell r="AR206">
            <v>0</v>
          </cell>
          <cell r="AS206">
            <v>1540911</v>
          </cell>
          <cell r="AU206">
            <v>782391</v>
          </cell>
          <cell r="AV206">
            <v>378488</v>
          </cell>
          <cell r="AW206">
            <v>0</v>
          </cell>
          <cell r="AX206">
            <v>1160879</v>
          </cell>
          <cell r="AZ206">
            <v>7784849.9199999999</v>
          </cell>
          <cell r="BA206">
            <v>2933850.3600000003</v>
          </cell>
          <cell r="BB206">
            <v>3215610.0840000003</v>
          </cell>
          <cell r="BC206">
            <v>178487.37299999996</v>
          </cell>
          <cell r="BD206">
            <v>162793.239</v>
          </cell>
          <cell r="BE206">
            <v>0</v>
          </cell>
          <cell r="BF206">
            <v>3556890.6960000005</v>
          </cell>
          <cell r="BH206">
            <v>7456749.9460000005</v>
          </cell>
          <cell r="BJ206">
            <v>1137602.04</v>
          </cell>
          <cell r="BK206">
            <v>6319147.9060000004</v>
          </cell>
        </row>
        <row r="207">
          <cell r="A207" t="str">
            <v>0601620801700</v>
          </cell>
          <cell r="B207" t="str">
            <v>RIVERSIDE BROOKFIELD TWP DIST 208</v>
          </cell>
          <cell r="C207" t="str">
            <v>COOK</v>
          </cell>
          <cell r="D207" t="str">
            <v>High School</v>
          </cell>
          <cell r="E207">
            <v>1628.5</v>
          </cell>
          <cell r="G207">
            <v>0</v>
          </cell>
          <cell r="H207">
            <v>0</v>
          </cell>
          <cell r="I207">
            <v>0</v>
          </cell>
          <cell r="J207">
            <v>1628.5</v>
          </cell>
          <cell r="L207">
            <v>0</v>
          </cell>
          <cell r="M207">
            <v>0</v>
          </cell>
          <cell r="N207">
            <v>65140</v>
          </cell>
          <cell r="O207">
            <v>65140</v>
          </cell>
          <cell r="Q207">
            <v>0</v>
          </cell>
          <cell r="R207">
            <v>0</v>
          </cell>
          <cell r="S207">
            <v>203562.5</v>
          </cell>
          <cell r="T207">
            <v>203562.5</v>
          </cell>
          <cell r="V207">
            <v>0</v>
          </cell>
          <cell r="W207">
            <v>0</v>
          </cell>
          <cell r="X207">
            <v>324071.5</v>
          </cell>
          <cell r="Y207">
            <v>324071.5</v>
          </cell>
          <cell r="AA207">
            <v>0</v>
          </cell>
          <cell r="AB207">
            <v>0</v>
          </cell>
          <cell r="AC207">
            <v>40712.5</v>
          </cell>
          <cell r="AD207">
            <v>40712.5</v>
          </cell>
          <cell r="AF207">
            <v>0</v>
          </cell>
          <cell r="AG207">
            <v>0</v>
          </cell>
          <cell r="AH207">
            <v>929873.5</v>
          </cell>
          <cell r="AI207">
            <v>929873.5</v>
          </cell>
          <cell r="AK207">
            <v>0</v>
          </cell>
          <cell r="AL207">
            <v>0</v>
          </cell>
          <cell r="AM207">
            <v>1133436</v>
          </cell>
          <cell r="AN207">
            <v>1133436</v>
          </cell>
          <cell r="AP207">
            <v>0</v>
          </cell>
          <cell r="AQ207">
            <v>0</v>
          </cell>
          <cell r="AR207">
            <v>1690383</v>
          </cell>
          <cell r="AS207">
            <v>1690383</v>
          </cell>
          <cell r="AU207">
            <v>0</v>
          </cell>
          <cell r="AV207">
            <v>0</v>
          </cell>
          <cell r="AW207">
            <v>1273487</v>
          </cell>
          <cell r="AX207">
            <v>1273487</v>
          </cell>
          <cell r="AZ207">
            <v>9227347.1100000013</v>
          </cell>
          <cell r="BA207">
            <v>2033949.6799999997</v>
          </cell>
          <cell r="BB207">
            <v>3378389.037</v>
          </cell>
          <cell r="BC207">
            <v>195801.06899999999</v>
          </cell>
          <cell r="BD207">
            <v>178584.56700000001</v>
          </cell>
          <cell r="BE207">
            <v>0</v>
          </cell>
          <cell r="BF207">
            <v>3752774.673</v>
          </cell>
          <cell r="BH207">
            <v>9413440.6730000004</v>
          </cell>
          <cell r="BJ207">
            <v>1247952.1200000001</v>
          </cell>
          <cell r="BK207">
            <v>8165488.5530000003</v>
          </cell>
        </row>
        <row r="208">
          <cell r="A208" t="str">
            <v>0601609600200</v>
          </cell>
          <cell r="B208" t="str">
            <v>RIVERSIDE SCHOOL DIST 96</v>
          </cell>
          <cell r="C208" t="str">
            <v>COOK</v>
          </cell>
          <cell r="D208" t="str">
            <v>Elementary</v>
          </cell>
          <cell r="E208">
            <v>1602.75</v>
          </cell>
          <cell r="G208">
            <v>997.75</v>
          </cell>
          <cell r="H208">
            <v>988.25</v>
          </cell>
          <cell r="I208">
            <v>605</v>
          </cell>
          <cell r="J208">
            <v>0</v>
          </cell>
          <cell r="L208">
            <v>39530</v>
          </cell>
          <cell r="M208">
            <v>24200</v>
          </cell>
          <cell r="N208">
            <v>0</v>
          </cell>
          <cell r="O208">
            <v>63730</v>
          </cell>
          <cell r="Q208">
            <v>124718.75</v>
          </cell>
          <cell r="R208">
            <v>75625</v>
          </cell>
          <cell r="S208">
            <v>0</v>
          </cell>
          <cell r="T208">
            <v>200343.75</v>
          </cell>
          <cell r="V208">
            <v>198552.25</v>
          </cell>
          <cell r="W208">
            <v>120395</v>
          </cell>
          <cell r="X208">
            <v>0</v>
          </cell>
          <cell r="Y208">
            <v>318947.25</v>
          </cell>
          <cell r="AA208">
            <v>24943.75</v>
          </cell>
          <cell r="AB208">
            <v>15125</v>
          </cell>
          <cell r="AC208">
            <v>0</v>
          </cell>
          <cell r="AD208">
            <v>40068.75</v>
          </cell>
          <cell r="AF208">
            <v>284857.62</v>
          </cell>
          <cell r="AG208">
            <v>172727.5</v>
          </cell>
          <cell r="AH208">
            <v>0</v>
          </cell>
          <cell r="AI208">
            <v>457585.12</v>
          </cell>
          <cell r="AK208">
            <v>99813.25</v>
          </cell>
          <cell r="AL208">
            <v>122210</v>
          </cell>
          <cell r="AM208">
            <v>0</v>
          </cell>
          <cell r="AN208">
            <v>222023.25</v>
          </cell>
          <cell r="AP208">
            <v>1035664.5</v>
          </cell>
          <cell r="AQ208">
            <v>627990</v>
          </cell>
          <cell r="AR208">
            <v>0</v>
          </cell>
          <cell r="AS208">
            <v>1663654.5</v>
          </cell>
          <cell r="AU208">
            <v>780240.5</v>
          </cell>
          <cell r="AV208">
            <v>473110</v>
          </cell>
          <cell r="AW208">
            <v>0</v>
          </cell>
          <cell r="AX208">
            <v>1253350.5</v>
          </cell>
          <cell r="AZ208">
            <v>8183229.5800000001</v>
          </cell>
          <cell r="BA208">
            <v>2179053.7999999993</v>
          </cell>
          <cell r="BB208">
            <v>3108685.0139999995</v>
          </cell>
          <cell r="BC208">
            <v>192705.04349999997</v>
          </cell>
          <cell r="BD208">
            <v>175760.77049999998</v>
          </cell>
          <cell r="BE208">
            <v>0</v>
          </cell>
          <cell r="BF208">
            <v>3477150.8279999997</v>
          </cell>
          <cell r="BH208">
            <v>7696853.9479999999</v>
          </cell>
          <cell r="BJ208">
            <v>1228219.3799999999</v>
          </cell>
          <cell r="BK208">
            <v>6468634.568</v>
          </cell>
        </row>
        <row r="209">
          <cell r="A209" t="str">
            <v>1201700202600</v>
          </cell>
          <cell r="B209" t="str">
            <v>ROBINSON C U SCHOOL DIST 2</v>
          </cell>
          <cell r="C209" t="str">
            <v>CRAWFORD</v>
          </cell>
          <cell r="D209" t="str">
            <v>Unit</v>
          </cell>
          <cell r="E209">
            <v>1532.95</v>
          </cell>
          <cell r="G209">
            <v>707.46999999999991</v>
          </cell>
          <cell r="H209">
            <v>688.64</v>
          </cell>
          <cell r="I209">
            <v>360.82</v>
          </cell>
          <cell r="J209">
            <v>464.65999999999997</v>
          </cell>
          <cell r="L209">
            <v>27545.599999999999</v>
          </cell>
          <cell r="M209">
            <v>14432.8</v>
          </cell>
          <cell r="N209">
            <v>18586.399999999998</v>
          </cell>
          <cell r="O209">
            <v>60564.799999999988</v>
          </cell>
          <cell r="Q209">
            <v>88433.749999999985</v>
          </cell>
          <cell r="R209">
            <v>45102.5</v>
          </cell>
          <cell r="S209">
            <v>58082.499999999993</v>
          </cell>
          <cell r="T209">
            <v>191618.75</v>
          </cell>
          <cell r="V209">
            <v>140786.52999999997</v>
          </cell>
          <cell r="W209">
            <v>71803.179999999993</v>
          </cell>
          <cell r="X209">
            <v>92467.34</v>
          </cell>
          <cell r="Y209">
            <v>305057.04999999993</v>
          </cell>
          <cell r="AA209">
            <v>17686.749999999996</v>
          </cell>
          <cell r="AB209">
            <v>9020.5</v>
          </cell>
          <cell r="AC209">
            <v>11616.5</v>
          </cell>
          <cell r="AD209">
            <v>38323.75</v>
          </cell>
          <cell r="AF209">
            <v>201982.68</v>
          </cell>
          <cell r="AG209">
            <v>103014.11</v>
          </cell>
          <cell r="AH209">
            <v>132660.43</v>
          </cell>
          <cell r="AI209">
            <v>437657.22</v>
          </cell>
          <cell r="AK209">
            <v>69552.639999999999</v>
          </cell>
          <cell r="AL209">
            <v>72885.64</v>
          </cell>
          <cell r="AM209">
            <v>323403.36</v>
          </cell>
          <cell r="AN209">
            <v>465841.64</v>
          </cell>
          <cell r="AP209">
            <v>734353.85999999987</v>
          </cell>
          <cell r="AQ209">
            <v>374531.16</v>
          </cell>
          <cell r="AR209">
            <v>482317.07999999996</v>
          </cell>
          <cell r="AS209">
            <v>1591202.0999999996</v>
          </cell>
          <cell r="AU209">
            <v>553241.53999999992</v>
          </cell>
          <cell r="AV209">
            <v>282161.24</v>
          </cell>
          <cell r="AW209">
            <v>363364.12</v>
          </cell>
          <cell r="AX209">
            <v>1198766.8999999999</v>
          </cell>
          <cell r="AZ209">
            <v>8371907.2599999998</v>
          </cell>
          <cell r="BA209">
            <v>2481261.2699999996</v>
          </cell>
          <cell r="BB209">
            <v>3255950.5589999999</v>
          </cell>
          <cell r="BC209">
            <v>184312.71029999995</v>
          </cell>
          <cell r="BD209">
            <v>168106.36289999998</v>
          </cell>
          <cell r="BE209">
            <v>0</v>
          </cell>
          <cell r="BF209">
            <v>3608369.6321999999</v>
          </cell>
          <cell r="BH209">
            <v>7897401.8421999989</v>
          </cell>
          <cell r="BJ209">
            <v>1174730.24</v>
          </cell>
          <cell r="BK209">
            <v>6722671.6021999987</v>
          </cell>
        </row>
        <row r="210">
          <cell r="A210" t="str">
            <v>0410120502500</v>
          </cell>
          <cell r="B210" t="str">
            <v>ROCKFORD SCHOOL DIST 205</v>
          </cell>
          <cell r="C210" t="str">
            <v>WINNEBAGO</v>
          </cell>
          <cell r="D210" t="str">
            <v>Unit</v>
          </cell>
          <cell r="E210">
            <v>26349.5</v>
          </cell>
          <cell r="G210">
            <v>12817</v>
          </cell>
          <cell r="H210">
            <v>12590.5</v>
          </cell>
          <cell r="I210">
            <v>5936.5</v>
          </cell>
          <cell r="J210">
            <v>7596</v>
          </cell>
          <cell r="L210">
            <v>503620</v>
          </cell>
          <cell r="M210">
            <v>237460</v>
          </cell>
          <cell r="N210">
            <v>303840</v>
          </cell>
          <cell r="O210">
            <v>1044920</v>
          </cell>
          <cell r="Q210">
            <v>1602125</v>
          </cell>
          <cell r="R210">
            <v>742062.5</v>
          </cell>
          <cell r="S210">
            <v>949500</v>
          </cell>
          <cell r="T210">
            <v>3293687.5</v>
          </cell>
          <cell r="V210">
            <v>2550583</v>
          </cell>
          <cell r="W210">
            <v>1181363.5</v>
          </cell>
          <cell r="X210">
            <v>1511604</v>
          </cell>
          <cell r="Y210">
            <v>5243550.5</v>
          </cell>
          <cell r="AA210">
            <v>320425</v>
          </cell>
          <cell r="AB210">
            <v>148412.5</v>
          </cell>
          <cell r="AC210">
            <v>189900</v>
          </cell>
          <cell r="AD210">
            <v>658737.5</v>
          </cell>
          <cell r="AF210">
            <v>7318507</v>
          </cell>
          <cell r="AG210">
            <v>3389741.5</v>
          </cell>
          <cell r="AH210">
            <v>4337316</v>
          </cell>
          <cell r="AI210">
            <v>15045564.5</v>
          </cell>
          <cell r="AK210">
            <v>1271640.5</v>
          </cell>
          <cell r="AL210">
            <v>1199173</v>
          </cell>
          <cell r="AM210">
            <v>5286816</v>
          </cell>
          <cell r="AN210">
            <v>7757629.5</v>
          </cell>
          <cell r="AP210">
            <v>13304046</v>
          </cell>
          <cell r="AQ210">
            <v>6162087</v>
          </cell>
          <cell r="AR210">
            <v>7884648</v>
          </cell>
          <cell r="AS210">
            <v>27350781</v>
          </cell>
          <cell r="AU210">
            <v>10022894</v>
          </cell>
          <cell r="AV210">
            <v>4642343</v>
          </cell>
          <cell r="AW210">
            <v>5940072</v>
          </cell>
          <cell r="AX210">
            <v>20605309</v>
          </cell>
          <cell r="AZ210">
            <v>153637178.30000001</v>
          </cell>
          <cell r="BA210">
            <v>74002973.170000002</v>
          </cell>
          <cell r="BB210">
            <v>68292045.441</v>
          </cell>
          <cell r="BC210">
            <v>3168105.7829999998</v>
          </cell>
          <cell r="BD210">
            <v>2889538.8689999999</v>
          </cell>
          <cell r="BE210">
            <v>0</v>
          </cell>
          <cell r="BF210">
            <v>74349690.09300001</v>
          </cell>
          <cell r="BH210">
            <v>155349869.59299999</v>
          </cell>
          <cell r="BJ210">
            <v>20192148.84</v>
          </cell>
          <cell r="BK210">
            <v>135157720.75299999</v>
          </cell>
        </row>
        <row r="211">
          <cell r="A211" t="str">
            <v>0410114000400</v>
          </cell>
          <cell r="B211" t="str">
            <v>ROCKTON SCH DIST 140</v>
          </cell>
          <cell r="C211" t="str">
            <v>WINNEBAGO</v>
          </cell>
          <cell r="D211" t="str">
            <v>Elementary</v>
          </cell>
          <cell r="E211">
            <v>1520.5</v>
          </cell>
          <cell r="G211">
            <v>975.5</v>
          </cell>
          <cell r="H211">
            <v>955</v>
          </cell>
          <cell r="I211">
            <v>545</v>
          </cell>
          <cell r="J211">
            <v>0</v>
          </cell>
          <cell r="L211">
            <v>38200</v>
          </cell>
          <cell r="M211">
            <v>21800</v>
          </cell>
          <cell r="N211">
            <v>0</v>
          </cell>
          <cell r="O211">
            <v>60000</v>
          </cell>
          <cell r="Q211">
            <v>121937.5</v>
          </cell>
          <cell r="R211">
            <v>68125</v>
          </cell>
          <cell r="S211">
            <v>0</v>
          </cell>
          <cell r="T211">
            <v>190062.5</v>
          </cell>
          <cell r="V211">
            <v>194124.5</v>
          </cell>
          <cell r="W211">
            <v>108455</v>
          </cell>
          <cell r="X211">
            <v>0</v>
          </cell>
          <cell r="Y211">
            <v>302579.5</v>
          </cell>
          <cell r="AA211">
            <v>24387.5</v>
          </cell>
          <cell r="AB211">
            <v>13625</v>
          </cell>
          <cell r="AC211">
            <v>0</v>
          </cell>
          <cell r="AD211">
            <v>38012.5</v>
          </cell>
          <cell r="AF211">
            <v>557010.5</v>
          </cell>
          <cell r="AG211">
            <v>311195</v>
          </cell>
          <cell r="AH211">
            <v>0</v>
          </cell>
          <cell r="AI211">
            <v>868205.5</v>
          </cell>
          <cell r="AK211">
            <v>96455</v>
          </cell>
          <cell r="AL211">
            <v>110090</v>
          </cell>
          <cell r="AM211">
            <v>0</v>
          </cell>
          <cell r="AN211">
            <v>206545</v>
          </cell>
          <cell r="AP211">
            <v>1012569</v>
          </cell>
          <cell r="AQ211">
            <v>565710</v>
          </cell>
          <cell r="AR211">
            <v>0</v>
          </cell>
          <cell r="AS211">
            <v>1578279</v>
          </cell>
          <cell r="AU211">
            <v>762841</v>
          </cell>
          <cell r="AV211">
            <v>426190</v>
          </cell>
          <cell r="AW211">
            <v>0</v>
          </cell>
          <cell r="AX211">
            <v>1189031</v>
          </cell>
          <cell r="AZ211">
            <v>7796750.7400000002</v>
          </cell>
          <cell r="BA211">
            <v>1929324.0800000003</v>
          </cell>
          <cell r="BB211">
            <v>2917822.446</v>
          </cell>
          <cell r="BC211">
            <v>182815.79699999999</v>
          </cell>
          <cell r="BD211">
            <v>166741.07100000003</v>
          </cell>
          <cell r="BE211">
            <v>0</v>
          </cell>
          <cell r="BF211">
            <v>3267379.3139999998</v>
          </cell>
          <cell r="BH211">
            <v>7700094.3139999993</v>
          </cell>
          <cell r="BJ211">
            <v>1165189.56</v>
          </cell>
          <cell r="BK211">
            <v>6534904.7539999988</v>
          </cell>
        </row>
        <row r="212">
          <cell r="A212" t="str">
            <v>1304100200400</v>
          </cell>
          <cell r="B212" t="str">
            <v>ROME COMM CONS SCHOOL DIST 2</v>
          </cell>
          <cell r="C212" t="str">
            <v>JEFFERSON</v>
          </cell>
          <cell r="D212" t="str">
            <v>Elementary</v>
          </cell>
          <cell r="E212">
            <v>351</v>
          </cell>
          <cell r="G212">
            <v>248.5</v>
          </cell>
          <cell r="H212">
            <v>243.5</v>
          </cell>
          <cell r="I212">
            <v>102.5</v>
          </cell>
          <cell r="J212">
            <v>0</v>
          </cell>
          <cell r="L212">
            <v>9740</v>
          </cell>
          <cell r="M212">
            <v>4100</v>
          </cell>
          <cell r="N212">
            <v>0</v>
          </cell>
          <cell r="O212">
            <v>13840</v>
          </cell>
          <cell r="Q212">
            <v>31062.5</v>
          </cell>
          <cell r="R212">
            <v>12812.5</v>
          </cell>
          <cell r="S212">
            <v>0</v>
          </cell>
          <cell r="T212">
            <v>43875</v>
          </cell>
          <cell r="V212">
            <v>49451.5</v>
          </cell>
          <cell r="W212">
            <v>20397.5</v>
          </cell>
          <cell r="X212">
            <v>0</v>
          </cell>
          <cell r="Y212">
            <v>69849</v>
          </cell>
          <cell r="AA212">
            <v>6212.5</v>
          </cell>
          <cell r="AB212">
            <v>2562.5</v>
          </cell>
          <cell r="AC212">
            <v>0</v>
          </cell>
          <cell r="AD212">
            <v>8775</v>
          </cell>
          <cell r="AF212">
            <v>141893.5</v>
          </cell>
          <cell r="AG212">
            <v>58527.5</v>
          </cell>
          <cell r="AH212">
            <v>0</v>
          </cell>
          <cell r="AI212">
            <v>200421</v>
          </cell>
          <cell r="AK212">
            <v>24593.5</v>
          </cell>
          <cell r="AL212">
            <v>20705</v>
          </cell>
          <cell r="AM212">
            <v>0</v>
          </cell>
          <cell r="AN212">
            <v>45298.5</v>
          </cell>
          <cell r="AP212">
            <v>257943</v>
          </cell>
          <cell r="AQ212">
            <v>106395</v>
          </cell>
          <cell r="AR212">
            <v>0</v>
          </cell>
          <cell r="AS212">
            <v>364338</v>
          </cell>
          <cell r="AU212">
            <v>194327</v>
          </cell>
          <cell r="AV212">
            <v>80155</v>
          </cell>
          <cell r="AW212">
            <v>0</v>
          </cell>
          <cell r="AX212">
            <v>274482</v>
          </cell>
          <cell r="AZ212">
            <v>1866554.3800000001</v>
          </cell>
          <cell r="BA212">
            <v>557520.74</v>
          </cell>
          <cell r="BB212">
            <v>727222.53599999996</v>
          </cell>
          <cell r="BC212">
            <v>42202.133999999998</v>
          </cell>
          <cell r="BD212">
            <v>38491.362000000001</v>
          </cell>
          <cell r="BE212">
            <v>0</v>
          </cell>
          <cell r="BF212">
            <v>807916.03199999989</v>
          </cell>
          <cell r="BH212">
            <v>1828794.5319999999</v>
          </cell>
          <cell r="BJ212">
            <v>268978.32</v>
          </cell>
          <cell r="BK212">
            <v>1559816.2119999998</v>
          </cell>
        </row>
        <row r="213">
          <cell r="A213" t="str">
            <v>0601607800200</v>
          </cell>
          <cell r="B213" t="str">
            <v>ROSEMONT ELEM SCHOOL DIST 78</v>
          </cell>
          <cell r="C213" t="str">
            <v>COOK</v>
          </cell>
          <cell r="D213" t="str">
            <v>Elementary</v>
          </cell>
          <cell r="E213">
            <v>222.63</v>
          </cell>
          <cell r="G213">
            <v>147.47</v>
          </cell>
          <cell r="H213">
            <v>144.31</v>
          </cell>
          <cell r="I213">
            <v>75.16</v>
          </cell>
          <cell r="J213">
            <v>0</v>
          </cell>
          <cell r="L213">
            <v>5772.4</v>
          </cell>
          <cell r="M213">
            <v>3006.3999999999996</v>
          </cell>
          <cell r="N213">
            <v>0</v>
          </cell>
          <cell r="O213">
            <v>8778.7999999999993</v>
          </cell>
          <cell r="Q213">
            <v>18433.75</v>
          </cell>
          <cell r="R213">
            <v>9395</v>
          </cell>
          <cell r="S213">
            <v>0</v>
          </cell>
          <cell r="T213">
            <v>27828.75</v>
          </cell>
          <cell r="V213">
            <v>29346.53</v>
          </cell>
          <cell r="W213">
            <v>14956.84</v>
          </cell>
          <cell r="X213">
            <v>0</v>
          </cell>
          <cell r="Y213">
            <v>44303.369999999995</v>
          </cell>
          <cell r="AA213">
            <v>3686.75</v>
          </cell>
          <cell r="AB213">
            <v>1879</v>
          </cell>
          <cell r="AC213">
            <v>0</v>
          </cell>
          <cell r="AD213">
            <v>5565.75</v>
          </cell>
          <cell r="AF213">
            <v>42102.68</v>
          </cell>
          <cell r="AG213">
            <v>21458.18</v>
          </cell>
          <cell r="AH213">
            <v>0</v>
          </cell>
          <cell r="AI213">
            <v>63560.86</v>
          </cell>
          <cell r="AK213">
            <v>14575.31</v>
          </cell>
          <cell r="AL213">
            <v>15182.32</v>
          </cell>
          <cell r="AM213">
            <v>0</v>
          </cell>
          <cell r="AN213">
            <v>29757.629999999997</v>
          </cell>
          <cell r="AP213">
            <v>153073.85999999999</v>
          </cell>
          <cell r="AQ213">
            <v>78016.08</v>
          </cell>
          <cell r="AR213">
            <v>0</v>
          </cell>
          <cell r="AS213">
            <v>231089.94</v>
          </cell>
          <cell r="AU213">
            <v>115321.54</v>
          </cell>
          <cell r="AV213">
            <v>58775.119999999995</v>
          </cell>
          <cell r="AW213">
            <v>0</v>
          </cell>
          <cell r="AX213">
            <v>174096.65999999997</v>
          </cell>
          <cell r="AZ213">
            <v>1180149.2399999998</v>
          </cell>
          <cell r="BA213">
            <v>444268.45</v>
          </cell>
          <cell r="BB213">
            <v>487325.30699999991</v>
          </cell>
          <cell r="BC213">
            <v>26767.695419999996</v>
          </cell>
          <cell r="BD213">
            <v>24414.051060000002</v>
          </cell>
          <cell r="BE213">
            <v>0</v>
          </cell>
          <cell r="BF213">
            <v>538507.05347999989</v>
          </cell>
          <cell r="BH213">
            <v>1123488.81348</v>
          </cell>
          <cell r="BJ213">
            <v>170605.82</v>
          </cell>
          <cell r="BK213">
            <v>952882.99347999995</v>
          </cell>
        </row>
        <row r="214">
          <cell r="A214" t="str">
            <v>0701617200200</v>
          </cell>
          <cell r="B214" t="str">
            <v>SANDRIDGE SCHOOL DISTRICT 172</v>
          </cell>
          <cell r="C214" t="str">
            <v>COOK</v>
          </cell>
          <cell r="D214" t="str">
            <v>Elementary</v>
          </cell>
          <cell r="E214">
            <v>363.5</v>
          </cell>
          <cell r="G214">
            <v>251</v>
          </cell>
          <cell r="H214">
            <v>249</v>
          </cell>
          <cell r="I214">
            <v>112.5</v>
          </cell>
          <cell r="J214">
            <v>0</v>
          </cell>
          <cell r="L214">
            <v>9960</v>
          </cell>
          <cell r="M214">
            <v>4500</v>
          </cell>
          <cell r="N214">
            <v>0</v>
          </cell>
          <cell r="O214">
            <v>14460</v>
          </cell>
          <cell r="Q214">
            <v>31375</v>
          </cell>
          <cell r="R214">
            <v>14062.5</v>
          </cell>
          <cell r="S214">
            <v>0</v>
          </cell>
          <cell r="T214">
            <v>45437.5</v>
          </cell>
          <cell r="V214">
            <v>49949</v>
          </cell>
          <cell r="W214">
            <v>22387.5</v>
          </cell>
          <cell r="X214">
            <v>0</v>
          </cell>
          <cell r="Y214">
            <v>72336.5</v>
          </cell>
          <cell r="AA214">
            <v>6275</v>
          </cell>
          <cell r="AB214">
            <v>2812.5</v>
          </cell>
          <cell r="AC214">
            <v>0</v>
          </cell>
          <cell r="AD214">
            <v>9087.5</v>
          </cell>
          <cell r="AF214">
            <v>143321</v>
          </cell>
          <cell r="AG214">
            <v>64237.5</v>
          </cell>
          <cell r="AH214">
            <v>0</v>
          </cell>
          <cell r="AI214">
            <v>207558.5</v>
          </cell>
          <cell r="AK214">
            <v>25149</v>
          </cell>
          <cell r="AL214">
            <v>22725</v>
          </cell>
          <cell r="AM214">
            <v>0</v>
          </cell>
          <cell r="AN214">
            <v>47874</v>
          </cell>
          <cell r="AP214">
            <v>260538</v>
          </cell>
          <cell r="AQ214">
            <v>116775</v>
          </cell>
          <cell r="AR214">
            <v>0</v>
          </cell>
          <cell r="AS214">
            <v>377313</v>
          </cell>
          <cell r="AU214">
            <v>196282</v>
          </cell>
          <cell r="AV214">
            <v>87975</v>
          </cell>
          <cell r="AW214">
            <v>0</v>
          </cell>
          <cell r="AX214">
            <v>284257</v>
          </cell>
          <cell r="AZ214">
            <v>2055113.32</v>
          </cell>
          <cell r="BA214">
            <v>949199.39</v>
          </cell>
          <cell r="BB214">
            <v>901293.81299999997</v>
          </cell>
          <cell r="BC214">
            <v>43705.059000000001</v>
          </cell>
          <cell r="BD214">
            <v>39862.137000000002</v>
          </cell>
          <cell r="BE214">
            <v>0</v>
          </cell>
          <cell r="BF214">
            <v>984861.00899999996</v>
          </cell>
          <cell r="BH214">
            <v>2043185.0090000001</v>
          </cell>
          <cell r="BJ214">
            <v>278557.32</v>
          </cell>
          <cell r="BK214">
            <v>1764627.689</v>
          </cell>
        </row>
        <row r="215">
          <cell r="A215" t="str">
            <v>0804321102600</v>
          </cell>
          <cell r="B215" t="str">
            <v>SCALES MOUND C U SCH DISTRICT 211</v>
          </cell>
          <cell r="C215" t="str">
            <v>JO DAVIESS</v>
          </cell>
          <cell r="D215" t="str">
            <v>Unit</v>
          </cell>
          <cell r="E215">
            <v>235.25</v>
          </cell>
          <cell r="G215">
            <v>112.75</v>
          </cell>
          <cell r="H215">
            <v>111</v>
          </cell>
          <cell r="I215">
            <v>60</v>
          </cell>
          <cell r="J215">
            <v>62.5</v>
          </cell>
          <cell r="L215">
            <v>4440</v>
          </cell>
          <cell r="M215">
            <v>2400</v>
          </cell>
          <cell r="N215">
            <v>2500</v>
          </cell>
          <cell r="O215">
            <v>9340</v>
          </cell>
          <cell r="Q215">
            <v>14093.75</v>
          </cell>
          <cell r="R215">
            <v>7500</v>
          </cell>
          <cell r="S215">
            <v>7812.5</v>
          </cell>
          <cell r="T215">
            <v>29406.25</v>
          </cell>
          <cell r="V215">
            <v>22437.25</v>
          </cell>
          <cell r="W215">
            <v>11940</v>
          </cell>
          <cell r="X215">
            <v>12437.5</v>
          </cell>
          <cell r="Y215">
            <v>46814.75</v>
          </cell>
          <cell r="AA215">
            <v>2818.75</v>
          </cell>
          <cell r="AB215">
            <v>1500</v>
          </cell>
          <cell r="AC215">
            <v>1562.5</v>
          </cell>
          <cell r="AD215">
            <v>5881.25</v>
          </cell>
          <cell r="AF215">
            <v>32190.12</v>
          </cell>
          <cell r="AG215">
            <v>17130</v>
          </cell>
          <cell r="AH215">
            <v>17843.75</v>
          </cell>
          <cell r="AI215">
            <v>67163.87</v>
          </cell>
          <cell r="AK215">
            <v>11211</v>
          </cell>
          <cell r="AL215">
            <v>12120</v>
          </cell>
          <cell r="AM215">
            <v>43500</v>
          </cell>
          <cell r="AN215">
            <v>66831</v>
          </cell>
          <cell r="AP215">
            <v>117034.5</v>
          </cell>
          <cell r="AQ215">
            <v>62280</v>
          </cell>
          <cell r="AR215">
            <v>64875</v>
          </cell>
          <cell r="AS215">
            <v>244189.5</v>
          </cell>
          <cell r="AU215">
            <v>88170.5</v>
          </cell>
          <cell r="AV215">
            <v>46920</v>
          </cell>
          <cell r="AW215">
            <v>48875</v>
          </cell>
          <cell r="AX215">
            <v>183965.5</v>
          </cell>
          <cell r="AZ215">
            <v>1237820.1600000001</v>
          </cell>
          <cell r="BA215">
            <v>282503.64</v>
          </cell>
          <cell r="BB215">
            <v>456097.14000000007</v>
          </cell>
          <cell r="BC215">
            <v>28285.048499999997</v>
          </cell>
          <cell r="BD215">
            <v>25797.985499999999</v>
          </cell>
          <cell r="BE215">
            <v>0</v>
          </cell>
          <cell r="BF215">
            <v>510180.17400000006</v>
          </cell>
          <cell r="BH215">
            <v>1163772.294</v>
          </cell>
          <cell r="BJ215">
            <v>180276.78</v>
          </cell>
          <cell r="BK215">
            <v>983495.51399999997</v>
          </cell>
        </row>
        <row r="216">
          <cell r="A216" t="str">
            <v>0501605400400</v>
          </cell>
          <cell r="B216" t="str">
            <v>SCHAUMBURG C C SCHOOL DIST 54</v>
          </cell>
          <cell r="C216" t="str">
            <v>COOK</v>
          </cell>
          <cell r="D216" t="str">
            <v>Elementary</v>
          </cell>
          <cell r="E216">
            <v>14606.5</v>
          </cell>
          <cell r="G216">
            <v>9818</v>
          </cell>
          <cell r="H216">
            <v>9666.75</v>
          </cell>
          <cell r="I216">
            <v>4788.5</v>
          </cell>
          <cell r="J216">
            <v>0</v>
          </cell>
          <cell r="L216">
            <v>386670</v>
          </cell>
          <cell r="M216">
            <v>191540</v>
          </cell>
          <cell r="N216">
            <v>0</v>
          </cell>
          <cell r="O216">
            <v>578210</v>
          </cell>
          <cell r="Q216">
            <v>1227250</v>
          </cell>
          <cell r="R216">
            <v>598562.5</v>
          </cell>
          <cell r="S216">
            <v>0</v>
          </cell>
          <cell r="T216">
            <v>1825812.5</v>
          </cell>
          <cell r="V216">
            <v>1953782</v>
          </cell>
          <cell r="W216">
            <v>952911.5</v>
          </cell>
          <cell r="X216">
            <v>0</v>
          </cell>
          <cell r="Y216">
            <v>2906693.5</v>
          </cell>
          <cell r="AA216">
            <v>245450</v>
          </cell>
          <cell r="AB216">
            <v>119712.5</v>
          </cell>
          <cell r="AC216">
            <v>0</v>
          </cell>
          <cell r="AD216">
            <v>365162.5</v>
          </cell>
          <cell r="AF216">
            <v>2803039</v>
          </cell>
          <cell r="AG216">
            <v>1367116.75</v>
          </cell>
          <cell r="AH216">
            <v>0</v>
          </cell>
          <cell r="AI216">
            <v>4170155.75</v>
          </cell>
          <cell r="AK216">
            <v>976341.75</v>
          </cell>
          <cell r="AL216">
            <v>967277</v>
          </cell>
          <cell r="AM216">
            <v>0</v>
          </cell>
          <cell r="AN216">
            <v>1943618.75</v>
          </cell>
          <cell r="AP216">
            <v>10191084</v>
          </cell>
          <cell r="AQ216">
            <v>4970463</v>
          </cell>
          <cell r="AR216">
            <v>0</v>
          </cell>
          <cell r="AS216">
            <v>15161547</v>
          </cell>
          <cell r="AU216">
            <v>7677676</v>
          </cell>
          <cell r="AV216">
            <v>3744607</v>
          </cell>
          <cell r="AW216">
            <v>0</v>
          </cell>
          <cell r="AX216">
            <v>11422283</v>
          </cell>
          <cell r="AZ216">
            <v>76836759.799999997</v>
          </cell>
          <cell r="BA216">
            <v>30165706.970000006</v>
          </cell>
          <cell r="BB216">
            <v>32100740.031000003</v>
          </cell>
          <cell r="BC216">
            <v>1756197.9209999999</v>
          </cell>
          <cell r="BD216">
            <v>1601778.0030000003</v>
          </cell>
          <cell r="BE216">
            <v>0</v>
          </cell>
          <cell r="BF216">
            <v>35458715.954999998</v>
          </cell>
          <cell r="BH216">
            <v>73832198.954999998</v>
          </cell>
          <cell r="BJ216">
            <v>11193253.08</v>
          </cell>
          <cell r="BK216">
            <v>62638945.875</v>
          </cell>
        </row>
        <row r="217">
          <cell r="A217" t="str">
            <v>0601608100200</v>
          </cell>
          <cell r="B217" t="str">
            <v>SCHILLER PARK SCHOOL DIST 81</v>
          </cell>
          <cell r="C217" t="str">
            <v>COOK</v>
          </cell>
          <cell r="D217" t="str">
            <v>Elementary</v>
          </cell>
          <cell r="E217">
            <v>1356.25</v>
          </cell>
          <cell r="G217">
            <v>939.25</v>
          </cell>
          <cell r="H217">
            <v>923.5</v>
          </cell>
          <cell r="I217">
            <v>417</v>
          </cell>
          <cell r="J217">
            <v>0</v>
          </cell>
          <cell r="L217">
            <v>36940</v>
          </cell>
          <cell r="M217">
            <v>16680</v>
          </cell>
          <cell r="N217">
            <v>0</v>
          </cell>
          <cell r="O217">
            <v>53620</v>
          </cell>
          <cell r="Q217">
            <v>117406.25</v>
          </cell>
          <cell r="R217">
            <v>52125</v>
          </cell>
          <cell r="S217">
            <v>0</v>
          </cell>
          <cell r="T217">
            <v>169531.25</v>
          </cell>
          <cell r="V217">
            <v>186910.75</v>
          </cell>
          <cell r="W217">
            <v>82983</v>
          </cell>
          <cell r="X217">
            <v>0</v>
          </cell>
          <cell r="Y217">
            <v>269893.75</v>
          </cell>
          <cell r="AA217">
            <v>23481.25</v>
          </cell>
          <cell r="AB217">
            <v>10425</v>
          </cell>
          <cell r="AC217">
            <v>0</v>
          </cell>
          <cell r="AD217">
            <v>33906.25</v>
          </cell>
          <cell r="AF217">
            <v>536311.75</v>
          </cell>
          <cell r="AG217">
            <v>238107</v>
          </cell>
          <cell r="AH217">
            <v>0</v>
          </cell>
          <cell r="AI217">
            <v>774418.75</v>
          </cell>
          <cell r="AK217">
            <v>93273.5</v>
          </cell>
          <cell r="AL217">
            <v>84234</v>
          </cell>
          <cell r="AM217">
            <v>0</v>
          </cell>
          <cell r="AN217">
            <v>177507.5</v>
          </cell>
          <cell r="AP217">
            <v>974941.5</v>
          </cell>
          <cell r="AQ217">
            <v>432846</v>
          </cell>
          <cell r="AR217">
            <v>0</v>
          </cell>
          <cell r="AS217">
            <v>1407787.5</v>
          </cell>
          <cell r="AU217">
            <v>734493.5</v>
          </cell>
          <cell r="AV217">
            <v>326094</v>
          </cell>
          <cell r="AW217">
            <v>0</v>
          </cell>
          <cell r="AX217">
            <v>1060587.5</v>
          </cell>
          <cell r="AZ217">
            <v>7622035.7999999998</v>
          </cell>
          <cell r="BA217">
            <v>4073469.4899999998</v>
          </cell>
          <cell r="BB217">
            <v>3508651.5869999998</v>
          </cell>
          <cell r="BC217">
            <v>163067.36249999999</v>
          </cell>
          <cell r="BD217">
            <v>148729.08749999999</v>
          </cell>
          <cell r="BE217">
            <v>0</v>
          </cell>
          <cell r="BF217">
            <v>3820448.0369999995</v>
          </cell>
          <cell r="BH217">
            <v>7767700.5369999995</v>
          </cell>
          <cell r="BJ217">
            <v>1039321.5</v>
          </cell>
          <cell r="BK217">
            <v>6728379.0369999995</v>
          </cell>
        </row>
        <row r="218">
          <cell r="A218" t="str">
            <v>0108600202600</v>
          </cell>
          <cell r="B218" t="str">
            <v>SCOTT-MORGAN C U SCHOOL DIST 2</v>
          </cell>
          <cell r="C218" t="str">
            <v>SCOTT</v>
          </cell>
          <cell r="D218" t="str">
            <v>Unit</v>
          </cell>
          <cell r="E218">
            <v>214.75</v>
          </cell>
          <cell r="G218">
            <v>91.25</v>
          </cell>
          <cell r="H218">
            <v>90.5</v>
          </cell>
          <cell r="I218">
            <v>58.5</v>
          </cell>
          <cell r="J218">
            <v>65</v>
          </cell>
          <cell r="L218">
            <v>3620</v>
          </cell>
          <cell r="M218">
            <v>2340</v>
          </cell>
          <cell r="N218">
            <v>2600</v>
          </cell>
          <cell r="O218">
            <v>8560</v>
          </cell>
          <cell r="Q218">
            <v>11406.25</v>
          </cell>
          <cell r="R218">
            <v>7312.5</v>
          </cell>
          <cell r="S218">
            <v>8125</v>
          </cell>
          <cell r="T218">
            <v>26843.75</v>
          </cell>
          <cell r="V218">
            <v>18158.75</v>
          </cell>
          <cell r="W218">
            <v>11641.5</v>
          </cell>
          <cell r="X218">
            <v>12935</v>
          </cell>
          <cell r="Y218">
            <v>42735.25</v>
          </cell>
          <cell r="AA218">
            <v>2281.25</v>
          </cell>
          <cell r="AB218">
            <v>1462.5</v>
          </cell>
          <cell r="AC218">
            <v>1625</v>
          </cell>
          <cell r="AD218">
            <v>5368.75</v>
          </cell>
          <cell r="AF218">
            <v>52103.75</v>
          </cell>
          <cell r="AG218">
            <v>33403.5</v>
          </cell>
          <cell r="AH218">
            <v>37115</v>
          </cell>
          <cell r="AI218">
            <v>122622.25</v>
          </cell>
          <cell r="AK218">
            <v>9140.5</v>
          </cell>
          <cell r="AL218">
            <v>11817</v>
          </cell>
          <cell r="AM218">
            <v>45240</v>
          </cell>
          <cell r="AN218">
            <v>66197.5</v>
          </cell>
          <cell r="AP218">
            <v>94717.5</v>
          </cell>
          <cell r="AQ218">
            <v>60723</v>
          </cell>
          <cell r="AR218">
            <v>67470</v>
          </cell>
          <cell r="AS218">
            <v>222910.5</v>
          </cell>
          <cell r="AU218">
            <v>71357.5</v>
          </cell>
          <cell r="AV218">
            <v>45747</v>
          </cell>
          <cell r="AW218">
            <v>50830</v>
          </cell>
          <cell r="AX218">
            <v>167934.5</v>
          </cell>
          <cell r="AZ218">
            <v>1186563.27</v>
          </cell>
          <cell r="BA218">
            <v>392298.84</v>
          </cell>
          <cell r="BB218">
            <v>473658.63300000003</v>
          </cell>
          <cell r="BC218">
            <v>25820.251499999995</v>
          </cell>
          <cell r="BD218">
            <v>23549.914500000003</v>
          </cell>
          <cell r="BE218">
            <v>0</v>
          </cell>
          <cell r="BF218">
            <v>523028.79900000006</v>
          </cell>
          <cell r="BH218">
            <v>1186201.2990000001</v>
          </cell>
          <cell r="BJ218">
            <v>164567.22</v>
          </cell>
          <cell r="BK218">
            <v>1021634.0790000001</v>
          </cell>
        </row>
        <row r="219">
          <cell r="A219" t="str">
            <v>1108700402600</v>
          </cell>
          <cell r="B219" t="str">
            <v>SHELBYVILLE C U SCHOOL DIST 4</v>
          </cell>
          <cell r="C219" t="str">
            <v>SHELBY</v>
          </cell>
          <cell r="D219" t="str">
            <v>Unit</v>
          </cell>
          <cell r="E219">
            <v>1155.5999999999999</v>
          </cell>
          <cell r="G219">
            <v>527.62999999999988</v>
          </cell>
          <cell r="H219">
            <v>520.97</v>
          </cell>
          <cell r="I219">
            <v>278.82</v>
          </cell>
          <cell r="J219">
            <v>349.15</v>
          </cell>
          <cell r="L219">
            <v>20838.800000000003</v>
          </cell>
          <cell r="M219">
            <v>11152.8</v>
          </cell>
          <cell r="N219">
            <v>13966</v>
          </cell>
          <cell r="O219">
            <v>45957.600000000006</v>
          </cell>
          <cell r="Q219">
            <v>65953.749999999985</v>
          </cell>
          <cell r="R219">
            <v>34852.5</v>
          </cell>
          <cell r="S219">
            <v>43643.75</v>
          </cell>
          <cell r="T219">
            <v>144450</v>
          </cell>
          <cell r="V219">
            <v>104998.36999999998</v>
          </cell>
          <cell r="W219">
            <v>55485.18</v>
          </cell>
          <cell r="X219">
            <v>69480.849999999991</v>
          </cell>
          <cell r="Y219">
            <v>229964.39999999997</v>
          </cell>
          <cell r="AA219">
            <v>13190.749999999996</v>
          </cell>
          <cell r="AB219">
            <v>6970.5</v>
          </cell>
          <cell r="AC219">
            <v>8728.75</v>
          </cell>
          <cell r="AD219">
            <v>28889.999999999996</v>
          </cell>
          <cell r="AF219">
            <v>301276.73</v>
          </cell>
          <cell r="AG219">
            <v>159206.22</v>
          </cell>
          <cell r="AH219">
            <v>199364.65</v>
          </cell>
          <cell r="AI219">
            <v>659847.6</v>
          </cell>
          <cell r="AK219">
            <v>52617.97</v>
          </cell>
          <cell r="AL219">
            <v>56321.64</v>
          </cell>
          <cell r="AM219">
            <v>243008.4</v>
          </cell>
          <cell r="AN219">
            <v>351948.01</v>
          </cell>
          <cell r="AP219">
            <v>547679.93999999983</v>
          </cell>
          <cell r="AQ219">
            <v>289415.15999999997</v>
          </cell>
          <cell r="AR219">
            <v>362417.69999999995</v>
          </cell>
          <cell r="AS219">
            <v>1199512.7999999998</v>
          </cell>
          <cell r="AU219">
            <v>412606.65999999992</v>
          </cell>
          <cell r="AV219">
            <v>218037.24</v>
          </cell>
          <cell r="AW219">
            <v>273035.3</v>
          </cell>
          <cell r="AX219">
            <v>903679.2</v>
          </cell>
          <cell r="AZ219">
            <v>6308667.2200000007</v>
          </cell>
          <cell r="BA219">
            <v>1842462.3899999997</v>
          </cell>
          <cell r="BB219">
            <v>2445338.8829999999</v>
          </cell>
          <cell r="BC219">
            <v>138942.41039999999</v>
          </cell>
          <cell r="BD219">
            <v>126725.40719999999</v>
          </cell>
          <cell r="BE219">
            <v>0</v>
          </cell>
          <cell r="BF219">
            <v>2711006.7005999996</v>
          </cell>
          <cell r="BH219">
            <v>6275256.3105999995</v>
          </cell>
          <cell r="BJ219">
            <v>885559.39</v>
          </cell>
          <cell r="BK219">
            <v>5389696.9205999998</v>
          </cell>
        </row>
        <row r="220">
          <cell r="A220" t="str">
            <v>1102300102600</v>
          </cell>
          <cell r="B220" t="str">
            <v>SHILOH COMM UNIT SCH DIST 1</v>
          </cell>
          <cell r="C220" t="str">
            <v>EDGAR</v>
          </cell>
          <cell r="D220" t="str">
            <v>Unit</v>
          </cell>
          <cell r="E220">
            <v>380.96</v>
          </cell>
          <cell r="G220">
            <v>169.97</v>
          </cell>
          <cell r="H220">
            <v>166.64</v>
          </cell>
          <cell r="I220">
            <v>89</v>
          </cell>
          <cell r="J220">
            <v>121.99</v>
          </cell>
          <cell r="L220">
            <v>6665.5999999999995</v>
          </cell>
          <cell r="M220">
            <v>3560</v>
          </cell>
          <cell r="N220">
            <v>4879.5999999999995</v>
          </cell>
          <cell r="O220">
            <v>15105.199999999997</v>
          </cell>
          <cell r="Q220">
            <v>21246.25</v>
          </cell>
          <cell r="R220">
            <v>11125</v>
          </cell>
          <cell r="S220">
            <v>15248.75</v>
          </cell>
          <cell r="T220">
            <v>47620</v>
          </cell>
          <cell r="V220">
            <v>33824.03</v>
          </cell>
          <cell r="W220">
            <v>17711</v>
          </cell>
          <cell r="X220">
            <v>24276.01</v>
          </cell>
          <cell r="Y220">
            <v>75811.039999999994</v>
          </cell>
          <cell r="AA220">
            <v>4249.25</v>
          </cell>
          <cell r="AB220">
            <v>2225</v>
          </cell>
          <cell r="AC220">
            <v>3049.75</v>
          </cell>
          <cell r="AD220">
            <v>9524</v>
          </cell>
          <cell r="AF220">
            <v>48526.43</v>
          </cell>
          <cell r="AG220">
            <v>25409.5</v>
          </cell>
          <cell r="AH220">
            <v>34828.14</v>
          </cell>
          <cell r="AI220">
            <v>108764.06999999999</v>
          </cell>
          <cell r="AK220">
            <v>16830.64</v>
          </cell>
          <cell r="AL220">
            <v>17978</v>
          </cell>
          <cell r="AM220">
            <v>84905.04</v>
          </cell>
          <cell r="AN220">
            <v>119713.68</v>
          </cell>
          <cell r="AP220">
            <v>176428.86</v>
          </cell>
          <cell r="AQ220">
            <v>92382</v>
          </cell>
          <cell r="AR220">
            <v>126625.62</v>
          </cell>
          <cell r="AS220">
            <v>395436.48</v>
          </cell>
          <cell r="AU220">
            <v>132916.54</v>
          </cell>
          <cell r="AV220">
            <v>69598</v>
          </cell>
          <cell r="AW220">
            <v>95396.18</v>
          </cell>
          <cell r="AX220">
            <v>297910.71999999997</v>
          </cell>
          <cell r="AZ220">
            <v>2094168.49</v>
          </cell>
          <cell r="BA220">
            <v>674347.66</v>
          </cell>
          <cell r="BB220">
            <v>830554.84499999997</v>
          </cell>
          <cell r="BC220">
            <v>45804.344639999996</v>
          </cell>
          <cell r="BD220">
            <v>41776.835520000001</v>
          </cell>
          <cell r="BE220">
            <v>0</v>
          </cell>
          <cell r="BF220">
            <v>918136.02515999996</v>
          </cell>
          <cell r="BH220">
            <v>1988021.2151599999</v>
          </cell>
          <cell r="BJ220">
            <v>291937.26</v>
          </cell>
          <cell r="BK220">
            <v>1696083.9551599999</v>
          </cell>
        </row>
        <row r="221">
          <cell r="A221" t="str">
            <v>0410113400400</v>
          </cell>
          <cell r="B221" t="str">
            <v>SHIRLAND C C SCHOOL DIST 134</v>
          </cell>
          <cell r="C221" t="str">
            <v>WINNEBAGO</v>
          </cell>
          <cell r="D221" t="str">
            <v>Elementary</v>
          </cell>
          <cell r="E221">
            <v>114.64</v>
          </cell>
          <cell r="G221">
            <v>75.98</v>
          </cell>
          <cell r="H221">
            <v>74.819999999999993</v>
          </cell>
          <cell r="I221">
            <v>38.659999999999997</v>
          </cell>
          <cell r="J221">
            <v>0</v>
          </cell>
          <cell r="L221">
            <v>2992.7999999999997</v>
          </cell>
          <cell r="M221">
            <v>1546.3999999999999</v>
          </cell>
          <cell r="N221">
            <v>0</v>
          </cell>
          <cell r="O221">
            <v>4539.2</v>
          </cell>
          <cell r="Q221">
            <v>9497.5</v>
          </cell>
          <cell r="R221">
            <v>4832.5</v>
          </cell>
          <cell r="S221">
            <v>0</v>
          </cell>
          <cell r="T221">
            <v>14330</v>
          </cell>
          <cell r="V221">
            <v>15120.02</v>
          </cell>
          <cell r="W221">
            <v>7693.3399999999992</v>
          </cell>
          <cell r="X221">
            <v>0</v>
          </cell>
          <cell r="Y221">
            <v>22813.360000000001</v>
          </cell>
          <cell r="AA221">
            <v>1899.5</v>
          </cell>
          <cell r="AB221">
            <v>966.49999999999989</v>
          </cell>
          <cell r="AC221">
            <v>0</v>
          </cell>
          <cell r="AD221">
            <v>2866</v>
          </cell>
          <cell r="AF221">
            <v>21692.29</v>
          </cell>
          <cell r="AG221">
            <v>11037.43</v>
          </cell>
          <cell r="AH221">
            <v>0</v>
          </cell>
          <cell r="AI221">
            <v>32729.72</v>
          </cell>
          <cell r="AK221">
            <v>7556.82</v>
          </cell>
          <cell r="AL221">
            <v>7809.32</v>
          </cell>
          <cell r="AM221">
            <v>0</v>
          </cell>
          <cell r="AN221">
            <v>15366.14</v>
          </cell>
          <cell r="AP221">
            <v>78867.240000000005</v>
          </cell>
          <cell r="AQ221">
            <v>40129.079999999994</v>
          </cell>
          <cell r="AR221">
            <v>0</v>
          </cell>
          <cell r="AS221">
            <v>118996.32</v>
          </cell>
          <cell r="AU221">
            <v>59416.36</v>
          </cell>
          <cell r="AV221">
            <v>30232.12</v>
          </cell>
          <cell r="AW221">
            <v>0</v>
          </cell>
          <cell r="AX221">
            <v>89648.48</v>
          </cell>
          <cell r="AZ221">
            <v>585968.97</v>
          </cell>
          <cell r="BA221">
            <v>145565.26999999999</v>
          </cell>
          <cell r="BB221">
            <v>219460.272</v>
          </cell>
          <cell r="BC221">
            <v>13783.625759999999</v>
          </cell>
          <cell r="BD221">
            <v>12571.651680000001</v>
          </cell>
          <cell r="BE221">
            <v>0</v>
          </cell>
          <cell r="BF221">
            <v>245815.54944</v>
          </cell>
          <cell r="BH221">
            <v>547104.76943999995</v>
          </cell>
          <cell r="BJ221">
            <v>87850.92</v>
          </cell>
          <cell r="BK221">
            <v>459253.84943999996</v>
          </cell>
        </row>
        <row r="222">
          <cell r="A222" t="str">
            <v>0501607200200</v>
          </cell>
          <cell r="B222" t="str">
            <v>SKOKIE FAIRVIEW SCHOOL DIST 72</v>
          </cell>
          <cell r="C222" t="str">
            <v>COOK</v>
          </cell>
          <cell r="D222" t="str">
            <v>Elementary</v>
          </cell>
          <cell r="E222">
            <v>760.25</v>
          </cell>
          <cell r="G222">
            <v>508.75</v>
          </cell>
          <cell r="H222">
            <v>500.5</v>
          </cell>
          <cell r="I222">
            <v>251.5</v>
          </cell>
          <cell r="J222">
            <v>0</v>
          </cell>
          <cell r="L222">
            <v>20020</v>
          </cell>
          <cell r="M222">
            <v>10060</v>
          </cell>
          <cell r="N222">
            <v>0</v>
          </cell>
          <cell r="O222">
            <v>30080</v>
          </cell>
          <cell r="Q222">
            <v>63593.75</v>
          </cell>
          <cell r="R222">
            <v>31437.5</v>
          </cell>
          <cell r="S222">
            <v>0</v>
          </cell>
          <cell r="T222">
            <v>95031.25</v>
          </cell>
          <cell r="V222">
            <v>101241.25</v>
          </cell>
          <cell r="W222">
            <v>50048.5</v>
          </cell>
          <cell r="X222">
            <v>0</v>
          </cell>
          <cell r="Y222">
            <v>151289.75</v>
          </cell>
          <cell r="AA222">
            <v>12718.75</v>
          </cell>
          <cell r="AB222">
            <v>6287.5</v>
          </cell>
          <cell r="AC222">
            <v>0</v>
          </cell>
          <cell r="AD222">
            <v>19006.25</v>
          </cell>
          <cell r="AF222">
            <v>145248.12</v>
          </cell>
          <cell r="AG222">
            <v>71803.25</v>
          </cell>
          <cell r="AH222">
            <v>0</v>
          </cell>
          <cell r="AI222">
            <v>217051.37</v>
          </cell>
          <cell r="AK222">
            <v>50550.5</v>
          </cell>
          <cell r="AL222">
            <v>50803</v>
          </cell>
          <cell r="AM222">
            <v>0</v>
          </cell>
          <cell r="AN222">
            <v>101353.5</v>
          </cell>
          <cell r="AP222">
            <v>528082.5</v>
          </cell>
          <cell r="AQ222">
            <v>261057</v>
          </cell>
          <cell r="AR222">
            <v>0</v>
          </cell>
          <cell r="AS222">
            <v>789139.5</v>
          </cell>
          <cell r="AU222">
            <v>397842.5</v>
          </cell>
          <cell r="AV222">
            <v>196673</v>
          </cell>
          <cell r="AW222">
            <v>0</v>
          </cell>
          <cell r="AX222">
            <v>594515.5</v>
          </cell>
          <cell r="AZ222">
            <v>3939109.34</v>
          </cell>
          <cell r="BA222">
            <v>1239437.31</v>
          </cell>
          <cell r="BB222">
            <v>1553563.9950000001</v>
          </cell>
          <cell r="BC222">
            <v>91407.898499999996</v>
          </cell>
          <cell r="BD222">
            <v>83370.535500000013</v>
          </cell>
          <cell r="BE222">
            <v>0</v>
          </cell>
          <cell r="BF222">
            <v>1728342.429</v>
          </cell>
          <cell r="BH222">
            <v>3725809.5490000001</v>
          </cell>
          <cell r="BJ222">
            <v>582594.78</v>
          </cell>
          <cell r="BK222">
            <v>3143214.7690000003</v>
          </cell>
        </row>
        <row r="223">
          <cell r="A223" t="str">
            <v>0501606800200</v>
          </cell>
          <cell r="B223" t="str">
            <v>SKOKIE SCHOOL DIST 68</v>
          </cell>
          <cell r="C223" t="str">
            <v>COOK</v>
          </cell>
          <cell r="D223" t="str">
            <v>Elementary</v>
          </cell>
          <cell r="E223">
            <v>1822.75</v>
          </cell>
          <cell r="G223">
            <v>1137.75</v>
          </cell>
          <cell r="H223">
            <v>1116.5</v>
          </cell>
          <cell r="I223">
            <v>685</v>
          </cell>
          <cell r="J223">
            <v>0</v>
          </cell>
          <cell r="L223">
            <v>44660</v>
          </cell>
          <cell r="M223">
            <v>27400</v>
          </cell>
          <cell r="N223">
            <v>0</v>
          </cell>
          <cell r="O223">
            <v>72060</v>
          </cell>
          <cell r="Q223">
            <v>142218.75</v>
          </cell>
          <cell r="R223">
            <v>85625</v>
          </cell>
          <cell r="S223">
            <v>0</v>
          </cell>
          <cell r="T223">
            <v>227843.75</v>
          </cell>
          <cell r="V223">
            <v>226412.25</v>
          </cell>
          <cell r="W223">
            <v>136315</v>
          </cell>
          <cell r="X223">
            <v>0</v>
          </cell>
          <cell r="Y223">
            <v>362727.25</v>
          </cell>
          <cell r="AA223">
            <v>28443.75</v>
          </cell>
          <cell r="AB223">
            <v>17125</v>
          </cell>
          <cell r="AC223">
            <v>0</v>
          </cell>
          <cell r="AD223">
            <v>45568.75</v>
          </cell>
          <cell r="AF223">
            <v>324827.62</v>
          </cell>
          <cell r="AG223">
            <v>195567.5</v>
          </cell>
          <cell r="AH223">
            <v>0</v>
          </cell>
          <cell r="AI223">
            <v>520395.12</v>
          </cell>
          <cell r="AK223">
            <v>112766.5</v>
          </cell>
          <cell r="AL223">
            <v>138370</v>
          </cell>
          <cell r="AM223">
            <v>0</v>
          </cell>
          <cell r="AN223">
            <v>251136.5</v>
          </cell>
          <cell r="AP223">
            <v>1180984.5</v>
          </cell>
          <cell r="AQ223">
            <v>711030</v>
          </cell>
          <cell r="AR223">
            <v>0</v>
          </cell>
          <cell r="AS223">
            <v>1892014.5</v>
          </cell>
          <cell r="AU223">
            <v>889720.5</v>
          </cell>
          <cell r="AV223">
            <v>535670</v>
          </cell>
          <cell r="AW223">
            <v>0</v>
          </cell>
          <cell r="AX223">
            <v>1425390.5</v>
          </cell>
          <cell r="AZ223">
            <v>9804129.0900000017</v>
          </cell>
          <cell r="BA223">
            <v>4461821.88</v>
          </cell>
          <cell r="BB223">
            <v>4279785.2910000002</v>
          </cell>
          <cell r="BC223">
            <v>219156.52349999998</v>
          </cell>
          <cell r="BD223">
            <v>199886.4105</v>
          </cell>
          <cell r="BE223">
            <v>0</v>
          </cell>
          <cell r="BF223">
            <v>4698828.2250000006</v>
          </cell>
          <cell r="BH223">
            <v>9495964.5950000007</v>
          </cell>
          <cell r="BJ223">
            <v>1396809.78</v>
          </cell>
          <cell r="BK223">
            <v>8099154.8150000004</v>
          </cell>
        </row>
        <row r="224">
          <cell r="A224" t="str">
            <v>0501606900200</v>
          </cell>
          <cell r="B224" t="str">
            <v>SKOKIE SCHOOL DIST 69</v>
          </cell>
          <cell r="C224" t="str">
            <v>COOK</v>
          </cell>
          <cell r="D224" t="str">
            <v>Elementary</v>
          </cell>
          <cell r="E224">
            <v>1636.25</v>
          </cell>
          <cell r="G224">
            <v>1088.25</v>
          </cell>
          <cell r="H224">
            <v>1067.5</v>
          </cell>
          <cell r="I224">
            <v>548</v>
          </cell>
          <cell r="J224">
            <v>0</v>
          </cell>
          <cell r="L224">
            <v>42700</v>
          </cell>
          <cell r="M224">
            <v>21920</v>
          </cell>
          <cell r="N224">
            <v>0</v>
          </cell>
          <cell r="O224">
            <v>64620</v>
          </cell>
          <cell r="Q224">
            <v>136031.25</v>
          </cell>
          <cell r="R224">
            <v>68500</v>
          </cell>
          <cell r="S224">
            <v>0</v>
          </cell>
          <cell r="T224">
            <v>204531.25</v>
          </cell>
          <cell r="V224">
            <v>216561.75</v>
          </cell>
          <cell r="W224">
            <v>109052</v>
          </cell>
          <cell r="X224">
            <v>0</v>
          </cell>
          <cell r="Y224">
            <v>325613.75</v>
          </cell>
          <cell r="AA224">
            <v>27206.25</v>
          </cell>
          <cell r="AB224">
            <v>13700</v>
          </cell>
          <cell r="AC224">
            <v>0</v>
          </cell>
          <cell r="AD224">
            <v>40906.25</v>
          </cell>
          <cell r="AF224">
            <v>621390.75</v>
          </cell>
          <cell r="AG224">
            <v>312908</v>
          </cell>
          <cell r="AH224">
            <v>0</v>
          </cell>
          <cell r="AI224">
            <v>934298.75</v>
          </cell>
          <cell r="AK224">
            <v>107817.5</v>
          </cell>
          <cell r="AL224">
            <v>110696</v>
          </cell>
          <cell r="AM224">
            <v>0</v>
          </cell>
          <cell r="AN224">
            <v>218513.5</v>
          </cell>
          <cell r="AP224">
            <v>1129603.5</v>
          </cell>
          <cell r="AQ224">
            <v>568824</v>
          </cell>
          <cell r="AR224">
            <v>0</v>
          </cell>
          <cell r="AS224">
            <v>1698427.5</v>
          </cell>
          <cell r="AU224">
            <v>851011.5</v>
          </cell>
          <cell r="AV224">
            <v>428536</v>
          </cell>
          <cell r="AW224">
            <v>0</v>
          </cell>
          <cell r="AX224">
            <v>1279547.5</v>
          </cell>
          <cell r="AZ224">
            <v>8932076.9099999983</v>
          </cell>
          <cell r="BA224">
            <v>4651609.8199999994</v>
          </cell>
          <cell r="BB224">
            <v>4075106.0189999989</v>
          </cell>
          <cell r="BC224">
            <v>196732.88249999998</v>
          </cell>
          <cell r="BD224">
            <v>179434.44750000001</v>
          </cell>
          <cell r="BE224">
            <v>0</v>
          </cell>
          <cell r="BF224">
            <v>4451273.3489999985</v>
          </cell>
          <cell r="BH224">
            <v>9217731.8489999995</v>
          </cell>
          <cell r="BJ224">
            <v>1253891.1000000001</v>
          </cell>
          <cell r="BK224">
            <v>7963840.7489999998</v>
          </cell>
        </row>
        <row r="225">
          <cell r="A225" t="str">
            <v>0501607350200</v>
          </cell>
          <cell r="B225" t="str">
            <v>SKOKIE SCHOOL DIST 73-5</v>
          </cell>
          <cell r="C225" t="str">
            <v>COOK</v>
          </cell>
          <cell r="D225" t="str">
            <v>Elementary</v>
          </cell>
          <cell r="E225">
            <v>1016</v>
          </cell>
          <cell r="G225">
            <v>653.5</v>
          </cell>
          <cell r="H225">
            <v>643</v>
          </cell>
          <cell r="I225">
            <v>362.5</v>
          </cell>
          <cell r="J225">
            <v>0</v>
          </cell>
          <cell r="L225">
            <v>25720</v>
          </cell>
          <cell r="M225">
            <v>14500</v>
          </cell>
          <cell r="N225">
            <v>0</v>
          </cell>
          <cell r="O225">
            <v>40220</v>
          </cell>
          <cell r="Q225">
            <v>81687.5</v>
          </cell>
          <cell r="R225">
            <v>45312.5</v>
          </cell>
          <cell r="S225">
            <v>0</v>
          </cell>
          <cell r="T225">
            <v>127000</v>
          </cell>
          <cell r="V225">
            <v>130046.5</v>
          </cell>
          <cell r="W225">
            <v>72137.5</v>
          </cell>
          <cell r="X225">
            <v>0</v>
          </cell>
          <cell r="Y225">
            <v>202184</v>
          </cell>
          <cell r="AA225">
            <v>16337.5</v>
          </cell>
          <cell r="AB225">
            <v>9062.5</v>
          </cell>
          <cell r="AC225">
            <v>0</v>
          </cell>
          <cell r="AD225">
            <v>25400</v>
          </cell>
          <cell r="AF225">
            <v>186574.25</v>
          </cell>
          <cell r="AG225">
            <v>103493.75</v>
          </cell>
          <cell r="AH225">
            <v>0</v>
          </cell>
          <cell r="AI225">
            <v>290068</v>
          </cell>
          <cell r="AK225">
            <v>64943</v>
          </cell>
          <cell r="AL225">
            <v>73225</v>
          </cell>
          <cell r="AM225">
            <v>0</v>
          </cell>
          <cell r="AN225">
            <v>138168</v>
          </cell>
          <cell r="AP225">
            <v>678333</v>
          </cell>
          <cell r="AQ225">
            <v>376275</v>
          </cell>
          <cell r="AR225">
            <v>0</v>
          </cell>
          <cell r="AS225">
            <v>1054608</v>
          </cell>
          <cell r="AU225">
            <v>511037</v>
          </cell>
          <cell r="AV225">
            <v>283475</v>
          </cell>
          <cell r="AW225">
            <v>0</v>
          </cell>
          <cell r="AX225">
            <v>794512</v>
          </cell>
          <cell r="AZ225">
            <v>5352219.9800000004</v>
          </cell>
          <cell r="BA225">
            <v>2091716.5400000003</v>
          </cell>
          <cell r="BB225">
            <v>2233180.9560000002</v>
          </cell>
          <cell r="BC225">
            <v>122157.74399999999</v>
          </cell>
          <cell r="BD225">
            <v>111416.592</v>
          </cell>
          <cell r="BE225">
            <v>0</v>
          </cell>
          <cell r="BF225">
            <v>2466755.2920000004</v>
          </cell>
          <cell r="BH225">
            <v>5138915.2920000004</v>
          </cell>
          <cell r="BJ225">
            <v>778581.12</v>
          </cell>
          <cell r="BK225">
            <v>4360334.1720000003</v>
          </cell>
        </row>
        <row r="226">
          <cell r="A226" t="str">
            <v>0410132002600</v>
          </cell>
          <cell r="B226" t="str">
            <v>SOUTH BELOIT C U SCH DIST 320</v>
          </cell>
          <cell r="C226" t="str">
            <v>WINNEBAGO</v>
          </cell>
          <cell r="D226" t="str">
            <v>Unit</v>
          </cell>
          <cell r="E226">
            <v>961.61</v>
          </cell>
          <cell r="G226">
            <v>453.63</v>
          </cell>
          <cell r="H226">
            <v>447.46999999999991</v>
          </cell>
          <cell r="I226">
            <v>219.49</v>
          </cell>
          <cell r="J226">
            <v>288.48999999999995</v>
          </cell>
          <cell r="L226">
            <v>17898.799999999996</v>
          </cell>
          <cell r="M226">
            <v>8779.6</v>
          </cell>
          <cell r="N226">
            <v>11539.599999999999</v>
          </cell>
          <cell r="O226">
            <v>38217.999999999993</v>
          </cell>
          <cell r="Q226">
            <v>56703.75</v>
          </cell>
          <cell r="R226">
            <v>27436.25</v>
          </cell>
          <cell r="S226">
            <v>36061.249999999993</v>
          </cell>
          <cell r="T226">
            <v>120201.25</v>
          </cell>
          <cell r="V226">
            <v>90272.37</v>
          </cell>
          <cell r="W226">
            <v>43678.51</v>
          </cell>
          <cell r="X226">
            <v>57409.509999999987</v>
          </cell>
          <cell r="Y226">
            <v>191360.38999999998</v>
          </cell>
          <cell r="AA226">
            <v>11340.75</v>
          </cell>
          <cell r="AB226">
            <v>5487.25</v>
          </cell>
          <cell r="AC226">
            <v>7212.2499999999991</v>
          </cell>
          <cell r="AD226">
            <v>24040.25</v>
          </cell>
          <cell r="AF226">
            <v>259022.73</v>
          </cell>
          <cell r="AG226">
            <v>125328.79</v>
          </cell>
          <cell r="AH226">
            <v>164727.79</v>
          </cell>
          <cell r="AI226">
            <v>549079.31000000006</v>
          </cell>
          <cell r="AK226">
            <v>45194.469999999994</v>
          </cell>
          <cell r="AL226">
            <v>44336.98</v>
          </cell>
          <cell r="AM226">
            <v>200789.03999999998</v>
          </cell>
          <cell r="AN226">
            <v>290320.49</v>
          </cell>
          <cell r="AP226">
            <v>470867.94</v>
          </cell>
          <cell r="AQ226">
            <v>227830.62</v>
          </cell>
          <cell r="AR226">
            <v>299452.61999999994</v>
          </cell>
          <cell r="AS226">
            <v>998151.17999999993</v>
          </cell>
          <cell r="AU226">
            <v>354738.66</v>
          </cell>
          <cell r="AV226">
            <v>171641.18</v>
          </cell>
          <cell r="AW226">
            <v>225599.17999999996</v>
          </cell>
          <cell r="AX226">
            <v>751979.0199999999</v>
          </cell>
          <cell r="AZ226">
            <v>5423971.120000001</v>
          </cell>
          <cell r="BA226">
            <v>2052772.71</v>
          </cell>
          <cell r="BB226">
            <v>2243023.1490000002</v>
          </cell>
          <cell r="BC226">
            <v>115618.21673999997</v>
          </cell>
          <cell r="BD226">
            <v>105452.07581999998</v>
          </cell>
          <cell r="BE226">
            <v>0</v>
          </cell>
          <cell r="BF226">
            <v>2464093.4415600002</v>
          </cell>
          <cell r="BH226">
            <v>5427443.3315600008</v>
          </cell>
          <cell r="BJ226">
            <v>736900.97</v>
          </cell>
          <cell r="BK226">
            <v>4690542.361560001</v>
          </cell>
        </row>
        <row r="227">
          <cell r="A227" t="str">
            <v>0301101402400</v>
          </cell>
          <cell r="B227" t="str">
            <v>SOUTH FORK SCHOOL DISTRICT 14</v>
          </cell>
          <cell r="C227" t="str">
            <v>CHRISTIAN</v>
          </cell>
          <cell r="D227" t="str">
            <v>Unit</v>
          </cell>
          <cell r="E227">
            <v>305.02999999999997</v>
          </cell>
          <cell r="G227">
            <v>136.88</v>
          </cell>
          <cell r="H227">
            <v>135.96999999999997</v>
          </cell>
          <cell r="I227">
            <v>76.33</v>
          </cell>
          <cell r="J227">
            <v>91.82</v>
          </cell>
          <cell r="L227">
            <v>5438.7999999999993</v>
          </cell>
          <cell r="M227">
            <v>3053.2</v>
          </cell>
          <cell r="N227">
            <v>3672.7999999999997</v>
          </cell>
          <cell r="O227">
            <v>12164.8</v>
          </cell>
          <cell r="Q227">
            <v>17110</v>
          </cell>
          <cell r="R227">
            <v>9541.25</v>
          </cell>
          <cell r="S227">
            <v>11477.5</v>
          </cell>
          <cell r="T227">
            <v>38128.75</v>
          </cell>
          <cell r="V227">
            <v>27239.119999999999</v>
          </cell>
          <cell r="W227">
            <v>15189.67</v>
          </cell>
          <cell r="X227">
            <v>18272.18</v>
          </cell>
          <cell r="Y227">
            <v>60700.97</v>
          </cell>
          <cell r="AA227">
            <v>3422</v>
          </cell>
          <cell r="AB227">
            <v>1908.25</v>
          </cell>
          <cell r="AC227">
            <v>2295.5</v>
          </cell>
          <cell r="AD227">
            <v>7625.75</v>
          </cell>
          <cell r="AF227">
            <v>78158.48</v>
          </cell>
          <cell r="AG227">
            <v>43584.43</v>
          </cell>
          <cell r="AH227">
            <v>52429.22</v>
          </cell>
          <cell r="AI227">
            <v>174172.13</v>
          </cell>
          <cell r="AK227">
            <v>13732.969999999998</v>
          </cell>
          <cell r="AL227">
            <v>15418.66</v>
          </cell>
          <cell r="AM227">
            <v>63906.719999999994</v>
          </cell>
          <cell r="AN227">
            <v>93058.349999999991</v>
          </cell>
          <cell r="AP227">
            <v>142081.44</v>
          </cell>
          <cell r="AQ227">
            <v>79230.539999999994</v>
          </cell>
          <cell r="AR227">
            <v>95309.159999999989</v>
          </cell>
          <cell r="AS227">
            <v>316621.13999999996</v>
          </cell>
          <cell r="AU227">
            <v>107040.16</v>
          </cell>
          <cell r="AV227">
            <v>59690.06</v>
          </cell>
          <cell r="AW227">
            <v>71803.239999999991</v>
          </cell>
          <cell r="AX227">
            <v>238533.46</v>
          </cell>
          <cell r="AZ227">
            <v>1697895.67</v>
          </cell>
          <cell r="BA227">
            <v>570329.80000000005</v>
          </cell>
          <cell r="BB227">
            <v>680467.64099999995</v>
          </cell>
          <cell r="BC227">
            <v>36674.977019999991</v>
          </cell>
          <cell r="BD227">
            <v>33450.199859999993</v>
          </cell>
          <cell r="BE227">
            <v>0</v>
          </cell>
          <cell r="BF227">
            <v>750592.81787999999</v>
          </cell>
          <cell r="BH227">
            <v>1691598.1678799998</v>
          </cell>
          <cell r="BJ227">
            <v>233750.58</v>
          </cell>
          <cell r="BK227">
            <v>1457847.5878799998</v>
          </cell>
        </row>
        <row r="228">
          <cell r="A228" t="str">
            <v>0701615000200</v>
          </cell>
          <cell r="B228" t="str">
            <v>SOUTH HOLLAND SCHOOL DIST 150</v>
          </cell>
          <cell r="C228" t="str">
            <v>COOK</v>
          </cell>
          <cell r="D228" t="str">
            <v>Elementary</v>
          </cell>
          <cell r="E228">
            <v>925.75</v>
          </cell>
          <cell r="G228">
            <v>603.25</v>
          </cell>
          <cell r="H228">
            <v>601</v>
          </cell>
          <cell r="I228">
            <v>322.5</v>
          </cell>
          <cell r="J228">
            <v>0</v>
          </cell>
          <cell r="L228">
            <v>24040</v>
          </cell>
          <cell r="M228">
            <v>12900</v>
          </cell>
          <cell r="N228">
            <v>0</v>
          </cell>
          <cell r="O228">
            <v>36940</v>
          </cell>
          <cell r="Q228">
            <v>75406.25</v>
          </cell>
          <cell r="R228">
            <v>40312.5</v>
          </cell>
          <cell r="S228">
            <v>0</v>
          </cell>
          <cell r="T228">
            <v>115718.75</v>
          </cell>
          <cell r="V228">
            <v>120046.75</v>
          </cell>
          <cell r="W228">
            <v>64177.5</v>
          </cell>
          <cell r="X228">
            <v>0</v>
          </cell>
          <cell r="Y228">
            <v>184224.25</v>
          </cell>
          <cell r="AA228">
            <v>15081.25</v>
          </cell>
          <cell r="AB228">
            <v>8062.5</v>
          </cell>
          <cell r="AC228">
            <v>0</v>
          </cell>
          <cell r="AD228">
            <v>23143.75</v>
          </cell>
          <cell r="AF228">
            <v>344455.75</v>
          </cell>
          <cell r="AG228">
            <v>184147.5</v>
          </cell>
          <cell r="AH228">
            <v>0</v>
          </cell>
          <cell r="AI228">
            <v>528603.25</v>
          </cell>
          <cell r="AK228">
            <v>60701</v>
          </cell>
          <cell r="AL228">
            <v>65145</v>
          </cell>
          <cell r="AM228">
            <v>0</v>
          </cell>
          <cell r="AN228">
            <v>125846</v>
          </cell>
          <cell r="AP228">
            <v>626173.5</v>
          </cell>
          <cell r="AQ228">
            <v>334755</v>
          </cell>
          <cell r="AR228">
            <v>0</v>
          </cell>
          <cell r="AS228">
            <v>960928.5</v>
          </cell>
          <cell r="AU228">
            <v>471741.5</v>
          </cell>
          <cell r="AV228">
            <v>252195</v>
          </cell>
          <cell r="AW228">
            <v>0</v>
          </cell>
          <cell r="AX228">
            <v>723936.5</v>
          </cell>
          <cell r="AZ228">
            <v>5064780.1800000006</v>
          </cell>
          <cell r="BA228">
            <v>1837773.64</v>
          </cell>
          <cell r="BB228">
            <v>2070766.1459999999</v>
          </cell>
          <cell r="BC228">
            <v>111306.62549999998</v>
          </cell>
          <cell r="BD228">
            <v>101519.5965</v>
          </cell>
          <cell r="BE228">
            <v>0</v>
          </cell>
          <cell r="BF228">
            <v>2283592.3679999998</v>
          </cell>
          <cell r="BH228">
            <v>4982933.3679999998</v>
          </cell>
          <cell r="BJ228">
            <v>709420.74</v>
          </cell>
          <cell r="BK228">
            <v>4273512.6279999996</v>
          </cell>
        </row>
        <row r="229">
          <cell r="A229" t="str">
            <v>0701615100200</v>
          </cell>
          <cell r="B229" t="str">
            <v>SOUTH HOLLAND SCHOOL DIST 151</v>
          </cell>
          <cell r="C229" t="str">
            <v>COOK</v>
          </cell>
          <cell r="D229" t="str">
            <v>Elementary</v>
          </cell>
          <cell r="E229">
            <v>1532</v>
          </cell>
          <cell r="G229">
            <v>985</v>
          </cell>
          <cell r="H229">
            <v>978</v>
          </cell>
          <cell r="I229">
            <v>547</v>
          </cell>
          <cell r="J229">
            <v>0</v>
          </cell>
          <cell r="L229">
            <v>39120</v>
          </cell>
          <cell r="M229">
            <v>21880</v>
          </cell>
          <cell r="N229">
            <v>0</v>
          </cell>
          <cell r="O229">
            <v>61000</v>
          </cell>
          <cell r="Q229">
            <v>123125</v>
          </cell>
          <cell r="R229">
            <v>68375</v>
          </cell>
          <cell r="S229">
            <v>0</v>
          </cell>
          <cell r="T229">
            <v>191500</v>
          </cell>
          <cell r="V229">
            <v>196015</v>
          </cell>
          <cell r="W229">
            <v>108853</v>
          </cell>
          <cell r="X229">
            <v>0</v>
          </cell>
          <cell r="Y229">
            <v>304868</v>
          </cell>
          <cell r="AA229">
            <v>24625</v>
          </cell>
          <cell r="AB229">
            <v>13675</v>
          </cell>
          <cell r="AC229">
            <v>0</v>
          </cell>
          <cell r="AD229">
            <v>38300</v>
          </cell>
          <cell r="AF229">
            <v>562435</v>
          </cell>
          <cell r="AG229">
            <v>312337</v>
          </cell>
          <cell r="AH229">
            <v>0</v>
          </cell>
          <cell r="AI229">
            <v>874772</v>
          </cell>
          <cell r="AK229">
            <v>98778</v>
          </cell>
          <cell r="AL229">
            <v>110494</v>
          </cell>
          <cell r="AM229">
            <v>0</v>
          </cell>
          <cell r="AN229">
            <v>209272</v>
          </cell>
          <cell r="AP229">
            <v>1022430</v>
          </cell>
          <cell r="AQ229">
            <v>567786</v>
          </cell>
          <cell r="AR229">
            <v>0</v>
          </cell>
          <cell r="AS229">
            <v>1590216</v>
          </cell>
          <cell r="AU229">
            <v>770270</v>
          </cell>
          <cell r="AV229">
            <v>427754</v>
          </cell>
          <cell r="AW229">
            <v>0</v>
          </cell>
          <cell r="AX229">
            <v>1198024</v>
          </cell>
          <cell r="AZ229">
            <v>8579249.6799999997</v>
          </cell>
          <cell r="BA229">
            <v>4364529.4799999995</v>
          </cell>
          <cell r="BB229">
            <v>3883133.7479999997</v>
          </cell>
          <cell r="BC229">
            <v>184198.48799999998</v>
          </cell>
          <cell r="BD229">
            <v>168002.18400000001</v>
          </cell>
          <cell r="BE229">
            <v>0</v>
          </cell>
          <cell r="BF229">
            <v>4235334.42</v>
          </cell>
          <cell r="BH229">
            <v>8703286.4199999999</v>
          </cell>
          <cell r="BJ229">
            <v>1174002.24</v>
          </cell>
          <cell r="BK229">
            <v>7529284.1799999997</v>
          </cell>
        </row>
        <row r="230">
          <cell r="A230" t="str">
            <v>0302620202600</v>
          </cell>
          <cell r="B230" t="str">
            <v>ST ELMO C U SCHOOL DIST 202</v>
          </cell>
          <cell r="C230" t="str">
            <v>FAYETTE</v>
          </cell>
          <cell r="D230" t="str">
            <v>Unit</v>
          </cell>
          <cell r="E230">
            <v>435.94</v>
          </cell>
          <cell r="G230">
            <v>202.63</v>
          </cell>
          <cell r="H230">
            <v>200.79999999999998</v>
          </cell>
          <cell r="I230">
            <v>105.99</v>
          </cell>
          <cell r="J230">
            <v>127.32</v>
          </cell>
          <cell r="L230">
            <v>8031.9999999999991</v>
          </cell>
          <cell r="M230">
            <v>4239.5999999999995</v>
          </cell>
          <cell r="N230">
            <v>5092.7999999999993</v>
          </cell>
          <cell r="O230">
            <v>17364.399999999998</v>
          </cell>
          <cell r="Q230">
            <v>25328.75</v>
          </cell>
          <cell r="R230">
            <v>13248.75</v>
          </cell>
          <cell r="S230">
            <v>15915</v>
          </cell>
          <cell r="T230">
            <v>54492.5</v>
          </cell>
          <cell r="V230">
            <v>40323.370000000003</v>
          </cell>
          <cell r="W230">
            <v>21092.01</v>
          </cell>
          <cell r="X230">
            <v>25336.68</v>
          </cell>
          <cell r="Y230">
            <v>86752.06</v>
          </cell>
          <cell r="AA230">
            <v>5065.75</v>
          </cell>
          <cell r="AB230">
            <v>2649.75</v>
          </cell>
          <cell r="AC230">
            <v>3183</v>
          </cell>
          <cell r="AD230">
            <v>10898.5</v>
          </cell>
          <cell r="AF230">
            <v>115701.73</v>
          </cell>
          <cell r="AG230">
            <v>60520.29</v>
          </cell>
          <cell r="AH230">
            <v>72699.72</v>
          </cell>
          <cell r="AI230">
            <v>248921.74</v>
          </cell>
          <cell r="AK230">
            <v>20280.8</v>
          </cell>
          <cell r="AL230">
            <v>21409.98</v>
          </cell>
          <cell r="AM230">
            <v>88614.720000000001</v>
          </cell>
          <cell r="AN230">
            <v>130305.5</v>
          </cell>
          <cell r="AP230">
            <v>210329.94</v>
          </cell>
          <cell r="AQ230">
            <v>110017.62</v>
          </cell>
          <cell r="AR230">
            <v>132158.16</v>
          </cell>
          <cell r="AS230">
            <v>452505.72</v>
          </cell>
          <cell r="AU230">
            <v>158456.66</v>
          </cell>
          <cell r="AV230">
            <v>82884.179999999993</v>
          </cell>
          <cell r="AW230">
            <v>99564.239999999991</v>
          </cell>
          <cell r="AX230">
            <v>340905.07999999996</v>
          </cell>
          <cell r="AZ230">
            <v>2418847.9500000002</v>
          </cell>
          <cell r="BA230">
            <v>782066.40999999992</v>
          </cell>
          <cell r="BB230">
            <v>960274.30800000008</v>
          </cell>
          <cell r="BC230">
            <v>52414.809959999991</v>
          </cell>
          <cell r="BD230">
            <v>47806.052280000004</v>
          </cell>
          <cell r="BE230">
            <v>0</v>
          </cell>
          <cell r="BF230">
            <v>1060495.1702400001</v>
          </cell>
          <cell r="BH230">
            <v>2402640.6702399999</v>
          </cell>
          <cell r="BJ230">
            <v>334069.53999999998</v>
          </cell>
          <cell r="BK230">
            <v>2068571.1302399999</v>
          </cell>
        </row>
        <row r="231">
          <cell r="A231" t="str">
            <v>0901016900400</v>
          </cell>
          <cell r="B231" t="str">
            <v>ST JOSEPH C C SCHOOL DIST 169</v>
          </cell>
          <cell r="C231" t="str">
            <v>CHAMPAIGN</v>
          </cell>
          <cell r="D231" t="str">
            <v>Elementary</v>
          </cell>
          <cell r="E231">
            <v>832.98</v>
          </cell>
          <cell r="G231">
            <v>547.31999999999994</v>
          </cell>
          <cell r="H231">
            <v>539.91</v>
          </cell>
          <cell r="I231">
            <v>285.65999999999997</v>
          </cell>
          <cell r="J231">
            <v>0</v>
          </cell>
          <cell r="L231">
            <v>21596.399999999998</v>
          </cell>
          <cell r="M231">
            <v>11426.399999999998</v>
          </cell>
          <cell r="N231">
            <v>0</v>
          </cell>
          <cell r="O231">
            <v>33022.799999999996</v>
          </cell>
          <cell r="Q231">
            <v>68414.999999999985</v>
          </cell>
          <cell r="R231">
            <v>35707.499999999993</v>
          </cell>
          <cell r="S231">
            <v>0</v>
          </cell>
          <cell r="T231">
            <v>104122.49999999997</v>
          </cell>
          <cell r="V231">
            <v>108916.68</v>
          </cell>
          <cell r="W231">
            <v>56846.34</v>
          </cell>
          <cell r="X231">
            <v>0</v>
          </cell>
          <cell r="Y231">
            <v>165763.01999999999</v>
          </cell>
          <cell r="AA231">
            <v>13682.999999999998</v>
          </cell>
          <cell r="AB231">
            <v>7141.4999999999991</v>
          </cell>
          <cell r="AC231">
            <v>0</v>
          </cell>
          <cell r="AD231">
            <v>20824.499999999996</v>
          </cell>
          <cell r="AF231">
            <v>312519.71999999997</v>
          </cell>
          <cell r="AG231">
            <v>163111.85999999999</v>
          </cell>
          <cell r="AH231">
            <v>0</v>
          </cell>
          <cell r="AI231">
            <v>475631.57999999996</v>
          </cell>
          <cell r="AK231">
            <v>54530.909999999996</v>
          </cell>
          <cell r="AL231">
            <v>57703.319999999992</v>
          </cell>
          <cell r="AM231">
            <v>0</v>
          </cell>
          <cell r="AN231">
            <v>112234.22999999998</v>
          </cell>
          <cell r="AP231">
            <v>568118.15999999992</v>
          </cell>
          <cell r="AQ231">
            <v>296515.07999999996</v>
          </cell>
          <cell r="AR231">
            <v>0</v>
          </cell>
          <cell r="AS231">
            <v>864633.23999999987</v>
          </cell>
          <cell r="AU231">
            <v>428004.23999999993</v>
          </cell>
          <cell r="AV231">
            <v>223386.11999999997</v>
          </cell>
          <cell r="AW231">
            <v>0</v>
          </cell>
          <cell r="AX231">
            <v>651390.35999999987</v>
          </cell>
          <cell r="AZ231">
            <v>4209609.6899999995</v>
          </cell>
          <cell r="BA231">
            <v>864425.67999999982</v>
          </cell>
          <cell r="BB231">
            <v>1522210.6109999998</v>
          </cell>
          <cell r="BC231">
            <v>100152.51731999998</v>
          </cell>
          <cell r="BD231">
            <v>91346.252759999988</v>
          </cell>
          <cell r="BE231">
            <v>0</v>
          </cell>
          <cell r="BF231">
            <v>1713709.3810799997</v>
          </cell>
          <cell r="BH231">
            <v>4141331.6110799992</v>
          </cell>
          <cell r="BJ231">
            <v>638329.23</v>
          </cell>
          <cell r="BK231">
            <v>3503002.3810799993</v>
          </cell>
        </row>
        <row r="232">
          <cell r="A232" t="str">
            <v>0901030501600</v>
          </cell>
          <cell r="B232" t="str">
            <v>ST JOSEPH OGDEN C H S DIST 305</v>
          </cell>
          <cell r="C232" t="str">
            <v>CHAMPAIGN</v>
          </cell>
          <cell r="D232" t="str">
            <v>High School</v>
          </cell>
          <cell r="E232">
            <v>468.83</v>
          </cell>
          <cell r="G232">
            <v>0</v>
          </cell>
          <cell r="H232">
            <v>0</v>
          </cell>
          <cell r="I232">
            <v>0</v>
          </cell>
          <cell r="J232">
            <v>468.83</v>
          </cell>
          <cell r="L232">
            <v>0</v>
          </cell>
          <cell r="M232">
            <v>0</v>
          </cell>
          <cell r="N232">
            <v>18753.2</v>
          </cell>
          <cell r="O232">
            <v>18753.2</v>
          </cell>
          <cell r="Q232">
            <v>0</v>
          </cell>
          <cell r="R232">
            <v>0</v>
          </cell>
          <cell r="S232">
            <v>58603.75</v>
          </cell>
          <cell r="T232">
            <v>58603.75</v>
          </cell>
          <cell r="V232">
            <v>0</v>
          </cell>
          <cell r="W232">
            <v>0</v>
          </cell>
          <cell r="X232">
            <v>93297.17</v>
          </cell>
          <cell r="Y232">
            <v>93297.17</v>
          </cell>
          <cell r="AA232">
            <v>0</v>
          </cell>
          <cell r="AB232">
            <v>0</v>
          </cell>
          <cell r="AC232">
            <v>11720.75</v>
          </cell>
          <cell r="AD232">
            <v>11720.75</v>
          </cell>
          <cell r="AF232">
            <v>0</v>
          </cell>
          <cell r="AG232">
            <v>0</v>
          </cell>
          <cell r="AH232">
            <v>267701.93</v>
          </cell>
          <cell r="AI232">
            <v>267701.93</v>
          </cell>
          <cell r="AK232">
            <v>0</v>
          </cell>
          <cell r="AL232">
            <v>0</v>
          </cell>
          <cell r="AM232">
            <v>326305.68</v>
          </cell>
          <cell r="AN232">
            <v>326305.68</v>
          </cell>
          <cell r="AP232">
            <v>0</v>
          </cell>
          <cell r="AQ232">
            <v>0</v>
          </cell>
          <cell r="AR232">
            <v>486645.54</v>
          </cell>
          <cell r="AS232">
            <v>486645.54</v>
          </cell>
          <cell r="AU232">
            <v>0</v>
          </cell>
          <cell r="AV232">
            <v>0</v>
          </cell>
          <cell r="AW232">
            <v>366625.06</v>
          </cell>
          <cell r="AX232">
            <v>366625.06</v>
          </cell>
          <cell r="AZ232">
            <v>2603963.5299999998</v>
          </cell>
          <cell r="BA232">
            <v>445624.4</v>
          </cell>
          <cell r="BB232">
            <v>914876.37899999984</v>
          </cell>
          <cell r="BC232">
            <v>56369.306219999999</v>
          </cell>
          <cell r="BD232">
            <v>51412.835459999995</v>
          </cell>
          <cell r="BE232">
            <v>0</v>
          </cell>
          <cell r="BF232">
            <v>1022658.5206799998</v>
          </cell>
          <cell r="BH232">
            <v>2652311.6006800001</v>
          </cell>
          <cell r="BJ232">
            <v>359273.8</v>
          </cell>
          <cell r="BK232">
            <v>2293037.8006800003</v>
          </cell>
        </row>
        <row r="233">
          <cell r="A233" t="str">
            <v>1301414150200</v>
          </cell>
          <cell r="B233" t="str">
            <v>ST ROSE SCHOOL DISTRICT 14-15</v>
          </cell>
          <cell r="C233" t="str">
            <v>CLINTON</v>
          </cell>
          <cell r="D233" t="str">
            <v>Elementary</v>
          </cell>
          <cell r="E233">
            <v>147.88</v>
          </cell>
          <cell r="G233">
            <v>99.72999999999999</v>
          </cell>
          <cell r="H233">
            <v>98.649999999999991</v>
          </cell>
          <cell r="I233">
            <v>48.15</v>
          </cell>
          <cell r="J233">
            <v>0</v>
          </cell>
          <cell r="L233">
            <v>3945.9999999999995</v>
          </cell>
          <cell r="M233">
            <v>1926</v>
          </cell>
          <cell r="N233">
            <v>0</v>
          </cell>
          <cell r="O233">
            <v>5872</v>
          </cell>
          <cell r="Q233">
            <v>12466.249999999998</v>
          </cell>
          <cell r="R233">
            <v>6018.75</v>
          </cell>
          <cell r="S233">
            <v>0</v>
          </cell>
          <cell r="T233">
            <v>18485</v>
          </cell>
          <cell r="V233">
            <v>19846.269999999997</v>
          </cell>
          <cell r="W233">
            <v>9581.85</v>
          </cell>
          <cell r="X233">
            <v>0</v>
          </cell>
          <cell r="Y233">
            <v>29428.119999999995</v>
          </cell>
          <cell r="AA233">
            <v>2493.2499999999995</v>
          </cell>
          <cell r="AB233">
            <v>1203.75</v>
          </cell>
          <cell r="AC233">
            <v>0</v>
          </cell>
          <cell r="AD233">
            <v>3696.9999999999995</v>
          </cell>
          <cell r="AF233">
            <v>56945.83</v>
          </cell>
          <cell r="AG233">
            <v>27493.65</v>
          </cell>
          <cell r="AH233">
            <v>0</v>
          </cell>
          <cell r="AI233">
            <v>84439.48000000001</v>
          </cell>
          <cell r="AK233">
            <v>9963.65</v>
          </cell>
          <cell r="AL233">
            <v>9726.2999999999993</v>
          </cell>
          <cell r="AM233">
            <v>0</v>
          </cell>
          <cell r="AN233">
            <v>19689.949999999997</v>
          </cell>
          <cell r="AP233">
            <v>103519.73999999999</v>
          </cell>
          <cell r="AQ233">
            <v>49979.7</v>
          </cell>
          <cell r="AR233">
            <v>0</v>
          </cell>
          <cell r="AS233">
            <v>153499.44</v>
          </cell>
          <cell r="AU233">
            <v>77988.859999999986</v>
          </cell>
          <cell r="AV233">
            <v>37653.299999999996</v>
          </cell>
          <cell r="AW233">
            <v>0</v>
          </cell>
          <cell r="AX233">
            <v>115642.15999999997</v>
          </cell>
          <cell r="AZ233">
            <v>752880.08000000007</v>
          </cell>
          <cell r="BA233">
            <v>170516</v>
          </cell>
          <cell r="BB233">
            <v>277018.82400000002</v>
          </cell>
          <cell r="BC233">
            <v>17780.203919999996</v>
          </cell>
          <cell r="BD233">
            <v>16216.816559999999</v>
          </cell>
          <cell r="BE233">
            <v>0</v>
          </cell>
          <cell r="BF233">
            <v>311015.84448000003</v>
          </cell>
          <cell r="BH233">
            <v>741768.99447999999</v>
          </cell>
          <cell r="BJ233">
            <v>113323.4</v>
          </cell>
          <cell r="BK233">
            <v>628445.59447999997</v>
          </cell>
        </row>
        <row r="234">
          <cell r="A234" t="str">
            <v>0701619400200</v>
          </cell>
          <cell r="B234" t="str">
            <v>STEGER SCHOOL DISTRICT 194</v>
          </cell>
          <cell r="C234" t="str">
            <v>COOK</v>
          </cell>
          <cell r="D234" t="str">
            <v>Elementary</v>
          </cell>
          <cell r="E234">
            <v>1460.5</v>
          </cell>
          <cell r="G234">
            <v>976.5</v>
          </cell>
          <cell r="H234">
            <v>971</v>
          </cell>
          <cell r="I234">
            <v>484</v>
          </cell>
          <cell r="J234">
            <v>0</v>
          </cell>
          <cell r="L234">
            <v>38840</v>
          </cell>
          <cell r="M234">
            <v>19360</v>
          </cell>
          <cell r="N234">
            <v>0</v>
          </cell>
          <cell r="O234">
            <v>58200</v>
          </cell>
          <cell r="Q234">
            <v>122062.5</v>
          </cell>
          <cell r="R234">
            <v>60500</v>
          </cell>
          <cell r="S234">
            <v>0</v>
          </cell>
          <cell r="T234">
            <v>182562.5</v>
          </cell>
          <cell r="V234">
            <v>194323.5</v>
          </cell>
          <cell r="W234">
            <v>96316</v>
          </cell>
          <cell r="X234">
            <v>0</v>
          </cell>
          <cell r="Y234">
            <v>290639.5</v>
          </cell>
          <cell r="AA234">
            <v>24412.5</v>
          </cell>
          <cell r="AB234">
            <v>12100</v>
          </cell>
          <cell r="AC234">
            <v>0</v>
          </cell>
          <cell r="AD234">
            <v>36512.5</v>
          </cell>
          <cell r="AF234">
            <v>557581.5</v>
          </cell>
          <cell r="AG234">
            <v>276364</v>
          </cell>
          <cell r="AH234">
            <v>0</v>
          </cell>
          <cell r="AI234">
            <v>833945.5</v>
          </cell>
          <cell r="AK234">
            <v>98071</v>
          </cell>
          <cell r="AL234">
            <v>97768</v>
          </cell>
          <cell r="AM234">
            <v>0</v>
          </cell>
          <cell r="AN234">
            <v>195839</v>
          </cell>
          <cell r="AP234">
            <v>1013607</v>
          </cell>
          <cell r="AQ234">
            <v>502392</v>
          </cell>
          <cell r="AR234">
            <v>0</v>
          </cell>
          <cell r="AS234">
            <v>1515999</v>
          </cell>
          <cell r="AU234">
            <v>763623</v>
          </cell>
          <cell r="AV234">
            <v>378488</v>
          </cell>
          <cell r="AW234">
            <v>0</v>
          </cell>
          <cell r="AX234">
            <v>1142111</v>
          </cell>
          <cell r="AZ234">
            <v>8129080.7999999998</v>
          </cell>
          <cell r="BA234">
            <v>3399078.9899999998</v>
          </cell>
          <cell r="BB234">
            <v>3458447.9369999995</v>
          </cell>
          <cell r="BC234">
            <v>175601.75699999998</v>
          </cell>
          <cell r="BD234">
            <v>160161.351</v>
          </cell>
          <cell r="BE234">
            <v>0</v>
          </cell>
          <cell r="BF234">
            <v>3794211.044999999</v>
          </cell>
          <cell r="BH234">
            <v>8050020.044999999</v>
          </cell>
          <cell r="BJ234">
            <v>1119210.3600000001</v>
          </cell>
          <cell r="BK234">
            <v>6930809.6849999987</v>
          </cell>
        </row>
        <row r="235">
          <cell r="A235" t="str">
            <v>0804320602600</v>
          </cell>
          <cell r="B235" t="str">
            <v>STOCKTON C U SCHOOL DIST 206</v>
          </cell>
          <cell r="C235" t="str">
            <v>JO DAVIESS</v>
          </cell>
          <cell r="D235" t="str">
            <v>Unit</v>
          </cell>
          <cell r="E235">
            <v>573.25</v>
          </cell>
          <cell r="G235">
            <v>262.25</v>
          </cell>
          <cell r="H235">
            <v>259.5</v>
          </cell>
          <cell r="I235">
            <v>126</v>
          </cell>
          <cell r="J235">
            <v>185</v>
          </cell>
          <cell r="L235">
            <v>10380</v>
          </cell>
          <cell r="M235">
            <v>5040</v>
          </cell>
          <cell r="N235">
            <v>7400</v>
          </cell>
          <cell r="O235">
            <v>22820</v>
          </cell>
          <cell r="Q235">
            <v>32781.25</v>
          </cell>
          <cell r="R235">
            <v>15750</v>
          </cell>
          <cell r="S235">
            <v>23125</v>
          </cell>
          <cell r="T235">
            <v>71656.25</v>
          </cell>
          <cell r="V235">
            <v>52187.75</v>
          </cell>
          <cell r="W235">
            <v>25074</v>
          </cell>
          <cell r="X235">
            <v>36815</v>
          </cell>
          <cell r="Y235">
            <v>114076.75</v>
          </cell>
          <cell r="AA235">
            <v>6556.25</v>
          </cell>
          <cell r="AB235">
            <v>3150</v>
          </cell>
          <cell r="AC235">
            <v>4625</v>
          </cell>
          <cell r="AD235">
            <v>14331.25</v>
          </cell>
          <cell r="AF235">
            <v>149744.75</v>
          </cell>
          <cell r="AG235">
            <v>71946</v>
          </cell>
          <cell r="AH235">
            <v>105635</v>
          </cell>
          <cell r="AI235">
            <v>327325.75</v>
          </cell>
          <cell r="AK235">
            <v>26209.5</v>
          </cell>
          <cell r="AL235">
            <v>25452</v>
          </cell>
          <cell r="AM235">
            <v>128760</v>
          </cell>
          <cell r="AN235">
            <v>180421.5</v>
          </cell>
          <cell r="AP235">
            <v>272215.5</v>
          </cell>
          <cell r="AQ235">
            <v>130788</v>
          </cell>
          <cell r="AR235">
            <v>192030</v>
          </cell>
          <cell r="AS235">
            <v>595033.5</v>
          </cell>
          <cell r="AU235">
            <v>205079.5</v>
          </cell>
          <cell r="AV235">
            <v>98532</v>
          </cell>
          <cell r="AW235">
            <v>144670</v>
          </cell>
          <cell r="AX235">
            <v>448281.5</v>
          </cell>
          <cell r="AZ235">
            <v>3112309.81</v>
          </cell>
          <cell r="BA235">
            <v>851519.2</v>
          </cell>
          <cell r="BB235">
            <v>1189148.703</v>
          </cell>
          <cell r="BC235">
            <v>68924.140499999994</v>
          </cell>
          <cell r="BD235">
            <v>62863.741500000004</v>
          </cell>
          <cell r="BE235">
            <v>0</v>
          </cell>
          <cell r="BF235">
            <v>1320936.585</v>
          </cell>
          <cell r="BH235">
            <v>3094883.085</v>
          </cell>
          <cell r="BJ235">
            <v>439292.94</v>
          </cell>
          <cell r="BK235">
            <v>2655590.145</v>
          </cell>
        </row>
        <row r="236">
          <cell r="A236" t="str">
            <v>1107030002600</v>
          </cell>
          <cell r="B236" t="str">
            <v>SULLIVAN C U SCHOOL DIST 300</v>
          </cell>
          <cell r="C236" t="str">
            <v>MOULTRIE</v>
          </cell>
          <cell r="D236" t="str">
            <v>Unit</v>
          </cell>
          <cell r="E236">
            <v>1130.75</v>
          </cell>
          <cell r="G236">
            <v>545.25</v>
          </cell>
          <cell r="H236">
            <v>535</v>
          </cell>
          <cell r="I236">
            <v>251</v>
          </cell>
          <cell r="J236">
            <v>334.5</v>
          </cell>
          <cell r="L236">
            <v>21400</v>
          </cell>
          <cell r="M236">
            <v>10040</v>
          </cell>
          <cell r="N236">
            <v>13380</v>
          </cell>
          <cell r="O236">
            <v>44820</v>
          </cell>
          <cell r="Q236">
            <v>68156.25</v>
          </cell>
          <cell r="R236">
            <v>31375</v>
          </cell>
          <cell r="S236">
            <v>41812.5</v>
          </cell>
          <cell r="T236">
            <v>141343.75</v>
          </cell>
          <cell r="V236">
            <v>108504.75</v>
          </cell>
          <cell r="W236">
            <v>49949</v>
          </cell>
          <cell r="X236">
            <v>66565.5</v>
          </cell>
          <cell r="Y236">
            <v>225019.25</v>
          </cell>
          <cell r="AA236">
            <v>13631.25</v>
          </cell>
          <cell r="AB236">
            <v>6275</v>
          </cell>
          <cell r="AC236">
            <v>8362.5</v>
          </cell>
          <cell r="AD236">
            <v>28268.75</v>
          </cell>
          <cell r="AF236">
            <v>311337.75</v>
          </cell>
          <cell r="AG236">
            <v>143321</v>
          </cell>
          <cell r="AH236">
            <v>190999.5</v>
          </cell>
          <cell r="AI236">
            <v>645658.25</v>
          </cell>
          <cell r="AK236">
            <v>54035</v>
          </cell>
          <cell r="AL236">
            <v>50702</v>
          </cell>
          <cell r="AM236">
            <v>232812</v>
          </cell>
          <cell r="AN236">
            <v>337549</v>
          </cell>
          <cell r="AP236">
            <v>565969.5</v>
          </cell>
          <cell r="AQ236">
            <v>260538</v>
          </cell>
          <cell r="AR236">
            <v>347211</v>
          </cell>
          <cell r="AS236">
            <v>1173718.5</v>
          </cell>
          <cell r="AU236">
            <v>426385.5</v>
          </cell>
          <cell r="AV236">
            <v>196282</v>
          </cell>
          <cell r="AW236">
            <v>261579</v>
          </cell>
          <cell r="AX236">
            <v>884246.5</v>
          </cell>
          <cell r="AZ236">
            <v>6181391.0699999994</v>
          </cell>
          <cell r="BA236">
            <v>1836391.4499999997</v>
          </cell>
          <cell r="BB236">
            <v>2405334.7559999996</v>
          </cell>
          <cell r="BC236">
            <v>135954.5955</v>
          </cell>
          <cell r="BD236">
            <v>124000.30650000001</v>
          </cell>
          <cell r="BE236">
            <v>0</v>
          </cell>
          <cell r="BF236">
            <v>2665289.6579999994</v>
          </cell>
          <cell r="BH236">
            <v>6145913.6579999998</v>
          </cell>
          <cell r="BJ236">
            <v>866516.34</v>
          </cell>
          <cell r="BK236">
            <v>5279397.318</v>
          </cell>
        </row>
        <row r="237">
          <cell r="A237" t="str">
            <v>0701610400200</v>
          </cell>
          <cell r="B237" t="str">
            <v>SUMMIT SCHOOL DIST 104</v>
          </cell>
          <cell r="C237" t="str">
            <v>COOK</v>
          </cell>
          <cell r="D237" t="str">
            <v>Elementary</v>
          </cell>
          <cell r="E237">
            <v>1691.13</v>
          </cell>
          <cell r="G237">
            <v>1105.47</v>
          </cell>
          <cell r="H237">
            <v>1094.81</v>
          </cell>
          <cell r="I237">
            <v>585.66</v>
          </cell>
          <cell r="J237">
            <v>0</v>
          </cell>
          <cell r="L237">
            <v>43792.399999999994</v>
          </cell>
          <cell r="M237">
            <v>23426.399999999998</v>
          </cell>
          <cell r="N237">
            <v>0</v>
          </cell>
          <cell r="O237">
            <v>67218.799999999988</v>
          </cell>
          <cell r="Q237">
            <v>138183.75</v>
          </cell>
          <cell r="R237">
            <v>73207.5</v>
          </cell>
          <cell r="S237">
            <v>0</v>
          </cell>
          <cell r="T237">
            <v>211391.25</v>
          </cell>
          <cell r="V237">
            <v>219988.53</v>
          </cell>
          <cell r="W237">
            <v>116546.34</v>
          </cell>
          <cell r="X237">
            <v>0</v>
          </cell>
          <cell r="Y237">
            <v>336534.87</v>
          </cell>
          <cell r="AA237">
            <v>27636.75</v>
          </cell>
          <cell r="AB237">
            <v>14641.5</v>
          </cell>
          <cell r="AC237">
            <v>0</v>
          </cell>
          <cell r="AD237">
            <v>42278.25</v>
          </cell>
          <cell r="AF237">
            <v>631223.37</v>
          </cell>
          <cell r="AG237">
            <v>334411.86</v>
          </cell>
          <cell r="AH237">
            <v>0</v>
          </cell>
          <cell r="AI237">
            <v>965635.23</v>
          </cell>
          <cell r="AK237">
            <v>110575.81</v>
          </cell>
          <cell r="AL237">
            <v>118303.31999999999</v>
          </cell>
          <cell r="AM237">
            <v>0</v>
          </cell>
          <cell r="AN237">
            <v>228879.13</v>
          </cell>
          <cell r="AP237">
            <v>1147477.8600000001</v>
          </cell>
          <cell r="AQ237">
            <v>607915.07999999996</v>
          </cell>
          <cell r="AR237">
            <v>0</v>
          </cell>
          <cell r="AS237">
            <v>1755392.94</v>
          </cell>
          <cell r="AU237">
            <v>864477.54</v>
          </cell>
          <cell r="AV237">
            <v>457986.12</v>
          </cell>
          <cell r="AW237">
            <v>0</v>
          </cell>
          <cell r="AX237">
            <v>1322463.6600000001</v>
          </cell>
          <cell r="AZ237">
            <v>9664601.9699999988</v>
          </cell>
          <cell r="BA237">
            <v>6493704.8299999991</v>
          </cell>
          <cell r="BB237">
            <v>4847492.0399999991</v>
          </cell>
          <cell r="BC237">
            <v>203331.32441999999</v>
          </cell>
          <cell r="BD237">
            <v>185452.69806</v>
          </cell>
          <cell r="BE237">
            <v>0</v>
          </cell>
          <cell r="BF237">
            <v>5236276.0624799998</v>
          </cell>
          <cell r="BH237">
            <v>10166070.19248</v>
          </cell>
          <cell r="BJ237">
            <v>1295946.74</v>
          </cell>
          <cell r="BK237">
            <v>8870123.4524799995</v>
          </cell>
        </row>
        <row r="238">
          <cell r="A238" t="str">
            <v>0701617100200</v>
          </cell>
          <cell r="B238" t="str">
            <v>SUNNYBROOK SCHOOL DISTRICT 171</v>
          </cell>
          <cell r="C238" t="str">
            <v>COOK</v>
          </cell>
          <cell r="D238" t="str">
            <v>Elementary</v>
          </cell>
          <cell r="E238">
            <v>1034.25</v>
          </cell>
          <cell r="G238">
            <v>652.75</v>
          </cell>
          <cell r="H238">
            <v>643.25</v>
          </cell>
          <cell r="I238">
            <v>381.5</v>
          </cell>
          <cell r="J238">
            <v>0</v>
          </cell>
          <cell r="L238">
            <v>25730</v>
          </cell>
          <cell r="M238">
            <v>15260</v>
          </cell>
          <cell r="N238">
            <v>0</v>
          </cell>
          <cell r="O238">
            <v>40990</v>
          </cell>
          <cell r="Q238">
            <v>81593.75</v>
          </cell>
          <cell r="R238">
            <v>47687.5</v>
          </cell>
          <cell r="S238">
            <v>0</v>
          </cell>
          <cell r="T238">
            <v>129281.25</v>
          </cell>
          <cell r="V238">
            <v>129897.25</v>
          </cell>
          <cell r="W238">
            <v>75918.5</v>
          </cell>
          <cell r="X238">
            <v>0</v>
          </cell>
          <cell r="Y238">
            <v>205815.75</v>
          </cell>
          <cell r="AA238">
            <v>16318.75</v>
          </cell>
          <cell r="AB238">
            <v>9537.5</v>
          </cell>
          <cell r="AC238">
            <v>0</v>
          </cell>
          <cell r="AD238">
            <v>25856.25</v>
          </cell>
          <cell r="AF238">
            <v>372720.25</v>
          </cell>
          <cell r="AG238">
            <v>217836.5</v>
          </cell>
          <cell r="AH238">
            <v>0</v>
          </cell>
          <cell r="AI238">
            <v>590556.75</v>
          </cell>
          <cell r="AK238">
            <v>64968.25</v>
          </cell>
          <cell r="AL238">
            <v>77063</v>
          </cell>
          <cell r="AM238">
            <v>0</v>
          </cell>
          <cell r="AN238">
            <v>142031.25</v>
          </cell>
          <cell r="AP238">
            <v>677554.5</v>
          </cell>
          <cell r="AQ238">
            <v>395997</v>
          </cell>
          <cell r="AR238">
            <v>0</v>
          </cell>
          <cell r="AS238">
            <v>1073551.5</v>
          </cell>
          <cell r="AU238">
            <v>510450.5</v>
          </cell>
          <cell r="AV238">
            <v>298333</v>
          </cell>
          <cell r="AW238">
            <v>0</v>
          </cell>
          <cell r="AX238">
            <v>808783.5</v>
          </cell>
          <cell r="AZ238">
            <v>5561758.9999999991</v>
          </cell>
          <cell r="BA238">
            <v>2284015.21</v>
          </cell>
          <cell r="BB238">
            <v>2353732.2629999998</v>
          </cell>
          <cell r="BC238">
            <v>124352.01449999999</v>
          </cell>
          <cell r="BD238">
            <v>113417.92349999999</v>
          </cell>
          <cell r="BE238">
            <v>0</v>
          </cell>
          <cell r="BF238">
            <v>2591502.2009999999</v>
          </cell>
          <cell r="BH238">
            <v>5608368.4509999994</v>
          </cell>
          <cell r="BJ238">
            <v>792566.46</v>
          </cell>
          <cell r="BK238">
            <v>4815801.9909999995</v>
          </cell>
        </row>
        <row r="239">
          <cell r="A239" t="str">
            <v>0501602900200</v>
          </cell>
          <cell r="B239" t="str">
            <v>SUNSET RIDGE SCHOOL DIST 29</v>
          </cell>
          <cell r="C239" t="str">
            <v>COOK</v>
          </cell>
          <cell r="D239" t="str">
            <v>Elementary</v>
          </cell>
          <cell r="E239">
            <v>483.25</v>
          </cell>
          <cell r="G239">
            <v>325.25</v>
          </cell>
          <cell r="H239">
            <v>319</v>
          </cell>
          <cell r="I239">
            <v>158</v>
          </cell>
          <cell r="J239">
            <v>0</v>
          </cell>
          <cell r="L239">
            <v>12760</v>
          </cell>
          <cell r="M239">
            <v>6320</v>
          </cell>
          <cell r="N239">
            <v>0</v>
          </cell>
          <cell r="O239">
            <v>19080</v>
          </cell>
          <cell r="Q239">
            <v>40656.25</v>
          </cell>
          <cell r="R239">
            <v>19750</v>
          </cell>
          <cell r="S239">
            <v>0</v>
          </cell>
          <cell r="T239">
            <v>60406.25</v>
          </cell>
          <cell r="V239">
            <v>64724.75</v>
          </cell>
          <cell r="W239">
            <v>31442</v>
          </cell>
          <cell r="X239">
            <v>0</v>
          </cell>
          <cell r="Y239">
            <v>96166.75</v>
          </cell>
          <cell r="AA239">
            <v>8131.25</v>
          </cell>
          <cell r="AB239">
            <v>3950</v>
          </cell>
          <cell r="AC239">
            <v>0</v>
          </cell>
          <cell r="AD239">
            <v>12081.25</v>
          </cell>
          <cell r="AF239">
            <v>92858.87</v>
          </cell>
          <cell r="AG239">
            <v>45109</v>
          </cell>
          <cell r="AH239">
            <v>0</v>
          </cell>
          <cell r="AI239">
            <v>137967.87</v>
          </cell>
          <cell r="AK239">
            <v>32219</v>
          </cell>
          <cell r="AL239">
            <v>31916</v>
          </cell>
          <cell r="AM239">
            <v>0</v>
          </cell>
          <cell r="AN239">
            <v>64135</v>
          </cell>
          <cell r="AP239">
            <v>337609.5</v>
          </cell>
          <cell r="AQ239">
            <v>164004</v>
          </cell>
          <cell r="AR239">
            <v>0</v>
          </cell>
          <cell r="AS239">
            <v>501613.5</v>
          </cell>
          <cell r="AU239">
            <v>254345.5</v>
          </cell>
          <cell r="AV239">
            <v>123556</v>
          </cell>
          <cell r="AW239">
            <v>0</v>
          </cell>
          <cell r="AX239">
            <v>377901.5</v>
          </cell>
          <cell r="AZ239">
            <v>2380164.94</v>
          </cell>
          <cell r="BA239">
            <v>447698.88</v>
          </cell>
          <cell r="BB239">
            <v>848359.14599999995</v>
          </cell>
          <cell r="BC239">
            <v>58103.080499999996</v>
          </cell>
          <cell r="BD239">
            <v>52994.161500000002</v>
          </cell>
          <cell r="BE239">
            <v>0</v>
          </cell>
          <cell r="BF239">
            <v>959456.38800000004</v>
          </cell>
          <cell r="BH239">
            <v>2228808.5080000004</v>
          </cell>
          <cell r="BJ239">
            <v>370324.14</v>
          </cell>
          <cell r="BK239">
            <v>1858484.3680000002</v>
          </cell>
        </row>
        <row r="240">
          <cell r="A240" t="str">
            <v>0301100302600</v>
          </cell>
          <cell r="B240" t="str">
            <v>TAYLORVILLE C U SCH DIST 3</v>
          </cell>
          <cell r="C240" t="str">
            <v>CHRISTIAN</v>
          </cell>
          <cell r="D240" t="str">
            <v>Unit</v>
          </cell>
          <cell r="E240">
            <v>2393.79</v>
          </cell>
          <cell r="G240">
            <v>1016.48</v>
          </cell>
          <cell r="H240">
            <v>1004.73</v>
          </cell>
          <cell r="I240">
            <v>593.49</v>
          </cell>
          <cell r="J240">
            <v>783.81999999999994</v>
          </cell>
          <cell r="L240">
            <v>40189.199999999997</v>
          </cell>
          <cell r="M240">
            <v>23739.599999999999</v>
          </cell>
          <cell r="N240">
            <v>31352.799999999996</v>
          </cell>
          <cell r="O240">
            <v>95281.599999999991</v>
          </cell>
          <cell r="Q240">
            <v>127060</v>
          </cell>
          <cell r="R240">
            <v>74186.25</v>
          </cell>
          <cell r="S240">
            <v>97977.499999999985</v>
          </cell>
          <cell r="T240">
            <v>299223.75</v>
          </cell>
          <cell r="V240">
            <v>202279.52</v>
          </cell>
          <cell r="W240">
            <v>118104.51</v>
          </cell>
          <cell r="X240">
            <v>155980.18</v>
          </cell>
          <cell r="Y240">
            <v>476364.20999999996</v>
          </cell>
          <cell r="AA240">
            <v>25412</v>
          </cell>
          <cell r="AB240">
            <v>14837.25</v>
          </cell>
          <cell r="AC240">
            <v>19595.5</v>
          </cell>
          <cell r="AD240">
            <v>59844.75</v>
          </cell>
          <cell r="AF240">
            <v>580410.07999999996</v>
          </cell>
          <cell r="AG240">
            <v>338882.79</v>
          </cell>
          <cell r="AH240">
            <v>447561.22</v>
          </cell>
          <cell r="AI240">
            <v>1366854.0899999999</v>
          </cell>
          <cell r="AK240">
            <v>101477.73</v>
          </cell>
          <cell r="AL240">
            <v>119884.98</v>
          </cell>
          <cell r="AM240">
            <v>545538.72</v>
          </cell>
          <cell r="AN240">
            <v>766901.42999999993</v>
          </cell>
          <cell r="AP240">
            <v>1055106.24</v>
          </cell>
          <cell r="AQ240">
            <v>616042.62</v>
          </cell>
          <cell r="AR240">
            <v>813605.15999999992</v>
          </cell>
          <cell r="AS240">
            <v>2484754.0199999996</v>
          </cell>
          <cell r="AU240">
            <v>794887.36</v>
          </cell>
          <cell r="AV240">
            <v>464109.18</v>
          </cell>
          <cell r="AW240">
            <v>612947.24</v>
          </cell>
          <cell r="AX240">
            <v>1871943.78</v>
          </cell>
          <cell r="AZ240">
            <v>13310593.550000001</v>
          </cell>
          <cell r="BA240">
            <v>4325580.790000001</v>
          </cell>
          <cell r="BB240">
            <v>5290852.3020000011</v>
          </cell>
          <cell r="BC240">
            <v>287814.94685999997</v>
          </cell>
          <cell r="BD240">
            <v>262507.79898000002</v>
          </cell>
          <cell r="BE240">
            <v>0</v>
          </cell>
          <cell r="BF240">
            <v>5841175.0478400011</v>
          </cell>
          <cell r="BH240">
            <v>13262342.677840002</v>
          </cell>
          <cell r="BJ240">
            <v>1834409.15</v>
          </cell>
          <cell r="BK240">
            <v>11427933.527840002</v>
          </cell>
        </row>
        <row r="241">
          <cell r="A241" t="str">
            <v>0302505002600</v>
          </cell>
          <cell r="B241" t="str">
            <v>TEUTOPOLIS C U SCHOOL DIST 50</v>
          </cell>
          <cell r="C241" t="str">
            <v>EFFINGHAM</v>
          </cell>
          <cell r="D241" t="str">
            <v>Unit</v>
          </cell>
          <cell r="E241">
            <v>1037.1099999999999</v>
          </cell>
          <cell r="G241">
            <v>475.47999999999996</v>
          </cell>
          <cell r="H241">
            <v>468.97999999999996</v>
          </cell>
          <cell r="I241">
            <v>227.64999999999998</v>
          </cell>
          <cell r="J241">
            <v>333.98</v>
          </cell>
          <cell r="L241">
            <v>18759.199999999997</v>
          </cell>
          <cell r="M241">
            <v>9106</v>
          </cell>
          <cell r="N241">
            <v>13359.2</v>
          </cell>
          <cell r="O241">
            <v>41224.399999999994</v>
          </cell>
          <cell r="Q241">
            <v>59434.999999999993</v>
          </cell>
          <cell r="R241">
            <v>28456.249999999996</v>
          </cell>
          <cell r="S241">
            <v>41747.5</v>
          </cell>
          <cell r="T241">
            <v>129638.74999999999</v>
          </cell>
          <cell r="V241">
            <v>94620.51999999999</v>
          </cell>
          <cell r="W241">
            <v>45302.35</v>
          </cell>
          <cell r="X241">
            <v>66462.02</v>
          </cell>
          <cell r="Y241">
            <v>206384.89</v>
          </cell>
          <cell r="AA241">
            <v>11886.999999999998</v>
          </cell>
          <cell r="AB241">
            <v>5691.2499999999991</v>
          </cell>
          <cell r="AC241">
            <v>8349.5</v>
          </cell>
          <cell r="AD241">
            <v>25927.749999999996</v>
          </cell>
          <cell r="AF241">
            <v>271499.08</v>
          </cell>
          <cell r="AG241">
            <v>129988.15</v>
          </cell>
          <cell r="AH241">
            <v>190702.58</v>
          </cell>
          <cell r="AI241">
            <v>592189.80999999994</v>
          </cell>
          <cell r="AK241">
            <v>47366.979999999996</v>
          </cell>
          <cell r="AL241">
            <v>45985.299999999996</v>
          </cell>
          <cell r="AM241">
            <v>232450.08000000002</v>
          </cell>
          <cell r="AN241">
            <v>325802.36</v>
          </cell>
          <cell r="AP241">
            <v>493548.23999999993</v>
          </cell>
          <cell r="AQ241">
            <v>236300.69999999998</v>
          </cell>
          <cell r="AR241">
            <v>346671.24</v>
          </cell>
          <cell r="AS241">
            <v>1076520.18</v>
          </cell>
          <cell r="AU241">
            <v>371825.36</v>
          </cell>
          <cell r="AV241">
            <v>178022.3</v>
          </cell>
          <cell r="AW241">
            <v>261172.36000000002</v>
          </cell>
          <cell r="AX241">
            <v>811020.0199999999</v>
          </cell>
          <cell r="AZ241">
            <v>5391831.3600000013</v>
          </cell>
          <cell r="BA241">
            <v>995322.37</v>
          </cell>
          <cell r="BB241">
            <v>1916146.1190000004</v>
          </cell>
          <cell r="BC241">
            <v>124695.88373999998</v>
          </cell>
          <cell r="BD241">
            <v>113731.55681999998</v>
          </cell>
          <cell r="BE241">
            <v>0</v>
          </cell>
          <cell r="BF241">
            <v>2154573.5595600004</v>
          </cell>
          <cell r="BH241">
            <v>5363281.7195600001</v>
          </cell>
          <cell r="BJ241">
            <v>794758.13</v>
          </cell>
          <cell r="BK241">
            <v>4568523.5895600002</v>
          </cell>
        </row>
        <row r="242">
          <cell r="A242" t="str">
            <v>0901013000400</v>
          </cell>
          <cell r="B242" t="str">
            <v>THOMASBORO C C SCHOOL DIST 130</v>
          </cell>
          <cell r="C242" t="str">
            <v>CHAMPAIGN</v>
          </cell>
          <cell r="D242" t="str">
            <v>Elementary</v>
          </cell>
          <cell r="E242">
            <v>154.21</v>
          </cell>
          <cell r="G242">
            <v>109.22</v>
          </cell>
          <cell r="H242">
            <v>106.80999999999999</v>
          </cell>
          <cell r="I242">
            <v>44.99</v>
          </cell>
          <cell r="J242">
            <v>0</v>
          </cell>
          <cell r="L242">
            <v>4272.3999999999996</v>
          </cell>
          <cell r="M242">
            <v>1799.6000000000001</v>
          </cell>
          <cell r="N242">
            <v>0</v>
          </cell>
          <cell r="O242">
            <v>6072</v>
          </cell>
          <cell r="Q242">
            <v>13652.5</v>
          </cell>
          <cell r="R242">
            <v>5623.75</v>
          </cell>
          <cell r="S242">
            <v>0</v>
          </cell>
          <cell r="T242">
            <v>19276.25</v>
          </cell>
          <cell r="V242">
            <v>21734.78</v>
          </cell>
          <cell r="W242">
            <v>8953.01</v>
          </cell>
          <cell r="X242">
            <v>0</v>
          </cell>
          <cell r="Y242">
            <v>30687.79</v>
          </cell>
          <cell r="AA242">
            <v>2730.5</v>
          </cell>
          <cell r="AB242">
            <v>1124.75</v>
          </cell>
          <cell r="AC242">
            <v>0</v>
          </cell>
          <cell r="AD242">
            <v>3855.25</v>
          </cell>
          <cell r="AF242">
            <v>62364.62</v>
          </cell>
          <cell r="AG242">
            <v>25689.29</v>
          </cell>
          <cell r="AH242">
            <v>0</v>
          </cell>
          <cell r="AI242">
            <v>88053.91</v>
          </cell>
          <cell r="AK242">
            <v>10787.81</v>
          </cell>
          <cell r="AL242">
            <v>9087.98</v>
          </cell>
          <cell r="AM242">
            <v>0</v>
          </cell>
          <cell r="AN242">
            <v>19875.79</v>
          </cell>
          <cell r="AP242">
            <v>113370.36</v>
          </cell>
          <cell r="AQ242">
            <v>46699.62</v>
          </cell>
          <cell r="AR242">
            <v>0</v>
          </cell>
          <cell r="AS242">
            <v>160069.98000000001</v>
          </cell>
          <cell r="AU242">
            <v>85410.04</v>
          </cell>
          <cell r="AV242">
            <v>35182.18</v>
          </cell>
          <cell r="AW242">
            <v>0</v>
          </cell>
          <cell r="AX242">
            <v>120592.22</v>
          </cell>
          <cell r="AZ242">
            <v>876989.6100000001</v>
          </cell>
          <cell r="BA242">
            <v>408696.95000000007</v>
          </cell>
          <cell r="BB242">
            <v>385705.96799999999</v>
          </cell>
          <cell r="BC242">
            <v>18541.28514</v>
          </cell>
          <cell r="BD242">
            <v>16910.977020000002</v>
          </cell>
          <cell r="BE242">
            <v>0</v>
          </cell>
          <cell r="BF242">
            <v>421158.23015999998</v>
          </cell>
          <cell r="BH242">
            <v>869641.42015999998</v>
          </cell>
          <cell r="BJ242">
            <v>118174.2</v>
          </cell>
          <cell r="BK242">
            <v>751467.22016000003</v>
          </cell>
        </row>
        <row r="243">
          <cell r="A243" t="str">
            <v>0701621501700</v>
          </cell>
          <cell r="B243" t="str">
            <v>THORNTON FRACTIONAL T H S D 215</v>
          </cell>
          <cell r="C243" t="str">
            <v>COOK</v>
          </cell>
          <cell r="D243" t="str">
            <v>High School</v>
          </cell>
          <cell r="E243">
            <v>3427</v>
          </cell>
          <cell r="G243">
            <v>0</v>
          </cell>
          <cell r="H243">
            <v>0</v>
          </cell>
          <cell r="I243">
            <v>0</v>
          </cell>
          <cell r="J243">
            <v>3427</v>
          </cell>
          <cell r="L243">
            <v>0</v>
          </cell>
          <cell r="M243">
            <v>0</v>
          </cell>
          <cell r="N243">
            <v>137080</v>
          </cell>
          <cell r="O243">
            <v>137080</v>
          </cell>
          <cell r="Q243">
            <v>0</v>
          </cell>
          <cell r="R243">
            <v>0</v>
          </cell>
          <cell r="S243">
            <v>428375</v>
          </cell>
          <cell r="T243">
            <v>428375</v>
          </cell>
          <cell r="V243">
            <v>0</v>
          </cell>
          <cell r="W243">
            <v>0</v>
          </cell>
          <cell r="X243">
            <v>681973</v>
          </cell>
          <cell r="Y243">
            <v>681973</v>
          </cell>
          <cell r="AA243">
            <v>0</v>
          </cell>
          <cell r="AB243">
            <v>0</v>
          </cell>
          <cell r="AC243">
            <v>85675</v>
          </cell>
          <cell r="AD243">
            <v>85675</v>
          </cell>
          <cell r="AF243">
            <v>0</v>
          </cell>
          <cell r="AG243">
            <v>0</v>
          </cell>
          <cell r="AH243">
            <v>1956817</v>
          </cell>
          <cell r="AI243">
            <v>1956817</v>
          </cell>
          <cell r="AK243">
            <v>0</v>
          </cell>
          <cell r="AL243">
            <v>0</v>
          </cell>
          <cell r="AM243">
            <v>2385192</v>
          </cell>
          <cell r="AN243">
            <v>2385192</v>
          </cell>
          <cell r="AP243">
            <v>0</v>
          </cell>
          <cell r="AQ243">
            <v>0</v>
          </cell>
          <cell r="AR243">
            <v>3557226</v>
          </cell>
          <cell r="AS243">
            <v>3557226</v>
          </cell>
          <cell r="AU243">
            <v>0</v>
          </cell>
          <cell r="AV243">
            <v>0</v>
          </cell>
          <cell r="AW243">
            <v>2679914</v>
          </cell>
          <cell r="AX243">
            <v>2679914</v>
          </cell>
          <cell r="AZ243">
            <v>20621078.050000001</v>
          </cell>
          <cell r="BA243">
            <v>7014459.6799999997</v>
          </cell>
          <cell r="BB243">
            <v>8290661.3190000001</v>
          </cell>
          <cell r="BC243">
            <v>412041.91799999995</v>
          </cell>
          <cell r="BD243">
            <v>375811.674</v>
          </cell>
          <cell r="BE243">
            <v>0</v>
          </cell>
          <cell r="BF243">
            <v>9078514.9110000003</v>
          </cell>
          <cell r="BH243">
            <v>20990766.910999998</v>
          </cell>
          <cell r="BJ243">
            <v>2626178.64</v>
          </cell>
          <cell r="BK243">
            <v>18364588.270999998</v>
          </cell>
        </row>
        <row r="244">
          <cell r="A244" t="str">
            <v>0701615400200</v>
          </cell>
          <cell r="B244" t="str">
            <v>THORNTON SCHOOL DISTRICT 154</v>
          </cell>
          <cell r="C244" t="str">
            <v>COOK</v>
          </cell>
          <cell r="D244" t="str">
            <v>Elementary</v>
          </cell>
          <cell r="E244">
            <v>235.25</v>
          </cell>
          <cell r="G244">
            <v>155.75</v>
          </cell>
          <cell r="H244">
            <v>154</v>
          </cell>
          <cell r="I244">
            <v>79.5</v>
          </cell>
          <cell r="J244">
            <v>0</v>
          </cell>
          <cell r="L244">
            <v>6160</v>
          </cell>
          <cell r="M244">
            <v>3180</v>
          </cell>
          <cell r="N244">
            <v>0</v>
          </cell>
          <cell r="O244">
            <v>9340</v>
          </cell>
          <cell r="Q244">
            <v>19468.75</v>
          </cell>
          <cell r="R244">
            <v>9937.5</v>
          </cell>
          <cell r="S244">
            <v>0</v>
          </cell>
          <cell r="T244">
            <v>29406.25</v>
          </cell>
          <cell r="V244">
            <v>30994.25</v>
          </cell>
          <cell r="W244">
            <v>15820.5</v>
          </cell>
          <cell r="X244">
            <v>0</v>
          </cell>
          <cell r="Y244">
            <v>46814.75</v>
          </cell>
          <cell r="AA244">
            <v>3893.75</v>
          </cell>
          <cell r="AB244">
            <v>1987.5</v>
          </cell>
          <cell r="AC244">
            <v>0</v>
          </cell>
          <cell r="AD244">
            <v>5881.25</v>
          </cell>
          <cell r="AF244">
            <v>88933.25</v>
          </cell>
          <cell r="AG244">
            <v>45394.5</v>
          </cell>
          <cell r="AH244">
            <v>0</v>
          </cell>
          <cell r="AI244">
            <v>134327.75</v>
          </cell>
          <cell r="AK244">
            <v>15554</v>
          </cell>
          <cell r="AL244">
            <v>16059</v>
          </cell>
          <cell r="AM244">
            <v>0</v>
          </cell>
          <cell r="AN244">
            <v>31613</v>
          </cell>
          <cell r="AP244">
            <v>161668.5</v>
          </cell>
          <cell r="AQ244">
            <v>82521</v>
          </cell>
          <cell r="AR244">
            <v>0</v>
          </cell>
          <cell r="AS244">
            <v>244189.5</v>
          </cell>
          <cell r="AU244">
            <v>121796.5</v>
          </cell>
          <cell r="AV244">
            <v>62169</v>
          </cell>
          <cell r="AW244">
            <v>0</v>
          </cell>
          <cell r="AX244">
            <v>183965.5</v>
          </cell>
          <cell r="AZ244">
            <v>1274930.5199999996</v>
          </cell>
          <cell r="BA244">
            <v>521269.4</v>
          </cell>
          <cell r="BB244">
            <v>538859.97599999979</v>
          </cell>
          <cell r="BC244">
            <v>28285.048499999997</v>
          </cell>
          <cell r="BD244">
            <v>25797.985499999999</v>
          </cell>
          <cell r="BE244">
            <v>0</v>
          </cell>
          <cell r="BF244">
            <v>592943.00999999978</v>
          </cell>
          <cell r="BH244">
            <v>1278481.0099999998</v>
          </cell>
          <cell r="BJ244">
            <v>180276.78</v>
          </cell>
          <cell r="BK244">
            <v>1098204.2299999997</v>
          </cell>
        </row>
        <row r="245">
          <cell r="A245" t="str">
            <v>0701620501700</v>
          </cell>
          <cell r="B245" t="str">
            <v>THORNTON TWP H S DIST 205</v>
          </cell>
          <cell r="C245" t="str">
            <v>COOK</v>
          </cell>
          <cell r="D245" t="str">
            <v>High School</v>
          </cell>
          <cell r="E245">
            <v>5186.99</v>
          </cell>
          <cell r="G245">
            <v>0</v>
          </cell>
          <cell r="H245">
            <v>0</v>
          </cell>
          <cell r="I245">
            <v>0</v>
          </cell>
          <cell r="J245">
            <v>5186.99</v>
          </cell>
          <cell r="L245">
            <v>0</v>
          </cell>
          <cell r="M245">
            <v>0</v>
          </cell>
          <cell r="N245">
            <v>207479.59999999998</v>
          </cell>
          <cell r="O245">
            <v>207479.59999999998</v>
          </cell>
          <cell r="Q245">
            <v>0</v>
          </cell>
          <cell r="R245">
            <v>0</v>
          </cell>
          <cell r="S245">
            <v>648373.75</v>
          </cell>
          <cell r="T245">
            <v>648373.75</v>
          </cell>
          <cell r="V245">
            <v>0</v>
          </cell>
          <cell r="W245">
            <v>0</v>
          </cell>
          <cell r="X245">
            <v>1032211.01</v>
          </cell>
          <cell r="Y245">
            <v>1032211.01</v>
          </cell>
          <cell r="AA245">
            <v>0</v>
          </cell>
          <cell r="AB245">
            <v>0</v>
          </cell>
          <cell r="AC245">
            <v>129674.75</v>
          </cell>
          <cell r="AD245">
            <v>129674.75</v>
          </cell>
          <cell r="AF245">
            <v>0</v>
          </cell>
          <cell r="AG245">
            <v>0</v>
          </cell>
          <cell r="AH245">
            <v>2961771.29</v>
          </cell>
          <cell r="AI245">
            <v>2961771.29</v>
          </cell>
          <cell r="AK245">
            <v>0</v>
          </cell>
          <cell r="AL245">
            <v>0</v>
          </cell>
          <cell r="AM245">
            <v>3610145.04</v>
          </cell>
          <cell r="AN245">
            <v>3610145.04</v>
          </cell>
          <cell r="AP245">
            <v>0</v>
          </cell>
          <cell r="AQ245">
            <v>0</v>
          </cell>
          <cell r="AR245">
            <v>5384095.6200000001</v>
          </cell>
          <cell r="AS245">
            <v>5384095.6200000001</v>
          </cell>
          <cell r="AU245">
            <v>0</v>
          </cell>
          <cell r="AV245">
            <v>0</v>
          </cell>
          <cell r="AW245">
            <v>4056226.1799999997</v>
          </cell>
          <cell r="AX245">
            <v>4056226.1799999997</v>
          </cell>
          <cell r="AZ245">
            <v>32398047.34</v>
          </cell>
          <cell r="BA245">
            <v>13733447.699999999</v>
          </cell>
          <cell r="BB245">
            <v>13839448.512</v>
          </cell>
          <cell r="BC245">
            <v>623652.55565999995</v>
          </cell>
          <cell r="BD245">
            <v>568815.69737999991</v>
          </cell>
          <cell r="BE245">
            <v>0</v>
          </cell>
          <cell r="BF245">
            <v>15031916.765040001</v>
          </cell>
          <cell r="BH245">
            <v>33061894.005040005</v>
          </cell>
          <cell r="BJ245">
            <v>3974894.17</v>
          </cell>
          <cell r="BK245">
            <v>29086999.835040003</v>
          </cell>
        </row>
        <row r="246">
          <cell r="A246" t="str">
            <v>0701614600400</v>
          </cell>
          <cell r="B246" t="str">
            <v>TINLEY PARK COMM SCH DIST 146</v>
          </cell>
          <cell r="C246" t="str">
            <v>COOK</v>
          </cell>
          <cell r="D246" t="str">
            <v>Elementary</v>
          </cell>
          <cell r="E246">
            <v>2300.75</v>
          </cell>
          <cell r="G246">
            <v>1537.25</v>
          </cell>
          <cell r="H246">
            <v>1495.5</v>
          </cell>
          <cell r="I246">
            <v>763.5</v>
          </cell>
          <cell r="J246">
            <v>0</v>
          </cell>
          <cell r="L246">
            <v>59820</v>
          </cell>
          <cell r="M246">
            <v>30540</v>
          </cell>
          <cell r="N246">
            <v>0</v>
          </cell>
          <cell r="O246">
            <v>90360</v>
          </cell>
          <cell r="Q246">
            <v>192156.25</v>
          </cell>
          <cell r="R246">
            <v>95437.5</v>
          </cell>
          <cell r="S246">
            <v>0</v>
          </cell>
          <cell r="T246">
            <v>287593.75</v>
          </cell>
          <cell r="V246">
            <v>305912.75</v>
          </cell>
          <cell r="W246">
            <v>151936.5</v>
          </cell>
          <cell r="X246">
            <v>0</v>
          </cell>
          <cell r="Y246">
            <v>457849.25</v>
          </cell>
          <cell r="AA246">
            <v>38431.25</v>
          </cell>
          <cell r="AB246">
            <v>19087.5</v>
          </cell>
          <cell r="AC246">
            <v>0</v>
          </cell>
          <cell r="AD246">
            <v>57518.75</v>
          </cell>
          <cell r="AF246">
            <v>438884.87</v>
          </cell>
          <cell r="AG246">
            <v>217979.25</v>
          </cell>
          <cell r="AH246">
            <v>0</v>
          </cell>
          <cell r="AI246">
            <v>656864.12</v>
          </cell>
          <cell r="AK246">
            <v>151045.5</v>
          </cell>
          <cell r="AL246">
            <v>154227</v>
          </cell>
          <cell r="AM246">
            <v>0</v>
          </cell>
          <cell r="AN246">
            <v>305272.5</v>
          </cell>
          <cell r="AP246">
            <v>1595665.5</v>
          </cell>
          <cell r="AQ246">
            <v>792513</v>
          </cell>
          <cell r="AR246">
            <v>0</v>
          </cell>
          <cell r="AS246">
            <v>2388178.5</v>
          </cell>
          <cell r="AU246">
            <v>1202129.5</v>
          </cell>
          <cell r="AV246">
            <v>597057</v>
          </cell>
          <cell r="AW246">
            <v>0</v>
          </cell>
          <cell r="AX246">
            <v>1799186.5</v>
          </cell>
          <cell r="AZ246">
            <v>12014235.98</v>
          </cell>
          <cell r="BA246">
            <v>4232032.75</v>
          </cell>
          <cell r="BB246">
            <v>4873880.6189999999</v>
          </cell>
          <cell r="BC246">
            <v>276628.37549999997</v>
          </cell>
          <cell r="BD246">
            <v>252304.84649999999</v>
          </cell>
          <cell r="BE246">
            <v>0</v>
          </cell>
          <cell r="BF246">
            <v>5402813.841</v>
          </cell>
          <cell r="BH246">
            <v>11445637.210999999</v>
          </cell>
          <cell r="BJ246">
            <v>1763110.74</v>
          </cell>
          <cell r="BK246">
            <v>9682526.470999999</v>
          </cell>
        </row>
        <row r="247">
          <cell r="A247" t="str">
            <v>0901000702600</v>
          </cell>
          <cell r="B247" t="str">
            <v>TOLONO C U SCHOOL DIST 7</v>
          </cell>
          <cell r="C247" t="str">
            <v>CHAMPAIGN</v>
          </cell>
          <cell r="D247" t="str">
            <v>Unit</v>
          </cell>
          <cell r="E247">
            <v>1642.03</v>
          </cell>
          <cell r="G247">
            <v>713.39</v>
          </cell>
          <cell r="H247">
            <v>706.06</v>
          </cell>
          <cell r="I247">
            <v>378.99</v>
          </cell>
          <cell r="J247">
            <v>549.65</v>
          </cell>
          <cell r="L247">
            <v>28242.399999999998</v>
          </cell>
          <cell r="M247">
            <v>15159.6</v>
          </cell>
          <cell r="N247">
            <v>21986</v>
          </cell>
          <cell r="O247">
            <v>65388</v>
          </cell>
          <cell r="Q247">
            <v>89173.75</v>
          </cell>
          <cell r="R247">
            <v>47373.75</v>
          </cell>
          <cell r="S247">
            <v>68706.25</v>
          </cell>
          <cell r="T247">
            <v>205253.75</v>
          </cell>
          <cell r="V247">
            <v>141964.60999999999</v>
          </cell>
          <cell r="W247">
            <v>75419.009999999995</v>
          </cell>
          <cell r="X247">
            <v>109380.34999999999</v>
          </cell>
          <cell r="Y247">
            <v>326763.96999999997</v>
          </cell>
          <cell r="AA247">
            <v>17834.75</v>
          </cell>
          <cell r="AB247">
            <v>9474.75</v>
          </cell>
          <cell r="AC247">
            <v>13741.25</v>
          </cell>
          <cell r="AD247">
            <v>41050.75</v>
          </cell>
          <cell r="AF247">
            <v>407345.69</v>
          </cell>
          <cell r="AG247">
            <v>216403.29</v>
          </cell>
          <cell r="AH247">
            <v>313850.15000000002</v>
          </cell>
          <cell r="AI247">
            <v>937599.13</v>
          </cell>
          <cell r="AK247">
            <v>71312.06</v>
          </cell>
          <cell r="AL247">
            <v>76555.98</v>
          </cell>
          <cell r="AM247">
            <v>382556.39999999997</v>
          </cell>
          <cell r="AN247">
            <v>530424.43999999994</v>
          </cell>
          <cell r="AP247">
            <v>740498.82</v>
          </cell>
          <cell r="AQ247">
            <v>393391.62</v>
          </cell>
          <cell r="AR247">
            <v>570536.69999999995</v>
          </cell>
          <cell r="AS247">
            <v>1704427.14</v>
          </cell>
          <cell r="AU247">
            <v>557870.98</v>
          </cell>
          <cell r="AV247">
            <v>296370.18</v>
          </cell>
          <cell r="AW247">
            <v>429826.3</v>
          </cell>
          <cell r="AX247">
            <v>1284067.46</v>
          </cell>
          <cell r="AZ247">
            <v>8729460.1999999993</v>
          </cell>
          <cell r="BA247">
            <v>2058732.8599999999</v>
          </cell>
          <cell r="BB247">
            <v>3236457.9179999996</v>
          </cell>
          <cell r="BC247">
            <v>197427.83502000003</v>
          </cell>
          <cell r="BD247">
            <v>180068.29386000001</v>
          </cell>
          <cell r="BE247">
            <v>0</v>
          </cell>
          <cell r="BF247">
            <v>3613954.0468799998</v>
          </cell>
          <cell r="BH247">
            <v>8708928.6868799999</v>
          </cell>
          <cell r="BJ247">
            <v>1258320.42</v>
          </cell>
          <cell r="BK247">
            <v>7450608.26688</v>
          </cell>
        </row>
        <row r="248">
          <cell r="A248" t="str">
            <v>0501621101700</v>
          </cell>
          <cell r="B248" t="str">
            <v>TOWNSHIP H S DIST 211</v>
          </cell>
          <cell r="C248" t="str">
            <v>COOK</v>
          </cell>
          <cell r="D248" t="str">
            <v>High School</v>
          </cell>
          <cell r="E248">
            <v>11899.15</v>
          </cell>
          <cell r="G248">
            <v>0</v>
          </cell>
          <cell r="H248">
            <v>0</v>
          </cell>
          <cell r="I248">
            <v>0</v>
          </cell>
          <cell r="J248">
            <v>11899.15</v>
          </cell>
          <cell r="L248">
            <v>0</v>
          </cell>
          <cell r="M248">
            <v>0</v>
          </cell>
          <cell r="N248">
            <v>475966</v>
          </cell>
          <cell r="O248">
            <v>475966</v>
          </cell>
          <cell r="Q248">
            <v>0</v>
          </cell>
          <cell r="R248">
            <v>0</v>
          </cell>
          <cell r="S248">
            <v>1487393.75</v>
          </cell>
          <cell r="T248">
            <v>1487393.75</v>
          </cell>
          <cell r="V248">
            <v>0</v>
          </cell>
          <cell r="W248">
            <v>0</v>
          </cell>
          <cell r="X248">
            <v>2367930.85</v>
          </cell>
          <cell r="Y248">
            <v>2367930.85</v>
          </cell>
          <cell r="AA248">
            <v>0</v>
          </cell>
          <cell r="AB248">
            <v>0</v>
          </cell>
          <cell r="AC248">
            <v>297478.75</v>
          </cell>
          <cell r="AD248">
            <v>297478.75</v>
          </cell>
          <cell r="AF248">
            <v>0</v>
          </cell>
          <cell r="AG248">
            <v>0</v>
          </cell>
          <cell r="AH248">
            <v>3397207.32</v>
          </cell>
          <cell r="AI248">
            <v>3397207.32</v>
          </cell>
          <cell r="AK248">
            <v>0</v>
          </cell>
          <cell r="AL248">
            <v>0</v>
          </cell>
          <cell r="AM248">
            <v>8281808.3999999994</v>
          </cell>
          <cell r="AN248">
            <v>8281808.3999999994</v>
          </cell>
          <cell r="AP248">
            <v>0</v>
          </cell>
          <cell r="AQ248">
            <v>0</v>
          </cell>
          <cell r="AR248">
            <v>12351317.699999999</v>
          </cell>
          <cell r="AS248">
            <v>12351317.699999999</v>
          </cell>
          <cell r="AU248">
            <v>0</v>
          </cell>
          <cell r="AV248">
            <v>0</v>
          </cell>
          <cell r="AW248">
            <v>9305135.2999999989</v>
          </cell>
          <cell r="AX248">
            <v>9305135.2999999989</v>
          </cell>
          <cell r="AZ248">
            <v>68263033.38000001</v>
          </cell>
          <cell r="BA248">
            <v>18019224.789999999</v>
          </cell>
          <cell r="BB248">
            <v>25884677.451000005</v>
          </cell>
          <cell r="BC248">
            <v>1430682.4010999997</v>
          </cell>
          <cell r="BD248">
            <v>1304884.5873</v>
          </cell>
          <cell r="BE248">
            <v>0</v>
          </cell>
          <cell r="BF248">
            <v>28620244.439400002</v>
          </cell>
          <cell r="BH248">
            <v>66584482.509400003</v>
          </cell>
          <cell r="BJ248">
            <v>9118556.6199999992</v>
          </cell>
          <cell r="BK248">
            <v>57465925.889400005</v>
          </cell>
        </row>
        <row r="249">
          <cell r="A249" t="str">
            <v>0501621401700</v>
          </cell>
          <cell r="B249" t="str">
            <v>TOWNSHIP HIGH SCHOOL DIST 214</v>
          </cell>
          <cell r="C249" t="str">
            <v>COOK</v>
          </cell>
          <cell r="D249" t="str">
            <v>High School</v>
          </cell>
          <cell r="E249">
            <v>11961.5</v>
          </cell>
          <cell r="G249">
            <v>0</v>
          </cell>
          <cell r="H249">
            <v>0</v>
          </cell>
          <cell r="I249">
            <v>0</v>
          </cell>
          <cell r="J249">
            <v>11961.5</v>
          </cell>
          <cell r="L249">
            <v>0</v>
          </cell>
          <cell r="M249">
            <v>0</v>
          </cell>
          <cell r="N249">
            <v>478460</v>
          </cell>
          <cell r="O249">
            <v>478460</v>
          </cell>
          <cell r="Q249">
            <v>0</v>
          </cell>
          <cell r="R249">
            <v>0</v>
          </cell>
          <cell r="S249">
            <v>1495187.5</v>
          </cell>
          <cell r="T249">
            <v>1495187.5</v>
          </cell>
          <cell r="V249">
            <v>0</v>
          </cell>
          <cell r="W249">
            <v>0</v>
          </cell>
          <cell r="X249">
            <v>2380338.5</v>
          </cell>
          <cell r="Y249">
            <v>2380338.5</v>
          </cell>
          <cell r="AA249">
            <v>0</v>
          </cell>
          <cell r="AB249">
            <v>0</v>
          </cell>
          <cell r="AC249">
            <v>299037.5</v>
          </cell>
          <cell r="AD249">
            <v>299037.5</v>
          </cell>
          <cell r="AF249">
            <v>0</v>
          </cell>
          <cell r="AG249">
            <v>0</v>
          </cell>
          <cell r="AH249">
            <v>3415008.25</v>
          </cell>
          <cell r="AI249">
            <v>3415008.25</v>
          </cell>
          <cell r="AK249">
            <v>0</v>
          </cell>
          <cell r="AL249">
            <v>0</v>
          </cell>
          <cell r="AM249">
            <v>8325204</v>
          </cell>
          <cell r="AN249">
            <v>8325204</v>
          </cell>
          <cell r="AP249">
            <v>0</v>
          </cell>
          <cell r="AQ249">
            <v>0</v>
          </cell>
          <cell r="AR249">
            <v>12416037</v>
          </cell>
          <cell r="AS249">
            <v>12416037</v>
          </cell>
          <cell r="AU249">
            <v>0</v>
          </cell>
          <cell r="AV249">
            <v>0</v>
          </cell>
          <cell r="AW249">
            <v>9353893</v>
          </cell>
          <cell r="AX249">
            <v>9353893</v>
          </cell>
          <cell r="AZ249">
            <v>69085500.840000004</v>
          </cell>
          <cell r="BA249">
            <v>19501937.530000001</v>
          </cell>
          <cell r="BB249">
            <v>26576231.511</v>
          </cell>
          <cell r="BC249">
            <v>1438178.9909999999</v>
          </cell>
          <cell r="BD249">
            <v>1311722.013</v>
          </cell>
          <cell r="BE249">
            <v>0</v>
          </cell>
          <cell r="BF249">
            <v>29326132.515000001</v>
          </cell>
          <cell r="BH249">
            <v>67489298.265000001</v>
          </cell>
          <cell r="BJ249">
            <v>9166336.6799999997</v>
          </cell>
          <cell r="BK249">
            <v>58322961.585000001</v>
          </cell>
        </row>
        <row r="250">
          <cell r="A250" t="str">
            <v>0106902702600</v>
          </cell>
          <cell r="B250" t="str">
            <v>TRIOPIA C U SCHOOL DISTRICT 27</v>
          </cell>
          <cell r="C250" t="str">
            <v>MORGAN</v>
          </cell>
          <cell r="D250" t="str">
            <v>Unit</v>
          </cell>
          <cell r="E250">
            <v>348</v>
          </cell>
          <cell r="G250">
            <v>155.5</v>
          </cell>
          <cell r="H250">
            <v>154.5</v>
          </cell>
          <cell r="I250">
            <v>82</v>
          </cell>
          <cell r="J250">
            <v>110.5</v>
          </cell>
          <cell r="L250">
            <v>6180</v>
          </cell>
          <cell r="M250">
            <v>3280</v>
          </cell>
          <cell r="N250">
            <v>4420</v>
          </cell>
          <cell r="O250">
            <v>13880</v>
          </cell>
          <cell r="Q250">
            <v>19437.5</v>
          </cell>
          <cell r="R250">
            <v>10250</v>
          </cell>
          <cell r="S250">
            <v>13812.5</v>
          </cell>
          <cell r="T250">
            <v>43500</v>
          </cell>
          <cell r="V250">
            <v>30944.5</v>
          </cell>
          <cell r="W250">
            <v>16318</v>
          </cell>
          <cell r="X250">
            <v>21989.5</v>
          </cell>
          <cell r="Y250">
            <v>69252</v>
          </cell>
          <cell r="AA250">
            <v>3887.5</v>
          </cell>
          <cell r="AB250">
            <v>2050</v>
          </cell>
          <cell r="AC250">
            <v>2762.5</v>
          </cell>
          <cell r="AD250">
            <v>8700</v>
          </cell>
          <cell r="AF250">
            <v>88790.5</v>
          </cell>
          <cell r="AG250">
            <v>46822</v>
          </cell>
          <cell r="AH250">
            <v>63095.5</v>
          </cell>
          <cell r="AI250">
            <v>198708</v>
          </cell>
          <cell r="AK250">
            <v>15604.5</v>
          </cell>
          <cell r="AL250">
            <v>16564</v>
          </cell>
          <cell r="AM250">
            <v>76908</v>
          </cell>
          <cell r="AN250">
            <v>109076.5</v>
          </cell>
          <cell r="AP250">
            <v>161409</v>
          </cell>
          <cell r="AQ250">
            <v>85116</v>
          </cell>
          <cell r="AR250">
            <v>114699</v>
          </cell>
          <cell r="AS250">
            <v>361224</v>
          </cell>
          <cell r="AU250">
            <v>121601</v>
          </cell>
          <cell r="AV250">
            <v>64124</v>
          </cell>
          <cell r="AW250">
            <v>86411</v>
          </cell>
          <cell r="AX250">
            <v>272136</v>
          </cell>
          <cell r="AZ250">
            <v>1856630.2</v>
          </cell>
          <cell r="BA250">
            <v>486206.46</v>
          </cell>
          <cell r="BB250">
            <v>702850.99800000002</v>
          </cell>
          <cell r="BC250">
            <v>41841.432000000001</v>
          </cell>
          <cell r="BD250">
            <v>38162.376000000004</v>
          </cell>
          <cell r="BE250">
            <v>0</v>
          </cell>
          <cell r="BF250">
            <v>782854.8060000001</v>
          </cell>
          <cell r="BH250">
            <v>1859331.3060000001</v>
          </cell>
          <cell r="BJ250">
            <v>266679.36</v>
          </cell>
          <cell r="BK250">
            <v>1592651.946</v>
          </cell>
        </row>
        <row r="251">
          <cell r="A251" t="str">
            <v>1102130102600</v>
          </cell>
          <cell r="B251" t="str">
            <v>TUSCOLA C U SCHOOL DIST 301</v>
          </cell>
          <cell r="C251" t="str">
            <v>DOUGLAS</v>
          </cell>
          <cell r="D251" t="str">
            <v>Unit</v>
          </cell>
          <cell r="E251">
            <v>958.95</v>
          </cell>
          <cell r="G251">
            <v>427.65</v>
          </cell>
          <cell r="H251">
            <v>417.65</v>
          </cell>
          <cell r="I251">
            <v>220.49</v>
          </cell>
          <cell r="J251">
            <v>310.81</v>
          </cell>
          <cell r="L251">
            <v>16706</v>
          </cell>
          <cell r="M251">
            <v>8819.6</v>
          </cell>
          <cell r="N251">
            <v>12432.4</v>
          </cell>
          <cell r="O251">
            <v>37958</v>
          </cell>
          <cell r="Q251">
            <v>53456.25</v>
          </cell>
          <cell r="R251">
            <v>27561.25</v>
          </cell>
          <cell r="S251">
            <v>38851.25</v>
          </cell>
          <cell r="T251">
            <v>119868.75</v>
          </cell>
          <cell r="V251">
            <v>85102.349999999991</v>
          </cell>
          <cell r="W251">
            <v>43877.51</v>
          </cell>
          <cell r="X251">
            <v>61851.19</v>
          </cell>
          <cell r="Y251">
            <v>190831.05</v>
          </cell>
          <cell r="AA251">
            <v>10691.25</v>
          </cell>
          <cell r="AB251">
            <v>5512.25</v>
          </cell>
          <cell r="AC251">
            <v>7770.25</v>
          </cell>
          <cell r="AD251">
            <v>23973.75</v>
          </cell>
          <cell r="AF251">
            <v>244188.15</v>
          </cell>
          <cell r="AG251">
            <v>125899.79</v>
          </cell>
          <cell r="AH251">
            <v>177472.51</v>
          </cell>
          <cell r="AI251">
            <v>547560.44999999995</v>
          </cell>
          <cell r="AK251">
            <v>42182.649999999994</v>
          </cell>
          <cell r="AL251">
            <v>44538.98</v>
          </cell>
          <cell r="AM251">
            <v>216323.76</v>
          </cell>
          <cell r="AN251">
            <v>303045.39</v>
          </cell>
          <cell r="AP251">
            <v>443900.69999999995</v>
          </cell>
          <cell r="AQ251">
            <v>228868.62</v>
          </cell>
          <cell r="AR251">
            <v>322620.78000000003</v>
          </cell>
          <cell r="AS251">
            <v>995390.1</v>
          </cell>
          <cell r="AU251">
            <v>334422.3</v>
          </cell>
          <cell r="AV251">
            <v>172423.18</v>
          </cell>
          <cell r="AW251">
            <v>243053.42</v>
          </cell>
          <cell r="AX251">
            <v>749898.9</v>
          </cell>
          <cell r="AZ251">
            <v>5179585.76</v>
          </cell>
          <cell r="BA251">
            <v>1395830.22</v>
          </cell>
          <cell r="BB251">
            <v>1972624.7939999998</v>
          </cell>
          <cell r="BC251">
            <v>115298.39429999999</v>
          </cell>
          <cell r="BD251">
            <v>105160.37490000001</v>
          </cell>
          <cell r="BE251">
            <v>0</v>
          </cell>
          <cell r="BF251">
            <v>2193083.5631999997</v>
          </cell>
          <cell r="BH251">
            <v>5161609.9531999994</v>
          </cell>
          <cell r="BJ251">
            <v>734862.56</v>
          </cell>
          <cell r="BK251">
            <v>4426747.3931999989</v>
          </cell>
        </row>
        <row r="252">
          <cell r="A252" t="str">
            <v>0601608600200</v>
          </cell>
          <cell r="B252" t="str">
            <v>UNION RIDGE SCHOOL DIST 86</v>
          </cell>
          <cell r="C252" t="str">
            <v>COOK</v>
          </cell>
          <cell r="D252" t="str">
            <v>Elementary</v>
          </cell>
          <cell r="E252">
            <v>585.71</v>
          </cell>
          <cell r="G252">
            <v>401.89</v>
          </cell>
          <cell r="H252">
            <v>394.64</v>
          </cell>
          <cell r="I252">
            <v>183.82</v>
          </cell>
          <cell r="J252">
            <v>0</v>
          </cell>
          <cell r="L252">
            <v>15785.599999999999</v>
          </cell>
          <cell r="M252">
            <v>7352.7999999999993</v>
          </cell>
          <cell r="N252">
            <v>0</v>
          </cell>
          <cell r="O252">
            <v>23138.399999999998</v>
          </cell>
          <cell r="Q252">
            <v>50236.25</v>
          </cell>
          <cell r="R252">
            <v>22977.5</v>
          </cell>
          <cell r="S252">
            <v>0</v>
          </cell>
          <cell r="T252">
            <v>73213.75</v>
          </cell>
          <cell r="V252">
            <v>79976.11</v>
          </cell>
          <cell r="W252">
            <v>36580.18</v>
          </cell>
          <cell r="X252">
            <v>0</v>
          </cell>
          <cell r="Y252">
            <v>116556.29000000001</v>
          </cell>
          <cell r="AA252">
            <v>10047.25</v>
          </cell>
          <cell r="AB252">
            <v>4595.5</v>
          </cell>
          <cell r="AC252">
            <v>0</v>
          </cell>
          <cell r="AD252">
            <v>14642.75</v>
          </cell>
          <cell r="AF252">
            <v>229479.19</v>
          </cell>
          <cell r="AG252">
            <v>104961.22</v>
          </cell>
          <cell r="AH252">
            <v>0</v>
          </cell>
          <cell r="AI252">
            <v>334440.41000000003</v>
          </cell>
          <cell r="AK252">
            <v>39858.639999999999</v>
          </cell>
          <cell r="AL252">
            <v>37131.64</v>
          </cell>
          <cell r="AM252">
            <v>0</v>
          </cell>
          <cell r="AN252">
            <v>76990.28</v>
          </cell>
          <cell r="AP252">
            <v>417161.82</v>
          </cell>
          <cell r="AQ252">
            <v>190805.16</v>
          </cell>
          <cell r="AR252">
            <v>0</v>
          </cell>
          <cell r="AS252">
            <v>607966.98</v>
          </cell>
          <cell r="AU252">
            <v>314277.98</v>
          </cell>
          <cell r="AV252">
            <v>143747.24</v>
          </cell>
          <cell r="AW252">
            <v>0</v>
          </cell>
          <cell r="AX252">
            <v>458025.22</v>
          </cell>
          <cell r="AZ252">
            <v>3209543.58</v>
          </cell>
          <cell r="BA252">
            <v>1552684.99</v>
          </cell>
          <cell r="BB252">
            <v>1428668.571</v>
          </cell>
          <cell r="BC252">
            <v>70422.256139999998</v>
          </cell>
          <cell r="BD252">
            <v>64230.130020000011</v>
          </cell>
          <cell r="BE252">
            <v>0</v>
          </cell>
          <cell r="BF252">
            <v>1563320.95716</v>
          </cell>
          <cell r="BH252">
            <v>3268295.0371599998</v>
          </cell>
          <cell r="BJ252">
            <v>448841.28</v>
          </cell>
          <cell r="BK252">
            <v>2819453.7571599996</v>
          </cell>
        </row>
        <row r="253">
          <cell r="A253" t="str">
            <v>0901011602200</v>
          </cell>
          <cell r="B253" t="str">
            <v>URBANA SCHOOL DIST 116</v>
          </cell>
          <cell r="C253" t="str">
            <v>CHAMPAIGN</v>
          </cell>
          <cell r="D253" t="str">
            <v>Unit</v>
          </cell>
          <cell r="E253">
            <v>4222.75</v>
          </cell>
          <cell r="G253">
            <v>2114.75</v>
          </cell>
          <cell r="H253">
            <v>2072</v>
          </cell>
          <cell r="I253">
            <v>931</v>
          </cell>
          <cell r="J253">
            <v>1177</v>
          </cell>
          <cell r="L253">
            <v>82880</v>
          </cell>
          <cell r="M253">
            <v>37240</v>
          </cell>
          <cell r="N253">
            <v>47080</v>
          </cell>
          <cell r="O253">
            <v>167200</v>
          </cell>
          <cell r="Q253">
            <v>264343.75</v>
          </cell>
          <cell r="R253">
            <v>116375</v>
          </cell>
          <cell r="S253">
            <v>147125</v>
          </cell>
          <cell r="T253">
            <v>527843.75</v>
          </cell>
          <cell r="V253">
            <v>420835.25</v>
          </cell>
          <cell r="W253">
            <v>185269</v>
          </cell>
          <cell r="X253">
            <v>234223</v>
          </cell>
          <cell r="Y253">
            <v>840327.25</v>
          </cell>
          <cell r="AA253">
            <v>52868.75</v>
          </cell>
          <cell r="AB253">
            <v>23275</v>
          </cell>
          <cell r="AC253">
            <v>29425</v>
          </cell>
          <cell r="AD253">
            <v>105568.75</v>
          </cell>
          <cell r="AF253">
            <v>1207522.25</v>
          </cell>
          <cell r="AG253">
            <v>531601</v>
          </cell>
          <cell r="AH253">
            <v>672067</v>
          </cell>
          <cell r="AI253">
            <v>2411190.25</v>
          </cell>
          <cell r="AK253">
            <v>209272</v>
          </cell>
          <cell r="AL253">
            <v>188062</v>
          </cell>
          <cell r="AM253">
            <v>819192</v>
          </cell>
          <cell r="AN253">
            <v>1216526</v>
          </cell>
          <cell r="AP253">
            <v>2195110.5</v>
          </cell>
          <cell r="AQ253">
            <v>966378</v>
          </cell>
          <cell r="AR253">
            <v>1221726</v>
          </cell>
          <cell r="AS253">
            <v>4383214.5</v>
          </cell>
          <cell r="AU253">
            <v>1653734.5</v>
          </cell>
          <cell r="AV253">
            <v>728042</v>
          </cell>
          <cell r="AW253">
            <v>920414</v>
          </cell>
          <cell r="AX253">
            <v>3302190.5</v>
          </cell>
          <cell r="AZ253">
            <v>24105881.540000003</v>
          </cell>
          <cell r="BA253">
            <v>10711217.98</v>
          </cell>
          <cell r="BB253">
            <v>10445129.856000001</v>
          </cell>
          <cell r="BC253">
            <v>507718.12349999993</v>
          </cell>
          <cell r="BD253">
            <v>463075.21050000004</v>
          </cell>
          <cell r="BE253">
            <v>0</v>
          </cell>
          <cell r="BF253">
            <v>11415923.190000001</v>
          </cell>
          <cell r="BH253">
            <v>24369984.190000001</v>
          </cell>
          <cell r="BJ253">
            <v>3235977.78</v>
          </cell>
          <cell r="BK253">
            <v>21134006.41</v>
          </cell>
        </row>
        <row r="254">
          <cell r="A254" t="str">
            <v>0302620302600</v>
          </cell>
          <cell r="B254" t="str">
            <v>VANDALIA C U SCH DIST 203</v>
          </cell>
          <cell r="C254" t="str">
            <v>FAYETTE</v>
          </cell>
          <cell r="D254" t="str">
            <v>Unit</v>
          </cell>
          <cell r="E254">
            <v>1441.71</v>
          </cell>
          <cell r="G254">
            <v>665.39</v>
          </cell>
          <cell r="H254">
            <v>654.30999999999995</v>
          </cell>
          <cell r="I254">
            <v>329.33</v>
          </cell>
          <cell r="J254">
            <v>446.98999999999995</v>
          </cell>
          <cell r="L254">
            <v>26172.399999999998</v>
          </cell>
          <cell r="M254">
            <v>13173.199999999999</v>
          </cell>
          <cell r="N254">
            <v>17879.599999999999</v>
          </cell>
          <cell r="O254">
            <v>57225.2</v>
          </cell>
          <cell r="Q254">
            <v>83173.75</v>
          </cell>
          <cell r="R254">
            <v>41166.25</v>
          </cell>
          <cell r="S254">
            <v>55873.749999999993</v>
          </cell>
          <cell r="T254">
            <v>180213.75</v>
          </cell>
          <cell r="V254">
            <v>132412.60999999999</v>
          </cell>
          <cell r="W254">
            <v>65536.67</v>
          </cell>
          <cell r="X254">
            <v>88951.01</v>
          </cell>
          <cell r="Y254">
            <v>286900.28999999998</v>
          </cell>
          <cell r="AA254">
            <v>16634.75</v>
          </cell>
          <cell r="AB254">
            <v>8233.25</v>
          </cell>
          <cell r="AC254">
            <v>11174.749999999998</v>
          </cell>
          <cell r="AD254">
            <v>36042.75</v>
          </cell>
          <cell r="AF254">
            <v>379937.69</v>
          </cell>
          <cell r="AG254">
            <v>188047.43</v>
          </cell>
          <cell r="AH254">
            <v>255231.29</v>
          </cell>
          <cell r="AI254">
            <v>823216.41</v>
          </cell>
          <cell r="AK254">
            <v>66085.31</v>
          </cell>
          <cell r="AL254">
            <v>66524.66</v>
          </cell>
          <cell r="AM254">
            <v>311105.03999999998</v>
          </cell>
          <cell r="AN254">
            <v>443715.01</v>
          </cell>
          <cell r="AP254">
            <v>690674.82</v>
          </cell>
          <cell r="AQ254">
            <v>341844.54</v>
          </cell>
          <cell r="AR254">
            <v>463975.61999999994</v>
          </cell>
          <cell r="AS254">
            <v>1496494.9799999997</v>
          </cell>
          <cell r="AU254">
            <v>520334.98</v>
          </cell>
          <cell r="AV254">
            <v>257536.06</v>
          </cell>
          <cell r="AW254">
            <v>349546.17999999993</v>
          </cell>
          <cell r="AX254">
            <v>1127417.22</v>
          </cell>
          <cell r="AZ254">
            <v>8032069.1100000003</v>
          </cell>
          <cell r="BA254">
            <v>2606621.8199999998</v>
          </cell>
          <cell r="BB254">
            <v>3191607.2789999996</v>
          </cell>
          <cell r="BC254">
            <v>173342.56013999999</v>
          </cell>
          <cell r="BD254">
            <v>158100.80202000003</v>
          </cell>
          <cell r="BE254">
            <v>0</v>
          </cell>
          <cell r="BF254">
            <v>3523050.6411599996</v>
          </cell>
          <cell r="BH254">
            <v>7974276.2511599995</v>
          </cell>
          <cell r="BJ254">
            <v>1104811.2</v>
          </cell>
          <cell r="BK254">
            <v>6869465.0511599993</v>
          </cell>
        </row>
        <row r="255">
          <cell r="A255" t="str">
            <v>1102130202600</v>
          </cell>
          <cell r="B255" t="str">
            <v>VILLA GROVE C U SCH DIST 302</v>
          </cell>
          <cell r="C255" t="str">
            <v>DOUGLAS</v>
          </cell>
          <cell r="D255" t="str">
            <v>Unit</v>
          </cell>
          <cell r="E255">
            <v>663.44</v>
          </cell>
          <cell r="G255">
            <v>308.8</v>
          </cell>
          <cell r="H255">
            <v>306.14</v>
          </cell>
          <cell r="I255">
            <v>155.66</v>
          </cell>
          <cell r="J255">
            <v>198.97999999999996</v>
          </cell>
          <cell r="L255">
            <v>12245.599999999999</v>
          </cell>
          <cell r="M255">
            <v>6226.4</v>
          </cell>
          <cell r="N255">
            <v>7959.1999999999989</v>
          </cell>
          <cell r="O255">
            <v>26431.199999999997</v>
          </cell>
          <cell r="Q255">
            <v>38600</v>
          </cell>
          <cell r="R255">
            <v>19457.5</v>
          </cell>
          <cell r="S255">
            <v>24872.499999999996</v>
          </cell>
          <cell r="T255">
            <v>82930</v>
          </cell>
          <cell r="V255">
            <v>61451.200000000004</v>
          </cell>
          <cell r="W255">
            <v>30976.34</v>
          </cell>
          <cell r="X255">
            <v>39597.01999999999</v>
          </cell>
          <cell r="Y255">
            <v>132024.56</v>
          </cell>
          <cell r="AA255">
            <v>7720</v>
          </cell>
          <cell r="AB255">
            <v>3891.5</v>
          </cell>
          <cell r="AC255">
            <v>4974.4999999999991</v>
          </cell>
          <cell r="AD255">
            <v>16586</v>
          </cell>
          <cell r="AF255">
            <v>176324.8</v>
          </cell>
          <cell r="AG255">
            <v>88881.86</v>
          </cell>
          <cell r="AH255">
            <v>113617.58</v>
          </cell>
          <cell r="AI255">
            <v>378824.24</v>
          </cell>
          <cell r="AK255">
            <v>30920.14</v>
          </cell>
          <cell r="AL255">
            <v>31443.32</v>
          </cell>
          <cell r="AM255">
            <v>138490.07999999999</v>
          </cell>
          <cell r="AN255">
            <v>200853.53999999998</v>
          </cell>
          <cell r="AP255">
            <v>320534.40000000002</v>
          </cell>
          <cell r="AQ255">
            <v>161575.07999999999</v>
          </cell>
          <cell r="AR255">
            <v>206541.23999999996</v>
          </cell>
          <cell r="AS255">
            <v>688650.72</v>
          </cell>
          <cell r="AU255">
            <v>241481.60000000001</v>
          </cell>
          <cell r="AV255">
            <v>121726.12</v>
          </cell>
          <cell r="AW255">
            <v>155602.35999999996</v>
          </cell>
          <cell r="AX255">
            <v>518810.07999999996</v>
          </cell>
          <cell r="AZ255">
            <v>3659408.2799999993</v>
          </cell>
          <cell r="BA255">
            <v>1136605.46</v>
          </cell>
          <cell r="BB255">
            <v>1438804.1219999997</v>
          </cell>
          <cell r="BC255">
            <v>79768.044959999999</v>
          </cell>
          <cell r="BD255">
            <v>72754.157280000014</v>
          </cell>
          <cell r="BE255">
            <v>0</v>
          </cell>
          <cell r="BF255">
            <v>1591326.3242399998</v>
          </cell>
          <cell r="BH255">
            <v>3636436.6642399998</v>
          </cell>
          <cell r="BJ255">
            <v>508407.34</v>
          </cell>
          <cell r="BK255">
            <v>3128029.32424</v>
          </cell>
        </row>
        <row r="256">
          <cell r="A256" t="str">
            <v>0100906402600</v>
          </cell>
          <cell r="B256" t="str">
            <v>VIRGINIA C U SCH DIST 64</v>
          </cell>
          <cell r="C256" t="str">
            <v>CASS</v>
          </cell>
          <cell r="D256" t="str">
            <v>Unit</v>
          </cell>
          <cell r="E256">
            <v>273.75</v>
          </cell>
          <cell r="G256">
            <v>134.75</v>
          </cell>
          <cell r="H256">
            <v>130.5</v>
          </cell>
          <cell r="I256">
            <v>73.5</v>
          </cell>
          <cell r="J256">
            <v>65.5</v>
          </cell>
          <cell r="L256">
            <v>5220</v>
          </cell>
          <cell r="M256">
            <v>2940</v>
          </cell>
          <cell r="N256">
            <v>2620</v>
          </cell>
          <cell r="O256">
            <v>10780</v>
          </cell>
          <cell r="Q256">
            <v>16843.75</v>
          </cell>
          <cell r="R256">
            <v>9187.5</v>
          </cell>
          <cell r="S256">
            <v>8187.5</v>
          </cell>
          <cell r="T256">
            <v>34218.75</v>
          </cell>
          <cell r="V256">
            <v>26815.25</v>
          </cell>
          <cell r="W256">
            <v>14626.5</v>
          </cell>
          <cell r="X256">
            <v>13034.5</v>
          </cell>
          <cell r="Y256">
            <v>54476.25</v>
          </cell>
          <cell r="AA256">
            <v>3368.75</v>
          </cell>
          <cell r="AB256">
            <v>1837.5</v>
          </cell>
          <cell r="AC256">
            <v>1637.5</v>
          </cell>
          <cell r="AD256">
            <v>6843.75</v>
          </cell>
          <cell r="AF256">
            <v>76942.25</v>
          </cell>
          <cell r="AG256">
            <v>41968.5</v>
          </cell>
          <cell r="AH256">
            <v>37400.5</v>
          </cell>
          <cell r="AI256">
            <v>156311.25</v>
          </cell>
          <cell r="AK256">
            <v>13180.5</v>
          </cell>
          <cell r="AL256">
            <v>14847</v>
          </cell>
          <cell r="AM256">
            <v>45588</v>
          </cell>
          <cell r="AN256">
            <v>73615.5</v>
          </cell>
          <cell r="AP256">
            <v>139870.5</v>
          </cell>
          <cell r="AQ256">
            <v>76293</v>
          </cell>
          <cell r="AR256">
            <v>67989</v>
          </cell>
          <cell r="AS256">
            <v>284152.5</v>
          </cell>
          <cell r="AU256">
            <v>105374.5</v>
          </cell>
          <cell r="AV256">
            <v>57477</v>
          </cell>
          <cell r="AW256">
            <v>51221</v>
          </cell>
          <cell r="AX256">
            <v>214072.5</v>
          </cell>
          <cell r="AZ256">
            <v>1476291.19</v>
          </cell>
          <cell r="BA256">
            <v>457395.80000000005</v>
          </cell>
          <cell r="BB256">
            <v>580106.09699999995</v>
          </cell>
          <cell r="BC256">
            <v>32914.057499999995</v>
          </cell>
          <cell r="BD256">
            <v>30019.972500000003</v>
          </cell>
          <cell r="BE256">
            <v>0</v>
          </cell>
          <cell r="BF256">
            <v>643040.12699999998</v>
          </cell>
          <cell r="BH256">
            <v>1477510.6269999999</v>
          </cell>
          <cell r="BJ256">
            <v>209780.1</v>
          </cell>
          <cell r="BK256">
            <v>1267730.5269999998</v>
          </cell>
        </row>
        <row r="257">
          <cell r="A257" t="str">
            <v>0701614700200</v>
          </cell>
          <cell r="B257" t="str">
            <v>W HARVEY-DIXMOOR PUB SCH DIST147</v>
          </cell>
          <cell r="C257" t="str">
            <v>COOK</v>
          </cell>
          <cell r="D257" t="str">
            <v>Elementary</v>
          </cell>
          <cell r="E257">
            <v>1063.1300000000001</v>
          </cell>
          <cell r="G257">
            <v>717.64</v>
          </cell>
          <cell r="H257">
            <v>706.39</v>
          </cell>
          <cell r="I257">
            <v>345.49</v>
          </cell>
          <cell r="J257">
            <v>0</v>
          </cell>
          <cell r="L257">
            <v>28255.599999999999</v>
          </cell>
          <cell r="M257">
            <v>13819.6</v>
          </cell>
          <cell r="N257">
            <v>0</v>
          </cell>
          <cell r="O257">
            <v>42075.199999999997</v>
          </cell>
          <cell r="Q257">
            <v>89705</v>
          </cell>
          <cell r="R257">
            <v>43186.25</v>
          </cell>
          <cell r="S257">
            <v>0</v>
          </cell>
          <cell r="T257">
            <v>132891.25</v>
          </cell>
          <cell r="V257">
            <v>142810.35999999999</v>
          </cell>
          <cell r="W257">
            <v>68752.509999999995</v>
          </cell>
          <cell r="X257">
            <v>0</v>
          </cell>
          <cell r="Y257">
            <v>211562.87</v>
          </cell>
          <cell r="AA257">
            <v>17941</v>
          </cell>
          <cell r="AB257">
            <v>8637.25</v>
          </cell>
          <cell r="AC257">
            <v>0</v>
          </cell>
          <cell r="AD257">
            <v>26578.25</v>
          </cell>
          <cell r="AF257">
            <v>409772.44</v>
          </cell>
          <cell r="AG257">
            <v>197274.79</v>
          </cell>
          <cell r="AH257">
            <v>0</v>
          </cell>
          <cell r="AI257">
            <v>607047.23</v>
          </cell>
          <cell r="AK257">
            <v>71345.39</v>
          </cell>
          <cell r="AL257">
            <v>69788.98</v>
          </cell>
          <cell r="AM257">
            <v>0</v>
          </cell>
          <cell r="AN257">
            <v>141134.37</v>
          </cell>
          <cell r="AP257">
            <v>744910.32</v>
          </cell>
          <cell r="AQ257">
            <v>358618.62</v>
          </cell>
          <cell r="AR257">
            <v>0</v>
          </cell>
          <cell r="AS257">
            <v>1103528.94</v>
          </cell>
          <cell r="AU257">
            <v>561194.48</v>
          </cell>
          <cell r="AV257">
            <v>270173.18</v>
          </cell>
          <cell r="AW257">
            <v>0</v>
          </cell>
          <cell r="AX257">
            <v>831367.65999999992</v>
          </cell>
          <cell r="AZ257">
            <v>6376490.0500000007</v>
          </cell>
          <cell r="BA257">
            <v>4006159.1300000008</v>
          </cell>
          <cell r="BB257">
            <v>3114794.7540000002</v>
          </cell>
          <cell r="BC257">
            <v>127824.37242</v>
          </cell>
          <cell r="BD257">
            <v>116584.96206000001</v>
          </cell>
          <cell r="BE257">
            <v>0</v>
          </cell>
          <cell r="BF257">
            <v>3359204.0884799999</v>
          </cell>
          <cell r="BH257">
            <v>6455389.858479999</v>
          </cell>
          <cell r="BJ257">
            <v>814697.78</v>
          </cell>
          <cell r="BK257">
            <v>5640692.0784799987</v>
          </cell>
        </row>
        <row r="258">
          <cell r="A258" t="str">
            <v>1304100102600</v>
          </cell>
          <cell r="B258" t="str">
            <v>WALTONVILLE C U SCHOOL DIST 1</v>
          </cell>
          <cell r="C258" t="str">
            <v>JEFFERSON</v>
          </cell>
          <cell r="D258" t="str">
            <v>Unit</v>
          </cell>
          <cell r="E258">
            <v>347.78</v>
          </cell>
          <cell r="G258">
            <v>149.80000000000001</v>
          </cell>
          <cell r="H258">
            <v>145.63999999999999</v>
          </cell>
          <cell r="I258">
            <v>82.99</v>
          </cell>
          <cell r="J258">
            <v>114.99</v>
          </cell>
          <cell r="L258">
            <v>5825.5999999999995</v>
          </cell>
          <cell r="M258">
            <v>3319.6</v>
          </cell>
          <cell r="N258">
            <v>4599.5999999999995</v>
          </cell>
          <cell r="O258">
            <v>13744.8</v>
          </cell>
          <cell r="Q258">
            <v>18725</v>
          </cell>
          <cell r="R258">
            <v>10373.75</v>
          </cell>
          <cell r="S258">
            <v>14373.75</v>
          </cell>
          <cell r="T258">
            <v>43472.5</v>
          </cell>
          <cell r="V258">
            <v>29810.2</v>
          </cell>
          <cell r="W258">
            <v>16515.009999999998</v>
          </cell>
          <cell r="X258">
            <v>22883.01</v>
          </cell>
          <cell r="Y258">
            <v>69208.22</v>
          </cell>
          <cell r="AA258">
            <v>3745.0000000000005</v>
          </cell>
          <cell r="AB258">
            <v>2074.75</v>
          </cell>
          <cell r="AC258">
            <v>2874.75</v>
          </cell>
          <cell r="AD258">
            <v>8694.5</v>
          </cell>
          <cell r="AF258">
            <v>85535.8</v>
          </cell>
          <cell r="AG258">
            <v>47387.29</v>
          </cell>
          <cell r="AH258">
            <v>65659.289999999994</v>
          </cell>
          <cell r="AI258">
            <v>198582.38</v>
          </cell>
          <cell r="AK258">
            <v>14709.64</v>
          </cell>
          <cell r="AL258">
            <v>16763.98</v>
          </cell>
          <cell r="AM258">
            <v>80033.039999999994</v>
          </cell>
          <cell r="AN258">
            <v>111506.65999999999</v>
          </cell>
          <cell r="AP258">
            <v>155492.40000000002</v>
          </cell>
          <cell r="AQ258">
            <v>86143.62</v>
          </cell>
          <cell r="AR258">
            <v>119359.62</v>
          </cell>
          <cell r="AS258">
            <v>360995.64</v>
          </cell>
          <cell r="AU258">
            <v>117143.6</v>
          </cell>
          <cell r="AV258">
            <v>64898.179999999993</v>
          </cell>
          <cell r="AW258">
            <v>89922.18</v>
          </cell>
          <cell r="AX258">
            <v>271963.95999999996</v>
          </cell>
          <cell r="AZ258">
            <v>1879193.6300000004</v>
          </cell>
          <cell r="BA258">
            <v>514754.54000000004</v>
          </cell>
          <cell r="BB258">
            <v>718184.45100000012</v>
          </cell>
          <cell r="BC258">
            <v>41814.980519999997</v>
          </cell>
          <cell r="BD258">
            <v>38138.250360000005</v>
          </cell>
          <cell r="BE258">
            <v>0</v>
          </cell>
          <cell r="BF258">
            <v>798137.68188000005</v>
          </cell>
          <cell r="BH258">
            <v>1876306.34188</v>
          </cell>
          <cell r="BJ258">
            <v>266510.76</v>
          </cell>
          <cell r="BK258">
            <v>1609795.58188</v>
          </cell>
        </row>
        <row r="259">
          <cell r="A259" t="str">
            <v>0804320502600</v>
          </cell>
          <cell r="B259" t="str">
            <v>WARREN COMM UNIT SCHOOL DIST 205</v>
          </cell>
          <cell r="C259" t="str">
            <v>JO DAVIESS</v>
          </cell>
          <cell r="D259" t="str">
            <v>Unit</v>
          </cell>
          <cell r="E259">
            <v>376.53</v>
          </cell>
          <cell r="G259">
            <v>177.55</v>
          </cell>
          <cell r="H259">
            <v>174.64</v>
          </cell>
          <cell r="I259">
            <v>83.66</v>
          </cell>
          <cell r="J259">
            <v>115.32</v>
          </cell>
          <cell r="L259">
            <v>6985.5999999999995</v>
          </cell>
          <cell r="M259">
            <v>3346.3999999999996</v>
          </cell>
          <cell r="N259">
            <v>4612.7999999999993</v>
          </cell>
          <cell r="O259">
            <v>14944.8</v>
          </cell>
          <cell r="Q259">
            <v>22193.75</v>
          </cell>
          <cell r="R259">
            <v>10457.5</v>
          </cell>
          <cell r="S259">
            <v>14415</v>
          </cell>
          <cell r="T259">
            <v>47066.25</v>
          </cell>
          <cell r="V259">
            <v>35332.450000000004</v>
          </cell>
          <cell r="W259">
            <v>16648.34</v>
          </cell>
          <cell r="X259">
            <v>22948.68</v>
          </cell>
          <cell r="Y259">
            <v>74929.47</v>
          </cell>
          <cell r="AA259">
            <v>4438.75</v>
          </cell>
          <cell r="AB259">
            <v>2091.5</v>
          </cell>
          <cell r="AC259">
            <v>2883</v>
          </cell>
          <cell r="AD259">
            <v>9413.25</v>
          </cell>
          <cell r="AF259">
            <v>101381.05</v>
          </cell>
          <cell r="AG259">
            <v>47769.86</v>
          </cell>
          <cell r="AH259">
            <v>65847.72</v>
          </cell>
          <cell r="AI259">
            <v>214998.63</v>
          </cell>
          <cell r="AK259">
            <v>17638.64</v>
          </cell>
          <cell r="AL259">
            <v>16899.32</v>
          </cell>
          <cell r="AM259">
            <v>80262.720000000001</v>
          </cell>
          <cell r="AN259">
            <v>114800.68</v>
          </cell>
          <cell r="AP259">
            <v>184296.90000000002</v>
          </cell>
          <cell r="AQ259">
            <v>86839.08</v>
          </cell>
          <cell r="AR259">
            <v>119702.15999999999</v>
          </cell>
          <cell r="AS259">
            <v>390838.14</v>
          </cell>
          <cell r="AU259">
            <v>138844.1</v>
          </cell>
          <cell r="AV259">
            <v>65422.119999999995</v>
          </cell>
          <cell r="AW259">
            <v>90180.239999999991</v>
          </cell>
          <cell r="AX259">
            <v>294446.45999999996</v>
          </cell>
          <cell r="AZ259">
            <v>2022525.3599999999</v>
          </cell>
          <cell r="BA259">
            <v>534651.03</v>
          </cell>
          <cell r="BB259">
            <v>767152.9169999999</v>
          </cell>
          <cell r="BC259">
            <v>45271.708019999998</v>
          </cell>
          <cell r="BD259">
            <v>41291.032860000007</v>
          </cell>
          <cell r="BE259">
            <v>0</v>
          </cell>
          <cell r="BF259">
            <v>853715.65787999996</v>
          </cell>
          <cell r="BH259">
            <v>2015153.33788</v>
          </cell>
          <cell r="BJ259">
            <v>288542.46000000002</v>
          </cell>
          <cell r="BK259">
            <v>1726610.87788</v>
          </cell>
        </row>
        <row r="260">
          <cell r="A260" t="str">
            <v>0106900602600</v>
          </cell>
          <cell r="B260" t="str">
            <v>WAVERLY C U SCHOOL DIST 6</v>
          </cell>
          <cell r="C260" t="str">
            <v>MORGAN</v>
          </cell>
          <cell r="D260" t="str">
            <v>Unit</v>
          </cell>
          <cell r="E260">
            <v>356</v>
          </cell>
          <cell r="G260">
            <v>154</v>
          </cell>
          <cell r="H260">
            <v>152</v>
          </cell>
          <cell r="I260">
            <v>90.5</v>
          </cell>
          <cell r="J260">
            <v>111.5</v>
          </cell>
          <cell r="L260">
            <v>6080</v>
          </cell>
          <cell r="M260">
            <v>3620</v>
          </cell>
          <cell r="N260">
            <v>4460</v>
          </cell>
          <cell r="O260">
            <v>14160</v>
          </cell>
          <cell r="Q260">
            <v>19250</v>
          </cell>
          <cell r="R260">
            <v>11312.5</v>
          </cell>
          <cell r="S260">
            <v>13937.5</v>
          </cell>
          <cell r="T260">
            <v>44500</v>
          </cell>
          <cell r="V260">
            <v>30646</v>
          </cell>
          <cell r="W260">
            <v>18009.5</v>
          </cell>
          <cell r="X260">
            <v>22188.5</v>
          </cell>
          <cell r="Y260">
            <v>70844</v>
          </cell>
          <cell r="AA260">
            <v>3850</v>
          </cell>
          <cell r="AB260">
            <v>2262.5</v>
          </cell>
          <cell r="AC260">
            <v>2787.5</v>
          </cell>
          <cell r="AD260">
            <v>8900</v>
          </cell>
          <cell r="AF260">
            <v>87934</v>
          </cell>
          <cell r="AG260">
            <v>51675.5</v>
          </cell>
          <cell r="AH260">
            <v>63666.5</v>
          </cell>
          <cell r="AI260">
            <v>203276</v>
          </cell>
          <cell r="AK260">
            <v>15352</v>
          </cell>
          <cell r="AL260">
            <v>18281</v>
          </cell>
          <cell r="AM260">
            <v>77604</v>
          </cell>
          <cell r="AN260">
            <v>111237</v>
          </cell>
          <cell r="AP260">
            <v>159852</v>
          </cell>
          <cell r="AQ260">
            <v>93939</v>
          </cell>
          <cell r="AR260">
            <v>115737</v>
          </cell>
          <cell r="AS260">
            <v>369528</v>
          </cell>
          <cell r="AU260">
            <v>120428</v>
          </cell>
          <cell r="AV260">
            <v>70771</v>
          </cell>
          <cell r="AW260">
            <v>87193</v>
          </cell>
          <cell r="AX260">
            <v>278392</v>
          </cell>
          <cell r="AZ260">
            <v>1937391.7499999998</v>
          </cell>
          <cell r="BA260">
            <v>563736.30000000005</v>
          </cell>
          <cell r="BB260">
            <v>750338.41499999992</v>
          </cell>
          <cell r="BC260">
            <v>42803.303999999996</v>
          </cell>
          <cell r="BD260">
            <v>39039.671999999999</v>
          </cell>
          <cell r="BE260">
            <v>0</v>
          </cell>
          <cell r="BF260">
            <v>832181.39099999995</v>
          </cell>
          <cell r="BH260">
            <v>1933018.3909999998</v>
          </cell>
          <cell r="BJ260">
            <v>272809.92</v>
          </cell>
          <cell r="BK260">
            <v>1660208.4709999999</v>
          </cell>
        </row>
        <row r="261">
          <cell r="A261" t="str">
            <v>1301400302600</v>
          </cell>
          <cell r="B261" t="str">
            <v>WESCLIN C U SCHOOL DISTRICT 3</v>
          </cell>
          <cell r="C261" t="str">
            <v>CLINTON</v>
          </cell>
          <cell r="D261" t="str">
            <v>Unit</v>
          </cell>
          <cell r="E261">
            <v>1311.75</v>
          </cell>
          <cell r="G261">
            <v>626.25</v>
          </cell>
          <cell r="H261">
            <v>610.5</v>
          </cell>
          <cell r="I261">
            <v>308</v>
          </cell>
          <cell r="J261">
            <v>377.5</v>
          </cell>
          <cell r="L261">
            <v>24420</v>
          </cell>
          <cell r="M261">
            <v>12320</v>
          </cell>
          <cell r="N261">
            <v>15100</v>
          </cell>
          <cell r="O261">
            <v>51840</v>
          </cell>
          <cell r="Q261">
            <v>78281.25</v>
          </cell>
          <cell r="R261">
            <v>38500</v>
          </cell>
          <cell r="S261">
            <v>47187.5</v>
          </cell>
          <cell r="T261">
            <v>163968.75</v>
          </cell>
          <cell r="V261">
            <v>124623.75</v>
          </cell>
          <cell r="W261">
            <v>61292</v>
          </cell>
          <cell r="X261">
            <v>75122.5</v>
          </cell>
          <cell r="Y261">
            <v>261038.25</v>
          </cell>
          <cell r="AA261">
            <v>15656.25</v>
          </cell>
          <cell r="AB261">
            <v>7700</v>
          </cell>
          <cell r="AC261">
            <v>9437.5</v>
          </cell>
          <cell r="AD261">
            <v>32793.75</v>
          </cell>
          <cell r="AF261">
            <v>357588.75</v>
          </cell>
          <cell r="AG261">
            <v>175868</v>
          </cell>
          <cell r="AH261">
            <v>215552.5</v>
          </cell>
          <cell r="AI261">
            <v>749009.25</v>
          </cell>
          <cell r="AK261">
            <v>61660.5</v>
          </cell>
          <cell r="AL261">
            <v>62216</v>
          </cell>
          <cell r="AM261">
            <v>262740</v>
          </cell>
          <cell r="AN261">
            <v>386616.5</v>
          </cell>
          <cell r="AP261">
            <v>650047.5</v>
          </cell>
          <cell r="AQ261">
            <v>319704</v>
          </cell>
          <cell r="AR261">
            <v>391845</v>
          </cell>
          <cell r="AS261">
            <v>1361596.5</v>
          </cell>
          <cell r="AU261">
            <v>489727.5</v>
          </cell>
          <cell r="AV261">
            <v>240856</v>
          </cell>
          <cell r="AW261">
            <v>295205</v>
          </cell>
          <cell r="AX261">
            <v>1025788.5</v>
          </cell>
          <cell r="AZ261">
            <v>7028899.0200000005</v>
          </cell>
          <cell r="BA261">
            <v>1919556.4000000001</v>
          </cell>
          <cell r="BB261">
            <v>2684536.6259999997</v>
          </cell>
          <cell r="BC261">
            <v>157716.94949999996</v>
          </cell>
          <cell r="BD261">
            <v>143849.12849999999</v>
          </cell>
          <cell r="BE261">
            <v>0</v>
          </cell>
          <cell r="BF261">
            <v>2986102.7039999999</v>
          </cell>
          <cell r="BH261">
            <v>7018754.2039999999</v>
          </cell>
          <cell r="BJ261">
            <v>1005220.26</v>
          </cell>
          <cell r="BK261">
            <v>6013533.9440000001</v>
          </cell>
        </row>
        <row r="262">
          <cell r="A262" t="str">
            <v>0800831402600</v>
          </cell>
          <cell r="B262" t="str">
            <v>WEST CARROLL</v>
          </cell>
          <cell r="C262" t="str">
            <v>CARROLL</v>
          </cell>
          <cell r="D262" t="str">
            <v>Unit</v>
          </cell>
          <cell r="E262">
            <v>1056.28</v>
          </cell>
          <cell r="G262">
            <v>467.30999999999995</v>
          </cell>
          <cell r="H262">
            <v>460.48</v>
          </cell>
          <cell r="I262">
            <v>245.98999999999998</v>
          </cell>
          <cell r="J262">
            <v>342.97999999999996</v>
          </cell>
          <cell r="L262">
            <v>18419.2</v>
          </cell>
          <cell r="M262">
            <v>9839.5999999999985</v>
          </cell>
          <cell r="N262">
            <v>13719.199999999999</v>
          </cell>
          <cell r="O262">
            <v>41978</v>
          </cell>
          <cell r="Q262">
            <v>58413.749999999993</v>
          </cell>
          <cell r="R262">
            <v>30748.749999999996</v>
          </cell>
          <cell r="S262">
            <v>42872.499999999993</v>
          </cell>
          <cell r="T262">
            <v>132034.99999999997</v>
          </cell>
          <cell r="V262">
            <v>92994.689999999988</v>
          </cell>
          <cell r="W262">
            <v>48952.009999999995</v>
          </cell>
          <cell r="X262">
            <v>68253.01999999999</v>
          </cell>
          <cell r="Y262">
            <v>210199.71999999997</v>
          </cell>
          <cell r="AA262">
            <v>11682.749999999998</v>
          </cell>
          <cell r="AB262">
            <v>6149.7499999999991</v>
          </cell>
          <cell r="AC262">
            <v>8574.4999999999982</v>
          </cell>
          <cell r="AD262">
            <v>26406.999999999993</v>
          </cell>
          <cell r="AF262">
            <v>266834.01</v>
          </cell>
          <cell r="AG262">
            <v>140460.29</v>
          </cell>
          <cell r="AH262">
            <v>195841.58</v>
          </cell>
          <cell r="AI262">
            <v>603135.88</v>
          </cell>
          <cell r="AK262">
            <v>46508.480000000003</v>
          </cell>
          <cell r="AL262">
            <v>49689.979999999996</v>
          </cell>
          <cell r="AM262">
            <v>238714.08</v>
          </cell>
          <cell r="AN262">
            <v>334912.53999999998</v>
          </cell>
          <cell r="AP262">
            <v>485067.77999999997</v>
          </cell>
          <cell r="AQ262">
            <v>255337.61999999997</v>
          </cell>
          <cell r="AR262">
            <v>356013.23999999993</v>
          </cell>
          <cell r="AS262">
            <v>1096418.6399999999</v>
          </cell>
          <cell r="AU262">
            <v>365436.42</v>
          </cell>
          <cell r="AV262">
            <v>192364.18</v>
          </cell>
          <cell r="AW262">
            <v>268210.36</v>
          </cell>
          <cell r="AX262">
            <v>826010.96</v>
          </cell>
          <cell r="AZ262">
            <v>5860684.8600000003</v>
          </cell>
          <cell r="BA262">
            <v>1879519.41</v>
          </cell>
          <cell r="BB262">
            <v>2322061.281</v>
          </cell>
          <cell r="BC262">
            <v>127000.76951999997</v>
          </cell>
          <cell r="BD262">
            <v>115833.77736000001</v>
          </cell>
          <cell r="BE262">
            <v>0</v>
          </cell>
          <cell r="BF262">
            <v>2564895.8278800002</v>
          </cell>
          <cell r="BH262">
            <v>5835993.56788</v>
          </cell>
          <cell r="BJ262">
            <v>809448.48</v>
          </cell>
          <cell r="BK262">
            <v>5026545.0878800005</v>
          </cell>
        </row>
        <row r="263">
          <cell r="A263" t="str">
            <v>0501603100200</v>
          </cell>
          <cell r="B263" t="str">
            <v>WEST NORTHFIELD SCHOOL DIST 31</v>
          </cell>
          <cell r="C263" t="str">
            <v>COOK</v>
          </cell>
          <cell r="D263" t="str">
            <v>Elementary</v>
          </cell>
          <cell r="E263">
            <v>882.75</v>
          </cell>
          <cell r="G263">
            <v>590.75</v>
          </cell>
          <cell r="H263">
            <v>584</v>
          </cell>
          <cell r="I263">
            <v>292</v>
          </cell>
          <cell r="J263">
            <v>0</v>
          </cell>
          <cell r="L263">
            <v>23360</v>
          </cell>
          <cell r="M263">
            <v>11680</v>
          </cell>
          <cell r="N263">
            <v>0</v>
          </cell>
          <cell r="O263">
            <v>35040</v>
          </cell>
          <cell r="Q263">
            <v>73843.75</v>
          </cell>
          <cell r="R263">
            <v>36500</v>
          </cell>
          <cell r="S263">
            <v>0</v>
          </cell>
          <cell r="T263">
            <v>110343.75</v>
          </cell>
          <cell r="V263">
            <v>117559.25</v>
          </cell>
          <cell r="W263">
            <v>58108</v>
          </cell>
          <cell r="X263">
            <v>0</v>
          </cell>
          <cell r="Y263">
            <v>175667.25</v>
          </cell>
          <cell r="AA263">
            <v>14768.75</v>
          </cell>
          <cell r="AB263">
            <v>7300</v>
          </cell>
          <cell r="AC263">
            <v>0</v>
          </cell>
          <cell r="AD263">
            <v>22068.75</v>
          </cell>
          <cell r="AF263">
            <v>168659.12</v>
          </cell>
          <cell r="AG263">
            <v>83366</v>
          </cell>
          <cell r="AH263">
            <v>0</v>
          </cell>
          <cell r="AI263">
            <v>252025.12</v>
          </cell>
          <cell r="AK263">
            <v>58984</v>
          </cell>
          <cell r="AL263">
            <v>58984</v>
          </cell>
          <cell r="AM263">
            <v>0</v>
          </cell>
          <cell r="AN263">
            <v>117968</v>
          </cell>
          <cell r="AP263">
            <v>613198.5</v>
          </cell>
          <cell r="AQ263">
            <v>303096</v>
          </cell>
          <cell r="AR263">
            <v>0</v>
          </cell>
          <cell r="AS263">
            <v>916294.5</v>
          </cell>
          <cell r="AU263">
            <v>461966.5</v>
          </cell>
          <cell r="AV263">
            <v>228344</v>
          </cell>
          <cell r="AW263">
            <v>0</v>
          </cell>
          <cell r="AX263">
            <v>690310.5</v>
          </cell>
          <cell r="AZ263">
            <v>4653216.209999999</v>
          </cell>
          <cell r="BA263">
            <v>1863503.1799999997</v>
          </cell>
          <cell r="BB263">
            <v>1955015.8169999996</v>
          </cell>
          <cell r="BC263">
            <v>106136.56349999999</v>
          </cell>
          <cell r="BD263">
            <v>96804.130499999999</v>
          </cell>
          <cell r="BE263">
            <v>0</v>
          </cell>
          <cell r="BF263">
            <v>2157956.5109999995</v>
          </cell>
          <cell r="BH263">
            <v>4477674.3809999991</v>
          </cell>
          <cell r="BJ263">
            <v>676468.98</v>
          </cell>
          <cell r="BK263">
            <v>3801205.4009999991</v>
          </cell>
        </row>
        <row r="264">
          <cell r="A264" t="str">
            <v>0601609250200</v>
          </cell>
          <cell r="B264" t="str">
            <v>WESTCHESTER SCHOOL DIST 92-5</v>
          </cell>
          <cell r="C264" t="str">
            <v>COOK</v>
          </cell>
          <cell r="D264" t="str">
            <v>Elementary</v>
          </cell>
          <cell r="E264">
            <v>1149.75</v>
          </cell>
          <cell r="G264">
            <v>783.75</v>
          </cell>
          <cell r="H264">
            <v>767.25</v>
          </cell>
          <cell r="I264">
            <v>366</v>
          </cell>
          <cell r="J264">
            <v>0</v>
          </cell>
          <cell r="L264">
            <v>30690</v>
          </cell>
          <cell r="M264">
            <v>14640</v>
          </cell>
          <cell r="N264">
            <v>0</v>
          </cell>
          <cell r="O264">
            <v>45330</v>
          </cell>
          <cell r="Q264">
            <v>97968.75</v>
          </cell>
          <cell r="R264">
            <v>45750</v>
          </cell>
          <cell r="S264">
            <v>0</v>
          </cell>
          <cell r="T264">
            <v>143718.75</v>
          </cell>
          <cell r="V264">
            <v>155966.25</v>
          </cell>
          <cell r="W264">
            <v>72834</v>
          </cell>
          <cell r="X264">
            <v>0</v>
          </cell>
          <cell r="Y264">
            <v>228800.25</v>
          </cell>
          <cell r="AA264">
            <v>19593.75</v>
          </cell>
          <cell r="AB264">
            <v>9150</v>
          </cell>
          <cell r="AC264">
            <v>0</v>
          </cell>
          <cell r="AD264">
            <v>28743.75</v>
          </cell>
          <cell r="AF264">
            <v>223760.62</v>
          </cell>
          <cell r="AG264">
            <v>104493</v>
          </cell>
          <cell r="AH264">
            <v>0</v>
          </cell>
          <cell r="AI264">
            <v>328253.62</v>
          </cell>
          <cell r="AK264">
            <v>77492.25</v>
          </cell>
          <cell r="AL264">
            <v>73932</v>
          </cell>
          <cell r="AM264">
            <v>0</v>
          </cell>
          <cell r="AN264">
            <v>151424.25</v>
          </cell>
          <cell r="AP264">
            <v>813532.5</v>
          </cell>
          <cell r="AQ264">
            <v>379908</v>
          </cell>
          <cell r="AR264">
            <v>0</v>
          </cell>
          <cell r="AS264">
            <v>1193440.5</v>
          </cell>
          <cell r="AU264">
            <v>612892.5</v>
          </cell>
          <cell r="AV264">
            <v>286212</v>
          </cell>
          <cell r="AW264">
            <v>0</v>
          </cell>
          <cell r="AX264">
            <v>899104.5</v>
          </cell>
          <cell r="AZ264">
            <v>6053788.6900000004</v>
          </cell>
          <cell r="BA264">
            <v>2119051.9500000002</v>
          </cell>
          <cell r="BB264">
            <v>2451852.1920000003</v>
          </cell>
          <cell r="BC264">
            <v>138239.04149999999</v>
          </cell>
          <cell r="BD264">
            <v>126083.88450000001</v>
          </cell>
          <cell r="BE264">
            <v>0</v>
          </cell>
          <cell r="BF264">
            <v>2716175.1180000002</v>
          </cell>
          <cell r="BH264">
            <v>5734990.7379999999</v>
          </cell>
          <cell r="BJ264">
            <v>881076.42</v>
          </cell>
          <cell r="BK264">
            <v>4853914.318</v>
          </cell>
        </row>
        <row r="265">
          <cell r="A265" t="str">
            <v>0107501202600</v>
          </cell>
          <cell r="B265" t="str">
            <v>WESTERN CUSD 12</v>
          </cell>
          <cell r="C265" t="str">
            <v>PIKE</v>
          </cell>
          <cell r="D265" t="str">
            <v>Unit</v>
          </cell>
          <cell r="E265">
            <v>508.38</v>
          </cell>
          <cell r="G265">
            <v>246.56</v>
          </cell>
          <cell r="H265">
            <v>237.97999999999996</v>
          </cell>
          <cell r="I265">
            <v>115.66</v>
          </cell>
          <cell r="J265">
            <v>146.16</v>
          </cell>
          <cell r="L265">
            <v>9519.1999999999989</v>
          </cell>
          <cell r="M265">
            <v>4626.3999999999996</v>
          </cell>
          <cell r="N265">
            <v>5846.4</v>
          </cell>
          <cell r="O265">
            <v>19992</v>
          </cell>
          <cell r="Q265">
            <v>30820</v>
          </cell>
          <cell r="R265">
            <v>14457.5</v>
          </cell>
          <cell r="S265">
            <v>18270</v>
          </cell>
          <cell r="T265">
            <v>63547.5</v>
          </cell>
          <cell r="V265">
            <v>49065.440000000002</v>
          </cell>
          <cell r="W265">
            <v>23016.34</v>
          </cell>
          <cell r="X265">
            <v>29085.84</v>
          </cell>
          <cell r="Y265">
            <v>101167.62</v>
          </cell>
          <cell r="AA265">
            <v>6164</v>
          </cell>
          <cell r="AB265">
            <v>2891.5</v>
          </cell>
          <cell r="AC265">
            <v>3654</v>
          </cell>
          <cell r="AD265">
            <v>12709.5</v>
          </cell>
          <cell r="AF265">
            <v>140785.76</v>
          </cell>
          <cell r="AG265">
            <v>66041.86</v>
          </cell>
          <cell r="AH265">
            <v>83457.36</v>
          </cell>
          <cell r="AI265">
            <v>290284.98</v>
          </cell>
          <cell r="AK265">
            <v>24035.979999999996</v>
          </cell>
          <cell r="AL265">
            <v>23363.32</v>
          </cell>
          <cell r="AM265">
            <v>101727.36</v>
          </cell>
          <cell r="AN265">
            <v>149126.66</v>
          </cell>
          <cell r="AP265">
            <v>255929.28</v>
          </cell>
          <cell r="AQ265">
            <v>120055.08</v>
          </cell>
          <cell r="AR265">
            <v>151714.07999999999</v>
          </cell>
          <cell r="AS265">
            <v>527698.43999999994</v>
          </cell>
          <cell r="AU265">
            <v>192809.92</v>
          </cell>
          <cell r="AV265">
            <v>90446.12</v>
          </cell>
          <cell r="AW265">
            <v>114297.12</v>
          </cell>
          <cell r="AX265">
            <v>397553.16000000003</v>
          </cell>
          <cell r="AZ265">
            <v>2812004.4899999998</v>
          </cell>
          <cell r="BA265">
            <v>947521.84</v>
          </cell>
          <cell r="BB265">
            <v>1127857.8989999997</v>
          </cell>
          <cell r="BC265">
            <v>61124.560919999989</v>
          </cell>
          <cell r="BD265">
            <v>55749.967560000005</v>
          </cell>
          <cell r="BE265">
            <v>0</v>
          </cell>
          <cell r="BF265">
            <v>1244732.4274799998</v>
          </cell>
          <cell r="BH265">
            <v>2806812.2874799995</v>
          </cell>
          <cell r="BJ265">
            <v>389581.76</v>
          </cell>
          <cell r="BK265">
            <v>2417230.5274799997</v>
          </cell>
        </row>
        <row r="266">
          <cell r="A266" t="str">
            <v>0601610100200</v>
          </cell>
          <cell r="B266" t="str">
            <v>WESTERN SPRINGS SCHOOL DIST 101</v>
          </cell>
          <cell r="C266" t="str">
            <v>COOK</v>
          </cell>
          <cell r="D266" t="str">
            <v>Elementary</v>
          </cell>
          <cell r="E266">
            <v>1426</v>
          </cell>
          <cell r="G266">
            <v>935</v>
          </cell>
          <cell r="H266">
            <v>922.5</v>
          </cell>
          <cell r="I266">
            <v>491</v>
          </cell>
          <cell r="J266">
            <v>0</v>
          </cell>
          <cell r="L266">
            <v>36900</v>
          </cell>
          <cell r="M266">
            <v>19640</v>
          </cell>
          <cell r="N266">
            <v>0</v>
          </cell>
          <cell r="O266">
            <v>56540</v>
          </cell>
          <cell r="Q266">
            <v>116875</v>
          </cell>
          <cell r="R266">
            <v>61375</v>
          </cell>
          <cell r="S266">
            <v>0</v>
          </cell>
          <cell r="T266">
            <v>178250</v>
          </cell>
          <cell r="V266">
            <v>186065</v>
          </cell>
          <cell r="W266">
            <v>97709</v>
          </cell>
          <cell r="X266">
            <v>0</v>
          </cell>
          <cell r="Y266">
            <v>283774</v>
          </cell>
          <cell r="AA266">
            <v>23375</v>
          </cell>
          <cell r="AB266">
            <v>12275</v>
          </cell>
          <cell r="AC266">
            <v>0</v>
          </cell>
          <cell r="AD266">
            <v>35650</v>
          </cell>
          <cell r="AF266">
            <v>266942.5</v>
          </cell>
          <cell r="AG266">
            <v>140180.5</v>
          </cell>
          <cell r="AH266">
            <v>0</v>
          </cell>
          <cell r="AI266">
            <v>407123</v>
          </cell>
          <cell r="AK266">
            <v>93172.5</v>
          </cell>
          <cell r="AL266">
            <v>99182</v>
          </cell>
          <cell r="AM266">
            <v>0</v>
          </cell>
          <cell r="AN266">
            <v>192354.5</v>
          </cell>
          <cell r="AP266">
            <v>970530</v>
          </cell>
          <cell r="AQ266">
            <v>509658</v>
          </cell>
          <cell r="AR266">
            <v>0</v>
          </cell>
          <cell r="AS266">
            <v>1480188</v>
          </cell>
          <cell r="AU266">
            <v>731170</v>
          </cell>
          <cell r="AV266">
            <v>383962</v>
          </cell>
          <cell r="AW266">
            <v>0</v>
          </cell>
          <cell r="AX266">
            <v>1115132</v>
          </cell>
          <cell r="AZ266">
            <v>7013714.4200000009</v>
          </cell>
          <cell r="BA266">
            <v>1087349.9300000002</v>
          </cell>
          <cell r="BB266">
            <v>2430319.3050000002</v>
          </cell>
          <cell r="BC266">
            <v>171453.68399999998</v>
          </cell>
          <cell r="BD266">
            <v>156378.01200000002</v>
          </cell>
          <cell r="BE266">
            <v>0</v>
          </cell>
          <cell r="BF266">
            <v>2758151.0010000002</v>
          </cell>
          <cell r="BH266">
            <v>6507162.5010000002</v>
          </cell>
          <cell r="BJ266">
            <v>1092772.32</v>
          </cell>
          <cell r="BK266">
            <v>5414390.1809999999</v>
          </cell>
        </row>
        <row r="267">
          <cell r="A267" t="str">
            <v>0501602100400</v>
          </cell>
          <cell r="B267" t="str">
            <v>WHEELING C C SCHOOL DIST 21</v>
          </cell>
          <cell r="C267" t="str">
            <v>COOK</v>
          </cell>
          <cell r="D267" t="str">
            <v>Elementary</v>
          </cell>
          <cell r="E267">
            <v>6044.37</v>
          </cell>
          <cell r="G267">
            <v>3927.8799999999997</v>
          </cell>
          <cell r="H267">
            <v>3863.7199999999993</v>
          </cell>
          <cell r="I267">
            <v>2116.4899999999998</v>
          </cell>
          <cell r="J267">
            <v>0</v>
          </cell>
          <cell r="L267">
            <v>154548.79999999999</v>
          </cell>
          <cell r="M267">
            <v>84659.599999999991</v>
          </cell>
          <cell r="N267">
            <v>0</v>
          </cell>
          <cell r="O267">
            <v>239208.39999999997</v>
          </cell>
          <cell r="Q267">
            <v>490984.99999999994</v>
          </cell>
          <cell r="R267">
            <v>264561.25</v>
          </cell>
          <cell r="S267">
            <v>0</v>
          </cell>
          <cell r="T267">
            <v>755546.25</v>
          </cell>
          <cell r="V267">
            <v>781648.11999999988</v>
          </cell>
          <cell r="W267">
            <v>421181.50999999995</v>
          </cell>
          <cell r="X267">
            <v>0</v>
          </cell>
          <cell r="Y267">
            <v>1202829.6299999999</v>
          </cell>
          <cell r="AA267">
            <v>98196.999999999985</v>
          </cell>
          <cell r="AB267">
            <v>52912.249999999993</v>
          </cell>
          <cell r="AC267">
            <v>0</v>
          </cell>
          <cell r="AD267">
            <v>151109.24999999997</v>
          </cell>
          <cell r="AF267">
            <v>2242819.48</v>
          </cell>
          <cell r="AG267">
            <v>1208515.79</v>
          </cell>
          <cell r="AH267">
            <v>0</v>
          </cell>
          <cell r="AI267">
            <v>3451335.27</v>
          </cell>
          <cell r="AK267">
            <v>390235.71999999991</v>
          </cell>
          <cell r="AL267">
            <v>427530.98</v>
          </cell>
          <cell r="AM267">
            <v>0</v>
          </cell>
          <cell r="AN267">
            <v>817766.7</v>
          </cell>
          <cell r="AP267">
            <v>4077139.4399999995</v>
          </cell>
          <cell r="AQ267">
            <v>2196916.6199999996</v>
          </cell>
          <cell r="AR267">
            <v>0</v>
          </cell>
          <cell r="AS267">
            <v>6274056.0599999987</v>
          </cell>
          <cell r="AU267">
            <v>3071602.1599999997</v>
          </cell>
          <cell r="AV267">
            <v>1655095.18</v>
          </cell>
          <cell r="AW267">
            <v>0</v>
          </cell>
          <cell r="AX267">
            <v>4726697.34</v>
          </cell>
          <cell r="AZ267">
            <v>33131636.109999999</v>
          </cell>
          <cell r="BA267">
            <v>19483799.940000001</v>
          </cell>
          <cell r="BB267">
            <v>15784630.814999998</v>
          </cell>
          <cell r="BC267">
            <v>726738.78257999977</v>
          </cell>
          <cell r="BD267">
            <v>662837.70293999987</v>
          </cell>
          <cell r="BE267">
            <v>0</v>
          </cell>
          <cell r="BF267">
            <v>17174207.300519995</v>
          </cell>
          <cell r="BH267">
            <v>34792756.200519994</v>
          </cell>
          <cell r="BJ267">
            <v>4631921.6100000003</v>
          </cell>
          <cell r="BK267">
            <v>30160834.590519994</v>
          </cell>
        </row>
        <row r="268">
          <cell r="A268" t="str">
            <v>1301404600200</v>
          </cell>
          <cell r="B268" t="str">
            <v>WILLOW GROVE SCHOOL DISTRICT 46</v>
          </cell>
          <cell r="C268" t="str">
            <v>CLINTON</v>
          </cell>
          <cell r="D268" t="str">
            <v>Elementary</v>
          </cell>
          <cell r="E268">
            <v>151.25</v>
          </cell>
          <cell r="G268">
            <v>102.25</v>
          </cell>
          <cell r="H268">
            <v>100.5</v>
          </cell>
          <cell r="I268">
            <v>49</v>
          </cell>
          <cell r="J268">
            <v>0</v>
          </cell>
          <cell r="L268">
            <v>4020</v>
          </cell>
          <cell r="M268">
            <v>1960</v>
          </cell>
          <cell r="N268">
            <v>0</v>
          </cell>
          <cell r="O268">
            <v>5980</v>
          </cell>
          <cell r="Q268">
            <v>12781.25</v>
          </cell>
          <cell r="R268">
            <v>6125</v>
          </cell>
          <cell r="S268">
            <v>0</v>
          </cell>
          <cell r="T268">
            <v>18906.25</v>
          </cell>
          <cell r="V268">
            <v>20347.75</v>
          </cell>
          <cell r="W268">
            <v>9751</v>
          </cell>
          <cell r="X268">
            <v>0</v>
          </cell>
          <cell r="Y268">
            <v>30098.75</v>
          </cell>
          <cell r="AA268">
            <v>2556.25</v>
          </cell>
          <cell r="AB268">
            <v>1225</v>
          </cell>
          <cell r="AC268">
            <v>0</v>
          </cell>
          <cell r="AD268">
            <v>3781.25</v>
          </cell>
          <cell r="AF268">
            <v>58384.75</v>
          </cell>
          <cell r="AG268">
            <v>27979</v>
          </cell>
          <cell r="AH268">
            <v>0</v>
          </cell>
          <cell r="AI268">
            <v>86363.75</v>
          </cell>
          <cell r="AK268">
            <v>10150.5</v>
          </cell>
          <cell r="AL268">
            <v>9898</v>
          </cell>
          <cell r="AM268">
            <v>0</v>
          </cell>
          <cell r="AN268">
            <v>20048.5</v>
          </cell>
          <cell r="AP268">
            <v>106135.5</v>
          </cell>
          <cell r="AQ268">
            <v>50862</v>
          </cell>
          <cell r="AR268">
            <v>0</v>
          </cell>
          <cell r="AS268">
            <v>156997.5</v>
          </cell>
          <cell r="AU268">
            <v>79959.5</v>
          </cell>
          <cell r="AV268">
            <v>38318</v>
          </cell>
          <cell r="AW268">
            <v>0</v>
          </cell>
          <cell r="AX268">
            <v>118277.5</v>
          </cell>
          <cell r="AZ268">
            <v>824884.12000000011</v>
          </cell>
          <cell r="BA268">
            <v>306319.70999999996</v>
          </cell>
          <cell r="BB268">
            <v>339361.14900000003</v>
          </cell>
          <cell r="BC268">
            <v>18185.392499999998</v>
          </cell>
          <cell r="BD268">
            <v>16586.377499999999</v>
          </cell>
          <cell r="BE268">
            <v>0</v>
          </cell>
          <cell r="BF268">
            <v>374132.91900000005</v>
          </cell>
          <cell r="BH268">
            <v>814586.41899999999</v>
          </cell>
          <cell r="BJ268">
            <v>115905.9</v>
          </cell>
          <cell r="BK268">
            <v>698680.51899999997</v>
          </cell>
        </row>
        <row r="269">
          <cell r="A269" t="str">
            <v>0701610800200</v>
          </cell>
          <cell r="B269" t="str">
            <v>WILLOW SPRINGS SCHOOL DIST 108</v>
          </cell>
          <cell r="C269" t="str">
            <v>COOK</v>
          </cell>
          <cell r="D269" t="str">
            <v>Elementary</v>
          </cell>
          <cell r="E269">
            <v>402.75</v>
          </cell>
          <cell r="G269">
            <v>270.75</v>
          </cell>
          <cell r="H269">
            <v>264.5</v>
          </cell>
          <cell r="I269">
            <v>132</v>
          </cell>
          <cell r="J269">
            <v>0</v>
          </cell>
          <cell r="L269">
            <v>10580</v>
          </cell>
          <cell r="M269">
            <v>5280</v>
          </cell>
          <cell r="N269">
            <v>0</v>
          </cell>
          <cell r="O269">
            <v>15860</v>
          </cell>
          <cell r="Q269">
            <v>33843.75</v>
          </cell>
          <cell r="R269">
            <v>16500</v>
          </cell>
          <cell r="S269">
            <v>0</v>
          </cell>
          <cell r="T269">
            <v>50343.75</v>
          </cell>
          <cell r="V269">
            <v>53879.25</v>
          </cell>
          <cell r="W269">
            <v>26268</v>
          </cell>
          <cell r="X269">
            <v>0</v>
          </cell>
          <cell r="Y269">
            <v>80147.25</v>
          </cell>
          <cell r="AA269">
            <v>6768.75</v>
          </cell>
          <cell r="AB269">
            <v>3300</v>
          </cell>
          <cell r="AC269">
            <v>0</v>
          </cell>
          <cell r="AD269">
            <v>10068.75</v>
          </cell>
          <cell r="AF269">
            <v>154598.25</v>
          </cell>
          <cell r="AG269">
            <v>75372</v>
          </cell>
          <cell r="AH269">
            <v>0</v>
          </cell>
          <cell r="AI269">
            <v>229970.25</v>
          </cell>
          <cell r="AK269">
            <v>26714.5</v>
          </cell>
          <cell r="AL269">
            <v>26664</v>
          </cell>
          <cell r="AM269">
            <v>0</v>
          </cell>
          <cell r="AN269">
            <v>53378.5</v>
          </cell>
          <cell r="AP269">
            <v>281038.5</v>
          </cell>
          <cell r="AQ269">
            <v>137016</v>
          </cell>
          <cell r="AR269">
            <v>0</v>
          </cell>
          <cell r="AS269">
            <v>418054.5</v>
          </cell>
          <cell r="AU269">
            <v>211726.5</v>
          </cell>
          <cell r="AV269">
            <v>103224</v>
          </cell>
          <cell r="AW269">
            <v>0</v>
          </cell>
          <cell r="AX269">
            <v>314950.5</v>
          </cell>
          <cell r="AZ269">
            <v>2238193.42</v>
          </cell>
          <cell r="BA269">
            <v>997571.65000000014</v>
          </cell>
          <cell r="BB269">
            <v>970729.52100000007</v>
          </cell>
          <cell r="BC269">
            <v>48424.243499999997</v>
          </cell>
          <cell r="BD269">
            <v>44166.370500000005</v>
          </cell>
          <cell r="BE269">
            <v>0</v>
          </cell>
          <cell r="BF269">
            <v>1063320.135</v>
          </cell>
          <cell r="BH269">
            <v>2236093.6349999998</v>
          </cell>
          <cell r="BJ269">
            <v>308635.38</v>
          </cell>
          <cell r="BK269">
            <v>1927458.2549999999</v>
          </cell>
        </row>
        <row r="270">
          <cell r="A270" t="str">
            <v>0501603900200</v>
          </cell>
          <cell r="B270" t="str">
            <v>WILMETTE SCHOOL DIST 39</v>
          </cell>
          <cell r="C270" t="str">
            <v>COOK</v>
          </cell>
          <cell r="D270" t="str">
            <v>Elementary</v>
          </cell>
          <cell r="E270">
            <v>3453.12</v>
          </cell>
          <cell r="G270">
            <v>2132.3000000000002</v>
          </cell>
          <cell r="H270">
            <v>2117.39</v>
          </cell>
          <cell r="I270">
            <v>1320.82</v>
          </cell>
          <cell r="J270">
            <v>0</v>
          </cell>
          <cell r="L270">
            <v>84695.599999999991</v>
          </cell>
          <cell r="M270">
            <v>52832.799999999996</v>
          </cell>
          <cell r="N270">
            <v>0</v>
          </cell>
          <cell r="O270">
            <v>137528.4</v>
          </cell>
          <cell r="Q270">
            <v>266537.5</v>
          </cell>
          <cell r="R270">
            <v>165102.5</v>
          </cell>
          <cell r="S270">
            <v>0</v>
          </cell>
          <cell r="T270">
            <v>431640</v>
          </cell>
          <cell r="V270">
            <v>424327.7</v>
          </cell>
          <cell r="W270">
            <v>262843.18</v>
          </cell>
          <cell r="X270">
            <v>0</v>
          </cell>
          <cell r="Y270">
            <v>687170.88</v>
          </cell>
          <cell r="AA270">
            <v>53307.500000000007</v>
          </cell>
          <cell r="AB270">
            <v>33020.5</v>
          </cell>
          <cell r="AC270">
            <v>0</v>
          </cell>
          <cell r="AD270">
            <v>86328</v>
          </cell>
          <cell r="AF270">
            <v>608771.65</v>
          </cell>
          <cell r="AG270">
            <v>377094.11</v>
          </cell>
          <cell r="AH270">
            <v>0</v>
          </cell>
          <cell r="AI270">
            <v>985865.76</v>
          </cell>
          <cell r="AK270">
            <v>213856.38999999998</v>
          </cell>
          <cell r="AL270">
            <v>266805.64</v>
          </cell>
          <cell r="AM270">
            <v>0</v>
          </cell>
          <cell r="AN270">
            <v>480662.03</v>
          </cell>
          <cell r="AP270">
            <v>2213327.4000000004</v>
          </cell>
          <cell r="AQ270">
            <v>1371011.16</v>
          </cell>
          <cell r="AR270">
            <v>0</v>
          </cell>
          <cell r="AS270">
            <v>3584338.5600000005</v>
          </cell>
          <cell r="AU270">
            <v>1667458.6</v>
          </cell>
          <cell r="AV270">
            <v>1032881.24</v>
          </cell>
          <cell r="AW270">
            <v>0</v>
          </cell>
          <cell r="AX270">
            <v>2700339.84</v>
          </cell>
          <cell r="AZ270">
            <v>17012752.300000001</v>
          </cell>
          <cell r="BA270">
            <v>3140923.67</v>
          </cell>
          <cell r="BB270">
            <v>6046102.7909999993</v>
          </cell>
          <cell r="BC270">
            <v>415182.43007999996</v>
          </cell>
          <cell r="BD270">
            <v>378676.04543999996</v>
          </cell>
          <cell r="BE270">
            <v>0</v>
          </cell>
          <cell r="BF270">
            <v>6839961.2665199991</v>
          </cell>
          <cell r="BH270">
            <v>15933834.73652</v>
          </cell>
          <cell r="BJ270">
            <v>2646194.91</v>
          </cell>
          <cell r="BK270">
            <v>13287639.82652</v>
          </cell>
        </row>
        <row r="271">
          <cell r="A271" t="str">
            <v>0108600102600</v>
          </cell>
          <cell r="B271" t="str">
            <v>WINCHESTER C U SCH DIST 1</v>
          </cell>
          <cell r="C271" t="str">
            <v>SCOTT</v>
          </cell>
          <cell r="D271" t="str">
            <v>Unit</v>
          </cell>
          <cell r="E271">
            <v>586.79</v>
          </cell>
          <cell r="G271">
            <v>263.14</v>
          </cell>
          <cell r="H271">
            <v>259.80999999999995</v>
          </cell>
          <cell r="I271">
            <v>130.82999999999998</v>
          </cell>
          <cell r="J271">
            <v>192.82</v>
          </cell>
          <cell r="L271">
            <v>10392.399999999998</v>
          </cell>
          <cell r="M271">
            <v>5233.1999999999989</v>
          </cell>
          <cell r="N271">
            <v>7712.7999999999993</v>
          </cell>
          <cell r="O271">
            <v>23338.399999999994</v>
          </cell>
          <cell r="Q271">
            <v>32892.5</v>
          </cell>
          <cell r="R271">
            <v>16353.749999999998</v>
          </cell>
          <cell r="S271">
            <v>24102.5</v>
          </cell>
          <cell r="T271">
            <v>73348.75</v>
          </cell>
          <cell r="V271">
            <v>52364.86</v>
          </cell>
          <cell r="W271">
            <v>26035.17</v>
          </cell>
          <cell r="X271">
            <v>38371.18</v>
          </cell>
          <cell r="Y271">
            <v>116771.20999999999</v>
          </cell>
          <cell r="AA271">
            <v>6578.5</v>
          </cell>
          <cell r="AB271">
            <v>3270.7499999999995</v>
          </cell>
          <cell r="AC271">
            <v>4820.5</v>
          </cell>
          <cell r="AD271">
            <v>14669.75</v>
          </cell>
          <cell r="AF271">
            <v>150252.94</v>
          </cell>
          <cell r="AG271">
            <v>74703.929999999993</v>
          </cell>
          <cell r="AH271">
            <v>110100.22</v>
          </cell>
          <cell r="AI271">
            <v>335057.08999999997</v>
          </cell>
          <cell r="AK271">
            <v>26240.809999999994</v>
          </cell>
          <cell r="AL271">
            <v>26427.659999999996</v>
          </cell>
          <cell r="AM271">
            <v>134202.72</v>
          </cell>
          <cell r="AN271">
            <v>186871.19</v>
          </cell>
          <cell r="AP271">
            <v>273139.32</v>
          </cell>
          <cell r="AQ271">
            <v>135801.53999999998</v>
          </cell>
          <cell r="AR271">
            <v>200147.16</v>
          </cell>
          <cell r="AS271">
            <v>609088.02</v>
          </cell>
          <cell r="AU271">
            <v>205775.47999999998</v>
          </cell>
          <cell r="AV271">
            <v>102309.05999999998</v>
          </cell>
          <cell r="AW271">
            <v>150785.24</v>
          </cell>
          <cell r="AX271">
            <v>458869.77999999997</v>
          </cell>
          <cell r="AZ271">
            <v>3214304.1800000006</v>
          </cell>
          <cell r="BA271">
            <v>935264.6</v>
          </cell>
          <cell r="BB271">
            <v>1244870.6340000001</v>
          </cell>
          <cell r="BC271">
            <v>70552.108859999993</v>
          </cell>
          <cell r="BD271">
            <v>64348.564979999996</v>
          </cell>
          <cell r="BE271">
            <v>0</v>
          </cell>
          <cell r="BF271">
            <v>1379771.3078400001</v>
          </cell>
          <cell r="BH271">
            <v>3197785.4978400003</v>
          </cell>
          <cell r="BJ271">
            <v>449668.91</v>
          </cell>
          <cell r="BK271">
            <v>2748116.5878400002</v>
          </cell>
        </row>
        <row r="272">
          <cell r="A272" t="str">
            <v>1108700102600</v>
          </cell>
          <cell r="B272" t="str">
            <v>WINDSOR COMM UNIT SCH DIST 1</v>
          </cell>
          <cell r="C272" t="str">
            <v>SHELBY</v>
          </cell>
          <cell r="D272" t="str">
            <v>Unit</v>
          </cell>
          <cell r="E272">
            <v>341.36</v>
          </cell>
          <cell r="G272">
            <v>164.06</v>
          </cell>
          <cell r="H272">
            <v>158.64999999999998</v>
          </cell>
          <cell r="I272">
            <v>74.989999999999995</v>
          </cell>
          <cell r="J272">
            <v>102.31</v>
          </cell>
          <cell r="L272">
            <v>6345.9999999999991</v>
          </cell>
          <cell r="M272">
            <v>2999.6</v>
          </cell>
          <cell r="N272">
            <v>4092.4</v>
          </cell>
          <cell r="O272">
            <v>13437.999999999998</v>
          </cell>
          <cell r="Q272">
            <v>20507.5</v>
          </cell>
          <cell r="R272">
            <v>9373.75</v>
          </cell>
          <cell r="S272">
            <v>12788.75</v>
          </cell>
          <cell r="T272">
            <v>42670</v>
          </cell>
          <cell r="V272">
            <v>32647.94</v>
          </cell>
          <cell r="W272">
            <v>14923.009999999998</v>
          </cell>
          <cell r="X272">
            <v>20359.689999999999</v>
          </cell>
          <cell r="Y272">
            <v>67930.64</v>
          </cell>
          <cell r="AA272">
            <v>4101.5</v>
          </cell>
          <cell r="AB272">
            <v>1874.7499999999998</v>
          </cell>
          <cell r="AC272">
            <v>2557.75</v>
          </cell>
          <cell r="AD272">
            <v>8534</v>
          </cell>
          <cell r="AF272">
            <v>93678.26</v>
          </cell>
          <cell r="AG272">
            <v>42819.29</v>
          </cell>
          <cell r="AH272">
            <v>58419.01</v>
          </cell>
          <cell r="AI272">
            <v>194916.56</v>
          </cell>
          <cell r="AK272">
            <v>16023.649999999998</v>
          </cell>
          <cell r="AL272">
            <v>15147.98</v>
          </cell>
          <cell r="AM272">
            <v>71207.759999999995</v>
          </cell>
          <cell r="AN272">
            <v>102379.38999999998</v>
          </cell>
          <cell r="AP272">
            <v>170294.28</v>
          </cell>
          <cell r="AQ272">
            <v>77839.62</v>
          </cell>
          <cell r="AR272">
            <v>106197.78</v>
          </cell>
          <cell r="AS272">
            <v>354331.68</v>
          </cell>
          <cell r="AU272">
            <v>128294.92</v>
          </cell>
          <cell r="AV272">
            <v>58642.179999999993</v>
          </cell>
          <cell r="AW272">
            <v>80006.42</v>
          </cell>
          <cell r="AX272">
            <v>266943.51999999996</v>
          </cell>
          <cell r="AZ272">
            <v>1877905.1099999999</v>
          </cell>
          <cell r="BA272">
            <v>604564.34</v>
          </cell>
          <cell r="BB272">
            <v>744740.83499999985</v>
          </cell>
          <cell r="BC272">
            <v>41043.078239999995</v>
          </cell>
          <cell r="BD272">
            <v>37434.22032</v>
          </cell>
          <cell r="BE272">
            <v>0</v>
          </cell>
          <cell r="BF272">
            <v>823218.13355999975</v>
          </cell>
          <cell r="BH272">
            <v>1874361.9235599998</v>
          </cell>
          <cell r="BJ272">
            <v>261590.99</v>
          </cell>
          <cell r="BK272">
            <v>1612770.9335599998</v>
          </cell>
        </row>
        <row r="273">
          <cell r="A273" t="str">
            <v>0410132302600</v>
          </cell>
          <cell r="B273" t="str">
            <v>WINNEBAGO C U SCH DIST 323</v>
          </cell>
          <cell r="C273" t="str">
            <v>WINNEBAGO</v>
          </cell>
          <cell r="D273" t="str">
            <v>Unit</v>
          </cell>
          <cell r="E273">
            <v>1364.25</v>
          </cell>
          <cell r="G273">
            <v>581.25</v>
          </cell>
          <cell r="H273">
            <v>568</v>
          </cell>
          <cell r="I273">
            <v>323</v>
          </cell>
          <cell r="J273">
            <v>460</v>
          </cell>
          <cell r="L273">
            <v>22720</v>
          </cell>
          <cell r="M273">
            <v>12920</v>
          </cell>
          <cell r="N273">
            <v>18400</v>
          </cell>
          <cell r="O273">
            <v>54040</v>
          </cell>
          <cell r="Q273">
            <v>72656.25</v>
          </cell>
          <cell r="R273">
            <v>40375</v>
          </cell>
          <cell r="S273">
            <v>57500</v>
          </cell>
          <cell r="T273">
            <v>170531.25</v>
          </cell>
          <cell r="V273">
            <v>115668.75</v>
          </cell>
          <cell r="W273">
            <v>64277</v>
          </cell>
          <cell r="X273">
            <v>91540</v>
          </cell>
          <cell r="Y273">
            <v>271485.75</v>
          </cell>
          <cell r="AA273">
            <v>14531.25</v>
          </cell>
          <cell r="AB273">
            <v>8075</v>
          </cell>
          <cell r="AC273">
            <v>11500</v>
          </cell>
          <cell r="AD273">
            <v>34106.25</v>
          </cell>
          <cell r="AF273">
            <v>331893.75</v>
          </cell>
          <cell r="AG273">
            <v>184433</v>
          </cell>
          <cell r="AH273">
            <v>262660</v>
          </cell>
          <cell r="AI273">
            <v>778986.75</v>
          </cell>
          <cell r="AK273">
            <v>57368</v>
          </cell>
          <cell r="AL273">
            <v>65246</v>
          </cell>
          <cell r="AM273">
            <v>320160</v>
          </cell>
          <cell r="AN273">
            <v>442774</v>
          </cell>
          <cell r="AP273">
            <v>603337.5</v>
          </cell>
          <cell r="AQ273">
            <v>335274</v>
          </cell>
          <cell r="AR273">
            <v>477480</v>
          </cell>
          <cell r="AS273">
            <v>1416091.5</v>
          </cell>
          <cell r="AU273">
            <v>454537.5</v>
          </cell>
          <cell r="AV273">
            <v>252586</v>
          </cell>
          <cell r="AW273">
            <v>359720</v>
          </cell>
          <cell r="AX273">
            <v>1066843.5</v>
          </cell>
          <cell r="AZ273">
            <v>7220089.5699999994</v>
          </cell>
          <cell r="BA273">
            <v>1757502.3499999999</v>
          </cell>
          <cell r="BB273">
            <v>2693277.5759999999</v>
          </cell>
          <cell r="BC273">
            <v>164029.23449999999</v>
          </cell>
          <cell r="BD273">
            <v>149606.3835</v>
          </cell>
          <cell r="BE273">
            <v>0</v>
          </cell>
          <cell r="BF273">
            <v>3006913.1939999997</v>
          </cell>
          <cell r="BH273">
            <v>7241772.1940000001</v>
          </cell>
          <cell r="BJ273">
            <v>1045452.06</v>
          </cell>
          <cell r="BK273">
            <v>6196320.1339999996</v>
          </cell>
        </row>
        <row r="274">
          <cell r="A274" t="str">
            <v>0501603600200</v>
          </cell>
          <cell r="B274" t="str">
            <v>WINNETKA SCHOOL DIST 36</v>
          </cell>
          <cell r="C274" t="str">
            <v>COOK</v>
          </cell>
          <cell r="D274" t="str">
            <v>Elementary</v>
          </cell>
          <cell r="E274">
            <v>1668.14</v>
          </cell>
          <cell r="G274">
            <v>1028.82</v>
          </cell>
          <cell r="H274">
            <v>1017.82</v>
          </cell>
          <cell r="I274">
            <v>639.32000000000005</v>
          </cell>
          <cell r="J274">
            <v>0</v>
          </cell>
          <cell r="L274">
            <v>40712.800000000003</v>
          </cell>
          <cell r="M274">
            <v>25572.800000000003</v>
          </cell>
          <cell r="N274">
            <v>0</v>
          </cell>
          <cell r="O274">
            <v>66285.600000000006</v>
          </cell>
          <cell r="Q274">
            <v>128602.49999999999</v>
          </cell>
          <cell r="R274">
            <v>79915</v>
          </cell>
          <cell r="S274">
            <v>0</v>
          </cell>
          <cell r="T274">
            <v>208517.5</v>
          </cell>
          <cell r="V274">
            <v>204735.18</v>
          </cell>
          <cell r="W274">
            <v>127224.68000000001</v>
          </cell>
          <cell r="X274">
            <v>0</v>
          </cell>
          <cell r="Y274">
            <v>331959.86</v>
          </cell>
          <cell r="AA274">
            <v>25720.5</v>
          </cell>
          <cell r="AB274">
            <v>15983.000000000002</v>
          </cell>
          <cell r="AC274">
            <v>0</v>
          </cell>
          <cell r="AD274">
            <v>41703.5</v>
          </cell>
          <cell r="AF274">
            <v>293728.11</v>
          </cell>
          <cell r="AG274">
            <v>182525.86</v>
          </cell>
          <cell r="AH274">
            <v>0</v>
          </cell>
          <cell r="AI274">
            <v>476253.97</v>
          </cell>
          <cell r="AK274">
            <v>102799.82</v>
          </cell>
          <cell r="AL274">
            <v>129142.64000000001</v>
          </cell>
          <cell r="AM274">
            <v>0</v>
          </cell>
          <cell r="AN274">
            <v>231942.46000000002</v>
          </cell>
          <cell r="AP274">
            <v>1067915.1599999999</v>
          </cell>
          <cell r="AQ274">
            <v>663614.16</v>
          </cell>
          <cell r="AR274">
            <v>0</v>
          </cell>
          <cell r="AS274">
            <v>1731529.3199999998</v>
          </cell>
          <cell r="AU274">
            <v>804537.24</v>
          </cell>
          <cell r="AV274">
            <v>499948.24000000005</v>
          </cell>
          <cell r="AW274">
            <v>0</v>
          </cell>
          <cell r="AX274">
            <v>1304485.48</v>
          </cell>
          <cell r="AZ274">
            <v>8185060.209999999</v>
          </cell>
          <cell r="BA274">
            <v>1298803.6300000006</v>
          </cell>
          <cell r="BB274">
            <v>2845159.1519999998</v>
          </cell>
          <cell r="BC274">
            <v>200567.14475999997</v>
          </cell>
          <cell r="BD274">
            <v>182931.56867999997</v>
          </cell>
          <cell r="BE274">
            <v>0</v>
          </cell>
          <cell r="BF274">
            <v>3228657.8654399998</v>
          </cell>
          <cell r="BH274">
            <v>7621335.5554399993</v>
          </cell>
          <cell r="BJ274">
            <v>1278329.04</v>
          </cell>
          <cell r="BK274">
            <v>6343006.5154399993</v>
          </cell>
        </row>
        <row r="275">
          <cell r="A275" t="str">
            <v>0701612700200</v>
          </cell>
          <cell r="B275" t="str">
            <v>WORTH SCHOOL DISTRICT 127</v>
          </cell>
          <cell r="C275" t="str">
            <v>COOK</v>
          </cell>
          <cell r="D275" t="str">
            <v>Elementary</v>
          </cell>
          <cell r="E275">
            <v>1086.25</v>
          </cell>
          <cell r="G275">
            <v>693.25</v>
          </cell>
          <cell r="H275">
            <v>670</v>
          </cell>
          <cell r="I275">
            <v>393</v>
          </cell>
          <cell r="J275">
            <v>0</v>
          </cell>
          <cell r="L275">
            <v>26800</v>
          </cell>
          <cell r="M275">
            <v>15720</v>
          </cell>
          <cell r="N275">
            <v>0</v>
          </cell>
          <cell r="O275">
            <v>42520</v>
          </cell>
          <cell r="Q275">
            <v>86656.25</v>
          </cell>
          <cell r="R275">
            <v>49125</v>
          </cell>
          <cell r="S275">
            <v>0</v>
          </cell>
          <cell r="T275">
            <v>135781.25</v>
          </cell>
          <cell r="V275">
            <v>137956.75</v>
          </cell>
          <cell r="W275">
            <v>78207</v>
          </cell>
          <cell r="X275">
            <v>0</v>
          </cell>
          <cell r="Y275">
            <v>216163.75</v>
          </cell>
          <cell r="AA275">
            <v>17331.25</v>
          </cell>
          <cell r="AB275">
            <v>9825</v>
          </cell>
          <cell r="AC275">
            <v>0</v>
          </cell>
          <cell r="AD275">
            <v>27156.25</v>
          </cell>
          <cell r="AF275">
            <v>395845.75</v>
          </cell>
          <cell r="AG275">
            <v>224403</v>
          </cell>
          <cell r="AH275">
            <v>0</v>
          </cell>
          <cell r="AI275">
            <v>620248.75</v>
          </cell>
          <cell r="AK275">
            <v>67670</v>
          </cell>
          <cell r="AL275">
            <v>79386</v>
          </cell>
          <cell r="AM275">
            <v>0</v>
          </cell>
          <cell r="AN275">
            <v>147056</v>
          </cell>
          <cell r="AP275">
            <v>719593.5</v>
          </cell>
          <cell r="AQ275">
            <v>407934</v>
          </cell>
          <cell r="AR275">
            <v>0</v>
          </cell>
          <cell r="AS275">
            <v>1127527.5</v>
          </cell>
          <cell r="AU275">
            <v>542121.5</v>
          </cell>
          <cell r="AV275">
            <v>307326</v>
          </cell>
          <cell r="AW275">
            <v>0</v>
          </cell>
          <cell r="AX275">
            <v>849447.5</v>
          </cell>
          <cell r="AZ275">
            <v>5961072.0000000009</v>
          </cell>
          <cell r="BA275">
            <v>2953748.4000000004</v>
          </cell>
          <cell r="BB275">
            <v>2674446.1200000006</v>
          </cell>
          <cell r="BC275">
            <v>130604.18249999998</v>
          </cell>
          <cell r="BD275">
            <v>119120.3475</v>
          </cell>
          <cell r="BE275">
            <v>0</v>
          </cell>
          <cell r="BF275">
            <v>2924170.6500000008</v>
          </cell>
          <cell r="BH275">
            <v>6090071.6500000004</v>
          </cell>
          <cell r="BJ275">
            <v>832415.1</v>
          </cell>
          <cell r="BK275">
            <v>5257656.5500000007</v>
          </cell>
        </row>
        <row r="276">
          <cell r="A276" t="str">
            <v>1304100500400</v>
          </cell>
          <cell r="B276" t="str">
            <v>OPDYKE-BELLE-RIVE CC SCH DIST 5</v>
          </cell>
          <cell r="C276" t="str">
            <v>JEFFERSON</v>
          </cell>
          <cell r="D276" t="str">
            <v>Elementary</v>
          </cell>
          <cell r="E276">
            <v>160.94999999999999</v>
          </cell>
          <cell r="G276">
            <v>99.46</v>
          </cell>
          <cell r="H276">
            <v>97.13</v>
          </cell>
          <cell r="I276">
            <v>61.489999999999995</v>
          </cell>
          <cell r="J276">
            <v>0</v>
          </cell>
          <cell r="L276">
            <v>3885.2</v>
          </cell>
          <cell r="M276">
            <v>2459.6</v>
          </cell>
          <cell r="N276">
            <v>0</v>
          </cell>
          <cell r="O276">
            <v>6344.7999999999993</v>
          </cell>
          <cell r="Q276">
            <v>12432.5</v>
          </cell>
          <cell r="R276">
            <v>7686.2499999999991</v>
          </cell>
          <cell r="S276">
            <v>0</v>
          </cell>
          <cell r="T276">
            <v>20118.75</v>
          </cell>
          <cell r="V276">
            <v>19792.539999999997</v>
          </cell>
          <cell r="W276">
            <v>12236.509999999998</v>
          </cell>
          <cell r="X276">
            <v>0</v>
          </cell>
          <cell r="Y276">
            <v>32029.049999999996</v>
          </cell>
          <cell r="AA276">
            <v>2486.5</v>
          </cell>
          <cell r="AB276">
            <v>1537.2499999999998</v>
          </cell>
          <cell r="AC276">
            <v>0</v>
          </cell>
          <cell r="AD276">
            <v>4023.75</v>
          </cell>
          <cell r="AF276">
            <v>56791.66</v>
          </cell>
          <cell r="AG276">
            <v>35110.79</v>
          </cell>
          <cell r="AH276">
            <v>0</v>
          </cell>
          <cell r="AI276">
            <v>91902.450000000012</v>
          </cell>
          <cell r="AK276">
            <v>9810.1299999999992</v>
          </cell>
          <cell r="AL276">
            <v>12420.98</v>
          </cell>
          <cell r="AM276">
            <v>0</v>
          </cell>
          <cell r="AN276">
            <v>22231.11</v>
          </cell>
          <cell r="AP276">
            <v>103239.48</v>
          </cell>
          <cell r="AQ276">
            <v>63826.619999999995</v>
          </cell>
          <cell r="AR276">
            <v>0</v>
          </cell>
          <cell r="AS276">
            <v>167066.09999999998</v>
          </cell>
          <cell r="AU276">
            <v>77777.72</v>
          </cell>
          <cell r="AV276">
            <v>48085.179999999993</v>
          </cell>
          <cell r="AW276">
            <v>0</v>
          </cell>
          <cell r="AX276">
            <v>125862.9</v>
          </cell>
          <cell r="AZ276">
            <v>864726.94000000006</v>
          </cell>
          <cell r="BA276">
            <v>303003.3</v>
          </cell>
          <cell r="BB276">
            <v>350319.07199999999</v>
          </cell>
          <cell r="BC276">
            <v>19351.662299999996</v>
          </cell>
          <cell r="BD276">
            <v>17650.098900000001</v>
          </cell>
          <cell r="BE276">
            <v>0</v>
          </cell>
          <cell r="BF276">
            <v>387320.83319999999</v>
          </cell>
          <cell r="BH276">
            <v>856899.74319999991</v>
          </cell>
          <cell r="BJ276">
            <v>123339.2</v>
          </cell>
          <cell r="BK276">
            <v>733560.54319999996</v>
          </cell>
        </row>
        <row r="277">
          <cell r="A277" t="str">
            <v>1304100600400</v>
          </cell>
          <cell r="B277" t="str">
            <v>GRAND PRAIRIE C C SCH DIST 6</v>
          </cell>
          <cell r="C277" t="str">
            <v>JEFFERSON</v>
          </cell>
          <cell r="D277" t="str">
            <v>Elementary</v>
          </cell>
          <cell r="E277">
            <v>83.13</v>
          </cell>
          <cell r="G277">
            <v>58.309999999999995</v>
          </cell>
          <cell r="H277">
            <v>58.15</v>
          </cell>
          <cell r="I277">
            <v>24.82</v>
          </cell>
          <cell r="J277">
            <v>0</v>
          </cell>
          <cell r="L277">
            <v>2326</v>
          </cell>
          <cell r="M277">
            <v>992.8</v>
          </cell>
          <cell r="N277">
            <v>0</v>
          </cell>
          <cell r="O277">
            <v>3318.8</v>
          </cell>
          <cell r="Q277">
            <v>7288.7499999999991</v>
          </cell>
          <cell r="R277">
            <v>3102.5</v>
          </cell>
          <cell r="S277">
            <v>0</v>
          </cell>
          <cell r="T277">
            <v>10391.25</v>
          </cell>
          <cell r="V277">
            <v>11603.689999999999</v>
          </cell>
          <cell r="W277">
            <v>4939.18</v>
          </cell>
          <cell r="X277">
            <v>0</v>
          </cell>
          <cell r="Y277">
            <v>16542.87</v>
          </cell>
          <cell r="AA277">
            <v>1457.7499999999998</v>
          </cell>
          <cell r="AB277">
            <v>620.5</v>
          </cell>
          <cell r="AC277">
            <v>0</v>
          </cell>
          <cell r="AD277">
            <v>2078.25</v>
          </cell>
          <cell r="AF277">
            <v>33295.01</v>
          </cell>
          <cell r="AG277">
            <v>14172.22</v>
          </cell>
          <cell r="AH277">
            <v>0</v>
          </cell>
          <cell r="AI277">
            <v>47467.23</v>
          </cell>
          <cell r="AK277">
            <v>5873.15</v>
          </cell>
          <cell r="AL277">
            <v>5013.6400000000003</v>
          </cell>
          <cell r="AM277">
            <v>0</v>
          </cell>
          <cell r="AN277">
            <v>10886.79</v>
          </cell>
          <cell r="AP277">
            <v>60525.779999999992</v>
          </cell>
          <cell r="AQ277">
            <v>25763.16</v>
          </cell>
          <cell r="AR277">
            <v>0</v>
          </cell>
          <cell r="AS277">
            <v>86288.939999999988</v>
          </cell>
          <cell r="AU277">
            <v>45598.42</v>
          </cell>
          <cell r="AV277">
            <v>19409.240000000002</v>
          </cell>
          <cell r="AW277">
            <v>0</v>
          </cell>
          <cell r="AX277">
            <v>65007.66</v>
          </cell>
          <cell r="AZ277">
            <v>445670.66000000003</v>
          </cell>
          <cell r="BA277">
            <v>149162.62</v>
          </cell>
          <cell r="BB277">
            <v>178449.984</v>
          </cell>
          <cell r="BC277">
            <v>9995.0524199999982</v>
          </cell>
          <cell r="BD277">
            <v>9116.2020599999996</v>
          </cell>
          <cell r="BE277">
            <v>0</v>
          </cell>
          <cell r="BF277">
            <v>197561.23848</v>
          </cell>
          <cell r="BH277">
            <v>439543.02847999998</v>
          </cell>
          <cell r="BJ277">
            <v>63704.18</v>
          </cell>
          <cell r="BK277">
            <v>375838.84847999999</v>
          </cell>
        </row>
        <row r="278">
          <cell r="A278" t="str">
            <v>1304101200400</v>
          </cell>
          <cell r="B278" t="str">
            <v>MCCLELLAN C C SCHOOL DIST 12</v>
          </cell>
          <cell r="C278" t="str">
            <v>JEFFERSON</v>
          </cell>
          <cell r="D278" t="str">
            <v>Elementary</v>
          </cell>
          <cell r="E278">
            <v>61.46</v>
          </cell>
          <cell r="G278">
            <v>39.980000000000004</v>
          </cell>
          <cell r="H278">
            <v>39.819999999999993</v>
          </cell>
          <cell r="I278">
            <v>21.48</v>
          </cell>
          <cell r="J278">
            <v>0</v>
          </cell>
          <cell r="L278">
            <v>1592.7999999999997</v>
          </cell>
          <cell r="M278">
            <v>859.2</v>
          </cell>
          <cell r="N278">
            <v>0</v>
          </cell>
          <cell r="O278">
            <v>2452</v>
          </cell>
          <cell r="Q278">
            <v>4997.5000000000009</v>
          </cell>
          <cell r="R278">
            <v>2685</v>
          </cell>
          <cell r="S278">
            <v>0</v>
          </cell>
          <cell r="T278">
            <v>7682.5000000000009</v>
          </cell>
          <cell r="V278">
            <v>7956.02</v>
          </cell>
          <cell r="W278">
            <v>4274.5200000000004</v>
          </cell>
          <cell r="X278">
            <v>0</v>
          </cell>
          <cell r="Y278">
            <v>12230.54</v>
          </cell>
          <cell r="AA278">
            <v>999.50000000000011</v>
          </cell>
          <cell r="AB278">
            <v>537</v>
          </cell>
          <cell r="AC278">
            <v>0</v>
          </cell>
          <cell r="AD278">
            <v>1536.5</v>
          </cell>
          <cell r="AF278">
            <v>22828.58</v>
          </cell>
          <cell r="AG278">
            <v>12265.08</v>
          </cell>
          <cell r="AH278">
            <v>0</v>
          </cell>
          <cell r="AI278">
            <v>35093.660000000003</v>
          </cell>
          <cell r="AK278">
            <v>4021.8199999999993</v>
          </cell>
          <cell r="AL278">
            <v>4338.96</v>
          </cell>
          <cell r="AM278">
            <v>0</v>
          </cell>
          <cell r="AN278">
            <v>8360.7799999999988</v>
          </cell>
          <cell r="AP278">
            <v>41499.240000000005</v>
          </cell>
          <cell r="AQ278">
            <v>22296.240000000002</v>
          </cell>
          <cell r="AR278">
            <v>0</v>
          </cell>
          <cell r="AS278">
            <v>63795.48000000001</v>
          </cell>
          <cell r="AU278">
            <v>31264.360000000004</v>
          </cell>
          <cell r="AV278">
            <v>16797.36</v>
          </cell>
          <cell r="AW278">
            <v>0</v>
          </cell>
          <cell r="AX278">
            <v>48061.72</v>
          </cell>
          <cell r="AZ278">
            <v>324361.2</v>
          </cell>
          <cell r="BA278">
            <v>109472.97</v>
          </cell>
          <cell r="BB278">
            <v>130150.251</v>
          </cell>
          <cell r="BC278">
            <v>7389.5816399999994</v>
          </cell>
          <cell r="BD278">
            <v>6739.8265200000014</v>
          </cell>
          <cell r="BE278">
            <v>0</v>
          </cell>
          <cell r="BF278">
            <v>144279.65916000001</v>
          </cell>
          <cell r="BH278">
            <v>323492.83916000003</v>
          </cell>
          <cell r="BJ278">
            <v>47098.02</v>
          </cell>
          <cell r="BK278">
            <v>276394.81916000001</v>
          </cell>
        </row>
        <row r="279">
          <cell r="A279" t="str">
            <v>1304107900200</v>
          </cell>
          <cell r="B279" t="str">
            <v>SUMMERSVILLE SCHOOL DIST 79</v>
          </cell>
          <cell r="C279" t="str">
            <v>JEFFERSON</v>
          </cell>
          <cell r="D279" t="str">
            <v>Elementary</v>
          </cell>
          <cell r="E279">
            <v>251.25</v>
          </cell>
          <cell r="G279">
            <v>181.25</v>
          </cell>
          <cell r="H279">
            <v>179.5</v>
          </cell>
          <cell r="I279">
            <v>70</v>
          </cell>
          <cell r="J279">
            <v>0</v>
          </cell>
          <cell r="L279">
            <v>7180</v>
          </cell>
          <cell r="M279">
            <v>2800</v>
          </cell>
          <cell r="N279">
            <v>0</v>
          </cell>
          <cell r="O279">
            <v>9980</v>
          </cell>
          <cell r="Q279">
            <v>22656.25</v>
          </cell>
          <cell r="R279">
            <v>8750</v>
          </cell>
          <cell r="S279">
            <v>0</v>
          </cell>
          <cell r="T279">
            <v>31406.25</v>
          </cell>
          <cell r="V279">
            <v>36068.75</v>
          </cell>
          <cell r="W279">
            <v>13930</v>
          </cell>
          <cell r="X279">
            <v>0</v>
          </cell>
          <cell r="Y279">
            <v>49998.75</v>
          </cell>
          <cell r="AA279">
            <v>4531.25</v>
          </cell>
          <cell r="AB279">
            <v>1750</v>
          </cell>
          <cell r="AC279">
            <v>0</v>
          </cell>
          <cell r="AD279">
            <v>6281.25</v>
          </cell>
          <cell r="AF279">
            <v>103493.75</v>
          </cell>
          <cell r="AG279">
            <v>39970</v>
          </cell>
          <cell r="AH279">
            <v>0</v>
          </cell>
          <cell r="AI279">
            <v>143463.75</v>
          </cell>
          <cell r="AK279">
            <v>18129.5</v>
          </cell>
          <cell r="AL279">
            <v>14140</v>
          </cell>
          <cell r="AM279">
            <v>0</v>
          </cell>
          <cell r="AN279">
            <v>32269.5</v>
          </cell>
          <cell r="AP279">
            <v>188137.5</v>
          </cell>
          <cell r="AQ279">
            <v>72660</v>
          </cell>
          <cell r="AR279">
            <v>0</v>
          </cell>
          <cell r="AS279">
            <v>260797.5</v>
          </cell>
          <cell r="AU279">
            <v>141737.5</v>
          </cell>
          <cell r="AV279">
            <v>54740</v>
          </cell>
          <cell r="AW279">
            <v>0</v>
          </cell>
          <cell r="AX279">
            <v>196477.5</v>
          </cell>
          <cell r="AZ279">
            <v>1349094.2799999998</v>
          </cell>
          <cell r="BA279">
            <v>425884.56000000006</v>
          </cell>
          <cell r="BB279">
            <v>532493.65199999989</v>
          </cell>
          <cell r="BC279">
            <v>30208.792499999996</v>
          </cell>
          <cell r="BD279">
            <v>27552.577499999999</v>
          </cell>
          <cell r="BE279">
            <v>0</v>
          </cell>
          <cell r="BF279">
            <v>590255.02199999988</v>
          </cell>
          <cell r="BH279">
            <v>1320929.5219999999</v>
          </cell>
          <cell r="BJ279">
            <v>192537.9</v>
          </cell>
          <cell r="BK279">
            <v>1128391.622</v>
          </cell>
        </row>
        <row r="280">
          <cell r="A280" t="str">
            <v>1304108000200</v>
          </cell>
          <cell r="B280" t="str">
            <v>MOUNT VERNON SCHOOL DIST 80</v>
          </cell>
          <cell r="C280" t="str">
            <v>JEFFERSON</v>
          </cell>
          <cell r="D280" t="str">
            <v>Elementary</v>
          </cell>
          <cell r="E280">
            <v>1398.38</v>
          </cell>
          <cell r="G280">
            <v>1003.22</v>
          </cell>
          <cell r="H280">
            <v>985.81</v>
          </cell>
          <cell r="I280">
            <v>395.16000000000008</v>
          </cell>
          <cell r="J280">
            <v>0</v>
          </cell>
          <cell r="L280">
            <v>39432.399999999994</v>
          </cell>
          <cell r="M280">
            <v>15806.400000000003</v>
          </cell>
          <cell r="N280">
            <v>0</v>
          </cell>
          <cell r="O280">
            <v>55238.799999999996</v>
          </cell>
          <cell r="Q280">
            <v>125402.5</v>
          </cell>
          <cell r="R280">
            <v>49395.000000000007</v>
          </cell>
          <cell r="S280">
            <v>0</v>
          </cell>
          <cell r="T280">
            <v>174797.5</v>
          </cell>
          <cell r="V280">
            <v>199640.78</v>
          </cell>
          <cell r="W280">
            <v>78636.840000000011</v>
          </cell>
          <cell r="X280">
            <v>0</v>
          </cell>
          <cell r="Y280">
            <v>278277.62</v>
          </cell>
          <cell r="AA280">
            <v>25080.5</v>
          </cell>
          <cell r="AB280">
            <v>9879.0000000000018</v>
          </cell>
          <cell r="AC280">
            <v>0</v>
          </cell>
          <cell r="AD280">
            <v>34959.5</v>
          </cell>
          <cell r="AF280">
            <v>572838.62</v>
          </cell>
          <cell r="AG280">
            <v>225636.36</v>
          </cell>
          <cell r="AH280">
            <v>0</v>
          </cell>
          <cell r="AI280">
            <v>798474.98</v>
          </cell>
          <cell r="AK280">
            <v>99566.81</v>
          </cell>
          <cell r="AL280">
            <v>79822.320000000022</v>
          </cell>
          <cell r="AM280">
            <v>0</v>
          </cell>
          <cell r="AN280">
            <v>179389.13</v>
          </cell>
          <cell r="AP280">
            <v>1041342.36</v>
          </cell>
          <cell r="AQ280">
            <v>410176.08000000007</v>
          </cell>
          <cell r="AR280">
            <v>0</v>
          </cell>
          <cell r="AS280">
            <v>1451518.44</v>
          </cell>
          <cell r="AU280">
            <v>784518.04</v>
          </cell>
          <cell r="AV280">
            <v>309015.12000000005</v>
          </cell>
          <cell r="AW280">
            <v>0</v>
          </cell>
          <cell r="AX280">
            <v>1093533.1600000001</v>
          </cell>
          <cell r="AZ280">
            <v>7979843.5899999999</v>
          </cell>
          <cell r="BA280">
            <v>3439146.79</v>
          </cell>
          <cell r="BB280">
            <v>3425697.1139999996</v>
          </cell>
          <cell r="BC280">
            <v>168132.82092</v>
          </cell>
          <cell r="BD280">
            <v>153349.14756000001</v>
          </cell>
          <cell r="BE280">
            <v>0</v>
          </cell>
          <cell r="BF280">
            <v>3747179.0824799994</v>
          </cell>
          <cell r="BH280">
            <v>7813368.2124799993</v>
          </cell>
          <cell r="BJ280">
            <v>1071606.56</v>
          </cell>
          <cell r="BK280">
            <v>6741761.6524799988</v>
          </cell>
        </row>
        <row r="281">
          <cell r="A281" t="str">
            <v>1304108200200</v>
          </cell>
          <cell r="B281" t="str">
            <v>BETHEL SCHOOL DISTRICT 82</v>
          </cell>
          <cell r="C281" t="str">
            <v>JEFFERSON</v>
          </cell>
          <cell r="D281" t="str">
            <v>Elementary</v>
          </cell>
          <cell r="E281">
            <v>172.75</v>
          </cell>
          <cell r="G281">
            <v>115.25</v>
          </cell>
          <cell r="H281">
            <v>113</v>
          </cell>
          <cell r="I281">
            <v>57.5</v>
          </cell>
          <cell r="J281">
            <v>0</v>
          </cell>
          <cell r="L281">
            <v>4520</v>
          </cell>
          <cell r="M281">
            <v>2300</v>
          </cell>
          <cell r="N281">
            <v>0</v>
          </cell>
          <cell r="O281">
            <v>6820</v>
          </cell>
          <cell r="Q281">
            <v>14406.25</v>
          </cell>
          <cell r="R281">
            <v>7187.5</v>
          </cell>
          <cell r="S281">
            <v>0</v>
          </cell>
          <cell r="T281">
            <v>21593.75</v>
          </cell>
          <cell r="V281">
            <v>22934.75</v>
          </cell>
          <cell r="W281">
            <v>11442.5</v>
          </cell>
          <cell r="X281">
            <v>0</v>
          </cell>
          <cell r="Y281">
            <v>34377.25</v>
          </cell>
          <cell r="AA281">
            <v>2881.25</v>
          </cell>
          <cell r="AB281">
            <v>1437.5</v>
          </cell>
          <cell r="AC281">
            <v>0</v>
          </cell>
          <cell r="AD281">
            <v>4318.75</v>
          </cell>
          <cell r="AF281">
            <v>65807.75</v>
          </cell>
          <cell r="AG281">
            <v>32832.5</v>
          </cell>
          <cell r="AH281">
            <v>0</v>
          </cell>
          <cell r="AI281">
            <v>98640.25</v>
          </cell>
          <cell r="AK281">
            <v>11413</v>
          </cell>
          <cell r="AL281">
            <v>11615</v>
          </cell>
          <cell r="AM281">
            <v>0</v>
          </cell>
          <cell r="AN281">
            <v>23028</v>
          </cell>
          <cell r="AP281">
            <v>119629.5</v>
          </cell>
          <cell r="AQ281">
            <v>59685</v>
          </cell>
          <cell r="AR281">
            <v>0</v>
          </cell>
          <cell r="AS281">
            <v>179314.5</v>
          </cell>
          <cell r="AU281">
            <v>90125.5</v>
          </cell>
          <cell r="AV281">
            <v>44965</v>
          </cell>
          <cell r="AW281">
            <v>0</v>
          </cell>
          <cell r="AX281">
            <v>135090.5</v>
          </cell>
          <cell r="AZ281">
            <v>961180.42999999993</v>
          </cell>
          <cell r="BA281">
            <v>377152.72</v>
          </cell>
          <cell r="BB281">
            <v>401499.94499999995</v>
          </cell>
          <cell r="BC281">
            <v>20770.423499999997</v>
          </cell>
          <cell r="BD281">
            <v>18944.110499999999</v>
          </cell>
          <cell r="BE281">
            <v>0</v>
          </cell>
          <cell r="BF281">
            <v>441214.47899999993</v>
          </cell>
          <cell r="BH281">
            <v>944397.47899999993</v>
          </cell>
          <cell r="BJ281">
            <v>132381.78</v>
          </cell>
          <cell r="BK281">
            <v>812015.69899999991</v>
          </cell>
        </row>
        <row r="282">
          <cell r="A282" t="str">
            <v>1304109900400</v>
          </cell>
          <cell r="B282" t="str">
            <v>FARRINGTON C C SCHOOL DIST 99</v>
          </cell>
          <cell r="C282" t="str">
            <v>JEFFERSON</v>
          </cell>
          <cell r="D282" t="str">
            <v>Elementary</v>
          </cell>
          <cell r="E282">
            <v>64.14</v>
          </cell>
          <cell r="G282">
            <v>43.980000000000004</v>
          </cell>
          <cell r="H282">
            <v>43.65</v>
          </cell>
          <cell r="I282">
            <v>20.16</v>
          </cell>
          <cell r="J282">
            <v>0</v>
          </cell>
          <cell r="L282">
            <v>1746</v>
          </cell>
          <cell r="M282">
            <v>806.4</v>
          </cell>
          <cell r="N282">
            <v>0</v>
          </cell>
          <cell r="O282">
            <v>2552.4</v>
          </cell>
          <cell r="Q282">
            <v>5497.5000000000009</v>
          </cell>
          <cell r="R282">
            <v>2520</v>
          </cell>
          <cell r="S282">
            <v>0</v>
          </cell>
          <cell r="T282">
            <v>8017.5000000000009</v>
          </cell>
          <cell r="V282">
            <v>8752.02</v>
          </cell>
          <cell r="W282">
            <v>4011.84</v>
          </cell>
          <cell r="X282">
            <v>0</v>
          </cell>
          <cell r="Y282">
            <v>12763.86</v>
          </cell>
          <cell r="AA282">
            <v>1099.5</v>
          </cell>
          <cell r="AB282">
            <v>504</v>
          </cell>
          <cell r="AC282">
            <v>0</v>
          </cell>
          <cell r="AD282">
            <v>1603.5</v>
          </cell>
          <cell r="AF282">
            <v>25112.58</v>
          </cell>
          <cell r="AG282">
            <v>11511.36</v>
          </cell>
          <cell r="AH282">
            <v>0</v>
          </cell>
          <cell r="AI282">
            <v>36623.94</v>
          </cell>
          <cell r="AK282">
            <v>4408.6499999999996</v>
          </cell>
          <cell r="AL282">
            <v>4072.32</v>
          </cell>
          <cell r="AM282">
            <v>0</v>
          </cell>
          <cell r="AN282">
            <v>8480.9699999999993</v>
          </cell>
          <cell r="AP282">
            <v>45651.240000000005</v>
          </cell>
          <cell r="AQ282">
            <v>20926.080000000002</v>
          </cell>
          <cell r="AR282">
            <v>0</v>
          </cell>
          <cell r="AS282">
            <v>66577.320000000007</v>
          </cell>
          <cell r="AU282">
            <v>34392.36</v>
          </cell>
          <cell r="AV282">
            <v>15765.12</v>
          </cell>
          <cell r="AW282">
            <v>0</v>
          </cell>
          <cell r="AX282">
            <v>50157.48</v>
          </cell>
          <cell r="AZ282">
            <v>326417.63</v>
          </cell>
          <cell r="BA282">
            <v>91818.51</v>
          </cell>
          <cell r="BB282">
            <v>125470.842</v>
          </cell>
          <cell r="BC282">
            <v>7711.808759999999</v>
          </cell>
          <cell r="BD282">
            <v>7033.7206799999994</v>
          </cell>
          <cell r="BE282">
            <v>0</v>
          </cell>
          <cell r="BF282">
            <v>140216.37143999999</v>
          </cell>
          <cell r="BH282">
            <v>326993.34143999999</v>
          </cell>
          <cell r="BJ282">
            <v>49151.76</v>
          </cell>
          <cell r="BK282">
            <v>277841.58143999998</v>
          </cell>
        </row>
        <row r="283">
          <cell r="A283" t="str">
            <v>1304117800400</v>
          </cell>
          <cell r="B283" t="str">
            <v>SPRING GARDEN CONS SCHL DIST 178</v>
          </cell>
          <cell r="C283" t="str">
            <v>JEFFERSON</v>
          </cell>
          <cell r="D283" t="str">
            <v>Elementary</v>
          </cell>
          <cell r="E283">
            <v>238.05</v>
          </cell>
          <cell r="G283">
            <v>170.39</v>
          </cell>
          <cell r="H283">
            <v>168.80999999999997</v>
          </cell>
          <cell r="I283">
            <v>67.66</v>
          </cell>
          <cell r="J283">
            <v>0</v>
          </cell>
          <cell r="L283">
            <v>6752.3999999999987</v>
          </cell>
          <cell r="M283">
            <v>2706.3999999999996</v>
          </cell>
          <cell r="N283">
            <v>0</v>
          </cell>
          <cell r="O283">
            <v>9458.7999999999993</v>
          </cell>
          <cell r="Q283">
            <v>21298.75</v>
          </cell>
          <cell r="R283">
            <v>8457.5</v>
          </cell>
          <cell r="S283">
            <v>0</v>
          </cell>
          <cell r="T283">
            <v>29756.25</v>
          </cell>
          <cell r="V283">
            <v>33907.61</v>
          </cell>
          <cell r="W283">
            <v>13464.34</v>
          </cell>
          <cell r="X283">
            <v>0</v>
          </cell>
          <cell r="Y283">
            <v>47371.95</v>
          </cell>
          <cell r="AA283">
            <v>4259.75</v>
          </cell>
          <cell r="AB283">
            <v>1691.5</v>
          </cell>
          <cell r="AC283">
            <v>0</v>
          </cell>
          <cell r="AD283">
            <v>5951.25</v>
          </cell>
          <cell r="AF283">
            <v>97292.69</v>
          </cell>
          <cell r="AG283">
            <v>38633.86</v>
          </cell>
          <cell r="AH283">
            <v>0</v>
          </cell>
          <cell r="AI283">
            <v>135926.54999999999</v>
          </cell>
          <cell r="AK283">
            <v>17049.809999999998</v>
          </cell>
          <cell r="AL283">
            <v>13667.32</v>
          </cell>
          <cell r="AM283">
            <v>0</v>
          </cell>
          <cell r="AN283">
            <v>30717.129999999997</v>
          </cell>
          <cell r="AP283">
            <v>176864.81999999998</v>
          </cell>
          <cell r="AQ283">
            <v>70231.08</v>
          </cell>
          <cell r="AR283">
            <v>0</v>
          </cell>
          <cell r="AS283">
            <v>247095.89999999997</v>
          </cell>
          <cell r="AU283">
            <v>133244.97999999998</v>
          </cell>
          <cell r="AV283">
            <v>52910.119999999995</v>
          </cell>
          <cell r="AW283">
            <v>0</v>
          </cell>
          <cell r="AX283">
            <v>186155.09999999998</v>
          </cell>
          <cell r="AZ283">
            <v>1292850.06</v>
          </cell>
          <cell r="BA283">
            <v>423161.26</v>
          </cell>
          <cell r="BB283">
            <v>514803.39600000001</v>
          </cell>
          <cell r="BC283">
            <v>28621.703699999995</v>
          </cell>
          <cell r="BD283">
            <v>26105.039099999998</v>
          </cell>
          <cell r="BE283">
            <v>0</v>
          </cell>
          <cell r="BF283">
            <v>569530.13880000007</v>
          </cell>
          <cell r="BH283">
            <v>1261963.0688</v>
          </cell>
          <cell r="BJ283">
            <v>182422.47</v>
          </cell>
          <cell r="BK283">
            <v>1079540.5988</v>
          </cell>
        </row>
        <row r="284">
          <cell r="A284" t="str">
            <v>1304120101700</v>
          </cell>
          <cell r="B284" t="str">
            <v>MT VERNON TWP H S DIST 201</v>
          </cell>
          <cell r="C284" t="str">
            <v>JEFFERSON</v>
          </cell>
          <cell r="D284" t="str">
            <v>High School</v>
          </cell>
          <cell r="E284">
            <v>1201.6500000000001</v>
          </cell>
          <cell r="G284">
            <v>0</v>
          </cell>
          <cell r="H284">
            <v>0</v>
          </cell>
          <cell r="I284">
            <v>0</v>
          </cell>
          <cell r="J284">
            <v>1201.6500000000001</v>
          </cell>
          <cell r="L284">
            <v>0</v>
          </cell>
          <cell r="M284">
            <v>0</v>
          </cell>
          <cell r="N284">
            <v>48066</v>
          </cell>
          <cell r="O284">
            <v>48066</v>
          </cell>
          <cell r="Q284">
            <v>0</v>
          </cell>
          <cell r="R284">
            <v>0</v>
          </cell>
          <cell r="S284">
            <v>150206.25</v>
          </cell>
          <cell r="T284">
            <v>150206.25</v>
          </cell>
          <cell r="V284">
            <v>0</v>
          </cell>
          <cell r="W284">
            <v>0</v>
          </cell>
          <cell r="X284">
            <v>239128.35</v>
          </cell>
          <cell r="Y284">
            <v>239128.35</v>
          </cell>
          <cell r="AA284">
            <v>0</v>
          </cell>
          <cell r="AB284">
            <v>0</v>
          </cell>
          <cell r="AC284">
            <v>30041.250000000004</v>
          </cell>
          <cell r="AD284">
            <v>30041.250000000004</v>
          </cell>
          <cell r="AF284">
            <v>0</v>
          </cell>
          <cell r="AG284">
            <v>0</v>
          </cell>
          <cell r="AH284">
            <v>686142.15</v>
          </cell>
          <cell r="AI284">
            <v>686142.15</v>
          </cell>
          <cell r="AK284">
            <v>0</v>
          </cell>
          <cell r="AL284">
            <v>0</v>
          </cell>
          <cell r="AM284">
            <v>836348.4</v>
          </cell>
          <cell r="AN284">
            <v>836348.4</v>
          </cell>
          <cell r="AP284">
            <v>0</v>
          </cell>
          <cell r="AQ284">
            <v>0</v>
          </cell>
          <cell r="AR284">
            <v>1247312.7000000002</v>
          </cell>
          <cell r="AS284">
            <v>1247312.7000000002</v>
          </cell>
          <cell r="AU284">
            <v>0</v>
          </cell>
          <cell r="AV284">
            <v>0</v>
          </cell>
          <cell r="AW284">
            <v>939690.3</v>
          </cell>
          <cell r="AX284">
            <v>939690.3</v>
          </cell>
          <cell r="AZ284">
            <v>7134428.9199999999</v>
          </cell>
          <cell r="BA284">
            <v>2173135.36</v>
          </cell>
          <cell r="BB284">
            <v>2792269.2839999995</v>
          </cell>
          <cell r="BC284">
            <v>144479.18609999999</v>
          </cell>
          <cell r="BD284">
            <v>131775.34230000002</v>
          </cell>
          <cell r="BE284">
            <v>0</v>
          </cell>
          <cell r="BF284">
            <v>3068523.8123999997</v>
          </cell>
          <cell r="BH284">
            <v>7245459.2124000005</v>
          </cell>
          <cell r="BJ284">
            <v>920848.42</v>
          </cell>
          <cell r="BK284">
            <v>6324610.7924000006</v>
          </cell>
        </row>
        <row r="285">
          <cell r="A285" t="str">
            <v>1304120902700</v>
          </cell>
          <cell r="B285" t="str">
            <v>WOODLAWN UNIT DIST 209</v>
          </cell>
          <cell r="C285" t="str">
            <v>JEFFERSON</v>
          </cell>
          <cell r="D285" t="str">
            <v>Unit</v>
          </cell>
          <cell r="E285">
            <v>480.7</v>
          </cell>
          <cell r="G285">
            <v>200.05</v>
          </cell>
          <cell r="H285">
            <v>198.14</v>
          </cell>
          <cell r="I285">
            <v>114.83</v>
          </cell>
          <cell r="J285">
            <v>165.82</v>
          </cell>
          <cell r="L285">
            <v>7925.5999999999995</v>
          </cell>
          <cell r="M285">
            <v>4593.2</v>
          </cell>
          <cell r="N285">
            <v>6632.7999999999993</v>
          </cell>
          <cell r="O285">
            <v>19151.599999999999</v>
          </cell>
          <cell r="Q285">
            <v>25006.25</v>
          </cell>
          <cell r="R285">
            <v>14353.75</v>
          </cell>
          <cell r="S285">
            <v>20727.5</v>
          </cell>
          <cell r="T285">
            <v>60087.5</v>
          </cell>
          <cell r="V285">
            <v>39809.950000000004</v>
          </cell>
          <cell r="W285">
            <v>22851.17</v>
          </cell>
          <cell r="X285">
            <v>32998.18</v>
          </cell>
          <cell r="Y285">
            <v>95659.3</v>
          </cell>
          <cell r="AA285">
            <v>5001.25</v>
          </cell>
          <cell r="AB285">
            <v>2870.75</v>
          </cell>
          <cell r="AC285">
            <v>4145.5</v>
          </cell>
          <cell r="AD285">
            <v>12017.5</v>
          </cell>
          <cell r="AF285">
            <v>114228.55</v>
          </cell>
          <cell r="AG285">
            <v>65567.929999999993</v>
          </cell>
          <cell r="AH285">
            <v>94683.22</v>
          </cell>
          <cell r="AI285">
            <v>274479.69999999995</v>
          </cell>
          <cell r="AK285">
            <v>20012.14</v>
          </cell>
          <cell r="AL285">
            <v>23195.66</v>
          </cell>
          <cell r="AM285">
            <v>115410.72</v>
          </cell>
          <cell r="AN285">
            <v>158618.52000000002</v>
          </cell>
          <cell r="AP285">
            <v>207651.90000000002</v>
          </cell>
          <cell r="AQ285">
            <v>119193.54</v>
          </cell>
          <cell r="AR285">
            <v>172121.16</v>
          </cell>
          <cell r="AS285">
            <v>498966.6</v>
          </cell>
          <cell r="AU285">
            <v>156439.1</v>
          </cell>
          <cell r="AV285">
            <v>89797.06</v>
          </cell>
          <cell r="AW285">
            <v>129671.23999999999</v>
          </cell>
          <cell r="AX285">
            <v>375907.4</v>
          </cell>
          <cell r="AZ285">
            <v>2594062.46</v>
          </cell>
          <cell r="BA285">
            <v>686600.96</v>
          </cell>
          <cell r="BB285">
            <v>984199.02599999995</v>
          </cell>
          <cell r="BC285">
            <v>57796.483799999995</v>
          </cell>
          <cell r="BD285">
            <v>52714.523399999998</v>
          </cell>
          <cell r="BE285">
            <v>0</v>
          </cell>
          <cell r="BF285">
            <v>1094710.0331999999</v>
          </cell>
          <cell r="BH285">
            <v>2589598.1532000001</v>
          </cell>
          <cell r="BJ285">
            <v>368370.02</v>
          </cell>
          <cell r="BK285">
            <v>2221228.1332</v>
          </cell>
        </row>
        <row r="286">
          <cell r="A286" t="str">
            <v>1304131802700</v>
          </cell>
          <cell r="B286" t="str">
            <v>BLUFORD UNIT DIST 318</v>
          </cell>
          <cell r="C286" t="str">
            <v>JEFFERSON</v>
          </cell>
          <cell r="D286" t="str">
            <v>Unit</v>
          </cell>
          <cell r="E286">
            <v>373.53</v>
          </cell>
          <cell r="G286">
            <v>163.06</v>
          </cell>
          <cell r="H286">
            <v>160.97999999999999</v>
          </cell>
          <cell r="I286">
            <v>86.99</v>
          </cell>
          <cell r="J286">
            <v>123.47999999999999</v>
          </cell>
          <cell r="L286">
            <v>6439.2</v>
          </cell>
          <cell r="M286">
            <v>3479.6</v>
          </cell>
          <cell r="N286">
            <v>4939.2</v>
          </cell>
          <cell r="O286">
            <v>14858</v>
          </cell>
          <cell r="Q286">
            <v>20382.5</v>
          </cell>
          <cell r="R286">
            <v>10873.75</v>
          </cell>
          <cell r="S286">
            <v>15434.999999999998</v>
          </cell>
          <cell r="T286">
            <v>46691.25</v>
          </cell>
          <cell r="V286">
            <v>32448.94</v>
          </cell>
          <cell r="W286">
            <v>17311.009999999998</v>
          </cell>
          <cell r="X286">
            <v>24572.519999999997</v>
          </cell>
          <cell r="Y286">
            <v>74332.47</v>
          </cell>
          <cell r="AA286">
            <v>4076.5</v>
          </cell>
          <cell r="AB286">
            <v>2174.75</v>
          </cell>
          <cell r="AC286">
            <v>3086.9999999999995</v>
          </cell>
          <cell r="AD286">
            <v>9338.25</v>
          </cell>
          <cell r="AF286">
            <v>93107.26</v>
          </cell>
          <cell r="AG286">
            <v>49671.29</v>
          </cell>
          <cell r="AH286">
            <v>70507.08</v>
          </cell>
          <cell r="AI286">
            <v>213285.63</v>
          </cell>
          <cell r="AK286">
            <v>16258.98</v>
          </cell>
          <cell r="AL286">
            <v>17571.98</v>
          </cell>
          <cell r="AM286">
            <v>85942.079999999987</v>
          </cell>
          <cell r="AN286">
            <v>119773.03999999998</v>
          </cell>
          <cell r="AP286">
            <v>169256.28</v>
          </cell>
          <cell r="AQ286">
            <v>90295.62</v>
          </cell>
          <cell r="AR286">
            <v>128172.23999999999</v>
          </cell>
          <cell r="AS286">
            <v>387724.14</v>
          </cell>
          <cell r="AU286">
            <v>127512.92</v>
          </cell>
          <cell r="AV286">
            <v>68026.179999999993</v>
          </cell>
          <cell r="AW286">
            <v>96561.359999999986</v>
          </cell>
          <cell r="AX286">
            <v>292100.45999999996</v>
          </cell>
          <cell r="AZ286">
            <v>2065163.0999999996</v>
          </cell>
          <cell r="BA286">
            <v>647425.77999999991</v>
          </cell>
          <cell r="BB286">
            <v>813776.66399999976</v>
          </cell>
          <cell r="BC286">
            <v>44911.006019999993</v>
          </cell>
          <cell r="BD286">
            <v>40962.046859999995</v>
          </cell>
          <cell r="BE286">
            <v>0</v>
          </cell>
          <cell r="BF286">
            <v>899649.71687999973</v>
          </cell>
          <cell r="BH286">
            <v>2057752.9568799997</v>
          </cell>
          <cell r="BJ286">
            <v>286243.5</v>
          </cell>
          <cell r="BK286">
            <v>1771509.4568799997</v>
          </cell>
        </row>
        <row r="287">
          <cell r="A287" t="str">
            <v>1305800100300</v>
          </cell>
          <cell r="B287" t="str">
            <v>RACCOON CONS SCHOOL DIST 1</v>
          </cell>
          <cell r="C287" t="str">
            <v>MARION</v>
          </cell>
          <cell r="D287" t="str">
            <v>Elementary</v>
          </cell>
          <cell r="E287">
            <v>233.25</v>
          </cell>
          <cell r="G287">
            <v>165.25</v>
          </cell>
          <cell r="H287">
            <v>162.5</v>
          </cell>
          <cell r="I287">
            <v>68</v>
          </cell>
          <cell r="J287">
            <v>0</v>
          </cell>
          <cell r="L287">
            <v>6500</v>
          </cell>
          <cell r="M287">
            <v>2720</v>
          </cell>
          <cell r="N287">
            <v>0</v>
          </cell>
          <cell r="O287">
            <v>9220</v>
          </cell>
          <cell r="Q287">
            <v>20656.25</v>
          </cell>
          <cell r="R287">
            <v>8500</v>
          </cell>
          <cell r="S287">
            <v>0</v>
          </cell>
          <cell r="T287">
            <v>29156.25</v>
          </cell>
          <cell r="V287">
            <v>32884.75</v>
          </cell>
          <cell r="W287">
            <v>13532</v>
          </cell>
          <cell r="X287">
            <v>0</v>
          </cell>
          <cell r="Y287">
            <v>46416.75</v>
          </cell>
          <cell r="AA287">
            <v>4131.25</v>
          </cell>
          <cell r="AB287">
            <v>1700</v>
          </cell>
          <cell r="AC287">
            <v>0</v>
          </cell>
          <cell r="AD287">
            <v>5831.25</v>
          </cell>
          <cell r="AF287">
            <v>94357.75</v>
          </cell>
          <cell r="AG287">
            <v>38828</v>
          </cell>
          <cell r="AH287">
            <v>0</v>
          </cell>
          <cell r="AI287">
            <v>133185.75</v>
          </cell>
          <cell r="AK287">
            <v>16412.5</v>
          </cell>
          <cell r="AL287">
            <v>13736</v>
          </cell>
          <cell r="AM287">
            <v>0</v>
          </cell>
          <cell r="AN287">
            <v>30148.5</v>
          </cell>
          <cell r="AP287">
            <v>171529.5</v>
          </cell>
          <cell r="AQ287">
            <v>70584</v>
          </cell>
          <cell r="AR287">
            <v>0</v>
          </cell>
          <cell r="AS287">
            <v>242113.5</v>
          </cell>
          <cell r="AU287">
            <v>129225.5</v>
          </cell>
          <cell r="AV287">
            <v>53176</v>
          </cell>
          <cell r="AW287">
            <v>0</v>
          </cell>
          <cell r="AX287">
            <v>182401.5</v>
          </cell>
          <cell r="AZ287">
            <v>1279556.4499999997</v>
          </cell>
          <cell r="BA287">
            <v>468458.73</v>
          </cell>
          <cell r="BB287">
            <v>524404.55399999989</v>
          </cell>
          <cell r="BC287">
            <v>28044.5805</v>
          </cell>
          <cell r="BD287">
            <v>25578.661499999998</v>
          </cell>
          <cell r="BE287">
            <v>0</v>
          </cell>
          <cell r="BF287">
            <v>578027.79599999997</v>
          </cell>
          <cell r="BH287">
            <v>1256501.2960000001</v>
          </cell>
          <cell r="BJ287">
            <v>178744.14</v>
          </cell>
          <cell r="BK287">
            <v>1077757.156</v>
          </cell>
        </row>
        <row r="288">
          <cell r="A288" t="str">
            <v>1305800200300</v>
          </cell>
          <cell r="B288" t="str">
            <v>KELL CONSOLIDATED SCHOOL DIST 2</v>
          </cell>
          <cell r="C288" t="str">
            <v>MARION</v>
          </cell>
          <cell r="D288" t="str">
            <v>Elementary</v>
          </cell>
          <cell r="E288">
            <v>102.88</v>
          </cell>
          <cell r="G288">
            <v>67.56</v>
          </cell>
          <cell r="H288">
            <v>66.150000000000006</v>
          </cell>
          <cell r="I288">
            <v>35.32</v>
          </cell>
          <cell r="J288">
            <v>0</v>
          </cell>
          <cell r="L288">
            <v>2646</v>
          </cell>
          <cell r="M288">
            <v>1412.8</v>
          </cell>
          <cell r="N288">
            <v>0</v>
          </cell>
          <cell r="O288">
            <v>4058.8</v>
          </cell>
          <cell r="Q288">
            <v>8445</v>
          </cell>
          <cell r="R288">
            <v>4415</v>
          </cell>
          <cell r="S288">
            <v>0</v>
          </cell>
          <cell r="T288">
            <v>12860</v>
          </cell>
          <cell r="V288">
            <v>13444.44</v>
          </cell>
          <cell r="W288">
            <v>7028.68</v>
          </cell>
          <cell r="X288">
            <v>0</v>
          </cell>
          <cell r="Y288">
            <v>20473.120000000003</v>
          </cell>
          <cell r="AA288">
            <v>1689</v>
          </cell>
          <cell r="AB288">
            <v>883</v>
          </cell>
          <cell r="AC288">
            <v>0</v>
          </cell>
          <cell r="AD288">
            <v>2572</v>
          </cell>
          <cell r="AF288">
            <v>38576.76</v>
          </cell>
          <cell r="AG288">
            <v>20167.72</v>
          </cell>
          <cell r="AH288">
            <v>0</v>
          </cell>
          <cell r="AI288">
            <v>58744.480000000003</v>
          </cell>
          <cell r="AK288">
            <v>6681.1500000000005</v>
          </cell>
          <cell r="AL288">
            <v>7134.64</v>
          </cell>
          <cell r="AM288">
            <v>0</v>
          </cell>
          <cell r="AN288">
            <v>13815.79</v>
          </cell>
          <cell r="AP288">
            <v>70127.28</v>
          </cell>
          <cell r="AQ288">
            <v>36662.160000000003</v>
          </cell>
          <cell r="AR288">
            <v>0</v>
          </cell>
          <cell r="AS288">
            <v>106789.44</v>
          </cell>
          <cell r="AU288">
            <v>52831.92</v>
          </cell>
          <cell r="AV288">
            <v>27620.240000000002</v>
          </cell>
          <cell r="AW288">
            <v>0</v>
          </cell>
          <cell r="AX288">
            <v>80452.160000000003</v>
          </cell>
          <cell r="AZ288">
            <v>536554.52999999991</v>
          </cell>
          <cell r="BA288">
            <v>154208.56</v>
          </cell>
          <cell r="BB288">
            <v>207228.92699999994</v>
          </cell>
          <cell r="BC288">
            <v>12369.673919999999</v>
          </cell>
          <cell r="BD288">
            <v>11282.02656</v>
          </cell>
          <cell r="BE288">
            <v>0</v>
          </cell>
          <cell r="BF288">
            <v>230880.62747999994</v>
          </cell>
          <cell r="BH288">
            <v>530646.41747999995</v>
          </cell>
          <cell r="BJ288">
            <v>78839</v>
          </cell>
          <cell r="BK288">
            <v>451807.41747999995</v>
          </cell>
        </row>
        <row r="289">
          <cell r="A289" t="str">
            <v>1305800700400</v>
          </cell>
          <cell r="B289" t="str">
            <v>IUKA COMM CONS SCHOOL DIST 7</v>
          </cell>
          <cell r="C289" t="str">
            <v>MARION</v>
          </cell>
          <cell r="D289" t="str">
            <v>Elementary</v>
          </cell>
          <cell r="E289">
            <v>205.25</v>
          </cell>
          <cell r="G289">
            <v>136.75</v>
          </cell>
          <cell r="H289">
            <v>133.5</v>
          </cell>
          <cell r="I289">
            <v>68.5</v>
          </cell>
          <cell r="J289">
            <v>0</v>
          </cell>
          <cell r="L289">
            <v>5340</v>
          </cell>
          <cell r="M289">
            <v>2740</v>
          </cell>
          <cell r="N289">
            <v>0</v>
          </cell>
          <cell r="O289">
            <v>8080</v>
          </cell>
          <cell r="Q289">
            <v>17093.75</v>
          </cell>
          <cell r="R289">
            <v>8562.5</v>
          </cell>
          <cell r="S289">
            <v>0</v>
          </cell>
          <cell r="T289">
            <v>25656.25</v>
          </cell>
          <cell r="V289">
            <v>27213.25</v>
          </cell>
          <cell r="W289">
            <v>13631.5</v>
          </cell>
          <cell r="X289">
            <v>0</v>
          </cell>
          <cell r="Y289">
            <v>40844.75</v>
          </cell>
          <cell r="AA289">
            <v>3418.75</v>
          </cell>
          <cell r="AB289">
            <v>1712.5</v>
          </cell>
          <cell r="AC289">
            <v>0</v>
          </cell>
          <cell r="AD289">
            <v>5131.25</v>
          </cell>
          <cell r="AF289">
            <v>78084.25</v>
          </cell>
          <cell r="AG289">
            <v>39113.5</v>
          </cell>
          <cell r="AH289">
            <v>0</v>
          </cell>
          <cell r="AI289">
            <v>117197.75</v>
          </cell>
          <cell r="AK289">
            <v>13483.5</v>
          </cell>
          <cell r="AL289">
            <v>13837</v>
          </cell>
          <cell r="AM289">
            <v>0</v>
          </cell>
          <cell r="AN289">
            <v>27320.5</v>
          </cell>
          <cell r="AP289">
            <v>141946.5</v>
          </cell>
          <cell r="AQ289">
            <v>71103</v>
          </cell>
          <cell r="AR289">
            <v>0</v>
          </cell>
          <cell r="AS289">
            <v>213049.5</v>
          </cell>
          <cell r="AU289">
            <v>106938.5</v>
          </cell>
          <cell r="AV289">
            <v>53567</v>
          </cell>
          <cell r="AW289">
            <v>0</v>
          </cell>
          <cell r="AX289">
            <v>160505.5</v>
          </cell>
          <cell r="AZ289">
            <v>1094185.2600000002</v>
          </cell>
          <cell r="BA289">
            <v>346953.75</v>
          </cell>
          <cell r="BB289">
            <v>432341.70300000004</v>
          </cell>
          <cell r="BC289">
            <v>24678.0285</v>
          </cell>
          <cell r="BD289">
            <v>22508.125500000002</v>
          </cell>
          <cell r="BE289">
            <v>0</v>
          </cell>
          <cell r="BF289">
            <v>479527.85700000008</v>
          </cell>
          <cell r="BH289">
            <v>1077313.3570000001</v>
          </cell>
          <cell r="BJ289">
            <v>157287.18</v>
          </cell>
          <cell r="BK289">
            <v>920026.17700000014</v>
          </cell>
        </row>
        <row r="290">
          <cell r="A290" t="str">
            <v>1305801000400</v>
          </cell>
          <cell r="B290" t="str">
            <v>SELMAVILLE C C SCH DIST 10</v>
          </cell>
          <cell r="C290" t="str">
            <v>MARION</v>
          </cell>
          <cell r="D290" t="str">
            <v>Elementary</v>
          </cell>
          <cell r="E290">
            <v>275.25</v>
          </cell>
          <cell r="G290">
            <v>195.75</v>
          </cell>
          <cell r="H290">
            <v>194.5</v>
          </cell>
          <cell r="I290">
            <v>79.5</v>
          </cell>
          <cell r="J290">
            <v>0</v>
          </cell>
          <cell r="L290">
            <v>7780</v>
          </cell>
          <cell r="M290">
            <v>3180</v>
          </cell>
          <cell r="N290">
            <v>0</v>
          </cell>
          <cell r="O290">
            <v>10960</v>
          </cell>
          <cell r="Q290">
            <v>24468.75</v>
          </cell>
          <cell r="R290">
            <v>9937.5</v>
          </cell>
          <cell r="S290">
            <v>0</v>
          </cell>
          <cell r="T290">
            <v>34406.25</v>
          </cell>
          <cell r="V290">
            <v>38954.25</v>
          </cell>
          <cell r="W290">
            <v>15820.5</v>
          </cell>
          <cell r="X290">
            <v>0</v>
          </cell>
          <cell r="Y290">
            <v>54774.75</v>
          </cell>
          <cell r="AA290">
            <v>4893.75</v>
          </cell>
          <cell r="AB290">
            <v>1987.5</v>
          </cell>
          <cell r="AC290">
            <v>0</v>
          </cell>
          <cell r="AD290">
            <v>6881.25</v>
          </cell>
          <cell r="AF290">
            <v>111773.25</v>
          </cell>
          <cell r="AG290">
            <v>45394.5</v>
          </cell>
          <cell r="AH290">
            <v>0</v>
          </cell>
          <cell r="AI290">
            <v>157167.75</v>
          </cell>
          <cell r="AK290">
            <v>19644.5</v>
          </cell>
          <cell r="AL290">
            <v>16059</v>
          </cell>
          <cell r="AM290">
            <v>0</v>
          </cell>
          <cell r="AN290">
            <v>35703.5</v>
          </cell>
          <cell r="AP290">
            <v>203188.5</v>
          </cell>
          <cell r="AQ290">
            <v>82521</v>
          </cell>
          <cell r="AR290">
            <v>0</v>
          </cell>
          <cell r="AS290">
            <v>285709.5</v>
          </cell>
          <cell r="AU290">
            <v>153076.5</v>
          </cell>
          <cell r="AV290">
            <v>62169</v>
          </cell>
          <cell r="AW290">
            <v>0</v>
          </cell>
          <cell r="AX290">
            <v>215245.5</v>
          </cell>
          <cell r="AZ290">
            <v>1441512.9599999997</v>
          </cell>
          <cell r="BA290">
            <v>379144.83</v>
          </cell>
          <cell r="BB290">
            <v>546197.33699999994</v>
          </cell>
          <cell r="BC290">
            <v>33094.408499999998</v>
          </cell>
          <cell r="BD290">
            <v>30184.465500000002</v>
          </cell>
          <cell r="BE290">
            <v>0</v>
          </cell>
          <cell r="BF290">
            <v>609476.21100000001</v>
          </cell>
          <cell r="BH290">
            <v>1410324.7110000001</v>
          </cell>
          <cell r="BJ290">
            <v>210929.58</v>
          </cell>
          <cell r="BK290">
            <v>1199395.1310000001</v>
          </cell>
        </row>
        <row r="291">
          <cell r="A291" t="str">
            <v>1305810002600</v>
          </cell>
          <cell r="B291" t="str">
            <v>PATOKA COMM UNIT SCH DIST 100</v>
          </cell>
          <cell r="C291" t="str">
            <v>MARION</v>
          </cell>
          <cell r="D291" t="str">
            <v>Unit</v>
          </cell>
          <cell r="E291">
            <v>232.7</v>
          </cell>
          <cell r="G291">
            <v>108.88999999999999</v>
          </cell>
          <cell r="H291">
            <v>107.31</v>
          </cell>
          <cell r="I291">
            <v>59.32</v>
          </cell>
          <cell r="J291">
            <v>64.489999999999995</v>
          </cell>
          <cell r="L291">
            <v>4292.3999999999996</v>
          </cell>
          <cell r="M291">
            <v>2372.8000000000002</v>
          </cell>
          <cell r="N291">
            <v>2579.6</v>
          </cell>
          <cell r="O291">
            <v>9244.7999999999993</v>
          </cell>
          <cell r="Q291">
            <v>13611.249999999998</v>
          </cell>
          <cell r="R291">
            <v>7415</v>
          </cell>
          <cell r="S291">
            <v>8061.2499999999991</v>
          </cell>
          <cell r="T291">
            <v>29087.5</v>
          </cell>
          <cell r="V291">
            <v>21669.109999999997</v>
          </cell>
          <cell r="W291">
            <v>11804.68</v>
          </cell>
          <cell r="X291">
            <v>12833.509999999998</v>
          </cell>
          <cell r="Y291">
            <v>46307.299999999988</v>
          </cell>
          <cell r="AA291">
            <v>2722.2499999999995</v>
          </cell>
          <cell r="AB291">
            <v>1483</v>
          </cell>
          <cell r="AC291">
            <v>1612.2499999999998</v>
          </cell>
          <cell r="AD291">
            <v>5817.5</v>
          </cell>
          <cell r="AF291">
            <v>31088.09</v>
          </cell>
          <cell r="AG291">
            <v>16935.86</v>
          </cell>
          <cell r="AH291">
            <v>18411.89</v>
          </cell>
          <cell r="AI291">
            <v>66435.839999999997</v>
          </cell>
          <cell r="AK291">
            <v>10838.31</v>
          </cell>
          <cell r="AL291">
            <v>11982.64</v>
          </cell>
          <cell r="AM291">
            <v>44885.039999999994</v>
          </cell>
          <cell r="AN291">
            <v>67705.989999999991</v>
          </cell>
          <cell r="AP291">
            <v>113027.81999999999</v>
          </cell>
          <cell r="AQ291">
            <v>61574.16</v>
          </cell>
          <cell r="AR291">
            <v>66940.62</v>
          </cell>
          <cell r="AS291">
            <v>241542.59999999998</v>
          </cell>
          <cell r="AU291">
            <v>85151.98</v>
          </cell>
          <cell r="AV291">
            <v>46388.24</v>
          </cell>
          <cell r="AW291">
            <v>50431.179999999993</v>
          </cell>
          <cell r="AX291">
            <v>181971.4</v>
          </cell>
          <cell r="AZ291">
            <v>1278607.55</v>
          </cell>
          <cell r="BA291">
            <v>423041.32999999996</v>
          </cell>
          <cell r="BB291">
            <v>510494.66399999993</v>
          </cell>
          <cell r="BC291">
            <v>27978.451799999999</v>
          </cell>
          <cell r="BD291">
            <v>25518.347399999999</v>
          </cell>
          <cell r="BE291">
            <v>0</v>
          </cell>
          <cell r="BF291">
            <v>563991.46319999988</v>
          </cell>
          <cell r="BH291">
            <v>1212104.3931999998</v>
          </cell>
          <cell r="BJ291">
            <v>178322.66</v>
          </cell>
          <cell r="BK291">
            <v>1033781.7331999998</v>
          </cell>
        </row>
        <row r="292">
          <cell r="A292" t="str">
            <v>1305811100200</v>
          </cell>
          <cell r="B292" t="str">
            <v>SALEM SCHOOL DIST 111</v>
          </cell>
          <cell r="C292" t="str">
            <v>MARION</v>
          </cell>
          <cell r="D292" t="str">
            <v>Elementary</v>
          </cell>
          <cell r="E292">
            <v>940.47</v>
          </cell>
          <cell r="G292">
            <v>645.14</v>
          </cell>
          <cell r="H292">
            <v>629.30999999999995</v>
          </cell>
          <cell r="I292">
            <v>295.33</v>
          </cell>
          <cell r="J292">
            <v>0</v>
          </cell>
          <cell r="L292">
            <v>25172.399999999998</v>
          </cell>
          <cell r="M292">
            <v>11813.199999999999</v>
          </cell>
          <cell r="N292">
            <v>0</v>
          </cell>
          <cell r="O292">
            <v>36985.599999999999</v>
          </cell>
          <cell r="Q292">
            <v>80642.5</v>
          </cell>
          <cell r="R292">
            <v>36916.25</v>
          </cell>
          <cell r="S292">
            <v>0</v>
          </cell>
          <cell r="T292">
            <v>117558.75</v>
          </cell>
          <cell r="V292">
            <v>128382.86</v>
          </cell>
          <cell r="W292">
            <v>58770.67</v>
          </cell>
          <cell r="X292">
            <v>0</v>
          </cell>
          <cell r="Y292">
            <v>187153.53</v>
          </cell>
          <cell r="AA292">
            <v>16128.5</v>
          </cell>
          <cell r="AB292">
            <v>7383.25</v>
          </cell>
          <cell r="AC292">
            <v>0</v>
          </cell>
          <cell r="AD292">
            <v>23511.75</v>
          </cell>
          <cell r="AF292">
            <v>368374.94</v>
          </cell>
          <cell r="AG292">
            <v>168633.43</v>
          </cell>
          <cell r="AH292">
            <v>0</v>
          </cell>
          <cell r="AI292">
            <v>537008.37</v>
          </cell>
          <cell r="AK292">
            <v>63560.31</v>
          </cell>
          <cell r="AL292">
            <v>59656.659999999996</v>
          </cell>
          <cell r="AM292">
            <v>0</v>
          </cell>
          <cell r="AN292">
            <v>123216.97</v>
          </cell>
          <cell r="AP292">
            <v>669655.31999999995</v>
          </cell>
          <cell r="AQ292">
            <v>306552.53999999998</v>
          </cell>
          <cell r="AR292">
            <v>0</v>
          </cell>
          <cell r="AS292">
            <v>976207.85999999987</v>
          </cell>
          <cell r="AU292">
            <v>504499.48</v>
          </cell>
          <cell r="AV292">
            <v>230948.06</v>
          </cell>
          <cell r="AW292">
            <v>0</v>
          </cell>
          <cell r="AX292">
            <v>735447.54</v>
          </cell>
          <cell r="AZ292">
            <v>5099130.42</v>
          </cell>
          <cell r="BA292">
            <v>1773924.73</v>
          </cell>
          <cell r="BB292">
            <v>2061916.5449999999</v>
          </cell>
          <cell r="BC292">
            <v>113076.46997999998</v>
          </cell>
          <cell r="BD292">
            <v>103133.82114</v>
          </cell>
          <cell r="BE292">
            <v>0</v>
          </cell>
          <cell r="BF292">
            <v>2278126.8361200001</v>
          </cell>
          <cell r="BH292">
            <v>5015217.2061200002</v>
          </cell>
          <cell r="BJ292">
            <v>720700.97</v>
          </cell>
          <cell r="BK292">
            <v>4294516.2361200005</v>
          </cell>
        </row>
        <row r="293">
          <cell r="A293" t="str">
            <v>1305813300200</v>
          </cell>
          <cell r="B293" t="str">
            <v>CENTRAL CITY SCHOOL DIST 133</v>
          </cell>
          <cell r="C293" t="str">
            <v>MARION</v>
          </cell>
          <cell r="D293" t="str">
            <v>Elementary</v>
          </cell>
          <cell r="E293">
            <v>321.25</v>
          </cell>
          <cell r="G293">
            <v>236.75</v>
          </cell>
          <cell r="H293">
            <v>228.5</v>
          </cell>
          <cell r="I293">
            <v>84.5</v>
          </cell>
          <cell r="J293">
            <v>0</v>
          </cell>
          <cell r="L293">
            <v>9140</v>
          </cell>
          <cell r="M293">
            <v>3380</v>
          </cell>
          <cell r="N293">
            <v>0</v>
          </cell>
          <cell r="O293">
            <v>12520</v>
          </cell>
          <cell r="Q293">
            <v>29593.75</v>
          </cell>
          <cell r="R293">
            <v>10562.5</v>
          </cell>
          <cell r="S293">
            <v>0</v>
          </cell>
          <cell r="T293">
            <v>40156.25</v>
          </cell>
          <cell r="V293">
            <v>47113.25</v>
          </cell>
          <cell r="W293">
            <v>16815.5</v>
          </cell>
          <cell r="X293">
            <v>0</v>
          </cell>
          <cell r="Y293">
            <v>63928.75</v>
          </cell>
          <cell r="AA293">
            <v>5918.75</v>
          </cell>
          <cell r="AB293">
            <v>2112.5</v>
          </cell>
          <cell r="AC293">
            <v>0</v>
          </cell>
          <cell r="AD293">
            <v>8031.25</v>
          </cell>
          <cell r="AF293">
            <v>135184.25</v>
          </cell>
          <cell r="AG293">
            <v>48249.5</v>
          </cell>
          <cell r="AH293">
            <v>0</v>
          </cell>
          <cell r="AI293">
            <v>183433.75</v>
          </cell>
          <cell r="AK293">
            <v>23078.5</v>
          </cell>
          <cell r="AL293">
            <v>17069</v>
          </cell>
          <cell r="AM293">
            <v>0</v>
          </cell>
          <cell r="AN293">
            <v>40147.5</v>
          </cell>
          <cell r="AP293">
            <v>245746.5</v>
          </cell>
          <cell r="AQ293">
            <v>87711</v>
          </cell>
          <cell r="AR293">
            <v>0</v>
          </cell>
          <cell r="AS293">
            <v>333457.5</v>
          </cell>
          <cell r="AU293">
            <v>185138.5</v>
          </cell>
          <cell r="AV293">
            <v>66079</v>
          </cell>
          <cell r="AW293">
            <v>0</v>
          </cell>
          <cell r="AX293">
            <v>251217.5</v>
          </cell>
          <cell r="AZ293">
            <v>1755748.7600000002</v>
          </cell>
          <cell r="BA293">
            <v>632351.97000000009</v>
          </cell>
          <cell r="BB293">
            <v>716430.21900000016</v>
          </cell>
          <cell r="BC293">
            <v>38625.172500000001</v>
          </cell>
          <cell r="BD293">
            <v>35228.917500000003</v>
          </cell>
          <cell r="BE293">
            <v>0</v>
          </cell>
          <cell r="BF293">
            <v>790284.30900000012</v>
          </cell>
          <cell r="BH293">
            <v>1723176.8090000001</v>
          </cell>
          <cell r="BJ293">
            <v>246180.3</v>
          </cell>
          <cell r="BK293">
            <v>1476996.5090000001</v>
          </cell>
        </row>
        <row r="294">
          <cell r="A294" t="str">
            <v>1305813500200</v>
          </cell>
          <cell r="B294" t="str">
            <v>CENTRALIA SCHOOL DIST 135</v>
          </cell>
          <cell r="C294" t="str">
            <v>MARION</v>
          </cell>
          <cell r="D294" t="str">
            <v>Elementary</v>
          </cell>
          <cell r="E294">
            <v>1286.3800000000001</v>
          </cell>
          <cell r="G294">
            <v>885.9</v>
          </cell>
          <cell r="H294">
            <v>861.15</v>
          </cell>
          <cell r="I294">
            <v>400.48</v>
          </cell>
          <cell r="J294">
            <v>0</v>
          </cell>
          <cell r="L294">
            <v>34446</v>
          </cell>
          <cell r="M294">
            <v>16019.2</v>
          </cell>
          <cell r="N294">
            <v>0</v>
          </cell>
          <cell r="O294">
            <v>50465.2</v>
          </cell>
          <cell r="Q294">
            <v>110737.5</v>
          </cell>
          <cell r="R294">
            <v>50060</v>
          </cell>
          <cell r="S294">
            <v>0</v>
          </cell>
          <cell r="T294">
            <v>160797.5</v>
          </cell>
          <cell r="V294">
            <v>176294.1</v>
          </cell>
          <cell r="W294">
            <v>79695.520000000004</v>
          </cell>
          <cell r="X294">
            <v>0</v>
          </cell>
          <cell r="Y294">
            <v>255989.62</v>
          </cell>
          <cell r="AA294">
            <v>22147.5</v>
          </cell>
          <cell r="AB294">
            <v>10012</v>
          </cell>
          <cell r="AC294">
            <v>0</v>
          </cell>
          <cell r="AD294">
            <v>32159.5</v>
          </cell>
          <cell r="AF294">
            <v>505848.9</v>
          </cell>
          <cell r="AG294">
            <v>228674.08</v>
          </cell>
          <cell r="AH294">
            <v>0</v>
          </cell>
          <cell r="AI294">
            <v>734522.98</v>
          </cell>
          <cell r="AK294">
            <v>86976.15</v>
          </cell>
          <cell r="AL294">
            <v>80896.960000000006</v>
          </cell>
          <cell r="AM294">
            <v>0</v>
          </cell>
          <cell r="AN294">
            <v>167873.11</v>
          </cell>
          <cell r="AP294">
            <v>919564.2</v>
          </cell>
          <cell r="AQ294">
            <v>415698.24</v>
          </cell>
          <cell r="AR294">
            <v>0</v>
          </cell>
          <cell r="AS294">
            <v>1335262.44</v>
          </cell>
          <cell r="AU294">
            <v>692773.79999999993</v>
          </cell>
          <cell r="AV294">
            <v>313175.36</v>
          </cell>
          <cell r="AW294">
            <v>0</v>
          </cell>
          <cell r="AX294">
            <v>1005949.1599999999</v>
          </cell>
          <cell r="AZ294">
            <v>7359405.1499999985</v>
          </cell>
          <cell r="BA294">
            <v>3245432.52</v>
          </cell>
          <cell r="BB294">
            <v>3181451.3009999995</v>
          </cell>
          <cell r="BC294">
            <v>154666.61291999999</v>
          </cell>
          <cell r="BD294">
            <v>141067.00356000001</v>
          </cell>
          <cell r="BE294">
            <v>0</v>
          </cell>
          <cell r="BF294">
            <v>3477184.9174799994</v>
          </cell>
          <cell r="BH294">
            <v>7220204.4274799991</v>
          </cell>
          <cell r="BJ294">
            <v>985778.72</v>
          </cell>
          <cell r="BK294">
            <v>6234425.7074799994</v>
          </cell>
        </row>
        <row r="295">
          <cell r="A295" t="str">
            <v>1305820001700</v>
          </cell>
          <cell r="B295" t="str">
            <v>CENTRALIA H S DIST 200</v>
          </cell>
          <cell r="C295" t="str">
            <v>MARION</v>
          </cell>
          <cell r="D295" t="str">
            <v>High School</v>
          </cell>
          <cell r="E295">
            <v>897.49</v>
          </cell>
          <cell r="G295">
            <v>0</v>
          </cell>
          <cell r="H295">
            <v>0</v>
          </cell>
          <cell r="I295">
            <v>0</v>
          </cell>
          <cell r="J295">
            <v>897.49000000000012</v>
          </cell>
          <cell r="L295">
            <v>0</v>
          </cell>
          <cell r="M295">
            <v>0</v>
          </cell>
          <cell r="N295">
            <v>35899.600000000006</v>
          </cell>
          <cell r="O295">
            <v>35899.600000000006</v>
          </cell>
          <cell r="Q295">
            <v>0</v>
          </cell>
          <cell r="R295">
            <v>0</v>
          </cell>
          <cell r="S295">
            <v>112186.25000000001</v>
          </cell>
          <cell r="T295">
            <v>112186.25000000001</v>
          </cell>
          <cell r="V295">
            <v>0</v>
          </cell>
          <cell r="W295">
            <v>0</v>
          </cell>
          <cell r="X295">
            <v>178600.51000000004</v>
          </cell>
          <cell r="Y295">
            <v>178600.51000000004</v>
          </cell>
          <cell r="AA295">
            <v>0</v>
          </cell>
          <cell r="AB295">
            <v>0</v>
          </cell>
          <cell r="AC295">
            <v>22437.250000000004</v>
          </cell>
          <cell r="AD295">
            <v>22437.250000000004</v>
          </cell>
          <cell r="AF295">
            <v>0</v>
          </cell>
          <cell r="AG295">
            <v>0</v>
          </cell>
          <cell r="AH295">
            <v>512466.79</v>
          </cell>
          <cell r="AI295">
            <v>512466.79</v>
          </cell>
          <cell r="AK295">
            <v>0</v>
          </cell>
          <cell r="AL295">
            <v>0</v>
          </cell>
          <cell r="AM295">
            <v>624653.04</v>
          </cell>
          <cell r="AN295">
            <v>624653.04</v>
          </cell>
          <cell r="AP295">
            <v>0</v>
          </cell>
          <cell r="AQ295">
            <v>0</v>
          </cell>
          <cell r="AR295">
            <v>931594.62000000011</v>
          </cell>
          <cell r="AS295">
            <v>931594.62000000011</v>
          </cell>
          <cell r="AU295">
            <v>0</v>
          </cell>
          <cell r="AV295">
            <v>0</v>
          </cell>
          <cell r="AW295">
            <v>701837.18</v>
          </cell>
          <cell r="AX295">
            <v>701837.18</v>
          </cell>
          <cell r="AZ295">
            <v>5397049.3200000003</v>
          </cell>
          <cell r="BA295">
            <v>1779853.02</v>
          </cell>
          <cell r="BB295">
            <v>2153070.702</v>
          </cell>
          <cell r="BC295">
            <v>107908.81266000001</v>
          </cell>
          <cell r="BD295">
            <v>98420.548380000007</v>
          </cell>
          <cell r="BE295">
            <v>0</v>
          </cell>
          <cell r="BF295">
            <v>2359400.0630399999</v>
          </cell>
          <cell r="BH295">
            <v>5479075.3030400006</v>
          </cell>
          <cell r="BJ295">
            <v>687764.53</v>
          </cell>
          <cell r="BK295">
            <v>4791310.7730400003</v>
          </cell>
        </row>
        <row r="296">
          <cell r="A296" t="str">
            <v>1305840102600</v>
          </cell>
          <cell r="B296" t="str">
            <v>SOUTH CENTRAL COMM UNIT DIST 401</v>
          </cell>
          <cell r="C296" t="str">
            <v>MARION</v>
          </cell>
          <cell r="D296" t="str">
            <v>Unit</v>
          </cell>
          <cell r="E296">
            <v>619</v>
          </cell>
          <cell r="G296">
            <v>271</v>
          </cell>
          <cell r="H296">
            <v>264.5</v>
          </cell>
          <cell r="I296">
            <v>147</v>
          </cell>
          <cell r="J296">
            <v>201</v>
          </cell>
          <cell r="L296">
            <v>10580</v>
          </cell>
          <cell r="M296">
            <v>5880</v>
          </cell>
          <cell r="N296">
            <v>8040</v>
          </cell>
          <cell r="O296">
            <v>24500</v>
          </cell>
          <cell r="Q296">
            <v>33875</v>
          </cell>
          <cell r="R296">
            <v>18375</v>
          </cell>
          <cell r="S296">
            <v>25125</v>
          </cell>
          <cell r="T296">
            <v>77375</v>
          </cell>
          <cell r="V296">
            <v>53929</v>
          </cell>
          <cell r="W296">
            <v>29253</v>
          </cell>
          <cell r="X296">
            <v>39999</v>
          </cell>
          <cell r="Y296">
            <v>123181</v>
          </cell>
          <cell r="AA296">
            <v>6775</v>
          </cell>
          <cell r="AB296">
            <v>3675</v>
          </cell>
          <cell r="AC296">
            <v>5025</v>
          </cell>
          <cell r="AD296">
            <v>15475</v>
          </cell>
          <cell r="AF296">
            <v>154741</v>
          </cell>
          <cell r="AG296">
            <v>83937</v>
          </cell>
          <cell r="AH296">
            <v>114771</v>
          </cell>
          <cell r="AI296">
            <v>353449</v>
          </cell>
          <cell r="AK296">
            <v>26714.5</v>
          </cell>
          <cell r="AL296">
            <v>29694</v>
          </cell>
          <cell r="AM296">
            <v>139896</v>
          </cell>
          <cell r="AN296">
            <v>196304.5</v>
          </cell>
          <cell r="AP296">
            <v>281298</v>
          </cell>
          <cell r="AQ296">
            <v>152586</v>
          </cell>
          <cell r="AR296">
            <v>208638</v>
          </cell>
          <cell r="AS296">
            <v>642522</v>
          </cell>
          <cell r="AU296">
            <v>211922</v>
          </cell>
          <cell r="AV296">
            <v>114954</v>
          </cell>
          <cell r="AW296">
            <v>157182</v>
          </cell>
          <cell r="AX296">
            <v>484058</v>
          </cell>
          <cell r="AZ296">
            <v>3435063.2</v>
          </cell>
          <cell r="BA296">
            <v>1136045.55</v>
          </cell>
          <cell r="BB296">
            <v>1371332.625</v>
          </cell>
          <cell r="BC296">
            <v>74424.84599999999</v>
          </cell>
          <cell r="BD296">
            <v>67880.778000000006</v>
          </cell>
          <cell r="BE296">
            <v>0</v>
          </cell>
          <cell r="BF296">
            <v>1513638.2489999998</v>
          </cell>
          <cell r="BH296">
            <v>3430502.7489999998</v>
          </cell>
          <cell r="BJ296">
            <v>474352.08</v>
          </cell>
          <cell r="BK296">
            <v>2956150.6689999998</v>
          </cell>
        </row>
        <row r="297">
          <cell r="A297" t="str">
            <v>1305850102600</v>
          </cell>
          <cell r="B297" t="str">
            <v>SANDOVAL C U SCHOOL DIST 501</v>
          </cell>
          <cell r="C297" t="str">
            <v>MARION</v>
          </cell>
          <cell r="D297" t="str">
            <v>Unit</v>
          </cell>
          <cell r="E297">
            <v>452.5</v>
          </cell>
          <cell r="G297">
            <v>233.5</v>
          </cell>
          <cell r="H297">
            <v>230</v>
          </cell>
          <cell r="I297">
            <v>101</v>
          </cell>
          <cell r="J297">
            <v>118</v>
          </cell>
          <cell r="L297">
            <v>9200</v>
          </cell>
          <cell r="M297">
            <v>4040</v>
          </cell>
          <cell r="N297">
            <v>4720</v>
          </cell>
          <cell r="O297">
            <v>17960</v>
          </cell>
          <cell r="Q297">
            <v>29187.5</v>
          </cell>
          <cell r="R297">
            <v>12625</v>
          </cell>
          <cell r="S297">
            <v>14750</v>
          </cell>
          <cell r="T297">
            <v>56562.5</v>
          </cell>
          <cell r="V297">
            <v>46466.5</v>
          </cell>
          <cell r="W297">
            <v>20099</v>
          </cell>
          <cell r="X297">
            <v>23482</v>
          </cell>
          <cell r="Y297">
            <v>90047.5</v>
          </cell>
          <cell r="AA297">
            <v>5837.5</v>
          </cell>
          <cell r="AB297">
            <v>2525</v>
          </cell>
          <cell r="AC297">
            <v>2950</v>
          </cell>
          <cell r="AD297">
            <v>11312.5</v>
          </cell>
          <cell r="AF297">
            <v>133328.5</v>
          </cell>
          <cell r="AG297">
            <v>57671</v>
          </cell>
          <cell r="AH297">
            <v>67378</v>
          </cell>
          <cell r="AI297">
            <v>258377.5</v>
          </cell>
          <cell r="AK297">
            <v>23230</v>
          </cell>
          <cell r="AL297">
            <v>20402</v>
          </cell>
          <cell r="AM297">
            <v>82128</v>
          </cell>
          <cell r="AN297">
            <v>125760</v>
          </cell>
          <cell r="AP297">
            <v>242373</v>
          </cell>
          <cell r="AQ297">
            <v>104838</v>
          </cell>
          <cell r="AR297">
            <v>122484</v>
          </cell>
          <cell r="AS297">
            <v>469695</v>
          </cell>
          <cell r="AU297">
            <v>182597</v>
          </cell>
          <cell r="AV297">
            <v>78982</v>
          </cell>
          <cell r="AW297">
            <v>92276</v>
          </cell>
          <cell r="AX297">
            <v>353855</v>
          </cell>
          <cell r="AZ297">
            <v>2567430.8999999994</v>
          </cell>
          <cell r="BA297">
            <v>956334.44</v>
          </cell>
          <cell r="BB297">
            <v>1057129.6019999997</v>
          </cell>
          <cell r="BC297">
            <v>54405.884999999995</v>
          </cell>
          <cell r="BD297">
            <v>49622.055</v>
          </cell>
          <cell r="BE297">
            <v>0</v>
          </cell>
          <cell r="BF297">
            <v>1161157.5419999997</v>
          </cell>
          <cell r="BH297">
            <v>2544727.5419999994</v>
          </cell>
          <cell r="BJ297">
            <v>346759.8</v>
          </cell>
          <cell r="BK297">
            <v>2197967.7419999996</v>
          </cell>
        </row>
        <row r="298">
          <cell r="A298" t="str">
            <v>1305860001600</v>
          </cell>
          <cell r="B298" t="str">
            <v>SALEM COMM H S DIST 600</v>
          </cell>
          <cell r="C298" t="str">
            <v>MARION</v>
          </cell>
          <cell r="D298" t="str">
            <v>High School</v>
          </cell>
          <cell r="E298">
            <v>704.48</v>
          </cell>
          <cell r="G298">
            <v>0</v>
          </cell>
          <cell r="H298">
            <v>0</v>
          </cell>
          <cell r="I298">
            <v>0</v>
          </cell>
          <cell r="J298">
            <v>704.48</v>
          </cell>
          <cell r="L298">
            <v>0</v>
          </cell>
          <cell r="M298">
            <v>0</v>
          </cell>
          <cell r="N298">
            <v>28179.200000000001</v>
          </cell>
          <cell r="O298">
            <v>28179.200000000001</v>
          </cell>
          <cell r="Q298">
            <v>0</v>
          </cell>
          <cell r="R298">
            <v>0</v>
          </cell>
          <cell r="S298">
            <v>88060</v>
          </cell>
          <cell r="T298">
            <v>88060</v>
          </cell>
          <cell r="V298">
            <v>0</v>
          </cell>
          <cell r="W298">
            <v>0</v>
          </cell>
          <cell r="X298">
            <v>140191.51999999999</v>
          </cell>
          <cell r="Y298">
            <v>140191.51999999999</v>
          </cell>
          <cell r="AA298">
            <v>0</v>
          </cell>
          <cell r="AB298">
            <v>0</v>
          </cell>
          <cell r="AC298">
            <v>17612</v>
          </cell>
          <cell r="AD298">
            <v>17612</v>
          </cell>
          <cell r="AF298">
            <v>0</v>
          </cell>
          <cell r="AG298">
            <v>0</v>
          </cell>
          <cell r="AH298">
            <v>402258.08</v>
          </cell>
          <cell r="AI298">
            <v>402258.08</v>
          </cell>
          <cell r="AK298">
            <v>0</v>
          </cell>
          <cell r="AL298">
            <v>0</v>
          </cell>
          <cell r="AM298">
            <v>490318.08000000002</v>
          </cell>
          <cell r="AN298">
            <v>490318.08000000002</v>
          </cell>
          <cell r="AP298">
            <v>0</v>
          </cell>
          <cell r="AQ298">
            <v>0</v>
          </cell>
          <cell r="AR298">
            <v>731250.24</v>
          </cell>
          <cell r="AS298">
            <v>731250.24</v>
          </cell>
          <cell r="AU298">
            <v>0</v>
          </cell>
          <cell r="AV298">
            <v>0</v>
          </cell>
          <cell r="AW298">
            <v>550903.36</v>
          </cell>
          <cell r="AX298">
            <v>550903.36</v>
          </cell>
          <cell r="AZ298">
            <v>4131462.9</v>
          </cell>
          <cell r="BA298">
            <v>1163174.0899999999</v>
          </cell>
          <cell r="BB298">
            <v>1588391.0970000001</v>
          </cell>
          <cell r="BC298">
            <v>84702.448319999981</v>
          </cell>
          <cell r="BD298">
            <v>77254.685760000008</v>
          </cell>
          <cell r="BE298">
            <v>0</v>
          </cell>
          <cell r="BF298">
            <v>1750348.2310800001</v>
          </cell>
          <cell r="BH298">
            <v>4199120.7110799998</v>
          </cell>
          <cell r="BJ298">
            <v>539857.11</v>
          </cell>
          <cell r="BK298">
            <v>3659263.6010799999</v>
          </cell>
        </row>
        <row r="299">
          <cell r="A299" t="str">
            <v>1305872202600</v>
          </cell>
          <cell r="B299" t="str">
            <v>ODIN C U SCHOOL DIST 722</v>
          </cell>
          <cell r="C299" t="str">
            <v>MARION</v>
          </cell>
          <cell r="D299" t="str">
            <v>Unit</v>
          </cell>
          <cell r="E299">
            <v>261.45999999999998</v>
          </cell>
          <cell r="G299">
            <v>125.30999999999999</v>
          </cell>
          <cell r="H299">
            <v>121.97999999999999</v>
          </cell>
          <cell r="I299">
            <v>60.989999999999995</v>
          </cell>
          <cell r="J299">
            <v>75.16</v>
          </cell>
          <cell r="L299">
            <v>4879.2</v>
          </cell>
          <cell r="M299">
            <v>2439.6</v>
          </cell>
          <cell r="N299">
            <v>3006.3999999999996</v>
          </cell>
          <cell r="O299">
            <v>10325.199999999999</v>
          </cell>
          <cell r="Q299">
            <v>15663.749999999998</v>
          </cell>
          <cell r="R299">
            <v>7623.7499999999991</v>
          </cell>
          <cell r="S299">
            <v>9395</v>
          </cell>
          <cell r="T299">
            <v>32682.499999999996</v>
          </cell>
          <cell r="V299">
            <v>24936.69</v>
          </cell>
          <cell r="W299">
            <v>12137.009999999998</v>
          </cell>
          <cell r="X299">
            <v>14956.84</v>
          </cell>
          <cell r="Y299">
            <v>52030.539999999994</v>
          </cell>
          <cell r="AA299">
            <v>3132.7499999999995</v>
          </cell>
          <cell r="AB299">
            <v>1524.7499999999998</v>
          </cell>
          <cell r="AC299">
            <v>1879</v>
          </cell>
          <cell r="AD299">
            <v>6536.4999999999991</v>
          </cell>
          <cell r="AF299">
            <v>71552.009999999995</v>
          </cell>
          <cell r="AG299">
            <v>34825.29</v>
          </cell>
          <cell r="AH299">
            <v>42916.36</v>
          </cell>
          <cell r="AI299">
            <v>149293.65999999997</v>
          </cell>
          <cell r="AK299">
            <v>12319.98</v>
          </cell>
          <cell r="AL299">
            <v>12319.98</v>
          </cell>
          <cell r="AM299">
            <v>52311.360000000001</v>
          </cell>
          <cell r="AN299">
            <v>76951.320000000007</v>
          </cell>
          <cell r="AP299">
            <v>130071.77999999998</v>
          </cell>
          <cell r="AQ299">
            <v>63307.619999999995</v>
          </cell>
          <cell r="AR299">
            <v>78016.08</v>
          </cell>
          <cell r="AS299">
            <v>271395.48</v>
          </cell>
          <cell r="AU299">
            <v>97992.419999999984</v>
          </cell>
          <cell r="AV299">
            <v>47694.179999999993</v>
          </cell>
          <cell r="AW299">
            <v>58775.119999999995</v>
          </cell>
          <cell r="AX299">
            <v>204461.71999999997</v>
          </cell>
          <cell r="AZ299">
            <v>1441145.24</v>
          </cell>
          <cell r="BA299">
            <v>488747.79</v>
          </cell>
          <cell r="BB299">
            <v>578967.90899999999</v>
          </cell>
          <cell r="BC299">
            <v>31436.381639999996</v>
          </cell>
          <cell r="BD299">
            <v>28672.226519999997</v>
          </cell>
          <cell r="BE299">
            <v>0</v>
          </cell>
          <cell r="BF299">
            <v>639076.51716000005</v>
          </cell>
          <cell r="BH299">
            <v>1442753.43716</v>
          </cell>
          <cell r="BJ299">
            <v>200362.02</v>
          </cell>
          <cell r="BK299">
            <v>1242391.41716</v>
          </cell>
        </row>
        <row r="300">
          <cell r="A300" t="str">
            <v>1309500100400</v>
          </cell>
          <cell r="B300" t="str">
            <v>OAKDALE C C SCHOOL DISTRICT 1</v>
          </cell>
          <cell r="C300" t="str">
            <v>WASHINGTON</v>
          </cell>
          <cell r="D300" t="str">
            <v>Elementary</v>
          </cell>
          <cell r="E300">
            <v>77.88</v>
          </cell>
          <cell r="G300">
            <v>50.22</v>
          </cell>
          <cell r="H300">
            <v>49.14</v>
          </cell>
          <cell r="I300">
            <v>27.66</v>
          </cell>
          <cell r="J300">
            <v>0</v>
          </cell>
          <cell r="L300">
            <v>1965.6</v>
          </cell>
          <cell r="M300">
            <v>1106.4000000000001</v>
          </cell>
          <cell r="N300">
            <v>0</v>
          </cell>
          <cell r="O300">
            <v>3072</v>
          </cell>
          <cell r="Q300">
            <v>6277.5</v>
          </cell>
          <cell r="R300">
            <v>3457.5</v>
          </cell>
          <cell r="S300">
            <v>0</v>
          </cell>
          <cell r="T300">
            <v>9735</v>
          </cell>
          <cell r="V300">
            <v>9993.7800000000007</v>
          </cell>
          <cell r="W300">
            <v>5504.34</v>
          </cell>
          <cell r="X300">
            <v>0</v>
          </cell>
          <cell r="Y300">
            <v>15498.12</v>
          </cell>
          <cell r="AA300">
            <v>1255.5</v>
          </cell>
          <cell r="AB300">
            <v>691.5</v>
          </cell>
          <cell r="AC300">
            <v>0</v>
          </cell>
          <cell r="AD300">
            <v>1947</v>
          </cell>
          <cell r="AF300">
            <v>28675.62</v>
          </cell>
          <cell r="AG300">
            <v>15793.86</v>
          </cell>
          <cell r="AH300">
            <v>0</v>
          </cell>
          <cell r="AI300">
            <v>44469.479999999996</v>
          </cell>
          <cell r="AK300">
            <v>4963.1400000000003</v>
          </cell>
          <cell r="AL300">
            <v>5587.32</v>
          </cell>
          <cell r="AM300">
            <v>0</v>
          </cell>
          <cell r="AN300">
            <v>10550.46</v>
          </cell>
          <cell r="AP300">
            <v>52128.36</v>
          </cell>
          <cell r="AQ300">
            <v>28711.08</v>
          </cell>
          <cell r="AR300">
            <v>0</v>
          </cell>
          <cell r="AS300">
            <v>80839.44</v>
          </cell>
          <cell r="AU300">
            <v>39272.04</v>
          </cell>
          <cell r="AV300">
            <v>21630.12</v>
          </cell>
          <cell r="AW300">
            <v>0</v>
          </cell>
          <cell r="AX300">
            <v>60902.16</v>
          </cell>
          <cell r="AZ300">
            <v>411753.34</v>
          </cell>
          <cell r="BA300">
            <v>132741.78999999998</v>
          </cell>
          <cell r="BB300">
            <v>163348.53899999999</v>
          </cell>
          <cell r="BC300">
            <v>9363.8239199999989</v>
          </cell>
          <cell r="BD300">
            <v>8540.4765599999992</v>
          </cell>
          <cell r="BE300">
            <v>0</v>
          </cell>
          <cell r="BF300">
            <v>181252.83948</v>
          </cell>
          <cell r="BH300">
            <v>408266.49948</v>
          </cell>
          <cell r="BJ300">
            <v>59681</v>
          </cell>
          <cell r="BK300">
            <v>348585.49948</v>
          </cell>
        </row>
        <row r="301">
          <cell r="A301" t="str">
            <v>1309501002600</v>
          </cell>
          <cell r="B301" t="str">
            <v>WEST WASHINGTON CO C U DIST 10</v>
          </cell>
          <cell r="C301" t="str">
            <v>WASHINGTON</v>
          </cell>
          <cell r="D301" t="str">
            <v>Unit</v>
          </cell>
          <cell r="E301">
            <v>553.5</v>
          </cell>
          <cell r="G301">
            <v>230.5</v>
          </cell>
          <cell r="H301">
            <v>223</v>
          </cell>
          <cell r="I301">
            <v>145.5</v>
          </cell>
          <cell r="J301">
            <v>177.5</v>
          </cell>
          <cell r="L301">
            <v>8920</v>
          </cell>
          <cell r="M301">
            <v>5820</v>
          </cell>
          <cell r="N301">
            <v>7100</v>
          </cell>
          <cell r="O301">
            <v>21840</v>
          </cell>
          <cell r="Q301">
            <v>28812.5</v>
          </cell>
          <cell r="R301">
            <v>18187.5</v>
          </cell>
          <cell r="S301">
            <v>22187.5</v>
          </cell>
          <cell r="T301">
            <v>69187.5</v>
          </cell>
          <cell r="V301">
            <v>45869.5</v>
          </cell>
          <cell r="W301">
            <v>28954.5</v>
          </cell>
          <cell r="X301">
            <v>35322.5</v>
          </cell>
          <cell r="Y301">
            <v>110146.5</v>
          </cell>
          <cell r="AA301">
            <v>5762.5</v>
          </cell>
          <cell r="AB301">
            <v>3637.5</v>
          </cell>
          <cell r="AC301">
            <v>4437.5</v>
          </cell>
          <cell r="AD301">
            <v>13837.5</v>
          </cell>
          <cell r="AF301">
            <v>131615.5</v>
          </cell>
          <cell r="AG301">
            <v>83080.5</v>
          </cell>
          <cell r="AH301">
            <v>101352.5</v>
          </cell>
          <cell r="AI301">
            <v>316048.5</v>
          </cell>
          <cell r="AK301">
            <v>22523</v>
          </cell>
          <cell r="AL301">
            <v>29391</v>
          </cell>
          <cell r="AM301">
            <v>123540</v>
          </cell>
          <cell r="AN301">
            <v>175454</v>
          </cell>
          <cell r="AP301">
            <v>239259</v>
          </cell>
          <cell r="AQ301">
            <v>151029</v>
          </cell>
          <cell r="AR301">
            <v>184245</v>
          </cell>
          <cell r="AS301">
            <v>574533</v>
          </cell>
          <cell r="AU301">
            <v>180251</v>
          </cell>
          <cell r="AV301">
            <v>113781</v>
          </cell>
          <cell r="AW301">
            <v>138805</v>
          </cell>
          <cell r="AX301">
            <v>432837</v>
          </cell>
          <cell r="AZ301">
            <v>2936812.61</v>
          </cell>
          <cell r="BA301">
            <v>750447.9</v>
          </cell>
          <cell r="BB301">
            <v>1106178.1529999999</v>
          </cell>
          <cell r="BC301">
            <v>66549.518999999986</v>
          </cell>
          <cell r="BD301">
            <v>60697.917000000001</v>
          </cell>
          <cell r="BE301">
            <v>0</v>
          </cell>
          <cell r="BF301">
            <v>1233425.5889999999</v>
          </cell>
          <cell r="BH301">
            <v>2947309.5889999997</v>
          </cell>
          <cell r="BJ301">
            <v>424158.12</v>
          </cell>
          <cell r="BK301">
            <v>2523151.4689999996</v>
          </cell>
        </row>
        <row r="302">
          <cell r="A302" t="str">
            <v>1309501100400</v>
          </cell>
          <cell r="B302" t="str">
            <v>IRVINGTON C C SCH DISTRICT 11</v>
          </cell>
          <cell r="C302" t="str">
            <v>WASHINGTON</v>
          </cell>
          <cell r="D302" t="str">
            <v>Elementary</v>
          </cell>
          <cell r="E302">
            <v>60.96</v>
          </cell>
          <cell r="G302">
            <v>41.31</v>
          </cell>
          <cell r="H302">
            <v>40.31</v>
          </cell>
          <cell r="I302">
            <v>19.649999999999999</v>
          </cell>
          <cell r="J302">
            <v>0</v>
          </cell>
          <cell r="L302">
            <v>1612.4</v>
          </cell>
          <cell r="M302">
            <v>786</v>
          </cell>
          <cell r="N302">
            <v>0</v>
          </cell>
          <cell r="O302">
            <v>2398.4</v>
          </cell>
          <cell r="Q302">
            <v>5163.75</v>
          </cell>
          <cell r="R302">
            <v>2456.25</v>
          </cell>
          <cell r="S302">
            <v>0</v>
          </cell>
          <cell r="T302">
            <v>7620</v>
          </cell>
          <cell r="V302">
            <v>8220.69</v>
          </cell>
          <cell r="W302">
            <v>3910.35</v>
          </cell>
          <cell r="X302">
            <v>0</v>
          </cell>
          <cell r="Y302">
            <v>12131.04</v>
          </cell>
          <cell r="AA302">
            <v>1032.75</v>
          </cell>
          <cell r="AB302">
            <v>491.24999999999994</v>
          </cell>
          <cell r="AC302">
            <v>0</v>
          </cell>
          <cell r="AD302">
            <v>1524</v>
          </cell>
          <cell r="AF302">
            <v>23588.01</v>
          </cell>
          <cell r="AG302">
            <v>11220.15</v>
          </cell>
          <cell r="AH302">
            <v>0</v>
          </cell>
          <cell r="AI302">
            <v>34808.159999999996</v>
          </cell>
          <cell r="AK302">
            <v>4071.3100000000004</v>
          </cell>
          <cell r="AL302">
            <v>3969.2999999999997</v>
          </cell>
          <cell r="AM302">
            <v>0</v>
          </cell>
          <cell r="AN302">
            <v>8040.6100000000006</v>
          </cell>
          <cell r="AP302">
            <v>42879.78</v>
          </cell>
          <cell r="AQ302">
            <v>20396.699999999997</v>
          </cell>
          <cell r="AR302">
            <v>0</v>
          </cell>
          <cell r="AS302">
            <v>63276.479999999996</v>
          </cell>
          <cell r="AU302">
            <v>32304.420000000002</v>
          </cell>
          <cell r="AV302">
            <v>15366.3</v>
          </cell>
          <cell r="AW302">
            <v>0</v>
          </cell>
          <cell r="AX302">
            <v>47670.720000000001</v>
          </cell>
          <cell r="AZ302">
            <v>316243.99</v>
          </cell>
          <cell r="BA302">
            <v>93901.290000000008</v>
          </cell>
          <cell r="BB302">
            <v>123043.584</v>
          </cell>
          <cell r="BC302">
            <v>7329.4646400000001</v>
          </cell>
          <cell r="BD302">
            <v>6684.9955199999995</v>
          </cell>
          <cell r="BE302">
            <v>0</v>
          </cell>
          <cell r="BF302">
            <v>137058.04416000002</v>
          </cell>
          <cell r="BH302">
            <v>314527.45415999996</v>
          </cell>
          <cell r="BJ302">
            <v>46714.86</v>
          </cell>
          <cell r="BK302">
            <v>267812.59415999998</v>
          </cell>
        </row>
        <row r="303">
          <cell r="A303" t="str">
            <v>1309501500400</v>
          </cell>
          <cell r="B303" t="str">
            <v>ASHLEY C C SCH DISTRICT 15</v>
          </cell>
          <cell r="C303" t="str">
            <v>WASHINGTON</v>
          </cell>
          <cell r="D303" t="str">
            <v>Elementary</v>
          </cell>
          <cell r="E303">
            <v>140.75</v>
          </cell>
          <cell r="G303">
            <v>97.75</v>
          </cell>
          <cell r="H303">
            <v>95.5</v>
          </cell>
          <cell r="I303">
            <v>43</v>
          </cell>
          <cell r="J303">
            <v>0</v>
          </cell>
          <cell r="L303">
            <v>3820</v>
          </cell>
          <cell r="M303">
            <v>1720</v>
          </cell>
          <cell r="N303">
            <v>0</v>
          </cell>
          <cell r="O303">
            <v>5540</v>
          </cell>
          <cell r="Q303">
            <v>12218.75</v>
          </cell>
          <cell r="R303">
            <v>5375</v>
          </cell>
          <cell r="S303">
            <v>0</v>
          </cell>
          <cell r="T303">
            <v>17593.75</v>
          </cell>
          <cell r="V303">
            <v>19452.25</v>
          </cell>
          <cell r="W303">
            <v>8557</v>
          </cell>
          <cell r="X303">
            <v>0</v>
          </cell>
          <cell r="Y303">
            <v>28009.25</v>
          </cell>
          <cell r="AA303">
            <v>2443.75</v>
          </cell>
          <cell r="AB303">
            <v>1075</v>
          </cell>
          <cell r="AC303">
            <v>0</v>
          </cell>
          <cell r="AD303">
            <v>3518.75</v>
          </cell>
          <cell r="AF303">
            <v>55815.25</v>
          </cell>
          <cell r="AG303">
            <v>24553</v>
          </cell>
          <cell r="AH303">
            <v>0</v>
          </cell>
          <cell r="AI303">
            <v>80368.25</v>
          </cell>
          <cell r="AK303">
            <v>9645.5</v>
          </cell>
          <cell r="AL303">
            <v>8686</v>
          </cell>
          <cell r="AM303">
            <v>0</v>
          </cell>
          <cell r="AN303">
            <v>18331.5</v>
          </cell>
          <cell r="AP303">
            <v>101464.5</v>
          </cell>
          <cell r="AQ303">
            <v>44634</v>
          </cell>
          <cell r="AR303">
            <v>0</v>
          </cell>
          <cell r="AS303">
            <v>146098.5</v>
          </cell>
          <cell r="AU303">
            <v>76440.5</v>
          </cell>
          <cell r="AV303">
            <v>33626</v>
          </cell>
          <cell r="AW303">
            <v>0</v>
          </cell>
          <cell r="AX303">
            <v>110066.5</v>
          </cell>
          <cell r="AZ303">
            <v>773710.83999999973</v>
          </cell>
          <cell r="BA303">
            <v>295754.65000000002</v>
          </cell>
          <cell r="BB303">
            <v>320839.64699999994</v>
          </cell>
          <cell r="BC303">
            <v>16922.9355</v>
          </cell>
          <cell r="BD303">
            <v>15434.926500000001</v>
          </cell>
          <cell r="BE303">
            <v>0</v>
          </cell>
          <cell r="BF303">
            <v>353197.50899999996</v>
          </cell>
          <cell r="BH303">
            <v>762724.00899999996</v>
          </cell>
          <cell r="BJ303">
            <v>107859.54</v>
          </cell>
          <cell r="BK303">
            <v>654864.46899999992</v>
          </cell>
        </row>
        <row r="304">
          <cell r="A304" t="str">
            <v>1309504900400</v>
          </cell>
          <cell r="B304" t="str">
            <v>NASHVILLE C C SCH DISTRICT 49</v>
          </cell>
          <cell r="C304" t="str">
            <v>WASHINGTON</v>
          </cell>
          <cell r="D304" t="str">
            <v>Elementary</v>
          </cell>
          <cell r="E304">
            <v>528.21</v>
          </cell>
          <cell r="G304">
            <v>335.21999999999991</v>
          </cell>
          <cell r="H304">
            <v>324.80999999999995</v>
          </cell>
          <cell r="I304">
            <v>192.99</v>
          </cell>
          <cell r="J304">
            <v>0</v>
          </cell>
          <cell r="L304">
            <v>12992.399999999998</v>
          </cell>
          <cell r="M304">
            <v>7719.6</v>
          </cell>
          <cell r="N304">
            <v>0</v>
          </cell>
          <cell r="O304">
            <v>20712</v>
          </cell>
          <cell r="Q304">
            <v>41902.499999999993</v>
          </cell>
          <cell r="R304">
            <v>24123.75</v>
          </cell>
          <cell r="S304">
            <v>0</v>
          </cell>
          <cell r="T304">
            <v>66026.25</v>
          </cell>
          <cell r="V304">
            <v>66708.779999999984</v>
          </cell>
          <cell r="W304">
            <v>38405.01</v>
          </cell>
          <cell r="X304">
            <v>0</v>
          </cell>
          <cell r="Y304">
            <v>105113.78999999998</v>
          </cell>
          <cell r="AA304">
            <v>8380.4999999999982</v>
          </cell>
          <cell r="AB304">
            <v>4824.75</v>
          </cell>
          <cell r="AC304">
            <v>0</v>
          </cell>
          <cell r="AD304">
            <v>13205.249999999998</v>
          </cell>
          <cell r="AF304">
            <v>191410.62</v>
          </cell>
          <cell r="AG304">
            <v>110197.29</v>
          </cell>
          <cell r="AH304">
            <v>0</v>
          </cell>
          <cell r="AI304">
            <v>301607.90999999997</v>
          </cell>
          <cell r="AK304">
            <v>32805.81</v>
          </cell>
          <cell r="AL304">
            <v>38983.980000000003</v>
          </cell>
          <cell r="AM304">
            <v>0</v>
          </cell>
          <cell r="AN304">
            <v>71789.790000000008</v>
          </cell>
          <cell r="AP304">
            <v>347958.35999999993</v>
          </cell>
          <cell r="AQ304">
            <v>200323.62</v>
          </cell>
          <cell r="AR304">
            <v>0</v>
          </cell>
          <cell r="AS304">
            <v>548281.98</v>
          </cell>
          <cell r="AU304">
            <v>262142.03999999992</v>
          </cell>
          <cell r="AV304">
            <v>150918.18</v>
          </cell>
          <cell r="AW304">
            <v>0</v>
          </cell>
          <cell r="AX304">
            <v>413060.21999999991</v>
          </cell>
          <cell r="AZ304">
            <v>2764253.6700000004</v>
          </cell>
          <cell r="BA304">
            <v>839673.1</v>
          </cell>
          <cell r="BB304">
            <v>1081178.0310000002</v>
          </cell>
          <cell r="BC304">
            <v>63508.801139999981</v>
          </cell>
          <cell r="BD304">
            <v>57924.565019999995</v>
          </cell>
          <cell r="BE304">
            <v>0</v>
          </cell>
          <cell r="BF304">
            <v>1202611.3971600002</v>
          </cell>
          <cell r="BH304">
            <v>2742408.5871600001</v>
          </cell>
          <cell r="BJ304">
            <v>404777.88</v>
          </cell>
          <cell r="BK304">
            <v>2337630.7071600002</v>
          </cell>
        </row>
        <row r="305">
          <cell r="A305" t="str">
            <v>1309509901600</v>
          </cell>
          <cell r="B305" t="str">
            <v>NASHVILLE COMM H S DISTRICT 99</v>
          </cell>
          <cell r="C305" t="str">
            <v>WASHINGTON</v>
          </cell>
          <cell r="D305" t="str">
            <v>High School</v>
          </cell>
          <cell r="E305">
            <v>403.5</v>
          </cell>
          <cell r="G305">
            <v>0</v>
          </cell>
          <cell r="H305">
            <v>0</v>
          </cell>
          <cell r="I305">
            <v>0</v>
          </cell>
          <cell r="J305">
            <v>403.5</v>
          </cell>
          <cell r="L305">
            <v>0</v>
          </cell>
          <cell r="M305">
            <v>0</v>
          </cell>
          <cell r="N305">
            <v>16140</v>
          </cell>
          <cell r="O305">
            <v>16140</v>
          </cell>
          <cell r="Q305">
            <v>0</v>
          </cell>
          <cell r="R305">
            <v>0</v>
          </cell>
          <cell r="S305">
            <v>50437.5</v>
          </cell>
          <cell r="T305">
            <v>50437.5</v>
          </cell>
          <cell r="V305">
            <v>0</v>
          </cell>
          <cell r="W305">
            <v>0</v>
          </cell>
          <cell r="X305">
            <v>80296.5</v>
          </cell>
          <cell r="Y305">
            <v>80296.5</v>
          </cell>
          <cell r="AA305">
            <v>0</v>
          </cell>
          <cell r="AB305">
            <v>0</v>
          </cell>
          <cell r="AC305">
            <v>10087.5</v>
          </cell>
          <cell r="AD305">
            <v>10087.5</v>
          </cell>
          <cell r="AF305">
            <v>0</v>
          </cell>
          <cell r="AG305">
            <v>0</v>
          </cell>
          <cell r="AH305">
            <v>230398.5</v>
          </cell>
          <cell r="AI305">
            <v>230398.5</v>
          </cell>
          <cell r="AK305">
            <v>0</v>
          </cell>
          <cell r="AL305">
            <v>0</v>
          </cell>
          <cell r="AM305">
            <v>280836</v>
          </cell>
          <cell r="AN305">
            <v>280836</v>
          </cell>
          <cell r="AP305">
            <v>0</v>
          </cell>
          <cell r="AQ305">
            <v>0</v>
          </cell>
          <cell r="AR305">
            <v>418833</v>
          </cell>
          <cell r="AS305">
            <v>418833</v>
          </cell>
          <cell r="AU305">
            <v>0</v>
          </cell>
          <cell r="AV305">
            <v>0</v>
          </cell>
          <cell r="AW305">
            <v>315537</v>
          </cell>
          <cell r="AX305">
            <v>315537</v>
          </cell>
          <cell r="AZ305">
            <v>2306676.2599999993</v>
          </cell>
          <cell r="BA305">
            <v>531975.14</v>
          </cell>
          <cell r="BB305">
            <v>851595.41999999981</v>
          </cell>
          <cell r="BC305">
            <v>48514.418999999994</v>
          </cell>
          <cell r="BD305">
            <v>44248.617000000006</v>
          </cell>
          <cell r="BE305">
            <v>0</v>
          </cell>
          <cell r="BF305">
            <v>944358.45599999977</v>
          </cell>
          <cell r="BH305">
            <v>2346924.4559999998</v>
          </cell>
          <cell r="BJ305">
            <v>309210.12</v>
          </cell>
          <cell r="BK305">
            <v>2037714.3359999997</v>
          </cell>
        </row>
        <row r="306">
          <cell r="A306" t="str">
            <v>1501629902500</v>
          </cell>
          <cell r="B306" t="str">
            <v>CITY OF CHICAGO SCHOOL DIST 299</v>
          </cell>
          <cell r="C306" t="str">
            <v>COOK</v>
          </cell>
          <cell r="D306" t="str">
            <v>Unit</v>
          </cell>
          <cell r="E306">
            <v>364916.05</v>
          </cell>
          <cell r="G306">
            <v>173249.24</v>
          </cell>
          <cell r="H306">
            <v>171922.49</v>
          </cell>
          <cell r="I306">
            <v>82975.5</v>
          </cell>
          <cell r="J306">
            <v>108691.31</v>
          </cell>
          <cell r="L306">
            <v>6876899.5999999996</v>
          </cell>
          <cell r="M306">
            <v>3319020</v>
          </cell>
          <cell r="N306">
            <v>4347652.4000000004</v>
          </cell>
          <cell r="O306">
            <v>14543572</v>
          </cell>
          <cell r="Q306">
            <v>21656155</v>
          </cell>
          <cell r="R306">
            <v>10371937.5</v>
          </cell>
          <cell r="S306">
            <v>13586413.75</v>
          </cell>
          <cell r="T306">
            <v>45614506.25</v>
          </cell>
          <cell r="V306">
            <v>34476598.759999998</v>
          </cell>
          <cell r="W306">
            <v>16512124.5</v>
          </cell>
          <cell r="X306">
            <v>21629570.690000001</v>
          </cell>
          <cell r="Y306">
            <v>72618293.950000003</v>
          </cell>
          <cell r="AA306">
            <v>4331231</v>
          </cell>
          <cell r="AB306">
            <v>2074387.5</v>
          </cell>
          <cell r="AC306">
            <v>2717282.75</v>
          </cell>
          <cell r="AD306">
            <v>9122901.25</v>
          </cell>
          <cell r="AF306">
            <v>98925316.040000007</v>
          </cell>
          <cell r="AG306">
            <v>47379010.5</v>
          </cell>
          <cell r="AH306">
            <v>62062738.009999998</v>
          </cell>
          <cell r="AI306">
            <v>208367064.55000001</v>
          </cell>
          <cell r="AK306">
            <v>17364171.489999998</v>
          </cell>
          <cell r="AL306">
            <v>16761051</v>
          </cell>
          <cell r="AM306">
            <v>75649151.760000005</v>
          </cell>
          <cell r="AN306">
            <v>109774374.25</v>
          </cell>
          <cell r="AP306">
            <v>179832711.12</v>
          </cell>
          <cell r="AQ306">
            <v>86128569</v>
          </cell>
          <cell r="AR306">
            <v>112821579.78</v>
          </cell>
          <cell r="AS306">
            <v>378782859.89999998</v>
          </cell>
          <cell r="AU306">
            <v>135480905.68000001</v>
          </cell>
          <cell r="AV306">
            <v>64886841</v>
          </cell>
          <cell r="AW306">
            <v>84996604.420000002</v>
          </cell>
          <cell r="AX306">
            <v>285364351.10000002</v>
          </cell>
          <cell r="AZ306">
            <v>2125594731.8699999</v>
          </cell>
          <cell r="BA306">
            <v>1044543309.9699999</v>
          </cell>
          <cell r="BB306">
            <v>951041412.55199993</v>
          </cell>
          <cell r="BC306">
            <v>43875316.355699994</v>
          </cell>
          <cell r="BD306">
            <v>40017423.875100002</v>
          </cell>
          <cell r="BE306">
            <v>0</v>
          </cell>
          <cell r="BF306">
            <v>1034934152.7828</v>
          </cell>
          <cell r="BH306">
            <v>2159122076.0327997</v>
          </cell>
          <cell r="BJ306">
            <v>279642467.43000001</v>
          </cell>
          <cell r="BK306">
            <v>1879479608.6027997</v>
          </cell>
        </row>
        <row r="307">
          <cell r="A307" t="str">
            <v>1601942402600</v>
          </cell>
          <cell r="B307" t="str">
            <v>GENOA KINGSTON C U S DIST 424</v>
          </cell>
          <cell r="C307" t="str">
            <v>DEKALB</v>
          </cell>
          <cell r="D307" t="str">
            <v>Unit</v>
          </cell>
          <cell r="E307">
            <v>1709.2</v>
          </cell>
          <cell r="G307">
            <v>704.71999999999991</v>
          </cell>
          <cell r="H307">
            <v>694.81000000000006</v>
          </cell>
          <cell r="I307">
            <v>410.15999999999997</v>
          </cell>
          <cell r="J307">
            <v>594.32000000000005</v>
          </cell>
          <cell r="L307">
            <v>27792.400000000001</v>
          </cell>
          <cell r="M307">
            <v>16406.399999999998</v>
          </cell>
          <cell r="N307">
            <v>23772.800000000003</v>
          </cell>
          <cell r="O307">
            <v>67971.600000000006</v>
          </cell>
          <cell r="Q307">
            <v>88089.999999999985</v>
          </cell>
          <cell r="R307">
            <v>51269.999999999993</v>
          </cell>
          <cell r="S307">
            <v>74290</v>
          </cell>
          <cell r="T307">
            <v>213649.99999999997</v>
          </cell>
          <cell r="V307">
            <v>140239.27999999997</v>
          </cell>
          <cell r="W307">
            <v>81621.84</v>
          </cell>
          <cell r="X307">
            <v>118269.68000000001</v>
          </cell>
          <cell r="Y307">
            <v>340130.8</v>
          </cell>
          <cell r="AA307">
            <v>17617.999999999996</v>
          </cell>
          <cell r="AB307">
            <v>10254</v>
          </cell>
          <cell r="AC307">
            <v>14858.000000000002</v>
          </cell>
          <cell r="AD307">
            <v>42730</v>
          </cell>
          <cell r="AF307">
            <v>402395.12</v>
          </cell>
          <cell r="AG307">
            <v>234201.36</v>
          </cell>
          <cell r="AH307">
            <v>339356.72</v>
          </cell>
          <cell r="AI307">
            <v>975953.2</v>
          </cell>
          <cell r="AK307">
            <v>70175.810000000012</v>
          </cell>
          <cell r="AL307">
            <v>82852.319999999992</v>
          </cell>
          <cell r="AM307">
            <v>413646.72000000003</v>
          </cell>
          <cell r="AN307">
            <v>566674.85000000009</v>
          </cell>
          <cell r="AP307">
            <v>731499.35999999987</v>
          </cell>
          <cell r="AQ307">
            <v>425746.07999999996</v>
          </cell>
          <cell r="AR307">
            <v>616904.16</v>
          </cell>
          <cell r="AS307">
            <v>1774149.6</v>
          </cell>
          <cell r="AU307">
            <v>551091.03999999992</v>
          </cell>
          <cell r="AV307">
            <v>320745.12</v>
          </cell>
          <cell r="AW307">
            <v>464758.24000000005</v>
          </cell>
          <cell r="AX307">
            <v>1336594.3999999999</v>
          </cell>
          <cell r="AZ307">
            <v>9208154.4399999995</v>
          </cell>
          <cell r="BA307">
            <v>2722281.72</v>
          </cell>
          <cell r="BB307">
            <v>3579130.8479999998</v>
          </cell>
          <cell r="BC307">
            <v>205503.95279999994</v>
          </cell>
          <cell r="BD307">
            <v>187434.2904</v>
          </cell>
          <cell r="BE307">
            <v>0</v>
          </cell>
          <cell r="BF307">
            <v>3972069.0911999997</v>
          </cell>
          <cell r="BH307">
            <v>9289923.5412000008</v>
          </cell>
          <cell r="BJ307">
            <v>1309794.1399999999</v>
          </cell>
          <cell r="BK307">
            <v>7980129.4012000011</v>
          </cell>
        </row>
        <row r="308">
          <cell r="A308" t="str">
            <v>1601942502600</v>
          </cell>
          <cell r="B308" t="str">
            <v>INDIAN CREEK COMM UNIT DIST 425</v>
          </cell>
          <cell r="C308" t="str">
            <v>DEKALB</v>
          </cell>
          <cell r="D308" t="str">
            <v>Unit</v>
          </cell>
          <cell r="E308">
            <v>694</v>
          </cell>
          <cell r="G308">
            <v>319</v>
          </cell>
          <cell r="H308">
            <v>315.5</v>
          </cell>
          <cell r="I308">
            <v>158.5</v>
          </cell>
          <cell r="J308">
            <v>216.5</v>
          </cell>
          <cell r="L308">
            <v>12620</v>
          </cell>
          <cell r="M308">
            <v>6340</v>
          </cell>
          <cell r="N308">
            <v>8660</v>
          </cell>
          <cell r="O308">
            <v>27620</v>
          </cell>
          <cell r="Q308">
            <v>39875</v>
          </cell>
          <cell r="R308">
            <v>19812.5</v>
          </cell>
          <cell r="S308">
            <v>27062.5</v>
          </cell>
          <cell r="T308">
            <v>86750</v>
          </cell>
          <cell r="V308">
            <v>63481</v>
          </cell>
          <cell r="W308">
            <v>31541.5</v>
          </cell>
          <cell r="X308">
            <v>43083.5</v>
          </cell>
          <cell r="Y308">
            <v>138106</v>
          </cell>
          <cell r="AA308">
            <v>7975</v>
          </cell>
          <cell r="AB308">
            <v>3962.5</v>
          </cell>
          <cell r="AC308">
            <v>5412.5</v>
          </cell>
          <cell r="AD308">
            <v>17350</v>
          </cell>
          <cell r="AF308">
            <v>91074.5</v>
          </cell>
          <cell r="AG308">
            <v>45251.75</v>
          </cell>
          <cell r="AH308">
            <v>61810.75</v>
          </cell>
          <cell r="AI308">
            <v>198137</v>
          </cell>
          <cell r="AK308">
            <v>31865.5</v>
          </cell>
          <cell r="AL308">
            <v>32017</v>
          </cell>
          <cell r="AM308">
            <v>150684</v>
          </cell>
          <cell r="AN308">
            <v>214566.5</v>
          </cell>
          <cell r="AP308">
            <v>331122</v>
          </cell>
          <cell r="AQ308">
            <v>164523</v>
          </cell>
          <cell r="AR308">
            <v>224727</v>
          </cell>
          <cell r="AS308">
            <v>720372</v>
          </cell>
          <cell r="AU308">
            <v>249458</v>
          </cell>
          <cell r="AV308">
            <v>123947</v>
          </cell>
          <cell r="AW308">
            <v>169303</v>
          </cell>
          <cell r="AX308">
            <v>542708</v>
          </cell>
          <cell r="AZ308">
            <v>3721522.17</v>
          </cell>
          <cell r="BA308">
            <v>958219.28000000014</v>
          </cell>
          <cell r="BB308">
            <v>1403922.4350000001</v>
          </cell>
          <cell r="BC308">
            <v>83442.395999999993</v>
          </cell>
          <cell r="BD308">
            <v>76105.428</v>
          </cell>
          <cell r="BE308">
            <v>0</v>
          </cell>
          <cell r="BF308">
            <v>1563470.2590000001</v>
          </cell>
          <cell r="BH308">
            <v>3509079.7590000001</v>
          </cell>
          <cell r="BJ308">
            <v>531826.07999999996</v>
          </cell>
          <cell r="BK308">
            <v>2977253.679</v>
          </cell>
        </row>
        <row r="309">
          <cell r="A309" t="str">
            <v>1601942602600</v>
          </cell>
          <cell r="B309" t="str">
            <v>HIAWATHA C U SCHOOL DIST 426</v>
          </cell>
          <cell r="C309" t="str">
            <v>DEKALB</v>
          </cell>
          <cell r="D309" t="str">
            <v>Unit</v>
          </cell>
          <cell r="E309">
            <v>506.95</v>
          </cell>
          <cell r="G309">
            <v>214.14999999999998</v>
          </cell>
          <cell r="H309">
            <v>208.82</v>
          </cell>
          <cell r="I309">
            <v>123.49</v>
          </cell>
          <cell r="J309">
            <v>169.30999999999997</v>
          </cell>
          <cell r="L309">
            <v>8352.7999999999993</v>
          </cell>
          <cell r="M309">
            <v>4939.5999999999995</v>
          </cell>
          <cell r="N309">
            <v>6772.3999999999987</v>
          </cell>
          <cell r="O309">
            <v>20064.799999999996</v>
          </cell>
          <cell r="Q309">
            <v>26768.749999999996</v>
          </cell>
          <cell r="R309">
            <v>15436.25</v>
          </cell>
          <cell r="S309">
            <v>21163.749999999996</v>
          </cell>
          <cell r="T309">
            <v>63368.75</v>
          </cell>
          <cell r="V309">
            <v>42615.85</v>
          </cell>
          <cell r="W309">
            <v>24574.51</v>
          </cell>
          <cell r="X309">
            <v>33692.689999999995</v>
          </cell>
          <cell r="Y309">
            <v>100883.04999999999</v>
          </cell>
          <cell r="AA309">
            <v>5353.7499999999991</v>
          </cell>
          <cell r="AB309">
            <v>3087.25</v>
          </cell>
          <cell r="AC309">
            <v>4232.7499999999991</v>
          </cell>
          <cell r="AD309">
            <v>12673.75</v>
          </cell>
          <cell r="AF309">
            <v>122279.65</v>
          </cell>
          <cell r="AG309">
            <v>70512.789999999994</v>
          </cell>
          <cell r="AH309">
            <v>96676.01</v>
          </cell>
          <cell r="AI309">
            <v>289468.45</v>
          </cell>
          <cell r="AK309">
            <v>21090.82</v>
          </cell>
          <cell r="AL309">
            <v>24944.98</v>
          </cell>
          <cell r="AM309">
            <v>117839.75999999998</v>
          </cell>
          <cell r="AN309">
            <v>163875.56</v>
          </cell>
          <cell r="AP309">
            <v>222287.69999999998</v>
          </cell>
          <cell r="AQ309">
            <v>128182.62</v>
          </cell>
          <cell r="AR309">
            <v>175743.77999999997</v>
          </cell>
          <cell r="AS309">
            <v>526214.09999999986</v>
          </cell>
          <cell r="AU309">
            <v>167465.29999999999</v>
          </cell>
          <cell r="AV309">
            <v>96569.18</v>
          </cell>
          <cell r="AW309">
            <v>132400.41999999998</v>
          </cell>
          <cell r="AX309">
            <v>396434.89999999997</v>
          </cell>
          <cell r="AZ309">
            <v>2726724.8699999996</v>
          </cell>
          <cell r="BA309">
            <v>761703.07000000007</v>
          </cell>
          <cell r="BB309">
            <v>1046528.3819999998</v>
          </cell>
          <cell r="BC309">
            <v>60952.626299999989</v>
          </cell>
          <cell r="BD309">
            <v>55593.150900000001</v>
          </cell>
          <cell r="BE309">
            <v>0</v>
          </cell>
          <cell r="BF309">
            <v>1163074.1591999996</v>
          </cell>
          <cell r="BH309">
            <v>2736057.5191999995</v>
          </cell>
          <cell r="BJ309">
            <v>388485.92</v>
          </cell>
          <cell r="BK309">
            <v>2347571.5991999996</v>
          </cell>
        </row>
        <row r="310">
          <cell r="A310" t="str">
            <v>1601942702600</v>
          </cell>
          <cell r="B310" t="str">
            <v>SYCAMORE C U SCHOOL DIST 427</v>
          </cell>
          <cell r="C310" t="str">
            <v>DEKALB</v>
          </cell>
          <cell r="D310" t="str">
            <v>Unit</v>
          </cell>
          <cell r="E310">
            <v>3744.71</v>
          </cell>
          <cell r="G310">
            <v>1626.5600000000002</v>
          </cell>
          <cell r="H310">
            <v>1606.3100000000002</v>
          </cell>
          <cell r="I310">
            <v>880.66000000000008</v>
          </cell>
          <cell r="J310">
            <v>1237.49</v>
          </cell>
          <cell r="L310">
            <v>64252.400000000009</v>
          </cell>
          <cell r="M310">
            <v>35226.400000000001</v>
          </cell>
          <cell r="N310">
            <v>49499.6</v>
          </cell>
          <cell r="O310">
            <v>148978.40000000002</v>
          </cell>
          <cell r="Q310">
            <v>203320.00000000003</v>
          </cell>
          <cell r="R310">
            <v>110082.50000000001</v>
          </cell>
          <cell r="S310">
            <v>154686.25</v>
          </cell>
          <cell r="T310">
            <v>468088.75000000006</v>
          </cell>
          <cell r="V310">
            <v>323685.44000000006</v>
          </cell>
          <cell r="W310">
            <v>175251.34000000003</v>
          </cell>
          <cell r="X310">
            <v>246260.51</v>
          </cell>
          <cell r="Y310">
            <v>745197.29</v>
          </cell>
          <cell r="AA310">
            <v>40664.000000000007</v>
          </cell>
          <cell r="AB310">
            <v>22016.500000000004</v>
          </cell>
          <cell r="AC310">
            <v>30937.25</v>
          </cell>
          <cell r="AD310">
            <v>93617.750000000015</v>
          </cell>
          <cell r="AF310">
            <v>928765.76</v>
          </cell>
          <cell r="AG310">
            <v>502856.86</v>
          </cell>
          <cell r="AH310">
            <v>706606.79</v>
          </cell>
          <cell r="AI310">
            <v>2138229.41</v>
          </cell>
          <cell r="AK310">
            <v>162237.31000000003</v>
          </cell>
          <cell r="AL310">
            <v>177893.32</v>
          </cell>
          <cell r="AM310">
            <v>861293.04</v>
          </cell>
          <cell r="AN310">
            <v>1201423.67</v>
          </cell>
          <cell r="AP310">
            <v>1688369.2800000003</v>
          </cell>
          <cell r="AQ310">
            <v>914125.08000000007</v>
          </cell>
          <cell r="AR310">
            <v>1284514.6200000001</v>
          </cell>
          <cell r="AS310">
            <v>3887008.9800000004</v>
          </cell>
          <cell r="AU310">
            <v>1271969.9200000002</v>
          </cell>
          <cell r="AV310">
            <v>688676.12000000011</v>
          </cell>
          <cell r="AW310">
            <v>967717.18</v>
          </cell>
          <cell r="AX310">
            <v>2928363.22</v>
          </cell>
          <cell r="AZ310">
            <v>19919975.019999996</v>
          </cell>
          <cell r="BA310">
            <v>4771377.7300000004</v>
          </cell>
          <cell r="BB310">
            <v>7407405.8249999983</v>
          </cell>
          <cell r="BC310">
            <v>450241.46213999996</v>
          </cell>
          <cell r="BD310">
            <v>410652.38802000001</v>
          </cell>
          <cell r="BE310">
            <v>0</v>
          </cell>
          <cell r="BF310">
            <v>8268299.6751599992</v>
          </cell>
          <cell r="BH310">
            <v>19879207.145160001</v>
          </cell>
          <cell r="BJ310">
            <v>2869646.16</v>
          </cell>
          <cell r="BK310">
            <v>17009560.985160001</v>
          </cell>
        </row>
        <row r="311">
          <cell r="A311" t="str">
            <v>1601942802600</v>
          </cell>
          <cell r="B311" t="str">
            <v>DEKALB COMM UNIT SCH DIST 428</v>
          </cell>
          <cell r="C311" t="str">
            <v>DEKALB</v>
          </cell>
          <cell r="D311" t="str">
            <v>Unit</v>
          </cell>
          <cell r="E311">
            <v>6417.5</v>
          </cell>
          <cell r="G311">
            <v>3137</v>
          </cell>
          <cell r="H311">
            <v>3093</v>
          </cell>
          <cell r="I311">
            <v>1355.5</v>
          </cell>
          <cell r="J311">
            <v>1925</v>
          </cell>
          <cell r="L311">
            <v>123720</v>
          </cell>
          <cell r="M311">
            <v>54220</v>
          </cell>
          <cell r="N311">
            <v>77000</v>
          </cell>
          <cell r="O311">
            <v>254940</v>
          </cell>
          <cell r="Q311">
            <v>392125</v>
          </cell>
          <cell r="R311">
            <v>169437.5</v>
          </cell>
          <cell r="S311">
            <v>240625</v>
          </cell>
          <cell r="T311">
            <v>802187.5</v>
          </cell>
          <cell r="V311">
            <v>624263</v>
          </cell>
          <cell r="W311">
            <v>269744.5</v>
          </cell>
          <cell r="X311">
            <v>383075</v>
          </cell>
          <cell r="Y311">
            <v>1277082.5</v>
          </cell>
          <cell r="AA311">
            <v>78425</v>
          </cell>
          <cell r="AB311">
            <v>33887.5</v>
          </cell>
          <cell r="AC311">
            <v>48125</v>
          </cell>
          <cell r="AD311">
            <v>160437.5</v>
          </cell>
          <cell r="AF311">
            <v>1791227</v>
          </cell>
          <cell r="AG311">
            <v>773990.5</v>
          </cell>
          <cell r="AH311">
            <v>1099175</v>
          </cell>
          <cell r="AI311">
            <v>3664392.5</v>
          </cell>
          <cell r="AK311">
            <v>312393</v>
          </cell>
          <cell r="AL311">
            <v>273811</v>
          </cell>
          <cell r="AM311">
            <v>1339800</v>
          </cell>
          <cell r="AN311">
            <v>1926004</v>
          </cell>
          <cell r="AP311">
            <v>3256206</v>
          </cell>
          <cell r="AQ311">
            <v>1407009</v>
          </cell>
          <cell r="AR311">
            <v>1998150</v>
          </cell>
          <cell r="AS311">
            <v>6661365</v>
          </cell>
          <cell r="AU311">
            <v>2453134</v>
          </cell>
          <cell r="AV311">
            <v>1060001</v>
          </cell>
          <cell r="AW311">
            <v>1505350</v>
          </cell>
          <cell r="AX311">
            <v>5018485</v>
          </cell>
          <cell r="AZ311">
            <v>36115885.220000014</v>
          </cell>
          <cell r="BA311">
            <v>14483503.869999997</v>
          </cell>
          <cell r="BB311">
            <v>15179816.727000002</v>
          </cell>
          <cell r="BC311">
            <v>771601.69499999995</v>
          </cell>
          <cell r="BD311">
            <v>703755.88500000001</v>
          </cell>
          <cell r="BE311">
            <v>0</v>
          </cell>
          <cell r="BF311">
            <v>16655174.307000002</v>
          </cell>
          <cell r="BH311">
            <v>36420068.307000004</v>
          </cell>
          <cell r="BJ311">
            <v>4917858.5999999996</v>
          </cell>
          <cell r="BK311">
            <v>31502209.707000002</v>
          </cell>
        </row>
        <row r="312">
          <cell r="A312" t="str">
            <v>1601942902600</v>
          </cell>
          <cell r="B312" t="str">
            <v>HINCKLEY BIG ROCK C U S D 429</v>
          </cell>
          <cell r="C312" t="str">
            <v>DEKALB</v>
          </cell>
          <cell r="D312" t="str">
            <v>Unit</v>
          </cell>
          <cell r="E312">
            <v>679.62</v>
          </cell>
          <cell r="G312">
            <v>302.64999999999998</v>
          </cell>
          <cell r="H312">
            <v>294.49</v>
          </cell>
          <cell r="I312">
            <v>160.14999999999998</v>
          </cell>
          <cell r="J312">
            <v>216.82</v>
          </cell>
          <cell r="L312">
            <v>11779.6</v>
          </cell>
          <cell r="M312">
            <v>6405.9999999999991</v>
          </cell>
          <cell r="N312">
            <v>8672.7999999999993</v>
          </cell>
          <cell r="O312">
            <v>26858.399999999998</v>
          </cell>
          <cell r="Q312">
            <v>37831.25</v>
          </cell>
          <cell r="R312">
            <v>20018.749999999996</v>
          </cell>
          <cell r="S312">
            <v>27102.5</v>
          </cell>
          <cell r="T312">
            <v>84952.5</v>
          </cell>
          <cell r="V312">
            <v>60227.35</v>
          </cell>
          <cell r="W312">
            <v>31869.849999999995</v>
          </cell>
          <cell r="X312">
            <v>43147.18</v>
          </cell>
          <cell r="Y312">
            <v>135244.38</v>
          </cell>
          <cell r="AA312">
            <v>7566.2499999999991</v>
          </cell>
          <cell r="AB312">
            <v>4003.7499999999995</v>
          </cell>
          <cell r="AC312">
            <v>5420.5</v>
          </cell>
          <cell r="AD312">
            <v>16990.5</v>
          </cell>
          <cell r="AF312">
            <v>86406.57</v>
          </cell>
          <cell r="AG312">
            <v>45722.82</v>
          </cell>
          <cell r="AH312">
            <v>61902.11</v>
          </cell>
          <cell r="AI312">
            <v>194031.5</v>
          </cell>
          <cell r="AK312">
            <v>29743.49</v>
          </cell>
          <cell r="AL312">
            <v>32350.299999999996</v>
          </cell>
          <cell r="AM312">
            <v>150906.72</v>
          </cell>
          <cell r="AN312">
            <v>213000.51</v>
          </cell>
          <cell r="AP312">
            <v>314150.69999999995</v>
          </cell>
          <cell r="AQ312">
            <v>166235.69999999998</v>
          </cell>
          <cell r="AR312">
            <v>225059.16</v>
          </cell>
          <cell r="AS312">
            <v>705445.55999999994</v>
          </cell>
          <cell r="AU312">
            <v>236672.3</v>
          </cell>
          <cell r="AV312">
            <v>125237.29999999999</v>
          </cell>
          <cell r="AW312">
            <v>169553.24</v>
          </cell>
          <cell r="AX312">
            <v>531462.84</v>
          </cell>
          <cell r="AZ312">
            <v>3602917.4199999995</v>
          </cell>
          <cell r="BA312">
            <v>864012.35999999987</v>
          </cell>
          <cell r="BB312">
            <v>1340078.9339999997</v>
          </cell>
          <cell r="BC312">
            <v>81713.431079999966</v>
          </cell>
          <cell r="BD312">
            <v>74528.488439999986</v>
          </cell>
          <cell r="BE312">
            <v>0</v>
          </cell>
          <cell r="BF312">
            <v>1496320.8535199997</v>
          </cell>
          <cell r="BH312">
            <v>3404307.0435199998</v>
          </cell>
          <cell r="BJ312">
            <v>520806.39</v>
          </cell>
          <cell r="BK312">
            <v>2883500.6535199997</v>
          </cell>
        </row>
        <row r="313">
          <cell r="A313" t="str">
            <v>1601943002600</v>
          </cell>
          <cell r="B313" t="str">
            <v>SANDWICH C U SCHOOL DIST 430</v>
          </cell>
          <cell r="C313" t="str">
            <v>DEKALB</v>
          </cell>
          <cell r="D313" t="str">
            <v>Unit</v>
          </cell>
          <cell r="E313">
            <v>2019.96</v>
          </cell>
          <cell r="G313">
            <v>850.48</v>
          </cell>
          <cell r="H313">
            <v>842.48</v>
          </cell>
          <cell r="I313">
            <v>457.15999999999997</v>
          </cell>
          <cell r="J313">
            <v>712.31999999999994</v>
          </cell>
          <cell r="L313">
            <v>33699.199999999997</v>
          </cell>
          <cell r="M313">
            <v>18286.399999999998</v>
          </cell>
          <cell r="N313">
            <v>28492.799999999996</v>
          </cell>
          <cell r="O313">
            <v>80478.399999999994</v>
          </cell>
          <cell r="Q313">
            <v>106310</v>
          </cell>
          <cell r="R313">
            <v>57144.999999999993</v>
          </cell>
          <cell r="S313">
            <v>89039.999999999985</v>
          </cell>
          <cell r="T313">
            <v>252495</v>
          </cell>
          <cell r="V313">
            <v>169245.52</v>
          </cell>
          <cell r="W313">
            <v>90974.84</v>
          </cell>
          <cell r="X313">
            <v>141751.67999999999</v>
          </cell>
          <cell r="Y313">
            <v>401972.04</v>
          </cell>
          <cell r="AA313">
            <v>21262</v>
          </cell>
          <cell r="AB313">
            <v>11429</v>
          </cell>
          <cell r="AC313">
            <v>17808</v>
          </cell>
          <cell r="AD313">
            <v>50499</v>
          </cell>
          <cell r="AF313">
            <v>485624.08</v>
          </cell>
          <cell r="AG313">
            <v>261038.36</v>
          </cell>
          <cell r="AH313">
            <v>406734.72</v>
          </cell>
          <cell r="AI313">
            <v>1153397.1599999999</v>
          </cell>
          <cell r="AK313">
            <v>85090.48</v>
          </cell>
          <cell r="AL313">
            <v>92346.319999999992</v>
          </cell>
          <cell r="AM313">
            <v>495774.71999999997</v>
          </cell>
          <cell r="AN313">
            <v>673211.52</v>
          </cell>
          <cell r="AP313">
            <v>882798.24</v>
          </cell>
          <cell r="AQ313">
            <v>474532.07999999996</v>
          </cell>
          <cell r="AR313">
            <v>739388.15999999992</v>
          </cell>
          <cell r="AS313">
            <v>2096718.4799999997</v>
          </cell>
          <cell r="AU313">
            <v>665075.36</v>
          </cell>
          <cell r="AV313">
            <v>357499.12</v>
          </cell>
          <cell r="AW313">
            <v>557034.23999999999</v>
          </cell>
          <cell r="AX313">
            <v>1579608.72</v>
          </cell>
          <cell r="AZ313">
            <v>11008525.799999999</v>
          </cell>
          <cell r="BA313">
            <v>3253490.08</v>
          </cell>
          <cell r="BB313">
            <v>4278604.7639999995</v>
          </cell>
          <cell r="BC313">
            <v>242867.87063999995</v>
          </cell>
          <cell r="BD313">
            <v>221512.85351999998</v>
          </cell>
          <cell r="BE313">
            <v>0</v>
          </cell>
          <cell r="BF313">
            <v>4742985.4881600002</v>
          </cell>
          <cell r="BH313">
            <v>11031365.80816</v>
          </cell>
          <cell r="BJ313">
            <v>1547935.74</v>
          </cell>
          <cell r="BK313">
            <v>9483430.0681599993</v>
          </cell>
        </row>
        <row r="314">
          <cell r="A314" t="str">
            <v>1601943202600</v>
          </cell>
          <cell r="B314" t="str">
            <v>SOMONAUK C U SCHOOL DIST 432</v>
          </cell>
          <cell r="C314" t="str">
            <v>DEKALB</v>
          </cell>
          <cell r="D314" t="str">
            <v>Unit</v>
          </cell>
          <cell r="E314">
            <v>805.8</v>
          </cell>
          <cell r="G314">
            <v>335.32</v>
          </cell>
          <cell r="H314">
            <v>330.32</v>
          </cell>
          <cell r="I314">
            <v>195</v>
          </cell>
          <cell r="J314">
            <v>275.48</v>
          </cell>
          <cell r="L314">
            <v>13212.8</v>
          </cell>
          <cell r="M314">
            <v>7800</v>
          </cell>
          <cell r="N314">
            <v>11019.2</v>
          </cell>
          <cell r="O314">
            <v>32032</v>
          </cell>
          <cell r="Q314">
            <v>41915</v>
          </cell>
          <cell r="R314">
            <v>24375</v>
          </cell>
          <cell r="S314">
            <v>34435</v>
          </cell>
          <cell r="T314">
            <v>100725</v>
          </cell>
          <cell r="V314">
            <v>66728.679999999993</v>
          </cell>
          <cell r="W314">
            <v>38805</v>
          </cell>
          <cell r="X314">
            <v>54820.520000000004</v>
          </cell>
          <cell r="Y314">
            <v>160354.20000000001</v>
          </cell>
          <cell r="AA314">
            <v>8383</v>
          </cell>
          <cell r="AB314">
            <v>4875</v>
          </cell>
          <cell r="AC314">
            <v>6887</v>
          </cell>
          <cell r="AD314">
            <v>20145</v>
          </cell>
          <cell r="AF314">
            <v>191467.72</v>
          </cell>
          <cell r="AG314">
            <v>111345</v>
          </cell>
          <cell r="AH314">
            <v>157299.07999999999</v>
          </cell>
          <cell r="AI314">
            <v>460111.79999999993</v>
          </cell>
          <cell r="AK314">
            <v>33362.32</v>
          </cell>
          <cell r="AL314">
            <v>39390</v>
          </cell>
          <cell r="AM314">
            <v>191734.08000000002</v>
          </cell>
          <cell r="AN314">
            <v>264486.40000000002</v>
          </cell>
          <cell r="AP314">
            <v>348062.16</v>
          </cell>
          <cell r="AQ314">
            <v>202410</v>
          </cell>
          <cell r="AR314">
            <v>285948.24</v>
          </cell>
          <cell r="AS314">
            <v>836420.39999999991</v>
          </cell>
          <cell r="AU314">
            <v>262220.24</v>
          </cell>
          <cell r="AV314">
            <v>152490</v>
          </cell>
          <cell r="AW314">
            <v>215425.36000000002</v>
          </cell>
          <cell r="AX314">
            <v>630135.6</v>
          </cell>
          <cell r="AZ314">
            <v>4291699.63</v>
          </cell>
          <cell r="BA314">
            <v>1031901.85</v>
          </cell>
          <cell r="BB314">
            <v>1597080.4439999999</v>
          </cell>
          <cell r="BC314">
            <v>96884.557199999996</v>
          </cell>
          <cell r="BD314">
            <v>88365.639599999995</v>
          </cell>
          <cell r="BE314">
            <v>0</v>
          </cell>
          <cell r="BF314">
            <v>1782330.6407999997</v>
          </cell>
          <cell r="BH314">
            <v>4286741.0407999996</v>
          </cell>
          <cell r="BJ314">
            <v>617500.65</v>
          </cell>
          <cell r="BK314">
            <v>3669240.3907999997</v>
          </cell>
        </row>
        <row r="315">
          <cell r="A315" t="str">
            <v>1702001502600</v>
          </cell>
          <cell r="B315" t="str">
            <v>CLINTON C U SCHOOL DIST 15</v>
          </cell>
          <cell r="C315" t="str">
            <v>DEWITT</v>
          </cell>
          <cell r="D315" t="str">
            <v>Unit</v>
          </cell>
          <cell r="E315">
            <v>1848.61</v>
          </cell>
          <cell r="G315">
            <v>802.62999999999988</v>
          </cell>
          <cell r="H315">
            <v>786.46999999999991</v>
          </cell>
          <cell r="I315">
            <v>430.49</v>
          </cell>
          <cell r="J315">
            <v>615.49</v>
          </cell>
          <cell r="L315">
            <v>31458.799999999996</v>
          </cell>
          <cell r="M315">
            <v>17219.599999999999</v>
          </cell>
          <cell r="N315">
            <v>24619.599999999999</v>
          </cell>
          <cell r="O315">
            <v>73298</v>
          </cell>
          <cell r="Q315">
            <v>100328.74999999999</v>
          </cell>
          <cell r="R315">
            <v>53811.25</v>
          </cell>
          <cell r="S315">
            <v>76936.25</v>
          </cell>
          <cell r="T315">
            <v>231076.25</v>
          </cell>
          <cell r="V315">
            <v>159723.36999999997</v>
          </cell>
          <cell r="W315">
            <v>85667.51</v>
          </cell>
          <cell r="X315">
            <v>122482.51</v>
          </cell>
          <cell r="Y315">
            <v>367873.38999999996</v>
          </cell>
          <cell r="AA315">
            <v>20065.749999999996</v>
          </cell>
          <cell r="AB315">
            <v>10762.25</v>
          </cell>
          <cell r="AC315">
            <v>15387.25</v>
          </cell>
          <cell r="AD315">
            <v>46215.25</v>
          </cell>
          <cell r="AF315">
            <v>229150.86</v>
          </cell>
          <cell r="AG315">
            <v>122904.89</v>
          </cell>
          <cell r="AH315">
            <v>175722.39</v>
          </cell>
          <cell r="AI315">
            <v>527778.14</v>
          </cell>
          <cell r="AK315">
            <v>79433.469999999987</v>
          </cell>
          <cell r="AL315">
            <v>86958.98</v>
          </cell>
          <cell r="AM315">
            <v>428381.04</v>
          </cell>
          <cell r="AN315">
            <v>594773.49</v>
          </cell>
          <cell r="AP315">
            <v>833129.93999999983</v>
          </cell>
          <cell r="AQ315">
            <v>446848.62</v>
          </cell>
          <cell r="AR315">
            <v>638878.62</v>
          </cell>
          <cell r="AS315">
            <v>1918857.1799999997</v>
          </cell>
          <cell r="AU315">
            <v>627656.65999999992</v>
          </cell>
          <cell r="AV315">
            <v>336643.18</v>
          </cell>
          <cell r="AW315">
            <v>481313.18</v>
          </cell>
          <cell r="AX315">
            <v>1445613.0199999998</v>
          </cell>
          <cell r="AZ315">
            <v>10192061.470000001</v>
          </cell>
          <cell r="BA315">
            <v>3142609.81</v>
          </cell>
          <cell r="BB315">
            <v>4000401.3840000001</v>
          </cell>
          <cell r="BC315">
            <v>222265.77473999999</v>
          </cell>
          <cell r="BD315">
            <v>202722.26981999999</v>
          </cell>
          <cell r="BE315">
            <v>0</v>
          </cell>
          <cell r="BF315">
            <v>4425389.4285599999</v>
          </cell>
          <cell r="BH315">
            <v>9630874.1485599987</v>
          </cell>
          <cell r="BJ315">
            <v>1416626.81</v>
          </cell>
          <cell r="BK315">
            <v>8214247.3385599982</v>
          </cell>
        </row>
        <row r="316">
          <cell r="A316" t="str">
            <v>1702001802600</v>
          </cell>
          <cell r="B316" t="str">
            <v>BLUE RIDGE COMM UNIT SCH DIST 18</v>
          </cell>
          <cell r="C316" t="str">
            <v>DEWITT</v>
          </cell>
          <cell r="D316" t="str">
            <v>Unit</v>
          </cell>
          <cell r="E316">
            <v>710.29</v>
          </cell>
          <cell r="G316">
            <v>296.81</v>
          </cell>
          <cell r="H316">
            <v>292.47999999999996</v>
          </cell>
          <cell r="I316">
            <v>177.32</v>
          </cell>
          <cell r="J316">
            <v>236.16</v>
          </cell>
          <cell r="L316">
            <v>11699.199999999999</v>
          </cell>
          <cell r="M316">
            <v>7092.7999999999993</v>
          </cell>
          <cell r="N316">
            <v>9446.4</v>
          </cell>
          <cell r="O316">
            <v>28238.400000000001</v>
          </cell>
          <cell r="Q316">
            <v>37101.25</v>
          </cell>
          <cell r="R316">
            <v>22165</v>
          </cell>
          <cell r="S316">
            <v>29520</v>
          </cell>
          <cell r="T316">
            <v>88786.25</v>
          </cell>
          <cell r="V316">
            <v>59065.19</v>
          </cell>
          <cell r="W316">
            <v>35286.68</v>
          </cell>
          <cell r="X316">
            <v>46995.839999999997</v>
          </cell>
          <cell r="Y316">
            <v>141347.71</v>
          </cell>
          <cell r="AA316">
            <v>7420.25</v>
          </cell>
          <cell r="AB316">
            <v>4433</v>
          </cell>
          <cell r="AC316">
            <v>5904</v>
          </cell>
          <cell r="AD316">
            <v>17757.25</v>
          </cell>
          <cell r="AF316">
            <v>169478.51</v>
          </cell>
          <cell r="AG316">
            <v>101249.72</v>
          </cell>
          <cell r="AH316">
            <v>134847.35999999999</v>
          </cell>
          <cell r="AI316">
            <v>405575.58999999997</v>
          </cell>
          <cell r="AK316">
            <v>29540.479999999996</v>
          </cell>
          <cell r="AL316">
            <v>35818.639999999999</v>
          </cell>
          <cell r="AM316">
            <v>164367.35999999999</v>
          </cell>
          <cell r="AN316">
            <v>229726.47999999998</v>
          </cell>
          <cell r="AP316">
            <v>308088.78000000003</v>
          </cell>
          <cell r="AQ316">
            <v>184058.16</v>
          </cell>
          <cell r="AR316">
            <v>245134.07999999999</v>
          </cell>
          <cell r="AS316">
            <v>737281.02</v>
          </cell>
          <cell r="AU316">
            <v>232105.42</v>
          </cell>
          <cell r="AV316">
            <v>138664.24</v>
          </cell>
          <cell r="AW316">
            <v>184677.12</v>
          </cell>
          <cell r="AX316">
            <v>555446.78</v>
          </cell>
          <cell r="AZ316">
            <v>3874406.6899999995</v>
          </cell>
          <cell r="BA316">
            <v>1134433.77</v>
          </cell>
          <cell r="BB316">
            <v>1502652.1379999996</v>
          </cell>
          <cell r="BC316">
            <v>85401.007859999983</v>
          </cell>
          <cell r="BD316">
            <v>77891.821979999993</v>
          </cell>
          <cell r="BE316">
            <v>0</v>
          </cell>
          <cell r="BF316">
            <v>1665944.9678399996</v>
          </cell>
          <cell r="BH316">
            <v>3870104.4478399996</v>
          </cell>
          <cell r="BJ316">
            <v>544309.43000000005</v>
          </cell>
          <cell r="BK316">
            <v>3325795.0178399994</v>
          </cell>
        </row>
        <row r="317">
          <cell r="A317" t="str">
            <v>1705300502600</v>
          </cell>
          <cell r="B317" t="str">
            <v>WOODLAND C U S DIST 5</v>
          </cell>
          <cell r="C317" t="str">
            <v>LIVINGSTON</v>
          </cell>
          <cell r="D317" t="str">
            <v>Unit</v>
          </cell>
          <cell r="E317">
            <v>488.75</v>
          </cell>
          <cell r="G317">
            <v>208.75</v>
          </cell>
          <cell r="H317">
            <v>204.5</v>
          </cell>
          <cell r="I317">
            <v>122</v>
          </cell>
          <cell r="J317">
            <v>158</v>
          </cell>
          <cell r="L317">
            <v>8180</v>
          </cell>
          <cell r="M317">
            <v>4880</v>
          </cell>
          <cell r="N317">
            <v>6320</v>
          </cell>
          <cell r="O317">
            <v>19380</v>
          </cell>
          <cell r="Q317">
            <v>26093.75</v>
          </cell>
          <cell r="R317">
            <v>15250</v>
          </cell>
          <cell r="S317">
            <v>19750</v>
          </cell>
          <cell r="T317">
            <v>61093.75</v>
          </cell>
          <cell r="V317">
            <v>41541.25</v>
          </cell>
          <cell r="W317">
            <v>24278</v>
          </cell>
          <cell r="X317">
            <v>31442</v>
          </cell>
          <cell r="Y317">
            <v>97261.25</v>
          </cell>
          <cell r="AA317">
            <v>5218.75</v>
          </cell>
          <cell r="AB317">
            <v>3050</v>
          </cell>
          <cell r="AC317">
            <v>3950</v>
          </cell>
          <cell r="AD317">
            <v>12218.75</v>
          </cell>
          <cell r="AF317">
            <v>119196.25</v>
          </cell>
          <cell r="AG317">
            <v>69662</v>
          </cell>
          <cell r="AH317">
            <v>90218</v>
          </cell>
          <cell r="AI317">
            <v>279076.25</v>
          </cell>
          <cell r="AK317">
            <v>20654.5</v>
          </cell>
          <cell r="AL317">
            <v>24644</v>
          </cell>
          <cell r="AM317">
            <v>109968</v>
          </cell>
          <cell r="AN317">
            <v>155266.5</v>
          </cell>
          <cell r="AP317">
            <v>216682.5</v>
          </cell>
          <cell r="AQ317">
            <v>126636</v>
          </cell>
          <cell r="AR317">
            <v>164004</v>
          </cell>
          <cell r="AS317">
            <v>507322.5</v>
          </cell>
          <cell r="AU317">
            <v>163242.5</v>
          </cell>
          <cell r="AV317">
            <v>95404</v>
          </cell>
          <cell r="AW317">
            <v>123556</v>
          </cell>
          <cell r="AX317">
            <v>382202.5</v>
          </cell>
          <cell r="AZ317">
            <v>2665530.79</v>
          </cell>
          <cell r="BA317">
            <v>795842.58</v>
          </cell>
          <cell r="BB317">
            <v>1038412.0109999999</v>
          </cell>
          <cell r="BC317">
            <v>58764.367499999993</v>
          </cell>
          <cell r="BD317">
            <v>53597.302500000005</v>
          </cell>
          <cell r="BE317">
            <v>0</v>
          </cell>
          <cell r="BF317">
            <v>1150773.6809999999</v>
          </cell>
          <cell r="BH317">
            <v>2664595.1809999999</v>
          </cell>
          <cell r="BJ317">
            <v>374538.9</v>
          </cell>
          <cell r="BK317">
            <v>2290056.281</v>
          </cell>
        </row>
        <row r="318">
          <cell r="A318" t="str">
            <v>1705300802600</v>
          </cell>
          <cell r="B318" t="str">
            <v>PRAIRIE CENTRAL C U SCHOOL DIST 8</v>
          </cell>
          <cell r="C318" t="str">
            <v>LIVINGSTON</v>
          </cell>
          <cell r="D318" t="str">
            <v>Unit</v>
          </cell>
          <cell r="E318">
            <v>1842.71</v>
          </cell>
          <cell r="G318">
            <v>825.7299999999999</v>
          </cell>
          <cell r="H318">
            <v>803.89999999999986</v>
          </cell>
          <cell r="I318">
            <v>429.65999999999997</v>
          </cell>
          <cell r="J318">
            <v>587.32000000000005</v>
          </cell>
          <cell r="L318">
            <v>32155.999999999993</v>
          </cell>
          <cell r="M318">
            <v>17186.399999999998</v>
          </cell>
          <cell r="N318">
            <v>23492.800000000003</v>
          </cell>
          <cell r="O318">
            <v>72835.199999999997</v>
          </cell>
          <cell r="Q318">
            <v>103216.24999999999</v>
          </cell>
          <cell r="R318">
            <v>53707.499999999993</v>
          </cell>
          <cell r="S318">
            <v>73415</v>
          </cell>
          <cell r="T318">
            <v>230338.74999999997</v>
          </cell>
          <cell r="V318">
            <v>164320.26999999999</v>
          </cell>
          <cell r="W318">
            <v>85502.34</v>
          </cell>
          <cell r="X318">
            <v>116876.68000000001</v>
          </cell>
          <cell r="Y318">
            <v>366699.29</v>
          </cell>
          <cell r="AA318">
            <v>20643.249999999996</v>
          </cell>
          <cell r="AB318">
            <v>10741.5</v>
          </cell>
          <cell r="AC318">
            <v>14683.000000000002</v>
          </cell>
          <cell r="AD318">
            <v>46067.75</v>
          </cell>
          <cell r="AF318">
            <v>471491.83</v>
          </cell>
          <cell r="AG318">
            <v>245335.86</v>
          </cell>
          <cell r="AH318">
            <v>335359.71999999997</v>
          </cell>
          <cell r="AI318">
            <v>1052187.4099999999</v>
          </cell>
          <cell r="AK318">
            <v>81193.89999999998</v>
          </cell>
          <cell r="AL318">
            <v>86791.319999999992</v>
          </cell>
          <cell r="AM318">
            <v>408774.72000000003</v>
          </cell>
          <cell r="AN318">
            <v>576759.93999999994</v>
          </cell>
          <cell r="AP318">
            <v>857107.73999999987</v>
          </cell>
          <cell r="AQ318">
            <v>445987.07999999996</v>
          </cell>
          <cell r="AR318">
            <v>609638.16</v>
          </cell>
          <cell r="AS318">
            <v>1912732.98</v>
          </cell>
          <cell r="AU318">
            <v>645720.85999999987</v>
          </cell>
          <cell r="AV318">
            <v>335994.12</v>
          </cell>
          <cell r="AW318">
            <v>459284.24000000005</v>
          </cell>
          <cell r="AX318">
            <v>1440999.22</v>
          </cell>
          <cell r="AZ318">
            <v>9975747.5299999993</v>
          </cell>
          <cell r="BA318">
            <v>2800698.06</v>
          </cell>
          <cell r="BB318">
            <v>3832933.6769999997</v>
          </cell>
          <cell r="BC318">
            <v>221556.39413999999</v>
          </cell>
          <cell r="BD318">
            <v>202075.26402</v>
          </cell>
          <cell r="BE318">
            <v>0</v>
          </cell>
          <cell r="BF318">
            <v>4256565.3351599993</v>
          </cell>
          <cell r="BH318">
            <v>9955185.8751599994</v>
          </cell>
          <cell r="BJ318">
            <v>1412105.52</v>
          </cell>
          <cell r="BK318">
            <v>8543080.3551599998</v>
          </cell>
        </row>
        <row r="319">
          <cell r="A319" t="str">
            <v>1705307402700</v>
          </cell>
          <cell r="B319" t="str">
            <v>FLANAGAN-CORNELL UNIT 74</v>
          </cell>
          <cell r="C319" t="str">
            <v>LIVINGSTON</v>
          </cell>
          <cell r="D319" t="str">
            <v>Unit</v>
          </cell>
          <cell r="E319">
            <v>323.5</v>
          </cell>
          <cell r="G319">
            <v>111.5</v>
          </cell>
          <cell r="H319">
            <v>111</v>
          </cell>
          <cell r="I319">
            <v>64.5</v>
          </cell>
          <cell r="J319">
            <v>147.5</v>
          </cell>
          <cell r="L319">
            <v>4440</v>
          </cell>
          <cell r="M319">
            <v>2580</v>
          </cell>
          <cell r="N319">
            <v>5900</v>
          </cell>
          <cell r="O319">
            <v>12920</v>
          </cell>
          <cell r="Q319">
            <v>13937.5</v>
          </cell>
          <cell r="R319">
            <v>8062.5</v>
          </cell>
          <cell r="S319">
            <v>18437.5</v>
          </cell>
          <cell r="T319">
            <v>40437.5</v>
          </cell>
          <cell r="V319">
            <v>22188.5</v>
          </cell>
          <cell r="W319">
            <v>12835.5</v>
          </cell>
          <cell r="X319">
            <v>29352.5</v>
          </cell>
          <cell r="Y319">
            <v>64376.5</v>
          </cell>
          <cell r="AA319">
            <v>2787.5</v>
          </cell>
          <cell r="AB319">
            <v>1612.5</v>
          </cell>
          <cell r="AC319">
            <v>3687.5</v>
          </cell>
          <cell r="AD319">
            <v>8087.5</v>
          </cell>
          <cell r="AF319">
            <v>63666.5</v>
          </cell>
          <cell r="AG319">
            <v>36829.5</v>
          </cell>
          <cell r="AH319">
            <v>84222.5</v>
          </cell>
          <cell r="AI319">
            <v>184718.5</v>
          </cell>
          <cell r="AK319">
            <v>11211</v>
          </cell>
          <cell r="AL319">
            <v>13029</v>
          </cell>
          <cell r="AM319">
            <v>102660</v>
          </cell>
          <cell r="AN319">
            <v>126900</v>
          </cell>
          <cell r="AP319">
            <v>115737</v>
          </cell>
          <cell r="AQ319">
            <v>66951</v>
          </cell>
          <cell r="AR319">
            <v>153105</v>
          </cell>
          <cell r="AS319">
            <v>335793</v>
          </cell>
          <cell r="AU319">
            <v>87193</v>
          </cell>
          <cell r="AV319">
            <v>50439</v>
          </cell>
          <cell r="AW319">
            <v>115345</v>
          </cell>
          <cell r="AX319">
            <v>252977</v>
          </cell>
          <cell r="AZ319">
            <v>1768747.8299999998</v>
          </cell>
          <cell r="BA319">
            <v>473254.75000000006</v>
          </cell>
          <cell r="BB319">
            <v>672600.77399999998</v>
          </cell>
          <cell r="BC319">
            <v>38895.698999999993</v>
          </cell>
          <cell r="BD319">
            <v>35475.656999999999</v>
          </cell>
          <cell r="BE319">
            <v>0</v>
          </cell>
          <cell r="BF319">
            <v>746972.13</v>
          </cell>
          <cell r="BH319">
            <v>1773182.13</v>
          </cell>
          <cell r="BJ319">
            <v>247904.52</v>
          </cell>
          <cell r="BK319">
            <v>1525277.6099999999</v>
          </cell>
        </row>
        <row r="320">
          <cell r="A320" t="str">
            <v>1705309001700</v>
          </cell>
          <cell r="B320" t="str">
            <v>PONTIAC TWP H S DIST 90</v>
          </cell>
          <cell r="C320" t="str">
            <v>LIVINGSTON</v>
          </cell>
          <cell r="D320" t="str">
            <v>High School</v>
          </cell>
          <cell r="E320">
            <v>696.16</v>
          </cell>
          <cell r="G320">
            <v>0</v>
          </cell>
          <cell r="H320">
            <v>0</v>
          </cell>
          <cell r="I320">
            <v>0</v>
          </cell>
          <cell r="J320">
            <v>696.16000000000008</v>
          </cell>
          <cell r="L320">
            <v>0</v>
          </cell>
          <cell r="M320">
            <v>0</v>
          </cell>
          <cell r="N320">
            <v>27846.400000000001</v>
          </cell>
          <cell r="O320">
            <v>27846.400000000001</v>
          </cell>
          <cell r="Q320">
            <v>0</v>
          </cell>
          <cell r="R320">
            <v>0</v>
          </cell>
          <cell r="S320">
            <v>87020.000000000015</v>
          </cell>
          <cell r="T320">
            <v>87020.000000000015</v>
          </cell>
          <cell r="V320">
            <v>0</v>
          </cell>
          <cell r="W320">
            <v>0</v>
          </cell>
          <cell r="X320">
            <v>138535.84000000003</v>
          </cell>
          <cell r="Y320">
            <v>138535.84000000003</v>
          </cell>
          <cell r="AA320">
            <v>0</v>
          </cell>
          <cell r="AB320">
            <v>0</v>
          </cell>
          <cell r="AC320">
            <v>17404.000000000004</v>
          </cell>
          <cell r="AD320">
            <v>17404.000000000004</v>
          </cell>
          <cell r="AF320">
            <v>0</v>
          </cell>
          <cell r="AG320">
            <v>0</v>
          </cell>
          <cell r="AH320">
            <v>397507.36</v>
          </cell>
          <cell r="AI320">
            <v>397507.36</v>
          </cell>
          <cell r="AK320">
            <v>0</v>
          </cell>
          <cell r="AL320">
            <v>0</v>
          </cell>
          <cell r="AM320">
            <v>484527.36000000004</v>
          </cell>
          <cell r="AN320">
            <v>484527.36000000004</v>
          </cell>
          <cell r="AP320">
            <v>0</v>
          </cell>
          <cell r="AQ320">
            <v>0</v>
          </cell>
          <cell r="AR320">
            <v>722614.08000000007</v>
          </cell>
          <cell r="AS320">
            <v>722614.08000000007</v>
          </cell>
          <cell r="AU320">
            <v>0</v>
          </cell>
          <cell r="AV320">
            <v>0</v>
          </cell>
          <cell r="AW320">
            <v>544397.12000000011</v>
          </cell>
          <cell r="AX320">
            <v>544397.12000000011</v>
          </cell>
          <cell r="AZ320">
            <v>4046837.5799999996</v>
          </cell>
          <cell r="BA320">
            <v>1063584.3700000001</v>
          </cell>
          <cell r="BB320">
            <v>1533126.5849999997</v>
          </cell>
          <cell r="BC320">
            <v>83702.101439999999</v>
          </cell>
          <cell r="BD320">
            <v>76342.297920000012</v>
          </cell>
          <cell r="BE320">
            <v>0</v>
          </cell>
          <cell r="BF320">
            <v>1693170.9843599999</v>
          </cell>
          <cell r="BH320">
            <v>4113023.1443600003</v>
          </cell>
          <cell r="BJ320">
            <v>533481.32999999996</v>
          </cell>
          <cell r="BK320">
            <v>3579541.8143600002</v>
          </cell>
        </row>
        <row r="321">
          <cell r="A321" t="str">
            <v>1705323001700</v>
          </cell>
          <cell r="B321" t="str">
            <v>DWIGHT TWP H S DIST 230</v>
          </cell>
          <cell r="C321" t="str">
            <v>LIVINGSTON</v>
          </cell>
          <cell r="D321" t="str">
            <v>High School</v>
          </cell>
          <cell r="E321">
            <v>266.32</v>
          </cell>
          <cell r="G321">
            <v>0</v>
          </cell>
          <cell r="H321">
            <v>0</v>
          </cell>
          <cell r="I321">
            <v>0</v>
          </cell>
          <cell r="J321">
            <v>266.32</v>
          </cell>
          <cell r="L321">
            <v>0</v>
          </cell>
          <cell r="M321">
            <v>0</v>
          </cell>
          <cell r="N321">
            <v>10652.8</v>
          </cell>
          <cell r="O321">
            <v>10652.8</v>
          </cell>
          <cell r="Q321">
            <v>0</v>
          </cell>
          <cell r="R321">
            <v>0</v>
          </cell>
          <cell r="S321">
            <v>33290</v>
          </cell>
          <cell r="T321">
            <v>33290</v>
          </cell>
          <cell r="V321">
            <v>0</v>
          </cell>
          <cell r="W321">
            <v>0</v>
          </cell>
          <cell r="X321">
            <v>52997.68</v>
          </cell>
          <cell r="Y321">
            <v>52997.68</v>
          </cell>
          <cell r="AA321">
            <v>0</v>
          </cell>
          <cell r="AB321">
            <v>0</v>
          </cell>
          <cell r="AC321">
            <v>6658</v>
          </cell>
          <cell r="AD321">
            <v>6658</v>
          </cell>
          <cell r="AF321">
            <v>0</v>
          </cell>
          <cell r="AG321">
            <v>0</v>
          </cell>
          <cell r="AH321">
            <v>152068.72</v>
          </cell>
          <cell r="AI321">
            <v>152068.72</v>
          </cell>
          <cell r="AK321">
            <v>0</v>
          </cell>
          <cell r="AL321">
            <v>0</v>
          </cell>
          <cell r="AM321">
            <v>185358.72</v>
          </cell>
          <cell r="AN321">
            <v>185358.72</v>
          </cell>
          <cell r="AP321">
            <v>0</v>
          </cell>
          <cell r="AQ321">
            <v>0</v>
          </cell>
          <cell r="AR321">
            <v>276440.15999999997</v>
          </cell>
          <cell r="AS321">
            <v>276440.15999999997</v>
          </cell>
          <cell r="AU321">
            <v>0</v>
          </cell>
          <cell r="AV321">
            <v>0</v>
          </cell>
          <cell r="AW321">
            <v>208262.24</v>
          </cell>
          <cell r="AX321">
            <v>208262.24</v>
          </cell>
          <cell r="AZ321">
            <v>1522924.41</v>
          </cell>
          <cell r="BA321">
            <v>353913.15999999992</v>
          </cell>
          <cell r="BB321">
            <v>563051.27099999995</v>
          </cell>
          <cell r="BC321">
            <v>32020.718879999997</v>
          </cell>
          <cell r="BD321">
            <v>29205.183840000002</v>
          </cell>
          <cell r="BE321">
            <v>0</v>
          </cell>
          <cell r="BF321">
            <v>624277.17371999985</v>
          </cell>
          <cell r="BH321">
            <v>1550005.4937199999</v>
          </cell>
          <cell r="BJ321">
            <v>204086.34</v>
          </cell>
          <cell r="BK321">
            <v>1345919.1537199998</v>
          </cell>
        </row>
        <row r="322">
          <cell r="A322" t="str">
            <v>1705323200200</v>
          </cell>
          <cell r="B322" t="str">
            <v>DWIGHT COMMON SCHOOL DIST 232</v>
          </cell>
          <cell r="C322" t="str">
            <v>LIVINGSTON</v>
          </cell>
          <cell r="D322" t="str">
            <v>Elementary</v>
          </cell>
          <cell r="E322">
            <v>477.81</v>
          </cell>
          <cell r="G322">
            <v>323.64999999999998</v>
          </cell>
          <cell r="H322">
            <v>315.14999999999998</v>
          </cell>
          <cell r="I322">
            <v>154.16</v>
          </cell>
          <cell r="J322">
            <v>0</v>
          </cell>
          <cell r="L322">
            <v>12606</v>
          </cell>
          <cell r="M322">
            <v>6166.4</v>
          </cell>
          <cell r="N322">
            <v>0</v>
          </cell>
          <cell r="O322">
            <v>18772.400000000001</v>
          </cell>
          <cell r="Q322">
            <v>40456.25</v>
          </cell>
          <cell r="R322">
            <v>19270</v>
          </cell>
          <cell r="S322">
            <v>0</v>
          </cell>
          <cell r="T322">
            <v>59726.25</v>
          </cell>
          <cell r="V322">
            <v>64406.35</v>
          </cell>
          <cell r="W322">
            <v>30677.84</v>
          </cell>
          <cell r="X322">
            <v>0</v>
          </cell>
          <cell r="Y322">
            <v>95084.19</v>
          </cell>
          <cell r="AA322">
            <v>8091.2499999999991</v>
          </cell>
          <cell r="AB322">
            <v>3854</v>
          </cell>
          <cell r="AC322">
            <v>0</v>
          </cell>
          <cell r="AD322">
            <v>11945.25</v>
          </cell>
          <cell r="AF322">
            <v>184804.15</v>
          </cell>
          <cell r="AG322">
            <v>88025.36</v>
          </cell>
          <cell r="AH322">
            <v>0</v>
          </cell>
          <cell r="AI322">
            <v>272829.51</v>
          </cell>
          <cell r="AK322">
            <v>31830.149999999998</v>
          </cell>
          <cell r="AL322">
            <v>31140.32</v>
          </cell>
          <cell r="AM322">
            <v>0</v>
          </cell>
          <cell r="AN322">
            <v>62970.47</v>
          </cell>
          <cell r="AP322">
            <v>335948.69999999995</v>
          </cell>
          <cell r="AQ322">
            <v>160018.07999999999</v>
          </cell>
          <cell r="AR322">
            <v>0</v>
          </cell>
          <cell r="AS322">
            <v>495966.77999999991</v>
          </cell>
          <cell r="AU322">
            <v>253094.3</v>
          </cell>
          <cell r="AV322">
            <v>120553.12</v>
          </cell>
          <cell r="AW322">
            <v>0</v>
          </cell>
          <cell r="AX322">
            <v>373647.42</v>
          </cell>
          <cell r="AZ322">
            <v>2506043.7800000003</v>
          </cell>
          <cell r="BA322">
            <v>719746.7</v>
          </cell>
          <cell r="BB322">
            <v>967737.14400000009</v>
          </cell>
          <cell r="BC322">
            <v>57449.007539999991</v>
          </cell>
          <cell r="BD322">
            <v>52397.600219999993</v>
          </cell>
          <cell r="BE322">
            <v>0</v>
          </cell>
          <cell r="BF322">
            <v>1077583.7517600001</v>
          </cell>
          <cell r="BH322">
            <v>2468526.0217599999</v>
          </cell>
          <cell r="BJ322">
            <v>366155.35</v>
          </cell>
          <cell r="BK322">
            <v>2102370.6717599998</v>
          </cell>
        </row>
        <row r="323">
          <cell r="A323" t="str">
            <v>1705342500400</v>
          </cell>
          <cell r="B323" t="str">
            <v>ROOKS CREEK C C SCH DIST 425</v>
          </cell>
          <cell r="C323" t="str">
            <v>LIVINGSTON</v>
          </cell>
          <cell r="D323" t="str">
            <v>Elementary</v>
          </cell>
          <cell r="E323">
            <v>46.71</v>
          </cell>
          <cell r="G323">
            <v>30.059999999999995</v>
          </cell>
          <cell r="H323">
            <v>29.809999999999995</v>
          </cell>
          <cell r="I323">
            <v>16.649999999999999</v>
          </cell>
          <cell r="J323">
            <v>0</v>
          </cell>
          <cell r="L323">
            <v>1192.3999999999999</v>
          </cell>
          <cell r="M323">
            <v>666</v>
          </cell>
          <cell r="N323">
            <v>0</v>
          </cell>
          <cell r="O323">
            <v>1858.3999999999999</v>
          </cell>
          <cell r="Q323">
            <v>3757.4999999999995</v>
          </cell>
          <cell r="R323">
            <v>2081.25</v>
          </cell>
          <cell r="S323">
            <v>0</v>
          </cell>
          <cell r="T323">
            <v>5838.75</v>
          </cell>
          <cell r="V323">
            <v>5981.9399999999987</v>
          </cell>
          <cell r="W323">
            <v>3313.35</v>
          </cell>
          <cell r="X323">
            <v>0</v>
          </cell>
          <cell r="Y323">
            <v>9295.2899999999991</v>
          </cell>
          <cell r="AA323">
            <v>751.49999999999989</v>
          </cell>
          <cell r="AB323">
            <v>416.24999999999994</v>
          </cell>
          <cell r="AC323">
            <v>0</v>
          </cell>
          <cell r="AD323">
            <v>1167.7499999999998</v>
          </cell>
          <cell r="AF323">
            <v>8582.1299999999992</v>
          </cell>
          <cell r="AG323">
            <v>4753.57</v>
          </cell>
          <cell r="AH323">
            <v>0</v>
          </cell>
          <cell r="AI323">
            <v>13335.699999999999</v>
          </cell>
          <cell r="AK323">
            <v>3010.8099999999995</v>
          </cell>
          <cell r="AL323">
            <v>3363.2999999999997</v>
          </cell>
          <cell r="AM323">
            <v>0</v>
          </cell>
          <cell r="AN323">
            <v>6374.1099999999988</v>
          </cell>
          <cell r="AP323">
            <v>31202.279999999995</v>
          </cell>
          <cell r="AQ323">
            <v>17282.699999999997</v>
          </cell>
          <cell r="AR323">
            <v>0</v>
          </cell>
          <cell r="AS323">
            <v>48484.979999999996</v>
          </cell>
          <cell r="AU323">
            <v>23506.919999999995</v>
          </cell>
          <cell r="AV323">
            <v>13020.3</v>
          </cell>
          <cell r="AW323">
            <v>0</v>
          </cell>
          <cell r="AX323">
            <v>36527.219999999994</v>
          </cell>
          <cell r="AZ323">
            <v>227650.68000000005</v>
          </cell>
          <cell r="BA323">
            <v>43165.31</v>
          </cell>
          <cell r="BB323">
            <v>81244.797000000006</v>
          </cell>
          <cell r="BC323">
            <v>5616.1301399999984</v>
          </cell>
          <cell r="BD323">
            <v>5122.3120200000003</v>
          </cell>
          <cell r="BE323">
            <v>0</v>
          </cell>
          <cell r="BF323">
            <v>91983.239159999997</v>
          </cell>
          <cell r="BH323">
            <v>214865.43915999998</v>
          </cell>
          <cell r="BJ323">
            <v>35794.800000000003</v>
          </cell>
          <cell r="BK323">
            <v>179070.63915999996</v>
          </cell>
        </row>
        <row r="324">
          <cell r="A324" t="str">
            <v>1705342600400</v>
          </cell>
          <cell r="B324" t="str">
            <v>CORNELL C C SCH DIST 426</v>
          </cell>
          <cell r="C324" t="str">
            <v>LIVINGSTON</v>
          </cell>
          <cell r="D324" t="str">
            <v>Elementary</v>
          </cell>
          <cell r="E324">
            <v>107.25</v>
          </cell>
          <cell r="G324">
            <v>68.25</v>
          </cell>
          <cell r="H324">
            <v>67.5</v>
          </cell>
          <cell r="I324">
            <v>39</v>
          </cell>
          <cell r="J324">
            <v>0</v>
          </cell>
          <cell r="L324">
            <v>2700</v>
          </cell>
          <cell r="M324">
            <v>1560</v>
          </cell>
          <cell r="N324">
            <v>0</v>
          </cell>
          <cell r="O324">
            <v>4260</v>
          </cell>
          <cell r="Q324">
            <v>8531.25</v>
          </cell>
          <cell r="R324">
            <v>4875</v>
          </cell>
          <cell r="S324">
            <v>0</v>
          </cell>
          <cell r="T324">
            <v>13406.25</v>
          </cell>
          <cell r="V324">
            <v>13581.75</v>
          </cell>
          <cell r="W324">
            <v>7761</v>
          </cell>
          <cell r="X324">
            <v>0</v>
          </cell>
          <cell r="Y324">
            <v>21342.75</v>
          </cell>
          <cell r="AA324">
            <v>1706.25</v>
          </cell>
          <cell r="AB324">
            <v>975</v>
          </cell>
          <cell r="AC324">
            <v>0</v>
          </cell>
          <cell r="AD324">
            <v>2681.25</v>
          </cell>
          <cell r="AF324">
            <v>38970.75</v>
          </cell>
          <cell r="AG324">
            <v>22269</v>
          </cell>
          <cell r="AH324">
            <v>0</v>
          </cell>
          <cell r="AI324">
            <v>61239.75</v>
          </cell>
          <cell r="AK324">
            <v>6817.5</v>
          </cell>
          <cell r="AL324">
            <v>7878</v>
          </cell>
          <cell r="AM324">
            <v>0</v>
          </cell>
          <cell r="AN324">
            <v>14695.5</v>
          </cell>
          <cell r="AP324">
            <v>70843.5</v>
          </cell>
          <cell r="AQ324">
            <v>40482</v>
          </cell>
          <cell r="AR324">
            <v>0</v>
          </cell>
          <cell r="AS324">
            <v>111325.5</v>
          </cell>
          <cell r="AU324">
            <v>53371.5</v>
          </cell>
          <cell r="AV324">
            <v>30498</v>
          </cell>
          <cell r="AW324">
            <v>0</v>
          </cell>
          <cell r="AX324">
            <v>83869.5</v>
          </cell>
          <cell r="AZ324">
            <v>558003.54</v>
          </cell>
          <cell r="BA324">
            <v>161721.76</v>
          </cell>
          <cell r="BB324">
            <v>215917.59</v>
          </cell>
          <cell r="BC324">
            <v>12895.0965</v>
          </cell>
          <cell r="BD324">
            <v>11761.2495</v>
          </cell>
          <cell r="BE324">
            <v>0</v>
          </cell>
          <cell r="BF324">
            <v>240573.93600000002</v>
          </cell>
          <cell r="BH324">
            <v>553394.43599999999</v>
          </cell>
          <cell r="BJ324">
            <v>82187.820000000007</v>
          </cell>
          <cell r="BK324">
            <v>471206.61599999998</v>
          </cell>
        </row>
        <row r="325">
          <cell r="A325" t="str">
            <v>1705342900400</v>
          </cell>
          <cell r="B325" t="str">
            <v>PONTIAC C C SCHOOL DIST 429</v>
          </cell>
          <cell r="C325" t="str">
            <v>LIVINGSTON</v>
          </cell>
          <cell r="D325" t="str">
            <v>Elementary</v>
          </cell>
          <cell r="E325">
            <v>1153.75</v>
          </cell>
          <cell r="G325">
            <v>784.25</v>
          </cell>
          <cell r="H325">
            <v>752</v>
          </cell>
          <cell r="I325">
            <v>369.5</v>
          </cell>
          <cell r="J325">
            <v>0</v>
          </cell>
          <cell r="L325">
            <v>30080</v>
          </cell>
          <cell r="M325">
            <v>14780</v>
          </cell>
          <cell r="N325">
            <v>0</v>
          </cell>
          <cell r="O325">
            <v>44860</v>
          </cell>
          <cell r="Q325">
            <v>98031.25</v>
          </cell>
          <cell r="R325">
            <v>46187.5</v>
          </cell>
          <cell r="S325">
            <v>0</v>
          </cell>
          <cell r="T325">
            <v>144218.75</v>
          </cell>
          <cell r="V325">
            <v>156065.75</v>
          </cell>
          <cell r="W325">
            <v>73530.5</v>
          </cell>
          <cell r="X325">
            <v>0</v>
          </cell>
          <cell r="Y325">
            <v>229596.25</v>
          </cell>
          <cell r="AA325">
            <v>19606.25</v>
          </cell>
          <cell r="AB325">
            <v>9237.5</v>
          </cell>
          <cell r="AC325">
            <v>0</v>
          </cell>
          <cell r="AD325">
            <v>28843.75</v>
          </cell>
          <cell r="AF325">
            <v>447806.75</v>
          </cell>
          <cell r="AG325">
            <v>210984.5</v>
          </cell>
          <cell r="AH325">
            <v>0</v>
          </cell>
          <cell r="AI325">
            <v>658791.25</v>
          </cell>
          <cell r="AK325">
            <v>75952</v>
          </cell>
          <cell r="AL325">
            <v>74639</v>
          </cell>
          <cell r="AM325">
            <v>0</v>
          </cell>
          <cell r="AN325">
            <v>150591</v>
          </cell>
          <cell r="AP325">
            <v>814051.5</v>
          </cell>
          <cell r="AQ325">
            <v>383541</v>
          </cell>
          <cell r="AR325">
            <v>0</v>
          </cell>
          <cell r="AS325">
            <v>1197592.5</v>
          </cell>
          <cell r="AU325">
            <v>613283.5</v>
          </cell>
          <cell r="AV325">
            <v>288949</v>
          </cell>
          <cell r="AW325">
            <v>0</v>
          </cell>
          <cell r="AX325">
            <v>902232.5</v>
          </cell>
          <cell r="AZ325">
            <v>6201599.7400000002</v>
          </cell>
          <cell r="BA325">
            <v>2188027.2000000002</v>
          </cell>
          <cell r="BB325">
            <v>2516888.0820000004</v>
          </cell>
          <cell r="BC325">
            <v>138719.97749999998</v>
          </cell>
          <cell r="BD325">
            <v>126522.5325</v>
          </cell>
          <cell r="BE325">
            <v>0</v>
          </cell>
          <cell r="BF325">
            <v>2782130.5920000006</v>
          </cell>
          <cell r="BH325">
            <v>6138856.5920000002</v>
          </cell>
          <cell r="BJ325">
            <v>884141.7</v>
          </cell>
          <cell r="BK325">
            <v>5254714.892</v>
          </cell>
        </row>
        <row r="326">
          <cell r="A326" t="str">
            <v>1705343500400</v>
          </cell>
          <cell r="B326" t="str">
            <v>ODELL COMM CONS SCHOOL DIST 435</v>
          </cell>
          <cell r="C326" t="str">
            <v>LIVINGSTON</v>
          </cell>
          <cell r="D326" t="str">
            <v>Elementary</v>
          </cell>
          <cell r="E326">
            <v>139.25</v>
          </cell>
          <cell r="G326">
            <v>84.25</v>
          </cell>
          <cell r="H326">
            <v>82.5</v>
          </cell>
          <cell r="I326">
            <v>55</v>
          </cell>
          <cell r="J326">
            <v>0</v>
          </cell>
          <cell r="L326">
            <v>3300</v>
          </cell>
          <cell r="M326">
            <v>2200</v>
          </cell>
          <cell r="N326">
            <v>0</v>
          </cell>
          <cell r="O326">
            <v>5500</v>
          </cell>
          <cell r="Q326">
            <v>10531.25</v>
          </cell>
          <cell r="R326">
            <v>6875</v>
          </cell>
          <cell r="S326">
            <v>0</v>
          </cell>
          <cell r="T326">
            <v>17406.25</v>
          </cell>
          <cell r="V326">
            <v>16765.75</v>
          </cell>
          <cell r="W326">
            <v>10945</v>
          </cell>
          <cell r="X326">
            <v>0</v>
          </cell>
          <cell r="Y326">
            <v>27710.75</v>
          </cell>
          <cell r="AA326">
            <v>2106.25</v>
          </cell>
          <cell r="AB326">
            <v>1375</v>
          </cell>
          <cell r="AC326">
            <v>0</v>
          </cell>
          <cell r="AD326">
            <v>3481.25</v>
          </cell>
          <cell r="AF326">
            <v>48106.75</v>
          </cell>
          <cell r="AG326">
            <v>31405</v>
          </cell>
          <cell r="AH326">
            <v>0</v>
          </cell>
          <cell r="AI326">
            <v>79511.75</v>
          </cell>
          <cell r="AK326">
            <v>8332.5</v>
          </cell>
          <cell r="AL326">
            <v>11110</v>
          </cell>
          <cell r="AM326">
            <v>0</v>
          </cell>
          <cell r="AN326">
            <v>19442.5</v>
          </cell>
          <cell r="AP326">
            <v>87451.5</v>
          </cell>
          <cell r="AQ326">
            <v>57090</v>
          </cell>
          <cell r="AR326">
            <v>0</v>
          </cell>
          <cell r="AS326">
            <v>144541.5</v>
          </cell>
          <cell r="AU326">
            <v>65883.5</v>
          </cell>
          <cell r="AV326">
            <v>43010</v>
          </cell>
          <cell r="AW326">
            <v>0</v>
          </cell>
          <cell r="AX326">
            <v>108893.5</v>
          </cell>
          <cell r="AZ326">
            <v>752169.88999999978</v>
          </cell>
          <cell r="BA326">
            <v>260381.72</v>
          </cell>
          <cell r="BB326">
            <v>303765.48299999989</v>
          </cell>
          <cell r="BC326">
            <v>16742.584499999997</v>
          </cell>
          <cell r="BD326">
            <v>15270.433499999999</v>
          </cell>
          <cell r="BE326">
            <v>0</v>
          </cell>
          <cell r="BF326">
            <v>335778.50099999987</v>
          </cell>
          <cell r="BH326">
            <v>742266.00099999993</v>
          </cell>
          <cell r="BJ326">
            <v>106710.06</v>
          </cell>
          <cell r="BK326">
            <v>635555.94099999988</v>
          </cell>
        </row>
        <row r="327">
          <cell r="A327" t="str">
            <v>1705343800400</v>
          </cell>
          <cell r="B327" t="str">
            <v>SAUNEMIN C CONSOL SCH DIST 438</v>
          </cell>
          <cell r="C327" t="str">
            <v>LIVINGSTON</v>
          </cell>
          <cell r="D327" t="str">
            <v>Elementary</v>
          </cell>
          <cell r="E327">
            <v>116.25</v>
          </cell>
          <cell r="G327">
            <v>77.25</v>
          </cell>
          <cell r="H327">
            <v>75.5</v>
          </cell>
          <cell r="I327">
            <v>39</v>
          </cell>
          <cell r="J327">
            <v>0</v>
          </cell>
          <cell r="L327">
            <v>3020</v>
          </cell>
          <cell r="M327">
            <v>1560</v>
          </cell>
          <cell r="N327">
            <v>0</v>
          </cell>
          <cell r="O327">
            <v>4580</v>
          </cell>
          <cell r="Q327">
            <v>9656.25</v>
          </cell>
          <cell r="R327">
            <v>4875</v>
          </cell>
          <cell r="S327">
            <v>0</v>
          </cell>
          <cell r="T327">
            <v>14531.25</v>
          </cell>
          <cell r="V327">
            <v>15372.75</v>
          </cell>
          <cell r="W327">
            <v>7761</v>
          </cell>
          <cell r="X327">
            <v>0</v>
          </cell>
          <cell r="Y327">
            <v>23133.75</v>
          </cell>
          <cell r="AA327">
            <v>1931.25</v>
          </cell>
          <cell r="AB327">
            <v>975</v>
          </cell>
          <cell r="AC327">
            <v>0</v>
          </cell>
          <cell r="AD327">
            <v>2906.25</v>
          </cell>
          <cell r="AF327">
            <v>44109.75</v>
          </cell>
          <cell r="AG327">
            <v>22269</v>
          </cell>
          <cell r="AH327">
            <v>0</v>
          </cell>
          <cell r="AI327">
            <v>66378.75</v>
          </cell>
          <cell r="AK327">
            <v>7625.5</v>
          </cell>
          <cell r="AL327">
            <v>7878</v>
          </cell>
          <cell r="AM327">
            <v>0</v>
          </cell>
          <cell r="AN327">
            <v>15503.5</v>
          </cell>
          <cell r="AP327">
            <v>80185.5</v>
          </cell>
          <cell r="AQ327">
            <v>40482</v>
          </cell>
          <cell r="AR327">
            <v>0</v>
          </cell>
          <cell r="AS327">
            <v>120667.5</v>
          </cell>
          <cell r="AU327">
            <v>60409.5</v>
          </cell>
          <cell r="AV327">
            <v>30498</v>
          </cell>
          <cell r="AW327">
            <v>0</v>
          </cell>
          <cell r="AX327">
            <v>90907.5</v>
          </cell>
          <cell r="AZ327">
            <v>614448.61</v>
          </cell>
          <cell r="BA327">
            <v>188643.63999999998</v>
          </cell>
          <cell r="BB327">
            <v>240927.67499999999</v>
          </cell>
          <cell r="BC327">
            <v>13977.202499999998</v>
          </cell>
          <cell r="BD327">
            <v>12748.2075</v>
          </cell>
          <cell r="BE327">
            <v>0</v>
          </cell>
          <cell r="BF327">
            <v>267653.08499999996</v>
          </cell>
          <cell r="BH327">
            <v>606261.58499999996</v>
          </cell>
          <cell r="BJ327">
            <v>89084.7</v>
          </cell>
          <cell r="BK327">
            <v>517176.88499999995</v>
          </cell>
        </row>
        <row r="328">
          <cell r="A328" t="str">
            <v>1705402102600</v>
          </cell>
          <cell r="B328" t="str">
            <v>HARTSBURG EMDEN C U S DIST 21</v>
          </cell>
          <cell r="C328" t="str">
            <v>LOGAN</v>
          </cell>
          <cell r="D328" t="str">
            <v>Unit</v>
          </cell>
          <cell r="E328">
            <v>206.5</v>
          </cell>
          <cell r="G328">
            <v>82</v>
          </cell>
          <cell r="H328">
            <v>81.5</v>
          </cell>
          <cell r="I328">
            <v>49</v>
          </cell>
          <cell r="J328">
            <v>75.5</v>
          </cell>
          <cell r="L328">
            <v>3260</v>
          </cell>
          <cell r="M328">
            <v>1960</v>
          </cell>
          <cell r="N328">
            <v>3020</v>
          </cell>
          <cell r="O328">
            <v>8240</v>
          </cell>
          <cell r="Q328">
            <v>10250</v>
          </cell>
          <cell r="R328">
            <v>6125</v>
          </cell>
          <cell r="S328">
            <v>9437.5</v>
          </cell>
          <cell r="T328">
            <v>25812.5</v>
          </cell>
          <cell r="V328">
            <v>16318</v>
          </cell>
          <cell r="W328">
            <v>9751</v>
          </cell>
          <cell r="X328">
            <v>15024.5</v>
          </cell>
          <cell r="Y328">
            <v>41093.5</v>
          </cell>
          <cell r="AA328">
            <v>2050</v>
          </cell>
          <cell r="AB328">
            <v>1225</v>
          </cell>
          <cell r="AC328">
            <v>1887.5</v>
          </cell>
          <cell r="AD328">
            <v>5162.5</v>
          </cell>
          <cell r="AF328">
            <v>23411</v>
          </cell>
          <cell r="AG328">
            <v>13989.5</v>
          </cell>
          <cell r="AH328">
            <v>21555.25</v>
          </cell>
          <cell r="AI328">
            <v>58955.75</v>
          </cell>
          <cell r="AK328">
            <v>8231.5</v>
          </cell>
          <cell r="AL328">
            <v>9898</v>
          </cell>
          <cell r="AM328">
            <v>52548</v>
          </cell>
          <cell r="AN328">
            <v>70677.5</v>
          </cell>
          <cell r="AP328">
            <v>85116</v>
          </cell>
          <cell r="AQ328">
            <v>50862</v>
          </cell>
          <cell r="AR328">
            <v>78369</v>
          </cell>
          <cell r="AS328">
            <v>214347</v>
          </cell>
          <cell r="AU328">
            <v>64124</v>
          </cell>
          <cell r="AV328">
            <v>38318</v>
          </cell>
          <cell r="AW328">
            <v>59041</v>
          </cell>
          <cell r="AX328">
            <v>161483</v>
          </cell>
          <cell r="AZ328">
            <v>1111104.22</v>
          </cell>
          <cell r="BA328">
            <v>299846.14</v>
          </cell>
          <cell r="BB328">
            <v>423285.10799999995</v>
          </cell>
          <cell r="BC328">
            <v>24828.320999999996</v>
          </cell>
          <cell r="BD328">
            <v>22645.203000000001</v>
          </cell>
          <cell r="BE328">
            <v>0</v>
          </cell>
          <cell r="BF328">
            <v>470758.63199999993</v>
          </cell>
          <cell r="BH328">
            <v>1056530.382</v>
          </cell>
          <cell r="BJ328">
            <v>158245.07999999999</v>
          </cell>
          <cell r="BK328">
            <v>898285.30200000003</v>
          </cell>
        </row>
        <row r="329">
          <cell r="A329" t="str">
            <v>1705402302600</v>
          </cell>
          <cell r="B329" t="str">
            <v>MT PULASKI COMM UNIT DIST 23</v>
          </cell>
          <cell r="C329" t="str">
            <v>LOGAN</v>
          </cell>
          <cell r="D329" t="str">
            <v>Unit</v>
          </cell>
          <cell r="E329">
            <v>504.37</v>
          </cell>
          <cell r="G329">
            <v>222.89999999999998</v>
          </cell>
          <cell r="H329">
            <v>220.32</v>
          </cell>
          <cell r="I329">
            <v>111.32</v>
          </cell>
          <cell r="J329">
            <v>170.14999999999998</v>
          </cell>
          <cell r="L329">
            <v>8812.7999999999993</v>
          </cell>
          <cell r="M329">
            <v>4452.7999999999993</v>
          </cell>
          <cell r="N329">
            <v>6805.9999999999991</v>
          </cell>
          <cell r="O329">
            <v>20071.599999999999</v>
          </cell>
          <cell r="Q329">
            <v>27862.499999999996</v>
          </cell>
          <cell r="R329">
            <v>13915</v>
          </cell>
          <cell r="S329">
            <v>21268.749999999996</v>
          </cell>
          <cell r="T329">
            <v>63046.25</v>
          </cell>
          <cell r="V329">
            <v>44357.1</v>
          </cell>
          <cell r="W329">
            <v>22152.68</v>
          </cell>
          <cell r="X329">
            <v>33859.85</v>
          </cell>
          <cell r="Y329">
            <v>100369.63</v>
          </cell>
          <cell r="AA329">
            <v>5572.4999999999991</v>
          </cell>
          <cell r="AB329">
            <v>2783</v>
          </cell>
          <cell r="AC329">
            <v>4253.7499999999991</v>
          </cell>
          <cell r="AD329">
            <v>12609.25</v>
          </cell>
          <cell r="AF329">
            <v>63637.95</v>
          </cell>
          <cell r="AG329">
            <v>31781.86</v>
          </cell>
          <cell r="AH329">
            <v>48577.82</v>
          </cell>
          <cell r="AI329">
            <v>143997.63</v>
          </cell>
          <cell r="AK329">
            <v>22252.32</v>
          </cell>
          <cell r="AL329">
            <v>22486.639999999999</v>
          </cell>
          <cell r="AM329">
            <v>118424.39999999998</v>
          </cell>
          <cell r="AN329">
            <v>163163.35999999999</v>
          </cell>
          <cell r="AP329">
            <v>231370.19999999998</v>
          </cell>
          <cell r="AQ329">
            <v>115550.15999999999</v>
          </cell>
          <cell r="AR329">
            <v>176615.69999999998</v>
          </cell>
          <cell r="AS329">
            <v>523536.05999999994</v>
          </cell>
          <cell r="AU329">
            <v>174307.8</v>
          </cell>
          <cell r="AV329">
            <v>87052.239999999991</v>
          </cell>
          <cell r="AW329">
            <v>133057.29999999999</v>
          </cell>
          <cell r="AX329">
            <v>394417.33999999997</v>
          </cell>
          <cell r="AZ329">
            <v>2742504.5500000003</v>
          </cell>
          <cell r="BA329">
            <v>759244.10999999987</v>
          </cell>
          <cell r="BB329">
            <v>1050524.598</v>
          </cell>
          <cell r="BC329">
            <v>60642.422579999984</v>
          </cell>
          <cell r="BD329">
            <v>55310.22294</v>
          </cell>
          <cell r="BE329">
            <v>0</v>
          </cell>
          <cell r="BF329">
            <v>1166477.24352</v>
          </cell>
          <cell r="BH329">
            <v>2587688.3635200001</v>
          </cell>
          <cell r="BJ329">
            <v>386508.81</v>
          </cell>
          <cell r="BK329">
            <v>2201179.5535200001</v>
          </cell>
        </row>
        <row r="330">
          <cell r="A330" t="str">
            <v>1705402700200</v>
          </cell>
          <cell r="B330" t="str">
            <v>LINCOLN ELEM SCHOOL DIST 27</v>
          </cell>
          <cell r="C330" t="str">
            <v>LOGAN</v>
          </cell>
          <cell r="D330" t="str">
            <v>Elementary</v>
          </cell>
          <cell r="E330">
            <v>1108.56</v>
          </cell>
          <cell r="G330">
            <v>722.23</v>
          </cell>
          <cell r="H330">
            <v>709.65</v>
          </cell>
          <cell r="I330">
            <v>386.33000000000004</v>
          </cell>
          <cell r="J330">
            <v>0</v>
          </cell>
          <cell r="L330">
            <v>28386</v>
          </cell>
          <cell r="M330">
            <v>15453.2</v>
          </cell>
          <cell r="N330">
            <v>0</v>
          </cell>
          <cell r="O330">
            <v>43839.199999999997</v>
          </cell>
          <cell r="Q330">
            <v>90278.75</v>
          </cell>
          <cell r="R330">
            <v>48291.250000000007</v>
          </cell>
          <cell r="S330">
            <v>0</v>
          </cell>
          <cell r="T330">
            <v>138570</v>
          </cell>
          <cell r="V330">
            <v>143723.76999999999</v>
          </cell>
          <cell r="W330">
            <v>76879.670000000013</v>
          </cell>
          <cell r="X330">
            <v>0</v>
          </cell>
          <cell r="Y330">
            <v>220603.44</v>
          </cell>
          <cell r="AA330">
            <v>18055.75</v>
          </cell>
          <cell r="AB330">
            <v>9658.2500000000018</v>
          </cell>
          <cell r="AC330">
            <v>0</v>
          </cell>
          <cell r="AD330">
            <v>27714</v>
          </cell>
          <cell r="AF330">
            <v>412393.33</v>
          </cell>
          <cell r="AG330">
            <v>220594.43</v>
          </cell>
          <cell r="AH330">
            <v>0</v>
          </cell>
          <cell r="AI330">
            <v>632987.76</v>
          </cell>
          <cell r="AK330">
            <v>71674.649999999994</v>
          </cell>
          <cell r="AL330">
            <v>78038.66</v>
          </cell>
          <cell r="AM330">
            <v>0</v>
          </cell>
          <cell r="AN330">
            <v>149713.31</v>
          </cell>
          <cell r="AP330">
            <v>749674.74</v>
          </cell>
          <cell r="AQ330">
            <v>401010.54000000004</v>
          </cell>
          <cell r="AR330">
            <v>0</v>
          </cell>
          <cell r="AS330">
            <v>1150685.28</v>
          </cell>
          <cell r="AU330">
            <v>564783.86</v>
          </cell>
          <cell r="AV330">
            <v>302110.06000000006</v>
          </cell>
          <cell r="AW330">
            <v>0</v>
          </cell>
          <cell r="AX330">
            <v>866893.92</v>
          </cell>
          <cell r="AZ330">
            <v>6123793.1299999999</v>
          </cell>
          <cell r="BA330">
            <v>2333844.3599999994</v>
          </cell>
          <cell r="BB330">
            <v>2537291.2469999995</v>
          </cell>
          <cell r="BC330">
            <v>133286.60303999999</v>
          </cell>
          <cell r="BD330">
            <v>121566.90672</v>
          </cell>
          <cell r="BE330">
            <v>0</v>
          </cell>
          <cell r="BF330">
            <v>2792144.7567599993</v>
          </cell>
          <cell r="BH330">
            <v>6023151.6667599995</v>
          </cell>
          <cell r="BJ330">
            <v>849511.69</v>
          </cell>
          <cell r="BK330">
            <v>5173639.97676</v>
          </cell>
        </row>
        <row r="331">
          <cell r="A331" t="str">
            <v>1705406100400</v>
          </cell>
          <cell r="B331" t="str">
            <v>CHESTER-EAST LINCOLN CCS DIST 61</v>
          </cell>
          <cell r="C331" t="str">
            <v>LOGAN</v>
          </cell>
          <cell r="D331" t="str">
            <v>Elementary</v>
          </cell>
          <cell r="E331">
            <v>274.89</v>
          </cell>
          <cell r="G331">
            <v>174.55999999999997</v>
          </cell>
          <cell r="H331">
            <v>171.65</v>
          </cell>
          <cell r="I331">
            <v>100.33</v>
          </cell>
          <cell r="J331">
            <v>0</v>
          </cell>
          <cell r="L331">
            <v>6866</v>
          </cell>
          <cell r="M331">
            <v>4013.2</v>
          </cell>
          <cell r="N331">
            <v>0</v>
          </cell>
          <cell r="O331">
            <v>10879.2</v>
          </cell>
          <cell r="Q331">
            <v>21819.999999999996</v>
          </cell>
          <cell r="R331">
            <v>12541.25</v>
          </cell>
          <cell r="S331">
            <v>0</v>
          </cell>
          <cell r="T331">
            <v>34361.25</v>
          </cell>
          <cell r="V331">
            <v>34737.439999999995</v>
          </cell>
          <cell r="W331">
            <v>19965.669999999998</v>
          </cell>
          <cell r="X331">
            <v>0</v>
          </cell>
          <cell r="Y331">
            <v>54703.109999999993</v>
          </cell>
          <cell r="AA331">
            <v>4363.9999999999991</v>
          </cell>
          <cell r="AB331">
            <v>2508.25</v>
          </cell>
          <cell r="AC331">
            <v>0</v>
          </cell>
          <cell r="AD331">
            <v>6872.2499999999991</v>
          </cell>
          <cell r="AF331">
            <v>99673.76</v>
          </cell>
          <cell r="AG331">
            <v>57288.43</v>
          </cell>
          <cell r="AH331">
            <v>0</v>
          </cell>
          <cell r="AI331">
            <v>156962.19</v>
          </cell>
          <cell r="AK331">
            <v>17336.650000000001</v>
          </cell>
          <cell r="AL331">
            <v>20266.66</v>
          </cell>
          <cell r="AM331">
            <v>0</v>
          </cell>
          <cell r="AN331">
            <v>37603.31</v>
          </cell>
          <cell r="AP331">
            <v>181193.27999999997</v>
          </cell>
          <cell r="AQ331">
            <v>104142.54</v>
          </cell>
          <cell r="AR331">
            <v>0</v>
          </cell>
          <cell r="AS331">
            <v>285335.81999999995</v>
          </cell>
          <cell r="AU331">
            <v>136505.91999999998</v>
          </cell>
          <cell r="AV331">
            <v>78458.06</v>
          </cell>
          <cell r="AW331">
            <v>0</v>
          </cell>
          <cell r="AX331">
            <v>214963.97999999998</v>
          </cell>
          <cell r="AZ331">
            <v>1442027.6699999997</v>
          </cell>
          <cell r="BA331">
            <v>431443</v>
          </cell>
          <cell r="BB331">
            <v>562041.20099999988</v>
          </cell>
          <cell r="BC331">
            <v>33051.124259999997</v>
          </cell>
          <cell r="BD331">
            <v>30144.98718</v>
          </cell>
          <cell r="BE331">
            <v>0</v>
          </cell>
          <cell r="BF331">
            <v>625237.31243999989</v>
          </cell>
          <cell r="BH331">
            <v>1426918.4224399999</v>
          </cell>
          <cell r="BJ331">
            <v>210653.7</v>
          </cell>
          <cell r="BK331">
            <v>1216264.7224399999</v>
          </cell>
        </row>
        <row r="332">
          <cell r="A332" t="str">
            <v>1705408800200</v>
          </cell>
          <cell r="B332" t="str">
            <v>NEW HOLLAND-MIDDLETOWN E DIST 88</v>
          </cell>
          <cell r="C332" t="str">
            <v>LOGAN</v>
          </cell>
          <cell r="D332" t="str">
            <v>Elementary</v>
          </cell>
          <cell r="E332">
            <v>108.97</v>
          </cell>
          <cell r="G332">
            <v>73.81</v>
          </cell>
          <cell r="H332">
            <v>73.150000000000006</v>
          </cell>
          <cell r="I332">
            <v>35.159999999999997</v>
          </cell>
          <cell r="J332">
            <v>0</v>
          </cell>
          <cell r="L332">
            <v>2926</v>
          </cell>
          <cell r="M332">
            <v>1406.3999999999999</v>
          </cell>
          <cell r="N332">
            <v>0</v>
          </cell>
          <cell r="O332">
            <v>4332.3999999999996</v>
          </cell>
          <cell r="Q332">
            <v>9226.25</v>
          </cell>
          <cell r="R332">
            <v>4395</v>
          </cell>
          <cell r="S332">
            <v>0</v>
          </cell>
          <cell r="T332">
            <v>13621.25</v>
          </cell>
          <cell r="V332">
            <v>14688.19</v>
          </cell>
          <cell r="W332">
            <v>6996.8399999999992</v>
          </cell>
          <cell r="X332">
            <v>0</v>
          </cell>
          <cell r="Y332">
            <v>21685.03</v>
          </cell>
          <cell r="AA332">
            <v>1845.25</v>
          </cell>
          <cell r="AB332">
            <v>878.99999999999989</v>
          </cell>
          <cell r="AC332">
            <v>0</v>
          </cell>
          <cell r="AD332">
            <v>2724.25</v>
          </cell>
          <cell r="AF332">
            <v>42145.51</v>
          </cell>
          <cell r="AG332">
            <v>20076.36</v>
          </cell>
          <cell r="AH332">
            <v>0</v>
          </cell>
          <cell r="AI332">
            <v>62221.87</v>
          </cell>
          <cell r="AK332">
            <v>7388.1500000000005</v>
          </cell>
          <cell r="AL332">
            <v>7102.32</v>
          </cell>
          <cell r="AM332">
            <v>0</v>
          </cell>
          <cell r="AN332">
            <v>14490.470000000001</v>
          </cell>
          <cell r="AP332">
            <v>76614.78</v>
          </cell>
          <cell r="AQ332">
            <v>36496.079999999994</v>
          </cell>
          <cell r="AR332">
            <v>0</v>
          </cell>
          <cell r="AS332">
            <v>113110.85999999999</v>
          </cell>
          <cell r="AU332">
            <v>57719.42</v>
          </cell>
          <cell r="AV332">
            <v>27495.119999999999</v>
          </cell>
          <cell r="AW332">
            <v>0</v>
          </cell>
          <cell r="AX332">
            <v>85214.54</v>
          </cell>
          <cell r="AZ332">
            <v>587184.56999999995</v>
          </cell>
          <cell r="BA332">
            <v>206746.59</v>
          </cell>
          <cell r="BB332">
            <v>238179.34799999997</v>
          </cell>
          <cell r="BC332">
            <v>13101.89898</v>
          </cell>
          <cell r="BD332">
            <v>11949.86814</v>
          </cell>
          <cell r="BE332">
            <v>0</v>
          </cell>
          <cell r="BF332">
            <v>263231.11511999997</v>
          </cell>
          <cell r="BH332">
            <v>580631.7851199999</v>
          </cell>
          <cell r="BJ332">
            <v>83505.89</v>
          </cell>
          <cell r="BK332">
            <v>497125.89511999988</v>
          </cell>
        </row>
        <row r="333">
          <cell r="A333" t="str">
            <v>1705409200400</v>
          </cell>
          <cell r="B333" t="str">
            <v>WEST LINCOLN-BROADWELL E S D #92</v>
          </cell>
          <cell r="C333" t="str">
            <v>LOGAN</v>
          </cell>
          <cell r="D333" t="str">
            <v>Elementary</v>
          </cell>
          <cell r="E333">
            <v>202.54</v>
          </cell>
          <cell r="G333">
            <v>135.88999999999999</v>
          </cell>
          <cell r="H333">
            <v>134.47999999999999</v>
          </cell>
          <cell r="I333">
            <v>66.650000000000006</v>
          </cell>
          <cell r="J333">
            <v>0</v>
          </cell>
          <cell r="L333">
            <v>5379.2</v>
          </cell>
          <cell r="M333">
            <v>2666</v>
          </cell>
          <cell r="N333">
            <v>0</v>
          </cell>
          <cell r="O333">
            <v>8045.2</v>
          </cell>
          <cell r="Q333">
            <v>16986.25</v>
          </cell>
          <cell r="R333">
            <v>8331.25</v>
          </cell>
          <cell r="S333">
            <v>0</v>
          </cell>
          <cell r="T333">
            <v>25317.5</v>
          </cell>
          <cell r="V333">
            <v>27042.109999999997</v>
          </cell>
          <cell r="W333">
            <v>13263.35</v>
          </cell>
          <cell r="X333">
            <v>0</v>
          </cell>
          <cell r="Y333">
            <v>40305.46</v>
          </cell>
          <cell r="AA333">
            <v>3397.2499999999995</v>
          </cell>
          <cell r="AB333">
            <v>1666.2500000000002</v>
          </cell>
          <cell r="AC333">
            <v>0</v>
          </cell>
          <cell r="AD333">
            <v>5063.5</v>
          </cell>
          <cell r="AF333">
            <v>38796.589999999997</v>
          </cell>
          <cell r="AG333">
            <v>19028.57</v>
          </cell>
          <cell r="AH333">
            <v>0</v>
          </cell>
          <cell r="AI333">
            <v>57825.159999999996</v>
          </cell>
          <cell r="AK333">
            <v>13582.48</v>
          </cell>
          <cell r="AL333">
            <v>13463.300000000001</v>
          </cell>
          <cell r="AM333">
            <v>0</v>
          </cell>
          <cell r="AN333">
            <v>27045.78</v>
          </cell>
          <cell r="AP333">
            <v>141053.81999999998</v>
          </cell>
          <cell r="AQ333">
            <v>69182.700000000012</v>
          </cell>
          <cell r="AR333">
            <v>0</v>
          </cell>
          <cell r="AS333">
            <v>210236.52</v>
          </cell>
          <cell r="AU333">
            <v>106265.98</v>
          </cell>
          <cell r="AV333">
            <v>52120.3</v>
          </cell>
          <cell r="AW333">
            <v>0</v>
          </cell>
          <cell r="AX333">
            <v>158386.28</v>
          </cell>
          <cell r="AZ333">
            <v>1053598.22</v>
          </cell>
          <cell r="BA333">
            <v>278963.96999999997</v>
          </cell>
          <cell r="BB333">
            <v>399768.65699999995</v>
          </cell>
          <cell r="BC333">
            <v>24352.194359999998</v>
          </cell>
          <cell r="BD333">
            <v>22210.941480000001</v>
          </cell>
          <cell r="BE333">
            <v>0</v>
          </cell>
          <cell r="BF333">
            <v>446331.79283999995</v>
          </cell>
          <cell r="BH333">
            <v>978557.19283999992</v>
          </cell>
          <cell r="BJ333">
            <v>155210.45000000001</v>
          </cell>
          <cell r="BK333">
            <v>823346.74283999996</v>
          </cell>
        </row>
        <row r="334">
          <cell r="A334" t="str">
            <v>1705440401600</v>
          </cell>
          <cell r="B334" t="str">
            <v>LINCOLN COMM H S DIST 404</v>
          </cell>
          <cell r="C334" t="str">
            <v>LOGAN</v>
          </cell>
          <cell r="D334" t="str">
            <v>High School</v>
          </cell>
          <cell r="E334">
            <v>831.65</v>
          </cell>
          <cell r="G334">
            <v>0</v>
          </cell>
          <cell r="H334">
            <v>0</v>
          </cell>
          <cell r="I334">
            <v>0</v>
          </cell>
          <cell r="J334">
            <v>831.65</v>
          </cell>
          <cell r="L334">
            <v>0</v>
          </cell>
          <cell r="M334">
            <v>0</v>
          </cell>
          <cell r="N334">
            <v>33266</v>
          </cell>
          <cell r="O334">
            <v>33266</v>
          </cell>
          <cell r="Q334">
            <v>0</v>
          </cell>
          <cell r="R334">
            <v>0</v>
          </cell>
          <cell r="S334">
            <v>103956.25</v>
          </cell>
          <cell r="T334">
            <v>103956.25</v>
          </cell>
          <cell r="V334">
            <v>0</v>
          </cell>
          <cell r="W334">
            <v>0</v>
          </cell>
          <cell r="X334">
            <v>165498.35</v>
          </cell>
          <cell r="Y334">
            <v>165498.35</v>
          </cell>
          <cell r="AA334">
            <v>0</v>
          </cell>
          <cell r="AB334">
            <v>0</v>
          </cell>
          <cell r="AC334">
            <v>20791.25</v>
          </cell>
          <cell r="AD334">
            <v>20791.25</v>
          </cell>
          <cell r="AF334">
            <v>0</v>
          </cell>
          <cell r="AG334">
            <v>0</v>
          </cell>
          <cell r="AH334">
            <v>474872.15</v>
          </cell>
          <cell r="AI334">
            <v>474872.15</v>
          </cell>
          <cell r="AK334">
            <v>0</v>
          </cell>
          <cell r="AL334">
            <v>0</v>
          </cell>
          <cell r="AM334">
            <v>578828.4</v>
          </cell>
          <cell r="AN334">
            <v>578828.4</v>
          </cell>
          <cell r="AP334">
            <v>0</v>
          </cell>
          <cell r="AQ334">
            <v>0</v>
          </cell>
          <cell r="AR334">
            <v>863252.7</v>
          </cell>
          <cell r="AS334">
            <v>863252.7</v>
          </cell>
          <cell r="AU334">
            <v>0</v>
          </cell>
          <cell r="AV334">
            <v>0</v>
          </cell>
          <cell r="AW334">
            <v>650350.29999999993</v>
          </cell>
          <cell r="AX334">
            <v>650350.29999999993</v>
          </cell>
          <cell r="AZ334">
            <v>4891016.55</v>
          </cell>
          <cell r="BA334">
            <v>1404636.4899999998</v>
          </cell>
          <cell r="BB334">
            <v>1888695.9119999995</v>
          </cell>
          <cell r="BC334">
            <v>99992.60609999999</v>
          </cell>
          <cell r="BD334">
            <v>91200.402300000002</v>
          </cell>
          <cell r="BE334">
            <v>0</v>
          </cell>
          <cell r="BF334">
            <v>2079888.9203999995</v>
          </cell>
          <cell r="BH334">
            <v>4970704.3203999987</v>
          </cell>
          <cell r="BJ334">
            <v>637310.02</v>
          </cell>
          <cell r="BK334">
            <v>4333394.3003999982</v>
          </cell>
        </row>
        <row r="335">
          <cell r="A335" t="str">
            <v>1706400202600</v>
          </cell>
          <cell r="B335" t="str">
            <v>LEROY COMMUNITY UNIT SCH DIST 2</v>
          </cell>
          <cell r="C335" t="str">
            <v>MCLEAN</v>
          </cell>
          <cell r="D335" t="str">
            <v>Unit</v>
          </cell>
          <cell r="E335">
            <v>747.85</v>
          </cell>
          <cell r="G335">
            <v>341.20999999999992</v>
          </cell>
          <cell r="H335">
            <v>336.63</v>
          </cell>
          <cell r="I335">
            <v>172.32</v>
          </cell>
          <cell r="J335">
            <v>234.32</v>
          </cell>
          <cell r="L335">
            <v>13465.2</v>
          </cell>
          <cell r="M335">
            <v>6892.7999999999993</v>
          </cell>
          <cell r="N335">
            <v>9372.7999999999993</v>
          </cell>
          <cell r="O335">
            <v>29730.799999999999</v>
          </cell>
          <cell r="Q335">
            <v>42651.249999999993</v>
          </cell>
          <cell r="R335">
            <v>21540</v>
          </cell>
          <cell r="S335">
            <v>29290</v>
          </cell>
          <cell r="T335">
            <v>93481.25</v>
          </cell>
          <cell r="V335">
            <v>67900.789999999979</v>
          </cell>
          <cell r="W335">
            <v>34291.68</v>
          </cell>
          <cell r="X335">
            <v>46629.68</v>
          </cell>
          <cell r="Y335">
            <v>148822.14999999997</v>
          </cell>
          <cell r="AA335">
            <v>8530.2499999999982</v>
          </cell>
          <cell r="AB335">
            <v>4308</v>
          </cell>
          <cell r="AC335">
            <v>5858</v>
          </cell>
          <cell r="AD335">
            <v>18696.25</v>
          </cell>
          <cell r="AF335">
            <v>194830.91</v>
          </cell>
          <cell r="AG335">
            <v>98394.72</v>
          </cell>
          <cell r="AH335">
            <v>133796.72</v>
          </cell>
          <cell r="AI335">
            <v>427022.35</v>
          </cell>
          <cell r="AK335">
            <v>33999.629999999997</v>
          </cell>
          <cell r="AL335">
            <v>34808.639999999999</v>
          </cell>
          <cell r="AM335">
            <v>163086.72</v>
          </cell>
          <cell r="AN335">
            <v>231894.99</v>
          </cell>
          <cell r="AP335">
            <v>354175.97999999992</v>
          </cell>
          <cell r="AQ335">
            <v>178868.16</v>
          </cell>
          <cell r="AR335">
            <v>243224.16</v>
          </cell>
          <cell r="AS335">
            <v>776268.29999999993</v>
          </cell>
          <cell r="AU335">
            <v>266826.21999999991</v>
          </cell>
          <cell r="AV335">
            <v>134754.23999999999</v>
          </cell>
          <cell r="AW335">
            <v>183238.24</v>
          </cell>
          <cell r="AX335">
            <v>584818.69999999995</v>
          </cell>
          <cell r="AZ335">
            <v>3961385.1599999997</v>
          </cell>
          <cell r="BA335">
            <v>912560.26</v>
          </cell>
          <cell r="BB335">
            <v>1462183.6259999999</v>
          </cell>
          <cell r="BC335">
            <v>89916.996899999969</v>
          </cell>
          <cell r="BD335">
            <v>82010.726699999985</v>
          </cell>
          <cell r="BE335">
            <v>0</v>
          </cell>
          <cell r="BF335">
            <v>1634111.3495999998</v>
          </cell>
          <cell r="BH335">
            <v>3944846.1395999999</v>
          </cell>
          <cell r="BJ335">
            <v>573092.41</v>
          </cell>
          <cell r="BK335">
            <v>3371753.7295999997</v>
          </cell>
        </row>
        <row r="336">
          <cell r="A336" t="str">
            <v>1706400302600</v>
          </cell>
          <cell r="B336" t="str">
            <v>TRI VALLEY C U SCHOOL DISTRICT 3</v>
          </cell>
          <cell r="C336" t="str">
            <v>MCLEAN</v>
          </cell>
          <cell r="D336" t="str">
            <v>Unit</v>
          </cell>
          <cell r="E336">
            <v>1059.5</v>
          </cell>
          <cell r="G336">
            <v>483</v>
          </cell>
          <cell r="H336">
            <v>474.5</v>
          </cell>
          <cell r="I336">
            <v>231</v>
          </cell>
          <cell r="J336">
            <v>345.5</v>
          </cell>
          <cell r="L336">
            <v>18980</v>
          </cell>
          <cell r="M336">
            <v>9240</v>
          </cell>
          <cell r="N336">
            <v>13820</v>
          </cell>
          <cell r="O336">
            <v>42040</v>
          </cell>
          <cell r="Q336">
            <v>60375</v>
          </cell>
          <cell r="R336">
            <v>28875</v>
          </cell>
          <cell r="S336">
            <v>43187.5</v>
          </cell>
          <cell r="T336">
            <v>132437.5</v>
          </cell>
          <cell r="V336">
            <v>96117</v>
          </cell>
          <cell r="W336">
            <v>45969</v>
          </cell>
          <cell r="X336">
            <v>68754.5</v>
          </cell>
          <cell r="Y336">
            <v>210840.5</v>
          </cell>
          <cell r="AA336">
            <v>12075</v>
          </cell>
          <cell r="AB336">
            <v>5775</v>
          </cell>
          <cell r="AC336">
            <v>8637.5</v>
          </cell>
          <cell r="AD336">
            <v>26487.5</v>
          </cell>
          <cell r="AF336">
            <v>275793</v>
          </cell>
          <cell r="AG336">
            <v>131901</v>
          </cell>
          <cell r="AH336">
            <v>197280.5</v>
          </cell>
          <cell r="AI336">
            <v>604974.5</v>
          </cell>
          <cell r="AK336">
            <v>47924.5</v>
          </cell>
          <cell r="AL336">
            <v>46662</v>
          </cell>
          <cell r="AM336">
            <v>240468</v>
          </cell>
          <cell r="AN336">
            <v>335054.5</v>
          </cell>
          <cell r="AP336">
            <v>501354</v>
          </cell>
          <cell r="AQ336">
            <v>239778</v>
          </cell>
          <cell r="AR336">
            <v>358629</v>
          </cell>
          <cell r="AS336">
            <v>1099761</v>
          </cell>
          <cell r="AU336">
            <v>377706</v>
          </cell>
          <cell r="AV336">
            <v>180642</v>
          </cell>
          <cell r="AW336">
            <v>270181</v>
          </cell>
          <cell r="AX336">
            <v>828529</v>
          </cell>
          <cell r="AZ336">
            <v>5486154.6599999992</v>
          </cell>
          <cell r="BA336">
            <v>941838.19</v>
          </cell>
          <cell r="BB336">
            <v>1928397.8549999997</v>
          </cell>
          <cell r="BC336">
            <v>127387.92299999998</v>
          </cell>
          <cell r="BD336">
            <v>116186.889</v>
          </cell>
          <cell r="BE336">
            <v>0</v>
          </cell>
          <cell r="BF336">
            <v>2171972.6669999999</v>
          </cell>
          <cell r="BH336">
            <v>5452097.1669999994</v>
          </cell>
          <cell r="BJ336">
            <v>811916.04</v>
          </cell>
          <cell r="BK336">
            <v>4640181.1269999994</v>
          </cell>
        </row>
        <row r="337">
          <cell r="A337" t="str">
            <v>1706400402600</v>
          </cell>
          <cell r="B337" t="str">
            <v>HEYWORTH C U SCH DIST 4</v>
          </cell>
          <cell r="C337" t="str">
            <v>MCLEAN</v>
          </cell>
          <cell r="D337" t="str">
            <v>Unit</v>
          </cell>
          <cell r="E337">
            <v>901.29</v>
          </cell>
          <cell r="G337">
            <v>426.64</v>
          </cell>
          <cell r="H337">
            <v>416.47999999999996</v>
          </cell>
          <cell r="I337">
            <v>201</v>
          </cell>
          <cell r="J337">
            <v>273.64999999999998</v>
          </cell>
          <cell r="L337">
            <v>16659.199999999997</v>
          </cell>
          <cell r="M337">
            <v>8040</v>
          </cell>
          <cell r="N337">
            <v>10946</v>
          </cell>
          <cell r="O337">
            <v>35645.199999999997</v>
          </cell>
          <cell r="Q337">
            <v>53330</v>
          </cell>
          <cell r="R337">
            <v>25125</v>
          </cell>
          <cell r="S337">
            <v>34206.25</v>
          </cell>
          <cell r="T337">
            <v>112661.25</v>
          </cell>
          <cell r="V337">
            <v>84901.36</v>
          </cell>
          <cell r="W337">
            <v>39999</v>
          </cell>
          <cell r="X337">
            <v>54456.35</v>
          </cell>
          <cell r="Y337">
            <v>179356.71</v>
          </cell>
          <cell r="AA337">
            <v>10666</v>
          </cell>
          <cell r="AB337">
            <v>5025</v>
          </cell>
          <cell r="AC337">
            <v>6841.2499999999991</v>
          </cell>
          <cell r="AD337">
            <v>22532.25</v>
          </cell>
          <cell r="AF337">
            <v>243611.44</v>
          </cell>
          <cell r="AG337">
            <v>114771</v>
          </cell>
          <cell r="AH337">
            <v>156254.15</v>
          </cell>
          <cell r="AI337">
            <v>514636.58999999997</v>
          </cell>
          <cell r="AK337">
            <v>42064.479999999996</v>
          </cell>
          <cell r="AL337">
            <v>40602</v>
          </cell>
          <cell r="AM337">
            <v>190460.4</v>
          </cell>
          <cell r="AN337">
            <v>273126.88</v>
          </cell>
          <cell r="AP337">
            <v>442852.32</v>
          </cell>
          <cell r="AQ337">
            <v>208638</v>
          </cell>
          <cell r="AR337">
            <v>284048.69999999995</v>
          </cell>
          <cell r="AS337">
            <v>935539.02</v>
          </cell>
          <cell r="AU337">
            <v>333632.48</v>
          </cell>
          <cell r="AV337">
            <v>157182</v>
          </cell>
          <cell r="AW337">
            <v>213994.3</v>
          </cell>
          <cell r="AX337">
            <v>704808.78</v>
          </cell>
          <cell r="AZ337">
            <v>4730696.6500000004</v>
          </cell>
          <cell r="BA337">
            <v>1045589.1099999999</v>
          </cell>
          <cell r="BB337">
            <v>1732885.7279999999</v>
          </cell>
          <cell r="BC337">
            <v>108365.70185999999</v>
          </cell>
          <cell r="BD337">
            <v>98837.263980000003</v>
          </cell>
          <cell r="BE337">
            <v>0</v>
          </cell>
          <cell r="BF337">
            <v>1940088.6938399998</v>
          </cell>
          <cell r="BH337">
            <v>4718395.3738399995</v>
          </cell>
          <cell r="BJ337">
            <v>690676.55</v>
          </cell>
          <cell r="BK337">
            <v>4027718.8238399997</v>
          </cell>
        </row>
        <row r="338">
          <cell r="A338" t="str">
            <v>1706400502600</v>
          </cell>
          <cell r="B338" t="str">
            <v>MCLEAN COUNTY UNIT DIST NO 5</v>
          </cell>
          <cell r="C338" t="str">
            <v>MCLEAN</v>
          </cell>
          <cell r="D338" t="str">
            <v>Unit</v>
          </cell>
          <cell r="E338">
            <v>13292.29</v>
          </cell>
          <cell r="G338">
            <v>6279.48</v>
          </cell>
          <cell r="H338">
            <v>6159.4</v>
          </cell>
          <cell r="I338">
            <v>3123.65</v>
          </cell>
          <cell r="J338">
            <v>3889.16</v>
          </cell>
          <cell r="L338">
            <v>246376</v>
          </cell>
          <cell r="M338">
            <v>124946</v>
          </cell>
          <cell r="N338">
            <v>155566.39999999999</v>
          </cell>
          <cell r="O338">
            <v>526888.4</v>
          </cell>
          <cell r="Q338">
            <v>784935</v>
          </cell>
          <cell r="R338">
            <v>390456.25</v>
          </cell>
          <cell r="S338">
            <v>486145</v>
          </cell>
          <cell r="T338">
            <v>1661536.25</v>
          </cell>
          <cell r="V338">
            <v>1249616.52</v>
          </cell>
          <cell r="W338">
            <v>621606.35</v>
          </cell>
          <cell r="X338">
            <v>773942.84</v>
          </cell>
          <cell r="Y338">
            <v>2645165.71</v>
          </cell>
          <cell r="AA338">
            <v>156987</v>
          </cell>
          <cell r="AB338">
            <v>78091.25</v>
          </cell>
          <cell r="AC338">
            <v>97229</v>
          </cell>
          <cell r="AD338">
            <v>332307.25</v>
          </cell>
          <cell r="AF338">
            <v>3585583.08</v>
          </cell>
          <cell r="AG338">
            <v>1783604.15</v>
          </cell>
          <cell r="AH338">
            <v>2220710.36</v>
          </cell>
          <cell r="AI338">
            <v>7589897.5899999999</v>
          </cell>
          <cell r="AK338">
            <v>622099.39999999991</v>
          </cell>
          <cell r="AL338">
            <v>630977.30000000005</v>
          </cell>
          <cell r="AM338">
            <v>2706855.36</v>
          </cell>
          <cell r="AN338">
            <v>3959932.0599999996</v>
          </cell>
          <cell r="AP338">
            <v>6518100.2399999993</v>
          </cell>
          <cell r="AQ338">
            <v>3242348.7</v>
          </cell>
          <cell r="AR338">
            <v>4036948.08</v>
          </cell>
          <cell r="AS338">
            <v>13797397.02</v>
          </cell>
          <cell r="AU338">
            <v>4910553.3599999994</v>
          </cell>
          <cell r="AV338">
            <v>2442694.3000000003</v>
          </cell>
          <cell r="AW338">
            <v>3041323.12</v>
          </cell>
          <cell r="AX338">
            <v>10394570.780000001</v>
          </cell>
          <cell r="AZ338">
            <v>71122869.579999998</v>
          </cell>
          <cell r="BA338">
            <v>19426227.809999999</v>
          </cell>
          <cell r="BB338">
            <v>27164729.217</v>
          </cell>
          <cell r="BC338">
            <v>1598185.1958599996</v>
          </cell>
          <cell r="BD338">
            <v>1457659.1059799998</v>
          </cell>
          <cell r="BE338">
            <v>0</v>
          </cell>
          <cell r="BF338">
            <v>30220573.51884</v>
          </cell>
          <cell r="BH338">
            <v>71128268.578840002</v>
          </cell>
          <cell r="BJ338">
            <v>10186147.67</v>
          </cell>
          <cell r="BK338">
            <v>60942120.908840001</v>
          </cell>
        </row>
        <row r="339">
          <cell r="A339" t="str">
            <v>1706400702600</v>
          </cell>
          <cell r="B339" t="str">
            <v>LEXINGTON C U SCH DIST 7</v>
          </cell>
          <cell r="C339" t="str">
            <v>MCLEAN</v>
          </cell>
          <cell r="D339" t="str">
            <v>Unit</v>
          </cell>
          <cell r="E339">
            <v>492</v>
          </cell>
          <cell r="G339">
            <v>242</v>
          </cell>
          <cell r="H339">
            <v>238</v>
          </cell>
          <cell r="I339">
            <v>110</v>
          </cell>
          <cell r="J339">
            <v>140</v>
          </cell>
          <cell r="L339">
            <v>9520</v>
          </cell>
          <cell r="M339">
            <v>4400</v>
          </cell>
          <cell r="N339">
            <v>5600</v>
          </cell>
          <cell r="O339">
            <v>19520</v>
          </cell>
          <cell r="Q339">
            <v>30250</v>
          </cell>
          <cell r="R339">
            <v>13750</v>
          </cell>
          <cell r="S339">
            <v>17500</v>
          </cell>
          <cell r="T339">
            <v>61500</v>
          </cell>
          <cell r="V339">
            <v>48158</v>
          </cell>
          <cell r="W339">
            <v>21890</v>
          </cell>
          <cell r="X339">
            <v>27860</v>
          </cell>
          <cell r="Y339">
            <v>97908</v>
          </cell>
          <cell r="AA339">
            <v>6050</v>
          </cell>
          <cell r="AB339">
            <v>2750</v>
          </cell>
          <cell r="AC339">
            <v>3500</v>
          </cell>
          <cell r="AD339">
            <v>12300</v>
          </cell>
          <cell r="AF339">
            <v>138182</v>
          </cell>
          <cell r="AG339">
            <v>62810</v>
          </cell>
          <cell r="AH339">
            <v>79940</v>
          </cell>
          <cell r="AI339">
            <v>280932</v>
          </cell>
          <cell r="AK339">
            <v>24038</v>
          </cell>
          <cell r="AL339">
            <v>22220</v>
          </cell>
          <cell r="AM339">
            <v>97440</v>
          </cell>
          <cell r="AN339">
            <v>143698</v>
          </cell>
          <cell r="AP339">
            <v>251196</v>
          </cell>
          <cell r="AQ339">
            <v>114180</v>
          </cell>
          <cell r="AR339">
            <v>145320</v>
          </cell>
          <cell r="AS339">
            <v>510696</v>
          </cell>
          <cell r="AU339">
            <v>189244</v>
          </cell>
          <cell r="AV339">
            <v>86020</v>
          </cell>
          <cell r="AW339">
            <v>109480</v>
          </cell>
          <cell r="AX339">
            <v>384744</v>
          </cell>
          <cell r="AZ339">
            <v>2608213.6199999996</v>
          </cell>
          <cell r="BA339">
            <v>637474.58000000007</v>
          </cell>
          <cell r="BB339">
            <v>973706.45999999985</v>
          </cell>
          <cell r="BC339">
            <v>59155.12799999999</v>
          </cell>
          <cell r="BD339">
            <v>53953.704000000005</v>
          </cell>
          <cell r="BE339">
            <v>0</v>
          </cell>
          <cell r="BF339">
            <v>1086815.2919999999</v>
          </cell>
          <cell r="BH339">
            <v>2598113.2919999999</v>
          </cell>
          <cell r="BJ339">
            <v>377029.44</v>
          </cell>
          <cell r="BK339">
            <v>2221083.852</v>
          </cell>
        </row>
        <row r="340">
          <cell r="A340" t="str">
            <v>1706401602600</v>
          </cell>
          <cell r="B340" t="str">
            <v>OLYMPIA C U SCHOOL DIST 16</v>
          </cell>
          <cell r="C340" t="str">
            <v>MCLEAN</v>
          </cell>
          <cell r="D340" t="str">
            <v>Unit</v>
          </cell>
          <cell r="E340">
            <v>1734.87</v>
          </cell>
          <cell r="G340">
            <v>791.73</v>
          </cell>
          <cell r="H340">
            <v>776.15</v>
          </cell>
          <cell r="I340">
            <v>402.65</v>
          </cell>
          <cell r="J340">
            <v>540.49</v>
          </cell>
          <cell r="L340">
            <v>31046</v>
          </cell>
          <cell r="M340">
            <v>16106</v>
          </cell>
          <cell r="N340">
            <v>21619.599999999999</v>
          </cell>
          <cell r="O340">
            <v>68771.600000000006</v>
          </cell>
          <cell r="Q340">
            <v>98966.25</v>
          </cell>
          <cell r="R340">
            <v>50331.25</v>
          </cell>
          <cell r="S340">
            <v>67561.25</v>
          </cell>
          <cell r="T340">
            <v>216858.75</v>
          </cell>
          <cell r="V340">
            <v>157554.26999999999</v>
          </cell>
          <cell r="W340">
            <v>80127.349999999991</v>
          </cell>
          <cell r="X340">
            <v>107557.51</v>
          </cell>
          <cell r="Y340">
            <v>345239.13</v>
          </cell>
          <cell r="AA340">
            <v>19793.25</v>
          </cell>
          <cell r="AB340">
            <v>10066.25</v>
          </cell>
          <cell r="AC340">
            <v>13512.25</v>
          </cell>
          <cell r="AD340">
            <v>43371.75</v>
          </cell>
          <cell r="AF340">
            <v>452077.83</v>
          </cell>
          <cell r="AG340">
            <v>229913.15</v>
          </cell>
          <cell r="AH340">
            <v>308619.78999999998</v>
          </cell>
          <cell r="AI340">
            <v>990610.77</v>
          </cell>
          <cell r="AK340">
            <v>78391.149999999994</v>
          </cell>
          <cell r="AL340">
            <v>81335.299999999988</v>
          </cell>
          <cell r="AM340">
            <v>376181.04</v>
          </cell>
          <cell r="AN340">
            <v>535907.49</v>
          </cell>
          <cell r="AP340">
            <v>821815.74</v>
          </cell>
          <cell r="AQ340">
            <v>417950.69999999995</v>
          </cell>
          <cell r="AR340">
            <v>561028.62</v>
          </cell>
          <cell r="AS340">
            <v>1800795.06</v>
          </cell>
          <cell r="AU340">
            <v>619132.86</v>
          </cell>
          <cell r="AV340">
            <v>314872.3</v>
          </cell>
          <cell r="AW340">
            <v>422663.18</v>
          </cell>
          <cell r="AX340">
            <v>1356668.3399999999</v>
          </cell>
          <cell r="AZ340">
            <v>9349476.7600000016</v>
          </cell>
          <cell r="BA340">
            <v>2457875.12</v>
          </cell>
          <cell r="BB340">
            <v>3542205.5640000007</v>
          </cell>
          <cell r="BC340">
            <v>208590.35957999999</v>
          </cell>
          <cell r="BD340">
            <v>190249.31394000002</v>
          </cell>
          <cell r="BE340">
            <v>0</v>
          </cell>
          <cell r="BF340">
            <v>3941045.2375200009</v>
          </cell>
          <cell r="BH340">
            <v>9299268.1275200024</v>
          </cell>
          <cell r="BJ340">
            <v>1329465.57</v>
          </cell>
          <cell r="BK340">
            <v>7969802.5575200021</v>
          </cell>
        </row>
        <row r="341">
          <cell r="A341" t="str">
            <v>1706401902600</v>
          </cell>
          <cell r="B341" t="str">
            <v>RIDGEVIEW COMM UNIT SCH DIST 19</v>
          </cell>
          <cell r="C341" t="str">
            <v>MCLEAN</v>
          </cell>
          <cell r="D341" t="str">
            <v>Unit</v>
          </cell>
          <cell r="E341">
            <v>571.5</v>
          </cell>
          <cell r="G341">
            <v>268</v>
          </cell>
          <cell r="H341">
            <v>263</v>
          </cell>
          <cell r="I341">
            <v>132.5</v>
          </cell>
          <cell r="J341">
            <v>171</v>
          </cell>
          <cell r="L341">
            <v>10520</v>
          </cell>
          <cell r="M341">
            <v>5300</v>
          </cell>
          <cell r="N341">
            <v>6840</v>
          </cell>
          <cell r="O341">
            <v>22660</v>
          </cell>
          <cell r="Q341">
            <v>33500</v>
          </cell>
          <cell r="R341">
            <v>16562.5</v>
          </cell>
          <cell r="S341">
            <v>21375</v>
          </cell>
          <cell r="T341">
            <v>71437.5</v>
          </cell>
          <cell r="V341">
            <v>53332</v>
          </cell>
          <cell r="W341">
            <v>26367.5</v>
          </cell>
          <cell r="X341">
            <v>34029</v>
          </cell>
          <cell r="Y341">
            <v>113728.5</v>
          </cell>
          <cell r="AA341">
            <v>6700</v>
          </cell>
          <cell r="AB341">
            <v>3312.5</v>
          </cell>
          <cell r="AC341">
            <v>4275</v>
          </cell>
          <cell r="AD341">
            <v>14287.5</v>
          </cell>
          <cell r="AF341">
            <v>76514</v>
          </cell>
          <cell r="AG341">
            <v>37828.75</v>
          </cell>
          <cell r="AH341">
            <v>48820.5</v>
          </cell>
          <cell r="AI341">
            <v>163163.25</v>
          </cell>
          <cell r="AK341">
            <v>26563</v>
          </cell>
          <cell r="AL341">
            <v>26765</v>
          </cell>
          <cell r="AM341">
            <v>119016</v>
          </cell>
          <cell r="AN341">
            <v>172344</v>
          </cell>
          <cell r="AP341">
            <v>278184</v>
          </cell>
          <cell r="AQ341">
            <v>137535</v>
          </cell>
          <cell r="AR341">
            <v>177498</v>
          </cell>
          <cell r="AS341">
            <v>593217</v>
          </cell>
          <cell r="AU341">
            <v>209576</v>
          </cell>
          <cell r="AV341">
            <v>103615</v>
          </cell>
          <cell r="AW341">
            <v>133722</v>
          </cell>
          <cell r="AX341">
            <v>446913</v>
          </cell>
          <cell r="AZ341">
            <v>3082190.16</v>
          </cell>
          <cell r="BA341">
            <v>842828.28999999992</v>
          </cell>
          <cell r="BB341">
            <v>1177505.5349999999</v>
          </cell>
          <cell r="BC341">
            <v>68713.731</v>
          </cell>
          <cell r="BD341">
            <v>62671.832999999999</v>
          </cell>
          <cell r="BE341">
            <v>0</v>
          </cell>
          <cell r="BF341">
            <v>1308891.0989999999</v>
          </cell>
          <cell r="BH341">
            <v>2906641.8489999999</v>
          </cell>
          <cell r="BJ341">
            <v>437951.88</v>
          </cell>
          <cell r="BK341">
            <v>2468689.969</v>
          </cell>
        </row>
        <row r="342">
          <cell r="A342" t="str">
            <v>1706408702500</v>
          </cell>
          <cell r="B342" t="str">
            <v>BLOOMINGTON SCH DIST 87</v>
          </cell>
          <cell r="C342" t="str">
            <v>MCLEAN</v>
          </cell>
          <cell r="D342" t="str">
            <v>Unit</v>
          </cell>
          <cell r="E342">
            <v>5196.55</v>
          </cell>
          <cell r="G342">
            <v>2519.0699999999997</v>
          </cell>
          <cell r="H342">
            <v>2475.3199999999997</v>
          </cell>
          <cell r="I342">
            <v>1238.49</v>
          </cell>
          <cell r="J342">
            <v>1438.99</v>
          </cell>
          <cell r="L342">
            <v>99012.799999999988</v>
          </cell>
          <cell r="M342">
            <v>49539.6</v>
          </cell>
          <cell r="N342">
            <v>57559.6</v>
          </cell>
          <cell r="O342">
            <v>206112</v>
          </cell>
          <cell r="Q342">
            <v>314883.74999999994</v>
          </cell>
          <cell r="R342">
            <v>154811.25</v>
          </cell>
          <cell r="S342">
            <v>179873.75</v>
          </cell>
          <cell r="T342">
            <v>649568.75</v>
          </cell>
          <cell r="V342">
            <v>501294.92999999993</v>
          </cell>
          <cell r="W342">
            <v>246459.51</v>
          </cell>
          <cell r="X342">
            <v>286359.01</v>
          </cell>
          <cell r="Y342">
            <v>1034113.45</v>
          </cell>
          <cell r="AA342">
            <v>62976.749999999993</v>
          </cell>
          <cell r="AB342">
            <v>30962.25</v>
          </cell>
          <cell r="AC342">
            <v>35974.75</v>
          </cell>
          <cell r="AD342">
            <v>129913.75</v>
          </cell>
          <cell r="AF342">
            <v>1438388.97</v>
          </cell>
          <cell r="AG342">
            <v>707177.79</v>
          </cell>
          <cell r="AH342">
            <v>821663.29</v>
          </cell>
          <cell r="AI342">
            <v>2967230.05</v>
          </cell>
          <cell r="AK342">
            <v>250007.31999999998</v>
          </cell>
          <cell r="AL342">
            <v>250174.98</v>
          </cell>
          <cell r="AM342">
            <v>1001537.04</v>
          </cell>
          <cell r="AN342">
            <v>1501719.34</v>
          </cell>
          <cell r="AP342">
            <v>2614794.6599999997</v>
          </cell>
          <cell r="AQ342">
            <v>1285552.6200000001</v>
          </cell>
          <cell r="AR342">
            <v>1493671.62</v>
          </cell>
          <cell r="AS342">
            <v>5394018.9000000004</v>
          </cell>
          <cell r="AU342">
            <v>1969912.7399999998</v>
          </cell>
          <cell r="AV342">
            <v>968499.18</v>
          </cell>
          <cell r="AW342">
            <v>1125290.18</v>
          </cell>
          <cell r="AX342">
            <v>4063702.0999999996</v>
          </cell>
          <cell r="AZ342">
            <v>29131600.119999997</v>
          </cell>
          <cell r="BA342">
            <v>11010277.849999998</v>
          </cell>
          <cell r="BB342">
            <v>12042563.390999999</v>
          </cell>
          <cell r="BC342">
            <v>624801.99269999983</v>
          </cell>
          <cell r="BD342">
            <v>569864.06609999994</v>
          </cell>
          <cell r="BE342">
            <v>0</v>
          </cell>
          <cell r="BF342">
            <v>13237229.449799998</v>
          </cell>
          <cell r="BH342">
            <v>29183607.789799996</v>
          </cell>
          <cell r="BJ342">
            <v>3982220.19</v>
          </cell>
          <cell r="BK342">
            <v>25201387.599799994</v>
          </cell>
        </row>
        <row r="343">
          <cell r="A343" t="str">
            <v>1902200200200</v>
          </cell>
          <cell r="B343" t="str">
            <v>BENSENVILLE SCHOOL DISTRICT 2</v>
          </cell>
          <cell r="C343" t="str">
            <v>DUPAGE</v>
          </cell>
          <cell r="D343" t="str">
            <v>Elementary</v>
          </cell>
          <cell r="E343">
            <v>2139.25</v>
          </cell>
          <cell r="G343">
            <v>1430.25</v>
          </cell>
          <cell r="H343">
            <v>1403.5</v>
          </cell>
          <cell r="I343">
            <v>709</v>
          </cell>
          <cell r="J343">
            <v>0</v>
          </cell>
          <cell r="L343">
            <v>56140</v>
          </cell>
          <cell r="M343">
            <v>28360</v>
          </cell>
          <cell r="N343">
            <v>0</v>
          </cell>
          <cell r="O343">
            <v>84500</v>
          </cell>
          <cell r="Q343">
            <v>178781.25</v>
          </cell>
          <cell r="R343">
            <v>88625</v>
          </cell>
          <cell r="S343">
            <v>0</v>
          </cell>
          <cell r="T343">
            <v>267406.25</v>
          </cell>
          <cell r="V343">
            <v>284619.75</v>
          </cell>
          <cell r="W343">
            <v>141091</v>
          </cell>
          <cell r="X343">
            <v>0</v>
          </cell>
          <cell r="Y343">
            <v>425710.75</v>
          </cell>
          <cell r="AA343">
            <v>35756.25</v>
          </cell>
          <cell r="AB343">
            <v>17725</v>
          </cell>
          <cell r="AC343">
            <v>0</v>
          </cell>
          <cell r="AD343">
            <v>53481.25</v>
          </cell>
          <cell r="AF343">
            <v>816672.75</v>
          </cell>
          <cell r="AG343">
            <v>404839</v>
          </cell>
          <cell r="AH343">
            <v>0</v>
          </cell>
          <cell r="AI343">
            <v>1221511.75</v>
          </cell>
          <cell r="AK343">
            <v>141753.5</v>
          </cell>
          <cell r="AL343">
            <v>143218</v>
          </cell>
          <cell r="AM343">
            <v>0</v>
          </cell>
          <cell r="AN343">
            <v>284971.5</v>
          </cell>
          <cell r="AP343">
            <v>1484599.5</v>
          </cell>
          <cell r="AQ343">
            <v>735942</v>
          </cell>
          <cell r="AR343">
            <v>0</v>
          </cell>
          <cell r="AS343">
            <v>2220541.5</v>
          </cell>
          <cell r="AU343">
            <v>1118455.5</v>
          </cell>
          <cell r="AV343">
            <v>554438</v>
          </cell>
          <cell r="AW343">
            <v>0</v>
          </cell>
          <cell r="AX343">
            <v>1672893.5</v>
          </cell>
          <cell r="AZ343">
            <v>11689438.15</v>
          </cell>
          <cell r="BA343">
            <v>6670862.3700000001</v>
          </cell>
          <cell r="BB343">
            <v>5508090.1559999995</v>
          </cell>
          <cell r="BC343">
            <v>257210.5845</v>
          </cell>
          <cell r="BD343">
            <v>234594.43350000001</v>
          </cell>
          <cell r="BE343">
            <v>0</v>
          </cell>
          <cell r="BF343">
            <v>5999895.1739999996</v>
          </cell>
          <cell r="BH343">
            <v>12230911.673999999</v>
          </cell>
          <cell r="BJ343">
            <v>1639350.06</v>
          </cell>
          <cell r="BK343">
            <v>10591561.613999998</v>
          </cell>
        </row>
        <row r="344">
          <cell r="A344" t="str">
            <v>1902200400200</v>
          </cell>
          <cell r="B344" t="str">
            <v>ADDISON SCHOOL DIST 4</v>
          </cell>
          <cell r="C344" t="str">
            <v>DUPAGE</v>
          </cell>
          <cell r="D344" t="str">
            <v>Elementary</v>
          </cell>
          <cell r="E344">
            <v>4027.39</v>
          </cell>
          <cell r="G344">
            <v>2669.24</v>
          </cell>
          <cell r="H344">
            <v>2619.9899999999998</v>
          </cell>
          <cell r="I344">
            <v>1358.15</v>
          </cell>
          <cell r="J344">
            <v>0</v>
          </cell>
          <cell r="L344">
            <v>104799.59999999999</v>
          </cell>
          <cell r="M344">
            <v>54326</v>
          </cell>
          <cell r="N344">
            <v>0</v>
          </cell>
          <cell r="O344">
            <v>159125.59999999998</v>
          </cell>
          <cell r="Q344">
            <v>333655</v>
          </cell>
          <cell r="R344">
            <v>169768.75</v>
          </cell>
          <cell r="S344">
            <v>0</v>
          </cell>
          <cell r="T344">
            <v>503423.75</v>
          </cell>
          <cell r="V344">
            <v>531178.76</v>
          </cell>
          <cell r="W344">
            <v>270271.85000000003</v>
          </cell>
          <cell r="X344">
            <v>0</v>
          </cell>
          <cell r="Y344">
            <v>801450.6100000001</v>
          </cell>
          <cell r="AA344">
            <v>66731</v>
          </cell>
          <cell r="AB344">
            <v>33953.75</v>
          </cell>
          <cell r="AC344">
            <v>0</v>
          </cell>
          <cell r="AD344">
            <v>100684.75</v>
          </cell>
          <cell r="AF344">
            <v>1524136.04</v>
          </cell>
          <cell r="AG344">
            <v>775503.65</v>
          </cell>
          <cell r="AH344">
            <v>0</v>
          </cell>
          <cell r="AI344">
            <v>2299639.69</v>
          </cell>
          <cell r="AK344">
            <v>264618.99</v>
          </cell>
          <cell r="AL344">
            <v>274346.30000000005</v>
          </cell>
          <cell r="AM344">
            <v>0</v>
          </cell>
          <cell r="AN344">
            <v>538965.29</v>
          </cell>
          <cell r="AP344">
            <v>2770671.1199999996</v>
          </cell>
          <cell r="AQ344">
            <v>1409759.7000000002</v>
          </cell>
          <cell r="AR344">
            <v>0</v>
          </cell>
          <cell r="AS344">
            <v>4180430.82</v>
          </cell>
          <cell r="AU344">
            <v>2087345.68</v>
          </cell>
          <cell r="AV344">
            <v>1062073.3</v>
          </cell>
          <cell r="AW344">
            <v>0</v>
          </cell>
          <cell r="AX344">
            <v>3149418.98</v>
          </cell>
          <cell r="AZ344">
            <v>22348126.5</v>
          </cell>
          <cell r="BA344">
            <v>12265802.939999998</v>
          </cell>
          <cell r="BB344">
            <v>10384178.831999999</v>
          </cell>
          <cell r="BC344">
            <v>484229.20925999997</v>
          </cell>
          <cell r="BD344">
            <v>441651.64218000002</v>
          </cell>
          <cell r="BE344">
            <v>0</v>
          </cell>
          <cell r="BF344">
            <v>11310059.683439998</v>
          </cell>
          <cell r="BH344">
            <v>23043199.173439998</v>
          </cell>
          <cell r="BJ344">
            <v>3086269.5</v>
          </cell>
          <cell r="BK344">
            <v>19956929.673439998</v>
          </cell>
        </row>
        <row r="345">
          <cell r="A345" t="str">
            <v>1902200700200</v>
          </cell>
          <cell r="B345" t="str">
            <v>WOOD DALE SCHOOL DISTRICT 7</v>
          </cell>
          <cell r="C345" t="str">
            <v>DUPAGE</v>
          </cell>
          <cell r="D345" t="str">
            <v>Elementary</v>
          </cell>
          <cell r="E345">
            <v>953.79</v>
          </cell>
          <cell r="G345">
            <v>609.64</v>
          </cell>
          <cell r="H345">
            <v>598.55999999999995</v>
          </cell>
          <cell r="I345">
            <v>344.15</v>
          </cell>
          <cell r="J345">
            <v>0</v>
          </cell>
          <cell r="L345">
            <v>23942.399999999998</v>
          </cell>
          <cell r="M345">
            <v>13766</v>
          </cell>
          <cell r="N345">
            <v>0</v>
          </cell>
          <cell r="O345">
            <v>37708.399999999994</v>
          </cell>
          <cell r="Q345">
            <v>76205</v>
          </cell>
          <cell r="R345">
            <v>43018.75</v>
          </cell>
          <cell r="S345">
            <v>0</v>
          </cell>
          <cell r="T345">
            <v>119223.75</v>
          </cell>
          <cell r="V345">
            <v>121318.36</v>
          </cell>
          <cell r="W345">
            <v>68485.849999999991</v>
          </cell>
          <cell r="X345">
            <v>0</v>
          </cell>
          <cell r="Y345">
            <v>189804.21</v>
          </cell>
          <cell r="AA345">
            <v>15241</v>
          </cell>
          <cell r="AB345">
            <v>8603.75</v>
          </cell>
          <cell r="AC345">
            <v>0</v>
          </cell>
          <cell r="AD345">
            <v>23844.75</v>
          </cell>
          <cell r="AF345">
            <v>174052.22</v>
          </cell>
          <cell r="AG345">
            <v>98254.82</v>
          </cell>
          <cell r="AH345">
            <v>0</v>
          </cell>
          <cell r="AI345">
            <v>272307.04000000004</v>
          </cell>
          <cell r="AK345">
            <v>60454.559999999998</v>
          </cell>
          <cell r="AL345">
            <v>69518.299999999988</v>
          </cell>
          <cell r="AM345">
            <v>0</v>
          </cell>
          <cell r="AN345">
            <v>129972.85999999999</v>
          </cell>
          <cell r="AP345">
            <v>632806.31999999995</v>
          </cell>
          <cell r="AQ345">
            <v>357227.69999999995</v>
          </cell>
          <cell r="AR345">
            <v>0</v>
          </cell>
          <cell r="AS345">
            <v>990034.0199999999</v>
          </cell>
          <cell r="AU345">
            <v>476738.48</v>
          </cell>
          <cell r="AV345">
            <v>269125.3</v>
          </cell>
          <cell r="AW345">
            <v>0</v>
          </cell>
          <cell r="AX345">
            <v>745863.78</v>
          </cell>
          <cell r="AZ345">
            <v>5236065.67</v>
          </cell>
          <cell r="BA345">
            <v>2959759.06</v>
          </cell>
          <cell r="BB345">
            <v>2458747.4190000002</v>
          </cell>
          <cell r="BC345">
            <v>114677.98685999999</v>
          </cell>
          <cell r="BD345">
            <v>104594.51897999999</v>
          </cell>
          <cell r="BE345">
            <v>0</v>
          </cell>
          <cell r="BF345">
            <v>2678019.9248400005</v>
          </cell>
          <cell r="BH345">
            <v>5186778.73484</v>
          </cell>
          <cell r="BJ345">
            <v>730908.35</v>
          </cell>
          <cell r="BK345">
            <v>4455870.3848400004</v>
          </cell>
        </row>
        <row r="346">
          <cell r="A346" t="str">
            <v>1902201000200</v>
          </cell>
          <cell r="B346" t="str">
            <v>ITASCA SCHOOL DIST 10</v>
          </cell>
          <cell r="C346" t="str">
            <v>DUPAGE</v>
          </cell>
          <cell r="D346" t="str">
            <v>Elementary</v>
          </cell>
          <cell r="E346">
            <v>1004.5</v>
          </cell>
          <cell r="G346">
            <v>658.5</v>
          </cell>
          <cell r="H346">
            <v>647</v>
          </cell>
          <cell r="I346">
            <v>346</v>
          </cell>
          <cell r="J346">
            <v>0</v>
          </cell>
          <cell r="L346">
            <v>25880</v>
          </cell>
          <cell r="M346">
            <v>13840</v>
          </cell>
          <cell r="N346">
            <v>0</v>
          </cell>
          <cell r="O346">
            <v>39720</v>
          </cell>
          <cell r="Q346">
            <v>82312.5</v>
          </cell>
          <cell r="R346">
            <v>43250</v>
          </cell>
          <cell r="S346">
            <v>0</v>
          </cell>
          <cell r="T346">
            <v>125562.5</v>
          </cell>
          <cell r="V346">
            <v>131041.5</v>
          </cell>
          <cell r="W346">
            <v>68854</v>
          </cell>
          <cell r="X346">
            <v>0</v>
          </cell>
          <cell r="Y346">
            <v>199895.5</v>
          </cell>
          <cell r="AA346">
            <v>16462.5</v>
          </cell>
          <cell r="AB346">
            <v>8650</v>
          </cell>
          <cell r="AC346">
            <v>0</v>
          </cell>
          <cell r="AD346">
            <v>25112.5</v>
          </cell>
          <cell r="AF346">
            <v>188001.75</v>
          </cell>
          <cell r="AG346">
            <v>98783</v>
          </cell>
          <cell r="AH346">
            <v>0</v>
          </cell>
          <cell r="AI346">
            <v>286784.75</v>
          </cell>
          <cell r="AK346">
            <v>65347</v>
          </cell>
          <cell r="AL346">
            <v>69892</v>
          </cell>
          <cell r="AM346">
            <v>0</v>
          </cell>
          <cell r="AN346">
            <v>135239</v>
          </cell>
          <cell r="AP346">
            <v>683523</v>
          </cell>
          <cell r="AQ346">
            <v>359148</v>
          </cell>
          <cell r="AR346">
            <v>0</v>
          </cell>
          <cell r="AS346">
            <v>1042671</v>
          </cell>
          <cell r="AU346">
            <v>514947</v>
          </cell>
          <cell r="AV346">
            <v>270572</v>
          </cell>
          <cell r="AW346">
            <v>0</v>
          </cell>
          <cell r="AX346">
            <v>785519</v>
          </cell>
          <cell r="AZ346">
            <v>5091759.9800000004</v>
          </cell>
          <cell r="BA346">
            <v>1387562.9</v>
          </cell>
          <cell r="BB346">
            <v>1943796.8640000001</v>
          </cell>
          <cell r="BC346">
            <v>120775.05299999999</v>
          </cell>
          <cell r="BD346">
            <v>110155.47899999999</v>
          </cell>
          <cell r="BE346">
            <v>0</v>
          </cell>
          <cell r="BF346">
            <v>2174727.3960000002</v>
          </cell>
          <cell r="BH346">
            <v>4815231.6459999997</v>
          </cell>
          <cell r="BJ346">
            <v>769768.44</v>
          </cell>
          <cell r="BK346">
            <v>4045463.2059999998</v>
          </cell>
        </row>
        <row r="347">
          <cell r="A347" t="str">
            <v>1902201100200</v>
          </cell>
          <cell r="B347" t="str">
            <v>MEDINAH SCHOOL DISTRICT 11</v>
          </cell>
          <cell r="C347" t="str">
            <v>DUPAGE</v>
          </cell>
          <cell r="D347" t="str">
            <v>Elementary</v>
          </cell>
          <cell r="E347">
            <v>637.75</v>
          </cell>
          <cell r="G347">
            <v>438.25</v>
          </cell>
          <cell r="H347">
            <v>424.5</v>
          </cell>
          <cell r="I347">
            <v>199.5</v>
          </cell>
          <cell r="J347">
            <v>0</v>
          </cell>
          <cell r="L347">
            <v>16980</v>
          </cell>
          <cell r="M347">
            <v>7980</v>
          </cell>
          <cell r="N347">
            <v>0</v>
          </cell>
          <cell r="O347">
            <v>24960</v>
          </cell>
          <cell r="Q347">
            <v>54781.25</v>
          </cell>
          <cell r="R347">
            <v>24937.5</v>
          </cell>
          <cell r="S347">
            <v>0</v>
          </cell>
          <cell r="T347">
            <v>79718.75</v>
          </cell>
          <cell r="V347">
            <v>87211.75</v>
          </cell>
          <cell r="W347">
            <v>39700.5</v>
          </cell>
          <cell r="X347">
            <v>0</v>
          </cell>
          <cell r="Y347">
            <v>126912.25</v>
          </cell>
          <cell r="AA347">
            <v>10956.25</v>
          </cell>
          <cell r="AB347">
            <v>4987.5</v>
          </cell>
          <cell r="AC347">
            <v>0</v>
          </cell>
          <cell r="AD347">
            <v>15943.75</v>
          </cell>
          <cell r="AF347">
            <v>125120.37</v>
          </cell>
          <cell r="AG347">
            <v>56957.25</v>
          </cell>
          <cell r="AH347">
            <v>0</v>
          </cell>
          <cell r="AI347">
            <v>182077.62</v>
          </cell>
          <cell r="AK347">
            <v>42874.5</v>
          </cell>
          <cell r="AL347">
            <v>40299</v>
          </cell>
          <cell r="AM347">
            <v>0</v>
          </cell>
          <cell r="AN347">
            <v>83173.5</v>
          </cell>
          <cell r="AP347">
            <v>454903.5</v>
          </cell>
          <cell r="AQ347">
            <v>207081</v>
          </cell>
          <cell r="AR347">
            <v>0</v>
          </cell>
          <cell r="AS347">
            <v>661984.5</v>
          </cell>
          <cell r="AU347">
            <v>342711.5</v>
          </cell>
          <cell r="AV347">
            <v>156009</v>
          </cell>
          <cell r="AW347">
            <v>0</v>
          </cell>
          <cell r="AX347">
            <v>498720.5</v>
          </cell>
          <cell r="AZ347">
            <v>3404109.4700000007</v>
          </cell>
          <cell r="BA347">
            <v>1410744.3600000003</v>
          </cell>
          <cell r="BB347">
            <v>1444456.1490000002</v>
          </cell>
          <cell r="BC347">
            <v>76679.233499999988</v>
          </cell>
          <cell r="BD347">
            <v>69936.940499999997</v>
          </cell>
          <cell r="BE347">
            <v>0</v>
          </cell>
          <cell r="BF347">
            <v>1591072.3230000003</v>
          </cell>
          <cell r="BH347">
            <v>3264563.1930000004</v>
          </cell>
          <cell r="BJ347">
            <v>488720.58</v>
          </cell>
          <cell r="BK347">
            <v>2775842.6130000004</v>
          </cell>
        </row>
        <row r="348">
          <cell r="A348" t="str">
            <v>1902201200200</v>
          </cell>
          <cell r="B348" t="str">
            <v>ROSELLE SCHOOL DISTRICT 12</v>
          </cell>
          <cell r="C348" t="str">
            <v>DUPAGE</v>
          </cell>
          <cell r="D348" t="str">
            <v>Elementary</v>
          </cell>
          <cell r="E348">
            <v>663.48</v>
          </cell>
          <cell r="G348">
            <v>429.98999999999995</v>
          </cell>
          <cell r="H348">
            <v>424.23999999999995</v>
          </cell>
          <cell r="I348">
            <v>233.49</v>
          </cell>
          <cell r="J348">
            <v>0</v>
          </cell>
          <cell r="L348">
            <v>16969.599999999999</v>
          </cell>
          <cell r="M348">
            <v>9339.6</v>
          </cell>
          <cell r="N348">
            <v>0</v>
          </cell>
          <cell r="O348">
            <v>26309.199999999997</v>
          </cell>
          <cell r="Q348">
            <v>53748.749999999993</v>
          </cell>
          <cell r="R348">
            <v>29186.25</v>
          </cell>
          <cell r="S348">
            <v>0</v>
          </cell>
          <cell r="T348">
            <v>82935</v>
          </cell>
          <cell r="V348">
            <v>85568.01</v>
          </cell>
          <cell r="W348">
            <v>46464.51</v>
          </cell>
          <cell r="X348">
            <v>0</v>
          </cell>
          <cell r="Y348">
            <v>132032.51999999999</v>
          </cell>
          <cell r="AA348">
            <v>10749.749999999998</v>
          </cell>
          <cell r="AB348">
            <v>5837.25</v>
          </cell>
          <cell r="AC348">
            <v>0</v>
          </cell>
          <cell r="AD348">
            <v>16587</v>
          </cell>
          <cell r="AF348">
            <v>122762.14</v>
          </cell>
          <cell r="AG348">
            <v>66661.39</v>
          </cell>
          <cell r="AH348">
            <v>0</v>
          </cell>
          <cell r="AI348">
            <v>189423.53</v>
          </cell>
          <cell r="AK348">
            <v>42848.24</v>
          </cell>
          <cell r="AL348">
            <v>47164.98</v>
          </cell>
          <cell r="AM348">
            <v>0</v>
          </cell>
          <cell r="AN348">
            <v>90013.22</v>
          </cell>
          <cell r="AP348">
            <v>446329.61999999994</v>
          </cell>
          <cell r="AQ348">
            <v>242362.62</v>
          </cell>
          <cell r="AR348">
            <v>0</v>
          </cell>
          <cell r="AS348">
            <v>688692.24</v>
          </cell>
          <cell r="AU348">
            <v>336252.17999999993</v>
          </cell>
          <cell r="AV348">
            <v>182589.18</v>
          </cell>
          <cell r="AW348">
            <v>0</v>
          </cell>
          <cell r="AX348">
            <v>518841.35999999993</v>
          </cell>
          <cell r="AZ348">
            <v>3409319.7600000007</v>
          </cell>
          <cell r="BA348">
            <v>1089241.6000000001</v>
          </cell>
          <cell r="BB348">
            <v>1349568.4080000003</v>
          </cell>
          <cell r="BC348">
            <v>79772.854319999999</v>
          </cell>
          <cell r="BD348">
            <v>72758.54376</v>
          </cell>
          <cell r="BE348">
            <v>0</v>
          </cell>
          <cell r="BF348">
            <v>1502099.8060800002</v>
          </cell>
          <cell r="BH348">
            <v>3246933.8760799998</v>
          </cell>
          <cell r="BJ348">
            <v>508437.99</v>
          </cell>
          <cell r="BK348">
            <v>2738495.8860799996</v>
          </cell>
        </row>
        <row r="349">
          <cell r="A349" t="str">
            <v>1902201300200</v>
          </cell>
          <cell r="B349" t="str">
            <v>BLOOMINGDALE SCHOOL DISTRICT 13</v>
          </cell>
          <cell r="C349" t="str">
            <v>DUPAGE</v>
          </cell>
          <cell r="D349" t="str">
            <v>Elementary</v>
          </cell>
          <cell r="E349">
            <v>1317.25</v>
          </cell>
          <cell r="G349">
            <v>818.75</v>
          </cell>
          <cell r="H349">
            <v>806</v>
          </cell>
          <cell r="I349">
            <v>498.5</v>
          </cell>
          <cell r="J349">
            <v>0</v>
          </cell>
          <cell r="L349">
            <v>32240</v>
          </cell>
          <cell r="M349">
            <v>19940</v>
          </cell>
          <cell r="N349">
            <v>0</v>
          </cell>
          <cell r="O349">
            <v>52180</v>
          </cell>
          <cell r="Q349">
            <v>102343.75</v>
          </cell>
          <cell r="R349">
            <v>62312.5</v>
          </cell>
          <cell r="S349">
            <v>0</v>
          </cell>
          <cell r="T349">
            <v>164656.25</v>
          </cell>
          <cell r="V349">
            <v>162931.25</v>
          </cell>
          <cell r="W349">
            <v>99201.5</v>
          </cell>
          <cell r="X349">
            <v>0</v>
          </cell>
          <cell r="Y349">
            <v>262132.75</v>
          </cell>
          <cell r="AA349">
            <v>20468.75</v>
          </cell>
          <cell r="AB349">
            <v>12462.5</v>
          </cell>
          <cell r="AC349">
            <v>0</v>
          </cell>
          <cell r="AD349">
            <v>32931.25</v>
          </cell>
          <cell r="AF349">
            <v>233753.12</v>
          </cell>
          <cell r="AG349">
            <v>142321.75</v>
          </cell>
          <cell r="AH349">
            <v>0</v>
          </cell>
          <cell r="AI349">
            <v>376074.87</v>
          </cell>
          <cell r="AK349">
            <v>81406</v>
          </cell>
          <cell r="AL349">
            <v>100697</v>
          </cell>
          <cell r="AM349">
            <v>0</v>
          </cell>
          <cell r="AN349">
            <v>182103</v>
          </cell>
          <cell r="AP349">
            <v>849862.5</v>
          </cell>
          <cell r="AQ349">
            <v>517443</v>
          </cell>
          <cell r="AR349">
            <v>0</v>
          </cell>
          <cell r="AS349">
            <v>1367305.5</v>
          </cell>
          <cell r="AU349">
            <v>640262.5</v>
          </cell>
          <cell r="AV349">
            <v>389827</v>
          </cell>
          <cell r="AW349">
            <v>0</v>
          </cell>
          <cell r="AX349">
            <v>1030089.5</v>
          </cell>
          <cell r="AZ349">
            <v>6691410.1299999999</v>
          </cell>
          <cell r="BA349">
            <v>1640939.98</v>
          </cell>
          <cell r="BB349">
            <v>2499705.0329999998</v>
          </cell>
          <cell r="BC349">
            <v>158378.23649999997</v>
          </cell>
          <cell r="BD349">
            <v>144452.26949999999</v>
          </cell>
          <cell r="BE349">
            <v>0</v>
          </cell>
          <cell r="BF349">
            <v>2802535.5389999999</v>
          </cell>
          <cell r="BH349">
            <v>6270008.659</v>
          </cell>
          <cell r="BJ349">
            <v>1009435.02</v>
          </cell>
          <cell r="BK349">
            <v>5260573.6390000004</v>
          </cell>
        </row>
        <row r="350">
          <cell r="A350" t="str">
            <v>1902201500200</v>
          </cell>
          <cell r="B350" t="str">
            <v>MARQUARDT SCHOOL DISTRICT 15</v>
          </cell>
          <cell r="C350" t="str">
            <v>DUPAGE</v>
          </cell>
          <cell r="D350" t="str">
            <v>Elementary</v>
          </cell>
          <cell r="E350">
            <v>2453.7199999999998</v>
          </cell>
          <cell r="G350">
            <v>1611.06</v>
          </cell>
          <cell r="H350">
            <v>1583.98</v>
          </cell>
          <cell r="I350">
            <v>842.66000000000008</v>
          </cell>
          <cell r="J350">
            <v>0</v>
          </cell>
          <cell r="L350">
            <v>63359.199999999997</v>
          </cell>
          <cell r="M350">
            <v>33706.400000000001</v>
          </cell>
          <cell r="N350">
            <v>0</v>
          </cell>
          <cell r="O350">
            <v>97065.600000000006</v>
          </cell>
          <cell r="Q350">
            <v>201382.5</v>
          </cell>
          <cell r="R350">
            <v>105332.50000000001</v>
          </cell>
          <cell r="S350">
            <v>0</v>
          </cell>
          <cell r="T350">
            <v>306715</v>
          </cell>
          <cell r="V350">
            <v>320600.94</v>
          </cell>
          <cell r="W350">
            <v>167689.34000000003</v>
          </cell>
          <cell r="X350">
            <v>0</v>
          </cell>
          <cell r="Y350">
            <v>488290.28</v>
          </cell>
          <cell r="AA350">
            <v>40276.5</v>
          </cell>
          <cell r="AB350">
            <v>21066.500000000004</v>
          </cell>
          <cell r="AC350">
            <v>0</v>
          </cell>
          <cell r="AD350">
            <v>61343</v>
          </cell>
          <cell r="AF350">
            <v>919915.26</v>
          </cell>
          <cell r="AG350">
            <v>481158.86</v>
          </cell>
          <cell r="AH350">
            <v>0</v>
          </cell>
          <cell r="AI350">
            <v>1401074.12</v>
          </cell>
          <cell r="AK350">
            <v>159981.98000000001</v>
          </cell>
          <cell r="AL350">
            <v>170217.32</v>
          </cell>
          <cell r="AM350">
            <v>0</v>
          </cell>
          <cell r="AN350">
            <v>330199.30000000005</v>
          </cell>
          <cell r="AP350">
            <v>1672280.28</v>
          </cell>
          <cell r="AQ350">
            <v>874681.08000000007</v>
          </cell>
          <cell r="AR350">
            <v>0</v>
          </cell>
          <cell r="AS350">
            <v>2546961.3600000003</v>
          </cell>
          <cell r="AU350">
            <v>1259848.92</v>
          </cell>
          <cell r="AV350">
            <v>658960.12000000011</v>
          </cell>
          <cell r="AW350">
            <v>0</v>
          </cell>
          <cell r="AX350">
            <v>1918809.04</v>
          </cell>
          <cell r="AZ350">
            <v>13883538.580000002</v>
          </cell>
          <cell r="BA350">
            <v>8029516.5599999996</v>
          </cell>
          <cell r="BB350">
            <v>6573916.5420000004</v>
          </cell>
          <cell r="BC350">
            <v>295020.57047999999</v>
          </cell>
          <cell r="BD350">
            <v>269079.84264000005</v>
          </cell>
          <cell r="BE350">
            <v>0</v>
          </cell>
          <cell r="BF350">
            <v>7138016.955120001</v>
          </cell>
          <cell r="BH350">
            <v>14288474.65512</v>
          </cell>
          <cell r="BJ350">
            <v>1880334.71</v>
          </cell>
          <cell r="BK350">
            <v>12408139.945119999</v>
          </cell>
        </row>
        <row r="351">
          <cell r="A351" t="str">
            <v>1902201600200</v>
          </cell>
          <cell r="B351" t="str">
            <v>QUEEN BEE SCHOOL DISTRICT 16</v>
          </cell>
          <cell r="C351" t="str">
            <v>DUPAGE</v>
          </cell>
          <cell r="D351" t="str">
            <v>Elementary</v>
          </cell>
          <cell r="E351">
            <v>1808.12</v>
          </cell>
          <cell r="G351">
            <v>1169.3</v>
          </cell>
          <cell r="H351">
            <v>1147.8899999999999</v>
          </cell>
          <cell r="I351">
            <v>638.82000000000005</v>
          </cell>
          <cell r="J351">
            <v>0</v>
          </cell>
          <cell r="L351">
            <v>45915.599999999991</v>
          </cell>
          <cell r="M351">
            <v>25552.800000000003</v>
          </cell>
          <cell r="N351">
            <v>0</v>
          </cell>
          <cell r="O351">
            <v>71468.399999999994</v>
          </cell>
          <cell r="Q351">
            <v>146162.5</v>
          </cell>
          <cell r="R351">
            <v>79852.5</v>
          </cell>
          <cell r="S351">
            <v>0</v>
          </cell>
          <cell r="T351">
            <v>226015</v>
          </cell>
          <cell r="V351">
            <v>232690.69999999998</v>
          </cell>
          <cell r="W351">
            <v>127125.18000000001</v>
          </cell>
          <cell r="X351">
            <v>0</v>
          </cell>
          <cell r="Y351">
            <v>359815.88</v>
          </cell>
          <cell r="AA351">
            <v>29232.5</v>
          </cell>
          <cell r="AB351">
            <v>15970.500000000002</v>
          </cell>
          <cell r="AC351">
            <v>0</v>
          </cell>
          <cell r="AD351">
            <v>45203</v>
          </cell>
          <cell r="AF351">
            <v>667670.30000000005</v>
          </cell>
          <cell r="AG351">
            <v>364766.22</v>
          </cell>
          <cell r="AH351">
            <v>0</v>
          </cell>
          <cell r="AI351">
            <v>1032436.52</v>
          </cell>
          <cell r="AK351">
            <v>115936.88999999998</v>
          </cell>
          <cell r="AL351">
            <v>129041.64000000001</v>
          </cell>
          <cell r="AM351">
            <v>0</v>
          </cell>
          <cell r="AN351">
            <v>244978.53</v>
          </cell>
          <cell r="AP351">
            <v>1213733.3999999999</v>
          </cell>
          <cell r="AQ351">
            <v>663095.16</v>
          </cell>
          <cell r="AR351">
            <v>0</v>
          </cell>
          <cell r="AS351">
            <v>1876828.56</v>
          </cell>
          <cell r="AU351">
            <v>914392.6</v>
          </cell>
          <cell r="AV351">
            <v>499557.24000000005</v>
          </cell>
          <cell r="AW351">
            <v>0</v>
          </cell>
          <cell r="AX351">
            <v>1413949.84</v>
          </cell>
          <cell r="AZ351">
            <v>9815023.9400000013</v>
          </cell>
          <cell r="BA351">
            <v>5259093.6400000006</v>
          </cell>
          <cell r="BB351">
            <v>4522235.2740000002</v>
          </cell>
          <cell r="BC351">
            <v>217397.50007999997</v>
          </cell>
          <cell r="BD351">
            <v>198282.05544</v>
          </cell>
          <cell r="BE351">
            <v>0</v>
          </cell>
          <cell r="BF351">
            <v>4937914.8295200001</v>
          </cell>
          <cell r="BH351">
            <v>10208610.559520001</v>
          </cell>
          <cell r="BJ351">
            <v>1385598.51</v>
          </cell>
          <cell r="BK351">
            <v>8823012.0495200008</v>
          </cell>
        </row>
        <row r="352">
          <cell r="A352" t="str">
            <v>1902202000200</v>
          </cell>
          <cell r="B352" t="str">
            <v>KEENEYVILLE SCHOOL DISTRICT 20</v>
          </cell>
          <cell r="C352" t="str">
            <v>DUPAGE</v>
          </cell>
          <cell r="D352" t="str">
            <v>Elementary</v>
          </cell>
          <cell r="E352">
            <v>1526</v>
          </cell>
          <cell r="G352">
            <v>990</v>
          </cell>
          <cell r="H352">
            <v>974.5</v>
          </cell>
          <cell r="I352">
            <v>536</v>
          </cell>
          <cell r="J352">
            <v>0</v>
          </cell>
          <cell r="L352">
            <v>38980</v>
          </cell>
          <cell r="M352">
            <v>21440</v>
          </cell>
          <cell r="N352">
            <v>0</v>
          </cell>
          <cell r="O352">
            <v>60420</v>
          </cell>
          <cell r="Q352">
            <v>123750</v>
          </cell>
          <cell r="R352">
            <v>67000</v>
          </cell>
          <cell r="S352">
            <v>0</v>
          </cell>
          <cell r="T352">
            <v>190750</v>
          </cell>
          <cell r="V352">
            <v>197010</v>
          </cell>
          <cell r="W352">
            <v>106664</v>
          </cell>
          <cell r="X352">
            <v>0</v>
          </cell>
          <cell r="Y352">
            <v>303674</v>
          </cell>
          <cell r="AA352">
            <v>24750</v>
          </cell>
          <cell r="AB352">
            <v>13400</v>
          </cell>
          <cell r="AC352">
            <v>0</v>
          </cell>
          <cell r="AD352">
            <v>38150</v>
          </cell>
          <cell r="AF352">
            <v>565290</v>
          </cell>
          <cell r="AG352">
            <v>306056</v>
          </cell>
          <cell r="AH352">
            <v>0</v>
          </cell>
          <cell r="AI352">
            <v>871346</v>
          </cell>
          <cell r="AK352">
            <v>98424.5</v>
          </cell>
          <cell r="AL352">
            <v>108272</v>
          </cell>
          <cell r="AM352">
            <v>0</v>
          </cell>
          <cell r="AN352">
            <v>206696.5</v>
          </cell>
          <cell r="AP352">
            <v>1027620</v>
          </cell>
          <cell r="AQ352">
            <v>556368</v>
          </cell>
          <cell r="AR352">
            <v>0</v>
          </cell>
          <cell r="AS352">
            <v>1583988</v>
          </cell>
          <cell r="AU352">
            <v>774180</v>
          </cell>
          <cell r="AV352">
            <v>419152</v>
          </cell>
          <cell r="AW352">
            <v>0</v>
          </cell>
          <cell r="AX352">
            <v>1193332</v>
          </cell>
          <cell r="AZ352">
            <v>8326500.1599999992</v>
          </cell>
          <cell r="BA352">
            <v>3806736.5199999996</v>
          </cell>
          <cell r="BB352">
            <v>3639971.0039999997</v>
          </cell>
          <cell r="BC352">
            <v>183477.08399999997</v>
          </cell>
          <cell r="BD352">
            <v>167344.212</v>
          </cell>
          <cell r="BE352">
            <v>0</v>
          </cell>
          <cell r="BF352">
            <v>3990792.2999999993</v>
          </cell>
          <cell r="BH352">
            <v>8439148.7999999989</v>
          </cell>
          <cell r="BJ352">
            <v>1169404.32</v>
          </cell>
          <cell r="BK352">
            <v>7269744.4799999986</v>
          </cell>
        </row>
        <row r="353">
          <cell r="A353" t="str">
            <v>1902202500200</v>
          </cell>
          <cell r="B353" t="str">
            <v>BENJAMIN SCHOOL DISTRICT 25</v>
          </cell>
          <cell r="C353" t="str">
            <v>DUPAGE</v>
          </cell>
          <cell r="D353" t="str">
            <v>Elementary</v>
          </cell>
          <cell r="E353">
            <v>602.54</v>
          </cell>
          <cell r="G353">
            <v>399.71999999999991</v>
          </cell>
          <cell r="H353">
            <v>395.30999999999995</v>
          </cell>
          <cell r="I353">
            <v>202.82</v>
          </cell>
          <cell r="J353">
            <v>0</v>
          </cell>
          <cell r="L353">
            <v>15812.399999999998</v>
          </cell>
          <cell r="M353">
            <v>8112.7999999999993</v>
          </cell>
          <cell r="N353">
            <v>0</v>
          </cell>
          <cell r="O353">
            <v>23925.199999999997</v>
          </cell>
          <cell r="Q353">
            <v>49964.999999999993</v>
          </cell>
          <cell r="R353">
            <v>25352.5</v>
          </cell>
          <cell r="S353">
            <v>0</v>
          </cell>
          <cell r="T353">
            <v>75317.5</v>
          </cell>
          <cell r="V353">
            <v>79544.279999999984</v>
          </cell>
          <cell r="W353">
            <v>40361.18</v>
          </cell>
          <cell r="X353">
            <v>0</v>
          </cell>
          <cell r="Y353">
            <v>119905.45999999999</v>
          </cell>
          <cell r="AA353">
            <v>9992.9999999999982</v>
          </cell>
          <cell r="AB353">
            <v>5070.5</v>
          </cell>
          <cell r="AC353">
            <v>0</v>
          </cell>
          <cell r="AD353">
            <v>15063.499999999998</v>
          </cell>
          <cell r="AF353">
            <v>114120.06</v>
          </cell>
          <cell r="AG353">
            <v>57905.11</v>
          </cell>
          <cell r="AH353">
            <v>0</v>
          </cell>
          <cell r="AI353">
            <v>172025.16999999998</v>
          </cell>
          <cell r="AK353">
            <v>39926.31</v>
          </cell>
          <cell r="AL353">
            <v>40969.64</v>
          </cell>
          <cell r="AM353">
            <v>0</v>
          </cell>
          <cell r="AN353">
            <v>80895.95</v>
          </cell>
          <cell r="AP353">
            <v>414909.35999999993</v>
          </cell>
          <cell r="AQ353">
            <v>210527.16</v>
          </cell>
          <cell r="AR353">
            <v>0</v>
          </cell>
          <cell r="AS353">
            <v>625436.5199999999</v>
          </cell>
          <cell r="AU353">
            <v>312581.03999999992</v>
          </cell>
          <cell r="AV353">
            <v>158605.24</v>
          </cell>
          <cell r="AW353">
            <v>0</v>
          </cell>
          <cell r="AX353">
            <v>471186.27999999991</v>
          </cell>
          <cell r="AZ353">
            <v>3069689.2</v>
          </cell>
          <cell r="BA353">
            <v>841569.97000000009</v>
          </cell>
          <cell r="BB353">
            <v>1173377.7510000002</v>
          </cell>
          <cell r="BC353">
            <v>72445.794359999985</v>
          </cell>
          <cell r="BD353">
            <v>66075.741479999997</v>
          </cell>
          <cell r="BE353">
            <v>0</v>
          </cell>
          <cell r="BF353">
            <v>1311899.2868400002</v>
          </cell>
          <cell r="BH353">
            <v>2895654.8668399998</v>
          </cell>
          <cell r="BJ353">
            <v>461738.45</v>
          </cell>
          <cell r="BK353">
            <v>2433916.4168399996</v>
          </cell>
        </row>
        <row r="354">
          <cell r="A354" t="str">
            <v>1902203300200</v>
          </cell>
          <cell r="B354" t="str">
            <v>WEST CHICAGO SCHOOL DIST 33</v>
          </cell>
          <cell r="C354" t="str">
            <v>DUPAGE</v>
          </cell>
          <cell r="D354" t="str">
            <v>Elementary</v>
          </cell>
          <cell r="E354">
            <v>4132.71</v>
          </cell>
          <cell r="G354">
            <v>2791.3900000000003</v>
          </cell>
          <cell r="H354">
            <v>2733.48</v>
          </cell>
          <cell r="I354">
            <v>1341.3200000000002</v>
          </cell>
          <cell r="J354">
            <v>0</v>
          </cell>
          <cell r="L354">
            <v>109339.2</v>
          </cell>
          <cell r="M354">
            <v>53652.800000000003</v>
          </cell>
          <cell r="N354">
            <v>0</v>
          </cell>
          <cell r="O354">
            <v>162992</v>
          </cell>
          <cell r="Q354">
            <v>348923.75000000006</v>
          </cell>
          <cell r="R354">
            <v>167665.00000000003</v>
          </cell>
          <cell r="S354">
            <v>0</v>
          </cell>
          <cell r="T354">
            <v>516588.75000000012</v>
          </cell>
          <cell r="V354">
            <v>555486.6100000001</v>
          </cell>
          <cell r="W354">
            <v>266922.68000000005</v>
          </cell>
          <cell r="X354">
            <v>0</v>
          </cell>
          <cell r="Y354">
            <v>822409.29000000015</v>
          </cell>
          <cell r="AA354">
            <v>69784.750000000015</v>
          </cell>
          <cell r="AB354">
            <v>33533.000000000007</v>
          </cell>
          <cell r="AC354">
            <v>0</v>
          </cell>
          <cell r="AD354">
            <v>103317.75000000003</v>
          </cell>
          <cell r="AF354">
            <v>1593883.69</v>
          </cell>
          <cell r="AG354">
            <v>765893.72</v>
          </cell>
          <cell r="AH354">
            <v>0</v>
          </cell>
          <cell r="AI354">
            <v>2359777.41</v>
          </cell>
          <cell r="AK354">
            <v>276081.48</v>
          </cell>
          <cell r="AL354">
            <v>270946.64</v>
          </cell>
          <cell r="AM354">
            <v>0</v>
          </cell>
          <cell r="AN354">
            <v>547028.12</v>
          </cell>
          <cell r="AP354">
            <v>2897462.8200000003</v>
          </cell>
          <cell r="AQ354">
            <v>1392290.1600000001</v>
          </cell>
          <cell r="AR354">
            <v>0</v>
          </cell>
          <cell r="AS354">
            <v>4289752.9800000004</v>
          </cell>
          <cell r="AU354">
            <v>2182866.9800000004</v>
          </cell>
          <cell r="AV354">
            <v>1048912.2400000002</v>
          </cell>
          <cell r="AW354">
            <v>0</v>
          </cell>
          <cell r="AX354">
            <v>3231779.2200000007</v>
          </cell>
          <cell r="AZ354">
            <v>23096545.840000004</v>
          </cell>
          <cell r="BA354">
            <v>15892047.65</v>
          </cell>
          <cell r="BB354">
            <v>11696578.047</v>
          </cell>
          <cell r="BC354">
            <v>496892.25414000009</v>
          </cell>
          <cell r="BD354">
            <v>453201.2440200001</v>
          </cell>
          <cell r="BE354">
            <v>0</v>
          </cell>
          <cell r="BF354">
            <v>12646671.545160001</v>
          </cell>
          <cell r="BH354">
            <v>24680317.065160003</v>
          </cell>
          <cell r="BJ354">
            <v>3166978.32</v>
          </cell>
          <cell r="BK354">
            <v>21513338.745160002</v>
          </cell>
        </row>
        <row r="355">
          <cell r="A355" t="str">
            <v>1902203400200</v>
          </cell>
          <cell r="B355" t="str">
            <v>WINFIELD SCHOOL DISTRICT 34</v>
          </cell>
          <cell r="C355" t="str">
            <v>DUPAGE</v>
          </cell>
          <cell r="D355" t="str">
            <v>Elementary</v>
          </cell>
          <cell r="E355">
            <v>283.47000000000003</v>
          </cell>
          <cell r="G355">
            <v>177.80999999999997</v>
          </cell>
          <cell r="H355">
            <v>175.15</v>
          </cell>
          <cell r="I355">
            <v>105.66</v>
          </cell>
          <cell r="J355">
            <v>0</v>
          </cell>
          <cell r="L355">
            <v>7006</v>
          </cell>
          <cell r="M355">
            <v>4226.3999999999996</v>
          </cell>
          <cell r="N355">
            <v>0</v>
          </cell>
          <cell r="O355">
            <v>11232.4</v>
          </cell>
          <cell r="Q355">
            <v>22226.249999999996</v>
          </cell>
          <cell r="R355">
            <v>13207.5</v>
          </cell>
          <cell r="S355">
            <v>0</v>
          </cell>
          <cell r="T355">
            <v>35433.75</v>
          </cell>
          <cell r="V355">
            <v>35384.189999999995</v>
          </cell>
          <cell r="W355">
            <v>21026.34</v>
          </cell>
          <cell r="X355">
            <v>0</v>
          </cell>
          <cell r="Y355">
            <v>56410.53</v>
          </cell>
          <cell r="AA355">
            <v>4445.2499999999991</v>
          </cell>
          <cell r="AB355">
            <v>2641.5</v>
          </cell>
          <cell r="AC355">
            <v>0</v>
          </cell>
          <cell r="AD355">
            <v>7086.7499999999991</v>
          </cell>
          <cell r="AF355">
            <v>50764.75</v>
          </cell>
          <cell r="AG355">
            <v>30165.93</v>
          </cell>
          <cell r="AH355">
            <v>0</v>
          </cell>
          <cell r="AI355">
            <v>80930.679999999993</v>
          </cell>
          <cell r="AK355">
            <v>17690.150000000001</v>
          </cell>
          <cell r="AL355">
            <v>21343.32</v>
          </cell>
          <cell r="AM355">
            <v>0</v>
          </cell>
          <cell r="AN355">
            <v>39033.47</v>
          </cell>
          <cell r="AP355">
            <v>184566.77999999997</v>
          </cell>
          <cell r="AQ355">
            <v>109675.08</v>
          </cell>
          <cell r="AR355">
            <v>0</v>
          </cell>
          <cell r="AS355">
            <v>294241.86</v>
          </cell>
          <cell r="AU355">
            <v>139047.41999999998</v>
          </cell>
          <cell r="AV355">
            <v>82626.12</v>
          </cell>
          <cell r="AW355">
            <v>0</v>
          </cell>
          <cell r="AX355">
            <v>221673.53999999998</v>
          </cell>
          <cell r="AZ355">
            <v>1452392.12</v>
          </cell>
          <cell r="BA355">
            <v>405417.89000000007</v>
          </cell>
          <cell r="BB355">
            <v>557343.00300000003</v>
          </cell>
          <cell r="BC355">
            <v>34082.731979999997</v>
          </cell>
          <cell r="BD355">
            <v>31085.887139999999</v>
          </cell>
          <cell r="BE355">
            <v>0</v>
          </cell>
          <cell r="BF355">
            <v>622511.62212000007</v>
          </cell>
          <cell r="BH355">
            <v>1368554.6021199999</v>
          </cell>
          <cell r="BJ355">
            <v>217228.73</v>
          </cell>
          <cell r="BK355">
            <v>1151325.87212</v>
          </cell>
        </row>
        <row r="356">
          <cell r="A356" t="str">
            <v>1902204100200</v>
          </cell>
          <cell r="B356" t="str">
            <v>GLEN ELLYN SCHOOL DISTRICT 41</v>
          </cell>
          <cell r="C356" t="str">
            <v>DUPAGE</v>
          </cell>
          <cell r="D356" t="str">
            <v>Elementary</v>
          </cell>
          <cell r="E356">
            <v>3461.75</v>
          </cell>
          <cell r="G356">
            <v>2305.25</v>
          </cell>
          <cell r="H356">
            <v>2262</v>
          </cell>
          <cell r="I356">
            <v>1156.5</v>
          </cell>
          <cell r="J356">
            <v>0</v>
          </cell>
          <cell r="L356">
            <v>90480</v>
          </cell>
          <cell r="M356">
            <v>46260</v>
          </cell>
          <cell r="N356">
            <v>0</v>
          </cell>
          <cell r="O356">
            <v>136740</v>
          </cell>
          <cell r="Q356">
            <v>288156.25</v>
          </cell>
          <cell r="R356">
            <v>144562.5</v>
          </cell>
          <cell r="S356">
            <v>0</v>
          </cell>
          <cell r="T356">
            <v>432718.75</v>
          </cell>
          <cell r="V356">
            <v>458744.75</v>
          </cell>
          <cell r="W356">
            <v>230143.5</v>
          </cell>
          <cell r="X356">
            <v>0</v>
          </cell>
          <cell r="Y356">
            <v>688888.25</v>
          </cell>
          <cell r="AA356">
            <v>57631.25</v>
          </cell>
          <cell r="AB356">
            <v>28912.5</v>
          </cell>
          <cell r="AC356">
            <v>0</v>
          </cell>
          <cell r="AD356">
            <v>86543.75</v>
          </cell>
          <cell r="AF356">
            <v>658148.87</v>
          </cell>
          <cell r="AG356">
            <v>330180.75</v>
          </cell>
          <cell r="AH356">
            <v>0</v>
          </cell>
          <cell r="AI356">
            <v>988329.62</v>
          </cell>
          <cell r="AK356">
            <v>228462</v>
          </cell>
          <cell r="AL356">
            <v>233613</v>
          </cell>
          <cell r="AM356">
            <v>0</v>
          </cell>
          <cell r="AN356">
            <v>462075</v>
          </cell>
          <cell r="AP356">
            <v>2392849.5</v>
          </cell>
          <cell r="AQ356">
            <v>1200447</v>
          </cell>
          <cell r="AR356">
            <v>0</v>
          </cell>
          <cell r="AS356">
            <v>3593296.5</v>
          </cell>
          <cell r="AU356">
            <v>1802705.5</v>
          </cell>
          <cell r="AV356">
            <v>904383</v>
          </cell>
          <cell r="AW356">
            <v>0</v>
          </cell>
          <cell r="AX356">
            <v>2707088.5</v>
          </cell>
          <cell r="AZ356">
            <v>17704064.020000003</v>
          </cell>
          <cell r="BA356">
            <v>5406274.5500000007</v>
          </cell>
          <cell r="BB356">
            <v>6933101.5710000014</v>
          </cell>
          <cell r="BC356">
            <v>416220.04949999991</v>
          </cell>
          <cell r="BD356">
            <v>379622.42849999998</v>
          </cell>
          <cell r="BE356">
            <v>0</v>
          </cell>
          <cell r="BF356">
            <v>7728944.0490000015</v>
          </cell>
          <cell r="BH356">
            <v>16824624.419000003</v>
          </cell>
          <cell r="BJ356">
            <v>2652808.2599999998</v>
          </cell>
          <cell r="BK356">
            <v>14171816.159000004</v>
          </cell>
        </row>
        <row r="357">
          <cell r="A357" t="str">
            <v>1902204400200</v>
          </cell>
          <cell r="B357" t="str">
            <v>LOMBARD SCHOOL DISTRICT 44</v>
          </cell>
          <cell r="C357" t="str">
            <v>DUPAGE</v>
          </cell>
          <cell r="D357" t="str">
            <v>Elementary</v>
          </cell>
          <cell r="E357">
            <v>3092.5</v>
          </cell>
          <cell r="G357">
            <v>2028.5</v>
          </cell>
          <cell r="H357">
            <v>1986.25</v>
          </cell>
          <cell r="I357">
            <v>1064</v>
          </cell>
          <cell r="J357">
            <v>0</v>
          </cell>
          <cell r="L357">
            <v>79450</v>
          </cell>
          <cell r="M357">
            <v>42560</v>
          </cell>
          <cell r="N357">
            <v>0</v>
          </cell>
          <cell r="O357">
            <v>122010</v>
          </cell>
          <cell r="Q357">
            <v>253562.5</v>
          </cell>
          <cell r="R357">
            <v>133000</v>
          </cell>
          <cell r="S357">
            <v>0</v>
          </cell>
          <cell r="T357">
            <v>386562.5</v>
          </cell>
          <cell r="V357">
            <v>403671.5</v>
          </cell>
          <cell r="W357">
            <v>211736</v>
          </cell>
          <cell r="X357">
            <v>0</v>
          </cell>
          <cell r="Y357">
            <v>615407.5</v>
          </cell>
          <cell r="AA357">
            <v>50712.5</v>
          </cell>
          <cell r="AB357">
            <v>26600</v>
          </cell>
          <cell r="AC357">
            <v>0</v>
          </cell>
          <cell r="AD357">
            <v>77312.5</v>
          </cell>
          <cell r="AF357">
            <v>579136.75</v>
          </cell>
          <cell r="AG357">
            <v>303772</v>
          </cell>
          <cell r="AH357">
            <v>0</v>
          </cell>
          <cell r="AI357">
            <v>882908.75</v>
          </cell>
          <cell r="AK357">
            <v>200611.25</v>
          </cell>
          <cell r="AL357">
            <v>214928</v>
          </cell>
          <cell r="AM357">
            <v>0</v>
          </cell>
          <cell r="AN357">
            <v>415539.25</v>
          </cell>
          <cell r="AP357">
            <v>2105583</v>
          </cell>
          <cell r="AQ357">
            <v>1104432</v>
          </cell>
          <cell r="AR357">
            <v>0</v>
          </cell>
          <cell r="AS357">
            <v>3210015</v>
          </cell>
          <cell r="AU357">
            <v>1586287</v>
          </cell>
          <cell r="AV357">
            <v>832048</v>
          </cell>
          <cell r="AW357">
            <v>0</v>
          </cell>
          <cell r="AX357">
            <v>2418335</v>
          </cell>
          <cell r="AZ357">
            <v>16289955.930000002</v>
          </cell>
          <cell r="BA357">
            <v>5741025.9299999997</v>
          </cell>
          <cell r="BB357">
            <v>6609294.5579999993</v>
          </cell>
          <cell r="BC357">
            <v>371823.64499999996</v>
          </cell>
          <cell r="BD357">
            <v>339129.73499999999</v>
          </cell>
          <cell r="BE357">
            <v>0</v>
          </cell>
          <cell r="BF357">
            <v>7320247.9379999992</v>
          </cell>
          <cell r="BH357">
            <v>15448338.437999999</v>
          </cell>
          <cell r="BJ357">
            <v>2369844.6</v>
          </cell>
          <cell r="BK357">
            <v>13078493.838</v>
          </cell>
        </row>
        <row r="358">
          <cell r="A358" t="str">
            <v>1902204500200</v>
          </cell>
          <cell r="B358" t="str">
            <v>VILLA PARK SCHOOL DIST 45</v>
          </cell>
          <cell r="C358" t="str">
            <v>DUPAGE</v>
          </cell>
          <cell r="D358" t="str">
            <v>Elementary</v>
          </cell>
          <cell r="E358">
            <v>3265.05</v>
          </cell>
          <cell r="G358">
            <v>2133.23</v>
          </cell>
          <cell r="H358">
            <v>2073.98</v>
          </cell>
          <cell r="I358">
            <v>1131.82</v>
          </cell>
          <cell r="J358">
            <v>0</v>
          </cell>
          <cell r="L358">
            <v>82959.199999999997</v>
          </cell>
          <cell r="M358">
            <v>45272.799999999996</v>
          </cell>
          <cell r="N358">
            <v>0</v>
          </cell>
          <cell r="O358">
            <v>128232</v>
          </cell>
          <cell r="Q358">
            <v>266653.75</v>
          </cell>
          <cell r="R358">
            <v>141477.5</v>
          </cell>
          <cell r="S358">
            <v>0</v>
          </cell>
          <cell r="T358">
            <v>408131.25</v>
          </cell>
          <cell r="V358">
            <v>424512.77</v>
          </cell>
          <cell r="W358">
            <v>225232.18</v>
          </cell>
          <cell r="X358">
            <v>0</v>
          </cell>
          <cell r="Y358">
            <v>649744.94999999995</v>
          </cell>
          <cell r="AA358">
            <v>53330.75</v>
          </cell>
          <cell r="AB358">
            <v>28295.5</v>
          </cell>
          <cell r="AC358">
            <v>0</v>
          </cell>
          <cell r="AD358">
            <v>81626.25</v>
          </cell>
          <cell r="AF358">
            <v>1218074.33</v>
          </cell>
          <cell r="AG358">
            <v>646269.22</v>
          </cell>
          <cell r="AH358">
            <v>0</v>
          </cell>
          <cell r="AI358">
            <v>1864343.55</v>
          </cell>
          <cell r="AK358">
            <v>209471.98</v>
          </cell>
          <cell r="AL358">
            <v>228627.63999999998</v>
          </cell>
          <cell r="AM358">
            <v>0</v>
          </cell>
          <cell r="AN358">
            <v>438099.62</v>
          </cell>
          <cell r="AP358">
            <v>2214292.7400000002</v>
          </cell>
          <cell r="AQ358">
            <v>1174829.1599999999</v>
          </cell>
          <cell r="AR358">
            <v>0</v>
          </cell>
          <cell r="AS358">
            <v>3389121.9000000004</v>
          </cell>
          <cell r="AU358">
            <v>1668185.86</v>
          </cell>
          <cell r="AV358">
            <v>885083.24</v>
          </cell>
          <cell r="AW358">
            <v>0</v>
          </cell>
          <cell r="AX358">
            <v>2553269.1</v>
          </cell>
          <cell r="AZ358">
            <v>17541496.609999999</v>
          </cell>
          <cell r="BA358">
            <v>8264475.2100000009</v>
          </cell>
          <cell r="BB358">
            <v>7741791.5460000001</v>
          </cell>
          <cell r="BC358">
            <v>392570.02169999998</v>
          </cell>
          <cell r="BD358">
            <v>358051.91310000001</v>
          </cell>
          <cell r="BE358">
            <v>0</v>
          </cell>
          <cell r="BF358">
            <v>8492413.480800001</v>
          </cell>
          <cell r="BH358">
            <v>18004982.1008</v>
          </cell>
          <cell r="BJ358">
            <v>2502073.11</v>
          </cell>
          <cell r="BK358">
            <v>15502908.990800001</v>
          </cell>
        </row>
        <row r="359">
          <cell r="A359" t="str">
            <v>1902204800200</v>
          </cell>
          <cell r="B359" t="str">
            <v>SALT CREEK SCHOOL DIST 48</v>
          </cell>
          <cell r="C359" t="str">
            <v>DUPAGE</v>
          </cell>
          <cell r="D359" t="str">
            <v>Elementary</v>
          </cell>
          <cell r="E359">
            <v>465.39</v>
          </cell>
          <cell r="G359">
            <v>312.23</v>
          </cell>
          <cell r="H359">
            <v>305.98</v>
          </cell>
          <cell r="I359">
            <v>153.16</v>
          </cell>
          <cell r="J359">
            <v>0</v>
          </cell>
          <cell r="L359">
            <v>12239.2</v>
          </cell>
          <cell r="M359">
            <v>6126.4</v>
          </cell>
          <cell r="N359">
            <v>0</v>
          </cell>
          <cell r="O359">
            <v>18365.599999999999</v>
          </cell>
          <cell r="Q359">
            <v>39028.75</v>
          </cell>
          <cell r="R359">
            <v>19145</v>
          </cell>
          <cell r="S359">
            <v>0</v>
          </cell>
          <cell r="T359">
            <v>58173.75</v>
          </cell>
          <cell r="V359">
            <v>62133.770000000004</v>
          </cell>
          <cell r="W359">
            <v>30478.84</v>
          </cell>
          <cell r="X359">
            <v>0</v>
          </cell>
          <cell r="Y359">
            <v>92612.61</v>
          </cell>
          <cell r="AA359">
            <v>7805.75</v>
          </cell>
          <cell r="AB359">
            <v>3829</v>
          </cell>
          <cell r="AC359">
            <v>0</v>
          </cell>
          <cell r="AD359">
            <v>11634.75</v>
          </cell>
          <cell r="AF359">
            <v>89141.66</v>
          </cell>
          <cell r="AG359">
            <v>43727.18</v>
          </cell>
          <cell r="AH359">
            <v>0</v>
          </cell>
          <cell r="AI359">
            <v>132868.84</v>
          </cell>
          <cell r="AK359">
            <v>30903.980000000003</v>
          </cell>
          <cell r="AL359">
            <v>30938.32</v>
          </cell>
          <cell r="AM359">
            <v>0</v>
          </cell>
          <cell r="AN359">
            <v>61842.3</v>
          </cell>
          <cell r="AP359">
            <v>324094.74</v>
          </cell>
          <cell r="AQ359">
            <v>158980.07999999999</v>
          </cell>
          <cell r="AR359">
            <v>0</v>
          </cell>
          <cell r="AS359">
            <v>483074.81999999995</v>
          </cell>
          <cell r="AU359">
            <v>244163.86000000002</v>
          </cell>
          <cell r="AV359">
            <v>119771.12</v>
          </cell>
          <cell r="AW359">
            <v>0</v>
          </cell>
          <cell r="AX359">
            <v>363934.98</v>
          </cell>
          <cell r="AZ359">
            <v>2495577.9499999997</v>
          </cell>
          <cell r="BA359">
            <v>925238.70000000007</v>
          </cell>
          <cell r="BB359">
            <v>1026244.9949999999</v>
          </cell>
          <cell r="BC359">
            <v>55955.701259999994</v>
          </cell>
          <cell r="BD359">
            <v>51035.598180000001</v>
          </cell>
          <cell r="BE359">
            <v>0</v>
          </cell>
          <cell r="BF359">
            <v>1133236.2944399999</v>
          </cell>
          <cell r="BH359">
            <v>2355743.9444399998</v>
          </cell>
          <cell r="BJ359">
            <v>356637.66</v>
          </cell>
          <cell r="BK359">
            <v>1999106.2844399998</v>
          </cell>
        </row>
        <row r="360">
          <cell r="A360" t="str">
            <v>1902205300200</v>
          </cell>
          <cell r="B360" t="str">
            <v>BUTLER SCHOOL DISTRICT 53</v>
          </cell>
          <cell r="C360" t="str">
            <v>DUPAGE</v>
          </cell>
          <cell r="D360" t="str">
            <v>Elementary</v>
          </cell>
          <cell r="E360">
            <v>522.5</v>
          </cell>
          <cell r="G360">
            <v>326</v>
          </cell>
          <cell r="H360">
            <v>324.5</v>
          </cell>
          <cell r="I360">
            <v>196.5</v>
          </cell>
          <cell r="J360">
            <v>0</v>
          </cell>
          <cell r="L360">
            <v>12980</v>
          </cell>
          <cell r="M360">
            <v>7860</v>
          </cell>
          <cell r="N360">
            <v>0</v>
          </cell>
          <cell r="O360">
            <v>20840</v>
          </cell>
          <cell r="Q360">
            <v>40750</v>
          </cell>
          <cell r="R360">
            <v>24562.5</v>
          </cell>
          <cell r="S360">
            <v>0</v>
          </cell>
          <cell r="T360">
            <v>65312.5</v>
          </cell>
          <cell r="V360">
            <v>64874</v>
          </cell>
          <cell r="W360">
            <v>39103.5</v>
          </cell>
          <cell r="X360">
            <v>0</v>
          </cell>
          <cell r="Y360">
            <v>103977.5</v>
          </cell>
          <cell r="AA360">
            <v>8150</v>
          </cell>
          <cell r="AB360">
            <v>4912.5</v>
          </cell>
          <cell r="AC360">
            <v>0</v>
          </cell>
          <cell r="AD360">
            <v>13062.5</v>
          </cell>
          <cell r="AF360">
            <v>93073</v>
          </cell>
          <cell r="AG360">
            <v>56100.75</v>
          </cell>
          <cell r="AH360">
            <v>0</v>
          </cell>
          <cell r="AI360">
            <v>149173.75</v>
          </cell>
          <cell r="AK360">
            <v>32774.5</v>
          </cell>
          <cell r="AL360">
            <v>39693</v>
          </cell>
          <cell r="AM360">
            <v>0</v>
          </cell>
          <cell r="AN360">
            <v>72467.5</v>
          </cell>
          <cell r="AP360">
            <v>338388</v>
          </cell>
          <cell r="AQ360">
            <v>203967</v>
          </cell>
          <cell r="AR360">
            <v>0</v>
          </cell>
          <cell r="AS360">
            <v>542355</v>
          </cell>
          <cell r="AU360">
            <v>254932</v>
          </cell>
          <cell r="AV360">
            <v>153663</v>
          </cell>
          <cell r="AW360">
            <v>0</v>
          </cell>
          <cell r="AX360">
            <v>408595</v>
          </cell>
          <cell r="AZ360">
            <v>2583284.92</v>
          </cell>
          <cell r="BA360">
            <v>431189.1399999999</v>
          </cell>
          <cell r="BB360">
            <v>904342.21799999988</v>
          </cell>
          <cell r="BC360">
            <v>62822.264999999992</v>
          </cell>
          <cell r="BD360">
            <v>57298.395000000004</v>
          </cell>
          <cell r="BE360">
            <v>0</v>
          </cell>
          <cell r="BF360">
            <v>1024462.8779999999</v>
          </cell>
          <cell r="BH360">
            <v>2400246.628</v>
          </cell>
          <cell r="BJ360">
            <v>400402.2</v>
          </cell>
          <cell r="BK360">
            <v>1999844.4280000001</v>
          </cell>
        </row>
        <row r="361">
          <cell r="A361" t="str">
            <v>1902205800200</v>
          </cell>
          <cell r="B361" t="str">
            <v>DOWNERS GROVE GRADE SCH DIST 58</v>
          </cell>
          <cell r="C361" t="str">
            <v>DUPAGE</v>
          </cell>
          <cell r="D361" t="str">
            <v>Elementary</v>
          </cell>
          <cell r="E361">
            <v>4815.5</v>
          </cell>
          <cell r="G361">
            <v>3091.5</v>
          </cell>
          <cell r="H361">
            <v>3047.5</v>
          </cell>
          <cell r="I361">
            <v>1724</v>
          </cell>
          <cell r="J361">
            <v>0</v>
          </cell>
          <cell r="L361">
            <v>121900</v>
          </cell>
          <cell r="M361">
            <v>68960</v>
          </cell>
          <cell r="N361">
            <v>0</v>
          </cell>
          <cell r="O361">
            <v>190860</v>
          </cell>
          <cell r="Q361">
            <v>386437.5</v>
          </cell>
          <cell r="R361">
            <v>215500</v>
          </cell>
          <cell r="S361">
            <v>0</v>
          </cell>
          <cell r="T361">
            <v>601937.5</v>
          </cell>
          <cell r="V361">
            <v>615208.5</v>
          </cell>
          <cell r="W361">
            <v>343076</v>
          </cell>
          <cell r="X361">
            <v>0</v>
          </cell>
          <cell r="Y361">
            <v>958284.5</v>
          </cell>
          <cell r="AA361">
            <v>77287.5</v>
          </cell>
          <cell r="AB361">
            <v>43100</v>
          </cell>
          <cell r="AC361">
            <v>0</v>
          </cell>
          <cell r="AD361">
            <v>120387.5</v>
          </cell>
          <cell r="AF361">
            <v>882623.25</v>
          </cell>
          <cell r="AG361">
            <v>492202</v>
          </cell>
          <cell r="AH361">
            <v>0</v>
          </cell>
          <cell r="AI361">
            <v>1374825.25</v>
          </cell>
          <cell r="AK361">
            <v>307797.5</v>
          </cell>
          <cell r="AL361">
            <v>348248</v>
          </cell>
          <cell r="AM361">
            <v>0</v>
          </cell>
          <cell r="AN361">
            <v>656045.5</v>
          </cell>
          <cell r="AP361">
            <v>3208977</v>
          </cell>
          <cell r="AQ361">
            <v>1789512</v>
          </cell>
          <cell r="AR361">
            <v>0</v>
          </cell>
          <cell r="AS361">
            <v>4998489</v>
          </cell>
          <cell r="AU361">
            <v>2417553</v>
          </cell>
          <cell r="AV361">
            <v>1348168</v>
          </cell>
          <cell r="AW361">
            <v>0</v>
          </cell>
          <cell r="AX361">
            <v>3765721</v>
          </cell>
          <cell r="AZ361">
            <v>24391830.419999998</v>
          </cell>
          <cell r="BA361">
            <v>5996622.0299999993</v>
          </cell>
          <cell r="BB361">
            <v>9116535.7349999975</v>
          </cell>
          <cell r="BC361">
            <v>578986.82699999993</v>
          </cell>
          <cell r="BD361">
            <v>528077.36100000003</v>
          </cell>
          <cell r="BE361">
            <v>0</v>
          </cell>
          <cell r="BF361">
            <v>10223599.922999997</v>
          </cell>
          <cell r="BH361">
            <v>22890150.172999997</v>
          </cell>
          <cell r="BJ361">
            <v>3690213.96</v>
          </cell>
          <cell r="BK361">
            <v>19199936.212999996</v>
          </cell>
        </row>
        <row r="362">
          <cell r="A362" t="str">
            <v>1902206000200</v>
          </cell>
          <cell r="B362" t="str">
            <v>MAERCKER SCHOOL DISTRICT 60</v>
          </cell>
          <cell r="C362" t="str">
            <v>DUPAGE</v>
          </cell>
          <cell r="D362" t="str">
            <v>Elementary</v>
          </cell>
          <cell r="E362">
            <v>1371</v>
          </cell>
          <cell r="G362">
            <v>892</v>
          </cell>
          <cell r="H362">
            <v>877.75</v>
          </cell>
          <cell r="I362">
            <v>479</v>
          </cell>
          <cell r="J362">
            <v>0</v>
          </cell>
          <cell r="L362">
            <v>35110</v>
          </cell>
          <cell r="M362">
            <v>19160</v>
          </cell>
          <cell r="N362">
            <v>0</v>
          </cell>
          <cell r="O362">
            <v>54270</v>
          </cell>
          <cell r="Q362">
            <v>111500</v>
          </cell>
          <cell r="R362">
            <v>59875</v>
          </cell>
          <cell r="S362">
            <v>0</v>
          </cell>
          <cell r="T362">
            <v>171375</v>
          </cell>
          <cell r="V362">
            <v>177508</v>
          </cell>
          <cell r="W362">
            <v>95321</v>
          </cell>
          <cell r="X362">
            <v>0</v>
          </cell>
          <cell r="Y362">
            <v>272829</v>
          </cell>
          <cell r="AA362">
            <v>22300</v>
          </cell>
          <cell r="AB362">
            <v>11975</v>
          </cell>
          <cell r="AC362">
            <v>0</v>
          </cell>
          <cell r="AD362">
            <v>34275</v>
          </cell>
          <cell r="AF362">
            <v>254666</v>
          </cell>
          <cell r="AG362">
            <v>136754.5</v>
          </cell>
          <cell r="AH362">
            <v>0</v>
          </cell>
          <cell r="AI362">
            <v>391420.5</v>
          </cell>
          <cell r="AK362">
            <v>88652.75</v>
          </cell>
          <cell r="AL362">
            <v>96758</v>
          </cell>
          <cell r="AM362">
            <v>0</v>
          </cell>
          <cell r="AN362">
            <v>185410.75</v>
          </cell>
          <cell r="AP362">
            <v>925896</v>
          </cell>
          <cell r="AQ362">
            <v>497202</v>
          </cell>
          <cell r="AR362">
            <v>0</v>
          </cell>
          <cell r="AS362">
            <v>1423098</v>
          </cell>
          <cell r="AU362">
            <v>697544</v>
          </cell>
          <cell r="AV362">
            <v>374578</v>
          </cell>
          <cell r="AW362">
            <v>0</v>
          </cell>
          <cell r="AX362">
            <v>1072122</v>
          </cell>
          <cell r="AZ362">
            <v>7241566.580000001</v>
          </cell>
          <cell r="BA362">
            <v>2961127.46</v>
          </cell>
          <cell r="BB362">
            <v>3060808.2120000003</v>
          </cell>
          <cell r="BC362">
            <v>164840.81399999998</v>
          </cell>
          <cell r="BD362">
            <v>150346.60200000001</v>
          </cell>
          <cell r="BE362">
            <v>0</v>
          </cell>
          <cell r="BF362">
            <v>3375995.628</v>
          </cell>
          <cell r="BH362">
            <v>6980795.8780000005</v>
          </cell>
          <cell r="BJ362">
            <v>1050624.72</v>
          </cell>
          <cell r="BK362">
            <v>5930171.1580000008</v>
          </cell>
        </row>
        <row r="363">
          <cell r="A363" t="str">
            <v>1902206100200</v>
          </cell>
          <cell r="B363" t="str">
            <v>DARIEN SCHOOL DIST 61</v>
          </cell>
          <cell r="C363" t="str">
            <v>DUPAGE</v>
          </cell>
          <cell r="D363" t="str">
            <v>Elementary</v>
          </cell>
          <cell r="E363">
            <v>1468.71</v>
          </cell>
          <cell r="G363">
            <v>955.56</v>
          </cell>
          <cell r="H363">
            <v>938.31</v>
          </cell>
          <cell r="I363">
            <v>513.15</v>
          </cell>
          <cell r="J363">
            <v>0</v>
          </cell>
          <cell r="L363">
            <v>37532.399999999994</v>
          </cell>
          <cell r="M363">
            <v>20526</v>
          </cell>
          <cell r="N363">
            <v>0</v>
          </cell>
          <cell r="O363">
            <v>58058.399999999994</v>
          </cell>
          <cell r="Q363">
            <v>119445</v>
          </cell>
          <cell r="R363">
            <v>64143.75</v>
          </cell>
          <cell r="S363">
            <v>0</v>
          </cell>
          <cell r="T363">
            <v>183588.75</v>
          </cell>
          <cell r="V363">
            <v>190156.44</v>
          </cell>
          <cell r="W363">
            <v>102116.84999999999</v>
          </cell>
          <cell r="X363">
            <v>0</v>
          </cell>
          <cell r="Y363">
            <v>292273.28999999998</v>
          </cell>
          <cell r="AA363">
            <v>23889</v>
          </cell>
          <cell r="AB363">
            <v>12828.75</v>
          </cell>
          <cell r="AC363">
            <v>0</v>
          </cell>
          <cell r="AD363">
            <v>36717.75</v>
          </cell>
          <cell r="AF363">
            <v>545624.76</v>
          </cell>
          <cell r="AG363">
            <v>293008.65000000002</v>
          </cell>
          <cell r="AH363">
            <v>0</v>
          </cell>
          <cell r="AI363">
            <v>838633.41</v>
          </cell>
          <cell r="AK363">
            <v>94769.31</v>
          </cell>
          <cell r="AL363">
            <v>103656.29999999999</v>
          </cell>
          <cell r="AM363">
            <v>0</v>
          </cell>
          <cell r="AN363">
            <v>198425.61</v>
          </cell>
          <cell r="AP363">
            <v>991871.27999999991</v>
          </cell>
          <cell r="AQ363">
            <v>532649.69999999995</v>
          </cell>
          <cell r="AR363">
            <v>0</v>
          </cell>
          <cell r="AS363">
            <v>1524520.98</v>
          </cell>
          <cell r="AU363">
            <v>747247.91999999993</v>
          </cell>
          <cell r="AV363">
            <v>401283.3</v>
          </cell>
          <cell r="AW363">
            <v>0</v>
          </cell>
          <cell r="AX363">
            <v>1148531.22</v>
          </cell>
          <cell r="AZ363">
            <v>7771018.3099999996</v>
          </cell>
          <cell r="BA363">
            <v>3028842.63</v>
          </cell>
          <cell r="BB363">
            <v>3239958.2819999997</v>
          </cell>
          <cell r="BC363">
            <v>176588.87814000002</v>
          </cell>
          <cell r="BD363">
            <v>161061.67602000001</v>
          </cell>
          <cell r="BE363">
            <v>0</v>
          </cell>
          <cell r="BF363">
            <v>3577608.8361599999</v>
          </cell>
          <cell r="BH363">
            <v>7858358.2461600006</v>
          </cell>
          <cell r="BJ363">
            <v>1125501.8400000001</v>
          </cell>
          <cell r="BK363">
            <v>6732856.4061600007</v>
          </cell>
        </row>
        <row r="364">
          <cell r="A364" t="str">
            <v>1902206200200</v>
          </cell>
          <cell r="B364" t="str">
            <v>GOWER SCHOOL DIST 62</v>
          </cell>
          <cell r="C364" t="str">
            <v>DUPAGE</v>
          </cell>
          <cell r="D364" t="str">
            <v>Elementary</v>
          </cell>
          <cell r="E364">
            <v>841</v>
          </cell>
          <cell r="G364">
            <v>535.5</v>
          </cell>
          <cell r="H364">
            <v>525.5</v>
          </cell>
          <cell r="I364">
            <v>305.5</v>
          </cell>
          <cell r="J364">
            <v>0</v>
          </cell>
          <cell r="L364">
            <v>21020</v>
          </cell>
          <cell r="M364">
            <v>12220</v>
          </cell>
          <cell r="N364">
            <v>0</v>
          </cell>
          <cell r="O364">
            <v>33240</v>
          </cell>
          <cell r="Q364">
            <v>66937.5</v>
          </cell>
          <cell r="R364">
            <v>38187.5</v>
          </cell>
          <cell r="S364">
            <v>0</v>
          </cell>
          <cell r="T364">
            <v>105125</v>
          </cell>
          <cell r="V364">
            <v>106564.5</v>
          </cell>
          <cell r="W364">
            <v>60794.5</v>
          </cell>
          <cell r="X364">
            <v>0</v>
          </cell>
          <cell r="Y364">
            <v>167359</v>
          </cell>
          <cell r="AA364">
            <v>13387.5</v>
          </cell>
          <cell r="AB364">
            <v>7637.5</v>
          </cell>
          <cell r="AC364">
            <v>0</v>
          </cell>
          <cell r="AD364">
            <v>21025</v>
          </cell>
          <cell r="AF364">
            <v>152885.25</v>
          </cell>
          <cell r="AG364">
            <v>87220.25</v>
          </cell>
          <cell r="AH364">
            <v>0</v>
          </cell>
          <cell r="AI364">
            <v>240105.5</v>
          </cell>
          <cell r="AK364">
            <v>53075.5</v>
          </cell>
          <cell r="AL364">
            <v>61711</v>
          </cell>
          <cell r="AM364">
            <v>0</v>
          </cell>
          <cell r="AN364">
            <v>114786.5</v>
          </cell>
          <cell r="AP364">
            <v>555849</v>
          </cell>
          <cell r="AQ364">
            <v>317109</v>
          </cell>
          <cell r="AR364">
            <v>0</v>
          </cell>
          <cell r="AS364">
            <v>872958</v>
          </cell>
          <cell r="AU364">
            <v>418761</v>
          </cell>
          <cell r="AV364">
            <v>238901</v>
          </cell>
          <cell r="AW364">
            <v>0</v>
          </cell>
          <cell r="AX364">
            <v>657662</v>
          </cell>
          <cell r="AZ364">
            <v>4323551.37</v>
          </cell>
          <cell r="BA364">
            <v>1240412.7199999997</v>
          </cell>
          <cell r="BB364">
            <v>1669189.227</v>
          </cell>
          <cell r="BC364">
            <v>101116.79399999999</v>
          </cell>
          <cell r="BD364">
            <v>92225.741999999998</v>
          </cell>
          <cell r="BE364">
            <v>0</v>
          </cell>
          <cell r="BF364">
            <v>1862531.763</v>
          </cell>
          <cell r="BH364">
            <v>4074792.7630000003</v>
          </cell>
          <cell r="BJ364">
            <v>644475.12</v>
          </cell>
          <cell r="BK364">
            <v>3430317.6430000002</v>
          </cell>
        </row>
        <row r="365">
          <cell r="A365" t="str">
            <v>1902206300200</v>
          </cell>
          <cell r="B365" t="str">
            <v>CASS SCHOOL DIST 63</v>
          </cell>
          <cell r="C365" t="str">
            <v>DUPAGE</v>
          </cell>
          <cell r="D365" t="str">
            <v>Elementary</v>
          </cell>
          <cell r="E365">
            <v>713</v>
          </cell>
          <cell r="G365">
            <v>483.5</v>
          </cell>
          <cell r="H365">
            <v>477.5</v>
          </cell>
          <cell r="I365">
            <v>229.5</v>
          </cell>
          <cell r="J365">
            <v>0</v>
          </cell>
          <cell r="L365">
            <v>19100</v>
          </cell>
          <cell r="M365">
            <v>9180</v>
          </cell>
          <cell r="N365">
            <v>0</v>
          </cell>
          <cell r="O365">
            <v>28280</v>
          </cell>
          <cell r="Q365">
            <v>60437.5</v>
          </cell>
          <cell r="R365">
            <v>28687.5</v>
          </cell>
          <cell r="S365">
            <v>0</v>
          </cell>
          <cell r="T365">
            <v>89125</v>
          </cell>
          <cell r="V365">
            <v>96216.5</v>
          </cell>
          <cell r="W365">
            <v>45670.5</v>
          </cell>
          <cell r="X365">
            <v>0</v>
          </cell>
          <cell r="Y365">
            <v>141887</v>
          </cell>
          <cell r="AA365">
            <v>12087.5</v>
          </cell>
          <cell r="AB365">
            <v>5737.5</v>
          </cell>
          <cell r="AC365">
            <v>0</v>
          </cell>
          <cell r="AD365">
            <v>17825</v>
          </cell>
          <cell r="AF365">
            <v>138039.25</v>
          </cell>
          <cell r="AG365">
            <v>65522.25</v>
          </cell>
          <cell r="AH365">
            <v>0</v>
          </cell>
          <cell r="AI365">
            <v>203561.5</v>
          </cell>
          <cell r="AK365">
            <v>48227.5</v>
          </cell>
          <cell r="AL365">
            <v>46359</v>
          </cell>
          <cell r="AM365">
            <v>0</v>
          </cell>
          <cell r="AN365">
            <v>94586.5</v>
          </cell>
          <cell r="AP365">
            <v>501873</v>
          </cell>
          <cell r="AQ365">
            <v>238221</v>
          </cell>
          <cell r="AR365">
            <v>0</v>
          </cell>
          <cell r="AS365">
            <v>740094</v>
          </cell>
          <cell r="AU365">
            <v>378097</v>
          </cell>
          <cell r="AV365">
            <v>179469</v>
          </cell>
          <cell r="AW365">
            <v>0</v>
          </cell>
          <cell r="AX365">
            <v>557566</v>
          </cell>
          <cell r="AZ365">
            <v>3714629.6400000006</v>
          </cell>
          <cell r="BA365">
            <v>1171929.0100000002</v>
          </cell>
          <cell r="BB365">
            <v>1465967.595</v>
          </cell>
          <cell r="BC365">
            <v>85726.84199999999</v>
          </cell>
          <cell r="BD365">
            <v>78189.006000000008</v>
          </cell>
          <cell r="BE365">
            <v>0</v>
          </cell>
          <cell r="BF365">
            <v>1629883.443</v>
          </cell>
          <cell r="BH365">
            <v>3502808.443</v>
          </cell>
          <cell r="BJ365">
            <v>546386.16</v>
          </cell>
          <cell r="BK365">
            <v>2956422.2829999998</v>
          </cell>
        </row>
        <row r="366">
          <cell r="A366" t="str">
            <v>1902206600200</v>
          </cell>
          <cell r="B366" t="str">
            <v>CENTER CASS SCHOOL DIST 66</v>
          </cell>
          <cell r="C366" t="str">
            <v>DUPAGE</v>
          </cell>
          <cell r="D366" t="str">
            <v>Elementary</v>
          </cell>
          <cell r="E366">
            <v>1048.5</v>
          </cell>
          <cell r="G366">
            <v>686.5</v>
          </cell>
          <cell r="H366">
            <v>671.5</v>
          </cell>
          <cell r="I366">
            <v>362</v>
          </cell>
          <cell r="J366">
            <v>0</v>
          </cell>
          <cell r="L366">
            <v>26860</v>
          </cell>
          <cell r="M366">
            <v>14480</v>
          </cell>
          <cell r="N366">
            <v>0</v>
          </cell>
          <cell r="O366">
            <v>41340</v>
          </cell>
          <cell r="Q366">
            <v>85812.5</v>
          </cell>
          <cell r="R366">
            <v>45250</v>
          </cell>
          <cell r="S366">
            <v>0</v>
          </cell>
          <cell r="T366">
            <v>131062.5</v>
          </cell>
          <cell r="V366">
            <v>136613.5</v>
          </cell>
          <cell r="W366">
            <v>72038</v>
          </cell>
          <cell r="X366">
            <v>0</v>
          </cell>
          <cell r="Y366">
            <v>208651.5</v>
          </cell>
          <cell r="AA366">
            <v>17162.5</v>
          </cell>
          <cell r="AB366">
            <v>9050</v>
          </cell>
          <cell r="AC366">
            <v>0</v>
          </cell>
          <cell r="AD366">
            <v>26212.5</v>
          </cell>
          <cell r="AF366">
            <v>195995.75</v>
          </cell>
          <cell r="AG366">
            <v>103351</v>
          </cell>
          <cell r="AH366">
            <v>0</v>
          </cell>
          <cell r="AI366">
            <v>299346.75</v>
          </cell>
          <cell r="AK366">
            <v>67821.5</v>
          </cell>
          <cell r="AL366">
            <v>73124</v>
          </cell>
          <cell r="AM366">
            <v>0</v>
          </cell>
          <cell r="AN366">
            <v>140945.5</v>
          </cell>
          <cell r="AP366">
            <v>712587</v>
          </cell>
          <cell r="AQ366">
            <v>375756</v>
          </cell>
          <cell r="AR366">
            <v>0</v>
          </cell>
          <cell r="AS366">
            <v>1088343</v>
          </cell>
          <cell r="AU366">
            <v>536843</v>
          </cell>
          <cell r="AV366">
            <v>283084</v>
          </cell>
          <cell r="AW366">
            <v>0</v>
          </cell>
          <cell r="AX366">
            <v>819927</v>
          </cell>
          <cell r="AZ366">
            <v>5318858.3100000005</v>
          </cell>
          <cell r="BA366">
            <v>1357547.87</v>
          </cell>
          <cell r="BB366">
            <v>2002921.8540000001</v>
          </cell>
          <cell r="BC366">
            <v>126065.34899999999</v>
          </cell>
          <cell r="BD366">
            <v>114980.607</v>
          </cell>
          <cell r="BE366">
            <v>0</v>
          </cell>
          <cell r="BF366">
            <v>2243967.81</v>
          </cell>
          <cell r="BH366">
            <v>4999796.5600000005</v>
          </cell>
          <cell r="BJ366">
            <v>803486.52</v>
          </cell>
          <cell r="BK366">
            <v>4196310.040000001</v>
          </cell>
        </row>
        <row r="367">
          <cell r="A367" t="str">
            <v>1902206800200</v>
          </cell>
          <cell r="B367" t="str">
            <v>WOODRIDGE SCHOOL DIST 68</v>
          </cell>
          <cell r="C367" t="str">
            <v>DUPAGE</v>
          </cell>
          <cell r="D367" t="str">
            <v>Elementary</v>
          </cell>
          <cell r="E367">
            <v>2959.25</v>
          </cell>
          <cell r="G367">
            <v>1948.75</v>
          </cell>
          <cell r="H367">
            <v>1900</v>
          </cell>
          <cell r="I367">
            <v>1010.5</v>
          </cell>
          <cell r="J367">
            <v>0</v>
          </cell>
          <cell r="L367">
            <v>76000</v>
          </cell>
          <cell r="M367">
            <v>40420</v>
          </cell>
          <cell r="N367">
            <v>0</v>
          </cell>
          <cell r="O367">
            <v>116420</v>
          </cell>
          <cell r="Q367">
            <v>243593.75</v>
          </cell>
          <cell r="R367">
            <v>126312.5</v>
          </cell>
          <cell r="S367">
            <v>0</v>
          </cell>
          <cell r="T367">
            <v>369906.25</v>
          </cell>
          <cell r="V367">
            <v>387801.25</v>
          </cell>
          <cell r="W367">
            <v>201089.5</v>
          </cell>
          <cell r="X367">
            <v>0</v>
          </cell>
          <cell r="Y367">
            <v>588890.75</v>
          </cell>
          <cell r="AA367">
            <v>48718.75</v>
          </cell>
          <cell r="AB367">
            <v>25262.5</v>
          </cell>
          <cell r="AC367">
            <v>0</v>
          </cell>
          <cell r="AD367">
            <v>73981.25</v>
          </cell>
          <cell r="AF367">
            <v>556368.12</v>
          </cell>
          <cell r="AG367">
            <v>288497.75</v>
          </cell>
          <cell r="AH367">
            <v>0</v>
          </cell>
          <cell r="AI367">
            <v>844865.87</v>
          </cell>
          <cell r="AK367">
            <v>191900</v>
          </cell>
          <cell r="AL367">
            <v>204121</v>
          </cell>
          <cell r="AM367">
            <v>0</v>
          </cell>
          <cell r="AN367">
            <v>396021</v>
          </cell>
          <cell r="AP367">
            <v>2022802.5</v>
          </cell>
          <cell r="AQ367">
            <v>1048899</v>
          </cell>
          <cell r="AR367">
            <v>0</v>
          </cell>
          <cell r="AS367">
            <v>3071701.5</v>
          </cell>
          <cell r="AU367">
            <v>1523922.5</v>
          </cell>
          <cell r="AV367">
            <v>790211</v>
          </cell>
          <cell r="AW367">
            <v>0</v>
          </cell>
          <cell r="AX367">
            <v>2314133.5</v>
          </cell>
          <cell r="AZ367">
            <v>15743545.640000001</v>
          </cell>
          <cell r="BA367">
            <v>6525283.9400000004</v>
          </cell>
          <cell r="BB367">
            <v>6680648.8740000008</v>
          </cell>
          <cell r="BC367">
            <v>355802.46449999994</v>
          </cell>
          <cell r="BD367">
            <v>324517.27350000001</v>
          </cell>
          <cell r="BE367">
            <v>0</v>
          </cell>
          <cell r="BF367">
            <v>7360968.6120000007</v>
          </cell>
          <cell r="BH367">
            <v>15136888.732000001</v>
          </cell>
          <cell r="BJ367">
            <v>2267732.46</v>
          </cell>
          <cell r="BK367">
            <v>12869156.272</v>
          </cell>
        </row>
        <row r="368">
          <cell r="A368" t="str">
            <v>1902208601700</v>
          </cell>
          <cell r="B368" t="str">
            <v>HINSDALE TWP H S DIST 86</v>
          </cell>
          <cell r="C368" t="str">
            <v>DUPAGE</v>
          </cell>
          <cell r="D368" t="str">
            <v>High School</v>
          </cell>
          <cell r="E368">
            <v>4322.99</v>
          </cell>
          <cell r="G368">
            <v>0</v>
          </cell>
          <cell r="H368">
            <v>0</v>
          </cell>
          <cell r="I368">
            <v>0</v>
          </cell>
          <cell r="J368">
            <v>4322.99</v>
          </cell>
          <cell r="L368">
            <v>0</v>
          </cell>
          <cell r="M368">
            <v>0</v>
          </cell>
          <cell r="N368">
            <v>172919.59999999998</v>
          </cell>
          <cell r="O368">
            <v>172919.59999999998</v>
          </cell>
          <cell r="Q368">
            <v>0</v>
          </cell>
          <cell r="R368">
            <v>0</v>
          </cell>
          <cell r="S368">
            <v>540373.75</v>
          </cell>
          <cell r="T368">
            <v>540373.75</v>
          </cell>
          <cell r="V368">
            <v>0</v>
          </cell>
          <cell r="W368">
            <v>0</v>
          </cell>
          <cell r="X368">
            <v>860275.01</v>
          </cell>
          <cell r="Y368">
            <v>860275.01</v>
          </cell>
          <cell r="AA368">
            <v>0</v>
          </cell>
          <cell r="AB368">
            <v>0</v>
          </cell>
          <cell r="AC368">
            <v>108074.75</v>
          </cell>
          <cell r="AD368">
            <v>108074.75</v>
          </cell>
          <cell r="AF368">
            <v>0</v>
          </cell>
          <cell r="AG368">
            <v>0</v>
          </cell>
          <cell r="AH368">
            <v>1234213.6399999999</v>
          </cell>
          <cell r="AI368">
            <v>1234213.6399999999</v>
          </cell>
          <cell r="AK368">
            <v>0</v>
          </cell>
          <cell r="AL368">
            <v>0</v>
          </cell>
          <cell r="AM368">
            <v>3008801.04</v>
          </cell>
          <cell r="AN368">
            <v>3008801.04</v>
          </cell>
          <cell r="AP368">
            <v>0</v>
          </cell>
          <cell r="AQ368">
            <v>0</v>
          </cell>
          <cell r="AR368">
            <v>4487263.62</v>
          </cell>
          <cell r="AS368">
            <v>4487263.62</v>
          </cell>
          <cell r="AU368">
            <v>0</v>
          </cell>
          <cell r="AV368">
            <v>0</v>
          </cell>
          <cell r="AW368">
            <v>3380578.1799999997</v>
          </cell>
          <cell r="AX368">
            <v>3380578.1799999997</v>
          </cell>
          <cell r="AZ368">
            <v>24175466.650000002</v>
          </cell>
          <cell r="BA368">
            <v>4652718.79</v>
          </cell>
          <cell r="BB368">
            <v>8648455.6319999993</v>
          </cell>
          <cell r="BC368">
            <v>519770.37965999986</v>
          </cell>
          <cell r="BD368">
            <v>474067.72938000003</v>
          </cell>
          <cell r="BE368">
            <v>0</v>
          </cell>
          <cell r="BF368">
            <v>9642293.7410399988</v>
          </cell>
          <cell r="BH368">
            <v>23434793.331039999</v>
          </cell>
          <cell r="BJ368">
            <v>3312793.69</v>
          </cell>
          <cell r="BK368">
            <v>20121999.641039997</v>
          </cell>
        </row>
        <row r="369">
          <cell r="A369" t="str">
            <v>1902208701700</v>
          </cell>
          <cell r="B369" t="str">
            <v>GLENBARD TWP H S DIST 87</v>
          </cell>
          <cell r="C369" t="str">
            <v>DUPAGE</v>
          </cell>
          <cell r="D369" t="str">
            <v>High School</v>
          </cell>
          <cell r="E369">
            <v>8097.66</v>
          </cell>
          <cell r="G369">
            <v>0</v>
          </cell>
          <cell r="H369">
            <v>0</v>
          </cell>
          <cell r="I369">
            <v>0</v>
          </cell>
          <cell r="J369">
            <v>8097.66</v>
          </cell>
          <cell r="L369">
            <v>0</v>
          </cell>
          <cell r="M369">
            <v>0</v>
          </cell>
          <cell r="N369">
            <v>323906.40000000002</v>
          </cell>
          <cell r="O369">
            <v>323906.40000000002</v>
          </cell>
          <cell r="Q369">
            <v>0</v>
          </cell>
          <cell r="R369">
            <v>0</v>
          </cell>
          <cell r="S369">
            <v>1012207.5</v>
          </cell>
          <cell r="T369">
            <v>1012207.5</v>
          </cell>
          <cell r="V369">
            <v>0</v>
          </cell>
          <cell r="W369">
            <v>0</v>
          </cell>
          <cell r="X369">
            <v>1611434.34</v>
          </cell>
          <cell r="Y369">
            <v>1611434.34</v>
          </cell>
          <cell r="AA369">
            <v>0</v>
          </cell>
          <cell r="AB369">
            <v>0</v>
          </cell>
          <cell r="AC369">
            <v>202441.5</v>
          </cell>
          <cell r="AD369">
            <v>202441.5</v>
          </cell>
          <cell r="AF369">
            <v>0</v>
          </cell>
          <cell r="AG369">
            <v>0</v>
          </cell>
          <cell r="AH369">
            <v>2311881.9300000002</v>
          </cell>
          <cell r="AI369">
            <v>2311881.9300000002</v>
          </cell>
          <cell r="AK369">
            <v>0</v>
          </cell>
          <cell r="AL369">
            <v>0</v>
          </cell>
          <cell r="AM369">
            <v>5635971.3600000003</v>
          </cell>
          <cell r="AN369">
            <v>5635971.3600000003</v>
          </cell>
          <cell r="AP369">
            <v>0</v>
          </cell>
          <cell r="AQ369">
            <v>0</v>
          </cell>
          <cell r="AR369">
            <v>8405371.0800000001</v>
          </cell>
          <cell r="AS369">
            <v>8405371.0800000001</v>
          </cell>
          <cell r="AU369">
            <v>0</v>
          </cell>
          <cell r="AV369">
            <v>0</v>
          </cell>
          <cell r="AW369">
            <v>6332370.1200000001</v>
          </cell>
          <cell r="AX369">
            <v>6332370.1200000001</v>
          </cell>
          <cell r="AZ369">
            <v>46618498.149999999</v>
          </cell>
          <cell r="BA369">
            <v>12365493.15</v>
          </cell>
          <cell r="BB369">
            <v>17695197.389999997</v>
          </cell>
          <cell r="BC369">
            <v>973614.05243999988</v>
          </cell>
          <cell r="BD369">
            <v>888005.59091999999</v>
          </cell>
          <cell r="BE369">
            <v>0</v>
          </cell>
          <cell r="BF369">
            <v>19556817.033359997</v>
          </cell>
          <cell r="BH369">
            <v>45392401.263359994</v>
          </cell>
          <cell r="BJ369">
            <v>6205398.8099999996</v>
          </cell>
          <cell r="BK369">
            <v>39187002.453359991</v>
          </cell>
        </row>
        <row r="370">
          <cell r="A370" t="str">
            <v>1902208801600</v>
          </cell>
          <cell r="B370" t="str">
            <v>DU PAGE HIGH SCHOOL DIST 88</v>
          </cell>
          <cell r="C370" t="str">
            <v>DUPAGE</v>
          </cell>
          <cell r="D370" t="str">
            <v>High School</v>
          </cell>
          <cell r="E370">
            <v>3948.82</v>
          </cell>
          <cell r="G370">
            <v>0</v>
          </cell>
          <cell r="H370">
            <v>0</v>
          </cell>
          <cell r="I370">
            <v>0</v>
          </cell>
          <cell r="J370">
            <v>3948.8199999999997</v>
          </cell>
          <cell r="L370">
            <v>0</v>
          </cell>
          <cell r="M370">
            <v>0</v>
          </cell>
          <cell r="N370">
            <v>157952.79999999999</v>
          </cell>
          <cell r="O370">
            <v>157952.79999999999</v>
          </cell>
          <cell r="Q370">
            <v>0</v>
          </cell>
          <cell r="R370">
            <v>0</v>
          </cell>
          <cell r="S370">
            <v>493602.49999999994</v>
          </cell>
          <cell r="T370">
            <v>493602.49999999994</v>
          </cell>
          <cell r="V370">
            <v>0</v>
          </cell>
          <cell r="W370">
            <v>0</v>
          </cell>
          <cell r="X370">
            <v>785815.17999999993</v>
          </cell>
          <cell r="Y370">
            <v>785815.17999999993</v>
          </cell>
          <cell r="AA370">
            <v>0</v>
          </cell>
          <cell r="AB370">
            <v>0</v>
          </cell>
          <cell r="AC370">
            <v>98720.5</v>
          </cell>
          <cell r="AD370">
            <v>98720.5</v>
          </cell>
          <cell r="AF370">
            <v>0</v>
          </cell>
          <cell r="AG370">
            <v>0</v>
          </cell>
          <cell r="AH370">
            <v>2254776.2200000002</v>
          </cell>
          <cell r="AI370">
            <v>2254776.2200000002</v>
          </cell>
          <cell r="AK370">
            <v>0</v>
          </cell>
          <cell r="AL370">
            <v>0</v>
          </cell>
          <cell r="AM370">
            <v>2748378.7199999997</v>
          </cell>
          <cell r="AN370">
            <v>2748378.7199999997</v>
          </cell>
          <cell r="AP370">
            <v>0</v>
          </cell>
          <cell r="AQ370">
            <v>0</v>
          </cell>
          <cell r="AR370">
            <v>4098875.1599999997</v>
          </cell>
          <cell r="AS370">
            <v>4098875.1599999997</v>
          </cell>
          <cell r="AU370">
            <v>0</v>
          </cell>
          <cell r="AV370">
            <v>0</v>
          </cell>
          <cell r="AW370">
            <v>3087977.2399999998</v>
          </cell>
          <cell r="AX370">
            <v>3087977.2399999998</v>
          </cell>
          <cell r="AZ370">
            <v>23251963.859999999</v>
          </cell>
          <cell r="BA370">
            <v>7360004.5799999982</v>
          </cell>
          <cell r="BB370">
            <v>9183590.5319999997</v>
          </cell>
          <cell r="BC370">
            <v>474782.4238799999</v>
          </cell>
          <cell r="BD370">
            <v>433035.49884000001</v>
          </cell>
          <cell r="BE370">
            <v>0</v>
          </cell>
          <cell r="BF370">
            <v>10091408.45472</v>
          </cell>
          <cell r="BH370">
            <v>23817506.774719998</v>
          </cell>
          <cell r="BJ370">
            <v>3026059.74</v>
          </cell>
          <cell r="BK370">
            <v>20791447.034719996</v>
          </cell>
        </row>
        <row r="371">
          <cell r="A371" t="str">
            <v>1902208900400</v>
          </cell>
          <cell r="B371" t="str">
            <v>GLEN ELLYN C C SCHOOL DIST 89</v>
          </cell>
          <cell r="C371" t="str">
            <v>DUPAGE</v>
          </cell>
          <cell r="D371" t="str">
            <v>Elementary</v>
          </cell>
          <cell r="E371">
            <v>2129.5</v>
          </cell>
          <cell r="G371">
            <v>1473</v>
          </cell>
          <cell r="H371">
            <v>1446.75</v>
          </cell>
          <cell r="I371">
            <v>656.5</v>
          </cell>
          <cell r="J371">
            <v>0</v>
          </cell>
          <cell r="L371">
            <v>57870</v>
          </cell>
          <cell r="M371">
            <v>26260</v>
          </cell>
          <cell r="N371">
            <v>0</v>
          </cell>
          <cell r="O371">
            <v>84130</v>
          </cell>
          <cell r="Q371">
            <v>184125</v>
          </cell>
          <cell r="R371">
            <v>82062.5</v>
          </cell>
          <cell r="S371">
            <v>0</v>
          </cell>
          <cell r="T371">
            <v>266187.5</v>
          </cell>
          <cell r="V371">
            <v>293127</v>
          </cell>
          <cell r="W371">
            <v>130643.5</v>
          </cell>
          <cell r="X371">
            <v>0</v>
          </cell>
          <cell r="Y371">
            <v>423770.5</v>
          </cell>
          <cell r="AA371">
            <v>36825</v>
          </cell>
          <cell r="AB371">
            <v>16412.5</v>
          </cell>
          <cell r="AC371">
            <v>0</v>
          </cell>
          <cell r="AD371">
            <v>53237.5</v>
          </cell>
          <cell r="AF371">
            <v>420541.5</v>
          </cell>
          <cell r="AG371">
            <v>187430.75</v>
          </cell>
          <cell r="AH371">
            <v>0</v>
          </cell>
          <cell r="AI371">
            <v>607972.25</v>
          </cell>
          <cell r="AK371">
            <v>146121.75</v>
          </cell>
          <cell r="AL371">
            <v>132613</v>
          </cell>
          <cell r="AM371">
            <v>0</v>
          </cell>
          <cell r="AN371">
            <v>278734.75</v>
          </cell>
          <cell r="AP371">
            <v>1528974</v>
          </cell>
          <cell r="AQ371">
            <v>681447</v>
          </cell>
          <cell r="AR371">
            <v>0</v>
          </cell>
          <cell r="AS371">
            <v>2210421</v>
          </cell>
          <cell r="AU371">
            <v>1151886</v>
          </cell>
          <cell r="AV371">
            <v>513383</v>
          </cell>
          <cell r="AW371">
            <v>0</v>
          </cell>
          <cell r="AX371">
            <v>1665269</v>
          </cell>
          <cell r="AZ371">
            <v>10927060.450000001</v>
          </cell>
          <cell r="BA371">
            <v>3081013.62</v>
          </cell>
          <cell r="BB371">
            <v>4202422.2209999999</v>
          </cell>
          <cell r="BC371">
            <v>256038.30299999996</v>
          </cell>
          <cell r="BD371">
            <v>233525.22900000002</v>
          </cell>
          <cell r="BE371">
            <v>0</v>
          </cell>
          <cell r="BF371">
            <v>4691985.7530000005</v>
          </cell>
          <cell r="BH371">
            <v>10281708.253</v>
          </cell>
          <cell r="BJ371">
            <v>1631878.44</v>
          </cell>
          <cell r="BK371">
            <v>8649829.813000001</v>
          </cell>
        </row>
        <row r="372">
          <cell r="A372" t="str">
            <v>1902209300400</v>
          </cell>
          <cell r="B372" t="str">
            <v>COMMUNITY CONSOLIDATED S D 93</v>
          </cell>
          <cell r="C372" t="str">
            <v>DUPAGE</v>
          </cell>
          <cell r="D372" t="str">
            <v>Elementary</v>
          </cell>
          <cell r="E372">
            <v>3606.06</v>
          </cell>
          <cell r="G372">
            <v>2311.73</v>
          </cell>
          <cell r="H372">
            <v>2273.3999999999996</v>
          </cell>
          <cell r="I372">
            <v>1294.33</v>
          </cell>
          <cell r="J372">
            <v>0</v>
          </cell>
          <cell r="L372">
            <v>90935.999999999985</v>
          </cell>
          <cell r="M372">
            <v>51773.2</v>
          </cell>
          <cell r="N372">
            <v>0</v>
          </cell>
          <cell r="O372">
            <v>142709.19999999998</v>
          </cell>
          <cell r="Q372">
            <v>288966.25</v>
          </cell>
          <cell r="R372">
            <v>161791.25</v>
          </cell>
          <cell r="S372">
            <v>0</v>
          </cell>
          <cell r="T372">
            <v>450757.5</v>
          </cell>
          <cell r="V372">
            <v>460034.27</v>
          </cell>
          <cell r="W372">
            <v>257571.66999999998</v>
          </cell>
          <cell r="X372">
            <v>0</v>
          </cell>
          <cell r="Y372">
            <v>717605.94</v>
          </cell>
          <cell r="AA372">
            <v>57793.25</v>
          </cell>
          <cell r="AB372">
            <v>32358.25</v>
          </cell>
          <cell r="AC372">
            <v>0</v>
          </cell>
          <cell r="AD372">
            <v>90151.5</v>
          </cell>
          <cell r="AF372">
            <v>659998.91</v>
          </cell>
          <cell r="AG372">
            <v>369531.21</v>
          </cell>
          <cell r="AH372">
            <v>0</v>
          </cell>
          <cell r="AI372">
            <v>1029530.1200000001</v>
          </cell>
          <cell r="AK372">
            <v>229613.39999999997</v>
          </cell>
          <cell r="AL372">
            <v>261454.65999999997</v>
          </cell>
          <cell r="AM372">
            <v>0</v>
          </cell>
          <cell r="AN372">
            <v>491068.05999999994</v>
          </cell>
          <cell r="AP372">
            <v>2399575.7400000002</v>
          </cell>
          <cell r="AQ372">
            <v>1343514.54</v>
          </cell>
          <cell r="AR372">
            <v>0</v>
          </cell>
          <cell r="AS372">
            <v>3743090.2800000003</v>
          </cell>
          <cell r="AU372">
            <v>1807772.86</v>
          </cell>
          <cell r="AV372">
            <v>1012166.0599999999</v>
          </cell>
          <cell r="AW372">
            <v>0</v>
          </cell>
          <cell r="AX372">
            <v>2819938.92</v>
          </cell>
          <cell r="AZ372">
            <v>18866331.25</v>
          </cell>
          <cell r="BA372">
            <v>7197030.4099999983</v>
          </cell>
          <cell r="BB372">
            <v>7819008.4979999987</v>
          </cell>
          <cell r="BC372">
            <v>433571.01803999994</v>
          </cell>
          <cell r="BD372">
            <v>395447.75172</v>
          </cell>
          <cell r="BE372">
            <v>0</v>
          </cell>
          <cell r="BF372">
            <v>8648027.2677599974</v>
          </cell>
          <cell r="BH372">
            <v>18132878.787759997</v>
          </cell>
          <cell r="BJ372">
            <v>2763395.89</v>
          </cell>
          <cell r="BK372">
            <v>15369482.897759996</v>
          </cell>
        </row>
        <row r="373">
          <cell r="A373" t="str">
            <v>1902209401600</v>
          </cell>
          <cell r="B373" t="str">
            <v>COMMUNITY HIGH SCH DISTRICT 94</v>
          </cell>
          <cell r="C373" t="str">
            <v>DUPAGE</v>
          </cell>
          <cell r="D373" t="str">
            <v>High School</v>
          </cell>
          <cell r="E373">
            <v>2099</v>
          </cell>
          <cell r="G373">
            <v>0</v>
          </cell>
          <cell r="H373">
            <v>0</v>
          </cell>
          <cell r="I373">
            <v>0</v>
          </cell>
          <cell r="J373">
            <v>2099</v>
          </cell>
          <cell r="L373">
            <v>0</v>
          </cell>
          <cell r="M373">
            <v>0</v>
          </cell>
          <cell r="N373">
            <v>83960</v>
          </cell>
          <cell r="O373">
            <v>83960</v>
          </cell>
          <cell r="Q373">
            <v>0</v>
          </cell>
          <cell r="R373">
            <v>0</v>
          </cell>
          <cell r="S373">
            <v>262375</v>
          </cell>
          <cell r="T373">
            <v>262375</v>
          </cell>
          <cell r="V373">
            <v>0</v>
          </cell>
          <cell r="W373">
            <v>0</v>
          </cell>
          <cell r="X373">
            <v>417701</v>
          </cell>
          <cell r="Y373">
            <v>417701</v>
          </cell>
          <cell r="AA373">
            <v>0</v>
          </cell>
          <cell r="AB373">
            <v>0</v>
          </cell>
          <cell r="AC373">
            <v>52475</v>
          </cell>
          <cell r="AD373">
            <v>52475</v>
          </cell>
          <cell r="AF373">
            <v>0</v>
          </cell>
          <cell r="AG373">
            <v>0</v>
          </cell>
          <cell r="AH373">
            <v>1198529</v>
          </cell>
          <cell r="AI373">
            <v>1198529</v>
          </cell>
          <cell r="AK373">
            <v>0</v>
          </cell>
          <cell r="AL373">
            <v>0</v>
          </cell>
          <cell r="AM373">
            <v>1460904</v>
          </cell>
          <cell r="AN373">
            <v>1460904</v>
          </cell>
          <cell r="AP373">
            <v>0</v>
          </cell>
          <cell r="AQ373">
            <v>0</v>
          </cell>
          <cell r="AR373">
            <v>2178762</v>
          </cell>
          <cell r="AS373">
            <v>2178762</v>
          </cell>
          <cell r="AU373">
            <v>0</v>
          </cell>
          <cell r="AV373">
            <v>0</v>
          </cell>
          <cell r="AW373">
            <v>1641418</v>
          </cell>
          <cell r="AX373">
            <v>1641418</v>
          </cell>
          <cell r="AZ373">
            <v>12454182.500000002</v>
          </cell>
          <cell r="BA373">
            <v>4773096.8600000003</v>
          </cell>
          <cell r="BB373">
            <v>5168183.8080000011</v>
          </cell>
          <cell r="BC373">
            <v>252371.16599999997</v>
          </cell>
          <cell r="BD373">
            <v>230180.53800000003</v>
          </cell>
          <cell r="BE373">
            <v>0</v>
          </cell>
          <cell r="BF373">
            <v>5650735.512000001</v>
          </cell>
          <cell r="BH373">
            <v>12946859.512000002</v>
          </cell>
          <cell r="BJ373">
            <v>1608505.68</v>
          </cell>
          <cell r="BK373">
            <v>11338353.832000002</v>
          </cell>
        </row>
        <row r="374">
          <cell r="A374" t="str">
            <v>1902209901600</v>
          </cell>
          <cell r="B374" t="str">
            <v>COMMUNITY HIGH SCHOOL DIST 99</v>
          </cell>
          <cell r="C374" t="str">
            <v>DUPAGE</v>
          </cell>
          <cell r="D374" t="str">
            <v>High School</v>
          </cell>
          <cell r="E374">
            <v>4929.9799999999996</v>
          </cell>
          <cell r="G374">
            <v>0</v>
          </cell>
          <cell r="H374">
            <v>0</v>
          </cell>
          <cell r="I374">
            <v>0</v>
          </cell>
          <cell r="J374">
            <v>4929.9799999999996</v>
          </cell>
          <cell r="L374">
            <v>0</v>
          </cell>
          <cell r="M374">
            <v>0</v>
          </cell>
          <cell r="N374">
            <v>197199.19999999998</v>
          </cell>
          <cell r="O374">
            <v>197199.19999999998</v>
          </cell>
          <cell r="Q374">
            <v>0</v>
          </cell>
          <cell r="R374">
            <v>0</v>
          </cell>
          <cell r="S374">
            <v>616247.5</v>
          </cell>
          <cell r="T374">
            <v>616247.5</v>
          </cell>
          <cell r="V374">
            <v>0</v>
          </cell>
          <cell r="W374">
            <v>0</v>
          </cell>
          <cell r="X374">
            <v>981066.0199999999</v>
          </cell>
          <cell r="Y374">
            <v>981066.0199999999</v>
          </cell>
          <cell r="AA374">
            <v>0</v>
          </cell>
          <cell r="AB374">
            <v>0</v>
          </cell>
          <cell r="AC374">
            <v>123249.49999999999</v>
          </cell>
          <cell r="AD374">
            <v>123249.49999999999</v>
          </cell>
          <cell r="AF374">
            <v>0</v>
          </cell>
          <cell r="AG374">
            <v>0</v>
          </cell>
          <cell r="AH374">
            <v>1407509.29</v>
          </cell>
          <cell r="AI374">
            <v>1407509.29</v>
          </cell>
          <cell r="AK374">
            <v>0</v>
          </cell>
          <cell r="AL374">
            <v>0</v>
          </cell>
          <cell r="AM374">
            <v>3431266.0799999996</v>
          </cell>
          <cell r="AN374">
            <v>3431266.0799999996</v>
          </cell>
          <cell r="AP374">
            <v>0</v>
          </cell>
          <cell r="AQ374">
            <v>0</v>
          </cell>
          <cell r="AR374">
            <v>5117319.2399999993</v>
          </cell>
          <cell r="AS374">
            <v>5117319.2399999993</v>
          </cell>
          <cell r="AU374">
            <v>0</v>
          </cell>
          <cell r="AV374">
            <v>0</v>
          </cell>
          <cell r="AW374">
            <v>3855244.36</v>
          </cell>
          <cell r="AX374">
            <v>3855244.36</v>
          </cell>
          <cell r="AZ374">
            <v>27958225.48</v>
          </cell>
          <cell r="BA374">
            <v>6241456.7600000016</v>
          </cell>
          <cell r="BB374">
            <v>10259904.672</v>
          </cell>
          <cell r="BC374">
            <v>592751.21531999984</v>
          </cell>
          <cell r="BD374">
            <v>540631.46675999998</v>
          </cell>
          <cell r="BE374">
            <v>0</v>
          </cell>
          <cell r="BF374">
            <v>11393287.354080001</v>
          </cell>
          <cell r="BH374">
            <v>27122388.544079997</v>
          </cell>
          <cell r="BJ374">
            <v>3777942.27</v>
          </cell>
          <cell r="BK374">
            <v>23344446.274079997</v>
          </cell>
        </row>
        <row r="375">
          <cell r="A375" t="str">
            <v>1902210001600</v>
          </cell>
          <cell r="B375" t="str">
            <v>FENTON COMM H S DIST 100</v>
          </cell>
          <cell r="C375" t="str">
            <v>DUPAGE</v>
          </cell>
          <cell r="D375" t="str">
            <v>High School</v>
          </cell>
          <cell r="E375">
            <v>1497.99</v>
          </cell>
          <cell r="G375">
            <v>0</v>
          </cell>
          <cell r="H375">
            <v>0</v>
          </cell>
          <cell r="I375">
            <v>0</v>
          </cell>
          <cell r="J375">
            <v>1497.99</v>
          </cell>
          <cell r="L375">
            <v>0</v>
          </cell>
          <cell r="M375">
            <v>0</v>
          </cell>
          <cell r="N375">
            <v>59919.6</v>
          </cell>
          <cell r="O375">
            <v>59919.6</v>
          </cell>
          <cell r="Q375">
            <v>0</v>
          </cell>
          <cell r="R375">
            <v>0</v>
          </cell>
          <cell r="S375">
            <v>187248.75</v>
          </cell>
          <cell r="T375">
            <v>187248.75</v>
          </cell>
          <cell r="V375">
            <v>0</v>
          </cell>
          <cell r="W375">
            <v>0</v>
          </cell>
          <cell r="X375">
            <v>298100.01</v>
          </cell>
          <cell r="Y375">
            <v>298100.01</v>
          </cell>
          <cell r="AA375">
            <v>0</v>
          </cell>
          <cell r="AB375">
            <v>0</v>
          </cell>
          <cell r="AC375">
            <v>37449.75</v>
          </cell>
          <cell r="AD375">
            <v>37449.75</v>
          </cell>
          <cell r="AF375">
            <v>0</v>
          </cell>
          <cell r="AG375">
            <v>0</v>
          </cell>
          <cell r="AH375">
            <v>427676.14</v>
          </cell>
          <cell r="AI375">
            <v>427676.14</v>
          </cell>
          <cell r="AK375">
            <v>0</v>
          </cell>
          <cell r="AL375">
            <v>0</v>
          </cell>
          <cell r="AM375">
            <v>1042601.04</v>
          </cell>
          <cell r="AN375">
            <v>1042601.04</v>
          </cell>
          <cell r="AP375">
            <v>0</v>
          </cell>
          <cell r="AQ375">
            <v>0</v>
          </cell>
          <cell r="AR375">
            <v>1554913.62</v>
          </cell>
          <cell r="AS375">
            <v>1554913.62</v>
          </cell>
          <cell r="AU375">
            <v>0</v>
          </cell>
          <cell r="AV375">
            <v>0</v>
          </cell>
          <cell r="AW375">
            <v>1171428.18</v>
          </cell>
          <cell r="AX375">
            <v>1171428.18</v>
          </cell>
          <cell r="AZ375">
            <v>8860665.2899999991</v>
          </cell>
          <cell r="BA375">
            <v>2903403.44</v>
          </cell>
          <cell r="BB375">
            <v>3529220.6189999995</v>
          </cell>
          <cell r="BC375">
            <v>180109.32965999996</v>
          </cell>
          <cell r="BD375">
            <v>164272.57937999998</v>
          </cell>
          <cell r="BE375">
            <v>0</v>
          </cell>
          <cell r="BF375">
            <v>3873602.5280399993</v>
          </cell>
          <cell r="BH375">
            <v>8652939.6180399992</v>
          </cell>
          <cell r="BJ375">
            <v>1147939.69</v>
          </cell>
          <cell r="BK375">
            <v>7504999.9280399997</v>
          </cell>
        </row>
        <row r="376">
          <cell r="A376" t="str">
            <v>1902210801600</v>
          </cell>
          <cell r="B376" t="str">
            <v>LAKE PARK COMM H S DIST 108</v>
          </cell>
          <cell r="C376" t="str">
            <v>DUPAGE</v>
          </cell>
          <cell r="D376" t="str">
            <v>High School</v>
          </cell>
          <cell r="E376">
            <v>2627.48</v>
          </cell>
          <cell r="G376">
            <v>0</v>
          </cell>
          <cell r="H376">
            <v>0</v>
          </cell>
          <cell r="I376">
            <v>0</v>
          </cell>
          <cell r="J376">
            <v>2627.48</v>
          </cell>
          <cell r="L376">
            <v>0</v>
          </cell>
          <cell r="M376">
            <v>0</v>
          </cell>
          <cell r="N376">
            <v>105099.2</v>
          </cell>
          <cell r="O376">
            <v>105099.2</v>
          </cell>
          <cell r="Q376">
            <v>0</v>
          </cell>
          <cell r="R376">
            <v>0</v>
          </cell>
          <cell r="S376">
            <v>328435</v>
          </cell>
          <cell r="T376">
            <v>328435</v>
          </cell>
          <cell r="V376">
            <v>0</v>
          </cell>
          <cell r="W376">
            <v>0</v>
          </cell>
          <cell r="X376">
            <v>522868.52</v>
          </cell>
          <cell r="Y376">
            <v>522868.52</v>
          </cell>
          <cell r="AA376">
            <v>0</v>
          </cell>
          <cell r="AB376">
            <v>0</v>
          </cell>
          <cell r="AC376">
            <v>65687</v>
          </cell>
          <cell r="AD376">
            <v>65687</v>
          </cell>
          <cell r="AF376">
            <v>0</v>
          </cell>
          <cell r="AG376">
            <v>0</v>
          </cell>
          <cell r="AH376">
            <v>750145.54</v>
          </cell>
          <cell r="AI376">
            <v>750145.54</v>
          </cell>
          <cell r="AK376">
            <v>0</v>
          </cell>
          <cell r="AL376">
            <v>0</v>
          </cell>
          <cell r="AM376">
            <v>1828726.08</v>
          </cell>
          <cell r="AN376">
            <v>1828726.08</v>
          </cell>
          <cell r="AP376">
            <v>0</v>
          </cell>
          <cell r="AQ376">
            <v>0</v>
          </cell>
          <cell r="AR376">
            <v>2727324.24</v>
          </cell>
          <cell r="AS376">
            <v>2727324.24</v>
          </cell>
          <cell r="AU376">
            <v>0</v>
          </cell>
          <cell r="AV376">
            <v>0</v>
          </cell>
          <cell r="AW376">
            <v>2054689.36</v>
          </cell>
          <cell r="AX376">
            <v>2054689.36</v>
          </cell>
          <cell r="AZ376">
            <v>15011796.5</v>
          </cell>
          <cell r="BA376">
            <v>3653670.2099999995</v>
          </cell>
          <cell r="BB376">
            <v>5599640.0130000003</v>
          </cell>
          <cell r="BC376">
            <v>315912.43031999998</v>
          </cell>
          <cell r="BD376">
            <v>288134.71176000003</v>
          </cell>
          <cell r="BE376">
            <v>0</v>
          </cell>
          <cell r="BF376">
            <v>6203687.1550800009</v>
          </cell>
          <cell r="BH376">
            <v>14586662.095080001</v>
          </cell>
          <cell r="BJ376">
            <v>2013490.47</v>
          </cell>
          <cell r="BK376">
            <v>12573171.625080001</v>
          </cell>
        </row>
        <row r="377">
          <cell r="A377" t="str">
            <v>1902218000400</v>
          </cell>
          <cell r="B377" t="str">
            <v>COMMUNITY CONS SCH DIST 180</v>
          </cell>
          <cell r="C377" t="str">
            <v>DUPAGE</v>
          </cell>
          <cell r="D377" t="str">
            <v>Elementary</v>
          </cell>
          <cell r="E377">
            <v>584.46</v>
          </cell>
          <cell r="G377">
            <v>394.64</v>
          </cell>
          <cell r="H377">
            <v>387.98</v>
          </cell>
          <cell r="I377">
            <v>189.82</v>
          </cell>
          <cell r="J377">
            <v>0</v>
          </cell>
          <cell r="L377">
            <v>15519.2</v>
          </cell>
          <cell r="M377">
            <v>7592.7999999999993</v>
          </cell>
          <cell r="N377">
            <v>0</v>
          </cell>
          <cell r="O377">
            <v>23112</v>
          </cell>
          <cell r="Q377">
            <v>49330</v>
          </cell>
          <cell r="R377">
            <v>23727.5</v>
          </cell>
          <cell r="S377">
            <v>0</v>
          </cell>
          <cell r="T377">
            <v>73057.5</v>
          </cell>
          <cell r="V377">
            <v>78533.36</v>
          </cell>
          <cell r="W377">
            <v>37774.18</v>
          </cell>
          <cell r="X377">
            <v>0</v>
          </cell>
          <cell r="Y377">
            <v>116307.54000000001</v>
          </cell>
          <cell r="AA377">
            <v>9866</v>
          </cell>
          <cell r="AB377">
            <v>4745.5</v>
          </cell>
          <cell r="AC377">
            <v>0</v>
          </cell>
          <cell r="AD377">
            <v>14611.5</v>
          </cell>
          <cell r="AF377">
            <v>112669.72</v>
          </cell>
          <cell r="AG377">
            <v>54193.61</v>
          </cell>
          <cell r="AH377">
            <v>0</v>
          </cell>
          <cell r="AI377">
            <v>166863.33000000002</v>
          </cell>
          <cell r="AK377">
            <v>39185.980000000003</v>
          </cell>
          <cell r="AL377">
            <v>38343.64</v>
          </cell>
          <cell r="AM377">
            <v>0</v>
          </cell>
          <cell r="AN377">
            <v>77529.62</v>
          </cell>
          <cell r="AP377">
            <v>409636.32</v>
          </cell>
          <cell r="AQ377">
            <v>197033.16</v>
          </cell>
          <cell r="AR377">
            <v>0</v>
          </cell>
          <cell r="AS377">
            <v>606669.48</v>
          </cell>
          <cell r="AU377">
            <v>308608.48</v>
          </cell>
          <cell r="AV377">
            <v>148439.24</v>
          </cell>
          <cell r="AW377">
            <v>0</v>
          </cell>
          <cell r="AX377">
            <v>457047.72</v>
          </cell>
          <cell r="AZ377">
            <v>3312227.17</v>
          </cell>
          <cell r="BA377">
            <v>1422664.7400000002</v>
          </cell>
          <cell r="BB377">
            <v>1420467.5730000001</v>
          </cell>
          <cell r="BC377">
            <v>70271.963640000002</v>
          </cell>
          <cell r="BD377">
            <v>64093.052520000005</v>
          </cell>
          <cell r="BE377">
            <v>0</v>
          </cell>
          <cell r="BF377">
            <v>1554832.58916</v>
          </cell>
          <cell r="BH377">
            <v>3090031.2791599999</v>
          </cell>
          <cell r="BJ377">
            <v>447883.38</v>
          </cell>
          <cell r="BK377">
            <v>2642147.89916</v>
          </cell>
        </row>
        <row r="378">
          <cell r="A378" t="str">
            <v>1902218100400</v>
          </cell>
          <cell r="B378" t="str">
            <v>HINSDALE C C SCHOOL DIST 181</v>
          </cell>
          <cell r="C378" t="str">
            <v>DUPAGE</v>
          </cell>
          <cell r="D378" t="str">
            <v>Elementary</v>
          </cell>
          <cell r="E378">
            <v>3594.62</v>
          </cell>
          <cell r="G378">
            <v>2201.8000000000002</v>
          </cell>
          <cell r="H378">
            <v>2182.39</v>
          </cell>
          <cell r="I378">
            <v>1392.8200000000002</v>
          </cell>
          <cell r="J378">
            <v>0</v>
          </cell>
          <cell r="L378">
            <v>87295.599999999991</v>
          </cell>
          <cell r="M378">
            <v>55712.800000000003</v>
          </cell>
          <cell r="N378">
            <v>0</v>
          </cell>
          <cell r="O378">
            <v>143008.4</v>
          </cell>
          <cell r="Q378">
            <v>275225</v>
          </cell>
          <cell r="R378">
            <v>174102.50000000003</v>
          </cell>
          <cell r="S378">
            <v>0</v>
          </cell>
          <cell r="T378">
            <v>449327.5</v>
          </cell>
          <cell r="V378">
            <v>438158.2</v>
          </cell>
          <cell r="W378">
            <v>277171.18000000005</v>
          </cell>
          <cell r="X378">
            <v>0</v>
          </cell>
          <cell r="Y378">
            <v>715329.38000000012</v>
          </cell>
          <cell r="AA378">
            <v>55045.000000000007</v>
          </cell>
          <cell r="AB378">
            <v>34820.500000000007</v>
          </cell>
          <cell r="AC378">
            <v>0</v>
          </cell>
          <cell r="AD378">
            <v>89865.500000000015</v>
          </cell>
          <cell r="AF378">
            <v>628613.9</v>
          </cell>
          <cell r="AG378">
            <v>397650.11</v>
          </cell>
          <cell r="AH378">
            <v>0</v>
          </cell>
          <cell r="AI378">
            <v>1026264.01</v>
          </cell>
          <cell r="AK378">
            <v>220421.38999999998</v>
          </cell>
          <cell r="AL378">
            <v>281349.64</v>
          </cell>
          <cell r="AM378">
            <v>0</v>
          </cell>
          <cell r="AN378">
            <v>501771.03</v>
          </cell>
          <cell r="AP378">
            <v>2285468.4000000004</v>
          </cell>
          <cell r="AQ378">
            <v>1445747.1600000001</v>
          </cell>
          <cell r="AR378">
            <v>0</v>
          </cell>
          <cell r="AS378">
            <v>3731215.5600000005</v>
          </cell>
          <cell r="AU378">
            <v>1721807.6</v>
          </cell>
          <cell r="AV378">
            <v>1089185.2400000002</v>
          </cell>
          <cell r="AW378">
            <v>0</v>
          </cell>
          <cell r="AX378">
            <v>2810992.8400000003</v>
          </cell>
          <cell r="AZ378">
            <v>17744894.299999997</v>
          </cell>
          <cell r="BA378">
            <v>3230609.8100000005</v>
          </cell>
          <cell r="BB378">
            <v>6292651.233</v>
          </cell>
          <cell r="BC378">
            <v>432195.54108</v>
          </cell>
          <cell r="BD378">
            <v>394193.21844000003</v>
          </cell>
          <cell r="BE378">
            <v>0</v>
          </cell>
          <cell r="BF378">
            <v>7119039.9925199999</v>
          </cell>
          <cell r="BH378">
            <v>16586814.21252</v>
          </cell>
          <cell r="BJ378">
            <v>2754629.19</v>
          </cell>
          <cell r="BK378">
            <v>13832185.02252</v>
          </cell>
        </row>
        <row r="379">
          <cell r="A379" t="str">
            <v>1902220002600</v>
          </cell>
          <cell r="B379" t="str">
            <v>COMMUNITY UNIT SCHOOL DIST 200</v>
          </cell>
          <cell r="C379" t="str">
            <v>DUPAGE</v>
          </cell>
          <cell r="D379" t="str">
            <v>Unit</v>
          </cell>
          <cell r="E379">
            <v>12285.44</v>
          </cell>
          <cell r="G379">
            <v>5261.98</v>
          </cell>
          <cell r="H379">
            <v>5170.7299999999996</v>
          </cell>
          <cell r="I379">
            <v>2855.65</v>
          </cell>
          <cell r="J379">
            <v>4167.8100000000004</v>
          </cell>
          <cell r="L379">
            <v>206829.19999999998</v>
          </cell>
          <cell r="M379">
            <v>114226</v>
          </cell>
          <cell r="N379">
            <v>166712.40000000002</v>
          </cell>
          <cell r="O379">
            <v>487767.6</v>
          </cell>
          <cell r="Q379">
            <v>657747.5</v>
          </cell>
          <cell r="R379">
            <v>356956.25</v>
          </cell>
          <cell r="S379">
            <v>520976.25000000006</v>
          </cell>
          <cell r="T379">
            <v>1535680</v>
          </cell>
          <cell r="V379">
            <v>1047134.0199999999</v>
          </cell>
          <cell r="W379">
            <v>568274.35</v>
          </cell>
          <cell r="X379">
            <v>829394.19000000006</v>
          </cell>
          <cell r="Y379">
            <v>2444802.56</v>
          </cell>
          <cell r="AA379">
            <v>131549.5</v>
          </cell>
          <cell r="AB379">
            <v>71391.25</v>
          </cell>
          <cell r="AC379">
            <v>104195.25000000001</v>
          </cell>
          <cell r="AD379">
            <v>307136</v>
          </cell>
          <cell r="AF379">
            <v>1502295.29</v>
          </cell>
          <cell r="AG379">
            <v>815288.07</v>
          </cell>
          <cell r="AH379">
            <v>1189909.75</v>
          </cell>
          <cell r="AI379">
            <v>3507493.11</v>
          </cell>
          <cell r="AK379">
            <v>522243.73</v>
          </cell>
          <cell r="AL379">
            <v>576841.30000000005</v>
          </cell>
          <cell r="AM379">
            <v>2900795.7600000002</v>
          </cell>
          <cell r="AN379">
            <v>3999880.79</v>
          </cell>
          <cell r="AP379">
            <v>5461935.2399999993</v>
          </cell>
          <cell r="AQ379">
            <v>2964164.7</v>
          </cell>
          <cell r="AR379">
            <v>4326186.78</v>
          </cell>
          <cell r="AS379">
            <v>12752286.719999999</v>
          </cell>
          <cell r="AU379">
            <v>4114868.36</v>
          </cell>
          <cell r="AV379">
            <v>2233118.3000000003</v>
          </cell>
          <cell r="AW379">
            <v>3259227.4200000004</v>
          </cell>
          <cell r="AX379">
            <v>9607214.0800000001</v>
          </cell>
          <cell r="AZ379">
            <v>65703692.829999998</v>
          </cell>
          <cell r="BA379">
            <v>19660122.010000002</v>
          </cell>
          <cell r="BB379">
            <v>25609144.452</v>
          </cell>
          <cell r="BC379">
            <v>1477127.5929599996</v>
          </cell>
          <cell r="BD379">
            <v>1347245.9212799999</v>
          </cell>
          <cell r="BE379">
            <v>0</v>
          </cell>
          <cell r="BF379">
            <v>28433517.96624</v>
          </cell>
          <cell r="BH379">
            <v>63075778.826240003</v>
          </cell>
          <cell r="BJ379">
            <v>9414578.3800000008</v>
          </cell>
          <cell r="BK379">
            <v>53661200.44624</v>
          </cell>
        </row>
        <row r="380">
          <cell r="A380" t="str">
            <v>1902220102600</v>
          </cell>
          <cell r="B380" t="str">
            <v>WESTMONT C U SCHOOL DIST 201</v>
          </cell>
          <cell r="C380" t="str">
            <v>DUPAGE</v>
          </cell>
          <cell r="D380" t="str">
            <v>Unit</v>
          </cell>
          <cell r="E380">
            <v>1318.79</v>
          </cell>
          <cell r="G380">
            <v>585.65</v>
          </cell>
          <cell r="H380">
            <v>575.15</v>
          </cell>
          <cell r="I380">
            <v>282.14999999999998</v>
          </cell>
          <cell r="J380">
            <v>450.98999999999995</v>
          </cell>
          <cell r="L380">
            <v>23006</v>
          </cell>
          <cell r="M380">
            <v>11286</v>
          </cell>
          <cell r="N380">
            <v>18039.599999999999</v>
          </cell>
          <cell r="O380">
            <v>52331.6</v>
          </cell>
          <cell r="Q380">
            <v>73206.25</v>
          </cell>
          <cell r="R380">
            <v>35268.75</v>
          </cell>
          <cell r="S380">
            <v>56373.749999999993</v>
          </cell>
          <cell r="T380">
            <v>164848.75</v>
          </cell>
          <cell r="V380">
            <v>116544.34999999999</v>
          </cell>
          <cell r="W380">
            <v>56147.85</v>
          </cell>
          <cell r="X380">
            <v>89747.01</v>
          </cell>
          <cell r="Y380">
            <v>262439.20999999996</v>
          </cell>
          <cell r="AA380">
            <v>14641.25</v>
          </cell>
          <cell r="AB380">
            <v>7053.7499999999991</v>
          </cell>
          <cell r="AC380">
            <v>11274.749999999998</v>
          </cell>
          <cell r="AD380">
            <v>32969.75</v>
          </cell>
          <cell r="AF380">
            <v>167203.07</v>
          </cell>
          <cell r="AG380">
            <v>80553.820000000007</v>
          </cell>
          <cell r="AH380">
            <v>128757.64</v>
          </cell>
          <cell r="AI380">
            <v>376514.53</v>
          </cell>
          <cell r="AK380">
            <v>58090.149999999994</v>
          </cell>
          <cell r="AL380">
            <v>56994.299999999996</v>
          </cell>
          <cell r="AM380">
            <v>313889.03999999998</v>
          </cell>
          <cell r="AN380">
            <v>428973.49</v>
          </cell>
          <cell r="AP380">
            <v>607904.69999999995</v>
          </cell>
          <cell r="AQ380">
            <v>292871.69999999995</v>
          </cell>
          <cell r="AR380">
            <v>468127.61999999994</v>
          </cell>
          <cell r="AS380">
            <v>1368904.0199999998</v>
          </cell>
          <cell r="AU380">
            <v>457978.3</v>
          </cell>
          <cell r="AV380">
            <v>220641.3</v>
          </cell>
          <cell r="AW380">
            <v>352674.17999999993</v>
          </cell>
          <cell r="AX380">
            <v>1031293.7799999999</v>
          </cell>
          <cell r="AZ380">
            <v>7161390.25</v>
          </cell>
          <cell r="BA380">
            <v>2230324.7899999996</v>
          </cell>
          <cell r="BB380">
            <v>2817514.5119999996</v>
          </cell>
          <cell r="BC380">
            <v>158563.39685999998</v>
          </cell>
          <cell r="BD380">
            <v>144621.14898</v>
          </cell>
          <cell r="BE380">
            <v>0</v>
          </cell>
          <cell r="BF380">
            <v>3120699.0578399999</v>
          </cell>
          <cell r="BH380">
            <v>6838974.1878399998</v>
          </cell>
          <cell r="BJ380">
            <v>1010615.15</v>
          </cell>
          <cell r="BK380">
            <v>5828359.0378399994</v>
          </cell>
        </row>
        <row r="381">
          <cell r="A381" t="str">
            <v>1902220202600</v>
          </cell>
          <cell r="B381" t="str">
            <v>LISLE C U SCH DIST 202</v>
          </cell>
          <cell r="C381" t="str">
            <v>DUPAGE</v>
          </cell>
          <cell r="D381" t="str">
            <v>Unit</v>
          </cell>
          <cell r="E381">
            <v>1448.46</v>
          </cell>
          <cell r="G381">
            <v>611.9799999999999</v>
          </cell>
          <cell r="H381">
            <v>600.31999999999994</v>
          </cell>
          <cell r="I381">
            <v>331.49</v>
          </cell>
          <cell r="J381">
            <v>504.99</v>
          </cell>
          <cell r="L381">
            <v>24012.799999999996</v>
          </cell>
          <cell r="M381">
            <v>13259.6</v>
          </cell>
          <cell r="N381">
            <v>20199.599999999999</v>
          </cell>
          <cell r="O381">
            <v>57471.999999999993</v>
          </cell>
          <cell r="Q381">
            <v>76497.499999999985</v>
          </cell>
          <cell r="R381">
            <v>41436.25</v>
          </cell>
          <cell r="S381">
            <v>63123.75</v>
          </cell>
          <cell r="T381">
            <v>181057.5</v>
          </cell>
          <cell r="V381">
            <v>121784.01999999997</v>
          </cell>
          <cell r="W381">
            <v>65966.509999999995</v>
          </cell>
          <cell r="X381">
            <v>100493.01</v>
          </cell>
          <cell r="Y381">
            <v>288243.53999999998</v>
          </cell>
          <cell r="AA381">
            <v>15299.499999999998</v>
          </cell>
          <cell r="AB381">
            <v>8287.25</v>
          </cell>
          <cell r="AC381">
            <v>12624.75</v>
          </cell>
          <cell r="AD381">
            <v>36211.5</v>
          </cell>
          <cell r="AF381">
            <v>174720.29</v>
          </cell>
          <cell r="AG381">
            <v>94640.39</v>
          </cell>
          <cell r="AH381">
            <v>144174.64000000001</v>
          </cell>
          <cell r="AI381">
            <v>413535.32</v>
          </cell>
          <cell r="AK381">
            <v>60632.319999999992</v>
          </cell>
          <cell r="AL381">
            <v>66960.98</v>
          </cell>
          <cell r="AM381">
            <v>351473.04</v>
          </cell>
          <cell r="AN381">
            <v>479066.33999999997</v>
          </cell>
          <cell r="AP381">
            <v>635235.23999999987</v>
          </cell>
          <cell r="AQ381">
            <v>344086.62</v>
          </cell>
          <cell r="AR381">
            <v>524179.62</v>
          </cell>
          <cell r="AS381">
            <v>1503501.48</v>
          </cell>
          <cell r="AU381">
            <v>478568.35999999993</v>
          </cell>
          <cell r="AV381">
            <v>259225.18</v>
          </cell>
          <cell r="AW381">
            <v>394902.18</v>
          </cell>
          <cell r="AX381">
            <v>1132695.72</v>
          </cell>
          <cell r="AZ381">
            <v>7790756.0899999999</v>
          </cell>
          <cell r="BA381">
            <v>2159568.4500000002</v>
          </cell>
          <cell r="BB381">
            <v>2985097.3619999997</v>
          </cell>
          <cell r="BC381">
            <v>174154.13963999998</v>
          </cell>
          <cell r="BD381">
            <v>158841.02051999999</v>
          </cell>
          <cell r="BE381">
            <v>0</v>
          </cell>
          <cell r="BF381">
            <v>3318092.5221599997</v>
          </cell>
          <cell r="BH381">
            <v>7409875.9221599996</v>
          </cell>
          <cell r="BJ381">
            <v>1109983.8600000001</v>
          </cell>
          <cell r="BK381">
            <v>6299892.0621599993</v>
          </cell>
        </row>
        <row r="382">
          <cell r="A382" t="str">
            <v>1902220302600</v>
          </cell>
          <cell r="B382" t="str">
            <v>NAPERVILLE C U DIST 203</v>
          </cell>
          <cell r="C382" t="str">
            <v>DUPAGE</v>
          </cell>
          <cell r="D382" t="str">
            <v>Unit</v>
          </cell>
          <cell r="E382">
            <v>16337.25</v>
          </cell>
          <cell r="G382">
            <v>6925.75</v>
          </cell>
          <cell r="H382">
            <v>6836</v>
          </cell>
          <cell r="I382">
            <v>3865.5</v>
          </cell>
          <cell r="J382">
            <v>5546</v>
          </cell>
          <cell r="L382">
            <v>273440</v>
          </cell>
          <cell r="M382">
            <v>154620</v>
          </cell>
          <cell r="N382">
            <v>221840</v>
          </cell>
          <cell r="O382">
            <v>649900</v>
          </cell>
          <cell r="Q382">
            <v>865718.75</v>
          </cell>
          <cell r="R382">
            <v>483187.5</v>
          </cell>
          <cell r="S382">
            <v>693250</v>
          </cell>
          <cell r="T382">
            <v>2042156.25</v>
          </cell>
          <cell r="V382">
            <v>1378224.25</v>
          </cell>
          <cell r="W382">
            <v>769234.5</v>
          </cell>
          <cell r="X382">
            <v>1103654</v>
          </cell>
          <cell r="Y382">
            <v>3251112.75</v>
          </cell>
          <cell r="AA382">
            <v>173143.75</v>
          </cell>
          <cell r="AB382">
            <v>96637.5</v>
          </cell>
          <cell r="AC382">
            <v>138650</v>
          </cell>
          <cell r="AD382">
            <v>408431.25</v>
          </cell>
          <cell r="AF382">
            <v>1977301.62</v>
          </cell>
          <cell r="AG382">
            <v>1103600.25</v>
          </cell>
          <cell r="AH382">
            <v>1583383</v>
          </cell>
          <cell r="AI382">
            <v>4664284.87</v>
          </cell>
          <cell r="AK382">
            <v>690436</v>
          </cell>
          <cell r="AL382">
            <v>780831</v>
          </cell>
          <cell r="AM382">
            <v>3860016</v>
          </cell>
          <cell r="AN382">
            <v>5331283</v>
          </cell>
          <cell r="AP382">
            <v>7188928.5</v>
          </cell>
          <cell r="AQ382">
            <v>4012389</v>
          </cell>
          <cell r="AR382">
            <v>5756748</v>
          </cell>
          <cell r="AS382">
            <v>16958065.5</v>
          </cell>
          <cell r="AU382">
            <v>5415936.5</v>
          </cell>
          <cell r="AV382">
            <v>3022821</v>
          </cell>
          <cell r="AW382">
            <v>4336972</v>
          </cell>
          <cell r="AX382">
            <v>12775729.5</v>
          </cell>
          <cell r="AZ382">
            <v>85444194.229999989</v>
          </cell>
          <cell r="BA382">
            <v>19606835.32</v>
          </cell>
          <cell r="BB382">
            <v>31515308.864999995</v>
          </cell>
          <cell r="BC382">
            <v>1964292.9164999998</v>
          </cell>
          <cell r="BD382">
            <v>1791575.5094999999</v>
          </cell>
          <cell r="BE382">
            <v>0</v>
          </cell>
          <cell r="BF382">
            <v>35271177.290999994</v>
          </cell>
          <cell r="BH382">
            <v>81352140.410999998</v>
          </cell>
          <cell r="BJ382">
            <v>12519561.42</v>
          </cell>
          <cell r="BK382">
            <v>68832578.990999997</v>
          </cell>
        </row>
        <row r="383">
          <cell r="A383" t="str">
            <v>1902220402600</v>
          </cell>
          <cell r="B383" t="str">
            <v>INDIAN PRAIRIE C U SCH DIST 204</v>
          </cell>
          <cell r="C383" t="str">
            <v>DUPAGE</v>
          </cell>
          <cell r="D383" t="str">
            <v>Unit</v>
          </cell>
          <cell r="E383">
            <v>27574.97</v>
          </cell>
          <cell r="G383">
            <v>11609.98</v>
          </cell>
          <cell r="H383">
            <v>11493.82</v>
          </cell>
          <cell r="I383">
            <v>6609.49</v>
          </cell>
          <cell r="J383">
            <v>9355.5</v>
          </cell>
          <cell r="L383">
            <v>459752.8</v>
          </cell>
          <cell r="M383">
            <v>264379.59999999998</v>
          </cell>
          <cell r="N383">
            <v>374220</v>
          </cell>
          <cell r="O383">
            <v>1098352.3999999999</v>
          </cell>
          <cell r="Q383">
            <v>1451247.5</v>
          </cell>
          <cell r="R383">
            <v>826186.25</v>
          </cell>
          <cell r="S383">
            <v>1169437.5</v>
          </cell>
          <cell r="T383">
            <v>3446871.25</v>
          </cell>
          <cell r="V383">
            <v>2310386.02</v>
          </cell>
          <cell r="W383">
            <v>1315288.51</v>
          </cell>
          <cell r="X383">
            <v>1861744.5</v>
          </cell>
          <cell r="Y383">
            <v>5487419.0300000003</v>
          </cell>
          <cell r="AA383">
            <v>290249.5</v>
          </cell>
          <cell r="AB383">
            <v>165237.25</v>
          </cell>
          <cell r="AC383">
            <v>233887.5</v>
          </cell>
          <cell r="AD383">
            <v>689374.25</v>
          </cell>
          <cell r="AF383">
            <v>6629298.5800000001</v>
          </cell>
          <cell r="AG383">
            <v>3774018.79</v>
          </cell>
          <cell r="AH383">
            <v>5341990.5</v>
          </cell>
          <cell r="AI383">
            <v>15745307.870000001</v>
          </cell>
          <cell r="AK383">
            <v>1160875.82</v>
          </cell>
          <cell r="AL383">
            <v>1335116.98</v>
          </cell>
          <cell r="AM383">
            <v>6511428</v>
          </cell>
          <cell r="AN383">
            <v>9007420.8000000007</v>
          </cell>
          <cell r="AP383">
            <v>12051159.24</v>
          </cell>
          <cell r="AQ383">
            <v>6860650.6200000001</v>
          </cell>
          <cell r="AR383">
            <v>9711009</v>
          </cell>
          <cell r="AS383">
            <v>28622818.859999999</v>
          </cell>
          <cell r="AU383">
            <v>9079004.3599999994</v>
          </cell>
          <cell r="AV383">
            <v>5168621.18</v>
          </cell>
          <cell r="AW383">
            <v>7316001</v>
          </cell>
          <cell r="AX383">
            <v>21563626.539999999</v>
          </cell>
          <cell r="AZ383">
            <v>144254526.74000001</v>
          </cell>
          <cell r="BA383">
            <v>35358898.039999992</v>
          </cell>
          <cell r="BB383">
            <v>53884027.434</v>
          </cell>
          <cell r="BC383">
            <v>3315448.9429800003</v>
          </cell>
          <cell r="BD383">
            <v>3023926.36014</v>
          </cell>
          <cell r="BE383">
            <v>0</v>
          </cell>
          <cell r="BF383">
            <v>60223402.737120003</v>
          </cell>
          <cell r="BH383">
            <v>145884593.73712</v>
          </cell>
          <cell r="BJ383">
            <v>21131251.010000002</v>
          </cell>
          <cell r="BK383">
            <v>124753342.72712</v>
          </cell>
        </row>
        <row r="384">
          <cell r="A384" t="str">
            <v>1902220502600</v>
          </cell>
          <cell r="B384" t="str">
            <v>ELMHURST SCHOOL DIST 205</v>
          </cell>
          <cell r="C384" t="str">
            <v>DUPAGE</v>
          </cell>
          <cell r="D384" t="str">
            <v>Unit</v>
          </cell>
          <cell r="E384">
            <v>8149.75</v>
          </cell>
          <cell r="G384">
            <v>3345.25</v>
          </cell>
          <cell r="H384">
            <v>3273</v>
          </cell>
          <cell r="I384">
            <v>1984</v>
          </cell>
          <cell r="J384">
            <v>2820.5</v>
          </cell>
          <cell r="L384">
            <v>130920</v>
          </cell>
          <cell r="M384">
            <v>79360</v>
          </cell>
          <cell r="N384">
            <v>112820</v>
          </cell>
          <cell r="O384">
            <v>323100</v>
          </cell>
          <cell r="Q384">
            <v>418156.25</v>
          </cell>
          <cell r="R384">
            <v>248000</v>
          </cell>
          <cell r="S384">
            <v>352562.5</v>
          </cell>
          <cell r="T384">
            <v>1018718.75</v>
          </cell>
          <cell r="V384">
            <v>665704.75</v>
          </cell>
          <cell r="W384">
            <v>394816</v>
          </cell>
          <cell r="X384">
            <v>561279.5</v>
          </cell>
          <cell r="Y384">
            <v>1621800.25</v>
          </cell>
          <cell r="AA384">
            <v>83631.25</v>
          </cell>
          <cell r="AB384">
            <v>49600</v>
          </cell>
          <cell r="AC384">
            <v>70512.5</v>
          </cell>
          <cell r="AD384">
            <v>203743.75</v>
          </cell>
          <cell r="AF384">
            <v>955068.87</v>
          </cell>
          <cell r="AG384">
            <v>566432</v>
          </cell>
          <cell r="AH384">
            <v>805252.75</v>
          </cell>
          <cell r="AI384">
            <v>2326753.62</v>
          </cell>
          <cell r="AK384">
            <v>330573</v>
          </cell>
          <cell r="AL384">
            <v>400768</v>
          </cell>
          <cell r="AM384">
            <v>1963068</v>
          </cell>
          <cell r="AN384">
            <v>2694409</v>
          </cell>
          <cell r="AP384">
            <v>3472369.5</v>
          </cell>
          <cell r="AQ384">
            <v>2059392</v>
          </cell>
          <cell r="AR384">
            <v>2927679</v>
          </cell>
          <cell r="AS384">
            <v>8459440.5</v>
          </cell>
          <cell r="AU384">
            <v>2615985.5</v>
          </cell>
          <cell r="AV384">
            <v>1551488</v>
          </cell>
          <cell r="AW384">
            <v>2205631</v>
          </cell>
          <cell r="AX384">
            <v>6373104.5</v>
          </cell>
          <cell r="AZ384">
            <v>42525911.790000007</v>
          </cell>
          <cell r="BA384">
            <v>10334581.25</v>
          </cell>
          <cell r="BB384">
            <v>15858147.912</v>
          </cell>
          <cell r="BC384">
            <v>979877.04149999982</v>
          </cell>
          <cell r="BD384">
            <v>893717.88450000004</v>
          </cell>
          <cell r="BE384">
            <v>0</v>
          </cell>
          <cell r="BF384">
            <v>17731742.838</v>
          </cell>
          <cell r="BH384">
            <v>40752813.208000004</v>
          </cell>
          <cell r="BJ384">
            <v>6245316.4199999999</v>
          </cell>
          <cell r="BK384">
            <v>34507496.788000003</v>
          </cell>
        </row>
        <row r="385">
          <cell r="A385" t="str">
            <v>2002400102600</v>
          </cell>
          <cell r="B385" t="str">
            <v>EDWARDS COUNTY C U SCH DIST 1</v>
          </cell>
          <cell r="C385" t="str">
            <v>EDWARDS</v>
          </cell>
          <cell r="D385" t="str">
            <v>Unit</v>
          </cell>
          <cell r="E385">
            <v>895</v>
          </cell>
          <cell r="G385">
            <v>395.5</v>
          </cell>
          <cell r="H385">
            <v>389</v>
          </cell>
          <cell r="I385">
            <v>208.5</v>
          </cell>
          <cell r="J385">
            <v>291</v>
          </cell>
          <cell r="L385">
            <v>15560</v>
          </cell>
          <cell r="M385">
            <v>8340</v>
          </cell>
          <cell r="N385">
            <v>11640</v>
          </cell>
          <cell r="O385">
            <v>35540</v>
          </cell>
          <cell r="Q385">
            <v>49437.5</v>
          </cell>
          <cell r="R385">
            <v>26062.5</v>
          </cell>
          <cell r="S385">
            <v>36375</v>
          </cell>
          <cell r="T385">
            <v>111875</v>
          </cell>
          <cell r="V385">
            <v>78704.5</v>
          </cell>
          <cell r="W385">
            <v>41491.5</v>
          </cell>
          <cell r="X385">
            <v>57909</v>
          </cell>
          <cell r="Y385">
            <v>178105</v>
          </cell>
          <cell r="AA385">
            <v>9887.5</v>
          </cell>
          <cell r="AB385">
            <v>5212.5</v>
          </cell>
          <cell r="AC385">
            <v>7275</v>
          </cell>
          <cell r="AD385">
            <v>22375</v>
          </cell>
          <cell r="AF385">
            <v>225830.5</v>
          </cell>
          <cell r="AG385">
            <v>119053.5</v>
          </cell>
          <cell r="AH385">
            <v>166161</v>
          </cell>
          <cell r="AI385">
            <v>511045</v>
          </cell>
          <cell r="AK385">
            <v>39289</v>
          </cell>
          <cell r="AL385">
            <v>42117</v>
          </cell>
          <cell r="AM385">
            <v>202536</v>
          </cell>
          <cell r="AN385">
            <v>283942</v>
          </cell>
          <cell r="AP385">
            <v>410529</v>
          </cell>
          <cell r="AQ385">
            <v>216423</v>
          </cell>
          <cell r="AR385">
            <v>302058</v>
          </cell>
          <cell r="AS385">
            <v>929010</v>
          </cell>
          <cell r="AU385">
            <v>309281</v>
          </cell>
          <cell r="AV385">
            <v>163047</v>
          </cell>
          <cell r="AW385">
            <v>227562</v>
          </cell>
          <cell r="AX385">
            <v>699890</v>
          </cell>
          <cell r="AZ385">
            <v>4801890.13</v>
          </cell>
          <cell r="BA385">
            <v>1250552.22</v>
          </cell>
          <cell r="BB385">
            <v>1815732.7049999998</v>
          </cell>
          <cell r="BC385">
            <v>107609.43</v>
          </cell>
          <cell r="BD385">
            <v>98147.49</v>
          </cell>
          <cell r="BE385">
            <v>0</v>
          </cell>
          <cell r="BF385">
            <v>2021489.6249999998</v>
          </cell>
          <cell r="BH385">
            <v>4793271.625</v>
          </cell>
          <cell r="BJ385">
            <v>685856.4</v>
          </cell>
          <cell r="BK385">
            <v>4107415.2250000001</v>
          </cell>
        </row>
        <row r="386">
          <cell r="A386" t="str">
            <v>2003000702600</v>
          </cell>
          <cell r="B386" t="str">
            <v>GALLATIN C U SCHOOL DISTRICT 7</v>
          </cell>
          <cell r="C386" t="str">
            <v>GALLATIN</v>
          </cell>
          <cell r="D386" t="str">
            <v>Unit</v>
          </cell>
          <cell r="E386">
            <v>730.46</v>
          </cell>
          <cell r="G386">
            <v>355.47999999999996</v>
          </cell>
          <cell r="H386">
            <v>351.47999999999996</v>
          </cell>
          <cell r="I386">
            <v>172.32</v>
          </cell>
          <cell r="J386">
            <v>202.66</v>
          </cell>
          <cell r="L386">
            <v>14059.199999999999</v>
          </cell>
          <cell r="M386">
            <v>6892.7999999999993</v>
          </cell>
          <cell r="N386">
            <v>8106.4</v>
          </cell>
          <cell r="O386">
            <v>29058.400000000001</v>
          </cell>
          <cell r="Q386">
            <v>44434.999999999993</v>
          </cell>
          <cell r="R386">
            <v>21540</v>
          </cell>
          <cell r="S386">
            <v>25332.5</v>
          </cell>
          <cell r="T386">
            <v>91307.5</v>
          </cell>
          <cell r="V386">
            <v>70740.51999999999</v>
          </cell>
          <cell r="W386">
            <v>34291.68</v>
          </cell>
          <cell r="X386">
            <v>40329.339999999997</v>
          </cell>
          <cell r="Y386">
            <v>145361.53999999998</v>
          </cell>
          <cell r="AA386">
            <v>8886.9999999999982</v>
          </cell>
          <cell r="AB386">
            <v>4308</v>
          </cell>
          <cell r="AC386">
            <v>5066.5</v>
          </cell>
          <cell r="AD386">
            <v>18261.5</v>
          </cell>
          <cell r="AF386">
            <v>202979.08</v>
          </cell>
          <cell r="AG386">
            <v>98394.72</v>
          </cell>
          <cell r="AH386">
            <v>115718.86</v>
          </cell>
          <cell r="AI386">
            <v>417092.66</v>
          </cell>
          <cell r="AK386">
            <v>35499.479999999996</v>
          </cell>
          <cell r="AL386">
            <v>34808.639999999999</v>
          </cell>
          <cell r="AM386">
            <v>141051.35999999999</v>
          </cell>
          <cell r="AN386">
            <v>211359.47999999998</v>
          </cell>
          <cell r="AP386">
            <v>368988.23999999993</v>
          </cell>
          <cell r="AQ386">
            <v>178868.16</v>
          </cell>
          <cell r="AR386">
            <v>210361.08</v>
          </cell>
          <cell r="AS386">
            <v>758217.47999999986</v>
          </cell>
          <cell r="AU386">
            <v>277985.36</v>
          </cell>
          <cell r="AV386">
            <v>134754.23999999999</v>
          </cell>
          <cell r="AW386">
            <v>158480.12</v>
          </cell>
          <cell r="AX386">
            <v>571219.72</v>
          </cell>
          <cell r="AZ386">
            <v>4086055.0300000003</v>
          </cell>
          <cell r="BA386">
            <v>1415484.4600000002</v>
          </cell>
          <cell r="BB386">
            <v>1650461.8470000001</v>
          </cell>
          <cell r="BC386">
            <v>87826.127639999977</v>
          </cell>
          <cell r="BD386">
            <v>80103.704519999985</v>
          </cell>
          <cell r="BE386">
            <v>0</v>
          </cell>
          <cell r="BF386">
            <v>1818391.6791600001</v>
          </cell>
          <cell r="BH386">
            <v>4060269.9591599992</v>
          </cell>
          <cell r="BJ386">
            <v>559766.1</v>
          </cell>
          <cell r="BK386">
            <v>3500503.8591599991</v>
          </cell>
        </row>
        <row r="387">
          <cell r="A387" t="str">
            <v>2003301002600</v>
          </cell>
          <cell r="B387" t="str">
            <v>HAMILTON CO C U SCHOOL DIST 10</v>
          </cell>
          <cell r="C387" t="str">
            <v>HAMILTON</v>
          </cell>
          <cell r="D387" t="str">
            <v>Unit</v>
          </cell>
          <cell r="E387">
            <v>1179.52</v>
          </cell>
          <cell r="G387">
            <v>521.04999999999995</v>
          </cell>
          <cell r="H387">
            <v>510.96999999999991</v>
          </cell>
          <cell r="I387">
            <v>288.82</v>
          </cell>
          <cell r="J387">
            <v>369.65</v>
          </cell>
          <cell r="L387">
            <v>20438.799999999996</v>
          </cell>
          <cell r="M387">
            <v>11552.8</v>
          </cell>
          <cell r="N387">
            <v>14786</v>
          </cell>
          <cell r="O387">
            <v>46777.599999999991</v>
          </cell>
          <cell r="Q387">
            <v>65131.249999999993</v>
          </cell>
          <cell r="R387">
            <v>36102.5</v>
          </cell>
          <cell r="S387">
            <v>46206.25</v>
          </cell>
          <cell r="T387">
            <v>147440</v>
          </cell>
          <cell r="V387">
            <v>103688.95</v>
          </cell>
          <cell r="W387">
            <v>57475.18</v>
          </cell>
          <cell r="X387">
            <v>73560.349999999991</v>
          </cell>
          <cell r="Y387">
            <v>234724.47999999998</v>
          </cell>
          <cell r="AA387">
            <v>13026.249999999998</v>
          </cell>
          <cell r="AB387">
            <v>7220.5</v>
          </cell>
          <cell r="AC387">
            <v>9241.25</v>
          </cell>
          <cell r="AD387">
            <v>29488</v>
          </cell>
          <cell r="AF387">
            <v>297519.55</v>
          </cell>
          <cell r="AG387">
            <v>164916.22</v>
          </cell>
          <cell r="AH387">
            <v>211070.15</v>
          </cell>
          <cell r="AI387">
            <v>673505.92</v>
          </cell>
          <cell r="AK387">
            <v>51607.969999999994</v>
          </cell>
          <cell r="AL387">
            <v>58341.64</v>
          </cell>
          <cell r="AM387">
            <v>257276.4</v>
          </cell>
          <cell r="AN387">
            <v>367226.01</v>
          </cell>
          <cell r="AP387">
            <v>540849.89999999991</v>
          </cell>
          <cell r="AQ387">
            <v>299795.15999999997</v>
          </cell>
          <cell r="AR387">
            <v>383696.69999999995</v>
          </cell>
          <cell r="AS387">
            <v>1224341.7599999998</v>
          </cell>
          <cell r="AU387">
            <v>407461.1</v>
          </cell>
          <cell r="AV387">
            <v>225857.24</v>
          </cell>
          <cell r="AW387">
            <v>289066.3</v>
          </cell>
          <cell r="AX387">
            <v>922384.6399999999</v>
          </cell>
          <cell r="AZ387">
            <v>6451197.2300000004</v>
          </cell>
          <cell r="BA387">
            <v>1907319.7000000002</v>
          </cell>
          <cell r="BB387">
            <v>2507555.0789999999</v>
          </cell>
          <cell r="BC387">
            <v>141818.40767999997</v>
          </cell>
          <cell r="BD387">
            <v>129348.52224000001</v>
          </cell>
          <cell r="BE387">
            <v>0</v>
          </cell>
          <cell r="BF387">
            <v>2778722.0089199999</v>
          </cell>
          <cell r="BH387">
            <v>6424610.4189199992</v>
          </cell>
          <cell r="BJ387">
            <v>903889.76</v>
          </cell>
          <cell r="BK387">
            <v>5520720.6589199994</v>
          </cell>
        </row>
        <row r="388">
          <cell r="A388" t="str">
            <v>2003500102600</v>
          </cell>
          <cell r="B388" t="str">
            <v>HARDIN CO COMM UNIT DIST 1</v>
          </cell>
          <cell r="C388" t="str">
            <v>HARDIN</v>
          </cell>
          <cell r="D388" t="str">
            <v>Unit</v>
          </cell>
          <cell r="E388">
            <v>571.53</v>
          </cell>
          <cell r="G388">
            <v>277.39</v>
          </cell>
          <cell r="H388">
            <v>274.64</v>
          </cell>
          <cell r="I388">
            <v>120.32</v>
          </cell>
          <cell r="J388">
            <v>173.82</v>
          </cell>
          <cell r="L388">
            <v>10985.599999999999</v>
          </cell>
          <cell r="M388">
            <v>4812.7999999999993</v>
          </cell>
          <cell r="N388">
            <v>6952.7999999999993</v>
          </cell>
          <cell r="O388">
            <v>22751.199999999997</v>
          </cell>
          <cell r="Q388">
            <v>34673.75</v>
          </cell>
          <cell r="R388">
            <v>15040</v>
          </cell>
          <cell r="S388">
            <v>21727.5</v>
          </cell>
          <cell r="T388">
            <v>71441.25</v>
          </cell>
          <cell r="V388">
            <v>55200.61</v>
          </cell>
          <cell r="W388">
            <v>23943.68</v>
          </cell>
          <cell r="X388">
            <v>34590.18</v>
          </cell>
          <cell r="Y388">
            <v>113734.47</v>
          </cell>
          <cell r="AA388">
            <v>6934.75</v>
          </cell>
          <cell r="AB388">
            <v>3008</v>
          </cell>
          <cell r="AC388">
            <v>4345.5</v>
          </cell>
          <cell r="AD388">
            <v>14288.25</v>
          </cell>
          <cell r="AF388">
            <v>158389.69</v>
          </cell>
          <cell r="AG388">
            <v>68702.720000000001</v>
          </cell>
          <cell r="AH388">
            <v>99251.22</v>
          </cell>
          <cell r="AI388">
            <v>326343.63</v>
          </cell>
          <cell r="AK388">
            <v>27738.639999999999</v>
          </cell>
          <cell r="AL388">
            <v>24304.639999999999</v>
          </cell>
          <cell r="AM388">
            <v>120978.72</v>
          </cell>
          <cell r="AN388">
            <v>173022</v>
          </cell>
          <cell r="AP388">
            <v>287930.82</v>
          </cell>
          <cell r="AQ388">
            <v>124892.15999999999</v>
          </cell>
          <cell r="AR388">
            <v>180425.16</v>
          </cell>
          <cell r="AS388">
            <v>593248.14</v>
          </cell>
          <cell r="AU388">
            <v>216918.97999999998</v>
          </cell>
          <cell r="AV388">
            <v>94090.239999999991</v>
          </cell>
          <cell r="AW388">
            <v>135927.24</v>
          </cell>
          <cell r="AX388">
            <v>446936.45999999996</v>
          </cell>
          <cell r="AZ388">
            <v>3187599.11</v>
          </cell>
          <cell r="BA388">
            <v>1046557.77</v>
          </cell>
          <cell r="BB388">
            <v>1270247.064</v>
          </cell>
          <cell r="BC388">
            <v>68717.338019999981</v>
          </cell>
          <cell r="BD388">
            <v>62675.122860000003</v>
          </cell>
          <cell r="BE388">
            <v>0</v>
          </cell>
          <cell r="BF388">
            <v>1401639.5248799999</v>
          </cell>
          <cell r="BH388">
            <v>3163404.9248799998</v>
          </cell>
          <cell r="BJ388">
            <v>437974.86</v>
          </cell>
          <cell r="BK388">
            <v>2725430.06488</v>
          </cell>
        </row>
        <row r="389">
          <cell r="A389" t="str">
            <v>2007600102600</v>
          </cell>
          <cell r="B389" t="str">
            <v>POPE CO COMM UNIT DIST 1</v>
          </cell>
          <cell r="C389" t="str">
            <v>POPE</v>
          </cell>
          <cell r="D389" t="str">
            <v>Unit</v>
          </cell>
          <cell r="E389">
            <v>513</v>
          </cell>
          <cell r="G389">
            <v>227</v>
          </cell>
          <cell r="H389">
            <v>221</v>
          </cell>
          <cell r="I389">
            <v>145</v>
          </cell>
          <cell r="J389">
            <v>141</v>
          </cell>
          <cell r="L389">
            <v>8840</v>
          </cell>
          <cell r="M389">
            <v>5800</v>
          </cell>
          <cell r="N389">
            <v>5640</v>
          </cell>
          <cell r="O389">
            <v>20280</v>
          </cell>
          <cell r="Q389">
            <v>28375</v>
          </cell>
          <cell r="R389">
            <v>18125</v>
          </cell>
          <cell r="S389">
            <v>17625</v>
          </cell>
          <cell r="T389">
            <v>64125</v>
          </cell>
          <cell r="V389">
            <v>45173</v>
          </cell>
          <cell r="W389">
            <v>28855</v>
          </cell>
          <cell r="X389">
            <v>28059</v>
          </cell>
          <cell r="Y389">
            <v>102087</v>
          </cell>
          <cell r="AA389">
            <v>5675</v>
          </cell>
          <cell r="AB389">
            <v>3625</v>
          </cell>
          <cell r="AC389">
            <v>3525</v>
          </cell>
          <cell r="AD389">
            <v>12825</v>
          </cell>
          <cell r="AF389">
            <v>129617</v>
          </cell>
          <cell r="AG389">
            <v>82795</v>
          </cell>
          <cell r="AH389">
            <v>80511</v>
          </cell>
          <cell r="AI389">
            <v>292923</v>
          </cell>
          <cell r="AK389">
            <v>22321</v>
          </cell>
          <cell r="AL389">
            <v>29290</v>
          </cell>
          <cell r="AM389">
            <v>98136</v>
          </cell>
          <cell r="AN389">
            <v>149747</v>
          </cell>
          <cell r="AP389">
            <v>235626</v>
          </cell>
          <cell r="AQ389">
            <v>150510</v>
          </cell>
          <cell r="AR389">
            <v>146358</v>
          </cell>
          <cell r="AS389">
            <v>532494</v>
          </cell>
          <cell r="AU389">
            <v>177514</v>
          </cell>
          <cell r="AV389">
            <v>113390</v>
          </cell>
          <cell r="AW389">
            <v>110262</v>
          </cell>
          <cell r="AX389">
            <v>401166</v>
          </cell>
          <cell r="AZ389">
            <v>2803486.09</v>
          </cell>
          <cell r="BA389">
            <v>889977.19000000006</v>
          </cell>
          <cell r="BB389">
            <v>1108038.9839999999</v>
          </cell>
          <cell r="BC389">
            <v>61680.041999999994</v>
          </cell>
          <cell r="BD389">
            <v>56256.606000000007</v>
          </cell>
          <cell r="BE389">
            <v>0</v>
          </cell>
          <cell r="BF389">
            <v>1225975.6319999998</v>
          </cell>
          <cell r="BH389">
            <v>2801622.6319999998</v>
          </cell>
          <cell r="BJ389">
            <v>393122.16</v>
          </cell>
          <cell r="BK389">
            <v>2408500.4719999996</v>
          </cell>
        </row>
        <row r="390">
          <cell r="A390" t="str">
            <v>2008300102600</v>
          </cell>
          <cell r="B390" t="str">
            <v>GALATIA C U SCHOOL DIST 1</v>
          </cell>
          <cell r="C390" t="str">
            <v>SALINE</v>
          </cell>
          <cell r="D390" t="str">
            <v>Unit</v>
          </cell>
          <cell r="E390">
            <v>412.75</v>
          </cell>
          <cell r="G390">
            <v>195.25</v>
          </cell>
          <cell r="H390">
            <v>191</v>
          </cell>
          <cell r="I390">
            <v>102</v>
          </cell>
          <cell r="J390">
            <v>115.5</v>
          </cell>
          <cell r="L390">
            <v>7640</v>
          </cell>
          <cell r="M390">
            <v>4080</v>
          </cell>
          <cell r="N390">
            <v>4620</v>
          </cell>
          <cell r="O390">
            <v>16340</v>
          </cell>
          <cell r="Q390">
            <v>24406.25</v>
          </cell>
          <cell r="R390">
            <v>12750</v>
          </cell>
          <cell r="S390">
            <v>14437.5</v>
          </cell>
          <cell r="T390">
            <v>51593.75</v>
          </cell>
          <cell r="V390">
            <v>38854.75</v>
          </cell>
          <cell r="W390">
            <v>20298</v>
          </cell>
          <cell r="X390">
            <v>22984.5</v>
          </cell>
          <cell r="Y390">
            <v>82137.25</v>
          </cell>
          <cell r="AA390">
            <v>4881.25</v>
          </cell>
          <cell r="AB390">
            <v>2550</v>
          </cell>
          <cell r="AC390">
            <v>2887.5</v>
          </cell>
          <cell r="AD390">
            <v>10318.75</v>
          </cell>
          <cell r="AF390">
            <v>111487.75</v>
          </cell>
          <cell r="AG390">
            <v>58242</v>
          </cell>
          <cell r="AH390">
            <v>65950.5</v>
          </cell>
          <cell r="AI390">
            <v>235680.25</v>
          </cell>
          <cell r="AK390">
            <v>19291</v>
          </cell>
          <cell r="AL390">
            <v>20604</v>
          </cell>
          <cell r="AM390">
            <v>80388</v>
          </cell>
          <cell r="AN390">
            <v>120283</v>
          </cell>
          <cell r="AP390">
            <v>202669.5</v>
          </cell>
          <cell r="AQ390">
            <v>105876</v>
          </cell>
          <cell r="AR390">
            <v>119889</v>
          </cell>
          <cell r="AS390">
            <v>428434.5</v>
          </cell>
          <cell r="AU390">
            <v>152685.5</v>
          </cell>
          <cell r="AV390">
            <v>79764</v>
          </cell>
          <cell r="AW390">
            <v>90321</v>
          </cell>
          <cell r="AX390">
            <v>322770.5</v>
          </cell>
          <cell r="AZ390">
            <v>2269823.8299999996</v>
          </cell>
          <cell r="BA390">
            <v>710720.9</v>
          </cell>
          <cell r="BB390">
            <v>894163.41899999988</v>
          </cell>
          <cell r="BC390">
            <v>49626.583499999993</v>
          </cell>
          <cell r="BD390">
            <v>45262.9905</v>
          </cell>
          <cell r="BE390">
            <v>0</v>
          </cell>
          <cell r="BF390">
            <v>989052.99299999978</v>
          </cell>
          <cell r="BH390">
            <v>2256610.9929999998</v>
          </cell>
          <cell r="BJ390">
            <v>316298.58</v>
          </cell>
          <cell r="BK390">
            <v>1940312.4129999997</v>
          </cell>
        </row>
        <row r="391">
          <cell r="A391" t="str">
            <v>2008300202600</v>
          </cell>
          <cell r="B391" t="str">
            <v>CARRIER MILLS-STONEFORT CUSD 2</v>
          </cell>
          <cell r="C391" t="str">
            <v>SALINE</v>
          </cell>
          <cell r="D391" t="str">
            <v>Unit</v>
          </cell>
          <cell r="E391">
            <v>421.79</v>
          </cell>
          <cell r="G391">
            <v>189.32</v>
          </cell>
          <cell r="H391">
            <v>183.32</v>
          </cell>
          <cell r="I391">
            <v>103.99</v>
          </cell>
          <cell r="J391">
            <v>128.47999999999999</v>
          </cell>
          <cell r="L391">
            <v>7332.7999999999993</v>
          </cell>
          <cell r="M391">
            <v>4159.5999999999995</v>
          </cell>
          <cell r="N391">
            <v>5139.2</v>
          </cell>
          <cell r="O391">
            <v>16631.599999999999</v>
          </cell>
          <cell r="Q391">
            <v>23665</v>
          </cell>
          <cell r="R391">
            <v>12998.75</v>
          </cell>
          <cell r="S391">
            <v>16059.999999999998</v>
          </cell>
          <cell r="T391">
            <v>52723.75</v>
          </cell>
          <cell r="V391">
            <v>37674.68</v>
          </cell>
          <cell r="W391">
            <v>20694.009999999998</v>
          </cell>
          <cell r="X391">
            <v>25567.519999999997</v>
          </cell>
          <cell r="Y391">
            <v>83936.209999999992</v>
          </cell>
          <cell r="AA391">
            <v>4733</v>
          </cell>
          <cell r="AB391">
            <v>2599.75</v>
          </cell>
          <cell r="AC391">
            <v>3211.9999999999995</v>
          </cell>
          <cell r="AD391">
            <v>10544.75</v>
          </cell>
          <cell r="AF391">
            <v>108101.72</v>
          </cell>
          <cell r="AG391">
            <v>59378.29</v>
          </cell>
          <cell r="AH391">
            <v>73362.080000000002</v>
          </cell>
          <cell r="AI391">
            <v>240842.09000000003</v>
          </cell>
          <cell r="AK391">
            <v>18515.32</v>
          </cell>
          <cell r="AL391">
            <v>21005.98</v>
          </cell>
          <cell r="AM391">
            <v>89422.079999999987</v>
          </cell>
          <cell r="AN391">
            <v>128943.37999999999</v>
          </cell>
          <cell r="AP391">
            <v>196514.16</v>
          </cell>
          <cell r="AQ391">
            <v>107941.62</v>
          </cell>
          <cell r="AR391">
            <v>133362.23999999999</v>
          </cell>
          <cell r="AS391">
            <v>437818.02</v>
          </cell>
          <cell r="AU391">
            <v>148048.24</v>
          </cell>
          <cell r="AV391">
            <v>81320.179999999993</v>
          </cell>
          <cell r="AW391">
            <v>100471.35999999999</v>
          </cell>
          <cell r="AX391">
            <v>329839.77999999997</v>
          </cell>
          <cell r="AZ391">
            <v>2369707.91</v>
          </cell>
          <cell r="BA391">
            <v>852740.17000000016</v>
          </cell>
          <cell r="BB391">
            <v>966734.424</v>
          </cell>
          <cell r="BC391">
            <v>50713.498859999985</v>
          </cell>
          <cell r="BD391">
            <v>46254.33498</v>
          </cell>
          <cell r="BE391">
            <v>0</v>
          </cell>
          <cell r="BF391">
            <v>1063702.2578399999</v>
          </cell>
          <cell r="BH391">
            <v>2364981.8378400002</v>
          </cell>
          <cell r="BJ391">
            <v>323226.11</v>
          </cell>
          <cell r="BK391">
            <v>2041755.7278400003</v>
          </cell>
        </row>
        <row r="392">
          <cell r="A392" t="str">
            <v>2008300302600</v>
          </cell>
          <cell r="B392" t="str">
            <v>HARRISBURG C U SCHOOL DIST 3</v>
          </cell>
          <cell r="C392" t="str">
            <v>SALINE</v>
          </cell>
          <cell r="D392" t="str">
            <v>Unit</v>
          </cell>
          <cell r="E392">
            <v>1924.61</v>
          </cell>
          <cell r="G392">
            <v>879.97</v>
          </cell>
          <cell r="H392">
            <v>863.97</v>
          </cell>
          <cell r="I392">
            <v>474.49</v>
          </cell>
          <cell r="J392">
            <v>570.15000000000009</v>
          </cell>
          <cell r="L392">
            <v>34558.800000000003</v>
          </cell>
          <cell r="M392">
            <v>18979.599999999999</v>
          </cell>
          <cell r="N392">
            <v>22806.000000000004</v>
          </cell>
          <cell r="O392">
            <v>76344.400000000009</v>
          </cell>
          <cell r="Q392">
            <v>109996.25</v>
          </cell>
          <cell r="R392">
            <v>59311.25</v>
          </cell>
          <cell r="S392">
            <v>71268.750000000015</v>
          </cell>
          <cell r="T392">
            <v>240576.25</v>
          </cell>
          <cell r="V392">
            <v>175114.03</v>
          </cell>
          <cell r="W392">
            <v>94423.51</v>
          </cell>
          <cell r="X392">
            <v>113459.85000000002</v>
          </cell>
          <cell r="Y392">
            <v>382997.39</v>
          </cell>
          <cell r="AA392">
            <v>21999.25</v>
          </cell>
          <cell r="AB392">
            <v>11862.25</v>
          </cell>
          <cell r="AC392">
            <v>14253.750000000002</v>
          </cell>
          <cell r="AD392">
            <v>48115.25</v>
          </cell>
          <cell r="AF392">
            <v>502462.87</v>
          </cell>
          <cell r="AG392">
            <v>270933.78999999998</v>
          </cell>
          <cell r="AH392">
            <v>325555.65000000002</v>
          </cell>
          <cell r="AI392">
            <v>1098952.31</v>
          </cell>
          <cell r="AK392">
            <v>87260.97</v>
          </cell>
          <cell r="AL392">
            <v>95846.98</v>
          </cell>
          <cell r="AM392">
            <v>396824.40000000008</v>
          </cell>
          <cell r="AN392">
            <v>579932.35000000009</v>
          </cell>
          <cell r="AP392">
            <v>913408.86</v>
          </cell>
          <cell r="AQ392">
            <v>492520.62</v>
          </cell>
          <cell r="AR392">
            <v>591815.70000000007</v>
          </cell>
          <cell r="AS392">
            <v>1997745.1800000002</v>
          </cell>
          <cell r="AU392">
            <v>688136.54</v>
          </cell>
          <cell r="AV392">
            <v>371051.18</v>
          </cell>
          <cell r="AW392">
            <v>445857.30000000005</v>
          </cell>
          <cell r="AX392">
            <v>1505045.02</v>
          </cell>
          <cell r="AZ392">
            <v>10812296.050000003</v>
          </cell>
          <cell r="BA392">
            <v>3769969.16</v>
          </cell>
          <cell r="BB392">
            <v>4374679.563000001</v>
          </cell>
          <cell r="BC392">
            <v>231403.55873999998</v>
          </cell>
          <cell r="BD392">
            <v>211056.58181999999</v>
          </cell>
          <cell r="BE392">
            <v>0</v>
          </cell>
          <cell r="BF392">
            <v>4817139.7035600012</v>
          </cell>
          <cell r="BH392">
            <v>10746847.853560001</v>
          </cell>
          <cell r="BJ392">
            <v>1474867.13</v>
          </cell>
          <cell r="BK392">
            <v>9271980.7235600017</v>
          </cell>
        </row>
        <row r="393">
          <cell r="A393" t="str">
            <v>2008300402600</v>
          </cell>
          <cell r="B393" t="str">
            <v>ELDORADO COMM UNIT DISTRICT 4</v>
          </cell>
          <cell r="C393" t="str">
            <v>SALINE</v>
          </cell>
          <cell r="D393" t="str">
            <v>Unit</v>
          </cell>
          <cell r="E393">
            <v>1100.8</v>
          </cell>
          <cell r="G393">
            <v>500.97999999999996</v>
          </cell>
          <cell r="H393">
            <v>496.82</v>
          </cell>
          <cell r="I393">
            <v>254.32999999999998</v>
          </cell>
          <cell r="J393">
            <v>345.49</v>
          </cell>
          <cell r="L393">
            <v>19872.8</v>
          </cell>
          <cell r="M393">
            <v>10173.199999999999</v>
          </cell>
          <cell r="N393">
            <v>13819.6</v>
          </cell>
          <cell r="O393">
            <v>43865.599999999999</v>
          </cell>
          <cell r="Q393">
            <v>62622.499999999993</v>
          </cell>
          <cell r="R393">
            <v>31791.249999999996</v>
          </cell>
          <cell r="S393">
            <v>43186.25</v>
          </cell>
          <cell r="T393">
            <v>137600</v>
          </cell>
          <cell r="V393">
            <v>99695.01999999999</v>
          </cell>
          <cell r="W393">
            <v>50611.67</v>
          </cell>
          <cell r="X393">
            <v>68752.509999999995</v>
          </cell>
          <cell r="Y393">
            <v>219059.20000000001</v>
          </cell>
          <cell r="AA393">
            <v>12524.499999999998</v>
          </cell>
          <cell r="AB393">
            <v>6358.25</v>
          </cell>
          <cell r="AC393">
            <v>8637.25</v>
          </cell>
          <cell r="AD393">
            <v>27520</v>
          </cell>
          <cell r="AF393">
            <v>286059.58</v>
          </cell>
          <cell r="AG393">
            <v>145222.43</v>
          </cell>
          <cell r="AH393">
            <v>197274.79</v>
          </cell>
          <cell r="AI393">
            <v>628556.80000000005</v>
          </cell>
          <cell r="AK393">
            <v>50178.82</v>
          </cell>
          <cell r="AL393">
            <v>51374.659999999996</v>
          </cell>
          <cell r="AM393">
            <v>240461.04</v>
          </cell>
          <cell r="AN393">
            <v>342014.52</v>
          </cell>
          <cell r="AP393">
            <v>520017.23999999993</v>
          </cell>
          <cell r="AQ393">
            <v>263994.53999999998</v>
          </cell>
          <cell r="AR393">
            <v>358618.62</v>
          </cell>
          <cell r="AS393">
            <v>1142630.3999999999</v>
          </cell>
          <cell r="AU393">
            <v>391766.36</v>
          </cell>
          <cell r="AV393">
            <v>198886.06</v>
          </cell>
          <cell r="AW393">
            <v>270173.18</v>
          </cell>
          <cell r="AX393">
            <v>860825.59999999986</v>
          </cell>
          <cell r="AZ393">
            <v>6261140.8499999996</v>
          </cell>
          <cell r="BA393">
            <v>2248609.08</v>
          </cell>
          <cell r="BB393">
            <v>2552924.9789999998</v>
          </cell>
          <cell r="BC393">
            <v>132353.58719999998</v>
          </cell>
          <cell r="BD393">
            <v>120715.9296</v>
          </cell>
          <cell r="BE393">
            <v>0</v>
          </cell>
          <cell r="BF393">
            <v>2805994.4957999997</v>
          </cell>
          <cell r="BH393">
            <v>6208066.6157999998</v>
          </cell>
          <cell r="BJ393">
            <v>843565.05</v>
          </cell>
          <cell r="BK393">
            <v>5364501.5658</v>
          </cell>
        </row>
        <row r="394">
          <cell r="A394" t="str">
            <v>2009301702400</v>
          </cell>
          <cell r="B394" t="str">
            <v>ALLENDALE C C SCHOOL DIST 17</v>
          </cell>
          <cell r="C394" t="str">
            <v>WABASH</v>
          </cell>
          <cell r="D394" t="str">
            <v>Unit</v>
          </cell>
          <cell r="E394">
            <v>169.5</v>
          </cell>
          <cell r="G394">
            <v>81</v>
          </cell>
          <cell r="H394">
            <v>79.5</v>
          </cell>
          <cell r="I394">
            <v>43.5</v>
          </cell>
          <cell r="J394">
            <v>45</v>
          </cell>
          <cell r="L394">
            <v>3180</v>
          </cell>
          <cell r="M394">
            <v>1740</v>
          </cell>
          <cell r="N394">
            <v>1800</v>
          </cell>
          <cell r="O394">
            <v>6720</v>
          </cell>
          <cell r="Q394">
            <v>10125</v>
          </cell>
          <cell r="R394">
            <v>5437.5</v>
          </cell>
          <cell r="S394">
            <v>5625</v>
          </cell>
          <cell r="T394">
            <v>21187.5</v>
          </cell>
          <cell r="V394">
            <v>16119</v>
          </cell>
          <cell r="W394">
            <v>8656.5</v>
          </cell>
          <cell r="X394">
            <v>8955</v>
          </cell>
          <cell r="Y394">
            <v>33730.5</v>
          </cell>
          <cell r="AA394">
            <v>2025</v>
          </cell>
          <cell r="AB394">
            <v>1087.5</v>
          </cell>
          <cell r="AC394">
            <v>1125</v>
          </cell>
          <cell r="AD394">
            <v>4237.5</v>
          </cell>
          <cell r="AF394">
            <v>46251</v>
          </cell>
          <cell r="AG394">
            <v>24838.5</v>
          </cell>
          <cell r="AH394">
            <v>25695</v>
          </cell>
          <cell r="AI394">
            <v>96784.5</v>
          </cell>
          <cell r="AK394">
            <v>8029.5</v>
          </cell>
          <cell r="AL394">
            <v>8787</v>
          </cell>
          <cell r="AM394">
            <v>31320</v>
          </cell>
          <cell r="AN394">
            <v>48136.5</v>
          </cell>
          <cell r="AP394">
            <v>84078</v>
          </cell>
          <cell r="AQ394">
            <v>45153</v>
          </cell>
          <cell r="AR394">
            <v>46710</v>
          </cell>
          <cell r="AS394">
            <v>175941</v>
          </cell>
          <cell r="AU394">
            <v>63342</v>
          </cell>
          <cell r="AV394">
            <v>34017</v>
          </cell>
          <cell r="AW394">
            <v>35190</v>
          </cell>
          <cell r="AX394">
            <v>132549</v>
          </cell>
          <cell r="AZ394">
            <v>915362.07000000007</v>
          </cell>
          <cell r="BA394">
            <v>264313.95999999996</v>
          </cell>
          <cell r="BB394">
            <v>353902.80900000001</v>
          </cell>
          <cell r="BC394">
            <v>20379.662999999997</v>
          </cell>
          <cell r="BD394">
            <v>18587.709000000003</v>
          </cell>
          <cell r="BE394">
            <v>0</v>
          </cell>
          <cell r="BF394">
            <v>392870.18099999998</v>
          </cell>
          <cell r="BH394">
            <v>912156.68099999998</v>
          </cell>
          <cell r="BJ394">
            <v>129891.24</v>
          </cell>
          <cell r="BK394">
            <v>782265.44099999999</v>
          </cell>
        </row>
        <row r="395">
          <cell r="A395" t="str">
            <v>2009334802600</v>
          </cell>
          <cell r="B395" t="str">
            <v>WABASH C U SCH DIST 348</v>
          </cell>
          <cell r="C395" t="str">
            <v>WABASH</v>
          </cell>
          <cell r="D395" t="str">
            <v>Unit</v>
          </cell>
          <cell r="E395">
            <v>1399.62</v>
          </cell>
          <cell r="G395">
            <v>619.14</v>
          </cell>
          <cell r="H395">
            <v>600.30999999999995</v>
          </cell>
          <cell r="I395">
            <v>327.65999999999997</v>
          </cell>
          <cell r="J395">
            <v>452.82</v>
          </cell>
          <cell r="L395">
            <v>24012.399999999998</v>
          </cell>
          <cell r="M395">
            <v>13106.399999999998</v>
          </cell>
          <cell r="N395">
            <v>18112.8</v>
          </cell>
          <cell r="O395">
            <v>55231.599999999991</v>
          </cell>
          <cell r="Q395">
            <v>77392.5</v>
          </cell>
          <cell r="R395">
            <v>40957.499999999993</v>
          </cell>
          <cell r="S395">
            <v>56602.5</v>
          </cell>
          <cell r="T395">
            <v>174952.5</v>
          </cell>
          <cell r="V395">
            <v>123208.86</v>
          </cell>
          <cell r="W395">
            <v>65204.34</v>
          </cell>
          <cell r="X395">
            <v>90111.18</v>
          </cell>
          <cell r="Y395">
            <v>278524.38</v>
          </cell>
          <cell r="AA395">
            <v>15478.5</v>
          </cell>
          <cell r="AB395">
            <v>8191.4999999999991</v>
          </cell>
          <cell r="AC395">
            <v>11320.5</v>
          </cell>
          <cell r="AD395">
            <v>34990.5</v>
          </cell>
          <cell r="AF395">
            <v>353528.94</v>
          </cell>
          <cell r="AG395">
            <v>187093.86</v>
          </cell>
          <cell r="AH395">
            <v>258560.22</v>
          </cell>
          <cell r="AI395">
            <v>799183.02</v>
          </cell>
          <cell r="AK395">
            <v>60631.31</v>
          </cell>
          <cell r="AL395">
            <v>66187.319999999992</v>
          </cell>
          <cell r="AM395">
            <v>315162.71999999997</v>
          </cell>
          <cell r="AN395">
            <v>441981.35</v>
          </cell>
          <cell r="AP395">
            <v>642667.31999999995</v>
          </cell>
          <cell r="AQ395">
            <v>340111.07999999996</v>
          </cell>
          <cell r="AR395">
            <v>470027.16</v>
          </cell>
          <cell r="AS395">
            <v>1452805.5599999998</v>
          </cell>
          <cell r="AU395">
            <v>484167.48</v>
          </cell>
          <cell r="AV395">
            <v>256230.11999999997</v>
          </cell>
          <cell r="AW395">
            <v>354105.24</v>
          </cell>
          <cell r="AX395">
            <v>1094502.8399999999</v>
          </cell>
          <cell r="AZ395">
            <v>7668456.0999999987</v>
          </cell>
          <cell r="BA395">
            <v>2316295.62</v>
          </cell>
          <cell r="BB395">
            <v>2995425.5159999994</v>
          </cell>
          <cell r="BC395">
            <v>168281.91107999996</v>
          </cell>
          <cell r="BD395">
            <v>153485.12843999997</v>
          </cell>
          <cell r="BE395">
            <v>0</v>
          </cell>
          <cell r="BF395">
            <v>3317192.5555199995</v>
          </cell>
          <cell r="BH395">
            <v>7649364.3055199999</v>
          </cell>
          <cell r="BJ395">
            <v>1072556.79</v>
          </cell>
          <cell r="BK395">
            <v>6576807.5155199999</v>
          </cell>
        </row>
        <row r="396">
          <cell r="A396" t="str">
            <v>2009600600400</v>
          </cell>
          <cell r="B396" t="str">
            <v>NEW HOPE C C SCHOOL DIST 6</v>
          </cell>
          <cell r="C396" t="str">
            <v>WAYNE</v>
          </cell>
          <cell r="D396" t="str">
            <v>Elementary</v>
          </cell>
          <cell r="E396">
            <v>173.13</v>
          </cell>
          <cell r="G396">
            <v>112.46999999999998</v>
          </cell>
          <cell r="H396">
            <v>109.96999999999998</v>
          </cell>
          <cell r="I396">
            <v>60.66</v>
          </cell>
          <cell r="J396">
            <v>0</v>
          </cell>
          <cell r="L396">
            <v>4398.7999999999993</v>
          </cell>
          <cell r="M396">
            <v>2426.3999999999996</v>
          </cell>
          <cell r="N396">
            <v>0</v>
          </cell>
          <cell r="O396">
            <v>6825.1999999999989</v>
          </cell>
          <cell r="Q396">
            <v>14058.749999999998</v>
          </cell>
          <cell r="R396">
            <v>7582.5</v>
          </cell>
          <cell r="S396">
            <v>0</v>
          </cell>
          <cell r="T396">
            <v>21641.25</v>
          </cell>
          <cell r="V396">
            <v>22381.529999999995</v>
          </cell>
          <cell r="W396">
            <v>12071.34</v>
          </cell>
          <cell r="X396">
            <v>0</v>
          </cell>
          <cell r="Y396">
            <v>34452.869999999995</v>
          </cell>
          <cell r="AA396">
            <v>2811.7499999999995</v>
          </cell>
          <cell r="AB396">
            <v>1516.5</v>
          </cell>
          <cell r="AC396">
            <v>0</v>
          </cell>
          <cell r="AD396">
            <v>4328.25</v>
          </cell>
          <cell r="AF396">
            <v>64220.37</v>
          </cell>
          <cell r="AG396">
            <v>34636.86</v>
          </cell>
          <cell r="AH396">
            <v>0</v>
          </cell>
          <cell r="AI396">
            <v>98857.23000000001</v>
          </cell>
          <cell r="AK396">
            <v>11106.97</v>
          </cell>
          <cell r="AL396">
            <v>12253.32</v>
          </cell>
          <cell r="AM396">
            <v>0</v>
          </cell>
          <cell r="AN396">
            <v>23360.29</v>
          </cell>
          <cell r="AP396">
            <v>116743.85999999999</v>
          </cell>
          <cell r="AQ396">
            <v>62965.079999999994</v>
          </cell>
          <cell r="AR396">
            <v>0</v>
          </cell>
          <cell r="AS396">
            <v>179708.93999999997</v>
          </cell>
          <cell r="AU396">
            <v>87951.54</v>
          </cell>
          <cell r="AV396">
            <v>47436.119999999995</v>
          </cell>
          <cell r="AW396">
            <v>0</v>
          </cell>
          <cell r="AX396">
            <v>135387.65999999997</v>
          </cell>
          <cell r="AZ396">
            <v>896501.44000000006</v>
          </cell>
          <cell r="BA396">
            <v>247388.72</v>
          </cell>
          <cell r="BB396">
            <v>343167.04800000001</v>
          </cell>
          <cell r="BC396">
            <v>20816.112419999994</v>
          </cell>
          <cell r="BD396">
            <v>18985.782060000001</v>
          </cell>
          <cell r="BE396">
            <v>0</v>
          </cell>
          <cell r="BF396">
            <v>382968.94248000003</v>
          </cell>
          <cell r="BH396">
            <v>887530.63247999991</v>
          </cell>
          <cell r="BJ396">
            <v>132672.98000000001</v>
          </cell>
          <cell r="BK396">
            <v>754857.65247999993</v>
          </cell>
        </row>
        <row r="397">
          <cell r="A397" t="str">
            <v>2009601400400</v>
          </cell>
          <cell r="B397" t="str">
            <v>GEFF C C SCHOOL DISTRICT 14</v>
          </cell>
          <cell r="C397" t="str">
            <v>WAYNE</v>
          </cell>
          <cell r="D397" t="str">
            <v>Elementary</v>
          </cell>
          <cell r="E397">
            <v>101.79</v>
          </cell>
          <cell r="G397">
            <v>65.63</v>
          </cell>
          <cell r="H397">
            <v>65.3</v>
          </cell>
          <cell r="I397">
            <v>36.159999999999997</v>
          </cell>
          <cell r="J397">
            <v>0</v>
          </cell>
          <cell r="L397">
            <v>2612</v>
          </cell>
          <cell r="M397">
            <v>1446.3999999999999</v>
          </cell>
          <cell r="N397">
            <v>0</v>
          </cell>
          <cell r="O397">
            <v>4058.3999999999996</v>
          </cell>
          <cell r="Q397">
            <v>8203.75</v>
          </cell>
          <cell r="R397">
            <v>4520</v>
          </cell>
          <cell r="S397">
            <v>0</v>
          </cell>
          <cell r="T397">
            <v>12723.75</v>
          </cell>
          <cell r="V397">
            <v>13060.369999999999</v>
          </cell>
          <cell r="W397">
            <v>7195.8399999999992</v>
          </cell>
          <cell r="X397">
            <v>0</v>
          </cell>
          <cell r="Y397">
            <v>20256.21</v>
          </cell>
          <cell r="AA397">
            <v>1640.75</v>
          </cell>
          <cell r="AB397">
            <v>903.99999999999989</v>
          </cell>
          <cell r="AC397">
            <v>0</v>
          </cell>
          <cell r="AD397">
            <v>2544.75</v>
          </cell>
          <cell r="AF397">
            <v>37474.730000000003</v>
          </cell>
          <cell r="AG397">
            <v>20647.36</v>
          </cell>
          <cell r="AH397">
            <v>0</v>
          </cell>
          <cell r="AI397">
            <v>58122.090000000004</v>
          </cell>
          <cell r="AK397">
            <v>6595.2999999999993</v>
          </cell>
          <cell r="AL397">
            <v>7304.32</v>
          </cell>
          <cell r="AM397">
            <v>0</v>
          </cell>
          <cell r="AN397">
            <v>13899.619999999999</v>
          </cell>
          <cell r="AP397">
            <v>68123.94</v>
          </cell>
          <cell r="AQ397">
            <v>37534.079999999994</v>
          </cell>
          <cell r="AR397">
            <v>0</v>
          </cell>
          <cell r="AS397">
            <v>105658.01999999999</v>
          </cell>
          <cell r="AU397">
            <v>51322.659999999996</v>
          </cell>
          <cell r="AV397">
            <v>28277.119999999999</v>
          </cell>
          <cell r="AW397">
            <v>0</v>
          </cell>
          <cell r="AX397">
            <v>79599.78</v>
          </cell>
          <cell r="AZ397">
            <v>547204.87999999989</v>
          </cell>
          <cell r="BA397">
            <v>181459</v>
          </cell>
          <cell r="BB397">
            <v>218599.16399999996</v>
          </cell>
          <cell r="BC397">
            <v>12238.618859999999</v>
          </cell>
          <cell r="BD397">
            <v>11162.494979999999</v>
          </cell>
          <cell r="BE397">
            <v>0</v>
          </cell>
          <cell r="BF397">
            <v>242000.27783999994</v>
          </cell>
          <cell r="BH397">
            <v>538862.89783999999</v>
          </cell>
          <cell r="BJ397">
            <v>78003.710000000006</v>
          </cell>
          <cell r="BK397">
            <v>460859.18783999997</v>
          </cell>
        </row>
        <row r="398">
          <cell r="A398" t="str">
            <v>2009601700400</v>
          </cell>
          <cell r="B398" t="str">
            <v>JASPER COMM CONS SCHOOL DIST 17</v>
          </cell>
          <cell r="C398" t="str">
            <v>WAYNE</v>
          </cell>
          <cell r="D398" t="str">
            <v>Elementary</v>
          </cell>
          <cell r="E398">
            <v>174.25</v>
          </cell>
          <cell r="G398">
            <v>124.25</v>
          </cell>
          <cell r="H398">
            <v>122</v>
          </cell>
          <cell r="I398">
            <v>50</v>
          </cell>
          <cell r="J398">
            <v>0</v>
          </cell>
          <cell r="L398">
            <v>4880</v>
          </cell>
          <cell r="M398">
            <v>2000</v>
          </cell>
          <cell r="N398">
            <v>0</v>
          </cell>
          <cell r="O398">
            <v>6880</v>
          </cell>
          <cell r="Q398">
            <v>15531.25</v>
          </cell>
          <cell r="R398">
            <v>6250</v>
          </cell>
          <cell r="S398">
            <v>0</v>
          </cell>
          <cell r="T398">
            <v>21781.25</v>
          </cell>
          <cell r="V398">
            <v>24725.75</v>
          </cell>
          <cell r="W398">
            <v>9950</v>
          </cell>
          <cell r="X398">
            <v>0</v>
          </cell>
          <cell r="Y398">
            <v>34675.75</v>
          </cell>
          <cell r="AA398">
            <v>3106.25</v>
          </cell>
          <cell r="AB398">
            <v>1250</v>
          </cell>
          <cell r="AC398">
            <v>0</v>
          </cell>
          <cell r="AD398">
            <v>4356.25</v>
          </cell>
          <cell r="AF398">
            <v>70946.75</v>
          </cell>
          <cell r="AG398">
            <v>28550</v>
          </cell>
          <cell r="AH398">
            <v>0</v>
          </cell>
          <cell r="AI398">
            <v>99496.75</v>
          </cell>
          <cell r="AK398">
            <v>12322</v>
          </cell>
          <cell r="AL398">
            <v>10100</v>
          </cell>
          <cell r="AM398">
            <v>0</v>
          </cell>
          <cell r="AN398">
            <v>22422</v>
          </cell>
          <cell r="AP398">
            <v>128971.5</v>
          </cell>
          <cell r="AQ398">
            <v>51900</v>
          </cell>
          <cell r="AR398">
            <v>0</v>
          </cell>
          <cell r="AS398">
            <v>180871.5</v>
          </cell>
          <cell r="AU398">
            <v>97163.5</v>
          </cell>
          <cell r="AV398">
            <v>39100</v>
          </cell>
          <cell r="AW398">
            <v>0</v>
          </cell>
          <cell r="AX398">
            <v>136263.5</v>
          </cell>
          <cell r="AZ398">
            <v>926175.51</v>
          </cell>
          <cell r="BA398">
            <v>292413.55</v>
          </cell>
          <cell r="BB398">
            <v>365576.71799999999</v>
          </cell>
          <cell r="BC398">
            <v>20950.774499999996</v>
          </cell>
          <cell r="BD398">
            <v>19108.603500000001</v>
          </cell>
          <cell r="BE398">
            <v>0</v>
          </cell>
          <cell r="BF398">
            <v>405636.09600000002</v>
          </cell>
          <cell r="BH398">
            <v>912383.09600000002</v>
          </cell>
          <cell r="BJ398">
            <v>133531.26</v>
          </cell>
          <cell r="BK398">
            <v>778851.83600000001</v>
          </cell>
        </row>
        <row r="399">
          <cell r="A399" t="str">
            <v>2009610002600</v>
          </cell>
          <cell r="B399" t="str">
            <v>WAYNE CITY C U SCHOOL DIST 100</v>
          </cell>
          <cell r="C399" t="str">
            <v>WAYNE</v>
          </cell>
          <cell r="D399" t="str">
            <v>Unit</v>
          </cell>
          <cell r="E399">
            <v>523.25</v>
          </cell>
          <cell r="G399">
            <v>259.25</v>
          </cell>
          <cell r="H399">
            <v>254.25</v>
          </cell>
          <cell r="I399">
            <v>108</v>
          </cell>
          <cell r="J399">
            <v>156</v>
          </cell>
          <cell r="L399">
            <v>10170</v>
          </cell>
          <cell r="M399">
            <v>4320</v>
          </cell>
          <cell r="N399">
            <v>6240</v>
          </cell>
          <cell r="O399">
            <v>20730</v>
          </cell>
          <cell r="Q399">
            <v>32406.25</v>
          </cell>
          <cell r="R399">
            <v>13500</v>
          </cell>
          <cell r="S399">
            <v>19500</v>
          </cell>
          <cell r="T399">
            <v>65406.25</v>
          </cell>
          <cell r="V399">
            <v>51590.75</v>
          </cell>
          <cell r="W399">
            <v>21492</v>
          </cell>
          <cell r="X399">
            <v>31044</v>
          </cell>
          <cell r="Y399">
            <v>104126.75</v>
          </cell>
          <cell r="AA399">
            <v>6481.25</v>
          </cell>
          <cell r="AB399">
            <v>2700</v>
          </cell>
          <cell r="AC399">
            <v>3900</v>
          </cell>
          <cell r="AD399">
            <v>13081.25</v>
          </cell>
          <cell r="AF399">
            <v>148031.75</v>
          </cell>
          <cell r="AG399">
            <v>61668</v>
          </cell>
          <cell r="AH399">
            <v>89076</v>
          </cell>
          <cell r="AI399">
            <v>298775.75</v>
          </cell>
          <cell r="AK399">
            <v>25679.25</v>
          </cell>
          <cell r="AL399">
            <v>21816</v>
          </cell>
          <cell r="AM399">
            <v>108576</v>
          </cell>
          <cell r="AN399">
            <v>156071.25</v>
          </cell>
          <cell r="AP399">
            <v>269101.5</v>
          </cell>
          <cell r="AQ399">
            <v>112104</v>
          </cell>
          <cell r="AR399">
            <v>161928</v>
          </cell>
          <cell r="AS399">
            <v>543133.5</v>
          </cell>
          <cell r="AU399">
            <v>202733.5</v>
          </cell>
          <cell r="AV399">
            <v>84456</v>
          </cell>
          <cell r="AW399">
            <v>121992</v>
          </cell>
          <cell r="AX399">
            <v>409181.5</v>
          </cell>
          <cell r="AZ399">
            <v>2836116.5</v>
          </cell>
          <cell r="BA399">
            <v>775968.81</v>
          </cell>
          <cell r="BB399">
            <v>1083625.5929999999</v>
          </cell>
          <cell r="BC399">
            <v>62912.44049999999</v>
          </cell>
          <cell r="BD399">
            <v>57380.641500000005</v>
          </cell>
          <cell r="BE399">
            <v>0</v>
          </cell>
          <cell r="BF399">
            <v>1203918.6749999998</v>
          </cell>
          <cell r="BH399">
            <v>2814424.9249999998</v>
          </cell>
          <cell r="BJ399">
            <v>400976.94</v>
          </cell>
          <cell r="BK399">
            <v>2413447.9849999999</v>
          </cell>
        </row>
        <row r="400">
          <cell r="A400" t="str">
            <v>2009611200400</v>
          </cell>
          <cell r="B400" t="str">
            <v>FAIRFIELD PUBLIC SCHOOL DIST 112</v>
          </cell>
          <cell r="C400" t="str">
            <v>WAYNE</v>
          </cell>
          <cell r="D400" t="str">
            <v>Elementary</v>
          </cell>
          <cell r="E400">
            <v>615.29999999999995</v>
          </cell>
          <cell r="G400">
            <v>418.64</v>
          </cell>
          <cell r="H400">
            <v>411.14</v>
          </cell>
          <cell r="I400">
            <v>196.66</v>
          </cell>
          <cell r="J400">
            <v>0</v>
          </cell>
          <cell r="L400">
            <v>16445.599999999999</v>
          </cell>
          <cell r="M400">
            <v>7866.4</v>
          </cell>
          <cell r="N400">
            <v>0</v>
          </cell>
          <cell r="O400">
            <v>24312</v>
          </cell>
          <cell r="Q400">
            <v>52330</v>
          </cell>
          <cell r="R400">
            <v>24582.5</v>
          </cell>
          <cell r="S400">
            <v>0</v>
          </cell>
          <cell r="T400">
            <v>76912.5</v>
          </cell>
          <cell r="V400">
            <v>83309.36</v>
          </cell>
          <cell r="W400">
            <v>39135.339999999997</v>
          </cell>
          <cell r="X400">
            <v>0</v>
          </cell>
          <cell r="Y400">
            <v>122444.7</v>
          </cell>
          <cell r="AA400">
            <v>10466</v>
          </cell>
          <cell r="AB400">
            <v>4916.5</v>
          </cell>
          <cell r="AC400">
            <v>0</v>
          </cell>
          <cell r="AD400">
            <v>15382.5</v>
          </cell>
          <cell r="AF400">
            <v>239043.44</v>
          </cell>
          <cell r="AG400">
            <v>112292.86</v>
          </cell>
          <cell r="AH400">
            <v>0</v>
          </cell>
          <cell r="AI400">
            <v>351336.3</v>
          </cell>
          <cell r="AK400">
            <v>41525.14</v>
          </cell>
          <cell r="AL400">
            <v>39725.32</v>
          </cell>
          <cell r="AM400">
            <v>0</v>
          </cell>
          <cell r="AN400">
            <v>81250.459999999992</v>
          </cell>
          <cell r="AP400">
            <v>434548.32</v>
          </cell>
          <cell r="AQ400">
            <v>204133.08</v>
          </cell>
          <cell r="AR400">
            <v>0</v>
          </cell>
          <cell r="AS400">
            <v>638681.4</v>
          </cell>
          <cell r="AU400">
            <v>327376.48</v>
          </cell>
          <cell r="AV400">
            <v>153788.12</v>
          </cell>
          <cell r="AW400">
            <v>0</v>
          </cell>
          <cell r="AX400">
            <v>481164.6</v>
          </cell>
          <cell r="AZ400">
            <v>3363344.57</v>
          </cell>
          <cell r="BA400">
            <v>1186533.58</v>
          </cell>
          <cell r="BB400">
            <v>1364963.4450000001</v>
          </cell>
          <cell r="BC400">
            <v>73979.980199999991</v>
          </cell>
          <cell r="BD400">
            <v>67475.028599999991</v>
          </cell>
          <cell r="BE400">
            <v>0</v>
          </cell>
          <cell r="BF400">
            <v>1506418.4538</v>
          </cell>
          <cell r="BH400">
            <v>3297902.9138000002</v>
          </cell>
          <cell r="BJ400">
            <v>471516.69</v>
          </cell>
          <cell r="BK400">
            <v>2826386.2238000003</v>
          </cell>
        </row>
        <row r="401">
          <cell r="A401" t="str">
            <v>2009620002600</v>
          </cell>
          <cell r="B401" t="str">
            <v>NORTH WAYNE C U SCHOOL DIST 200</v>
          </cell>
          <cell r="C401" t="str">
            <v>WAYNE</v>
          </cell>
          <cell r="D401" t="str">
            <v>Unit</v>
          </cell>
          <cell r="E401">
            <v>394.2</v>
          </cell>
          <cell r="G401">
            <v>170.22</v>
          </cell>
          <cell r="H401">
            <v>166.14</v>
          </cell>
          <cell r="I401">
            <v>91.33</v>
          </cell>
          <cell r="J401">
            <v>132.64999999999998</v>
          </cell>
          <cell r="L401">
            <v>6645.5999999999995</v>
          </cell>
          <cell r="M401">
            <v>3653.2</v>
          </cell>
          <cell r="N401">
            <v>5305.9999999999991</v>
          </cell>
          <cell r="O401">
            <v>15604.8</v>
          </cell>
          <cell r="Q401">
            <v>21277.5</v>
          </cell>
          <cell r="R401">
            <v>11416.25</v>
          </cell>
          <cell r="S401">
            <v>16581.249999999996</v>
          </cell>
          <cell r="T401">
            <v>49275</v>
          </cell>
          <cell r="V401">
            <v>33873.78</v>
          </cell>
          <cell r="W401">
            <v>18174.669999999998</v>
          </cell>
          <cell r="X401">
            <v>26397.349999999995</v>
          </cell>
          <cell r="Y401">
            <v>78445.799999999988</v>
          </cell>
          <cell r="AA401">
            <v>4255.5</v>
          </cell>
          <cell r="AB401">
            <v>2283.25</v>
          </cell>
          <cell r="AC401">
            <v>3316.2499999999995</v>
          </cell>
          <cell r="AD401">
            <v>9855</v>
          </cell>
          <cell r="AF401">
            <v>97195.62</v>
          </cell>
          <cell r="AG401">
            <v>52149.43</v>
          </cell>
          <cell r="AH401">
            <v>75743.149999999994</v>
          </cell>
          <cell r="AI401">
            <v>225088.19999999998</v>
          </cell>
          <cell r="AK401">
            <v>16780.14</v>
          </cell>
          <cell r="AL401">
            <v>18448.66</v>
          </cell>
          <cell r="AM401">
            <v>92324.39999999998</v>
          </cell>
          <cell r="AN401">
            <v>127553.19999999998</v>
          </cell>
          <cell r="AP401">
            <v>176688.36</v>
          </cell>
          <cell r="AQ401">
            <v>94800.54</v>
          </cell>
          <cell r="AR401">
            <v>137690.69999999998</v>
          </cell>
          <cell r="AS401">
            <v>409179.6</v>
          </cell>
          <cell r="AU401">
            <v>133112.04</v>
          </cell>
          <cell r="AV401">
            <v>71420.06</v>
          </cell>
          <cell r="AW401">
            <v>103732.29999999999</v>
          </cell>
          <cell r="AX401">
            <v>308264.40000000002</v>
          </cell>
          <cell r="AZ401">
            <v>2131151.4300000002</v>
          </cell>
          <cell r="BA401">
            <v>583304.23</v>
          </cell>
          <cell r="BB401">
            <v>814336.69799999997</v>
          </cell>
          <cell r="BC401">
            <v>47396.2428</v>
          </cell>
          <cell r="BD401">
            <v>43228.760400000006</v>
          </cell>
          <cell r="BE401">
            <v>0</v>
          </cell>
          <cell r="BF401">
            <v>904961.70120000001</v>
          </cell>
          <cell r="BH401">
            <v>2128227.7012</v>
          </cell>
          <cell r="BJ401">
            <v>302083.34000000003</v>
          </cell>
          <cell r="BK401">
            <v>1826144.3611999999</v>
          </cell>
        </row>
        <row r="402">
          <cell r="A402" t="str">
            <v>2009622501600</v>
          </cell>
          <cell r="B402" t="str">
            <v>FAIRFIELD COMM H S DIST 225</v>
          </cell>
          <cell r="C402" t="str">
            <v>WAYNE</v>
          </cell>
          <cell r="D402" t="str">
            <v>High School</v>
          </cell>
          <cell r="E402">
            <v>443.5</v>
          </cell>
          <cell r="G402">
            <v>0</v>
          </cell>
          <cell r="H402">
            <v>0</v>
          </cell>
          <cell r="I402">
            <v>0</v>
          </cell>
          <cell r="J402">
            <v>443.5</v>
          </cell>
          <cell r="L402">
            <v>0</v>
          </cell>
          <cell r="M402">
            <v>0</v>
          </cell>
          <cell r="N402">
            <v>17740</v>
          </cell>
          <cell r="O402">
            <v>17740</v>
          </cell>
          <cell r="Q402">
            <v>0</v>
          </cell>
          <cell r="R402">
            <v>0</v>
          </cell>
          <cell r="S402">
            <v>55437.5</v>
          </cell>
          <cell r="T402">
            <v>55437.5</v>
          </cell>
          <cell r="V402">
            <v>0</v>
          </cell>
          <cell r="W402">
            <v>0</v>
          </cell>
          <cell r="X402">
            <v>88256.5</v>
          </cell>
          <cell r="Y402">
            <v>88256.5</v>
          </cell>
          <cell r="AA402">
            <v>0</v>
          </cell>
          <cell r="AB402">
            <v>0</v>
          </cell>
          <cell r="AC402">
            <v>11087.5</v>
          </cell>
          <cell r="AD402">
            <v>11087.5</v>
          </cell>
          <cell r="AF402">
            <v>0</v>
          </cell>
          <cell r="AG402">
            <v>0</v>
          </cell>
          <cell r="AH402">
            <v>253238.5</v>
          </cell>
          <cell r="AI402">
            <v>253238.5</v>
          </cell>
          <cell r="AK402">
            <v>0</v>
          </cell>
          <cell r="AL402">
            <v>0</v>
          </cell>
          <cell r="AM402">
            <v>308676</v>
          </cell>
          <cell r="AN402">
            <v>308676</v>
          </cell>
          <cell r="AP402">
            <v>0</v>
          </cell>
          <cell r="AQ402">
            <v>0</v>
          </cell>
          <cell r="AR402">
            <v>460353</v>
          </cell>
          <cell r="AS402">
            <v>460353</v>
          </cell>
          <cell r="AU402">
            <v>0</v>
          </cell>
          <cell r="AV402">
            <v>0</v>
          </cell>
          <cell r="AW402">
            <v>346817</v>
          </cell>
          <cell r="AX402">
            <v>346817</v>
          </cell>
          <cell r="AZ402">
            <v>2611580.8400000003</v>
          </cell>
          <cell r="BA402">
            <v>761368.18</v>
          </cell>
          <cell r="BB402">
            <v>1011884.7060000001</v>
          </cell>
          <cell r="BC402">
            <v>53323.778999999995</v>
          </cell>
          <cell r="BD402">
            <v>48635.097000000002</v>
          </cell>
          <cell r="BE402">
            <v>0</v>
          </cell>
          <cell r="BF402">
            <v>1113843.5820000002</v>
          </cell>
          <cell r="BH402">
            <v>2655449.5820000004</v>
          </cell>
          <cell r="BJ402">
            <v>339862.92</v>
          </cell>
          <cell r="BK402">
            <v>2315586.6620000005</v>
          </cell>
        </row>
        <row r="403">
          <cell r="A403" t="str">
            <v>2009700102600</v>
          </cell>
          <cell r="B403" t="str">
            <v>GRAYVILLE C U SCHOOL DIST 1</v>
          </cell>
          <cell r="C403" t="str">
            <v>WHITE</v>
          </cell>
          <cell r="D403" t="str">
            <v>Unit</v>
          </cell>
          <cell r="E403">
            <v>289.95999999999998</v>
          </cell>
          <cell r="G403">
            <v>143.15</v>
          </cell>
          <cell r="H403">
            <v>139.49</v>
          </cell>
          <cell r="I403">
            <v>63.16</v>
          </cell>
          <cell r="J403">
            <v>83.649999999999991</v>
          </cell>
          <cell r="L403">
            <v>5579.6</v>
          </cell>
          <cell r="M403">
            <v>2526.3999999999996</v>
          </cell>
          <cell r="N403">
            <v>3345.9999999999995</v>
          </cell>
          <cell r="O403">
            <v>11452</v>
          </cell>
          <cell r="Q403">
            <v>17893.75</v>
          </cell>
          <cell r="R403">
            <v>7895</v>
          </cell>
          <cell r="S403">
            <v>10456.249999999998</v>
          </cell>
          <cell r="T403">
            <v>36245</v>
          </cell>
          <cell r="V403">
            <v>28486.850000000002</v>
          </cell>
          <cell r="W403">
            <v>12568.84</v>
          </cell>
          <cell r="X403">
            <v>16646.349999999999</v>
          </cell>
          <cell r="Y403">
            <v>57702.04</v>
          </cell>
          <cell r="AA403">
            <v>3578.75</v>
          </cell>
          <cell r="AB403">
            <v>1579</v>
          </cell>
          <cell r="AC403">
            <v>2091.25</v>
          </cell>
          <cell r="AD403">
            <v>7249</v>
          </cell>
          <cell r="AF403">
            <v>81738.649999999994</v>
          </cell>
          <cell r="AG403">
            <v>36064.36</v>
          </cell>
          <cell r="AH403">
            <v>47764.15</v>
          </cell>
          <cell r="AI403">
            <v>165567.16</v>
          </cell>
          <cell r="AK403">
            <v>14088.490000000002</v>
          </cell>
          <cell r="AL403">
            <v>12758.32</v>
          </cell>
          <cell r="AM403">
            <v>58220.399999999994</v>
          </cell>
          <cell r="AN403">
            <v>85067.209999999992</v>
          </cell>
          <cell r="AP403">
            <v>148589.70000000001</v>
          </cell>
          <cell r="AQ403">
            <v>65560.08</v>
          </cell>
          <cell r="AR403">
            <v>86828.7</v>
          </cell>
          <cell r="AS403">
            <v>300978.48000000004</v>
          </cell>
          <cell r="AU403">
            <v>111943.3</v>
          </cell>
          <cell r="AV403">
            <v>49391.119999999995</v>
          </cell>
          <cell r="AW403">
            <v>65414.299999999996</v>
          </cell>
          <cell r="AX403">
            <v>226748.71999999997</v>
          </cell>
          <cell r="AZ403">
            <v>1589578.34</v>
          </cell>
          <cell r="BA403">
            <v>505712.35000000009</v>
          </cell>
          <cell r="BB403">
            <v>628587.20700000005</v>
          </cell>
          <cell r="BC403">
            <v>34863.050639999994</v>
          </cell>
          <cell r="BD403">
            <v>31797.593519999995</v>
          </cell>
          <cell r="BE403">
            <v>0</v>
          </cell>
          <cell r="BF403">
            <v>695247.85116000008</v>
          </cell>
          <cell r="BH403">
            <v>1586257.4611600002</v>
          </cell>
          <cell r="BJ403">
            <v>222202.14</v>
          </cell>
          <cell r="BK403">
            <v>1364055.3211600003</v>
          </cell>
        </row>
        <row r="404">
          <cell r="A404" t="str">
            <v>2009700302600</v>
          </cell>
          <cell r="B404" t="str">
            <v>NORRIS CITY-OMAHA-ENFIELD CUSD 3</v>
          </cell>
          <cell r="C404" t="str">
            <v>WHITE</v>
          </cell>
          <cell r="D404" t="str">
            <v>Unit</v>
          </cell>
          <cell r="E404">
            <v>706</v>
          </cell>
          <cell r="G404">
            <v>341</v>
          </cell>
          <cell r="H404">
            <v>334</v>
          </cell>
          <cell r="I404">
            <v>152.5</v>
          </cell>
          <cell r="J404">
            <v>212.5</v>
          </cell>
          <cell r="L404">
            <v>13360</v>
          </cell>
          <cell r="M404">
            <v>6100</v>
          </cell>
          <cell r="N404">
            <v>8500</v>
          </cell>
          <cell r="O404">
            <v>27960</v>
          </cell>
          <cell r="Q404">
            <v>42625</v>
          </cell>
          <cell r="R404">
            <v>19062.5</v>
          </cell>
          <cell r="S404">
            <v>26562.5</v>
          </cell>
          <cell r="T404">
            <v>88250</v>
          </cell>
          <cell r="V404">
            <v>67859</v>
          </cell>
          <cell r="W404">
            <v>30347.5</v>
          </cell>
          <cell r="X404">
            <v>42287.5</v>
          </cell>
          <cell r="Y404">
            <v>140494</v>
          </cell>
          <cell r="AA404">
            <v>8525</v>
          </cell>
          <cell r="AB404">
            <v>3812.5</v>
          </cell>
          <cell r="AC404">
            <v>5312.5</v>
          </cell>
          <cell r="AD404">
            <v>17650</v>
          </cell>
          <cell r="AF404">
            <v>194711</v>
          </cell>
          <cell r="AG404">
            <v>87077.5</v>
          </cell>
          <cell r="AH404">
            <v>121337.5</v>
          </cell>
          <cell r="AI404">
            <v>403126</v>
          </cell>
          <cell r="AK404">
            <v>33734</v>
          </cell>
          <cell r="AL404">
            <v>30805</v>
          </cell>
          <cell r="AM404">
            <v>147900</v>
          </cell>
          <cell r="AN404">
            <v>212439</v>
          </cell>
          <cell r="AP404">
            <v>353958</v>
          </cell>
          <cell r="AQ404">
            <v>158295</v>
          </cell>
          <cell r="AR404">
            <v>220575</v>
          </cell>
          <cell r="AS404">
            <v>732828</v>
          </cell>
          <cell r="AU404">
            <v>266662</v>
          </cell>
          <cell r="AV404">
            <v>119255</v>
          </cell>
          <cell r="AW404">
            <v>166175</v>
          </cell>
          <cell r="AX404">
            <v>552092</v>
          </cell>
          <cell r="AZ404">
            <v>3890141.86</v>
          </cell>
          <cell r="BA404">
            <v>1178353.2</v>
          </cell>
          <cell r="BB404">
            <v>1520548.5179999999</v>
          </cell>
          <cell r="BC404">
            <v>84885.203999999998</v>
          </cell>
          <cell r="BD404">
            <v>77421.372000000003</v>
          </cell>
          <cell r="BE404">
            <v>0</v>
          </cell>
          <cell r="BF404">
            <v>1682855.0939999998</v>
          </cell>
          <cell r="BH404">
            <v>3857694.0939999996</v>
          </cell>
          <cell r="BJ404">
            <v>541021.92000000004</v>
          </cell>
          <cell r="BK404">
            <v>3316672.1739999996</v>
          </cell>
        </row>
        <row r="405">
          <cell r="A405" t="str">
            <v>2009700502600</v>
          </cell>
          <cell r="B405" t="str">
            <v>CARMI-WHITE COUNTY C U S DIST 5</v>
          </cell>
          <cell r="C405" t="str">
            <v>WHITE</v>
          </cell>
          <cell r="D405" t="str">
            <v>Unit</v>
          </cell>
          <cell r="E405">
            <v>1339.43</v>
          </cell>
          <cell r="G405">
            <v>681.3</v>
          </cell>
          <cell r="H405">
            <v>670.97</v>
          </cell>
          <cell r="I405">
            <v>288.48</v>
          </cell>
          <cell r="J405">
            <v>369.65</v>
          </cell>
          <cell r="L405">
            <v>26838.800000000003</v>
          </cell>
          <cell r="M405">
            <v>11539.2</v>
          </cell>
          <cell r="N405">
            <v>14786</v>
          </cell>
          <cell r="O405">
            <v>53164</v>
          </cell>
          <cell r="Q405">
            <v>85162.5</v>
          </cell>
          <cell r="R405">
            <v>36060</v>
          </cell>
          <cell r="S405">
            <v>46206.25</v>
          </cell>
          <cell r="T405">
            <v>167428.75</v>
          </cell>
          <cell r="V405">
            <v>135578.69999999998</v>
          </cell>
          <cell r="W405">
            <v>57407.520000000004</v>
          </cell>
          <cell r="X405">
            <v>73560.349999999991</v>
          </cell>
          <cell r="Y405">
            <v>266546.56999999995</v>
          </cell>
          <cell r="AA405">
            <v>17032.5</v>
          </cell>
          <cell r="AB405">
            <v>7212</v>
          </cell>
          <cell r="AC405">
            <v>9241.25</v>
          </cell>
          <cell r="AD405">
            <v>33485.75</v>
          </cell>
          <cell r="AF405">
            <v>389022.3</v>
          </cell>
          <cell r="AG405">
            <v>164722.07999999999</v>
          </cell>
          <cell r="AH405">
            <v>211070.15</v>
          </cell>
          <cell r="AI405">
            <v>764814.53</v>
          </cell>
          <cell r="AK405">
            <v>67767.97</v>
          </cell>
          <cell r="AL405">
            <v>58272.960000000006</v>
          </cell>
          <cell r="AM405">
            <v>257276.4</v>
          </cell>
          <cell r="AN405">
            <v>383317.33</v>
          </cell>
          <cell r="AP405">
            <v>707189.39999999991</v>
          </cell>
          <cell r="AQ405">
            <v>299442.24</v>
          </cell>
          <cell r="AR405">
            <v>383696.69999999995</v>
          </cell>
          <cell r="AS405">
            <v>1390328.3399999999</v>
          </cell>
          <cell r="AU405">
            <v>532776.6</v>
          </cell>
          <cell r="AV405">
            <v>225591.36000000002</v>
          </cell>
          <cell r="AW405">
            <v>289066.3</v>
          </cell>
          <cell r="AX405">
            <v>1047434.26</v>
          </cell>
          <cell r="AZ405">
            <v>7441618.4100000001</v>
          </cell>
          <cell r="BA405">
            <v>2419635.6100000003</v>
          </cell>
          <cell r="BB405">
            <v>2958376.2059999998</v>
          </cell>
          <cell r="BC405">
            <v>161045.02661999996</v>
          </cell>
          <cell r="BD405">
            <v>146884.57265999998</v>
          </cell>
          <cell r="BE405">
            <v>0</v>
          </cell>
          <cell r="BF405">
            <v>3266305.80528</v>
          </cell>
          <cell r="BH405">
            <v>7372825.3352800002</v>
          </cell>
          <cell r="BJ405">
            <v>1026431.99</v>
          </cell>
          <cell r="BK405">
            <v>6346393.34528</v>
          </cell>
        </row>
        <row r="406">
          <cell r="A406" t="str">
            <v>2102804700400</v>
          </cell>
          <cell r="B406" t="str">
            <v>BENTON COMM CONS SCH DIST 47</v>
          </cell>
          <cell r="C406" t="str">
            <v>FRANKLIN</v>
          </cell>
          <cell r="D406" t="str">
            <v>Elementary</v>
          </cell>
          <cell r="E406">
            <v>1112.95</v>
          </cell>
          <cell r="G406">
            <v>762.47</v>
          </cell>
          <cell r="H406">
            <v>748.97</v>
          </cell>
          <cell r="I406">
            <v>350.48</v>
          </cell>
          <cell r="J406">
            <v>0</v>
          </cell>
          <cell r="L406">
            <v>29958.800000000003</v>
          </cell>
          <cell r="M406">
            <v>14019.2</v>
          </cell>
          <cell r="N406">
            <v>0</v>
          </cell>
          <cell r="O406">
            <v>43978</v>
          </cell>
          <cell r="Q406">
            <v>95308.75</v>
          </cell>
          <cell r="R406">
            <v>43810</v>
          </cell>
          <cell r="S406">
            <v>0</v>
          </cell>
          <cell r="T406">
            <v>139118.75</v>
          </cell>
          <cell r="V406">
            <v>151731.53</v>
          </cell>
          <cell r="W406">
            <v>69745.52</v>
          </cell>
          <cell r="X406">
            <v>0</v>
          </cell>
          <cell r="Y406">
            <v>221477.05</v>
          </cell>
          <cell r="AA406">
            <v>19061.75</v>
          </cell>
          <cell r="AB406">
            <v>8762</v>
          </cell>
          <cell r="AC406">
            <v>0</v>
          </cell>
          <cell r="AD406">
            <v>27823.75</v>
          </cell>
          <cell r="AF406">
            <v>435370.37</v>
          </cell>
          <cell r="AG406">
            <v>200124.08</v>
          </cell>
          <cell r="AH406">
            <v>0</v>
          </cell>
          <cell r="AI406">
            <v>635494.44999999995</v>
          </cell>
          <cell r="AK406">
            <v>75645.97</v>
          </cell>
          <cell r="AL406">
            <v>70796.960000000006</v>
          </cell>
          <cell r="AM406">
            <v>0</v>
          </cell>
          <cell r="AN406">
            <v>146442.93</v>
          </cell>
          <cell r="AP406">
            <v>791443.86</v>
          </cell>
          <cell r="AQ406">
            <v>363798.24</v>
          </cell>
          <cell r="AR406">
            <v>0</v>
          </cell>
          <cell r="AS406">
            <v>1155242.1000000001</v>
          </cell>
          <cell r="AU406">
            <v>596251.54</v>
          </cell>
          <cell r="AV406">
            <v>274075.36</v>
          </cell>
          <cell r="AW406">
            <v>0</v>
          </cell>
          <cell r="AX406">
            <v>870326.9</v>
          </cell>
          <cell r="AZ406">
            <v>6105031.8399999999</v>
          </cell>
          <cell r="BA406">
            <v>2222447.65</v>
          </cell>
          <cell r="BB406">
            <v>2498243.8470000001</v>
          </cell>
          <cell r="BC406">
            <v>133814.43029999998</v>
          </cell>
          <cell r="BD406">
            <v>122048.3229</v>
          </cell>
          <cell r="BE406">
            <v>0</v>
          </cell>
          <cell r="BF406">
            <v>2754106.6002000002</v>
          </cell>
          <cell r="BH406">
            <v>5994010.5302000009</v>
          </cell>
          <cell r="BJ406">
            <v>852875.84</v>
          </cell>
          <cell r="BK406">
            <v>5141134.690200001</v>
          </cell>
        </row>
        <row r="407">
          <cell r="A407" t="str">
            <v>2102809100400</v>
          </cell>
          <cell r="B407" t="str">
            <v>AKIN COMM CONS SCHOOL DIST 91</v>
          </cell>
          <cell r="C407" t="str">
            <v>FRANKLIN</v>
          </cell>
          <cell r="D407" t="str">
            <v>Elementary</v>
          </cell>
          <cell r="E407">
            <v>76.8</v>
          </cell>
          <cell r="G407">
            <v>51.97</v>
          </cell>
          <cell r="H407">
            <v>51.809999999999988</v>
          </cell>
          <cell r="I407">
            <v>24.83</v>
          </cell>
          <cell r="J407">
            <v>0</v>
          </cell>
          <cell r="L407">
            <v>2072.3999999999996</v>
          </cell>
          <cell r="M407">
            <v>993.19999999999993</v>
          </cell>
          <cell r="N407">
            <v>0</v>
          </cell>
          <cell r="O407">
            <v>3065.5999999999995</v>
          </cell>
          <cell r="Q407">
            <v>6496.25</v>
          </cell>
          <cell r="R407">
            <v>3103.75</v>
          </cell>
          <cell r="S407">
            <v>0</v>
          </cell>
          <cell r="T407">
            <v>9600</v>
          </cell>
          <cell r="V407">
            <v>10342.030000000001</v>
          </cell>
          <cell r="W407">
            <v>4941.17</v>
          </cell>
          <cell r="X407">
            <v>0</v>
          </cell>
          <cell r="Y407">
            <v>15283.2</v>
          </cell>
          <cell r="AA407">
            <v>1299.25</v>
          </cell>
          <cell r="AB407">
            <v>620.75</v>
          </cell>
          <cell r="AC407">
            <v>0</v>
          </cell>
          <cell r="AD407">
            <v>1920</v>
          </cell>
          <cell r="AF407">
            <v>14837.43</v>
          </cell>
          <cell r="AG407">
            <v>7088.96</v>
          </cell>
          <cell r="AH407">
            <v>0</v>
          </cell>
          <cell r="AI407">
            <v>21926.39</v>
          </cell>
          <cell r="AK407">
            <v>5232.8099999999986</v>
          </cell>
          <cell r="AL407">
            <v>5015.66</v>
          </cell>
          <cell r="AM407">
            <v>0</v>
          </cell>
          <cell r="AN407">
            <v>10248.469999999998</v>
          </cell>
          <cell r="AP407">
            <v>53944.86</v>
          </cell>
          <cell r="AQ407">
            <v>25773.539999999997</v>
          </cell>
          <cell r="AR407">
            <v>0</v>
          </cell>
          <cell r="AS407">
            <v>79718.399999999994</v>
          </cell>
          <cell r="AU407">
            <v>40640.54</v>
          </cell>
          <cell r="AV407">
            <v>19417.059999999998</v>
          </cell>
          <cell r="AW407">
            <v>0</v>
          </cell>
          <cell r="AX407">
            <v>60057.599999999999</v>
          </cell>
          <cell r="AZ407">
            <v>410952.14999999997</v>
          </cell>
          <cell r="BA407">
            <v>135729.64000000001</v>
          </cell>
          <cell r="BB407">
            <v>164004.53700000001</v>
          </cell>
          <cell r="BC407">
            <v>9233.9711999999981</v>
          </cell>
          <cell r="BD407">
            <v>8422.0416000000005</v>
          </cell>
          <cell r="BE407">
            <v>0</v>
          </cell>
          <cell r="BF407">
            <v>181660.54980000001</v>
          </cell>
          <cell r="BH407">
            <v>383480.20980000001</v>
          </cell>
          <cell r="BJ407">
            <v>58853.37</v>
          </cell>
          <cell r="BK407">
            <v>324626.83980000002</v>
          </cell>
        </row>
        <row r="408">
          <cell r="A408" t="str">
            <v>2102809902600</v>
          </cell>
          <cell r="B408" t="str">
            <v>CHRISTOPHER UNIT 99</v>
          </cell>
          <cell r="C408" t="str">
            <v>FRANKLIN</v>
          </cell>
          <cell r="D408" t="str">
            <v>Unit</v>
          </cell>
          <cell r="E408">
            <v>771.62</v>
          </cell>
          <cell r="G408">
            <v>343.47</v>
          </cell>
          <cell r="H408">
            <v>336.80999999999995</v>
          </cell>
          <cell r="I408">
            <v>200.66</v>
          </cell>
          <cell r="J408">
            <v>227.48999999999998</v>
          </cell>
          <cell r="L408">
            <v>13472.399999999998</v>
          </cell>
          <cell r="M408">
            <v>8026.4</v>
          </cell>
          <cell r="N408">
            <v>9099.5999999999985</v>
          </cell>
          <cell r="O408">
            <v>30598.399999999994</v>
          </cell>
          <cell r="Q408">
            <v>42933.75</v>
          </cell>
          <cell r="R408">
            <v>25082.5</v>
          </cell>
          <cell r="S408">
            <v>28436.249999999996</v>
          </cell>
          <cell r="T408">
            <v>96452.5</v>
          </cell>
          <cell r="V408">
            <v>68350.53</v>
          </cell>
          <cell r="W408">
            <v>39931.339999999997</v>
          </cell>
          <cell r="X408">
            <v>45270.509999999995</v>
          </cell>
          <cell r="Y408">
            <v>153552.38</v>
          </cell>
          <cell r="AA408">
            <v>8586.75</v>
          </cell>
          <cell r="AB408">
            <v>5016.5</v>
          </cell>
          <cell r="AC408">
            <v>5687.2499999999991</v>
          </cell>
          <cell r="AD408">
            <v>19290.5</v>
          </cell>
          <cell r="AF408">
            <v>196121.37</v>
          </cell>
          <cell r="AG408">
            <v>114576.86</v>
          </cell>
          <cell r="AH408">
            <v>129896.79</v>
          </cell>
          <cell r="AI408">
            <v>440595.01999999996</v>
          </cell>
          <cell r="AK408">
            <v>34017.81</v>
          </cell>
          <cell r="AL408">
            <v>40533.32</v>
          </cell>
          <cell r="AM408">
            <v>158333.03999999998</v>
          </cell>
          <cell r="AN408">
            <v>232884.16999999998</v>
          </cell>
          <cell r="AP408">
            <v>356521.86000000004</v>
          </cell>
          <cell r="AQ408">
            <v>208285.08</v>
          </cell>
          <cell r="AR408">
            <v>236134.61999999997</v>
          </cell>
          <cell r="AS408">
            <v>800941.56</v>
          </cell>
          <cell r="AU408">
            <v>268593.54000000004</v>
          </cell>
          <cell r="AV408">
            <v>156916.12</v>
          </cell>
          <cell r="AW408">
            <v>177897.18</v>
          </cell>
          <cell r="AX408">
            <v>603406.84000000008</v>
          </cell>
          <cell r="AZ408">
            <v>4317307.7500000009</v>
          </cell>
          <cell r="BA408">
            <v>1510179.1900000002</v>
          </cell>
          <cell r="BB408">
            <v>1748246.0820000004</v>
          </cell>
          <cell r="BC408">
            <v>92774.959079999986</v>
          </cell>
          <cell r="BD408">
            <v>84617.392440000011</v>
          </cell>
          <cell r="BE408">
            <v>0</v>
          </cell>
          <cell r="BF408">
            <v>1925638.4335200004</v>
          </cell>
          <cell r="BH408">
            <v>4303359.8035200005</v>
          </cell>
          <cell r="BJ408">
            <v>591307.82999999996</v>
          </cell>
          <cell r="BK408">
            <v>3712051.9735200005</v>
          </cell>
        </row>
        <row r="409">
          <cell r="A409" t="str">
            <v>2102810301300</v>
          </cell>
          <cell r="B409" t="str">
            <v>BENTON CONS HIGH SCHOOL DIST 103</v>
          </cell>
          <cell r="C409" t="str">
            <v>FRANKLIN</v>
          </cell>
          <cell r="D409" t="str">
            <v>High School</v>
          </cell>
          <cell r="E409">
            <v>575.49</v>
          </cell>
          <cell r="G409">
            <v>0</v>
          </cell>
          <cell r="H409">
            <v>0</v>
          </cell>
          <cell r="I409">
            <v>0</v>
          </cell>
          <cell r="J409">
            <v>575.49</v>
          </cell>
          <cell r="L409">
            <v>0</v>
          </cell>
          <cell r="M409">
            <v>0</v>
          </cell>
          <cell r="N409">
            <v>23019.599999999999</v>
          </cell>
          <cell r="O409">
            <v>23019.599999999999</v>
          </cell>
          <cell r="Q409">
            <v>0</v>
          </cell>
          <cell r="R409">
            <v>0</v>
          </cell>
          <cell r="S409">
            <v>71936.25</v>
          </cell>
          <cell r="T409">
            <v>71936.25</v>
          </cell>
          <cell r="V409">
            <v>0</v>
          </cell>
          <cell r="W409">
            <v>0</v>
          </cell>
          <cell r="X409">
            <v>114522.51</v>
          </cell>
          <cell r="Y409">
            <v>114522.51</v>
          </cell>
          <cell r="AA409">
            <v>0</v>
          </cell>
          <cell r="AB409">
            <v>0</v>
          </cell>
          <cell r="AC409">
            <v>14387.25</v>
          </cell>
          <cell r="AD409">
            <v>14387.25</v>
          </cell>
          <cell r="AF409">
            <v>0</v>
          </cell>
          <cell r="AG409">
            <v>0</v>
          </cell>
          <cell r="AH409">
            <v>328604.78999999998</v>
          </cell>
          <cell r="AI409">
            <v>328604.78999999998</v>
          </cell>
          <cell r="AK409">
            <v>0</v>
          </cell>
          <cell r="AL409">
            <v>0</v>
          </cell>
          <cell r="AM409">
            <v>400541.04</v>
          </cell>
          <cell r="AN409">
            <v>400541.04</v>
          </cell>
          <cell r="AP409">
            <v>0</v>
          </cell>
          <cell r="AQ409">
            <v>0</v>
          </cell>
          <cell r="AR409">
            <v>597358.62</v>
          </cell>
          <cell r="AS409">
            <v>597358.62</v>
          </cell>
          <cell r="AU409">
            <v>0</v>
          </cell>
          <cell r="AV409">
            <v>0</v>
          </cell>
          <cell r="AW409">
            <v>450033.18</v>
          </cell>
          <cell r="AX409">
            <v>450033.18</v>
          </cell>
          <cell r="AZ409">
            <v>3416981.9</v>
          </cell>
          <cell r="BA409">
            <v>1049921.8</v>
          </cell>
          <cell r="BB409">
            <v>1340071.1100000001</v>
          </cell>
          <cell r="BC409">
            <v>69193.464659999998</v>
          </cell>
          <cell r="BD409">
            <v>63109.384379999996</v>
          </cell>
          <cell r="BE409">
            <v>0</v>
          </cell>
          <cell r="BF409">
            <v>1472373.9590400001</v>
          </cell>
          <cell r="BH409">
            <v>3472777.1990400003</v>
          </cell>
          <cell r="BJ409">
            <v>441009.49</v>
          </cell>
          <cell r="BK409">
            <v>3031767.7090400001</v>
          </cell>
        </row>
        <row r="410">
          <cell r="A410" t="str">
            <v>2102811500400</v>
          </cell>
          <cell r="B410" t="str">
            <v>EWING NORTHERN C C DISTRICT 115</v>
          </cell>
          <cell r="C410" t="str">
            <v>FRANKLIN</v>
          </cell>
          <cell r="D410" t="str">
            <v>Elementary</v>
          </cell>
          <cell r="E410">
            <v>198</v>
          </cell>
          <cell r="G410">
            <v>137.5</v>
          </cell>
          <cell r="H410">
            <v>135</v>
          </cell>
          <cell r="I410">
            <v>60.5</v>
          </cell>
          <cell r="J410">
            <v>0</v>
          </cell>
          <cell r="L410">
            <v>5400</v>
          </cell>
          <cell r="M410">
            <v>2420</v>
          </cell>
          <cell r="N410">
            <v>0</v>
          </cell>
          <cell r="O410">
            <v>7820</v>
          </cell>
          <cell r="Q410">
            <v>17187.5</v>
          </cell>
          <cell r="R410">
            <v>7562.5</v>
          </cell>
          <cell r="S410">
            <v>0</v>
          </cell>
          <cell r="T410">
            <v>24750</v>
          </cell>
          <cell r="V410">
            <v>27362.5</v>
          </cell>
          <cell r="W410">
            <v>12039.5</v>
          </cell>
          <cell r="X410">
            <v>0</v>
          </cell>
          <cell r="Y410">
            <v>39402</v>
          </cell>
          <cell r="AA410">
            <v>3437.5</v>
          </cell>
          <cell r="AB410">
            <v>1512.5</v>
          </cell>
          <cell r="AC410">
            <v>0</v>
          </cell>
          <cell r="AD410">
            <v>4950</v>
          </cell>
          <cell r="AF410">
            <v>78512.5</v>
          </cell>
          <cell r="AG410">
            <v>34545.5</v>
          </cell>
          <cell r="AH410">
            <v>0</v>
          </cell>
          <cell r="AI410">
            <v>113058</v>
          </cell>
          <cell r="AK410">
            <v>13635</v>
          </cell>
          <cell r="AL410">
            <v>12221</v>
          </cell>
          <cell r="AM410">
            <v>0</v>
          </cell>
          <cell r="AN410">
            <v>25856</v>
          </cell>
          <cell r="AP410">
            <v>142725</v>
          </cell>
          <cell r="AQ410">
            <v>62799</v>
          </cell>
          <cell r="AR410">
            <v>0</v>
          </cell>
          <cell r="AS410">
            <v>205524</v>
          </cell>
          <cell r="AU410">
            <v>107525</v>
          </cell>
          <cell r="AV410">
            <v>47311</v>
          </cell>
          <cell r="AW410">
            <v>0</v>
          </cell>
          <cell r="AX410">
            <v>154836</v>
          </cell>
          <cell r="AZ410">
            <v>1031934.8600000001</v>
          </cell>
          <cell r="BA410">
            <v>292388.86</v>
          </cell>
          <cell r="BB410">
            <v>397297.11600000004</v>
          </cell>
          <cell r="BC410">
            <v>23806.331999999995</v>
          </cell>
          <cell r="BD410">
            <v>21713.075999999997</v>
          </cell>
          <cell r="BE410">
            <v>0</v>
          </cell>
          <cell r="BF410">
            <v>442816.52400000003</v>
          </cell>
          <cell r="BH410">
            <v>1019012.524</v>
          </cell>
          <cell r="BJ410">
            <v>151731.35999999999</v>
          </cell>
          <cell r="BK410">
            <v>867281.16399999999</v>
          </cell>
        </row>
        <row r="411">
          <cell r="A411" t="str">
            <v>2102816802600</v>
          </cell>
          <cell r="B411" t="str">
            <v>FRANKFORT COMM UNIT SCH DIST 168</v>
          </cell>
          <cell r="C411" t="str">
            <v>FRANKLIN</v>
          </cell>
          <cell r="D411" t="str">
            <v>Unit</v>
          </cell>
          <cell r="E411">
            <v>1692.72</v>
          </cell>
          <cell r="G411">
            <v>780.40000000000009</v>
          </cell>
          <cell r="H411">
            <v>764.65000000000009</v>
          </cell>
          <cell r="I411">
            <v>389.65999999999997</v>
          </cell>
          <cell r="J411">
            <v>522.66</v>
          </cell>
          <cell r="L411">
            <v>30586.000000000004</v>
          </cell>
          <cell r="M411">
            <v>15586.399999999998</v>
          </cell>
          <cell r="N411">
            <v>20906.399999999998</v>
          </cell>
          <cell r="O411">
            <v>67078.8</v>
          </cell>
          <cell r="Q411">
            <v>97550.000000000015</v>
          </cell>
          <cell r="R411">
            <v>48707.499999999993</v>
          </cell>
          <cell r="S411">
            <v>65332.499999999993</v>
          </cell>
          <cell r="T411">
            <v>211590</v>
          </cell>
          <cell r="V411">
            <v>155299.6</v>
          </cell>
          <cell r="W411">
            <v>77542.34</v>
          </cell>
          <cell r="X411">
            <v>104009.34</v>
          </cell>
          <cell r="Y411">
            <v>336851.28</v>
          </cell>
          <cell r="AA411">
            <v>19510.000000000004</v>
          </cell>
          <cell r="AB411">
            <v>9741.5</v>
          </cell>
          <cell r="AC411">
            <v>13066.5</v>
          </cell>
          <cell r="AD411">
            <v>42318</v>
          </cell>
          <cell r="AF411">
            <v>445608.4</v>
          </cell>
          <cell r="AG411">
            <v>222495.86</v>
          </cell>
          <cell r="AH411">
            <v>298438.86</v>
          </cell>
          <cell r="AI411">
            <v>966543.12</v>
          </cell>
          <cell r="AK411">
            <v>77229.650000000009</v>
          </cell>
          <cell r="AL411">
            <v>78711.319999999992</v>
          </cell>
          <cell r="AM411">
            <v>363771.36</v>
          </cell>
          <cell r="AN411">
            <v>519712.32999999996</v>
          </cell>
          <cell r="AP411">
            <v>810055.20000000007</v>
          </cell>
          <cell r="AQ411">
            <v>404467.07999999996</v>
          </cell>
          <cell r="AR411">
            <v>542521.07999999996</v>
          </cell>
          <cell r="AS411">
            <v>1757043.3599999999</v>
          </cell>
          <cell r="AU411">
            <v>610272.80000000005</v>
          </cell>
          <cell r="AV411">
            <v>304714.12</v>
          </cell>
          <cell r="AW411">
            <v>408720.12</v>
          </cell>
          <cell r="AX411">
            <v>1323707.04</v>
          </cell>
          <cell r="AZ411">
            <v>9581304.6099999994</v>
          </cell>
          <cell r="BA411">
            <v>3410768.44</v>
          </cell>
          <cell r="BB411">
            <v>3897621.9149999996</v>
          </cell>
          <cell r="BC411">
            <v>203522.49647999997</v>
          </cell>
          <cell r="BD411">
            <v>185627.06063999998</v>
          </cell>
          <cell r="BE411">
            <v>0</v>
          </cell>
          <cell r="BF411">
            <v>4286771.4721199991</v>
          </cell>
          <cell r="BH411">
            <v>9511615.4021199979</v>
          </cell>
          <cell r="BJ411">
            <v>1297165.19</v>
          </cell>
          <cell r="BK411">
            <v>8214450.2121199984</v>
          </cell>
        </row>
        <row r="412">
          <cell r="A412" t="str">
            <v>2102817402600</v>
          </cell>
          <cell r="B412" t="str">
            <v>THOMPSONVILLE CUSD 174</v>
          </cell>
          <cell r="C412" t="str">
            <v>FRANKLIN</v>
          </cell>
          <cell r="D412" t="str">
            <v>Unit</v>
          </cell>
          <cell r="E412">
            <v>315.02999999999997</v>
          </cell>
          <cell r="G412">
            <v>136.04999999999998</v>
          </cell>
          <cell r="H412">
            <v>135.13999999999999</v>
          </cell>
          <cell r="I412">
            <v>75.489999999999995</v>
          </cell>
          <cell r="J412">
            <v>103.49</v>
          </cell>
          <cell r="L412">
            <v>5405.5999999999995</v>
          </cell>
          <cell r="M412">
            <v>3019.6</v>
          </cell>
          <cell r="N412">
            <v>4139.5999999999995</v>
          </cell>
          <cell r="O412">
            <v>12564.8</v>
          </cell>
          <cell r="Q412">
            <v>17006.249999999996</v>
          </cell>
          <cell r="R412">
            <v>9436.25</v>
          </cell>
          <cell r="S412">
            <v>12936.25</v>
          </cell>
          <cell r="T412">
            <v>39378.75</v>
          </cell>
          <cell r="V412">
            <v>27073.949999999997</v>
          </cell>
          <cell r="W412">
            <v>15022.509999999998</v>
          </cell>
          <cell r="X412">
            <v>20594.509999999998</v>
          </cell>
          <cell r="Y412">
            <v>62690.969999999987</v>
          </cell>
          <cell r="AA412">
            <v>3401.2499999999995</v>
          </cell>
          <cell r="AB412">
            <v>1887.2499999999998</v>
          </cell>
          <cell r="AC412">
            <v>2587.25</v>
          </cell>
          <cell r="AD412">
            <v>7875.7499999999991</v>
          </cell>
          <cell r="AF412">
            <v>77684.55</v>
          </cell>
          <cell r="AG412">
            <v>43104.79</v>
          </cell>
          <cell r="AH412">
            <v>59092.79</v>
          </cell>
          <cell r="AI412">
            <v>179882.13</v>
          </cell>
          <cell r="AK412">
            <v>13649.14</v>
          </cell>
          <cell r="AL412">
            <v>15248.98</v>
          </cell>
          <cell r="AM412">
            <v>72029.039999999994</v>
          </cell>
          <cell r="AN412">
            <v>100927.15999999999</v>
          </cell>
          <cell r="AP412">
            <v>141219.9</v>
          </cell>
          <cell r="AQ412">
            <v>78358.62</v>
          </cell>
          <cell r="AR412">
            <v>107422.62</v>
          </cell>
          <cell r="AS412">
            <v>327001.14</v>
          </cell>
          <cell r="AU412">
            <v>106391.09999999999</v>
          </cell>
          <cell r="AV412">
            <v>59033.179999999993</v>
          </cell>
          <cell r="AW412">
            <v>80929.179999999993</v>
          </cell>
          <cell r="AX412">
            <v>246353.45999999996</v>
          </cell>
          <cell r="AZ412">
            <v>1736602.76</v>
          </cell>
          <cell r="BA412">
            <v>537167.66999999993</v>
          </cell>
          <cell r="BB412">
            <v>682131.12899999984</v>
          </cell>
          <cell r="BC412">
            <v>37877.317019999988</v>
          </cell>
          <cell r="BD412">
            <v>34546.819859999996</v>
          </cell>
          <cell r="BE412">
            <v>0</v>
          </cell>
          <cell r="BF412">
            <v>754555.26587999985</v>
          </cell>
          <cell r="BH412">
            <v>1731229.4258799998</v>
          </cell>
          <cell r="BJ412">
            <v>241413.78</v>
          </cell>
          <cell r="BK412">
            <v>1489815.6458799997</v>
          </cell>
        </row>
        <row r="413">
          <cell r="A413" t="str">
            <v>2102818802600</v>
          </cell>
          <cell r="B413" t="str">
            <v>ZEIGLER-ROYALTON C U S DIST 188</v>
          </cell>
          <cell r="C413" t="str">
            <v>FRANKLIN</v>
          </cell>
          <cell r="D413" t="str">
            <v>Unit</v>
          </cell>
          <cell r="E413">
            <v>576.75</v>
          </cell>
          <cell r="G413">
            <v>262.75</v>
          </cell>
          <cell r="H413">
            <v>259.5</v>
          </cell>
          <cell r="I413">
            <v>133</v>
          </cell>
          <cell r="J413">
            <v>181</v>
          </cell>
          <cell r="L413">
            <v>10380</v>
          </cell>
          <cell r="M413">
            <v>5320</v>
          </cell>
          <cell r="N413">
            <v>7240</v>
          </cell>
          <cell r="O413">
            <v>22940</v>
          </cell>
          <cell r="Q413">
            <v>32843.75</v>
          </cell>
          <cell r="R413">
            <v>16625</v>
          </cell>
          <cell r="S413">
            <v>22625</v>
          </cell>
          <cell r="T413">
            <v>72093.75</v>
          </cell>
          <cell r="V413">
            <v>52287.25</v>
          </cell>
          <cell r="W413">
            <v>26467</v>
          </cell>
          <cell r="X413">
            <v>36019</v>
          </cell>
          <cell r="Y413">
            <v>114773.25</v>
          </cell>
          <cell r="AA413">
            <v>6568.75</v>
          </cell>
          <cell r="AB413">
            <v>3325</v>
          </cell>
          <cell r="AC413">
            <v>4525</v>
          </cell>
          <cell r="AD413">
            <v>14418.75</v>
          </cell>
          <cell r="AF413">
            <v>150030.25</v>
          </cell>
          <cell r="AG413">
            <v>75943</v>
          </cell>
          <cell r="AH413">
            <v>103351</v>
          </cell>
          <cell r="AI413">
            <v>329324.25</v>
          </cell>
          <cell r="AK413">
            <v>26209.5</v>
          </cell>
          <cell r="AL413">
            <v>26866</v>
          </cell>
          <cell r="AM413">
            <v>125976</v>
          </cell>
          <cell r="AN413">
            <v>179051.5</v>
          </cell>
          <cell r="AP413">
            <v>272734.5</v>
          </cell>
          <cell r="AQ413">
            <v>138054</v>
          </cell>
          <cell r="AR413">
            <v>187878</v>
          </cell>
          <cell r="AS413">
            <v>598666.5</v>
          </cell>
          <cell r="AU413">
            <v>205470.5</v>
          </cell>
          <cell r="AV413">
            <v>104006</v>
          </cell>
          <cell r="AW413">
            <v>141542</v>
          </cell>
          <cell r="AX413">
            <v>451018.5</v>
          </cell>
          <cell r="AZ413">
            <v>3296462.7300000004</v>
          </cell>
          <cell r="BA413">
            <v>1199406.6500000001</v>
          </cell>
          <cell r="BB413">
            <v>1348760.8140000002</v>
          </cell>
          <cell r="BC413">
            <v>69344.959499999997</v>
          </cell>
          <cell r="BD413">
            <v>63247.558499999999</v>
          </cell>
          <cell r="BE413">
            <v>0</v>
          </cell>
          <cell r="BF413">
            <v>1481353.3320000002</v>
          </cell>
          <cell r="BH413">
            <v>3263639.8320000004</v>
          </cell>
          <cell r="BJ413">
            <v>441975.06</v>
          </cell>
          <cell r="BK413">
            <v>2821664.7720000003</v>
          </cell>
        </row>
        <row r="414">
          <cell r="A414" t="str">
            <v>2102819602600</v>
          </cell>
          <cell r="B414" t="str">
            <v>SESSER-VALIER COMM UNIT S D 196</v>
          </cell>
          <cell r="C414" t="str">
            <v>FRANKLIN</v>
          </cell>
          <cell r="D414" t="str">
            <v>Unit</v>
          </cell>
          <cell r="E414">
            <v>634.12</v>
          </cell>
          <cell r="G414">
            <v>288.14</v>
          </cell>
          <cell r="H414">
            <v>283.98</v>
          </cell>
          <cell r="I414">
            <v>139.66</v>
          </cell>
          <cell r="J414">
            <v>206.32</v>
          </cell>
          <cell r="L414">
            <v>11359.2</v>
          </cell>
          <cell r="M414">
            <v>5586.4</v>
          </cell>
          <cell r="N414">
            <v>8252.7999999999993</v>
          </cell>
          <cell r="O414">
            <v>25198.399999999998</v>
          </cell>
          <cell r="Q414">
            <v>36017.5</v>
          </cell>
          <cell r="R414">
            <v>17457.5</v>
          </cell>
          <cell r="S414">
            <v>25790</v>
          </cell>
          <cell r="T414">
            <v>79265</v>
          </cell>
          <cell r="V414">
            <v>57339.86</v>
          </cell>
          <cell r="W414">
            <v>27792.34</v>
          </cell>
          <cell r="X414">
            <v>41057.68</v>
          </cell>
          <cell r="Y414">
            <v>126189.88</v>
          </cell>
          <cell r="AA414">
            <v>7203.5</v>
          </cell>
          <cell r="AB414">
            <v>3491.5</v>
          </cell>
          <cell r="AC414">
            <v>5158</v>
          </cell>
          <cell r="AD414">
            <v>15853</v>
          </cell>
          <cell r="AF414">
            <v>164527.94</v>
          </cell>
          <cell r="AG414">
            <v>79745.86</v>
          </cell>
          <cell r="AH414">
            <v>117808.72</v>
          </cell>
          <cell r="AI414">
            <v>362082.52</v>
          </cell>
          <cell r="AK414">
            <v>28681.980000000003</v>
          </cell>
          <cell r="AL414">
            <v>28211.32</v>
          </cell>
          <cell r="AM414">
            <v>143598.72</v>
          </cell>
          <cell r="AN414">
            <v>200492.02000000002</v>
          </cell>
          <cell r="AP414">
            <v>299089.32</v>
          </cell>
          <cell r="AQ414">
            <v>144967.07999999999</v>
          </cell>
          <cell r="AR414">
            <v>214160.16</v>
          </cell>
          <cell r="AS414">
            <v>658216.56000000006</v>
          </cell>
          <cell r="AU414">
            <v>225325.47999999998</v>
          </cell>
          <cell r="AV414">
            <v>109214.12</v>
          </cell>
          <cell r="AW414">
            <v>161342.24</v>
          </cell>
          <cell r="AX414">
            <v>495881.83999999997</v>
          </cell>
          <cell r="AZ414">
            <v>3487855.8800000004</v>
          </cell>
          <cell r="BA414">
            <v>1037552.9299999999</v>
          </cell>
          <cell r="BB414">
            <v>1357622.6430000002</v>
          </cell>
          <cell r="BC414">
            <v>76242.784079999983</v>
          </cell>
          <cell r="BD414">
            <v>69538.867439999987</v>
          </cell>
          <cell r="BE414">
            <v>0</v>
          </cell>
          <cell r="BF414">
            <v>1503404.29452</v>
          </cell>
          <cell r="BH414">
            <v>3466583.5145200002</v>
          </cell>
          <cell r="BJ414">
            <v>485938.83</v>
          </cell>
          <cell r="BK414">
            <v>2980644.6845200001</v>
          </cell>
        </row>
        <row r="415">
          <cell r="A415" t="str">
            <v>2104400102600</v>
          </cell>
          <cell r="B415" t="str">
            <v>GOREVILLE COMM UNIT DIST 1</v>
          </cell>
          <cell r="C415" t="str">
            <v>JOHNSON</v>
          </cell>
          <cell r="D415" t="str">
            <v>Unit</v>
          </cell>
          <cell r="E415">
            <v>563.45000000000005</v>
          </cell>
          <cell r="G415">
            <v>243.15</v>
          </cell>
          <cell r="H415">
            <v>240.82</v>
          </cell>
          <cell r="I415">
            <v>125.32</v>
          </cell>
          <cell r="J415">
            <v>194.97999999999996</v>
          </cell>
          <cell r="L415">
            <v>9632.7999999999993</v>
          </cell>
          <cell r="M415">
            <v>5012.7999999999993</v>
          </cell>
          <cell r="N415">
            <v>7799.1999999999989</v>
          </cell>
          <cell r="O415">
            <v>22444.799999999996</v>
          </cell>
          <cell r="Q415">
            <v>30393.75</v>
          </cell>
          <cell r="R415">
            <v>15665</v>
          </cell>
          <cell r="S415">
            <v>24372.499999999996</v>
          </cell>
          <cell r="T415">
            <v>70431.25</v>
          </cell>
          <cell r="V415">
            <v>48386.85</v>
          </cell>
          <cell r="W415">
            <v>24938.68</v>
          </cell>
          <cell r="X415">
            <v>38801.01999999999</v>
          </cell>
          <cell r="Y415">
            <v>112126.54999999999</v>
          </cell>
          <cell r="AA415">
            <v>6078.75</v>
          </cell>
          <cell r="AB415">
            <v>3133</v>
          </cell>
          <cell r="AC415">
            <v>4874.4999999999991</v>
          </cell>
          <cell r="AD415">
            <v>14086.25</v>
          </cell>
          <cell r="AF415">
            <v>138838.65</v>
          </cell>
          <cell r="AG415">
            <v>71557.72</v>
          </cell>
          <cell r="AH415">
            <v>111333.58</v>
          </cell>
          <cell r="AI415">
            <v>321729.95</v>
          </cell>
          <cell r="AK415">
            <v>24322.82</v>
          </cell>
          <cell r="AL415">
            <v>25314.639999999999</v>
          </cell>
          <cell r="AM415">
            <v>135706.07999999999</v>
          </cell>
          <cell r="AN415">
            <v>185343.53999999998</v>
          </cell>
          <cell r="AP415">
            <v>252389.7</v>
          </cell>
          <cell r="AQ415">
            <v>130082.15999999999</v>
          </cell>
          <cell r="AR415">
            <v>202389.23999999996</v>
          </cell>
          <cell r="AS415">
            <v>584861.1</v>
          </cell>
          <cell r="AU415">
            <v>190143.30000000002</v>
          </cell>
          <cell r="AV415">
            <v>98000.239999999991</v>
          </cell>
          <cell r="AW415">
            <v>152474.35999999996</v>
          </cell>
          <cell r="AX415">
            <v>440617.9</v>
          </cell>
          <cell r="AZ415">
            <v>3060940.9099999997</v>
          </cell>
          <cell r="BA415">
            <v>844454.49</v>
          </cell>
          <cell r="BB415">
            <v>1171618.6199999999</v>
          </cell>
          <cell r="BC415">
            <v>67745.847299999994</v>
          </cell>
          <cell r="BD415">
            <v>61789.053900000006</v>
          </cell>
          <cell r="BE415">
            <v>0</v>
          </cell>
          <cell r="BF415">
            <v>1301153.5211999998</v>
          </cell>
          <cell r="BH415">
            <v>3052794.8611999997</v>
          </cell>
          <cell r="BJ415">
            <v>431783</v>
          </cell>
          <cell r="BK415">
            <v>2621011.8611999997</v>
          </cell>
        </row>
        <row r="416">
          <cell r="A416" t="str">
            <v>2104403200300</v>
          </cell>
          <cell r="B416" t="str">
            <v>NEW SIMPSON HILL CONS DIST 32</v>
          </cell>
          <cell r="C416" t="str">
            <v>JOHNSON</v>
          </cell>
          <cell r="D416" t="str">
            <v>Elementary</v>
          </cell>
          <cell r="E416">
            <v>211.48</v>
          </cell>
          <cell r="G416">
            <v>133.16</v>
          </cell>
          <cell r="H416">
            <v>130.66</v>
          </cell>
          <cell r="I416">
            <v>78.319999999999993</v>
          </cell>
          <cell r="J416">
            <v>0</v>
          </cell>
          <cell r="L416">
            <v>5226.3999999999996</v>
          </cell>
          <cell r="M416">
            <v>3132.7999999999997</v>
          </cell>
          <cell r="N416">
            <v>0</v>
          </cell>
          <cell r="O416">
            <v>8359.1999999999989</v>
          </cell>
          <cell r="Q416">
            <v>16645</v>
          </cell>
          <cell r="R416">
            <v>9790</v>
          </cell>
          <cell r="S416">
            <v>0</v>
          </cell>
          <cell r="T416">
            <v>26435</v>
          </cell>
          <cell r="V416">
            <v>26498.84</v>
          </cell>
          <cell r="W416">
            <v>15585.679999999998</v>
          </cell>
          <cell r="X416">
            <v>0</v>
          </cell>
          <cell r="Y416">
            <v>42084.52</v>
          </cell>
          <cell r="AA416">
            <v>3329</v>
          </cell>
          <cell r="AB416">
            <v>1957.9999999999998</v>
          </cell>
          <cell r="AC416">
            <v>0</v>
          </cell>
          <cell r="AD416">
            <v>5287</v>
          </cell>
          <cell r="AF416">
            <v>76034.36</v>
          </cell>
          <cell r="AG416">
            <v>44720.72</v>
          </cell>
          <cell r="AH416">
            <v>0</v>
          </cell>
          <cell r="AI416">
            <v>120755.08</v>
          </cell>
          <cell r="AK416">
            <v>13196.66</v>
          </cell>
          <cell r="AL416">
            <v>15820.64</v>
          </cell>
          <cell r="AM416">
            <v>0</v>
          </cell>
          <cell r="AN416">
            <v>29017.3</v>
          </cell>
          <cell r="AP416">
            <v>138220.07999999999</v>
          </cell>
          <cell r="AQ416">
            <v>81296.159999999989</v>
          </cell>
          <cell r="AR416">
            <v>0</v>
          </cell>
          <cell r="AS416">
            <v>219516.24</v>
          </cell>
          <cell r="AU416">
            <v>104131.12</v>
          </cell>
          <cell r="AV416">
            <v>61246.239999999998</v>
          </cell>
          <cell r="AW416">
            <v>0</v>
          </cell>
          <cell r="AX416">
            <v>165377.35999999999</v>
          </cell>
          <cell r="AZ416">
            <v>1127634.44</v>
          </cell>
          <cell r="BA416">
            <v>361684.36999999994</v>
          </cell>
          <cell r="BB416">
            <v>446795.64299999992</v>
          </cell>
          <cell r="BC416">
            <v>25427.086319999995</v>
          </cell>
          <cell r="BD416">
            <v>23191.319759999998</v>
          </cell>
          <cell r="BE416">
            <v>0</v>
          </cell>
          <cell r="BF416">
            <v>495414.04907999991</v>
          </cell>
          <cell r="BH416">
            <v>1112245.74908</v>
          </cell>
          <cell r="BJ416">
            <v>162061.35</v>
          </cell>
          <cell r="BK416">
            <v>950184.39908</v>
          </cell>
        </row>
        <row r="417">
          <cell r="A417" t="str">
            <v>2104404300300</v>
          </cell>
          <cell r="B417" t="str">
            <v>BUNCOMBE CONS SCHOOL DIST 43</v>
          </cell>
          <cell r="C417" t="str">
            <v>JOHNSON</v>
          </cell>
          <cell r="D417" t="str">
            <v>Elementary</v>
          </cell>
          <cell r="E417">
            <v>62.75</v>
          </cell>
          <cell r="G417">
            <v>46.25</v>
          </cell>
          <cell r="H417">
            <v>46</v>
          </cell>
          <cell r="I417">
            <v>16.5</v>
          </cell>
          <cell r="J417">
            <v>0</v>
          </cell>
          <cell r="L417">
            <v>1840</v>
          </cell>
          <cell r="M417">
            <v>660</v>
          </cell>
          <cell r="N417">
            <v>0</v>
          </cell>
          <cell r="O417">
            <v>2500</v>
          </cell>
          <cell r="Q417">
            <v>5781.25</v>
          </cell>
          <cell r="R417">
            <v>2062.5</v>
          </cell>
          <cell r="S417">
            <v>0</v>
          </cell>
          <cell r="T417">
            <v>7843.75</v>
          </cell>
          <cell r="V417">
            <v>9203.75</v>
          </cell>
          <cell r="W417">
            <v>3283.5</v>
          </cell>
          <cell r="X417">
            <v>0</v>
          </cell>
          <cell r="Y417">
            <v>12487.25</v>
          </cell>
          <cell r="AA417">
            <v>1156.25</v>
          </cell>
          <cell r="AB417">
            <v>412.5</v>
          </cell>
          <cell r="AC417">
            <v>0</v>
          </cell>
          <cell r="AD417">
            <v>1568.75</v>
          </cell>
          <cell r="AF417">
            <v>26408.75</v>
          </cell>
          <cell r="AG417">
            <v>9421.5</v>
          </cell>
          <cell r="AH417">
            <v>0</v>
          </cell>
          <cell r="AI417">
            <v>35830.25</v>
          </cell>
          <cell r="AK417">
            <v>4646</v>
          </cell>
          <cell r="AL417">
            <v>3333</v>
          </cell>
          <cell r="AM417">
            <v>0</v>
          </cell>
          <cell r="AN417">
            <v>7979</v>
          </cell>
          <cell r="AP417">
            <v>48007.5</v>
          </cell>
          <cell r="AQ417">
            <v>17127</v>
          </cell>
          <cell r="AR417">
            <v>0</v>
          </cell>
          <cell r="AS417">
            <v>65134.5</v>
          </cell>
          <cell r="AU417">
            <v>36167.5</v>
          </cell>
          <cell r="AV417">
            <v>12903</v>
          </cell>
          <cell r="AW417">
            <v>0</v>
          </cell>
          <cell r="AX417">
            <v>49070.5</v>
          </cell>
          <cell r="AZ417">
            <v>339720.81999999995</v>
          </cell>
          <cell r="BA417">
            <v>119461.51999999999</v>
          </cell>
          <cell r="BB417">
            <v>137754.70199999999</v>
          </cell>
          <cell r="BC417">
            <v>7544.6834999999992</v>
          </cell>
          <cell r="BD417">
            <v>6881.2905000000001</v>
          </cell>
          <cell r="BE417">
            <v>0</v>
          </cell>
          <cell r="BF417">
            <v>152180.67599999998</v>
          </cell>
          <cell r="BH417">
            <v>334594.67599999998</v>
          </cell>
          <cell r="BJ417">
            <v>48086.58</v>
          </cell>
          <cell r="BK417">
            <v>286508.09599999996</v>
          </cell>
        </row>
        <row r="418">
          <cell r="A418" t="str">
            <v>2104405500200</v>
          </cell>
          <cell r="B418" t="str">
            <v>VIENNA SCHOOL DIST 55</v>
          </cell>
          <cell r="C418" t="str">
            <v>JOHNSON</v>
          </cell>
          <cell r="D418" t="str">
            <v>Elementary</v>
          </cell>
          <cell r="E418">
            <v>399.23</v>
          </cell>
          <cell r="G418">
            <v>258.89999999999998</v>
          </cell>
          <cell r="H418">
            <v>256.14999999999998</v>
          </cell>
          <cell r="I418">
            <v>140.32999999999998</v>
          </cell>
          <cell r="J418">
            <v>0</v>
          </cell>
          <cell r="L418">
            <v>10246</v>
          </cell>
          <cell r="M418">
            <v>5613.1999999999989</v>
          </cell>
          <cell r="N418">
            <v>0</v>
          </cell>
          <cell r="O418">
            <v>15859.199999999999</v>
          </cell>
          <cell r="Q418">
            <v>32362.499999999996</v>
          </cell>
          <cell r="R418">
            <v>17541.249999999996</v>
          </cell>
          <cell r="S418">
            <v>0</v>
          </cell>
          <cell r="T418">
            <v>49903.749999999993</v>
          </cell>
          <cell r="V418">
            <v>51521.1</v>
          </cell>
          <cell r="W418">
            <v>27925.67</v>
          </cell>
          <cell r="X418">
            <v>0</v>
          </cell>
          <cell r="Y418">
            <v>79446.76999999999</v>
          </cell>
          <cell r="AA418">
            <v>6472.4999999999991</v>
          </cell>
          <cell r="AB418">
            <v>3508.2499999999995</v>
          </cell>
          <cell r="AC418">
            <v>0</v>
          </cell>
          <cell r="AD418">
            <v>9980.7499999999982</v>
          </cell>
          <cell r="AF418">
            <v>147831.9</v>
          </cell>
          <cell r="AG418">
            <v>80128.429999999993</v>
          </cell>
          <cell r="AH418">
            <v>0</v>
          </cell>
          <cell r="AI418">
            <v>227960.33</v>
          </cell>
          <cell r="AK418">
            <v>25871.149999999998</v>
          </cell>
          <cell r="AL418">
            <v>28346.659999999996</v>
          </cell>
          <cell r="AM418">
            <v>0</v>
          </cell>
          <cell r="AN418">
            <v>54217.81</v>
          </cell>
          <cell r="AP418">
            <v>268738.19999999995</v>
          </cell>
          <cell r="AQ418">
            <v>145662.53999999998</v>
          </cell>
          <cell r="AR418">
            <v>0</v>
          </cell>
          <cell r="AS418">
            <v>414400.73999999993</v>
          </cell>
          <cell r="AU418">
            <v>202459.8</v>
          </cell>
          <cell r="AV418">
            <v>109738.05999999998</v>
          </cell>
          <cell r="AW418">
            <v>0</v>
          </cell>
          <cell r="AX418">
            <v>312197.86</v>
          </cell>
          <cell r="AZ418">
            <v>2141888.8199999998</v>
          </cell>
          <cell r="BA418">
            <v>708902.66999999993</v>
          </cell>
          <cell r="BB418">
            <v>855237.44699999993</v>
          </cell>
          <cell r="BC418">
            <v>48001.019819999987</v>
          </cell>
          <cell r="BD418">
            <v>43780.360259999994</v>
          </cell>
          <cell r="BE418">
            <v>0</v>
          </cell>
          <cell r="BF418">
            <v>947018.82707999996</v>
          </cell>
          <cell r="BH418">
            <v>2110986.0370800002</v>
          </cell>
          <cell r="BJ418">
            <v>305937.93</v>
          </cell>
          <cell r="BK418">
            <v>1805048.1070800002</v>
          </cell>
        </row>
        <row r="419">
          <cell r="A419" t="str">
            <v>2104406400200</v>
          </cell>
          <cell r="B419" t="str">
            <v>CYPRESS SCHOOL DIST 64</v>
          </cell>
          <cell r="C419" t="str">
            <v>JOHNSON</v>
          </cell>
          <cell r="D419" t="str">
            <v>Elementary</v>
          </cell>
          <cell r="E419">
            <v>106.81</v>
          </cell>
          <cell r="G419">
            <v>67.649999999999991</v>
          </cell>
          <cell r="H419">
            <v>67.149999999999991</v>
          </cell>
          <cell r="I419">
            <v>39.159999999999997</v>
          </cell>
          <cell r="J419">
            <v>0</v>
          </cell>
          <cell r="L419">
            <v>2685.9999999999995</v>
          </cell>
          <cell r="M419">
            <v>1566.3999999999999</v>
          </cell>
          <cell r="N419">
            <v>0</v>
          </cell>
          <cell r="O419">
            <v>4252.3999999999996</v>
          </cell>
          <cell r="Q419">
            <v>8456.2499999999982</v>
          </cell>
          <cell r="R419">
            <v>4895</v>
          </cell>
          <cell r="S419">
            <v>0</v>
          </cell>
          <cell r="T419">
            <v>13351.249999999998</v>
          </cell>
          <cell r="V419">
            <v>13462.349999999999</v>
          </cell>
          <cell r="W419">
            <v>7792.8399999999992</v>
          </cell>
          <cell r="X419">
            <v>0</v>
          </cell>
          <cell r="Y419">
            <v>21255.19</v>
          </cell>
          <cell r="AA419">
            <v>1691.2499999999998</v>
          </cell>
          <cell r="AB419">
            <v>978.99999999999989</v>
          </cell>
          <cell r="AC419">
            <v>0</v>
          </cell>
          <cell r="AD419">
            <v>2670.2499999999995</v>
          </cell>
          <cell r="AF419">
            <v>38628.15</v>
          </cell>
          <cell r="AG419">
            <v>22360.36</v>
          </cell>
          <cell r="AH419">
            <v>0</v>
          </cell>
          <cell r="AI419">
            <v>60988.51</v>
          </cell>
          <cell r="AK419">
            <v>6782.1499999999987</v>
          </cell>
          <cell r="AL419">
            <v>7910.32</v>
          </cell>
          <cell r="AM419">
            <v>0</v>
          </cell>
          <cell r="AN419">
            <v>14692.469999999998</v>
          </cell>
          <cell r="AP419">
            <v>70220.7</v>
          </cell>
          <cell r="AQ419">
            <v>40648.079999999994</v>
          </cell>
          <cell r="AR419">
            <v>0</v>
          </cell>
          <cell r="AS419">
            <v>110868.78</v>
          </cell>
          <cell r="AU419">
            <v>52902.299999999996</v>
          </cell>
          <cell r="AV419">
            <v>30623.119999999999</v>
          </cell>
          <cell r="AW419">
            <v>0</v>
          </cell>
          <cell r="AX419">
            <v>83525.42</v>
          </cell>
          <cell r="AZ419">
            <v>569288.80999999982</v>
          </cell>
          <cell r="BA419">
            <v>184174.21</v>
          </cell>
          <cell r="BB419">
            <v>226038.90599999993</v>
          </cell>
          <cell r="BC419">
            <v>12842.193539999998</v>
          </cell>
          <cell r="BD419">
            <v>11712.998219999998</v>
          </cell>
          <cell r="BE419">
            <v>0</v>
          </cell>
          <cell r="BF419">
            <v>250594.09775999995</v>
          </cell>
          <cell r="BH419">
            <v>562198.36775999994</v>
          </cell>
          <cell r="BJ419">
            <v>81850.63</v>
          </cell>
          <cell r="BK419">
            <v>480347.73775999993</v>
          </cell>
        </row>
        <row r="420">
          <cell r="A420" t="str">
            <v>2104413301700</v>
          </cell>
          <cell r="B420" t="str">
            <v>VIENNA H S DISTRICT 133</v>
          </cell>
          <cell r="C420" t="str">
            <v>JOHNSON</v>
          </cell>
          <cell r="D420" t="str">
            <v>High School</v>
          </cell>
          <cell r="E420">
            <v>381.5</v>
          </cell>
          <cell r="G420">
            <v>0</v>
          </cell>
          <cell r="H420">
            <v>0</v>
          </cell>
          <cell r="I420">
            <v>0</v>
          </cell>
          <cell r="J420">
            <v>381.5</v>
          </cell>
          <cell r="L420">
            <v>0</v>
          </cell>
          <cell r="M420">
            <v>0</v>
          </cell>
          <cell r="N420">
            <v>15260</v>
          </cell>
          <cell r="O420">
            <v>15260</v>
          </cell>
          <cell r="Q420">
            <v>0</v>
          </cell>
          <cell r="R420">
            <v>0</v>
          </cell>
          <cell r="S420">
            <v>47687.5</v>
          </cell>
          <cell r="T420">
            <v>47687.5</v>
          </cell>
          <cell r="V420">
            <v>0</v>
          </cell>
          <cell r="W420">
            <v>0</v>
          </cell>
          <cell r="X420">
            <v>75918.5</v>
          </cell>
          <cell r="Y420">
            <v>75918.5</v>
          </cell>
          <cell r="AA420">
            <v>0</v>
          </cell>
          <cell r="AB420">
            <v>0</v>
          </cell>
          <cell r="AC420">
            <v>9537.5</v>
          </cell>
          <cell r="AD420">
            <v>9537.5</v>
          </cell>
          <cell r="AF420">
            <v>0</v>
          </cell>
          <cell r="AG420">
            <v>0</v>
          </cell>
          <cell r="AH420">
            <v>217836.5</v>
          </cell>
          <cell r="AI420">
            <v>217836.5</v>
          </cell>
          <cell r="AK420">
            <v>0</v>
          </cell>
          <cell r="AL420">
            <v>0</v>
          </cell>
          <cell r="AM420">
            <v>265524</v>
          </cell>
          <cell r="AN420">
            <v>265524</v>
          </cell>
          <cell r="AP420">
            <v>0</v>
          </cell>
          <cell r="AQ420">
            <v>0</v>
          </cell>
          <cell r="AR420">
            <v>395997</v>
          </cell>
          <cell r="AS420">
            <v>395997</v>
          </cell>
          <cell r="AU420">
            <v>0</v>
          </cell>
          <cell r="AV420">
            <v>0</v>
          </cell>
          <cell r="AW420">
            <v>298333</v>
          </cell>
          <cell r="AX420">
            <v>298333</v>
          </cell>
          <cell r="AZ420">
            <v>2214779.2199999997</v>
          </cell>
          <cell r="BA420">
            <v>582215.22</v>
          </cell>
          <cell r="BB420">
            <v>839098.33199999982</v>
          </cell>
          <cell r="BC420">
            <v>45869.270999999993</v>
          </cell>
          <cell r="BD420">
            <v>41836.053</v>
          </cell>
          <cell r="BE420">
            <v>0</v>
          </cell>
          <cell r="BF420">
            <v>926803.65599999973</v>
          </cell>
          <cell r="BH420">
            <v>2252897.6559999995</v>
          </cell>
          <cell r="BJ420">
            <v>292351.08</v>
          </cell>
          <cell r="BK420">
            <v>1960546.5759999994</v>
          </cell>
        </row>
        <row r="421">
          <cell r="A421" t="str">
            <v>2106100102600</v>
          </cell>
          <cell r="B421" t="str">
            <v>MASSAC UNIT DISTRICT #1</v>
          </cell>
          <cell r="C421" t="str">
            <v>MASSAC</v>
          </cell>
          <cell r="D421" t="str">
            <v>Unit</v>
          </cell>
          <cell r="E421">
            <v>2067.4499999999998</v>
          </cell>
          <cell r="G421">
            <v>987.98</v>
          </cell>
          <cell r="H421">
            <v>978.65</v>
          </cell>
          <cell r="I421">
            <v>494.49</v>
          </cell>
          <cell r="J421">
            <v>584.98</v>
          </cell>
          <cell r="L421">
            <v>39146</v>
          </cell>
          <cell r="M421">
            <v>19779.599999999999</v>
          </cell>
          <cell r="N421">
            <v>23399.200000000001</v>
          </cell>
          <cell r="O421">
            <v>82324.800000000003</v>
          </cell>
          <cell r="Q421">
            <v>123497.5</v>
          </cell>
          <cell r="R421">
            <v>61811.25</v>
          </cell>
          <cell r="S421">
            <v>73122.5</v>
          </cell>
          <cell r="T421">
            <v>258431.25</v>
          </cell>
          <cell r="V421">
            <v>196608.02</v>
          </cell>
          <cell r="W421">
            <v>98403.51</v>
          </cell>
          <cell r="X421">
            <v>116411.02</v>
          </cell>
          <cell r="Y421">
            <v>411422.55</v>
          </cell>
          <cell r="AA421">
            <v>24699.5</v>
          </cell>
          <cell r="AB421">
            <v>12362.25</v>
          </cell>
          <cell r="AC421">
            <v>14624.5</v>
          </cell>
          <cell r="AD421">
            <v>51686.25</v>
          </cell>
          <cell r="AF421">
            <v>564136.57999999996</v>
          </cell>
          <cell r="AG421">
            <v>282353.78999999998</v>
          </cell>
          <cell r="AH421">
            <v>334023.58</v>
          </cell>
          <cell r="AI421">
            <v>1180513.95</v>
          </cell>
          <cell r="AK421">
            <v>98843.65</v>
          </cell>
          <cell r="AL421">
            <v>99886.98</v>
          </cell>
          <cell r="AM421">
            <v>407146.08</v>
          </cell>
          <cell r="AN421">
            <v>605876.71</v>
          </cell>
          <cell r="AP421">
            <v>1025523.24</v>
          </cell>
          <cell r="AQ421">
            <v>513280.62</v>
          </cell>
          <cell r="AR421">
            <v>607209.24</v>
          </cell>
          <cell r="AS421">
            <v>2146013.0999999996</v>
          </cell>
          <cell r="AU421">
            <v>772600.36</v>
          </cell>
          <cell r="AV421">
            <v>386691.18</v>
          </cell>
          <cell r="AW421">
            <v>457454.36</v>
          </cell>
          <cell r="AX421">
            <v>1616745.9</v>
          </cell>
          <cell r="AZ421">
            <v>11583707.08</v>
          </cell>
          <cell r="BA421">
            <v>3901043.46</v>
          </cell>
          <cell r="BB421">
            <v>4645425.1619999995</v>
          </cell>
          <cell r="BC421">
            <v>248577.78329999995</v>
          </cell>
          <cell r="BD421">
            <v>226720.70189999999</v>
          </cell>
          <cell r="BE421">
            <v>0</v>
          </cell>
          <cell r="BF421">
            <v>5120723.6471999995</v>
          </cell>
          <cell r="BH421">
            <v>11473738.157199999</v>
          </cell>
          <cell r="BJ421">
            <v>1584328.28</v>
          </cell>
          <cell r="BK421">
            <v>9889409.8772</v>
          </cell>
        </row>
        <row r="422">
          <cell r="A422" t="str">
            <v>2106103802600</v>
          </cell>
          <cell r="B422" t="str">
            <v>JOPPA-MAPLE GROVE UNIT DIST 38</v>
          </cell>
          <cell r="C422" t="str">
            <v>MASSAC</v>
          </cell>
          <cell r="D422" t="str">
            <v>Unit</v>
          </cell>
          <cell r="E422">
            <v>254.87</v>
          </cell>
          <cell r="G422">
            <v>120.21999999999998</v>
          </cell>
          <cell r="H422">
            <v>119.63999999999999</v>
          </cell>
          <cell r="I422">
            <v>64.66</v>
          </cell>
          <cell r="J422">
            <v>69.989999999999995</v>
          </cell>
          <cell r="L422">
            <v>4785.5999999999995</v>
          </cell>
          <cell r="M422">
            <v>2586.3999999999996</v>
          </cell>
          <cell r="N422">
            <v>2799.6</v>
          </cell>
          <cell r="O422">
            <v>10171.599999999999</v>
          </cell>
          <cell r="Q422">
            <v>15027.499999999998</v>
          </cell>
          <cell r="R422">
            <v>8082.5</v>
          </cell>
          <cell r="S422">
            <v>8748.75</v>
          </cell>
          <cell r="T422">
            <v>31858.75</v>
          </cell>
          <cell r="V422">
            <v>23923.779999999995</v>
          </cell>
          <cell r="W422">
            <v>12867.34</v>
          </cell>
          <cell r="X422">
            <v>13928.009999999998</v>
          </cell>
          <cell r="Y422">
            <v>50719.12999999999</v>
          </cell>
          <cell r="AA422">
            <v>3005.4999999999995</v>
          </cell>
          <cell r="AB422">
            <v>1616.5</v>
          </cell>
          <cell r="AC422">
            <v>1749.7499999999998</v>
          </cell>
          <cell r="AD422">
            <v>6371.75</v>
          </cell>
          <cell r="AF422">
            <v>68645.62</v>
          </cell>
          <cell r="AG422">
            <v>36920.86</v>
          </cell>
          <cell r="AH422">
            <v>39964.29</v>
          </cell>
          <cell r="AI422">
            <v>145530.76999999999</v>
          </cell>
          <cell r="AK422">
            <v>12083.64</v>
          </cell>
          <cell r="AL422">
            <v>13061.32</v>
          </cell>
          <cell r="AM422">
            <v>48713.039999999994</v>
          </cell>
          <cell r="AN422">
            <v>73858</v>
          </cell>
          <cell r="AP422">
            <v>124788.35999999999</v>
          </cell>
          <cell r="AQ422">
            <v>67117.08</v>
          </cell>
          <cell r="AR422">
            <v>72649.62</v>
          </cell>
          <cell r="AS422">
            <v>264555.06</v>
          </cell>
          <cell r="AU422">
            <v>94012.04</v>
          </cell>
          <cell r="AV422">
            <v>50564.119999999995</v>
          </cell>
          <cell r="AW422">
            <v>54732.179999999993</v>
          </cell>
          <cell r="AX422">
            <v>199308.33999999997</v>
          </cell>
          <cell r="AZ422">
            <v>1417163.0399999998</v>
          </cell>
          <cell r="BA422">
            <v>482195.57999999996</v>
          </cell>
          <cell r="BB422">
            <v>569807.58599999989</v>
          </cell>
          <cell r="BC422">
            <v>30644.039579999997</v>
          </cell>
          <cell r="BD422">
            <v>27949.553940000002</v>
          </cell>
          <cell r="BE422">
            <v>0</v>
          </cell>
          <cell r="BF422">
            <v>628401.17951999989</v>
          </cell>
          <cell r="BH422">
            <v>1410774.5795199999</v>
          </cell>
          <cell r="BJ422">
            <v>195311.97</v>
          </cell>
          <cell r="BK422">
            <v>1215462.6095199999</v>
          </cell>
        </row>
        <row r="423">
          <cell r="A423" t="str">
            <v>2110000102600</v>
          </cell>
          <cell r="B423" t="str">
            <v>JOHNSTON CITY C U SCH DIST 1</v>
          </cell>
          <cell r="C423" t="str">
            <v>WILLIAMSON</v>
          </cell>
          <cell r="D423" t="str">
            <v>Unit</v>
          </cell>
          <cell r="E423">
            <v>1082.78</v>
          </cell>
          <cell r="G423">
            <v>475.46999999999991</v>
          </cell>
          <cell r="H423">
            <v>470.30999999999995</v>
          </cell>
          <cell r="I423">
            <v>259.99</v>
          </cell>
          <cell r="J423">
            <v>347.31999999999994</v>
          </cell>
          <cell r="L423">
            <v>18812.399999999998</v>
          </cell>
          <cell r="M423">
            <v>10399.6</v>
          </cell>
          <cell r="N423">
            <v>13892.799999999997</v>
          </cell>
          <cell r="O423">
            <v>43104.799999999996</v>
          </cell>
          <cell r="Q423">
            <v>59433.749999999993</v>
          </cell>
          <cell r="R423">
            <v>32498.75</v>
          </cell>
          <cell r="S423">
            <v>43414.999999999993</v>
          </cell>
          <cell r="T423">
            <v>135347.5</v>
          </cell>
          <cell r="V423">
            <v>94618.529999999984</v>
          </cell>
          <cell r="W423">
            <v>51738.01</v>
          </cell>
          <cell r="X423">
            <v>69116.679999999993</v>
          </cell>
          <cell r="Y423">
            <v>215473.21999999997</v>
          </cell>
          <cell r="AA423">
            <v>11886.749999999998</v>
          </cell>
          <cell r="AB423">
            <v>6499.75</v>
          </cell>
          <cell r="AC423">
            <v>8682.9999999999982</v>
          </cell>
          <cell r="AD423">
            <v>27069.5</v>
          </cell>
          <cell r="AF423">
            <v>271493.37</v>
          </cell>
          <cell r="AG423">
            <v>148454.29</v>
          </cell>
          <cell r="AH423">
            <v>198319.72</v>
          </cell>
          <cell r="AI423">
            <v>618267.38</v>
          </cell>
          <cell r="AK423">
            <v>47501.31</v>
          </cell>
          <cell r="AL423">
            <v>52517.98</v>
          </cell>
          <cell r="AM423">
            <v>241734.71999999994</v>
          </cell>
          <cell r="AN423">
            <v>341754.00999999995</v>
          </cell>
          <cell r="AP423">
            <v>493537.85999999993</v>
          </cell>
          <cell r="AQ423">
            <v>269869.62</v>
          </cell>
          <cell r="AR423">
            <v>360518.15999999992</v>
          </cell>
          <cell r="AS423">
            <v>1123925.6399999999</v>
          </cell>
          <cell r="AU423">
            <v>371817.53999999992</v>
          </cell>
          <cell r="AV423">
            <v>203312.18</v>
          </cell>
          <cell r="AW423">
            <v>271604.23999999993</v>
          </cell>
          <cell r="AX423">
            <v>846733.96</v>
          </cell>
          <cell r="AZ423">
            <v>6082610.4100000001</v>
          </cell>
          <cell r="BA423">
            <v>2071882.09</v>
          </cell>
          <cell r="BB423">
            <v>2446347.75</v>
          </cell>
          <cell r="BC423">
            <v>130186.97051999996</v>
          </cell>
          <cell r="BD423">
            <v>118739.82035999997</v>
          </cell>
          <cell r="BE423">
            <v>0</v>
          </cell>
          <cell r="BF423">
            <v>2695274.5408799998</v>
          </cell>
          <cell r="BH423">
            <v>6046950.55088</v>
          </cell>
          <cell r="BJ423">
            <v>829755.96</v>
          </cell>
          <cell r="BK423">
            <v>5217194.59088</v>
          </cell>
        </row>
        <row r="424">
          <cell r="A424" t="str">
            <v>2110000202600</v>
          </cell>
          <cell r="B424" t="str">
            <v>MARION COMM UNIT SCH DIST 2</v>
          </cell>
          <cell r="C424" t="str">
            <v>WILLIAMSON</v>
          </cell>
          <cell r="D424" t="str">
            <v>Unit</v>
          </cell>
          <cell r="E424">
            <v>3857.2</v>
          </cell>
          <cell r="G424">
            <v>1855.8899999999999</v>
          </cell>
          <cell r="H424">
            <v>1823.81</v>
          </cell>
          <cell r="I424">
            <v>906.65999999999985</v>
          </cell>
          <cell r="J424">
            <v>1094.6499999999999</v>
          </cell>
          <cell r="L424">
            <v>72952.399999999994</v>
          </cell>
          <cell r="M424">
            <v>36266.399999999994</v>
          </cell>
          <cell r="N424">
            <v>43785.999999999993</v>
          </cell>
          <cell r="O424">
            <v>153004.79999999999</v>
          </cell>
          <cell r="Q424">
            <v>231986.24999999997</v>
          </cell>
          <cell r="R424">
            <v>113332.49999999999</v>
          </cell>
          <cell r="S424">
            <v>136831.24999999997</v>
          </cell>
          <cell r="T424">
            <v>482149.99999999988</v>
          </cell>
          <cell r="V424">
            <v>369322.11</v>
          </cell>
          <cell r="W424">
            <v>180425.33999999997</v>
          </cell>
          <cell r="X424">
            <v>217835.34999999998</v>
          </cell>
          <cell r="Y424">
            <v>767582.79999999993</v>
          </cell>
          <cell r="AA424">
            <v>46397.25</v>
          </cell>
          <cell r="AB424">
            <v>22666.499999999996</v>
          </cell>
          <cell r="AC424">
            <v>27366.249999999996</v>
          </cell>
          <cell r="AD424">
            <v>96430</v>
          </cell>
          <cell r="AF424">
            <v>1059713.19</v>
          </cell>
          <cell r="AG424">
            <v>517702.86</v>
          </cell>
          <cell r="AH424">
            <v>625045.15</v>
          </cell>
          <cell r="AI424">
            <v>2202461.1999999997</v>
          </cell>
          <cell r="AK424">
            <v>184204.81</v>
          </cell>
          <cell r="AL424">
            <v>183145.31999999998</v>
          </cell>
          <cell r="AM424">
            <v>761876.39999999991</v>
          </cell>
          <cell r="AN424">
            <v>1129226.5299999998</v>
          </cell>
          <cell r="AP424">
            <v>1926413.8199999998</v>
          </cell>
          <cell r="AQ424">
            <v>941113.07999999984</v>
          </cell>
          <cell r="AR424">
            <v>1136246.7</v>
          </cell>
          <cell r="AS424">
            <v>4003773.5999999996</v>
          </cell>
          <cell r="AU424">
            <v>1451305.98</v>
          </cell>
          <cell r="AV424">
            <v>709008.11999999988</v>
          </cell>
          <cell r="AW424">
            <v>856016.29999999993</v>
          </cell>
          <cell r="AX424">
            <v>3016330.3999999994</v>
          </cell>
          <cell r="AZ424">
            <v>21450719.550000004</v>
          </cell>
          <cell r="BA424">
            <v>7091531.3900000006</v>
          </cell>
          <cell r="BB424">
            <v>8562675.2820000015</v>
          </cell>
          <cell r="BC424">
            <v>463766.58479999995</v>
          </cell>
          <cell r="BD424">
            <v>422988.26640000002</v>
          </cell>
          <cell r="BE424">
            <v>0</v>
          </cell>
          <cell r="BF424">
            <v>9449430.133200001</v>
          </cell>
          <cell r="BH424">
            <v>21300389.463199999</v>
          </cell>
          <cell r="BJ424">
            <v>2955849.5</v>
          </cell>
          <cell r="BK424">
            <v>18344539.963199999</v>
          </cell>
        </row>
        <row r="425">
          <cell r="A425" t="str">
            <v>2110000302600</v>
          </cell>
          <cell r="B425" t="str">
            <v>CRAB ORCHARD C U SCH DIST 3</v>
          </cell>
          <cell r="C425" t="str">
            <v>WILLIAMSON</v>
          </cell>
          <cell r="D425" t="str">
            <v>Unit</v>
          </cell>
          <cell r="E425">
            <v>481.21</v>
          </cell>
          <cell r="G425">
            <v>225.56</v>
          </cell>
          <cell r="H425">
            <v>221.97999999999996</v>
          </cell>
          <cell r="I425">
            <v>114.99</v>
          </cell>
          <cell r="J425">
            <v>140.66</v>
          </cell>
          <cell r="L425">
            <v>8879.1999999999989</v>
          </cell>
          <cell r="M425">
            <v>4599.5999999999995</v>
          </cell>
          <cell r="N425">
            <v>5626.4</v>
          </cell>
          <cell r="O425">
            <v>19105.199999999997</v>
          </cell>
          <cell r="Q425">
            <v>28195</v>
          </cell>
          <cell r="R425">
            <v>14373.75</v>
          </cell>
          <cell r="S425">
            <v>17582.5</v>
          </cell>
          <cell r="T425">
            <v>60151.25</v>
          </cell>
          <cell r="V425">
            <v>44886.44</v>
          </cell>
          <cell r="W425">
            <v>22883.01</v>
          </cell>
          <cell r="X425">
            <v>27991.34</v>
          </cell>
          <cell r="Y425">
            <v>95760.79</v>
          </cell>
          <cell r="AA425">
            <v>5639</v>
          </cell>
          <cell r="AB425">
            <v>2874.75</v>
          </cell>
          <cell r="AC425">
            <v>3516.5</v>
          </cell>
          <cell r="AD425">
            <v>12030.25</v>
          </cell>
          <cell r="AF425">
            <v>128794.76</v>
          </cell>
          <cell r="AG425">
            <v>65659.289999999994</v>
          </cell>
          <cell r="AH425">
            <v>80316.86</v>
          </cell>
          <cell r="AI425">
            <v>274770.90999999997</v>
          </cell>
          <cell r="AK425">
            <v>22419.979999999996</v>
          </cell>
          <cell r="AL425">
            <v>23227.98</v>
          </cell>
          <cell r="AM425">
            <v>97899.36</v>
          </cell>
          <cell r="AN425">
            <v>143547.32</v>
          </cell>
          <cell r="AP425">
            <v>234131.28</v>
          </cell>
          <cell r="AQ425">
            <v>119359.62</v>
          </cell>
          <cell r="AR425">
            <v>146005.07999999999</v>
          </cell>
          <cell r="AS425">
            <v>499495.98</v>
          </cell>
          <cell r="AU425">
            <v>176387.92</v>
          </cell>
          <cell r="AV425">
            <v>89922.18</v>
          </cell>
          <cell r="AW425">
            <v>109996.12</v>
          </cell>
          <cell r="AX425">
            <v>376306.22</v>
          </cell>
          <cell r="AZ425">
            <v>2616621.1799999997</v>
          </cell>
          <cell r="BA425">
            <v>762769.15000000014</v>
          </cell>
          <cell r="BB425">
            <v>1013817.0989999999</v>
          </cell>
          <cell r="BC425">
            <v>57857.803139999996</v>
          </cell>
          <cell r="BD425">
            <v>52770.45102</v>
          </cell>
          <cell r="BE425">
            <v>0</v>
          </cell>
          <cell r="BF425">
            <v>1124445.3531599999</v>
          </cell>
          <cell r="BH425">
            <v>2605613.2731599999</v>
          </cell>
          <cell r="BJ425">
            <v>368760.84</v>
          </cell>
          <cell r="BK425">
            <v>2236852.43316</v>
          </cell>
        </row>
        <row r="426">
          <cell r="A426" t="str">
            <v>2110000402600</v>
          </cell>
          <cell r="B426" t="str">
            <v>HERRIN C U SCH DIST 4</v>
          </cell>
          <cell r="C426" t="str">
            <v>WILLIAMSON</v>
          </cell>
          <cell r="D426" t="str">
            <v>Unit</v>
          </cell>
          <cell r="E426">
            <v>2393.8000000000002</v>
          </cell>
          <cell r="G426">
            <v>1125.6600000000001</v>
          </cell>
          <cell r="H426">
            <v>1107.6600000000001</v>
          </cell>
          <cell r="I426">
            <v>511.99</v>
          </cell>
          <cell r="J426">
            <v>756.15</v>
          </cell>
          <cell r="L426">
            <v>44306.400000000001</v>
          </cell>
          <cell r="M426">
            <v>20479.599999999999</v>
          </cell>
          <cell r="N426">
            <v>30246</v>
          </cell>
          <cell r="O426">
            <v>95032</v>
          </cell>
          <cell r="Q426">
            <v>140707.5</v>
          </cell>
          <cell r="R426">
            <v>63998.75</v>
          </cell>
          <cell r="S426">
            <v>94518.75</v>
          </cell>
          <cell r="T426">
            <v>299225</v>
          </cell>
          <cell r="V426">
            <v>224006.34000000003</v>
          </cell>
          <cell r="W426">
            <v>101886.01</v>
          </cell>
          <cell r="X426">
            <v>150473.85</v>
          </cell>
          <cell r="Y426">
            <v>476366.20000000007</v>
          </cell>
          <cell r="AA426">
            <v>28141.500000000004</v>
          </cell>
          <cell r="AB426">
            <v>12799.75</v>
          </cell>
          <cell r="AC426">
            <v>18903.75</v>
          </cell>
          <cell r="AD426">
            <v>59845</v>
          </cell>
          <cell r="AF426">
            <v>642751.86</v>
          </cell>
          <cell r="AG426">
            <v>292346.28999999998</v>
          </cell>
          <cell r="AH426">
            <v>431761.65</v>
          </cell>
          <cell r="AI426">
            <v>1366859.7999999998</v>
          </cell>
          <cell r="AK426">
            <v>111873.66</v>
          </cell>
          <cell r="AL426">
            <v>103421.98</v>
          </cell>
          <cell r="AM426">
            <v>526280.4</v>
          </cell>
          <cell r="AN426">
            <v>741576.04</v>
          </cell>
          <cell r="AP426">
            <v>1168435.08</v>
          </cell>
          <cell r="AQ426">
            <v>531445.62</v>
          </cell>
          <cell r="AR426">
            <v>784883.7</v>
          </cell>
          <cell r="AS426">
            <v>2484764.4000000004</v>
          </cell>
          <cell r="AU426">
            <v>880266.12000000011</v>
          </cell>
          <cell r="AV426">
            <v>400376.18</v>
          </cell>
          <cell r="AW426">
            <v>591309.29999999993</v>
          </cell>
          <cell r="AX426">
            <v>1871951.6</v>
          </cell>
          <cell r="AZ426">
            <v>13543361.850000001</v>
          </cell>
          <cell r="BA426">
            <v>4709682.2300000004</v>
          </cell>
          <cell r="BB426">
            <v>5475913.2240000004</v>
          </cell>
          <cell r="BC426">
            <v>287816.14919999999</v>
          </cell>
          <cell r="BD426">
            <v>262508.89560000005</v>
          </cell>
          <cell r="BE426">
            <v>0</v>
          </cell>
          <cell r="BF426">
            <v>6026238.2688000007</v>
          </cell>
          <cell r="BH426">
            <v>13421858.308800001</v>
          </cell>
          <cell r="BJ426">
            <v>1834416.81</v>
          </cell>
          <cell r="BK426">
            <v>11587441.4988</v>
          </cell>
        </row>
        <row r="427">
          <cell r="A427" t="str">
            <v>2110000502600</v>
          </cell>
          <cell r="B427" t="str">
            <v>CARTERVILLE C U SCH DIST 5</v>
          </cell>
          <cell r="C427" t="str">
            <v>WILLIAMSON</v>
          </cell>
          <cell r="D427" t="str">
            <v>Unit</v>
          </cell>
          <cell r="E427">
            <v>2145.25</v>
          </cell>
          <cell r="G427">
            <v>1030.75</v>
          </cell>
          <cell r="H427">
            <v>1014.5</v>
          </cell>
          <cell r="I427">
            <v>505.5</v>
          </cell>
          <cell r="J427">
            <v>609</v>
          </cell>
          <cell r="L427">
            <v>40580</v>
          </cell>
          <cell r="M427">
            <v>20220</v>
          </cell>
          <cell r="N427">
            <v>24360</v>
          </cell>
          <cell r="O427">
            <v>85160</v>
          </cell>
          <cell r="Q427">
            <v>128843.75</v>
          </cell>
          <cell r="R427">
            <v>63187.5</v>
          </cell>
          <cell r="S427">
            <v>76125</v>
          </cell>
          <cell r="T427">
            <v>268156.25</v>
          </cell>
          <cell r="V427">
            <v>205119.25</v>
          </cell>
          <cell r="W427">
            <v>100594.5</v>
          </cell>
          <cell r="X427">
            <v>121191</v>
          </cell>
          <cell r="Y427">
            <v>426904.75</v>
          </cell>
          <cell r="AA427">
            <v>25768.75</v>
          </cell>
          <cell r="AB427">
            <v>12637.5</v>
          </cell>
          <cell r="AC427">
            <v>15225</v>
          </cell>
          <cell r="AD427">
            <v>53631.25</v>
          </cell>
          <cell r="AF427">
            <v>588558.25</v>
          </cell>
          <cell r="AG427">
            <v>288640.5</v>
          </cell>
          <cell r="AH427">
            <v>347739</v>
          </cell>
          <cell r="AI427">
            <v>1224937.75</v>
          </cell>
          <cell r="AK427">
            <v>102464.5</v>
          </cell>
          <cell r="AL427">
            <v>102111</v>
          </cell>
          <cell r="AM427">
            <v>423864</v>
          </cell>
          <cell r="AN427">
            <v>628439.5</v>
          </cell>
          <cell r="AP427">
            <v>1069918.5</v>
          </cell>
          <cell r="AQ427">
            <v>524709</v>
          </cell>
          <cell r="AR427">
            <v>632142</v>
          </cell>
          <cell r="AS427">
            <v>2226769.5</v>
          </cell>
          <cell r="AU427">
            <v>806046.5</v>
          </cell>
          <cell r="AV427">
            <v>395301</v>
          </cell>
          <cell r="AW427">
            <v>476238</v>
          </cell>
          <cell r="AX427">
            <v>1677585.5</v>
          </cell>
          <cell r="AZ427">
            <v>11608490.590000002</v>
          </cell>
          <cell r="BA427">
            <v>3184560.27</v>
          </cell>
          <cell r="BB427">
            <v>4437915.2580000004</v>
          </cell>
          <cell r="BC427">
            <v>257931.98849999998</v>
          </cell>
          <cell r="BD427">
            <v>235252.40550000002</v>
          </cell>
          <cell r="BE427">
            <v>0</v>
          </cell>
          <cell r="BF427">
            <v>4931099.6520000007</v>
          </cell>
          <cell r="BH427">
            <v>11522684.152000001</v>
          </cell>
          <cell r="BJ427">
            <v>1643947.98</v>
          </cell>
          <cell r="BK427">
            <v>9878736.1720000003</v>
          </cell>
        </row>
        <row r="428">
          <cell r="A428" t="str">
            <v>2403200102600</v>
          </cell>
          <cell r="B428" t="str">
            <v>COAL CITY C U SCHOOL DISTRICT 1</v>
          </cell>
          <cell r="C428" t="str">
            <v>GRUNDY</v>
          </cell>
          <cell r="D428" t="str">
            <v>Unit</v>
          </cell>
          <cell r="E428">
            <v>2124.75</v>
          </cell>
          <cell r="G428">
            <v>960.75</v>
          </cell>
          <cell r="H428">
            <v>933</v>
          </cell>
          <cell r="I428">
            <v>485.5</v>
          </cell>
          <cell r="J428">
            <v>678.5</v>
          </cell>
          <cell r="L428">
            <v>37320</v>
          </cell>
          <cell r="M428">
            <v>19420</v>
          </cell>
          <cell r="N428">
            <v>27140</v>
          </cell>
          <cell r="O428">
            <v>83880</v>
          </cell>
          <cell r="Q428">
            <v>120093.75</v>
          </cell>
          <cell r="R428">
            <v>60687.5</v>
          </cell>
          <cell r="S428">
            <v>84812.5</v>
          </cell>
          <cell r="T428">
            <v>265593.75</v>
          </cell>
          <cell r="V428">
            <v>191189.25</v>
          </cell>
          <cell r="W428">
            <v>96614.5</v>
          </cell>
          <cell r="X428">
            <v>135021.5</v>
          </cell>
          <cell r="Y428">
            <v>422825.25</v>
          </cell>
          <cell r="AA428">
            <v>24018.75</v>
          </cell>
          <cell r="AB428">
            <v>12137.5</v>
          </cell>
          <cell r="AC428">
            <v>16962.5</v>
          </cell>
          <cell r="AD428">
            <v>53118.75</v>
          </cell>
          <cell r="AF428">
            <v>274294.12</v>
          </cell>
          <cell r="AG428">
            <v>138610.25</v>
          </cell>
          <cell r="AH428">
            <v>193711.75</v>
          </cell>
          <cell r="AI428">
            <v>606616.12</v>
          </cell>
          <cell r="AK428">
            <v>94233</v>
          </cell>
          <cell r="AL428">
            <v>98071</v>
          </cell>
          <cell r="AM428">
            <v>472236</v>
          </cell>
          <cell r="AN428">
            <v>664540</v>
          </cell>
          <cell r="AP428">
            <v>997258.5</v>
          </cell>
          <cell r="AQ428">
            <v>503949</v>
          </cell>
          <cell r="AR428">
            <v>704283</v>
          </cell>
          <cell r="AS428">
            <v>2205490.5</v>
          </cell>
          <cell r="AU428">
            <v>751306.5</v>
          </cell>
          <cell r="AV428">
            <v>379661</v>
          </cell>
          <cell r="AW428">
            <v>530587</v>
          </cell>
          <cell r="AX428">
            <v>1661554.5</v>
          </cell>
          <cell r="AZ428">
            <v>11285010.9</v>
          </cell>
          <cell r="BA428">
            <v>2675124.94</v>
          </cell>
          <cell r="BB428">
            <v>4188040.7519999999</v>
          </cell>
          <cell r="BC428">
            <v>255467.19149999996</v>
          </cell>
          <cell r="BD428">
            <v>233004.3345</v>
          </cell>
          <cell r="BE428">
            <v>0</v>
          </cell>
          <cell r="BF428">
            <v>4676512.2779999999</v>
          </cell>
          <cell r="BH428">
            <v>10640131.148</v>
          </cell>
          <cell r="BJ428">
            <v>1628238.42</v>
          </cell>
          <cell r="BK428">
            <v>9011892.7280000001</v>
          </cell>
        </row>
        <row r="429">
          <cell r="A429" t="str">
            <v>2403205400200</v>
          </cell>
          <cell r="B429" t="str">
            <v>MORRIS SCHOOL DISTRICT 54</v>
          </cell>
          <cell r="C429" t="str">
            <v>GRUNDY</v>
          </cell>
          <cell r="D429" t="str">
            <v>Elementary</v>
          </cell>
          <cell r="E429">
            <v>1128</v>
          </cell>
          <cell r="G429">
            <v>767</v>
          </cell>
          <cell r="H429">
            <v>748</v>
          </cell>
          <cell r="I429">
            <v>361</v>
          </cell>
          <cell r="J429">
            <v>0</v>
          </cell>
          <cell r="L429">
            <v>29920</v>
          </cell>
          <cell r="M429">
            <v>14440</v>
          </cell>
          <cell r="N429">
            <v>0</v>
          </cell>
          <cell r="O429">
            <v>44360</v>
          </cell>
          <cell r="Q429">
            <v>95875</v>
          </cell>
          <cell r="R429">
            <v>45125</v>
          </cell>
          <cell r="S429">
            <v>0</v>
          </cell>
          <cell r="T429">
            <v>141000</v>
          </cell>
          <cell r="V429">
            <v>152633</v>
          </cell>
          <cell r="W429">
            <v>71839</v>
          </cell>
          <cell r="X429">
            <v>0</v>
          </cell>
          <cell r="Y429">
            <v>224472</v>
          </cell>
          <cell r="AA429">
            <v>19175</v>
          </cell>
          <cell r="AB429">
            <v>9025</v>
          </cell>
          <cell r="AC429">
            <v>0</v>
          </cell>
          <cell r="AD429">
            <v>28200</v>
          </cell>
          <cell r="AF429">
            <v>437957</v>
          </cell>
          <cell r="AG429">
            <v>206131</v>
          </cell>
          <cell r="AH429">
            <v>0</v>
          </cell>
          <cell r="AI429">
            <v>644088</v>
          </cell>
          <cell r="AK429">
            <v>75548</v>
          </cell>
          <cell r="AL429">
            <v>72922</v>
          </cell>
          <cell r="AM429">
            <v>0</v>
          </cell>
          <cell r="AN429">
            <v>148470</v>
          </cell>
          <cell r="AP429">
            <v>796146</v>
          </cell>
          <cell r="AQ429">
            <v>374718</v>
          </cell>
          <cell r="AR429">
            <v>0</v>
          </cell>
          <cell r="AS429">
            <v>1170864</v>
          </cell>
          <cell r="AU429">
            <v>599794</v>
          </cell>
          <cell r="AV429">
            <v>282302</v>
          </cell>
          <cell r="AW429">
            <v>0</v>
          </cell>
          <cell r="AX429">
            <v>882096</v>
          </cell>
          <cell r="AZ429">
            <v>6045109.4000000004</v>
          </cell>
          <cell r="BA429">
            <v>2194203.44</v>
          </cell>
          <cell r="BB429">
            <v>2471793.852</v>
          </cell>
          <cell r="BC429">
            <v>135623.95199999999</v>
          </cell>
          <cell r="BD429">
            <v>123698.73599999999</v>
          </cell>
          <cell r="BE429">
            <v>0</v>
          </cell>
          <cell r="BF429">
            <v>2731116.54</v>
          </cell>
          <cell r="BH429">
            <v>6014666.54</v>
          </cell>
          <cell r="BJ429">
            <v>864408.96</v>
          </cell>
          <cell r="BK429">
            <v>5150257.58</v>
          </cell>
        </row>
        <row r="430">
          <cell r="A430" t="str">
            <v>2403207301700</v>
          </cell>
          <cell r="B430" t="str">
            <v>GARDNER S WILMINGTON THS DIST 73</v>
          </cell>
          <cell r="C430" t="str">
            <v>GRUNDY</v>
          </cell>
          <cell r="D430" t="str">
            <v>High School</v>
          </cell>
          <cell r="E430">
            <v>192.5</v>
          </cell>
          <cell r="G430">
            <v>0</v>
          </cell>
          <cell r="H430">
            <v>0</v>
          </cell>
          <cell r="I430">
            <v>0</v>
          </cell>
          <cell r="J430">
            <v>192.5</v>
          </cell>
          <cell r="L430">
            <v>0</v>
          </cell>
          <cell r="M430">
            <v>0</v>
          </cell>
          <cell r="N430">
            <v>7700</v>
          </cell>
          <cell r="O430">
            <v>7700</v>
          </cell>
          <cell r="Q430">
            <v>0</v>
          </cell>
          <cell r="R430">
            <v>0</v>
          </cell>
          <cell r="S430">
            <v>24062.5</v>
          </cell>
          <cell r="T430">
            <v>24062.5</v>
          </cell>
          <cell r="V430">
            <v>0</v>
          </cell>
          <cell r="W430">
            <v>0</v>
          </cell>
          <cell r="X430">
            <v>38307.5</v>
          </cell>
          <cell r="Y430">
            <v>38307.5</v>
          </cell>
          <cell r="AA430">
            <v>0</v>
          </cell>
          <cell r="AB430">
            <v>0</v>
          </cell>
          <cell r="AC430">
            <v>4812.5</v>
          </cell>
          <cell r="AD430">
            <v>4812.5</v>
          </cell>
          <cell r="AF430">
            <v>0</v>
          </cell>
          <cell r="AG430">
            <v>0</v>
          </cell>
          <cell r="AH430">
            <v>109917.5</v>
          </cell>
          <cell r="AI430">
            <v>109917.5</v>
          </cell>
          <cell r="AK430">
            <v>0</v>
          </cell>
          <cell r="AL430">
            <v>0</v>
          </cell>
          <cell r="AM430">
            <v>133980</v>
          </cell>
          <cell r="AN430">
            <v>133980</v>
          </cell>
          <cell r="AP430">
            <v>0</v>
          </cell>
          <cell r="AQ430">
            <v>0</v>
          </cell>
          <cell r="AR430">
            <v>199815</v>
          </cell>
          <cell r="AS430">
            <v>199815</v>
          </cell>
          <cell r="AU430">
            <v>0</v>
          </cell>
          <cell r="AV430">
            <v>0</v>
          </cell>
          <cell r="AW430">
            <v>150535</v>
          </cell>
          <cell r="AX430">
            <v>150535</v>
          </cell>
          <cell r="AZ430">
            <v>1116453.53</v>
          </cell>
          <cell r="BA430">
            <v>288768.58</v>
          </cell>
          <cell r="BB430">
            <v>421566.63300000003</v>
          </cell>
          <cell r="BC430">
            <v>23145.044999999998</v>
          </cell>
          <cell r="BD430">
            <v>21109.934999999998</v>
          </cell>
          <cell r="BE430">
            <v>0</v>
          </cell>
          <cell r="BF430">
            <v>465821.61300000001</v>
          </cell>
          <cell r="BH430">
            <v>1134951.6129999999</v>
          </cell>
          <cell r="BJ430">
            <v>147516.6</v>
          </cell>
          <cell r="BK430">
            <v>987435.01299999992</v>
          </cell>
        </row>
        <row r="431">
          <cell r="A431" t="str">
            <v>2403207400300</v>
          </cell>
          <cell r="B431" t="str">
            <v>SOUTH WILMINGTON CONS SCH DIST 74</v>
          </cell>
          <cell r="C431" t="str">
            <v>GRUNDY</v>
          </cell>
          <cell r="D431" t="str">
            <v>Elementary</v>
          </cell>
          <cell r="E431">
            <v>98.62</v>
          </cell>
          <cell r="G431">
            <v>68.3</v>
          </cell>
          <cell r="H431">
            <v>66.8</v>
          </cell>
          <cell r="I431">
            <v>30.32</v>
          </cell>
          <cell r="J431">
            <v>0</v>
          </cell>
          <cell r="L431">
            <v>2672</v>
          </cell>
          <cell r="M431">
            <v>1212.8</v>
          </cell>
          <cell r="N431">
            <v>0</v>
          </cell>
          <cell r="O431">
            <v>3884.8</v>
          </cell>
          <cell r="Q431">
            <v>8537.5</v>
          </cell>
          <cell r="R431">
            <v>3790</v>
          </cell>
          <cell r="S431">
            <v>0</v>
          </cell>
          <cell r="T431">
            <v>12327.5</v>
          </cell>
          <cell r="V431">
            <v>13591.699999999999</v>
          </cell>
          <cell r="W431">
            <v>6033.68</v>
          </cell>
          <cell r="X431">
            <v>0</v>
          </cell>
          <cell r="Y431">
            <v>19625.379999999997</v>
          </cell>
          <cell r="AA431">
            <v>1707.5</v>
          </cell>
          <cell r="AB431">
            <v>758</v>
          </cell>
          <cell r="AC431">
            <v>0</v>
          </cell>
          <cell r="AD431">
            <v>2465.5</v>
          </cell>
          <cell r="AF431">
            <v>38999.300000000003</v>
          </cell>
          <cell r="AG431">
            <v>17312.72</v>
          </cell>
          <cell r="AH431">
            <v>0</v>
          </cell>
          <cell r="AI431">
            <v>56312.020000000004</v>
          </cell>
          <cell r="AK431">
            <v>6746.7999999999993</v>
          </cell>
          <cell r="AL431">
            <v>6124.64</v>
          </cell>
          <cell r="AM431">
            <v>0</v>
          </cell>
          <cell r="AN431">
            <v>12871.439999999999</v>
          </cell>
          <cell r="AP431">
            <v>70895.399999999994</v>
          </cell>
          <cell r="AQ431">
            <v>31472.16</v>
          </cell>
          <cell r="AR431">
            <v>0</v>
          </cell>
          <cell r="AS431">
            <v>102367.56</v>
          </cell>
          <cell r="AU431">
            <v>53410.6</v>
          </cell>
          <cell r="AV431">
            <v>23710.240000000002</v>
          </cell>
          <cell r="AW431">
            <v>0</v>
          </cell>
          <cell r="AX431">
            <v>77120.84</v>
          </cell>
          <cell r="AZ431">
            <v>494933.14</v>
          </cell>
          <cell r="BA431">
            <v>100156.16999999998</v>
          </cell>
          <cell r="BB431">
            <v>178526.79300000001</v>
          </cell>
          <cell r="BC431">
            <v>11857.477080000001</v>
          </cell>
          <cell r="BD431">
            <v>10814.866440000002</v>
          </cell>
          <cell r="BE431">
            <v>0</v>
          </cell>
          <cell r="BF431">
            <v>201199.13652000003</v>
          </cell>
          <cell r="BH431">
            <v>488174.1765200001</v>
          </cell>
          <cell r="BJ431">
            <v>75574.47</v>
          </cell>
          <cell r="BK431">
            <v>412599.70652000012</v>
          </cell>
        </row>
        <row r="432">
          <cell r="A432" t="str">
            <v>2403207500200</v>
          </cell>
          <cell r="B432" t="str">
            <v>BRACEVILLE SCHOOL DIST 75</v>
          </cell>
          <cell r="C432" t="str">
            <v>GRUNDY</v>
          </cell>
          <cell r="D432" t="str">
            <v>Elementary</v>
          </cell>
          <cell r="E432">
            <v>128.36000000000001</v>
          </cell>
          <cell r="G432">
            <v>80.539999999999992</v>
          </cell>
          <cell r="H432">
            <v>77.63</v>
          </cell>
          <cell r="I432">
            <v>47.82</v>
          </cell>
          <cell r="J432">
            <v>0</v>
          </cell>
          <cell r="L432">
            <v>3105.2</v>
          </cell>
          <cell r="M432">
            <v>1912.8</v>
          </cell>
          <cell r="N432">
            <v>0</v>
          </cell>
          <cell r="O432">
            <v>5018</v>
          </cell>
          <cell r="Q432">
            <v>10067.499999999998</v>
          </cell>
          <cell r="R432">
            <v>5977.5</v>
          </cell>
          <cell r="S432">
            <v>0</v>
          </cell>
          <cell r="T432">
            <v>16044.999999999998</v>
          </cell>
          <cell r="V432">
            <v>16027.46</v>
          </cell>
          <cell r="W432">
            <v>9516.18</v>
          </cell>
          <cell r="X432">
            <v>0</v>
          </cell>
          <cell r="Y432">
            <v>25543.64</v>
          </cell>
          <cell r="AA432">
            <v>2013.4999999999998</v>
          </cell>
          <cell r="AB432">
            <v>1195.5</v>
          </cell>
          <cell r="AC432">
            <v>0</v>
          </cell>
          <cell r="AD432">
            <v>3209</v>
          </cell>
          <cell r="AF432">
            <v>45988.34</v>
          </cell>
          <cell r="AG432">
            <v>27305.22</v>
          </cell>
          <cell r="AH432">
            <v>0</v>
          </cell>
          <cell r="AI432">
            <v>73293.56</v>
          </cell>
          <cell r="AK432">
            <v>7840.6299999999992</v>
          </cell>
          <cell r="AL432">
            <v>9659.64</v>
          </cell>
          <cell r="AM432">
            <v>0</v>
          </cell>
          <cell r="AN432">
            <v>17500.269999999997</v>
          </cell>
          <cell r="AP432">
            <v>83600.51999999999</v>
          </cell>
          <cell r="AQ432">
            <v>49637.16</v>
          </cell>
          <cell r="AR432">
            <v>0</v>
          </cell>
          <cell r="AS432">
            <v>133237.68</v>
          </cell>
          <cell r="AU432">
            <v>62982.279999999992</v>
          </cell>
          <cell r="AV432">
            <v>37395.24</v>
          </cell>
          <cell r="AW432">
            <v>0</v>
          </cell>
          <cell r="AX432">
            <v>100377.51999999999</v>
          </cell>
          <cell r="AZ432">
            <v>684460.06</v>
          </cell>
          <cell r="BA432">
            <v>240340.61</v>
          </cell>
          <cell r="BB432">
            <v>277440.201</v>
          </cell>
          <cell r="BC432">
            <v>15433.236239999997</v>
          </cell>
          <cell r="BD432">
            <v>14076.214319999999</v>
          </cell>
          <cell r="BE432">
            <v>0</v>
          </cell>
          <cell r="BF432">
            <v>306949.65156000003</v>
          </cell>
          <cell r="BH432">
            <v>681174.32156000007</v>
          </cell>
          <cell r="BJ432">
            <v>98364.83</v>
          </cell>
          <cell r="BK432">
            <v>582809.49156000011</v>
          </cell>
        </row>
        <row r="433">
          <cell r="A433" t="str">
            <v>2403210101600</v>
          </cell>
          <cell r="B433" t="str">
            <v>MORRIS COMM HIGH SCH DIST 101</v>
          </cell>
          <cell r="C433" t="str">
            <v>GRUNDY</v>
          </cell>
          <cell r="D433" t="str">
            <v>High School</v>
          </cell>
          <cell r="E433">
            <v>910.5</v>
          </cell>
          <cell r="G433">
            <v>0</v>
          </cell>
          <cell r="H433">
            <v>0</v>
          </cell>
          <cell r="I433">
            <v>0</v>
          </cell>
          <cell r="J433">
            <v>910.5</v>
          </cell>
          <cell r="L433">
            <v>0</v>
          </cell>
          <cell r="M433">
            <v>0</v>
          </cell>
          <cell r="N433">
            <v>36420</v>
          </cell>
          <cell r="O433">
            <v>36420</v>
          </cell>
          <cell r="Q433">
            <v>0</v>
          </cell>
          <cell r="R433">
            <v>0</v>
          </cell>
          <cell r="S433">
            <v>113812.5</v>
          </cell>
          <cell r="T433">
            <v>113812.5</v>
          </cell>
          <cell r="V433">
            <v>0</v>
          </cell>
          <cell r="W433">
            <v>0</v>
          </cell>
          <cell r="X433">
            <v>181189.5</v>
          </cell>
          <cell r="Y433">
            <v>181189.5</v>
          </cell>
          <cell r="AA433">
            <v>0</v>
          </cell>
          <cell r="AB433">
            <v>0</v>
          </cell>
          <cell r="AC433">
            <v>22762.5</v>
          </cell>
          <cell r="AD433">
            <v>22762.5</v>
          </cell>
          <cell r="AF433">
            <v>0</v>
          </cell>
          <cell r="AG433">
            <v>0</v>
          </cell>
          <cell r="AH433">
            <v>519895.5</v>
          </cell>
          <cell r="AI433">
            <v>519895.5</v>
          </cell>
          <cell r="AK433">
            <v>0</v>
          </cell>
          <cell r="AL433">
            <v>0</v>
          </cell>
          <cell r="AM433">
            <v>633708</v>
          </cell>
          <cell r="AN433">
            <v>633708</v>
          </cell>
          <cell r="AP433">
            <v>0</v>
          </cell>
          <cell r="AQ433">
            <v>0</v>
          </cell>
          <cell r="AR433">
            <v>945099</v>
          </cell>
          <cell r="AS433">
            <v>945099</v>
          </cell>
          <cell r="AU433">
            <v>0</v>
          </cell>
          <cell r="AV433">
            <v>0</v>
          </cell>
          <cell r="AW433">
            <v>712011</v>
          </cell>
          <cell r="AX433">
            <v>712011</v>
          </cell>
          <cell r="AZ433">
            <v>5235379.919999999</v>
          </cell>
          <cell r="BA433">
            <v>1328146.0699999998</v>
          </cell>
          <cell r="BB433">
            <v>1969057.7969999993</v>
          </cell>
          <cell r="BC433">
            <v>109473.057</v>
          </cell>
          <cell r="BD433">
            <v>99847.251000000004</v>
          </cell>
          <cell r="BE433">
            <v>0</v>
          </cell>
          <cell r="BF433">
            <v>2178378.1049999995</v>
          </cell>
          <cell r="BH433">
            <v>5343276.1049999995</v>
          </cell>
          <cell r="BJ433">
            <v>697734.36</v>
          </cell>
          <cell r="BK433">
            <v>4645541.7449999992</v>
          </cell>
        </row>
        <row r="434">
          <cell r="A434" t="str">
            <v>2403211101600</v>
          </cell>
          <cell r="B434" t="str">
            <v>MINOOKA COMM H S DISTRICT 111</v>
          </cell>
          <cell r="C434" t="str">
            <v>GRUNDY</v>
          </cell>
          <cell r="D434" t="str">
            <v>High School</v>
          </cell>
          <cell r="E434">
            <v>2776</v>
          </cell>
          <cell r="G434">
            <v>0</v>
          </cell>
          <cell r="H434">
            <v>0</v>
          </cell>
          <cell r="I434">
            <v>0</v>
          </cell>
          <cell r="J434">
            <v>2776</v>
          </cell>
          <cell r="L434">
            <v>0</v>
          </cell>
          <cell r="M434">
            <v>0</v>
          </cell>
          <cell r="N434">
            <v>111040</v>
          </cell>
          <cell r="O434">
            <v>111040</v>
          </cell>
          <cell r="Q434">
            <v>0</v>
          </cell>
          <cell r="R434">
            <v>0</v>
          </cell>
          <cell r="S434">
            <v>347000</v>
          </cell>
          <cell r="T434">
            <v>347000</v>
          </cell>
          <cell r="V434">
            <v>0</v>
          </cell>
          <cell r="W434">
            <v>0</v>
          </cell>
          <cell r="X434">
            <v>552424</v>
          </cell>
          <cell r="Y434">
            <v>552424</v>
          </cell>
          <cell r="AA434">
            <v>0</v>
          </cell>
          <cell r="AB434">
            <v>0</v>
          </cell>
          <cell r="AC434">
            <v>69400</v>
          </cell>
          <cell r="AD434">
            <v>69400</v>
          </cell>
          <cell r="AF434">
            <v>0</v>
          </cell>
          <cell r="AG434">
            <v>0</v>
          </cell>
          <cell r="AH434">
            <v>1585096</v>
          </cell>
          <cell r="AI434">
            <v>1585096</v>
          </cell>
          <cell r="AK434">
            <v>0</v>
          </cell>
          <cell r="AL434">
            <v>0</v>
          </cell>
          <cell r="AM434">
            <v>1932096</v>
          </cell>
          <cell r="AN434">
            <v>1932096</v>
          </cell>
          <cell r="AP434">
            <v>0</v>
          </cell>
          <cell r="AQ434">
            <v>0</v>
          </cell>
          <cell r="AR434">
            <v>2881488</v>
          </cell>
          <cell r="AS434">
            <v>2881488</v>
          </cell>
          <cell r="AU434">
            <v>0</v>
          </cell>
          <cell r="AV434">
            <v>0</v>
          </cell>
          <cell r="AW434">
            <v>2170832</v>
          </cell>
          <cell r="AX434">
            <v>2170832</v>
          </cell>
          <cell r="AZ434">
            <v>15575487.15</v>
          </cell>
          <cell r="BA434">
            <v>3064754.6399999997</v>
          </cell>
          <cell r="BB434">
            <v>5592072.5369999995</v>
          </cell>
          <cell r="BC434">
            <v>333769.58399999997</v>
          </cell>
          <cell r="BD434">
            <v>304421.712</v>
          </cell>
          <cell r="BE434">
            <v>0</v>
          </cell>
          <cell r="BF434">
            <v>6230263.8329999996</v>
          </cell>
          <cell r="BH434">
            <v>15879639.833000001</v>
          </cell>
          <cell r="BJ434">
            <v>2127304.3199999998</v>
          </cell>
          <cell r="BK434">
            <v>13752335.513</v>
          </cell>
        </row>
        <row r="435">
          <cell r="A435" t="str">
            <v>2403220100400</v>
          </cell>
          <cell r="B435" t="str">
            <v>MINOOKA COMM CONS S DIST 201</v>
          </cell>
          <cell r="C435" t="str">
            <v>GRUNDY</v>
          </cell>
          <cell r="D435" t="str">
            <v>Elementary</v>
          </cell>
          <cell r="E435">
            <v>4521</v>
          </cell>
          <cell r="G435">
            <v>3055.5</v>
          </cell>
          <cell r="H435">
            <v>3011</v>
          </cell>
          <cell r="I435">
            <v>1465.5</v>
          </cell>
          <cell r="J435">
            <v>0</v>
          </cell>
          <cell r="L435">
            <v>120440</v>
          </cell>
          <cell r="M435">
            <v>58620</v>
          </cell>
          <cell r="N435">
            <v>0</v>
          </cell>
          <cell r="O435">
            <v>179060</v>
          </cell>
          <cell r="Q435">
            <v>381937.5</v>
          </cell>
          <cell r="R435">
            <v>183187.5</v>
          </cell>
          <cell r="S435">
            <v>0</v>
          </cell>
          <cell r="T435">
            <v>565125</v>
          </cell>
          <cell r="V435">
            <v>608044.5</v>
          </cell>
          <cell r="W435">
            <v>291634.5</v>
          </cell>
          <cell r="X435">
            <v>0</v>
          </cell>
          <cell r="Y435">
            <v>899679</v>
          </cell>
          <cell r="AA435">
            <v>76387.5</v>
          </cell>
          <cell r="AB435">
            <v>36637.5</v>
          </cell>
          <cell r="AC435">
            <v>0</v>
          </cell>
          <cell r="AD435">
            <v>113025</v>
          </cell>
          <cell r="AF435">
            <v>1744690.5</v>
          </cell>
          <cell r="AG435">
            <v>836800.5</v>
          </cell>
          <cell r="AH435">
            <v>0</v>
          </cell>
          <cell r="AI435">
            <v>2581491</v>
          </cell>
          <cell r="AK435">
            <v>304111</v>
          </cell>
          <cell r="AL435">
            <v>296031</v>
          </cell>
          <cell r="AM435">
            <v>0</v>
          </cell>
          <cell r="AN435">
            <v>600142</v>
          </cell>
          <cell r="AP435">
            <v>3171609</v>
          </cell>
          <cell r="AQ435">
            <v>1521189</v>
          </cell>
          <cell r="AR435">
            <v>0</v>
          </cell>
          <cell r="AS435">
            <v>4692798</v>
          </cell>
          <cell r="AU435">
            <v>2389401</v>
          </cell>
          <cell r="AV435">
            <v>1146021</v>
          </cell>
          <cell r="AW435">
            <v>0</v>
          </cell>
          <cell r="AX435">
            <v>3535422</v>
          </cell>
          <cell r="AZ435">
            <v>23096427.249999996</v>
          </cell>
          <cell r="BA435">
            <v>5495643.6599999992</v>
          </cell>
          <cell r="BB435">
            <v>8577621.2729999982</v>
          </cell>
          <cell r="BC435">
            <v>543577.91399999999</v>
          </cell>
          <cell r="BD435">
            <v>495781.902</v>
          </cell>
          <cell r="BE435">
            <v>0</v>
          </cell>
          <cell r="BF435">
            <v>9616981.0889999997</v>
          </cell>
          <cell r="BH435">
            <v>22783723.089000002</v>
          </cell>
          <cell r="BJ435">
            <v>3464532.72</v>
          </cell>
          <cell r="BK435">
            <v>19319190.369000003</v>
          </cell>
        </row>
        <row r="436">
          <cell r="A436" t="str">
            <v>2404701801600</v>
          </cell>
          <cell r="B436" t="str">
            <v>NEWARK COMM H S DIST 18</v>
          </cell>
          <cell r="C436" t="str">
            <v>KENDALL</v>
          </cell>
          <cell r="D436" t="str">
            <v>High School</v>
          </cell>
          <cell r="E436">
            <v>171.82</v>
          </cell>
          <cell r="G436">
            <v>0</v>
          </cell>
          <cell r="H436">
            <v>0</v>
          </cell>
          <cell r="I436">
            <v>0</v>
          </cell>
          <cell r="J436">
            <v>171.82</v>
          </cell>
          <cell r="L436">
            <v>0</v>
          </cell>
          <cell r="M436">
            <v>0</v>
          </cell>
          <cell r="N436">
            <v>6872.7999999999993</v>
          </cell>
          <cell r="O436">
            <v>6872.7999999999993</v>
          </cell>
          <cell r="Q436">
            <v>0</v>
          </cell>
          <cell r="R436">
            <v>0</v>
          </cell>
          <cell r="S436">
            <v>21477.5</v>
          </cell>
          <cell r="T436">
            <v>21477.5</v>
          </cell>
          <cell r="V436">
            <v>0</v>
          </cell>
          <cell r="W436">
            <v>0</v>
          </cell>
          <cell r="X436">
            <v>34192.18</v>
          </cell>
          <cell r="Y436">
            <v>34192.18</v>
          </cell>
          <cell r="AA436">
            <v>0</v>
          </cell>
          <cell r="AB436">
            <v>0</v>
          </cell>
          <cell r="AC436">
            <v>4295.5</v>
          </cell>
          <cell r="AD436">
            <v>4295.5</v>
          </cell>
          <cell r="AF436">
            <v>0</v>
          </cell>
          <cell r="AG436">
            <v>0</v>
          </cell>
          <cell r="AH436">
            <v>49054.61</v>
          </cell>
          <cell r="AI436">
            <v>49054.61</v>
          </cell>
          <cell r="AK436">
            <v>0</v>
          </cell>
          <cell r="AL436">
            <v>0</v>
          </cell>
          <cell r="AM436">
            <v>119586.72</v>
          </cell>
          <cell r="AN436">
            <v>119586.72</v>
          </cell>
          <cell r="AP436">
            <v>0</v>
          </cell>
          <cell r="AQ436">
            <v>0</v>
          </cell>
          <cell r="AR436">
            <v>178349.16</v>
          </cell>
          <cell r="AS436">
            <v>178349.16</v>
          </cell>
          <cell r="AU436">
            <v>0</v>
          </cell>
          <cell r="AV436">
            <v>0</v>
          </cell>
          <cell r="AW436">
            <v>134363.24</v>
          </cell>
          <cell r="AX436">
            <v>134363.24</v>
          </cell>
          <cell r="AZ436">
            <v>962216.2100000002</v>
          </cell>
          <cell r="BA436">
            <v>188089.85</v>
          </cell>
          <cell r="BB436">
            <v>345091.81800000009</v>
          </cell>
          <cell r="BC436">
            <v>20658.605879999999</v>
          </cell>
          <cell r="BD436">
            <v>18842.12484</v>
          </cell>
          <cell r="BE436">
            <v>0</v>
          </cell>
          <cell r="BF436">
            <v>384592.54872000008</v>
          </cell>
          <cell r="BH436">
            <v>932784.25872000004</v>
          </cell>
          <cell r="BJ436">
            <v>131669.1</v>
          </cell>
          <cell r="BK436">
            <v>801115.15872000006</v>
          </cell>
        </row>
        <row r="437">
          <cell r="A437" t="str">
            <v>2404706600400</v>
          </cell>
          <cell r="B437" t="str">
            <v>NEWARK COMM CONS SCH DIST 66</v>
          </cell>
          <cell r="C437" t="str">
            <v>KENDALL</v>
          </cell>
          <cell r="D437" t="str">
            <v>Elementary</v>
          </cell>
          <cell r="E437">
            <v>262.25</v>
          </cell>
          <cell r="G437">
            <v>170.75</v>
          </cell>
          <cell r="H437">
            <v>169</v>
          </cell>
          <cell r="I437">
            <v>91.5</v>
          </cell>
          <cell r="J437">
            <v>0</v>
          </cell>
          <cell r="L437">
            <v>6760</v>
          </cell>
          <cell r="M437">
            <v>3660</v>
          </cell>
          <cell r="N437">
            <v>0</v>
          </cell>
          <cell r="O437">
            <v>10420</v>
          </cell>
          <cell r="Q437">
            <v>21343.75</v>
          </cell>
          <cell r="R437">
            <v>11437.5</v>
          </cell>
          <cell r="S437">
            <v>0</v>
          </cell>
          <cell r="T437">
            <v>32781.25</v>
          </cell>
          <cell r="V437">
            <v>33979.25</v>
          </cell>
          <cell r="W437">
            <v>18208.5</v>
          </cell>
          <cell r="X437">
            <v>0</v>
          </cell>
          <cell r="Y437">
            <v>52187.75</v>
          </cell>
          <cell r="AA437">
            <v>4268.75</v>
          </cell>
          <cell r="AB437">
            <v>2287.5</v>
          </cell>
          <cell r="AC437">
            <v>0</v>
          </cell>
          <cell r="AD437">
            <v>6556.25</v>
          </cell>
          <cell r="AF437">
            <v>97498.25</v>
          </cell>
          <cell r="AG437">
            <v>52246.5</v>
          </cell>
          <cell r="AH437">
            <v>0</v>
          </cell>
          <cell r="AI437">
            <v>149744.75</v>
          </cell>
          <cell r="AK437">
            <v>17069</v>
          </cell>
          <cell r="AL437">
            <v>18483</v>
          </cell>
          <cell r="AM437">
            <v>0</v>
          </cell>
          <cell r="AN437">
            <v>35552</v>
          </cell>
          <cell r="AP437">
            <v>177238.5</v>
          </cell>
          <cell r="AQ437">
            <v>94977</v>
          </cell>
          <cell r="AR437">
            <v>0</v>
          </cell>
          <cell r="AS437">
            <v>272215.5</v>
          </cell>
          <cell r="AU437">
            <v>133526.5</v>
          </cell>
          <cell r="AV437">
            <v>71553</v>
          </cell>
          <cell r="AW437">
            <v>0</v>
          </cell>
          <cell r="AX437">
            <v>205079.5</v>
          </cell>
          <cell r="AZ437">
            <v>1345674.3399999999</v>
          </cell>
          <cell r="BA437">
            <v>316810.49</v>
          </cell>
          <cell r="BB437">
            <v>498745.44899999991</v>
          </cell>
          <cell r="BC437">
            <v>31531.366499999996</v>
          </cell>
          <cell r="BD437">
            <v>28758.859500000002</v>
          </cell>
          <cell r="BE437">
            <v>0</v>
          </cell>
          <cell r="BF437">
            <v>559035.67499999993</v>
          </cell>
          <cell r="BH437">
            <v>1323572.6749999998</v>
          </cell>
          <cell r="BJ437">
            <v>200967.42</v>
          </cell>
          <cell r="BK437">
            <v>1122605.2549999999</v>
          </cell>
        </row>
        <row r="438">
          <cell r="A438" t="str">
            <v>2404708802600</v>
          </cell>
          <cell r="B438" t="str">
            <v>PLANO COMM UNIT SCHOOL DIST 88</v>
          </cell>
          <cell r="C438" t="str">
            <v>KENDALL</v>
          </cell>
          <cell r="D438" t="str">
            <v>Unit</v>
          </cell>
          <cell r="E438">
            <v>2320.5</v>
          </cell>
          <cell r="G438">
            <v>1080.5</v>
          </cell>
          <cell r="H438">
            <v>1060</v>
          </cell>
          <cell r="I438">
            <v>532.5</v>
          </cell>
          <cell r="J438">
            <v>707.5</v>
          </cell>
          <cell r="L438">
            <v>42400</v>
          </cell>
          <cell r="M438">
            <v>21300</v>
          </cell>
          <cell r="N438">
            <v>28300</v>
          </cell>
          <cell r="O438">
            <v>92000</v>
          </cell>
          <cell r="Q438">
            <v>135062.5</v>
          </cell>
          <cell r="R438">
            <v>66562.5</v>
          </cell>
          <cell r="S438">
            <v>88437.5</v>
          </cell>
          <cell r="T438">
            <v>290062.5</v>
          </cell>
          <cell r="V438">
            <v>215019.5</v>
          </cell>
          <cell r="W438">
            <v>105967.5</v>
          </cell>
          <cell r="X438">
            <v>140792.5</v>
          </cell>
          <cell r="Y438">
            <v>461779.5</v>
          </cell>
          <cell r="AA438">
            <v>27012.5</v>
          </cell>
          <cell r="AB438">
            <v>13312.5</v>
          </cell>
          <cell r="AC438">
            <v>17687.5</v>
          </cell>
          <cell r="AD438">
            <v>58012.5</v>
          </cell>
          <cell r="AF438">
            <v>616965.5</v>
          </cell>
          <cell r="AG438">
            <v>304057.5</v>
          </cell>
          <cell r="AH438">
            <v>403982.5</v>
          </cell>
          <cell r="AI438">
            <v>1325005.5</v>
          </cell>
          <cell r="AK438">
            <v>107060</v>
          </cell>
          <cell r="AL438">
            <v>107565</v>
          </cell>
          <cell r="AM438">
            <v>492420</v>
          </cell>
          <cell r="AN438">
            <v>707045</v>
          </cell>
          <cell r="AP438">
            <v>1121559</v>
          </cell>
          <cell r="AQ438">
            <v>552735</v>
          </cell>
          <cell r="AR438">
            <v>734385</v>
          </cell>
          <cell r="AS438">
            <v>2408679</v>
          </cell>
          <cell r="AU438">
            <v>844951</v>
          </cell>
          <cell r="AV438">
            <v>416415</v>
          </cell>
          <cell r="AW438">
            <v>553265</v>
          </cell>
          <cell r="AX438">
            <v>1814631</v>
          </cell>
          <cell r="AZ438">
            <v>12914170.930000002</v>
          </cell>
          <cell r="BA438">
            <v>5186951.169999999</v>
          </cell>
          <cell r="BB438">
            <v>5430336.6299999999</v>
          </cell>
          <cell r="BC438">
            <v>279002.99699999997</v>
          </cell>
          <cell r="BD438">
            <v>254470.671</v>
          </cell>
          <cell r="BE438">
            <v>0</v>
          </cell>
          <cell r="BF438">
            <v>5963810.2980000004</v>
          </cell>
          <cell r="BH438">
            <v>13121025.298</v>
          </cell>
          <cell r="BJ438">
            <v>1778245.56</v>
          </cell>
          <cell r="BK438">
            <v>11342779.738</v>
          </cell>
        </row>
        <row r="439">
          <cell r="A439" t="str">
            <v>2404709000400</v>
          </cell>
          <cell r="B439" t="str">
            <v>LISBON COMM CONS SCH DIST 90</v>
          </cell>
          <cell r="C439" t="str">
            <v>KENDALL</v>
          </cell>
          <cell r="D439" t="str">
            <v>Elementary</v>
          </cell>
          <cell r="E439">
            <v>112.5</v>
          </cell>
          <cell r="G439">
            <v>77.5</v>
          </cell>
          <cell r="H439">
            <v>77.5</v>
          </cell>
          <cell r="I439">
            <v>35</v>
          </cell>
          <cell r="J439">
            <v>0</v>
          </cell>
          <cell r="L439">
            <v>3100</v>
          </cell>
          <cell r="M439">
            <v>1400</v>
          </cell>
          <cell r="N439">
            <v>0</v>
          </cell>
          <cell r="O439">
            <v>4500</v>
          </cell>
          <cell r="Q439">
            <v>9687.5</v>
          </cell>
          <cell r="R439">
            <v>4375</v>
          </cell>
          <cell r="S439">
            <v>0</v>
          </cell>
          <cell r="T439">
            <v>14062.5</v>
          </cell>
          <cell r="V439">
            <v>15422.5</v>
          </cell>
          <cell r="W439">
            <v>6965</v>
          </cell>
          <cell r="X439">
            <v>0</v>
          </cell>
          <cell r="Y439">
            <v>22387.5</v>
          </cell>
          <cell r="AA439">
            <v>1937.5</v>
          </cell>
          <cell r="AB439">
            <v>875</v>
          </cell>
          <cell r="AC439">
            <v>0</v>
          </cell>
          <cell r="AD439">
            <v>2812.5</v>
          </cell>
          <cell r="AF439">
            <v>44252.5</v>
          </cell>
          <cell r="AG439">
            <v>19985</v>
          </cell>
          <cell r="AH439">
            <v>0</v>
          </cell>
          <cell r="AI439">
            <v>64237.5</v>
          </cell>
          <cell r="AK439">
            <v>7827.5</v>
          </cell>
          <cell r="AL439">
            <v>7070</v>
          </cell>
          <cell r="AM439">
            <v>0</v>
          </cell>
          <cell r="AN439">
            <v>14897.5</v>
          </cell>
          <cell r="AP439">
            <v>80445</v>
          </cell>
          <cell r="AQ439">
            <v>36330</v>
          </cell>
          <cell r="AR439">
            <v>0</v>
          </cell>
          <cell r="AS439">
            <v>116775</v>
          </cell>
          <cell r="AU439">
            <v>60605</v>
          </cell>
          <cell r="AV439">
            <v>27370</v>
          </cell>
          <cell r="AW439">
            <v>0</v>
          </cell>
          <cell r="AX439">
            <v>87975</v>
          </cell>
          <cell r="AZ439">
            <v>576505.72999999986</v>
          </cell>
          <cell r="BA439">
            <v>127534.62999999999</v>
          </cell>
          <cell r="BB439">
            <v>211212.10799999995</v>
          </cell>
          <cell r="BC439">
            <v>13526.324999999999</v>
          </cell>
          <cell r="BD439">
            <v>12336.975</v>
          </cell>
          <cell r="BE439">
            <v>0</v>
          </cell>
          <cell r="BF439">
            <v>237075.40799999997</v>
          </cell>
          <cell r="BH439">
            <v>564722.90799999994</v>
          </cell>
          <cell r="BJ439">
            <v>86211</v>
          </cell>
          <cell r="BK439">
            <v>478511.90799999994</v>
          </cell>
        </row>
        <row r="440">
          <cell r="A440" t="str">
            <v>2404711502600</v>
          </cell>
          <cell r="B440" t="str">
            <v>YORKVILLE COMM UNIT SCH DIST 115</v>
          </cell>
          <cell r="C440" t="str">
            <v>KENDALL</v>
          </cell>
          <cell r="D440" t="str">
            <v>Unit</v>
          </cell>
          <cell r="E440">
            <v>5890.25</v>
          </cell>
          <cell r="G440">
            <v>2589.75</v>
          </cell>
          <cell r="H440">
            <v>2558.25</v>
          </cell>
          <cell r="I440">
            <v>1481</v>
          </cell>
          <cell r="J440">
            <v>1819.5</v>
          </cell>
          <cell r="L440">
            <v>102330</v>
          </cell>
          <cell r="M440">
            <v>59240</v>
          </cell>
          <cell r="N440">
            <v>72780</v>
          </cell>
          <cell r="O440">
            <v>234350</v>
          </cell>
          <cell r="Q440">
            <v>323718.75</v>
          </cell>
          <cell r="R440">
            <v>185125</v>
          </cell>
          <cell r="S440">
            <v>227437.5</v>
          </cell>
          <cell r="T440">
            <v>736281.25</v>
          </cell>
          <cell r="V440">
            <v>515360.25</v>
          </cell>
          <cell r="W440">
            <v>294719</v>
          </cell>
          <cell r="X440">
            <v>362080.5</v>
          </cell>
          <cell r="Y440">
            <v>1172159.75</v>
          </cell>
          <cell r="AA440">
            <v>64743.75</v>
          </cell>
          <cell r="AB440">
            <v>37025</v>
          </cell>
          <cell r="AC440">
            <v>45487.5</v>
          </cell>
          <cell r="AD440">
            <v>147256.25</v>
          </cell>
          <cell r="AF440">
            <v>1478747.25</v>
          </cell>
          <cell r="AG440">
            <v>845651</v>
          </cell>
          <cell r="AH440">
            <v>1038934.5</v>
          </cell>
          <cell r="AI440">
            <v>3363332.75</v>
          </cell>
          <cell r="AK440">
            <v>258383.25</v>
          </cell>
          <cell r="AL440">
            <v>299162</v>
          </cell>
          <cell r="AM440">
            <v>1266372</v>
          </cell>
          <cell r="AN440">
            <v>1823917.25</v>
          </cell>
          <cell r="AP440">
            <v>2688160.5</v>
          </cell>
          <cell r="AQ440">
            <v>1537278</v>
          </cell>
          <cell r="AR440">
            <v>1888641</v>
          </cell>
          <cell r="AS440">
            <v>6114079.5</v>
          </cell>
          <cell r="AU440">
            <v>2025184.5</v>
          </cell>
          <cell r="AV440">
            <v>1158142</v>
          </cell>
          <cell r="AW440">
            <v>1422849</v>
          </cell>
          <cell r="AX440">
            <v>4606175.5</v>
          </cell>
          <cell r="AZ440">
            <v>31088412.859999996</v>
          </cell>
          <cell r="BA440">
            <v>7691556.0899999999</v>
          </cell>
          <cell r="BB440">
            <v>11633990.684999999</v>
          </cell>
          <cell r="BC440">
            <v>708208.31849999994</v>
          </cell>
          <cell r="BD440">
            <v>645936.59550000005</v>
          </cell>
          <cell r="BE440">
            <v>0</v>
          </cell>
          <cell r="BF440">
            <v>12988135.598999998</v>
          </cell>
          <cell r="BH440">
            <v>31185687.848999999</v>
          </cell>
          <cell r="BJ440">
            <v>4513816.38</v>
          </cell>
          <cell r="BK440">
            <v>26671871.469000001</v>
          </cell>
        </row>
        <row r="441">
          <cell r="A441" t="str">
            <v>2404730802600</v>
          </cell>
          <cell r="B441" t="str">
            <v>OSWEGO COMM UNIT SCHOOL DIST 308</v>
          </cell>
          <cell r="C441" t="str">
            <v>KENDALL</v>
          </cell>
          <cell r="D441" t="str">
            <v>Unit</v>
          </cell>
          <cell r="E441">
            <v>17659</v>
          </cell>
          <cell r="G441">
            <v>7797</v>
          </cell>
          <cell r="H441">
            <v>7634.25</v>
          </cell>
          <cell r="I441">
            <v>4381</v>
          </cell>
          <cell r="J441">
            <v>5481</v>
          </cell>
          <cell r="L441">
            <v>305370</v>
          </cell>
          <cell r="M441">
            <v>175240</v>
          </cell>
          <cell r="N441">
            <v>219240</v>
          </cell>
          <cell r="O441">
            <v>699850</v>
          </cell>
          <cell r="Q441">
            <v>974625</v>
          </cell>
          <cell r="R441">
            <v>547625</v>
          </cell>
          <cell r="S441">
            <v>685125</v>
          </cell>
          <cell r="T441">
            <v>2207375</v>
          </cell>
          <cell r="V441">
            <v>1551603</v>
          </cell>
          <cell r="W441">
            <v>871819</v>
          </cell>
          <cell r="X441">
            <v>1090719</v>
          </cell>
          <cell r="Y441">
            <v>3514141</v>
          </cell>
          <cell r="AA441">
            <v>194925</v>
          </cell>
          <cell r="AB441">
            <v>109525</v>
          </cell>
          <cell r="AC441">
            <v>137025</v>
          </cell>
          <cell r="AD441">
            <v>441475</v>
          </cell>
          <cell r="AF441">
            <v>4452087</v>
          </cell>
          <cell r="AG441">
            <v>2501551</v>
          </cell>
          <cell r="AH441">
            <v>3129651</v>
          </cell>
          <cell r="AI441">
            <v>10083289</v>
          </cell>
          <cell r="AK441">
            <v>771059.25</v>
          </cell>
          <cell r="AL441">
            <v>884962</v>
          </cell>
          <cell r="AM441">
            <v>3814776</v>
          </cell>
          <cell r="AN441">
            <v>5470797.25</v>
          </cell>
          <cell r="AP441">
            <v>8093286</v>
          </cell>
          <cell r="AQ441">
            <v>4547478</v>
          </cell>
          <cell r="AR441">
            <v>5689278</v>
          </cell>
          <cell r="AS441">
            <v>18330042</v>
          </cell>
          <cell r="AU441">
            <v>6097254</v>
          </cell>
          <cell r="AV441">
            <v>3425942</v>
          </cell>
          <cell r="AW441">
            <v>4286142</v>
          </cell>
          <cell r="AX441">
            <v>13809338</v>
          </cell>
          <cell r="AZ441">
            <v>92813430.620000005</v>
          </cell>
          <cell r="BA441">
            <v>23776034.599999998</v>
          </cell>
          <cell r="BB441">
            <v>34976839.566</v>
          </cell>
          <cell r="BC441">
            <v>2123212.2059999998</v>
          </cell>
          <cell r="BD441">
            <v>1936521.2579999999</v>
          </cell>
          <cell r="BE441">
            <v>0</v>
          </cell>
          <cell r="BF441">
            <v>39036573.030000001</v>
          </cell>
          <cell r="BH441">
            <v>93592880.280000001</v>
          </cell>
          <cell r="BJ441">
            <v>13532444.880000001</v>
          </cell>
          <cell r="BK441">
            <v>80060435.400000006</v>
          </cell>
        </row>
        <row r="442">
          <cell r="A442" t="str">
            <v>2602900102600</v>
          </cell>
          <cell r="B442" t="str">
            <v>ASTORIA COMM UNIT SCH DIST 1</v>
          </cell>
          <cell r="C442" t="str">
            <v>FULTON</v>
          </cell>
          <cell r="D442" t="str">
            <v>Unit</v>
          </cell>
          <cell r="E442">
            <v>327.72</v>
          </cell>
          <cell r="G442">
            <v>139.56</v>
          </cell>
          <cell r="H442">
            <v>137.81</v>
          </cell>
          <cell r="I442">
            <v>79.33</v>
          </cell>
          <cell r="J442">
            <v>108.83</v>
          </cell>
          <cell r="L442">
            <v>5512.4</v>
          </cell>
          <cell r="M442">
            <v>3173.2</v>
          </cell>
          <cell r="N442">
            <v>4353.2</v>
          </cell>
          <cell r="O442">
            <v>13038.8</v>
          </cell>
          <cell r="Q442">
            <v>17445</v>
          </cell>
          <cell r="R442">
            <v>9916.25</v>
          </cell>
          <cell r="S442">
            <v>13603.75</v>
          </cell>
          <cell r="T442">
            <v>40965</v>
          </cell>
          <cell r="V442">
            <v>27772.44</v>
          </cell>
          <cell r="W442">
            <v>15786.67</v>
          </cell>
          <cell r="X442">
            <v>21657.17</v>
          </cell>
          <cell r="Y442">
            <v>65216.28</v>
          </cell>
          <cell r="AA442">
            <v>3489</v>
          </cell>
          <cell r="AB442">
            <v>1983.25</v>
          </cell>
          <cell r="AC442">
            <v>2720.75</v>
          </cell>
          <cell r="AD442">
            <v>8193</v>
          </cell>
          <cell r="AF442">
            <v>79688.759999999995</v>
          </cell>
          <cell r="AG442">
            <v>45297.43</v>
          </cell>
          <cell r="AH442">
            <v>62141.93</v>
          </cell>
          <cell r="AI442">
            <v>187128.12</v>
          </cell>
          <cell r="AK442">
            <v>13918.81</v>
          </cell>
          <cell r="AL442">
            <v>16024.66</v>
          </cell>
          <cell r="AM442">
            <v>75745.679999999993</v>
          </cell>
          <cell r="AN442">
            <v>105689.15</v>
          </cell>
          <cell r="AP442">
            <v>144863.28</v>
          </cell>
          <cell r="AQ442">
            <v>82344.539999999994</v>
          </cell>
          <cell r="AR442">
            <v>112965.54</v>
          </cell>
          <cell r="AS442">
            <v>340173.36</v>
          </cell>
          <cell r="AU442">
            <v>109135.92</v>
          </cell>
          <cell r="AV442">
            <v>62036.06</v>
          </cell>
          <cell r="AW442">
            <v>85105.06</v>
          </cell>
          <cell r="AX442">
            <v>256277.03999999998</v>
          </cell>
          <cell r="AZ442">
            <v>1805504.8200000003</v>
          </cell>
          <cell r="BA442">
            <v>559018.92000000004</v>
          </cell>
          <cell r="BB442">
            <v>709357.12200000009</v>
          </cell>
          <cell r="BC442">
            <v>39403.086479999991</v>
          </cell>
          <cell r="BD442">
            <v>35938.430639999999</v>
          </cell>
          <cell r="BE442">
            <v>0</v>
          </cell>
          <cell r="BF442">
            <v>784698.63912000007</v>
          </cell>
          <cell r="BH442">
            <v>1801379.3891199999</v>
          </cell>
          <cell r="BJ442">
            <v>251138.39</v>
          </cell>
          <cell r="BK442">
            <v>1550240.9991199998</v>
          </cell>
        </row>
        <row r="443">
          <cell r="A443" t="str">
            <v>2602900202600</v>
          </cell>
          <cell r="B443" t="str">
            <v>V I T COMM UNIT SCH DISTRICT 2</v>
          </cell>
          <cell r="C443" t="str">
            <v>FULTON</v>
          </cell>
          <cell r="D443" t="str">
            <v>Unit</v>
          </cell>
          <cell r="E443">
            <v>342.25</v>
          </cell>
          <cell r="G443">
            <v>159.25</v>
          </cell>
          <cell r="H443">
            <v>158</v>
          </cell>
          <cell r="I443">
            <v>76</v>
          </cell>
          <cell r="J443">
            <v>107</v>
          </cell>
          <cell r="L443">
            <v>6320</v>
          </cell>
          <cell r="M443">
            <v>3040</v>
          </cell>
          <cell r="N443">
            <v>4280</v>
          </cell>
          <cell r="O443">
            <v>13640</v>
          </cell>
          <cell r="Q443">
            <v>19906.25</v>
          </cell>
          <cell r="R443">
            <v>9500</v>
          </cell>
          <cell r="S443">
            <v>13375</v>
          </cell>
          <cell r="T443">
            <v>42781.25</v>
          </cell>
          <cell r="V443">
            <v>31690.75</v>
          </cell>
          <cell r="W443">
            <v>15124</v>
          </cell>
          <cell r="X443">
            <v>21293</v>
          </cell>
          <cell r="Y443">
            <v>68107.75</v>
          </cell>
          <cell r="AA443">
            <v>3981.25</v>
          </cell>
          <cell r="AB443">
            <v>1900</v>
          </cell>
          <cell r="AC443">
            <v>2675</v>
          </cell>
          <cell r="AD443">
            <v>8556.25</v>
          </cell>
          <cell r="AF443">
            <v>90931.75</v>
          </cell>
          <cell r="AG443">
            <v>43396</v>
          </cell>
          <cell r="AH443">
            <v>61097</v>
          </cell>
          <cell r="AI443">
            <v>195424.75</v>
          </cell>
          <cell r="AK443">
            <v>15958</v>
          </cell>
          <cell r="AL443">
            <v>15352</v>
          </cell>
          <cell r="AM443">
            <v>74472</v>
          </cell>
          <cell r="AN443">
            <v>105782</v>
          </cell>
          <cell r="AP443">
            <v>165301.5</v>
          </cell>
          <cell r="AQ443">
            <v>78888</v>
          </cell>
          <cell r="AR443">
            <v>111066</v>
          </cell>
          <cell r="AS443">
            <v>355255.5</v>
          </cell>
          <cell r="AU443">
            <v>124533.5</v>
          </cell>
          <cell r="AV443">
            <v>59432</v>
          </cell>
          <cell r="AW443">
            <v>83674</v>
          </cell>
          <cell r="AX443">
            <v>267639.5</v>
          </cell>
          <cell r="AZ443">
            <v>1859063.9600000002</v>
          </cell>
          <cell r="BA443">
            <v>516324.82</v>
          </cell>
          <cell r="BB443">
            <v>712616.63400000008</v>
          </cell>
          <cell r="BC443">
            <v>41150.086499999998</v>
          </cell>
          <cell r="BD443">
            <v>37531.819499999998</v>
          </cell>
          <cell r="BE443">
            <v>0</v>
          </cell>
          <cell r="BF443">
            <v>791298.54</v>
          </cell>
          <cell r="BH443">
            <v>1848485.54</v>
          </cell>
          <cell r="BJ443">
            <v>262273.02</v>
          </cell>
          <cell r="BK443">
            <v>1586212.52</v>
          </cell>
        </row>
        <row r="444">
          <cell r="A444" t="str">
            <v>2602900302600</v>
          </cell>
          <cell r="B444" t="str">
            <v>COMM UNIT SCH DIST 3 FULTON CTY</v>
          </cell>
          <cell r="C444" t="str">
            <v>FULTON</v>
          </cell>
          <cell r="D444" t="str">
            <v>Unit</v>
          </cell>
          <cell r="E444">
            <v>429.87</v>
          </cell>
          <cell r="G444">
            <v>184.89</v>
          </cell>
          <cell r="H444">
            <v>182.80999999999997</v>
          </cell>
          <cell r="I444">
            <v>97.83</v>
          </cell>
          <cell r="J444">
            <v>147.14999999999998</v>
          </cell>
          <cell r="L444">
            <v>7312.3999999999987</v>
          </cell>
          <cell r="M444">
            <v>3913.2</v>
          </cell>
          <cell r="N444">
            <v>5885.9999999999991</v>
          </cell>
          <cell r="O444">
            <v>17111.599999999999</v>
          </cell>
          <cell r="Q444">
            <v>23111.25</v>
          </cell>
          <cell r="R444">
            <v>12228.75</v>
          </cell>
          <cell r="S444">
            <v>18393.749999999996</v>
          </cell>
          <cell r="T444">
            <v>53733.75</v>
          </cell>
          <cell r="V444">
            <v>36793.11</v>
          </cell>
          <cell r="W444">
            <v>19468.169999999998</v>
          </cell>
          <cell r="X444">
            <v>29282.849999999995</v>
          </cell>
          <cell r="Y444">
            <v>85544.12999999999</v>
          </cell>
          <cell r="AA444">
            <v>4622.25</v>
          </cell>
          <cell r="AB444">
            <v>2445.75</v>
          </cell>
          <cell r="AC444">
            <v>3678.7499999999995</v>
          </cell>
          <cell r="AD444">
            <v>10746.75</v>
          </cell>
          <cell r="AF444">
            <v>105572.19</v>
          </cell>
          <cell r="AG444">
            <v>55860.93</v>
          </cell>
          <cell r="AH444">
            <v>84022.65</v>
          </cell>
          <cell r="AI444">
            <v>245455.77</v>
          </cell>
          <cell r="AK444">
            <v>18463.809999999998</v>
          </cell>
          <cell r="AL444">
            <v>19761.66</v>
          </cell>
          <cell r="AM444">
            <v>102416.39999999998</v>
          </cell>
          <cell r="AN444">
            <v>140641.87</v>
          </cell>
          <cell r="AP444">
            <v>191915.81999999998</v>
          </cell>
          <cell r="AQ444">
            <v>101547.54</v>
          </cell>
          <cell r="AR444">
            <v>152741.69999999998</v>
          </cell>
          <cell r="AS444">
            <v>446205.05999999994</v>
          </cell>
          <cell r="AU444">
            <v>144583.97999999998</v>
          </cell>
          <cell r="AV444">
            <v>76503.06</v>
          </cell>
          <cell r="AW444">
            <v>115071.29999999999</v>
          </cell>
          <cell r="AX444">
            <v>336158.33999999997</v>
          </cell>
          <cell r="AZ444">
            <v>2370220.1</v>
          </cell>
          <cell r="BA444">
            <v>743722.02000000014</v>
          </cell>
          <cell r="BB444">
            <v>934182.63600000006</v>
          </cell>
          <cell r="BC444">
            <v>51684.989579999994</v>
          </cell>
          <cell r="BD444">
            <v>47140.403939999997</v>
          </cell>
          <cell r="BE444">
            <v>0</v>
          </cell>
          <cell r="BF444">
            <v>1033008.02952</v>
          </cell>
          <cell r="BH444">
            <v>2368605.2995199999</v>
          </cell>
          <cell r="BJ444">
            <v>329417.96999999997</v>
          </cell>
          <cell r="BK444">
            <v>2039187.3295199999</v>
          </cell>
        </row>
        <row r="445">
          <cell r="A445" t="str">
            <v>2602900402600</v>
          </cell>
          <cell r="B445" t="str">
            <v>SPOON RIVER VALLEY C U S DIST 4</v>
          </cell>
          <cell r="C445" t="str">
            <v>FULTON</v>
          </cell>
          <cell r="D445" t="str">
            <v>Unit</v>
          </cell>
          <cell r="E445">
            <v>315.79000000000002</v>
          </cell>
          <cell r="G445">
            <v>127.47999999999999</v>
          </cell>
          <cell r="H445">
            <v>125.64999999999999</v>
          </cell>
          <cell r="I445">
            <v>74.319999999999993</v>
          </cell>
          <cell r="J445">
            <v>113.99</v>
          </cell>
          <cell r="L445">
            <v>5026</v>
          </cell>
          <cell r="M445">
            <v>2972.7999999999997</v>
          </cell>
          <cell r="N445">
            <v>4559.5999999999995</v>
          </cell>
          <cell r="O445">
            <v>12558.399999999998</v>
          </cell>
          <cell r="Q445">
            <v>15934.999999999998</v>
          </cell>
          <cell r="R445">
            <v>9290</v>
          </cell>
          <cell r="S445">
            <v>14248.75</v>
          </cell>
          <cell r="T445">
            <v>39473.75</v>
          </cell>
          <cell r="V445">
            <v>25368.519999999997</v>
          </cell>
          <cell r="W445">
            <v>14789.679999999998</v>
          </cell>
          <cell r="X445">
            <v>22684.01</v>
          </cell>
          <cell r="Y445">
            <v>62842.209999999992</v>
          </cell>
          <cell r="AA445">
            <v>3186.9999999999995</v>
          </cell>
          <cell r="AB445">
            <v>1857.9999999999998</v>
          </cell>
          <cell r="AC445">
            <v>2849.75</v>
          </cell>
          <cell r="AD445">
            <v>7894.7499999999991</v>
          </cell>
          <cell r="AF445">
            <v>72791.08</v>
          </cell>
          <cell r="AG445">
            <v>42436.72</v>
          </cell>
          <cell r="AH445">
            <v>65088.29</v>
          </cell>
          <cell r="AI445">
            <v>180316.09</v>
          </cell>
          <cell r="AK445">
            <v>12690.65</v>
          </cell>
          <cell r="AL445">
            <v>15012.64</v>
          </cell>
          <cell r="AM445">
            <v>79337.039999999994</v>
          </cell>
          <cell r="AN445">
            <v>107040.32999999999</v>
          </cell>
          <cell r="AP445">
            <v>132324.24</v>
          </cell>
          <cell r="AQ445">
            <v>77144.159999999989</v>
          </cell>
          <cell r="AR445">
            <v>118321.62</v>
          </cell>
          <cell r="AS445">
            <v>327790.01999999996</v>
          </cell>
          <cell r="AU445">
            <v>99689.359999999986</v>
          </cell>
          <cell r="AV445">
            <v>58118.239999999998</v>
          </cell>
          <cell r="AW445">
            <v>89140.18</v>
          </cell>
          <cell r="AX445">
            <v>246947.77999999997</v>
          </cell>
          <cell r="AZ445">
            <v>1706137.5800000003</v>
          </cell>
          <cell r="BA445">
            <v>468392.75</v>
          </cell>
          <cell r="BB445">
            <v>652359.09900000005</v>
          </cell>
          <cell r="BC445">
            <v>37968.694859999989</v>
          </cell>
          <cell r="BD445">
            <v>34630.162979999994</v>
          </cell>
          <cell r="BE445">
            <v>0</v>
          </cell>
          <cell r="BF445">
            <v>724957.95684000012</v>
          </cell>
          <cell r="BH445">
            <v>1709821.28684</v>
          </cell>
          <cell r="BJ445">
            <v>241996.19</v>
          </cell>
          <cell r="BK445">
            <v>1467825.09684</v>
          </cell>
        </row>
        <row r="446">
          <cell r="A446" t="str">
            <v>2602906602500</v>
          </cell>
          <cell r="B446" t="str">
            <v>CANTON UNION SCHOOL DIST 66</v>
          </cell>
          <cell r="C446" t="str">
            <v>FULTON</v>
          </cell>
          <cell r="D446" t="str">
            <v>Unit</v>
          </cell>
          <cell r="E446">
            <v>2459.04</v>
          </cell>
          <cell r="G446">
            <v>1142.23</v>
          </cell>
          <cell r="H446">
            <v>1119.3200000000002</v>
          </cell>
          <cell r="I446">
            <v>571.16000000000008</v>
          </cell>
          <cell r="J446">
            <v>745.65000000000009</v>
          </cell>
          <cell r="L446">
            <v>44772.800000000003</v>
          </cell>
          <cell r="M446">
            <v>22846.400000000001</v>
          </cell>
          <cell r="N446">
            <v>29826.000000000004</v>
          </cell>
          <cell r="O446">
            <v>97445.200000000012</v>
          </cell>
          <cell r="Q446">
            <v>142778.75</v>
          </cell>
          <cell r="R446">
            <v>71395.000000000015</v>
          </cell>
          <cell r="S446">
            <v>93206.250000000015</v>
          </cell>
          <cell r="T446">
            <v>307380</v>
          </cell>
          <cell r="V446">
            <v>227303.77</v>
          </cell>
          <cell r="W446">
            <v>113660.84000000001</v>
          </cell>
          <cell r="X446">
            <v>148384.35</v>
          </cell>
          <cell r="Y446">
            <v>489348.95999999996</v>
          </cell>
          <cell r="AA446">
            <v>28555.75</v>
          </cell>
          <cell r="AB446">
            <v>14279.000000000002</v>
          </cell>
          <cell r="AC446">
            <v>18641.250000000004</v>
          </cell>
          <cell r="AD446">
            <v>61476</v>
          </cell>
          <cell r="AF446">
            <v>652213.32999999996</v>
          </cell>
          <cell r="AG446">
            <v>326132.36</v>
          </cell>
          <cell r="AH446">
            <v>425766.15</v>
          </cell>
          <cell r="AI446">
            <v>1404111.8399999999</v>
          </cell>
          <cell r="AK446">
            <v>113051.32000000002</v>
          </cell>
          <cell r="AL446">
            <v>115374.32000000002</v>
          </cell>
          <cell r="AM446">
            <v>518972.40000000008</v>
          </cell>
          <cell r="AN446">
            <v>747398.04000000015</v>
          </cell>
          <cell r="AP446">
            <v>1185634.74</v>
          </cell>
          <cell r="AQ446">
            <v>592864.08000000007</v>
          </cell>
          <cell r="AR446">
            <v>773984.70000000007</v>
          </cell>
          <cell r="AS446">
            <v>2552483.52</v>
          </cell>
          <cell r="AU446">
            <v>893223.86</v>
          </cell>
          <cell r="AV446">
            <v>446647.12000000005</v>
          </cell>
          <cell r="AW446">
            <v>583098.30000000005</v>
          </cell>
          <cell r="AX446">
            <v>1922969.28</v>
          </cell>
          <cell r="AZ446">
            <v>13585191.449999999</v>
          </cell>
          <cell r="BA446">
            <v>4309558.8600000003</v>
          </cell>
          <cell r="BB446">
            <v>5368425.0929999994</v>
          </cell>
          <cell r="BC446">
            <v>295660.21535999997</v>
          </cell>
          <cell r="BD446">
            <v>269663.24447999999</v>
          </cell>
          <cell r="BE446">
            <v>0</v>
          </cell>
          <cell r="BF446">
            <v>5933748.5528399991</v>
          </cell>
          <cell r="BH446">
            <v>13516361.39284</v>
          </cell>
          <cell r="BJ446">
            <v>1884411.53</v>
          </cell>
          <cell r="BK446">
            <v>11631949.862840001</v>
          </cell>
        </row>
        <row r="447">
          <cell r="A447" t="str">
            <v>2602909702600</v>
          </cell>
          <cell r="B447" t="str">
            <v>LEWISTOWN SCHOOL DIST 97</v>
          </cell>
          <cell r="C447" t="str">
            <v>FULTON</v>
          </cell>
          <cell r="D447" t="str">
            <v>Unit</v>
          </cell>
          <cell r="E447">
            <v>632.87</v>
          </cell>
          <cell r="G447">
            <v>279.89</v>
          </cell>
          <cell r="H447">
            <v>275.98</v>
          </cell>
          <cell r="I447">
            <v>135.66</v>
          </cell>
          <cell r="J447">
            <v>217.32</v>
          </cell>
          <cell r="L447">
            <v>11039.2</v>
          </cell>
          <cell r="M447">
            <v>5426.4</v>
          </cell>
          <cell r="N447">
            <v>8692.7999999999993</v>
          </cell>
          <cell r="O447">
            <v>25158.399999999998</v>
          </cell>
          <cell r="Q447">
            <v>34986.25</v>
          </cell>
          <cell r="R447">
            <v>16957.5</v>
          </cell>
          <cell r="S447">
            <v>27165</v>
          </cell>
          <cell r="T447">
            <v>79108.75</v>
          </cell>
          <cell r="V447">
            <v>55698.11</v>
          </cell>
          <cell r="W447">
            <v>26996.34</v>
          </cell>
          <cell r="X447">
            <v>43246.68</v>
          </cell>
          <cell r="Y447">
            <v>125941.13</v>
          </cell>
          <cell r="AA447">
            <v>6997.25</v>
          </cell>
          <cell r="AB447">
            <v>3391.5</v>
          </cell>
          <cell r="AC447">
            <v>5433</v>
          </cell>
          <cell r="AD447">
            <v>15821.75</v>
          </cell>
          <cell r="AF447">
            <v>159817.19</v>
          </cell>
          <cell r="AG447">
            <v>77461.86</v>
          </cell>
          <cell r="AH447">
            <v>124089.72</v>
          </cell>
          <cell r="AI447">
            <v>361368.77</v>
          </cell>
          <cell r="AK447">
            <v>27873.980000000003</v>
          </cell>
          <cell r="AL447">
            <v>27403.32</v>
          </cell>
          <cell r="AM447">
            <v>151254.72</v>
          </cell>
          <cell r="AN447">
            <v>206532.02000000002</v>
          </cell>
          <cell r="AP447">
            <v>290525.82</v>
          </cell>
          <cell r="AQ447">
            <v>140815.07999999999</v>
          </cell>
          <cell r="AR447">
            <v>225578.16</v>
          </cell>
          <cell r="AS447">
            <v>656919.06000000006</v>
          </cell>
          <cell r="AU447">
            <v>218873.97999999998</v>
          </cell>
          <cell r="AV447">
            <v>106086.12</v>
          </cell>
          <cell r="AW447">
            <v>169944.24</v>
          </cell>
          <cell r="AX447">
            <v>494904.33999999997</v>
          </cell>
          <cell r="AZ447">
            <v>3523063.77</v>
          </cell>
          <cell r="BA447">
            <v>1095041.6599999999</v>
          </cell>
          <cell r="BB447">
            <v>1385431.629</v>
          </cell>
          <cell r="BC447">
            <v>76092.491579999987</v>
          </cell>
          <cell r="BD447">
            <v>69401.789939999988</v>
          </cell>
          <cell r="BE447">
            <v>0</v>
          </cell>
          <cell r="BF447">
            <v>1530925.9105199999</v>
          </cell>
          <cell r="BH447">
            <v>3496680.1305200001</v>
          </cell>
          <cell r="BJ447">
            <v>484980.93</v>
          </cell>
          <cell r="BK447">
            <v>3011699.20052</v>
          </cell>
        </row>
        <row r="448">
          <cell r="A448" t="str">
            <v>2603430701600</v>
          </cell>
          <cell r="B448" t="str">
            <v>ILLINI WEST H S DIST 307</v>
          </cell>
          <cell r="C448" t="str">
            <v>HANCOCK</v>
          </cell>
          <cell r="D448" t="str">
            <v>High School</v>
          </cell>
          <cell r="E448">
            <v>353.48</v>
          </cell>
          <cell r="G448">
            <v>0</v>
          </cell>
          <cell r="H448">
            <v>0</v>
          </cell>
          <cell r="I448">
            <v>0</v>
          </cell>
          <cell r="J448">
            <v>353.48</v>
          </cell>
          <cell r="L448">
            <v>0</v>
          </cell>
          <cell r="M448">
            <v>0</v>
          </cell>
          <cell r="N448">
            <v>14139.2</v>
          </cell>
          <cell r="O448">
            <v>14139.2</v>
          </cell>
          <cell r="Q448">
            <v>0</v>
          </cell>
          <cell r="R448">
            <v>0</v>
          </cell>
          <cell r="S448">
            <v>44185</v>
          </cell>
          <cell r="T448">
            <v>44185</v>
          </cell>
          <cell r="V448">
            <v>0</v>
          </cell>
          <cell r="W448">
            <v>0</v>
          </cell>
          <cell r="X448">
            <v>70342.52</v>
          </cell>
          <cell r="Y448">
            <v>70342.52</v>
          </cell>
          <cell r="AA448">
            <v>0</v>
          </cell>
          <cell r="AB448">
            <v>0</v>
          </cell>
          <cell r="AC448">
            <v>8837</v>
          </cell>
          <cell r="AD448">
            <v>8837</v>
          </cell>
          <cell r="AF448">
            <v>0</v>
          </cell>
          <cell r="AG448">
            <v>0</v>
          </cell>
          <cell r="AH448">
            <v>201837.08</v>
          </cell>
          <cell r="AI448">
            <v>201837.08</v>
          </cell>
          <cell r="AK448">
            <v>0</v>
          </cell>
          <cell r="AL448">
            <v>0</v>
          </cell>
          <cell r="AM448">
            <v>246022.08000000002</v>
          </cell>
          <cell r="AN448">
            <v>246022.08000000002</v>
          </cell>
          <cell r="AP448">
            <v>0</v>
          </cell>
          <cell r="AQ448">
            <v>0</v>
          </cell>
          <cell r="AR448">
            <v>366912.24</v>
          </cell>
          <cell r="AS448">
            <v>366912.24</v>
          </cell>
          <cell r="AU448">
            <v>0</v>
          </cell>
          <cell r="AV448">
            <v>0</v>
          </cell>
          <cell r="AW448">
            <v>276421.36</v>
          </cell>
          <cell r="AX448">
            <v>276421.36</v>
          </cell>
          <cell r="AZ448">
            <v>2046296.69</v>
          </cell>
          <cell r="BA448">
            <v>529485.16</v>
          </cell>
          <cell r="BB448">
            <v>772734.55500000005</v>
          </cell>
          <cell r="BC448">
            <v>42500.314319999998</v>
          </cell>
          <cell r="BD448">
            <v>38763.323759999999</v>
          </cell>
          <cell r="BE448">
            <v>0</v>
          </cell>
          <cell r="BF448">
            <v>853998.19308000011</v>
          </cell>
          <cell r="BH448">
            <v>2082694.6730800001</v>
          </cell>
          <cell r="BJ448">
            <v>270878.78999999998</v>
          </cell>
          <cell r="BK448">
            <v>1811815.8830800001</v>
          </cell>
        </row>
        <row r="449">
          <cell r="A449" t="str">
            <v>2603431602600</v>
          </cell>
          <cell r="B449" t="str">
            <v>WARSAW COMM UNIT SCH DISTRICT 316</v>
          </cell>
          <cell r="C449" t="str">
            <v>HANCOCK</v>
          </cell>
          <cell r="D449" t="str">
            <v>Unit</v>
          </cell>
          <cell r="E449">
            <v>379.79</v>
          </cell>
          <cell r="G449">
            <v>170.97</v>
          </cell>
          <cell r="H449">
            <v>170.31</v>
          </cell>
          <cell r="I449">
            <v>88.33</v>
          </cell>
          <cell r="J449">
            <v>120.49</v>
          </cell>
          <cell r="L449">
            <v>6812.4</v>
          </cell>
          <cell r="M449">
            <v>3533.2</v>
          </cell>
          <cell r="N449">
            <v>4819.5999999999995</v>
          </cell>
          <cell r="O449">
            <v>15165.199999999997</v>
          </cell>
          <cell r="Q449">
            <v>21371.25</v>
          </cell>
          <cell r="R449">
            <v>11041.25</v>
          </cell>
          <cell r="S449">
            <v>15061.25</v>
          </cell>
          <cell r="T449">
            <v>47473.75</v>
          </cell>
          <cell r="V449">
            <v>34023.03</v>
          </cell>
          <cell r="W449">
            <v>17577.669999999998</v>
          </cell>
          <cell r="X449">
            <v>23977.51</v>
          </cell>
          <cell r="Y449">
            <v>75578.209999999992</v>
          </cell>
          <cell r="AA449">
            <v>4274.25</v>
          </cell>
          <cell r="AB449">
            <v>2208.25</v>
          </cell>
          <cell r="AC449">
            <v>3012.25</v>
          </cell>
          <cell r="AD449">
            <v>9494.75</v>
          </cell>
          <cell r="AF449">
            <v>97623.87</v>
          </cell>
          <cell r="AG449">
            <v>50436.43</v>
          </cell>
          <cell r="AH449">
            <v>68799.789999999994</v>
          </cell>
          <cell r="AI449">
            <v>216860.08999999997</v>
          </cell>
          <cell r="AK449">
            <v>17201.310000000001</v>
          </cell>
          <cell r="AL449">
            <v>17842.66</v>
          </cell>
          <cell r="AM449">
            <v>83861.039999999994</v>
          </cell>
          <cell r="AN449">
            <v>118905.01</v>
          </cell>
          <cell r="AP449">
            <v>177466.86</v>
          </cell>
          <cell r="AQ449">
            <v>91686.54</v>
          </cell>
          <cell r="AR449">
            <v>125068.62</v>
          </cell>
          <cell r="AS449">
            <v>394222.01999999996</v>
          </cell>
          <cell r="AU449">
            <v>133698.54</v>
          </cell>
          <cell r="AV449">
            <v>69074.06</v>
          </cell>
          <cell r="AW449">
            <v>94223.18</v>
          </cell>
          <cell r="AX449">
            <v>296995.78000000003</v>
          </cell>
          <cell r="AZ449">
            <v>2065881.33</v>
          </cell>
          <cell r="BA449">
            <v>601343.16999999993</v>
          </cell>
          <cell r="BB449">
            <v>800167.35</v>
          </cell>
          <cell r="BC449">
            <v>45663.670859999991</v>
          </cell>
          <cell r="BD449">
            <v>41648.530980000003</v>
          </cell>
          <cell r="BE449">
            <v>0</v>
          </cell>
          <cell r="BF449">
            <v>887479.55183999997</v>
          </cell>
          <cell r="BH449">
            <v>2062174.3618399999</v>
          </cell>
          <cell r="BJ449">
            <v>291040.67</v>
          </cell>
          <cell r="BK449">
            <v>1771133.69184</v>
          </cell>
        </row>
        <row r="450">
          <cell r="A450" t="str">
            <v>2603431700400</v>
          </cell>
          <cell r="B450" t="str">
            <v>CARTHAGE ESD 317</v>
          </cell>
          <cell r="C450" t="str">
            <v>HANCOCK</v>
          </cell>
          <cell r="D450" t="str">
            <v>Elementary</v>
          </cell>
          <cell r="E450">
            <v>416.25</v>
          </cell>
          <cell r="G450">
            <v>283.75</v>
          </cell>
          <cell r="H450">
            <v>281</v>
          </cell>
          <cell r="I450">
            <v>132.5</v>
          </cell>
          <cell r="J450">
            <v>0</v>
          </cell>
          <cell r="L450">
            <v>11240</v>
          </cell>
          <cell r="M450">
            <v>5300</v>
          </cell>
          <cell r="N450">
            <v>0</v>
          </cell>
          <cell r="O450">
            <v>16540</v>
          </cell>
          <cell r="Q450">
            <v>35468.75</v>
          </cell>
          <cell r="R450">
            <v>16562.5</v>
          </cell>
          <cell r="S450">
            <v>0</v>
          </cell>
          <cell r="T450">
            <v>52031.25</v>
          </cell>
          <cell r="V450">
            <v>56466.25</v>
          </cell>
          <cell r="W450">
            <v>26367.5</v>
          </cell>
          <cell r="X450">
            <v>0</v>
          </cell>
          <cell r="Y450">
            <v>82833.75</v>
          </cell>
          <cell r="AA450">
            <v>7093.75</v>
          </cell>
          <cell r="AB450">
            <v>3312.5</v>
          </cell>
          <cell r="AC450">
            <v>0</v>
          </cell>
          <cell r="AD450">
            <v>10406.25</v>
          </cell>
          <cell r="AF450">
            <v>162021.25</v>
          </cell>
          <cell r="AG450">
            <v>75657.5</v>
          </cell>
          <cell r="AH450">
            <v>0</v>
          </cell>
          <cell r="AI450">
            <v>237678.75</v>
          </cell>
          <cell r="AK450">
            <v>28381</v>
          </cell>
          <cell r="AL450">
            <v>26765</v>
          </cell>
          <cell r="AM450">
            <v>0</v>
          </cell>
          <cell r="AN450">
            <v>55146</v>
          </cell>
          <cell r="AP450">
            <v>294532.5</v>
          </cell>
          <cell r="AQ450">
            <v>137535</v>
          </cell>
          <cell r="AR450">
            <v>0</v>
          </cell>
          <cell r="AS450">
            <v>432067.5</v>
          </cell>
          <cell r="AU450">
            <v>221892.5</v>
          </cell>
          <cell r="AV450">
            <v>103615</v>
          </cell>
          <cell r="AW450">
            <v>0</v>
          </cell>
          <cell r="AX450">
            <v>325507.5</v>
          </cell>
          <cell r="AZ450">
            <v>2221546.9300000002</v>
          </cell>
          <cell r="BA450">
            <v>695269.14999999979</v>
          </cell>
          <cell r="BB450">
            <v>875044.82400000002</v>
          </cell>
          <cell r="BC450">
            <v>50047.402499999997</v>
          </cell>
          <cell r="BD450">
            <v>45646.807499999995</v>
          </cell>
          <cell r="BE450">
            <v>0</v>
          </cell>
          <cell r="BF450">
            <v>970739.03399999999</v>
          </cell>
          <cell r="BH450">
            <v>2182950.034</v>
          </cell>
          <cell r="BJ450">
            <v>318980.7</v>
          </cell>
          <cell r="BK450">
            <v>1863969.334</v>
          </cell>
        </row>
        <row r="451">
          <cell r="A451" t="str">
            <v>2603432502600</v>
          </cell>
          <cell r="B451" t="str">
            <v>NAUVOO-COLUSA C U S DIST 325</v>
          </cell>
          <cell r="C451" t="str">
            <v>HANCOCK</v>
          </cell>
          <cell r="D451" t="str">
            <v>Unit</v>
          </cell>
          <cell r="E451">
            <v>257.5</v>
          </cell>
          <cell r="G451">
            <v>96.5</v>
          </cell>
          <cell r="H451">
            <v>95</v>
          </cell>
          <cell r="I451">
            <v>67.5</v>
          </cell>
          <cell r="J451">
            <v>93.5</v>
          </cell>
          <cell r="L451">
            <v>3800</v>
          </cell>
          <cell r="M451">
            <v>2700</v>
          </cell>
          <cell r="N451">
            <v>3740</v>
          </cell>
          <cell r="O451">
            <v>10240</v>
          </cell>
          <cell r="Q451">
            <v>12062.5</v>
          </cell>
          <cell r="R451">
            <v>8437.5</v>
          </cell>
          <cell r="S451">
            <v>11687.5</v>
          </cell>
          <cell r="T451">
            <v>32187.5</v>
          </cell>
          <cell r="V451">
            <v>19203.5</v>
          </cell>
          <cell r="W451">
            <v>13432.5</v>
          </cell>
          <cell r="X451">
            <v>18606.5</v>
          </cell>
          <cell r="Y451">
            <v>51242.5</v>
          </cell>
          <cell r="AA451">
            <v>2412.5</v>
          </cell>
          <cell r="AB451">
            <v>1687.5</v>
          </cell>
          <cell r="AC451">
            <v>2337.5</v>
          </cell>
          <cell r="AD451">
            <v>6437.5</v>
          </cell>
          <cell r="AF451">
            <v>27550.75</v>
          </cell>
          <cell r="AG451">
            <v>19271.25</v>
          </cell>
          <cell r="AH451">
            <v>26694.25</v>
          </cell>
          <cell r="AI451">
            <v>73516.25</v>
          </cell>
          <cell r="AK451">
            <v>9595</v>
          </cell>
          <cell r="AL451">
            <v>13635</v>
          </cell>
          <cell r="AM451">
            <v>65076</v>
          </cell>
          <cell r="AN451">
            <v>88306</v>
          </cell>
          <cell r="AP451">
            <v>100167</v>
          </cell>
          <cell r="AQ451">
            <v>70065</v>
          </cell>
          <cell r="AR451">
            <v>97053</v>
          </cell>
          <cell r="AS451">
            <v>267285</v>
          </cell>
          <cell r="AU451">
            <v>75463</v>
          </cell>
          <cell r="AV451">
            <v>52785</v>
          </cell>
          <cell r="AW451">
            <v>73117</v>
          </cell>
          <cell r="AX451">
            <v>201365</v>
          </cell>
          <cell r="AZ451">
            <v>1385384.19</v>
          </cell>
          <cell r="BA451">
            <v>389278</v>
          </cell>
          <cell r="BB451">
            <v>532398.65700000001</v>
          </cell>
          <cell r="BC451">
            <v>30960.254999999997</v>
          </cell>
          <cell r="BD451">
            <v>28237.965</v>
          </cell>
          <cell r="BE451">
            <v>0</v>
          </cell>
          <cell r="BF451">
            <v>591596.87699999998</v>
          </cell>
          <cell r="BH451">
            <v>1322176.6269999999</v>
          </cell>
          <cell r="BJ451">
            <v>197327.4</v>
          </cell>
          <cell r="BK451">
            <v>1124849.227</v>
          </cell>
        </row>
        <row r="452">
          <cell r="A452" t="str">
            <v>2603432700400</v>
          </cell>
          <cell r="B452" t="str">
            <v>DALLAS ESD 327</v>
          </cell>
          <cell r="C452" t="str">
            <v>HANCOCK</v>
          </cell>
          <cell r="D452" t="str">
            <v>Elementary</v>
          </cell>
          <cell r="E452">
            <v>164.3</v>
          </cell>
          <cell r="G452">
            <v>115.13999999999999</v>
          </cell>
          <cell r="H452">
            <v>114.80999999999999</v>
          </cell>
          <cell r="I452">
            <v>49.16</v>
          </cell>
          <cell r="J452">
            <v>0</v>
          </cell>
          <cell r="L452">
            <v>4592.3999999999996</v>
          </cell>
          <cell r="M452">
            <v>1966.3999999999999</v>
          </cell>
          <cell r="N452">
            <v>0</v>
          </cell>
          <cell r="O452">
            <v>6558.7999999999993</v>
          </cell>
          <cell r="Q452">
            <v>14392.499999999998</v>
          </cell>
          <cell r="R452">
            <v>6145</v>
          </cell>
          <cell r="S452">
            <v>0</v>
          </cell>
          <cell r="T452">
            <v>20537.5</v>
          </cell>
          <cell r="V452">
            <v>22912.859999999997</v>
          </cell>
          <cell r="W452">
            <v>9782.84</v>
          </cell>
          <cell r="X452">
            <v>0</v>
          </cell>
          <cell r="Y452">
            <v>32695.699999999997</v>
          </cell>
          <cell r="AA452">
            <v>2878.4999999999995</v>
          </cell>
          <cell r="AB452">
            <v>1229</v>
          </cell>
          <cell r="AC452">
            <v>0</v>
          </cell>
          <cell r="AD452">
            <v>4107.5</v>
          </cell>
          <cell r="AF452">
            <v>65744.94</v>
          </cell>
          <cell r="AG452">
            <v>28070.36</v>
          </cell>
          <cell r="AH452">
            <v>0</v>
          </cell>
          <cell r="AI452">
            <v>93815.3</v>
          </cell>
          <cell r="AK452">
            <v>11595.81</v>
          </cell>
          <cell r="AL452">
            <v>9930.32</v>
          </cell>
          <cell r="AM452">
            <v>0</v>
          </cell>
          <cell r="AN452">
            <v>21526.129999999997</v>
          </cell>
          <cell r="AP452">
            <v>119515.31999999999</v>
          </cell>
          <cell r="AQ452">
            <v>51028.079999999994</v>
          </cell>
          <cell r="AR452">
            <v>0</v>
          </cell>
          <cell r="AS452">
            <v>170543.4</v>
          </cell>
          <cell r="AU452">
            <v>90039.48</v>
          </cell>
          <cell r="AV452">
            <v>38443.119999999995</v>
          </cell>
          <cell r="AW452">
            <v>0</v>
          </cell>
          <cell r="AX452">
            <v>128482.59999999999</v>
          </cell>
          <cell r="AZ452">
            <v>904878.21000000008</v>
          </cell>
          <cell r="BA452">
            <v>325575.68000000005</v>
          </cell>
          <cell r="BB452">
            <v>369136.16700000002</v>
          </cell>
          <cell r="BC452">
            <v>19754.446199999998</v>
          </cell>
          <cell r="BD452">
            <v>18017.466599999996</v>
          </cell>
          <cell r="BE452">
            <v>0</v>
          </cell>
          <cell r="BF452">
            <v>406908.07980000001</v>
          </cell>
          <cell r="BH452">
            <v>885175.00979999988</v>
          </cell>
          <cell r="BJ452">
            <v>125906.37</v>
          </cell>
          <cell r="BK452">
            <v>759268.63979999989</v>
          </cell>
        </row>
        <row r="453">
          <cell r="A453" t="str">
            <v>2603432802400</v>
          </cell>
          <cell r="B453" t="str">
            <v>HAMILTON C C SCHOOL DIST 328</v>
          </cell>
          <cell r="C453" t="str">
            <v>HANCOCK</v>
          </cell>
          <cell r="D453" t="str">
            <v>Unit</v>
          </cell>
          <cell r="E453">
            <v>571.5</v>
          </cell>
          <cell r="G453">
            <v>278</v>
          </cell>
          <cell r="H453">
            <v>275</v>
          </cell>
          <cell r="I453">
            <v>117</v>
          </cell>
          <cell r="J453">
            <v>176.5</v>
          </cell>
          <cell r="L453">
            <v>11000</v>
          </cell>
          <cell r="M453">
            <v>4680</v>
          </cell>
          <cell r="N453">
            <v>7060</v>
          </cell>
          <cell r="O453">
            <v>22740</v>
          </cell>
          <cell r="Q453">
            <v>34750</v>
          </cell>
          <cell r="R453">
            <v>14625</v>
          </cell>
          <cell r="S453">
            <v>22062.5</v>
          </cell>
          <cell r="T453">
            <v>71437.5</v>
          </cell>
          <cell r="V453">
            <v>55322</v>
          </cell>
          <cell r="W453">
            <v>23283</v>
          </cell>
          <cell r="X453">
            <v>35123.5</v>
          </cell>
          <cell r="Y453">
            <v>113728.5</v>
          </cell>
          <cell r="AA453">
            <v>6950</v>
          </cell>
          <cell r="AB453">
            <v>2925</v>
          </cell>
          <cell r="AC453">
            <v>4412.5</v>
          </cell>
          <cell r="AD453">
            <v>14287.5</v>
          </cell>
          <cell r="AF453">
            <v>158738</v>
          </cell>
          <cell r="AG453">
            <v>66807</v>
          </cell>
          <cell r="AH453">
            <v>100781.5</v>
          </cell>
          <cell r="AI453">
            <v>326326.5</v>
          </cell>
          <cell r="AK453">
            <v>27775</v>
          </cell>
          <cell r="AL453">
            <v>23634</v>
          </cell>
          <cell r="AM453">
            <v>122844</v>
          </cell>
          <cell r="AN453">
            <v>174253</v>
          </cell>
          <cell r="AP453">
            <v>288564</v>
          </cell>
          <cell r="AQ453">
            <v>121446</v>
          </cell>
          <cell r="AR453">
            <v>183207</v>
          </cell>
          <cell r="AS453">
            <v>593217</v>
          </cell>
          <cell r="AU453">
            <v>217396</v>
          </cell>
          <cell r="AV453">
            <v>91494</v>
          </cell>
          <cell r="AW453">
            <v>138023</v>
          </cell>
          <cell r="AX453">
            <v>446913</v>
          </cell>
          <cell r="AZ453">
            <v>3119628.23</v>
          </cell>
          <cell r="BA453">
            <v>894733.89000000013</v>
          </cell>
          <cell r="BB453">
            <v>1204308.6359999999</v>
          </cell>
          <cell r="BC453">
            <v>68713.731</v>
          </cell>
          <cell r="BD453">
            <v>62671.832999999999</v>
          </cell>
          <cell r="BE453">
            <v>0</v>
          </cell>
          <cell r="BF453">
            <v>1335694.2</v>
          </cell>
          <cell r="BH453">
            <v>3098597.2</v>
          </cell>
          <cell r="BJ453">
            <v>437951.88</v>
          </cell>
          <cell r="BK453">
            <v>2660645.3200000003</v>
          </cell>
        </row>
        <row r="454">
          <cell r="A454" t="str">
            <v>2603433702600</v>
          </cell>
          <cell r="B454" t="str">
            <v>SOUTHEASTERN C U SCH DIST 337</v>
          </cell>
          <cell r="C454" t="str">
            <v>HANCOCK</v>
          </cell>
          <cell r="D454" t="str">
            <v>Unit</v>
          </cell>
          <cell r="E454">
            <v>475.2</v>
          </cell>
          <cell r="G454">
            <v>206.39</v>
          </cell>
          <cell r="H454">
            <v>203.64</v>
          </cell>
          <cell r="I454">
            <v>121</v>
          </cell>
          <cell r="J454">
            <v>147.81</v>
          </cell>
          <cell r="L454">
            <v>8145.5999999999995</v>
          </cell>
          <cell r="M454">
            <v>4840</v>
          </cell>
          <cell r="N454">
            <v>5912.4</v>
          </cell>
          <cell r="O454">
            <v>18898</v>
          </cell>
          <cell r="Q454">
            <v>25798.75</v>
          </cell>
          <cell r="R454">
            <v>15125</v>
          </cell>
          <cell r="S454">
            <v>18476.25</v>
          </cell>
          <cell r="T454">
            <v>59400</v>
          </cell>
          <cell r="V454">
            <v>41071.61</v>
          </cell>
          <cell r="W454">
            <v>24079</v>
          </cell>
          <cell r="X454">
            <v>29414.19</v>
          </cell>
          <cell r="Y454">
            <v>94564.800000000003</v>
          </cell>
          <cell r="AA454">
            <v>5159.75</v>
          </cell>
          <cell r="AB454">
            <v>3025</v>
          </cell>
          <cell r="AC454">
            <v>3695.25</v>
          </cell>
          <cell r="AD454">
            <v>11880</v>
          </cell>
          <cell r="AF454">
            <v>117848.69</v>
          </cell>
          <cell r="AG454">
            <v>69091</v>
          </cell>
          <cell r="AH454">
            <v>84399.51</v>
          </cell>
          <cell r="AI454">
            <v>271339.2</v>
          </cell>
          <cell r="AK454">
            <v>20567.64</v>
          </cell>
          <cell r="AL454">
            <v>24442</v>
          </cell>
          <cell r="AM454">
            <v>102875.76</v>
          </cell>
          <cell r="AN454">
            <v>147885.4</v>
          </cell>
          <cell r="AP454">
            <v>214232.81999999998</v>
          </cell>
          <cell r="AQ454">
            <v>125598</v>
          </cell>
          <cell r="AR454">
            <v>153426.78</v>
          </cell>
          <cell r="AS454">
            <v>493257.6</v>
          </cell>
          <cell r="AU454">
            <v>161396.97999999998</v>
          </cell>
          <cell r="AV454">
            <v>94622</v>
          </cell>
          <cell r="AW454">
            <v>115587.42</v>
          </cell>
          <cell r="AX454">
            <v>371606.39999999997</v>
          </cell>
          <cell r="AZ454">
            <v>2651271.42</v>
          </cell>
          <cell r="BA454">
            <v>918029.37</v>
          </cell>
          <cell r="BB454">
            <v>1070790.237</v>
          </cell>
          <cell r="BC454">
            <v>57135.196799999998</v>
          </cell>
          <cell r="BD454">
            <v>52111.382400000002</v>
          </cell>
          <cell r="BE454">
            <v>0</v>
          </cell>
          <cell r="BF454">
            <v>1180036.8162</v>
          </cell>
          <cell r="BH454">
            <v>2648868.2161999997</v>
          </cell>
          <cell r="BJ454">
            <v>364155.26</v>
          </cell>
          <cell r="BK454">
            <v>2284712.9561999999</v>
          </cell>
        </row>
        <row r="455">
          <cell r="A455" t="str">
            <v>2603434700400</v>
          </cell>
          <cell r="B455" t="str">
            <v>LA HARPE CUSD 347</v>
          </cell>
          <cell r="C455" t="str">
            <v>HANCOCK</v>
          </cell>
          <cell r="D455" t="str">
            <v>Elementary</v>
          </cell>
          <cell r="E455">
            <v>200.48</v>
          </cell>
          <cell r="G455">
            <v>137.49</v>
          </cell>
          <cell r="H455">
            <v>135.49</v>
          </cell>
          <cell r="I455">
            <v>62.989999999999995</v>
          </cell>
          <cell r="J455">
            <v>0</v>
          </cell>
          <cell r="L455">
            <v>5419.6</v>
          </cell>
          <cell r="M455">
            <v>2519.6</v>
          </cell>
          <cell r="N455">
            <v>0</v>
          </cell>
          <cell r="O455">
            <v>7939.2000000000007</v>
          </cell>
          <cell r="Q455">
            <v>17186.25</v>
          </cell>
          <cell r="R455">
            <v>7873.7499999999991</v>
          </cell>
          <cell r="S455">
            <v>0</v>
          </cell>
          <cell r="T455">
            <v>25060</v>
          </cell>
          <cell r="V455">
            <v>27360.510000000002</v>
          </cell>
          <cell r="W455">
            <v>12535.009999999998</v>
          </cell>
          <cell r="X455">
            <v>0</v>
          </cell>
          <cell r="Y455">
            <v>39895.520000000004</v>
          </cell>
          <cell r="AA455">
            <v>3437.25</v>
          </cell>
          <cell r="AB455">
            <v>1574.7499999999998</v>
          </cell>
          <cell r="AC455">
            <v>0</v>
          </cell>
          <cell r="AD455">
            <v>5012</v>
          </cell>
          <cell r="AF455">
            <v>78506.789999999994</v>
          </cell>
          <cell r="AG455">
            <v>35967.29</v>
          </cell>
          <cell r="AH455">
            <v>0</v>
          </cell>
          <cell r="AI455">
            <v>114474.07999999999</v>
          </cell>
          <cell r="AK455">
            <v>13684.490000000002</v>
          </cell>
          <cell r="AL455">
            <v>12723.98</v>
          </cell>
          <cell r="AM455">
            <v>0</v>
          </cell>
          <cell r="AN455">
            <v>26408.47</v>
          </cell>
          <cell r="AP455">
            <v>142714.62</v>
          </cell>
          <cell r="AQ455">
            <v>65383.619999999995</v>
          </cell>
          <cell r="AR455">
            <v>0</v>
          </cell>
          <cell r="AS455">
            <v>208098.24</v>
          </cell>
          <cell r="AU455">
            <v>107517.18000000001</v>
          </cell>
          <cell r="AV455">
            <v>49258.179999999993</v>
          </cell>
          <cell r="AW455">
            <v>0</v>
          </cell>
          <cell r="AX455">
            <v>156775.35999999999</v>
          </cell>
          <cell r="AZ455">
            <v>1059834.28</v>
          </cell>
          <cell r="BA455">
            <v>320881.01999999996</v>
          </cell>
          <cell r="BB455">
            <v>414214.59</v>
          </cell>
          <cell r="BC455">
            <v>24104.512319999998</v>
          </cell>
          <cell r="BD455">
            <v>21985.037760000003</v>
          </cell>
          <cell r="BE455">
            <v>0</v>
          </cell>
          <cell r="BF455">
            <v>460304.14007999998</v>
          </cell>
          <cell r="BH455">
            <v>1043967.0100799999</v>
          </cell>
          <cell r="BJ455">
            <v>153631.82999999999</v>
          </cell>
          <cell r="BK455">
            <v>890335.18007999996</v>
          </cell>
        </row>
        <row r="456">
          <cell r="A456" t="str">
            <v>2606210302600</v>
          </cell>
          <cell r="B456" t="str">
            <v>WEST PRAIRIE</v>
          </cell>
          <cell r="C456" t="str">
            <v>MCDONOUGH</v>
          </cell>
          <cell r="D456" t="str">
            <v>Unit</v>
          </cell>
          <cell r="E456">
            <v>562.95000000000005</v>
          </cell>
          <cell r="G456">
            <v>264.81</v>
          </cell>
          <cell r="H456">
            <v>259.31</v>
          </cell>
          <cell r="I456">
            <v>123.49</v>
          </cell>
          <cell r="J456">
            <v>174.64999999999998</v>
          </cell>
          <cell r="L456">
            <v>10372.4</v>
          </cell>
          <cell r="M456">
            <v>4939.5999999999995</v>
          </cell>
          <cell r="N456">
            <v>6985.9999999999991</v>
          </cell>
          <cell r="O456">
            <v>22298</v>
          </cell>
          <cell r="Q456">
            <v>33101.25</v>
          </cell>
          <cell r="R456">
            <v>15436.25</v>
          </cell>
          <cell r="S456">
            <v>21831.249999999996</v>
          </cell>
          <cell r="T456">
            <v>70368.75</v>
          </cell>
          <cell r="V456">
            <v>52697.19</v>
          </cell>
          <cell r="W456">
            <v>24574.51</v>
          </cell>
          <cell r="X456">
            <v>34755.35</v>
          </cell>
          <cell r="Y456">
            <v>112027.04999999999</v>
          </cell>
          <cell r="AA456">
            <v>6620.25</v>
          </cell>
          <cell r="AB456">
            <v>3087.25</v>
          </cell>
          <cell r="AC456">
            <v>4366.2499999999991</v>
          </cell>
          <cell r="AD456">
            <v>14073.75</v>
          </cell>
          <cell r="AF456">
            <v>151206.51</v>
          </cell>
          <cell r="AG456">
            <v>70512.789999999994</v>
          </cell>
          <cell r="AH456">
            <v>99725.15</v>
          </cell>
          <cell r="AI456">
            <v>321444.44999999995</v>
          </cell>
          <cell r="AK456">
            <v>26190.31</v>
          </cell>
          <cell r="AL456">
            <v>24944.98</v>
          </cell>
          <cell r="AM456">
            <v>121556.39999999998</v>
          </cell>
          <cell r="AN456">
            <v>172691.68999999997</v>
          </cell>
          <cell r="AP456">
            <v>274872.78000000003</v>
          </cell>
          <cell r="AQ456">
            <v>128182.62</v>
          </cell>
          <cell r="AR456">
            <v>181286.69999999998</v>
          </cell>
          <cell r="AS456">
            <v>584342.1</v>
          </cell>
          <cell r="AU456">
            <v>207081.42</v>
          </cell>
          <cell r="AV456">
            <v>96569.18</v>
          </cell>
          <cell r="AW456">
            <v>136576.29999999999</v>
          </cell>
          <cell r="AX456">
            <v>440226.89999999997</v>
          </cell>
          <cell r="AZ456">
            <v>3103720.6899999995</v>
          </cell>
          <cell r="BA456">
            <v>956051.53</v>
          </cell>
          <cell r="BB456">
            <v>1217931.666</v>
          </cell>
          <cell r="BC456">
            <v>67685.730299999996</v>
          </cell>
          <cell r="BD456">
            <v>61734.222900000001</v>
          </cell>
          <cell r="BE456">
            <v>0</v>
          </cell>
          <cell r="BF456">
            <v>1347351.6191999998</v>
          </cell>
          <cell r="BH456">
            <v>3084824.3092</v>
          </cell>
          <cell r="BJ456">
            <v>431399.84</v>
          </cell>
          <cell r="BK456">
            <v>2653424.4692000002</v>
          </cell>
        </row>
        <row r="457">
          <cell r="A457" t="str">
            <v>2606217002600</v>
          </cell>
          <cell r="B457" t="str">
            <v>BUSHNELL PRAIRIE CITY CUS D 170</v>
          </cell>
          <cell r="C457" t="str">
            <v>MCDONOUGH</v>
          </cell>
          <cell r="D457" t="str">
            <v>Unit</v>
          </cell>
          <cell r="E457">
            <v>671.27</v>
          </cell>
          <cell r="G457">
            <v>287.13</v>
          </cell>
          <cell r="H457">
            <v>282.3</v>
          </cell>
          <cell r="I457">
            <v>159.82</v>
          </cell>
          <cell r="J457">
            <v>224.32</v>
          </cell>
          <cell r="L457">
            <v>11292</v>
          </cell>
          <cell r="M457">
            <v>6392.7999999999993</v>
          </cell>
          <cell r="N457">
            <v>8972.7999999999993</v>
          </cell>
          <cell r="O457">
            <v>26657.599999999999</v>
          </cell>
          <cell r="Q457">
            <v>35891.25</v>
          </cell>
          <cell r="R457">
            <v>19977.5</v>
          </cell>
          <cell r="S457">
            <v>28040</v>
          </cell>
          <cell r="T457">
            <v>83908.75</v>
          </cell>
          <cell r="V457">
            <v>57138.87</v>
          </cell>
          <cell r="W457">
            <v>31804.18</v>
          </cell>
          <cell r="X457">
            <v>44639.68</v>
          </cell>
          <cell r="Y457">
            <v>133582.73000000001</v>
          </cell>
          <cell r="AA457">
            <v>7178.25</v>
          </cell>
          <cell r="AB457">
            <v>3995.5</v>
          </cell>
          <cell r="AC457">
            <v>5608</v>
          </cell>
          <cell r="AD457">
            <v>16781.75</v>
          </cell>
          <cell r="AF457">
            <v>163951.23000000001</v>
          </cell>
          <cell r="AG457">
            <v>91257.22</v>
          </cell>
          <cell r="AH457">
            <v>128086.72</v>
          </cell>
          <cell r="AI457">
            <v>383295.17000000004</v>
          </cell>
          <cell r="AK457">
            <v>28512.300000000003</v>
          </cell>
          <cell r="AL457">
            <v>32283.64</v>
          </cell>
          <cell r="AM457">
            <v>156126.72</v>
          </cell>
          <cell r="AN457">
            <v>216922.66</v>
          </cell>
          <cell r="AP457">
            <v>298040.94</v>
          </cell>
          <cell r="AQ457">
            <v>165893.16</v>
          </cell>
          <cell r="AR457">
            <v>232844.16</v>
          </cell>
          <cell r="AS457">
            <v>696778.26</v>
          </cell>
          <cell r="AU457">
            <v>224535.66</v>
          </cell>
          <cell r="AV457">
            <v>124979.23999999999</v>
          </cell>
          <cell r="AW457">
            <v>175418.23999999999</v>
          </cell>
          <cell r="AX457">
            <v>524933.14</v>
          </cell>
          <cell r="AZ457">
            <v>3728035.4499999997</v>
          </cell>
          <cell r="BA457">
            <v>1232951.08</v>
          </cell>
          <cell r="BB457">
            <v>1488295.9589999998</v>
          </cell>
          <cell r="BC457">
            <v>80709.477180000002</v>
          </cell>
          <cell r="BD457">
            <v>73612.810740000001</v>
          </cell>
          <cell r="BE457">
            <v>0</v>
          </cell>
          <cell r="BF457">
            <v>1642618.2469199998</v>
          </cell>
          <cell r="BH457">
            <v>3725478.3069199999</v>
          </cell>
          <cell r="BJ457">
            <v>514407.62</v>
          </cell>
          <cell r="BK457">
            <v>3211070.6869199998</v>
          </cell>
        </row>
        <row r="458">
          <cell r="A458" t="str">
            <v>2606218502600</v>
          </cell>
          <cell r="B458" t="str">
            <v>MACOMB COMM UNIT SCH DIST 185</v>
          </cell>
          <cell r="C458" t="str">
            <v>MCDONOUGH</v>
          </cell>
          <cell r="D458" t="str">
            <v>Unit</v>
          </cell>
          <cell r="E458">
            <v>1977.95</v>
          </cell>
          <cell r="G458">
            <v>908.48</v>
          </cell>
          <cell r="H458">
            <v>898.48</v>
          </cell>
          <cell r="I458">
            <v>477.32000000000005</v>
          </cell>
          <cell r="J458">
            <v>592.15</v>
          </cell>
          <cell r="L458">
            <v>35939.199999999997</v>
          </cell>
          <cell r="M458">
            <v>19092.800000000003</v>
          </cell>
          <cell r="N458">
            <v>23686</v>
          </cell>
          <cell r="O458">
            <v>78718</v>
          </cell>
          <cell r="Q458">
            <v>113560</v>
          </cell>
          <cell r="R458">
            <v>59665.000000000007</v>
          </cell>
          <cell r="S458">
            <v>74018.75</v>
          </cell>
          <cell r="T458">
            <v>247243.75</v>
          </cell>
          <cell r="V458">
            <v>180787.52</v>
          </cell>
          <cell r="W458">
            <v>94986.680000000008</v>
          </cell>
          <cell r="X458">
            <v>117837.84999999999</v>
          </cell>
          <cell r="Y458">
            <v>393612.05</v>
          </cell>
          <cell r="AA458">
            <v>22712</v>
          </cell>
          <cell r="AB458">
            <v>11933.000000000002</v>
          </cell>
          <cell r="AC458">
            <v>14803.75</v>
          </cell>
          <cell r="AD458">
            <v>49448.75</v>
          </cell>
          <cell r="AF458">
            <v>518742.08</v>
          </cell>
          <cell r="AG458">
            <v>272549.71999999997</v>
          </cell>
          <cell r="AH458">
            <v>338117.65</v>
          </cell>
          <cell r="AI458">
            <v>1129409.4500000002</v>
          </cell>
          <cell r="AK458">
            <v>90746.48</v>
          </cell>
          <cell r="AL458">
            <v>96418.640000000014</v>
          </cell>
          <cell r="AM458">
            <v>412136.39999999997</v>
          </cell>
          <cell r="AN458">
            <v>599301.52</v>
          </cell>
          <cell r="AP458">
            <v>943002.24</v>
          </cell>
          <cell r="AQ458">
            <v>495458.16000000003</v>
          </cell>
          <cell r="AR458">
            <v>614651.69999999995</v>
          </cell>
          <cell r="AS458">
            <v>2053112.0999999999</v>
          </cell>
          <cell r="AU458">
            <v>710431.36</v>
          </cell>
          <cell r="AV458">
            <v>373264.24000000005</v>
          </cell>
          <cell r="AW458">
            <v>463061.3</v>
          </cell>
          <cell r="AX458">
            <v>1546756.9000000001</v>
          </cell>
          <cell r="AZ458">
            <v>10900820.279999999</v>
          </cell>
          <cell r="BA458">
            <v>3454401.0200000005</v>
          </cell>
          <cell r="BB458">
            <v>4306566.3899999997</v>
          </cell>
          <cell r="BC458">
            <v>237816.84030000001</v>
          </cell>
          <cell r="BD458">
            <v>216905.95290000003</v>
          </cell>
          <cell r="BE458">
            <v>0</v>
          </cell>
          <cell r="BF458">
            <v>4761289.1831999999</v>
          </cell>
          <cell r="BH458">
            <v>10858891.703200001</v>
          </cell>
          <cell r="BJ458">
            <v>1515742.64</v>
          </cell>
          <cell r="BK458">
            <v>9343149.0632000007</v>
          </cell>
        </row>
        <row r="459">
          <cell r="A459" t="str">
            <v>2608500502600</v>
          </cell>
          <cell r="B459" t="str">
            <v>SCHUYLER-INDUSTRY</v>
          </cell>
          <cell r="C459" t="str">
            <v>SCHUYLER</v>
          </cell>
          <cell r="D459" t="str">
            <v>Unit</v>
          </cell>
          <cell r="E459">
            <v>1036.3800000000001</v>
          </cell>
          <cell r="G459">
            <v>444.23</v>
          </cell>
          <cell r="H459">
            <v>439.15</v>
          </cell>
          <cell r="I459">
            <v>232.98999999999998</v>
          </cell>
          <cell r="J459">
            <v>359.15999999999997</v>
          </cell>
          <cell r="L459">
            <v>17566</v>
          </cell>
          <cell r="M459">
            <v>9319.5999999999985</v>
          </cell>
          <cell r="N459">
            <v>14366.399999999998</v>
          </cell>
          <cell r="O459">
            <v>41252</v>
          </cell>
          <cell r="Q459">
            <v>55528.75</v>
          </cell>
          <cell r="R459">
            <v>29123.749999999996</v>
          </cell>
          <cell r="S459">
            <v>44894.999999999993</v>
          </cell>
          <cell r="T459">
            <v>129547.5</v>
          </cell>
          <cell r="V459">
            <v>88401.77</v>
          </cell>
          <cell r="W459">
            <v>46365.009999999995</v>
          </cell>
          <cell r="X459">
            <v>71472.84</v>
          </cell>
          <cell r="Y459">
            <v>206239.62</v>
          </cell>
          <cell r="AA459">
            <v>11105.75</v>
          </cell>
          <cell r="AB459">
            <v>5824.7499999999991</v>
          </cell>
          <cell r="AC459">
            <v>8979</v>
          </cell>
          <cell r="AD459">
            <v>25909.5</v>
          </cell>
          <cell r="AF459">
            <v>253655.33</v>
          </cell>
          <cell r="AG459">
            <v>133037.29</v>
          </cell>
          <cell r="AH459">
            <v>205080.36</v>
          </cell>
          <cell r="AI459">
            <v>591772.98</v>
          </cell>
          <cell r="AK459">
            <v>44354.149999999994</v>
          </cell>
          <cell r="AL459">
            <v>47063.979999999996</v>
          </cell>
          <cell r="AM459">
            <v>249975.36</v>
          </cell>
          <cell r="AN459">
            <v>341393.49</v>
          </cell>
          <cell r="AP459">
            <v>461110.74</v>
          </cell>
          <cell r="AQ459">
            <v>241843.61999999997</v>
          </cell>
          <cell r="AR459">
            <v>372808.07999999996</v>
          </cell>
          <cell r="AS459">
            <v>1075762.44</v>
          </cell>
          <cell r="AU459">
            <v>347387.86</v>
          </cell>
          <cell r="AV459">
            <v>182198.18</v>
          </cell>
          <cell r="AW459">
            <v>280863.12</v>
          </cell>
          <cell r="AX459">
            <v>810449.16</v>
          </cell>
          <cell r="AZ459">
            <v>5659936.1600000001</v>
          </cell>
          <cell r="BA459">
            <v>1630517.15</v>
          </cell>
          <cell r="BB459">
            <v>2187135.9930000002</v>
          </cell>
          <cell r="BC459">
            <v>124608.11292</v>
          </cell>
          <cell r="BD459">
            <v>113651.50356000001</v>
          </cell>
          <cell r="BE459">
            <v>0</v>
          </cell>
          <cell r="BF459">
            <v>2425395.6094800006</v>
          </cell>
          <cell r="BH459">
            <v>5647722.2994800005</v>
          </cell>
          <cell r="BJ459">
            <v>794198.72</v>
          </cell>
          <cell r="BK459">
            <v>4853523.5794800008</v>
          </cell>
        </row>
        <row r="460">
          <cell r="A460" t="str">
            <v>2800601700400</v>
          </cell>
          <cell r="B460" t="str">
            <v>OHIO COMM CONS SCHOOL DIST 17</v>
          </cell>
          <cell r="C460" t="str">
            <v>BUREAU</v>
          </cell>
          <cell r="D460" t="str">
            <v>Elementary</v>
          </cell>
          <cell r="E460">
            <v>71.5</v>
          </cell>
          <cell r="G460">
            <v>45</v>
          </cell>
          <cell r="H460">
            <v>43</v>
          </cell>
          <cell r="I460">
            <v>26.5</v>
          </cell>
          <cell r="J460">
            <v>0</v>
          </cell>
          <cell r="L460">
            <v>1720</v>
          </cell>
          <cell r="M460">
            <v>1060</v>
          </cell>
          <cell r="N460">
            <v>0</v>
          </cell>
          <cell r="O460">
            <v>2780</v>
          </cell>
          <cell r="Q460">
            <v>5625</v>
          </cell>
          <cell r="R460">
            <v>3312.5</v>
          </cell>
          <cell r="S460">
            <v>0</v>
          </cell>
          <cell r="T460">
            <v>8937.5</v>
          </cell>
          <cell r="V460">
            <v>8955</v>
          </cell>
          <cell r="W460">
            <v>5273.5</v>
          </cell>
          <cell r="X460">
            <v>0</v>
          </cell>
          <cell r="Y460">
            <v>14228.5</v>
          </cell>
          <cell r="AA460">
            <v>1125</v>
          </cell>
          <cell r="AB460">
            <v>662.5</v>
          </cell>
          <cell r="AC460">
            <v>0</v>
          </cell>
          <cell r="AD460">
            <v>1787.5</v>
          </cell>
          <cell r="AF460">
            <v>12847.5</v>
          </cell>
          <cell r="AG460">
            <v>7565.75</v>
          </cell>
          <cell r="AH460">
            <v>0</v>
          </cell>
          <cell r="AI460">
            <v>20413.25</v>
          </cell>
          <cell r="AK460">
            <v>4343</v>
          </cell>
          <cell r="AL460">
            <v>5353</v>
          </cell>
          <cell r="AM460">
            <v>0</v>
          </cell>
          <cell r="AN460">
            <v>9696</v>
          </cell>
          <cell r="AP460">
            <v>46710</v>
          </cell>
          <cell r="AQ460">
            <v>27507</v>
          </cell>
          <cell r="AR460">
            <v>0</v>
          </cell>
          <cell r="AS460">
            <v>74217</v>
          </cell>
          <cell r="AU460">
            <v>35190</v>
          </cell>
          <cell r="AV460">
            <v>20723</v>
          </cell>
          <cell r="AW460">
            <v>0</v>
          </cell>
          <cell r="AX460">
            <v>55913</v>
          </cell>
          <cell r="AZ460">
            <v>372956.42999999993</v>
          </cell>
          <cell r="BA460">
            <v>121728.23999999999</v>
          </cell>
          <cell r="BB460">
            <v>148405.40099999998</v>
          </cell>
          <cell r="BC460">
            <v>8596.7309999999979</v>
          </cell>
          <cell r="BD460">
            <v>7840.8329999999996</v>
          </cell>
          <cell r="BE460">
            <v>0</v>
          </cell>
          <cell r="BF460">
            <v>164842.965</v>
          </cell>
          <cell r="BH460">
            <v>352815.71499999997</v>
          </cell>
          <cell r="BJ460">
            <v>54791.88</v>
          </cell>
          <cell r="BK460">
            <v>298023.83499999996</v>
          </cell>
        </row>
        <row r="461">
          <cell r="A461" t="str">
            <v>2800608400400</v>
          </cell>
          <cell r="B461" t="str">
            <v>MALDEN COMM CONS SCH DIST 84</v>
          </cell>
          <cell r="C461" t="str">
            <v>BUREAU</v>
          </cell>
          <cell r="D461" t="str">
            <v>Elementary</v>
          </cell>
          <cell r="E461">
            <v>83</v>
          </cell>
          <cell r="G461">
            <v>55.5</v>
          </cell>
          <cell r="H461">
            <v>55</v>
          </cell>
          <cell r="I461">
            <v>27.5</v>
          </cell>
          <cell r="J461">
            <v>0</v>
          </cell>
          <cell r="L461">
            <v>2200</v>
          </cell>
          <cell r="M461">
            <v>1100</v>
          </cell>
          <cell r="N461">
            <v>0</v>
          </cell>
          <cell r="O461">
            <v>3300</v>
          </cell>
          <cell r="Q461">
            <v>6937.5</v>
          </cell>
          <cell r="R461">
            <v>3437.5</v>
          </cell>
          <cell r="S461">
            <v>0</v>
          </cell>
          <cell r="T461">
            <v>10375</v>
          </cell>
          <cell r="V461">
            <v>11044.5</v>
          </cell>
          <cell r="W461">
            <v>5472.5</v>
          </cell>
          <cell r="X461">
            <v>0</v>
          </cell>
          <cell r="Y461">
            <v>16517</v>
          </cell>
          <cell r="AA461">
            <v>1387.5</v>
          </cell>
          <cell r="AB461">
            <v>687.5</v>
          </cell>
          <cell r="AC461">
            <v>0</v>
          </cell>
          <cell r="AD461">
            <v>2075</v>
          </cell>
          <cell r="AF461">
            <v>31690.5</v>
          </cell>
          <cell r="AG461">
            <v>15702.5</v>
          </cell>
          <cell r="AH461">
            <v>0</v>
          </cell>
          <cell r="AI461">
            <v>47393</v>
          </cell>
          <cell r="AK461">
            <v>5555</v>
          </cell>
          <cell r="AL461">
            <v>5555</v>
          </cell>
          <cell r="AM461">
            <v>0</v>
          </cell>
          <cell r="AN461">
            <v>11110</v>
          </cell>
          <cell r="AP461">
            <v>57609</v>
          </cell>
          <cell r="AQ461">
            <v>28545</v>
          </cell>
          <cell r="AR461">
            <v>0</v>
          </cell>
          <cell r="AS461">
            <v>86154</v>
          </cell>
          <cell r="AU461">
            <v>43401</v>
          </cell>
          <cell r="AV461">
            <v>21505</v>
          </cell>
          <cell r="AW461">
            <v>0</v>
          </cell>
          <cell r="AX461">
            <v>64906</v>
          </cell>
          <cell r="AZ461">
            <v>436302.7</v>
          </cell>
          <cell r="BA461">
            <v>129698.01999999999</v>
          </cell>
          <cell r="BB461">
            <v>169800.21599999999</v>
          </cell>
          <cell r="BC461">
            <v>9979.4219999999987</v>
          </cell>
          <cell r="BD461">
            <v>9101.9459999999999</v>
          </cell>
          <cell r="BE461">
            <v>0</v>
          </cell>
          <cell r="BF461">
            <v>188881.58399999997</v>
          </cell>
          <cell r="BH461">
            <v>430711.58399999997</v>
          </cell>
          <cell r="BJ461">
            <v>63604.56</v>
          </cell>
          <cell r="BK461">
            <v>367107.02399999998</v>
          </cell>
        </row>
        <row r="462">
          <cell r="A462" t="str">
            <v>2800609400400</v>
          </cell>
          <cell r="B462" t="str">
            <v>LADD COMM CONS SCHOOL DIST 94</v>
          </cell>
          <cell r="C462" t="str">
            <v>BUREAU</v>
          </cell>
          <cell r="D462" t="str">
            <v>Elementary</v>
          </cell>
          <cell r="E462">
            <v>194</v>
          </cell>
          <cell r="G462">
            <v>127.5</v>
          </cell>
          <cell r="H462">
            <v>125</v>
          </cell>
          <cell r="I462">
            <v>66.5</v>
          </cell>
          <cell r="J462">
            <v>0</v>
          </cell>
          <cell r="L462">
            <v>5000</v>
          </cell>
          <cell r="M462">
            <v>2660</v>
          </cell>
          <cell r="N462">
            <v>0</v>
          </cell>
          <cell r="O462">
            <v>7660</v>
          </cell>
          <cell r="Q462">
            <v>15937.5</v>
          </cell>
          <cell r="R462">
            <v>8312.5</v>
          </cell>
          <cell r="S462">
            <v>0</v>
          </cell>
          <cell r="T462">
            <v>24250</v>
          </cell>
          <cell r="V462">
            <v>25372.5</v>
          </cell>
          <cell r="W462">
            <v>13233.5</v>
          </cell>
          <cell r="X462">
            <v>0</v>
          </cell>
          <cell r="Y462">
            <v>38606</v>
          </cell>
          <cell r="AA462">
            <v>3187.5</v>
          </cell>
          <cell r="AB462">
            <v>1662.5</v>
          </cell>
          <cell r="AC462">
            <v>0</v>
          </cell>
          <cell r="AD462">
            <v>4850</v>
          </cell>
          <cell r="AF462">
            <v>72802.5</v>
          </cell>
          <cell r="AG462">
            <v>37971.5</v>
          </cell>
          <cell r="AH462">
            <v>0</v>
          </cell>
          <cell r="AI462">
            <v>110774</v>
          </cell>
          <cell r="AK462">
            <v>12625</v>
          </cell>
          <cell r="AL462">
            <v>13433</v>
          </cell>
          <cell r="AM462">
            <v>0</v>
          </cell>
          <cell r="AN462">
            <v>26058</v>
          </cell>
          <cell r="AP462">
            <v>132345</v>
          </cell>
          <cell r="AQ462">
            <v>69027</v>
          </cell>
          <cell r="AR462">
            <v>0</v>
          </cell>
          <cell r="AS462">
            <v>201372</v>
          </cell>
          <cell r="AU462">
            <v>99705</v>
          </cell>
          <cell r="AV462">
            <v>52003</v>
          </cell>
          <cell r="AW462">
            <v>0</v>
          </cell>
          <cell r="AX462">
            <v>151708</v>
          </cell>
          <cell r="AZ462">
            <v>1030636.93</v>
          </cell>
          <cell r="BA462">
            <v>307840.61</v>
          </cell>
          <cell r="BB462">
            <v>401543.26199999999</v>
          </cell>
          <cell r="BC462">
            <v>23325.395999999997</v>
          </cell>
          <cell r="BD462">
            <v>21274.428000000004</v>
          </cell>
          <cell r="BE462">
            <v>0</v>
          </cell>
          <cell r="BF462">
            <v>446143.08600000001</v>
          </cell>
          <cell r="BH462">
            <v>1011421.086</v>
          </cell>
          <cell r="BJ462">
            <v>148666.07999999999</v>
          </cell>
          <cell r="BK462">
            <v>862755.00600000005</v>
          </cell>
        </row>
        <row r="463">
          <cell r="A463" t="str">
            <v>2800609800200</v>
          </cell>
          <cell r="B463" t="str">
            <v>DALZELL SCHOOL DISTRICT 98</v>
          </cell>
          <cell r="C463" t="str">
            <v>BUREAU</v>
          </cell>
          <cell r="D463" t="str">
            <v>Elementary</v>
          </cell>
          <cell r="E463">
            <v>61.65</v>
          </cell>
          <cell r="G463">
            <v>42.65</v>
          </cell>
          <cell r="H463">
            <v>42.15</v>
          </cell>
          <cell r="I463">
            <v>19</v>
          </cell>
          <cell r="J463">
            <v>0</v>
          </cell>
          <cell r="L463">
            <v>1686</v>
          </cell>
          <cell r="M463">
            <v>760</v>
          </cell>
          <cell r="N463">
            <v>0</v>
          </cell>
          <cell r="O463">
            <v>2446</v>
          </cell>
          <cell r="Q463">
            <v>5331.25</v>
          </cell>
          <cell r="R463">
            <v>2375</v>
          </cell>
          <cell r="S463">
            <v>0</v>
          </cell>
          <cell r="T463">
            <v>7706.25</v>
          </cell>
          <cell r="V463">
            <v>8487.35</v>
          </cell>
          <cell r="W463">
            <v>3781</v>
          </cell>
          <cell r="X463">
            <v>0</v>
          </cell>
          <cell r="Y463">
            <v>12268.35</v>
          </cell>
          <cell r="AA463">
            <v>1066.25</v>
          </cell>
          <cell r="AB463">
            <v>475</v>
          </cell>
          <cell r="AC463">
            <v>0</v>
          </cell>
          <cell r="AD463">
            <v>1541.25</v>
          </cell>
          <cell r="AF463">
            <v>24353.15</v>
          </cell>
          <cell r="AG463">
            <v>10849</v>
          </cell>
          <cell r="AH463">
            <v>0</v>
          </cell>
          <cell r="AI463">
            <v>35202.15</v>
          </cell>
          <cell r="AK463">
            <v>4257.1499999999996</v>
          </cell>
          <cell r="AL463">
            <v>3838</v>
          </cell>
          <cell r="AM463">
            <v>0</v>
          </cell>
          <cell r="AN463">
            <v>8095.15</v>
          </cell>
          <cell r="AP463">
            <v>44270.7</v>
          </cell>
          <cell r="AQ463">
            <v>19722</v>
          </cell>
          <cell r="AR463">
            <v>0</v>
          </cell>
          <cell r="AS463">
            <v>63992.7</v>
          </cell>
          <cell r="AU463">
            <v>33352.299999999996</v>
          </cell>
          <cell r="AV463">
            <v>14858</v>
          </cell>
          <cell r="AW463">
            <v>0</v>
          </cell>
          <cell r="AX463">
            <v>48210.299999999996</v>
          </cell>
          <cell r="AZ463">
            <v>322328.90000000002</v>
          </cell>
          <cell r="BA463">
            <v>91306.01</v>
          </cell>
          <cell r="BB463">
            <v>124090.473</v>
          </cell>
          <cell r="BC463">
            <v>7412.4260999999997</v>
          </cell>
          <cell r="BD463">
            <v>6760.6623</v>
          </cell>
          <cell r="BE463">
            <v>0</v>
          </cell>
          <cell r="BF463">
            <v>138263.56140000001</v>
          </cell>
          <cell r="BH463">
            <v>317725.71139999997</v>
          </cell>
          <cell r="BJ463">
            <v>47243.62</v>
          </cell>
          <cell r="BK463">
            <v>270482.09139999998</v>
          </cell>
        </row>
        <row r="464">
          <cell r="A464" t="str">
            <v>2800609900400</v>
          </cell>
          <cell r="B464" t="str">
            <v>SPRING VALLEY C C SCH DIST 99</v>
          </cell>
          <cell r="C464" t="str">
            <v>BUREAU</v>
          </cell>
          <cell r="D464" t="str">
            <v>Elementary</v>
          </cell>
          <cell r="E464">
            <v>618.89</v>
          </cell>
          <cell r="G464">
            <v>376.05999999999995</v>
          </cell>
          <cell r="H464">
            <v>369.47999999999996</v>
          </cell>
          <cell r="I464">
            <v>242.82999999999998</v>
          </cell>
          <cell r="J464">
            <v>0</v>
          </cell>
          <cell r="L464">
            <v>14779.199999999999</v>
          </cell>
          <cell r="M464">
            <v>9713.1999999999989</v>
          </cell>
          <cell r="N464">
            <v>0</v>
          </cell>
          <cell r="O464">
            <v>24492.399999999998</v>
          </cell>
          <cell r="Q464">
            <v>47007.499999999993</v>
          </cell>
          <cell r="R464">
            <v>30353.749999999996</v>
          </cell>
          <cell r="S464">
            <v>0</v>
          </cell>
          <cell r="T464">
            <v>77361.249999999985</v>
          </cell>
          <cell r="V464">
            <v>74835.939999999988</v>
          </cell>
          <cell r="W464">
            <v>48323.17</v>
          </cell>
          <cell r="X464">
            <v>0</v>
          </cell>
          <cell r="Y464">
            <v>123159.10999999999</v>
          </cell>
          <cell r="AA464">
            <v>9401.4999999999982</v>
          </cell>
          <cell r="AB464">
            <v>6070.75</v>
          </cell>
          <cell r="AC464">
            <v>0</v>
          </cell>
          <cell r="AD464">
            <v>15472.249999999998</v>
          </cell>
          <cell r="AF464">
            <v>214730.26</v>
          </cell>
          <cell r="AG464">
            <v>138655.93</v>
          </cell>
          <cell r="AH464">
            <v>0</v>
          </cell>
          <cell r="AI464">
            <v>353386.19</v>
          </cell>
          <cell r="AK464">
            <v>37317.479999999996</v>
          </cell>
          <cell r="AL464">
            <v>49051.659999999996</v>
          </cell>
          <cell r="AM464">
            <v>0</v>
          </cell>
          <cell r="AN464">
            <v>86369.139999999985</v>
          </cell>
          <cell r="AP464">
            <v>390350.27999999997</v>
          </cell>
          <cell r="AQ464">
            <v>252057.53999999998</v>
          </cell>
          <cell r="AR464">
            <v>0</v>
          </cell>
          <cell r="AS464">
            <v>642407.81999999995</v>
          </cell>
          <cell r="AU464">
            <v>294078.92</v>
          </cell>
          <cell r="AV464">
            <v>189893.06</v>
          </cell>
          <cell r="AW464">
            <v>0</v>
          </cell>
          <cell r="AX464">
            <v>483971.98</v>
          </cell>
          <cell r="AZ464">
            <v>3357159.3</v>
          </cell>
          <cell r="BA464">
            <v>1397263.7599999998</v>
          </cell>
          <cell r="BB464">
            <v>1426326.9179999998</v>
          </cell>
          <cell r="BC464">
            <v>74411.620259999967</v>
          </cell>
          <cell r="BD464">
            <v>67868.715179999985</v>
          </cell>
          <cell r="BE464">
            <v>0</v>
          </cell>
          <cell r="BF464">
            <v>1568607.2534399999</v>
          </cell>
          <cell r="BH464">
            <v>3375227.3934399998</v>
          </cell>
          <cell r="BJ464">
            <v>474267.78</v>
          </cell>
          <cell r="BK464">
            <v>2900959.6134399995</v>
          </cell>
        </row>
        <row r="465">
          <cell r="A465" t="str">
            <v>2800610302200</v>
          </cell>
          <cell r="B465" t="str">
            <v>DEPUE UNIT SCHOOL DIST 103</v>
          </cell>
          <cell r="C465" t="str">
            <v>BUREAU</v>
          </cell>
          <cell r="D465" t="str">
            <v>Unit</v>
          </cell>
          <cell r="E465">
            <v>400.11</v>
          </cell>
          <cell r="G465">
            <v>191.96999999999997</v>
          </cell>
          <cell r="H465">
            <v>189.96999999999997</v>
          </cell>
          <cell r="I465">
            <v>89.16</v>
          </cell>
          <cell r="J465">
            <v>118.97999999999999</v>
          </cell>
          <cell r="L465">
            <v>7598.7999999999993</v>
          </cell>
          <cell r="M465">
            <v>3566.3999999999996</v>
          </cell>
          <cell r="N465">
            <v>4759.2</v>
          </cell>
          <cell r="O465">
            <v>15924.399999999998</v>
          </cell>
          <cell r="Q465">
            <v>23996.249999999996</v>
          </cell>
          <cell r="R465">
            <v>11145</v>
          </cell>
          <cell r="S465">
            <v>14872.499999999998</v>
          </cell>
          <cell r="T465">
            <v>50013.75</v>
          </cell>
          <cell r="V465">
            <v>38202.029999999992</v>
          </cell>
          <cell r="W465">
            <v>17742.84</v>
          </cell>
          <cell r="X465">
            <v>23677.019999999997</v>
          </cell>
          <cell r="Y465">
            <v>79621.889999999985</v>
          </cell>
          <cell r="AA465">
            <v>4799.2499999999991</v>
          </cell>
          <cell r="AB465">
            <v>2229</v>
          </cell>
          <cell r="AC465">
            <v>2974.4999999999995</v>
          </cell>
          <cell r="AD465">
            <v>10002.749999999998</v>
          </cell>
          <cell r="AF465">
            <v>109614.87</v>
          </cell>
          <cell r="AG465">
            <v>50910.36</v>
          </cell>
          <cell r="AH465">
            <v>67937.58</v>
          </cell>
          <cell r="AI465">
            <v>228462.81</v>
          </cell>
          <cell r="AK465">
            <v>19186.969999999998</v>
          </cell>
          <cell r="AL465">
            <v>18010.32</v>
          </cell>
          <cell r="AM465">
            <v>82810.079999999987</v>
          </cell>
          <cell r="AN465">
            <v>120007.36999999998</v>
          </cell>
          <cell r="AP465">
            <v>199264.85999999996</v>
          </cell>
          <cell r="AQ465">
            <v>92548.08</v>
          </cell>
          <cell r="AR465">
            <v>123501.23999999999</v>
          </cell>
          <cell r="AS465">
            <v>415314.17999999993</v>
          </cell>
          <cell r="AU465">
            <v>150120.53999999998</v>
          </cell>
          <cell r="AV465">
            <v>69723.12</v>
          </cell>
          <cell r="AW465">
            <v>93042.359999999986</v>
          </cell>
          <cell r="AX465">
            <v>312886.01999999996</v>
          </cell>
          <cell r="AZ465">
            <v>2244986.54</v>
          </cell>
          <cell r="BA465">
            <v>1176782.29</v>
          </cell>
          <cell r="BB465">
            <v>1026530.649</v>
          </cell>
          <cell r="BC465">
            <v>48106.82574</v>
          </cell>
          <cell r="BD465">
            <v>43876.862820000002</v>
          </cell>
          <cell r="BE465">
            <v>0</v>
          </cell>
          <cell r="BF465">
            <v>1118514.3375599999</v>
          </cell>
          <cell r="BH465">
            <v>2350747.5075599998</v>
          </cell>
          <cell r="BJ465">
            <v>306612.28999999998</v>
          </cell>
          <cell r="BK465">
            <v>2044135.2175599998</v>
          </cell>
        </row>
        <row r="466">
          <cell r="A466" t="str">
            <v>2800611500200</v>
          </cell>
          <cell r="B466" t="str">
            <v>PRINCETON ELEM SCHOOL DIST 115</v>
          </cell>
          <cell r="C466" t="str">
            <v>BUREAU</v>
          </cell>
          <cell r="D466" t="str">
            <v>Elementary</v>
          </cell>
          <cell r="E466">
            <v>1027.8800000000001</v>
          </cell>
          <cell r="G466">
            <v>654.54999999999995</v>
          </cell>
          <cell r="H466">
            <v>645.64</v>
          </cell>
          <cell r="I466">
            <v>373.33</v>
          </cell>
          <cell r="J466">
            <v>0</v>
          </cell>
          <cell r="L466">
            <v>25825.599999999999</v>
          </cell>
          <cell r="M466">
            <v>14933.199999999999</v>
          </cell>
          <cell r="N466">
            <v>0</v>
          </cell>
          <cell r="O466">
            <v>40758.799999999996</v>
          </cell>
          <cell r="Q466">
            <v>81818.75</v>
          </cell>
          <cell r="R466">
            <v>46666.25</v>
          </cell>
          <cell r="S466">
            <v>0</v>
          </cell>
          <cell r="T466">
            <v>128485</v>
          </cell>
          <cell r="V466">
            <v>130255.45</v>
          </cell>
          <cell r="W466">
            <v>74292.67</v>
          </cell>
          <cell r="X466">
            <v>0</v>
          </cell>
          <cell r="Y466">
            <v>204548.12</v>
          </cell>
          <cell r="AA466">
            <v>16363.749999999998</v>
          </cell>
          <cell r="AB466">
            <v>9333.25</v>
          </cell>
          <cell r="AC466">
            <v>0</v>
          </cell>
          <cell r="AD466">
            <v>25697</v>
          </cell>
          <cell r="AF466">
            <v>373748.05</v>
          </cell>
          <cell r="AG466">
            <v>213171.43</v>
          </cell>
          <cell r="AH466">
            <v>0</v>
          </cell>
          <cell r="AI466">
            <v>586919.48</v>
          </cell>
          <cell r="AK466">
            <v>65209.64</v>
          </cell>
          <cell r="AL466">
            <v>75412.66</v>
          </cell>
          <cell r="AM466">
            <v>0</v>
          </cell>
          <cell r="AN466">
            <v>140622.29999999999</v>
          </cell>
          <cell r="AP466">
            <v>679422.89999999991</v>
          </cell>
          <cell r="AQ466">
            <v>387516.54</v>
          </cell>
          <cell r="AR466">
            <v>0</v>
          </cell>
          <cell r="AS466">
            <v>1066939.44</v>
          </cell>
          <cell r="AU466">
            <v>511858.1</v>
          </cell>
          <cell r="AV466">
            <v>291944.06</v>
          </cell>
          <cell r="AW466">
            <v>0</v>
          </cell>
          <cell r="AX466">
            <v>803802.15999999992</v>
          </cell>
          <cell r="AZ466">
            <v>5457152.1399999997</v>
          </cell>
          <cell r="BA466">
            <v>1671465.12</v>
          </cell>
          <cell r="BB466">
            <v>2138585.1779999998</v>
          </cell>
          <cell r="BC466">
            <v>123586.12391999998</v>
          </cell>
          <cell r="BD466">
            <v>112719.37655999999</v>
          </cell>
          <cell r="BE466">
            <v>0</v>
          </cell>
          <cell r="BF466">
            <v>2374890.6784799998</v>
          </cell>
          <cell r="BH466">
            <v>5372662.97848</v>
          </cell>
          <cell r="BJ466">
            <v>787685</v>
          </cell>
          <cell r="BK466">
            <v>4584977.97848</v>
          </cell>
        </row>
        <row r="467">
          <cell r="A467" t="str">
            <v>2800630302600</v>
          </cell>
          <cell r="B467" t="str">
            <v>LA MOILLE C U SCHOOL DIST 303</v>
          </cell>
          <cell r="C467" t="str">
            <v>BUREAU</v>
          </cell>
          <cell r="D467" t="str">
            <v>Unit</v>
          </cell>
          <cell r="E467">
            <v>242.46</v>
          </cell>
          <cell r="G467">
            <v>99.149999999999991</v>
          </cell>
          <cell r="H467">
            <v>94.99</v>
          </cell>
          <cell r="I467">
            <v>54.819999999999993</v>
          </cell>
          <cell r="J467">
            <v>88.49</v>
          </cell>
          <cell r="L467">
            <v>3799.6</v>
          </cell>
          <cell r="M467">
            <v>2192.7999999999997</v>
          </cell>
          <cell r="N467">
            <v>3539.6</v>
          </cell>
          <cell r="O467">
            <v>9532</v>
          </cell>
          <cell r="Q467">
            <v>12393.749999999998</v>
          </cell>
          <cell r="R467">
            <v>6852.4999999999991</v>
          </cell>
          <cell r="S467">
            <v>11061.25</v>
          </cell>
          <cell r="T467">
            <v>30307.499999999996</v>
          </cell>
          <cell r="V467">
            <v>19730.849999999999</v>
          </cell>
          <cell r="W467">
            <v>10909.179999999998</v>
          </cell>
          <cell r="X467">
            <v>17609.509999999998</v>
          </cell>
          <cell r="Y467">
            <v>48249.539999999994</v>
          </cell>
          <cell r="AA467">
            <v>2478.75</v>
          </cell>
          <cell r="AB467">
            <v>1370.4999999999998</v>
          </cell>
          <cell r="AC467">
            <v>2212.25</v>
          </cell>
          <cell r="AD467">
            <v>6061.5</v>
          </cell>
          <cell r="AF467">
            <v>56614.65</v>
          </cell>
          <cell r="AG467">
            <v>31302.22</v>
          </cell>
          <cell r="AH467">
            <v>50527.79</v>
          </cell>
          <cell r="AI467">
            <v>138444.66</v>
          </cell>
          <cell r="AK467">
            <v>9593.99</v>
          </cell>
          <cell r="AL467">
            <v>11073.64</v>
          </cell>
          <cell r="AM467">
            <v>61589.039999999994</v>
          </cell>
          <cell r="AN467">
            <v>82256.669999999984</v>
          </cell>
          <cell r="AP467">
            <v>102917.7</v>
          </cell>
          <cell r="AQ467">
            <v>56903.159999999996</v>
          </cell>
          <cell r="AR467">
            <v>91852.62</v>
          </cell>
          <cell r="AS467">
            <v>251673.47999999998</v>
          </cell>
          <cell r="AU467">
            <v>77535.299999999988</v>
          </cell>
          <cell r="AV467">
            <v>42869.24</v>
          </cell>
          <cell r="AW467">
            <v>69199.179999999993</v>
          </cell>
          <cell r="AX467">
            <v>189603.71999999997</v>
          </cell>
          <cell r="AZ467">
            <v>1312828.6100000001</v>
          </cell>
          <cell r="BA467">
            <v>392867.05</v>
          </cell>
          <cell r="BB467">
            <v>511708.69800000003</v>
          </cell>
          <cell r="BC467">
            <v>29151.935639999992</v>
          </cell>
          <cell r="BD467">
            <v>26588.648519999999</v>
          </cell>
          <cell r="BE467">
            <v>0</v>
          </cell>
          <cell r="BF467">
            <v>567449.28216000006</v>
          </cell>
          <cell r="BH467">
            <v>1323578.35216</v>
          </cell>
          <cell r="BJ467">
            <v>185801.94</v>
          </cell>
          <cell r="BK467">
            <v>1137776.4121600001</v>
          </cell>
        </row>
        <row r="468">
          <cell r="A468" t="str">
            <v>2800634002600</v>
          </cell>
          <cell r="B468" t="str">
            <v>BUREAU VALLEY CUSD 340</v>
          </cell>
          <cell r="C468" t="str">
            <v>BUREAU</v>
          </cell>
          <cell r="D468" t="str">
            <v>Unit</v>
          </cell>
          <cell r="E468">
            <v>1027.7</v>
          </cell>
          <cell r="G468">
            <v>464.55999999999995</v>
          </cell>
          <cell r="H468">
            <v>455.30999999999995</v>
          </cell>
          <cell r="I468">
            <v>249.66</v>
          </cell>
          <cell r="J468">
            <v>313.48</v>
          </cell>
          <cell r="L468">
            <v>18212.399999999998</v>
          </cell>
          <cell r="M468">
            <v>9986.4</v>
          </cell>
          <cell r="N468">
            <v>12539.2</v>
          </cell>
          <cell r="O468">
            <v>40738</v>
          </cell>
          <cell r="Q468">
            <v>58069.999999999993</v>
          </cell>
          <cell r="R468">
            <v>31207.5</v>
          </cell>
          <cell r="S468">
            <v>39185</v>
          </cell>
          <cell r="T468">
            <v>128462.5</v>
          </cell>
          <cell r="V468">
            <v>92447.439999999988</v>
          </cell>
          <cell r="W468">
            <v>49682.34</v>
          </cell>
          <cell r="X468">
            <v>62382.520000000004</v>
          </cell>
          <cell r="Y468">
            <v>204512.3</v>
          </cell>
          <cell r="AA468">
            <v>11613.999999999998</v>
          </cell>
          <cell r="AB468">
            <v>6241.5</v>
          </cell>
          <cell r="AC468">
            <v>7837</v>
          </cell>
          <cell r="AD468">
            <v>25692.5</v>
          </cell>
          <cell r="AF468">
            <v>265263.76</v>
          </cell>
          <cell r="AG468">
            <v>142555.85999999999</v>
          </cell>
          <cell r="AH468">
            <v>178997.08</v>
          </cell>
          <cell r="AI468">
            <v>586816.69999999995</v>
          </cell>
          <cell r="AK468">
            <v>45986.31</v>
          </cell>
          <cell r="AL468">
            <v>50431.32</v>
          </cell>
          <cell r="AM468">
            <v>218182.08000000002</v>
          </cell>
          <cell r="AN468">
            <v>314599.71000000002</v>
          </cell>
          <cell r="AP468">
            <v>482213.27999999997</v>
          </cell>
          <cell r="AQ468">
            <v>259147.08</v>
          </cell>
          <cell r="AR468">
            <v>325392.24</v>
          </cell>
          <cell r="AS468">
            <v>1066752.6000000001</v>
          </cell>
          <cell r="AU468">
            <v>363285.92</v>
          </cell>
          <cell r="AV468">
            <v>195234.12</v>
          </cell>
          <cell r="AW468">
            <v>245141.36000000002</v>
          </cell>
          <cell r="AX468">
            <v>803661.4</v>
          </cell>
          <cell r="AZ468">
            <v>5584522.4800000004</v>
          </cell>
          <cell r="BA468">
            <v>1615666.5999999999</v>
          </cell>
          <cell r="BB468">
            <v>2160056.7239999999</v>
          </cell>
          <cell r="BC468">
            <v>123564.48179999997</v>
          </cell>
          <cell r="BD468">
            <v>112699.63739999998</v>
          </cell>
          <cell r="BE468">
            <v>0</v>
          </cell>
          <cell r="BF468">
            <v>2396320.8432</v>
          </cell>
          <cell r="BH468">
            <v>5567556.5532</v>
          </cell>
          <cell r="BJ468">
            <v>787547.06</v>
          </cell>
          <cell r="BK468">
            <v>4780009.4932000004</v>
          </cell>
        </row>
        <row r="469">
          <cell r="A469" t="str">
            <v>2800650001500</v>
          </cell>
          <cell r="B469" t="str">
            <v>PRINCETON HIGH SCH DIST 500</v>
          </cell>
          <cell r="C469" t="str">
            <v>BUREAU</v>
          </cell>
          <cell r="D469" t="str">
            <v>High School</v>
          </cell>
          <cell r="E469">
            <v>533.5</v>
          </cell>
          <cell r="G469">
            <v>0</v>
          </cell>
          <cell r="H469">
            <v>0</v>
          </cell>
          <cell r="I469">
            <v>0</v>
          </cell>
          <cell r="J469">
            <v>533.5</v>
          </cell>
          <cell r="L469">
            <v>0</v>
          </cell>
          <cell r="M469">
            <v>0</v>
          </cell>
          <cell r="N469">
            <v>21340</v>
          </cell>
          <cell r="O469">
            <v>21340</v>
          </cell>
          <cell r="Q469">
            <v>0</v>
          </cell>
          <cell r="R469">
            <v>0</v>
          </cell>
          <cell r="S469">
            <v>66687.5</v>
          </cell>
          <cell r="T469">
            <v>66687.5</v>
          </cell>
          <cell r="V469">
            <v>0</v>
          </cell>
          <cell r="W469">
            <v>0</v>
          </cell>
          <cell r="X469">
            <v>106166.5</v>
          </cell>
          <cell r="Y469">
            <v>106166.5</v>
          </cell>
          <cell r="AA469">
            <v>0</v>
          </cell>
          <cell r="AB469">
            <v>0</v>
          </cell>
          <cell r="AC469">
            <v>13337.5</v>
          </cell>
          <cell r="AD469">
            <v>13337.5</v>
          </cell>
          <cell r="AF469">
            <v>0</v>
          </cell>
          <cell r="AG469">
            <v>0</v>
          </cell>
          <cell r="AH469">
            <v>304628.5</v>
          </cell>
          <cell r="AI469">
            <v>304628.5</v>
          </cell>
          <cell r="AK469">
            <v>0</v>
          </cell>
          <cell r="AL469">
            <v>0</v>
          </cell>
          <cell r="AM469">
            <v>371316</v>
          </cell>
          <cell r="AN469">
            <v>371316</v>
          </cell>
          <cell r="AP469">
            <v>0</v>
          </cell>
          <cell r="AQ469">
            <v>0</v>
          </cell>
          <cell r="AR469">
            <v>553773</v>
          </cell>
          <cell r="AS469">
            <v>553773</v>
          </cell>
          <cell r="AU469">
            <v>0</v>
          </cell>
          <cell r="AV469">
            <v>0</v>
          </cell>
          <cell r="AW469">
            <v>417197</v>
          </cell>
          <cell r="AX469">
            <v>417197</v>
          </cell>
          <cell r="AZ469">
            <v>3074853.6099999994</v>
          </cell>
          <cell r="BA469">
            <v>762271.27999999991</v>
          </cell>
          <cell r="BB469">
            <v>1151137.4669999997</v>
          </cell>
          <cell r="BC469">
            <v>64144.838999999993</v>
          </cell>
          <cell r="BD469">
            <v>58504.676999999996</v>
          </cell>
          <cell r="BE469">
            <v>0</v>
          </cell>
          <cell r="BF469">
            <v>1273786.9829999995</v>
          </cell>
          <cell r="BH469">
            <v>3128232.9829999995</v>
          </cell>
          <cell r="BJ469">
            <v>408831.72</v>
          </cell>
          <cell r="BK469">
            <v>2719401.2629999993</v>
          </cell>
        </row>
        <row r="470">
          <cell r="A470" t="str">
            <v>2800650201700</v>
          </cell>
          <cell r="B470" t="str">
            <v>HALL HIGH SCH DIST 502</v>
          </cell>
          <cell r="C470" t="str">
            <v>BUREAU</v>
          </cell>
          <cell r="D470" t="str">
            <v>High School</v>
          </cell>
          <cell r="E470">
            <v>436.5</v>
          </cell>
          <cell r="G470">
            <v>0</v>
          </cell>
          <cell r="H470">
            <v>0</v>
          </cell>
          <cell r="I470">
            <v>0</v>
          </cell>
          <cell r="J470">
            <v>436.5</v>
          </cell>
          <cell r="L470">
            <v>0</v>
          </cell>
          <cell r="M470">
            <v>0</v>
          </cell>
          <cell r="N470">
            <v>17460</v>
          </cell>
          <cell r="O470">
            <v>17460</v>
          </cell>
          <cell r="Q470">
            <v>0</v>
          </cell>
          <cell r="R470">
            <v>0</v>
          </cell>
          <cell r="S470">
            <v>54562.5</v>
          </cell>
          <cell r="T470">
            <v>54562.5</v>
          </cell>
          <cell r="V470">
            <v>0</v>
          </cell>
          <cell r="W470">
            <v>0</v>
          </cell>
          <cell r="X470">
            <v>86863.5</v>
          </cell>
          <cell r="Y470">
            <v>86863.5</v>
          </cell>
          <cell r="AA470">
            <v>0</v>
          </cell>
          <cell r="AB470">
            <v>0</v>
          </cell>
          <cell r="AC470">
            <v>10912.5</v>
          </cell>
          <cell r="AD470">
            <v>10912.5</v>
          </cell>
          <cell r="AF470">
            <v>0</v>
          </cell>
          <cell r="AG470">
            <v>0</v>
          </cell>
          <cell r="AH470">
            <v>249241.5</v>
          </cell>
          <cell r="AI470">
            <v>249241.5</v>
          </cell>
          <cell r="AK470">
            <v>0</v>
          </cell>
          <cell r="AL470">
            <v>0</v>
          </cell>
          <cell r="AM470">
            <v>303804</v>
          </cell>
          <cell r="AN470">
            <v>303804</v>
          </cell>
          <cell r="AP470">
            <v>0</v>
          </cell>
          <cell r="AQ470">
            <v>0</v>
          </cell>
          <cell r="AR470">
            <v>453087</v>
          </cell>
          <cell r="AS470">
            <v>453087</v>
          </cell>
          <cell r="AU470">
            <v>0</v>
          </cell>
          <cell r="AV470">
            <v>0</v>
          </cell>
          <cell r="AW470">
            <v>341343</v>
          </cell>
          <cell r="AX470">
            <v>341343</v>
          </cell>
          <cell r="AZ470">
            <v>2568843.3400000003</v>
          </cell>
          <cell r="BA470">
            <v>743137.21000000008</v>
          </cell>
          <cell r="BB470">
            <v>993594.16500000004</v>
          </cell>
          <cell r="BC470">
            <v>52482.140999999996</v>
          </cell>
          <cell r="BD470">
            <v>47867.463000000003</v>
          </cell>
          <cell r="BE470">
            <v>0</v>
          </cell>
          <cell r="BF470">
            <v>1093943.7690000001</v>
          </cell>
          <cell r="BH470">
            <v>2611217.7690000003</v>
          </cell>
          <cell r="BJ470">
            <v>334498.68</v>
          </cell>
          <cell r="BK470">
            <v>2276719.0890000002</v>
          </cell>
        </row>
        <row r="471">
          <cell r="A471" t="str">
            <v>2800650501600</v>
          </cell>
          <cell r="B471" t="str">
            <v>OHIO COMMUNITY H S DIST 505</v>
          </cell>
          <cell r="C471" t="str">
            <v>BUREAU</v>
          </cell>
          <cell r="D471" t="str">
            <v>High School</v>
          </cell>
          <cell r="E471">
            <v>36.32</v>
          </cell>
          <cell r="G471">
            <v>0</v>
          </cell>
          <cell r="H471">
            <v>0</v>
          </cell>
          <cell r="I471">
            <v>0</v>
          </cell>
          <cell r="J471">
            <v>36.32</v>
          </cell>
          <cell r="L471">
            <v>0</v>
          </cell>
          <cell r="M471">
            <v>0</v>
          </cell>
          <cell r="N471">
            <v>1452.8</v>
          </cell>
          <cell r="O471">
            <v>1452.8</v>
          </cell>
          <cell r="Q471">
            <v>0</v>
          </cell>
          <cell r="R471">
            <v>0</v>
          </cell>
          <cell r="S471">
            <v>4540</v>
          </cell>
          <cell r="T471">
            <v>4540</v>
          </cell>
          <cell r="V471">
            <v>0</v>
          </cell>
          <cell r="W471">
            <v>0</v>
          </cell>
          <cell r="X471">
            <v>7227.68</v>
          </cell>
          <cell r="Y471">
            <v>7227.68</v>
          </cell>
          <cell r="AA471">
            <v>0</v>
          </cell>
          <cell r="AB471">
            <v>0</v>
          </cell>
          <cell r="AC471">
            <v>908</v>
          </cell>
          <cell r="AD471">
            <v>908</v>
          </cell>
          <cell r="AF471">
            <v>0</v>
          </cell>
          <cell r="AG471">
            <v>0</v>
          </cell>
          <cell r="AH471">
            <v>10369.36</v>
          </cell>
          <cell r="AI471">
            <v>10369.36</v>
          </cell>
          <cell r="AK471">
            <v>0</v>
          </cell>
          <cell r="AL471">
            <v>0</v>
          </cell>
          <cell r="AM471">
            <v>25278.720000000001</v>
          </cell>
          <cell r="AN471">
            <v>25278.720000000001</v>
          </cell>
          <cell r="AP471">
            <v>0</v>
          </cell>
          <cell r="AQ471">
            <v>0</v>
          </cell>
          <cell r="AR471">
            <v>37700.160000000003</v>
          </cell>
          <cell r="AS471">
            <v>37700.160000000003</v>
          </cell>
          <cell r="AU471">
            <v>0</v>
          </cell>
          <cell r="AV471">
            <v>0</v>
          </cell>
          <cell r="AW471">
            <v>28402.240000000002</v>
          </cell>
          <cell r="AX471">
            <v>28402.240000000002</v>
          </cell>
          <cell r="AZ471">
            <v>212492.20999999996</v>
          </cell>
          <cell r="BA471">
            <v>59850.69</v>
          </cell>
          <cell r="BB471">
            <v>81702.869999999981</v>
          </cell>
          <cell r="BC471">
            <v>4366.8988799999997</v>
          </cell>
          <cell r="BD471">
            <v>3982.9238399999999</v>
          </cell>
          <cell r="BE471">
            <v>0</v>
          </cell>
          <cell r="BF471">
            <v>90052.692719999977</v>
          </cell>
          <cell r="BH471">
            <v>205931.65271999998</v>
          </cell>
          <cell r="BJ471">
            <v>27832.74</v>
          </cell>
          <cell r="BK471">
            <v>178098.91271999999</v>
          </cell>
        </row>
        <row r="472">
          <cell r="A472" t="str">
            <v>2803719000200</v>
          </cell>
          <cell r="B472" t="str">
            <v>COLONA SCHOOL DISTRICT 190</v>
          </cell>
          <cell r="C472" t="str">
            <v>HENRY</v>
          </cell>
          <cell r="D472" t="str">
            <v>Elementary</v>
          </cell>
          <cell r="E472">
            <v>418.75</v>
          </cell>
          <cell r="G472">
            <v>269.25</v>
          </cell>
          <cell r="H472">
            <v>265</v>
          </cell>
          <cell r="I472">
            <v>149.5</v>
          </cell>
          <cell r="J472">
            <v>0</v>
          </cell>
          <cell r="L472">
            <v>10600</v>
          </cell>
          <cell r="M472">
            <v>5980</v>
          </cell>
          <cell r="N472">
            <v>0</v>
          </cell>
          <cell r="O472">
            <v>16580</v>
          </cell>
          <cell r="Q472">
            <v>33656.25</v>
          </cell>
          <cell r="R472">
            <v>18687.5</v>
          </cell>
          <cell r="S472">
            <v>0</v>
          </cell>
          <cell r="T472">
            <v>52343.75</v>
          </cell>
          <cell r="V472">
            <v>53580.75</v>
          </cell>
          <cell r="W472">
            <v>29750.5</v>
          </cell>
          <cell r="X472">
            <v>0</v>
          </cell>
          <cell r="Y472">
            <v>83331.25</v>
          </cell>
          <cell r="AA472">
            <v>6731.25</v>
          </cell>
          <cell r="AB472">
            <v>3737.5</v>
          </cell>
          <cell r="AC472">
            <v>0</v>
          </cell>
          <cell r="AD472">
            <v>10468.75</v>
          </cell>
          <cell r="AF472">
            <v>153741.75</v>
          </cell>
          <cell r="AG472">
            <v>85364.5</v>
          </cell>
          <cell r="AH472">
            <v>0</v>
          </cell>
          <cell r="AI472">
            <v>239106.25</v>
          </cell>
          <cell r="AK472">
            <v>26765</v>
          </cell>
          <cell r="AL472">
            <v>30199</v>
          </cell>
          <cell r="AM472">
            <v>0</v>
          </cell>
          <cell r="AN472">
            <v>56964</v>
          </cell>
          <cell r="AP472">
            <v>279481.5</v>
          </cell>
          <cell r="AQ472">
            <v>155181</v>
          </cell>
          <cell r="AR472">
            <v>0</v>
          </cell>
          <cell r="AS472">
            <v>434662.5</v>
          </cell>
          <cell r="AU472">
            <v>210553.5</v>
          </cell>
          <cell r="AV472">
            <v>116909</v>
          </cell>
          <cell r="AW472">
            <v>0</v>
          </cell>
          <cell r="AX472">
            <v>327462.5</v>
          </cell>
          <cell r="AZ472">
            <v>2243422.25</v>
          </cell>
          <cell r="BA472">
            <v>711745.90000000014</v>
          </cell>
          <cell r="BB472">
            <v>886550.44500000007</v>
          </cell>
          <cell r="BC472">
            <v>50347.987499999996</v>
          </cell>
          <cell r="BD472">
            <v>45920.962500000001</v>
          </cell>
          <cell r="BE472">
            <v>0</v>
          </cell>
          <cell r="BF472">
            <v>982819.39500000014</v>
          </cell>
          <cell r="BH472">
            <v>2203738.395</v>
          </cell>
          <cell r="BJ472">
            <v>320896.5</v>
          </cell>
          <cell r="BK472">
            <v>1882841.895</v>
          </cell>
        </row>
        <row r="473">
          <cell r="A473" t="str">
            <v>2803722302600</v>
          </cell>
          <cell r="B473" t="str">
            <v>ORION COMM UNIT SCHOOL DIST 223</v>
          </cell>
          <cell r="C473" t="str">
            <v>HENRY</v>
          </cell>
          <cell r="D473" t="str">
            <v>Unit</v>
          </cell>
          <cell r="E473">
            <v>1041.94</v>
          </cell>
          <cell r="G473">
            <v>442.14</v>
          </cell>
          <cell r="H473">
            <v>437.48</v>
          </cell>
          <cell r="I473">
            <v>255.15</v>
          </cell>
          <cell r="J473">
            <v>344.65</v>
          </cell>
          <cell r="L473">
            <v>17499.2</v>
          </cell>
          <cell r="M473">
            <v>10206</v>
          </cell>
          <cell r="N473">
            <v>13786</v>
          </cell>
          <cell r="O473">
            <v>41491.199999999997</v>
          </cell>
          <cell r="Q473">
            <v>55267.5</v>
          </cell>
          <cell r="R473">
            <v>31893.75</v>
          </cell>
          <cell r="S473">
            <v>43081.25</v>
          </cell>
          <cell r="T473">
            <v>130242.5</v>
          </cell>
          <cell r="V473">
            <v>87985.86</v>
          </cell>
          <cell r="W473">
            <v>50774.85</v>
          </cell>
          <cell r="X473">
            <v>68585.349999999991</v>
          </cell>
          <cell r="Y473">
            <v>207346.06</v>
          </cell>
          <cell r="AA473">
            <v>11053.5</v>
          </cell>
          <cell r="AB473">
            <v>6378.75</v>
          </cell>
          <cell r="AC473">
            <v>8616.25</v>
          </cell>
          <cell r="AD473">
            <v>26048.5</v>
          </cell>
          <cell r="AF473">
            <v>252461.94</v>
          </cell>
          <cell r="AG473">
            <v>145690.65</v>
          </cell>
          <cell r="AH473">
            <v>196795.15</v>
          </cell>
          <cell r="AI473">
            <v>594947.74</v>
          </cell>
          <cell r="AK473">
            <v>44185.48</v>
          </cell>
          <cell r="AL473">
            <v>51540.3</v>
          </cell>
          <cell r="AM473">
            <v>239876.4</v>
          </cell>
          <cell r="AN473">
            <v>335602.18</v>
          </cell>
          <cell r="AP473">
            <v>458941.32</v>
          </cell>
          <cell r="AQ473">
            <v>264845.7</v>
          </cell>
          <cell r="AR473">
            <v>357746.69999999995</v>
          </cell>
          <cell r="AS473">
            <v>1081533.72</v>
          </cell>
          <cell r="AU473">
            <v>345753.48</v>
          </cell>
          <cell r="AV473">
            <v>199527.30000000002</v>
          </cell>
          <cell r="AW473">
            <v>269516.3</v>
          </cell>
          <cell r="AX473">
            <v>814797.08000000007</v>
          </cell>
          <cell r="AZ473">
            <v>5457030.5599999996</v>
          </cell>
          <cell r="BA473">
            <v>1100631.54</v>
          </cell>
          <cell r="BB473">
            <v>1967298.63</v>
          </cell>
          <cell r="BC473">
            <v>125276.61395999999</v>
          </cell>
          <cell r="BD473">
            <v>114261.22428000001</v>
          </cell>
          <cell r="BE473">
            <v>0</v>
          </cell>
          <cell r="BF473">
            <v>2206836.4682399998</v>
          </cell>
          <cell r="BH473">
            <v>5438845.4482399998</v>
          </cell>
          <cell r="BJ473">
            <v>798459.46</v>
          </cell>
          <cell r="BK473">
            <v>4640385.9882399999</v>
          </cell>
        </row>
        <row r="474">
          <cell r="A474" t="str">
            <v>2803722402600</v>
          </cell>
          <cell r="B474" t="str">
            <v>GALVA COMM UNIT SCH DIST 224</v>
          </cell>
          <cell r="C474" t="str">
            <v>HENRY</v>
          </cell>
          <cell r="D474" t="str">
            <v>Unit</v>
          </cell>
          <cell r="E474">
            <v>518.54</v>
          </cell>
          <cell r="G474">
            <v>221.56</v>
          </cell>
          <cell r="H474">
            <v>217.47999999999996</v>
          </cell>
          <cell r="I474">
            <v>112.49</v>
          </cell>
          <cell r="J474">
            <v>184.49</v>
          </cell>
          <cell r="L474">
            <v>8699.1999999999989</v>
          </cell>
          <cell r="M474">
            <v>4499.5999999999995</v>
          </cell>
          <cell r="N474">
            <v>7379.6</v>
          </cell>
          <cell r="O474">
            <v>20578.400000000001</v>
          </cell>
          <cell r="Q474">
            <v>27695</v>
          </cell>
          <cell r="R474">
            <v>14061.25</v>
          </cell>
          <cell r="S474">
            <v>23061.25</v>
          </cell>
          <cell r="T474">
            <v>64817.5</v>
          </cell>
          <cell r="V474">
            <v>44090.44</v>
          </cell>
          <cell r="W474">
            <v>22385.51</v>
          </cell>
          <cell r="X474">
            <v>36713.51</v>
          </cell>
          <cell r="Y474">
            <v>103189.45999999999</v>
          </cell>
          <cell r="AA474">
            <v>5539</v>
          </cell>
          <cell r="AB474">
            <v>2812.25</v>
          </cell>
          <cell r="AC474">
            <v>4612.25</v>
          </cell>
          <cell r="AD474">
            <v>12963.5</v>
          </cell>
          <cell r="AF474">
            <v>126510.76</v>
          </cell>
          <cell r="AG474">
            <v>64231.79</v>
          </cell>
          <cell r="AH474">
            <v>105343.79</v>
          </cell>
          <cell r="AI474">
            <v>296086.33999999997</v>
          </cell>
          <cell r="AK474">
            <v>21965.479999999996</v>
          </cell>
          <cell r="AL474">
            <v>22722.98</v>
          </cell>
          <cell r="AM474">
            <v>128405.04000000001</v>
          </cell>
          <cell r="AN474">
            <v>173093.5</v>
          </cell>
          <cell r="AP474">
            <v>229979.28</v>
          </cell>
          <cell r="AQ474">
            <v>116764.62</v>
          </cell>
          <cell r="AR474">
            <v>191500.62</v>
          </cell>
          <cell r="AS474">
            <v>538244.52</v>
          </cell>
          <cell r="AU474">
            <v>173259.92</v>
          </cell>
          <cell r="AV474">
            <v>87967.18</v>
          </cell>
          <cell r="AW474">
            <v>144271.18</v>
          </cell>
          <cell r="AX474">
            <v>405498.28</v>
          </cell>
          <cell r="AZ474">
            <v>2860826.7499999995</v>
          </cell>
          <cell r="BA474">
            <v>880621.07000000007</v>
          </cell>
          <cell r="BB474">
            <v>1122434.3459999997</v>
          </cell>
          <cell r="BC474">
            <v>62346.138359999983</v>
          </cell>
          <cell r="BD474">
            <v>56864.133479999997</v>
          </cell>
          <cell r="BE474">
            <v>0</v>
          </cell>
          <cell r="BF474">
            <v>1241644.6178399997</v>
          </cell>
          <cell r="BH474">
            <v>2856116.1178399995</v>
          </cell>
          <cell r="BJ474">
            <v>397367.57</v>
          </cell>
          <cell r="BK474">
            <v>2458748.5478399997</v>
          </cell>
        </row>
        <row r="475">
          <cell r="A475" t="str">
            <v>2803722502600</v>
          </cell>
          <cell r="B475" t="str">
            <v>ALWOOD COMM UNIT SCH DIST 225</v>
          </cell>
          <cell r="C475" t="str">
            <v>HENRY</v>
          </cell>
          <cell r="D475" t="str">
            <v>Unit</v>
          </cell>
          <cell r="E475">
            <v>367.5</v>
          </cell>
          <cell r="G475">
            <v>170.5</v>
          </cell>
          <cell r="H475">
            <v>165</v>
          </cell>
          <cell r="I475">
            <v>85.5</v>
          </cell>
          <cell r="J475">
            <v>111.5</v>
          </cell>
          <cell r="L475">
            <v>6600</v>
          </cell>
          <cell r="M475">
            <v>3420</v>
          </cell>
          <cell r="N475">
            <v>4460</v>
          </cell>
          <cell r="O475">
            <v>14480</v>
          </cell>
          <cell r="Q475">
            <v>21312.5</v>
          </cell>
          <cell r="R475">
            <v>10687.5</v>
          </cell>
          <cell r="S475">
            <v>13937.5</v>
          </cell>
          <cell r="T475">
            <v>45937.5</v>
          </cell>
          <cell r="V475">
            <v>33929.5</v>
          </cell>
          <cell r="W475">
            <v>17014.5</v>
          </cell>
          <cell r="X475">
            <v>22188.5</v>
          </cell>
          <cell r="Y475">
            <v>73132.5</v>
          </cell>
          <cell r="AA475">
            <v>4262.5</v>
          </cell>
          <cell r="AB475">
            <v>2137.5</v>
          </cell>
          <cell r="AC475">
            <v>2787.5</v>
          </cell>
          <cell r="AD475">
            <v>9187.5</v>
          </cell>
          <cell r="AF475">
            <v>97355.5</v>
          </cell>
          <cell r="AG475">
            <v>48820.5</v>
          </cell>
          <cell r="AH475">
            <v>63666.5</v>
          </cell>
          <cell r="AI475">
            <v>209842.5</v>
          </cell>
          <cell r="AK475">
            <v>16665</v>
          </cell>
          <cell r="AL475">
            <v>17271</v>
          </cell>
          <cell r="AM475">
            <v>77604</v>
          </cell>
          <cell r="AN475">
            <v>111540</v>
          </cell>
          <cell r="AP475">
            <v>176979</v>
          </cell>
          <cell r="AQ475">
            <v>88749</v>
          </cell>
          <cell r="AR475">
            <v>115737</v>
          </cell>
          <cell r="AS475">
            <v>381465</v>
          </cell>
          <cell r="AU475">
            <v>133331</v>
          </cell>
          <cell r="AV475">
            <v>66861</v>
          </cell>
          <cell r="AW475">
            <v>87193</v>
          </cell>
          <cell r="AX475">
            <v>287385</v>
          </cell>
          <cell r="AZ475">
            <v>1936278.77</v>
          </cell>
          <cell r="BA475">
            <v>462704.32000000007</v>
          </cell>
          <cell r="BB475">
            <v>719694.92699999991</v>
          </cell>
          <cell r="BC475">
            <v>44185.994999999995</v>
          </cell>
          <cell r="BD475">
            <v>40300.785000000003</v>
          </cell>
          <cell r="BE475">
            <v>0</v>
          </cell>
          <cell r="BF475">
            <v>804181.70699999994</v>
          </cell>
          <cell r="BH475">
            <v>1937151.7069999999</v>
          </cell>
          <cell r="BJ475">
            <v>281622.59999999998</v>
          </cell>
          <cell r="BK475">
            <v>1655529.1069999998</v>
          </cell>
        </row>
        <row r="476">
          <cell r="A476" t="str">
            <v>2803722602600</v>
          </cell>
          <cell r="B476" t="str">
            <v>ANNAWAN COMM UNIT SCH DIST 226</v>
          </cell>
          <cell r="C476" t="str">
            <v>HENRY</v>
          </cell>
          <cell r="D476" t="str">
            <v>Unit</v>
          </cell>
          <cell r="E476">
            <v>337.19</v>
          </cell>
          <cell r="G476">
            <v>146.04999999999998</v>
          </cell>
          <cell r="H476">
            <v>143.63999999999999</v>
          </cell>
          <cell r="I476">
            <v>77.819999999999993</v>
          </cell>
          <cell r="J476">
            <v>113.32</v>
          </cell>
          <cell r="L476">
            <v>5745.5999999999995</v>
          </cell>
          <cell r="M476">
            <v>3112.7999999999997</v>
          </cell>
          <cell r="N476">
            <v>4532.7999999999993</v>
          </cell>
          <cell r="O476">
            <v>13391.199999999999</v>
          </cell>
          <cell r="Q476">
            <v>18256.249999999996</v>
          </cell>
          <cell r="R476">
            <v>9727.5</v>
          </cell>
          <cell r="S476">
            <v>14165</v>
          </cell>
          <cell r="T476">
            <v>42148.75</v>
          </cell>
          <cell r="V476">
            <v>29063.949999999997</v>
          </cell>
          <cell r="W476">
            <v>15486.179999999998</v>
          </cell>
          <cell r="X476">
            <v>22550.68</v>
          </cell>
          <cell r="Y476">
            <v>67100.81</v>
          </cell>
          <cell r="AA476">
            <v>3651.2499999999995</v>
          </cell>
          <cell r="AB476">
            <v>1945.4999999999998</v>
          </cell>
          <cell r="AC476">
            <v>2833</v>
          </cell>
          <cell r="AD476">
            <v>8429.75</v>
          </cell>
          <cell r="AF476">
            <v>83394.55</v>
          </cell>
          <cell r="AG476">
            <v>44435.22</v>
          </cell>
          <cell r="AH476">
            <v>64705.72</v>
          </cell>
          <cell r="AI476">
            <v>192535.49</v>
          </cell>
          <cell r="AK476">
            <v>14507.64</v>
          </cell>
          <cell r="AL476">
            <v>15719.64</v>
          </cell>
          <cell r="AM476">
            <v>78870.720000000001</v>
          </cell>
          <cell r="AN476">
            <v>109098</v>
          </cell>
          <cell r="AP476">
            <v>151599.9</v>
          </cell>
          <cell r="AQ476">
            <v>80777.159999999989</v>
          </cell>
          <cell r="AR476">
            <v>117626.15999999999</v>
          </cell>
          <cell r="AS476">
            <v>350003.22</v>
          </cell>
          <cell r="AU476">
            <v>114211.09999999999</v>
          </cell>
          <cell r="AV476">
            <v>60855.24</v>
          </cell>
          <cell r="AW476">
            <v>88616.239999999991</v>
          </cell>
          <cell r="AX476">
            <v>263682.57999999996</v>
          </cell>
          <cell r="AZ476">
            <v>1806911.45</v>
          </cell>
          <cell r="BA476">
            <v>459028.33</v>
          </cell>
          <cell r="BB476">
            <v>679781.93399999989</v>
          </cell>
          <cell r="BC476">
            <v>40541.702459999986</v>
          </cell>
          <cell r="BD476">
            <v>36976.929779999991</v>
          </cell>
          <cell r="BE476">
            <v>0</v>
          </cell>
          <cell r="BF476">
            <v>757300.56623999984</v>
          </cell>
          <cell r="BH476">
            <v>1803690.3662399999</v>
          </cell>
          <cell r="BJ476">
            <v>258395.44</v>
          </cell>
          <cell r="BK476">
            <v>1545294.9262399999</v>
          </cell>
        </row>
        <row r="477">
          <cell r="A477" t="str">
            <v>2803722702600</v>
          </cell>
          <cell r="B477" t="str">
            <v>CAMBRIDGE C U SCH DIST 227</v>
          </cell>
          <cell r="C477" t="str">
            <v>HENRY</v>
          </cell>
          <cell r="D477" t="str">
            <v>Unit</v>
          </cell>
          <cell r="E477">
            <v>454.28</v>
          </cell>
          <cell r="G477">
            <v>202.46999999999997</v>
          </cell>
          <cell r="H477">
            <v>199.96999999999997</v>
          </cell>
          <cell r="I477">
            <v>104.99</v>
          </cell>
          <cell r="J477">
            <v>146.82</v>
          </cell>
          <cell r="L477">
            <v>7998.7999999999993</v>
          </cell>
          <cell r="M477">
            <v>4199.5999999999995</v>
          </cell>
          <cell r="N477">
            <v>5872.7999999999993</v>
          </cell>
          <cell r="O477">
            <v>18071.199999999997</v>
          </cell>
          <cell r="Q477">
            <v>25308.749999999996</v>
          </cell>
          <cell r="R477">
            <v>13123.75</v>
          </cell>
          <cell r="S477">
            <v>18352.5</v>
          </cell>
          <cell r="T477">
            <v>56785</v>
          </cell>
          <cell r="V477">
            <v>40291.529999999992</v>
          </cell>
          <cell r="W477">
            <v>20893.009999999998</v>
          </cell>
          <cell r="X477">
            <v>29217.18</v>
          </cell>
          <cell r="Y477">
            <v>90401.72</v>
          </cell>
          <cell r="AA477">
            <v>5061.7499999999991</v>
          </cell>
          <cell r="AB477">
            <v>2624.75</v>
          </cell>
          <cell r="AC477">
            <v>3670.5</v>
          </cell>
          <cell r="AD477">
            <v>11357</v>
          </cell>
          <cell r="AF477">
            <v>115610.37</v>
          </cell>
          <cell r="AG477">
            <v>59949.29</v>
          </cell>
          <cell r="AH477">
            <v>83834.22</v>
          </cell>
          <cell r="AI477">
            <v>259393.88</v>
          </cell>
          <cell r="AK477">
            <v>20196.969999999998</v>
          </cell>
          <cell r="AL477">
            <v>21207.98</v>
          </cell>
          <cell r="AM477">
            <v>102186.72</v>
          </cell>
          <cell r="AN477">
            <v>143591.66999999998</v>
          </cell>
          <cell r="AP477">
            <v>210163.85999999996</v>
          </cell>
          <cell r="AQ477">
            <v>108979.62</v>
          </cell>
          <cell r="AR477">
            <v>152399.16</v>
          </cell>
          <cell r="AS477">
            <v>471542.64</v>
          </cell>
          <cell r="AU477">
            <v>158331.53999999998</v>
          </cell>
          <cell r="AV477">
            <v>82102.179999999993</v>
          </cell>
          <cell r="AW477">
            <v>114813.23999999999</v>
          </cell>
          <cell r="AX477">
            <v>355246.95999999996</v>
          </cell>
          <cell r="AZ477">
            <v>2453129.6500000004</v>
          </cell>
          <cell r="BA477">
            <v>656443.28</v>
          </cell>
          <cell r="BB477">
            <v>932871.87900000019</v>
          </cell>
          <cell r="BC477">
            <v>54619.901519999992</v>
          </cell>
          <cell r="BD477">
            <v>49817.253360000002</v>
          </cell>
          <cell r="BE477">
            <v>0</v>
          </cell>
          <cell r="BF477">
            <v>1037309.0338800001</v>
          </cell>
          <cell r="BH477">
            <v>2443699.1038799998</v>
          </cell>
          <cell r="BJ477">
            <v>348123.84</v>
          </cell>
          <cell r="BK477">
            <v>2095575.2638799998</v>
          </cell>
        </row>
        <row r="478">
          <cell r="A478" t="str">
            <v>2803722802600</v>
          </cell>
          <cell r="B478" t="str">
            <v>GENESEO COMM UNIT SCH DIST 228</v>
          </cell>
          <cell r="C478" t="str">
            <v>HENRY</v>
          </cell>
          <cell r="D478" t="str">
            <v>Unit</v>
          </cell>
          <cell r="E478">
            <v>2535.75</v>
          </cell>
          <cell r="G478">
            <v>1069.75</v>
          </cell>
          <cell r="H478">
            <v>1061.5</v>
          </cell>
          <cell r="I478">
            <v>631</v>
          </cell>
          <cell r="J478">
            <v>835</v>
          </cell>
          <cell r="L478">
            <v>42460</v>
          </cell>
          <cell r="M478">
            <v>25240</v>
          </cell>
          <cell r="N478">
            <v>33400</v>
          </cell>
          <cell r="O478">
            <v>101100</v>
          </cell>
          <cell r="Q478">
            <v>133718.75</v>
          </cell>
          <cell r="R478">
            <v>78875</v>
          </cell>
          <cell r="S478">
            <v>104375</v>
          </cell>
          <cell r="T478">
            <v>316968.75</v>
          </cell>
          <cell r="V478">
            <v>212880.25</v>
          </cell>
          <cell r="W478">
            <v>125569</v>
          </cell>
          <cell r="X478">
            <v>166165</v>
          </cell>
          <cell r="Y478">
            <v>504614.25</v>
          </cell>
          <cell r="AA478">
            <v>26743.75</v>
          </cell>
          <cell r="AB478">
            <v>15775</v>
          </cell>
          <cell r="AC478">
            <v>20875</v>
          </cell>
          <cell r="AD478">
            <v>63393.75</v>
          </cell>
          <cell r="AF478">
            <v>610827.25</v>
          </cell>
          <cell r="AG478">
            <v>360301</v>
          </cell>
          <cell r="AH478">
            <v>476785</v>
          </cell>
          <cell r="AI478">
            <v>1447913.25</v>
          </cell>
          <cell r="AK478">
            <v>107211.5</v>
          </cell>
          <cell r="AL478">
            <v>127462</v>
          </cell>
          <cell r="AM478">
            <v>581160</v>
          </cell>
          <cell r="AN478">
            <v>815833.5</v>
          </cell>
          <cell r="AP478">
            <v>1110400.5</v>
          </cell>
          <cell r="AQ478">
            <v>654978</v>
          </cell>
          <cell r="AR478">
            <v>866730</v>
          </cell>
          <cell r="AS478">
            <v>2632108.5</v>
          </cell>
          <cell r="AU478">
            <v>836544.5</v>
          </cell>
          <cell r="AV478">
            <v>493442</v>
          </cell>
          <cell r="AW478">
            <v>652970</v>
          </cell>
          <cell r="AX478">
            <v>1982956.5</v>
          </cell>
          <cell r="AZ478">
            <v>13374664.920000002</v>
          </cell>
          <cell r="BA478">
            <v>2864843.38</v>
          </cell>
          <cell r="BB478">
            <v>4871852.49</v>
          </cell>
          <cell r="BC478">
            <v>304883.36549999996</v>
          </cell>
          <cell r="BD478">
            <v>278075.41649999999</v>
          </cell>
          <cell r="BE478">
            <v>0</v>
          </cell>
          <cell r="BF478">
            <v>5454811.2720000008</v>
          </cell>
          <cell r="BH478">
            <v>13319699.772</v>
          </cell>
          <cell r="BJ478">
            <v>1943195.94</v>
          </cell>
          <cell r="BK478">
            <v>11376503.832</v>
          </cell>
        </row>
        <row r="479">
          <cell r="A479" t="str">
            <v>2803722902600</v>
          </cell>
          <cell r="B479" t="str">
            <v>KEWANEE COMM UNIT SCH DIST 229</v>
          </cell>
          <cell r="C479" t="str">
            <v>HENRY</v>
          </cell>
          <cell r="D479" t="str">
            <v>Unit</v>
          </cell>
          <cell r="E479">
            <v>1851</v>
          </cell>
          <cell r="G479">
            <v>885.5</v>
          </cell>
          <cell r="H479">
            <v>867</v>
          </cell>
          <cell r="I479">
            <v>408.5</v>
          </cell>
          <cell r="J479">
            <v>557</v>
          </cell>
          <cell r="L479">
            <v>34680</v>
          </cell>
          <cell r="M479">
            <v>16340</v>
          </cell>
          <cell r="N479">
            <v>22280</v>
          </cell>
          <cell r="O479">
            <v>73300</v>
          </cell>
          <cell r="Q479">
            <v>110687.5</v>
          </cell>
          <cell r="R479">
            <v>51062.5</v>
          </cell>
          <cell r="S479">
            <v>69625</v>
          </cell>
          <cell r="T479">
            <v>231375</v>
          </cell>
          <cell r="V479">
            <v>176214.5</v>
          </cell>
          <cell r="W479">
            <v>81291.5</v>
          </cell>
          <cell r="X479">
            <v>110843</v>
          </cell>
          <cell r="Y479">
            <v>368349</v>
          </cell>
          <cell r="AA479">
            <v>22137.5</v>
          </cell>
          <cell r="AB479">
            <v>10212.5</v>
          </cell>
          <cell r="AC479">
            <v>13925</v>
          </cell>
          <cell r="AD479">
            <v>46275</v>
          </cell>
          <cell r="AF479">
            <v>505620.5</v>
          </cell>
          <cell r="AG479">
            <v>233253.5</v>
          </cell>
          <cell r="AH479">
            <v>318047</v>
          </cell>
          <cell r="AI479">
            <v>1056921</v>
          </cell>
          <cell r="AK479">
            <v>87567</v>
          </cell>
          <cell r="AL479">
            <v>82517</v>
          </cell>
          <cell r="AM479">
            <v>387672</v>
          </cell>
          <cell r="AN479">
            <v>557756</v>
          </cell>
          <cell r="AP479">
            <v>919149</v>
          </cell>
          <cell r="AQ479">
            <v>424023</v>
          </cell>
          <cell r="AR479">
            <v>578166</v>
          </cell>
          <cell r="AS479">
            <v>1921338</v>
          </cell>
          <cell r="AU479">
            <v>692461</v>
          </cell>
          <cell r="AV479">
            <v>319447</v>
          </cell>
          <cell r="AW479">
            <v>435574</v>
          </cell>
          <cell r="AX479">
            <v>1447482</v>
          </cell>
          <cell r="AZ479">
            <v>10613197.27</v>
          </cell>
          <cell r="BA479">
            <v>4470432.1799999988</v>
          </cell>
          <cell r="BB479">
            <v>4525088.835</v>
          </cell>
          <cell r="BC479">
            <v>222553.13399999996</v>
          </cell>
          <cell r="BD479">
            <v>202984.36199999999</v>
          </cell>
          <cell r="BE479">
            <v>0</v>
          </cell>
          <cell r="BF479">
            <v>4950626.3309999993</v>
          </cell>
          <cell r="BH479">
            <v>10653422.331</v>
          </cell>
          <cell r="BJ479">
            <v>1418458.32</v>
          </cell>
          <cell r="BK479">
            <v>9234964.0109999999</v>
          </cell>
        </row>
        <row r="480">
          <cell r="A480" t="str">
            <v>2803723002600</v>
          </cell>
          <cell r="B480" t="str">
            <v>WETHERSFIELD C U SCH DIST 230</v>
          </cell>
          <cell r="C480" t="str">
            <v>HENRY</v>
          </cell>
          <cell r="D480" t="str">
            <v>Unit</v>
          </cell>
          <cell r="E480">
            <v>538.53</v>
          </cell>
          <cell r="G480">
            <v>222.71999999999997</v>
          </cell>
          <cell r="H480">
            <v>219.80999999999995</v>
          </cell>
          <cell r="I480">
            <v>127.66</v>
          </cell>
          <cell r="J480">
            <v>188.14999999999998</v>
          </cell>
          <cell r="L480">
            <v>8792.3999999999978</v>
          </cell>
          <cell r="M480">
            <v>5106.3999999999996</v>
          </cell>
          <cell r="N480">
            <v>7525.9999999999991</v>
          </cell>
          <cell r="O480">
            <v>21424.799999999996</v>
          </cell>
          <cell r="Q480">
            <v>27839.999999999996</v>
          </cell>
          <cell r="R480">
            <v>15957.5</v>
          </cell>
          <cell r="S480">
            <v>23518.749999999996</v>
          </cell>
          <cell r="T480">
            <v>67316.25</v>
          </cell>
          <cell r="V480">
            <v>44321.279999999992</v>
          </cell>
          <cell r="W480">
            <v>25404.34</v>
          </cell>
          <cell r="X480">
            <v>37441.85</v>
          </cell>
          <cell r="Y480">
            <v>107167.47</v>
          </cell>
          <cell r="AA480">
            <v>5567.9999999999991</v>
          </cell>
          <cell r="AB480">
            <v>3191.5</v>
          </cell>
          <cell r="AC480">
            <v>4703.7499999999991</v>
          </cell>
          <cell r="AD480">
            <v>13463.25</v>
          </cell>
          <cell r="AF480">
            <v>127173.12</v>
          </cell>
          <cell r="AG480">
            <v>72893.86</v>
          </cell>
          <cell r="AH480">
            <v>107433.65</v>
          </cell>
          <cell r="AI480">
            <v>307500.63</v>
          </cell>
          <cell r="AK480">
            <v>22200.809999999994</v>
          </cell>
          <cell r="AL480">
            <v>25787.32</v>
          </cell>
          <cell r="AM480">
            <v>130952.39999999998</v>
          </cell>
          <cell r="AN480">
            <v>178940.52999999997</v>
          </cell>
          <cell r="AP480">
            <v>231183.35999999996</v>
          </cell>
          <cell r="AQ480">
            <v>132511.07999999999</v>
          </cell>
          <cell r="AR480">
            <v>195299.69999999998</v>
          </cell>
          <cell r="AS480">
            <v>558994.1399999999</v>
          </cell>
          <cell r="AU480">
            <v>174167.03999999998</v>
          </cell>
          <cell r="AV480">
            <v>99830.12</v>
          </cell>
          <cell r="AW480">
            <v>147133.29999999999</v>
          </cell>
          <cell r="AX480">
            <v>421130.45999999996</v>
          </cell>
          <cell r="AZ480">
            <v>2961924.3900000006</v>
          </cell>
          <cell r="BA480">
            <v>892155.21</v>
          </cell>
          <cell r="BB480">
            <v>1156223.8800000001</v>
          </cell>
          <cell r="BC480">
            <v>64749.616019999987</v>
          </cell>
          <cell r="BD480">
            <v>59056.276859999998</v>
          </cell>
          <cell r="BE480">
            <v>0</v>
          </cell>
          <cell r="BF480">
            <v>1280029.7728800003</v>
          </cell>
          <cell r="BH480">
            <v>2955967.3028800003</v>
          </cell>
          <cell r="BJ480">
            <v>412686.3</v>
          </cell>
          <cell r="BK480">
            <v>2543281.0028800005</v>
          </cell>
        </row>
        <row r="481">
          <cell r="A481" t="str">
            <v>2808800102600</v>
          </cell>
          <cell r="B481" t="str">
            <v>BRADFORD COMM UNIT SCH DIST 1</v>
          </cell>
          <cell r="C481" t="str">
            <v>STARK</v>
          </cell>
          <cell r="D481" t="str">
            <v>Unit</v>
          </cell>
          <cell r="E481">
            <v>215.2</v>
          </cell>
          <cell r="G481">
            <v>86.73</v>
          </cell>
          <cell r="H481">
            <v>85.32</v>
          </cell>
          <cell r="I481">
            <v>53.319999999999993</v>
          </cell>
          <cell r="J481">
            <v>75.150000000000006</v>
          </cell>
          <cell r="L481">
            <v>3412.7999999999997</v>
          </cell>
          <cell r="M481">
            <v>2132.7999999999997</v>
          </cell>
          <cell r="N481">
            <v>3006</v>
          </cell>
          <cell r="O481">
            <v>8551.5999999999985</v>
          </cell>
          <cell r="Q481">
            <v>10841.25</v>
          </cell>
          <cell r="R481">
            <v>6664.9999999999991</v>
          </cell>
          <cell r="S481">
            <v>9393.75</v>
          </cell>
          <cell r="T481">
            <v>26900</v>
          </cell>
          <cell r="V481">
            <v>17259.27</v>
          </cell>
          <cell r="W481">
            <v>10610.679999999998</v>
          </cell>
          <cell r="X481">
            <v>14954.85</v>
          </cell>
          <cell r="Y481">
            <v>42824.799999999996</v>
          </cell>
          <cell r="AA481">
            <v>2168.25</v>
          </cell>
          <cell r="AB481">
            <v>1332.9999999999998</v>
          </cell>
          <cell r="AC481">
            <v>1878.7500000000002</v>
          </cell>
          <cell r="AD481">
            <v>5380</v>
          </cell>
          <cell r="AF481">
            <v>24761.41</v>
          </cell>
          <cell r="AG481">
            <v>15222.86</v>
          </cell>
          <cell r="AH481">
            <v>21455.32</v>
          </cell>
          <cell r="AI481">
            <v>61439.590000000004</v>
          </cell>
          <cell r="AK481">
            <v>8617.32</v>
          </cell>
          <cell r="AL481">
            <v>10770.64</v>
          </cell>
          <cell r="AM481">
            <v>52304.4</v>
          </cell>
          <cell r="AN481">
            <v>71692.36</v>
          </cell>
          <cell r="AP481">
            <v>90025.74</v>
          </cell>
          <cell r="AQ481">
            <v>55346.159999999996</v>
          </cell>
          <cell r="AR481">
            <v>78005.700000000012</v>
          </cell>
          <cell r="AS481">
            <v>223377.6</v>
          </cell>
          <cell r="AU481">
            <v>67822.86</v>
          </cell>
          <cell r="AV481">
            <v>41696.239999999998</v>
          </cell>
          <cell r="AW481">
            <v>58767.3</v>
          </cell>
          <cell r="AX481">
            <v>168286.40000000002</v>
          </cell>
          <cell r="AZ481">
            <v>1159619.0199999998</v>
          </cell>
          <cell r="BA481">
            <v>318982.18000000005</v>
          </cell>
          <cell r="BB481">
            <v>443580.35999999993</v>
          </cell>
          <cell r="BC481">
            <v>25874.356799999998</v>
          </cell>
          <cell r="BD481">
            <v>23599.262400000003</v>
          </cell>
          <cell r="BE481">
            <v>0</v>
          </cell>
          <cell r="BF481">
            <v>493053.97919999994</v>
          </cell>
          <cell r="BH481">
            <v>1101506.3292</v>
          </cell>
          <cell r="BJ481">
            <v>164912.06</v>
          </cell>
          <cell r="BK481">
            <v>936594.26919999998</v>
          </cell>
        </row>
        <row r="482">
          <cell r="A482" t="str">
            <v>2808810002600</v>
          </cell>
          <cell r="B482" t="str">
            <v>STARK COUNTY C U SCH DIST 100</v>
          </cell>
          <cell r="C482" t="str">
            <v>STARK</v>
          </cell>
          <cell r="D482" t="str">
            <v>Unit</v>
          </cell>
          <cell r="E482">
            <v>668.36</v>
          </cell>
          <cell r="G482">
            <v>306.55999999999995</v>
          </cell>
          <cell r="H482">
            <v>300.48</v>
          </cell>
          <cell r="I482">
            <v>138.82</v>
          </cell>
          <cell r="J482">
            <v>222.98</v>
          </cell>
          <cell r="L482">
            <v>12019.2</v>
          </cell>
          <cell r="M482">
            <v>5552.7999999999993</v>
          </cell>
          <cell r="N482">
            <v>8919.1999999999989</v>
          </cell>
          <cell r="O482">
            <v>26491.199999999997</v>
          </cell>
          <cell r="Q482">
            <v>38319.999999999993</v>
          </cell>
          <cell r="R482">
            <v>17352.5</v>
          </cell>
          <cell r="S482">
            <v>27872.5</v>
          </cell>
          <cell r="T482">
            <v>83545</v>
          </cell>
          <cell r="V482">
            <v>61005.439999999988</v>
          </cell>
          <cell r="W482">
            <v>27625.18</v>
          </cell>
          <cell r="X482">
            <v>44373.02</v>
          </cell>
          <cell r="Y482">
            <v>133003.63999999998</v>
          </cell>
          <cell r="AA482">
            <v>7663.9999999999982</v>
          </cell>
          <cell r="AB482">
            <v>3470.5</v>
          </cell>
          <cell r="AC482">
            <v>5574.5</v>
          </cell>
          <cell r="AD482">
            <v>16709</v>
          </cell>
          <cell r="AF482">
            <v>175045.76000000001</v>
          </cell>
          <cell r="AG482">
            <v>79266.22</v>
          </cell>
          <cell r="AH482">
            <v>127321.58</v>
          </cell>
          <cell r="AI482">
            <v>381633.56</v>
          </cell>
          <cell r="AK482">
            <v>30348.480000000003</v>
          </cell>
          <cell r="AL482">
            <v>28041.64</v>
          </cell>
          <cell r="AM482">
            <v>155194.07999999999</v>
          </cell>
          <cell r="AN482">
            <v>213584.19999999998</v>
          </cell>
          <cell r="AP482">
            <v>318209.27999999997</v>
          </cell>
          <cell r="AQ482">
            <v>144095.16</v>
          </cell>
          <cell r="AR482">
            <v>231453.24</v>
          </cell>
          <cell r="AS482">
            <v>693757.67999999993</v>
          </cell>
          <cell r="AU482">
            <v>239729.91999999995</v>
          </cell>
          <cell r="AV482">
            <v>108557.23999999999</v>
          </cell>
          <cell r="AW482">
            <v>174370.36</v>
          </cell>
          <cell r="AX482">
            <v>522657.5199999999</v>
          </cell>
          <cell r="AZ482">
            <v>3636364.5199999996</v>
          </cell>
          <cell r="BA482">
            <v>1045498.02</v>
          </cell>
          <cell r="BB482">
            <v>1404558.7619999996</v>
          </cell>
          <cell r="BC482">
            <v>80359.59623999997</v>
          </cell>
          <cell r="BD482">
            <v>73293.694319999995</v>
          </cell>
          <cell r="BE482">
            <v>0</v>
          </cell>
          <cell r="BF482">
            <v>1558212.0525599995</v>
          </cell>
          <cell r="BH482">
            <v>3629593.8525599996</v>
          </cell>
          <cell r="BJ482">
            <v>512177.63</v>
          </cell>
          <cell r="BK482">
            <v>3117416.2225599997</v>
          </cell>
        </row>
        <row r="483">
          <cell r="A483" t="str">
            <v>3000200102200</v>
          </cell>
          <cell r="B483" t="str">
            <v>CAIRO UNIT SCHOOL DISTRICT 1</v>
          </cell>
          <cell r="C483" t="str">
            <v>ALEXANDER</v>
          </cell>
          <cell r="D483" t="str">
            <v>Unit</v>
          </cell>
          <cell r="E483">
            <v>379.79</v>
          </cell>
          <cell r="G483">
            <v>194.31</v>
          </cell>
          <cell r="H483">
            <v>190.14999999999998</v>
          </cell>
          <cell r="I483">
            <v>81.149999999999991</v>
          </cell>
          <cell r="J483">
            <v>104.33</v>
          </cell>
          <cell r="L483">
            <v>7605.9999999999991</v>
          </cell>
          <cell r="M483">
            <v>3245.9999999999995</v>
          </cell>
          <cell r="N483">
            <v>4173.2</v>
          </cell>
          <cell r="O483">
            <v>15025.199999999997</v>
          </cell>
          <cell r="Q483">
            <v>24288.75</v>
          </cell>
          <cell r="R483">
            <v>10143.749999999998</v>
          </cell>
          <cell r="S483">
            <v>13041.25</v>
          </cell>
          <cell r="T483">
            <v>47473.75</v>
          </cell>
          <cell r="V483">
            <v>38667.69</v>
          </cell>
          <cell r="W483">
            <v>16148.849999999999</v>
          </cell>
          <cell r="X483">
            <v>20761.669999999998</v>
          </cell>
          <cell r="Y483">
            <v>75578.209999999992</v>
          </cell>
          <cell r="AA483">
            <v>4857.75</v>
          </cell>
          <cell r="AB483">
            <v>2028.7499999999998</v>
          </cell>
          <cell r="AC483">
            <v>2608.25</v>
          </cell>
          <cell r="AD483">
            <v>9494.75</v>
          </cell>
          <cell r="AF483">
            <v>110951.01</v>
          </cell>
          <cell r="AG483">
            <v>46336.65</v>
          </cell>
          <cell r="AH483">
            <v>59572.43</v>
          </cell>
          <cell r="AI483">
            <v>216860.09</v>
          </cell>
          <cell r="AK483">
            <v>19205.149999999998</v>
          </cell>
          <cell r="AL483">
            <v>16392.3</v>
          </cell>
          <cell r="AM483">
            <v>72613.679999999993</v>
          </cell>
          <cell r="AN483">
            <v>108211.12999999999</v>
          </cell>
          <cell r="AP483">
            <v>201693.78</v>
          </cell>
          <cell r="AQ483">
            <v>84233.7</v>
          </cell>
          <cell r="AR483">
            <v>108294.54</v>
          </cell>
          <cell r="AS483">
            <v>394222.01999999996</v>
          </cell>
          <cell r="AU483">
            <v>151950.42000000001</v>
          </cell>
          <cell r="AV483">
            <v>63459.299999999996</v>
          </cell>
          <cell r="AW483">
            <v>81586.06</v>
          </cell>
          <cell r="AX483">
            <v>296995.78000000003</v>
          </cell>
          <cell r="AZ483">
            <v>2315305.7699999996</v>
          </cell>
          <cell r="BA483">
            <v>1137268.49</v>
          </cell>
          <cell r="BB483">
            <v>1035772.2779999999</v>
          </cell>
          <cell r="BC483">
            <v>45663.670859999991</v>
          </cell>
          <cell r="BD483">
            <v>41648.530979999996</v>
          </cell>
          <cell r="BE483">
            <v>0</v>
          </cell>
          <cell r="BF483">
            <v>1123084.4798399999</v>
          </cell>
          <cell r="BH483">
            <v>2286945.4098399999</v>
          </cell>
          <cell r="BJ483">
            <v>291040.67</v>
          </cell>
          <cell r="BK483">
            <v>1995904.7398399999</v>
          </cell>
        </row>
        <row r="484">
          <cell r="A484" t="str">
            <v>3000200502600</v>
          </cell>
          <cell r="B484" t="str">
            <v>EGYPTIAN COMM UNIT SCH DIST 5</v>
          </cell>
          <cell r="C484" t="str">
            <v>ALEXANDER</v>
          </cell>
          <cell r="D484" t="str">
            <v>Unit</v>
          </cell>
          <cell r="E484">
            <v>419.78</v>
          </cell>
          <cell r="G484">
            <v>210.81</v>
          </cell>
          <cell r="H484">
            <v>209.14999999999998</v>
          </cell>
          <cell r="I484">
            <v>96.49</v>
          </cell>
          <cell r="J484">
            <v>112.47999999999999</v>
          </cell>
          <cell r="L484">
            <v>8366</v>
          </cell>
          <cell r="M484">
            <v>3859.6</v>
          </cell>
          <cell r="N484">
            <v>4499.2</v>
          </cell>
          <cell r="O484">
            <v>16724.8</v>
          </cell>
          <cell r="Q484">
            <v>26351.25</v>
          </cell>
          <cell r="R484">
            <v>12061.25</v>
          </cell>
          <cell r="S484">
            <v>14059.999999999998</v>
          </cell>
          <cell r="T484">
            <v>52472.5</v>
          </cell>
          <cell r="V484">
            <v>41951.19</v>
          </cell>
          <cell r="W484">
            <v>19201.509999999998</v>
          </cell>
          <cell r="X484">
            <v>22383.519999999997</v>
          </cell>
          <cell r="Y484">
            <v>83536.22</v>
          </cell>
          <cell r="AA484">
            <v>5270.25</v>
          </cell>
          <cell r="AB484">
            <v>2412.25</v>
          </cell>
          <cell r="AC484">
            <v>2811.9999999999995</v>
          </cell>
          <cell r="AD484">
            <v>10494.5</v>
          </cell>
          <cell r="AF484">
            <v>120372.51</v>
          </cell>
          <cell r="AG484">
            <v>55095.79</v>
          </cell>
          <cell r="AH484">
            <v>64226.080000000002</v>
          </cell>
          <cell r="AI484">
            <v>239694.38</v>
          </cell>
          <cell r="AK484">
            <v>21124.149999999998</v>
          </cell>
          <cell r="AL484">
            <v>19490.98</v>
          </cell>
          <cell r="AM484">
            <v>78286.079999999987</v>
          </cell>
          <cell r="AN484">
            <v>118901.20999999999</v>
          </cell>
          <cell r="AP484">
            <v>218820.78</v>
          </cell>
          <cell r="AQ484">
            <v>100156.62</v>
          </cell>
          <cell r="AR484">
            <v>116754.23999999999</v>
          </cell>
          <cell r="AS484">
            <v>435731.64</v>
          </cell>
          <cell r="AU484">
            <v>164853.42000000001</v>
          </cell>
          <cell r="AV484">
            <v>75455.179999999993</v>
          </cell>
          <cell r="AW484">
            <v>87959.359999999986</v>
          </cell>
          <cell r="AX484">
            <v>328267.95999999996</v>
          </cell>
          <cell r="AZ484">
            <v>2357116.65</v>
          </cell>
          <cell r="BA484">
            <v>829438.57000000007</v>
          </cell>
          <cell r="BB484">
            <v>955966.56599999988</v>
          </cell>
          <cell r="BC484">
            <v>50471.828519999988</v>
          </cell>
          <cell r="BD484">
            <v>46033.914360000002</v>
          </cell>
          <cell r="BE484">
            <v>0</v>
          </cell>
          <cell r="BF484">
            <v>1052472.3088799999</v>
          </cell>
          <cell r="BH484">
            <v>2338295.5188799999</v>
          </cell>
          <cell r="BJ484">
            <v>321685.8</v>
          </cell>
          <cell r="BK484">
            <v>2016609.7188799998</v>
          </cell>
        </row>
        <row r="485">
          <cell r="A485" t="str">
            <v>3003908600300</v>
          </cell>
          <cell r="B485" t="str">
            <v>DESOTO CONS SCHOOL DISTRICT 86</v>
          </cell>
          <cell r="C485" t="str">
            <v>JACKSON</v>
          </cell>
          <cell r="D485" t="str">
            <v>Elementary</v>
          </cell>
          <cell r="E485">
            <v>201.73</v>
          </cell>
          <cell r="G485">
            <v>135.9</v>
          </cell>
          <cell r="H485">
            <v>133.49</v>
          </cell>
          <cell r="I485">
            <v>65.83</v>
          </cell>
          <cell r="J485">
            <v>0</v>
          </cell>
          <cell r="L485">
            <v>5339.6</v>
          </cell>
          <cell r="M485">
            <v>2633.2</v>
          </cell>
          <cell r="N485">
            <v>0</v>
          </cell>
          <cell r="O485">
            <v>7972.8</v>
          </cell>
          <cell r="Q485">
            <v>16987.5</v>
          </cell>
          <cell r="R485">
            <v>8228.75</v>
          </cell>
          <cell r="S485">
            <v>0</v>
          </cell>
          <cell r="T485">
            <v>25216.25</v>
          </cell>
          <cell r="V485">
            <v>27044.100000000002</v>
          </cell>
          <cell r="W485">
            <v>13100.17</v>
          </cell>
          <cell r="X485">
            <v>0</v>
          </cell>
          <cell r="Y485">
            <v>40144.270000000004</v>
          </cell>
          <cell r="AA485">
            <v>3397.5</v>
          </cell>
          <cell r="AB485">
            <v>1645.75</v>
          </cell>
          <cell r="AC485">
            <v>0</v>
          </cell>
          <cell r="AD485">
            <v>5043.25</v>
          </cell>
          <cell r="AF485">
            <v>77598.899999999994</v>
          </cell>
          <cell r="AG485">
            <v>37588.93</v>
          </cell>
          <cell r="AH485">
            <v>0</v>
          </cell>
          <cell r="AI485">
            <v>115187.82999999999</v>
          </cell>
          <cell r="AK485">
            <v>13482.490000000002</v>
          </cell>
          <cell r="AL485">
            <v>13297.66</v>
          </cell>
          <cell r="AM485">
            <v>0</v>
          </cell>
          <cell r="AN485">
            <v>26780.15</v>
          </cell>
          <cell r="AP485">
            <v>141064.20000000001</v>
          </cell>
          <cell r="AQ485">
            <v>68331.539999999994</v>
          </cell>
          <cell r="AR485">
            <v>0</v>
          </cell>
          <cell r="AS485">
            <v>209395.74</v>
          </cell>
          <cell r="AU485">
            <v>106273.8</v>
          </cell>
          <cell r="AV485">
            <v>51479.06</v>
          </cell>
          <cell r="AW485">
            <v>0</v>
          </cell>
          <cell r="AX485">
            <v>157752.85999999999</v>
          </cell>
          <cell r="AZ485">
            <v>1086205.68</v>
          </cell>
          <cell r="BA485">
            <v>377584.6100000001</v>
          </cell>
          <cell r="BB485">
            <v>439137.087</v>
          </cell>
          <cell r="BC485">
            <v>24254.804820000001</v>
          </cell>
          <cell r="BD485">
            <v>22122.115260000002</v>
          </cell>
          <cell r="BE485">
            <v>0</v>
          </cell>
          <cell r="BF485">
            <v>485514.00708000001</v>
          </cell>
          <cell r="BH485">
            <v>1073007.1570799998</v>
          </cell>
          <cell r="BJ485">
            <v>154589.73000000001</v>
          </cell>
          <cell r="BK485">
            <v>918417.42707999982</v>
          </cell>
        </row>
        <row r="486">
          <cell r="A486" t="str">
            <v>3003909500200</v>
          </cell>
          <cell r="B486" t="str">
            <v>CARBONDALE ELEM SCH DIST 95</v>
          </cell>
          <cell r="C486" t="str">
            <v>JACKSON</v>
          </cell>
          <cell r="D486" t="str">
            <v>Elementary</v>
          </cell>
          <cell r="E486">
            <v>1423.25</v>
          </cell>
          <cell r="G486">
            <v>993.25</v>
          </cell>
          <cell r="H486">
            <v>980</v>
          </cell>
          <cell r="I486">
            <v>430</v>
          </cell>
          <cell r="J486">
            <v>0</v>
          </cell>
          <cell r="L486">
            <v>39200</v>
          </cell>
          <cell r="M486">
            <v>17200</v>
          </cell>
          <cell r="N486">
            <v>0</v>
          </cell>
          <cell r="O486">
            <v>56400</v>
          </cell>
          <cell r="Q486">
            <v>124156.25</v>
          </cell>
          <cell r="R486">
            <v>53750</v>
          </cell>
          <cell r="S486">
            <v>0</v>
          </cell>
          <cell r="T486">
            <v>177906.25</v>
          </cell>
          <cell r="V486">
            <v>197656.75</v>
          </cell>
          <cell r="W486">
            <v>85570</v>
          </cell>
          <cell r="X486">
            <v>0</v>
          </cell>
          <cell r="Y486">
            <v>283226.75</v>
          </cell>
          <cell r="AA486">
            <v>24831.25</v>
          </cell>
          <cell r="AB486">
            <v>10750</v>
          </cell>
          <cell r="AC486">
            <v>0</v>
          </cell>
          <cell r="AD486">
            <v>35581.25</v>
          </cell>
          <cell r="AF486">
            <v>567145.75</v>
          </cell>
          <cell r="AG486">
            <v>245530</v>
          </cell>
          <cell r="AH486">
            <v>0</v>
          </cell>
          <cell r="AI486">
            <v>812675.75</v>
          </cell>
          <cell r="AK486">
            <v>98980</v>
          </cell>
          <cell r="AL486">
            <v>86860</v>
          </cell>
          <cell r="AM486">
            <v>0</v>
          </cell>
          <cell r="AN486">
            <v>185840</v>
          </cell>
          <cell r="AP486">
            <v>1030993.5</v>
          </cell>
          <cell r="AQ486">
            <v>446340</v>
          </cell>
          <cell r="AR486">
            <v>0</v>
          </cell>
          <cell r="AS486">
            <v>1477333.5</v>
          </cell>
          <cell r="AU486">
            <v>776721.5</v>
          </cell>
          <cell r="AV486">
            <v>336260</v>
          </cell>
          <cell r="AW486">
            <v>0</v>
          </cell>
          <cell r="AX486">
            <v>1112981.5</v>
          </cell>
          <cell r="AZ486">
            <v>8110516.1999999983</v>
          </cell>
          <cell r="BA486">
            <v>3806690.87</v>
          </cell>
          <cell r="BB486">
            <v>3575162.1209999993</v>
          </cell>
          <cell r="BC486">
            <v>171123.0405</v>
          </cell>
          <cell r="BD486">
            <v>156076.44150000002</v>
          </cell>
          <cell r="BE486">
            <v>0</v>
          </cell>
          <cell r="BF486">
            <v>3902361.6029999997</v>
          </cell>
          <cell r="BH486">
            <v>8044306.6030000001</v>
          </cell>
          <cell r="BJ486">
            <v>1090664.94</v>
          </cell>
          <cell r="BK486">
            <v>6953641.6630000006</v>
          </cell>
        </row>
        <row r="487">
          <cell r="A487" t="str">
            <v>3003913000400</v>
          </cell>
          <cell r="B487" t="str">
            <v>GIANT CITY C C SCHOOL DIST 130</v>
          </cell>
          <cell r="C487" t="str">
            <v>JACKSON</v>
          </cell>
          <cell r="D487" t="str">
            <v>Elementary</v>
          </cell>
          <cell r="E487">
            <v>202.62</v>
          </cell>
          <cell r="G487">
            <v>129.30000000000001</v>
          </cell>
          <cell r="H487">
            <v>127.97</v>
          </cell>
          <cell r="I487">
            <v>73.319999999999993</v>
          </cell>
          <cell r="J487">
            <v>0</v>
          </cell>
          <cell r="L487">
            <v>5118.8</v>
          </cell>
          <cell r="M487">
            <v>2932.7999999999997</v>
          </cell>
          <cell r="N487">
            <v>0</v>
          </cell>
          <cell r="O487">
            <v>8051.6</v>
          </cell>
          <cell r="Q487">
            <v>16162.500000000002</v>
          </cell>
          <cell r="R487">
            <v>9165</v>
          </cell>
          <cell r="S487">
            <v>0</v>
          </cell>
          <cell r="T487">
            <v>25327.5</v>
          </cell>
          <cell r="V487">
            <v>25730.7</v>
          </cell>
          <cell r="W487">
            <v>14590.679999999998</v>
          </cell>
          <cell r="X487">
            <v>0</v>
          </cell>
          <cell r="Y487">
            <v>40321.379999999997</v>
          </cell>
          <cell r="AA487">
            <v>3232.5000000000005</v>
          </cell>
          <cell r="AB487">
            <v>1832.9999999999998</v>
          </cell>
          <cell r="AC487">
            <v>0</v>
          </cell>
          <cell r="AD487">
            <v>5065.5</v>
          </cell>
          <cell r="AF487">
            <v>73830.3</v>
          </cell>
          <cell r="AG487">
            <v>41865.72</v>
          </cell>
          <cell r="AH487">
            <v>0</v>
          </cell>
          <cell r="AI487">
            <v>115696.02</v>
          </cell>
          <cell r="AK487">
            <v>12924.97</v>
          </cell>
          <cell r="AL487">
            <v>14810.64</v>
          </cell>
          <cell r="AM487">
            <v>0</v>
          </cell>
          <cell r="AN487">
            <v>27735.61</v>
          </cell>
          <cell r="AP487">
            <v>134213.40000000002</v>
          </cell>
          <cell r="AQ487">
            <v>76106.159999999989</v>
          </cell>
          <cell r="AR487">
            <v>0</v>
          </cell>
          <cell r="AS487">
            <v>210319.56</v>
          </cell>
          <cell r="AU487">
            <v>101112.6</v>
          </cell>
          <cell r="AV487">
            <v>57336.24</v>
          </cell>
          <cell r="AW487">
            <v>0</v>
          </cell>
          <cell r="AX487">
            <v>158448.84</v>
          </cell>
          <cell r="AZ487">
            <v>1046085.96</v>
          </cell>
          <cell r="BA487">
            <v>281559.25</v>
          </cell>
          <cell r="BB487">
            <v>398293.56299999997</v>
          </cell>
          <cell r="BC487">
            <v>24361.813079999996</v>
          </cell>
          <cell r="BD487">
            <v>22219.71444</v>
          </cell>
          <cell r="BE487">
            <v>0</v>
          </cell>
          <cell r="BF487">
            <v>444875.09051999997</v>
          </cell>
          <cell r="BH487">
            <v>1035841.10052</v>
          </cell>
          <cell r="BJ487">
            <v>155271.75</v>
          </cell>
          <cell r="BK487">
            <v>880569.35051999998</v>
          </cell>
        </row>
        <row r="488">
          <cell r="A488" t="str">
            <v>3003914000400</v>
          </cell>
          <cell r="B488" t="str">
            <v>UNITY POINT C C SCHOOL DIST 140</v>
          </cell>
          <cell r="C488" t="str">
            <v>JACKSON</v>
          </cell>
          <cell r="D488" t="str">
            <v>Elementary</v>
          </cell>
          <cell r="E488">
            <v>620.48</v>
          </cell>
          <cell r="G488">
            <v>438.4799999999999</v>
          </cell>
          <cell r="H488">
            <v>431.4799999999999</v>
          </cell>
          <cell r="I488">
            <v>182</v>
          </cell>
          <cell r="J488">
            <v>0</v>
          </cell>
          <cell r="L488">
            <v>17259.199999999997</v>
          </cell>
          <cell r="M488">
            <v>7280</v>
          </cell>
          <cell r="N488">
            <v>0</v>
          </cell>
          <cell r="O488">
            <v>24539.199999999997</v>
          </cell>
          <cell r="Q488">
            <v>54809.999999999985</v>
          </cell>
          <cell r="R488">
            <v>22750</v>
          </cell>
          <cell r="S488">
            <v>0</v>
          </cell>
          <cell r="T488">
            <v>77559.999999999985</v>
          </cell>
          <cell r="V488">
            <v>87257.519999999975</v>
          </cell>
          <cell r="W488">
            <v>36218</v>
          </cell>
          <cell r="X488">
            <v>0</v>
          </cell>
          <cell r="Y488">
            <v>123475.51999999997</v>
          </cell>
          <cell r="AA488">
            <v>10961.999999999998</v>
          </cell>
          <cell r="AB488">
            <v>4550</v>
          </cell>
          <cell r="AC488">
            <v>0</v>
          </cell>
          <cell r="AD488">
            <v>15511.999999999998</v>
          </cell>
          <cell r="AF488">
            <v>250372.08</v>
          </cell>
          <cell r="AG488">
            <v>103922</v>
          </cell>
          <cell r="AH488">
            <v>0</v>
          </cell>
          <cell r="AI488">
            <v>354294.07999999996</v>
          </cell>
          <cell r="AK488">
            <v>43579.479999999989</v>
          </cell>
          <cell r="AL488">
            <v>36764</v>
          </cell>
          <cell r="AM488">
            <v>0</v>
          </cell>
          <cell r="AN488">
            <v>80343.479999999981</v>
          </cell>
          <cell r="AP488">
            <v>455142.23999999987</v>
          </cell>
          <cell r="AQ488">
            <v>188916</v>
          </cell>
          <cell r="AR488">
            <v>0</v>
          </cell>
          <cell r="AS488">
            <v>644058.23999999987</v>
          </cell>
          <cell r="AU488">
            <v>342891.35999999993</v>
          </cell>
          <cell r="AV488">
            <v>142324</v>
          </cell>
          <cell r="AW488">
            <v>0</v>
          </cell>
          <cell r="AX488">
            <v>485215.35999999993</v>
          </cell>
          <cell r="AZ488">
            <v>3344263.5700000003</v>
          </cell>
          <cell r="BA488">
            <v>1266146.2</v>
          </cell>
          <cell r="BB488">
            <v>1383122.9310000001</v>
          </cell>
          <cell r="BC488">
            <v>74602.792319999979</v>
          </cell>
          <cell r="BD488">
            <v>68043.077759999986</v>
          </cell>
          <cell r="BE488">
            <v>0</v>
          </cell>
          <cell r="BF488">
            <v>1525768.8010800001</v>
          </cell>
          <cell r="BH488">
            <v>3330766.6810799995</v>
          </cell>
          <cell r="BJ488">
            <v>475486.23</v>
          </cell>
          <cell r="BK488">
            <v>2855280.4510799996</v>
          </cell>
        </row>
        <row r="489">
          <cell r="A489" t="str">
            <v>3003916501600</v>
          </cell>
          <cell r="B489" t="str">
            <v>CARBONDALE COMM H S DISTRICT 165</v>
          </cell>
          <cell r="C489" t="str">
            <v>JACKSON</v>
          </cell>
          <cell r="D489" t="str">
            <v>High School</v>
          </cell>
          <cell r="E489">
            <v>1014.99</v>
          </cell>
          <cell r="G489">
            <v>0</v>
          </cell>
          <cell r="H489">
            <v>0</v>
          </cell>
          <cell r="I489">
            <v>0</v>
          </cell>
          <cell r="J489">
            <v>1014.99</v>
          </cell>
          <cell r="L489">
            <v>0</v>
          </cell>
          <cell r="M489">
            <v>0</v>
          </cell>
          <cell r="N489">
            <v>40599.599999999999</v>
          </cell>
          <cell r="O489">
            <v>40599.599999999999</v>
          </cell>
          <cell r="Q489">
            <v>0</v>
          </cell>
          <cell r="R489">
            <v>0</v>
          </cell>
          <cell r="S489">
            <v>126873.75</v>
          </cell>
          <cell r="T489">
            <v>126873.75</v>
          </cell>
          <cell r="V489">
            <v>0</v>
          </cell>
          <cell r="W489">
            <v>0</v>
          </cell>
          <cell r="X489">
            <v>201983.01</v>
          </cell>
          <cell r="Y489">
            <v>201983.01</v>
          </cell>
          <cell r="AA489">
            <v>0</v>
          </cell>
          <cell r="AB489">
            <v>0</v>
          </cell>
          <cell r="AC489">
            <v>25374.75</v>
          </cell>
          <cell r="AD489">
            <v>25374.75</v>
          </cell>
          <cell r="AF489">
            <v>0</v>
          </cell>
          <cell r="AG489">
            <v>0</v>
          </cell>
          <cell r="AH489">
            <v>579559.29</v>
          </cell>
          <cell r="AI489">
            <v>579559.29</v>
          </cell>
          <cell r="AK489">
            <v>0</v>
          </cell>
          <cell r="AL489">
            <v>0</v>
          </cell>
          <cell r="AM489">
            <v>706433.04</v>
          </cell>
          <cell r="AN489">
            <v>706433.04</v>
          </cell>
          <cell r="AP489">
            <v>0</v>
          </cell>
          <cell r="AQ489">
            <v>0</v>
          </cell>
          <cell r="AR489">
            <v>1053559.6200000001</v>
          </cell>
          <cell r="AS489">
            <v>1053559.6200000001</v>
          </cell>
          <cell r="AU489">
            <v>0</v>
          </cell>
          <cell r="AV489">
            <v>0</v>
          </cell>
          <cell r="AW489">
            <v>793722.18</v>
          </cell>
          <cell r="AX489">
            <v>793722.18</v>
          </cell>
          <cell r="AZ489">
            <v>6031019.8099999996</v>
          </cell>
          <cell r="BA489">
            <v>1937041.13</v>
          </cell>
          <cell r="BB489">
            <v>2390418.2819999997</v>
          </cell>
          <cell r="BC489">
            <v>122036.30765999999</v>
          </cell>
          <cell r="BD489">
            <v>111305.83338000001</v>
          </cell>
          <cell r="BE489">
            <v>0</v>
          </cell>
          <cell r="BF489">
            <v>2623760.4230399998</v>
          </cell>
          <cell r="BH489">
            <v>6151865.66304</v>
          </cell>
          <cell r="BJ489">
            <v>777807.13</v>
          </cell>
          <cell r="BK489">
            <v>5374058.5330400001</v>
          </cell>
        </row>
        <row r="490">
          <cell r="A490" t="str">
            <v>3003917602600</v>
          </cell>
          <cell r="B490" t="str">
            <v>TRICO COMM UNIT SCH DISTRICT 176</v>
          </cell>
          <cell r="C490" t="str">
            <v>JACKSON</v>
          </cell>
          <cell r="D490" t="str">
            <v>Unit</v>
          </cell>
          <cell r="E490">
            <v>924.69</v>
          </cell>
          <cell r="G490">
            <v>391.05</v>
          </cell>
          <cell r="H490">
            <v>387.96999999999997</v>
          </cell>
          <cell r="I490">
            <v>237.32</v>
          </cell>
          <cell r="J490">
            <v>296.32</v>
          </cell>
          <cell r="L490">
            <v>15518.8</v>
          </cell>
          <cell r="M490">
            <v>9492.7999999999993</v>
          </cell>
          <cell r="N490">
            <v>11852.8</v>
          </cell>
          <cell r="O490">
            <v>36864.399999999994</v>
          </cell>
          <cell r="Q490">
            <v>48881.25</v>
          </cell>
          <cell r="R490">
            <v>29665</v>
          </cell>
          <cell r="S490">
            <v>37040</v>
          </cell>
          <cell r="T490">
            <v>115586.25</v>
          </cell>
          <cell r="V490">
            <v>77818.95</v>
          </cell>
          <cell r="W490">
            <v>47226.68</v>
          </cell>
          <cell r="X490">
            <v>58967.68</v>
          </cell>
          <cell r="Y490">
            <v>184013.31</v>
          </cell>
          <cell r="AA490">
            <v>9776.25</v>
          </cell>
          <cell r="AB490">
            <v>5933</v>
          </cell>
          <cell r="AC490">
            <v>7408</v>
          </cell>
          <cell r="AD490">
            <v>23117.25</v>
          </cell>
          <cell r="AF490">
            <v>223289.55</v>
          </cell>
          <cell r="AG490">
            <v>135509.72</v>
          </cell>
          <cell r="AH490">
            <v>169198.72</v>
          </cell>
          <cell r="AI490">
            <v>527997.99</v>
          </cell>
          <cell r="AK490">
            <v>39184.969999999994</v>
          </cell>
          <cell r="AL490">
            <v>47938.64</v>
          </cell>
          <cell r="AM490">
            <v>206238.72</v>
          </cell>
          <cell r="AN490">
            <v>293362.32999999996</v>
          </cell>
          <cell r="AP490">
            <v>405909.9</v>
          </cell>
          <cell r="AQ490">
            <v>246338.16</v>
          </cell>
          <cell r="AR490">
            <v>307580.15999999997</v>
          </cell>
          <cell r="AS490">
            <v>959828.22</v>
          </cell>
          <cell r="AU490">
            <v>305801.10000000003</v>
          </cell>
          <cell r="AV490">
            <v>185584.24</v>
          </cell>
          <cell r="AW490">
            <v>231722.23999999999</v>
          </cell>
          <cell r="AX490">
            <v>723107.58000000007</v>
          </cell>
          <cell r="AZ490">
            <v>5104869.43</v>
          </cell>
          <cell r="BA490">
            <v>1655847.7899999998</v>
          </cell>
          <cell r="BB490">
            <v>2028215.1659999997</v>
          </cell>
          <cell r="BC490">
            <v>111179.17745999999</v>
          </cell>
          <cell r="BD490">
            <v>101403.35478000001</v>
          </cell>
          <cell r="BE490">
            <v>0</v>
          </cell>
          <cell r="BF490">
            <v>2240797.6982399998</v>
          </cell>
          <cell r="BH490">
            <v>5104675.0282399999</v>
          </cell>
          <cell r="BJ490">
            <v>708608.44</v>
          </cell>
          <cell r="BK490">
            <v>4396066.5882399995</v>
          </cell>
        </row>
        <row r="491">
          <cell r="A491" t="str">
            <v>3003918602600</v>
          </cell>
          <cell r="B491" t="str">
            <v>MURPHYSBORO C U SCH DIST 186</v>
          </cell>
          <cell r="C491" t="str">
            <v>JACKSON</v>
          </cell>
          <cell r="D491" t="str">
            <v>Unit</v>
          </cell>
          <cell r="E491">
            <v>2004.94</v>
          </cell>
          <cell r="G491">
            <v>945.13</v>
          </cell>
          <cell r="H491">
            <v>926.97</v>
          </cell>
          <cell r="I491">
            <v>446.49</v>
          </cell>
          <cell r="J491">
            <v>613.31999999999994</v>
          </cell>
          <cell r="L491">
            <v>37078.800000000003</v>
          </cell>
          <cell r="M491">
            <v>17859.599999999999</v>
          </cell>
          <cell r="N491">
            <v>24532.799999999996</v>
          </cell>
          <cell r="O491">
            <v>79471.199999999997</v>
          </cell>
          <cell r="Q491">
            <v>118141.25</v>
          </cell>
          <cell r="R491">
            <v>55811.25</v>
          </cell>
          <cell r="S491">
            <v>76664.999999999985</v>
          </cell>
          <cell r="T491">
            <v>250617.5</v>
          </cell>
          <cell r="V491">
            <v>188080.87</v>
          </cell>
          <cell r="W491">
            <v>88851.51</v>
          </cell>
          <cell r="X491">
            <v>122050.68</v>
          </cell>
          <cell r="Y491">
            <v>398983.06</v>
          </cell>
          <cell r="AA491">
            <v>23628.25</v>
          </cell>
          <cell r="AB491">
            <v>11162.25</v>
          </cell>
          <cell r="AC491">
            <v>15332.999999999998</v>
          </cell>
          <cell r="AD491">
            <v>50123.5</v>
          </cell>
          <cell r="AF491">
            <v>539669.23</v>
          </cell>
          <cell r="AG491">
            <v>254945.79</v>
          </cell>
          <cell r="AH491">
            <v>350205.72</v>
          </cell>
          <cell r="AI491">
            <v>1144820.74</v>
          </cell>
          <cell r="AK491">
            <v>93623.97</v>
          </cell>
          <cell r="AL491">
            <v>90190.98</v>
          </cell>
          <cell r="AM491">
            <v>426870.72</v>
          </cell>
          <cell r="AN491">
            <v>610685.66999999993</v>
          </cell>
          <cell r="AP491">
            <v>981044.94</v>
          </cell>
          <cell r="AQ491">
            <v>463456.62</v>
          </cell>
          <cell r="AR491">
            <v>636626.15999999992</v>
          </cell>
          <cell r="AS491">
            <v>2081127.72</v>
          </cell>
          <cell r="AU491">
            <v>739091.66</v>
          </cell>
          <cell r="AV491">
            <v>349155.18</v>
          </cell>
          <cell r="AW491">
            <v>479616.23999999993</v>
          </cell>
          <cell r="AX491">
            <v>1567863.08</v>
          </cell>
          <cell r="AZ491">
            <v>11464548.399999999</v>
          </cell>
          <cell r="BA491">
            <v>4411978.7300000004</v>
          </cell>
          <cell r="BB491">
            <v>4762958.1389999995</v>
          </cell>
          <cell r="BC491">
            <v>241061.95595999996</v>
          </cell>
          <cell r="BD491">
            <v>219865.73027999999</v>
          </cell>
          <cell r="BE491">
            <v>0</v>
          </cell>
          <cell r="BF491">
            <v>5223885.8252399992</v>
          </cell>
          <cell r="BH491">
            <v>11407578.29524</v>
          </cell>
          <cell r="BJ491">
            <v>1536425.62</v>
          </cell>
          <cell r="BK491">
            <v>9871152.6752399988</v>
          </cell>
        </row>
        <row r="492">
          <cell r="A492" t="str">
            <v>3003919602600</v>
          </cell>
          <cell r="B492" t="str">
            <v>ELVERADO C U SCHOOL DIST 196</v>
          </cell>
          <cell r="C492" t="str">
            <v>JACKSON</v>
          </cell>
          <cell r="D492" t="str">
            <v>Unit</v>
          </cell>
          <cell r="E492">
            <v>413.7</v>
          </cell>
          <cell r="G492">
            <v>189.06</v>
          </cell>
          <cell r="H492">
            <v>185.14999999999998</v>
          </cell>
          <cell r="I492">
            <v>89.32</v>
          </cell>
          <cell r="J492">
            <v>135.32</v>
          </cell>
          <cell r="L492">
            <v>7405.9999999999991</v>
          </cell>
          <cell r="M492">
            <v>3572.7999999999997</v>
          </cell>
          <cell r="N492">
            <v>5412.7999999999993</v>
          </cell>
          <cell r="O492">
            <v>16391.599999999999</v>
          </cell>
          <cell r="Q492">
            <v>23632.5</v>
          </cell>
          <cell r="R492">
            <v>11165</v>
          </cell>
          <cell r="S492">
            <v>16915</v>
          </cell>
          <cell r="T492">
            <v>51712.5</v>
          </cell>
          <cell r="V492">
            <v>37622.94</v>
          </cell>
          <cell r="W492">
            <v>17774.68</v>
          </cell>
          <cell r="X492">
            <v>26928.68</v>
          </cell>
          <cell r="Y492">
            <v>82326.3</v>
          </cell>
          <cell r="AA492">
            <v>4726.5</v>
          </cell>
          <cell r="AB492">
            <v>2233</v>
          </cell>
          <cell r="AC492">
            <v>3383</v>
          </cell>
          <cell r="AD492">
            <v>10342.5</v>
          </cell>
          <cell r="AF492">
            <v>107953.26</v>
          </cell>
          <cell r="AG492">
            <v>51001.72</v>
          </cell>
          <cell r="AH492">
            <v>77267.72</v>
          </cell>
          <cell r="AI492">
            <v>236222.69999999998</v>
          </cell>
          <cell r="AK492">
            <v>18700.149999999998</v>
          </cell>
          <cell r="AL492">
            <v>18042.64</v>
          </cell>
          <cell r="AM492">
            <v>94182.720000000001</v>
          </cell>
          <cell r="AN492">
            <v>130925.51</v>
          </cell>
          <cell r="AP492">
            <v>196244.28</v>
          </cell>
          <cell r="AQ492">
            <v>92714.159999999989</v>
          </cell>
          <cell r="AR492">
            <v>140462.16</v>
          </cell>
          <cell r="AS492">
            <v>429420.6</v>
          </cell>
          <cell r="AU492">
            <v>147844.92000000001</v>
          </cell>
          <cell r="AV492">
            <v>69848.239999999991</v>
          </cell>
          <cell r="AW492">
            <v>105820.23999999999</v>
          </cell>
          <cell r="AX492">
            <v>323513.40000000002</v>
          </cell>
          <cell r="AZ492">
            <v>2307173.7800000003</v>
          </cell>
          <cell r="BA492">
            <v>775210.33000000007</v>
          </cell>
          <cell r="BB492">
            <v>924715.23300000012</v>
          </cell>
          <cell r="BC492">
            <v>49740.805799999995</v>
          </cell>
          <cell r="BD492">
            <v>45367.169400000006</v>
          </cell>
          <cell r="BE492">
            <v>0</v>
          </cell>
          <cell r="BF492">
            <v>1019823.2082000001</v>
          </cell>
          <cell r="BH492">
            <v>2300678.3182000001</v>
          </cell>
          <cell r="BJ492">
            <v>317026.58</v>
          </cell>
          <cell r="BK492">
            <v>1983651.7382</v>
          </cell>
        </row>
        <row r="493">
          <cell r="A493" t="str">
            <v>3007300500200</v>
          </cell>
          <cell r="B493" t="str">
            <v>TAMAROA SCHOOL DIST 5</v>
          </cell>
          <cell r="C493" t="str">
            <v>PERRY</v>
          </cell>
          <cell r="D493" t="str">
            <v>Elementary</v>
          </cell>
          <cell r="E493">
            <v>109.81</v>
          </cell>
          <cell r="G493">
            <v>65.97999999999999</v>
          </cell>
          <cell r="H493">
            <v>64.97999999999999</v>
          </cell>
          <cell r="I493">
            <v>43.83</v>
          </cell>
          <cell r="J493">
            <v>0</v>
          </cell>
          <cell r="L493">
            <v>2599.1999999999998</v>
          </cell>
          <cell r="M493">
            <v>1753.1999999999998</v>
          </cell>
          <cell r="N493">
            <v>0</v>
          </cell>
          <cell r="O493">
            <v>4352.3999999999996</v>
          </cell>
          <cell r="Q493">
            <v>8247.4999999999982</v>
          </cell>
          <cell r="R493">
            <v>5478.75</v>
          </cell>
          <cell r="S493">
            <v>0</v>
          </cell>
          <cell r="T493">
            <v>13726.249999999998</v>
          </cell>
          <cell r="V493">
            <v>13130.019999999999</v>
          </cell>
          <cell r="W493">
            <v>8722.17</v>
          </cell>
          <cell r="X493">
            <v>0</v>
          </cell>
          <cell r="Y493">
            <v>21852.19</v>
          </cell>
          <cell r="AA493">
            <v>1649.4999999999998</v>
          </cell>
          <cell r="AB493">
            <v>1095.75</v>
          </cell>
          <cell r="AC493">
            <v>0</v>
          </cell>
          <cell r="AD493">
            <v>2745.25</v>
          </cell>
          <cell r="AF493">
            <v>37674.58</v>
          </cell>
          <cell r="AG493">
            <v>25026.93</v>
          </cell>
          <cell r="AH493">
            <v>0</v>
          </cell>
          <cell r="AI493">
            <v>62701.51</v>
          </cell>
          <cell r="AK493">
            <v>6562.9799999999987</v>
          </cell>
          <cell r="AL493">
            <v>8853.66</v>
          </cell>
          <cell r="AM493">
            <v>0</v>
          </cell>
          <cell r="AN493">
            <v>15416.64</v>
          </cell>
          <cell r="AP493">
            <v>68487.239999999991</v>
          </cell>
          <cell r="AQ493">
            <v>45495.54</v>
          </cell>
          <cell r="AR493">
            <v>0</v>
          </cell>
          <cell r="AS493">
            <v>113982.78</v>
          </cell>
          <cell r="AU493">
            <v>51596.359999999993</v>
          </cell>
          <cell r="AV493">
            <v>34275.06</v>
          </cell>
          <cell r="AW493">
            <v>0</v>
          </cell>
          <cell r="AX493">
            <v>85871.419999999984</v>
          </cell>
          <cell r="AZ493">
            <v>586932.80999999982</v>
          </cell>
          <cell r="BA493">
            <v>211937.15</v>
          </cell>
          <cell r="BB493">
            <v>239660.98799999995</v>
          </cell>
          <cell r="BC493">
            <v>13202.895539999998</v>
          </cell>
          <cell r="BD493">
            <v>12041.984219999998</v>
          </cell>
          <cell r="BE493">
            <v>0</v>
          </cell>
          <cell r="BF493">
            <v>264905.86775999994</v>
          </cell>
          <cell r="BH493">
            <v>585554.30776</v>
          </cell>
          <cell r="BJ493">
            <v>84149.59</v>
          </cell>
          <cell r="BK493">
            <v>501404.71776000003</v>
          </cell>
        </row>
        <row r="494">
          <cell r="A494" t="str">
            <v>3007305000200</v>
          </cell>
          <cell r="B494" t="str">
            <v>PINCKNEYVILLE SCH DIST 50</v>
          </cell>
          <cell r="C494" t="str">
            <v>PERRY</v>
          </cell>
          <cell r="D494" t="str">
            <v>Elementary</v>
          </cell>
          <cell r="E494">
            <v>554</v>
          </cell>
          <cell r="G494">
            <v>351.5</v>
          </cell>
          <cell r="H494">
            <v>345.5</v>
          </cell>
          <cell r="I494">
            <v>202.5</v>
          </cell>
          <cell r="J494">
            <v>0</v>
          </cell>
          <cell r="L494">
            <v>13820</v>
          </cell>
          <cell r="M494">
            <v>8100</v>
          </cell>
          <cell r="N494">
            <v>0</v>
          </cell>
          <cell r="O494">
            <v>21920</v>
          </cell>
          <cell r="Q494">
            <v>43937.5</v>
          </cell>
          <cell r="R494">
            <v>25312.5</v>
          </cell>
          <cell r="S494">
            <v>0</v>
          </cell>
          <cell r="T494">
            <v>69250</v>
          </cell>
          <cell r="V494">
            <v>69948.5</v>
          </cell>
          <cell r="W494">
            <v>40297.5</v>
          </cell>
          <cell r="X494">
            <v>0</v>
          </cell>
          <cell r="Y494">
            <v>110246</v>
          </cell>
          <cell r="AA494">
            <v>8787.5</v>
          </cell>
          <cell r="AB494">
            <v>5062.5</v>
          </cell>
          <cell r="AC494">
            <v>0</v>
          </cell>
          <cell r="AD494">
            <v>13850</v>
          </cell>
          <cell r="AF494">
            <v>200706.5</v>
          </cell>
          <cell r="AG494">
            <v>115627.5</v>
          </cell>
          <cell r="AH494">
            <v>0</v>
          </cell>
          <cell r="AI494">
            <v>316334</v>
          </cell>
          <cell r="AK494">
            <v>34895.5</v>
          </cell>
          <cell r="AL494">
            <v>40905</v>
          </cell>
          <cell r="AM494">
            <v>0</v>
          </cell>
          <cell r="AN494">
            <v>75800.5</v>
          </cell>
          <cell r="AP494">
            <v>364857</v>
          </cell>
          <cell r="AQ494">
            <v>210195</v>
          </cell>
          <cell r="AR494">
            <v>0</v>
          </cell>
          <cell r="AS494">
            <v>575052</v>
          </cell>
          <cell r="AU494">
            <v>274873</v>
          </cell>
          <cell r="AV494">
            <v>158355</v>
          </cell>
          <cell r="AW494">
            <v>0</v>
          </cell>
          <cell r="AX494">
            <v>433228</v>
          </cell>
          <cell r="AZ494">
            <v>2960834.9999999995</v>
          </cell>
          <cell r="BA494">
            <v>932117.5</v>
          </cell>
          <cell r="BB494">
            <v>1167885.7499999998</v>
          </cell>
          <cell r="BC494">
            <v>66609.635999999999</v>
          </cell>
          <cell r="BD494">
            <v>60752.748</v>
          </cell>
          <cell r="BE494">
            <v>0</v>
          </cell>
          <cell r="BF494">
            <v>1295248.1339999996</v>
          </cell>
          <cell r="BH494">
            <v>2910928.6339999996</v>
          </cell>
          <cell r="BJ494">
            <v>424541.28</v>
          </cell>
          <cell r="BK494">
            <v>2486387.3539999994</v>
          </cell>
        </row>
        <row r="495">
          <cell r="A495" t="str">
            <v>3007310101600</v>
          </cell>
          <cell r="B495" t="str">
            <v>PINCKNEYVILLE COMM H S DIST 101</v>
          </cell>
          <cell r="C495" t="str">
            <v>PERRY</v>
          </cell>
          <cell r="D495" t="str">
            <v>High School</v>
          </cell>
          <cell r="E495">
            <v>434.5</v>
          </cell>
          <cell r="G495">
            <v>0</v>
          </cell>
          <cell r="H495">
            <v>0</v>
          </cell>
          <cell r="I495">
            <v>0</v>
          </cell>
          <cell r="J495">
            <v>434.5</v>
          </cell>
          <cell r="L495">
            <v>0</v>
          </cell>
          <cell r="M495">
            <v>0</v>
          </cell>
          <cell r="N495">
            <v>17380</v>
          </cell>
          <cell r="O495">
            <v>17380</v>
          </cell>
          <cell r="Q495">
            <v>0</v>
          </cell>
          <cell r="R495">
            <v>0</v>
          </cell>
          <cell r="S495">
            <v>54312.5</v>
          </cell>
          <cell r="T495">
            <v>54312.5</v>
          </cell>
          <cell r="V495">
            <v>0</v>
          </cell>
          <cell r="W495">
            <v>0</v>
          </cell>
          <cell r="X495">
            <v>86465.5</v>
          </cell>
          <cell r="Y495">
            <v>86465.5</v>
          </cell>
          <cell r="AA495">
            <v>0</v>
          </cell>
          <cell r="AB495">
            <v>0</v>
          </cell>
          <cell r="AC495">
            <v>10862.5</v>
          </cell>
          <cell r="AD495">
            <v>10862.5</v>
          </cell>
          <cell r="AF495">
            <v>0</v>
          </cell>
          <cell r="AG495">
            <v>0</v>
          </cell>
          <cell r="AH495">
            <v>248099.5</v>
          </cell>
          <cell r="AI495">
            <v>248099.5</v>
          </cell>
          <cell r="AK495">
            <v>0</v>
          </cell>
          <cell r="AL495">
            <v>0</v>
          </cell>
          <cell r="AM495">
            <v>302412</v>
          </cell>
          <cell r="AN495">
            <v>302412</v>
          </cell>
          <cell r="AP495">
            <v>0</v>
          </cell>
          <cell r="AQ495">
            <v>0</v>
          </cell>
          <cell r="AR495">
            <v>451011</v>
          </cell>
          <cell r="AS495">
            <v>451011</v>
          </cell>
          <cell r="AU495">
            <v>0</v>
          </cell>
          <cell r="AV495">
            <v>0</v>
          </cell>
          <cell r="AW495">
            <v>339779</v>
          </cell>
          <cell r="AX495">
            <v>339779</v>
          </cell>
          <cell r="AZ495">
            <v>2501728.9400000004</v>
          </cell>
          <cell r="BA495">
            <v>615063.42000000016</v>
          </cell>
          <cell r="BB495">
            <v>935037.7080000001</v>
          </cell>
          <cell r="BC495">
            <v>52241.672999999988</v>
          </cell>
          <cell r="BD495">
            <v>47648.139000000003</v>
          </cell>
          <cell r="BE495">
            <v>0</v>
          </cell>
          <cell r="BF495">
            <v>1034927.52</v>
          </cell>
          <cell r="BH495">
            <v>2545249.52</v>
          </cell>
          <cell r="BJ495">
            <v>332966.03999999998</v>
          </cell>
          <cell r="BK495">
            <v>2212283.48</v>
          </cell>
        </row>
        <row r="496">
          <cell r="A496" t="str">
            <v>3007320400400</v>
          </cell>
          <cell r="B496" t="str">
            <v>COMMUNITY CONS SCH DIST 204</v>
          </cell>
          <cell r="C496" t="str">
            <v>PERRY</v>
          </cell>
          <cell r="D496" t="str">
            <v>Elementary</v>
          </cell>
          <cell r="E496">
            <v>146.25</v>
          </cell>
          <cell r="G496">
            <v>89.25</v>
          </cell>
          <cell r="H496">
            <v>88.5</v>
          </cell>
          <cell r="I496">
            <v>57</v>
          </cell>
          <cell r="J496">
            <v>0</v>
          </cell>
          <cell r="L496">
            <v>3540</v>
          </cell>
          <cell r="M496">
            <v>2280</v>
          </cell>
          <cell r="N496">
            <v>0</v>
          </cell>
          <cell r="O496">
            <v>5820</v>
          </cell>
          <cell r="Q496">
            <v>11156.25</v>
          </cell>
          <cell r="R496">
            <v>7125</v>
          </cell>
          <cell r="S496">
            <v>0</v>
          </cell>
          <cell r="T496">
            <v>18281.25</v>
          </cell>
          <cell r="V496">
            <v>17760.75</v>
          </cell>
          <cell r="W496">
            <v>11343</v>
          </cell>
          <cell r="X496">
            <v>0</v>
          </cell>
          <cell r="Y496">
            <v>29103.75</v>
          </cell>
          <cell r="AA496">
            <v>2231.25</v>
          </cell>
          <cell r="AB496">
            <v>1425</v>
          </cell>
          <cell r="AC496">
            <v>0</v>
          </cell>
          <cell r="AD496">
            <v>3656.25</v>
          </cell>
          <cell r="AF496">
            <v>50961.75</v>
          </cell>
          <cell r="AG496">
            <v>32547</v>
          </cell>
          <cell r="AH496">
            <v>0</v>
          </cell>
          <cell r="AI496">
            <v>83508.75</v>
          </cell>
          <cell r="AK496">
            <v>8938.5</v>
          </cell>
          <cell r="AL496">
            <v>11514</v>
          </cell>
          <cell r="AM496">
            <v>0</v>
          </cell>
          <cell r="AN496">
            <v>20452.5</v>
          </cell>
          <cell r="AP496">
            <v>92641.5</v>
          </cell>
          <cell r="AQ496">
            <v>59166</v>
          </cell>
          <cell r="AR496">
            <v>0</v>
          </cell>
          <cell r="AS496">
            <v>151807.5</v>
          </cell>
          <cell r="AU496">
            <v>69793.5</v>
          </cell>
          <cell r="AV496">
            <v>44574</v>
          </cell>
          <cell r="AW496">
            <v>0</v>
          </cell>
          <cell r="AX496">
            <v>114367.5</v>
          </cell>
          <cell r="AZ496">
            <v>743836.96000000008</v>
          </cell>
          <cell r="BA496">
            <v>195563.73000000004</v>
          </cell>
          <cell r="BB496">
            <v>281820.20700000005</v>
          </cell>
          <cell r="BC496">
            <v>17584.2225</v>
          </cell>
          <cell r="BD496">
            <v>16038.067500000001</v>
          </cell>
          <cell r="BE496">
            <v>0</v>
          </cell>
          <cell r="BF496">
            <v>315442.49700000003</v>
          </cell>
          <cell r="BH496">
            <v>742439.99699999997</v>
          </cell>
          <cell r="BJ496">
            <v>112074.3</v>
          </cell>
          <cell r="BK496">
            <v>630365.69699999993</v>
          </cell>
        </row>
        <row r="497">
          <cell r="A497" t="str">
            <v>3007330002600</v>
          </cell>
          <cell r="B497" t="str">
            <v>DU QUOIN C U SCHOOL DISTRICT 300</v>
          </cell>
          <cell r="C497" t="str">
            <v>PERRY</v>
          </cell>
          <cell r="D497" t="str">
            <v>Unit</v>
          </cell>
          <cell r="E497">
            <v>1459.5</v>
          </cell>
          <cell r="G497">
            <v>631</v>
          </cell>
          <cell r="H497">
            <v>619</v>
          </cell>
          <cell r="I497">
            <v>359.5</v>
          </cell>
          <cell r="J497">
            <v>469</v>
          </cell>
          <cell r="L497">
            <v>24760</v>
          </cell>
          <cell r="M497">
            <v>14380</v>
          </cell>
          <cell r="N497">
            <v>18760</v>
          </cell>
          <cell r="O497">
            <v>57900</v>
          </cell>
          <cell r="Q497">
            <v>78875</v>
          </cell>
          <cell r="R497">
            <v>44937.5</v>
          </cell>
          <cell r="S497">
            <v>58625</v>
          </cell>
          <cell r="T497">
            <v>182437.5</v>
          </cell>
          <cell r="V497">
            <v>125569</v>
          </cell>
          <cell r="W497">
            <v>71540.5</v>
          </cell>
          <cell r="X497">
            <v>93331</v>
          </cell>
          <cell r="Y497">
            <v>290440.5</v>
          </cell>
          <cell r="AA497">
            <v>15775</v>
          </cell>
          <cell r="AB497">
            <v>8987.5</v>
          </cell>
          <cell r="AC497">
            <v>11725</v>
          </cell>
          <cell r="AD497">
            <v>36487.5</v>
          </cell>
          <cell r="AF497">
            <v>360301</v>
          </cell>
          <cell r="AG497">
            <v>205274.5</v>
          </cell>
          <cell r="AH497">
            <v>267799</v>
          </cell>
          <cell r="AI497">
            <v>833374.5</v>
          </cell>
          <cell r="AK497">
            <v>62519</v>
          </cell>
          <cell r="AL497">
            <v>72619</v>
          </cell>
          <cell r="AM497">
            <v>326424</v>
          </cell>
          <cell r="AN497">
            <v>461562</v>
          </cell>
          <cell r="AP497">
            <v>654978</v>
          </cell>
          <cell r="AQ497">
            <v>373161</v>
          </cell>
          <cell r="AR497">
            <v>486822</v>
          </cell>
          <cell r="AS497">
            <v>1514961</v>
          </cell>
          <cell r="AU497">
            <v>493442</v>
          </cell>
          <cell r="AV497">
            <v>281129</v>
          </cell>
          <cell r="AW497">
            <v>366758</v>
          </cell>
          <cell r="AX497">
            <v>1141329</v>
          </cell>
          <cell r="AZ497">
            <v>8094449.9400000013</v>
          </cell>
          <cell r="BA497">
            <v>2590568.8699999996</v>
          </cell>
          <cell r="BB497">
            <v>3205505.6430000002</v>
          </cell>
          <cell r="BC497">
            <v>175481.52299999996</v>
          </cell>
          <cell r="BD497">
            <v>160051.68899999998</v>
          </cell>
          <cell r="BE497">
            <v>0</v>
          </cell>
          <cell r="BF497">
            <v>3541038.855</v>
          </cell>
          <cell r="BH497">
            <v>8059530.8550000004</v>
          </cell>
          <cell r="BJ497">
            <v>1118444.04</v>
          </cell>
          <cell r="BK497">
            <v>6941086.8150000004</v>
          </cell>
        </row>
        <row r="498">
          <cell r="A498" t="str">
            <v>3007710002600</v>
          </cell>
          <cell r="B498" t="str">
            <v>CENTURY COMM UNIT SCH DIST 100</v>
          </cell>
          <cell r="C498" t="str">
            <v>PULASKI</v>
          </cell>
          <cell r="D498" t="str">
            <v>Unit</v>
          </cell>
          <cell r="E498">
            <v>369.95</v>
          </cell>
          <cell r="G498">
            <v>156.80000000000001</v>
          </cell>
          <cell r="H498">
            <v>156.63999999999999</v>
          </cell>
          <cell r="I498">
            <v>89.66</v>
          </cell>
          <cell r="J498">
            <v>123.49</v>
          </cell>
          <cell r="L498">
            <v>6265.5999999999995</v>
          </cell>
          <cell r="M498">
            <v>3586.3999999999996</v>
          </cell>
          <cell r="N498">
            <v>4939.5999999999995</v>
          </cell>
          <cell r="O498">
            <v>14791.599999999999</v>
          </cell>
          <cell r="Q498">
            <v>19600</v>
          </cell>
          <cell r="R498">
            <v>11207.5</v>
          </cell>
          <cell r="S498">
            <v>15436.25</v>
          </cell>
          <cell r="T498">
            <v>46243.75</v>
          </cell>
          <cell r="V498">
            <v>31203.200000000001</v>
          </cell>
          <cell r="W498">
            <v>17842.34</v>
          </cell>
          <cell r="X498">
            <v>24574.51</v>
          </cell>
          <cell r="Y498">
            <v>73620.05</v>
          </cell>
          <cell r="AA498">
            <v>3920.0000000000005</v>
          </cell>
          <cell r="AB498">
            <v>2241.5</v>
          </cell>
          <cell r="AC498">
            <v>3087.25</v>
          </cell>
          <cell r="AD498">
            <v>9248.75</v>
          </cell>
          <cell r="AF498">
            <v>89532.800000000003</v>
          </cell>
          <cell r="AG498">
            <v>51195.86</v>
          </cell>
          <cell r="AH498">
            <v>70512.789999999994</v>
          </cell>
          <cell r="AI498">
            <v>211241.45</v>
          </cell>
          <cell r="AK498">
            <v>15820.64</v>
          </cell>
          <cell r="AL498">
            <v>18111.32</v>
          </cell>
          <cell r="AM498">
            <v>85949.04</v>
          </cell>
          <cell r="AN498">
            <v>119881</v>
          </cell>
          <cell r="AP498">
            <v>162758.40000000002</v>
          </cell>
          <cell r="AQ498">
            <v>93067.08</v>
          </cell>
          <cell r="AR498">
            <v>128182.62</v>
          </cell>
          <cell r="AS498">
            <v>384008.10000000003</v>
          </cell>
          <cell r="AU498">
            <v>122617.60000000001</v>
          </cell>
          <cell r="AV498">
            <v>70114.12</v>
          </cell>
          <cell r="AW498">
            <v>96569.18</v>
          </cell>
          <cell r="AX498">
            <v>289300.90000000002</v>
          </cell>
          <cell r="AZ498">
            <v>2047300.56</v>
          </cell>
          <cell r="BA498">
            <v>672136.8600000001</v>
          </cell>
          <cell r="BB498">
            <v>815831.22599999991</v>
          </cell>
          <cell r="BC498">
            <v>44480.568299999992</v>
          </cell>
          <cell r="BD498">
            <v>40569.456900000005</v>
          </cell>
          <cell r="BE498">
            <v>0</v>
          </cell>
          <cell r="BF498">
            <v>900881.25119999994</v>
          </cell>
          <cell r="BH498">
            <v>2049216.8511999999</v>
          </cell>
          <cell r="BJ498">
            <v>283500.08</v>
          </cell>
          <cell r="BK498">
            <v>1765716.7711999998</v>
          </cell>
        </row>
        <row r="499">
          <cell r="A499" t="str">
            <v>3007710102600</v>
          </cell>
          <cell r="B499" t="str">
            <v>MERIDIAN C U SCH DISTRICT 101</v>
          </cell>
          <cell r="C499" t="str">
            <v>PULASKI</v>
          </cell>
          <cell r="D499" t="str">
            <v>Unit</v>
          </cell>
          <cell r="E499">
            <v>451.22</v>
          </cell>
          <cell r="G499">
            <v>207.05999999999997</v>
          </cell>
          <cell r="H499">
            <v>202.80999999999997</v>
          </cell>
          <cell r="I499">
            <v>113.66</v>
          </cell>
          <cell r="J499">
            <v>130.5</v>
          </cell>
          <cell r="L499">
            <v>8112.3999999999987</v>
          </cell>
          <cell r="M499">
            <v>4546.3999999999996</v>
          </cell>
          <cell r="N499">
            <v>5220</v>
          </cell>
          <cell r="O499">
            <v>17878.8</v>
          </cell>
          <cell r="Q499">
            <v>25882.499999999996</v>
          </cell>
          <cell r="R499">
            <v>14207.5</v>
          </cell>
          <cell r="S499">
            <v>16312.5</v>
          </cell>
          <cell r="T499">
            <v>56402.5</v>
          </cell>
          <cell r="V499">
            <v>41204.939999999995</v>
          </cell>
          <cell r="W499">
            <v>22618.34</v>
          </cell>
          <cell r="X499">
            <v>25969.5</v>
          </cell>
          <cell r="Y499">
            <v>89792.78</v>
          </cell>
          <cell r="AA499">
            <v>5176.4999999999991</v>
          </cell>
          <cell r="AB499">
            <v>2841.5</v>
          </cell>
          <cell r="AC499">
            <v>3262.5</v>
          </cell>
          <cell r="AD499">
            <v>11280.5</v>
          </cell>
          <cell r="AF499">
            <v>118231.26</v>
          </cell>
          <cell r="AG499">
            <v>64899.86</v>
          </cell>
          <cell r="AH499">
            <v>74515.5</v>
          </cell>
          <cell r="AI499">
            <v>257646.62</v>
          </cell>
          <cell r="AK499">
            <v>20483.809999999998</v>
          </cell>
          <cell r="AL499">
            <v>22959.32</v>
          </cell>
          <cell r="AM499">
            <v>90828</v>
          </cell>
          <cell r="AN499">
            <v>134271.13</v>
          </cell>
          <cell r="AP499">
            <v>214928.27999999997</v>
          </cell>
          <cell r="AQ499">
            <v>117979.08</v>
          </cell>
          <cell r="AR499">
            <v>135459</v>
          </cell>
          <cell r="AS499">
            <v>468366.36</v>
          </cell>
          <cell r="AU499">
            <v>161920.91999999998</v>
          </cell>
          <cell r="AV499">
            <v>88882.12</v>
          </cell>
          <cell r="AW499">
            <v>102051</v>
          </cell>
          <cell r="AX499">
            <v>352854.04</v>
          </cell>
          <cell r="AZ499">
            <v>2637558.27</v>
          </cell>
          <cell r="BA499">
            <v>1141248.1400000001</v>
          </cell>
          <cell r="BB499">
            <v>1133641.923</v>
          </cell>
          <cell r="BC499">
            <v>54251.985479999988</v>
          </cell>
          <cell r="BD499">
            <v>49481.687639999996</v>
          </cell>
          <cell r="BE499">
            <v>0</v>
          </cell>
          <cell r="BF499">
            <v>1237375.5961199999</v>
          </cell>
          <cell r="BH499">
            <v>2625868.3261199999</v>
          </cell>
          <cell r="BJ499">
            <v>345778.91</v>
          </cell>
          <cell r="BK499">
            <v>2280089.4161199997</v>
          </cell>
        </row>
        <row r="500">
          <cell r="A500" t="str">
            <v>3009101600400</v>
          </cell>
          <cell r="B500" t="str">
            <v>LICK CREEK C C SCH DISTRICT 16</v>
          </cell>
          <cell r="C500" t="str">
            <v>UNION</v>
          </cell>
          <cell r="D500" t="str">
            <v>Elementary</v>
          </cell>
          <cell r="E500">
            <v>130</v>
          </cell>
          <cell r="G500">
            <v>82.5</v>
          </cell>
          <cell r="H500">
            <v>79</v>
          </cell>
          <cell r="I500">
            <v>47.5</v>
          </cell>
          <cell r="J500">
            <v>0</v>
          </cell>
          <cell r="L500">
            <v>3160</v>
          </cell>
          <cell r="M500">
            <v>1900</v>
          </cell>
          <cell r="N500">
            <v>0</v>
          </cell>
          <cell r="O500">
            <v>5060</v>
          </cell>
          <cell r="Q500">
            <v>10312.5</v>
          </cell>
          <cell r="R500">
            <v>5937.5</v>
          </cell>
          <cell r="S500">
            <v>0</v>
          </cell>
          <cell r="T500">
            <v>16250</v>
          </cell>
          <cell r="V500">
            <v>16417.5</v>
          </cell>
          <cell r="W500">
            <v>9452.5</v>
          </cell>
          <cell r="X500">
            <v>0</v>
          </cell>
          <cell r="Y500">
            <v>25870</v>
          </cell>
          <cell r="AA500">
            <v>2062.5</v>
          </cell>
          <cell r="AB500">
            <v>1187.5</v>
          </cell>
          <cell r="AC500">
            <v>0</v>
          </cell>
          <cell r="AD500">
            <v>3250</v>
          </cell>
          <cell r="AF500">
            <v>47107.5</v>
          </cell>
          <cell r="AG500">
            <v>27122.5</v>
          </cell>
          <cell r="AH500">
            <v>0</v>
          </cell>
          <cell r="AI500">
            <v>74230</v>
          </cell>
          <cell r="AK500">
            <v>7979</v>
          </cell>
          <cell r="AL500">
            <v>9595</v>
          </cell>
          <cell r="AM500">
            <v>0</v>
          </cell>
          <cell r="AN500">
            <v>17574</v>
          </cell>
          <cell r="AP500">
            <v>85635</v>
          </cell>
          <cell r="AQ500">
            <v>49305</v>
          </cell>
          <cell r="AR500">
            <v>0</v>
          </cell>
          <cell r="AS500">
            <v>134940</v>
          </cell>
          <cell r="AU500">
            <v>64515</v>
          </cell>
          <cell r="AV500">
            <v>37145</v>
          </cell>
          <cell r="AW500">
            <v>0</v>
          </cell>
          <cell r="AX500">
            <v>101660</v>
          </cell>
          <cell r="AZ500">
            <v>656971.64</v>
          </cell>
          <cell r="BA500">
            <v>166711.78</v>
          </cell>
          <cell r="BB500">
            <v>247105.02600000001</v>
          </cell>
          <cell r="BC500">
            <v>15630.419999999998</v>
          </cell>
          <cell r="BD500">
            <v>14256.060000000001</v>
          </cell>
          <cell r="BE500">
            <v>0</v>
          </cell>
          <cell r="BF500">
            <v>276991.50599999999</v>
          </cell>
          <cell r="BH500">
            <v>655825.50600000005</v>
          </cell>
          <cell r="BJ500">
            <v>99621.6</v>
          </cell>
          <cell r="BK500">
            <v>556203.90600000008</v>
          </cell>
        </row>
        <row r="501">
          <cell r="A501" t="str">
            <v>3009101702200</v>
          </cell>
          <cell r="B501" t="str">
            <v>COBDEN SCH UNIT DIST 17</v>
          </cell>
          <cell r="C501" t="str">
            <v>UNION</v>
          </cell>
          <cell r="D501" t="str">
            <v>Unit</v>
          </cell>
          <cell r="E501">
            <v>509.11</v>
          </cell>
          <cell r="G501">
            <v>192.79999999999998</v>
          </cell>
          <cell r="H501">
            <v>190.14</v>
          </cell>
          <cell r="I501">
            <v>138.14999999999998</v>
          </cell>
          <cell r="J501">
            <v>178.16</v>
          </cell>
          <cell r="L501">
            <v>7605.5999999999995</v>
          </cell>
          <cell r="M501">
            <v>5525.9999999999991</v>
          </cell>
          <cell r="N501">
            <v>7126.4</v>
          </cell>
          <cell r="O501">
            <v>20258</v>
          </cell>
          <cell r="Q501">
            <v>24099.999999999996</v>
          </cell>
          <cell r="R501">
            <v>17268.749999999996</v>
          </cell>
          <cell r="S501">
            <v>22270</v>
          </cell>
          <cell r="T501">
            <v>63638.749999999993</v>
          </cell>
          <cell r="V501">
            <v>38367.199999999997</v>
          </cell>
          <cell r="W501">
            <v>27491.849999999995</v>
          </cell>
          <cell r="X501">
            <v>35453.839999999997</v>
          </cell>
          <cell r="Y501">
            <v>101312.88999999998</v>
          </cell>
          <cell r="AA501">
            <v>4820</v>
          </cell>
          <cell r="AB501">
            <v>3453.7499999999995</v>
          </cell>
          <cell r="AC501">
            <v>4454</v>
          </cell>
          <cell r="AD501">
            <v>12727.75</v>
          </cell>
          <cell r="AF501">
            <v>110088.8</v>
          </cell>
          <cell r="AG501">
            <v>78883.649999999994</v>
          </cell>
          <cell r="AH501">
            <v>101729.36</v>
          </cell>
          <cell r="AI501">
            <v>290701.81</v>
          </cell>
          <cell r="AK501">
            <v>19204.14</v>
          </cell>
          <cell r="AL501">
            <v>27906.299999999996</v>
          </cell>
          <cell r="AM501">
            <v>123999.36</v>
          </cell>
          <cell r="AN501">
            <v>171109.8</v>
          </cell>
          <cell r="AP501">
            <v>200126.4</v>
          </cell>
          <cell r="AQ501">
            <v>143399.69999999998</v>
          </cell>
          <cell r="AR501">
            <v>184930.08</v>
          </cell>
          <cell r="AS501">
            <v>528456.17999999993</v>
          </cell>
          <cell r="AU501">
            <v>150769.59999999998</v>
          </cell>
          <cell r="AV501">
            <v>108033.29999999999</v>
          </cell>
          <cell r="AW501">
            <v>139321.12</v>
          </cell>
          <cell r="AX501">
            <v>398124.01999999996</v>
          </cell>
          <cell r="AZ501">
            <v>2845749.6799999992</v>
          </cell>
          <cell r="BA501">
            <v>1113876.01</v>
          </cell>
          <cell r="BB501">
            <v>1187887.7069999997</v>
          </cell>
          <cell r="BC501">
            <v>61212.33173999998</v>
          </cell>
          <cell r="BD501">
            <v>55830.020819999991</v>
          </cell>
          <cell r="BE501">
            <v>0</v>
          </cell>
          <cell r="BF501">
            <v>1304930.0595599997</v>
          </cell>
          <cell r="BH501">
            <v>2891259.2595599997</v>
          </cell>
          <cell r="BJ501">
            <v>390141.17</v>
          </cell>
          <cell r="BK501">
            <v>2501118.0895599998</v>
          </cell>
        </row>
        <row r="502">
          <cell r="A502" t="str">
            <v>3009103700400</v>
          </cell>
          <cell r="B502" t="str">
            <v>ANNA C C SCH DIST 37</v>
          </cell>
          <cell r="C502" t="str">
            <v>UNION</v>
          </cell>
          <cell r="D502" t="str">
            <v>Elementary</v>
          </cell>
          <cell r="E502">
            <v>677.22</v>
          </cell>
          <cell r="G502">
            <v>445.73999999999995</v>
          </cell>
          <cell r="H502">
            <v>435.15999999999997</v>
          </cell>
          <cell r="I502">
            <v>231.48</v>
          </cell>
          <cell r="J502">
            <v>0</v>
          </cell>
          <cell r="L502">
            <v>17406.399999999998</v>
          </cell>
          <cell r="M502">
            <v>9259.1999999999989</v>
          </cell>
          <cell r="N502">
            <v>0</v>
          </cell>
          <cell r="O502">
            <v>26665.599999999999</v>
          </cell>
          <cell r="Q502">
            <v>55717.499999999993</v>
          </cell>
          <cell r="R502">
            <v>28935</v>
          </cell>
          <cell r="S502">
            <v>0</v>
          </cell>
          <cell r="T502">
            <v>84652.5</v>
          </cell>
          <cell r="V502">
            <v>88702.26</v>
          </cell>
          <cell r="W502">
            <v>46064.52</v>
          </cell>
          <cell r="X502">
            <v>0</v>
          </cell>
          <cell r="Y502">
            <v>134766.78</v>
          </cell>
          <cell r="AA502">
            <v>11143.499999999998</v>
          </cell>
          <cell r="AB502">
            <v>5787</v>
          </cell>
          <cell r="AC502">
            <v>0</v>
          </cell>
          <cell r="AD502">
            <v>16930.5</v>
          </cell>
          <cell r="AF502">
            <v>254517.54</v>
          </cell>
          <cell r="AG502">
            <v>132175.07999999999</v>
          </cell>
          <cell r="AH502">
            <v>0</v>
          </cell>
          <cell r="AI502">
            <v>386692.62</v>
          </cell>
          <cell r="AK502">
            <v>43951.159999999996</v>
          </cell>
          <cell r="AL502">
            <v>46758.96</v>
          </cell>
          <cell r="AM502">
            <v>0</v>
          </cell>
          <cell r="AN502">
            <v>90710.12</v>
          </cell>
          <cell r="AP502">
            <v>462678.11999999994</v>
          </cell>
          <cell r="AQ502">
            <v>240276.24</v>
          </cell>
          <cell r="AR502">
            <v>0</v>
          </cell>
          <cell r="AS502">
            <v>702954.35999999987</v>
          </cell>
          <cell r="AU502">
            <v>348568.67999999993</v>
          </cell>
          <cell r="AV502">
            <v>181017.36</v>
          </cell>
          <cell r="AW502">
            <v>0</v>
          </cell>
          <cell r="AX502">
            <v>529586.03999999992</v>
          </cell>
          <cell r="AZ502">
            <v>3665535.64</v>
          </cell>
          <cell r="BA502">
            <v>1278744.6600000001</v>
          </cell>
          <cell r="BB502">
            <v>1483284.09</v>
          </cell>
          <cell r="BC502">
            <v>81424.869479999979</v>
          </cell>
          <cell r="BD502">
            <v>74265.299639999983</v>
          </cell>
          <cell r="BE502">
            <v>0</v>
          </cell>
          <cell r="BF502">
            <v>1638974.2591200001</v>
          </cell>
          <cell r="BH502">
            <v>3611932.7791200001</v>
          </cell>
          <cell r="BJ502">
            <v>518967.23</v>
          </cell>
          <cell r="BK502">
            <v>3092965.5491200001</v>
          </cell>
        </row>
        <row r="503">
          <cell r="A503" t="str">
            <v>3009104300400</v>
          </cell>
          <cell r="B503" t="str">
            <v>JONESBORO C C SCHOOL DIST 43</v>
          </cell>
          <cell r="C503" t="str">
            <v>UNION</v>
          </cell>
          <cell r="D503" t="str">
            <v>Elementary</v>
          </cell>
          <cell r="E503">
            <v>395.75</v>
          </cell>
          <cell r="G503">
            <v>261.25</v>
          </cell>
          <cell r="H503">
            <v>256</v>
          </cell>
          <cell r="I503">
            <v>134.5</v>
          </cell>
          <cell r="J503">
            <v>0</v>
          </cell>
          <cell r="L503">
            <v>10240</v>
          </cell>
          <cell r="M503">
            <v>5380</v>
          </cell>
          <cell r="N503">
            <v>0</v>
          </cell>
          <cell r="O503">
            <v>15620</v>
          </cell>
          <cell r="Q503">
            <v>32656.25</v>
          </cell>
          <cell r="R503">
            <v>16812.5</v>
          </cell>
          <cell r="S503">
            <v>0</v>
          </cell>
          <cell r="T503">
            <v>49468.75</v>
          </cell>
          <cell r="V503">
            <v>51988.75</v>
          </cell>
          <cell r="W503">
            <v>26765.5</v>
          </cell>
          <cell r="X503">
            <v>0</v>
          </cell>
          <cell r="Y503">
            <v>78754.25</v>
          </cell>
          <cell r="AA503">
            <v>6531.25</v>
          </cell>
          <cell r="AB503">
            <v>3362.5</v>
          </cell>
          <cell r="AC503">
            <v>0</v>
          </cell>
          <cell r="AD503">
            <v>9893.75</v>
          </cell>
          <cell r="AF503">
            <v>149173.75</v>
          </cell>
          <cell r="AG503">
            <v>76799.5</v>
          </cell>
          <cell r="AH503">
            <v>0</v>
          </cell>
          <cell r="AI503">
            <v>225973.25</v>
          </cell>
          <cell r="AK503">
            <v>25856</v>
          </cell>
          <cell r="AL503">
            <v>27169</v>
          </cell>
          <cell r="AM503">
            <v>0</v>
          </cell>
          <cell r="AN503">
            <v>53025</v>
          </cell>
          <cell r="AP503">
            <v>271177.5</v>
          </cell>
          <cell r="AQ503">
            <v>139611</v>
          </cell>
          <cell r="AR503">
            <v>0</v>
          </cell>
          <cell r="AS503">
            <v>410788.5</v>
          </cell>
          <cell r="AU503">
            <v>204297.5</v>
          </cell>
          <cell r="AV503">
            <v>105179</v>
          </cell>
          <cell r="AW503">
            <v>0</v>
          </cell>
          <cell r="AX503">
            <v>309476.5</v>
          </cell>
          <cell r="AZ503">
            <v>2121387.5500000003</v>
          </cell>
          <cell r="BA503">
            <v>710080.38</v>
          </cell>
          <cell r="BB503">
            <v>849440.37900000007</v>
          </cell>
          <cell r="BC503">
            <v>47582.605499999998</v>
          </cell>
          <cell r="BD503">
            <v>43398.736500000006</v>
          </cell>
          <cell r="BE503">
            <v>0</v>
          </cell>
          <cell r="BF503">
            <v>940421.72100000002</v>
          </cell>
          <cell r="BH503">
            <v>2093421.7209999999</v>
          </cell>
          <cell r="BJ503">
            <v>303271.14</v>
          </cell>
          <cell r="BK503">
            <v>1790150.5809999998</v>
          </cell>
        </row>
        <row r="504">
          <cell r="A504" t="str">
            <v>3009106602200</v>
          </cell>
          <cell r="B504" t="str">
            <v>DONGOLA SCH UNIT DIST 66</v>
          </cell>
          <cell r="C504" t="str">
            <v>UNION</v>
          </cell>
          <cell r="D504" t="str">
            <v>Unit</v>
          </cell>
          <cell r="E504">
            <v>270</v>
          </cell>
          <cell r="G504">
            <v>127</v>
          </cell>
          <cell r="H504">
            <v>124</v>
          </cell>
          <cell r="I504">
            <v>65</v>
          </cell>
          <cell r="J504">
            <v>78</v>
          </cell>
          <cell r="L504">
            <v>4960</v>
          </cell>
          <cell r="M504">
            <v>2600</v>
          </cell>
          <cell r="N504">
            <v>3120</v>
          </cell>
          <cell r="O504">
            <v>10680</v>
          </cell>
          <cell r="Q504">
            <v>15875</v>
          </cell>
          <cell r="R504">
            <v>8125</v>
          </cell>
          <cell r="S504">
            <v>9750</v>
          </cell>
          <cell r="T504">
            <v>33750</v>
          </cell>
          <cell r="V504">
            <v>25273</v>
          </cell>
          <cell r="W504">
            <v>12935</v>
          </cell>
          <cell r="X504">
            <v>15522</v>
          </cell>
          <cell r="Y504">
            <v>53730</v>
          </cell>
          <cell r="AA504">
            <v>3175</v>
          </cell>
          <cell r="AB504">
            <v>1625</v>
          </cell>
          <cell r="AC504">
            <v>1950</v>
          </cell>
          <cell r="AD504">
            <v>6750</v>
          </cell>
          <cell r="AF504">
            <v>72517</v>
          </cell>
          <cell r="AG504">
            <v>37115</v>
          </cell>
          <cell r="AH504">
            <v>44538</v>
          </cell>
          <cell r="AI504">
            <v>154170</v>
          </cell>
          <cell r="AK504">
            <v>12524</v>
          </cell>
          <cell r="AL504">
            <v>13130</v>
          </cell>
          <cell r="AM504">
            <v>54288</v>
          </cell>
          <cell r="AN504">
            <v>79942</v>
          </cell>
          <cell r="AP504">
            <v>131826</v>
          </cell>
          <cell r="AQ504">
            <v>67470</v>
          </cell>
          <cell r="AR504">
            <v>80964</v>
          </cell>
          <cell r="AS504">
            <v>280260</v>
          </cell>
          <cell r="AU504">
            <v>99314</v>
          </cell>
          <cell r="AV504">
            <v>50830</v>
          </cell>
          <cell r="AW504">
            <v>60996</v>
          </cell>
          <cell r="AX504">
            <v>211140</v>
          </cell>
          <cell r="AZ504">
            <v>1493884.68</v>
          </cell>
          <cell r="BA504">
            <v>497502.70999999996</v>
          </cell>
          <cell r="BB504">
            <v>597416.21699999995</v>
          </cell>
          <cell r="BC504">
            <v>32463.179999999997</v>
          </cell>
          <cell r="BD504">
            <v>29608.739999999998</v>
          </cell>
          <cell r="BE504">
            <v>0</v>
          </cell>
          <cell r="BF504">
            <v>659488.13699999999</v>
          </cell>
          <cell r="BH504">
            <v>1489910.1370000001</v>
          </cell>
          <cell r="BJ504">
            <v>206906.4</v>
          </cell>
          <cell r="BK504">
            <v>1283003.7370000002</v>
          </cell>
        </row>
        <row r="505">
          <cell r="A505" t="str">
            <v>3009108101600</v>
          </cell>
          <cell r="B505" t="str">
            <v>ANNA JONESBORO COMM H S DIST 81</v>
          </cell>
          <cell r="C505" t="str">
            <v>UNION</v>
          </cell>
          <cell r="D505" t="str">
            <v>High School</v>
          </cell>
          <cell r="E505">
            <v>522.15</v>
          </cell>
          <cell r="G505">
            <v>0</v>
          </cell>
          <cell r="H505">
            <v>0</v>
          </cell>
          <cell r="I505">
            <v>0</v>
          </cell>
          <cell r="J505">
            <v>522.15000000000009</v>
          </cell>
          <cell r="L505">
            <v>0</v>
          </cell>
          <cell r="M505">
            <v>0</v>
          </cell>
          <cell r="N505">
            <v>20886.000000000004</v>
          </cell>
          <cell r="O505">
            <v>20886.000000000004</v>
          </cell>
          <cell r="Q505">
            <v>0</v>
          </cell>
          <cell r="R505">
            <v>0</v>
          </cell>
          <cell r="S505">
            <v>65268.750000000015</v>
          </cell>
          <cell r="T505">
            <v>65268.750000000015</v>
          </cell>
          <cell r="V505">
            <v>0</v>
          </cell>
          <cell r="W505">
            <v>0</v>
          </cell>
          <cell r="X505">
            <v>103907.85000000002</v>
          </cell>
          <cell r="Y505">
            <v>103907.85000000002</v>
          </cell>
          <cell r="AA505">
            <v>0</v>
          </cell>
          <cell r="AB505">
            <v>0</v>
          </cell>
          <cell r="AC505">
            <v>13053.750000000002</v>
          </cell>
          <cell r="AD505">
            <v>13053.750000000002</v>
          </cell>
          <cell r="AF505">
            <v>0</v>
          </cell>
          <cell r="AG505">
            <v>0</v>
          </cell>
          <cell r="AH505">
            <v>298147.65000000002</v>
          </cell>
          <cell r="AI505">
            <v>298147.65000000002</v>
          </cell>
          <cell r="AK505">
            <v>0</v>
          </cell>
          <cell r="AL505">
            <v>0</v>
          </cell>
          <cell r="AM505">
            <v>363416.40000000008</v>
          </cell>
          <cell r="AN505">
            <v>363416.40000000008</v>
          </cell>
          <cell r="AP505">
            <v>0</v>
          </cell>
          <cell r="AQ505">
            <v>0</v>
          </cell>
          <cell r="AR505">
            <v>541991.70000000007</v>
          </cell>
          <cell r="AS505">
            <v>541991.70000000007</v>
          </cell>
          <cell r="AU505">
            <v>0</v>
          </cell>
          <cell r="AV505">
            <v>0</v>
          </cell>
          <cell r="AW505">
            <v>408321.30000000005</v>
          </cell>
          <cell r="AX505">
            <v>408321.30000000005</v>
          </cell>
          <cell r="AZ505">
            <v>3056465.7000000007</v>
          </cell>
          <cell r="BA505">
            <v>846433.94000000006</v>
          </cell>
          <cell r="BB505">
            <v>1170869.8920000002</v>
          </cell>
          <cell r="BC505">
            <v>62780.183100000009</v>
          </cell>
          <cell r="BD505">
            <v>57260.013300000013</v>
          </cell>
          <cell r="BE505">
            <v>0</v>
          </cell>
          <cell r="BF505">
            <v>1290910.0884000002</v>
          </cell>
          <cell r="BH505">
            <v>3105903.4884000001</v>
          </cell>
          <cell r="BJ505">
            <v>400133.98</v>
          </cell>
          <cell r="BK505">
            <v>2705769.5084000002</v>
          </cell>
        </row>
        <row r="506">
          <cell r="A506" t="str">
            <v>3009108402600</v>
          </cell>
          <cell r="B506" t="str">
            <v>SHAWNEE C U SCH DIST 84</v>
          </cell>
          <cell r="C506" t="str">
            <v>UNION</v>
          </cell>
          <cell r="D506" t="str">
            <v>Unit</v>
          </cell>
          <cell r="E506">
            <v>328.38</v>
          </cell>
          <cell r="G506">
            <v>140.56</v>
          </cell>
          <cell r="H506">
            <v>137.81</v>
          </cell>
          <cell r="I506">
            <v>81.99</v>
          </cell>
          <cell r="J506">
            <v>105.83</v>
          </cell>
          <cell r="L506">
            <v>5512.4</v>
          </cell>
          <cell r="M506">
            <v>3279.6</v>
          </cell>
          <cell r="N506">
            <v>4233.2</v>
          </cell>
          <cell r="O506">
            <v>13025.2</v>
          </cell>
          <cell r="Q506">
            <v>17570</v>
          </cell>
          <cell r="R506">
            <v>10248.75</v>
          </cell>
          <cell r="S506">
            <v>13228.75</v>
          </cell>
          <cell r="T506">
            <v>41047.5</v>
          </cell>
          <cell r="V506">
            <v>27971.439999999999</v>
          </cell>
          <cell r="W506">
            <v>16316.009999999998</v>
          </cell>
          <cell r="X506">
            <v>21060.17</v>
          </cell>
          <cell r="Y506">
            <v>65347.619999999995</v>
          </cell>
          <cell r="AA506">
            <v>3514</v>
          </cell>
          <cell r="AB506">
            <v>2049.75</v>
          </cell>
          <cell r="AC506">
            <v>2645.75</v>
          </cell>
          <cell r="AD506">
            <v>8209.5</v>
          </cell>
          <cell r="AF506">
            <v>80259.759999999995</v>
          </cell>
          <cell r="AG506">
            <v>46816.29</v>
          </cell>
          <cell r="AH506">
            <v>60428.93</v>
          </cell>
          <cell r="AI506">
            <v>187504.97999999998</v>
          </cell>
          <cell r="AK506">
            <v>13918.81</v>
          </cell>
          <cell r="AL506">
            <v>16561.98</v>
          </cell>
          <cell r="AM506">
            <v>73657.679999999993</v>
          </cell>
          <cell r="AN506">
            <v>104138.47</v>
          </cell>
          <cell r="AP506">
            <v>145901.28</v>
          </cell>
          <cell r="AQ506">
            <v>85105.62</v>
          </cell>
          <cell r="AR506">
            <v>109851.54</v>
          </cell>
          <cell r="AS506">
            <v>340858.44</v>
          </cell>
          <cell r="AU506">
            <v>109917.92</v>
          </cell>
          <cell r="AV506">
            <v>64116.179999999993</v>
          </cell>
          <cell r="AW506">
            <v>82759.06</v>
          </cell>
          <cell r="AX506">
            <v>256793.15999999997</v>
          </cell>
          <cell r="AZ506">
            <v>1887198.36</v>
          </cell>
          <cell r="BA506">
            <v>744581.44</v>
          </cell>
          <cell r="BB506">
            <v>789533.94</v>
          </cell>
          <cell r="BC506">
            <v>39482.440919999994</v>
          </cell>
          <cell r="BD506">
            <v>36010.807560000001</v>
          </cell>
          <cell r="BE506">
            <v>0</v>
          </cell>
          <cell r="BF506">
            <v>865027.1884799999</v>
          </cell>
          <cell r="BH506">
            <v>1881952.0584799997</v>
          </cell>
          <cell r="BJ506">
            <v>251644.16</v>
          </cell>
          <cell r="BK506">
            <v>1630307.8984799997</v>
          </cell>
        </row>
        <row r="507">
          <cell r="A507" t="str">
            <v>3104504602200</v>
          </cell>
          <cell r="B507" t="str">
            <v>SCHOOL DISTRICT 46</v>
          </cell>
          <cell r="C507" t="str">
            <v>KANE</v>
          </cell>
          <cell r="D507" t="str">
            <v>Unit</v>
          </cell>
          <cell r="E507">
            <v>38090.959999999999</v>
          </cell>
          <cell r="G507">
            <v>16998.97</v>
          </cell>
          <cell r="H507">
            <v>16723.97</v>
          </cell>
          <cell r="I507">
            <v>8947.33</v>
          </cell>
          <cell r="J507">
            <v>12144.66</v>
          </cell>
          <cell r="L507">
            <v>668958.80000000005</v>
          </cell>
          <cell r="M507">
            <v>357893.2</v>
          </cell>
          <cell r="N507">
            <v>485786.4</v>
          </cell>
          <cell r="O507">
            <v>1512638.4</v>
          </cell>
          <cell r="Q507">
            <v>2124871.25</v>
          </cell>
          <cell r="R507">
            <v>1118416.25</v>
          </cell>
          <cell r="S507">
            <v>1518082.5</v>
          </cell>
          <cell r="T507">
            <v>4761370</v>
          </cell>
          <cell r="V507">
            <v>3382795.0300000003</v>
          </cell>
          <cell r="W507">
            <v>1780518.67</v>
          </cell>
          <cell r="X507">
            <v>2416787.34</v>
          </cell>
          <cell r="Y507">
            <v>7580101.04</v>
          </cell>
          <cell r="AA507">
            <v>424974.25</v>
          </cell>
          <cell r="AB507">
            <v>223683.25</v>
          </cell>
          <cell r="AC507">
            <v>303616.5</v>
          </cell>
          <cell r="AD507">
            <v>952274</v>
          </cell>
          <cell r="AF507">
            <v>9706411.8699999992</v>
          </cell>
          <cell r="AG507">
            <v>5108925.43</v>
          </cell>
          <cell r="AH507">
            <v>6934600.8600000003</v>
          </cell>
          <cell r="AI507">
            <v>21749938.16</v>
          </cell>
          <cell r="AK507">
            <v>1689120.9700000002</v>
          </cell>
          <cell r="AL507">
            <v>1807360.66</v>
          </cell>
          <cell r="AM507">
            <v>8452683.3599999994</v>
          </cell>
          <cell r="AN507">
            <v>11949164.989999998</v>
          </cell>
          <cell r="AP507">
            <v>17644930.859999999</v>
          </cell>
          <cell r="AQ507">
            <v>9287328.5399999991</v>
          </cell>
          <cell r="AR507">
            <v>12606157.08</v>
          </cell>
          <cell r="AS507">
            <v>39538416.479999997</v>
          </cell>
          <cell r="AU507">
            <v>13293194.540000001</v>
          </cell>
          <cell r="AV507">
            <v>6996812.0599999996</v>
          </cell>
          <cell r="AW507">
            <v>9497124.1199999992</v>
          </cell>
          <cell r="AX507">
            <v>29787130.719999999</v>
          </cell>
          <cell r="AZ507">
            <v>213340212.75</v>
          </cell>
          <cell r="BA507">
            <v>97082365.260000005</v>
          </cell>
          <cell r="BB507">
            <v>93126773.402999997</v>
          </cell>
          <cell r="BC507">
            <v>4579828.4846400004</v>
          </cell>
          <cell r="BD507">
            <v>4177130.8555200007</v>
          </cell>
          <cell r="BE507">
            <v>0</v>
          </cell>
          <cell r="BF507">
            <v>101883732.74315999</v>
          </cell>
          <cell r="BH507">
            <v>219714766.53315997</v>
          </cell>
          <cell r="BJ507">
            <v>29189864.460000001</v>
          </cell>
          <cell r="BK507">
            <v>190524902.07315996</v>
          </cell>
        </row>
        <row r="508">
          <cell r="A508" t="str">
            <v>3104510102200</v>
          </cell>
          <cell r="B508" t="str">
            <v>BATAVIA UNIT SCHOOL DIST 101</v>
          </cell>
          <cell r="C508" t="str">
            <v>KANE</v>
          </cell>
          <cell r="D508" t="str">
            <v>Unit</v>
          </cell>
          <cell r="E508">
            <v>5710.54</v>
          </cell>
          <cell r="G508">
            <v>2234.9</v>
          </cell>
          <cell r="H508">
            <v>2202.9899999999998</v>
          </cell>
          <cell r="I508">
            <v>1507.3200000000002</v>
          </cell>
          <cell r="J508">
            <v>1968.3200000000002</v>
          </cell>
          <cell r="L508">
            <v>88119.599999999991</v>
          </cell>
          <cell r="M508">
            <v>60292.800000000003</v>
          </cell>
          <cell r="N508">
            <v>78732.800000000003</v>
          </cell>
          <cell r="O508">
            <v>227145.2</v>
          </cell>
          <cell r="Q508">
            <v>279362.5</v>
          </cell>
          <cell r="R508">
            <v>188415.00000000003</v>
          </cell>
          <cell r="S508">
            <v>246040.00000000003</v>
          </cell>
          <cell r="T508">
            <v>713817.5</v>
          </cell>
          <cell r="V508">
            <v>444745.10000000003</v>
          </cell>
          <cell r="W508">
            <v>299956.68000000005</v>
          </cell>
          <cell r="X508">
            <v>391695.68000000005</v>
          </cell>
          <cell r="Y508">
            <v>1136397.46</v>
          </cell>
          <cell r="AA508">
            <v>55872.5</v>
          </cell>
          <cell r="AB508">
            <v>37683.000000000007</v>
          </cell>
          <cell r="AC508">
            <v>49208.000000000007</v>
          </cell>
          <cell r="AD508">
            <v>142763.5</v>
          </cell>
          <cell r="AF508">
            <v>638063.94999999995</v>
          </cell>
          <cell r="AG508">
            <v>430339.86</v>
          </cell>
          <cell r="AH508">
            <v>561955.36</v>
          </cell>
          <cell r="AI508">
            <v>1630359.17</v>
          </cell>
          <cell r="AK508">
            <v>222501.99</v>
          </cell>
          <cell r="AL508">
            <v>304478.64</v>
          </cell>
          <cell r="AM508">
            <v>1369950.7200000002</v>
          </cell>
          <cell r="AN508">
            <v>1896931.35</v>
          </cell>
          <cell r="AP508">
            <v>2319826.2000000002</v>
          </cell>
          <cell r="AQ508">
            <v>1564598.1600000001</v>
          </cell>
          <cell r="AR508">
            <v>2043116.1600000001</v>
          </cell>
          <cell r="AS508">
            <v>5927540.5200000005</v>
          </cell>
          <cell r="AU508">
            <v>1747691.8</v>
          </cell>
          <cell r="AV508">
            <v>1178724.2400000002</v>
          </cell>
          <cell r="AW508">
            <v>1539226.2400000002</v>
          </cell>
          <cell r="AX508">
            <v>4465642.28</v>
          </cell>
          <cell r="AZ508">
            <v>29992539.029999997</v>
          </cell>
          <cell r="BA508">
            <v>7123586.2800000012</v>
          </cell>
          <cell r="BB508">
            <v>11134837.593</v>
          </cell>
          <cell r="BC508">
            <v>686601.06635999994</v>
          </cell>
          <cell r="BD508">
            <v>626229.23748000013</v>
          </cell>
          <cell r="BE508">
            <v>0</v>
          </cell>
          <cell r="BF508">
            <v>12447667.896840001</v>
          </cell>
          <cell r="BH508">
            <v>28588264.876840003</v>
          </cell>
          <cell r="BJ508">
            <v>4376101.01</v>
          </cell>
          <cell r="BK508">
            <v>24212163.866840005</v>
          </cell>
        </row>
        <row r="509">
          <cell r="A509" t="str">
            <v>3104512902200</v>
          </cell>
          <cell r="B509" t="str">
            <v>AURORA WEST UNIT SCHOOL DIST 129</v>
          </cell>
          <cell r="C509" t="str">
            <v>KANE</v>
          </cell>
          <cell r="D509" t="str">
            <v>Unit</v>
          </cell>
          <cell r="E509">
            <v>12032.29</v>
          </cell>
          <cell r="G509">
            <v>5322.3099999999995</v>
          </cell>
          <cell r="H509">
            <v>5250.4</v>
          </cell>
          <cell r="I509">
            <v>2839.99</v>
          </cell>
          <cell r="J509">
            <v>3869.99</v>
          </cell>
          <cell r="L509">
            <v>210016</v>
          </cell>
          <cell r="M509">
            <v>113599.59999999999</v>
          </cell>
          <cell r="N509">
            <v>154799.59999999998</v>
          </cell>
          <cell r="O509">
            <v>478415.19999999995</v>
          </cell>
          <cell r="Q509">
            <v>665288.74999999988</v>
          </cell>
          <cell r="R509">
            <v>354998.75</v>
          </cell>
          <cell r="S509">
            <v>483748.75</v>
          </cell>
          <cell r="T509">
            <v>1504036.25</v>
          </cell>
          <cell r="V509">
            <v>1059139.69</v>
          </cell>
          <cell r="W509">
            <v>565158.01</v>
          </cell>
          <cell r="X509">
            <v>770128.01</v>
          </cell>
          <cell r="Y509">
            <v>2394425.71</v>
          </cell>
          <cell r="AA509">
            <v>133057.75</v>
          </cell>
          <cell r="AB509">
            <v>70999.75</v>
          </cell>
          <cell r="AC509">
            <v>96749.75</v>
          </cell>
          <cell r="AD509">
            <v>300807.25</v>
          </cell>
          <cell r="AF509">
            <v>3039039.01</v>
          </cell>
          <cell r="AG509">
            <v>1621634.29</v>
          </cell>
          <cell r="AH509">
            <v>2209764.29</v>
          </cell>
          <cell r="AI509">
            <v>6870437.5899999999</v>
          </cell>
          <cell r="AK509">
            <v>530290.39999999991</v>
          </cell>
          <cell r="AL509">
            <v>573677.98</v>
          </cell>
          <cell r="AM509">
            <v>2693513.04</v>
          </cell>
          <cell r="AN509">
            <v>3797481.42</v>
          </cell>
          <cell r="AP509">
            <v>5524557.7799999993</v>
          </cell>
          <cell r="AQ509">
            <v>2947909.6199999996</v>
          </cell>
          <cell r="AR509">
            <v>4017049.6199999996</v>
          </cell>
          <cell r="AS509">
            <v>12489517.019999998</v>
          </cell>
          <cell r="AU509">
            <v>4162046.4199999995</v>
          </cell>
          <cell r="AV509">
            <v>2220872.1799999997</v>
          </cell>
          <cell r="AW509">
            <v>3026332.1799999997</v>
          </cell>
          <cell r="AX509">
            <v>9409250.7799999993</v>
          </cell>
          <cell r="AZ509">
            <v>67835000.719999984</v>
          </cell>
          <cell r="BA509">
            <v>30091727.649999999</v>
          </cell>
          <cell r="BB509">
            <v>29378018.510999992</v>
          </cell>
          <cell r="BC509">
            <v>1446690.3558599998</v>
          </cell>
          <cell r="BD509">
            <v>1319484.9859800001</v>
          </cell>
          <cell r="BE509">
            <v>0</v>
          </cell>
          <cell r="BF509">
            <v>32144193.852839991</v>
          </cell>
          <cell r="BH509">
            <v>69388565.07283999</v>
          </cell>
          <cell r="BJ509">
            <v>9220584.4700000007</v>
          </cell>
          <cell r="BK509">
            <v>60167980.602839991</v>
          </cell>
        </row>
        <row r="510">
          <cell r="A510" t="str">
            <v>3104513102200</v>
          </cell>
          <cell r="B510" t="str">
            <v>AURORA EAST UNIT SCHOOL DIST 131</v>
          </cell>
          <cell r="C510" t="str">
            <v>KANE</v>
          </cell>
          <cell r="D510" t="str">
            <v>Unit</v>
          </cell>
          <cell r="E510">
            <v>13863.28</v>
          </cell>
          <cell r="G510">
            <v>6711.8099999999995</v>
          </cell>
          <cell r="H510">
            <v>6631.9</v>
          </cell>
          <cell r="I510">
            <v>3256.66</v>
          </cell>
          <cell r="J510">
            <v>3894.8099999999995</v>
          </cell>
          <cell r="L510">
            <v>265276</v>
          </cell>
          <cell r="M510">
            <v>130266.4</v>
          </cell>
          <cell r="N510">
            <v>155792.39999999997</v>
          </cell>
          <cell r="O510">
            <v>551334.80000000005</v>
          </cell>
          <cell r="Q510">
            <v>838976.24999999988</v>
          </cell>
          <cell r="R510">
            <v>407082.5</v>
          </cell>
          <cell r="S510">
            <v>486851.24999999994</v>
          </cell>
          <cell r="T510">
            <v>1732910</v>
          </cell>
          <cell r="V510">
            <v>1335650.19</v>
          </cell>
          <cell r="W510">
            <v>648075.34</v>
          </cell>
          <cell r="X510">
            <v>775067.19</v>
          </cell>
          <cell r="Y510">
            <v>2758792.7199999997</v>
          </cell>
          <cell r="AA510">
            <v>167795.25</v>
          </cell>
          <cell r="AB510">
            <v>81416.5</v>
          </cell>
          <cell r="AC510">
            <v>97370.249999999985</v>
          </cell>
          <cell r="AD510">
            <v>346582</v>
          </cell>
          <cell r="AF510">
            <v>3832443.51</v>
          </cell>
          <cell r="AG510">
            <v>1859552.86</v>
          </cell>
          <cell r="AH510">
            <v>2223936.5099999998</v>
          </cell>
          <cell r="AI510">
            <v>7915932.8799999999</v>
          </cell>
          <cell r="AK510">
            <v>669821.89999999991</v>
          </cell>
          <cell r="AL510">
            <v>657845.31999999995</v>
          </cell>
          <cell r="AM510">
            <v>2710787.76</v>
          </cell>
          <cell r="AN510">
            <v>4038454.9799999995</v>
          </cell>
          <cell r="AP510">
            <v>6966858.7799999993</v>
          </cell>
          <cell r="AQ510">
            <v>3380413.08</v>
          </cell>
          <cell r="AR510">
            <v>4042812.7799999993</v>
          </cell>
          <cell r="AS510">
            <v>14390084.639999999</v>
          </cell>
          <cell r="AU510">
            <v>5248635.42</v>
          </cell>
          <cell r="AV510">
            <v>2546708.12</v>
          </cell>
          <cell r="AW510">
            <v>3045741.4199999995</v>
          </cell>
          <cell r="AX510">
            <v>10841084.959999999</v>
          </cell>
          <cell r="AZ510">
            <v>82000443.280000001</v>
          </cell>
          <cell r="BA510">
            <v>49628809.920000002</v>
          </cell>
          <cell r="BB510">
            <v>39488775.960000001</v>
          </cell>
          <cell r="BC510">
            <v>1666837.6075199998</v>
          </cell>
          <cell r="BD510">
            <v>1520275.0113599999</v>
          </cell>
          <cell r="BE510">
            <v>0</v>
          </cell>
          <cell r="BF510">
            <v>42675888.578879997</v>
          </cell>
          <cell r="BH510">
            <v>85251065.558880001</v>
          </cell>
          <cell r="BJ510">
            <v>10623708.720000001</v>
          </cell>
          <cell r="BK510">
            <v>74627356.838880002</v>
          </cell>
        </row>
        <row r="511">
          <cell r="A511" t="str">
            <v>3104530002600</v>
          </cell>
          <cell r="B511" t="str">
            <v>COMM UNIT SCH DIST 300</v>
          </cell>
          <cell r="C511" t="str">
            <v>KANE</v>
          </cell>
          <cell r="D511" t="str">
            <v>Unit</v>
          </cell>
          <cell r="E511">
            <v>20560.25</v>
          </cell>
          <cell r="G511">
            <v>9286.75</v>
          </cell>
          <cell r="H511">
            <v>9159.75</v>
          </cell>
          <cell r="I511">
            <v>4813.5</v>
          </cell>
          <cell r="J511">
            <v>6460</v>
          </cell>
          <cell r="L511">
            <v>366390</v>
          </cell>
          <cell r="M511">
            <v>192540</v>
          </cell>
          <cell r="N511">
            <v>258400</v>
          </cell>
          <cell r="O511">
            <v>817330</v>
          </cell>
          <cell r="Q511">
            <v>1160843.75</v>
          </cell>
          <cell r="R511">
            <v>601687.5</v>
          </cell>
          <cell r="S511">
            <v>807500</v>
          </cell>
          <cell r="T511">
            <v>2570031.25</v>
          </cell>
          <cell r="V511">
            <v>1848063.25</v>
          </cell>
          <cell r="W511">
            <v>957886.5</v>
          </cell>
          <cell r="X511">
            <v>1285540</v>
          </cell>
          <cell r="Y511">
            <v>4091489.75</v>
          </cell>
          <cell r="AA511">
            <v>232168.75</v>
          </cell>
          <cell r="AB511">
            <v>120337.5</v>
          </cell>
          <cell r="AC511">
            <v>161500</v>
          </cell>
          <cell r="AD511">
            <v>514006.25</v>
          </cell>
          <cell r="AF511">
            <v>5302734.25</v>
          </cell>
          <cell r="AG511">
            <v>2748508.5</v>
          </cell>
          <cell r="AH511">
            <v>3688660</v>
          </cell>
          <cell r="AI511">
            <v>11739902.75</v>
          </cell>
          <cell r="AK511">
            <v>925134.75</v>
          </cell>
          <cell r="AL511">
            <v>972327</v>
          </cell>
          <cell r="AM511">
            <v>4496160</v>
          </cell>
          <cell r="AN511">
            <v>6393621.75</v>
          </cell>
          <cell r="AP511">
            <v>9639646.5</v>
          </cell>
          <cell r="AQ511">
            <v>4996413</v>
          </cell>
          <cell r="AR511">
            <v>6705480</v>
          </cell>
          <cell r="AS511">
            <v>21341539.5</v>
          </cell>
          <cell r="AU511">
            <v>7262238.5</v>
          </cell>
          <cell r="AV511">
            <v>3764157</v>
          </cell>
          <cell r="AW511">
            <v>5051720</v>
          </cell>
          <cell r="AX511">
            <v>16078115.5</v>
          </cell>
          <cell r="AZ511">
            <v>111934496.38000001</v>
          </cell>
          <cell r="BA511">
            <v>40101297.909999996</v>
          </cell>
          <cell r="BB511">
            <v>45610738.287000008</v>
          </cell>
          <cell r="BC511">
            <v>2472041.0984999998</v>
          </cell>
          <cell r="BD511">
            <v>2254678.1354999999</v>
          </cell>
          <cell r="BE511">
            <v>0</v>
          </cell>
          <cell r="BF511">
            <v>50337457.521000005</v>
          </cell>
          <cell r="BH511">
            <v>113883494.271</v>
          </cell>
          <cell r="BJ511">
            <v>15755730.779999999</v>
          </cell>
          <cell r="BK511">
            <v>98127763.490999997</v>
          </cell>
        </row>
        <row r="512">
          <cell r="A512" t="str">
            <v>3104530102600</v>
          </cell>
          <cell r="B512" t="str">
            <v>CENTRAL COMM UNIT SCH DIST 301</v>
          </cell>
          <cell r="C512" t="str">
            <v>KANE</v>
          </cell>
          <cell r="D512" t="str">
            <v>Unit</v>
          </cell>
          <cell r="E512">
            <v>4150</v>
          </cell>
          <cell r="G512">
            <v>2066.5</v>
          </cell>
          <cell r="H512">
            <v>2037</v>
          </cell>
          <cell r="I512">
            <v>989</v>
          </cell>
          <cell r="J512">
            <v>1094.5</v>
          </cell>
          <cell r="L512">
            <v>81480</v>
          </cell>
          <cell r="M512">
            <v>39560</v>
          </cell>
          <cell r="N512">
            <v>43780</v>
          </cell>
          <cell r="O512">
            <v>164820</v>
          </cell>
          <cell r="Q512">
            <v>258312.5</v>
          </cell>
          <cell r="R512">
            <v>123625</v>
          </cell>
          <cell r="S512">
            <v>136812.5</v>
          </cell>
          <cell r="T512">
            <v>518750</v>
          </cell>
          <cell r="V512">
            <v>411233.5</v>
          </cell>
          <cell r="W512">
            <v>196811</v>
          </cell>
          <cell r="X512">
            <v>217805.5</v>
          </cell>
          <cell r="Y512">
            <v>825850</v>
          </cell>
          <cell r="AA512">
            <v>51662.5</v>
          </cell>
          <cell r="AB512">
            <v>24725</v>
          </cell>
          <cell r="AC512">
            <v>27362.5</v>
          </cell>
          <cell r="AD512">
            <v>103750</v>
          </cell>
          <cell r="AF512">
            <v>1179971.5</v>
          </cell>
          <cell r="AG512">
            <v>564719</v>
          </cell>
          <cell r="AH512">
            <v>624959.5</v>
          </cell>
          <cell r="AI512">
            <v>2369650</v>
          </cell>
          <cell r="AK512">
            <v>205737</v>
          </cell>
          <cell r="AL512">
            <v>199778</v>
          </cell>
          <cell r="AM512">
            <v>761772</v>
          </cell>
          <cell r="AN512">
            <v>1167287</v>
          </cell>
          <cell r="AP512">
            <v>2145027</v>
          </cell>
          <cell r="AQ512">
            <v>1026582</v>
          </cell>
          <cell r="AR512">
            <v>1136091</v>
          </cell>
          <cell r="AS512">
            <v>4307700</v>
          </cell>
          <cell r="AU512">
            <v>1616003</v>
          </cell>
          <cell r="AV512">
            <v>773398</v>
          </cell>
          <cell r="AW512">
            <v>855899</v>
          </cell>
          <cell r="AX512">
            <v>3245300</v>
          </cell>
          <cell r="AZ512">
            <v>21530757.629999995</v>
          </cell>
          <cell r="BA512">
            <v>4886105.6899999995</v>
          </cell>
          <cell r="BB512">
            <v>7925058.9959999975</v>
          </cell>
          <cell r="BC512">
            <v>498971.1</v>
          </cell>
          <cell r="BD512">
            <v>455097.3</v>
          </cell>
          <cell r="BE512">
            <v>0</v>
          </cell>
          <cell r="BF512">
            <v>8879127.3959999979</v>
          </cell>
          <cell r="BH512">
            <v>21582234.395999998</v>
          </cell>
          <cell r="BJ512">
            <v>3180228</v>
          </cell>
          <cell r="BK512">
            <v>18402006.395999998</v>
          </cell>
        </row>
        <row r="513">
          <cell r="A513" t="str">
            <v>3104530202600</v>
          </cell>
          <cell r="B513" t="str">
            <v>KANELAND C U SCHOOL DIST 302</v>
          </cell>
          <cell r="C513" t="str">
            <v>KANE</v>
          </cell>
          <cell r="D513" t="str">
            <v>Unit</v>
          </cell>
          <cell r="E513">
            <v>4324.4399999999996</v>
          </cell>
          <cell r="G513">
            <v>1864.9600000000003</v>
          </cell>
          <cell r="H513">
            <v>1834.3000000000002</v>
          </cell>
          <cell r="I513">
            <v>1104.82</v>
          </cell>
          <cell r="J513">
            <v>1354.66</v>
          </cell>
          <cell r="L513">
            <v>73372</v>
          </cell>
          <cell r="M513">
            <v>44192.799999999996</v>
          </cell>
          <cell r="N513">
            <v>54186.400000000001</v>
          </cell>
          <cell r="O513">
            <v>171751.19999999998</v>
          </cell>
          <cell r="Q513">
            <v>233120.00000000003</v>
          </cell>
          <cell r="R513">
            <v>138102.5</v>
          </cell>
          <cell r="S513">
            <v>169332.5</v>
          </cell>
          <cell r="T513">
            <v>540555</v>
          </cell>
          <cell r="V513">
            <v>371127.04000000004</v>
          </cell>
          <cell r="W513">
            <v>219859.18</v>
          </cell>
          <cell r="X513">
            <v>269577.34000000003</v>
          </cell>
          <cell r="Y513">
            <v>860563.56</v>
          </cell>
          <cell r="AA513">
            <v>46624.000000000007</v>
          </cell>
          <cell r="AB513">
            <v>27620.5</v>
          </cell>
          <cell r="AC513">
            <v>33866.5</v>
          </cell>
          <cell r="AD513">
            <v>108111</v>
          </cell>
          <cell r="AF513">
            <v>1064892.1599999999</v>
          </cell>
          <cell r="AG513">
            <v>630852.22</v>
          </cell>
          <cell r="AH513">
            <v>773510.86</v>
          </cell>
          <cell r="AI513">
            <v>2469255.2399999998</v>
          </cell>
          <cell r="AK513">
            <v>185264.30000000002</v>
          </cell>
          <cell r="AL513">
            <v>223173.63999999998</v>
          </cell>
          <cell r="AM513">
            <v>942843.3600000001</v>
          </cell>
          <cell r="AN513">
            <v>1351281.3</v>
          </cell>
          <cell r="AP513">
            <v>1935828.4800000002</v>
          </cell>
          <cell r="AQ513">
            <v>1146803.1599999999</v>
          </cell>
          <cell r="AR513">
            <v>1406137.08</v>
          </cell>
          <cell r="AS513">
            <v>4488768.7200000007</v>
          </cell>
          <cell r="AU513">
            <v>1458398.7200000002</v>
          </cell>
          <cell r="AV513">
            <v>863969.24</v>
          </cell>
          <cell r="AW513">
            <v>1059344.1200000001</v>
          </cell>
          <cell r="AX513">
            <v>3381712.08</v>
          </cell>
          <cell r="AZ513">
            <v>22453110.360000003</v>
          </cell>
          <cell r="BA513">
            <v>4588741.8599999994</v>
          </cell>
          <cell r="BB513">
            <v>8112555.6660000002</v>
          </cell>
          <cell r="BC513">
            <v>519944.71895999997</v>
          </cell>
          <cell r="BD513">
            <v>474226.73928000004</v>
          </cell>
          <cell r="BE513">
            <v>0</v>
          </cell>
          <cell r="BF513">
            <v>9106727.1242399998</v>
          </cell>
          <cell r="BH513">
            <v>22478725.224239998</v>
          </cell>
          <cell r="BJ513">
            <v>3313904.86</v>
          </cell>
          <cell r="BK513">
            <v>19164820.364239998</v>
          </cell>
        </row>
        <row r="514">
          <cell r="A514" t="str">
            <v>3104530302600</v>
          </cell>
          <cell r="B514" t="str">
            <v>ST CHARLES C U SCHOOL DIST 303</v>
          </cell>
          <cell r="C514" t="str">
            <v>KANE</v>
          </cell>
          <cell r="D514" t="str">
            <v>Unit</v>
          </cell>
          <cell r="E514">
            <v>12133.03</v>
          </cell>
          <cell r="G514">
            <v>4437.72</v>
          </cell>
          <cell r="H514">
            <v>4371.8900000000003</v>
          </cell>
          <cell r="I514">
            <v>3124.49</v>
          </cell>
          <cell r="J514">
            <v>4570.82</v>
          </cell>
          <cell r="L514">
            <v>174875.6</v>
          </cell>
          <cell r="M514">
            <v>124979.59999999999</v>
          </cell>
          <cell r="N514">
            <v>182832.8</v>
          </cell>
          <cell r="O514">
            <v>482688</v>
          </cell>
          <cell r="Q514">
            <v>554715</v>
          </cell>
          <cell r="R514">
            <v>390561.25</v>
          </cell>
          <cell r="S514">
            <v>571352.5</v>
          </cell>
          <cell r="T514">
            <v>1516628.75</v>
          </cell>
          <cell r="V514">
            <v>883106.28</v>
          </cell>
          <cell r="W514">
            <v>621773.51</v>
          </cell>
          <cell r="X514">
            <v>909593.17999999993</v>
          </cell>
          <cell r="Y514">
            <v>2414472.9699999997</v>
          </cell>
          <cell r="AA514">
            <v>110943</v>
          </cell>
          <cell r="AB514">
            <v>78112.25</v>
          </cell>
          <cell r="AC514">
            <v>114270.5</v>
          </cell>
          <cell r="AD514">
            <v>303325.75</v>
          </cell>
          <cell r="AF514">
            <v>1266969.06</v>
          </cell>
          <cell r="AG514">
            <v>892041.89</v>
          </cell>
          <cell r="AH514">
            <v>1304969.1100000001</v>
          </cell>
          <cell r="AI514">
            <v>3463980.0600000005</v>
          </cell>
          <cell r="AK514">
            <v>441560.89</v>
          </cell>
          <cell r="AL514">
            <v>631146.98</v>
          </cell>
          <cell r="AM514">
            <v>3181290.7199999997</v>
          </cell>
          <cell r="AN514">
            <v>4253998.59</v>
          </cell>
          <cell r="AP514">
            <v>4606353.3600000003</v>
          </cell>
          <cell r="AQ514">
            <v>3243220.6199999996</v>
          </cell>
          <cell r="AR514">
            <v>4744511.16</v>
          </cell>
          <cell r="AS514">
            <v>12594085.140000001</v>
          </cell>
          <cell r="AU514">
            <v>3470297.04</v>
          </cell>
          <cell r="AV514">
            <v>2443351.1799999997</v>
          </cell>
          <cell r="AW514">
            <v>3574381.2399999998</v>
          </cell>
          <cell r="AX514">
            <v>9488029.459999999</v>
          </cell>
          <cell r="AZ514">
            <v>63377663.470000006</v>
          </cell>
          <cell r="BA514">
            <v>14103687.18</v>
          </cell>
          <cell r="BB514">
            <v>23244405.195</v>
          </cell>
          <cell r="BC514">
            <v>1458802.7290199997</v>
          </cell>
          <cell r="BD514">
            <v>1330532.33586</v>
          </cell>
          <cell r="BE514">
            <v>0</v>
          </cell>
          <cell r="BF514">
            <v>26033740.259879999</v>
          </cell>
          <cell r="BH514">
            <v>60550948.979879998</v>
          </cell>
          <cell r="BJ514">
            <v>9297783.5399999991</v>
          </cell>
          <cell r="BK514">
            <v>51253165.439879999</v>
          </cell>
        </row>
        <row r="515">
          <cell r="A515" t="str">
            <v>3104530402600</v>
          </cell>
          <cell r="B515" t="str">
            <v>GENEVA COMM UNIT SCH DIST 304</v>
          </cell>
          <cell r="C515" t="str">
            <v>KANE</v>
          </cell>
          <cell r="D515" t="str">
            <v>Unit</v>
          </cell>
          <cell r="E515">
            <v>5760.5</v>
          </cell>
          <cell r="G515">
            <v>2465.5</v>
          </cell>
          <cell r="H515">
            <v>2434.25</v>
          </cell>
          <cell r="I515">
            <v>1349</v>
          </cell>
          <cell r="J515">
            <v>1946</v>
          </cell>
          <cell r="L515">
            <v>97370</v>
          </cell>
          <cell r="M515">
            <v>53960</v>
          </cell>
          <cell r="N515">
            <v>77840</v>
          </cell>
          <cell r="O515">
            <v>229170</v>
          </cell>
          <cell r="Q515">
            <v>308187.5</v>
          </cell>
          <cell r="R515">
            <v>168625</v>
          </cell>
          <cell r="S515">
            <v>243250</v>
          </cell>
          <cell r="T515">
            <v>720062.5</v>
          </cell>
          <cell r="V515">
            <v>490634.5</v>
          </cell>
          <cell r="W515">
            <v>268451</v>
          </cell>
          <cell r="X515">
            <v>387254</v>
          </cell>
          <cell r="Y515">
            <v>1146339.5</v>
          </cell>
          <cell r="AA515">
            <v>61637.5</v>
          </cell>
          <cell r="AB515">
            <v>33725</v>
          </cell>
          <cell r="AC515">
            <v>48650</v>
          </cell>
          <cell r="AD515">
            <v>144012.5</v>
          </cell>
          <cell r="AF515">
            <v>703900.25</v>
          </cell>
          <cell r="AG515">
            <v>385139.5</v>
          </cell>
          <cell r="AH515">
            <v>555583</v>
          </cell>
          <cell r="AI515">
            <v>1644622.75</v>
          </cell>
          <cell r="AK515">
            <v>245859.25</v>
          </cell>
          <cell r="AL515">
            <v>272498</v>
          </cell>
          <cell r="AM515">
            <v>1354416</v>
          </cell>
          <cell r="AN515">
            <v>1872773.25</v>
          </cell>
          <cell r="AP515">
            <v>2559189</v>
          </cell>
          <cell r="AQ515">
            <v>1400262</v>
          </cell>
          <cell r="AR515">
            <v>2019948</v>
          </cell>
          <cell r="AS515">
            <v>5979399</v>
          </cell>
          <cell r="AU515">
            <v>1928021</v>
          </cell>
          <cell r="AV515">
            <v>1054918</v>
          </cell>
          <cell r="AW515">
            <v>1521772</v>
          </cell>
          <cell r="AX515">
            <v>4504711</v>
          </cell>
          <cell r="AZ515">
            <v>29796173.41</v>
          </cell>
          <cell r="BA515">
            <v>5431102.1700000009</v>
          </cell>
          <cell r="BB515">
            <v>10568182.673999999</v>
          </cell>
          <cell r="BC515">
            <v>692607.95699999994</v>
          </cell>
          <cell r="BD515">
            <v>631707.951</v>
          </cell>
          <cell r="BE515">
            <v>0</v>
          </cell>
          <cell r="BF515">
            <v>11892498.581999999</v>
          </cell>
          <cell r="BH515">
            <v>28133589.081999999</v>
          </cell>
          <cell r="BJ515">
            <v>4414386.3600000003</v>
          </cell>
          <cell r="BK515">
            <v>23719202.721999999</v>
          </cell>
        </row>
        <row r="516">
          <cell r="A516" t="str">
            <v>3203800302600</v>
          </cell>
          <cell r="B516" t="str">
            <v>DONOVAN COMM UNIT SCHOOL DIST 3</v>
          </cell>
          <cell r="C516" t="str">
            <v>IROQUOIS</v>
          </cell>
          <cell r="D516" t="str">
            <v>Unit</v>
          </cell>
          <cell r="E516">
            <v>311.20999999999998</v>
          </cell>
          <cell r="G516">
            <v>132.9</v>
          </cell>
          <cell r="H516">
            <v>131.32</v>
          </cell>
          <cell r="I516">
            <v>74.319999999999993</v>
          </cell>
          <cell r="J516">
            <v>103.99</v>
          </cell>
          <cell r="L516">
            <v>5252.7999999999993</v>
          </cell>
          <cell r="M516">
            <v>2972.7999999999997</v>
          </cell>
          <cell r="N516">
            <v>4159.5999999999995</v>
          </cell>
          <cell r="O516">
            <v>12385.199999999997</v>
          </cell>
          <cell r="Q516">
            <v>16612.5</v>
          </cell>
          <cell r="R516">
            <v>9290</v>
          </cell>
          <cell r="S516">
            <v>12998.75</v>
          </cell>
          <cell r="T516">
            <v>38901.25</v>
          </cell>
          <cell r="V516">
            <v>26447.100000000002</v>
          </cell>
          <cell r="W516">
            <v>14789.679999999998</v>
          </cell>
          <cell r="X516">
            <v>20694.009999999998</v>
          </cell>
          <cell r="Y516">
            <v>61930.789999999994</v>
          </cell>
          <cell r="AA516">
            <v>3322.5</v>
          </cell>
          <cell r="AB516">
            <v>1857.9999999999998</v>
          </cell>
          <cell r="AC516">
            <v>2599.75</v>
          </cell>
          <cell r="AD516">
            <v>7780.25</v>
          </cell>
          <cell r="AF516">
            <v>75885.899999999994</v>
          </cell>
          <cell r="AG516">
            <v>42436.72</v>
          </cell>
          <cell r="AH516">
            <v>59378.29</v>
          </cell>
          <cell r="AI516">
            <v>177700.91</v>
          </cell>
          <cell r="AK516">
            <v>13263.32</v>
          </cell>
          <cell r="AL516">
            <v>15012.64</v>
          </cell>
          <cell r="AM516">
            <v>72377.039999999994</v>
          </cell>
          <cell r="AN516">
            <v>100653</v>
          </cell>
          <cell r="AP516">
            <v>137950.20000000001</v>
          </cell>
          <cell r="AQ516">
            <v>77144.159999999989</v>
          </cell>
          <cell r="AR516">
            <v>107941.62</v>
          </cell>
          <cell r="AS516">
            <v>323035.98</v>
          </cell>
          <cell r="AU516">
            <v>103927.8</v>
          </cell>
          <cell r="AV516">
            <v>58118.239999999998</v>
          </cell>
          <cell r="AW516">
            <v>81320.179999999993</v>
          </cell>
          <cell r="AX516">
            <v>243366.22</v>
          </cell>
          <cell r="AZ516">
            <v>1702976.77</v>
          </cell>
          <cell r="BA516">
            <v>511094.94</v>
          </cell>
          <cell r="BB516">
            <v>664221.51299999992</v>
          </cell>
          <cell r="BC516">
            <v>37418.02313999999</v>
          </cell>
          <cell r="BD516">
            <v>34127.91102</v>
          </cell>
          <cell r="BE516">
            <v>0</v>
          </cell>
          <cell r="BF516">
            <v>735767.44715999987</v>
          </cell>
          <cell r="BH516">
            <v>1701521.0471599998</v>
          </cell>
          <cell r="BJ516">
            <v>238486.44</v>
          </cell>
          <cell r="BK516">
            <v>1463034.6071599999</v>
          </cell>
        </row>
        <row r="517">
          <cell r="A517" t="str">
            <v>3203800402600</v>
          </cell>
          <cell r="B517" t="str">
            <v>CENTRAL COMM UNIT SCHOOL DIST 4</v>
          </cell>
          <cell r="C517" t="str">
            <v>IROQUOIS</v>
          </cell>
          <cell r="D517" t="str">
            <v>Unit</v>
          </cell>
          <cell r="E517">
            <v>1034.94</v>
          </cell>
          <cell r="G517">
            <v>443.46999999999991</v>
          </cell>
          <cell r="H517">
            <v>438.14</v>
          </cell>
          <cell r="I517">
            <v>247.32</v>
          </cell>
          <cell r="J517">
            <v>344.15</v>
          </cell>
          <cell r="L517">
            <v>17525.599999999999</v>
          </cell>
          <cell r="M517">
            <v>9892.7999999999993</v>
          </cell>
          <cell r="N517">
            <v>13766</v>
          </cell>
          <cell r="O517">
            <v>41184.399999999994</v>
          </cell>
          <cell r="Q517">
            <v>55433.749999999993</v>
          </cell>
          <cell r="R517">
            <v>30915</v>
          </cell>
          <cell r="S517">
            <v>43018.75</v>
          </cell>
          <cell r="T517">
            <v>129367.5</v>
          </cell>
          <cell r="V517">
            <v>88250.529999999984</v>
          </cell>
          <cell r="W517">
            <v>49216.68</v>
          </cell>
          <cell r="X517">
            <v>68485.849999999991</v>
          </cell>
          <cell r="Y517">
            <v>205953.06</v>
          </cell>
          <cell r="AA517">
            <v>11086.749999999998</v>
          </cell>
          <cell r="AB517">
            <v>6183</v>
          </cell>
          <cell r="AC517">
            <v>8603.75</v>
          </cell>
          <cell r="AD517">
            <v>25873.5</v>
          </cell>
          <cell r="AF517">
            <v>253221.37</v>
          </cell>
          <cell r="AG517">
            <v>141219.72</v>
          </cell>
          <cell r="AH517">
            <v>196509.65</v>
          </cell>
          <cell r="AI517">
            <v>590950.74</v>
          </cell>
          <cell r="AK517">
            <v>44252.14</v>
          </cell>
          <cell r="AL517">
            <v>49958.64</v>
          </cell>
          <cell r="AM517">
            <v>239528.4</v>
          </cell>
          <cell r="AN517">
            <v>333739.18</v>
          </cell>
          <cell r="AP517">
            <v>460321.85999999993</v>
          </cell>
          <cell r="AQ517">
            <v>256718.16</v>
          </cell>
          <cell r="AR517">
            <v>357227.69999999995</v>
          </cell>
          <cell r="AS517">
            <v>1074267.7199999997</v>
          </cell>
          <cell r="AU517">
            <v>346793.53999999992</v>
          </cell>
          <cell r="AV517">
            <v>193404.24</v>
          </cell>
          <cell r="AW517">
            <v>269125.3</v>
          </cell>
          <cell r="AX517">
            <v>809323.07999999984</v>
          </cell>
          <cell r="AZ517">
            <v>5600886.9799999995</v>
          </cell>
          <cell r="BA517">
            <v>1514122.12</v>
          </cell>
          <cell r="BB517">
            <v>2134502.73</v>
          </cell>
          <cell r="BC517">
            <v>124434.97595999998</v>
          </cell>
          <cell r="BD517">
            <v>113493.59028</v>
          </cell>
          <cell r="BE517">
            <v>0</v>
          </cell>
          <cell r="BF517">
            <v>2372431.2962400001</v>
          </cell>
          <cell r="BH517">
            <v>5583090.4762399998</v>
          </cell>
          <cell r="BJ517">
            <v>793095.22</v>
          </cell>
          <cell r="BK517">
            <v>4789995.25624</v>
          </cell>
        </row>
        <row r="518">
          <cell r="A518" t="str">
            <v>3203800602600</v>
          </cell>
          <cell r="B518" t="str">
            <v>CISSNA PARK COMM UNIT SCH DIST 6</v>
          </cell>
          <cell r="C518" t="str">
            <v>IROQUOIS</v>
          </cell>
          <cell r="D518" t="str">
            <v>Unit</v>
          </cell>
          <cell r="E518">
            <v>280.95999999999998</v>
          </cell>
          <cell r="G518">
            <v>136.63999999999999</v>
          </cell>
          <cell r="H518">
            <v>135.97999999999999</v>
          </cell>
          <cell r="I518">
            <v>61.16</v>
          </cell>
          <cell r="J518">
            <v>83.16</v>
          </cell>
          <cell r="L518">
            <v>5439.2</v>
          </cell>
          <cell r="M518">
            <v>2446.3999999999996</v>
          </cell>
          <cell r="N518">
            <v>3326.3999999999996</v>
          </cell>
          <cell r="O518">
            <v>11212</v>
          </cell>
          <cell r="Q518">
            <v>17080</v>
          </cell>
          <cell r="R518">
            <v>7645</v>
          </cell>
          <cell r="S518">
            <v>10395</v>
          </cell>
          <cell r="T518">
            <v>35120</v>
          </cell>
          <cell r="V518">
            <v>27191.359999999997</v>
          </cell>
          <cell r="W518">
            <v>12170.84</v>
          </cell>
          <cell r="X518">
            <v>16548.84</v>
          </cell>
          <cell r="Y518">
            <v>55911.039999999994</v>
          </cell>
          <cell r="AA518">
            <v>3415.9999999999995</v>
          </cell>
          <cell r="AB518">
            <v>1529</v>
          </cell>
          <cell r="AC518">
            <v>2079</v>
          </cell>
          <cell r="AD518">
            <v>7024</v>
          </cell>
          <cell r="AF518">
            <v>78021.440000000002</v>
          </cell>
          <cell r="AG518">
            <v>34922.36</v>
          </cell>
          <cell r="AH518">
            <v>47484.36</v>
          </cell>
          <cell r="AI518">
            <v>160428.16</v>
          </cell>
          <cell r="AK518">
            <v>13733.98</v>
          </cell>
          <cell r="AL518">
            <v>12354.32</v>
          </cell>
          <cell r="AM518">
            <v>57879.360000000001</v>
          </cell>
          <cell r="AN518">
            <v>83967.66</v>
          </cell>
          <cell r="AP518">
            <v>141832.31999999998</v>
          </cell>
          <cell r="AQ518">
            <v>63484.079999999994</v>
          </cell>
          <cell r="AR518">
            <v>86320.08</v>
          </cell>
          <cell r="AS518">
            <v>291636.47999999998</v>
          </cell>
          <cell r="AU518">
            <v>106852.48</v>
          </cell>
          <cell r="AV518">
            <v>47827.119999999995</v>
          </cell>
          <cell r="AW518">
            <v>65031.119999999995</v>
          </cell>
          <cell r="AX518">
            <v>219710.71999999997</v>
          </cell>
          <cell r="AZ518">
            <v>1532273.6300000001</v>
          </cell>
          <cell r="BA518">
            <v>444483.41000000003</v>
          </cell>
          <cell r="BB518">
            <v>593027.11199999996</v>
          </cell>
          <cell r="BC518">
            <v>33780.944639999994</v>
          </cell>
          <cell r="BD518">
            <v>30810.635519999996</v>
          </cell>
          <cell r="BE518">
            <v>0</v>
          </cell>
          <cell r="BF518">
            <v>657618.69215999998</v>
          </cell>
          <cell r="BH518">
            <v>1522628.7521599999</v>
          </cell>
          <cell r="BJ518">
            <v>215305.26</v>
          </cell>
          <cell r="BK518">
            <v>1307323.4921599999</v>
          </cell>
        </row>
        <row r="519">
          <cell r="A519" t="str">
            <v>3203800902600</v>
          </cell>
          <cell r="B519" t="str">
            <v>IROQUOIS CO C U SCHOOL DIST 9</v>
          </cell>
          <cell r="C519" t="str">
            <v>IROQUOIS</v>
          </cell>
          <cell r="D519" t="str">
            <v>Unit</v>
          </cell>
          <cell r="E519">
            <v>1001.63</v>
          </cell>
          <cell r="G519">
            <v>452.46999999999997</v>
          </cell>
          <cell r="H519">
            <v>444.96999999999997</v>
          </cell>
          <cell r="I519">
            <v>236.32999999999998</v>
          </cell>
          <cell r="J519">
            <v>312.83</v>
          </cell>
          <cell r="L519">
            <v>17798.8</v>
          </cell>
          <cell r="M519">
            <v>9453.1999999999989</v>
          </cell>
          <cell r="N519">
            <v>12513.199999999999</v>
          </cell>
          <cell r="O519">
            <v>39765.199999999997</v>
          </cell>
          <cell r="Q519">
            <v>56558.749999999993</v>
          </cell>
          <cell r="R519">
            <v>29541.249999999996</v>
          </cell>
          <cell r="S519">
            <v>39103.75</v>
          </cell>
          <cell r="T519">
            <v>125203.74999999999</v>
          </cell>
          <cell r="V519">
            <v>90041.53</v>
          </cell>
          <cell r="W519">
            <v>47029.67</v>
          </cell>
          <cell r="X519">
            <v>62253.17</v>
          </cell>
          <cell r="Y519">
            <v>199324.37</v>
          </cell>
          <cell r="AA519">
            <v>11311.75</v>
          </cell>
          <cell r="AB519">
            <v>5908.25</v>
          </cell>
          <cell r="AC519">
            <v>7820.75</v>
          </cell>
          <cell r="AD519">
            <v>25040.75</v>
          </cell>
          <cell r="AF519">
            <v>258360.37</v>
          </cell>
          <cell r="AG519">
            <v>134944.43</v>
          </cell>
          <cell r="AH519">
            <v>178625.93</v>
          </cell>
          <cell r="AI519">
            <v>571930.73</v>
          </cell>
          <cell r="AK519">
            <v>44941.969999999994</v>
          </cell>
          <cell r="AL519">
            <v>47738.659999999996</v>
          </cell>
          <cell r="AM519">
            <v>217729.68</v>
          </cell>
          <cell r="AN519">
            <v>310410.31</v>
          </cell>
          <cell r="AP519">
            <v>469663.86</v>
          </cell>
          <cell r="AQ519">
            <v>245310.53999999998</v>
          </cell>
          <cell r="AR519">
            <v>324717.53999999998</v>
          </cell>
          <cell r="AS519">
            <v>1039691.94</v>
          </cell>
          <cell r="AU519">
            <v>353831.54</v>
          </cell>
          <cell r="AV519">
            <v>184810.06</v>
          </cell>
          <cell r="AW519">
            <v>244633.06</v>
          </cell>
          <cell r="AX519">
            <v>783274.65999999992</v>
          </cell>
          <cell r="AZ519">
            <v>5636513.0599999996</v>
          </cell>
          <cell r="BA519">
            <v>1977476.6</v>
          </cell>
          <cell r="BB519">
            <v>2284196.898</v>
          </cell>
          <cell r="BC519">
            <v>120429.98141999997</v>
          </cell>
          <cell r="BD519">
            <v>109840.74905999999</v>
          </cell>
          <cell r="BE519">
            <v>0</v>
          </cell>
          <cell r="BF519">
            <v>2514467.62848</v>
          </cell>
          <cell r="BH519">
            <v>5609109.3384799995</v>
          </cell>
          <cell r="BJ519">
            <v>767569.1</v>
          </cell>
          <cell r="BK519">
            <v>4841540.2384799998</v>
          </cell>
        </row>
        <row r="520">
          <cell r="A520" t="str">
            <v>3203801002600</v>
          </cell>
          <cell r="B520" t="str">
            <v>IROQUOIS WEST C U S DIST 10</v>
          </cell>
          <cell r="C520" t="str">
            <v>IROQUOIS</v>
          </cell>
          <cell r="D520" t="str">
            <v>Unit</v>
          </cell>
          <cell r="E520">
            <v>911.6</v>
          </cell>
          <cell r="G520">
            <v>391.14</v>
          </cell>
          <cell r="H520">
            <v>385.80999999999995</v>
          </cell>
          <cell r="I520">
            <v>235.64999999999998</v>
          </cell>
          <cell r="J520">
            <v>284.81</v>
          </cell>
          <cell r="L520">
            <v>15432.399999999998</v>
          </cell>
          <cell r="M520">
            <v>9426</v>
          </cell>
          <cell r="N520">
            <v>11392.4</v>
          </cell>
          <cell r="O520">
            <v>36250.799999999996</v>
          </cell>
          <cell r="Q520">
            <v>48892.5</v>
          </cell>
          <cell r="R520">
            <v>29456.249999999996</v>
          </cell>
          <cell r="S520">
            <v>35601.25</v>
          </cell>
          <cell r="T520">
            <v>113950</v>
          </cell>
          <cell r="V520">
            <v>77836.86</v>
          </cell>
          <cell r="W520">
            <v>46894.35</v>
          </cell>
          <cell r="X520">
            <v>56677.19</v>
          </cell>
          <cell r="Y520">
            <v>181408.4</v>
          </cell>
          <cell r="AA520">
            <v>9778.5</v>
          </cell>
          <cell r="AB520">
            <v>5891.2499999999991</v>
          </cell>
          <cell r="AC520">
            <v>7120.25</v>
          </cell>
          <cell r="AD520">
            <v>22790</v>
          </cell>
          <cell r="AF520">
            <v>223340.94</v>
          </cell>
          <cell r="AG520">
            <v>134556.15</v>
          </cell>
          <cell r="AH520">
            <v>162626.51</v>
          </cell>
          <cell r="AI520">
            <v>520523.6</v>
          </cell>
          <cell r="AK520">
            <v>38966.81</v>
          </cell>
          <cell r="AL520">
            <v>47601.299999999996</v>
          </cell>
          <cell r="AM520">
            <v>198227.76</v>
          </cell>
          <cell r="AN520">
            <v>284795.87</v>
          </cell>
          <cell r="AP520">
            <v>406003.32</v>
          </cell>
          <cell r="AQ520">
            <v>244604.69999999998</v>
          </cell>
          <cell r="AR520">
            <v>295632.78000000003</v>
          </cell>
          <cell r="AS520">
            <v>946240.8</v>
          </cell>
          <cell r="AU520">
            <v>305871.48</v>
          </cell>
          <cell r="AV520">
            <v>184278.3</v>
          </cell>
          <cell r="AW520">
            <v>222721.42</v>
          </cell>
          <cell r="AX520">
            <v>712871.2</v>
          </cell>
          <cell r="AZ520">
            <v>5074168.16</v>
          </cell>
          <cell r="BA520">
            <v>1805933.8399999999</v>
          </cell>
          <cell r="BB520">
            <v>2064030.5999999999</v>
          </cell>
          <cell r="BC520">
            <v>109605.31439999999</v>
          </cell>
          <cell r="BD520">
            <v>99967.879199999981</v>
          </cell>
          <cell r="BE520">
            <v>0</v>
          </cell>
          <cell r="BF520">
            <v>2273603.7935999995</v>
          </cell>
          <cell r="BH520">
            <v>5092434.4635999994</v>
          </cell>
          <cell r="BJ520">
            <v>698577.31</v>
          </cell>
          <cell r="BK520">
            <v>4393857.1535999998</v>
          </cell>
        </row>
        <row r="521">
          <cell r="A521" t="str">
            <v>3203812402600</v>
          </cell>
          <cell r="B521" t="str">
            <v>MILFORD AREA PUBLIC SCHL DIST 124</v>
          </cell>
          <cell r="C521" t="str">
            <v>IROQUOIS</v>
          </cell>
          <cell r="D521" t="str">
            <v>Unit</v>
          </cell>
          <cell r="E521">
            <v>590.77</v>
          </cell>
          <cell r="G521">
            <v>240.63</v>
          </cell>
          <cell r="H521">
            <v>238.46999999999997</v>
          </cell>
          <cell r="I521">
            <v>141.14999999999998</v>
          </cell>
          <cell r="J521">
            <v>208.99</v>
          </cell>
          <cell r="L521">
            <v>9538.7999999999993</v>
          </cell>
          <cell r="M521">
            <v>5645.9999999999991</v>
          </cell>
          <cell r="N521">
            <v>8359.6</v>
          </cell>
          <cell r="O521">
            <v>23544.400000000001</v>
          </cell>
          <cell r="Q521">
            <v>30078.75</v>
          </cell>
          <cell r="R521">
            <v>17643.749999999996</v>
          </cell>
          <cell r="S521">
            <v>26123.75</v>
          </cell>
          <cell r="T521">
            <v>73846.25</v>
          </cell>
          <cell r="V521">
            <v>47885.37</v>
          </cell>
          <cell r="W521">
            <v>28088.849999999995</v>
          </cell>
          <cell r="X521">
            <v>41589.01</v>
          </cell>
          <cell r="Y521">
            <v>117563.23000000001</v>
          </cell>
          <cell r="AA521">
            <v>6015.75</v>
          </cell>
          <cell r="AB521">
            <v>3528.7499999999995</v>
          </cell>
          <cell r="AC521">
            <v>5224.75</v>
          </cell>
          <cell r="AD521">
            <v>14769.25</v>
          </cell>
          <cell r="AF521">
            <v>137399.73000000001</v>
          </cell>
          <cell r="AG521">
            <v>80596.649999999994</v>
          </cell>
          <cell r="AH521">
            <v>119333.29</v>
          </cell>
          <cell r="AI521">
            <v>337329.67</v>
          </cell>
          <cell r="AK521">
            <v>24085.469999999998</v>
          </cell>
          <cell r="AL521">
            <v>28512.299999999996</v>
          </cell>
          <cell r="AM521">
            <v>145457.04</v>
          </cell>
          <cell r="AN521">
            <v>198054.81</v>
          </cell>
          <cell r="AP521">
            <v>249773.94</v>
          </cell>
          <cell r="AQ521">
            <v>146513.69999999998</v>
          </cell>
          <cell r="AR521">
            <v>216931.62</v>
          </cell>
          <cell r="AS521">
            <v>613219.26</v>
          </cell>
          <cell r="AU521">
            <v>188172.66</v>
          </cell>
          <cell r="AV521">
            <v>110379.29999999999</v>
          </cell>
          <cell r="AW521">
            <v>163430.18</v>
          </cell>
          <cell r="AX521">
            <v>461982.13999999996</v>
          </cell>
          <cell r="AZ521">
            <v>3306298.27</v>
          </cell>
          <cell r="BA521">
            <v>1105199.52</v>
          </cell>
          <cell r="BB521">
            <v>1323449.3370000001</v>
          </cell>
          <cell r="BC521">
            <v>71030.640179999988</v>
          </cell>
          <cell r="BD521">
            <v>64785.019740000003</v>
          </cell>
          <cell r="BE521">
            <v>0</v>
          </cell>
          <cell r="BF521">
            <v>1459264.9969199998</v>
          </cell>
          <cell r="BH521">
            <v>3299574.0069199996</v>
          </cell>
          <cell r="BJ521">
            <v>452718.86</v>
          </cell>
          <cell r="BK521">
            <v>2846855.1469199997</v>
          </cell>
        </row>
        <row r="522">
          <cell r="A522" t="str">
            <v>3203824902600</v>
          </cell>
          <cell r="B522" t="str">
            <v>CRESCENT-IROQUOIS</v>
          </cell>
          <cell r="C522" t="str">
            <v>IROQUOIS</v>
          </cell>
          <cell r="D522" t="str">
            <v>Unit</v>
          </cell>
          <cell r="E522">
            <v>114</v>
          </cell>
          <cell r="G522">
            <v>57.5</v>
          </cell>
          <cell r="H522">
            <v>57.5</v>
          </cell>
          <cell r="I522">
            <v>22</v>
          </cell>
          <cell r="J522">
            <v>34.5</v>
          </cell>
          <cell r="L522">
            <v>2300</v>
          </cell>
          <cell r="M522">
            <v>880</v>
          </cell>
          <cell r="N522">
            <v>1380</v>
          </cell>
          <cell r="O522">
            <v>4560</v>
          </cell>
          <cell r="Q522">
            <v>7187.5</v>
          </cell>
          <cell r="R522">
            <v>2750</v>
          </cell>
          <cell r="S522">
            <v>4312.5</v>
          </cell>
          <cell r="T522">
            <v>14250</v>
          </cell>
          <cell r="V522">
            <v>11442.5</v>
          </cell>
          <cell r="W522">
            <v>4378</v>
          </cell>
          <cell r="X522">
            <v>6865.5</v>
          </cell>
          <cell r="Y522">
            <v>22686</v>
          </cell>
          <cell r="AA522">
            <v>1437.5</v>
          </cell>
          <cell r="AB522">
            <v>550</v>
          </cell>
          <cell r="AC522">
            <v>862.5</v>
          </cell>
          <cell r="AD522">
            <v>2850</v>
          </cell>
          <cell r="AF522">
            <v>16416.25</v>
          </cell>
          <cell r="AG522">
            <v>6281</v>
          </cell>
          <cell r="AH522">
            <v>9849.75</v>
          </cell>
          <cell r="AI522">
            <v>32547</v>
          </cell>
          <cell r="AK522">
            <v>5807.5</v>
          </cell>
          <cell r="AL522">
            <v>4444</v>
          </cell>
          <cell r="AM522">
            <v>24012</v>
          </cell>
          <cell r="AN522">
            <v>34263.5</v>
          </cell>
          <cell r="AP522">
            <v>59685</v>
          </cell>
          <cell r="AQ522">
            <v>22836</v>
          </cell>
          <cell r="AR522">
            <v>35811</v>
          </cell>
          <cell r="AS522">
            <v>118332</v>
          </cell>
          <cell r="AU522">
            <v>44965</v>
          </cell>
          <cell r="AV522">
            <v>17204</v>
          </cell>
          <cell r="AW522">
            <v>26979</v>
          </cell>
          <cell r="AX522">
            <v>89148</v>
          </cell>
          <cell r="AZ522">
            <v>596695.7699999999</v>
          </cell>
          <cell r="BA522">
            <v>138820.82</v>
          </cell>
          <cell r="BB522">
            <v>220654.97699999996</v>
          </cell>
          <cell r="BC522">
            <v>13706.675999999999</v>
          </cell>
          <cell r="BD522">
            <v>12501.468000000001</v>
          </cell>
          <cell r="BE522">
            <v>0</v>
          </cell>
          <cell r="BF522">
            <v>246863.12099999996</v>
          </cell>
          <cell r="BH522">
            <v>565499.62099999993</v>
          </cell>
          <cell r="BJ522">
            <v>87360.48</v>
          </cell>
          <cell r="BK522">
            <v>478139.14099999995</v>
          </cell>
        </row>
        <row r="523">
          <cell r="A523" t="str">
            <v>3204600102600</v>
          </cell>
          <cell r="B523" t="str">
            <v>MOMENCE COMM UNIT SCH DIST 1</v>
          </cell>
          <cell r="C523" t="str">
            <v>KANKAKEE</v>
          </cell>
          <cell r="D523" t="str">
            <v>Unit</v>
          </cell>
          <cell r="E523">
            <v>1057.27</v>
          </cell>
          <cell r="G523">
            <v>453.63999999999993</v>
          </cell>
          <cell r="H523">
            <v>447.31</v>
          </cell>
          <cell r="I523">
            <v>260.48</v>
          </cell>
          <cell r="J523">
            <v>343.15</v>
          </cell>
          <cell r="L523">
            <v>17892.400000000001</v>
          </cell>
          <cell r="M523">
            <v>10419.200000000001</v>
          </cell>
          <cell r="N523">
            <v>13726</v>
          </cell>
          <cell r="O523">
            <v>42037.600000000006</v>
          </cell>
          <cell r="Q523">
            <v>56704.999999999993</v>
          </cell>
          <cell r="R523">
            <v>32560.000000000004</v>
          </cell>
          <cell r="S523">
            <v>42893.75</v>
          </cell>
          <cell r="T523">
            <v>132158.75</v>
          </cell>
          <cell r="V523">
            <v>90274.359999999986</v>
          </cell>
          <cell r="W523">
            <v>51835.520000000004</v>
          </cell>
          <cell r="X523">
            <v>68286.849999999991</v>
          </cell>
          <cell r="Y523">
            <v>210396.72999999998</v>
          </cell>
          <cell r="AA523">
            <v>11340.999999999998</v>
          </cell>
          <cell r="AB523">
            <v>6512</v>
          </cell>
          <cell r="AC523">
            <v>8578.75</v>
          </cell>
          <cell r="AD523">
            <v>26431.75</v>
          </cell>
          <cell r="AF523">
            <v>259028.44</v>
          </cell>
          <cell r="AG523">
            <v>148734.07999999999</v>
          </cell>
          <cell r="AH523">
            <v>195938.65</v>
          </cell>
          <cell r="AI523">
            <v>603701.17000000004</v>
          </cell>
          <cell r="AK523">
            <v>45178.31</v>
          </cell>
          <cell r="AL523">
            <v>52616.960000000006</v>
          </cell>
          <cell r="AM523">
            <v>238832.4</v>
          </cell>
          <cell r="AN523">
            <v>336627.67</v>
          </cell>
          <cell r="AP523">
            <v>470878.31999999995</v>
          </cell>
          <cell r="AQ523">
            <v>270378.23999999999</v>
          </cell>
          <cell r="AR523">
            <v>356189.69999999995</v>
          </cell>
          <cell r="AS523">
            <v>1097446.2599999998</v>
          </cell>
          <cell r="AU523">
            <v>354746.47999999992</v>
          </cell>
          <cell r="AV523">
            <v>203695.36000000002</v>
          </cell>
          <cell r="AW523">
            <v>268343.3</v>
          </cell>
          <cell r="AX523">
            <v>826785.1399999999</v>
          </cell>
          <cell r="AZ523">
            <v>5916555.3300000001</v>
          </cell>
          <cell r="BA523">
            <v>2313579.9900000002</v>
          </cell>
          <cell r="BB523">
            <v>2469040.5959999999</v>
          </cell>
          <cell r="BC523">
            <v>127119.80117999998</v>
          </cell>
          <cell r="BD523">
            <v>115942.34274000001</v>
          </cell>
          <cell r="BE523">
            <v>0</v>
          </cell>
          <cell r="BF523">
            <v>2712102.7399200001</v>
          </cell>
          <cell r="BH523">
            <v>5987687.8099199999</v>
          </cell>
          <cell r="BJ523">
            <v>810207.14</v>
          </cell>
          <cell r="BK523">
            <v>5177480.6699200002</v>
          </cell>
        </row>
        <row r="524">
          <cell r="A524" t="str">
            <v>3204600202600</v>
          </cell>
          <cell r="B524" t="str">
            <v>HERSCHER COMM UNIT SCH DIST 2</v>
          </cell>
          <cell r="C524" t="str">
            <v>KANKAKEE</v>
          </cell>
          <cell r="D524" t="str">
            <v>Unit</v>
          </cell>
          <cell r="E524">
            <v>1694.03</v>
          </cell>
          <cell r="G524">
            <v>753.06</v>
          </cell>
          <cell r="H524">
            <v>738.65</v>
          </cell>
          <cell r="I524">
            <v>377.49</v>
          </cell>
          <cell r="J524">
            <v>563.4799999999999</v>
          </cell>
          <cell r="L524">
            <v>29546</v>
          </cell>
          <cell r="M524">
            <v>15099.6</v>
          </cell>
          <cell r="N524">
            <v>22539.199999999997</v>
          </cell>
          <cell r="O524">
            <v>67184.799999999988</v>
          </cell>
          <cell r="Q524">
            <v>94132.5</v>
          </cell>
          <cell r="R524">
            <v>47186.25</v>
          </cell>
          <cell r="S524">
            <v>70434.999999999985</v>
          </cell>
          <cell r="T524">
            <v>211753.75</v>
          </cell>
          <cell r="V524">
            <v>149858.94</v>
          </cell>
          <cell r="W524">
            <v>75120.509999999995</v>
          </cell>
          <cell r="X524">
            <v>112132.51999999997</v>
          </cell>
          <cell r="Y524">
            <v>337111.97</v>
          </cell>
          <cell r="AA524">
            <v>18826.5</v>
          </cell>
          <cell r="AB524">
            <v>9437.25</v>
          </cell>
          <cell r="AC524">
            <v>14086.999999999998</v>
          </cell>
          <cell r="AD524">
            <v>42350.75</v>
          </cell>
          <cell r="AF524">
            <v>429997.26</v>
          </cell>
          <cell r="AG524">
            <v>215546.79</v>
          </cell>
          <cell r="AH524">
            <v>321747.08</v>
          </cell>
          <cell r="AI524">
            <v>967291.13000000012</v>
          </cell>
          <cell r="AK524">
            <v>74603.649999999994</v>
          </cell>
          <cell r="AL524">
            <v>76252.98</v>
          </cell>
          <cell r="AM524">
            <v>392182.07999999996</v>
          </cell>
          <cell r="AN524">
            <v>543038.71</v>
          </cell>
          <cell r="AP524">
            <v>781676.27999999991</v>
          </cell>
          <cell r="AQ524">
            <v>391834.62</v>
          </cell>
          <cell r="AR524">
            <v>584892.23999999987</v>
          </cell>
          <cell r="AS524">
            <v>1758403.1399999997</v>
          </cell>
          <cell r="AU524">
            <v>588892.91999999993</v>
          </cell>
          <cell r="AV524">
            <v>295197.18</v>
          </cell>
          <cell r="AW524">
            <v>440641.35999999993</v>
          </cell>
          <cell r="AX524">
            <v>1324731.4599999997</v>
          </cell>
          <cell r="AZ524">
            <v>9001414.0199999996</v>
          </cell>
          <cell r="BA524">
            <v>2103003.5700000003</v>
          </cell>
          <cell r="BB524">
            <v>3331325.2769999998</v>
          </cell>
          <cell r="BC524">
            <v>203680.00301999997</v>
          </cell>
          <cell r="BD524">
            <v>185770.71785999998</v>
          </cell>
          <cell r="BE524">
            <v>0</v>
          </cell>
          <cell r="BF524">
            <v>3720775.9978799997</v>
          </cell>
          <cell r="BH524">
            <v>8972641.7078799997</v>
          </cell>
          <cell r="BJ524">
            <v>1298169.06</v>
          </cell>
          <cell r="BK524">
            <v>7674472.6478799991</v>
          </cell>
        </row>
        <row r="525">
          <cell r="A525" t="str">
            <v>3204600502600</v>
          </cell>
          <cell r="B525" t="str">
            <v>MANTENO COMM UNIT SCH DIST 5</v>
          </cell>
          <cell r="C525" t="str">
            <v>KANKAKEE</v>
          </cell>
          <cell r="D525" t="str">
            <v>Unit</v>
          </cell>
          <cell r="E525">
            <v>1957.47</v>
          </cell>
          <cell r="G525">
            <v>802.99</v>
          </cell>
          <cell r="H525">
            <v>789.66</v>
          </cell>
          <cell r="I525">
            <v>479.65999999999997</v>
          </cell>
          <cell r="J525">
            <v>674.82</v>
          </cell>
          <cell r="L525">
            <v>31586.399999999998</v>
          </cell>
          <cell r="M525">
            <v>19186.399999999998</v>
          </cell>
          <cell r="N525">
            <v>26992.800000000003</v>
          </cell>
          <cell r="O525">
            <v>77765.600000000006</v>
          </cell>
          <cell r="Q525">
            <v>100373.75</v>
          </cell>
          <cell r="R525">
            <v>59957.499999999993</v>
          </cell>
          <cell r="S525">
            <v>84352.5</v>
          </cell>
          <cell r="T525">
            <v>244683.75</v>
          </cell>
          <cell r="V525">
            <v>159795.01</v>
          </cell>
          <cell r="W525">
            <v>95452.34</v>
          </cell>
          <cell r="X525">
            <v>134289.18000000002</v>
          </cell>
          <cell r="Y525">
            <v>389536.53</v>
          </cell>
          <cell r="AA525">
            <v>20074.75</v>
          </cell>
          <cell r="AB525">
            <v>11991.5</v>
          </cell>
          <cell r="AC525">
            <v>16870.5</v>
          </cell>
          <cell r="AD525">
            <v>48936.75</v>
          </cell>
          <cell r="AF525">
            <v>458507.29</v>
          </cell>
          <cell r="AG525">
            <v>273885.86</v>
          </cell>
          <cell r="AH525">
            <v>385322.22</v>
          </cell>
          <cell r="AI525">
            <v>1117715.3699999999</v>
          </cell>
          <cell r="AK525">
            <v>79755.66</v>
          </cell>
          <cell r="AL525">
            <v>96891.319999999992</v>
          </cell>
          <cell r="AM525">
            <v>469674.72000000003</v>
          </cell>
          <cell r="AN525">
            <v>646321.69999999995</v>
          </cell>
          <cell r="AP525">
            <v>833503.62</v>
          </cell>
          <cell r="AQ525">
            <v>497887.07999999996</v>
          </cell>
          <cell r="AR525">
            <v>700463.16</v>
          </cell>
          <cell r="AS525">
            <v>2031853.8599999999</v>
          </cell>
          <cell r="AU525">
            <v>627938.18000000005</v>
          </cell>
          <cell r="AV525">
            <v>375094.12</v>
          </cell>
          <cell r="AW525">
            <v>527709.24</v>
          </cell>
          <cell r="AX525">
            <v>1530741.54</v>
          </cell>
          <cell r="AZ525">
            <v>10488551.800000001</v>
          </cell>
          <cell r="BA525">
            <v>2698021.5200000005</v>
          </cell>
          <cell r="BB525">
            <v>3955971.9959999998</v>
          </cell>
          <cell r="BC525">
            <v>235354.44798</v>
          </cell>
          <cell r="BD525">
            <v>214660.07514000003</v>
          </cell>
          <cell r="BE525">
            <v>0</v>
          </cell>
          <cell r="BF525">
            <v>4405986.5191200003</v>
          </cell>
          <cell r="BH525">
            <v>10493541.619120002</v>
          </cell>
          <cell r="BJ525">
            <v>1500048.41</v>
          </cell>
          <cell r="BK525">
            <v>8993493.2091200016</v>
          </cell>
        </row>
        <row r="526">
          <cell r="A526" t="str">
            <v>3204600602600</v>
          </cell>
          <cell r="B526" t="str">
            <v>GRANT PARK C U  SCHOOL DIST 6</v>
          </cell>
          <cell r="C526" t="str">
            <v>KANKAKEE</v>
          </cell>
          <cell r="D526" t="str">
            <v>Unit</v>
          </cell>
          <cell r="E526">
            <v>486.21</v>
          </cell>
          <cell r="G526">
            <v>188.89</v>
          </cell>
          <cell r="H526">
            <v>187.06</v>
          </cell>
          <cell r="I526">
            <v>119</v>
          </cell>
          <cell r="J526">
            <v>178.32</v>
          </cell>
          <cell r="L526">
            <v>7482.4</v>
          </cell>
          <cell r="M526">
            <v>4760</v>
          </cell>
          <cell r="N526">
            <v>7132.7999999999993</v>
          </cell>
          <cell r="O526">
            <v>19375.199999999997</v>
          </cell>
          <cell r="Q526">
            <v>23611.25</v>
          </cell>
          <cell r="R526">
            <v>14875</v>
          </cell>
          <cell r="S526">
            <v>22290</v>
          </cell>
          <cell r="T526">
            <v>60776.25</v>
          </cell>
          <cell r="V526">
            <v>37589.11</v>
          </cell>
          <cell r="W526">
            <v>23681</v>
          </cell>
          <cell r="X526">
            <v>35485.68</v>
          </cell>
          <cell r="Y526">
            <v>96755.790000000008</v>
          </cell>
          <cell r="AA526">
            <v>4722.25</v>
          </cell>
          <cell r="AB526">
            <v>2975</v>
          </cell>
          <cell r="AC526">
            <v>4458</v>
          </cell>
          <cell r="AD526">
            <v>12155.25</v>
          </cell>
          <cell r="AF526">
            <v>107856.19</v>
          </cell>
          <cell r="AG526">
            <v>67949</v>
          </cell>
          <cell r="AH526">
            <v>101820.72</v>
          </cell>
          <cell r="AI526">
            <v>277625.91000000003</v>
          </cell>
          <cell r="AK526">
            <v>18893.060000000001</v>
          </cell>
          <cell r="AL526">
            <v>24038</v>
          </cell>
          <cell r="AM526">
            <v>124110.72</v>
          </cell>
          <cell r="AN526">
            <v>167041.78</v>
          </cell>
          <cell r="AP526">
            <v>196067.81999999998</v>
          </cell>
          <cell r="AQ526">
            <v>123522</v>
          </cell>
          <cell r="AR526">
            <v>185096.16</v>
          </cell>
          <cell r="AS526">
            <v>504685.98</v>
          </cell>
          <cell r="AU526">
            <v>147711.97999999998</v>
          </cell>
          <cell r="AV526">
            <v>93058</v>
          </cell>
          <cell r="AW526">
            <v>139446.24</v>
          </cell>
          <cell r="AX526">
            <v>380216.22</v>
          </cell>
          <cell r="AZ526">
            <v>2611887.34</v>
          </cell>
          <cell r="BA526">
            <v>669459.00000000012</v>
          </cell>
          <cell r="BB526">
            <v>984403.90199999989</v>
          </cell>
          <cell r="BC526">
            <v>58458.973139999987</v>
          </cell>
          <cell r="BD526">
            <v>53318.761019999998</v>
          </cell>
          <cell r="BE526">
            <v>0</v>
          </cell>
          <cell r="BF526">
            <v>1096181.63616</v>
          </cell>
          <cell r="BH526">
            <v>2614814.0161600001</v>
          </cell>
          <cell r="BJ526">
            <v>372592.44</v>
          </cell>
          <cell r="BK526">
            <v>2242221.5761600002</v>
          </cell>
        </row>
        <row r="527">
          <cell r="A527" t="str">
            <v>3204605300200</v>
          </cell>
          <cell r="B527" t="str">
            <v>BOURBONNAIS SCHOOL DIST 53</v>
          </cell>
          <cell r="C527" t="str">
            <v>KANKAKEE</v>
          </cell>
          <cell r="D527" t="str">
            <v>Elementary</v>
          </cell>
          <cell r="E527">
            <v>2369.5</v>
          </cell>
          <cell r="G527">
            <v>1571.5</v>
          </cell>
          <cell r="H527">
            <v>1550.5</v>
          </cell>
          <cell r="I527">
            <v>798</v>
          </cell>
          <cell r="J527">
            <v>0</v>
          </cell>
          <cell r="L527">
            <v>62020</v>
          </cell>
          <cell r="M527">
            <v>31920</v>
          </cell>
          <cell r="N527">
            <v>0</v>
          </cell>
          <cell r="O527">
            <v>93940</v>
          </cell>
          <cell r="Q527">
            <v>196437.5</v>
          </cell>
          <cell r="R527">
            <v>99750</v>
          </cell>
          <cell r="S527">
            <v>0</v>
          </cell>
          <cell r="T527">
            <v>296187.5</v>
          </cell>
          <cell r="V527">
            <v>312728.5</v>
          </cell>
          <cell r="W527">
            <v>158802</v>
          </cell>
          <cell r="X527">
            <v>0</v>
          </cell>
          <cell r="Y527">
            <v>471530.5</v>
          </cell>
          <cell r="AA527">
            <v>39287.5</v>
          </cell>
          <cell r="AB527">
            <v>19950</v>
          </cell>
          <cell r="AC527">
            <v>0</v>
          </cell>
          <cell r="AD527">
            <v>59237.5</v>
          </cell>
          <cell r="AF527">
            <v>897326.5</v>
          </cell>
          <cell r="AG527">
            <v>455658</v>
          </cell>
          <cell r="AH527">
            <v>0</v>
          </cell>
          <cell r="AI527">
            <v>1352984.5</v>
          </cell>
          <cell r="AK527">
            <v>156600.5</v>
          </cell>
          <cell r="AL527">
            <v>161196</v>
          </cell>
          <cell r="AM527">
            <v>0</v>
          </cell>
          <cell r="AN527">
            <v>317796.5</v>
          </cell>
          <cell r="AP527">
            <v>1631217</v>
          </cell>
          <cell r="AQ527">
            <v>828324</v>
          </cell>
          <cell r="AR527">
            <v>0</v>
          </cell>
          <cell r="AS527">
            <v>2459541</v>
          </cell>
          <cell r="AU527">
            <v>1228913</v>
          </cell>
          <cell r="AV527">
            <v>624036</v>
          </cell>
          <cell r="AW527">
            <v>0</v>
          </cell>
          <cell r="AX527">
            <v>1852949</v>
          </cell>
          <cell r="AZ527">
            <v>12545137.920000002</v>
          </cell>
          <cell r="BA527">
            <v>3862267.6000000006</v>
          </cell>
          <cell r="BB527">
            <v>4922221.6560000004</v>
          </cell>
          <cell r="BC527">
            <v>284894.46299999999</v>
          </cell>
          <cell r="BD527">
            <v>259844.109</v>
          </cell>
          <cell r="BE527">
            <v>0</v>
          </cell>
          <cell r="BF527">
            <v>5466960.2280000011</v>
          </cell>
          <cell r="BH527">
            <v>12371126.728</v>
          </cell>
          <cell r="BJ527">
            <v>1815795.24</v>
          </cell>
          <cell r="BK527">
            <v>10555331.488</v>
          </cell>
        </row>
        <row r="528">
          <cell r="A528" t="str">
            <v>3204606100200</v>
          </cell>
          <cell r="B528" t="str">
            <v>BRADLEY SCHOOL DIST 61</v>
          </cell>
          <cell r="C528" t="str">
            <v>KANKAKEE</v>
          </cell>
          <cell r="D528" t="str">
            <v>Elementary</v>
          </cell>
          <cell r="E528">
            <v>1415.88</v>
          </cell>
          <cell r="G528">
            <v>933.56000000000006</v>
          </cell>
          <cell r="H528">
            <v>919.9</v>
          </cell>
          <cell r="I528">
            <v>482.31999999999994</v>
          </cell>
          <cell r="J528">
            <v>0</v>
          </cell>
          <cell r="L528">
            <v>36796</v>
          </cell>
          <cell r="M528">
            <v>19292.799999999996</v>
          </cell>
          <cell r="N528">
            <v>0</v>
          </cell>
          <cell r="O528">
            <v>56088.799999999996</v>
          </cell>
          <cell r="Q528">
            <v>116695.00000000001</v>
          </cell>
          <cell r="R528">
            <v>60289.999999999993</v>
          </cell>
          <cell r="S528">
            <v>0</v>
          </cell>
          <cell r="T528">
            <v>176985</v>
          </cell>
          <cell r="V528">
            <v>185778.44</v>
          </cell>
          <cell r="W528">
            <v>95981.68</v>
          </cell>
          <cell r="X528">
            <v>0</v>
          </cell>
          <cell r="Y528">
            <v>281760.12</v>
          </cell>
          <cell r="AA528">
            <v>23339</v>
          </cell>
          <cell r="AB528">
            <v>12057.999999999998</v>
          </cell>
          <cell r="AC528">
            <v>0</v>
          </cell>
          <cell r="AD528">
            <v>35397</v>
          </cell>
          <cell r="AF528">
            <v>533062.76</v>
          </cell>
          <cell r="AG528">
            <v>275404.71999999997</v>
          </cell>
          <cell r="AH528">
            <v>0</v>
          </cell>
          <cell r="AI528">
            <v>808467.48</v>
          </cell>
          <cell r="AK528">
            <v>92909.9</v>
          </cell>
          <cell r="AL528">
            <v>97428.639999999985</v>
          </cell>
          <cell r="AM528">
            <v>0</v>
          </cell>
          <cell r="AN528">
            <v>190338.53999999998</v>
          </cell>
          <cell r="AP528">
            <v>969035.28</v>
          </cell>
          <cell r="AQ528">
            <v>500648.15999999992</v>
          </cell>
          <cell r="AR528">
            <v>0</v>
          </cell>
          <cell r="AS528">
            <v>1469683.44</v>
          </cell>
          <cell r="AU528">
            <v>730043.92</v>
          </cell>
          <cell r="AV528">
            <v>377174.23999999993</v>
          </cell>
          <cell r="AW528">
            <v>0</v>
          </cell>
          <cell r="AX528">
            <v>1107218.1599999999</v>
          </cell>
          <cell r="AZ528">
            <v>7716682.2300000004</v>
          </cell>
          <cell r="BA528">
            <v>2978732.54</v>
          </cell>
          <cell r="BB528">
            <v>3208624.4309999999</v>
          </cell>
          <cell r="BC528">
            <v>170236.91591999997</v>
          </cell>
          <cell r="BD528">
            <v>155268.23256000003</v>
          </cell>
          <cell r="BE528">
            <v>0</v>
          </cell>
          <cell r="BF528">
            <v>3534129.5794799998</v>
          </cell>
          <cell r="BH528">
            <v>7660068.1194799999</v>
          </cell>
          <cell r="BJ528">
            <v>1085017.1599999999</v>
          </cell>
          <cell r="BK528">
            <v>6575050.9594799997</v>
          </cell>
        </row>
        <row r="529">
          <cell r="A529" t="str">
            <v>3204611102500</v>
          </cell>
          <cell r="B529" t="str">
            <v>KANKAKEE SCHOOL DIST 111</v>
          </cell>
          <cell r="C529" t="str">
            <v>KANKAKEE</v>
          </cell>
          <cell r="D529" t="str">
            <v>Unit</v>
          </cell>
          <cell r="E529">
            <v>4809.1099999999997</v>
          </cell>
          <cell r="G529">
            <v>2378.13</v>
          </cell>
          <cell r="H529">
            <v>2343.4700000000003</v>
          </cell>
          <cell r="I529">
            <v>1139.33</v>
          </cell>
          <cell r="J529">
            <v>1291.6500000000001</v>
          </cell>
          <cell r="L529">
            <v>93738.800000000017</v>
          </cell>
          <cell r="M529">
            <v>45573.2</v>
          </cell>
          <cell r="N529">
            <v>51666</v>
          </cell>
          <cell r="O529">
            <v>190978</v>
          </cell>
          <cell r="Q529">
            <v>297266.25</v>
          </cell>
          <cell r="R529">
            <v>142416.25</v>
          </cell>
          <cell r="S529">
            <v>161456.25</v>
          </cell>
          <cell r="T529">
            <v>601138.75</v>
          </cell>
          <cell r="V529">
            <v>473247.87</v>
          </cell>
          <cell r="W529">
            <v>226726.66999999998</v>
          </cell>
          <cell r="X529">
            <v>257038.35</v>
          </cell>
          <cell r="Y529">
            <v>957012.89</v>
          </cell>
          <cell r="AA529">
            <v>59453.25</v>
          </cell>
          <cell r="AB529">
            <v>28483.25</v>
          </cell>
          <cell r="AC529">
            <v>32291.250000000004</v>
          </cell>
          <cell r="AD529">
            <v>120227.75</v>
          </cell>
          <cell r="AF529">
            <v>1357912.23</v>
          </cell>
          <cell r="AG529">
            <v>650557.43000000005</v>
          </cell>
          <cell r="AH529">
            <v>737532.15</v>
          </cell>
          <cell r="AI529">
            <v>2746001.81</v>
          </cell>
          <cell r="AK529">
            <v>236690.47000000003</v>
          </cell>
          <cell r="AL529">
            <v>230144.65999999997</v>
          </cell>
          <cell r="AM529">
            <v>898988.4</v>
          </cell>
          <cell r="AN529">
            <v>1365823.53</v>
          </cell>
          <cell r="AP529">
            <v>2468498.94</v>
          </cell>
          <cell r="AQ529">
            <v>1182624.54</v>
          </cell>
          <cell r="AR529">
            <v>1340732.7000000002</v>
          </cell>
          <cell r="AS529">
            <v>4991856.18</v>
          </cell>
          <cell r="AU529">
            <v>1859697.6600000001</v>
          </cell>
          <cell r="AV529">
            <v>890956.05999999994</v>
          </cell>
          <cell r="AW529">
            <v>1010070.3</v>
          </cell>
          <cell r="AX529">
            <v>3760724.0200000005</v>
          </cell>
          <cell r="AZ529">
            <v>28137348.080000002</v>
          </cell>
          <cell r="BA529">
            <v>13911513.199999999</v>
          </cell>
          <cell r="BB529">
            <v>12614658.384</v>
          </cell>
          <cell r="BC529">
            <v>578218.53174000001</v>
          </cell>
          <cell r="BD529">
            <v>527376.62082000007</v>
          </cell>
          <cell r="BE529">
            <v>0</v>
          </cell>
          <cell r="BF529">
            <v>13720253.536560001</v>
          </cell>
          <cell r="BH529">
            <v>28454016.466559999</v>
          </cell>
          <cell r="BJ529">
            <v>3685317.17</v>
          </cell>
          <cell r="BK529">
            <v>24768699.296559997</v>
          </cell>
        </row>
        <row r="530">
          <cell r="A530" t="str">
            <v>3204625600400</v>
          </cell>
          <cell r="B530" t="str">
            <v>ST ANNE C C SCHOOL DIST 256</v>
          </cell>
          <cell r="C530" t="str">
            <v>KANKAKEE</v>
          </cell>
          <cell r="D530" t="str">
            <v>Elementary</v>
          </cell>
          <cell r="E530">
            <v>317</v>
          </cell>
          <cell r="G530">
            <v>199.5</v>
          </cell>
          <cell r="H530">
            <v>196</v>
          </cell>
          <cell r="I530">
            <v>117.5</v>
          </cell>
          <cell r="J530">
            <v>0</v>
          </cell>
          <cell r="L530">
            <v>7840</v>
          </cell>
          <cell r="M530">
            <v>4700</v>
          </cell>
          <cell r="N530">
            <v>0</v>
          </cell>
          <cell r="O530">
            <v>12540</v>
          </cell>
          <cell r="Q530">
            <v>24937.5</v>
          </cell>
          <cell r="R530">
            <v>14687.5</v>
          </cell>
          <cell r="S530">
            <v>0</v>
          </cell>
          <cell r="T530">
            <v>39625</v>
          </cell>
          <cell r="V530">
            <v>39700.5</v>
          </cell>
          <cell r="W530">
            <v>23382.5</v>
          </cell>
          <cell r="X530">
            <v>0</v>
          </cell>
          <cell r="Y530">
            <v>63083</v>
          </cell>
          <cell r="AA530">
            <v>4987.5</v>
          </cell>
          <cell r="AB530">
            <v>2937.5</v>
          </cell>
          <cell r="AC530">
            <v>0</v>
          </cell>
          <cell r="AD530">
            <v>7925</v>
          </cell>
          <cell r="AF530">
            <v>113914.5</v>
          </cell>
          <cell r="AG530">
            <v>67092.5</v>
          </cell>
          <cell r="AH530">
            <v>0</v>
          </cell>
          <cell r="AI530">
            <v>181007</v>
          </cell>
          <cell r="AK530">
            <v>19796</v>
          </cell>
          <cell r="AL530">
            <v>23735</v>
          </cell>
          <cell r="AM530">
            <v>0</v>
          </cell>
          <cell r="AN530">
            <v>43531</v>
          </cell>
          <cell r="AP530">
            <v>207081</v>
          </cell>
          <cell r="AQ530">
            <v>121965</v>
          </cell>
          <cell r="AR530">
            <v>0</v>
          </cell>
          <cell r="AS530">
            <v>329046</v>
          </cell>
          <cell r="AU530">
            <v>156009</v>
          </cell>
          <cell r="AV530">
            <v>91885</v>
          </cell>
          <cell r="AW530">
            <v>0</v>
          </cell>
          <cell r="AX530">
            <v>247894</v>
          </cell>
          <cell r="AZ530">
            <v>1695687.6300000001</v>
          </cell>
          <cell r="BA530">
            <v>561430.26</v>
          </cell>
          <cell r="BB530">
            <v>677135.36699999997</v>
          </cell>
          <cell r="BC530">
            <v>38114.178</v>
          </cell>
          <cell r="BD530">
            <v>34762.853999999999</v>
          </cell>
          <cell r="BE530">
            <v>0</v>
          </cell>
          <cell r="BF530">
            <v>750012.39899999998</v>
          </cell>
          <cell r="BH530">
            <v>1674663.399</v>
          </cell>
          <cell r="BJ530">
            <v>242923.44</v>
          </cell>
          <cell r="BK530">
            <v>1431739.959</v>
          </cell>
        </row>
        <row r="531">
          <cell r="A531" t="str">
            <v>3204625800400</v>
          </cell>
          <cell r="B531" t="str">
            <v>ST GEORGE C C SCHOOL DIST 258</v>
          </cell>
          <cell r="C531" t="str">
            <v>KANKAKEE</v>
          </cell>
          <cell r="D531" t="str">
            <v>Elementary</v>
          </cell>
          <cell r="E531">
            <v>450.22</v>
          </cell>
          <cell r="G531">
            <v>291.56</v>
          </cell>
          <cell r="H531">
            <v>288.14999999999998</v>
          </cell>
          <cell r="I531">
            <v>158.66</v>
          </cell>
          <cell r="J531">
            <v>0</v>
          </cell>
          <cell r="L531">
            <v>11526</v>
          </cell>
          <cell r="M531">
            <v>6346.4</v>
          </cell>
          <cell r="N531">
            <v>0</v>
          </cell>
          <cell r="O531">
            <v>17872.400000000001</v>
          </cell>
          <cell r="Q531">
            <v>36445</v>
          </cell>
          <cell r="R531">
            <v>19832.5</v>
          </cell>
          <cell r="S531">
            <v>0</v>
          </cell>
          <cell r="T531">
            <v>56277.5</v>
          </cell>
          <cell r="V531">
            <v>58020.44</v>
          </cell>
          <cell r="W531">
            <v>31573.34</v>
          </cell>
          <cell r="X531">
            <v>0</v>
          </cell>
          <cell r="Y531">
            <v>89593.78</v>
          </cell>
          <cell r="AA531">
            <v>7289</v>
          </cell>
          <cell r="AB531">
            <v>3966.5</v>
          </cell>
          <cell r="AC531">
            <v>0</v>
          </cell>
          <cell r="AD531">
            <v>11255.5</v>
          </cell>
          <cell r="AF531">
            <v>166480.76</v>
          </cell>
          <cell r="AG531">
            <v>90594.86</v>
          </cell>
          <cell r="AH531">
            <v>0</v>
          </cell>
          <cell r="AI531">
            <v>257075.62</v>
          </cell>
          <cell r="AK531">
            <v>29103.149999999998</v>
          </cell>
          <cell r="AL531">
            <v>32049.32</v>
          </cell>
          <cell r="AM531">
            <v>0</v>
          </cell>
          <cell r="AN531">
            <v>61152.47</v>
          </cell>
          <cell r="AP531">
            <v>302639.28000000003</v>
          </cell>
          <cell r="AQ531">
            <v>164689.07999999999</v>
          </cell>
          <cell r="AR531">
            <v>0</v>
          </cell>
          <cell r="AS531">
            <v>467328.36</v>
          </cell>
          <cell r="AU531">
            <v>227999.92</v>
          </cell>
          <cell r="AV531">
            <v>124072.12</v>
          </cell>
          <cell r="AW531">
            <v>0</v>
          </cell>
          <cell r="AX531">
            <v>352072.04000000004</v>
          </cell>
          <cell r="AZ531">
            <v>2296122.3099999996</v>
          </cell>
          <cell r="BA531">
            <v>571327.93000000005</v>
          </cell>
          <cell r="BB531">
            <v>860235.07199999993</v>
          </cell>
          <cell r="BC531">
            <v>54131.751479999999</v>
          </cell>
          <cell r="BD531">
            <v>49372.02564</v>
          </cell>
          <cell r="BE531">
            <v>0</v>
          </cell>
          <cell r="BF531">
            <v>963738.84911999991</v>
          </cell>
          <cell r="BH531">
            <v>2276366.5191199998</v>
          </cell>
          <cell r="BJ531">
            <v>345012.59</v>
          </cell>
          <cell r="BK531">
            <v>1931353.9291199998</v>
          </cell>
        </row>
        <row r="532">
          <cell r="A532" t="str">
            <v>3204625900400</v>
          </cell>
          <cell r="B532" t="str">
            <v>PEMBROKE C C SCHOOL DISTRICT 259</v>
          </cell>
          <cell r="C532" t="str">
            <v>KANKAKEE</v>
          </cell>
          <cell r="D532" t="str">
            <v>Elementary</v>
          </cell>
          <cell r="E532">
            <v>207.98</v>
          </cell>
          <cell r="G532">
            <v>138.49</v>
          </cell>
          <cell r="H532">
            <v>137.99</v>
          </cell>
          <cell r="I532">
            <v>69.489999999999995</v>
          </cell>
          <cell r="J532">
            <v>0</v>
          </cell>
          <cell r="L532">
            <v>5519.6</v>
          </cell>
          <cell r="M532">
            <v>2779.6</v>
          </cell>
          <cell r="N532">
            <v>0</v>
          </cell>
          <cell r="O532">
            <v>8299.2000000000007</v>
          </cell>
          <cell r="Q532">
            <v>17311.25</v>
          </cell>
          <cell r="R532">
            <v>8686.25</v>
          </cell>
          <cell r="S532">
            <v>0</v>
          </cell>
          <cell r="T532">
            <v>25997.5</v>
          </cell>
          <cell r="V532">
            <v>27559.510000000002</v>
          </cell>
          <cell r="W532">
            <v>13828.509999999998</v>
          </cell>
          <cell r="X532">
            <v>0</v>
          </cell>
          <cell r="Y532">
            <v>41388.020000000004</v>
          </cell>
          <cell r="AA532">
            <v>3462.25</v>
          </cell>
          <cell r="AB532">
            <v>1737.2499999999998</v>
          </cell>
          <cell r="AC532">
            <v>0</v>
          </cell>
          <cell r="AD532">
            <v>5199.5</v>
          </cell>
          <cell r="AF532">
            <v>79077.789999999994</v>
          </cell>
          <cell r="AG532">
            <v>39678.79</v>
          </cell>
          <cell r="AH532">
            <v>0</v>
          </cell>
          <cell r="AI532">
            <v>118756.57999999999</v>
          </cell>
          <cell r="AK532">
            <v>13936.990000000002</v>
          </cell>
          <cell r="AL532">
            <v>14036.98</v>
          </cell>
          <cell r="AM532">
            <v>0</v>
          </cell>
          <cell r="AN532">
            <v>27973.97</v>
          </cell>
          <cell r="AP532">
            <v>143752.62</v>
          </cell>
          <cell r="AQ532">
            <v>72130.62</v>
          </cell>
          <cell r="AR532">
            <v>0</v>
          </cell>
          <cell r="AS532">
            <v>215883.24</v>
          </cell>
          <cell r="AU532">
            <v>108299.18000000001</v>
          </cell>
          <cell r="AV532">
            <v>54341.179999999993</v>
          </cell>
          <cell r="AW532">
            <v>0</v>
          </cell>
          <cell r="AX532">
            <v>162640.35999999999</v>
          </cell>
          <cell r="AZ532">
            <v>1213446.8600000001</v>
          </cell>
          <cell r="BA532">
            <v>574553.25</v>
          </cell>
          <cell r="BB532">
            <v>536400.03300000005</v>
          </cell>
          <cell r="BC532">
            <v>25006.267320000003</v>
          </cell>
          <cell r="BD532">
            <v>22807.502760000003</v>
          </cell>
          <cell r="BE532">
            <v>0</v>
          </cell>
          <cell r="BF532">
            <v>584213.80307999998</v>
          </cell>
          <cell r="BH532">
            <v>1190352.1730800001</v>
          </cell>
          <cell r="BJ532">
            <v>159379.23000000001</v>
          </cell>
          <cell r="BK532">
            <v>1030972.9430800001</v>
          </cell>
        </row>
        <row r="533">
          <cell r="A533" t="str">
            <v>3204630201600</v>
          </cell>
          <cell r="B533" t="str">
            <v>ST ANNE COMM H S DIST 302</v>
          </cell>
          <cell r="C533" t="str">
            <v>KANKAKEE</v>
          </cell>
          <cell r="D533" t="str">
            <v>High School</v>
          </cell>
          <cell r="E533">
            <v>237.98</v>
          </cell>
          <cell r="G533">
            <v>0</v>
          </cell>
          <cell r="H533">
            <v>0</v>
          </cell>
          <cell r="I533">
            <v>0</v>
          </cell>
          <cell r="J533">
            <v>237.98</v>
          </cell>
          <cell r="L533">
            <v>0</v>
          </cell>
          <cell r="M533">
            <v>0</v>
          </cell>
          <cell r="N533">
            <v>9519.1999999999989</v>
          </cell>
          <cell r="O533">
            <v>9519.1999999999989</v>
          </cell>
          <cell r="Q533">
            <v>0</v>
          </cell>
          <cell r="R533">
            <v>0</v>
          </cell>
          <cell r="S533">
            <v>29747.5</v>
          </cell>
          <cell r="T533">
            <v>29747.5</v>
          </cell>
          <cell r="V533">
            <v>0</v>
          </cell>
          <cell r="W533">
            <v>0</v>
          </cell>
          <cell r="X533">
            <v>47358.02</v>
          </cell>
          <cell r="Y533">
            <v>47358.02</v>
          </cell>
          <cell r="AA533">
            <v>0</v>
          </cell>
          <cell r="AB533">
            <v>0</v>
          </cell>
          <cell r="AC533">
            <v>5949.5</v>
          </cell>
          <cell r="AD533">
            <v>5949.5</v>
          </cell>
          <cell r="AF533">
            <v>0</v>
          </cell>
          <cell r="AG533">
            <v>0</v>
          </cell>
          <cell r="AH533">
            <v>135886.57999999999</v>
          </cell>
          <cell r="AI533">
            <v>135886.57999999999</v>
          </cell>
          <cell r="AK533">
            <v>0</v>
          </cell>
          <cell r="AL533">
            <v>0</v>
          </cell>
          <cell r="AM533">
            <v>165634.07999999999</v>
          </cell>
          <cell r="AN533">
            <v>165634.07999999999</v>
          </cell>
          <cell r="AP533">
            <v>0</v>
          </cell>
          <cell r="AQ533">
            <v>0</v>
          </cell>
          <cell r="AR533">
            <v>247023.24</v>
          </cell>
          <cell r="AS533">
            <v>247023.24</v>
          </cell>
          <cell r="AU533">
            <v>0</v>
          </cell>
          <cell r="AV533">
            <v>0</v>
          </cell>
          <cell r="AW533">
            <v>186100.36</v>
          </cell>
          <cell r="AX533">
            <v>186100.36</v>
          </cell>
          <cell r="AZ533">
            <v>1442575.84</v>
          </cell>
          <cell r="BA533">
            <v>502317.3</v>
          </cell>
          <cell r="BB533">
            <v>583467.94200000004</v>
          </cell>
          <cell r="BC533">
            <v>28613.287319999996</v>
          </cell>
          <cell r="BD533">
            <v>26097.36276</v>
          </cell>
          <cell r="BE533">
            <v>0</v>
          </cell>
          <cell r="BF533">
            <v>638178.59208000009</v>
          </cell>
          <cell r="BH533">
            <v>1465397.0720800001</v>
          </cell>
          <cell r="BJ533">
            <v>182368.83</v>
          </cell>
          <cell r="BK533">
            <v>1283028.24208</v>
          </cell>
        </row>
        <row r="534">
          <cell r="A534" t="str">
            <v>3204630701600</v>
          </cell>
          <cell r="B534" t="str">
            <v>BRADLEY BOURBONNAIS C HS D 307</v>
          </cell>
          <cell r="C534" t="str">
            <v>KANKAKEE</v>
          </cell>
          <cell r="D534" t="str">
            <v>High School</v>
          </cell>
          <cell r="E534">
            <v>2079.81</v>
          </cell>
          <cell r="G534">
            <v>0</v>
          </cell>
          <cell r="H534">
            <v>0</v>
          </cell>
          <cell r="I534">
            <v>0</v>
          </cell>
          <cell r="J534">
            <v>2079.81</v>
          </cell>
          <cell r="L534">
            <v>0</v>
          </cell>
          <cell r="M534">
            <v>0</v>
          </cell>
          <cell r="N534">
            <v>83192.399999999994</v>
          </cell>
          <cell r="O534">
            <v>83192.399999999994</v>
          </cell>
          <cell r="Q534">
            <v>0</v>
          </cell>
          <cell r="R534">
            <v>0</v>
          </cell>
          <cell r="S534">
            <v>259976.25</v>
          </cell>
          <cell r="T534">
            <v>259976.25</v>
          </cell>
          <cell r="V534">
            <v>0</v>
          </cell>
          <cell r="W534">
            <v>0</v>
          </cell>
          <cell r="X534">
            <v>413882.19</v>
          </cell>
          <cell r="Y534">
            <v>413882.19</v>
          </cell>
          <cell r="AA534">
            <v>0</v>
          </cell>
          <cell r="AB534">
            <v>0</v>
          </cell>
          <cell r="AC534">
            <v>51995.25</v>
          </cell>
          <cell r="AD534">
            <v>51995.25</v>
          </cell>
          <cell r="AF534">
            <v>0</v>
          </cell>
          <cell r="AG534">
            <v>0</v>
          </cell>
          <cell r="AH534">
            <v>1187571.51</v>
          </cell>
          <cell r="AI534">
            <v>1187571.51</v>
          </cell>
          <cell r="AK534">
            <v>0</v>
          </cell>
          <cell r="AL534">
            <v>0</v>
          </cell>
          <cell r="AM534">
            <v>1447547.76</v>
          </cell>
          <cell r="AN534">
            <v>1447547.76</v>
          </cell>
          <cell r="AP534">
            <v>0</v>
          </cell>
          <cell r="AQ534">
            <v>0</v>
          </cell>
          <cell r="AR534">
            <v>2158842.7799999998</v>
          </cell>
          <cell r="AS534">
            <v>2158842.7799999998</v>
          </cell>
          <cell r="AU534">
            <v>0</v>
          </cell>
          <cell r="AV534">
            <v>0</v>
          </cell>
          <cell r="AW534">
            <v>1626411.42</v>
          </cell>
          <cell r="AX534">
            <v>1626411.42</v>
          </cell>
          <cell r="AZ534">
            <v>11999240.209999999</v>
          </cell>
          <cell r="BA534">
            <v>3070345.23</v>
          </cell>
          <cell r="BB534">
            <v>4520875.6319999993</v>
          </cell>
          <cell r="BC534">
            <v>250063.87553999998</v>
          </cell>
          <cell r="BD534">
            <v>228076.12422</v>
          </cell>
          <cell r="BE534">
            <v>0</v>
          </cell>
          <cell r="BF534">
            <v>4999015.6317599993</v>
          </cell>
          <cell r="BH534">
            <v>12228435.19176</v>
          </cell>
          <cell r="BJ534">
            <v>1593799.99</v>
          </cell>
          <cell r="BK534">
            <v>10634635.20176</v>
          </cell>
        </row>
        <row r="535">
          <cell r="A535" t="str">
            <v>3303623502600</v>
          </cell>
          <cell r="B535" t="str">
            <v>WEST CENTRAL</v>
          </cell>
          <cell r="C535" t="str">
            <v>HENDERSON</v>
          </cell>
          <cell r="D535" t="str">
            <v>Unit</v>
          </cell>
          <cell r="E535">
            <v>778.45</v>
          </cell>
          <cell r="G535">
            <v>339.64</v>
          </cell>
          <cell r="H535">
            <v>337.30999999999995</v>
          </cell>
          <cell r="I535">
            <v>172.99</v>
          </cell>
          <cell r="J535">
            <v>265.82</v>
          </cell>
          <cell r="L535">
            <v>13492.399999999998</v>
          </cell>
          <cell r="M535">
            <v>6919.6</v>
          </cell>
          <cell r="N535">
            <v>10632.8</v>
          </cell>
          <cell r="O535">
            <v>31044.799999999999</v>
          </cell>
          <cell r="Q535">
            <v>42455</v>
          </cell>
          <cell r="R535">
            <v>21623.75</v>
          </cell>
          <cell r="S535">
            <v>33227.5</v>
          </cell>
          <cell r="T535">
            <v>97306.25</v>
          </cell>
          <cell r="V535">
            <v>67588.36</v>
          </cell>
          <cell r="W535">
            <v>34425.01</v>
          </cell>
          <cell r="X535">
            <v>52898.18</v>
          </cell>
          <cell r="Y535">
            <v>154911.54999999999</v>
          </cell>
          <cell r="AA535">
            <v>8491</v>
          </cell>
          <cell r="AB535">
            <v>4324.75</v>
          </cell>
          <cell r="AC535">
            <v>6645.5</v>
          </cell>
          <cell r="AD535">
            <v>19461.25</v>
          </cell>
          <cell r="AF535">
            <v>193934.44</v>
          </cell>
          <cell r="AG535">
            <v>98777.29</v>
          </cell>
          <cell r="AH535">
            <v>151783.22</v>
          </cell>
          <cell r="AI535">
            <v>444494.94999999995</v>
          </cell>
          <cell r="AK535">
            <v>34068.31</v>
          </cell>
          <cell r="AL535">
            <v>34943.980000000003</v>
          </cell>
          <cell r="AM535">
            <v>185010.72</v>
          </cell>
          <cell r="AN535">
            <v>254023.01</v>
          </cell>
          <cell r="AP535">
            <v>352546.32</v>
          </cell>
          <cell r="AQ535">
            <v>179563.62</v>
          </cell>
          <cell r="AR535">
            <v>275921.15999999997</v>
          </cell>
          <cell r="AS535">
            <v>808031.09999999986</v>
          </cell>
          <cell r="AU535">
            <v>265598.48</v>
          </cell>
          <cell r="AV535">
            <v>135278.18</v>
          </cell>
          <cell r="AW535">
            <v>207871.24</v>
          </cell>
          <cell r="AX535">
            <v>608747.89999999991</v>
          </cell>
          <cell r="AZ535">
            <v>4283453.4400000004</v>
          </cell>
          <cell r="BA535">
            <v>1227926.1000000001</v>
          </cell>
          <cell r="BB535">
            <v>1653413.8620000002</v>
          </cell>
          <cell r="BC535">
            <v>93596.157299999992</v>
          </cell>
          <cell r="BD535">
            <v>85366.383900000001</v>
          </cell>
          <cell r="BE535">
            <v>0</v>
          </cell>
          <cell r="BF535">
            <v>1832376.4032000003</v>
          </cell>
          <cell r="BH535">
            <v>4250397.2132000001</v>
          </cell>
          <cell r="BJ535">
            <v>596541.80000000005</v>
          </cell>
          <cell r="BK535">
            <v>3653855.4132000003</v>
          </cell>
        </row>
        <row r="536">
          <cell r="A536" t="str">
            <v>3304820202600</v>
          </cell>
          <cell r="B536" t="str">
            <v>KNOXVILLE C U SCHOOL DIST 202</v>
          </cell>
          <cell r="C536" t="str">
            <v>KNOX</v>
          </cell>
          <cell r="D536" t="str">
            <v>Unit</v>
          </cell>
          <cell r="E536">
            <v>1041.3900000000001</v>
          </cell>
          <cell r="G536">
            <v>420.9</v>
          </cell>
          <cell r="H536">
            <v>417.15</v>
          </cell>
          <cell r="I536">
            <v>266.83</v>
          </cell>
          <cell r="J536">
            <v>353.65999999999997</v>
          </cell>
          <cell r="L536">
            <v>16686</v>
          </cell>
          <cell r="M536">
            <v>10673.199999999999</v>
          </cell>
          <cell r="N536">
            <v>14146.399999999998</v>
          </cell>
          <cell r="O536">
            <v>41505.599999999991</v>
          </cell>
          <cell r="Q536">
            <v>52612.5</v>
          </cell>
          <cell r="R536">
            <v>33353.75</v>
          </cell>
          <cell r="S536">
            <v>44207.499999999993</v>
          </cell>
          <cell r="T536">
            <v>130173.75</v>
          </cell>
          <cell r="V536">
            <v>83759.099999999991</v>
          </cell>
          <cell r="W536">
            <v>53099.17</v>
          </cell>
          <cell r="X536">
            <v>70378.34</v>
          </cell>
          <cell r="Y536">
            <v>207236.61</v>
          </cell>
          <cell r="AA536">
            <v>10522.5</v>
          </cell>
          <cell r="AB536">
            <v>6670.75</v>
          </cell>
          <cell r="AC536">
            <v>8841.5</v>
          </cell>
          <cell r="AD536">
            <v>26034.75</v>
          </cell>
          <cell r="AF536">
            <v>240333.9</v>
          </cell>
          <cell r="AG536">
            <v>152359.93</v>
          </cell>
          <cell r="AH536">
            <v>201939.86</v>
          </cell>
          <cell r="AI536">
            <v>594633.68999999994</v>
          </cell>
          <cell r="AK536">
            <v>42132.149999999994</v>
          </cell>
          <cell r="AL536">
            <v>53899.659999999996</v>
          </cell>
          <cell r="AM536">
            <v>246147.36</v>
          </cell>
          <cell r="AN536">
            <v>342179.17</v>
          </cell>
          <cell r="AP536">
            <v>436894.19999999995</v>
          </cell>
          <cell r="AQ536">
            <v>276969.53999999998</v>
          </cell>
          <cell r="AR536">
            <v>367099.07999999996</v>
          </cell>
          <cell r="AS536">
            <v>1080962.8199999998</v>
          </cell>
          <cell r="AU536">
            <v>329143.8</v>
          </cell>
          <cell r="AV536">
            <v>208661.06</v>
          </cell>
          <cell r="AW536">
            <v>276562.12</v>
          </cell>
          <cell r="AX536">
            <v>814366.98</v>
          </cell>
          <cell r="AZ536">
            <v>5672732.9400000013</v>
          </cell>
          <cell r="BA536">
            <v>1626824.56</v>
          </cell>
          <cell r="BB536">
            <v>2189867.2500000005</v>
          </cell>
          <cell r="BC536">
            <v>125210.48525999997</v>
          </cell>
          <cell r="BD536">
            <v>114200.91017999999</v>
          </cell>
          <cell r="BE536">
            <v>0</v>
          </cell>
          <cell r="BF536">
            <v>2429278.6454400006</v>
          </cell>
          <cell r="BH536">
            <v>5666372.0154400002</v>
          </cell>
          <cell r="BJ536">
            <v>798037.98</v>
          </cell>
          <cell r="BK536">
            <v>4868334.0354399998</v>
          </cell>
        </row>
        <row r="537">
          <cell r="A537" t="str">
            <v>3304820502600</v>
          </cell>
          <cell r="B537" t="str">
            <v>GALESBURG C U SCHOOL DIST 205</v>
          </cell>
          <cell r="C537" t="str">
            <v>KNOX</v>
          </cell>
          <cell r="D537" t="str">
            <v>Unit</v>
          </cell>
          <cell r="E537">
            <v>4240.2700000000004</v>
          </cell>
          <cell r="G537">
            <v>1939.8000000000002</v>
          </cell>
          <cell r="H537">
            <v>1918.1400000000003</v>
          </cell>
          <cell r="I537">
            <v>991.32000000000016</v>
          </cell>
          <cell r="J537">
            <v>1309.1500000000001</v>
          </cell>
          <cell r="L537">
            <v>76725.600000000006</v>
          </cell>
          <cell r="M537">
            <v>39652.800000000003</v>
          </cell>
          <cell r="N537">
            <v>52366</v>
          </cell>
          <cell r="O537">
            <v>168744.40000000002</v>
          </cell>
          <cell r="Q537">
            <v>242475.00000000003</v>
          </cell>
          <cell r="R537">
            <v>123915.00000000001</v>
          </cell>
          <cell r="S537">
            <v>163643.75</v>
          </cell>
          <cell r="T537">
            <v>530033.75</v>
          </cell>
          <cell r="V537">
            <v>386020.2</v>
          </cell>
          <cell r="W537">
            <v>197272.68000000002</v>
          </cell>
          <cell r="X537">
            <v>260520.85</v>
          </cell>
          <cell r="Y537">
            <v>843813.73</v>
          </cell>
          <cell r="AA537">
            <v>48495.000000000007</v>
          </cell>
          <cell r="AB537">
            <v>24783.000000000004</v>
          </cell>
          <cell r="AC537">
            <v>32728.750000000004</v>
          </cell>
          <cell r="AD537">
            <v>106006.75000000001</v>
          </cell>
          <cell r="AF537">
            <v>1107625.8</v>
          </cell>
          <cell r="AG537">
            <v>566043.72</v>
          </cell>
          <cell r="AH537">
            <v>747524.65</v>
          </cell>
          <cell r="AI537">
            <v>2421194.17</v>
          </cell>
          <cell r="AK537">
            <v>193732.14000000004</v>
          </cell>
          <cell r="AL537">
            <v>200246.64000000004</v>
          </cell>
          <cell r="AM537">
            <v>911168.4</v>
          </cell>
          <cell r="AN537">
            <v>1305147.1800000002</v>
          </cell>
          <cell r="AP537">
            <v>2013512.4000000001</v>
          </cell>
          <cell r="AQ537">
            <v>1028990.1600000001</v>
          </cell>
          <cell r="AR537">
            <v>1358897.7000000002</v>
          </cell>
          <cell r="AS537">
            <v>4401400.2600000007</v>
          </cell>
          <cell r="AU537">
            <v>1516923.6</v>
          </cell>
          <cell r="AV537">
            <v>775212.24000000011</v>
          </cell>
          <cell r="AW537">
            <v>1023755.3</v>
          </cell>
          <cell r="AX537">
            <v>3315891.1400000006</v>
          </cell>
          <cell r="AZ537">
            <v>24271068.84</v>
          </cell>
          <cell r="BA537">
            <v>9592251.4299999997</v>
          </cell>
          <cell r="BB537">
            <v>10158996.080999998</v>
          </cell>
          <cell r="BC537">
            <v>509824.62318</v>
          </cell>
          <cell r="BD537">
            <v>464996.48874000006</v>
          </cell>
          <cell r="BE537">
            <v>0</v>
          </cell>
          <cell r="BF537">
            <v>11133817.192919999</v>
          </cell>
          <cell r="BH537">
            <v>24226048.572920002</v>
          </cell>
          <cell r="BJ537">
            <v>3249403.7</v>
          </cell>
          <cell r="BK537">
            <v>20976644.872920003</v>
          </cell>
        </row>
        <row r="538">
          <cell r="A538" t="str">
            <v>3304820802600</v>
          </cell>
          <cell r="B538" t="str">
            <v>R O W V A COMM UNIT SCH DIST 208</v>
          </cell>
          <cell r="C538" t="str">
            <v>KNOX</v>
          </cell>
          <cell r="D538" t="str">
            <v>Unit</v>
          </cell>
          <cell r="E538">
            <v>585.19000000000005</v>
          </cell>
          <cell r="G538">
            <v>242.39</v>
          </cell>
          <cell r="H538">
            <v>240.48</v>
          </cell>
          <cell r="I538">
            <v>148.64999999999998</v>
          </cell>
          <cell r="J538">
            <v>194.15</v>
          </cell>
          <cell r="L538">
            <v>9619.1999999999989</v>
          </cell>
          <cell r="M538">
            <v>5945.9999999999991</v>
          </cell>
          <cell r="N538">
            <v>7766</v>
          </cell>
          <cell r="O538">
            <v>23331.199999999997</v>
          </cell>
          <cell r="Q538">
            <v>30298.75</v>
          </cell>
          <cell r="R538">
            <v>18581.249999999996</v>
          </cell>
          <cell r="S538">
            <v>24268.75</v>
          </cell>
          <cell r="T538">
            <v>73148.75</v>
          </cell>
          <cell r="V538">
            <v>48235.61</v>
          </cell>
          <cell r="W538">
            <v>29581.349999999995</v>
          </cell>
          <cell r="X538">
            <v>38635.85</v>
          </cell>
          <cell r="Y538">
            <v>116452.81</v>
          </cell>
          <cell r="AA538">
            <v>6059.75</v>
          </cell>
          <cell r="AB538">
            <v>3716.2499999999995</v>
          </cell>
          <cell r="AC538">
            <v>4853.75</v>
          </cell>
          <cell r="AD538">
            <v>14629.75</v>
          </cell>
          <cell r="AF538">
            <v>138404.69</v>
          </cell>
          <cell r="AG538">
            <v>84879.15</v>
          </cell>
          <cell r="AH538">
            <v>110859.65</v>
          </cell>
          <cell r="AI538">
            <v>334143.49</v>
          </cell>
          <cell r="AK538">
            <v>24288.48</v>
          </cell>
          <cell r="AL538">
            <v>30027.299999999996</v>
          </cell>
          <cell r="AM538">
            <v>135128.4</v>
          </cell>
          <cell r="AN538">
            <v>189444.18</v>
          </cell>
          <cell r="AP538">
            <v>251600.81999999998</v>
          </cell>
          <cell r="AQ538">
            <v>154298.69999999998</v>
          </cell>
          <cell r="AR538">
            <v>201527.7</v>
          </cell>
          <cell r="AS538">
            <v>607427.22</v>
          </cell>
          <cell r="AU538">
            <v>189548.97999999998</v>
          </cell>
          <cell r="AV538">
            <v>116244.29999999999</v>
          </cell>
          <cell r="AW538">
            <v>151825.30000000002</v>
          </cell>
          <cell r="AX538">
            <v>457618.57999999996</v>
          </cell>
          <cell r="AZ538">
            <v>3152299.86</v>
          </cell>
          <cell r="BA538">
            <v>831197.15</v>
          </cell>
          <cell r="BB538">
            <v>1195049.1029999999</v>
          </cell>
          <cell r="BC538">
            <v>70359.734459999978</v>
          </cell>
          <cell r="BD538">
            <v>64173.105779999991</v>
          </cell>
          <cell r="BE538">
            <v>0</v>
          </cell>
          <cell r="BF538">
            <v>1329581.9432399999</v>
          </cell>
          <cell r="BH538">
            <v>3145777.9232399999</v>
          </cell>
          <cell r="BJ538">
            <v>448442.8</v>
          </cell>
          <cell r="BK538">
            <v>2697335.1232400001</v>
          </cell>
        </row>
        <row r="539">
          <cell r="A539" t="str">
            <v>3304821002600</v>
          </cell>
          <cell r="B539" t="str">
            <v>WILLIAMSFIELD C U S DIST 210</v>
          </cell>
          <cell r="C539" t="str">
            <v>KNOX</v>
          </cell>
          <cell r="D539" t="str">
            <v>Unit</v>
          </cell>
          <cell r="E539">
            <v>259.93</v>
          </cell>
          <cell r="G539">
            <v>121.3</v>
          </cell>
          <cell r="H539">
            <v>120.63999999999999</v>
          </cell>
          <cell r="I539">
            <v>53.149999999999991</v>
          </cell>
          <cell r="J539">
            <v>85.47999999999999</v>
          </cell>
          <cell r="L539">
            <v>4825.5999999999995</v>
          </cell>
          <cell r="M539">
            <v>2125.9999999999995</v>
          </cell>
          <cell r="N539">
            <v>3419.2</v>
          </cell>
          <cell r="O539">
            <v>10370.799999999999</v>
          </cell>
          <cell r="Q539">
            <v>15162.5</v>
          </cell>
          <cell r="R539">
            <v>6643.7499999999991</v>
          </cell>
          <cell r="S539">
            <v>10684.999999999998</v>
          </cell>
          <cell r="T539">
            <v>32491.25</v>
          </cell>
          <cell r="V539">
            <v>24138.7</v>
          </cell>
          <cell r="W539">
            <v>10576.849999999999</v>
          </cell>
          <cell r="X539">
            <v>17010.519999999997</v>
          </cell>
          <cell r="Y539">
            <v>51726.07</v>
          </cell>
          <cell r="AA539">
            <v>3032.5</v>
          </cell>
          <cell r="AB539">
            <v>1328.7499999999998</v>
          </cell>
          <cell r="AC539">
            <v>2136.9999999999995</v>
          </cell>
          <cell r="AD539">
            <v>6498.25</v>
          </cell>
          <cell r="AF539">
            <v>34631.15</v>
          </cell>
          <cell r="AG539">
            <v>15174.32</v>
          </cell>
          <cell r="AH539">
            <v>24404.54</v>
          </cell>
          <cell r="AI539">
            <v>74210.010000000009</v>
          </cell>
          <cell r="AK539">
            <v>12184.64</v>
          </cell>
          <cell r="AL539">
            <v>10736.299999999997</v>
          </cell>
          <cell r="AM539">
            <v>59494.079999999994</v>
          </cell>
          <cell r="AN539">
            <v>82415.01999999999</v>
          </cell>
          <cell r="AP539">
            <v>125909.4</v>
          </cell>
          <cell r="AQ539">
            <v>55169.69999999999</v>
          </cell>
          <cell r="AR539">
            <v>88728.239999999991</v>
          </cell>
          <cell r="AS539">
            <v>269807.33999999997</v>
          </cell>
          <cell r="AU539">
            <v>94856.599999999991</v>
          </cell>
          <cell r="AV539">
            <v>41563.299999999996</v>
          </cell>
          <cell r="AW539">
            <v>66845.359999999986</v>
          </cell>
          <cell r="AX539">
            <v>203265.25999999998</v>
          </cell>
          <cell r="AZ539">
            <v>1398197.3200000003</v>
          </cell>
          <cell r="BA539">
            <v>362540.06</v>
          </cell>
          <cell r="BB539">
            <v>528221.21400000004</v>
          </cell>
          <cell r="BC539">
            <v>31252.42361999999</v>
          </cell>
          <cell r="BD539">
            <v>28504.443659999994</v>
          </cell>
          <cell r="BE539">
            <v>0</v>
          </cell>
          <cell r="BF539">
            <v>587978.08128000004</v>
          </cell>
          <cell r="BH539">
            <v>1318762.08128</v>
          </cell>
          <cell r="BJ539">
            <v>199189.55</v>
          </cell>
          <cell r="BK539">
            <v>1119572.53128</v>
          </cell>
        </row>
        <row r="540">
          <cell r="A540" t="str">
            <v>3304827602600</v>
          </cell>
          <cell r="B540" t="str">
            <v>ABINGDON - AVON CUSD 276</v>
          </cell>
          <cell r="C540" t="str">
            <v>KNOX</v>
          </cell>
          <cell r="D540" t="str">
            <v>Unit</v>
          </cell>
          <cell r="E540">
            <v>925.78</v>
          </cell>
          <cell r="G540">
            <v>434.47</v>
          </cell>
          <cell r="H540">
            <v>428.14</v>
          </cell>
          <cell r="I540">
            <v>220.82</v>
          </cell>
          <cell r="J540">
            <v>270.49</v>
          </cell>
          <cell r="L540">
            <v>17125.599999999999</v>
          </cell>
          <cell r="M540">
            <v>8832.7999999999993</v>
          </cell>
          <cell r="N540">
            <v>10819.6</v>
          </cell>
          <cell r="O540">
            <v>36778</v>
          </cell>
          <cell r="Q540">
            <v>54308.75</v>
          </cell>
          <cell r="R540">
            <v>27602.5</v>
          </cell>
          <cell r="S540">
            <v>33811.25</v>
          </cell>
          <cell r="T540">
            <v>115722.5</v>
          </cell>
          <cell r="V540">
            <v>86459.53</v>
          </cell>
          <cell r="W540">
            <v>43943.18</v>
          </cell>
          <cell r="X540">
            <v>53827.51</v>
          </cell>
          <cell r="Y540">
            <v>184230.22</v>
          </cell>
          <cell r="AA540">
            <v>10861.75</v>
          </cell>
          <cell r="AB540">
            <v>5520.5</v>
          </cell>
          <cell r="AC540">
            <v>6762.25</v>
          </cell>
          <cell r="AD540">
            <v>23144.5</v>
          </cell>
          <cell r="AF540">
            <v>248082.37</v>
          </cell>
          <cell r="AG540">
            <v>126088.22</v>
          </cell>
          <cell r="AH540">
            <v>154449.79</v>
          </cell>
          <cell r="AI540">
            <v>528620.38</v>
          </cell>
          <cell r="AK540">
            <v>43242.14</v>
          </cell>
          <cell r="AL540">
            <v>44605.64</v>
          </cell>
          <cell r="AM540">
            <v>188261.04</v>
          </cell>
          <cell r="AN540">
            <v>276108.82</v>
          </cell>
          <cell r="AP540">
            <v>450979.86000000004</v>
          </cell>
          <cell r="AQ540">
            <v>229211.16</v>
          </cell>
          <cell r="AR540">
            <v>280768.62</v>
          </cell>
          <cell r="AS540">
            <v>960959.64</v>
          </cell>
          <cell r="AU540">
            <v>339755.54000000004</v>
          </cell>
          <cell r="AV540">
            <v>172681.24</v>
          </cell>
          <cell r="AW540">
            <v>211523.18</v>
          </cell>
          <cell r="AX540">
            <v>723959.96</v>
          </cell>
          <cell r="AZ540">
            <v>5124047.0699999984</v>
          </cell>
          <cell r="BA540">
            <v>1632746.5199999998</v>
          </cell>
          <cell r="BB540">
            <v>2027038.0769999993</v>
          </cell>
          <cell r="BC540">
            <v>111310.23251999999</v>
          </cell>
          <cell r="BD540">
            <v>101522.88635999999</v>
          </cell>
          <cell r="BE540">
            <v>0</v>
          </cell>
          <cell r="BF540">
            <v>2239871.1958799991</v>
          </cell>
          <cell r="BH540">
            <v>5089395.2158799991</v>
          </cell>
          <cell r="BJ540">
            <v>709443.72</v>
          </cell>
          <cell r="BK540">
            <v>4379951.4958799994</v>
          </cell>
        </row>
        <row r="541">
          <cell r="A541" t="str">
            <v>3306640402600</v>
          </cell>
          <cell r="B541" t="str">
            <v>MERCER COUNTY SD 404</v>
          </cell>
          <cell r="C541" t="str">
            <v>MERCER</v>
          </cell>
          <cell r="D541" t="str">
            <v>Unit</v>
          </cell>
          <cell r="E541">
            <v>1296.3800000000001</v>
          </cell>
          <cell r="G541">
            <v>604.4</v>
          </cell>
          <cell r="H541">
            <v>593.82000000000005</v>
          </cell>
          <cell r="I541">
            <v>289.15999999999997</v>
          </cell>
          <cell r="J541">
            <v>402.82</v>
          </cell>
          <cell r="L541">
            <v>23752.800000000003</v>
          </cell>
          <cell r="M541">
            <v>11566.399999999998</v>
          </cell>
          <cell r="N541">
            <v>16112.8</v>
          </cell>
          <cell r="O541">
            <v>51432</v>
          </cell>
          <cell r="Q541">
            <v>75550</v>
          </cell>
          <cell r="R541">
            <v>36144.999999999993</v>
          </cell>
          <cell r="S541">
            <v>50352.5</v>
          </cell>
          <cell r="T541">
            <v>162047.5</v>
          </cell>
          <cell r="V541">
            <v>120275.59999999999</v>
          </cell>
          <cell r="W541">
            <v>57542.84</v>
          </cell>
          <cell r="X541">
            <v>80161.179999999993</v>
          </cell>
          <cell r="Y541">
            <v>257979.62</v>
          </cell>
          <cell r="AA541">
            <v>15110</v>
          </cell>
          <cell r="AB541">
            <v>7228.9999999999991</v>
          </cell>
          <cell r="AC541">
            <v>10070.5</v>
          </cell>
          <cell r="AD541">
            <v>32409.5</v>
          </cell>
          <cell r="AF541">
            <v>345112.4</v>
          </cell>
          <cell r="AG541">
            <v>165110.35999999999</v>
          </cell>
          <cell r="AH541">
            <v>230010.22</v>
          </cell>
          <cell r="AI541">
            <v>740232.98</v>
          </cell>
          <cell r="AK541">
            <v>59975.820000000007</v>
          </cell>
          <cell r="AL541">
            <v>58410.319999999992</v>
          </cell>
          <cell r="AM541">
            <v>280362.71999999997</v>
          </cell>
          <cell r="AN541">
            <v>398748.86</v>
          </cell>
          <cell r="AP541">
            <v>627367.19999999995</v>
          </cell>
          <cell r="AQ541">
            <v>300148.07999999996</v>
          </cell>
          <cell r="AR541">
            <v>418127.16</v>
          </cell>
          <cell r="AS541">
            <v>1345642.44</v>
          </cell>
          <cell r="AU541">
            <v>472640.8</v>
          </cell>
          <cell r="AV541">
            <v>226123.11999999997</v>
          </cell>
          <cell r="AW541">
            <v>315005.24</v>
          </cell>
          <cell r="AX541">
            <v>1013769.1599999999</v>
          </cell>
          <cell r="AZ541">
            <v>7025241.4899999993</v>
          </cell>
          <cell r="BA541">
            <v>1927606.79</v>
          </cell>
          <cell r="BB541">
            <v>2685854.4839999997</v>
          </cell>
          <cell r="BC541">
            <v>155868.95291999998</v>
          </cell>
          <cell r="BD541">
            <v>142163.62356000001</v>
          </cell>
          <cell r="BE541">
            <v>0</v>
          </cell>
          <cell r="BF541">
            <v>2983887.06048</v>
          </cell>
          <cell r="BH541">
            <v>6986149.1204799991</v>
          </cell>
          <cell r="BJ541">
            <v>993441.92</v>
          </cell>
          <cell r="BK541">
            <v>5992707.2004799992</v>
          </cell>
        </row>
        <row r="542">
          <cell r="A542" t="str">
            <v>3309423802600</v>
          </cell>
          <cell r="B542" t="str">
            <v>MONMOUTH-ROSEVILLE</v>
          </cell>
          <cell r="C542" t="str">
            <v>WARREN</v>
          </cell>
          <cell r="D542" t="str">
            <v>Unit</v>
          </cell>
          <cell r="E542">
            <v>1595.71</v>
          </cell>
          <cell r="G542">
            <v>723.21999999999991</v>
          </cell>
          <cell r="H542">
            <v>716.14</v>
          </cell>
          <cell r="I542">
            <v>355.15999999999997</v>
          </cell>
          <cell r="J542">
            <v>517.33000000000004</v>
          </cell>
          <cell r="L542">
            <v>28645.599999999999</v>
          </cell>
          <cell r="M542">
            <v>14206.399999999998</v>
          </cell>
          <cell r="N542">
            <v>20693.2</v>
          </cell>
          <cell r="O542">
            <v>63545.2</v>
          </cell>
          <cell r="Q542">
            <v>90402.499999999985</v>
          </cell>
          <cell r="R542">
            <v>44394.999999999993</v>
          </cell>
          <cell r="S542">
            <v>64666.250000000007</v>
          </cell>
          <cell r="T542">
            <v>199463.74999999997</v>
          </cell>
          <cell r="V542">
            <v>143920.77999999997</v>
          </cell>
          <cell r="W542">
            <v>70676.84</v>
          </cell>
          <cell r="X542">
            <v>102948.67000000001</v>
          </cell>
          <cell r="Y542">
            <v>317546.28999999998</v>
          </cell>
          <cell r="AA542">
            <v>18080.499999999996</v>
          </cell>
          <cell r="AB542">
            <v>8879</v>
          </cell>
          <cell r="AC542">
            <v>12933.250000000002</v>
          </cell>
          <cell r="AD542">
            <v>39892.75</v>
          </cell>
          <cell r="AF542">
            <v>412958.62</v>
          </cell>
          <cell r="AG542">
            <v>202796.36</v>
          </cell>
          <cell r="AH542">
            <v>295395.43</v>
          </cell>
          <cell r="AI542">
            <v>911150.40999999992</v>
          </cell>
          <cell r="AK542">
            <v>72330.14</v>
          </cell>
          <cell r="AL542">
            <v>71742.319999999992</v>
          </cell>
          <cell r="AM542">
            <v>360061.68000000005</v>
          </cell>
          <cell r="AN542">
            <v>504134.14</v>
          </cell>
          <cell r="AP542">
            <v>750702.35999999987</v>
          </cell>
          <cell r="AQ542">
            <v>368656.07999999996</v>
          </cell>
          <cell r="AR542">
            <v>536988.54</v>
          </cell>
          <cell r="AS542">
            <v>1656346.98</v>
          </cell>
          <cell r="AU542">
            <v>565558.03999999992</v>
          </cell>
          <cell r="AV542">
            <v>277735.12</v>
          </cell>
          <cell r="AW542">
            <v>404552.06000000006</v>
          </cell>
          <cell r="AX542">
            <v>1247845.22</v>
          </cell>
          <cell r="AZ542">
            <v>9060066.9199999981</v>
          </cell>
          <cell r="BA542">
            <v>4058621.33</v>
          </cell>
          <cell r="BB542">
            <v>3935606.4749999992</v>
          </cell>
          <cell r="BC542">
            <v>191858.59613999998</v>
          </cell>
          <cell r="BD542">
            <v>174988.75002000001</v>
          </cell>
          <cell r="BE542">
            <v>0</v>
          </cell>
          <cell r="BF542">
            <v>4302453.8211599989</v>
          </cell>
          <cell r="BH542">
            <v>9242378.5611599982</v>
          </cell>
          <cell r="BJ542">
            <v>1222824.48</v>
          </cell>
          <cell r="BK542">
            <v>8019554.0811599977</v>
          </cell>
        </row>
        <row r="543">
          <cell r="A543" t="str">
            <v>3309430402600</v>
          </cell>
          <cell r="B543" t="str">
            <v>UNITED CUSD 304</v>
          </cell>
          <cell r="C543" t="str">
            <v>WARREN</v>
          </cell>
          <cell r="D543" t="str">
            <v>Unit</v>
          </cell>
          <cell r="E543">
            <v>911.62</v>
          </cell>
          <cell r="G543">
            <v>423.63999999999993</v>
          </cell>
          <cell r="H543">
            <v>417.63999999999993</v>
          </cell>
          <cell r="I543">
            <v>192.49</v>
          </cell>
          <cell r="J543">
            <v>295.48999999999995</v>
          </cell>
          <cell r="L543">
            <v>16705.599999999999</v>
          </cell>
          <cell r="M543">
            <v>7699.6</v>
          </cell>
          <cell r="N543">
            <v>11819.599999999999</v>
          </cell>
          <cell r="O543">
            <v>36224.799999999996</v>
          </cell>
          <cell r="Q543">
            <v>52954.999999999993</v>
          </cell>
          <cell r="R543">
            <v>24061.25</v>
          </cell>
          <cell r="S543">
            <v>36936.249999999993</v>
          </cell>
          <cell r="T543">
            <v>113952.5</v>
          </cell>
          <cell r="V543">
            <v>84304.359999999986</v>
          </cell>
          <cell r="W543">
            <v>38305.51</v>
          </cell>
          <cell r="X543">
            <v>58802.509999999987</v>
          </cell>
          <cell r="Y543">
            <v>181412.37999999998</v>
          </cell>
          <cell r="AA543">
            <v>10590.999999999998</v>
          </cell>
          <cell r="AB543">
            <v>4812.25</v>
          </cell>
          <cell r="AC543">
            <v>7387.2499999999991</v>
          </cell>
          <cell r="AD543">
            <v>22790.499999999996</v>
          </cell>
          <cell r="AF543">
            <v>241898.44</v>
          </cell>
          <cell r="AG543">
            <v>109911.79</v>
          </cell>
          <cell r="AH543">
            <v>168724.79</v>
          </cell>
          <cell r="AI543">
            <v>520535.02</v>
          </cell>
          <cell r="AK543">
            <v>42181.639999999992</v>
          </cell>
          <cell r="AL543">
            <v>38882.980000000003</v>
          </cell>
          <cell r="AM543">
            <v>205661.03999999998</v>
          </cell>
          <cell r="AN543">
            <v>286725.65999999997</v>
          </cell>
          <cell r="AP543">
            <v>439738.31999999995</v>
          </cell>
          <cell r="AQ543">
            <v>199804.62</v>
          </cell>
          <cell r="AR543">
            <v>306718.61999999994</v>
          </cell>
          <cell r="AS543">
            <v>946261.55999999982</v>
          </cell>
          <cell r="AU543">
            <v>331286.47999999992</v>
          </cell>
          <cell r="AV543">
            <v>150527.18</v>
          </cell>
          <cell r="AW543">
            <v>231073.17999999996</v>
          </cell>
          <cell r="AX543">
            <v>712886.83999999985</v>
          </cell>
          <cell r="AZ543">
            <v>4962226.0100000007</v>
          </cell>
          <cell r="BA543">
            <v>1362140.96</v>
          </cell>
          <cell r="BB543">
            <v>1897310.091</v>
          </cell>
          <cell r="BC543">
            <v>109607.71907999998</v>
          </cell>
          <cell r="BD543">
            <v>99970.072440000004</v>
          </cell>
          <cell r="BE543">
            <v>0</v>
          </cell>
          <cell r="BF543">
            <v>2106887.88252</v>
          </cell>
          <cell r="BH543">
            <v>4927677.1425199993</v>
          </cell>
          <cell r="BJ543">
            <v>698592.63</v>
          </cell>
          <cell r="BK543">
            <v>4229084.5125199994</v>
          </cell>
        </row>
        <row r="544">
          <cell r="A544" t="str">
            <v>3404900100200</v>
          </cell>
          <cell r="B544" t="str">
            <v>WINTHROP HARBOR SCHOOL DIST 1</v>
          </cell>
          <cell r="C544" t="str">
            <v>LAKE</v>
          </cell>
          <cell r="D544" t="str">
            <v>Elementary</v>
          </cell>
          <cell r="E544">
            <v>568.63</v>
          </cell>
          <cell r="G544">
            <v>368.9799999999999</v>
          </cell>
          <cell r="H544">
            <v>364.9799999999999</v>
          </cell>
          <cell r="I544">
            <v>199.64999999999998</v>
          </cell>
          <cell r="J544">
            <v>0</v>
          </cell>
          <cell r="L544">
            <v>14599.199999999997</v>
          </cell>
          <cell r="M544">
            <v>7985.9999999999991</v>
          </cell>
          <cell r="N544">
            <v>0</v>
          </cell>
          <cell r="O544">
            <v>22585.199999999997</v>
          </cell>
          <cell r="Q544">
            <v>46122.499999999985</v>
          </cell>
          <cell r="R544">
            <v>24956.249999999996</v>
          </cell>
          <cell r="S544">
            <v>0</v>
          </cell>
          <cell r="T544">
            <v>71078.749999999985</v>
          </cell>
          <cell r="V544">
            <v>73427.019999999975</v>
          </cell>
          <cell r="W544">
            <v>39730.35</v>
          </cell>
          <cell r="X544">
            <v>0</v>
          </cell>
          <cell r="Y544">
            <v>113157.36999999997</v>
          </cell>
          <cell r="AA544">
            <v>9224.4999999999982</v>
          </cell>
          <cell r="AB544">
            <v>4991.2499999999991</v>
          </cell>
          <cell r="AC544">
            <v>0</v>
          </cell>
          <cell r="AD544">
            <v>14215.749999999996</v>
          </cell>
          <cell r="AF544">
            <v>210687.58</v>
          </cell>
          <cell r="AG544">
            <v>114000.15</v>
          </cell>
          <cell r="AH544">
            <v>0</v>
          </cell>
          <cell r="AI544">
            <v>324687.73</v>
          </cell>
          <cell r="AK544">
            <v>36862.979999999989</v>
          </cell>
          <cell r="AL544">
            <v>40329.299999999996</v>
          </cell>
          <cell r="AM544">
            <v>0</v>
          </cell>
          <cell r="AN544">
            <v>77192.279999999984</v>
          </cell>
          <cell r="AP544">
            <v>383001.23999999987</v>
          </cell>
          <cell r="AQ544">
            <v>207236.69999999998</v>
          </cell>
          <cell r="AR544">
            <v>0</v>
          </cell>
          <cell r="AS544">
            <v>590237.93999999983</v>
          </cell>
          <cell r="AU544">
            <v>288542.35999999993</v>
          </cell>
          <cell r="AV544">
            <v>156126.29999999999</v>
          </cell>
          <cell r="AW544">
            <v>0</v>
          </cell>
          <cell r="AX544">
            <v>444668.65999999992</v>
          </cell>
          <cell r="AZ544">
            <v>2981921.66</v>
          </cell>
          <cell r="BA544">
            <v>894140.99000000011</v>
          </cell>
          <cell r="BB544">
            <v>1162818.7950000002</v>
          </cell>
          <cell r="BC544">
            <v>68368.659419999982</v>
          </cell>
          <cell r="BD544">
            <v>62357.103059999987</v>
          </cell>
          <cell r="BE544">
            <v>0</v>
          </cell>
          <cell r="BF544">
            <v>1293544.55748</v>
          </cell>
          <cell r="BH544">
            <v>2951368.2374799997</v>
          </cell>
          <cell r="BJ544">
            <v>435752.54</v>
          </cell>
          <cell r="BK544">
            <v>2515615.6974799996</v>
          </cell>
        </row>
        <row r="545">
          <cell r="A545" t="str">
            <v>3404900300400</v>
          </cell>
          <cell r="B545" t="str">
            <v>BEACH PARK C C SCHOOL DIST 3</v>
          </cell>
          <cell r="C545" t="str">
            <v>LAKE</v>
          </cell>
          <cell r="D545" t="str">
            <v>Elementary</v>
          </cell>
          <cell r="E545">
            <v>2262.12</v>
          </cell>
          <cell r="G545">
            <v>1460.63</v>
          </cell>
          <cell r="H545">
            <v>1440.47</v>
          </cell>
          <cell r="I545">
            <v>801.49</v>
          </cell>
          <cell r="J545">
            <v>0</v>
          </cell>
          <cell r="L545">
            <v>57618.8</v>
          </cell>
          <cell r="M545">
            <v>32059.599999999999</v>
          </cell>
          <cell r="N545">
            <v>0</v>
          </cell>
          <cell r="O545">
            <v>89678.399999999994</v>
          </cell>
          <cell r="Q545">
            <v>182578.75</v>
          </cell>
          <cell r="R545">
            <v>100186.25</v>
          </cell>
          <cell r="S545">
            <v>0</v>
          </cell>
          <cell r="T545">
            <v>282765</v>
          </cell>
          <cell r="V545">
            <v>290665.37</v>
          </cell>
          <cell r="W545">
            <v>159496.51</v>
          </cell>
          <cell r="X545">
            <v>0</v>
          </cell>
          <cell r="Y545">
            <v>450161.88</v>
          </cell>
          <cell r="AA545">
            <v>36515.75</v>
          </cell>
          <cell r="AB545">
            <v>20037.25</v>
          </cell>
          <cell r="AC545">
            <v>0</v>
          </cell>
          <cell r="AD545">
            <v>56553</v>
          </cell>
          <cell r="AF545">
            <v>834019.73</v>
          </cell>
          <cell r="AG545">
            <v>457650.79</v>
          </cell>
          <cell r="AH545">
            <v>0</v>
          </cell>
          <cell r="AI545">
            <v>1291670.52</v>
          </cell>
          <cell r="AK545">
            <v>145487.47</v>
          </cell>
          <cell r="AL545">
            <v>161900.98000000001</v>
          </cell>
          <cell r="AM545">
            <v>0</v>
          </cell>
          <cell r="AN545">
            <v>307388.45</v>
          </cell>
          <cell r="AP545">
            <v>1516133.9400000002</v>
          </cell>
          <cell r="AQ545">
            <v>831946.62</v>
          </cell>
          <cell r="AR545">
            <v>0</v>
          </cell>
          <cell r="AS545">
            <v>2348080.56</v>
          </cell>
          <cell r="AU545">
            <v>1142212.6600000001</v>
          </cell>
          <cell r="AV545">
            <v>626765.18000000005</v>
          </cell>
          <cell r="AW545">
            <v>0</v>
          </cell>
          <cell r="AX545">
            <v>1768977.8400000003</v>
          </cell>
          <cell r="AZ545">
            <v>12308599.759999998</v>
          </cell>
          <cell r="BA545">
            <v>5411484.1799999997</v>
          </cell>
          <cell r="BB545">
            <v>5316025.1819999991</v>
          </cell>
          <cell r="BC545">
            <v>271983.73607999994</v>
          </cell>
          <cell r="BD545">
            <v>248068.60343999998</v>
          </cell>
          <cell r="BE545">
            <v>0</v>
          </cell>
          <cell r="BF545">
            <v>5836077.521519999</v>
          </cell>
          <cell r="BH545">
            <v>12431353.171519998</v>
          </cell>
          <cell r="BJ545">
            <v>1733507.79</v>
          </cell>
          <cell r="BK545">
            <v>10697845.381519999</v>
          </cell>
        </row>
        <row r="546">
          <cell r="A546" t="str">
            <v>3404900600200</v>
          </cell>
          <cell r="B546" t="str">
            <v>ZION ELEMENTARY SCHOOL DISTRICT 6</v>
          </cell>
          <cell r="C546" t="str">
            <v>LAKE</v>
          </cell>
          <cell r="D546" t="str">
            <v>Elementary</v>
          </cell>
          <cell r="E546">
            <v>2544.0700000000002</v>
          </cell>
          <cell r="G546">
            <v>1679.74</v>
          </cell>
          <cell r="H546">
            <v>1652.66</v>
          </cell>
          <cell r="I546">
            <v>864.32999999999993</v>
          </cell>
          <cell r="J546">
            <v>0</v>
          </cell>
          <cell r="L546">
            <v>66106.400000000009</v>
          </cell>
          <cell r="M546">
            <v>34573.199999999997</v>
          </cell>
          <cell r="N546">
            <v>0</v>
          </cell>
          <cell r="O546">
            <v>100679.6</v>
          </cell>
          <cell r="Q546">
            <v>209967.5</v>
          </cell>
          <cell r="R546">
            <v>108041.24999999999</v>
          </cell>
          <cell r="S546">
            <v>0</v>
          </cell>
          <cell r="T546">
            <v>318008.75</v>
          </cell>
          <cell r="V546">
            <v>334268.26</v>
          </cell>
          <cell r="W546">
            <v>172001.66999999998</v>
          </cell>
          <cell r="X546">
            <v>0</v>
          </cell>
          <cell r="Y546">
            <v>506269.93</v>
          </cell>
          <cell r="AA546">
            <v>41993.5</v>
          </cell>
          <cell r="AB546">
            <v>21608.25</v>
          </cell>
          <cell r="AC546">
            <v>0</v>
          </cell>
          <cell r="AD546">
            <v>63601.75</v>
          </cell>
          <cell r="AF546">
            <v>959131.54</v>
          </cell>
          <cell r="AG546">
            <v>493532.43</v>
          </cell>
          <cell r="AH546">
            <v>0</v>
          </cell>
          <cell r="AI546">
            <v>1452663.97</v>
          </cell>
          <cell r="AK546">
            <v>166918.66</v>
          </cell>
          <cell r="AL546">
            <v>174594.65999999997</v>
          </cell>
          <cell r="AM546">
            <v>0</v>
          </cell>
          <cell r="AN546">
            <v>341513.31999999995</v>
          </cell>
          <cell r="AP546">
            <v>1743570.12</v>
          </cell>
          <cell r="AQ546">
            <v>897174.53999999992</v>
          </cell>
          <cell r="AR546">
            <v>0</v>
          </cell>
          <cell r="AS546">
            <v>2640744.66</v>
          </cell>
          <cell r="AU546">
            <v>1313556.68</v>
          </cell>
          <cell r="AV546">
            <v>675906.05999999994</v>
          </cell>
          <cell r="AW546">
            <v>0</v>
          </cell>
          <cell r="AX546">
            <v>1989462.7399999998</v>
          </cell>
          <cell r="AZ546">
            <v>14605321.300000001</v>
          </cell>
          <cell r="BA546">
            <v>8273078.339999998</v>
          </cell>
          <cell r="BB546">
            <v>6863519.892</v>
          </cell>
          <cell r="BC546">
            <v>305883.71237999992</v>
          </cell>
          <cell r="BD546">
            <v>278987.80433999997</v>
          </cell>
          <cell r="BE546">
            <v>0</v>
          </cell>
          <cell r="BF546">
            <v>7448391.4087200006</v>
          </cell>
          <cell r="BH546">
            <v>14861336.12872</v>
          </cell>
          <cell r="BJ546">
            <v>1949571.72</v>
          </cell>
          <cell r="BK546">
            <v>12911764.40872</v>
          </cell>
        </row>
        <row r="547">
          <cell r="A547" t="str">
            <v>3404902400400</v>
          </cell>
          <cell r="B547" t="str">
            <v>MILLBURN C C SCHOOL DIST 24</v>
          </cell>
          <cell r="C547" t="str">
            <v>LAKE</v>
          </cell>
          <cell r="D547" t="str">
            <v>Elementary</v>
          </cell>
          <cell r="E547">
            <v>1207.3800000000001</v>
          </cell>
          <cell r="G547">
            <v>730.21999999999991</v>
          </cell>
          <cell r="H547">
            <v>718.81</v>
          </cell>
          <cell r="I547">
            <v>477.16000000000008</v>
          </cell>
          <cell r="J547">
            <v>0</v>
          </cell>
          <cell r="L547">
            <v>28752.399999999998</v>
          </cell>
          <cell r="M547">
            <v>19086.400000000001</v>
          </cell>
          <cell r="N547">
            <v>0</v>
          </cell>
          <cell r="O547">
            <v>47838.8</v>
          </cell>
          <cell r="Q547">
            <v>91277.499999999985</v>
          </cell>
          <cell r="R547">
            <v>59645.000000000007</v>
          </cell>
          <cell r="S547">
            <v>0</v>
          </cell>
          <cell r="T547">
            <v>150922.5</v>
          </cell>
          <cell r="V547">
            <v>145313.77999999997</v>
          </cell>
          <cell r="W547">
            <v>94954.840000000011</v>
          </cell>
          <cell r="X547">
            <v>0</v>
          </cell>
          <cell r="Y547">
            <v>240268.62</v>
          </cell>
          <cell r="AA547">
            <v>18255.499999999996</v>
          </cell>
          <cell r="AB547">
            <v>11929.000000000002</v>
          </cell>
          <cell r="AC547">
            <v>0</v>
          </cell>
          <cell r="AD547">
            <v>30184.5</v>
          </cell>
          <cell r="AF547">
            <v>416955.62</v>
          </cell>
          <cell r="AG547">
            <v>272458.36</v>
          </cell>
          <cell r="AH547">
            <v>0</v>
          </cell>
          <cell r="AI547">
            <v>689413.98</v>
          </cell>
          <cell r="AK547">
            <v>72599.81</v>
          </cell>
          <cell r="AL547">
            <v>96386.320000000022</v>
          </cell>
          <cell r="AM547">
            <v>0</v>
          </cell>
          <cell r="AN547">
            <v>168986.13</v>
          </cell>
          <cell r="AP547">
            <v>757968.35999999987</v>
          </cell>
          <cell r="AQ547">
            <v>495292.08000000007</v>
          </cell>
          <cell r="AR547">
            <v>0</v>
          </cell>
          <cell r="AS547">
            <v>1253260.44</v>
          </cell>
          <cell r="AU547">
            <v>571032.03999999992</v>
          </cell>
          <cell r="AV547">
            <v>373139.12000000005</v>
          </cell>
          <cell r="AW547">
            <v>0</v>
          </cell>
          <cell r="AX547">
            <v>944171.15999999992</v>
          </cell>
          <cell r="AZ547">
            <v>5992965.7299999995</v>
          </cell>
          <cell r="BA547">
            <v>1272300.5599999998</v>
          </cell>
          <cell r="BB547">
            <v>2179579.8869999996</v>
          </cell>
          <cell r="BC547">
            <v>145168.12692000001</v>
          </cell>
          <cell r="BD547">
            <v>132403.70556</v>
          </cell>
          <cell r="BE547">
            <v>0</v>
          </cell>
          <cell r="BF547">
            <v>2457151.71948</v>
          </cell>
          <cell r="BH547">
            <v>5982197.8494799994</v>
          </cell>
          <cell r="BJ547">
            <v>925239.44</v>
          </cell>
          <cell r="BK547">
            <v>5056958.4094799999</v>
          </cell>
        </row>
        <row r="548">
          <cell r="A548" t="str">
            <v>3404903300200</v>
          </cell>
          <cell r="B548" t="str">
            <v>EMMONS SCHOOL DISTRICT 33</v>
          </cell>
          <cell r="C548" t="str">
            <v>LAKE</v>
          </cell>
          <cell r="D548" t="str">
            <v>Elementary</v>
          </cell>
          <cell r="E548">
            <v>307.04000000000002</v>
          </cell>
          <cell r="G548">
            <v>197.54999999999998</v>
          </cell>
          <cell r="H548">
            <v>196.04999999999998</v>
          </cell>
          <cell r="I548">
            <v>109.49</v>
          </cell>
          <cell r="J548">
            <v>0</v>
          </cell>
          <cell r="L548">
            <v>7841.9999999999991</v>
          </cell>
          <cell r="M548">
            <v>4379.5999999999995</v>
          </cell>
          <cell r="N548">
            <v>0</v>
          </cell>
          <cell r="O548">
            <v>12221.599999999999</v>
          </cell>
          <cell r="Q548">
            <v>24693.749999999996</v>
          </cell>
          <cell r="R548">
            <v>13686.25</v>
          </cell>
          <cell r="S548">
            <v>0</v>
          </cell>
          <cell r="T548">
            <v>38380</v>
          </cell>
          <cell r="V548">
            <v>39312.449999999997</v>
          </cell>
          <cell r="W548">
            <v>21788.51</v>
          </cell>
          <cell r="X548">
            <v>0</v>
          </cell>
          <cell r="Y548">
            <v>61100.959999999992</v>
          </cell>
          <cell r="AA548">
            <v>4938.75</v>
          </cell>
          <cell r="AB548">
            <v>2737.25</v>
          </cell>
          <cell r="AC548">
            <v>0</v>
          </cell>
          <cell r="AD548">
            <v>7676</v>
          </cell>
          <cell r="AF548">
            <v>56400.52</v>
          </cell>
          <cell r="AG548">
            <v>31259.39</v>
          </cell>
          <cell r="AH548">
            <v>0</v>
          </cell>
          <cell r="AI548">
            <v>87659.91</v>
          </cell>
          <cell r="AK548">
            <v>19801.05</v>
          </cell>
          <cell r="AL548">
            <v>22116.98</v>
          </cell>
          <cell r="AM548">
            <v>0</v>
          </cell>
          <cell r="AN548">
            <v>41918.03</v>
          </cell>
          <cell r="AP548">
            <v>205056.9</v>
          </cell>
          <cell r="AQ548">
            <v>113650.62</v>
          </cell>
          <cell r="AR548">
            <v>0</v>
          </cell>
          <cell r="AS548">
            <v>318707.52</v>
          </cell>
          <cell r="AU548">
            <v>154484.09999999998</v>
          </cell>
          <cell r="AV548">
            <v>85621.18</v>
          </cell>
          <cell r="AW548">
            <v>0</v>
          </cell>
          <cell r="AX548">
            <v>240105.27999999997</v>
          </cell>
          <cell r="AZ548">
            <v>1552123.1399999997</v>
          </cell>
          <cell r="BA548">
            <v>332469.10999999993</v>
          </cell>
          <cell r="BB548">
            <v>565377.67499999981</v>
          </cell>
          <cell r="BC548">
            <v>36916.647359999988</v>
          </cell>
          <cell r="BD548">
            <v>33670.620479999998</v>
          </cell>
          <cell r="BE548">
            <v>0</v>
          </cell>
          <cell r="BF548">
            <v>635964.9428399998</v>
          </cell>
          <cell r="BH548">
            <v>1443734.24284</v>
          </cell>
          <cell r="BJ548">
            <v>235290.89</v>
          </cell>
          <cell r="BK548">
            <v>1208443.3528399998</v>
          </cell>
        </row>
        <row r="549">
          <cell r="A549" t="str">
            <v>3404903400400</v>
          </cell>
          <cell r="B549" t="str">
            <v>ANTIOCH C C SCHOOL DISTRICT 34</v>
          </cell>
          <cell r="C549" t="str">
            <v>LAKE</v>
          </cell>
          <cell r="D549" t="str">
            <v>Elementary</v>
          </cell>
          <cell r="E549">
            <v>2812.14</v>
          </cell>
          <cell r="G549">
            <v>1774.6499999999999</v>
          </cell>
          <cell r="H549">
            <v>1749.32</v>
          </cell>
          <cell r="I549">
            <v>1037.49</v>
          </cell>
          <cell r="J549">
            <v>0</v>
          </cell>
          <cell r="L549">
            <v>69972.800000000003</v>
          </cell>
          <cell r="M549">
            <v>41499.599999999999</v>
          </cell>
          <cell r="N549">
            <v>0</v>
          </cell>
          <cell r="O549">
            <v>111472.4</v>
          </cell>
          <cell r="Q549">
            <v>221831.24999999997</v>
          </cell>
          <cell r="R549">
            <v>129686.25</v>
          </cell>
          <cell r="S549">
            <v>0</v>
          </cell>
          <cell r="T549">
            <v>351517.5</v>
          </cell>
          <cell r="V549">
            <v>353155.35</v>
          </cell>
          <cell r="W549">
            <v>206460.51</v>
          </cell>
          <cell r="X549">
            <v>0</v>
          </cell>
          <cell r="Y549">
            <v>559615.86</v>
          </cell>
          <cell r="AA549">
            <v>44366.25</v>
          </cell>
          <cell r="AB549">
            <v>25937.25</v>
          </cell>
          <cell r="AC549">
            <v>0</v>
          </cell>
          <cell r="AD549">
            <v>70303.5</v>
          </cell>
          <cell r="AF549">
            <v>1013325.15</v>
          </cell>
          <cell r="AG549">
            <v>592406.79</v>
          </cell>
          <cell r="AH549">
            <v>0</v>
          </cell>
          <cell r="AI549">
            <v>1605731.94</v>
          </cell>
          <cell r="AK549">
            <v>176681.32</v>
          </cell>
          <cell r="AL549">
            <v>209572.98</v>
          </cell>
          <cell r="AM549">
            <v>0</v>
          </cell>
          <cell r="AN549">
            <v>386254.30000000005</v>
          </cell>
          <cell r="AP549">
            <v>1842086.7</v>
          </cell>
          <cell r="AQ549">
            <v>1076914.6200000001</v>
          </cell>
          <cell r="AR549">
            <v>0</v>
          </cell>
          <cell r="AS549">
            <v>2919001.3200000003</v>
          </cell>
          <cell r="AU549">
            <v>1387776.2999999998</v>
          </cell>
          <cell r="AV549">
            <v>811317.18</v>
          </cell>
          <cell r="AW549">
            <v>0</v>
          </cell>
          <cell r="AX549">
            <v>2199093.48</v>
          </cell>
          <cell r="AZ549">
            <v>14436190.359999998</v>
          </cell>
          <cell r="BA549">
            <v>3849025.0999999996</v>
          </cell>
          <cell r="BB549">
            <v>5485564.6379999993</v>
          </cell>
          <cell r="BC549">
            <v>338114.84075999999</v>
          </cell>
          <cell r="BD549">
            <v>308384.89668000001</v>
          </cell>
          <cell r="BE549">
            <v>0</v>
          </cell>
          <cell r="BF549">
            <v>6132064.3754399996</v>
          </cell>
          <cell r="BH549">
            <v>14335054.67544</v>
          </cell>
          <cell r="BJ549">
            <v>2154999.12</v>
          </cell>
          <cell r="BK549">
            <v>12180055.555440001</v>
          </cell>
        </row>
        <row r="550">
          <cell r="A550" t="str">
            <v>3404903600200</v>
          </cell>
          <cell r="B550" t="str">
            <v>GRASS LAKE SCHOOL DIST 36</v>
          </cell>
          <cell r="C550" t="str">
            <v>LAKE</v>
          </cell>
          <cell r="D550" t="str">
            <v>Elementary</v>
          </cell>
          <cell r="E550">
            <v>173.5</v>
          </cell>
          <cell r="G550">
            <v>109</v>
          </cell>
          <cell r="H550">
            <v>108.5</v>
          </cell>
          <cell r="I550">
            <v>64.5</v>
          </cell>
          <cell r="J550">
            <v>0</v>
          </cell>
          <cell r="L550">
            <v>4340</v>
          </cell>
          <cell r="M550">
            <v>2580</v>
          </cell>
          <cell r="N550">
            <v>0</v>
          </cell>
          <cell r="O550">
            <v>6920</v>
          </cell>
          <cell r="Q550">
            <v>13625</v>
          </cell>
          <cell r="R550">
            <v>8062.5</v>
          </cell>
          <cell r="S550">
            <v>0</v>
          </cell>
          <cell r="T550">
            <v>21687.5</v>
          </cell>
          <cell r="V550">
            <v>21691</v>
          </cell>
          <cell r="W550">
            <v>12835.5</v>
          </cell>
          <cell r="X550">
            <v>0</v>
          </cell>
          <cell r="Y550">
            <v>34526.5</v>
          </cell>
          <cell r="AA550">
            <v>2725</v>
          </cell>
          <cell r="AB550">
            <v>1612.5</v>
          </cell>
          <cell r="AC550">
            <v>0</v>
          </cell>
          <cell r="AD550">
            <v>4337.5</v>
          </cell>
          <cell r="AF550">
            <v>31119.5</v>
          </cell>
          <cell r="AG550">
            <v>18414.75</v>
          </cell>
          <cell r="AH550">
            <v>0</v>
          </cell>
          <cell r="AI550">
            <v>49534.25</v>
          </cell>
          <cell r="AK550">
            <v>10958.5</v>
          </cell>
          <cell r="AL550">
            <v>13029</v>
          </cell>
          <cell r="AM550">
            <v>0</v>
          </cell>
          <cell r="AN550">
            <v>23987.5</v>
          </cell>
          <cell r="AP550">
            <v>113142</v>
          </cell>
          <cell r="AQ550">
            <v>66951</v>
          </cell>
          <cell r="AR550">
            <v>0</v>
          </cell>
          <cell r="AS550">
            <v>180093</v>
          </cell>
          <cell r="AU550">
            <v>85238</v>
          </cell>
          <cell r="AV550">
            <v>50439</v>
          </cell>
          <cell r="AW550">
            <v>0</v>
          </cell>
          <cell r="AX550">
            <v>135677</v>
          </cell>
          <cell r="AZ550">
            <v>908478.99</v>
          </cell>
          <cell r="BA550">
            <v>243103.23</v>
          </cell>
          <cell r="BB550">
            <v>345474.66599999997</v>
          </cell>
          <cell r="BC550">
            <v>20860.598999999998</v>
          </cell>
          <cell r="BD550">
            <v>19026.357</v>
          </cell>
          <cell r="BE550">
            <v>0</v>
          </cell>
          <cell r="BF550">
            <v>385361.62199999997</v>
          </cell>
          <cell r="BH550">
            <v>842124.87199999997</v>
          </cell>
          <cell r="BJ550">
            <v>132956.51999999999</v>
          </cell>
          <cell r="BK550">
            <v>709168.35199999996</v>
          </cell>
        </row>
        <row r="551">
          <cell r="A551" t="str">
            <v>3404903700200</v>
          </cell>
          <cell r="B551" t="str">
            <v>GAVIN SCHOOL DIST 37</v>
          </cell>
          <cell r="C551" t="str">
            <v>LAKE</v>
          </cell>
          <cell r="D551" t="str">
            <v>Elementary</v>
          </cell>
          <cell r="E551">
            <v>783.97</v>
          </cell>
          <cell r="G551">
            <v>508.80999999999995</v>
          </cell>
          <cell r="H551">
            <v>501.15</v>
          </cell>
          <cell r="I551">
            <v>275.15999999999997</v>
          </cell>
          <cell r="J551">
            <v>0</v>
          </cell>
          <cell r="L551">
            <v>20046</v>
          </cell>
          <cell r="M551">
            <v>11006.399999999998</v>
          </cell>
          <cell r="N551">
            <v>0</v>
          </cell>
          <cell r="O551">
            <v>31052.399999999998</v>
          </cell>
          <cell r="Q551">
            <v>63601.249999999993</v>
          </cell>
          <cell r="R551">
            <v>34394.999999999993</v>
          </cell>
          <cell r="S551">
            <v>0</v>
          </cell>
          <cell r="T551">
            <v>97996.249999999985</v>
          </cell>
          <cell r="V551">
            <v>101253.18999999999</v>
          </cell>
          <cell r="W551">
            <v>54756.84</v>
          </cell>
          <cell r="X551">
            <v>0</v>
          </cell>
          <cell r="Y551">
            <v>156010.02999999997</v>
          </cell>
          <cell r="AA551">
            <v>12720.249999999998</v>
          </cell>
          <cell r="AB551">
            <v>6878.9999999999991</v>
          </cell>
          <cell r="AC551">
            <v>0</v>
          </cell>
          <cell r="AD551">
            <v>19599.249999999996</v>
          </cell>
          <cell r="AF551">
            <v>290530.51</v>
          </cell>
          <cell r="AG551">
            <v>157116.35999999999</v>
          </cell>
          <cell r="AH551">
            <v>0</v>
          </cell>
          <cell r="AI551">
            <v>447646.87</v>
          </cell>
          <cell r="AK551">
            <v>50616.149999999994</v>
          </cell>
          <cell r="AL551">
            <v>55582.319999999992</v>
          </cell>
          <cell r="AM551">
            <v>0</v>
          </cell>
          <cell r="AN551">
            <v>106198.46999999999</v>
          </cell>
          <cell r="AP551">
            <v>528144.77999999991</v>
          </cell>
          <cell r="AQ551">
            <v>285616.07999999996</v>
          </cell>
          <cell r="AR551">
            <v>0</v>
          </cell>
          <cell r="AS551">
            <v>813760.85999999987</v>
          </cell>
          <cell r="AU551">
            <v>397889.42</v>
          </cell>
          <cell r="AV551">
            <v>215175.11999999997</v>
          </cell>
          <cell r="AW551">
            <v>0</v>
          </cell>
          <cell r="AX551">
            <v>613064.53999999992</v>
          </cell>
          <cell r="AZ551">
            <v>4234577.2100000009</v>
          </cell>
          <cell r="BA551">
            <v>1546304.4800000002</v>
          </cell>
          <cell r="BB551">
            <v>1734264.5070000004</v>
          </cell>
          <cell r="BC551">
            <v>94259.848979999981</v>
          </cell>
          <cell r="BD551">
            <v>85971.718139999983</v>
          </cell>
          <cell r="BE551">
            <v>0</v>
          </cell>
          <cell r="BF551">
            <v>1914496.0741200005</v>
          </cell>
          <cell r="BH551">
            <v>4199824.7441199999</v>
          </cell>
          <cell r="BJ551">
            <v>600771.89</v>
          </cell>
          <cell r="BK551">
            <v>3599052.8541199998</v>
          </cell>
        </row>
        <row r="552">
          <cell r="A552" t="str">
            <v>3404903800200</v>
          </cell>
          <cell r="B552" t="str">
            <v>BIG HOLLOW SCHOOL DIST 38</v>
          </cell>
          <cell r="C552" t="str">
            <v>LAKE</v>
          </cell>
          <cell r="D552" t="str">
            <v>Elementary</v>
          </cell>
          <cell r="E552">
            <v>1756.75</v>
          </cell>
          <cell r="G552">
            <v>1160.25</v>
          </cell>
          <cell r="H552">
            <v>1142</v>
          </cell>
          <cell r="I552">
            <v>596.5</v>
          </cell>
          <cell r="J552">
            <v>0</v>
          </cell>
          <cell r="L552">
            <v>45680</v>
          </cell>
          <cell r="M552">
            <v>23860</v>
          </cell>
          <cell r="N552">
            <v>0</v>
          </cell>
          <cell r="O552">
            <v>69540</v>
          </cell>
          <cell r="Q552">
            <v>145031.25</v>
          </cell>
          <cell r="R552">
            <v>74562.5</v>
          </cell>
          <cell r="S552">
            <v>0</v>
          </cell>
          <cell r="T552">
            <v>219593.75</v>
          </cell>
          <cell r="V552">
            <v>230889.75</v>
          </cell>
          <cell r="W552">
            <v>118703.5</v>
          </cell>
          <cell r="X552">
            <v>0</v>
          </cell>
          <cell r="Y552">
            <v>349593.25</v>
          </cell>
          <cell r="AA552">
            <v>29006.25</v>
          </cell>
          <cell r="AB552">
            <v>14912.5</v>
          </cell>
          <cell r="AC552">
            <v>0</v>
          </cell>
          <cell r="AD552">
            <v>43918.75</v>
          </cell>
          <cell r="AF552">
            <v>662502.75</v>
          </cell>
          <cell r="AG552">
            <v>340601.5</v>
          </cell>
          <cell r="AH552">
            <v>0</v>
          </cell>
          <cell r="AI552">
            <v>1003104.25</v>
          </cell>
          <cell r="AK552">
            <v>115342</v>
          </cell>
          <cell r="AL552">
            <v>120493</v>
          </cell>
          <cell r="AM552">
            <v>0</v>
          </cell>
          <cell r="AN552">
            <v>235835</v>
          </cell>
          <cell r="AP552">
            <v>1204339.5</v>
          </cell>
          <cell r="AQ552">
            <v>619167</v>
          </cell>
          <cell r="AR552">
            <v>0</v>
          </cell>
          <cell r="AS552">
            <v>1823506.5</v>
          </cell>
          <cell r="AU552">
            <v>907315.5</v>
          </cell>
          <cell r="AV552">
            <v>466463</v>
          </cell>
          <cell r="AW552">
            <v>0</v>
          </cell>
          <cell r="AX552">
            <v>1373778.5</v>
          </cell>
          <cell r="AZ552">
            <v>9029420.25</v>
          </cell>
          <cell r="BA552">
            <v>2525464.0299999993</v>
          </cell>
          <cell r="BB552">
            <v>3466465.2839999995</v>
          </cell>
          <cell r="BC552">
            <v>211221.07949999996</v>
          </cell>
          <cell r="BD552">
            <v>192648.71849999999</v>
          </cell>
          <cell r="BE552">
            <v>0</v>
          </cell>
          <cell r="BF552">
            <v>3870335.0819999995</v>
          </cell>
          <cell r="BH552">
            <v>8989205.0819999985</v>
          </cell>
          <cell r="BJ552">
            <v>1346232.66</v>
          </cell>
          <cell r="BK552">
            <v>7642972.4219999984</v>
          </cell>
        </row>
        <row r="553">
          <cell r="A553" t="str">
            <v>3404904100400</v>
          </cell>
          <cell r="B553" t="str">
            <v>LAKE VILLA C C SCHOOL DIST 41</v>
          </cell>
          <cell r="C553" t="str">
            <v>LAKE</v>
          </cell>
          <cell r="D553" t="str">
            <v>Elementary</v>
          </cell>
          <cell r="E553">
            <v>2636.63</v>
          </cell>
          <cell r="G553">
            <v>1645.8100000000002</v>
          </cell>
          <cell r="H553">
            <v>1622.3100000000002</v>
          </cell>
          <cell r="I553">
            <v>990.81999999999994</v>
          </cell>
          <cell r="J553">
            <v>0</v>
          </cell>
          <cell r="L553">
            <v>64892.400000000009</v>
          </cell>
          <cell r="M553">
            <v>39632.799999999996</v>
          </cell>
          <cell r="N553">
            <v>0</v>
          </cell>
          <cell r="O553">
            <v>104525.20000000001</v>
          </cell>
          <cell r="Q553">
            <v>205726.25000000003</v>
          </cell>
          <cell r="R553">
            <v>123852.49999999999</v>
          </cell>
          <cell r="S553">
            <v>0</v>
          </cell>
          <cell r="T553">
            <v>329578.75</v>
          </cell>
          <cell r="V553">
            <v>327516.19000000006</v>
          </cell>
          <cell r="W553">
            <v>197173.18</v>
          </cell>
          <cell r="X553">
            <v>0</v>
          </cell>
          <cell r="Y553">
            <v>524689.37000000011</v>
          </cell>
          <cell r="AA553">
            <v>41145.250000000007</v>
          </cell>
          <cell r="AB553">
            <v>24770.5</v>
          </cell>
          <cell r="AC553">
            <v>0</v>
          </cell>
          <cell r="AD553">
            <v>65915.75</v>
          </cell>
          <cell r="AF553">
            <v>939757.51</v>
          </cell>
          <cell r="AG553">
            <v>565758.22</v>
          </cell>
          <cell r="AH553">
            <v>0</v>
          </cell>
          <cell r="AI553">
            <v>1505515.73</v>
          </cell>
          <cell r="AK553">
            <v>163853.31000000003</v>
          </cell>
          <cell r="AL553">
            <v>200145.63999999998</v>
          </cell>
          <cell r="AM553">
            <v>0</v>
          </cell>
          <cell r="AN553">
            <v>363998.95</v>
          </cell>
          <cell r="AP553">
            <v>1708350.7800000003</v>
          </cell>
          <cell r="AQ553">
            <v>1028471.1599999999</v>
          </cell>
          <cell r="AR553">
            <v>0</v>
          </cell>
          <cell r="AS553">
            <v>2736821.9400000004</v>
          </cell>
          <cell r="AU553">
            <v>1287023.4200000002</v>
          </cell>
          <cell r="AV553">
            <v>774821.24</v>
          </cell>
          <cell r="AW553">
            <v>0</v>
          </cell>
          <cell r="AX553">
            <v>2061844.6600000001</v>
          </cell>
          <cell r="AZ553">
            <v>13550081.27</v>
          </cell>
          <cell r="BA553">
            <v>4086104.59</v>
          </cell>
          <cell r="BB553">
            <v>5290855.7579999994</v>
          </cell>
          <cell r="BC553">
            <v>317012.57141999999</v>
          </cell>
          <cell r="BD553">
            <v>289138.11906</v>
          </cell>
          <cell r="BE553">
            <v>0</v>
          </cell>
          <cell r="BF553">
            <v>5897006.4484799998</v>
          </cell>
          <cell r="BH553">
            <v>13589896.79848</v>
          </cell>
          <cell r="BJ553">
            <v>2020502.3</v>
          </cell>
          <cell r="BK553">
            <v>11569394.49848</v>
          </cell>
        </row>
        <row r="554">
          <cell r="A554" t="str">
            <v>3404904600400</v>
          </cell>
          <cell r="B554" t="str">
            <v>GRAYSLAKE C C SCHOOL DISTRICT 46</v>
          </cell>
          <cell r="C554" t="str">
            <v>LAKE</v>
          </cell>
          <cell r="D554" t="str">
            <v>Elementary</v>
          </cell>
          <cell r="E554">
            <v>3768.21</v>
          </cell>
          <cell r="G554">
            <v>2431.0500000000002</v>
          </cell>
          <cell r="H554">
            <v>2385.64</v>
          </cell>
          <cell r="I554">
            <v>1337.16</v>
          </cell>
          <cell r="J554">
            <v>0</v>
          </cell>
          <cell r="L554">
            <v>95425.599999999991</v>
          </cell>
          <cell r="M554">
            <v>53486.400000000001</v>
          </cell>
          <cell r="N554">
            <v>0</v>
          </cell>
          <cell r="O554">
            <v>148912</v>
          </cell>
          <cell r="Q554">
            <v>303881.25</v>
          </cell>
          <cell r="R554">
            <v>167145</v>
          </cell>
          <cell r="S554">
            <v>0</v>
          </cell>
          <cell r="T554">
            <v>471026.25</v>
          </cell>
          <cell r="V554">
            <v>483778.95</v>
          </cell>
          <cell r="W554">
            <v>266094.84000000003</v>
          </cell>
          <cell r="X554">
            <v>0</v>
          </cell>
          <cell r="Y554">
            <v>749873.79</v>
          </cell>
          <cell r="AA554">
            <v>60776.250000000007</v>
          </cell>
          <cell r="AB554">
            <v>33429</v>
          </cell>
          <cell r="AC554">
            <v>0</v>
          </cell>
          <cell r="AD554">
            <v>94205.25</v>
          </cell>
          <cell r="AF554">
            <v>1388129.55</v>
          </cell>
          <cell r="AG554">
            <v>763518.36</v>
          </cell>
          <cell r="AH554">
            <v>0</v>
          </cell>
          <cell r="AI554">
            <v>2151647.91</v>
          </cell>
          <cell r="AK554">
            <v>240949.63999999998</v>
          </cell>
          <cell r="AL554">
            <v>270106.32</v>
          </cell>
          <cell r="AM554">
            <v>0</v>
          </cell>
          <cell r="AN554">
            <v>511055.95999999996</v>
          </cell>
          <cell r="AP554">
            <v>2523429.9000000004</v>
          </cell>
          <cell r="AQ554">
            <v>1387972.08</v>
          </cell>
          <cell r="AR554">
            <v>0</v>
          </cell>
          <cell r="AS554">
            <v>3911401.9800000004</v>
          </cell>
          <cell r="AU554">
            <v>1901081.1</v>
          </cell>
          <cell r="AV554">
            <v>1045659.1200000001</v>
          </cell>
          <cell r="AW554">
            <v>0</v>
          </cell>
          <cell r="AX554">
            <v>2946740.22</v>
          </cell>
          <cell r="AZ554">
            <v>19372122.529999997</v>
          </cell>
          <cell r="BA554">
            <v>6354473.8400000008</v>
          </cell>
          <cell r="BB554">
            <v>7717978.9109999985</v>
          </cell>
          <cell r="BC554">
            <v>453066.96113999997</v>
          </cell>
          <cell r="BD554">
            <v>413229.44501999998</v>
          </cell>
          <cell r="BE554">
            <v>0</v>
          </cell>
          <cell r="BF554">
            <v>8584275.3171599992</v>
          </cell>
          <cell r="BH554">
            <v>19569138.677160002</v>
          </cell>
          <cell r="BJ554">
            <v>2887654.68</v>
          </cell>
          <cell r="BK554">
            <v>16681483.997160003</v>
          </cell>
        </row>
        <row r="555">
          <cell r="A555" t="str">
            <v>3404905000400</v>
          </cell>
          <cell r="B555" t="str">
            <v>WOODLAND C C SCHOOL DIST 50</v>
          </cell>
          <cell r="C555" t="str">
            <v>LAKE</v>
          </cell>
          <cell r="D555" t="str">
            <v>Elementary</v>
          </cell>
          <cell r="E555">
            <v>6016.63</v>
          </cell>
          <cell r="G555">
            <v>3815.7999999999997</v>
          </cell>
          <cell r="H555">
            <v>3775.64</v>
          </cell>
          <cell r="I555">
            <v>2200.83</v>
          </cell>
          <cell r="J555">
            <v>0</v>
          </cell>
          <cell r="L555">
            <v>151025.60000000001</v>
          </cell>
          <cell r="M555">
            <v>88033.2</v>
          </cell>
          <cell r="N555">
            <v>0</v>
          </cell>
          <cell r="O555">
            <v>239058.8</v>
          </cell>
          <cell r="Q555">
            <v>476974.99999999994</v>
          </cell>
          <cell r="R555">
            <v>275103.75</v>
          </cell>
          <cell r="S555">
            <v>0</v>
          </cell>
          <cell r="T555">
            <v>752078.75</v>
          </cell>
          <cell r="V555">
            <v>759344.2</v>
          </cell>
          <cell r="W555">
            <v>437965.17</v>
          </cell>
          <cell r="X555">
            <v>0</v>
          </cell>
          <cell r="Y555">
            <v>1197309.3699999999</v>
          </cell>
          <cell r="AA555">
            <v>95395</v>
          </cell>
          <cell r="AB555">
            <v>55020.75</v>
          </cell>
          <cell r="AC555">
            <v>0</v>
          </cell>
          <cell r="AD555">
            <v>150415.75</v>
          </cell>
          <cell r="AF555">
            <v>2178821.7999999998</v>
          </cell>
          <cell r="AG555">
            <v>1256673.93</v>
          </cell>
          <cell r="AH555">
            <v>0</v>
          </cell>
          <cell r="AI555">
            <v>3435495.7299999995</v>
          </cell>
          <cell r="AK555">
            <v>381339.64</v>
          </cell>
          <cell r="AL555">
            <v>444567.66</v>
          </cell>
          <cell r="AM555">
            <v>0</v>
          </cell>
          <cell r="AN555">
            <v>825907.3</v>
          </cell>
          <cell r="AP555">
            <v>3960800.4</v>
          </cell>
          <cell r="AQ555">
            <v>2284461.54</v>
          </cell>
          <cell r="AR555">
            <v>0</v>
          </cell>
          <cell r="AS555">
            <v>6245261.9399999995</v>
          </cell>
          <cell r="AU555">
            <v>2983955.5999999996</v>
          </cell>
          <cell r="AV555">
            <v>1721049.06</v>
          </cell>
          <cell r="AW555">
            <v>0</v>
          </cell>
          <cell r="AX555">
            <v>4705004.66</v>
          </cell>
          <cell r="AZ555">
            <v>31223946.939999994</v>
          </cell>
          <cell r="BA555">
            <v>11245164.189999998</v>
          </cell>
          <cell r="BB555">
            <v>12740733.338999998</v>
          </cell>
          <cell r="BC555">
            <v>723403.49141999986</v>
          </cell>
          <cell r="BD555">
            <v>659795.67905999988</v>
          </cell>
          <cell r="BE555">
            <v>0</v>
          </cell>
          <cell r="BF555">
            <v>14123932.509479998</v>
          </cell>
          <cell r="BH555">
            <v>31674464.809479997</v>
          </cell>
          <cell r="BJ555">
            <v>4610663.9000000004</v>
          </cell>
          <cell r="BK555">
            <v>27063800.909479998</v>
          </cell>
        </row>
        <row r="556">
          <cell r="A556" t="str">
            <v>3404905600200</v>
          </cell>
          <cell r="B556" t="str">
            <v>GURNEE SCHOOL DIST 56</v>
          </cell>
          <cell r="C556" t="str">
            <v>LAKE</v>
          </cell>
          <cell r="D556" t="str">
            <v>Elementary</v>
          </cell>
          <cell r="E556">
            <v>2053.21</v>
          </cell>
          <cell r="G556">
            <v>1336.23</v>
          </cell>
          <cell r="H556">
            <v>1315.48</v>
          </cell>
          <cell r="I556">
            <v>716.98</v>
          </cell>
          <cell r="J556">
            <v>0</v>
          </cell>
          <cell r="L556">
            <v>52619.199999999997</v>
          </cell>
          <cell r="M556">
            <v>28679.200000000001</v>
          </cell>
          <cell r="N556">
            <v>0</v>
          </cell>
          <cell r="O556">
            <v>81298.399999999994</v>
          </cell>
          <cell r="Q556">
            <v>167028.75</v>
          </cell>
          <cell r="R556">
            <v>89622.5</v>
          </cell>
          <cell r="S556">
            <v>0</v>
          </cell>
          <cell r="T556">
            <v>256651.25</v>
          </cell>
          <cell r="V556">
            <v>265909.77</v>
          </cell>
          <cell r="W556">
            <v>142679.01999999999</v>
          </cell>
          <cell r="X556">
            <v>0</v>
          </cell>
          <cell r="Y556">
            <v>408588.79000000004</v>
          </cell>
          <cell r="AA556">
            <v>33405.75</v>
          </cell>
          <cell r="AB556">
            <v>17924.5</v>
          </cell>
          <cell r="AC556">
            <v>0</v>
          </cell>
          <cell r="AD556">
            <v>51330.25</v>
          </cell>
          <cell r="AF556">
            <v>762987.33</v>
          </cell>
          <cell r="AG556">
            <v>409395.58</v>
          </cell>
          <cell r="AH556">
            <v>0</v>
          </cell>
          <cell r="AI556">
            <v>1172382.9099999999</v>
          </cell>
          <cell r="AK556">
            <v>132863.48000000001</v>
          </cell>
          <cell r="AL556">
            <v>144829.96</v>
          </cell>
          <cell r="AM556">
            <v>0</v>
          </cell>
          <cell r="AN556">
            <v>277693.44</v>
          </cell>
          <cell r="AP556">
            <v>1387006.74</v>
          </cell>
          <cell r="AQ556">
            <v>744225.24</v>
          </cell>
          <cell r="AR556">
            <v>0</v>
          </cell>
          <cell r="AS556">
            <v>2131231.98</v>
          </cell>
          <cell r="AU556">
            <v>1044931.86</v>
          </cell>
          <cell r="AV556">
            <v>560678.36</v>
          </cell>
          <cell r="AW556">
            <v>0</v>
          </cell>
          <cell r="AX556">
            <v>1605610.22</v>
          </cell>
          <cell r="AZ556">
            <v>10909993.939999998</v>
          </cell>
          <cell r="BA556">
            <v>4463522.7800000012</v>
          </cell>
          <cell r="BB556">
            <v>4612055.0159999998</v>
          </cell>
          <cell r="BC556">
            <v>246865.65113999997</v>
          </cell>
          <cell r="BD556">
            <v>225159.11502</v>
          </cell>
          <cell r="BE556">
            <v>0</v>
          </cell>
          <cell r="BF556">
            <v>5084079.7821599999</v>
          </cell>
          <cell r="BH556">
            <v>11068867.022159999</v>
          </cell>
          <cell r="BJ556">
            <v>1573415.88</v>
          </cell>
          <cell r="BK556">
            <v>9495451.1421599984</v>
          </cell>
        </row>
        <row r="557">
          <cell r="A557" t="str">
            <v>3404906002600</v>
          </cell>
          <cell r="B557" t="str">
            <v>WAUKEGAN C U SCHOOL DIST 60</v>
          </cell>
          <cell r="C557" t="str">
            <v>LAKE</v>
          </cell>
          <cell r="D557" t="str">
            <v>Unit</v>
          </cell>
          <cell r="E557">
            <v>16259.7</v>
          </cell>
          <cell r="G557">
            <v>7870.5599999999995</v>
          </cell>
          <cell r="H557">
            <v>7786.98</v>
          </cell>
          <cell r="I557">
            <v>3725.49</v>
          </cell>
          <cell r="J557">
            <v>4663.6499999999996</v>
          </cell>
          <cell r="L557">
            <v>311479.19999999995</v>
          </cell>
          <cell r="M557">
            <v>149019.59999999998</v>
          </cell>
          <cell r="N557">
            <v>186546</v>
          </cell>
          <cell r="O557">
            <v>647044.79999999993</v>
          </cell>
          <cell r="Q557">
            <v>983819.99999999988</v>
          </cell>
          <cell r="R557">
            <v>465686.25</v>
          </cell>
          <cell r="S557">
            <v>582956.25</v>
          </cell>
          <cell r="T557">
            <v>2032462.5</v>
          </cell>
          <cell r="V557">
            <v>1566241.44</v>
          </cell>
          <cell r="W557">
            <v>741372.51</v>
          </cell>
          <cell r="X557">
            <v>928066.35</v>
          </cell>
          <cell r="Y557">
            <v>3235680.3000000003</v>
          </cell>
          <cell r="AA557">
            <v>196764</v>
          </cell>
          <cell r="AB557">
            <v>93137.25</v>
          </cell>
          <cell r="AC557">
            <v>116591.24999999999</v>
          </cell>
          <cell r="AD557">
            <v>406492.5</v>
          </cell>
          <cell r="AF557">
            <v>4494089.76</v>
          </cell>
          <cell r="AG557">
            <v>2127254.79</v>
          </cell>
          <cell r="AH557">
            <v>2662944.15</v>
          </cell>
          <cell r="AI557">
            <v>9284288.6999999993</v>
          </cell>
          <cell r="AK557">
            <v>786484.98</v>
          </cell>
          <cell r="AL557">
            <v>752548.98</v>
          </cell>
          <cell r="AM557">
            <v>3245900.4</v>
          </cell>
          <cell r="AN557">
            <v>4784934.3599999994</v>
          </cell>
          <cell r="AP557">
            <v>8169641.2799999993</v>
          </cell>
          <cell r="AQ557">
            <v>3867058.6199999996</v>
          </cell>
          <cell r="AR557">
            <v>4840868.6999999993</v>
          </cell>
          <cell r="AS557">
            <v>16877568.599999998</v>
          </cell>
          <cell r="AU557">
            <v>6154777.9199999999</v>
          </cell>
          <cell r="AV557">
            <v>2913333.1799999997</v>
          </cell>
          <cell r="AW557">
            <v>3646974.3</v>
          </cell>
          <cell r="AX557">
            <v>12715085.399999999</v>
          </cell>
          <cell r="AZ557">
            <v>95465479.430000007</v>
          </cell>
          <cell r="BA557">
            <v>52203738.030000009</v>
          </cell>
          <cell r="BB557">
            <v>44300765.237999998</v>
          </cell>
          <cell r="BC557">
            <v>1954968.7697999994</v>
          </cell>
          <cell r="BD557">
            <v>1783071.2213999999</v>
          </cell>
          <cell r="BE557">
            <v>0</v>
          </cell>
          <cell r="BF557">
            <v>48038805.229199998</v>
          </cell>
          <cell r="BH557">
            <v>98022362.389199987</v>
          </cell>
          <cell r="BJ557">
            <v>12460133.300000001</v>
          </cell>
          <cell r="BK557">
            <v>85562229.08919999</v>
          </cell>
        </row>
        <row r="558">
          <cell r="A558" t="str">
            <v>3404906500200</v>
          </cell>
          <cell r="B558" t="str">
            <v>LAKE BLUFF ELEM SCHOOL DIST 65</v>
          </cell>
          <cell r="C558" t="str">
            <v>LAKE</v>
          </cell>
          <cell r="D558" t="str">
            <v>Elementary</v>
          </cell>
          <cell r="E558">
            <v>871.72</v>
          </cell>
          <cell r="G558">
            <v>543.7299999999999</v>
          </cell>
          <cell r="H558">
            <v>537.9</v>
          </cell>
          <cell r="I558">
            <v>327.99</v>
          </cell>
          <cell r="J558">
            <v>0</v>
          </cell>
          <cell r="L558">
            <v>21516</v>
          </cell>
          <cell r="M558">
            <v>13119.6</v>
          </cell>
          <cell r="N558">
            <v>0</v>
          </cell>
          <cell r="O558">
            <v>34635.599999999999</v>
          </cell>
          <cell r="Q558">
            <v>67966.249999999985</v>
          </cell>
          <cell r="R558">
            <v>40998.75</v>
          </cell>
          <cell r="S558">
            <v>0</v>
          </cell>
          <cell r="T558">
            <v>108964.99999999999</v>
          </cell>
          <cell r="V558">
            <v>108202.26999999997</v>
          </cell>
          <cell r="W558">
            <v>65270.01</v>
          </cell>
          <cell r="X558">
            <v>0</v>
          </cell>
          <cell r="Y558">
            <v>173472.27999999997</v>
          </cell>
          <cell r="AA558">
            <v>13593.249999999998</v>
          </cell>
          <cell r="AB558">
            <v>8199.75</v>
          </cell>
          <cell r="AC558">
            <v>0</v>
          </cell>
          <cell r="AD558">
            <v>21793</v>
          </cell>
          <cell r="AF558">
            <v>155234.91</v>
          </cell>
          <cell r="AG558">
            <v>93641.14</v>
          </cell>
          <cell r="AH558">
            <v>0</v>
          </cell>
          <cell r="AI558">
            <v>248876.05</v>
          </cell>
          <cell r="AK558">
            <v>54327.899999999994</v>
          </cell>
          <cell r="AL558">
            <v>66253.98</v>
          </cell>
          <cell r="AM558">
            <v>0</v>
          </cell>
          <cell r="AN558">
            <v>120581.87999999999</v>
          </cell>
          <cell r="AP558">
            <v>564391.73999999987</v>
          </cell>
          <cell r="AQ558">
            <v>340453.62</v>
          </cell>
          <cell r="AR558">
            <v>0</v>
          </cell>
          <cell r="AS558">
            <v>904845.35999999987</v>
          </cell>
          <cell r="AU558">
            <v>425196.85999999993</v>
          </cell>
          <cell r="AV558">
            <v>256488.18</v>
          </cell>
          <cell r="AW558">
            <v>0</v>
          </cell>
          <cell r="AX558">
            <v>681685.03999999992</v>
          </cell>
          <cell r="AZ558">
            <v>4370369.4700000007</v>
          </cell>
          <cell r="BA558">
            <v>1025692.6199999999</v>
          </cell>
          <cell r="BB558">
            <v>1618818.6270000001</v>
          </cell>
          <cell r="BC558">
            <v>104810.38247999999</v>
          </cell>
          <cell r="BD558">
            <v>95594.558639999988</v>
          </cell>
          <cell r="BE558">
            <v>0</v>
          </cell>
          <cell r="BF558">
            <v>1819223.56812</v>
          </cell>
          <cell r="BH558">
            <v>4114077.7781199999</v>
          </cell>
          <cell r="BJ558">
            <v>668016.47</v>
          </cell>
          <cell r="BK558">
            <v>3446061.3081200002</v>
          </cell>
        </row>
        <row r="559">
          <cell r="A559" t="str">
            <v>3404906700500</v>
          </cell>
          <cell r="B559" t="str">
            <v>LAKE FOREST SCHOOL DIST 67</v>
          </cell>
          <cell r="C559" t="str">
            <v>LAKE</v>
          </cell>
          <cell r="D559" t="str">
            <v>Elementary</v>
          </cell>
          <cell r="E559">
            <v>1714.72</v>
          </cell>
          <cell r="G559">
            <v>1016.2300000000001</v>
          </cell>
          <cell r="H559">
            <v>1009.9000000000001</v>
          </cell>
          <cell r="I559">
            <v>698.49</v>
          </cell>
          <cell r="J559">
            <v>0</v>
          </cell>
          <cell r="L559">
            <v>40396</v>
          </cell>
          <cell r="M559">
            <v>27939.599999999999</v>
          </cell>
          <cell r="N559">
            <v>0</v>
          </cell>
          <cell r="O559">
            <v>68335.600000000006</v>
          </cell>
          <cell r="Q559">
            <v>127028.75000000001</v>
          </cell>
          <cell r="R559">
            <v>87311.25</v>
          </cell>
          <cell r="S559">
            <v>0</v>
          </cell>
          <cell r="T559">
            <v>214340</v>
          </cell>
          <cell r="V559">
            <v>202229.77000000002</v>
          </cell>
          <cell r="W559">
            <v>138999.51</v>
          </cell>
          <cell r="X559">
            <v>0</v>
          </cell>
          <cell r="Y559">
            <v>341229.28</v>
          </cell>
          <cell r="AA559">
            <v>25405.750000000004</v>
          </cell>
          <cell r="AB559">
            <v>17462.25</v>
          </cell>
          <cell r="AC559">
            <v>0</v>
          </cell>
          <cell r="AD559">
            <v>42868</v>
          </cell>
          <cell r="AF559">
            <v>290133.65999999997</v>
          </cell>
          <cell r="AG559">
            <v>199418.89</v>
          </cell>
          <cell r="AH559">
            <v>0</v>
          </cell>
          <cell r="AI559">
            <v>489552.55</v>
          </cell>
          <cell r="AK559">
            <v>101999.90000000001</v>
          </cell>
          <cell r="AL559">
            <v>141094.98000000001</v>
          </cell>
          <cell r="AM559">
            <v>0</v>
          </cell>
          <cell r="AN559">
            <v>243094.88</v>
          </cell>
          <cell r="AP559">
            <v>1054846.7400000002</v>
          </cell>
          <cell r="AQ559">
            <v>725032.62</v>
          </cell>
          <cell r="AR559">
            <v>0</v>
          </cell>
          <cell r="AS559">
            <v>1779879.3600000003</v>
          </cell>
          <cell r="AU559">
            <v>794691.8600000001</v>
          </cell>
          <cell r="AV559">
            <v>546219.18000000005</v>
          </cell>
          <cell r="AW559">
            <v>0</v>
          </cell>
          <cell r="AX559">
            <v>1340911.04</v>
          </cell>
          <cell r="AZ559">
            <v>8433846.4699999988</v>
          </cell>
          <cell r="BA559">
            <v>1403687.2400000002</v>
          </cell>
          <cell r="BB559">
            <v>2951260.1129999994</v>
          </cell>
          <cell r="BC559">
            <v>206167.64448000002</v>
          </cell>
          <cell r="BD559">
            <v>188039.62464000005</v>
          </cell>
          <cell r="BE559">
            <v>0</v>
          </cell>
          <cell r="BF559">
            <v>3345467.3821199993</v>
          </cell>
          <cell r="BH559">
            <v>7865678.0921200002</v>
          </cell>
          <cell r="BJ559">
            <v>1314024.23</v>
          </cell>
          <cell r="BK559">
            <v>6551653.8621200006</v>
          </cell>
        </row>
        <row r="560">
          <cell r="A560" t="str">
            <v>3404906800200</v>
          </cell>
          <cell r="B560" t="str">
            <v>OAK GROVE SCHOOL DIST 68</v>
          </cell>
          <cell r="C560" t="str">
            <v>LAKE</v>
          </cell>
          <cell r="D560" t="str">
            <v>Elementary</v>
          </cell>
          <cell r="E560">
            <v>921.5</v>
          </cell>
          <cell r="G560">
            <v>596.5</v>
          </cell>
          <cell r="H560">
            <v>596</v>
          </cell>
          <cell r="I560">
            <v>325</v>
          </cell>
          <cell r="J560">
            <v>0</v>
          </cell>
          <cell r="L560">
            <v>23840</v>
          </cell>
          <cell r="M560">
            <v>13000</v>
          </cell>
          <cell r="N560">
            <v>0</v>
          </cell>
          <cell r="O560">
            <v>36840</v>
          </cell>
          <cell r="Q560">
            <v>74562.5</v>
          </cell>
          <cell r="R560">
            <v>40625</v>
          </cell>
          <cell r="S560">
            <v>0</v>
          </cell>
          <cell r="T560">
            <v>115187.5</v>
          </cell>
          <cell r="V560">
            <v>118703.5</v>
          </cell>
          <cell r="W560">
            <v>64675</v>
          </cell>
          <cell r="X560">
            <v>0</v>
          </cell>
          <cell r="Y560">
            <v>183378.5</v>
          </cell>
          <cell r="AA560">
            <v>14912.5</v>
          </cell>
          <cell r="AB560">
            <v>8125</v>
          </cell>
          <cell r="AC560">
            <v>0</v>
          </cell>
          <cell r="AD560">
            <v>23037.5</v>
          </cell>
          <cell r="AF560">
            <v>170300.75</v>
          </cell>
          <cell r="AG560">
            <v>92787.5</v>
          </cell>
          <cell r="AH560">
            <v>0</v>
          </cell>
          <cell r="AI560">
            <v>263088.25</v>
          </cell>
          <cell r="AK560">
            <v>60196</v>
          </cell>
          <cell r="AL560">
            <v>65650</v>
          </cell>
          <cell r="AM560">
            <v>0</v>
          </cell>
          <cell r="AN560">
            <v>125846</v>
          </cell>
          <cell r="AP560">
            <v>619167</v>
          </cell>
          <cell r="AQ560">
            <v>337350</v>
          </cell>
          <cell r="AR560">
            <v>0</v>
          </cell>
          <cell r="AS560">
            <v>956517</v>
          </cell>
          <cell r="AU560">
            <v>466463</v>
          </cell>
          <cell r="AV560">
            <v>254150</v>
          </cell>
          <cell r="AW560">
            <v>0</v>
          </cell>
          <cell r="AX560">
            <v>720613</v>
          </cell>
          <cell r="AZ560">
            <v>4613870.6899999985</v>
          </cell>
          <cell r="BA560">
            <v>1045444.49</v>
          </cell>
          <cell r="BB560">
            <v>1697794.5539999995</v>
          </cell>
          <cell r="BC560">
            <v>110795.63099999998</v>
          </cell>
          <cell r="BD560">
            <v>101053.53300000001</v>
          </cell>
          <cell r="BE560">
            <v>0</v>
          </cell>
          <cell r="BF560">
            <v>1909643.7179999996</v>
          </cell>
          <cell r="BH560">
            <v>4334151.4679999994</v>
          </cell>
          <cell r="BJ560">
            <v>706163.88</v>
          </cell>
          <cell r="BK560">
            <v>3627987.5879999995</v>
          </cell>
        </row>
        <row r="561">
          <cell r="A561" t="str">
            <v>3404907000200</v>
          </cell>
          <cell r="B561" t="str">
            <v>LIBERTYVILLE SCHOOL DIST 70</v>
          </cell>
          <cell r="C561" t="str">
            <v>LAKE</v>
          </cell>
          <cell r="D561" t="str">
            <v>Elementary</v>
          </cell>
          <cell r="E561">
            <v>2358.89</v>
          </cell>
          <cell r="G561">
            <v>1470.23</v>
          </cell>
          <cell r="H561">
            <v>1461.23</v>
          </cell>
          <cell r="I561">
            <v>888.66000000000008</v>
          </cell>
          <cell r="J561">
            <v>0</v>
          </cell>
          <cell r="L561">
            <v>58449.2</v>
          </cell>
          <cell r="M561">
            <v>35546.400000000001</v>
          </cell>
          <cell r="N561">
            <v>0</v>
          </cell>
          <cell r="O561">
            <v>93995.6</v>
          </cell>
          <cell r="Q561">
            <v>183778.75</v>
          </cell>
          <cell r="R561">
            <v>111082.50000000001</v>
          </cell>
          <cell r="S561">
            <v>0</v>
          </cell>
          <cell r="T561">
            <v>294861.25</v>
          </cell>
          <cell r="V561">
            <v>292575.77</v>
          </cell>
          <cell r="W561">
            <v>176843.34000000003</v>
          </cell>
          <cell r="X561">
            <v>0</v>
          </cell>
          <cell r="Y561">
            <v>469419.11000000004</v>
          </cell>
          <cell r="AA561">
            <v>36755.75</v>
          </cell>
          <cell r="AB561">
            <v>22216.500000000004</v>
          </cell>
          <cell r="AC561">
            <v>0</v>
          </cell>
          <cell r="AD561">
            <v>58972.25</v>
          </cell>
          <cell r="AF561">
            <v>419750.66</v>
          </cell>
          <cell r="AG561">
            <v>253712.43</v>
          </cell>
          <cell r="AH561">
            <v>0</v>
          </cell>
          <cell r="AI561">
            <v>673463.09</v>
          </cell>
          <cell r="AK561">
            <v>147584.23000000001</v>
          </cell>
          <cell r="AL561">
            <v>179509.32</v>
          </cell>
          <cell r="AM561">
            <v>0</v>
          </cell>
          <cell r="AN561">
            <v>327093.55000000005</v>
          </cell>
          <cell r="AP561">
            <v>1526098.74</v>
          </cell>
          <cell r="AQ561">
            <v>922429.08000000007</v>
          </cell>
          <cell r="AR561">
            <v>0</v>
          </cell>
          <cell r="AS561">
            <v>2448527.8200000003</v>
          </cell>
          <cell r="AU561">
            <v>1149719.8600000001</v>
          </cell>
          <cell r="AV561">
            <v>694932.12000000011</v>
          </cell>
          <cell r="AW561">
            <v>0</v>
          </cell>
          <cell r="AX561">
            <v>1844651.9800000002</v>
          </cell>
          <cell r="AZ561">
            <v>11728636.200000001</v>
          </cell>
          <cell r="BA561">
            <v>2197860.36</v>
          </cell>
          <cell r="BB561">
            <v>4177948.9679999999</v>
          </cell>
          <cell r="BC561">
            <v>283618.78025999997</v>
          </cell>
          <cell r="BD561">
            <v>258680.59518000003</v>
          </cell>
          <cell r="BE561">
            <v>0</v>
          </cell>
          <cell r="BF561">
            <v>4720248.34344</v>
          </cell>
          <cell r="BH561">
            <v>10931232.99344</v>
          </cell>
          <cell r="BJ561">
            <v>1807664.58</v>
          </cell>
          <cell r="BK561">
            <v>9123568.4134400003</v>
          </cell>
        </row>
        <row r="562">
          <cell r="A562" t="str">
            <v>3404907200200</v>
          </cell>
          <cell r="B562" t="str">
            <v>RONDOUT SCHOOL DIST 72</v>
          </cell>
          <cell r="C562" t="str">
            <v>LAKE</v>
          </cell>
          <cell r="D562" t="str">
            <v>Elementary</v>
          </cell>
          <cell r="E562">
            <v>136.63999999999999</v>
          </cell>
          <cell r="G562">
            <v>83.309999999999988</v>
          </cell>
          <cell r="H562">
            <v>82.309999999999988</v>
          </cell>
          <cell r="I562">
            <v>53.33</v>
          </cell>
          <cell r="J562">
            <v>0</v>
          </cell>
          <cell r="L562">
            <v>3292.3999999999996</v>
          </cell>
          <cell r="M562">
            <v>2133.1999999999998</v>
          </cell>
          <cell r="N562">
            <v>0</v>
          </cell>
          <cell r="O562">
            <v>5425.5999999999995</v>
          </cell>
          <cell r="Q562">
            <v>10413.749999999998</v>
          </cell>
          <cell r="R562">
            <v>6666.25</v>
          </cell>
          <cell r="S562">
            <v>0</v>
          </cell>
          <cell r="T562">
            <v>17080</v>
          </cell>
          <cell r="V562">
            <v>16578.689999999999</v>
          </cell>
          <cell r="W562">
            <v>10612.67</v>
          </cell>
          <cell r="X562">
            <v>0</v>
          </cell>
          <cell r="Y562">
            <v>27191.360000000001</v>
          </cell>
          <cell r="AA562">
            <v>2082.7499999999995</v>
          </cell>
          <cell r="AB562">
            <v>1333.25</v>
          </cell>
          <cell r="AC562">
            <v>0</v>
          </cell>
          <cell r="AD562">
            <v>3415.9999999999995</v>
          </cell>
          <cell r="AF562">
            <v>23785</v>
          </cell>
          <cell r="AG562">
            <v>15225.71</v>
          </cell>
          <cell r="AH562">
            <v>0</v>
          </cell>
          <cell r="AI562">
            <v>39010.71</v>
          </cell>
          <cell r="AK562">
            <v>8313.31</v>
          </cell>
          <cell r="AL562">
            <v>10772.66</v>
          </cell>
          <cell r="AM562">
            <v>0</v>
          </cell>
          <cell r="AN562">
            <v>19085.97</v>
          </cell>
          <cell r="AP562">
            <v>86475.779999999984</v>
          </cell>
          <cell r="AQ562">
            <v>55356.54</v>
          </cell>
          <cell r="AR562">
            <v>0</v>
          </cell>
          <cell r="AS562">
            <v>141832.31999999998</v>
          </cell>
          <cell r="AU562">
            <v>65148.419999999991</v>
          </cell>
          <cell r="AV562">
            <v>41704.06</v>
          </cell>
          <cell r="AW562">
            <v>0</v>
          </cell>
          <cell r="AX562">
            <v>106852.47999999998</v>
          </cell>
          <cell r="AZ562">
            <v>683377.48</v>
          </cell>
          <cell r="BA562">
            <v>141783.97999999998</v>
          </cell>
          <cell r="BB562">
            <v>247548.43799999997</v>
          </cell>
          <cell r="BC562">
            <v>16428.773759999996</v>
          </cell>
          <cell r="BD562">
            <v>14984.215679999999</v>
          </cell>
          <cell r="BE562">
            <v>0</v>
          </cell>
          <cell r="BF562">
            <v>278961.42744</v>
          </cell>
          <cell r="BH562">
            <v>638855.86743999994</v>
          </cell>
          <cell r="BJ562">
            <v>104709.96</v>
          </cell>
          <cell r="BK562">
            <v>534145.90743999998</v>
          </cell>
        </row>
        <row r="563">
          <cell r="A563" t="str">
            <v>3404907300400</v>
          </cell>
          <cell r="B563" t="str">
            <v>HAWTHORN C C SCHOOL DIST 73</v>
          </cell>
          <cell r="C563" t="str">
            <v>LAKE</v>
          </cell>
          <cell r="D563" t="str">
            <v>Elementary</v>
          </cell>
          <cell r="E563">
            <v>4123.25</v>
          </cell>
          <cell r="G563">
            <v>2698.75</v>
          </cell>
          <cell r="H563">
            <v>2652.5</v>
          </cell>
          <cell r="I563">
            <v>1424.5</v>
          </cell>
          <cell r="J563">
            <v>0</v>
          </cell>
          <cell r="L563">
            <v>106100</v>
          </cell>
          <cell r="M563">
            <v>56980</v>
          </cell>
          <cell r="N563">
            <v>0</v>
          </cell>
          <cell r="O563">
            <v>163080</v>
          </cell>
          <cell r="Q563">
            <v>337343.75</v>
          </cell>
          <cell r="R563">
            <v>178062.5</v>
          </cell>
          <cell r="S563">
            <v>0</v>
          </cell>
          <cell r="T563">
            <v>515406.25</v>
          </cell>
          <cell r="V563">
            <v>537051.25</v>
          </cell>
          <cell r="W563">
            <v>283475.5</v>
          </cell>
          <cell r="X563">
            <v>0</v>
          </cell>
          <cell r="Y563">
            <v>820526.75</v>
          </cell>
          <cell r="AA563">
            <v>67468.75</v>
          </cell>
          <cell r="AB563">
            <v>35612.5</v>
          </cell>
          <cell r="AC563">
            <v>0</v>
          </cell>
          <cell r="AD563">
            <v>103081.25</v>
          </cell>
          <cell r="AF563">
            <v>1540986.25</v>
          </cell>
          <cell r="AG563">
            <v>813389.5</v>
          </cell>
          <cell r="AH563">
            <v>0</v>
          </cell>
          <cell r="AI563">
            <v>2354375.75</v>
          </cell>
          <cell r="AK563">
            <v>267902.5</v>
          </cell>
          <cell r="AL563">
            <v>287749</v>
          </cell>
          <cell r="AM563">
            <v>0</v>
          </cell>
          <cell r="AN563">
            <v>555651.5</v>
          </cell>
          <cell r="AP563">
            <v>2801302.5</v>
          </cell>
          <cell r="AQ563">
            <v>1478631</v>
          </cell>
          <cell r="AR563">
            <v>0</v>
          </cell>
          <cell r="AS563">
            <v>4279933.5</v>
          </cell>
          <cell r="AU563">
            <v>2110422.5</v>
          </cell>
          <cell r="AV563">
            <v>1113959</v>
          </cell>
          <cell r="AW563">
            <v>0</v>
          </cell>
          <cell r="AX563">
            <v>3224381.5</v>
          </cell>
          <cell r="AZ563">
            <v>21282644.140000001</v>
          </cell>
          <cell r="BA563">
            <v>8237990.4200000018</v>
          </cell>
          <cell r="BB563">
            <v>8856190.3680000007</v>
          </cell>
          <cell r="BC563">
            <v>495754.84049999993</v>
          </cell>
          <cell r="BD563">
            <v>452163.84150000004</v>
          </cell>
          <cell r="BE563">
            <v>0</v>
          </cell>
          <cell r="BF563">
            <v>9804109.0500000007</v>
          </cell>
          <cell r="BH563">
            <v>21820545.550000001</v>
          </cell>
          <cell r="BJ563">
            <v>3159728.94</v>
          </cell>
          <cell r="BK563">
            <v>18660816.609999999</v>
          </cell>
        </row>
        <row r="564">
          <cell r="A564" t="str">
            <v>3404907500200</v>
          </cell>
          <cell r="B564" t="str">
            <v>MUNDELEIN ELEM SCHOOL DIST 75</v>
          </cell>
          <cell r="C564" t="str">
            <v>LAKE</v>
          </cell>
          <cell r="D564" t="str">
            <v>Elementary</v>
          </cell>
          <cell r="E564">
            <v>1622.5</v>
          </cell>
          <cell r="G564">
            <v>1082</v>
          </cell>
          <cell r="H564">
            <v>1052</v>
          </cell>
          <cell r="I564">
            <v>540.5</v>
          </cell>
          <cell r="J564">
            <v>0</v>
          </cell>
          <cell r="L564">
            <v>42080</v>
          </cell>
          <cell r="M564">
            <v>21620</v>
          </cell>
          <cell r="N564">
            <v>0</v>
          </cell>
          <cell r="O564">
            <v>63700</v>
          </cell>
          <cell r="Q564">
            <v>135250</v>
          </cell>
          <cell r="R564">
            <v>67562.5</v>
          </cell>
          <cell r="S564">
            <v>0</v>
          </cell>
          <cell r="T564">
            <v>202812.5</v>
          </cell>
          <cell r="V564">
            <v>215318</v>
          </cell>
          <cell r="W564">
            <v>107559.5</v>
          </cell>
          <cell r="X564">
            <v>0</v>
          </cell>
          <cell r="Y564">
            <v>322877.5</v>
          </cell>
          <cell r="AA564">
            <v>27050</v>
          </cell>
          <cell r="AB564">
            <v>13512.5</v>
          </cell>
          <cell r="AC564">
            <v>0</v>
          </cell>
          <cell r="AD564">
            <v>40562.5</v>
          </cell>
          <cell r="AF564">
            <v>617822</v>
          </cell>
          <cell r="AG564">
            <v>308625.5</v>
          </cell>
          <cell r="AH564">
            <v>0</v>
          </cell>
          <cell r="AI564">
            <v>926447.5</v>
          </cell>
          <cell r="AK564">
            <v>106252</v>
          </cell>
          <cell r="AL564">
            <v>109181</v>
          </cell>
          <cell r="AM564">
            <v>0</v>
          </cell>
          <cell r="AN564">
            <v>215433</v>
          </cell>
          <cell r="AP564">
            <v>1123116</v>
          </cell>
          <cell r="AQ564">
            <v>561039</v>
          </cell>
          <cell r="AR564">
            <v>0</v>
          </cell>
          <cell r="AS564">
            <v>1684155</v>
          </cell>
          <cell r="AU564">
            <v>846124</v>
          </cell>
          <cell r="AV564">
            <v>422671</v>
          </cell>
          <cell r="AW564">
            <v>0</v>
          </cell>
          <cell r="AX564">
            <v>1268795</v>
          </cell>
          <cell r="AZ564">
            <v>8602589.9900000002</v>
          </cell>
          <cell r="BA564">
            <v>3922288.52</v>
          </cell>
          <cell r="BB564">
            <v>3757463.5529999998</v>
          </cell>
          <cell r="BC564">
            <v>195079.66499999998</v>
          </cell>
          <cell r="BD564">
            <v>177926.595</v>
          </cell>
          <cell r="BE564">
            <v>0</v>
          </cell>
          <cell r="BF564">
            <v>4130469.8130000001</v>
          </cell>
          <cell r="BH564">
            <v>8855252.813000001</v>
          </cell>
          <cell r="BJ564">
            <v>1243354.2</v>
          </cell>
          <cell r="BK564">
            <v>7611898.6130000008</v>
          </cell>
        </row>
        <row r="565">
          <cell r="A565" t="str">
            <v>3404907600200</v>
          </cell>
          <cell r="B565" t="str">
            <v>DIAMOND LAKE SCHOOL DIST 76</v>
          </cell>
          <cell r="C565" t="str">
            <v>LAKE</v>
          </cell>
          <cell r="D565" t="str">
            <v>Elementary</v>
          </cell>
          <cell r="E565">
            <v>947.72</v>
          </cell>
          <cell r="G565">
            <v>633.73</v>
          </cell>
          <cell r="H565">
            <v>619.65</v>
          </cell>
          <cell r="I565">
            <v>313.99</v>
          </cell>
          <cell r="J565">
            <v>0</v>
          </cell>
          <cell r="L565">
            <v>24786</v>
          </cell>
          <cell r="M565">
            <v>12559.6</v>
          </cell>
          <cell r="N565">
            <v>0</v>
          </cell>
          <cell r="O565">
            <v>37345.599999999999</v>
          </cell>
          <cell r="Q565">
            <v>79216.25</v>
          </cell>
          <cell r="R565">
            <v>39248.75</v>
          </cell>
          <cell r="S565">
            <v>0</v>
          </cell>
          <cell r="T565">
            <v>118465</v>
          </cell>
          <cell r="V565">
            <v>126112.27</v>
          </cell>
          <cell r="W565">
            <v>62484.01</v>
          </cell>
          <cell r="X565">
            <v>0</v>
          </cell>
          <cell r="Y565">
            <v>188596.28</v>
          </cell>
          <cell r="AA565">
            <v>15843.25</v>
          </cell>
          <cell r="AB565">
            <v>7849.75</v>
          </cell>
          <cell r="AC565">
            <v>0</v>
          </cell>
          <cell r="AD565">
            <v>23693</v>
          </cell>
          <cell r="AF565">
            <v>361859.83</v>
          </cell>
          <cell r="AG565">
            <v>179288.29</v>
          </cell>
          <cell r="AH565">
            <v>0</v>
          </cell>
          <cell r="AI565">
            <v>541148.12</v>
          </cell>
          <cell r="AK565">
            <v>62584.649999999994</v>
          </cell>
          <cell r="AL565">
            <v>63425.98</v>
          </cell>
          <cell r="AM565">
            <v>0</v>
          </cell>
          <cell r="AN565">
            <v>126010.63</v>
          </cell>
          <cell r="AP565">
            <v>657811.74</v>
          </cell>
          <cell r="AQ565">
            <v>325921.62</v>
          </cell>
          <cell r="AR565">
            <v>0</v>
          </cell>
          <cell r="AS565">
            <v>983733.36</v>
          </cell>
          <cell r="AU565">
            <v>495576.86</v>
          </cell>
          <cell r="AV565">
            <v>245540.18</v>
          </cell>
          <cell r="AW565">
            <v>0</v>
          </cell>
          <cell r="AX565">
            <v>741117.04</v>
          </cell>
          <cell r="AZ565">
            <v>5219309.76</v>
          </cell>
          <cell r="BA565">
            <v>2931403.2200000007</v>
          </cell>
          <cell r="BB565">
            <v>2445213.8939999999</v>
          </cell>
          <cell r="BC565">
            <v>113948.16648</v>
          </cell>
          <cell r="BD565">
            <v>103928.87063999999</v>
          </cell>
          <cell r="BE565">
            <v>0</v>
          </cell>
          <cell r="BF565">
            <v>2663090.9311199998</v>
          </cell>
          <cell r="BH565">
            <v>5423199.9611200001</v>
          </cell>
          <cell r="BJ565">
            <v>726256.79</v>
          </cell>
          <cell r="BK565">
            <v>4696943.1711200001</v>
          </cell>
        </row>
        <row r="566">
          <cell r="A566" t="str">
            <v>3404907900200</v>
          </cell>
          <cell r="B566" t="str">
            <v>FREMONT SCHOOL DIST 79</v>
          </cell>
          <cell r="C566" t="str">
            <v>LAKE</v>
          </cell>
          <cell r="D566" t="str">
            <v>Elementary</v>
          </cell>
          <cell r="E566">
            <v>2112.89</v>
          </cell>
          <cell r="G566">
            <v>1390.73</v>
          </cell>
          <cell r="H566">
            <v>1364.07</v>
          </cell>
          <cell r="I566">
            <v>722.16000000000008</v>
          </cell>
          <cell r="J566">
            <v>0</v>
          </cell>
          <cell r="L566">
            <v>54562.799999999996</v>
          </cell>
          <cell r="M566">
            <v>28886.400000000001</v>
          </cell>
          <cell r="N566">
            <v>0</v>
          </cell>
          <cell r="O566">
            <v>83449.2</v>
          </cell>
          <cell r="Q566">
            <v>173841.25</v>
          </cell>
          <cell r="R566">
            <v>90270.000000000015</v>
          </cell>
          <cell r="S566">
            <v>0</v>
          </cell>
          <cell r="T566">
            <v>264111.25</v>
          </cell>
          <cell r="V566">
            <v>276755.27</v>
          </cell>
          <cell r="W566">
            <v>143709.84000000003</v>
          </cell>
          <cell r="X566">
            <v>0</v>
          </cell>
          <cell r="Y566">
            <v>420465.11000000004</v>
          </cell>
          <cell r="AA566">
            <v>34768.25</v>
          </cell>
          <cell r="AB566">
            <v>18054.000000000004</v>
          </cell>
          <cell r="AC566">
            <v>0</v>
          </cell>
          <cell r="AD566">
            <v>52822.25</v>
          </cell>
          <cell r="AF566">
            <v>397053.41</v>
          </cell>
          <cell r="AG566">
            <v>206176.68</v>
          </cell>
          <cell r="AH566">
            <v>0</v>
          </cell>
          <cell r="AI566">
            <v>603230.09</v>
          </cell>
          <cell r="AK566">
            <v>137771.07</v>
          </cell>
          <cell r="AL566">
            <v>145876.32</v>
          </cell>
          <cell r="AM566">
            <v>0</v>
          </cell>
          <cell r="AN566">
            <v>283647.39</v>
          </cell>
          <cell r="AP566">
            <v>1443577.74</v>
          </cell>
          <cell r="AQ566">
            <v>749602.08000000007</v>
          </cell>
          <cell r="AR566">
            <v>0</v>
          </cell>
          <cell r="AS566">
            <v>2193179.8200000003</v>
          </cell>
          <cell r="AU566">
            <v>1087550.8600000001</v>
          </cell>
          <cell r="AV566">
            <v>564729.12000000011</v>
          </cell>
          <cell r="AW566">
            <v>0</v>
          </cell>
          <cell r="AX566">
            <v>1652279.9800000002</v>
          </cell>
          <cell r="AZ566">
            <v>10611810.090000004</v>
          </cell>
          <cell r="BA566">
            <v>2711923.7399999993</v>
          </cell>
          <cell r="BB566">
            <v>3997120.1490000002</v>
          </cell>
          <cell r="BC566">
            <v>254041.21626000002</v>
          </cell>
          <cell r="BD566">
            <v>231703.74318000005</v>
          </cell>
          <cell r="BE566">
            <v>0</v>
          </cell>
          <cell r="BF566">
            <v>4482865.1084400006</v>
          </cell>
          <cell r="BH566">
            <v>10036050.19844</v>
          </cell>
          <cell r="BJ566">
            <v>1619149.86</v>
          </cell>
          <cell r="BK566">
            <v>8416900.338440001</v>
          </cell>
        </row>
        <row r="567">
          <cell r="A567" t="str">
            <v>3404909502600</v>
          </cell>
          <cell r="B567" t="str">
            <v>LAKE ZURICH C U SCH DIST 95</v>
          </cell>
          <cell r="C567" t="str">
            <v>LAKE</v>
          </cell>
          <cell r="D567" t="str">
            <v>Unit</v>
          </cell>
          <cell r="E567">
            <v>5650.87</v>
          </cell>
          <cell r="G567">
            <v>2373.5600000000004</v>
          </cell>
          <cell r="H567">
            <v>2348.15</v>
          </cell>
          <cell r="I567">
            <v>1340.32</v>
          </cell>
          <cell r="J567">
            <v>1936.99</v>
          </cell>
          <cell r="L567">
            <v>93926</v>
          </cell>
          <cell r="M567">
            <v>53612.799999999996</v>
          </cell>
          <cell r="N567">
            <v>77479.600000000006</v>
          </cell>
          <cell r="O567">
            <v>225018.4</v>
          </cell>
          <cell r="Q567">
            <v>296695.00000000006</v>
          </cell>
          <cell r="R567">
            <v>167540</v>
          </cell>
          <cell r="S567">
            <v>242123.75</v>
          </cell>
          <cell r="T567">
            <v>706358.75</v>
          </cell>
          <cell r="V567">
            <v>472338.44000000006</v>
          </cell>
          <cell r="W567">
            <v>266723.68</v>
          </cell>
          <cell r="X567">
            <v>385461.01</v>
          </cell>
          <cell r="Y567">
            <v>1124523.1300000001</v>
          </cell>
          <cell r="AA567">
            <v>59339.000000000007</v>
          </cell>
          <cell r="AB567">
            <v>33508</v>
          </cell>
          <cell r="AC567">
            <v>48424.75</v>
          </cell>
          <cell r="AD567">
            <v>141271.75</v>
          </cell>
          <cell r="AF567">
            <v>677651.38</v>
          </cell>
          <cell r="AG567">
            <v>382661.36</v>
          </cell>
          <cell r="AH567">
            <v>553010.64</v>
          </cell>
          <cell r="AI567">
            <v>1613323.38</v>
          </cell>
          <cell r="AK567">
            <v>237163.15000000002</v>
          </cell>
          <cell r="AL567">
            <v>270744.64</v>
          </cell>
          <cell r="AM567">
            <v>1348145.04</v>
          </cell>
          <cell r="AN567">
            <v>1856052.83</v>
          </cell>
          <cell r="AP567">
            <v>2463755.2800000003</v>
          </cell>
          <cell r="AQ567">
            <v>1391252.16</v>
          </cell>
          <cell r="AR567">
            <v>2010595.62</v>
          </cell>
          <cell r="AS567">
            <v>5865603.0600000005</v>
          </cell>
          <cell r="AU567">
            <v>1856123.9200000004</v>
          </cell>
          <cell r="AV567">
            <v>1048130.24</v>
          </cell>
          <cell r="AW567">
            <v>1514726.18</v>
          </cell>
          <cell r="AX567">
            <v>4418980.34</v>
          </cell>
          <cell r="AZ567">
            <v>29502155.990000002</v>
          </cell>
          <cell r="BA567">
            <v>6796109.7899999991</v>
          </cell>
          <cell r="BB567">
            <v>10889479.733999999</v>
          </cell>
          <cell r="BC567">
            <v>679426.70357999986</v>
          </cell>
          <cell r="BD567">
            <v>619685.70594000001</v>
          </cell>
          <cell r="BE567">
            <v>0</v>
          </cell>
          <cell r="BF567">
            <v>12188592.143519999</v>
          </cell>
          <cell r="BH567">
            <v>28139723.783519998</v>
          </cell>
          <cell r="BJ567">
            <v>4330374.6900000004</v>
          </cell>
          <cell r="BK567">
            <v>23809349.093519997</v>
          </cell>
        </row>
        <row r="568">
          <cell r="A568" t="str">
            <v>3404909600400</v>
          </cell>
          <cell r="B568" t="str">
            <v>KILDEER COUNTRYSIDE C C S DIST 96</v>
          </cell>
          <cell r="C568" t="str">
            <v>LAKE</v>
          </cell>
          <cell r="D568" t="str">
            <v>Elementary</v>
          </cell>
          <cell r="E568">
            <v>3235.5</v>
          </cell>
          <cell r="G568">
            <v>2002.5</v>
          </cell>
          <cell r="H568">
            <v>1982.75</v>
          </cell>
          <cell r="I568">
            <v>1233</v>
          </cell>
          <cell r="J568">
            <v>0</v>
          </cell>
          <cell r="L568">
            <v>79310</v>
          </cell>
          <cell r="M568">
            <v>49320</v>
          </cell>
          <cell r="N568">
            <v>0</v>
          </cell>
          <cell r="O568">
            <v>128630</v>
          </cell>
          <cell r="Q568">
            <v>250312.5</v>
          </cell>
          <cell r="R568">
            <v>154125</v>
          </cell>
          <cell r="S568">
            <v>0</v>
          </cell>
          <cell r="T568">
            <v>404437.5</v>
          </cell>
          <cell r="V568">
            <v>398497.5</v>
          </cell>
          <cell r="W568">
            <v>245367</v>
          </cell>
          <cell r="X568">
            <v>0</v>
          </cell>
          <cell r="Y568">
            <v>643864.5</v>
          </cell>
          <cell r="AA568">
            <v>50062.5</v>
          </cell>
          <cell r="AB568">
            <v>30825</v>
          </cell>
          <cell r="AC568">
            <v>0</v>
          </cell>
          <cell r="AD568">
            <v>80887.5</v>
          </cell>
          <cell r="AF568">
            <v>571713.75</v>
          </cell>
          <cell r="AG568">
            <v>352021.5</v>
          </cell>
          <cell r="AH568">
            <v>0</v>
          </cell>
          <cell r="AI568">
            <v>923735.25</v>
          </cell>
          <cell r="AK568">
            <v>200257.75</v>
          </cell>
          <cell r="AL568">
            <v>249066</v>
          </cell>
          <cell r="AM568">
            <v>0</v>
          </cell>
          <cell r="AN568">
            <v>449323.75</v>
          </cell>
          <cell r="AP568">
            <v>2078595</v>
          </cell>
          <cell r="AQ568">
            <v>1279854</v>
          </cell>
          <cell r="AR568">
            <v>0</v>
          </cell>
          <cell r="AS568">
            <v>3358449</v>
          </cell>
          <cell r="AU568">
            <v>1565955</v>
          </cell>
          <cell r="AV568">
            <v>964206</v>
          </cell>
          <cell r="AW568">
            <v>0</v>
          </cell>
          <cell r="AX568">
            <v>2530161</v>
          </cell>
          <cell r="AZ568">
            <v>16146285.620000001</v>
          </cell>
          <cell r="BA568">
            <v>4423028.9200000009</v>
          </cell>
          <cell r="BB568">
            <v>6170794.3620000007</v>
          </cell>
          <cell r="BC568">
            <v>389017.10699999996</v>
          </cell>
          <cell r="BD568">
            <v>354811.40100000001</v>
          </cell>
          <cell r="BE568">
            <v>0</v>
          </cell>
          <cell r="BF568">
            <v>6914622.8700000001</v>
          </cell>
          <cell r="BH568">
            <v>15434111.370000001</v>
          </cell>
          <cell r="BJ568">
            <v>2479428.36</v>
          </cell>
          <cell r="BK568">
            <v>12954683.010000002</v>
          </cell>
        </row>
        <row r="569">
          <cell r="A569" t="str">
            <v>3404910200400</v>
          </cell>
          <cell r="B569" t="str">
            <v>APTAKISIC-TRIPP C C S DIST 102</v>
          </cell>
          <cell r="C569" t="str">
            <v>LAKE</v>
          </cell>
          <cell r="D569" t="str">
            <v>Elementary</v>
          </cell>
          <cell r="E569">
            <v>2287.5</v>
          </cell>
          <cell r="G569">
            <v>1522</v>
          </cell>
          <cell r="H569">
            <v>1500.5</v>
          </cell>
          <cell r="I569">
            <v>765.5</v>
          </cell>
          <cell r="J569">
            <v>0</v>
          </cell>
          <cell r="L569">
            <v>60020</v>
          </cell>
          <cell r="M569">
            <v>30620</v>
          </cell>
          <cell r="N569">
            <v>0</v>
          </cell>
          <cell r="O569">
            <v>90640</v>
          </cell>
          <cell r="Q569">
            <v>190250</v>
          </cell>
          <cell r="R569">
            <v>95687.5</v>
          </cell>
          <cell r="S569">
            <v>0</v>
          </cell>
          <cell r="T569">
            <v>285937.5</v>
          </cell>
          <cell r="V569">
            <v>302878</v>
          </cell>
          <cell r="W569">
            <v>152334.5</v>
          </cell>
          <cell r="X569">
            <v>0</v>
          </cell>
          <cell r="Y569">
            <v>455212.5</v>
          </cell>
          <cell r="AA569">
            <v>38050</v>
          </cell>
          <cell r="AB569">
            <v>19137.5</v>
          </cell>
          <cell r="AC569">
            <v>0</v>
          </cell>
          <cell r="AD569">
            <v>57187.5</v>
          </cell>
          <cell r="AF569">
            <v>434531</v>
          </cell>
          <cell r="AG569">
            <v>218550.25</v>
          </cell>
          <cell r="AH569">
            <v>0</v>
          </cell>
          <cell r="AI569">
            <v>653081.25</v>
          </cell>
          <cell r="AK569">
            <v>151550.5</v>
          </cell>
          <cell r="AL569">
            <v>154631</v>
          </cell>
          <cell r="AM569">
            <v>0</v>
          </cell>
          <cell r="AN569">
            <v>306181.5</v>
          </cell>
          <cell r="AP569">
            <v>1579836</v>
          </cell>
          <cell r="AQ569">
            <v>794589</v>
          </cell>
          <cell r="AR569">
            <v>0</v>
          </cell>
          <cell r="AS569">
            <v>2374425</v>
          </cell>
          <cell r="AU569">
            <v>1190204</v>
          </cell>
          <cell r="AV569">
            <v>598621</v>
          </cell>
          <cell r="AW569">
            <v>0</v>
          </cell>
          <cell r="AX569">
            <v>1788825</v>
          </cell>
          <cell r="AZ569">
            <v>11554105.75</v>
          </cell>
          <cell r="BA569">
            <v>3864280.04</v>
          </cell>
          <cell r="BB569">
            <v>4625515.7369999997</v>
          </cell>
          <cell r="BC569">
            <v>275035.27499999997</v>
          </cell>
          <cell r="BD569">
            <v>250851.82499999998</v>
          </cell>
          <cell r="BE569">
            <v>0</v>
          </cell>
          <cell r="BF569">
            <v>5151402.8370000003</v>
          </cell>
          <cell r="BH569">
            <v>11162893.087000001</v>
          </cell>
          <cell r="BJ569">
            <v>1752957</v>
          </cell>
          <cell r="BK569">
            <v>9409936.0870000012</v>
          </cell>
        </row>
        <row r="570">
          <cell r="A570" t="str">
            <v>3404910300200</v>
          </cell>
          <cell r="B570" t="str">
            <v>LINCOLNSHIRE-PRAIRIEVIEW S D 103</v>
          </cell>
          <cell r="C570" t="str">
            <v>LAKE</v>
          </cell>
          <cell r="D570" t="str">
            <v>Elementary</v>
          </cell>
          <cell r="E570">
            <v>1780.75</v>
          </cell>
          <cell r="G570">
            <v>1110.75</v>
          </cell>
          <cell r="H570">
            <v>1098.25</v>
          </cell>
          <cell r="I570">
            <v>670</v>
          </cell>
          <cell r="J570">
            <v>0</v>
          </cell>
          <cell r="L570">
            <v>43930</v>
          </cell>
          <cell r="M570">
            <v>26800</v>
          </cell>
          <cell r="N570">
            <v>0</v>
          </cell>
          <cell r="O570">
            <v>70730</v>
          </cell>
          <cell r="Q570">
            <v>138843.75</v>
          </cell>
          <cell r="R570">
            <v>83750</v>
          </cell>
          <cell r="S570">
            <v>0</v>
          </cell>
          <cell r="T570">
            <v>222593.75</v>
          </cell>
          <cell r="V570">
            <v>221039.25</v>
          </cell>
          <cell r="W570">
            <v>133330</v>
          </cell>
          <cell r="X570">
            <v>0</v>
          </cell>
          <cell r="Y570">
            <v>354369.25</v>
          </cell>
          <cell r="AA570">
            <v>27768.75</v>
          </cell>
          <cell r="AB570">
            <v>16750</v>
          </cell>
          <cell r="AC570">
            <v>0</v>
          </cell>
          <cell r="AD570">
            <v>44518.75</v>
          </cell>
          <cell r="AF570">
            <v>317119.12</v>
          </cell>
          <cell r="AG570">
            <v>191285</v>
          </cell>
          <cell r="AH570">
            <v>0</v>
          </cell>
          <cell r="AI570">
            <v>508404.12</v>
          </cell>
          <cell r="AK570">
            <v>110923.25</v>
          </cell>
          <cell r="AL570">
            <v>135340</v>
          </cell>
          <cell r="AM570">
            <v>0</v>
          </cell>
          <cell r="AN570">
            <v>246263.25</v>
          </cell>
          <cell r="AP570">
            <v>1152958.5</v>
          </cell>
          <cell r="AQ570">
            <v>695460</v>
          </cell>
          <cell r="AR570">
            <v>0</v>
          </cell>
          <cell r="AS570">
            <v>1848418.5</v>
          </cell>
          <cell r="AU570">
            <v>868606.5</v>
          </cell>
          <cell r="AV570">
            <v>523940</v>
          </cell>
          <cell r="AW570">
            <v>0</v>
          </cell>
          <cell r="AX570">
            <v>1392546.5</v>
          </cell>
          <cell r="AZ570">
            <v>8769109.5099999979</v>
          </cell>
          <cell r="BA570">
            <v>1805978.3599999999</v>
          </cell>
          <cell r="BB570">
            <v>3172526.3609999991</v>
          </cell>
          <cell r="BC570">
            <v>214106.6955</v>
          </cell>
          <cell r="BD570">
            <v>195280.60649999999</v>
          </cell>
          <cell r="BE570">
            <v>0</v>
          </cell>
          <cell r="BF570">
            <v>3581913.6629999988</v>
          </cell>
          <cell r="BH570">
            <v>8269757.7829999989</v>
          </cell>
          <cell r="BJ570">
            <v>1364624.34</v>
          </cell>
          <cell r="BK570">
            <v>6905133.442999999</v>
          </cell>
        </row>
        <row r="571">
          <cell r="A571" t="str">
            <v>3404910600200</v>
          </cell>
          <cell r="B571" t="str">
            <v>BANNOCKBURN SCHOOL DIST 106</v>
          </cell>
          <cell r="C571" t="str">
            <v>LAKE</v>
          </cell>
          <cell r="D571" t="str">
            <v>Elementary</v>
          </cell>
          <cell r="E571">
            <v>169.96</v>
          </cell>
          <cell r="G571">
            <v>102.31</v>
          </cell>
          <cell r="H571">
            <v>101.97999999999999</v>
          </cell>
          <cell r="I571">
            <v>67.649999999999991</v>
          </cell>
          <cell r="J571">
            <v>0</v>
          </cell>
          <cell r="L571">
            <v>4079.2</v>
          </cell>
          <cell r="M571">
            <v>2705.9999999999995</v>
          </cell>
          <cell r="N571">
            <v>0</v>
          </cell>
          <cell r="O571">
            <v>6785.1999999999989</v>
          </cell>
          <cell r="Q571">
            <v>12788.75</v>
          </cell>
          <cell r="R571">
            <v>8456.2499999999982</v>
          </cell>
          <cell r="S571">
            <v>0</v>
          </cell>
          <cell r="T571">
            <v>21245</v>
          </cell>
          <cell r="V571">
            <v>20359.689999999999</v>
          </cell>
          <cell r="W571">
            <v>13462.349999999999</v>
          </cell>
          <cell r="X571">
            <v>0</v>
          </cell>
          <cell r="Y571">
            <v>33822.039999999994</v>
          </cell>
          <cell r="AA571">
            <v>2557.75</v>
          </cell>
          <cell r="AB571">
            <v>1691.2499999999998</v>
          </cell>
          <cell r="AC571">
            <v>0</v>
          </cell>
          <cell r="AD571">
            <v>4249</v>
          </cell>
          <cell r="AF571">
            <v>29209.5</v>
          </cell>
          <cell r="AG571">
            <v>19314.07</v>
          </cell>
          <cell r="AH571">
            <v>0</v>
          </cell>
          <cell r="AI571">
            <v>48523.57</v>
          </cell>
          <cell r="AK571">
            <v>10299.98</v>
          </cell>
          <cell r="AL571">
            <v>13665.299999999997</v>
          </cell>
          <cell r="AM571">
            <v>0</v>
          </cell>
          <cell r="AN571">
            <v>23965.279999999999</v>
          </cell>
          <cell r="AP571">
            <v>106197.78</v>
          </cell>
          <cell r="AQ571">
            <v>70220.7</v>
          </cell>
          <cell r="AR571">
            <v>0</v>
          </cell>
          <cell r="AS571">
            <v>176418.47999999998</v>
          </cell>
          <cell r="AU571">
            <v>80006.42</v>
          </cell>
          <cell r="AV571">
            <v>52902.299999999996</v>
          </cell>
          <cell r="AW571">
            <v>0</v>
          </cell>
          <cell r="AX571">
            <v>132908.72</v>
          </cell>
          <cell r="AZ571">
            <v>880796.03</v>
          </cell>
          <cell r="BA571">
            <v>255230.48000000004</v>
          </cell>
          <cell r="BB571">
            <v>340807.95299999998</v>
          </cell>
          <cell r="BC571">
            <v>20434.970639999996</v>
          </cell>
          <cell r="BD571">
            <v>18638.15352</v>
          </cell>
          <cell r="BE571">
            <v>0</v>
          </cell>
          <cell r="BF571">
            <v>379881.07715999999</v>
          </cell>
          <cell r="BH571">
            <v>827798.36715999991</v>
          </cell>
          <cell r="BJ571">
            <v>130243.74</v>
          </cell>
          <cell r="BK571">
            <v>697554.62715999992</v>
          </cell>
        </row>
        <row r="572">
          <cell r="A572" t="str">
            <v>3404910900200</v>
          </cell>
          <cell r="B572" t="str">
            <v>DEERFIELD SCHOOL DIST 109</v>
          </cell>
          <cell r="C572" t="str">
            <v>LAKE</v>
          </cell>
          <cell r="D572" t="str">
            <v>Elementary</v>
          </cell>
          <cell r="E572">
            <v>2919.46</v>
          </cell>
          <cell r="G572">
            <v>1849.97</v>
          </cell>
          <cell r="H572">
            <v>1834.14</v>
          </cell>
          <cell r="I572">
            <v>1069.49</v>
          </cell>
          <cell r="J572">
            <v>0</v>
          </cell>
          <cell r="L572">
            <v>73365.600000000006</v>
          </cell>
          <cell r="M572">
            <v>42779.6</v>
          </cell>
          <cell r="N572">
            <v>0</v>
          </cell>
          <cell r="O572">
            <v>116145.20000000001</v>
          </cell>
          <cell r="Q572">
            <v>231246.25</v>
          </cell>
          <cell r="R572">
            <v>133686.25</v>
          </cell>
          <cell r="S572">
            <v>0</v>
          </cell>
          <cell r="T572">
            <v>364932.5</v>
          </cell>
          <cell r="V572">
            <v>368144.03</v>
          </cell>
          <cell r="W572">
            <v>212828.51</v>
          </cell>
          <cell r="X572">
            <v>0</v>
          </cell>
          <cell r="Y572">
            <v>580972.54</v>
          </cell>
          <cell r="AA572">
            <v>46249.25</v>
          </cell>
          <cell r="AB572">
            <v>26737.25</v>
          </cell>
          <cell r="AC572">
            <v>0</v>
          </cell>
          <cell r="AD572">
            <v>72986.5</v>
          </cell>
          <cell r="AF572">
            <v>528166.43000000005</v>
          </cell>
          <cell r="AG572">
            <v>305339.39</v>
          </cell>
          <cell r="AH572">
            <v>0</v>
          </cell>
          <cell r="AI572">
            <v>833505.82000000007</v>
          </cell>
          <cell r="AK572">
            <v>185248.14</v>
          </cell>
          <cell r="AL572">
            <v>216036.98</v>
          </cell>
          <cell r="AM572">
            <v>0</v>
          </cell>
          <cell r="AN572">
            <v>401285.12</v>
          </cell>
          <cell r="AP572">
            <v>1920268.86</v>
          </cell>
          <cell r="AQ572">
            <v>1110130.6200000001</v>
          </cell>
          <cell r="AR572">
            <v>0</v>
          </cell>
          <cell r="AS572">
            <v>3030399.4800000004</v>
          </cell>
          <cell r="AU572">
            <v>1446676.54</v>
          </cell>
          <cell r="AV572">
            <v>836341.18</v>
          </cell>
          <cell r="AW572">
            <v>0</v>
          </cell>
          <cell r="AX572">
            <v>2283017.7200000002</v>
          </cell>
          <cell r="AZ572">
            <v>14470758.65</v>
          </cell>
          <cell r="BA572">
            <v>2604753.919999999</v>
          </cell>
          <cell r="BB572">
            <v>5122653.7709999997</v>
          </cell>
          <cell r="BC572">
            <v>351018.35363999993</v>
          </cell>
          <cell r="BD572">
            <v>320153.82251999999</v>
          </cell>
          <cell r="BE572">
            <v>0</v>
          </cell>
          <cell r="BF572">
            <v>5793825.94716</v>
          </cell>
          <cell r="BH572">
            <v>13477070.827160001</v>
          </cell>
          <cell r="BJ572">
            <v>2237240.58</v>
          </cell>
          <cell r="BK572">
            <v>11239830.247160001</v>
          </cell>
        </row>
        <row r="573">
          <cell r="A573" t="str">
            <v>3404911200200</v>
          </cell>
          <cell r="B573" t="str">
            <v>NORTH SHORE SD 112</v>
          </cell>
          <cell r="C573" t="str">
            <v>LAKE</v>
          </cell>
          <cell r="D573" t="str">
            <v>Elementary</v>
          </cell>
          <cell r="E573">
            <v>3946.97</v>
          </cell>
          <cell r="G573">
            <v>2554.1499999999996</v>
          </cell>
          <cell r="H573">
            <v>2513.4899999999998</v>
          </cell>
          <cell r="I573">
            <v>1392.82</v>
          </cell>
          <cell r="J573">
            <v>0</v>
          </cell>
          <cell r="L573">
            <v>100539.59999999999</v>
          </cell>
          <cell r="M573">
            <v>55712.799999999996</v>
          </cell>
          <cell r="N573">
            <v>0</v>
          </cell>
          <cell r="O573">
            <v>156252.4</v>
          </cell>
          <cell r="Q573">
            <v>319268.74999999994</v>
          </cell>
          <cell r="R573">
            <v>174102.5</v>
          </cell>
          <cell r="S573">
            <v>0</v>
          </cell>
          <cell r="T573">
            <v>493371.24999999994</v>
          </cell>
          <cell r="V573">
            <v>508275.84999999992</v>
          </cell>
          <cell r="W573">
            <v>277171.18</v>
          </cell>
          <cell r="X573">
            <v>0</v>
          </cell>
          <cell r="Y573">
            <v>785447.02999999991</v>
          </cell>
          <cell r="AA573">
            <v>63853.749999999993</v>
          </cell>
          <cell r="AB573">
            <v>34820.5</v>
          </cell>
          <cell r="AC573">
            <v>0</v>
          </cell>
          <cell r="AD573">
            <v>98674.25</v>
          </cell>
          <cell r="AF573">
            <v>729209.82</v>
          </cell>
          <cell r="AG573">
            <v>397650.11</v>
          </cell>
          <cell r="AH573">
            <v>0</v>
          </cell>
          <cell r="AI573">
            <v>1126859.93</v>
          </cell>
          <cell r="AK573">
            <v>253862.49</v>
          </cell>
          <cell r="AL573">
            <v>281349.64</v>
          </cell>
          <cell r="AM573">
            <v>0</v>
          </cell>
          <cell r="AN573">
            <v>535212.13</v>
          </cell>
          <cell r="AP573">
            <v>2651207.6999999997</v>
          </cell>
          <cell r="AQ573">
            <v>1445747.16</v>
          </cell>
          <cell r="AR573">
            <v>0</v>
          </cell>
          <cell r="AS573">
            <v>4096954.8599999994</v>
          </cell>
          <cell r="AU573">
            <v>1997345.2999999998</v>
          </cell>
          <cell r="AV573">
            <v>1089185.24</v>
          </cell>
          <cell r="AW573">
            <v>0</v>
          </cell>
          <cell r="AX573">
            <v>3086530.54</v>
          </cell>
          <cell r="AZ573">
            <v>20168631.07</v>
          </cell>
          <cell r="BA573">
            <v>6666159.7499999991</v>
          </cell>
          <cell r="BB573">
            <v>8050437.2459999993</v>
          </cell>
          <cell r="BC573">
            <v>474559.99097999989</v>
          </cell>
          <cell r="BD573">
            <v>432832.62413999991</v>
          </cell>
          <cell r="BE573">
            <v>0</v>
          </cell>
          <cell r="BF573">
            <v>8957829.8611199986</v>
          </cell>
          <cell r="BH573">
            <v>19337132.251119997</v>
          </cell>
          <cell r="BJ573">
            <v>3024642.05</v>
          </cell>
          <cell r="BK573">
            <v>16312490.201119997</v>
          </cell>
        </row>
        <row r="574">
          <cell r="A574" t="str">
            <v>3404911301700</v>
          </cell>
          <cell r="B574" t="str">
            <v>TOWNSHIP HIGH SCHOOL DIST 113</v>
          </cell>
          <cell r="C574" t="str">
            <v>LAKE</v>
          </cell>
          <cell r="D574" t="str">
            <v>High School</v>
          </cell>
          <cell r="E574">
            <v>3717.48</v>
          </cell>
          <cell r="G574">
            <v>0</v>
          </cell>
          <cell r="H574">
            <v>0</v>
          </cell>
          <cell r="I574">
            <v>0</v>
          </cell>
          <cell r="J574">
            <v>3717.48</v>
          </cell>
          <cell r="L574">
            <v>0</v>
          </cell>
          <cell r="M574">
            <v>0</v>
          </cell>
          <cell r="N574">
            <v>148699.20000000001</v>
          </cell>
          <cell r="O574">
            <v>148699.20000000001</v>
          </cell>
          <cell r="Q574">
            <v>0</v>
          </cell>
          <cell r="R574">
            <v>0</v>
          </cell>
          <cell r="S574">
            <v>464685</v>
          </cell>
          <cell r="T574">
            <v>464685</v>
          </cell>
          <cell r="V574">
            <v>0</v>
          </cell>
          <cell r="W574">
            <v>0</v>
          </cell>
          <cell r="X574">
            <v>739778.52</v>
          </cell>
          <cell r="Y574">
            <v>739778.52</v>
          </cell>
          <cell r="AA574">
            <v>0</v>
          </cell>
          <cell r="AB574">
            <v>0</v>
          </cell>
          <cell r="AC574">
            <v>92937</v>
          </cell>
          <cell r="AD574">
            <v>92937</v>
          </cell>
          <cell r="AF574">
            <v>0</v>
          </cell>
          <cell r="AG574">
            <v>0</v>
          </cell>
          <cell r="AH574">
            <v>1061340.54</v>
          </cell>
          <cell r="AI574">
            <v>1061340.54</v>
          </cell>
          <cell r="AK574">
            <v>0</v>
          </cell>
          <cell r="AL574">
            <v>0</v>
          </cell>
          <cell r="AM574">
            <v>2587366.08</v>
          </cell>
          <cell r="AN574">
            <v>2587366.08</v>
          </cell>
          <cell r="AP574">
            <v>0</v>
          </cell>
          <cell r="AQ574">
            <v>0</v>
          </cell>
          <cell r="AR574">
            <v>3858744.24</v>
          </cell>
          <cell r="AS574">
            <v>3858744.24</v>
          </cell>
          <cell r="AU574">
            <v>0</v>
          </cell>
          <cell r="AV574">
            <v>0</v>
          </cell>
          <cell r="AW574">
            <v>2907069.36</v>
          </cell>
          <cell r="AX574">
            <v>2907069.36</v>
          </cell>
          <cell r="AZ574">
            <v>20709814.77</v>
          </cell>
          <cell r="BA574">
            <v>3923450.5999999987</v>
          </cell>
          <cell r="BB574">
            <v>7389979.6109999986</v>
          </cell>
          <cell r="BC574">
            <v>446967.49031999992</v>
          </cell>
          <cell r="BD574">
            <v>407666.29175999999</v>
          </cell>
          <cell r="BE574">
            <v>0</v>
          </cell>
          <cell r="BF574">
            <v>8244613.3930799989</v>
          </cell>
          <cell r="BH574">
            <v>20105233.333079997</v>
          </cell>
          <cell r="BJ574">
            <v>2848779.27</v>
          </cell>
          <cell r="BK574">
            <v>17256454.063079998</v>
          </cell>
        </row>
        <row r="575">
          <cell r="A575" t="str">
            <v>3404911400200</v>
          </cell>
          <cell r="B575" t="str">
            <v>FOX LAKE GRADE SCHOOL DIST 114</v>
          </cell>
          <cell r="C575" t="str">
            <v>LAKE</v>
          </cell>
          <cell r="D575" t="str">
            <v>Elementary</v>
          </cell>
          <cell r="E575">
            <v>720</v>
          </cell>
          <cell r="G575">
            <v>488.5</v>
          </cell>
          <cell r="H575">
            <v>480</v>
          </cell>
          <cell r="I575">
            <v>231.5</v>
          </cell>
          <cell r="J575">
            <v>0</v>
          </cell>
          <cell r="L575">
            <v>19200</v>
          </cell>
          <cell r="M575">
            <v>9260</v>
          </cell>
          <cell r="N575">
            <v>0</v>
          </cell>
          <cell r="O575">
            <v>28460</v>
          </cell>
          <cell r="Q575">
            <v>61062.5</v>
          </cell>
          <cell r="R575">
            <v>28937.5</v>
          </cell>
          <cell r="S575">
            <v>0</v>
          </cell>
          <cell r="T575">
            <v>90000</v>
          </cell>
          <cell r="V575">
            <v>97211.5</v>
          </cell>
          <cell r="W575">
            <v>46068.5</v>
          </cell>
          <cell r="X575">
            <v>0</v>
          </cell>
          <cell r="Y575">
            <v>143280</v>
          </cell>
          <cell r="AA575">
            <v>12212.5</v>
          </cell>
          <cell r="AB575">
            <v>5787.5</v>
          </cell>
          <cell r="AC575">
            <v>0</v>
          </cell>
          <cell r="AD575">
            <v>18000</v>
          </cell>
          <cell r="AF575">
            <v>278933.5</v>
          </cell>
          <cell r="AG575">
            <v>132186.5</v>
          </cell>
          <cell r="AH575">
            <v>0</v>
          </cell>
          <cell r="AI575">
            <v>411120</v>
          </cell>
          <cell r="AK575">
            <v>48480</v>
          </cell>
          <cell r="AL575">
            <v>46763</v>
          </cell>
          <cell r="AM575">
            <v>0</v>
          </cell>
          <cell r="AN575">
            <v>95243</v>
          </cell>
          <cell r="AP575">
            <v>507063</v>
          </cell>
          <cell r="AQ575">
            <v>240297</v>
          </cell>
          <cell r="AR575">
            <v>0</v>
          </cell>
          <cell r="AS575">
            <v>747360</v>
          </cell>
          <cell r="AU575">
            <v>382007</v>
          </cell>
          <cell r="AV575">
            <v>181033</v>
          </cell>
          <cell r="AW575">
            <v>0</v>
          </cell>
          <cell r="AX575">
            <v>563040</v>
          </cell>
          <cell r="AZ575">
            <v>3888984.19</v>
          </cell>
          <cell r="BA575">
            <v>1529492.84</v>
          </cell>
          <cell r="BB575">
            <v>1625543.1089999999</v>
          </cell>
          <cell r="BC575">
            <v>86568.48</v>
          </cell>
          <cell r="BD575">
            <v>78956.639999999999</v>
          </cell>
          <cell r="BE575">
            <v>0</v>
          </cell>
          <cell r="BF575">
            <v>1791068.2289999998</v>
          </cell>
          <cell r="BH575">
            <v>3887571.2289999998</v>
          </cell>
          <cell r="BJ575">
            <v>551750.40000000002</v>
          </cell>
          <cell r="BK575">
            <v>3335820.8289999999</v>
          </cell>
        </row>
        <row r="576">
          <cell r="A576" t="str">
            <v>3404911501600</v>
          </cell>
          <cell r="B576" t="str">
            <v>LAKE FOREST COMM H S DISTRICT 115</v>
          </cell>
          <cell r="C576" t="str">
            <v>LAKE</v>
          </cell>
          <cell r="D576" t="str">
            <v>High School</v>
          </cell>
          <cell r="E576">
            <v>1672.81</v>
          </cell>
          <cell r="G576">
            <v>0</v>
          </cell>
          <cell r="H576">
            <v>0</v>
          </cell>
          <cell r="I576">
            <v>0</v>
          </cell>
          <cell r="J576">
            <v>1672.8100000000002</v>
          </cell>
          <cell r="L576">
            <v>0</v>
          </cell>
          <cell r="M576">
            <v>0</v>
          </cell>
          <cell r="N576">
            <v>66912.400000000009</v>
          </cell>
          <cell r="O576">
            <v>66912.400000000009</v>
          </cell>
          <cell r="Q576">
            <v>0</v>
          </cell>
          <cell r="R576">
            <v>0</v>
          </cell>
          <cell r="S576">
            <v>209101.25000000003</v>
          </cell>
          <cell r="T576">
            <v>209101.25000000003</v>
          </cell>
          <cell r="V576">
            <v>0</v>
          </cell>
          <cell r="W576">
            <v>0</v>
          </cell>
          <cell r="X576">
            <v>332889.19000000006</v>
          </cell>
          <cell r="Y576">
            <v>332889.19000000006</v>
          </cell>
          <cell r="AA576">
            <v>0</v>
          </cell>
          <cell r="AB576">
            <v>0</v>
          </cell>
          <cell r="AC576">
            <v>41820.250000000007</v>
          </cell>
          <cell r="AD576">
            <v>41820.250000000007</v>
          </cell>
          <cell r="AF576">
            <v>0</v>
          </cell>
          <cell r="AG576">
            <v>0</v>
          </cell>
          <cell r="AH576">
            <v>477587.25</v>
          </cell>
          <cell r="AI576">
            <v>477587.25</v>
          </cell>
          <cell r="AK576">
            <v>0</v>
          </cell>
          <cell r="AL576">
            <v>0</v>
          </cell>
          <cell r="AM576">
            <v>1164275.76</v>
          </cell>
          <cell r="AN576">
            <v>1164275.76</v>
          </cell>
          <cell r="AP576">
            <v>0</v>
          </cell>
          <cell r="AQ576">
            <v>0</v>
          </cell>
          <cell r="AR576">
            <v>1736376.7800000003</v>
          </cell>
          <cell r="AS576">
            <v>1736376.7800000003</v>
          </cell>
          <cell r="AU576">
            <v>0</v>
          </cell>
          <cell r="AV576">
            <v>0</v>
          </cell>
          <cell r="AW576">
            <v>1308137.4200000002</v>
          </cell>
          <cell r="AX576">
            <v>1308137.4200000002</v>
          </cell>
          <cell r="AZ576">
            <v>9195485.0800000019</v>
          </cell>
          <cell r="BA576">
            <v>1393731.6799999995</v>
          </cell>
          <cell r="BB576">
            <v>3176765.0280000004</v>
          </cell>
          <cell r="BC576">
            <v>201128.63754</v>
          </cell>
          <cell r="BD576">
            <v>183443.69022000002</v>
          </cell>
          <cell r="BE576">
            <v>0</v>
          </cell>
          <cell r="BF576">
            <v>3561337.3557600006</v>
          </cell>
          <cell r="BH576">
            <v>8898437.6557600014</v>
          </cell>
          <cell r="BJ576">
            <v>1281907.75</v>
          </cell>
          <cell r="BK576">
            <v>7616529.9057600014</v>
          </cell>
        </row>
        <row r="577">
          <cell r="A577" t="str">
            <v>3404911602600</v>
          </cell>
          <cell r="B577" t="str">
            <v>ROUND LAKE AREA SCHS - DIST 116</v>
          </cell>
          <cell r="C577" t="str">
            <v>LAKE</v>
          </cell>
          <cell r="D577" t="str">
            <v>Unit</v>
          </cell>
          <cell r="E577">
            <v>7076.94</v>
          </cell>
          <cell r="G577">
            <v>3222.47</v>
          </cell>
          <cell r="H577">
            <v>3163.97</v>
          </cell>
          <cell r="I577">
            <v>1661.65</v>
          </cell>
          <cell r="J577">
            <v>2192.8200000000002</v>
          </cell>
          <cell r="L577">
            <v>126558.79999999999</v>
          </cell>
          <cell r="M577">
            <v>66466</v>
          </cell>
          <cell r="N577">
            <v>87712.8</v>
          </cell>
          <cell r="O577">
            <v>280737.59999999998</v>
          </cell>
          <cell r="Q577">
            <v>402808.75</v>
          </cell>
          <cell r="R577">
            <v>207706.25</v>
          </cell>
          <cell r="S577">
            <v>274102.5</v>
          </cell>
          <cell r="T577">
            <v>884617.5</v>
          </cell>
          <cell r="V577">
            <v>641271.52999999991</v>
          </cell>
          <cell r="W577">
            <v>330668.35000000003</v>
          </cell>
          <cell r="X577">
            <v>436371.18000000005</v>
          </cell>
          <cell r="Y577">
            <v>1408311.06</v>
          </cell>
          <cell r="AA577">
            <v>80561.75</v>
          </cell>
          <cell r="AB577">
            <v>41541.25</v>
          </cell>
          <cell r="AC577">
            <v>54820.500000000007</v>
          </cell>
          <cell r="AD577">
            <v>176923.5</v>
          </cell>
          <cell r="AF577">
            <v>1840030.37</v>
          </cell>
          <cell r="AG577">
            <v>948802.15</v>
          </cell>
          <cell r="AH577">
            <v>1252100.22</v>
          </cell>
          <cell r="AI577">
            <v>4040932.74</v>
          </cell>
          <cell r="AK577">
            <v>319560.96999999997</v>
          </cell>
          <cell r="AL577">
            <v>335653.30000000005</v>
          </cell>
          <cell r="AM577">
            <v>1526202.7200000002</v>
          </cell>
          <cell r="AN577">
            <v>2181416.9900000002</v>
          </cell>
          <cell r="AP577">
            <v>3344923.86</v>
          </cell>
          <cell r="AQ577">
            <v>1724792.7000000002</v>
          </cell>
          <cell r="AR577">
            <v>2276147.16</v>
          </cell>
          <cell r="AS577">
            <v>7345863.7200000007</v>
          </cell>
          <cell r="AU577">
            <v>2519971.54</v>
          </cell>
          <cell r="AV577">
            <v>1299410.3</v>
          </cell>
          <cell r="AW577">
            <v>1714785.2400000002</v>
          </cell>
          <cell r="AX577">
            <v>5534167.0800000001</v>
          </cell>
          <cell r="AZ577">
            <v>40871676.849999994</v>
          </cell>
          <cell r="BA577">
            <v>21701635.510000002</v>
          </cell>
          <cell r="BB577">
            <v>18771993.708000001</v>
          </cell>
          <cell r="BC577">
            <v>850888.80395999993</v>
          </cell>
          <cell r="BD577">
            <v>776071.39428000001</v>
          </cell>
          <cell r="BE577">
            <v>0</v>
          </cell>
          <cell r="BF577">
            <v>20398953.906240001</v>
          </cell>
          <cell r="BH577">
            <v>42251924.096239999</v>
          </cell>
          <cell r="BJ577">
            <v>5423200.6600000001</v>
          </cell>
          <cell r="BK577">
            <v>36828723.436240003</v>
          </cell>
        </row>
        <row r="578">
          <cell r="A578" t="str">
            <v>3404911701600</v>
          </cell>
          <cell r="B578" t="str">
            <v>ANTIOCH COMM HIGH SCH DIST 117</v>
          </cell>
          <cell r="C578" t="str">
            <v>LAKE</v>
          </cell>
          <cell r="D578" t="str">
            <v>High School</v>
          </cell>
          <cell r="E578">
            <v>2717.32</v>
          </cell>
          <cell r="G578">
            <v>0</v>
          </cell>
          <cell r="H578">
            <v>0</v>
          </cell>
          <cell r="I578">
            <v>0</v>
          </cell>
          <cell r="J578">
            <v>2717.32</v>
          </cell>
          <cell r="L578">
            <v>0</v>
          </cell>
          <cell r="M578">
            <v>0</v>
          </cell>
          <cell r="N578">
            <v>108692.8</v>
          </cell>
          <cell r="O578">
            <v>108692.8</v>
          </cell>
          <cell r="Q578">
            <v>0</v>
          </cell>
          <cell r="R578">
            <v>0</v>
          </cell>
          <cell r="S578">
            <v>339665</v>
          </cell>
          <cell r="T578">
            <v>339665</v>
          </cell>
          <cell r="V578">
            <v>0</v>
          </cell>
          <cell r="W578">
            <v>0</v>
          </cell>
          <cell r="X578">
            <v>540746.68000000005</v>
          </cell>
          <cell r="Y578">
            <v>540746.68000000005</v>
          </cell>
          <cell r="AA578">
            <v>0</v>
          </cell>
          <cell r="AB578">
            <v>0</v>
          </cell>
          <cell r="AC578">
            <v>67933</v>
          </cell>
          <cell r="AD578">
            <v>67933</v>
          </cell>
          <cell r="AF578">
            <v>0</v>
          </cell>
          <cell r="AG578">
            <v>0</v>
          </cell>
          <cell r="AH578">
            <v>1551589.72</v>
          </cell>
          <cell r="AI578">
            <v>1551589.72</v>
          </cell>
          <cell r="AK578">
            <v>0</v>
          </cell>
          <cell r="AL578">
            <v>0</v>
          </cell>
          <cell r="AM578">
            <v>1891254.7200000002</v>
          </cell>
          <cell r="AN578">
            <v>1891254.7200000002</v>
          </cell>
          <cell r="AP578">
            <v>0</v>
          </cell>
          <cell r="AQ578">
            <v>0</v>
          </cell>
          <cell r="AR578">
            <v>2820578.16</v>
          </cell>
          <cell r="AS578">
            <v>2820578.16</v>
          </cell>
          <cell r="AU578">
            <v>0</v>
          </cell>
          <cell r="AV578">
            <v>0</v>
          </cell>
          <cell r="AW578">
            <v>2124944.2400000002</v>
          </cell>
          <cell r="AX578">
            <v>2124944.2400000002</v>
          </cell>
          <cell r="AZ578">
            <v>15253100.089999998</v>
          </cell>
          <cell r="BA578">
            <v>2936978.3899999997</v>
          </cell>
          <cell r="BB578">
            <v>5457023.5439999988</v>
          </cell>
          <cell r="BC578">
            <v>326714.25287999999</v>
          </cell>
          <cell r="BD578">
            <v>297986.74584000005</v>
          </cell>
          <cell r="BE578">
            <v>0</v>
          </cell>
          <cell r="BF578">
            <v>6081724.5427199984</v>
          </cell>
          <cell r="BH578">
            <v>15527128.862719998</v>
          </cell>
          <cell r="BJ578">
            <v>2082336.66</v>
          </cell>
          <cell r="BK578">
            <v>13444792.202719998</v>
          </cell>
        </row>
        <row r="579">
          <cell r="A579" t="str">
            <v>3404911802600</v>
          </cell>
          <cell r="B579" t="str">
            <v>WAUCONDA COMM UNIT S DIST 118</v>
          </cell>
          <cell r="C579" t="str">
            <v>LAKE</v>
          </cell>
          <cell r="D579" t="str">
            <v>Unit</v>
          </cell>
          <cell r="E579">
            <v>4501.3599999999997</v>
          </cell>
          <cell r="G579">
            <v>1992.39</v>
          </cell>
          <cell r="H579">
            <v>1960.31</v>
          </cell>
          <cell r="I579">
            <v>1103.6500000000001</v>
          </cell>
          <cell r="J579">
            <v>1405.32</v>
          </cell>
          <cell r="L579">
            <v>78412.399999999994</v>
          </cell>
          <cell r="M579">
            <v>44146</v>
          </cell>
          <cell r="N579">
            <v>56212.799999999996</v>
          </cell>
          <cell r="O579">
            <v>178771.19999999998</v>
          </cell>
          <cell r="Q579">
            <v>249048.75</v>
          </cell>
          <cell r="R579">
            <v>137956.25</v>
          </cell>
          <cell r="S579">
            <v>175665</v>
          </cell>
          <cell r="T579">
            <v>562670</v>
          </cell>
          <cell r="V579">
            <v>396485.61000000004</v>
          </cell>
          <cell r="W579">
            <v>219626.35</v>
          </cell>
          <cell r="X579">
            <v>279658.68</v>
          </cell>
          <cell r="Y579">
            <v>895770.64000000013</v>
          </cell>
          <cell r="AA579">
            <v>49809.75</v>
          </cell>
          <cell r="AB579">
            <v>27591.250000000004</v>
          </cell>
          <cell r="AC579">
            <v>35133</v>
          </cell>
          <cell r="AD579">
            <v>112534</v>
          </cell>
          <cell r="AF579">
            <v>1137654.69</v>
          </cell>
          <cell r="AG579">
            <v>630184.15</v>
          </cell>
          <cell r="AH579">
            <v>802437.72</v>
          </cell>
          <cell r="AI579">
            <v>2570276.5599999996</v>
          </cell>
          <cell r="AK579">
            <v>197991.31</v>
          </cell>
          <cell r="AL579">
            <v>222937.30000000002</v>
          </cell>
          <cell r="AM579">
            <v>978102.72</v>
          </cell>
          <cell r="AN579">
            <v>1399031.33</v>
          </cell>
          <cell r="AP579">
            <v>2068100.82</v>
          </cell>
          <cell r="AQ579">
            <v>1145588.7000000002</v>
          </cell>
          <cell r="AR579">
            <v>1458722.16</v>
          </cell>
          <cell r="AS579">
            <v>4672411.6800000006</v>
          </cell>
          <cell r="AU579">
            <v>1558048.98</v>
          </cell>
          <cell r="AV579">
            <v>863054.3</v>
          </cell>
          <cell r="AW579">
            <v>1098960.24</v>
          </cell>
          <cell r="AX579">
            <v>3520063.5200000005</v>
          </cell>
          <cell r="AZ579">
            <v>24277956.870000001</v>
          </cell>
          <cell r="BA579">
            <v>8205260.5999999996</v>
          </cell>
          <cell r="BB579">
            <v>9744965.2409999985</v>
          </cell>
          <cell r="BC579">
            <v>541216.51823999989</v>
          </cell>
          <cell r="BD579">
            <v>493628.14031999995</v>
          </cell>
          <cell r="BE579">
            <v>0</v>
          </cell>
          <cell r="BF579">
            <v>10779809.899559997</v>
          </cell>
          <cell r="BH579">
            <v>24691338.829559997</v>
          </cell>
          <cell r="BJ579">
            <v>3449482.19</v>
          </cell>
          <cell r="BK579">
            <v>21241856.639559995</v>
          </cell>
        </row>
        <row r="580">
          <cell r="A580" t="str">
            <v>3404912001300</v>
          </cell>
          <cell r="B580" t="str">
            <v>MUNDELEIN CONS HIGH SCH DIST 120</v>
          </cell>
          <cell r="C580" t="str">
            <v>LAKE</v>
          </cell>
          <cell r="D580" t="str">
            <v>High School</v>
          </cell>
          <cell r="E580">
            <v>2031.15</v>
          </cell>
          <cell r="G580">
            <v>0</v>
          </cell>
          <cell r="H580">
            <v>0</v>
          </cell>
          <cell r="I580">
            <v>0</v>
          </cell>
          <cell r="J580">
            <v>2031.15</v>
          </cell>
          <cell r="L580">
            <v>0</v>
          </cell>
          <cell r="M580">
            <v>0</v>
          </cell>
          <cell r="N580">
            <v>81246</v>
          </cell>
          <cell r="O580">
            <v>81246</v>
          </cell>
          <cell r="Q580">
            <v>0</v>
          </cell>
          <cell r="R580">
            <v>0</v>
          </cell>
          <cell r="S580">
            <v>253893.75</v>
          </cell>
          <cell r="T580">
            <v>253893.75</v>
          </cell>
          <cell r="V580">
            <v>0</v>
          </cell>
          <cell r="W580">
            <v>0</v>
          </cell>
          <cell r="X580">
            <v>404198.85000000003</v>
          </cell>
          <cell r="Y580">
            <v>404198.85000000003</v>
          </cell>
          <cell r="AA580">
            <v>0</v>
          </cell>
          <cell r="AB580">
            <v>0</v>
          </cell>
          <cell r="AC580">
            <v>50778.75</v>
          </cell>
          <cell r="AD580">
            <v>50778.75</v>
          </cell>
          <cell r="AF580">
            <v>0</v>
          </cell>
          <cell r="AG580">
            <v>0</v>
          </cell>
          <cell r="AH580">
            <v>579893.31999999995</v>
          </cell>
          <cell r="AI580">
            <v>579893.31999999995</v>
          </cell>
          <cell r="AK580">
            <v>0</v>
          </cell>
          <cell r="AL580">
            <v>0</v>
          </cell>
          <cell r="AM580">
            <v>1413680.4000000001</v>
          </cell>
          <cell r="AN580">
            <v>1413680.4000000001</v>
          </cell>
          <cell r="AP580">
            <v>0</v>
          </cell>
          <cell r="AQ580">
            <v>0</v>
          </cell>
          <cell r="AR580">
            <v>2108333.7000000002</v>
          </cell>
          <cell r="AS580">
            <v>2108333.7000000002</v>
          </cell>
          <cell r="AU580">
            <v>0</v>
          </cell>
          <cell r="AV580">
            <v>0</v>
          </cell>
          <cell r="AW580">
            <v>1588359.3</v>
          </cell>
          <cell r="AX580">
            <v>1588359.3</v>
          </cell>
          <cell r="AZ580">
            <v>11804420.839999998</v>
          </cell>
          <cell r="BA580">
            <v>3428286.9999999995</v>
          </cell>
          <cell r="BB580">
            <v>4569812.351999999</v>
          </cell>
          <cell r="BC580">
            <v>244213.28909999999</v>
          </cell>
          <cell r="BD580">
            <v>222739.97130000003</v>
          </cell>
          <cell r="BE580">
            <v>0</v>
          </cell>
          <cell r="BF580">
            <v>5036765.6123999991</v>
          </cell>
          <cell r="BH580">
            <v>11517149.682399999</v>
          </cell>
          <cell r="BJ580">
            <v>1556510.86</v>
          </cell>
          <cell r="BK580">
            <v>9960638.8223999999</v>
          </cell>
        </row>
        <row r="581">
          <cell r="A581" t="str">
            <v>3404912101700</v>
          </cell>
          <cell r="B581" t="str">
            <v>WARREN TWP HIGH SCH DIST 121</v>
          </cell>
          <cell r="C581" t="str">
            <v>LAKE</v>
          </cell>
          <cell r="D581" t="str">
            <v>High School</v>
          </cell>
          <cell r="E581">
            <v>4213.99</v>
          </cell>
          <cell r="G581">
            <v>0</v>
          </cell>
          <cell r="H581">
            <v>0</v>
          </cell>
          <cell r="I581">
            <v>0</v>
          </cell>
          <cell r="J581">
            <v>4213.99</v>
          </cell>
          <cell r="L581">
            <v>0</v>
          </cell>
          <cell r="M581">
            <v>0</v>
          </cell>
          <cell r="N581">
            <v>168559.59999999998</v>
          </cell>
          <cell r="O581">
            <v>168559.59999999998</v>
          </cell>
          <cell r="Q581">
            <v>0</v>
          </cell>
          <cell r="R581">
            <v>0</v>
          </cell>
          <cell r="S581">
            <v>526748.75</v>
          </cell>
          <cell r="T581">
            <v>526748.75</v>
          </cell>
          <cell r="V581">
            <v>0</v>
          </cell>
          <cell r="W581">
            <v>0</v>
          </cell>
          <cell r="X581">
            <v>838584.01</v>
          </cell>
          <cell r="Y581">
            <v>838584.01</v>
          </cell>
          <cell r="AA581">
            <v>0</v>
          </cell>
          <cell r="AB581">
            <v>0</v>
          </cell>
          <cell r="AC581">
            <v>105349.75</v>
          </cell>
          <cell r="AD581">
            <v>105349.75</v>
          </cell>
          <cell r="AF581">
            <v>0</v>
          </cell>
          <cell r="AG581">
            <v>0</v>
          </cell>
          <cell r="AH581">
            <v>2406188.29</v>
          </cell>
          <cell r="AI581">
            <v>2406188.29</v>
          </cell>
          <cell r="AK581">
            <v>0</v>
          </cell>
          <cell r="AL581">
            <v>0</v>
          </cell>
          <cell r="AM581">
            <v>2932937.04</v>
          </cell>
          <cell r="AN581">
            <v>2932937.04</v>
          </cell>
          <cell r="AP581">
            <v>0</v>
          </cell>
          <cell r="AQ581">
            <v>0</v>
          </cell>
          <cell r="AR581">
            <v>4374121.62</v>
          </cell>
          <cell r="AS581">
            <v>4374121.62</v>
          </cell>
          <cell r="AU581">
            <v>0</v>
          </cell>
          <cell r="AV581">
            <v>0</v>
          </cell>
          <cell r="AW581">
            <v>3295340.1799999997</v>
          </cell>
          <cell r="AX581">
            <v>3295340.1799999997</v>
          </cell>
          <cell r="AZ581">
            <v>24022699.080000002</v>
          </cell>
          <cell r="BA581">
            <v>5929094.3200000003</v>
          </cell>
          <cell r="BB581">
            <v>8985538.0199999996</v>
          </cell>
          <cell r="BC581">
            <v>506664.87365999992</v>
          </cell>
          <cell r="BD581">
            <v>462114.57137999998</v>
          </cell>
          <cell r="BE581">
            <v>0</v>
          </cell>
          <cell r="BF581">
            <v>9954317.4650400002</v>
          </cell>
          <cell r="BH581">
            <v>24602146.70504</v>
          </cell>
          <cell r="BJ581">
            <v>3229264.81</v>
          </cell>
          <cell r="BK581">
            <v>21372881.895040002</v>
          </cell>
        </row>
        <row r="582">
          <cell r="A582" t="str">
            <v>3404912401600</v>
          </cell>
          <cell r="B582" t="str">
            <v>GRANT COMM H S DISTRICT 124</v>
          </cell>
          <cell r="C582" t="str">
            <v>LAKE</v>
          </cell>
          <cell r="D582" t="str">
            <v>High School</v>
          </cell>
          <cell r="E582">
            <v>1879.49</v>
          </cell>
          <cell r="G582">
            <v>0</v>
          </cell>
          <cell r="H582">
            <v>0</v>
          </cell>
          <cell r="I582">
            <v>0</v>
          </cell>
          <cell r="J582">
            <v>1879.49</v>
          </cell>
          <cell r="L582">
            <v>0</v>
          </cell>
          <cell r="M582">
            <v>0</v>
          </cell>
          <cell r="N582">
            <v>75179.600000000006</v>
          </cell>
          <cell r="O582">
            <v>75179.600000000006</v>
          </cell>
          <cell r="Q582">
            <v>0</v>
          </cell>
          <cell r="R582">
            <v>0</v>
          </cell>
          <cell r="S582">
            <v>234936.25</v>
          </cell>
          <cell r="T582">
            <v>234936.25</v>
          </cell>
          <cell r="V582">
            <v>0</v>
          </cell>
          <cell r="W582">
            <v>0</v>
          </cell>
          <cell r="X582">
            <v>374018.51</v>
          </cell>
          <cell r="Y582">
            <v>374018.51</v>
          </cell>
          <cell r="AA582">
            <v>0</v>
          </cell>
          <cell r="AB582">
            <v>0</v>
          </cell>
          <cell r="AC582">
            <v>46987.25</v>
          </cell>
          <cell r="AD582">
            <v>46987.25</v>
          </cell>
          <cell r="AF582">
            <v>0</v>
          </cell>
          <cell r="AG582">
            <v>0</v>
          </cell>
          <cell r="AH582">
            <v>1073188.79</v>
          </cell>
          <cell r="AI582">
            <v>1073188.79</v>
          </cell>
          <cell r="AK582">
            <v>0</v>
          </cell>
          <cell r="AL582">
            <v>0</v>
          </cell>
          <cell r="AM582">
            <v>1308125.04</v>
          </cell>
          <cell r="AN582">
            <v>1308125.04</v>
          </cell>
          <cell r="AP582">
            <v>0</v>
          </cell>
          <cell r="AQ582">
            <v>0</v>
          </cell>
          <cell r="AR582">
            <v>1950910.62</v>
          </cell>
          <cell r="AS582">
            <v>1950910.62</v>
          </cell>
          <cell r="AU582">
            <v>0</v>
          </cell>
          <cell r="AV582">
            <v>0</v>
          </cell>
          <cell r="AW582">
            <v>1469761.18</v>
          </cell>
          <cell r="AX582">
            <v>1469761.18</v>
          </cell>
          <cell r="AZ582">
            <v>10816213.77</v>
          </cell>
          <cell r="BA582">
            <v>2673944.8400000003</v>
          </cell>
          <cell r="BB582">
            <v>4047047.5829999996</v>
          </cell>
          <cell r="BC582">
            <v>225978.60066</v>
          </cell>
          <cell r="BD582">
            <v>206108.63238</v>
          </cell>
          <cell r="BE582">
            <v>0</v>
          </cell>
          <cell r="BF582">
            <v>4479134.8160399999</v>
          </cell>
          <cell r="BH582">
            <v>11012242.05604</v>
          </cell>
          <cell r="BJ582">
            <v>1440290.77</v>
          </cell>
          <cell r="BK582">
            <v>9571951.2860400006</v>
          </cell>
        </row>
        <row r="583">
          <cell r="A583" t="str">
            <v>3404912501300</v>
          </cell>
          <cell r="B583" t="str">
            <v>ADLAI E STEVENSON DIST 125</v>
          </cell>
          <cell r="C583" t="str">
            <v>LAKE</v>
          </cell>
          <cell r="D583" t="str">
            <v>High School</v>
          </cell>
          <cell r="E583">
            <v>4232.5</v>
          </cell>
          <cell r="G583">
            <v>0</v>
          </cell>
          <cell r="H583">
            <v>0</v>
          </cell>
          <cell r="I583">
            <v>0</v>
          </cell>
          <cell r="J583">
            <v>4232.5</v>
          </cell>
          <cell r="L583">
            <v>0</v>
          </cell>
          <cell r="M583">
            <v>0</v>
          </cell>
          <cell r="N583">
            <v>169300</v>
          </cell>
          <cell r="O583">
            <v>169300</v>
          </cell>
          <cell r="Q583">
            <v>0</v>
          </cell>
          <cell r="R583">
            <v>0</v>
          </cell>
          <cell r="S583">
            <v>529062.5</v>
          </cell>
          <cell r="T583">
            <v>529062.5</v>
          </cell>
          <cell r="V583">
            <v>0</v>
          </cell>
          <cell r="W583">
            <v>0</v>
          </cell>
          <cell r="X583">
            <v>842267.5</v>
          </cell>
          <cell r="Y583">
            <v>842267.5</v>
          </cell>
          <cell r="AA583">
            <v>0</v>
          </cell>
          <cell r="AB583">
            <v>0</v>
          </cell>
          <cell r="AC583">
            <v>105812.5</v>
          </cell>
          <cell r="AD583">
            <v>105812.5</v>
          </cell>
          <cell r="AF583">
            <v>0</v>
          </cell>
          <cell r="AG583">
            <v>0</v>
          </cell>
          <cell r="AH583">
            <v>1208378.75</v>
          </cell>
          <cell r="AI583">
            <v>1208378.75</v>
          </cell>
          <cell r="AK583">
            <v>0</v>
          </cell>
          <cell r="AL583">
            <v>0</v>
          </cell>
          <cell r="AM583">
            <v>2945820</v>
          </cell>
          <cell r="AN583">
            <v>2945820</v>
          </cell>
          <cell r="AP583">
            <v>0</v>
          </cell>
          <cell r="AQ583">
            <v>0</v>
          </cell>
          <cell r="AR583">
            <v>4393335</v>
          </cell>
          <cell r="AS583">
            <v>4393335</v>
          </cell>
          <cell r="AU583">
            <v>0</v>
          </cell>
          <cell r="AV583">
            <v>0</v>
          </cell>
          <cell r="AW583">
            <v>3309815</v>
          </cell>
          <cell r="AX583">
            <v>3309815</v>
          </cell>
          <cell r="AZ583">
            <v>23496836.539999999</v>
          </cell>
          <cell r="BA583">
            <v>4240463.8100000005</v>
          </cell>
          <cell r="BB583">
            <v>8321190.1050000004</v>
          </cell>
          <cell r="BC583">
            <v>508890.40499999991</v>
          </cell>
          <cell r="BD583">
            <v>464144.41499999998</v>
          </cell>
          <cell r="BE583">
            <v>0</v>
          </cell>
          <cell r="BF583">
            <v>9294224.9249999989</v>
          </cell>
          <cell r="BH583">
            <v>22798016.174999997</v>
          </cell>
          <cell r="BJ583">
            <v>3243449.4</v>
          </cell>
          <cell r="BK583">
            <v>19554566.774999999</v>
          </cell>
        </row>
        <row r="584">
          <cell r="A584" t="str">
            <v>3404912601700</v>
          </cell>
          <cell r="B584" t="str">
            <v>ZION-BENTON TWP H S DIST 126</v>
          </cell>
          <cell r="C584" t="str">
            <v>LAKE</v>
          </cell>
          <cell r="D584" t="str">
            <v>High School</v>
          </cell>
          <cell r="E584">
            <v>2662.32</v>
          </cell>
          <cell r="G584">
            <v>0</v>
          </cell>
          <cell r="H584">
            <v>0</v>
          </cell>
          <cell r="I584">
            <v>0</v>
          </cell>
          <cell r="J584">
            <v>2662.3199999999997</v>
          </cell>
          <cell r="L584">
            <v>0</v>
          </cell>
          <cell r="M584">
            <v>0</v>
          </cell>
          <cell r="N584">
            <v>106492.79999999999</v>
          </cell>
          <cell r="O584">
            <v>106492.79999999999</v>
          </cell>
          <cell r="Q584">
            <v>0</v>
          </cell>
          <cell r="R584">
            <v>0</v>
          </cell>
          <cell r="S584">
            <v>332789.99999999994</v>
          </cell>
          <cell r="T584">
            <v>332789.99999999994</v>
          </cell>
          <cell r="V584">
            <v>0</v>
          </cell>
          <cell r="W584">
            <v>0</v>
          </cell>
          <cell r="X584">
            <v>529801.67999999993</v>
          </cell>
          <cell r="Y584">
            <v>529801.67999999993</v>
          </cell>
          <cell r="AA584">
            <v>0</v>
          </cell>
          <cell r="AB584">
            <v>0</v>
          </cell>
          <cell r="AC584">
            <v>66558</v>
          </cell>
          <cell r="AD584">
            <v>66558</v>
          </cell>
          <cell r="AF584">
            <v>0</v>
          </cell>
          <cell r="AG584">
            <v>0</v>
          </cell>
          <cell r="AH584">
            <v>1520184.72</v>
          </cell>
          <cell r="AI584">
            <v>1520184.72</v>
          </cell>
          <cell r="AK584">
            <v>0</v>
          </cell>
          <cell r="AL584">
            <v>0</v>
          </cell>
          <cell r="AM584">
            <v>1852974.7199999997</v>
          </cell>
          <cell r="AN584">
            <v>1852974.7199999997</v>
          </cell>
          <cell r="AP584">
            <v>0</v>
          </cell>
          <cell r="AQ584">
            <v>0</v>
          </cell>
          <cell r="AR584">
            <v>2763488.1599999997</v>
          </cell>
          <cell r="AS584">
            <v>2763488.1599999997</v>
          </cell>
          <cell r="AU584">
            <v>0</v>
          </cell>
          <cell r="AV584">
            <v>0</v>
          </cell>
          <cell r="AW584">
            <v>2081934.2399999998</v>
          </cell>
          <cell r="AX584">
            <v>2081934.2399999998</v>
          </cell>
          <cell r="AZ584">
            <v>15904364.51</v>
          </cell>
          <cell r="BA584">
            <v>5489421.6399999997</v>
          </cell>
          <cell r="BB584">
            <v>6418135.8449999997</v>
          </cell>
          <cell r="BC584">
            <v>320101.38287999993</v>
          </cell>
          <cell r="BD584">
            <v>291955.33583999996</v>
          </cell>
          <cell r="BE584">
            <v>0</v>
          </cell>
          <cell r="BF584">
            <v>7030192.563719999</v>
          </cell>
          <cell r="BH584">
            <v>16284416.883719999</v>
          </cell>
          <cell r="BJ584">
            <v>2040189.06</v>
          </cell>
          <cell r="BK584">
            <v>14244227.823719999</v>
          </cell>
        </row>
        <row r="585">
          <cell r="A585" t="str">
            <v>3404912701600</v>
          </cell>
          <cell r="B585" t="str">
            <v>GRAYSLAKE COMM HIGH SCH DIST 127</v>
          </cell>
          <cell r="C585" t="str">
            <v>LAKE</v>
          </cell>
          <cell r="D585" t="str">
            <v>High School</v>
          </cell>
          <cell r="E585">
            <v>2946.32</v>
          </cell>
          <cell r="G585">
            <v>0</v>
          </cell>
          <cell r="H585">
            <v>0</v>
          </cell>
          <cell r="I585">
            <v>0</v>
          </cell>
          <cell r="J585">
            <v>2946.3199999999997</v>
          </cell>
          <cell r="L585">
            <v>0</v>
          </cell>
          <cell r="M585">
            <v>0</v>
          </cell>
          <cell r="N585">
            <v>117852.79999999999</v>
          </cell>
          <cell r="O585">
            <v>117852.79999999999</v>
          </cell>
          <cell r="Q585">
            <v>0</v>
          </cell>
          <cell r="R585">
            <v>0</v>
          </cell>
          <cell r="S585">
            <v>368289.99999999994</v>
          </cell>
          <cell r="T585">
            <v>368289.99999999994</v>
          </cell>
          <cell r="V585">
            <v>0</v>
          </cell>
          <cell r="W585">
            <v>0</v>
          </cell>
          <cell r="X585">
            <v>586317.67999999993</v>
          </cell>
          <cell r="Y585">
            <v>586317.67999999993</v>
          </cell>
          <cell r="AA585">
            <v>0</v>
          </cell>
          <cell r="AB585">
            <v>0</v>
          </cell>
          <cell r="AC585">
            <v>73658</v>
          </cell>
          <cell r="AD585">
            <v>73658</v>
          </cell>
          <cell r="AF585">
            <v>0</v>
          </cell>
          <cell r="AG585">
            <v>0</v>
          </cell>
          <cell r="AH585">
            <v>1682348.72</v>
          </cell>
          <cell r="AI585">
            <v>1682348.72</v>
          </cell>
          <cell r="AK585">
            <v>0</v>
          </cell>
          <cell r="AL585">
            <v>0</v>
          </cell>
          <cell r="AM585">
            <v>2050638.7199999997</v>
          </cell>
          <cell r="AN585">
            <v>2050638.7199999997</v>
          </cell>
          <cell r="AP585">
            <v>0</v>
          </cell>
          <cell r="AQ585">
            <v>0</v>
          </cell>
          <cell r="AR585">
            <v>3058280.1599999997</v>
          </cell>
          <cell r="AS585">
            <v>3058280.1599999997</v>
          </cell>
          <cell r="AU585">
            <v>0</v>
          </cell>
          <cell r="AV585">
            <v>0</v>
          </cell>
          <cell r="AW585">
            <v>2304022.2399999998</v>
          </cell>
          <cell r="AX585">
            <v>2304022.2399999998</v>
          </cell>
          <cell r="AZ585">
            <v>16614766.909999998</v>
          </cell>
          <cell r="BA585">
            <v>3577903.3099999996</v>
          </cell>
          <cell r="BB585">
            <v>6057801.0659999996</v>
          </cell>
          <cell r="BC585">
            <v>354247.83887999994</v>
          </cell>
          <cell r="BD585">
            <v>323099.34383999999</v>
          </cell>
          <cell r="BE585">
            <v>0</v>
          </cell>
          <cell r="BF585">
            <v>6735148.2487199996</v>
          </cell>
          <cell r="BH585">
            <v>16976556.568719998</v>
          </cell>
          <cell r="BJ585">
            <v>2257823.94</v>
          </cell>
          <cell r="BK585">
            <v>14718732.628719999</v>
          </cell>
        </row>
        <row r="586">
          <cell r="A586" t="str">
            <v>3404912801600</v>
          </cell>
          <cell r="B586" t="str">
            <v>LIBERTYVILLE COMM H SCH DIST 128</v>
          </cell>
          <cell r="C586" t="str">
            <v>LAKE</v>
          </cell>
          <cell r="D586" t="str">
            <v>High School</v>
          </cell>
          <cell r="E586">
            <v>3380.5</v>
          </cell>
          <cell r="G586">
            <v>0</v>
          </cell>
          <cell r="H586">
            <v>0</v>
          </cell>
          <cell r="I586">
            <v>0</v>
          </cell>
          <cell r="J586">
            <v>3380.5</v>
          </cell>
          <cell r="L586">
            <v>0</v>
          </cell>
          <cell r="M586">
            <v>0</v>
          </cell>
          <cell r="N586">
            <v>135220</v>
          </cell>
          <cell r="O586">
            <v>135220</v>
          </cell>
          <cell r="Q586">
            <v>0</v>
          </cell>
          <cell r="R586">
            <v>0</v>
          </cell>
          <cell r="S586">
            <v>422562.5</v>
          </cell>
          <cell r="T586">
            <v>422562.5</v>
          </cell>
          <cell r="V586">
            <v>0</v>
          </cell>
          <cell r="W586">
            <v>0</v>
          </cell>
          <cell r="X586">
            <v>672719.5</v>
          </cell>
          <cell r="Y586">
            <v>672719.5</v>
          </cell>
          <cell r="AA586">
            <v>0</v>
          </cell>
          <cell r="AB586">
            <v>0</v>
          </cell>
          <cell r="AC586">
            <v>84512.5</v>
          </cell>
          <cell r="AD586">
            <v>84512.5</v>
          </cell>
          <cell r="AF586">
            <v>0</v>
          </cell>
          <cell r="AG586">
            <v>0</v>
          </cell>
          <cell r="AH586">
            <v>965132.75</v>
          </cell>
          <cell r="AI586">
            <v>965132.75</v>
          </cell>
          <cell r="AK586">
            <v>0</v>
          </cell>
          <cell r="AL586">
            <v>0</v>
          </cell>
          <cell r="AM586">
            <v>2352828</v>
          </cell>
          <cell r="AN586">
            <v>2352828</v>
          </cell>
          <cell r="AP586">
            <v>0</v>
          </cell>
          <cell r="AQ586">
            <v>0</v>
          </cell>
          <cell r="AR586">
            <v>3508959</v>
          </cell>
          <cell r="AS586">
            <v>3508959</v>
          </cell>
          <cell r="AU586">
            <v>0</v>
          </cell>
          <cell r="AV586">
            <v>0</v>
          </cell>
          <cell r="AW586">
            <v>2643551</v>
          </cell>
          <cell r="AX586">
            <v>2643551</v>
          </cell>
          <cell r="AZ586">
            <v>18771202.690000001</v>
          </cell>
          <cell r="BA586">
            <v>3352825.23</v>
          </cell>
          <cell r="BB586">
            <v>6637208.3760000002</v>
          </cell>
          <cell r="BC586">
            <v>406451.03699999995</v>
          </cell>
          <cell r="BD586">
            <v>370712.391</v>
          </cell>
          <cell r="BE586">
            <v>0</v>
          </cell>
          <cell r="BF586">
            <v>7414371.8039999995</v>
          </cell>
          <cell r="BH586">
            <v>18199857.053999998</v>
          </cell>
          <cell r="BJ586">
            <v>2590544.7599999998</v>
          </cell>
          <cell r="BK586">
            <v>15609312.293999998</v>
          </cell>
        </row>
        <row r="587">
          <cell r="A587" t="str">
            <v>3404918702600</v>
          </cell>
          <cell r="B587" t="str">
            <v>NORTH CHICAGO SCHOOL DIST 187</v>
          </cell>
          <cell r="C587" t="str">
            <v>LAKE</v>
          </cell>
          <cell r="D587" t="str">
            <v>Unit</v>
          </cell>
          <cell r="E587">
            <v>3368.11</v>
          </cell>
          <cell r="G587">
            <v>1784.31</v>
          </cell>
          <cell r="H587">
            <v>1767.98</v>
          </cell>
          <cell r="I587">
            <v>762.65</v>
          </cell>
          <cell r="J587">
            <v>821.15</v>
          </cell>
          <cell r="L587">
            <v>70719.199999999997</v>
          </cell>
          <cell r="M587">
            <v>30506</v>
          </cell>
          <cell r="N587">
            <v>32846</v>
          </cell>
          <cell r="O587">
            <v>134071.20000000001</v>
          </cell>
          <cell r="Q587">
            <v>223038.75</v>
          </cell>
          <cell r="R587">
            <v>95331.25</v>
          </cell>
          <cell r="S587">
            <v>102643.75</v>
          </cell>
          <cell r="T587">
            <v>421013.75</v>
          </cell>
          <cell r="V587">
            <v>355077.69</v>
          </cell>
          <cell r="W587">
            <v>151767.35</v>
          </cell>
          <cell r="X587">
            <v>163408.85</v>
          </cell>
          <cell r="Y587">
            <v>670253.89</v>
          </cell>
          <cell r="AA587">
            <v>44607.75</v>
          </cell>
          <cell r="AB587">
            <v>19066.25</v>
          </cell>
          <cell r="AC587">
            <v>20528.75</v>
          </cell>
          <cell r="AD587">
            <v>84202.75</v>
          </cell>
          <cell r="AF587">
            <v>1018841.01</v>
          </cell>
          <cell r="AG587">
            <v>435473.15</v>
          </cell>
          <cell r="AH587">
            <v>468876.65</v>
          </cell>
          <cell r="AI587">
            <v>1923190.81</v>
          </cell>
          <cell r="AK587">
            <v>178565.98</v>
          </cell>
          <cell r="AL587">
            <v>154055.29999999999</v>
          </cell>
          <cell r="AM587">
            <v>571520.4</v>
          </cell>
          <cell r="AN587">
            <v>904141.68</v>
          </cell>
          <cell r="AP587">
            <v>1852113.78</v>
          </cell>
          <cell r="AQ587">
            <v>791630.7</v>
          </cell>
          <cell r="AR587">
            <v>852353.7</v>
          </cell>
          <cell r="AS587">
            <v>3496098.1799999997</v>
          </cell>
          <cell r="AU587">
            <v>1395330.42</v>
          </cell>
          <cell r="AV587">
            <v>596392.29999999993</v>
          </cell>
          <cell r="AW587">
            <v>642139.29999999993</v>
          </cell>
          <cell r="AX587">
            <v>2633862.0199999996</v>
          </cell>
          <cell r="AZ587">
            <v>19750504.060000002</v>
          </cell>
          <cell r="BA587">
            <v>10893539.5</v>
          </cell>
          <cell r="BB587">
            <v>9193213.068</v>
          </cell>
          <cell r="BC587">
            <v>404961.33773999999</v>
          </cell>
          <cell r="BD587">
            <v>369353.67881999997</v>
          </cell>
          <cell r="BE587">
            <v>0</v>
          </cell>
          <cell r="BF587">
            <v>9967528.0845599994</v>
          </cell>
          <cell r="BH587">
            <v>20234362.364560001</v>
          </cell>
          <cell r="BJ587">
            <v>2581050.0499999998</v>
          </cell>
          <cell r="BK587">
            <v>17653312.31456</v>
          </cell>
        </row>
        <row r="588">
          <cell r="A588" t="str">
            <v>3404922002600</v>
          </cell>
          <cell r="B588" t="str">
            <v>BARRINGTON C U SCHOOL DIST 220</v>
          </cell>
          <cell r="C588" t="str">
            <v>LAKE</v>
          </cell>
          <cell r="D588" t="str">
            <v>Unit</v>
          </cell>
          <cell r="E588">
            <v>8432.2000000000007</v>
          </cell>
          <cell r="G588">
            <v>3306.72</v>
          </cell>
          <cell r="H588">
            <v>3232.14</v>
          </cell>
          <cell r="I588">
            <v>2102.4899999999998</v>
          </cell>
          <cell r="J588">
            <v>3022.99</v>
          </cell>
          <cell r="L588">
            <v>129285.59999999999</v>
          </cell>
          <cell r="M588">
            <v>84099.599999999991</v>
          </cell>
          <cell r="N588">
            <v>120919.59999999999</v>
          </cell>
          <cell r="O588">
            <v>334304.8</v>
          </cell>
          <cell r="Q588">
            <v>413340</v>
          </cell>
          <cell r="R588">
            <v>262811.25</v>
          </cell>
          <cell r="S588">
            <v>377873.75</v>
          </cell>
          <cell r="T588">
            <v>1054025</v>
          </cell>
          <cell r="V588">
            <v>658037.27999999991</v>
          </cell>
          <cell r="W588">
            <v>418395.50999999995</v>
          </cell>
          <cell r="X588">
            <v>601575.01</v>
          </cell>
          <cell r="Y588">
            <v>1678007.7999999998</v>
          </cell>
          <cell r="AA588">
            <v>82668</v>
          </cell>
          <cell r="AB588">
            <v>52562.249999999993</v>
          </cell>
          <cell r="AC588">
            <v>75574.75</v>
          </cell>
          <cell r="AD588">
            <v>210805</v>
          </cell>
          <cell r="AF588">
            <v>944068.56</v>
          </cell>
          <cell r="AG588">
            <v>600260.89</v>
          </cell>
          <cell r="AH588">
            <v>863063.64</v>
          </cell>
          <cell r="AI588">
            <v>2407393.0900000003</v>
          </cell>
          <cell r="AK588">
            <v>326446.14</v>
          </cell>
          <cell r="AL588">
            <v>424702.98</v>
          </cell>
          <cell r="AM588">
            <v>2104001.04</v>
          </cell>
          <cell r="AN588">
            <v>2855150.16</v>
          </cell>
          <cell r="AP588">
            <v>3432375.36</v>
          </cell>
          <cell r="AQ588">
            <v>2182384.6199999996</v>
          </cell>
          <cell r="AR588">
            <v>3137863.6199999996</v>
          </cell>
          <cell r="AS588">
            <v>8752623.5999999996</v>
          </cell>
          <cell r="AU588">
            <v>2585855.04</v>
          </cell>
          <cell r="AV588">
            <v>1644147.18</v>
          </cell>
          <cell r="AW588">
            <v>2363978.1799999997</v>
          </cell>
          <cell r="AX588">
            <v>6593980.3999999994</v>
          </cell>
          <cell r="AZ588">
            <v>43977531.480000004</v>
          </cell>
          <cell r="BA588">
            <v>10613559.640000001</v>
          </cell>
          <cell r="BB588">
            <v>16377327.336000001</v>
          </cell>
          <cell r="BC588">
            <v>1013837.1347999998</v>
          </cell>
          <cell r="BD588">
            <v>924691.91639999987</v>
          </cell>
          <cell r="BE588">
            <v>0</v>
          </cell>
          <cell r="BF588">
            <v>18315856.387200002</v>
          </cell>
          <cell r="BH588">
            <v>42202146.237199999</v>
          </cell>
          <cell r="BJ588">
            <v>6461763.5</v>
          </cell>
          <cell r="BK588">
            <v>35740382.737199999</v>
          </cell>
        </row>
        <row r="589">
          <cell r="A589" t="str">
            <v>3505000102600</v>
          </cell>
          <cell r="B589" t="str">
            <v>LELAND COMM UNIT SCH DIST 1</v>
          </cell>
          <cell r="C589" t="str">
            <v>LASALLE</v>
          </cell>
          <cell r="D589" t="str">
            <v>Unit</v>
          </cell>
          <cell r="E589">
            <v>264</v>
          </cell>
          <cell r="G589">
            <v>132.5</v>
          </cell>
          <cell r="H589">
            <v>130</v>
          </cell>
          <cell r="I589">
            <v>46</v>
          </cell>
          <cell r="J589">
            <v>85.5</v>
          </cell>
          <cell r="L589">
            <v>5200</v>
          </cell>
          <cell r="M589">
            <v>1840</v>
          </cell>
          <cell r="N589">
            <v>3420</v>
          </cell>
          <cell r="O589">
            <v>10460</v>
          </cell>
          <cell r="Q589">
            <v>16562.5</v>
          </cell>
          <cell r="R589">
            <v>5750</v>
          </cell>
          <cell r="S589">
            <v>10687.5</v>
          </cell>
          <cell r="T589">
            <v>33000</v>
          </cell>
          <cell r="V589">
            <v>26367.5</v>
          </cell>
          <cell r="W589">
            <v>9154</v>
          </cell>
          <cell r="X589">
            <v>17014.5</v>
          </cell>
          <cell r="Y589">
            <v>52536</v>
          </cell>
          <cell r="AA589">
            <v>3312.5</v>
          </cell>
          <cell r="AB589">
            <v>1150</v>
          </cell>
          <cell r="AC589">
            <v>2137.5</v>
          </cell>
          <cell r="AD589">
            <v>6600</v>
          </cell>
          <cell r="AF589">
            <v>37828.75</v>
          </cell>
          <cell r="AG589">
            <v>13133</v>
          </cell>
          <cell r="AH589">
            <v>24410.25</v>
          </cell>
          <cell r="AI589">
            <v>75372</v>
          </cell>
          <cell r="AK589">
            <v>13130</v>
          </cell>
          <cell r="AL589">
            <v>9292</v>
          </cell>
          <cell r="AM589">
            <v>59508</v>
          </cell>
          <cell r="AN589">
            <v>81930</v>
          </cell>
          <cell r="AP589">
            <v>137535</v>
          </cell>
          <cell r="AQ589">
            <v>47748</v>
          </cell>
          <cell r="AR589">
            <v>88749</v>
          </cell>
          <cell r="AS589">
            <v>274032</v>
          </cell>
          <cell r="AU589">
            <v>103615</v>
          </cell>
          <cell r="AV589">
            <v>35972</v>
          </cell>
          <cell r="AW589">
            <v>66861</v>
          </cell>
          <cell r="AX589">
            <v>206448</v>
          </cell>
          <cell r="AZ589">
            <v>1424124.36</v>
          </cell>
          <cell r="BA589">
            <v>391288.47000000003</v>
          </cell>
          <cell r="BB589">
            <v>544623.84900000005</v>
          </cell>
          <cell r="BC589">
            <v>31741.775999999998</v>
          </cell>
          <cell r="BD589">
            <v>28950.768000000004</v>
          </cell>
          <cell r="BE589">
            <v>0</v>
          </cell>
          <cell r="BF589">
            <v>605316.39300000004</v>
          </cell>
          <cell r="BH589">
            <v>1345694.3930000002</v>
          </cell>
          <cell r="BJ589">
            <v>202308.48000000001</v>
          </cell>
          <cell r="BK589">
            <v>1143385.9130000002</v>
          </cell>
        </row>
        <row r="590">
          <cell r="A590" t="str">
            <v>3505000202600</v>
          </cell>
          <cell r="B590" t="str">
            <v>COMMUNITY UNIT SCH DIST 2</v>
          </cell>
          <cell r="C590" t="str">
            <v>LASALLE</v>
          </cell>
          <cell r="D590" t="str">
            <v>Unit</v>
          </cell>
          <cell r="E590">
            <v>662.7</v>
          </cell>
          <cell r="G590">
            <v>274.56</v>
          </cell>
          <cell r="H590">
            <v>271.81</v>
          </cell>
          <cell r="I590">
            <v>159.49</v>
          </cell>
          <cell r="J590">
            <v>228.64999999999998</v>
          </cell>
          <cell r="L590">
            <v>10872.4</v>
          </cell>
          <cell r="M590">
            <v>6379.6</v>
          </cell>
          <cell r="N590">
            <v>9146</v>
          </cell>
          <cell r="O590">
            <v>26398</v>
          </cell>
          <cell r="Q590">
            <v>34320</v>
          </cell>
          <cell r="R590">
            <v>19936.25</v>
          </cell>
          <cell r="S590">
            <v>28581.249999999996</v>
          </cell>
          <cell r="T590">
            <v>82837.5</v>
          </cell>
          <cell r="V590">
            <v>54637.440000000002</v>
          </cell>
          <cell r="W590">
            <v>31738.510000000002</v>
          </cell>
          <cell r="X590">
            <v>45501.35</v>
          </cell>
          <cell r="Y590">
            <v>131877.30000000002</v>
          </cell>
          <cell r="AA590">
            <v>6864</v>
          </cell>
          <cell r="AB590">
            <v>3987.25</v>
          </cell>
          <cell r="AC590">
            <v>5716.2499999999991</v>
          </cell>
          <cell r="AD590">
            <v>16567.5</v>
          </cell>
          <cell r="AF590">
            <v>78386.880000000005</v>
          </cell>
          <cell r="AG590">
            <v>45534.39</v>
          </cell>
          <cell r="AH590">
            <v>65279.57</v>
          </cell>
          <cell r="AI590">
            <v>189200.84</v>
          </cell>
          <cell r="AK590">
            <v>27452.81</v>
          </cell>
          <cell r="AL590">
            <v>32216.980000000003</v>
          </cell>
          <cell r="AM590">
            <v>159140.4</v>
          </cell>
          <cell r="AN590">
            <v>218810.19</v>
          </cell>
          <cell r="AP590">
            <v>284993.28000000003</v>
          </cell>
          <cell r="AQ590">
            <v>165550.62</v>
          </cell>
          <cell r="AR590">
            <v>237338.69999999998</v>
          </cell>
          <cell r="AS590">
            <v>687882.6</v>
          </cell>
          <cell r="AU590">
            <v>214705.92000000001</v>
          </cell>
          <cell r="AV590">
            <v>124721.18000000001</v>
          </cell>
          <cell r="AW590">
            <v>178804.3</v>
          </cell>
          <cell r="AX590">
            <v>518231.4</v>
          </cell>
          <cell r="AZ590">
            <v>3607329.13</v>
          </cell>
          <cell r="BA590">
            <v>992567.42</v>
          </cell>
          <cell r="BB590">
            <v>1379968.9649999999</v>
          </cell>
          <cell r="BC590">
            <v>79679.071800000005</v>
          </cell>
          <cell r="BD590">
            <v>72673.007400000002</v>
          </cell>
          <cell r="BE590">
            <v>0</v>
          </cell>
          <cell r="BF590">
            <v>1532321.0441999999</v>
          </cell>
          <cell r="BH590">
            <v>3404126.3742</v>
          </cell>
          <cell r="BJ590">
            <v>507840.26</v>
          </cell>
          <cell r="BK590">
            <v>2896286.1141999997</v>
          </cell>
        </row>
        <row r="591">
          <cell r="A591" t="str">
            <v>3505000902600</v>
          </cell>
          <cell r="B591" t="str">
            <v>EARLVILLE COMM UNIT SCH DIST 9</v>
          </cell>
          <cell r="C591" t="str">
            <v>LASALLE</v>
          </cell>
          <cell r="D591" t="str">
            <v>Unit</v>
          </cell>
          <cell r="E591">
            <v>422.13</v>
          </cell>
          <cell r="G591">
            <v>185.82</v>
          </cell>
          <cell r="H591">
            <v>182.82</v>
          </cell>
          <cell r="I591">
            <v>98.99</v>
          </cell>
          <cell r="J591">
            <v>137.32</v>
          </cell>
          <cell r="L591">
            <v>7312.7999999999993</v>
          </cell>
          <cell r="M591">
            <v>3959.6</v>
          </cell>
          <cell r="N591">
            <v>5492.7999999999993</v>
          </cell>
          <cell r="O591">
            <v>16765.199999999997</v>
          </cell>
          <cell r="Q591">
            <v>23227.5</v>
          </cell>
          <cell r="R591">
            <v>12373.75</v>
          </cell>
          <cell r="S591">
            <v>17165</v>
          </cell>
          <cell r="T591">
            <v>52766.25</v>
          </cell>
          <cell r="V591">
            <v>36978.18</v>
          </cell>
          <cell r="W591">
            <v>19699.009999999998</v>
          </cell>
          <cell r="X591">
            <v>27326.68</v>
          </cell>
          <cell r="Y591">
            <v>84003.87</v>
          </cell>
          <cell r="AA591">
            <v>4645.5</v>
          </cell>
          <cell r="AB591">
            <v>2474.75</v>
          </cell>
          <cell r="AC591">
            <v>3433</v>
          </cell>
          <cell r="AD591">
            <v>10553.25</v>
          </cell>
          <cell r="AF591">
            <v>106103.22</v>
          </cell>
          <cell r="AG591">
            <v>56523.29</v>
          </cell>
          <cell r="AH591">
            <v>78409.72</v>
          </cell>
          <cell r="AI591">
            <v>241036.23</v>
          </cell>
          <cell r="AK591">
            <v>18464.82</v>
          </cell>
          <cell r="AL591">
            <v>19995.98</v>
          </cell>
          <cell r="AM591">
            <v>95574.720000000001</v>
          </cell>
          <cell r="AN591">
            <v>134035.52000000002</v>
          </cell>
          <cell r="AP591">
            <v>192881.16</v>
          </cell>
          <cell r="AQ591">
            <v>102751.62</v>
          </cell>
          <cell r="AR591">
            <v>142538.16</v>
          </cell>
          <cell r="AS591">
            <v>438170.94000000006</v>
          </cell>
          <cell r="AU591">
            <v>145311.24</v>
          </cell>
          <cell r="AV591">
            <v>77410.179999999993</v>
          </cell>
          <cell r="AW591">
            <v>107384.23999999999</v>
          </cell>
          <cell r="AX591">
            <v>330105.65999999997</v>
          </cell>
          <cell r="AZ591">
            <v>2328751.7899999996</v>
          </cell>
          <cell r="BA591">
            <v>759958.90999999992</v>
          </cell>
          <cell r="BB591">
            <v>926613.20999999973</v>
          </cell>
          <cell r="BC591">
            <v>50754.378419999994</v>
          </cell>
          <cell r="BD591">
            <v>46291.620060000001</v>
          </cell>
          <cell r="BE591">
            <v>0</v>
          </cell>
          <cell r="BF591">
            <v>1023659.2084799997</v>
          </cell>
          <cell r="BH591">
            <v>2331096.12848</v>
          </cell>
          <cell r="BJ591">
            <v>323486.65999999997</v>
          </cell>
          <cell r="BK591">
            <v>2007609.46848</v>
          </cell>
        </row>
        <row r="592">
          <cell r="A592" t="str">
            <v>3505004001700</v>
          </cell>
          <cell r="B592" t="str">
            <v>STREATOR TWP H S DIST 40</v>
          </cell>
          <cell r="C592" t="str">
            <v>LASALLE</v>
          </cell>
          <cell r="D592" t="str">
            <v>High School</v>
          </cell>
          <cell r="E592">
            <v>918.98</v>
          </cell>
          <cell r="G592">
            <v>0</v>
          </cell>
          <cell r="H592">
            <v>0</v>
          </cell>
          <cell r="I592">
            <v>0</v>
          </cell>
          <cell r="J592">
            <v>918.9799999999999</v>
          </cell>
          <cell r="L592">
            <v>0</v>
          </cell>
          <cell r="M592">
            <v>0</v>
          </cell>
          <cell r="N592">
            <v>36759.199999999997</v>
          </cell>
          <cell r="O592">
            <v>36759.199999999997</v>
          </cell>
          <cell r="Q592">
            <v>0</v>
          </cell>
          <cell r="R592">
            <v>0</v>
          </cell>
          <cell r="S592">
            <v>114872.49999999999</v>
          </cell>
          <cell r="T592">
            <v>114872.49999999999</v>
          </cell>
          <cell r="V592">
            <v>0</v>
          </cell>
          <cell r="W592">
            <v>0</v>
          </cell>
          <cell r="X592">
            <v>182877.02</v>
          </cell>
          <cell r="Y592">
            <v>182877.02</v>
          </cell>
          <cell r="AA592">
            <v>0</v>
          </cell>
          <cell r="AB592">
            <v>0</v>
          </cell>
          <cell r="AC592">
            <v>22974.499999999996</v>
          </cell>
          <cell r="AD592">
            <v>22974.499999999996</v>
          </cell>
          <cell r="AF592">
            <v>0</v>
          </cell>
          <cell r="AG592">
            <v>0</v>
          </cell>
          <cell r="AH592">
            <v>524737.57999999996</v>
          </cell>
          <cell r="AI592">
            <v>524737.57999999996</v>
          </cell>
          <cell r="AK592">
            <v>0</v>
          </cell>
          <cell r="AL592">
            <v>0</v>
          </cell>
          <cell r="AM592">
            <v>639610.07999999996</v>
          </cell>
          <cell r="AN592">
            <v>639610.07999999996</v>
          </cell>
          <cell r="AP592">
            <v>0</v>
          </cell>
          <cell r="AQ592">
            <v>0</v>
          </cell>
          <cell r="AR592">
            <v>953901.23999999987</v>
          </cell>
          <cell r="AS592">
            <v>953901.23999999987</v>
          </cell>
          <cell r="AU592">
            <v>0</v>
          </cell>
          <cell r="AV592">
            <v>0</v>
          </cell>
          <cell r="AW592">
            <v>718642.35999999987</v>
          </cell>
          <cell r="AX592">
            <v>718642.35999999987</v>
          </cell>
          <cell r="AZ592">
            <v>5475722.6499999985</v>
          </cell>
          <cell r="BA592">
            <v>1768285.89</v>
          </cell>
          <cell r="BB592">
            <v>2173202.5619999995</v>
          </cell>
          <cell r="BC592">
            <v>110492.64131999998</v>
          </cell>
          <cell r="BD592">
            <v>100777.18475999999</v>
          </cell>
          <cell r="BE592">
            <v>0</v>
          </cell>
          <cell r="BF592">
            <v>2384472.3880799995</v>
          </cell>
          <cell r="BH592">
            <v>5578846.8680799995</v>
          </cell>
          <cell r="BJ592">
            <v>704232.75</v>
          </cell>
          <cell r="BK592">
            <v>4874614.1180799995</v>
          </cell>
        </row>
        <row r="593">
          <cell r="A593" t="str">
            <v>3505004400200</v>
          </cell>
          <cell r="B593" t="str">
            <v>STREATOR ELEM SCHOOL DIST 44</v>
          </cell>
          <cell r="C593" t="str">
            <v>LASALLE</v>
          </cell>
          <cell r="D593" t="str">
            <v>Elementary</v>
          </cell>
          <cell r="E593">
            <v>1586.39</v>
          </cell>
          <cell r="G593">
            <v>1030.9000000000001</v>
          </cell>
          <cell r="H593">
            <v>1008.1500000000001</v>
          </cell>
          <cell r="I593">
            <v>555.49</v>
          </cell>
          <cell r="J593">
            <v>0</v>
          </cell>
          <cell r="L593">
            <v>40326</v>
          </cell>
          <cell r="M593">
            <v>22219.599999999999</v>
          </cell>
          <cell r="N593">
            <v>0</v>
          </cell>
          <cell r="O593">
            <v>62545.599999999999</v>
          </cell>
          <cell r="Q593">
            <v>128862.50000000001</v>
          </cell>
          <cell r="R593">
            <v>69436.25</v>
          </cell>
          <cell r="S593">
            <v>0</v>
          </cell>
          <cell r="T593">
            <v>198298.75</v>
          </cell>
          <cell r="V593">
            <v>205149.1</v>
          </cell>
          <cell r="W593">
            <v>110542.51</v>
          </cell>
          <cell r="X593">
            <v>0</v>
          </cell>
          <cell r="Y593">
            <v>315691.61</v>
          </cell>
          <cell r="AA593">
            <v>25772.500000000004</v>
          </cell>
          <cell r="AB593">
            <v>13887.25</v>
          </cell>
          <cell r="AC593">
            <v>0</v>
          </cell>
          <cell r="AD593">
            <v>39659.75</v>
          </cell>
          <cell r="AF593">
            <v>588643.9</v>
          </cell>
          <cell r="AG593">
            <v>317184.78999999998</v>
          </cell>
          <cell r="AH593">
            <v>0</v>
          </cell>
          <cell r="AI593">
            <v>905828.69</v>
          </cell>
          <cell r="AK593">
            <v>101823.15000000001</v>
          </cell>
          <cell r="AL593">
            <v>112208.98</v>
          </cell>
          <cell r="AM593">
            <v>0</v>
          </cell>
          <cell r="AN593">
            <v>214032.13</v>
          </cell>
          <cell r="AP593">
            <v>1070074.2000000002</v>
          </cell>
          <cell r="AQ593">
            <v>576598.62</v>
          </cell>
          <cell r="AR593">
            <v>0</v>
          </cell>
          <cell r="AS593">
            <v>1646672.8200000003</v>
          </cell>
          <cell r="AU593">
            <v>806163.8</v>
          </cell>
          <cell r="AV593">
            <v>434393.18</v>
          </cell>
          <cell r="AW593">
            <v>0</v>
          </cell>
          <cell r="AX593">
            <v>1240556.98</v>
          </cell>
          <cell r="AZ593">
            <v>8753635.75</v>
          </cell>
          <cell r="BA593">
            <v>3772171.45</v>
          </cell>
          <cell r="BB593">
            <v>3757742.1599999997</v>
          </cell>
          <cell r="BC593">
            <v>190738.01525999999</v>
          </cell>
          <cell r="BD593">
            <v>173966.70018000001</v>
          </cell>
          <cell r="BE593">
            <v>0</v>
          </cell>
          <cell r="BF593">
            <v>4122446.8754399996</v>
          </cell>
          <cell r="BH593">
            <v>8745733.2054399997</v>
          </cell>
          <cell r="BJ593">
            <v>1215682.3799999999</v>
          </cell>
          <cell r="BK593">
            <v>7530050.8254399998</v>
          </cell>
        </row>
        <row r="594">
          <cell r="A594" t="str">
            <v>3505006500400</v>
          </cell>
          <cell r="B594" t="str">
            <v>Allen Otter Creek CCSD 65</v>
          </cell>
          <cell r="C594" t="str">
            <v>LASALLE</v>
          </cell>
          <cell r="D594" t="str">
            <v>Elementary</v>
          </cell>
          <cell r="E594">
            <v>94.3</v>
          </cell>
          <cell r="G594">
            <v>58.980000000000004</v>
          </cell>
          <cell r="H594">
            <v>58.65</v>
          </cell>
          <cell r="I594">
            <v>35.32</v>
          </cell>
          <cell r="J594">
            <v>0</v>
          </cell>
          <cell r="L594">
            <v>2346</v>
          </cell>
          <cell r="M594">
            <v>1412.8</v>
          </cell>
          <cell r="N594">
            <v>0</v>
          </cell>
          <cell r="O594">
            <v>3758.8</v>
          </cell>
          <cell r="Q594">
            <v>7372.5000000000009</v>
          </cell>
          <cell r="R594">
            <v>4415</v>
          </cell>
          <cell r="S594">
            <v>0</v>
          </cell>
          <cell r="T594">
            <v>11787.5</v>
          </cell>
          <cell r="V594">
            <v>11737.02</v>
          </cell>
          <cell r="W594">
            <v>7028.68</v>
          </cell>
          <cell r="X594">
            <v>0</v>
          </cell>
          <cell r="Y594">
            <v>18765.7</v>
          </cell>
          <cell r="AA594">
            <v>1474.5</v>
          </cell>
          <cell r="AB594">
            <v>883</v>
          </cell>
          <cell r="AC594">
            <v>0</v>
          </cell>
          <cell r="AD594">
            <v>2357.5</v>
          </cell>
          <cell r="AF594">
            <v>16838.79</v>
          </cell>
          <cell r="AG594">
            <v>10083.86</v>
          </cell>
          <cell r="AH594">
            <v>0</v>
          </cell>
          <cell r="AI594">
            <v>26922.65</v>
          </cell>
          <cell r="AK594">
            <v>5923.65</v>
          </cell>
          <cell r="AL594">
            <v>7134.64</v>
          </cell>
          <cell r="AM594">
            <v>0</v>
          </cell>
          <cell r="AN594">
            <v>13058.29</v>
          </cell>
          <cell r="AP594">
            <v>61221.240000000005</v>
          </cell>
          <cell r="AQ594">
            <v>36662.160000000003</v>
          </cell>
          <cell r="AR594">
            <v>0</v>
          </cell>
          <cell r="AS594">
            <v>97883.400000000009</v>
          </cell>
          <cell r="AU594">
            <v>46122.36</v>
          </cell>
          <cell r="AV594">
            <v>27620.240000000002</v>
          </cell>
          <cell r="AW594">
            <v>0</v>
          </cell>
          <cell r="AX594">
            <v>73742.600000000006</v>
          </cell>
          <cell r="AZ594">
            <v>491432.47000000003</v>
          </cell>
          <cell r="BA594">
            <v>141560.72</v>
          </cell>
          <cell r="BB594">
            <v>189897.95700000002</v>
          </cell>
          <cell r="BC594">
            <v>11338.066200000001</v>
          </cell>
          <cell r="BD594">
            <v>10341.126600000001</v>
          </cell>
          <cell r="BE594">
            <v>0</v>
          </cell>
          <cell r="BF594">
            <v>211577.14980000001</v>
          </cell>
          <cell r="BH594">
            <v>459853.58980000007</v>
          </cell>
          <cell r="BJ594">
            <v>72263.97</v>
          </cell>
          <cell r="BK594">
            <v>387589.6198000001</v>
          </cell>
        </row>
        <row r="595">
          <cell r="A595" t="str">
            <v>3505007900400</v>
          </cell>
          <cell r="B595" t="str">
            <v>TONICA COMM CONS SCH DIST 79</v>
          </cell>
          <cell r="C595" t="str">
            <v>LASALLE</v>
          </cell>
          <cell r="D595" t="str">
            <v>Elementary</v>
          </cell>
          <cell r="E595">
            <v>186.8</v>
          </cell>
          <cell r="G595">
            <v>115.14</v>
          </cell>
          <cell r="H595">
            <v>113.14</v>
          </cell>
          <cell r="I595">
            <v>71.66</v>
          </cell>
          <cell r="J595">
            <v>0</v>
          </cell>
          <cell r="L595">
            <v>4525.6000000000004</v>
          </cell>
          <cell r="M595">
            <v>2866.3999999999996</v>
          </cell>
          <cell r="N595">
            <v>0</v>
          </cell>
          <cell r="O595">
            <v>7392</v>
          </cell>
          <cell r="Q595">
            <v>14392.5</v>
          </cell>
          <cell r="R595">
            <v>8957.5</v>
          </cell>
          <cell r="S595">
            <v>0</v>
          </cell>
          <cell r="T595">
            <v>23350</v>
          </cell>
          <cell r="V595">
            <v>22912.86</v>
          </cell>
          <cell r="W595">
            <v>14260.34</v>
          </cell>
          <cell r="X595">
            <v>0</v>
          </cell>
          <cell r="Y595">
            <v>37173.199999999997</v>
          </cell>
          <cell r="AA595">
            <v>2878.5</v>
          </cell>
          <cell r="AB595">
            <v>1791.5</v>
          </cell>
          <cell r="AC595">
            <v>0</v>
          </cell>
          <cell r="AD595">
            <v>4670</v>
          </cell>
          <cell r="AF595">
            <v>65744.94</v>
          </cell>
          <cell r="AG595">
            <v>40917.86</v>
          </cell>
          <cell r="AH595">
            <v>0</v>
          </cell>
          <cell r="AI595">
            <v>106662.8</v>
          </cell>
          <cell r="AK595">
            <v>11427.14</v>
          </cell>
          <cell r="AL595">
            <v>14475.32</v>
          </cell>
          <cell r="AM595">
            <v>0</v>
          </cell>
          <cell r="AN595">
            <v>25902.46</v>
          </cell>
          <cell r="AP595">
            <v>119515.32</v>
          </cell>
          <cell r="AQ595">
            <v>74383.08</v>
          </cell>
          <cell r="AR595">
            <v>0</v>
          </cell>
          <cell r="AS595">
            <v>193898.40000000002</v>
          </cell>
          <cell r="AU595">
            <v>90039.48</v>
          </cell>
          <cell r="AV595">
            <v>56038.119999999995</v>
          </cell>
          <cell r="AW595">
            <v>0</v>
          </cell>
          <cell r="AX595">
            <v>146077.59999999998</v>
          </cell>
          <cell r="AZ595">
            <v>961290.68</v>
          </cell>
          <cell r="BA595">
            <v>270145.04000000004</v>
          </cell>
          <cell r="BB595">
            <v>369430.71600000007</v>
          </cell>
          <cell r="BC595">
            <v>22459.711199999998</v>
          </cell>
          <cell r="BD595">
            <v>20484.8616</v>
          </cell>
          <cell r="BE595">
            <v>0</v>
          </cell>
          <cell r="BF595">
            <v>412375.2888000001</v>
          </cell>
          <cell r="BH595">
            <v>957501.74880000006</v>
          </cell>
          <cell r="BJ595">
            <v>143148.57</v>
          </cell>
          <cell r="BK595">
            <v>814353.17880000011</v>
          </cell>
        </row>
        <row r="596">
          <cell r="A596" t="str">
            <v>3505008200400</v>
          </cell>
          <cell r="B596" t="str">
            <v>DEER PARK C C SCHOOL DIST 82</v>
          </cell>
          <cell r="C596" t="str">
            <v>LASALLE</v>
          </cell>
          <cell r="D596" t="str">
            <v>Elementary</v>
          </cell>
          <cell r="E596">
            <v>86.14</v>
          </cell>
          <cell r="G596">
            <v>54.15</v>
          </cell>
          <cell r="H596">
            <v>53.49</v>
          </cell>
          <cell r="I596">
            <v>31.990000000000002</v>
          </cell>
          <cell r="J596">
            <v>0</v>
          </cell>
          <cell r="L596">
            <v>2139.6</v>
          </cell>
          <cell r="M596">
            <v>1279.6000000000001</v>
          </cell>
          <cell r="N596">
            <v>0</v>
          </cell>
          <cell r="O596">
            <v>3419.2</v>
          </cell>
          <cell r="Q596">
            <v>6768.75</v>
          </cell>
          <cell r="R596">
            <v>3998.7500000000005</v>
          </cell>
          <cell r="S596">
            <v>0</v>
          </cell>
          <cell r="T596">
            <v>10767.5</v>
          </cell>
          <cell r="V596">
            <v>10775.85</v>
          </cell>
          <cell r="W596">
            <v>6366.01</v>
          </cell>
          <cell r="X596">
            <v>0</v>
          </cell>
          <cell r="Y596">
            <v>17141.86</v>
          </cell>
          <cell r="AA596">
            <v>1353.75</v>
          </cell>
          <cell r="AB596">
            <v>799.75</v>
          </cell>
          <cell r="AC596">
            <v>0</v>
          </cell>
          <cell r="AD596">
            <v>2153.5</v>
          </cell>
          <cell r="AF596">
            <v>15459.82</v>
          </cell>
          <cell r="AG596">
            <v>9133.14</v>
          </cell>
          <cell r="AH596">
            <v>0</v>
          </cell>
          <cell r="AI596">
            <v>24592.959999999999</v>
          </cell>
          <cell r="AK596">
            <v>5402.49</v>
          </cell>
          <cell r="AL596">
            <v>6461.9800000000005</v>
          </cell>
          <cell r="AM596">
            <v>0</v>
          </cell>
          <cell r="AN596">
            <v>11864.470000000001</v>
          </cell>
          <cell r="AP596">
            <v>56207.7</v>
          </cell>
          <cell r="AQ596">
            <v>33205.620000000003</v>
          </cell>
          <cell r="AR596">
            <v>0</v>
          </cell>
          <cell r="AS596">
            <v>89413.32</v>
          </cell>
          <cell r="AU596">
            <v>42345.299999999996</v>
          </cell>
          <cell r="AV596">
            <v>25016.18</v>
          </cell>
          <cell r="AW596">
            <v>0</v>
          </cell>
          <cell r="AX596">
            <v>67361.48</v>
          </cell>
          <cell r="AZ596">
            <v>441249.63000000006</v>
          </cell>
          <cell r="BA596">
            <v>114246.26999999999</v>
          </cell>
          <cell r="BB596">
            <v>166648.76999999999</v>
          </cell>
          <cell r="BC596">
            <v>10356.956759999999</v>
          </cell>
          <cell r="BD596">
            <v>9446.2846800000007</v>
          </cell>
          <cell r="BE596">
            <v>0</v>
          </cell>
          <cell r="BF596">
            <v>186452.01144</v>
          </cell>
          <cell r="BH596">
            <v>413166.30143999995</v>
          </cell>
          <cell r="BJ596">
            <v>66010.8</v>
          </cell>
          <cell r="BK596">
            <v>347155.50143999996</v>
          </cell>
        </row>
        <row r="597">
          <cell r="A597" t="str">
            <v>3505009500400</v>
          </cell>
          <cell r="B597" t="str">
            <v>GRAND RIDGE C C SCHOOL DIST 95</v>
          </cell>
          <cell r="C597" t="str">
            <v>LASALLE</v>
          </cell>
          <cell r="D597" t="str">
            <v>Elementary</v>
          </cell>
          <cell r="E597">
            <v>218.46</v>
          </cell>
          <cell r="G597">
            <v>131.47</v>
          </cell>
          <cell r="H597">
            <v>131.13999999999999</v>
          </cell>
          <cell r="I597">
            <v>86.99</v>
          </cell>
          <cell r="J597">
            <v>0</v>
          </cell>
          <cell r="L597">
            <v>5245.5999999999995</v>
          </cell>
          <cell r="M597">
            <v>3479.6</v>
          </cell>
          <cell r="N597">
            <v>0</v>
          </cell>
          <cell r="O597">
            <v>8725.1999999999989</v>
          </cell>
          <cell r="Q597">
            <v>16433.75</v>
          </cell>
          <cell r="R597">
            <v>10873.75</v>
          </cell>
          <cell r="S597">
            <v>0</v>
          </cell>
          <cell r="T597">
            <v>27307.5</v>
          </cell>
          <cell r="V597">
            <v>26162.53</v>
          </cell>
          <cell r="W597">
            <v>17311.009999999998</v>
          </cell>
          <cell r="X597">
            <v>0</v>
          </cell>
          <cell r="Y597">
            <v>43473.539999999994</v>
          </cell>
          <cell r="AA597">
            <v>3286.75</v>
          </cell>
          <cell r="AB597">
            <v>2174.75</v>
          </cell>
          <cell r="AC597">
            <v>0</v>
          </cell>
          <cell r="AD597">
            <v>5461.5</v>
          </cell>
          <cell r="AF597">
            <v>37534.68</v>
          </cell>
          <cell r="AG597">
            <v>24835.64</v>
          </cell>
          <cell r="AH597">
            <v>0</v>
          </cell>
          <cell r="AI597">
            <v>62370.32</v>
          </cell>
          <cell r="AK597">
            <v>13245.14</v>
          </cell>
          <cell r="AL597">
            <v>17571.98</v>
          </cell>
          <cell r="AM597">
            <v>0</v>
          </cell>
          <cell r="AN597">
            <v>30817.119999999999</v>
          </cell>
          <cell r="AP597">
            <v>136465.85999999999</v>
          </cell>
          <cell r="AQ597">
            <v>90295.62</v>
          </cell>
          <cell r="AR597">
            <v>0</v>
          </cell>
          <cell r="AS597">
            <v>226761.47999999998</v>
          </cell>
          <cell r="AU597">
            <v>102809.54</v>
          </cell>
          <cell r="AV597">
            <v>68026.179999999993</v>
          </cell>
          <cell r="AW597">
            <v>0</v>
          </cell>
          <cell r="AX597">
            <v>170835.71999999997</v>
          </cell>
          <cell r="AZ597">
            <v>1120552.79</v>
          </cell>
          <cell r="BA597">
            <v>287053.68</v>
          </cell>
          <cell r="BB597">
            <v>422281.94099999999</v>
          </cell>
          <cell r="BC597">
            <v>26266.319639999994</v>
          </cell>
          <cell r="BD597">
            <v>23956.760519999996</v>
          </cell>
          <cell r="BE597">
            <v>0</v>
          </cell>
          <cell r="BF597">
            <v>472505.02116</v>
          </cell>
          <cell r="BH597">
            <v>1048257.4011599999</v>
          </cell>
          <cell r="BJ597">
            <v>167410.26</v>
          </cell>
          <cell r="BK597">
            <v>880847.14115999988</v>
          </cell>
        </row>
        <row r="598">
          <cell r="A598" t="str">
            <v>3505012001700</v>
          </cell>
          <cell r="B598" t="str">
            <v>LA SALLE-PERU TWP H S D 120</v>
          </cell>
          <cell r="C598" t="str">
            <v>LASALLE</v>
          </cell>
          <cell r="D598" t="str">
            <v>High School</v>
          </cell>
          <cell r="E598">
            <v>1214.1600000000001</v>
          </cell>
          <cell r="G598">
            <v>0</v>
          </cell>
          <cell r="H598">
            <v>0</v>
          </cell>
          <cell r="I598">
            <v>0</v>
          </cell>
          <cell r="J598">
            <v>1214.1600000000001</v>
          </cell>
          <cell r="L598">
            <v>0</v>
          </cell>
          <cell r="M598">
            <v>0</v>
          </cell>
          <cell r="N598">
            <v>48566.400000000001</v>
          </cell>
          <cell r="O598">
            <v>48566.400000000001</v>
          </cell>
          <cell r="Q598">
            <v>0</v>
          </cell>
          <cell r="R598">
            <v>0</v>
          </cell>
          <cell r="S598">
            <v>151770</v>
          </cell>
          <cell r="T598">
            <v>151770</v>
          </cell>
          <cell r="V598">
            <v>0</v>
          </cell>
          <cell r="W598">
            <v>0</v>
          </cell>
          <cell r="X598">
            <v>241617.84000000003</v>
          </cell>
          <cell r="Y598">
            <v>241617.84000000003</v>
          </cell>
          <cell r="AA598">
            <v>0</v>
          </cell>
          <cell r="AB598">
            <v>0</v>
          </cell>
          <cell r="AC598">
            <v>30354.000000000004</v>
          </cell>
          <cell r="AD598">
            <v>30354.000000000004</v>
          </cell>
          <cell r="AF598">
            <v>0</v>
          </cell>
          <cell r="AG598">
            <v>0</v>
          </cell>
          <cell r="AH598">
            <v>693285.36</v>
          </cell>
          <cell r="AI598">
            <v>693285.36</v>
          </cell>
          <cell r="AK598">
            <v>0</v>
          </cell>
          <cell r="AL598">
            <v>0</v>
          </cell>
          <cell r="AM598">
            <v>845055.3600000001</v>
          </cell>
          <cell r="AN598">
            <v>845055.3600000001</v>
          </cell>
          <cell r="AP598">
            <v>0</v>
          </cell>
          <cell r="AQ598">
            <v>0</v>
          </cell>
          <cell r="AR598">
            <v>1260298.08</v>
          </cell>
          <cell r="AS598">
            <v>1260298.08</v>
          </cell>
          <cell r="AU598">
            <v>0</v>
          </cell>
          <cell r="AV598">
            <v>0</v>
          </cell>
          <cell r="AW598">
            <v>949473.12000000011</v>
          </cell>
          <cell r="AX598">
            <v>949473.12000000011</v>
          </cell>
          <cell r="AZ598">
            <v>7076247.9500000002</v>
          </cell>
          <cell r="BA598">
            <v>1931565.69</v>
          </cell>
          <cell r="BB598">
            <v>2702344.0920000002</v>
          </cell>
          <cell r="BC598">
            <v>145983.31344</v>
          </cell>
          <cell r="BD598">
            <v>133147.21392000001</v>
          </cell>
          <cell r="BE598">
            <v>0</v>
          </cell>
          <cell r="BF598">
            <v>2981474.6193600004</v>
          </cell>
          <cell r="BH598">
            <v>7201894.77936</v>
          </cell>
          <cell r="BJ598">
            <v>930435.09</v>
          </cell>
          <cell r="BK598">
            <v>6271459.6893600002</v>
          </cell>
        </row>
        <row r="599">
          <cell r="A599" t="str">
            <v>3505012200200</v>
          </cell>
          <cell r="B599" t="str">
            <v>LASALLE ELEM SCHOOL DIST 122</v>
          </cell>
          <cell r="C599" t="str">
            <v>LASALLE</v>
          </cell>
          <cell r="D599" t="str">
            <v>Elementary</v>
          </cell>
          <cell r="E599">
            <v>884.13</v>
          </cell>
          <cell r="G599">
            <v>585.79999999999995</v>
          </cell>
          <cell r="H599">
            <v>574.14</v>
          </cell>
          <cell r="I599">
            <v>298.33</v>
          </cell>
          <cell r="J599">
            <v>0</v>
          </cell>
          <cell r="L599">
            <v>22965.599999999999</v>
          </cell>
          <cell r="M599">
            <v>11933.199999999999</v>
          </cell>
          <cell r="N599">
            <v>0</v>
          </cell>
          <cell r="O599">
            <v>34898.799999999996</v>
          </cell>
          <cell r="Q599">
            <v>73225</v>
          </cell>
          <cell r="R599">
            <v>37291.25</v>
          </cell>
          <cell r="S599">
            <v>0</v>
          </cell>
          <cell r="T599">
            <v>110516.25</v>
          </cell>
          <cell r="V599">
            <v>116574.2</v>
          </cell>
          <cell r="W599">
            <v>59367.67</v>
          </cell>
          <cell r="X599">
            <v>0</v>
          </cell>
          <cell r="Y599">
            <v>175941.87</v>
          </cell>
          <cell r="AA599">
            <v>14644.999999999998</v>
          </cell>
          <cell r="AB599">
            <v>7458.25</v>
          </cell>
          <cell r="AC599">
            <v>0</v>
          </cell>
          <cell r="AD599">
            <v>22103.25</v>
          </cell>
          <cell r="AF599">
            <v>334491.8</v>
          </cell>
          <cell r="AG599">
            <v>170346.43</v>
          </cell>
          <cell r="AH599">
            <v>0</v>
          </cell>
          <cell r="AI599">
            <v>504838.23</v>
          </cell>
          <cell r="AK599">
            <v>57988.14</v>
          </cell>
          <cell r="AL599">
            <v>60262.659999999996</v>
          </cell>
          <cell r="AM599">
            <v>0</v>
          </cell>
          <cell r="AN599">
            <v>118250.79999999999</v>
          </cell>
          <cell r="AP599">
            <v>608060.39999999991</v>
          </cell>
          <cell r="AQ599">
            <v>309666.53999999998</v>
          </cell>
          <cell r="AR599">
            <v>0</v>
          </cell>
          <cell r="AS599">
            <v>917726.94</v>
          </cell>
          <cell r="AU599">
            <v>458095.6</v>
          </cell>
          <cell r="AV599">
            <v>233294.06</v>
          </cell>
          <cell r="AW599">
            <v>0</v>
          </cell>
          <cell r="AX599">
            <v>691389.65999999992</v>
          </cell>
          <cell r="AZ599">
            <v>4969547.1800000006</v>
          </cell>
          <cell r="BA599">
            <v>2405524.13</v>
          </cell>
          <cell r="BB599">
            <v>2212521.3930000002</v>
          </cell>
          <cell r="BC599">
            <v>106302.48641999999</v>
          </cell>
          <cell r="BD599">
            <v>96955.464059999984</v>
          </cell>
          <cell r="BE599">
            <v>0</v>
          </cell>
          <cell r="BF599">
            <v>2415779.3434800003</v>
          </cell>
          <cell r="BH599">
            <v>4991445.1434800001</v>
          </cell>
          <cell r="BJ599">
            <v>677526.5</v>
          </cell>
          <cell r="BK599">
            <v>4313918.6434800001</v>
          </cell>
        </row>
        <row r="600">
          <cell r="A600" t="str">
            <v>3505012400200</v>
          </cell>
          <cell r="B600" t="str">
            <v>PERU ELEM SCHOOL DISTRICT 124</v>
          </cell>
          <cell r="C600" t="str">
            <v>LASALLE</v>
          </cell>
          <cell r="D600" t="str">
            <v>Elementary</v>
          </cell>
          <cell r="E600">
            <v>878.5</v>
          </cell>
          <cell r="G600">
            <v>593.5</v>
          </cell>
          <cell r="H600">
            <v>578.5</v>
          </cell>
          <cell r="I600">
            <v>285</v>
          </cell>
          <cell r="J600">
            <v>0</v>
          </cell>
          <cell r="L600">
            <v>23140</v>
          </cell>
          <cell r="M600">
            <v>11400</v>
          </cell>
          <cell r="N600">
            <v>0</v>
          </cell>
          <cell r="O600">
            <v>34540</v>
          </cell>
          <cell r="Q600">
            <v>74187.5</v>
          </cell>
          <cell r="R600">
            <v>35625</v>
          </cell>
          <cell r="S600">
            <v>0</v>
          </cell>
          <cell r="T600">
            <v>109812.5</v>
          </cell>
          <cell r="V600">
            <v>118106.5</v>
          </cell>
          <cell r="W600">
            <v>56715</v>
          </cell>
          <cell r="X600">
            <v>0</v>
          </cell>
          <cell r="Y600">
            <v>174821.5</v>
          </cell>
          <cell r="AA600">
            <v>14837.5</v>
          </cell>
          <cell r="AB600">
            <v>7125</v>
          </cell>
          <cell r="AC600">
            <v>0</v>
          </cell>
          <cell r="AD600">
            <v>21962.5</v>
          </cell>
          <cell r="AF600">
            <v>338888.5</v>
          </cell>
          <cell r="AG600">
            <v>162735</v>
          </cell>
          <cell r="AH600">
            <v>0</v>
          </cell>
          <cell r="AI600">
            <v>501623.5</v>
          </cell>
          <cell r="AK600">
            <v>58428.5</v>
          </cell>
          <cell r="AL600">
            <v>57570</v>
          </cell>
          <cell r="AM600">
            <v>0</v>
          </cell>
          <cell r="AN600">
            <v>115998.5</v>
          </cell>
          <cell r="AP600">
            <v>616053</v>
          </cell>
          <cell r="AQ600">
            <v>295830</v>
          </cell>
          <cell r="AR600">
            <v>0</v>
          </cell>
          <cell r="AS600">
            <v>911883</v>
          </cell>
          <cell r="AU600">
            <v>464117</v>
          </cell>
          <cell r="AV600">
            <v>222870</v>
          </cell>
          <cell r="AW600">
            <v>0</v>
          </cell>
          <cell r="AX600">
            <v>686987</v>
          </cell>
          <cell r="AZ600">
            <v>4632515.4400000004</v>
          </cell>
          <cell r="BA600">
            <v>1398098.9100000001</v>
          </cell>
          <cell r="BB600">
            <v>1809184.3050000002</v>
          </cell>
          <cell r="BC600">
            <v>105625.56899999999</v>
          </cell>
          <cell r="BD600">
            <v>96338.066999999995</v>
          </cell>
          <cell r="BE600">
            <v>0</v>
          </cell>
          <cell r="BF600">
            <v>2011147.9410000001</v>
          </cell>
          <cell r="BH600">
            <v>4568776.4409999996</v>
          </cell>
          <cell r="BJ600">
            <v>673212.12</v>
          </cell>
          <cell r="BK600">
            <v>3895564.3209999995</v>
          </cell>
        </row>
        <row r="601">
          <cell r="A601" t="str">
            <v>3505012500200</v>
          </cell>
          <cell r="B601" t="str">
            <v>OGLESBY ELEM SCH DIST 125</v>
          </cell>
          <cell r="C601" t="str">
            <v>LASALLE</v>
          </cell>
          <cell r="D601" t="str">
            <v>Elementary</v>
          </cell>
          <cell r="E601">
            <v>474.4</v>
          </cell>
          <cell r="G601">
            <v>307.57</v>
          </cell>
          <cell r="H601">
            <v>301.82</v>
          </cell>
          <cell r="I601">
            <v>166.82999999999998</v>
          </cell>
          <cell r="J601">
            <v>0</v>
          </cell>
          <cell r="L601">
            <v>12072.8</v>
          </cell>
          <cell r="M601">
            <v>6673.1999999999989</v>
          </cell>
          <cell r="N601">
            <v>0</v>
          </cell>
          <cell r="O601">
            <v>18746</v>
          </cell>
          <cell r="Q601">
            <v>38446.25</v>
          </cell>
          <cell r="R601">
            <v>20853.749999999996</v>
          </cell>
          <cell r="S601">
            <v>0</v>
          </cell>
          <cell r="T601">
            <v>59300</v>
          </cell>
          <cell r="V601">
            <v>61206.43</v>
          </cell>
          <cell r="W601">
            <v>33199.17</v>
          </cell>
          <cell r="X601">
            <v>0</v>
          </cell>
          <cell r="Y601">
            <v>94405.6</v>
          </cell>
          <cell r="AA601">
            <v>7689.25</v>
          </cell>
          <cell r="AB601">
            <v>4170.75</v>
          </cell>
          <cell r="AC601">
            <v>0</v>
          </cell>
          <cell r="AD601">
            <v>11860</v>
          </cell>
          <cell r="AF601">
            <v>175622.47</v>
          </cell>
          <cell r="AG601">
            <v>95259.93</v>
          </cell>
          <cell r="AH601">
            <v>0</v>
          </cell>
          <cell r="AI601">
            <v>270882.40000000002</v>
          </cell>
          <cell r="AK601">
            <v>30483.82</v>
          </cell>
          <cell r="AL601">
            <v>33699.659999999996</v>
          </cell>
          <cell r="AM601">
            <v>0</v>
          </cell>
          <cell r="AN601">
            <v>64183.479999999996</v>
          </cell>
          <cell r="AP601">
            <v>319257.65999999997</v>
          </cell>
          <cell r="AQ601">
            <v>173169.53999999998</v>
          </cell>
          <cell r="AR601">
            <v>0</v>
          </cell>
          <cell r="AS601">
            <v>492427.19999999995</v>
          </cell>
          <cell r="AU601">
            <v>240519.74</v>
          </cell>
          <cell r="AV601">
            <v>130461.05999999998</v>
          </cell>
          <cell r="AW601">
            <v>0</v>
          </cell>
          <cell r="AX601">
            <v>370980.8</v>
          </cell>
          <cell r="AZ601">
            <v>2516490.2200000002</v>
          </cell>
          <cell r="BA601">
            <v>815259.55999999994</v>
          </cell>
          <cell r="BB601">
            <v>999524.93400000001</v>
          </cell>
          <cell r="BC601">
            <v>57039.00959999999</v>
          </cell>
          <cell r="BD601">
            <v>52023.652800000003</v>
          </cell>
          <cell r="BE601">
            <v>0</v>
          </cell>
          <cell r="BF601">
            <v>1108587.5963999999</v>
          </cell>
          <cell r="BH601">
            <v>2491373.0763999997</v>
          </cell>
          <cell r="BJ601">
            <v>363542.2</v>
          </cell>
          <cell r="BK601">
            <v>2127830.8763999995</v>
          </cell>
        </row>
        <row r="602">
          <cell r="A602" t="str">
            <v>3505014001700</v>
          </cell>
          <cell r="B602" t="str">
            <v>OTTAWA TWP H S DIST 140</v>
          </cell>
          <cell r="C602" t="str">
            <v>LASALLE</v>
          </cell>
          <cell r="D602" t="str">
            <v>High School</v>
          </cell>
          <cell r="E602">
            <v>1397.99</v>
          </cell>
          <cell r="G602">
            <v>0</v>
          </cell>
          <cell r="H602">
            <v>0</v>
          </cell>
          <cell r="I602">
            <v>0</v>
          </cell>
          <cell r="J602">
            <v>1397.99</v>
          </cell>
          <cell r="L602">
            <v>0</v>
          </cell>
          <cell r="M602">
            <v>0</v>
          </cell>
          <cell r="N602">
            <v>55919.6</v>
          </cell>
          <cell r="O602">
            <v>55919.6</v>
          </cell>
          <cell r="Q602">
            <v>0</v>
          </cell>
          <cell r="R602">
            <v>0</v>
          </cell>
          <cell r="S602">
            <v>174748.75</v>
          </cell>
          <cell r="T602">
            <v>174748.75</v>
          </cell>
          <cell r="V602">
            <v>0</v>
          </cell>
          <cell r="W602">
            <v>0</v>
          </cell>
          <cell r="X602">
            <v>278200.01</v>
          </cell>
          <cell r="Y602">
            <v>278200.01</v>
          </cell>
          <cell r="AA602">
            <v>0</v>
          </cell>
          <cell r="AB602">
            <v>0</v>
          </cell>
          <cell r="AC602">
            <v>34949.75</v>
          </cell>
          <cell r="AD602">
            <v>34949.75</v>
          </cell>
          <cell r="AF602">
            <v>0</v>
          </cell>
          <cell r="AG602">
            <v>0</v>
          </cell>
          <cell r="AH602">
            <v>798252.29</v>
          </cell>
          <cell r="AI602">
            <v>798252.29</v>
          </cell>
          <cell r="AK602">
            <v>0</v>
          </cell>
          <cell r="AL602">
            <v>0</v>
          </cell>
          <cell r="AM602">
            <v>973001.04</v>
          </cell>
          <cell r="AN602">
            <v>973001.04</v>
          </cell>
          <cell r="AP602">
            <v>0</v>
          </cell>
          <cell r="AQ602">
            <v>0</v>
          </cell>
          <cell r="AR602">
            <v>1451113.62</v>
          </cell>
          <cell r="AS602">
            <v>1451113.62</v>
          </cell>
          <cell r="AU602">
            <v>0</v>
          </cell>
          <cell r="AV602">
            <v>0</v>
          </cell>
          <cell r="AW602">
            <v>1093228.18</v>
          </cell>
          <cell r="AX602">
            <v>1093228.18</v>
          </cell>
          <cell r="AZ602">
            <v>8218976.4699999997</v>
          </cell>
          <cell r="BA602">
            <v>2392600.13</v>
          </cell>
          <cell r="BB602">
            <v>3183472.98</v>
          </cell>
          <cell r="BC602">
            <v>168085.92965999997</v>
          </cell>
          <cell r="BD602">
            <v>153306.37938</v>
          </cell>
          <cell r="BE602">
            <v>0</v>
          </cell>
          <cell r="BF602">
            <v>3504865.2890399997</v>
          </cell>
          <cell r="BH602">
            <v>8364278.5290399995</v>
          </cell>
          <cell r="BJ602">
            <v>1071307.69</v>
          </cell>
          <cell r="BK602">
            <v>7292970.83904</v>
          </cell>
        </row>
        <row r="603">
          <cell r="A603" t="str">
            <v>3505014100200</v>
          </cell>
          <cell r="B603" t="str">
            <v>OTTAWA ELEM SCHOOL DIST 141</v>
          </cell>
          <cell r="C603" t="str">
            <v>LASALLE</v>
          </cell>
          <cell r="D603" t="str">
            <v>Elementary</v>
          </cell>
          <cell r="E603">
            <v>1878.46</v>
          </cell>
          <cell r="G603">
            <v>1250.6400000000001</v>
          </cell>
          <cell r="H603">
            <v>1225.1400000000001</v>
          </cell>
          <cell r="I603">
            <v>627.82000000000005</v>
          </cell>
          <cell r="J603">
            <v>0</v>
          </cell>
          <cell r="L603">
            <v>49005.600000000006</v>
          </cell>
          <cell r="M603">
            <v>25112.800000000003</v>
          </cell>
          <cell r="N603">
            <v>0</v>
          </cell>
          <cell r="O603">
            <v>74118.400000000009</v>
          </cell>
          <cell r="Q603">
            <v>156330</v>
          </cell>
          <cell r="R603">
            <v>78477.5</v>
          </cell>
          <cell r="S603">
            <v>0</v>
          </cell>
          <cell r="T603">
            <v>234807.5</v>
          </cell>
          <cell r="V603">
            <v>248877.36000000002</v>
          </cell>
          <cell r="W603">
            <v>124936.18000000001</v>
          </cell>
          <cell r="X603">
            <v>0</v>
          </cell>
          <cell r="Y603">
            <v>373813.54000000004</v>
          </cell>
          <cell r="AA603">
            <v>31266.000000000004</v>
          </cell>
          <cell r="AB603">
            <v>15695.500000000002</v>
          </cell>
          <cell r="AC603">
            <v>0</v>
          </cell>
          <cell r="AD603">
            <v>46961.500000000007</v>
          </cell>
          <cell r="AF603">
            <v>714115.44</v>
          </cell>
          <cell r="AG603">
            <v>358485.22</v>
          </cell>
          <cell r="AH603">
            <v>0</v>
          </cell>
          <cell r="AI603">
            <v>1072600.6599999999</v>
          </cell>
          <cell r="AK603">
            <v>123739.14000000001</v>
          </cell>
          <cell r="AL603">
            <v>126819.64000000001</v>
          </cell>
          <cell r="AM603">
            <v>0</v>
          </cell>
          <cell r="AN603">
            <v>250558.78000000003</v>
          </cell>
          <cell r="AP603">
            <v>1298164.32</v>
          </cell>
          <cell r="AQ603">
            <v>651677.16</v>
          </cell>
          <cell r="AR603">
            <v>0</v>
          </cell>
          <cell r="AS603">
            <v>1949841.48</v>
          </cell>
          <cell r="AU603">
            <v>978000.4800000001</v>
          </cell>
          <cell r="AV603">
            <v>490955.24000000005</v>
          </cell>
          <cell r="AW603">
            <v>0</v>
          </cell>
          <cell r="AX603">
            <v>1468955.7200000002</v>
          </cell>
          <cell r="AZ603">
            <v>10178391.629999999</v>
          </cell>
          <cell r="BA603">
            <v>3745146.6599999997</v>
          </cell>
          <cell r="BB603">
            <v>4177061.4869999997</v>
          </cell>
          <cell r="BC603">
            <v>225854.75964</v>
          </cell>
          <cell r="BD603">
            <v>205995.68052000002</v>
          </cell>
          <cell r="BE603">
            <v>0</v>
          </cell>
          <cell r="BF603">
            <v>4608911.9271599995</v>
          </cell>
          <cell r="BH603">
            <v>10080569.507160001</v>
          </cell>
          <cell r="BJ603">
            <v>1439501.46</v>
          </cell>
          <cell r="BK603">
            <v>8641068.0471599996</v>
          </cell>
        </row>
        <row r="604">
          <cell r="A604" t="str">
            <v>3505015000200</v>
          </cell>
          <cell r="B604" t="str">
            <v>MARSEILLES ELEM SCHOOL DIST 150</v>
          </cell>
          <cell r="C604" t="str">
            <v>LASALLE</v>
          </cell>
          <cell r="D604" t="str">
            <v>Elementary</v>
          </cell>
          <cell r="E604">
            <v>530.64</v>
          </cell>
          <cell r="G604">
            <v>353.65</v>
          </cell>
          <cell r="H604">
            <v>347.49</v>
          </cell>
          <cell r="I604">
            <v>176.99</v>
          </cell>
          <cell r="J604">
            <v>0</v>
          </cell>
          <cell r="L604">
            <v>13899.6</v>
          </cell>
          <cell r="M604">
            <v>7079.6</v>
          </cell>
          <cell r="N604">
            <v>0</v>
          </cell>
          <cell r="O604">
            <v>20979.200000000001</v>
          </cell>
          <cell r="Q604">
            <v>44206.25</v>
          </cell>
          <cell r="R604">
            <v>22123.75</v>
          </cell>
          <cell r="S604">
            <v>0</v>
          </cell>
          <cell r="T604">
            <v>66330</v>
          </cell>
          <cell r="V604">
            <v>70376.349999999991</v>
          </cell>
          <cell r="W604">
            <v>35221.01</v>
          </cell>
          <cell r="X604">
            <v>0</v>
          </cell>
          <cell r="Y604">
            <v>105597.35999999999</v>
          </cell>
          <cell r="AA604">
            <v>8841.25</v>
          </cell>
          <cell r="AB604">
            <v>4424.75</v>
          </cell>
          <cell r="AC604">
            <v>0</v>
          </cell>
          <cell r="AD604">
            <v>13266</v>
          </cell>
          <cell r="AF604">
            <v>201934.15</v>
          </cell>
          <cell r="AG604">
            <v>101061.29</v>
          </cell>
          <cell r="AH604">
            <v>0</v>
          </cell>
          <cell r="AI604">
            <v>302995.44</v>
          </cell>
          <cell r="AK604">
            <v>35096.49</v>
          </cell>
          <cell r="AL604">
            <v>35751.980000000003</v>
          </cell>
          <cell r="AM604">
            <v>0</v>
          </cell>
          <cell r="AN604">
            <v>70848.47</v>
          </cell>
          <cell r="AP604">
            <v>367088.69999999995</v>
          </cell>
          <cell r="AQ604">
            <v>183715.62</v>
          </cell>
          <cell r="AR604">
            <v>0</v>
          </cell>
          <cell r="AS604">
            <v>550804.31999999995</v>
          </cell>
          <cell r="AU604">
            <v>276554.3</v>
          </cell>
          <cell r="AV604">
            <v>138406.18</v>
          </cell>
          <cell r="AW604">
            <v>0</v>
          </cell>
          <cell r="AX604">
            <v>414960.48</v>
          </cell>
          <cell r="AZ604">
            <v>2889895.67</v>
          </cell>
          <cell r="BA604">
            <v>1055025.42</v>
          </cell>
          <cell r="BB604">
            <v>1183476.3269999998</v>
          </cell>
          <cell r="BC604">
            <v>63800.969759999993</v>
          </cell>
          <cell r="BD604">
            <v>58191.043680000002</v>
          </cell>
          <cell r="BE604">
            <v>0</v>
          </cell>
          <cell r="BF604">
            <v>1305468.3404399999</v>
          </cell>
          <cell r="BH604">
            <v>2851249.61044</v>
          </cell>
          <cell r="BJ604">
            <v>406640.04</v>
          </cell>
          <cell r="BK604">
            <v>2444609.5704399999</v>
          </cell>
        </row>
        <row r="605">
          <cell r="A605" t="str">
            <v>3505016001700</v>
          </cell>
          <cell r="B605" t="str">
            <v>SENECA TWP H S DIST 160</v>
          </cell>
          <cell r="C605" t="str">
            <v>LASALLE</v>
          </cell>
          <cell r="D605" t="str">
            <v>High School</v>
          </cell>
          <cell r="E605">
            <v>455</v>
          </cell>
          <cell r="G605">
            <v>0</v>
          </cell>
          <cell r="H605">
            <v>0</v>
          </cell>
          <cell r="I605">
            <v>0</v>
          </cell>
          <cell r="J605">
            <v>455</v>
          </cell>
          <cell r="L605">
            <v>0</v>
          </cell>
          <cell r="M605">
            <v>0</v>
          </cell>
          <cell r="N605">
            <v>18200</v>
          </cell>
          <cell r="O605">
            <v>18200</v>
          </cell>
          <cell r="Q605">
            <v>0</v>
          </cell>
          <cell r="R605">
            <v>0</v>
          </cell>
          <cell r="S605">
            <v>56875</v>
          </cell>
          <cell r="T605">
            <v>56875</v>
          </cell>
          <cell r="V605">
            <v>0</v>
          </cell>
          <cell r="W605">
            <v>0</v>
          </cell>
          <cell r="X605">
            <v>90545</v>
          </cell>
          <cell r="Y605">
            <v>90545</v>
          </cell>
          <cell r="AA605">
            <v>0</v>
          </cell>
          <cell r="AB605">
            <v>0</v>
          </cell>
          <cell r="AC605">
            <v>11375</v>
          </cell>
          <cell r="AD605">
            <v>11375</v>
          </cell>
          <cell r="AF605">
            <v>0</v>
          </cell>
          <cell r="AG605">
            <v>0</v>
          </cell>
          <cell r="AH605">
            <v>129902.5</v>
          </cell>
          <cell r="AI605">
            <v>129902.5</v>
          </cell>
          <cell r="AK605">
            <v>0</v>
          </cell>
          <cell r="AL605">
            <v>0</v>
          </cell>
          <cell r="AM605">
            <v>316680</v>
          </cell>
          <cell r="AN605">
            <v>316680</v>
          </cell>
          <cell r="AP605">
            <v>0</v>
          </cell>
          <cell r="AQ605">
            <v>0</v>
          </cell>
          <cell r="AR605">
            <v>472290</v>
          </cell>
          <cell r="AS605">
            <v>472290</v>
          </cell>
          <cell r="AU605">
            <v>0</v>
          </cell>
          <cell r="AV605">
            <v>0</v>
          </cell>
          <cell r="AW605">
            <v>355810</v>
          </cell>
          <cell r="AX605">
            <v>355810</v>
          </cell>
          <cell r="AZ605">
            <v>2594632.4299999997</v>
          </cell>
          <cell r="BA605">
            <v>592858.92000000004</v>
          </cell>
          <cell r="BB605">
            <v>956247.4049999998</v>
          </cell>
          <cell r="BC605">
            <v>54706.469999999994</v>
          </cell>
          <cell r="BD605">
            <v>49896.21</v>
          </cell>
          <cell r="BE605">
            <v>0</v>
          </cell>
          <cell r="BF605">
            <v>1060850.0849999997</v>
          </cell>
          <cell r="BH605">
            <v>2512527.585</v>
          </cell>
          <cell r="BJ605">
            <v>348675.6</v>
          </cell>
          <cell r="BK605">
            <v>2163851.9849999999</v>
          </cell>
        </row>
        <row r="606">
          <cell r="A606" t="str">
            <v>3505017000400</v>
          </cell>
          <cell r="B606" t="str">
            <v>SENECA COMM CONS SCH DIST 170</v>
          </cell>
          <cell r="C606" t="str">
            <v>LASALLE</v>
          </cell>
          <cell r="D606" t="str">
            <v>Elementary</v>
          </cell>
          <cell r="E606">
            <v>460.25</v>
          </cell>
          <cell r="G606">
            <v>299.75</v>
          </cell>
          <cell r="H606">
            <v>290.5</v>
          </cell>
          <cell r="I606">
            <v>160.5</v>
          </cell>
          <cell r="J606">
            <v>0</v>
          </cell>
          <cell r="L606">
            <v>11620</v>
          </cell>
          <cell r="M606">
            <v>6420</v>
          </cell>
          <cell r="N606">
            <v>0</v>
          </cell>
          <cell r="O606">
            <v>18040</v>
          </cell>
          <cell r="Q606">
            <v>37468.75</v>
          </cell>
          <cell r="R606">
            <v>20062.5</v>
          </cell>
          <cell r="S606">
            <v>0</v>
          </cell>
          <cell r="T606">
            <v>57531.25</v>
          </cell>
          <cell r="V606">
            <v>59650.25</v>
          </cell>
          <cell r="W606">
            <v>31939.5</v>
          </cell>
          <cell r="X606">
            <v>0</v>
          </cell>
          <cell r="Y606">
            <v>91589.75</v>
          </cell>
          <cell r="AA606">
            <v>7493.75</v>
          </cell>
          <cell r="AB606">
            <v>4012.5</v>
          </cell>
          <cell r="AC606">
            <v>0</v>
          </cell>
          <cell r="AD606">
            <v>11506.25</v>
          </cell>
          <cell r="AF606">
            <v>85578.62</v>
          </cell>
          <cell r="AG606">
            <v>45822.75</v>
          </cell>
          <cell r="AH606">
            <v>0</v>
          </cell>
          <cell r="AI606">
            <v>131401.37</v>
          </cell>
          <cell r="AK606">
            <v>29340.5</v>
          </cell>
          <cell r="AL606">
            <v>32421</v>
          </cell>
          <cell r="AM606">
            <v>0</v>
          </cell>
          <cell r="AN606">
            <v>61761.5</v>
          </cell>
          <cell r="AP606">
            <v>311140.5</v>
          </cell>
          <cell r="AQ606">
            <v>166599</v>
          </cell>
          <cell r="AR606">
            <v>0</v>
          </cell>
          <cell r="AS606">
            <v>477739.5</v>
          </cell>
          <cell r="AU606">
            <v>234404.5</v>
          </cell>
          <cell r="AV606">
            <v>125511</v>
          </cell>
          <cell r="AW606">
            <v>0</v>
          </cell>
          <cell r="AX606">
            <v>359915.5</v>
          </cell>
          <cell r="AZ606">
            <v>2371537.79</v>
          </cell>
          <cell r="BA606">
            <v>641328.17999999993</v>
          </cell>
          <cell r="BB606">
            <v>903859.79099999985</v>
          </cell>
          <cell r="BC606">
            <v>55337.698499999999</v>
          </cell>
          <cell r="BD606">
            <v>50471.9355</v>
          </cell>
          <cell r="BE606">
            <v>0</v>
          </cell>
          <cell r="BF606">
            <v>1009669.4249999999</v>
          </cell>
          <cell r="BH606">
            <v>2219154.5449999999</v>
          </cell>
          <cell r="BJ606">
            <v>352698.78</v>
          </cell>
          <cell r="BK606">
            <v>1866455.7649999999</v>
          </cell>
        </row>
        <row r="607">
          <cell r="A607" t="str">
            <v>3505001750400</v>
          </cell>
          <cell r="B607" t="str">
            <v>DIMMICK C C SCHOOL DIST 175</v>
          </cell>
          <cell r="C607" t="str">
            <v>LASALLE</v>
          </cell>
          <cell r="D607" t="str">
            <v>Elementary</v>
          </cell>
          <cell r="E607">
            <v>163.37</v>
          </cell>
          <cell r="G607">
            <v>110.54999999999998</v>
          </cell>
          <cell r="H607">
            <v>109.96999999999998</v>
          </cell>
          <cell r="I607">
            <v>52.819999999999993</v>
          </cell>
          <cell r="J607">
            <v>0</v>
          </cell>
          <cell r="L607">
            <v>4398.7999999999993</v>
          </cell>
          <cell r="M607">
            <v>2112.7999999999997</v>
          </cell>
          <cell r="N607">
            <v>0</v>
          </cell>
          <cell r="O607">
            <v>6511.5999999999985</v>
          </cell>
          <cell r="Q607">
            <v>13818.749999999998</v>
          </cell>
          <cell r="R607">
            <v>6602.4999999999991</v>
          </cell>
          <cell r="S607">
            <v>0</v>
          </cell>
          <cell r="T607">
            <v>20421.249999999996</v>
          </cell>
          <cell r="V607">
            <v>21999.449999999997</v>
          </cell>
          <cell r="W607">
            <v>10511.179999999998</v>
          </cell>
          <cell r="X607">
            <v>0</v>
          </cell>
          <cell r="Y607">
            <v>32510.629999999997</v>
          </cell>
          <cell r="AA607">
            <v>2763.7499999999995</v>
          </cell>
          <cell r="AB607">
            <v>1320.4999999999998</v>
          </cell>
          <cell r="AC607">
            <v>0</v>
          </cell>
          <cell r="AD607">
            <v>4084.2499999999991</v>
          </cell>
          <cell r="AF607">
            <v>31562.02</v>
          </cell>
          <cell r="AG607">
            <v>15080.11</v>
          </cell>
          <cell r="AH607">
            <v>0</v>
          </cell>
          <cell r="AI607">
            <v>46642.130000000005</v>
          </cell>
          <cell r="AK607">
            <v>11106.97</v>
          </cell>
          <cell r="AL607">
            <v>10669.64</v>
          </cell>
          <cell r="AM607">
            <v>0</v>
          </cell>
          <cell r="AN607">
            <v>21776.61</v>
          </cell>
          <cell r="AP607">
            <v>114750.89999999998</v>
          </cell>
          <cell r="AQ607">
            <v>54827.159999999996</v>
          </cell>
          <cell r="AR607">
            <v>0</v>
          </cell>
          <cell r="AS607">
            <v>169578.05999999997</v>
          </cell>
          <cell r="AU607">
            <v>86450.099999999991</v>
          </cell>
          <cell r="AV607">
            <v>41305.24</v>
          </cell>
          <cell r="AW607">
            <v>0</v>
          </cell>
          <cell r="AX607">
            <v>127755.34</v>
          </cell>
          <cell r="AZ607">
            <v>837582.98</v>
          </cell>
          <cell r="BA607">
            <v>200097.16999999998</v>
          </cell>
          <cell r="BB607">
            <v>311304.04499999998</v>
          </cell>
          <cell r="BC607">
            <v>19642.628579999993</v>
          </cell>
          <cell r="BD607">
            <v>17915.480939999998</v>
          </cell>
          <cell r="BE607">
            <v>0</v>
          </cell>
          <cell r="BF607">
            <v>348862.15451999998</v>
          </cell>
          <cell r="BH607">
            <v>778142.02451999998</v>
          </cell>
          <cell r="BJ607">
            <v>125193.69</v>
          </cell>
          <cell r="BK607">
            <v>652948.33452000003</v>
          </cell>
        </row>
        <row r="608">
          <cell r="A608" t="str">
            <v>3505018500400</v>
          </cell>
          <cell r="B608" t="str">
            <v>WALTHAM C C SCHOOL DIST 185</v>
          </cell>
          <cell r="C608" t="str">
            <v>LASALLE</v>
          </cell>
          <cell r="D608" t="str">
            <v>Elementary</v>
          </cell>
          <cell r="E608">
            <v>227.5</v>
          </cell>
          <cell r="G608">
            <v>134</v>
          </cell>
          <cell r="H608">
            <v>131</v>
          </cell>
          <cell r="I608">
            <v>93.5</v>
          </cell>
          <cell r="J608">
            <v>0</v>
          </cell>
          <cell r="L608">
            <v>5240</v>
          </cell>
          <cell r="M608">
            <v>3740</v>
          </cell>
          <cell r="N608">
            <v>0</v>
          </cell>
          <cell r="O608">
            <v>8980</v>
          </cell>
          <cell r="Q608">
            <v>16750</v>
          </cell>
          <cell r="R608">
            <v>11687.5</v>
          </cell>
          <cell r="S608">
            <v>0</v>
          </cell>
          <cell r="T608">
            <v>28437.5</v>
          </cell>
          <cell r="V608">
            <v>26666</v>
          </cell>
          <cell r="W608">
            <v>18606.5</v>
          </cell>
          <cell r="X608">
            <v>0</v>
          </cell>
          <cell r="Y608">
            <v>45272.5</v>
          </cell>
          <cell r="AA608">
            <v>3350</v>
          </cell>
          <cell r="AB608">
            <v>2337.5</v>
          </cell>
          <cell r="AC608">
            <v>0</v>
          </cell>
          <cell r="AD608">
            <v>5687.5</v>
          </cell>
          <cell r="AF608">
            <v>38257</v>
          </cell>
          <cell r="AG608">
            <v>26694.25</v>
          </cell>
          <cell r="AH608">
            <v>0</v>
          </cell>
          <cell r="AI608">
            <v>64951.25</v>
          </cell>
          <cell r="AK608">
            <v>13231</v>
          </cell>
          <cell r="AL608">
            <v>18887</v>
          </cell>
          <cell r="AM608">
            <v>0</v>
          </cell>
          <cell r="AN608">
            <v>32118</v>
          </cell>
          <cell r="AP608">
            <v>139092</v>
          </cell>
          <cell r="AQ608">
            <v>97053</v>
          </cell>
          <cell r="AR608">
            <v>0</v>
          </cell>
          <cell r="AS608">
            <v>236145</v>
          </cell>
          <cell r="AU608">
            <v>104788</v>
          </cell>
          <cell r="AV608">
            <v>73117</v>
          </cell>
          <cell r="AW608">
            <v>0</v>
          </cell>
          <cell r="AX608">
            <v>177905</v>
          </cell>
          <cell r="AZ608">
            <v>1152924.0200000003</v>
          </cell>
          <cell r="BA608">
            <v>273356.15000000002</v>
          </cell>
          <cell r="BB608">
            <v>427884.05100000009</v>
          </cell>
          <cell r="BC608">
            <v>27353.234999999997</v>
          </cell>
          <cell r="BD608">
            <v>24948.105</v>
          </cell>
          <cell r="BE608">
            <v>0</v>
          </cell>
          <cell r="BF608">
            <v>480185.39100000006</v>
          </cell>
          <cell r="BH608">
            <v>1079682.1410000001</v>
          </cell>
          <cell r="BJ608">
            <v>174337.8</v>
          </cell>
          <cell r="BK608">
            <v>905344.34100000001</v>
          </cell>
        </row>
        <row r="609">
          <cell r="A609" t="str">
            <v>3505019500400</v>
          </cell>
          <cell r="B609" t="str">
            <v>WALLACE C C SCHOOL DIST 195</v>
          </cell>
          <cell r="C609" t="str">
            <v>LASALLE</v>
          </cell>
          <cell r="D609" t="str">
            <v>Elementary</v>
          </cell>
          <cell r="E609">
            <v>332.25</v>
          </cell>
          <cell r="G609">
            <v>225.25</v>
          </cell>
          <cell r="H609">
            <v>221</v>
          </cell>
          <cell r="I609">
            <v>107</v>
          </cell>
          <cell r="J609">
            <v>0</v>
          </cell>
          <cell r="L609">
            <v>8840</v>
          </cell>
          <cell r="M609">
            <v>4280</v>
          </cell>
          <cell r="N609">
            <v>0</v>
          </cell>
          <cell r="O609">
            <v>13120</v>
          </cell>
          <cell r="Q609">
            <v>28156.25</v>
          </cell>
          <cell r="R609">
            <v>13375</v>
          </cell>
          <cell r="S609">
            <v>0</v>
          </cell>
          <cell r="T609">
            <v>41531.25</v>
          </cell>
          <cell r="V609">
            <v>44824.75</v>
          </cell>
          <cell r="W609">
            <v>21293</v>
          </cell>
          <cell r="X609">
            <v>0</v>
          </cell>
          <cell r="Y609">
            <v>66117.75</v>
          </cell>
          <cell r="AA609">
            <v>5631.25</v>
          </cell>
          <cell r="AB609">
            <v>2675</v>
          </cell>
          <cell r="AC609">
            <v>0</v>
          </cell>
          <cell r="AD609">
            <v>8306.25</v>
          </cell>
          <cell r="AF609">
            <v>64308.87</v>
          </cell>
          <cell r="AG609">
            <v>30548.5</v>
          </cell>
          <cell r="AH609">
            <v>0</v>
          </cell>
          <cell r="AI609">
            <v>94857.37</v>
          </cell>
          <cell r="AK609">
            <v>22321</v>
          </cell>
          <cell r="AL609">
            <v>21614</v>
          </cell>
          <cell r="AM609">
            <v>0</v>
          </cell>
          <cell r="AN609">
            <v>43935</v>
          </cell>
          <cell r="AP609">
            <v>233809.5</v>
          </cell>
          <cell r="AQ609">
            <v>111066</v>
          </cell>
          <cell r="AR609">
            <v>0</v>
          </cell>
          <cell r="AS609">
            <v>344875.5</v>
          </cell>
          <cell r="AU609">
            <v>176145.5</v>
          </cell>
          <cell r="AV609">
            <v>83674</v>
          </cell>
          <cell r="AW609">
            <v>0</v>
          </cell>
          <cell r="AX609">
            <v>259819.5</v>
          </cell>
          <cell r="AZ609">
            <v>1692153.3</v>
          </cell>
          <cell r="BA609">
            <v>382091.38999999996</v>
          </cell>
          <cell r="BB609">
            <v>622273.40700000001</v>
          </cell>
          <cell r="BC609">
            <v>39947.746500000001</v>
          </cell>
          <cell r="BD609">
            <v>36435.199500000002</v>
          </cell>
          <cell r="BE609">
            <v>0</v>
          </cell>
          <cell r="BF609">
            <v>698656.353</v>
          </cell>
          <cell r="BH609">
            <v>1571218.973</v>
          </cell>
          <cell r="BJ609">
            <v>254609.82</v>
          </cell>
          <cell r="BK609">
            <v>1316609.1529999999</v>
          </cell>
        </row>
        <row r="610">
          <cell r="A610" t="str">
            <v>3505021000400</v>
          </cell>
          <cell r="B610" t="str">
            <v>MILLER TWP CC SCH DIST 210</v>
          </cell>
          <cell r="C610" t="str">
            <v>LASALLE</v>
          </cell>
          <cell r="D610" t="str">
            <v>Elementary</v>
          </cell>
          <cell r="E610">
            <v>195.05</v>
          </cell>
          <cell r="G610">
            <v>120.05999999999999</v>
          </cell>
          <cell r="H610">
            <v>118.97999999999999</v>
          </cell>
          <cell r="I610">
            <v>74.989999999999995</v>
          </cell>
          <cell r="J610">
            <v>0</v>
          </cell>
          <cell r="L610">
            <v>4759.2</v>
          </cell>
          <cell r="M610">
            <v>2999.6</v>
          </cell>
          <cell r="N610">
            <v>0</v>
          </cell>
          <cell r="O610">
            <v>7758.7999999999993</v>
          </cell>
          <cell r="Q610">
            <v>15007.499999999998</v>
          </cell>
          <cell r="R610">
            <v>9373.75</v>
          </cell>
          <cell r="S610">
            <v>0</v>
          </cell>
          <cell r="T610">
            <v>24381.25</v>
          </cell>
          <cell r="V610">
            <v>23891.94</v>
          </cell>
          <cell r="W610">
            <v>14923.009999999998</v>
          </cell>
          <cell r="X610">
            <v>0</v>
          </cell>
          <cell r="Y610">
            <v>38814.949999999997</v>
          </cell>
          <cell r="AA610">
            <v>3001.4999999999995</v>
          </cell>
          <cell r="AB610">
            <v>1874.7499999999998</v>
          </cell>
          <cell r="AC610">
            <v>0</v>
          </cell>
          <cell r="AD610">
            <v>4876.2499999999991</v>
          </cell>
          <cell r="AF610">
            <v>68554.259999999995</v>
          </cell>
          <cell r="AG610">
            <v>42819.29</v>
          </cell>
          <cell r="AH610">
            <v>0</v>
          </cell>
          <cell r="AI610">
            <v>111373.54999999999</v>
          </cell>
          <cell r="AK610">
            <v>12016.98</v>
          </cell>
          <cell r="AL610">
            <v>15147.98</v>
          </cell>
          <cell r="AM610">
            <v>0</v>
          </cell>
          <cell r="AN610">
            <v>27164.959999999999</v>
          </cell>
          <cell r="AP610">
            <v>124622.27999999998</v>
          </cell>
          <cell r="AQ610">
            <v>77839.62</v>
          </cell>
          <cell r="AR610">
            <v>0</v>
          </cell>
          <cell r="AS610">
            <v>202461.89999999997</v>
          </cell>
          <cell r="AU610">
            <v>93886.919999999984</v>
          </cell>
          <cell r="AV610">
            <v>58642.179999999993</v>
          </cell>
          <cell r="AW610">
            <v>0</v>
          </cell>
          <cell r="AX610">
            <v>152529.09999999998</v>
          </cell>
          <cell r="AZ610">
            <v>1005706.39</v>
          </cell>
          <cell r="BA610">
            <v>276304.68</v>
          </cell>
          <cell r="BB610">
            <v>384603.321</v>
          </cell>
          <cell r="BC610">
            <v>23451.641699999993</v>
          </cell>
          <cell r="BD610">
            <v>21389.573100000001</v>
          </cell>
          <cell r="BE610">
            <v>0</v>
          </cell>
          <cell r="BF610">
            <v>429444.53579999995</v>
          </cell>
          <cell r="BH610">
            <v>998805.29579999985</v>
          </cell>
          <cell r="BJ610">
            <v>149470.71</v>
          </cell>
          <cell r="BK610">
            <v>849334.58579999988</v>
          </cell>
        </row>
        <row r="611">
          <cell r="A611" t="str">
            <v>3505023000400</v>
          </cell>
          <cell r="B611" t="str">
            <v>RUTLAND C C SCHOOL DIST 230</v>
          </cell>
          <cell r="C611" t="str">
            <v>LASALLE</v>
          </cell>
          <cell r="D611" t="str">
            <v>Elementary</v>
          </cell>
          <cell r="E611">
            <v>73</v>
          </cell>
          <cell r="G611">
            <v>51.5</v>
          </cell>
          <cell r="H611">
            <v>51</v>
          </cell>
          <cell r="I611">
            <v>21.5</v>
          </cell>
          <cell r="J611">
            <v>0</v>
          </cell>
          <cell r="L611">
            <v>2040</v>
          </cell>
          <cell r="M611">
            <v>860</v>
          </cell>
          <cell r="N611">
            <v>0</v>
          </cell>
          <cell r="O611">
            <v>2900</v>
          </cell>
          <cell r="Q611">
            <v>6437.5</v>
          </cell>
          <cell r="R611">
            <v>2687.5</v>
          </cell>
          <cell r="S611">
            <v>0</v>
          </cell>
          <cell r="T611">
            <v>9125</v>
          </cell>
          <cell r="V611">
            <v>10248.5</v>
          </cell>
          <cell r="W611">
            <v>4278.5</v>
          </cell>
          <cell r="X611">
            <v>0</v>
          </cell>
          <cell r="Y611">
            <v>14527</v>
          </cell>
          <cell r="AA611">
            <v>1287.5</v>
          </cell>
          <cell r="AB611">
            <v>537.5</v>
          </cell>
          <cell r="AC611">
            <v>0</v>
          </cell>
          <cell r="AD611">
            <v>1825</v>
          </cell>
          <cell r="AF611">
            <v>14703.25</v>
          </cell>
          <cell r="AG611">
            <v>6138.25</v>
          </cell>
          <cell r="AH611">
            <v>0</v>
          </cell>
          <cell r="AI611">
            <v>20841.5</v>
          </cell>
          <cell r="AK611">
            <v>5151</v>
          </cell>
          <cell r="AL611">
            <v>4343</v>
          </cell>
          <cell r="AM611">
            <v>0</v>
          </cell>
          <cell r="AN611">
            <v>9494</v>
          </cell>
          <cell r="AP611">
            <v>53457</v>
          </cell>
          <cell r="AQ611">
            <v>22317</v>
          </cell>
          <cell r="AR611">
            <v>0</v>
          </cell>
          <cell r="AS611">
            <v>75774</v>
          </cell>
          <cell r="AU611">
            <v>40273</v>
          </cell>
          <cell r="AV611">
            <v>16813</v>
          </cell>
          <cell r="AW611">
            <v>0</v>
          </cell>
          <cell r="AX611">
            <v>57086</v>
          </cell>
          <cell r="AZ611">
            <v>371957.68999999994</v>
          </cell>
          <cell r="BA611">
            <v>104466.34999999999</v>
          </cell>
          <cell r="BB611">
            <v>142927.21199999997</v>
          </cell>
          <cell r="BC611">
            <v>8777.0819999999985</v>
          </cell>
          <cell r="BD611">
            <v>8005.326</v>
          </cell>
          <cell r="BE611">
            <v>0</v>
          </cell>
          <cell r="BF611">
            <v>159709.61999999997</v>
          </cell>
          <cell r="BH611">
            <v>351282.12</v>
          </cell>
          <cell r="BJ611">
            <v>55941.36</v>
          </cell>
          <cell r="BK611">
            <v>295340.76</v>
          </cell>
        </row>
        <row r="612">
          <cell r="A612" t="str">
            <v>3505028001700</v>
          </cell>
          <cell r="B612" t="str">
            <v>MENDOTA TWP H S DIST 280</v>
          </cell>
          <cell r="C612" t="str">
            <v>LASALLE</v>
          </cell>
          <cell r="D612" t="str">
            <v>High School</v>
          </cell>
          <cell r="E612">
            <v>561.82000000000005</v>
          </cell>
          <cell r="G612">
            <v>0</v>
          </cell>
          <cell r="H612">
            <v>0</v>
          </cell>
          <cell r="I612">
            <v>0</v>
          </cell>
          <cell r="J612">
            <v>561.82000000000005</v>
          </cell>
          <cell r="L612">
            <v>0</v>
          </cell>
          <cell r="M612">
            <v>0</v>
          </cell>
          <cell r="N612">
            <v>22472.800000000003</v>
          </cell>
          <cell r="O612">
            <v>22472.800000000003</v>
          </cell>
          <cell r="Q612">
            <v>0</v>
          </cell>
          <cell r="R612">
            <v>0</v>
          </cell>
          <cell r="S612">
            <v>70227.5</v>
          </cell>
          <cell r="T612">
            <v>70227.5</v>
          </cell>
          <cell r="V612">
            <v>0</v>
          </cell>
          <cell r="W612">
            <v>0</v>
          </cell>
          <cell r="X612">
            <v>111802.18000000001</v>
          </cell>
          <cell r="Y612">
            <v>111802.18000000001</v>
          </cell>
          <cell r="AA612">
            <v>0</v>
          </cell>
          <cell r="AB612">
            <v>0</v>
          </cell>
          <cell r="AC612">
            <v>14045.500000000002</v>
          </cell>
          <cell r="AD612">
            <v>14045.500000000002</v>
          </cell>
          <cell r="AF612">
            <v>0</v>
          </cell>
          <cell r="AG612">
            <v>0</v>
          </cell>
          <cell r="AH612">
            <v>320799.21999999997</v>
          </cell>
          <cell r="AI612">
            <v>320799.21999999997</v>
          </cell>
          <cell r="AK612">
            <v>0</v>
          </cell>
          <cell r="AL612">
            <v>0</v>
          </cell>
          <cell r="AM612">
            <v>391026.72000000003</v>
          </cell>
          <cell r="AN612">
            <v>391026.72000000003</v>
          </cell>
          <cell r="AP612">
            <v>0</v>
          </cell>
          <cell r="AQ612">
            <v>0</v>
          </cell>
          <cell r="AR612">
            <v>583169.16</v>
          </cell>
          <cell r="AS612">
            <v>583169.16</v>
          </cell>
          <cell r="AU612">
            <v>0</v>
          </cell>
          <cell r="AV612">
            <v>0</v>
          </cell>
          <cell r="AW612">
            <v>439343.24000000005</v>
          </cell>
          <cell r="AX612">
            <v>439343.24000000005</v>
          </cell>
          <cell r="AZ612">
            <v>3318900.13</v>
          </cell>
          <cell r="BA612">
            <v>1115404.9999999998</v>
          </cell>
          <cell r="BB612">
            <v>1330291.5389999999</v>
          </cell>
          <cell r="BC612">
            <v>67549.865879999998</v>
          </cell>
          <cell r="BD612">
            <v>61610.304840000012</v>
          </cell>
          <cell r="BE612">
            <v>0</v>
          </cell>
          <cell r="BF612">
            <v>1459451.7097199999</v>
          </cell>
          <cell r="BH612">
            <v>3412338.02972</v>
          </cell>
          <cell r="BJ612">
            <v>430533.9</v>
          </cell>
          <cell r="BK612">
            <v>2981804.1297200001</v>
          </cell>
        </row>
        <row r="613">
          <cell r="A613" t="str">
            <v>3505028900400</v>
          </cell>
          <cell r="B613" t="str">
            <v>MENDOTA C C SCHOOL DIST 289</v>
          </cell>
          <cell r="C613" t="str">
            <v>LASALLE</v>
          </cell>
          <cell r="D613" t="str">
            <v>Elementary</v>
          </cell>
          <cell r="E613">
            <v>1135.1300000000001</v>
          </cell>
          <cell r="G613">
            <v>732.31</v>
          </cell>
          <cell r="H613">
            <v>715.65</v>
          </cell>
          <cell r="I613">
            <v>402.81999999999994</v>
          </cell>
          <cell r="J613">
            <v>0</v>
          </cell>
          <cell r="L613">
            <v>28626</v>
          </cell>
          <cell r="M613">
            <v>16112.799999999997</v>
          </cell>
          <cell r="N613">
            <v>0</v>
          </cell>
          <cell r="O613">
            <v>44738.799999999996</v>
          </cell>
          <cell r="Q613">
            <v>91538.75</v>
          </cell>
          <cell r="R613">
            <v>50352.499999999993</v>
          </cell>
          <cell r="S613">
            <v>0</v>
          </cell>
          <cell r="T613">
            <v>141891.25</v>
          </cell>
          <cell r="V613">
            <v>145729.69</v>
          </cell>
          <cell r="W613">
            <v>80161.179999999993</v>
          </cell>
          <cell r="X613">
            <v>0</v>
          </cell>
          <cell r="Y613">
            <v>225890.87</v>
          </cell>
          <cell r="AA613">
            <v>18307.75</v>
          </cell>
          <cell r="AB613">
            <v>10070.499999999998</v>
          </cell>
          <cell r="AC613">
            <v>0</v>
          </cell>
          <cell r="AD613">
            <v>28378.25</v>
          </cell>
          <cell r="AF613">
            <v>418149.01</v>
          </cell>
          <cell r="AG613">
            <v>230010.22</v>
          </cell>
          <cell r="AH613">
            <v>0</v>
          </cell>
          <cell r="AI613">
            <v>648159.23</v>
          </cell>
          <cell r="AK613">
            <v>72280.649999999994</v>
          </cell>
          <cell r="AL613">
            <v>81369.639999999985</v>
          </cell>
          <cell r="AM613">
            <v>0</v>
          </cell>
          <cell r="AN613">
            <v>153650.28999999998</v>
          </cell>
          <cell r="AP613">
            <v>760137.77999999991</v>
          </cell>
          <cell r="AQ613">
            <v>418127.15999999992</v>
          </cell>
          <cell r="AR613">
            <v>0</v>
          </cell>
          <cell r="AS613">
            <v>1178264.94</v>
          </cell>
          <cell r="AU613">
            <v>572666.41999999993</v>
          </cell>
          <cell r="AV613">
            <v>315005.23999999993</v>
          </cell>
          <cell r="AW613">
            <v>0</v>
          </cell>
          <cell r="AX613">
            <v>887671.65999999992</v>
          </cell>
          <cell r="AZ613">
            <v>6182741.5300000003</v>
          </cell>
          <cell r="BA613">
            <v>2841789.81</v>
          </cell>
          <cell r="BB613">
            <v>2707359.4019999998</v>
          </cell>
          <cell r="BC613">
            <v>136481.22041999997</v>
          </cell>
          <cell r="BD613">
            <v>124480.62606</v>
          </cell>
          <cell r="BE613">
            <v>0</v>
          </cell>
          <cell r="BF613">
            <v>2968321.2484800001</v>
          </cell>
          <cell r="BH613">
            <v>6276966.5384800006</v>
          </cell>
          <cell r="BJ613">
            <v>869872.82</v>
          </cell>
          <cell r="BK613">
            <v>5407093.7184800003</v>
          </cell>
        </row>
        <row r="614">
          <cell r="A614" t="str">
            <v>3505042502600</v>
          </cell>
          <cell r="B614" t="str">
            <v>LOSTANT COMM UNIT SCH DIST 425</v>
          </cell>
          <cell r="C614" t="str">
            <v>LASALLE</v>
          </cell>
          <cell r="D614" t="str">
            <v>Unit</v>
          </cell>
          <cell r="E614">
            <v>112.04</v>
          </cell>
          <cell r="G614">
            <v>42.230000000000004</v>
          </cell>
          <cell r="H614">
            <v>40.32</v>
          </cell>
          <cell r="I614">
            <v>26.16</v>
          </cell>
          <cell r="J614">
            <v>43.65</v>
          </cell>
          <cell r="L614">
            <v>1612.8</v>
          </cell>
          <cell r="M614">
            <v>1046.4000000000001</v>
          </cell>
          <cell r="N614">
            <v>1746</v>
          </cell>
          <cell r="O614">
            <v>4405.2</v>
          </cell>
          <cell r="Q614">
            <v>5278.7500000000009</v>
          </cell>
          <cell r="R614">
            <v>3270</v>
          </cell>
          <cell r="S614">
            <v>5456.25</v>
          </cell>
          <cell r="T614">
            <v>14005</v>
          </cell>
          <cell r="V614">
            <v>8403.77</v>
          </cell>
          <cell r="W614">
            <v>5205.84</v>
          </cell>
          <cell r="X614">
            <v>8686.35</v>
          </cell>
          <cell r="Y614">
            <v>22295.96</v>
          </cell>
          <cell r="AA614">
            <v>1055.75</v>
          </cell>
          <cell r="AB614">
            <v>654</v>
          </cell>
          <cell r="AC614">
            <v>1091.25</v>
          </cell>
          <cell r="AD614">
            <v>2801</v>
          </cell>
          <cell r="AF614">
            <v>12056.66</v>
          </cell>
          <cell r="AG614">
            <v>7468.68</v>
          </cell>
          <cell r="AH614">
            <v>12462.07</v>
          </cell>
          <cell r="AI614">
            <v>31987.41</v>
          </cell>
          <cell r="AK614">
            <v>4072.32</v>
          </cell>
          <cell r="AL614">
            <v>5284.32</v>
          </cell>
          <cell r="AM614">
            <v>30380.399999999998</v>
          </cell>
          <cell r="AN614">
            <v>39737.039999999994</v>
          </cell>
          <cell r="AP614">
            <v>43834.740000000005</v>
          </cell>
          <cell r="AQ614">
            <v>27154.080000000002</v>
          </cell>
          <cell r="AR614">
            <v>45308.7</v>
          </cell>
          <cell r="AS614">
            <v>116297.52</v>
          </cell>
          <cell r="AU614">
            <v>33023.86</v>
          </cell>
          <cell r="AV614">
            <v>20457.12</v>
          </cell>
          <cell r="AW614">
            <v>34134.299999999996</v>
          </cell>
          <cell r="AX614">
            <v>87615.28</v>
          </cell>
          <cell r="AZ614">
            <v>607288.97000000009</v>
          </cell>
          <cell r="BA614">
            <v>188523.71</v>
          </cell>
          <cell r="BB614">
            <v>238743.804</v>
          </cell>
          <cell r="BC614">
            <v>13471.017359999996</v>
          </cell>
          <cell r="BD614">
            <v>12286.530479999999</v>
          </cell>
          <cell r="BE614">
            <v>0</v>
          </cell>
          <cell r="BF614">
            <v>264501.35184000002</v>
          </cell>
          <cell r="BH614">
            <v>583645.76184000005</v>
          </cell>
          <cell r="BJ614">
            <v>85858.49</v>
          </cell>
          <cell r="BK614">
            <v>497787.27184000006</v>
          </cell>
        </row>
        <row r="615">
          <cell r="A615" t="str">
            <v>3505900502600</v>
          </cell>
          <cell r="B615" t="str">
            <v>HENRY-SENACHWINE CUSD 5</v>
          </cell>
          <cell r="C615" t="str">
            <v>MARSHALL</v>
          </cell>
          <cell r="D615" t="str">
            <v>Unit</v>
          </cell>
          <cell r="E615">
            <v>519.19000000000005</v>
          </cell>
          <cell r="G615">
            <v>239.22</v>
          </cell>
          <cell r="H615">
            <v>235.80999999999997</v>
          </cell>
          <cell r="I615">
            <v>118.16</v>
          </cell>
          <cell r="J615">
            <v>161.81</v>
          </cell>
          <cell r="L615">
            <v>9432.4</v>
          </cell>
          <cell r="M615">
            <v>4726.3999999999996</v>
          </cell>
          <cell r="N615">
            <v>6472.4</v>
          </cell>
          <cell r="O615">
            <v>20631.199999999997</v>
          </cell>
          <cell r="Q615">
            <v>29902.5</v>
          </cell>
          <cell r="R615">
            <v>14770</v>
          </cell>
          <cell r="S615">
            <v>20226.25</v>
          </cell>
          <cell r="T615">
            <v>64898.75</v>
          </cell>
          <cell r="V615">
            <v>47604.78</v>
          </cell>
          <cell r="W615">
            <v>23513.84</v>
          </cell>
          <cell r="X615">
            <v>32200.19</v>
          </cell>
          <cell r="Y615">
            <v>103318.81</v>
          </cell>
          <cell r="AA615">
            <v>5980.5</v>
          </cell>
          <cell r="AB615">
            <v>2954</v>
          </cell>
          <cell r="AC615">
            <v>4045.25</v>
          </cell>
          <cell r="AD615">
            <v>12979.75</v>
          </cell>
          <cell r="AF615">
            <v>68297.31</v>
          </cell>
          <cell r="AG615">
            <v>33734.68</v>
          </cell>
          <cell r="AH615">
            <v>46196.75</v>
          </cell>
          <cell r="AI615">
            <v>148228.74</v>
          </cell>
          <cell r="AK615">
            <v>23816.809999999998</v>
          </cell>
          <cell r="AL615">
            <v>23868.32</v>
          </cell>
          <cell r="AM615">
            <v>112619.76</v>
          </cell>
          <cell r="AN615">
            <v>160304.88999999998</v>
          </cell>
          <cell r="AP615">
            <v>248310.36</v>
          </cell>
          <cell r="AQ615">
            <v>122650.08</v>
          </cell>
          <cell r="AR615">
            <v>167958.78</v>
          </cell>
          <cell r="AS615">
            <v>538919.22</v>
          </cell>
          <cell r="AU615">
            <v>187070.04</v>
          </cell>
          <cell r="AV615">
            <v>92401.12</v>
          </cell>
          <cell r="AW615">
            <v>126535.42</v>
          </cell>
          <cell r="AX615">
            <v>406006.58</v>
          </cell>
          <cell r="AZ615">
            <v>2861344.72</v>
          </cell>
          <cell r="BA615">
            <v>878930.85999999987</v>
          </cell>
          <cell r="BB615">
            <v>1122082.6739999999</v>
          </cell>
          <cell r="BC615">
            <v>62424.290459999997</v>
          </cell>
          <cell r="BD615">
            <v>56935.41378000001</v>
          </cell>
          <cell r="BE615">
            <v>0</v>
          </cell>
          <cell r="BF615">
            <v>1241442.37824</v>
          </cell>
          <cell r="BH615">
            <v>2696730.3182399999</v>
          </cell>
          <cell r="BJ615">
            <v>397865.68</v>
          </cell>
          <cell r="BK615">
            <v>2298864.6382399998</v>
          </cell>
        </row>
        <row r="616">
          <cell r="A616" t="str">
            <v>3505900702600</v>
          </cell>
          <cell r="B616" t="str">
            <v>MIDLAND COMMUNITY UNIT DIST 7</v>
          </cell>
          <cell r="C616" t="str">
            <v>MARSHALL</v>
          </cell>
          <cell r="D616" t="str">
            <v>Unit</v>
          </cell>
          <cell r="E616">
            <v>678</v>
          </cell>
          <cell r="G616">
            <v>312</v>
          </cell>
          <cell r="H616">
            <v>307</v>
          </cell>
          <cell r="I616">
            <v>155</v>
          </cell>
          <cell r="J616">
            <v>211</v>
          </cell>
          <cell r="L616">
            <v>12280</v>
          </cell>
          <cell r="M616">
            <v>6200</v>
          </cell>
          <cell r="N616">
            <v>8440</v>
          </cell>
          <cell r="O616">
            <v>26920</v>
          </cell>
          <cell r="Q616">
            <v>39000</v>
          </cell>
          <cell r="R616">
            <v>19375</v>
          </cell>
          <cell r="S616">
            <v>26375</v>
          </cell>
          <cell r="T616">
            <v>84750</v>
          </cell>
          <cell r="V616">
            <v>62088</v>
          </cell>
          <cell r="W616">
            <v>30845</v>
          </cell>
          <cell r="X616">
            <v>41989</v>
          </cell>
          <cell r="Y616">
            <v>134922</v>
          </cell>
          <cell r="AA616">
            <v>7800</v>
          </cell>
          <cell r="AB616">
            <v>3875</v>
          </cell>
          <cell r="AC616">
            <v>5275</v>
          </cell>
          <cell r="AD616">
            <v>16950</v>
          </cell>
          <cell r="AF616">
            <v>178152</v>
          </cell>
          <cell r="AG616">
            <v>88505</v>
          </cell>
          <cell r="AH616">
            <v>120481</v>
          </cell>
          <cell r="AI616">
            <v>387138</v>
          </cell>
          <cell r="AK616">
            <v>31007</v>
          </cell>
          <cell r="AL616">
            <v>31310</v>
          </cell>
          <cell r="AM616">
            <v>146856</v>
          </cell>
          <cell r="AN616">
            <v>209173</v>
          </cell>
          <cell r="AP616">
            <v>323856</v>
          </cell>
          <cell r="AQ616">
            <v>160890</v>
          </cell>
          <cell r="AR616">
            <v>219018</v>
          </cell>
          <cell r="AS616">
            <v>703764</v>
          </cell>
          <cell r="AU616">
            <v>243984</v>
          </cell>
          <cell r="AV616">
            <v>121210</v>
          </cell>
          <cell r="AW616">
            <v>165002</v>
          </cell>
          <cell r="AX616">
            <v>530196</v>
          </cell>
          <cell r="AZ616">
            <v>3704299.2899999996</v>
          </cell>
          <cell r="BA616">
            <v>1090586.8599999999</v>
          </cell>
          <cell r="BB616">
            <v>1438465.8449999997</v>
          </cell>
          <cell r="BC616">
            <v>81518.651999999987</v>
          </cell>
          <cell r="BD616">
            <v>74350.83600000001</v>
          </cell>
          <cell r="BE616">
            <v>0</v>
          </cell>
          <cell r="BF616">
            <v>1594335.3329999996</v>
          </cell>
          <cell r="BH616">
            <v>3688148.3329999996</v>
          </cell>
          <cell r="BJ616">
            <v>519564.96</v>
          </cell>
          <cell r="BK616">
            <v>3168583.3729999997</v>
          </cell>
        </row>
        <row r="617">
          <cell r="A617" t="str">
            <v>3507853502600</v>
          </cell>
          <cell r="B617" t="str">
            <v>PUTNAM CO C U SCHOOL DIST 535</v>
          </cell>
          <cell r="C617" t="str">
            <v>PUTNAM</v>
          </cell>
          <cell r="D617" t="str">
            <v>Unit</v>
          </cell>
          <cell r="E617">
            <v>780.52</v>
          </cell>
          <cell r="G617">
            <v>343.89</v>
          </cell>
          <cell r="H617">
            <v>337.30999999999995</v>
          </cell>
          <cell r="I617">
            <v>178.64999999999998</v>
          </cell>
          <cell r="J617">
            <v>257.98</v>
          </cell>
          <cell r="L617">
            <v>13492.399999999998</v>
          </cell>
          <cell r="M617">
            <v>7145.9999999999991</v>
          </cell>
          <cell r="N617">
            <v>10319.200000000001</v>
          </cell>
          <cell r="O617">
            <v>30957.599999999999</v>
          </cell>
          <cell r="Q617">
            <v>42986.25</v>
          </cell>
          <cell r="R617">
            <v>22331.249999999996</v>
          </cell>
          <cell r="S617">
            <v>32247.500000000004</v>
          </cell>
          <cell r="T617">
            <v>97565</v>
          </cell>
          <cell r="V617">
            <v>68434.11</v>
          </cell>
          <cell r="W617">
            <v>35551.35</v>
          </cell>
          <cell r="X617">
            <v>51338.020000000004</v>
          </cell>
          <cell r="Y617">
            <v>155323.47999999998</v>
          </cell>
          <cell r="AA617">
            <v>8597.25</v>
          </cell>
          <cell r="AB617">
            <v>4466.2499999999991</v>
          </cell>
          <cell r="AC617">
            <v>6449.5</v>
          </cell>
          <cell r="AD617">
            <v>19513</v>
          </cell>
          <cell r="AF617">
            <v>98180.59</v>
          </cell>
          <cell r="AG617">
            <v>51004.57</v>
          </cell>
          <cell r="AH617">
            <v>73653.289999999994</v>
          </cell>
          <cell r="AI617">
            <v>222838.45</v>
          </cell>
          <cell r="AK617">
            <v>34068.31</v>
          </cell>
          <cell r="AL617">
            <v>36087.299999999996</v>
          </cell>
          <cell r="AM617">
            <v>179554.08000000002</v>
          </cell>
          <cell r="AN617">
            <v>249709.69</v>
          </cell>
          <cell r="AP617">
            <v>356957.82</v>
          </cell>
          <cell r="AQ617">
            <v>185438.69999999998</v>
          </cell>
          <cell r="AR617">
            <v>267783.24</v>
          </cell>
          <cell r="AS617">
            <v>810179.76</v>
          </cell>
          <cell r="AU617">
            <v>268921.98</v>
          </cell>
          <cell r="AV617">
            <v>139704.29999999999</v>
          </cell>
          <cell r="AW617">
            <v>201740.36000000002</v>
          </cell>
          <cell r="AX617">
            <v>610366.64</v>
          </cell>
          <cell r="AZ617">
            <v>4206973.21</v>
          </cell>
          <cell r="BA617">
            <v>1180898.8900000001</v>
          </cell>
          <cell r="BB617">
            <v>1616361.63</v>
          </cell>
          <cell r="BC617">
            <v>93845.04167999998</v>
          </cell>
          <cell r="BD617">
            <v>85593.384239999999</v>
          </cell>
          <cell r="BE617">
            <v>0</v>
          </cell>
          <cell r="BF617">
            <v>1795800.05592</v>
          </cell>
          <cell r="BH617">
            <v>3992253.6759200003</v>
          </cell>
          <cell r="BJ617">
            <v>598128.07999999996</v>
          </cell>
          <cell r="BK617">
            <v>3394125.5959200002</v>
          </cell>
        </row>
        <row r="618">
          <cell r="A618" t="str">
            <v>3905500102600</v>
          </cell>
          <cell r="B618" t="str">
            <v>ARGENTA-OREANA COMM UNIT SCH D 1</v>
          </cell>
          <cell r="C618" t="str">
            <v>MACON</v>
          </cell>
          <cell r="D618" t="str">
            <v>Unit</v>
          </cell>
          <cell r="E618">
            <v>935.46</v>
          </cell>
          <cell r="G618">
            <v>419.31</v>
          </cell>
          <cell r="H618">
            <v>414.15</v>
          </cell>
          <cell r="I618">
            <v>214.65999999999997</v>
          </cell>
          <cell r="J618">
            <v>301.49</v>
          </cell>
          <cell r="L618">
            <v>16566</v>
          </cell>
          <cell r="M618">
            <v>8586.3999999999978</v>
          </cell>
          <cell r="N618">
            <v>12059.6</v>
          </cell>
          <cell r="O618">
            <v>37212</v>
          </cell>
          <cell r="Q618">
            <v>52413.75</v>
          </cell>
          <cell r="R618">
            <v>26832.499999999996</v>
          </cell>
          <cell r="S618">
            <v>37686.25</v>
          </cell>
          <cell r="T618">
            <v>116932.5</v>
          </cell>
          <cell r="V618">
            <v>83442.69</v>
          </cell>
          <cell r="W618">
            <v>42717.34</v>
          </cell>
          <cell r="X618">
            <v>59996.51</v>
          </cell>
          <cell r="Y618">
            <v>186156.54</v>
          </cell>
          <cell r="AA618">
            <v>10482.75</v>
          </cell>
          <cell r="AB618">
            <v>5366.4999999999991</v>
          </cell>
          <cell r="AC618">
            <v>7537.25</v>
          </cell>
          <cell r="AD618">
            <v>23386.5</v>
          </cell>
          <cell r="AF618">
            <v>239426.01</v>
          </cell>
          <cell r="AG618">
            <v>122570.86</v>
          </cell>
          <cell r="AH618">
            <v>172150.79</v>
          </cell>
          <cell r="AI618">
            <v>534147.66</v>
          </cell>
          <cell r="AK618">
            <v>41829.149999999994</v>
          </cell>
          <cell r="AL618">
            <v>43361.319999999992</v>
          </cell>
          <cell r="AM618">
            <v>209837.04</v>
          </cell>
          <cell r="AN618">
            <v>295027.51</v>
          </cell>
          <cell r="AP618">
            <v>435243.78</v>
          </cell>
          <cell r="AQ618">
            <v>222817.07999999996</v>
          </cell>
          <cell r="AR618">
            <v>312946.62</v>
          </cell>
          <cell r="AS618">
            <v>971007.48</v>
          </cell>
          <cell r="AU618">
            <v>327900.42</v>
          </cell>
          <cell r="AV618">
            <v>167864.11999999997</v>
          </cell>
          <cell r="AW618">
            <v>235765.18</v>
          </cell>
          <cell r="AX618">
            <v>731529.72</v>
          </cell>
          <cell r="AZ618">
            <v>5112693.0099999988</v>
          </cell>
          <cell r="BA618">
            <v>1454248.7100000002</v>
          </cell>
          <cell r="BB618">
            <v>1970082.5159999996</v>
          </cell>
          <cell r="BC618">
            <v>112474.09763999999</v>
          </cell>
          <cell r="BD618">
            <v>102584.41452000001</v>
          </cell>
          <cell r="BE618">
            <v>0</v>
          </cell>
          <cell r="BF618">
            <v>2185141.0281599998</v>
          </cell>
          <cell r="BH618">
            <v>5080540.9381600004</v>
          </cell>
          <cell r="BJ618">
            <v>716861.7</v>
          </cell>
          <cell r="BK618">
            <v>4363679.2381600002</v>
          </cell>
        </row>
        <row r="619">
          <cell r="A619" t="str">
            <v>3905500202600</v>
          </cell>
          <cell r="B619" t="str">
            <v>MAROA FORSYTH C U SCH DIST 2</v>
          </cell>
          <cell r="C619" t="str">
            <v>MACON</v>
          </cell>
          <cell r="D619" t="str">
            <v>Unit</v>
          </cell>
          <cell r="E619">
            <v>1184.69</v>
          </cell>
          <cell r="G619">
            <v>513.71999999999991</v>
          </cell>
          <cell r="H619">
            <v>509.14</v>
          </cell>
          <cell r="I619">
            <v>278.15999999999997</v>
          </cell>
          <cell r="J619">
            <v>392.80999999999995</v>
          </cell>
          <cell r="L619">
            <v>20365.599999999999</v>
          </cell>
          <cell r="M619">
            <v>11126.399999999998</v>
          </cell>
          <cell r="N619">
            <v>15712.399999999998</v>
          </cell>
          <cell r="O619">
            <v>47204.399999999994</v>
          </cell>
          <cell r="Q619">
            <v>64214.999999999993</v>
          </cell>
          <cell r="R619">
            <v>34769.999999999993</v>
          </cell>
          <cell r="S619">
            <v>49101.249999999993</v>
          </cell>
          <cell r="T619">
            <v>148086.24999999997</v>
          </cell>
          <cell r="V619">
            <v>102230.27999999998</v>
          </cell>
          <cell r="W619">
            <v>55353.84</v>
          </cell>
          <cell r="X619">
            <v>78169.189999999988</v>
          </cell>
          <cell r="Y619">
            <v>235753.31</v>
          </cell>
          <cell r="AA619">
            <v>12842.999999999998</v>
          </cell>
          <cell r="AB619">
            <v>6953.9999999999991</v>
          </cell>
          <cell r="AC619">
            <v>9820.2499999999982</v>
          </cell>
          <cell r="AD619">
            <v>29617.249999999993</v>
          </cell>
          <cell r="AF619">
            <v>293334.12</v>
          </cell>
          <cell r="AG619">
            <v>158829.35999999999</v>
          </cell>
          <cell r="AH619">
            <v>224294.51</v>
          </cell>
          <cell r="AI619">
            <v>676457.99</v>
          </cell>
          <cell r="AK619">
            <v>51423.14</v>
          </cell>
          <cell r="AL619">
            <v>56188.319999999992</v>
          </cell>
          <cell r="AM619">
            <v>273395.75999999995</v>
          </cell>
          <cell r="AN619">
            <v>381007.22</v>
          </cell>
          <cell r="AP619">
            <v>533241.35999999987</v>
          </cell>
          <cell r="AQ619">
            <v>288730.07999999996</v>
          </cell>
          <cell r="AR619">
            <v>407736.77999999997</v>
          </cell>
          <cell r="AS619">
            <v>1229708.2199999997</v>
          </cell>
          <cell r="AU619">
            <v>401729.03999999992</v>
          </cell>
          <cell r="AV619">
            <v>217521.11999999997</v>
          </cell>
          <cell r="AW619">
            <v>307177.42</v>
          </cell>
          <cell r="AX619">
            <v>926427.57999999984</v>
          </cell>
          <cell r="AZ619">
            <v>6268169.7399999984</v>
          </cell>
          <cell r="BA619">
            <v>1380285.6199999996</v>
          </cell>
          <cell r="BB619">
            <v>2294536.6079999991</v>
          </cell>
          <cell r="BC619">
            <v>142440.01745999997</v>
          </cell>
          <cell r="BD619">
            <v>129915.47477999999</v>
          </cell>
          <cell r="BE619">
            <v>0</v>
          </cell>
          <cell r="BF619">
            <v>2566892.1002399987</v>
          </cell>
          <cell r="BH619">
            <v>6241154.3202399984</v>
          </cell>
          <cell r="BJ619">
            <v>907851.64</v>
          </cell>
          <cell r="BK619">
            <v>5333302.6802399987</v>
          </cell>
        </row>
        <row r="620">
          <cell r="A620" t="str">
            <v>3905500302600</v>
          </cell>
          <cell r="B620" t="str">
            <v>MT ZION COMM UNIT SCH DIST 3</v>
          </cell>
          <cell r="C620" t="str">
            <v>MACON</v>
          </cell>
          <cell r="D620" t="str">
            <v>Unit</v>
          </cell>
          <cell r="E620">
            <v>2484.1999999999998</v>
          </cell>
          <cell r="G620">
            <v>1118.05</v>
          </cell>
          <cell r="H620">
            <v>1109.6399999999999</v>
          </cell>
          <cell r="I620">
            <v>585.33000000000004</v>
          </cell>
          <cell r="J620">
            <v>780.82</v>
          </cell>
          <cell r="L620">
            <v>44385.599999999991</v>
          </cell>
          <cell r="M620">
            <v>23413.200000000001</v>
          </cell>
          <cell r="N620">
            <v>31232.800000000003</v>
          </cell>
          <cell r="O620">
            <v>99031.599999999991</v>
          </cell>
          <cell r="Q620">
            <v>139756.25</v>
          </cell>
          <cell r="R620">
            <v>73166.25</v>
          </cell>
          <cell r="S620">
            <v>97602.5</v>
          </cell>
          <cell r="T620">
            <v>310525</v>
          </cell>
          <cell r="V620">
            <v>222491.94999999998</v>
          </cell>
          <cell r="W620">
            <v>116480.67000000001</v>
          </cell>
          <cell r="X620">
            <v>155383.18000000002</v>
          </cell>
          <cell r="Y620">
            <v>494355.80000000005</v>
          </cell>
          <cell r="AA620">
            <v>27951.25</v>
          </cell>
          <cell r="AB620">
            <v>14633.250000000002</v>
          </cell>
          <cell r="AC620">
            <v>19520.5</v>
          </cell>
          <cell r="AD620">
            <v>62105</v>
          </cell>
          <cell r="AF620">
            <v>638406.55000000005</v>
          </cell>
          <cell r="AG620">
            <v>334223.43</v>
          </cell>
          <cell r="AH620">
            <v>445848.22</v>
          </cell>
          <cell r="AI620">
            <v>1418478.2</v>
          </cell>
          <cell r="AK620">
            <v>112073.63999999998</v>
          </cell>
          <cell r="AL620">
            <v>118236.66</v>
          </cell>
          <cell r="AM620">
            <v>543450.72000000009</v>
          </cell>
          <cell r="AN620">
            <v>773761.02</v>
          </cell>
          <cell r="AP620">
            <v>1160535.8999999999</v>
          </cell>
          <cell r="AQ620">
            <v>607572.54</v>
          </cell>
          <cell r="AR620">
            <v>810491.16</v>
          </cell>
          <cell r="AS620">
            <v>2578599.6</v>
          </cell>
          <cell r="AU620">
            <v>874315.1</v>
          </cell>
          <cell r="AV620">
            <v>457728.06000000006</v>
          </cell>
          <cell r="AW620">
            <v>610601.24</v>
          </cell>
          <cell r="AX620">
            <v>1942644.4000000001</v>
          </cell>
          <cell r="AZ620">
            <v>13093868</v>
          </cell>
          <cell r="BA620">
            <v>2774506.4500000007</v>
          </cell>
          <cell r="BB620">
            <v>4760512.335</v>
          </cell>
          <cell r="BC620">
            <v>298685.3028</v>
          </cell>
          <cell r="BD620">
            <v>272422.34040000004</v>
          </cell>
          <cell r="BE620">
            <v>0</v>
          </cell>
          <cell r="BF620">
            <v>5331619.9781999998</v>
          </cell>
          <cell r="BH620">
            <v>13011120.598200001</v>
          </cell>
          <cell r="BJ620">
            <v>1903692.14</v>
          </cell>
          <cell r="BK620">
            <v>11107428.4582</v>
          </cell>
        </row>
        <row r="621">
          <cell r="A621" t="str">
            <v>3905500902600</v>
          </cell>
          <cell r="B621" t="str">
            <v>SANGAMON VALLEY CUSD 9</v>
          </cell>
          <cell r="C621" t="str">
            <v>MACON</v>
          </cell>
          <cell r="D621" t="str">
            <v>Unit</v>
          </cell>
          <cell r="E621">
            <v>701</v>
          </cell>
          <cell r="G621">
            <v>305.5</v>
          </cell>
          <cell r="H621">
            <v>297.5</v>
          </cell>
          <cell r="I621">
            <v>163</v>
          </cell>
          <cell r="J621">
            <v>232.5</v>
          </cell>
          <cell r="L621">
            <v>11900</v>
          </cell>
          <cell r="M621">
            <v>6520</v>
          </cell>
          <cell r="N621">
            <v>9300</v>
          </cell>
          <cell r="O621">
            <v>27720</v>
          </cell>
          <cell r="Q621">
            <v>38187.5</v>
          </cell>
          <cell r="R621">
            <v>20375</v>
          </cell>
          <cell r="S621">
            <v>29062.5</v>
          </cell>
          <cell r="T621">
            <v>87625</v>
          </cell>
          <cell r="V621">
            <v>60794.5</v>
          </cell>
          <cell r="W621">
            <v>32437</v>
          </cell>
          <cell r="X621">
            <v>46267.5</v>
          </cell>
          <cell r="Y621">
            <v>139499</v>
          </cell>
          <cell r="AA621">
            <v>7637.5</v>
          </cell>
          <cell r="AB621">
            <v>4075</v>
          </cell>
          <cell r="AC621">
            <v>5812.5</v>
          </cell>
          <cell r="AD621">
            <v>17525</v>
          </cell>
          <cell r="AF621">
            <v>174440.5</v>
          </cell>
          <cell r="AG621">
            <v>93073</v>
          </cell>
          <cell r="AH621">
            <v>132757.5</v>
          </cell>
          <cell r="AI621">
            <v>400271</v>
          </cell>
          <cell r="AK621">
            <v>30047.5</v>
          </cell>
          <cell r="AL621">
            <v>32926</v>
          </cell>
          <cell r="AM621">
            <v>161820</v>
          </cell>
          <cell r="AN621">
            <v>224793.5</v>
          </cell>
          <cell r="AP621">
            <v>317109</v>
          </cell>
          <cell r="AQ621">
            <v>169194</v>
          </cell>
          <cell r="AR621">
            <v>241335</v>
          </cell>
          <cell r="AS621">
            <v>727638</v>
          </cell>
          <cell r="AU621">
            <v>238901</v>
          </cell>
          <cell r="AV621">
            <v>127466</v>
          </cell>
          <cell r="AW621">
            <v>181815</v>
          </cell>
          <cell r="AX621">
            <v>548182</v>
          </cell>
          <cell r="AZ621">
            <v>3797367.09</v>
          </cell>
          <cell r="BA621">
            <v>1034195.23</v>
          </cell>
          <cell r="BB621">
            <v>1449468.696</v>
          </cell>
          <cell r="BC621">
            <v>84284.033999999985</v>
          </cell>
          <cell r="BD621">
            <v>76873.062000000005</v>
          </cell>
          <cell r="BE621">
            <v>0</v>
          </cell>
          <cell r="BF621">
            <v>1610625.7919999999</v>
          </cell>
          <cell r="BH621">
            <v>3783879.2919999999</v>
          </cell>
          <cell r="BJ621">
            <v>537190.31999999995</v>
          </cell>
          <cell r="BK621">
            <v>3246688.9720000001</v>
          </cell>
        </row>
        <row r="622">
          <cell r="A622" t="str">
            <v>3905501102600</v>
          </cell>
          <cell r="B622" t="str">
            <v>WARRENSBURG-LATHAM C U DIST 11</v>
          </cell>
          <cell r="C622" t="str">
            <v>MACON</v>
          </cell>
          <cell r="D622" t="str">
            <v>Unit</v>
          </cell>
          <cell r="E622">
            <v>920.36</v>
          </cell>
          <cell r="G622">
            <v>396.56</v>
          </cell>
          <cell r="H622">
            <v>393.81</v>
          </cell>
          <cell r="I622">
            <v>229.82</v>
          </cell>
          <cell r="J622">
            <v>293.97999999999996</v>
          </cell>
          <cell r="L622">
            <v>15752.4</v>
          </cell>
          <cell r="M622">
            <v>9192.7999999999993</v>
          </cell>
          <cell r="N622">
            <v>11759.199999999999</v>
          </cell>
          <cell r="O622">
            <v>36704.399999999994</v>
          </cell>
          <cell r="Q622">
            <v>49570</v>
          </cell>
          <cell r="R622">
            <v>28727.5</v>
          </cell>
          <cell r="S622">
            <v>36747.499999999993</v>
          </cell>
          <cell r="T622">
            <v>115045</v>
          </cell>
          <cell r="V622">
            <v>78915.44</v>
          </cell>
          <cell r="W622">
            <v>45734.18</v>
          </cell>
          <cell r="X622">
            <v>58502.01999999999</v>
          </cell>
          <cell r="Y622">
            <v>183151.63999999998</v>
          </cell>
          <cell r="AA622">
            <v>9914</v>
          </cell>
          <cell r="AB622">
            <v>5745.5</v>
          </cell>
          <cell r="AC622">
            <v>7349.4999999999991</v>
          </cell>
          <cell r="AD622">
            <v>23009</v>
          </cell>
          <cell r="AF622">
            <v>226435.76</v>
          </cell>
          <cell r="AG622">
            <v>131227.22</v>
          </cell>
          <cell r="AH622">
            <v>167862.58</v>
          </cell>
          <cell r="AI622">
            <v>525525.55999999994</v>
          </cell>
          <cell r="AK622">
            <v>39774.81</v>
          </cell>
          <cell r="AL622">
            <v>46423.64</v>
          </cell>
          <cell r="AM622">
            <v>204610.08</v>
          </cell>
          <cell r="AN622">
            <v>290808.52999999997</v>
          </cell>
          <cell r="AP622">
            <v>411629.28</v>
          </cell>
          <cell r="AQ622">
            <v>238553.16</v>
          </cell>
          <cell r="AR622">
            <v>305151.23999999993</v>
          </cell>
          <cell r="AS622">
            <v>955333.67999999993</v>
          </cell>
          <cell r="AU622">
            <v>310109.92</v>
          </cell>
          <cell r="AV622">
            <v>179719.24</v>
          </cell>
          <cell r="AW622">
            <v>229892.35999999996</v>
          </cell>
          <cell r="AX622">
            <v>719721.5199999999</v>
          </cell>
          <cell r="AZ622">
            <v>4918826.18</v>
          </cell>
          <cell r="BA622">
            <v>1207393.2399999998</v>
          </cell>
          <cell r="BB622">
            <v>1837865.8259999999</v>
          </cell>
          <cell r="BC622">
            <v>110658.56423999998</v>
          </cell>
          <cell r="BD622">
            <v>100928.51831999999</v>
          </cell>
          <cell r="BE622">
            <v>0</v>
          </cell>
          <cell r="BF622">
            <v>2049452.9085599999</v>
          </cell>
          <cell r="BH622">
            <v>4898752.2385599995</v>
          </cell>
          <cell r="BJ622">
            <v>705290.27</v>
          </cell>
          <cell r="BK622">
            <v>4193461.9685599995</v>
          </cell>
        </row>
        <row r="623">
          <cell r="A623" t="str">
            <v>3905501502600</v>
          </cell>
          <cell r="B623" t="str">
            <v>MERIDIAN COMM UNIT SCH DIST 15</v>
          </cell>
          <cell r="C623" t="str">
            <v>MACON</v>
          </cell>
          <cell r="D623" t="str">
            <v>Unit</v>
          </cell>
          <cell r="E623">
            <v>971.5</v>
          </cell>
          <cell r="G623">
            <v>453</v>
          </cell>
          <cell r="H623">
            <v>445.5</v>
          </cell>
          <cell r="I623">
            <v>255</v>
          </cell>
          <cell r="J623">
            <v>263.5</v>
          </cell>
          <cell r="L623">
            <v>17820</v>
          </cell>
          <cell r="M623">
            <v>10200</v>
          </cell>
          <cell r="N623">
            <v>10540</v>
          </cell>
          <cell r="O623">
            <v>38560</v>
          </cell>
          <cell r="Q623">
            <v>56625</v>
          </cell>
          <cell r="R623">
            <v>31875</v>
          </cell>
          <cell r="S623">
            <v>32937.5</v>
          </cell>
          <cell r="T623">
            <v>121437.5</v>
          </cell>
          <cell r="V623">
            <v>90147</v>
          </cell>
          <cell r="W623">
            <v>50745</v>
          </cell>
          <cell r="X623">
            <v>52436.5</v>
          </cell>
          <cell r="Y623">
            <v>193328.5</v>
          </cell>
          <cell r="AA623">
            <v>11325</v>
          </cell>
          <cell r="AB623">
            <v>6375</v>
          </cell>
          <cell r="AC623">
            <v>6587.5</v>
          </cell>
          <cell r="AD623">
            <v>24287.5</v>
          </cell>
          <cell r="AF623">
            <v>258663</v>
          </cell>
          <cell r="AG623">
            <v>145605</v>
          </cell>
          <cell r="AH623">
            <v>150458.5</v>
          </cell>
          <cell r="AI623">
            <v>554726.5</v>
          </cell>
          <cell r="AK623">
            <v>44995.5</v>
          </cell>
          <cell r="AL623">
            <v>51510</v>
          </cell>
          <cell r="AM623">
            <v>183396</v>
          </cell>
          <cell r="AN623">
            <v>279901.5</v>
          </cell>
          <cell r="AP623">
            <v>470214</v>
          </cell>
          <cell r="AQ623">
            <v>264690</v>
          </cell>
          <cell r="AR623">
            <v>273513</v>
          </cell>
          <cell r="AS623">
            <v>1008417</v>
          </cell>
          <cell r="AU623">
            <v>354246</v>
          </cell>
          <cell r="AV623">
            <v>199410</v>
          </cell>
          <cell r="AW623">
            <v>206057</v>
          </cell>
          <cell r="AX623">
            <v>759713</v>
          </cell>
          <cell r="AZ623">
            <v>5206800.0600000015</v>
          </cell>
          <cell r="BA623">
            <v>1406731.9300000002</v>
          </cell>
          <cell r="BB623">
            <v>1984059.5970000005</v>
          </cell>
          <cell r="BC623">
            <v>116807.33099999999</v>
          </cell>
          <cell r="BD623">
            <v>106536.63300000002</v>
          </cell>
          <cell r="BE623">
            <v>0</v>
          </cell>
          <cell r="BF623">
            <v>2207403.5610000002</v>
          </cell>
          <cell r="BH623">
            <v>5187775.0610000007</v>
          </cell>
          <cell r="BJ623">
            <v>744479.88</v>
          </cell>
          <cell r="BK623">
            <v>4443295.1810000008</v>
          </cell>
        </row>
        <row r="624">
          <cell r="A624" t="str">
            <v>3905506102500</v>
          </cell>
          <cell r="B624" t="str">
            <v>DECATUR SCHOOL DISTRICT 61</v>
          </cell>
          <cell r="C624" t="str">
            <v>MACON</v>
          </cell>
          <cell r="D624" t="str">
            <v>Unit</v>
          </cell>
          <cell r="E624">
            <v>8437.1200000000008</v>
          </cell>
          <cell r="G624">
            <v>4315.6399999999994</v>
          </cell>
          <cell r="H624">
            <v>4237.0599999999995</v>
          </cell>
          <cell r="I624">
            <v>1944.99</v>
          </cell>
          <cell r="J624">
            <v>2176.4899999999998</v>
          </cell>
          <cell r="L624">
            <v>169482.39999999997</v>
          </cell>
          <cell r="M624">
            <v>77799.600000000006</v>
          </cell>
          <cell r="N624">
            <v>87059.599999999991</v>
          </cell>
          <cell r="O624">
            <v>334341.59999999998</v>
          </cell>
          <cell r="Q624">
            <v>539454.99999999988</v>
          </cell>
          <cell r="R624">
            <v>243123.75</v>
          </cell>
          <cell r="S624">
            <v>272061.25</v>
          </cell>
          <cell r="T624">
            <v>1054640</v>
          </cell>
          <cell r="V624">
            <v>858812.35999999987</v>
          </cell>
          <cell r="W624">
            <v>387053.01</v>
          </cell>
          <cell r="X624">
            <v>433121.50999999995</v>
          </cell>
          <cell r="Y624">
            <v>1678986.88</v>
          </cell>
          <cell r="AA624">
            <v>107890.99999999999</v>
          </cell>
          <cell r="AB624">
            <v>48624.75</v>
          </cell>
          <cell r="AC624">
            <v>54412.249999999993</v>
          </cell>
          <cell r="AD624">
            <v>210928</v>
          </cell>
          <cell r="AF624">
            <v>2464230.44</v>
          </cell>
          <cell r="AG624">
            <v>1110589.29</v>
          </cell>
          <cell r="AH624">
            <v>1242775.79</v>
          </cell>
          <cell r="AI624">
            <v>4817595.5199999996</v>
          </cell>
          <cell r="AK624">
            <v>427943.05999999994</v>
          </cell>
          <cell r="AL624">
            <v>392887.98</v>
          </cell>
          <cell r="AM624">
            <v>1514837.0399999998</v>
          </cell>
          <cell r="AN624">
            <v>2335668.0799999996</v>
          </cell>
          <cell r="AP624">
            <v>4479634.3199999994</v>
          </cell>
          <cell r="AQ624">
            <v>2018899.62</v>
          </cell>
          <cell r="AR624">
            <v>2259196.6199999996</v>
          </cell>
          <cell r="AS624">
            <v>8757730.5599999987</v>
          </cell>
          <cell r="AU624">
            <v>3374830.4799999995</v>
          </cell>
          <cell r="AV624">
            <v>1520982.18</v>
          </cell>
          <cell r="AW624">
            <v>1702015.18</v>
          </cell>
          <cell r="AX624">
            <v>6597827.8399999989</v>
          </cell>
          <cell r="AZ624">
            <v>49460309.500000007</v>
          </cell>
          <cell r="BA624">
            <v>21251732.290000003</v>
          </cell>
          <cell r="BB624">
            <v>21213612.537</v>
          </cell>
          <cell r="BC624">
            <v>1014428.6860799997</v>
          </cell>
          <cell r="BD624">
            <v>925231.45343999984</v>
          </cell>
          <cell r="BE624">
            <v>0</v>
          </cell>
          <cell r="BF624">
            <v>23153272.676520001</v>
          </cell>
          <cell r="BH624">
            <v>48940991.156520002</v>
          </cell>
          <cell r="BJ624">
            <v>6465533.79</v>
          </cell>
          <cell r="BK624">
            <v>42475457.366520002</v>
          </cell>
        </row>
        <row r="625">
          <cell r="A625" t="str">
            <v>3907400502600</v>
          </cell>
          <cell r="B625" t="str">
            <v>BEMENT COMM UNIT SCHOOL DIST 5</v>
          </cell>
          <cell r="C625" t="str">
            <v>PIATT</v>
          </cell>
          <cell r="D625" t="str">
            <v>Unit</v>
          </cell>
          <cell r="E625">
            <v>294.12</v>
          </cell>
          <cell r="G625">
            <v>118.63999999999999</v>
          </cell>
          <cell r="H625">
            <v>117.80999999999999</v>
          </cell>
          <cell r="I625">
            <v>69.16</v>
          </cell>
          <cell r="J625">
            <v>106.32</v>
          </cell>
          <cell r="L625">
            <v>4712.3999999999996</v>
          </cell>
          <cell r="M625">
            <v>2766.3999999999996</v>
          </cell>
          <cell r="N625">
            <v>4252.7999999999993</v>
          </cell>
          <cell r="O625">
            <v>11731.599999999999</v>
          </cell>
          <cell r="Q625">
            <v>14829.999999999998</v>
          </cell>
          <cell r="R625">
            <v>8645</v>
          </cell>
          <cell r="S625">
            <v>13290</v>
          </cell>
          <cell r="T625">
            <v>36765</v>
          </cell>
          <cell r="V625">
            <v>23609.359999999997</v>
          </cell>
          <cell r="W625">
            <v>13762.84</v>
          </cell>
          <cell r="X625">
            <v>21157.68</v>
          </cell>
          <cell r="Y625">
            <v>58529.88</v>
          </cell>
          <cell r="AA625">
            <v>2965.9999999999995</v>
          </cell>
          <cell r="AB625">
            <v>1729</v>
          </cell>
          <cell r="AC625">
            <v>2658</v>
          </cell>
          <cell r="AD625">
            <v>7353</v>
          </cell>
          <cell r="AF625">
            <v>33871.72</v>
          </cell>
          <cell r="AG625">
            <v>19745.18</v>
          </cell>
          <cell r="AH625">
            <v>30354.36</v>
          </cell>
          <cell r="AI625">
            <v>83971.260000000009</v>
          </cell>
          <cell r="AK625">
            <v>11898.81</v>
          </cell>
          <cell r="AL625">
            <v>13970.32</v>
          </cell>
          <cell r="AM625">
            <v>73998.720000000001</v>
          </cell>
          <cell r="AN625">
            <v>99867.85</v>
          </cell>
          <cell r="AP625">
            <v>123148.31999999999</v>
          </cell>
          <cell r="AQ625">
            <v>71788.08</v>
          </cell>
          <cell r="AR625">
            <v>110360.15999999999</v>
          </cell>
          <cell r="AS625">
            <v>305296.56</v>
          </cell>
          <cell r="AU625">
            <v>92776.48</v>
          </cell>
          <cell r="AV625">
            <v>54083.119999999995</v>
          </cell>
          <cell r="AW625">
            <v>83142.239999999991</v>
          </cell>
          <cell r="AX625">
            <v>230001.83999999997</v>
          </cell>
          <cell r="AZ625">
            <v>1632359.27</v>
          </cell>
          <cell r="BA625">
            <v>514347.33999999997</v>
          </cell>
          <cell r="BB625">
            <v>644011.98299999989</v>
          </cell>
          <cell r="BC625">
            <v>35363.22408</v>
          </cell>
          <cell r="BD625">
            <v>32253.78744</v>
          </cell>
          <cell r="BE625">
            <v>0</v>
          </cell>
          <cell r="BF625">
            <v>711628.99451999983</v>
          </cell>
          <cell r="BH625">
            <v>1545145.9845199997</v>
          </cell>
          <cell r="BJ625">
            <v>225390.03</v>
          </cell>
          <cell r="BK625">
            <v>1319755.9545199997</v>
          </cell>
        </row>
        <row r="626">
          <cell r="A626" t="str">
            <v>3907402502600</v>
          </cell>
          <cell r="B626" t="str">
            <v>MONTICELLO C U SCHOOL DIST 25</v>
          </cell>
          <cell r="C626" t="str">
            <v>PIATT</v>
          </cell>
          <cell r="D626" t="str">
            <v>Unit</v>
          </cell>
          <cell r="E626">
            <v>1584</v>
          </cell>
          <cell r="G626">
            <v>691</v>
          </cell>
          <cell r="H626">
            <v>682.75</v>
          </cell>
          <cell r="I626">
            <v>360</v>
          </cell>
          <cell r="J626">
            <v>533</v>
          </cell>
          <cell r="L626">
            <v>27310</v>
          </cell>
          <cell r="M626">
            <v>14400</v>
          </cell>
          <cell r="N626">
            <v>21320</v>
          </cell>
          <cell r="O626">
            <v>63030</v>
          </cell>
          <cell r="Q626">
            <v>86375</v>
          </cell>
          <cell r="R626">
            <v>45000</v>
          </cell>
          <cell r="S626">
            <v>66625</v>
          </cell>
          <cell r="T626">
            <v>198000</v>
          </cell>
          <cell r="V626">
            <v>137509</v>
          </cell>
          <cell r="W626">
            <v>71640</v>
          </cell>
          <cell r="X626">
            <v>106067</v>
          </cell>
          <cell r="Y626">
            <v>315216</v>
          </cell>
          <cell r="AA626">
            <v>17275</v>
          </cell>
          <cell r="AB626">
            <v>9000</v>
          </cell>
          <cell r="AC626">
            <v>13325</v>
          </cell>
          <cell r="AD626">
            <v>39600</v>
          </cell>
          <cell r="AF626">
            <v>197280.5</v>
          </cell>
          <cell r="AG626">
            <v>102780</v>
          </cell>
          <cell r="AH626">
            <v>152171.5</v>
          </cell>
          <cell r="AI626">
            <v>452232</v>
          </cell>
          <cell r="AK626">
            <v>68957.75</v>
          </cell>
          <cell r="AL626">
            <v>72720</v>
          </cell>
          <cell r="AM626">
            <v>370968</v>
          </cell>
          <cell r="AN626">
            <v>512645.75</v>
          </cell>
          <cell r="AP626">
            <v>717258</v>
          </cell>
          <cell r="AQ626">
            <v>373680</v>
          </cell>
          <cell r="AR626">
            <v>553254</v>
          </cell>
          <cell r="AS626">
            <v>1644192</v>
          </cell>
          <cell r="AU626">
            <v>540362</v>
          </cell>
          <cell r="AV626">
            <v>281520</v>
          </cell>
          <cell r="AW626">
            <v>416806</v>
          </cell>
          <cell r="AX626">
            <v>1238688</v>
          </cell>
          <cell r="AZ626">
            <v>8359935.2600000007</v>
          </cell>
          <cell r="BA626">
            <v>1777835.0900000003</v>
          </cell>
          <cell r="BB626">
            <v>3041331.1050000004</v>
          </cell>
          <cell r="BC626">
            <v>190450.65599999996</v>
          </cell>
          <cell r="BD626">
            <v>173704.60799999998</v>
          </cell>
          <cell r="BE626">
            <v>0</v>
          </cell>
          <cell r="BF626">
            <v>3405486.3690000004</v>
          </cell>
          <cell r="BH626">
            <v>7869090.1190000009</v>
          </cell>
          <cell r="BJ626">
            <v>1213850.8799999999</v>
          </cell>
          <cell r="BK626">
            <v>6655239.239000001</v>
          </cell>
        </row>
        <row r="627">
          <cell r="A627" t="str">
            <v>3907405702600</v>
          </cell>
          <cell r="B627" t="str">
            <v>DELAND-WELDON C U SCH DIST 57</v>
          </cell>
          <cell r="C627" t="str">
            <v>PIATT</v>
          </cell>
          <cell r="D627" t="str">
            <v>Unit</v>
          </cell>
          <cell r="E627">
            <v>195.11</v>
          </cell>
          <cell r="G627">
            <v>87.98</v>
          </cell>
          <cell r="H627">
            <v>87.649999999999991</v>
          </cell>
          <cell r="I627">
            <v>49.15</v>
          </cell>
          <cell r="J627">
            <v>57.980000000000004</v>
          </cell>
          <cell r="L627">
            <v>3505.9999999999995</v>
          </cell>
          <cell r="M627">
            <v>1966</v>
          </cell>
          <cell r="N627">
            <v>2319.2000000000003</v>
          </cell>
          <cell r="O627">
            <v>7791.2000000000007</v>
          </cell>
          <cell r="Q627">
            <v>10997.5</v>
          </cell>
          <cell r="R627">
            <v>6143.75</v>
          </cell>
          <cell r="S627">
            <v>7247.5000000000009</v>
          </cell>
          <cell r="T627">
            <v>24388.75</v>
          </cell>
          <cell r="V627">
            <v>17508.02</v>
          </cell>
          <cell r="W627">
            <v>9780.85</v>
          </cell>
          <cell r="X627">
            <v>11538.02</v>
          </cell>
          <cell r="Y627">
            <v>38826.89</v>
          </cell>
          <cell r="AA627">
            <v>2199.5</v>
          </cell>
          <cell r="AB627">
            <v>1228.75</v>
          </cell>
          <cell r="AC627">
            <v>1449.5</v>
          </cell>
          <cell r="AD627">
            <v>4877.75</v>
          </cell>
          <cell r="AF627">
            <v>25118.29</v>
          </cell>
          <cell r="AG627">
            <v>14032.32</v>
          </cell>
          <cell r="AH627">
            <v>16553.29</v>
          </cell>
          <cell r="AI627">
            <v>55703.9</v>
          </cell>
          <cell r="AK627">
            <v>8852.65</v>
          </cell>
          <cell r="AL627">
            <v>9928.2999999999993</v>
          </cell>
          <cell r="AM627">
            <v>40354.080000000002</v>
          </cell>
          <cell r="AN627">
            <v>59135.03</v>
          </cell>
          <cell r="AP627">
            <v>91323.24</v>
          </cell>
          <cell r="AQ627">
            <v>51017.7</v>
          </cell>
          <cell r="AR627">
            <v>60183.240000000005</v>
          </cell>
          <cell r="AS627">
            <v>202524.18</v>
          </cell>
          <cell r="AU627">
            <v>68800.36</v>
          </cell>
          <cell r="AV627">
            <v>38435.299999999996</v>
          </cell>
          <cell r="AW627">
            <v>45340.36</v>
          </cell>
          <cell r="AX627">
            <v>152576.02000000002</v>
          </cell>
          <cell r="AZ627">
            <v>1061557.8400000001</v>
          </cell>
          <cell r="BA627">
            <v>332103.2</v>
          </cell>
          <cell r="BB627">
            <v>418098.31199999998</v>
          </cell>
          <cell r="BC627">
            <v>23458.855740000003</v>
          </cell>
          <cell r="BD627">
            <v>21396.152820000003</v>
          </cell>
          <cell r="BE627">
            <v>0</v>
          </cell>
          <cell r="BF627">
            <v>462953.32056000002</v>
          </cell>
          <cell r="BH627">
            <v>1008777.04056</v>
          </cell>
          <cell r="BJ627">
            <v>149516.69</v>
          </cell>
          <cell r="BK627">
            <v>859260.35055999993</v>
          </cell>
        </row>
        <row r="628">
          <cell r="A628" t="str">
            <v>3907410002600</v>
          </cell>
          <cell r="B628" t="str">
            <v>CERRO GORDO C U SCHOOL DIST 100</v>
          </cell>
          <cell r="C628" t="str">
            <v>PIATT</v>
          </cell>
          <cell r="D628" t="str">
            <v>Unit</v>
          </cell>
          <cell r="E628">
            <v>500.78</v>
          </cell>
          <cell r="G628">
            <v>209.79999999999998</v>
          </cell>
          <cell r="H628">
            <v>207.88999999999996</v>
          </cell>
          <cell r="I628">
            <v>122.66</v>
          </cell>
          <cell r="J628">
            <v>168.32</v>
          </cell>
          <cell r="L628">
            <v>8315.5999999999985</v>
          </cell>
          <cell r="M628">
            <v>4906.3999999999996</v>
          </cell>
          <cell r="N628">
            <v>6732.7999999999993</v>
          </cell>
          <cell r="O628">
            <v>19954.799999999996</v>
          </cell>
          <cell r="Q628">
            <v>26224.999999999996</v>
          </cell>
          <cell r="R628">
            <v>15332.5</v>
          </cell>
          <cell r="S628">
            <v>21040</v>
          </cell>
          <cell r="T628">
            <v>62597.5</v>
          </cell>
          <cell r="V628">
            <v>41750.199999999997</v>
          </cell>
          <cell r="W628">
            <v>24409.34</v>
          </cell>
          <cell r="X628">
            <v>33495.68</v>
          </cell>
          <cell r="Y628">
            <v>99655.22</v>
          </cell>
          <cell r="AA628">
            <v>5245</v>
          </cell>
          <cell r="AB628">
            <v>3066.5</v>
          </cell>
          <cell r="AC628">
            <v>4208</v>
          </cell>
          <cell r="AD628">
            <v>12519.5</v>
          </cell>
          <cell r="AF628">
            <v>119795.8</v>
          </cell>
          <cell r="AG628">
            <v>70038.86</v>
          </cell>
          <cell r="AH628">
            <v>96110.720000000001</v>
          </cell>
          <cell r="AI628">
            <v>285945.38</v>
          </cell>
          <cell r="AK628">
            <v>20996.889999999996</v>
          </cell>
          <cell r="AL628">
            <v>24777.32</v>
          </cell>
          <cell r="AM628">
            <v>117150.72</v>
          </cell>
          <cell r="AN628">
            <v>162924.93</v>
          </cell>
          <cell r="AP628">
            <v>217772.4</v>
          </cell>
          <cell r="AQ628">
            <v>127321.08</v>
          </cell>
          <cell r="AR628">
            <v>174716.16</v>
          </cell>
          <cell r="AS628">
            <v>519809.64</v>
          </cell>
          <cell r="AU628">
            <v>164063.59999999998</v>
          </cell>
          <cell r="AV628">
            <v>95920.12</v>
          </cell>
          <cell r="AW628">
            <v>131626.23999999999</v>
          </cell>
          <cell r="AX628">
            <v>391609.95999999996</v>
          </cell>
          <cell r="AZ628">
            <v>2683067.37</v>
          </cell>
          <cell r="BA628">
            <v>670492.09</v>
          </cell>
          <cell r="BB628">
            <v>1006067.838</v>
          </cell>
          <cell r="BC628">
            <v>60210.782519999986</v>
          </cell>
          <cell r="BD628">
            <v>54916.536359999998</v>
          </cell>
          <cell r="BE628">
            <v>0</v>
          </cell>
          <cell r="BF628">
            <v>1121195.1568799999</v>
          </cell>
          <cell r="BH628">
            <v>2676212.0868800003</v>
          </cell>
          <cell r="BJ628">
            <v>383757.72</v>
          </cell>
          <cell r="BK628">
            <v>2292454.3668800006</v>
          </cell>
        </row>
        <row r="629">
          <cell r="A629" t="str">
            <v>4000704002600</v>
          </cell>
          <cell r="B629" t="str">
            <v>CALHOUN COMM UNIT SCH DIST 40</v>
          </cell>
          <cell r="C629" t="str">
            <v>CALHOUN</v>
          </cell>
          <cell r="D629" t="str">
            <v>Unit</v>
          </cell>
          <cell r="E629">
            <v>464.25</v>
          </cell>
          <cell r="G629">
            <v>223.75</v>
          </cell>
          <cell r="H629">
            <v>222</v>
          </cell>
          <cell r="I629">
            <v>108</v>
          </cell>
          <cell r="J629">
            <v>132.5</v>
          </cell>
          <cell r="L629">
            <v>8880</v>
          </cell>
          <cell r="M629">
            <v>4320</v>
          </cell>
          <cell r="N629">
            <v>5300</v>
          </cell>
          <cell r="O629">
            <v>18500</v>
          </cell>
          <cell r="Q629">
            <v>27968.75</v>
          </cell>
          <cell r="R629">
            <v>13500</v>
          </cell>
          <cell r="S629">
            <v>16562.5</v>
          </cell>
          <cell r="T629">
            <v>58031.25</v>
          </cell>
          <cell r="V629">
            <v>44526.25</v>
          </cell>
          <cell r="W629">
            <v>21492</v>
          </cell>
          <cell r="X629">
            <v>26367.5</v>
          </cell>
          <cell r="Y629">
            <v>92385.75</v>
          </cell>
          <cell r="AA629">
            <v>5593.75</v>
          </cell>
          <cell r="AB629">
            <v>2700</v>
          </cell>
          <cell r="AC629">
            <v>3312.5</v>
          </cell>
          <cell r="AD629">
            <v>11606.25</v>
          </cell>
          <cell r="AF629">
            <v>127761.25</v>
          </cell>
          <cell r="AG629">
            <v>61668</v>
          </cell>
          <cell r="AH629">
            <v>75657.5</v>
          </cell>
          <cell r="AI629">
            <v>265086.75</v>
          </cell>
          <cell r="AK629">
            <v>22422</v>
          </cell>
          <cell r="AL629">
            <v>21816</v>
          </cell>
          <cell r="AM629">
            <v>92220</v>
          </cell>
          <cell r="AN629">
            <v>136458</v>
          </cell>
          <cell r="AP629">
            <v>232252.5</v>
          </cell>
          <cell r="AQ629">
            <v>112104</v>
          </cell>
          <cell r="AR629">
            <v>137535</v>
          </cell>
          <cell r="AS629">
            <v>481891.5</v>
          </cell>
          <cell r="AU629">
            <v>174972.5</v>
          </cell>
          <cell r="AV629">
            <v>84456</v>
          </cell>
          <cell r="AW629">
            <v>103615</v>
          </cell>
          <cell r="AX629">
            <v>363043.5</v>
          </cell>
          <cell r="AZ629">
            <v>2494990.9899999998</v>
          </cell>
          <cell r="BA629">
            <v>646638.66999999993</v>
          </cell>
          <cell r="BB629">
            <v>942488.89799999993</v>
          </cell>
          <cell r="BC629">
            <v>55818.634499999993</v>
          </cell>
          <cell r="BD629">
            <v>50910.583500000001</v>
          </cell>
          <cell r="BE629">
            <v>0</v>
          </cell>
          <cell r="BF629">
            <v>1049218.1159999999</v>
          </cell>
          <cell r="BH629">
            <v>2476221.1159999999</v>
          </cell>
          <cell r="BJ629">
            <v>355764.06</v>
          </cell>
          <cell r="BK629">
            <v>2120457.0559999999</v>
          </cell>
        </row>
        <row r="630">
          <cell r="A630" t="str">
            <v>4000704202600</v>
          </cell>
          <cell r="B630" t="str">
            <v>BRUSSELS COMM UNIT SCHOOL DIST 42</v>
          </cell>
          <cell r="C630" t="str">
            <v>CALHOUN</v>
          </cell>
          <cell r="D630" t="str">
            <v>Unit</v>
          </cell>
          <cell r="E630">
            <v>127.44</v>
          </cell>
          <cell r="G630">
            <v>43.81</v>
          </cell>
          <cell r="H630">
            <v>43.480000000000004</v>
          </cell>
          <cell r="I630">
            <v>20.65</v>
          </cell>
          <cell r="J630">
            <v>62.98</v>
          </cell>
          <cell r="L630">
            <v>1739.2000000000003</v>
          </cell>
          <cell r="M630">
            <v>826</v>
          </cell>
          <cell r="N630">
            <v>2519.1999999999998</v>
          </cell>
          <cell r="O630">
            <v>5084.3999999999996</v>
          </cell>
          <cell r="Q630">
            <v>5476.25</v>
          </cell>
          <cell r="R630">
            <v>2581.25</v>
          </cell>
          <cell r="S630">
            <v>7872.5</v>
          </cell>
          <cell r="T630">
            <v>15930</v>
          </cell>
          <cell r="V630">
            <v>8718.19</v>
          </cell>
          <cell r="W630">
            <v>4109.3499999999995</v>
          </cell>
          <cell r="X630">
            <v>12533.019999999999</v>
          </cell>
          <cell r="Y630">
            <v>25360.559999999998</v>
          </cell>
          <cell r="AA630">
            <v>1095.25</v>
          </cell>
          <cell r="AB630">
            <v>516.25</v>
          </cell>
          <cell r="AC630">
            <v>1574.5</v>
          </cell>
          <cell r="AD630">
            <v>3186</v>
          </cell>
          <cell r="AF630">
            <v>25015.51</v>
          </cell>
          <cell r="AG630">
            <v>11791.15</v>
          </cell>
          <cell r="AH630">
            <v>35961.58</v>
          </cell>
          <cell r="AI630">
            <v>72768.239999999991</v>
          </cell>
          <cell r="AK630">
            <v>4391.4800000000005</v>
          </cell>
          <cell r="AL630">
            <v>4171.2999999999993</v>
          </cell>
          <cell r="AM630">
            <v>43834.079999999994</v>
          </cell>
          <cell r="AN630">
            <v>52396.859999999993</v>
          </cell>
          <cell r="AP630">
            <v>45474.78</v>
          </cell>
          <cell r="AQ630">
            <v>21434.699999999997</v>
          </cell>
          <cell r="AR630">
            <v>65373.24</v>
          </cell>
          <cell r="AS630">
            <v>132282.72</v>
          </cell>
          <cell r="AU630">
            <v>34259.42</v>
          </cell>
          <cell r="AV630">
            <v>16148.3</v>
          </cell>
          <cell r="AW630">
            <v>49250.36</v>
          </cell>
          <cell r="AX630">
            <v>99658.08</v>
          </cell>
          <cell r="AZ630">
            <v>687650.92999999982</v>
          </cell>
          <cell r="BA630">
            <v>171958.26</v>
          </cell>
          <cell r="BB630">
            <v>257882.75699999993</v>
          </cell>
          <cell r="BC630">
            <v>15322.620959999997</v>
          </cell>
          <cell r="BD630">
            <v>13975.325279999999</v>
          </cell>
          <cell r="BE630">
            <v>0</v>
          </cell>
          <cell r="BF630">
            <v>287180.70323999989</v>
          </cell>
          <cell r="BH630">
            <v>693847.56323999981</v>
          </cell>
          <cell r="BJ630">
            <v>97659.82</v>
          </cell>
          <cell r="BK630">
            <v>596187.74323999975</v>
          </cell>
        </row>
        <row r="631">
          <cell r="A631" t="str">
            <v>4003100102600</v>
          </cell>
          <cell r="B631" t="str">
            <v>CARROLLTON C U SCHOOL DIST 1</v>
          </cell>
          <cell r="C631" t="str">
            <v>GREENE</v>
          </cell>
          <cell r="D631" t="str">
            <v>Unit</v>
          </cell>
          <cell r="E631">
            <v>539.36</v>
          </cell>
          <cell r="G631">
            <v>208.04999999999995</v>
          </cell>
          <cell r="H631">
            <v>205.96999999999997</v>
          </cell>
          <cell r="I631">
            <v>116.99</v>
          </cell>
          <cell r="J631">
            <v>214.32</v>
          </cell>
          <cell r="L631">
            <v>8238.7999999999993</v>
          </cell>
          <cell r="M631">
            <v>4679.5999999999995</v>
          </cell>
          <cell r="N631">
            <v>8572.7999999999993</v>
          </cell>
          <cell r="O631">
            <v>21491.199999999997</v>
          </cell>
          <cell r="Q631">
            <v>26006.249999999993</v>
          </cell>
          <cell r="R631">
            <v>14623.75</v>
          </cell>
          <cell r="S631">
            <v>26790</v>
          </cell>
          <cell r="T631">
            <v>67420</v>
          </cell>
          <cell r="V631">
            <v>41401.94999999999</v>
          </cell>
          <cell r="W631">
            <v>23281.01</v>
          </cell>
          <cell r="X631">
            <v>42649.68</v>
          </cell>
          <cell r="Y631">
            <v>107332.63999999998</v>
          </cell>
          <cell r="AA631">
            <v>5201.2499999999991</v>
          </cell>
          <cell r="AB631">
            <v>2924.75</v>
          </cell>
          <cell r="AC631">
            <v>5358</v>
          </cell>
          <cell r="AD631">
            <v>13484</v>
          </cell>
          <cell r="AF631">
            <v>118796.55</v>
          </cell>
          <cell r="AG631">
            <v>66801.289999999994</v>
          </cell>
          <cell r="AH631">
            <v>122376.72</v>
          </cell>
          <cell r="AI631">
            <v>307974.56</v>
          </cell>
          <cell r="AK631">
            <v>20802.969999999998</v>
          </cell>
          <cell r="AL631">
            <v>23631.98</v>
          </cell>
          <cell r="AM631">
            <v>149166.72</v>
          </cell>
          <cell r="AN631">
            <v>193601.66999999998</v>
          </cell>
          <cell r="AP631">
            <v>215955.89999999997</v>
          </cell>
          <cell r="AQ631">
            <v>121435.62</v>
          </cell>
          <cell r="AR631">
            <v>222464.16</v>
          </cell>
          <cell r="AS631">
            <v>559855.67999999993</v>
          </cell>
          <cell r="AU631">
            <v>162695.09999999998</v>
          </cell>
          <cell r="AV631">
            <v>91486.18</v>
          </cell>
          <cell r="AW631">
            <v>167598.24</v>
          </cell>
          <cell r="AX631">
            <v>421779.51999999996</v>
          </cell>
          <cell r="AZ631">
            <v>2996915.09</v>
          </cell>
          <cell r="BA631">
            <v>928096.55999999994</v>
          </cell>
          <cell r="BB631">
            <v>1177503.4949999999</v>
          </cell>
          <cell r="BC631">
            <v>64849.410239999976</v>
          </cell>
          <cell r="BD631">
            <v>59147.296319999987</v>
          </cell>
          <cell r="BE631">
            <v>0</v>
          </cell>
          <cell r="BF631">
            <v>1301500.2015599997</v>
          </cell>
          <cell r="BH631">
            <v>2994439.4715599995</v>
          </cell>
          <cell r="BJ631">
            <v>413322.35</v>
          </cell>
          <cell r="BK631">
            <v>2581117.1215599994</v>
          </cell>
        </row>
        <row r="632">
          <cell r="A632" t="str">
            <v>4003100302600</v>
          </cell>
          <cell r="B632" t="str">
            <v>NORTH GREENE UNIT SCHOOL DIST 3</v>
          </cell>
          <cell r="C632" t="str">
            <v>GREENE</v>
          </cell>
          <cell r="D632" t="str">
            <v>Unit</v>
          </cell>
          <cell r="E632">
            <v>821</v>
          </cell>
          <cell r="G632">
            <v>378</v>
          </cell>
          <cell r="H632">
            <v>371</v>
          </cell>
          <cell r="I632">
            <v>189</v>
          </cell>
          <cell r="J632">
            <v>254</v>
          </cell>
          <cell r="L632">
            <v>14840</v>
          </cell>
          <cell r="M632">
            <v>7560</v>
          </cell>
          <cell r="N632">
            <v>10160</v>
          </cell>
          <cell r="O632">
            <v>32560</v>
          </cell>
          <cell r="Q632">
            <v>47250</v>
          </cell>
          <cell r="R632">
            <v>23625</v>
          </cell>
          <cell r="S632">
            <v>31750</v>
          </cell>
          <cell r="T632">
            <v>102625</v>
          </cell>
          <cell r="V632">
            <v>75222</v>
          </cell>
          <cell r="W632">
            <v>37611</v>
          </cell>
          <cell r="X632">
            <v>50546</v>
          </cell>
          <cell r="Y632">
            <v>163379</v>
          </cell>
          <cell r="AA632">
            <v>9450</v>
          </cell>
          <cell r="AB632">
            <v>4725</v>
          </cell>
          <cell r="AC632">
            <v>6350</v>
          </cell>
          <cell r="AD632">
            <v>20525</v>
          </cell>
          <cell r="AF632">
            <v>215838</v>
          </cell>
          <cell r="AG632">
            <v>107919</v>
          </cell>
          <cell r="AH632">
            <v>145034</v>
          </cell>
          <cell r="AI632">
            <v>468791</v>
          </cell>
          <cell r="AK632">
            <v>37471</v>
          </cell>
          <cell r="AL632">
            <v>38178</v>
          </cell>
          <cell r="AM632">
            <v>176784</v>
          </cell>
          <cell r="AN632">
            <v>252433</v>
          </cell>
          <cell r="AP632">
            <v>392364</v>
          </cell>
          <cell r="AQ632">
            <v>196182</v>
          </cell>
          <cell r="AR632">
            <v>263652</v>
          </cell>
          <cell r="AS632">
            <v>852198</v>
          </cell>
          <cell r="AU632">
            <v>295596</v>
          </cell>
          <cell r="AV632">
            <v>147798</v>
          </cell>
          <cell r="AW632">
            <v>198628</v>
          </cell>
          <cell r="AX632">
            <v>642022</v>
          </cell>
          <cell r="AZ632">
            <v>4622362.3999999994</v>
          </cell>
          <cell r="BA632">
            <v>1646718.66</v>
          </cell>
          <cell r="BB632">
            <v>1880724.3179999997</v>
          </cell>
          <cell r="BC632">
            <v>98712.114000000001</v>
          </cell>
          <cell r="BD632">
            <v>90032.502000000008</v>
          </cell>
          <cell r="BE632">
            <v>0</v>
          </cell>
          <cell r="BF632">
            <v>2069468.9339999999</v>
          </cell>
          <cell r="BH632">
            <v>4604001.9340000004</v>
          </cell>
          <cell r="BJ632">
            <v>629148.72</v>
          </cell>
          <cell r="BK632">
            <v>3974853.2140000006</v>
          </cell>
        </row>
        <row r="633">
          <cell r="A633" t="str">
            <v>4003101002600</v>
          </cell>
          <cell r="B633" t="str">
            <v>GREENFIELD C U SCHOOL DIST 10</v>
          </cell>
          <cell r="C633" t="str">
            <v>GREENE</v>
          </cell>
          <cell r="D633" t="str">
            <v>Unit</v>
          </cell>
          <cell r="E633">
            <v>415.19</v>
          </cell>
          <cell r="G633">
            <v>186.56</v>
          </cell>
          <cell r="H633">
            <v>184.31</v>
          </cell>
          <cell r="I633">
            <v>104.97999999999999</v>
          </cell>
          <cell r="J633">
            <v>123.64999999999999</v>
          </cell>
          <cell r="L633">
            <v>7372.4</v>
          </cell>
          <cell r="M633">
            <v>4199.2</v>
          </cell>
          <cell r="N633">
            <v>4946</v>
          </cell>
          <cell r="O633">
            <v>16517.599999999999</v>
          </cell>
          <cell r="Q633">
            <v>23320</v>
          </cell>
          <cell r="R633">
            <v>13122.499999999998</v>
          </cell>
          <cell r="S633">
            <v>15456.249999999998</v>
          </cell>
          <cell r="T633">
            <v>51898.75</v>
          </cell>
          <cell r="V633">
            <v>37125.440000000002</v>
          </cell>
          <cell r="W633">
            <v>20891.019999999997</v>
          </cell>
          <cell r="X633">
            <v>24606.35</v>
          </cell>
          <cell r="Y633">
            <v>82622.81</v>
          </cell>
          <cell r="AA633">
            <v>4664</v>
          </cell>
          <cell r="AB633">
            <v>2624.4999999999995</v>
          </cell>
          <cell r="AC633">
            <v>3091.25</v>
          </cell>
          <cell r="AD633">
            <v>10379.75</v>
          </cell>
          <cell r="AF633">
            <v>106525.75999999999</v>
          </cell>
          <cell r="AG633">
            <v>59943.58</v>
          </cell>
          <cell r="AH633">
            <v>70604.149999999994</v>
          </cell>
          <cell r="AI633">
            <v>237073.49</v>
          </cell>
          <cell r="AK633">
            <v>18615.310000000001</v>
          </cell>
          <cell r="AL633">
            <v>21205.96</v>
          </cell>
          <cell r="AM633">
            <v>86060.4</v>
          </cell>
          <cell r="AN633">
            <v>125881.67</v>
          </cell>
          <cell r="AP633">
            <v>193649.28</v>
          </cell>
          <cell r="AQ633">
            <v>108969.23999999999</v>
          </cell>
          <cell r="AR633">
            <v>128348.7</v>
          </cell>
          <cell r="AS633">
            <v>430967.22000000003</v>
          </cell>
          <cell r="AU633">
            <v>145889.92000000001</v>
          </cell>
          <cell r="AV633">
            <v>82094.359999999986</v>
          </cell>
          <cell r="AW633">
            <v>96694.299999999988</v>
          </cell>
          <cell r="AX633">
            <v>324678.57999999996</v>
          </cell>
          <cell r="AZ633">
            <v>2263105.9100000006</v>
          </cell>
          <cell r="BA633">
            <v>674899.48</v>
          </cell>
          <cell r="BB633">
            <v>881401.6170000002</v>
          </cell>
          <cell r="BC633">
            <v>49919.954459999994</v>
          </cell>
          <cell r="BD633">
            <v>45530.565779999997</v>
          </cell>
          <cell r="BE633">
            <v>0</v>
          </cell>
          <cell r="BF633">
            <v>976852.13724000019</v>
          </cell>
          <cell r="BH633">
            <v>2256872.0072400002</v>
          </cell>
          <cell r="BJ633">
            <v>318168.40000000002</v>
          </cell>
          <cell r="BK633">
            <v>1938703.6072400003</v>
          </cell>
        </row>
        <row r="634">
          <cell r="A634" t="str">
            <v>4004210002600</v>
          </cell>
          <cell r="B634" t="str">
            <v>JERSEY C U SCH DIST 100</v>
          </cell>
          <cell r="C634" t="str">
            <v>JERSEY</v>
          </cell>
          <cell r="D634" t="str">
            <v>Unit</v>
          </cell>
          <cell r="E634">
            <v>2418.46</v>
          </cell>
          <cell r="G634">
            <v>1055.98</v>
          </cell>
          <cell r="H634">
            <v>1030.98</v>
          </cell>
          <cell r="I634">
            <v>524.33000000000004</v>
          </cell>
          <cell r="J634">
            <v>838.15</v>
          </cell>
          <cell r="L634">
            <v>41239.199999999997</v>
          </cell>
          <cell r="M634">
            <v>20973.200000000001</v>
          </cell>
          <cell r="N634">
            <v>33526</v>
          </cell>
          <cell r="O634">
            <v>95738.4</v>
          </cell>
          <cell r="Q634">
            <v>131997.5</v>
          </cell>
          <cell r="R634">
            <v>65541.25</v>
          </cell>
          <cell r="S634">
            <v>104768.75</v>
          </cell>
          <cell r="T634">
            <v>302307.5</v>
          </cell>
          <cell r="V634">
            <v>210140.02</v>
          </cell>
          <cell r="W634">
            <v>104341.67000000001</v>
          </cell>
          <cell r="X634">
            <v>166791.85</v>
          </cell>
          <cell r="Y634">
            <v>481273.54000000004</v>
          </cell>
          <cell r="AA634">
            <v>26399.5</v>
          </cell>
          <cell r="AB634">
            <v>13108.250000000002</v>
          </cell>
          <cell r="AC634">
            <v>20953.75</v>
          </cell>
          <cell r="AD634">
            <v>60461.5</v>
          </cell>
          <cell r="AF634">
            <v>602964.57999999996</v>
          </cell>
          <cell r="AG634">
            <v>299392.43</v>
          </cell>
          <cell r="AH634">
            <v>478583.65</v>
          </cell>
          <cell r="AI634">
            <v>1380940.6600000001</v>
          </cell>
          <cell r="AK634">
            <v>104128.98</v>
          </cell>
          <cell r="AL634">
            <v>105914.66</v>
          </cell>
          <cell r="AM634">
            <v>583352.4</v>
          </cell>
          <cell r="AN634">
            <v>793396.04</v>
          </cell>
          <cell r="AP634">
            <v>1096107.24</v>
          </cell>
          <cell r="AQ634">
            <v>544254.54</v>
          </cell>
          <cell r="AR634">
            <v>869999.7</v>
          </cell>
          <cell r="AS634">
            <v>2510361.48</v>
          </cell>
          <cell r="AU634">
            <v>825776.36</v>
          </cell>
          <cell r="AV634">
            <v>410026.06000000006</v>
          </cell>
          <cell r="AW634">
            <v>655433.29999999993</v>
          </cell>
          <cell r="AX634">
            <v>1891235.7199999997</v>
          </cell>
          <cell r="AZ634">
            <v>13320462.91</v>
          </cell>
          <cell r="BA634">
            <v>3987128.31</v>
          </cell>
          <cell r="BB634">
            <v>5192277.3659999995</v>
          </cell>
          <cell r="BC634">
            <v>290781.11963999999</v>
          </cell>
          <cell r="BD634">
            <v>265213.16051999998</v>
          </cell>
          <cell r="BE634">
            <v>0</v>
          </cell>
          <cell r="BF634">
            <v>5748271.64616</v>
          </cell>
          <cell r="BH634">
            <v>13263986.486159999</v>
          </cell>
          <cell r="BJ634">
            <v>1853314.26</v>
          </cell>
          <cell r="BK634">
            <v>11410672.226159999</v>
          </cell>
        </row>
        <row r="635">
          <cell r="A635" t="str">
            <v>4005600102600</v>
          </cell>
          <cell r="B635" t="str">
            <v>CARLINVILLE C U SCHOOL DIST 1</v>
          </cell>
          <cell r="C635" t="str">
            <v>MACOUPIN</v>
          </cell>
          <cell r="D635" t="str">
            <v>Unit</v>
          </cell>
          <cell r="E635">
            <v>1420.8</v>
          </cell>
          <cell r="G635">
            <v>625.4899999999999</v>
          </cell>
          <cell r="H635">
            <v>615.49</v>
          </cell>
          <cell r="I635">
            <v>356.82</v>
          </cell>
          <cell r="J635">
            <v>438.48999999999995</v>
          </cell>
          <cell r="L635">
            <v>24619.599999999999</v>
          </cell>
          <cell r="M635">
            <v>14272.8</v>
          </cell>
          <cell r="N635">
            <v>17539.599999999999</v>
          </cell>
          <cell r="O635">
            <v>56431.999999999993</v>
          </cell>
          <cell r="Q635">
            <v>78186.249999999985</v>
          </cell>
          <cell r="R635">
            <v>44602.5</v>
          </cell>
          <cell r="S635">
            <v>54811.249999999993</v>
          </cell>
          <cell r="T635">
            <v>177599.99999999997</v>
          </cell>
          <cell r="V635">
            <v>124472.50999999998</v>
          </cell>
          <cell r="W635">
            <v>71007.179999999993</v>
          </cell>
          <cell r="X635">
            <v>87259.51</v>
          </cell>
          <cell r="Y635">
            <v>282739.19999999995</v>
          </cell>
          <cell r="AA635">
            <v>15637.249999999998</v>
          </cell>
          <cell r="AB635">
            <v>8920.5</v>
          </cell>
          <cell r="AC635">
            <v>10962.249999999998</v>
          </cell>
          <cell r="AD635">
            <v>35520</v>
          </cell>
          <cell r="AF635">
            <v>357154.79</v>
          </cell>
          <cell r="AG635">
            <v>203744.22</v>
          </cell>
          <cell r="AH635">
            <v>250377.79</v>
          </cell>
          <cell r="AI635">
            <v>811276.80000000005</v>
          </cell>
          <cell r="AK635">
            <v>62164.49</v>
          </cell>
          <cell r="AL635">
            <v>72077.64</v>
          </cell>
          <cell r="AM635">
            <v>305189.03999999998</v>
          </cell>
          <cell r="AN635">
            <v>439431.17</v>
          </cell>
          <cell r="AP635">
            <v>649258.61999999988</v>
          </cell>
          <cell r="AQ635">
            <v>370379.16</v>
          </cell>
          <cell r="AR635">
            <v>455152.61999999994</v>
          </cell>
          <cell r="AS635">
            <v>1474790.3999999997</v>
          </cell>
          <cell r="AU635">
            <v>489133.17999999993</v>
          </cell>
          <cell r="AV635">
            <v>279033.24</v>
          </cell>
          <cell r="AW635">
            <v>342899.17999999993</v>
          </cell>
          <cell r="AX635">
            <v>1111065.5999999999</v>
          </cell>
          <cell r="AZ635">
            <v>7776553.5099999988</v>
          </cell>
          <cell r="BA635">
            <v>2326219.9499999997</v>
          </cell>
          <cell r="BB635">
            <v>3030832.0379999997</v>
          </cell>
          <cell r="BC635">
            <v>170828.46719999998</v>
          </cell>
          <cell r="BD635">
            <v>155807.7696</v>
          </cell>
          <cell r="BE635">
            <v>0</v>
          </cell>
          <cell r="BF635">
            <v>3357468.2747999998</v>
          </cell>
          <cell r="BH635">
            <v>7746323.4447999988</v>
          </cell>
          <cell r="BJ635">
            <v>1088787.45</v>
          </cell>
          <cell r="BK635">
            <v>6657535.9947999986</v>
          </cell>
        </row>
        <row r="636">
          <cell r="A636" t="str">
            <v>4005600202600</v>
          </cell>
          <cell r="B636" t="str">
            <v>NORTHWESTERN C U SCH DIST 2</v>
          </cell>
          <cell r="C636" t="str">
            <v>MACOUPIN</v>
          </cell>
          <cell r="D636" t="str">
            <v>Unit</v>
          </cell>
          <cell r="E636">
            <v>330.88</v>
          </cell>
          <cell r="G636">
            <v>150.72999999999999</v>
          </cell>
          <cell r="H636">
            <v>147.97999999999999</v>
          </cell>
          <cell r="I636">
            <v>67.16</v>
          </cell>
          <cell r="J636">
            <v>112.99</v>
          </cell>
          <cell r="L636">
            <v>5919.2</v>
          </cell>
          <cell r="M636">
            <v>2686.3999999999996</v>
          </cell>
          <cell r="N636">
            <v>4519.5999999999995</v>
          </cell>
          <cell r="O636">
            <v>13125.199999999997</v>
          </cell>
          <cell r="Q636">
            <v>18841.25</v>
          </cell>
          <cell r="R636">
            <v>8395</v>
          </cell>
          <cell r="S636">
            <v>14123.75</v>
          </cell>
          <cell r="T636">
            <v>41360</v>
          </cell>
          <cell r="V636">
            <v>29995.269999999997</v>
          </cell>
          <cell r="W636">
            <v>13364.84</v>
          </cell>
          <cell r="X636">
            <v>22485.01</v>
          </cell>
          <cell r="Y636">
            <v>65845.119999999995</v>
          </cell>
          <cell r="AA636">
            <v>3768.2499999999995</v>
          </cell>
          <cell r="AB636">
            <v>1679</v>
          </cell>
          <cell r="AC636">
            <v>2824.75</v>
          </cell>
          <cell r="AD636">
            <v>8272</v>
          </cell>
          <cell r="AF636">
            <v>86066.83</v>
          </cell>
          <cell r="AG636">
            <v>38348.36</v>
          </cell>
          <cell r="AH636">
            <v>64517.29</v>
          </cell>
          <cell r="AI636">
            <v>188932.48000000001</v>
          </cell>
          <cell r="AK636">
            <v>14945.98</v>
          </cell>
          <cell r="AL636">
            <v>13566.32</v>
          </cell>
          <cell r="AM636">
            <v>78641.039999999994</v>
          </cell>
          <cell r="AN636">
            <v>107153.34</v>
          </cell>
          <cell r="AP636">
            <v>156457.74</v>
          </cell>
          <cell r="AQ636">
            <v>69712.08</v>
          </cell>
          <cell r="AR636">
            <v>117283.62</v>
          </cell>
          <cell r="AS636">
            <v>343453.44</v>
          </cell>
          <cell r="AU636">
            <v>117870.85999999999</v>
          </cell>
          <cell r="AV636">
            <v>52519.119999999995</v>
          </cell>
          <cell r="AW636">
            <v>88358.18</v>
          </cell>
          <cell r="AX636">
            <v>258748.15999999997</v>
          </cell>
          <cell r="AZ636">
            <v>1828834.17</v>
          </cell>
          <cell r="BA636">
            <v>569344.12</v>
          </cell>
          <cell r="BB636">
            <v>719453.48699999996</v>
          </cell>
          <cell r="BC636">
            <v>39783.02592</v>
          </cell>
          <cell r="BD636">
            <v>36284.96256</v>
          </cell>
          <cell r="BE636">
            <v>0</v>
          </cell>
          <cell r="BF636">
            <v>795521.47548000002</v>
          </cell>
          <cell r="BH636">
            <v>1822411.21548</v>
          </cell>
          <cell r="BJ636">
            <v>253559.96</v>
          </cell>
          <cell r="BK636">
            <v>1568851.2554800001</v>
          </cell>
        </row>
        <row r="637">
          <cell r="A637" t="str">
            <v>4005600502600</v>
          </cell>
          <cell r="B637" t="str">
            <v>MOUNT OLIVE C U SCHOOL DIST 5</v>
          </cell>
          <cell r="C637" t="str">
            <v>MACOUPIN</v>
          </cell>
          <cell r="D637" t="str">
            <v>Unit</v>
          </cell>
          <cell r="E637">
            <v>449.54</v>
          </cell>
          <cell r="G637">
            <v>201.05999999999997</v>
          </cell>
          <cell r="H637">
            <v>193.80999999999997</v>
          </cell>
          <cell r="I637">
            <v>101.83</v>
          </cell>
          <cell r="J637">
            <v>146.64999999999998</v>
          </cell>
          <cell r="L637">
            <v>7752.3999999999987</v>
          </cell>
          <cell r="M637">
            <v>4073.2</v>
          </cell>
          <cell r="N637">
            <v>5865.9999999999991</v>
          </cell>
          <cell r="O637">
            <v>17691.599999999999</v>
          </cell>
          <cell r="Q637">
            <v>25132.499999999996</v>
          </cell>
          <cell r="R637">
            <v>12728.75</v>
          </cell>
          <cell r="S637">
            <v>18331.249999999996</v>
          </cell>
          <cell r="T637">
            <v>56192.5</v>
          </cell>
          <cell r="V637">
            <v>40010.939999999995</v>
          </cell>
          <cell r="W637">
            <v>20264.169999999998</v>
          </cell>
          <cell r="X637">
            <v>29183.349999999995</v>
          </cell>
          <cell r="Y637">
            <v>89458.459999999992</v>
          </cell>
          <cell r="AA637">
            <v>5026.4999999999991</v>
          </cell>
          <cell r="AB637">
            <v>2545.75</v>
          </cell>
          <cell r="AC637">
            <v>3666.2499999999995</v>
          </cell>
          <cell r="AD637">
            <v>11238.499999999998</v>
          </cell>
          <cell r="AF637">
            <v>114805.26</v>
          </cell>
          <cell r="AG637">
            <v>58144.93</v>
          </cell>
          <cell r="AH637">
            <v>83737.149999999994</v>
          </cell>
          <cell r="AI637">
            <v>256687.34</v>
          </cell>
          <cell r="AK637">
            <v>19574.809999999998</v>
          </cell>
          <cell r="AL637">
            <v>20569.66</v>
          </cell>
          <cell r="AM637">
            <v>102068.39999999998</v>
          </cell>
          <cell r="AN637">
            <v>142212.87</v>
          </cell>
          <cell r="AP637">
            <v>208700.27999999997</v>
          </cell>
          <cell r="AQ637">
            <v>105699.54</v>
          </cell>
          <cell r="AR637">
            <v>152222.69999999998</v>
          </cell>
          <cell r="AS637">
            <v>466622.5199999999</v>
          </cell>
          <cell r="AU637">
            <v>157228.91999999998</v>
          </cell>
          <cell r="AV637">
            <v>79631.06</v>
          </cell>
          <cell r="AW637">
            <v>114680.29999999999</v>
          </cell>
          <cell r="AX637">
            <v>351540.27999999997</v>
          </cell>
          <cell r="AZ637">
            <v>2479705.5400000005</v>
          </cell>
          <cell r="BA637">
            <v>787048.34000000008</v>
          </cell>
          <cell r="BB637">
            <v>980026.16400000022</v>
          </cell>
          <cell r="BC637">
            <v>54049.992359999997</v>
          </cell>
          <cell r="BD637">
            <v>49297.455479999997</v>
          </cell>
          <cell r="BE637">
            <v>0</v>
          </cell>
          <cell r="BF637">
            <v>1083373.6118400001</v>
          </cell>
          <cell r="BH637">
            <v>2475017.6818399997</v>
          </cell>
          <cell r="BJ637">
            <v>344491.49</v>
          </cell>
          <cell r="BK637">
            <v>2130526.1918399995</v>
          </cell>
        </row>
        <row r="638">
          <cell r="A638" t="str">
            <v>4005600602600</v>
          </cell>
          <cell r="B638" t="str">
            <v>STAUNTON COMM UNIT SCH DIST 6</v>
          </cell>
          <cell r="C638" t="str">
            <v>MACOUPIN</v>
          </cell>
          <cell r="D638" t="str">
            <v>Unit</v>
          </cell>
          <cell r="E638">
            <v>1223</v>
          </cell>
          <cell r="G638">
            <v>573</v>
          </cell>
          <cell r="H638">
            <v>560</v>
          </cell>
          <cell r="I638">
            <v>277.5</v>
          </cell>
          <cell r="J638">
            <v>372.5</v>
          </cell>
          <cell r="L638">
            <v>22400</v>
          </cell>
          <cell r="M638">
            <v>11100</v>
          </cell>
          <cell r="N638">
            <v>14900</v>
          </cell>
          <cell r="O638">
            <v>48400</v>
          </cell>
          <cell r="Q638">
            <v>71625</v>
          </cell>
          <cell r="R638">
            <v>34687.5</v>
          </cell>
          <cell r="S638">
            <v>46562.5</v>
          </cell>
          <cell r="T638">
            <v>152875</v>
          </cell>
          <cell r="V638">
            <v>114027</v>
          </cell>
          <cell r="W638">
            <v>55222.5</v>
          </cell>
          <cell r="X638">
            <v>74127.5</v>
          </cell>
          <cell r="Y638">
            <v>243377</v>
          </cell>
          <cell r="AA638">
            <v>14325</v>
          </cell>
          <cell r="AB638">
            <v>6937.5</v>
          </cell>
          <cell r="AC638">
            <v>9312.5</v>
          </cell>
          <cell r="AD638">
            <v>30575</v>
          </cell>
          <cell r="AF638">
            <v>327183</v>
          </cell>
          <cell r="AG638">
            <v>158452.5</v>
          </cell>
          <cell r="AH638">
            <v>212697.5</v>
          </cell>
          <cell r="AI638">
            <v>698333</v>
          </cell>
          <cell r="AK638">
            <v>56560</v>
          </cell>
          <cell r="AL638">
            <v>56055</v>
          </cell>
          <cell r="AM638">
            <v>259260</v>
          </cell>
          <cell r="AN638">
            <v>371875</v>
          </cell>
          <cell r="AP638">
            <v>594774</v>
          </cell>
          <cell r="AQ638">
            <v>288045</v>
          </cell>
          <cell r="AR638">
            <v>386655</v>
          </cell>
          <cell r="AS638">
            <v>1269474</v>
          </cell>
          <cell r="AU638">
            <v>448086</v>
          </cell>
          <cell r="AV638">
            <v>217005</v>
          </cell>
          <cell r="AW638">
            <v>291295</v>
          </cell>
          <cell r="AX638">
            <v>956386</v>
          </cell>
          <cell r="AZ638">
            <v>6613768.4500000002</v>
          </cell>
          <cell r="BA638">
            <v>1842997.6099999999</v>
          </cell>
          <cell r="BB638">
            <v>2537029.818</v>
          </cell>
          <cell r="BC638">
            <v>147046.18199999997</v>
          </cell>
          <cell r="BD638">
            <v>134116.62600000002</v>
          </cell>
          <cell r="BE638">
            <v>0</v>
          </cell>
          <cell r="BF638">
            <v>2818192.6260000002</v>
          </cell>
          <cell r="BH638">
            <v>6589487.6260000002</v>
          </cell>
          <cell r="BJ638">
            <v>937209.36</v>
          </cell>
          <cell r="BK638">
            <v>5652278.2659999998</v>
          </cell>
        </row>
        <row r="639">
          <cell r="A639" t="str">
            <v>4005600702600</v>
          </cell>
          <cell r="B639" t="str">
            <v>GILLESPIE COMM UNIT SCH DIST 7</v>
          </cell>
          <cell r="C639" t="str">
            <v>MACOUPIN</v>
          </cell>
          <cell r="D639" t="str">
            <v>Unit</v>
          </cell>
          <cell r="E639">
            <v>1238.3</v>
          </cell>
          <cell r="G639">
            <v>575.49</v>
          </cell>
          <cell r="H639">
            <v>565.66</v>
          </cell>
          <cell r="I639">
            <v>296.65999999999997</v>
          </cell>
          <cell r="J639">
            <v>366.15</v>
          </cell>
          <cell r="L639">
            <v>22626.399999999998</v>
          </cell>
          <cell r="M639">
            <v>11866.399999999998</v>
          </cell>
          <cell r="N639">
            <v>14646</v>
          </cell>
          <cell r="O639">
            <v>49138.799999999996</v>
          </cell>
          <cell r="Q639">
            <v>71936.25</v>
          </cell>
          <cell r="R639">
            <v>37082.499999999993</v>
          </cell>
          <cell r="S639">
            <v>45768.75</v>
          </cell>
          <cell r="T639">
            <v>154787.5</v>
          </cell>
          <cell r="V639">
            <v>114522.51</v>
          </cell>
          <cell r="W639">
            <v>59035.34</v>
          </cell>
          <cell r="X639">
            <v>72863.849999999991</v>
          </cell>
          <cell r="Y639">
            <v>246421.69999999995</v>
          </cell>
          <cell r="AA639">
            <v>14387.25</v>
          </cell>
          <cell r="AB639">
            <v>7416.4999999999991</v>
          </cell>
          <cell r="AC639">
            <v>9153.75</v>
          </cell>
          <cell r="AD639">
            <v>30957.5</v>
          </cell>
          <cell r="AF639">
            <v>328604.78999999998</v>
          </cell>
          <cell r="AG639">
            <v>169392.86</v>
          </cell>
          <cell r="AH639">
            <v>209071.65</v>
          </cell>
          <cell r="AI639">
            <v>707069.29999999993</v>
          </cell>
          <cell r="AK639">
            <v>57131.659999999996</v>
          </cell>
          <cell r="AL639">
            <v>59925.319999999992</v>
          </cell>
          <cell r="AM639">
            <v>254840.4</v>
          </cell>
          <cell r="AN639">
            <v>371897.38</v>
          </cell>
          <cell r="AP639">
            <v>597358.62</v>
          </cell>
          <cell r="AQ639">
            <v>307933.07999999996</v>
          </cell>
          <cell r="AR639">
            <v>380063.69999999995</v>
          </cell>
          <cell r="AS639">
            <v>1285355.3999999999</v>
          </cell>
          <cell r="AU639">
            <v>450033.18</v>
          </cell>
          <cell r="AV639">
            <v>231988.11999999997</v>
          </cell>
          <cell r="AW639">
            <v>286329.3</v>
          </cell>
          <cell r="AX639">
            <v>968350.59999999986</v>
          </cell>
          <cell r="AZ639">
            <v>6918037.2999999989</v>
          </cell>
          <cell r="BA639">
            <v>2336404.6799999997</v>
          </cell>
          <cell r="BB639">
            <v>2776332.5939999996</v>
          </cell>
          <cell r="BC639">
            <v>148885.76219999997</v>
          </cell>
          <cell r="BD639">
            <v>135794.4546</v>
          </cell>
          <cell r="BE639">
            <v>0</v>
          </cell>
          <cell r="BF639">
            <v>3061012.8107999992</v>
          </cell>
          <cell r="BH639">
            <v>6874990.9907999989</v>
          </cell>
          <cell r="BJ639">
            <v>948934.05</v>
          </cell>
          <cell r="BK639">
            <v>5926056.9407999991</v>
          </cell>
        </row>
        <row r="640">
          <cell r="A640" t="str">
            <v>4005600802600</v>
          </cell>
          <cell r="B640" t="str">
            <v>BUNKER HILL C U SCHOOL DIST 8</v>
          </cell>
          <cell r="C640" t="str">
            <v>MACOUPIN</v>
          </cell>
          <cell r="D640" t="str">
            <v>Unit</v>
          </cell>
          <cell r="E640">
            <v>587.96</v>
          </cell>
          <cell r="G640">
            <v>258.64999999999998</v>
          </cell>
          <cell r="H640">
            <v>256.64999999999998</v>
          </cell>
          <cell r="I640">
            <v>137.82999999999998</v>
          </cell>
          <cell r="J640">
            <v>191.47999999999996</v>
          </cell>
          <cell r="L640">
            <v>10266</v>
          </cell>
          <cell r="M640">
            <v>5513.1999999999989</v>
          </cell>
          <cell r="N640">
            <v>7659.1999999999989</v>
          </cell>
          <cell r="O640">
            <v>23438.399999999998</v>
          </cell>
          <cell r="Q640">
            <v>32331.249999999996</v>
          </cell>
          <cell r="R640">
            <v>17228.749999999996</v>
          </cell>
          <cell r="S640">
            <v>23934.999999999996</v>
          </cell>
          <cell r="T640">
            <v>73494.999999999985</v>
          </cell>
          <cell r="V640">
            <v>51471.35</v>
          </cell>
          <cell r="W640">
            <v>27428.17</v>
          </cell>
          <cell r="X640">
            <v>38104.51999999999</v>
          </cell>
          <cell r="Y640">
            <v>117004.03999999998</v>
          </cell>
          <cell r="AA640">
            <v>6466.2499999999991</v>
          </cell>
          <cell r="AB640">
            <v>3445.7499999999995</v>
          </cell>
          <cell r="AC640">
            <v>4786.9999999999991</v>
          </cell>
          <cell r="AD640">
            <v>14698.999999999996</v>
          </cell>
          <cell r="AF640">
            <v>147689.15</v>
          </cell>
          <cell r="AG640">
            <v>78700.929999999993</v>
          </cell>
          <cell r="AH640">
            <v>109335.08</v>
          </cell>
          <cell r="AI640">
            <v>335725.16</v>
          </cell>
          <cell r="AK640">
            <v>25921.649999999998</v>
          </cell>
          <cell r="AL640">
            <v>27841.659999999996</v>
          </cell>
          <cell r="AM640">
            <v>133270.07999999999</v>
          </cell>
          <cell r="AN640">
            <v>187033.38999999998</v>
          </cell>
          <cell r="AP640">
            <v>268478.69999999995</v>
          </cell>
          <cell r="AQ640">
            <v>143067.53999999998</v>
          </cell>
          <cell r="AR640">
            <v>198756.23999999996</v>
          </cell>
          <cell r="AS640">
            <v>610302.47999999986</v>
          </cell>
          <cell r="AU640">
            <v>202264.3</v>
          </cell>
          <cell r="AV640">
            <v>107783.05999999998</v>
          </cell>
          <cell r="AW640">
            <v>149737.35999999996</v>
          </cell>
          <cell r="AX640">
            <v>459784.72</v>
          </cell>
          <cell r="AZ640">
            <v>3247372.5000000005</v>
          </cell>
          <cell r="BA640">
            <v>1004039.5199999999</v>
          </cell>
          <cell r="BB640">
            <v>1275423.6060000001</v>
          </cell>
          <cell r="BC640">
            <v>70692.78263999999</v>
          </cell>
          <cell r="BD640">
            <v>64476.869519999993</v>
          </cell>
          <cell r="BE640">
            <v>0</v>
          </cell>
          <cell r="BF640">
            <v>1410593.25816</v>
          </cell>
          <cell r="BH640">
            <v>3232075.4481599997</v>
          </cell>
          <cell r="BJ640">
            <v>450565.5</v>
          </cell>
          <cell r="BK640">
            <v>2781509.9481599997</v>
          </cell>
        </row>
        <row r="641">
          <cell r="A641" t="str">
            <v>4005600902600</v>
          </cell>
          <cell r="B641" t="str">
            <v>SOUTHWESTERN C U SCH DIST 9</v>
          </cell>
          <cell r="C641" t="str">
            <v>MACOUPIN</v>
          </cell>
          <cell r="D641" t="str">
            <v>Unit</v>
          </cell>
          <cell r="E641">
            <v>1400.55</v>
          </cell>
          <cell r="G641">
            <v>567.07000000000005</v>
          </cell>
          <cell r="H641">
            <v>563.32000000000005</v>
          </cell>
          <cell r="I641">
            <v>351.83</v>
          </cell>
          <cell r="J641">
            <v>481.65</v>
          </cell>
          <cell r="L641">
            <v>22532.800000000003</v>
          </cell>
          <cell r="M641">
            <v>14073.199999999999</v>
          </cell>
          <cell r="N641">
            <v>19266</v>
          </cell>
          <cell r="O641">
            <v>55872</v>
          </cell>
          <cell r="Q641">
            <v>70883.75</v>
          </cell>
          <cell r="R641">
            <v>43978.75</v>
          </cell>
          <cell r="S641">
            <v>60206.25</v>
          </cell>
          <cell r="T641">
            <v>175068.75</v>
          </cell>
          <cell r="V641">
            <v>112846.93000000001</v>
          </cell>
          <cell r="W641">
            <v>70014.17</v>
          </cell>
          <cell r="X641">
            <v>95848.349999999991</v>
          </cell>
          <cell r="Y641">
            <v>278709.45</v>
          </cell>
          <cell r="AA641">
            <v>14176.750000000002</v>
          </cell>
          <cell r="AB641">
            <v>8795.75</v>
          </cell>
          <cell r="AC641">
            <v>12041.25</v>
          </cell>
          <cell r="AD641">
            <v>35013.75</v>
          </cell>
          <cell r="AF641">
            <v>323796.96999999997</v>
          </cell>
          <cell r="AG641">
            <v>200894.93</v>
          </cell>
          <cell r="AH641">
            <v>275022.15000000002</v>
          </cell>
          <cell r="AI641">
            <v>799714.04999999993</v>
          </cell>
          <cell r="AK641">
            <v>56895.320000000007</v>
          </cell>
          <cell r="AL641">
            <v>71069.66</v>
          </cell>
          <cell r="AM641">
            <v>335228.39999999997</v>
          </cell>
          <cell r="AN641">
            <v>463193.38</v>
          </cell>
          <cell r="AP641">
            <v>588618.66</v>
          </cell>
          <cell r="AQ641">
            <v>365199.54</v>
          </cell>
          <cell r="AR641">
            <v>499952.69999999995</v>
          </cell>
          <cell r="AS641">
            <v>1453770.9</v>
          </cell>
          <cell r="AU641">
            <v>443448.74000000005</v>
          </cell>
          <cell r="AV641">
            <v>275131.06</v>
          </cell>
          <cell r="AW641">
            <v>376650.3</v>
          </cell>
          <cell r="AX641">
            <v>1095230.1000000001</v>
          </cell>
          <cell r="AZ641">
            <v>7582914.4199999999</v>
          </cell>
          <cell r="BA641">
            <v>2033746.7499999995</v>
          </cell>
          <cell r="BB641">
            <v>2884998.3509999998</v>
          </cell>
          <cell r="BC641">
            <v>168393.72870000001</v>
          </cell>
          <cell r="BD641">
            <v>153587.11410000001</v>
          </cell>
          <cell r="BE641">
            <v>0</v>
          </cell>
          <cell r="BF641">
            <v>3206979.1937999995</v>
          </cell>
          <cell r="BH641">
            <v>7563551.5737999994</v>
          </cell>
          <cell r="BJ641">
            <v>1073269.47</v>
          </cell>
          <cell r="BK641">
            <v>6490282.1037999997</v>
          </cell>
        </row>
        <row r="642">
          <cell r="A642" t="str">
            <v>4005603402600</v>
          </cell>
          <cell r="B642" t="str">
            <v>NORTH MAC CUSD 34</v>
          </cell>
          <cell r="C642" t="str">
            <v>MACOUPIN</v>
          </cell>
          <cell r="D642" t="str">
            <v>Unit</v>
          </cell>
          <cell r="E642">
            <v>1318.37</v>
          </cell>
          <cell r="G642">
            <v>552.23</v>
          </cell>
          <cell r="H642">
            <v>542.81999999999994</v>
          </cell>
          <cell r="I642">
            <v>329.15</v>
          </cell>
          <cell r="J642">
            <v>436.99</v>
          </cell>
          <cell r="L642">
            <v>21712.799999999996</v>
          </cell>
          <cell r="M642">
            <v>13166</v>
          </cell>
          <cell r="N642">
            <v>17479.599999999999</v>
          </cell>
          <cell r="O642">
            <v>52358.399999999994</v>
          </cell>
          <cell r="Q642">
            <v>69028.75</v>
          </cell>
          <cell r="R642">
            <v>41143.75</v>
          </cell>
          <cell r="S642">
            <v>54623.75</v>
          </cell>
          <cell r="T642">
            <v>164796.25</v>
          </cell>
          <cell r="V642">
            <v>109893.77</v>
          </cell>
          <cell r="W642">
            <v>65500.85</v>
          </cell>
          <cell r="X642">
            <v>86961.01</v>
          </cell>
          <cell r="Y642">
            <v>262355.63</v>
          </cell>
          <cell r="AA642">
            <v>13805.75</v>
          </cell>
          <cell r="AB642">
            <v>8228.75</v>
          </cell>
          <cell r="AC642">
            <v>10924.75</v>
          </cell>
          <cell r="AD642">
            <v>32959.25</v>
          </cell>
          <cell r="AF642">
            <v>315323.33</v>
          </cell>
          <cell r="AG642">
            <v>187944.65</v>
          </cell>
          <cell r="AH642">
            <v>249521.29</v>
          </cell>
          <cell r="AI642">
            <v>752789.27</v>
          </cell>
          <cell r="AK642">
            <v>54824.819999999992</v>
          </cell>
          <cell r="AL642">
            <v>66488.299999999988</v>
          </cell>
          <cell r="AM642">
            <v>304145.03999999998</v>
          </cell>
          <cell r="AN642">
            <v>425458.16</v>
          </cell>
          <cell r="AP642">
            <v>573214.74</v>
          </cell>
          <cell r="AQ642">
            <v>341657.69999999995</v>
          </cell>
          <cell r="AR642">
            <v>453595.62</v>
          </cell>
          <cell r="AS642">
            <v>1368468.06</v>
          </cell>
          <cell r="AU642">
            <v>431843.86</v>
          </cell>
          <cell r="AV642">
            <v>257395.3</v>
          </cell>
          <cell r="AW642">
            <v>341726.18</v>
          </cell>
          <cell r="AX642">
            <v>1030965.3399999999</v>
          </cell>
          <cell r="AZ642">
            <v>7310790.3700000001</v>
          </cell>
          <cell r="BA642">
            <v>2359439.9700000002</v>
          </cell>
          <cell r="BB642">
            <v>2901069.102</v>
          </cell>
          <cell r="BC642">
            <v>158512.89857999995</v>
          </cell>
          <cell r="BD642">
            <v>144575.09093999999</v>
          </cell>
          <cell r="BE642">
            <v>0</v>
          </cell>
          <cell r="BF642">
            <v>3204157.0915199998</v>
          </cell>
          <cell r="BH642">
            <v>7294307.4515199997</v>
          </cell>
          <cell r="BJ642">
            <v>1010293.29</v>
          </cell>
          <cell r="BK642">
            <v>6284014.1615199996</v>
          </cell>
        </row>
        <row r="643">
          <cell r="A643" t="str">
            <v>4105700102600</v>
          </cell>
          <cell r="B643" t="str">
            <v>ROXANA COMM UNIT SCHOOL DIST 1</v>
          </cell>
          <cell r="C643" t="str">
            <v>MADISON</v>
          </cell>
          <cell r="D643" t="str">
            <v>Unit</v>
          </cell>
          <cell r="E643">
            <v>1823.55</v>
          </cell>
          <cell r="G643">
            <v>838.06</v>
          </cell>
          <cell r="H643">
            <v>821.65</v>
          </cell>
          <cell r="I643">
            <v>425.83000000000004</v>
          </cell>
          <cell r="J643">
            <v>559.66</v>
          </cell>
          <cell r="L643">
            <v>32866</v>
          </cell>
          <cell r="M643">
            <v>17033.2</v>
          </cell>
          <cell r="N643">
            <v>22386.399999999998</v>
          </cell>
          <cell r="O643">
            <v>72285.599999999991</v>
          </cell>
          <cell r="Q643">
            <v>104757.5</v>
          </cell>
          <cell r="R643">
            <v>53228.750000000007</v>
          </cell>
          <cell r="S643">
            <v>69957.5</v>
          </cell>
          <cell r="T643">
            <v>227943.75</v>
          </cell>
          <cell r="V643">
            <v>166773.94</v>
          </cell>
          <cell r="W643">
            <v>84740.170000000013</v>
          </cell>
          <cell r="X643">
            <v>111372.34</v>
          </cell>
          <cell r="Y643">
            <v>362886.45</v>
          </cell>
          <cell r="AA643">
            <v>20951.5</v>
          </cell>
          <cell r="AB643">
            <v>10645.750000000002</v>
          </cell>
          <cell r="AC643">
            <v>13991.5</v>
          </cell>
          <cell r="AD643">
            <v>45588.75</v>
          </cell>
          <cell r="AF643">
            <v>239266.13</v>
          </cell>
          <cell r="AG643">
            <v>121574.46</v>
          </cell>
          <cell r="AH643">
            <v>159782.93</v>
          </cell>
          <cell r="AI643">
            <v>520623.52</v>
          </cell>
          <cell r="AK643">
            <v>82986.649999999994</v>
          </cell>
          <cell r="AL643">
            <v>86017.66</v>
          </cell>
          <cell r="AM643">
            <v>389523.36</v>
          </cell>
          <cell r="AN643">
            <v>558527.66999999993</v>
          </cell>
          <cell r="AP643">
            <v>869906.27999999991</v>
          </cell>
          <cell r="AQ643">
            <v>442011.54000000004</v>
          </cell>
          <cell r="AR643">
            <v>580927.07999999996</v>
          </cell>
          <cell r="AS643">
            <v>1892844.9</v>
          </cell>
          <cell r="AU643">
            <v>655362.91999999993</v>
          </cell>
          <cell r="AV643">
            <v>332999.06000000006</v>
          </cell>
          <cell r="AW643">
            <v>437654.12</v>
          </cell>
          <cell r="AX643">
            <v>1426016.1</v>
          </cell>
          <cell r="AZ643">
            <v>10113505.159999998</v>
          </cell>
          <cell r="BA643">
            <v>3218290.19</v>
          </cell>
          <cell r="BB643">
            <v>3999538.6049999991</v>
          </cell>
          <cell r="BC643">
            <v>219252.71069999994</v>
          </cell>
          <cell r="BD643">
            <v>199974.14009999999</v>
          </cell>
          <cell r="BE643">
            <v>0</v>
          </cell>
          <cell r="BF643">
            <v>4418765.4557999996</v>
          </cell>
          <cell r="BH643">
            <v>9525482.1957999989</v>
          </cell>
          <cell r="BJ643">
            <v>1397422.83</v>
          </cell>
          <cell r="BK643">
            <v>8128059.3657999989</v>
          </cell>
        </row>
        <row r="644">
          <cell r="A644" t="str">
            <v>4105700202600</v>
          </cell>
          <cell r="B644" t="str">
            <v>TRIAD COMM UNIT SCHOOL DIST 2</v>
          </cell>
          <cell r="C644" t="str">
            <v>MADISON</v>
          </cell>
          <cell r="D644" t="str">
            <v>Unit</v>
          </cell>
          <cell r="E644">
            <v>3684.75</v>
          </cell>
          <cell r="G644">
            <v>1697.75</v>
          </cell>
          <cell r="H644">
            <v>1661</v>
          </cell>
          <cell r="I644">
            <v>854</v>
          </cell>
          <cell r="J644">
            <v>1133</v>
          </cell>
          <cell r="L644">
            <v>66440</v>
          </cell>
          <cell r="M644">
            <v>34160</v>
          </cell>
          <cell r="N644">
            <v>45320</v>
          </cell>
          <cell r="O644">
            <v>145920</v>
          </cell>
          <cell r="Q644">
            <v>212218.75</v>
          </cell>
          <cell r="R644">
            <v>106750</v>
          </cell>
          <cell r="S644">
            <v>141625</v>
          </cell>
          <cell r="T644">
            <v>460593.75</v>
          </cell>
          <cell r="V644">
            <v>337852.25</v>
          </cell>
          <cell r="W644">
            <v>169946</v>
          </cell>
          <cell r="X644">
            <v>225467</v>
          </cell>
          <cell r="Y644">
            <v>733265.25</v>
          </cell>
          <cell r="AA644">
            <v>42443.75</v>
          </cell>
          <cell r="AB644">
            <v>21350</v>
          </cell>
          <cell r="AC644">
            <v>28325</v>
          </cell>
          <cell r="AD644">
            <v>92118.75</v>
          </cell>
          <cell r="AF644">
            <v>969415.25</v>
          </cell>
          <cell r="AG644">
            <v>487634</v>
          </cell>
          <cell r="AH644">
            <v>646943</v>
          </cell>
          <cell r="AI644">
            <v>2103992.25</v>
          </cell>
          <cell r="AK644">
            <v>167761</v>
          </cell>
          <cell r="AL644">
            <v>172508</v>
          </cell>
          <cell r="AM644">
            <v>788568</v>
          </cell>
          <cell r="AN644">
            <v>1128837</v>
          </cell>
          <cell r="AP644">
            <v>1762264.5</v>
          </cell>
          <cell r="AQ644">
            <v>886452</v>
          </cell>
          <cell r="AR644">
            <v>1176054</v>
          </cell>
          <cell r="AS644">
            <v>3824770.5</v>
          </cell>
          <cell r="AU644">
            <v>1327640.5</v>
          </cell>
          <cell r="AV644">
            <v>667828</v>
          </cell>
          <cell r="AW644">
            <v>886006</v>
          </cell>
          <cell r="AX644">
            <v>2881474.5</v>
          </cell>
          <cell r="AZ644">
            <v>19360178.190000001</v>
          </cell>
          <cell r="BA644">
            <v>4134670.3499999996</v>
          </cell>
          <cell r="BB644">
            <v>7048454.5619999999</v>
          </cell>
          <cell r="BC644">
            <v>443032.23149999999</v>
          </cell>
          <cell r="BD644">
            <v>404077.05450000003</v>
          </cell>
          <cell r="BE644">
            <v>0</v>
          </cell>
          <cell r="BF644">
            <v>7895563.8479999993</v>
          </cell>
          <cell r="BH644">
            <v>19266535.847999997</v>
          </cell>
          <cell r="BJ644">
            <v>2823697.62</v>
          </cell>
          <cell r="BK644">
            <v>16442838.227999996</v>
          </cell>
        </row>
        <row r="645">
          <cell r="A645" t="str">
            <v>4105700302600</v>
          </cell>
          <cell r="B645" t="str">
            <v>VENICE COMM UNIT SCHOOL DIST 3</v>
          </cell>
          <cell r="C645" t="str">
            <v>MADISON</v>
          </cell>
          <cell r="D645" t="str">
            <v>Unit</v>
          </cell>
          <cell r="E645">
            <v>87.54</v>
          </cell>
          <cell r="G645">
            <v>51.730000000000004</v>
          </cell>
          <cell r="H645">
            <v>51.480000000000004</v>
          </cell>
          <cell r="I645">
            <v>20.32</v>
          </cell>
          <cell r="J645">
            <v>15.49</v>
          </cell>
          <cell r="L645">
            <v>2059.2000000000003</v>
          </cell>
          <cell r="M645">
            <v>812.8</v>
          </cell>
          <cell r="N645">
            <v>619.6</v>
          </cell>
          <cell r="O645">
            <v>3491.6</v>
          </cell>
          <cell r="Q645">
            <v>6466.2500000000009</v>
          </cell>
          <cell r="R645">
            <v>2540</v>
          </cell>
          <cell r="S645">
            <v>1936.25</v>
          </cell>
          <cell r="T645">
            <v>10942.5</v>
          </cell>
          <cell r="V645">
            <v>10294.27</v>
          </cell>
          <cell r="W645">
            <v>4043.68</v>
          </cell>
          <cell r="X645">
            <v>3082.51</v>
          </cell>
          <cell r="Y645">
            <v>17420.46</v>
          </cell>
          <cell r="AA645">
            <v>1293.25</v>
          </cell>
          <cell r="AB645">
            <v>508</v>
          </cell>
          <cell r="AC645">
            <v>387.25</v>
          </cell>
          <cell r="AD645">
            <v>2188.5</v>
          </cell>
          <cell r="AF645">
            <v>14768.91</v>
          </cell>
          <cell r="AG645">
            <v>5801.36</v>
          </cell>
          <cell r="AH645">
            <v>4422.3900000000003</v>
          </cell>
          <cell r="AI645">
            <v>24992.66</v>
          </cell>
          <cell r="AK645">
            <v>5199.4800000000005</v>
          </cell>
          <cell r="AL645">
            <v>4104.6400000000003</v>
          </cell>
          <cell r="AM645">
            <v>10781.04</v>
          </cell>
          <cell r="AN645">
            <v>20085.160000000003</v>
          </cell>
          <cell r="AP645">
            <v>53695.740000000005</v>
          </cell>
          <cell r="AQ645">
            <v>21092.16</v>
          </cell>
          <cell r="AR645">
            <v>16078.62</v>
          </cell>
          <cell r="AS645">
            <v>90866.52</v>
          </cell>
          <cell r="AU645">
            <v>40452.86</v>
          </cell>
          <cell r="AV645">
            <v>15890.24</v>
          </cell>
          <cell r="AW645">
            <v>12113.18</v>
          </cell>
          <cell r="AX645">
            <v>68456.28</v>
          </cell>
          <cell r="AZ645">
            <v>556410.98999999987</v>
          </cell>
          <cell r="BA645">
            <v>329261.94</v>
          </cell>
          <cell r="BB645">
            <v>265701.87899999996</v>
          </cell>
          <cell r="BC645">
            <v>10525.28436</v>
          </cell>
          <cell r="BD645">
            <v>9599.8114800000021</v>
          </cell>
          <cell r="BE645">
            <v>0</v>
          </cell>
          <cell r="BF645">
            <v>285826.97483999992</v>
          </cell>
          <cell r="BH645">
            <v>524270.65483999997</v>
          </cell>
          <cell r="BJ645">
            <v>67083.649999999994</v>
          </cell>
          <cell r="BK645">
            <v>457187.00483999995</v>
          </cell>
        </row>
        <row r="646">
          <cell r="A646" t="str">
            <v>4105700502600</v>
          </cell>
          <cell r="B646" t="str">
            <v>HIGHLAND COMM UNIT SCH DIST 5</v>
          </cell>
          <cell r="C646" t="str">
            <v>MADISON</v>
          </cell>
          <cell r="D646" t="str">
            <v>Unit</v>
          </cell>
          <cell r="E646">
            <v>2801.11</v>
          </cell>
          <cell r="G646">
            <v>1220.8</v>
          </cell>
          <cell r="H646">
            <v>1193.8900000000001</v>
          </cell>
          <cell r="I646">
            <v>648.49</v>
          </cell>
          <cell r="J646">
            <v>931.82</v>
          </cell>
          <cell r="L646">
            <v>47755.600000000006</v>
          </cell>
          <cell r="M646">
            <v>25939.599999999999</v>
          </cell>
          <cell r="N646">
            <v>37272.800000000003</v>
          </cell>
          <cell r="O646">
            <v>110968.00000000001</v>
          </cell>
          <cell r="Q646">
            <v>152600</v>
          </cell>
          <cell r="R646">
            <v>81061.25</v>
          </cell>
          <cell r="S646">
            <v>116477.5</v>
          </cell>
          <cell r="T646">
            <v>350138.75</v>
          </cell>
          <cell r="V646">
            <v>242939.19999999998</v>
          </cell>
          <cell r="W646">
            <v>129049.51</v>
          </cell>
          <cell r="X646">
            <v>185432.18000000002</v>
          </cell>
          <cell r="Y646">
            <v>557420.89</v>
          </cell>
          <cell r="AA646">
            <v>30520</v>
          </cell>
          <cell r="AB646">
            <v>16212.25</v>
          </cell>
          <cell r="AC646">
            <v>23295.5</v>
          </cell>
          <cell r="AD646">
            <v>70027.75</v>
          </cell>
          <cell r="AF646">
            <v>697076.8</v>
          </cell>
          <cell r="AG646">
            <v>370287.79</v>
          </cell>
          <cell r="AH646">
            <v>532069.22</v>
          </cell>
          <cell r="AI646">
            <v>1599433.81</v>
          </cell>
          <cell r="AK646">
            <v>120582.89000000001</v>
          </cell>
          <cell r="AL646">
            <v>130994.98</v>
          </cell>
          <cell r="AM646">
            <v>648546.72000000009</v>
          </cell>
          <cell r="AN646">
            <v>900124.59000000008</v>
          </cell>
          <cell r="AP646">
            <v>1267190.3999999999</v>
          </cell>
          <cell r="AQ646">
            <v>673132.62</v>
          </cell>
          <cell r="AR646">
            <v>967229.16</v>
          </cell>
          <cell r="AS646">
            <v>2907552.18</v>
          </cell>
          <cell r="AU646">
            <v>954665.6</v>
          </cell>
          <cell r="AV646">
            <v>507119.18</v>
          </cell>
          <cell r="AW646">
            <v>728683.24</v>
          </cell>
          <cell r="AX646">
            <v>2190468.02</v>
          </cell>
          <cell r="AZ646">
            <v>14866911.210000001</v>
          </cell>
          <cell r="BA646">
            <v>3480960.2199999997</v>
          </cell>
          <cell r="BB646">
            <v>5504361.4289999995</v>
          </cell>
          <cell r="BC646">
            <v>336788.65973999997</v>
          </cell>
          <cell r="BD646">
            <v>307175.32482000004</v>
          </cell>
          <cell r="BE646">
            <v>0</v>
          </cell>
          <cell r="BF646">
            <v>6148325.4135599993</v>
          </cell>
          <cell r="BH646">
            <v>14834459.40356</v>
          </cell>
          <cell r="BJ646">
            <v>2146546.61</v>
          </cell>
          <cell r="BK646">
            <v>12687912.79356</v>
          </cell>
        </row>
        <row r="647">
          <cell r="A647" t="str">
            <v>4105700702600</v>
          </cell>
          <cell r="B647" t="str">
            <v>EDWARDSVILLE C U SCHOOL DIST 7</v>
          </cell>
          <cell r="C647" t="str">
            <v>MADISON</v>
          </cell>
          <cell r="D647" t="str">
            <v>Unit</v>
          </cell>
          <cell r="E647">
            <v>7412.12</v>
          </cell>
          <cell r="G647">
            <v>3259.1499999999996</v>
          </cell>
          <cell r="H647">
            <v>3221.8999999999996</v>
          </cell>
          <cell r="I647">
            <v>1718.98</v>
          </cell>
          <cell r="J647">
            <v>2433.9899999999998</v>
          </cell>
          <cell r="L647">
            <v>128875.99999999999</v>
          </cell>
          <cell r="M647">
            <v>68759.199999999997</v>
          </cell>
          <cell r="N647">
            <v>97359.599999999991</v>
          </cell>
          <cell r="O647">
            <v>294994.8</v>
          </cell>
          <cell r="Q647">
            <v>407393.74999999994</v>
          </cell>
          <cell r="R647">
            <v>214872.5</v>
          </cell>
          <cell r="S647">
            <v>304248.75</v>
          </cell>
          <cell r="T647">
            <v>926515</v>
          </cell>
          <cell r="V647">
            <v>648570.85</v>
          </cell>
          <cell r="W647">
            <v>342077.02</v>
          </cell>
          <cell r="X647">
            <v>484364.00999999995</v>
          </cell>
          <cell r="Y647">
            <v>1475011.88</v>
          </cell>
          <cell r="AA647">
            <v>81478.749999999985</v>
          </cell>
          <cell r="AB647">
            <v>42974.5</v>
          </cell>
          <cell r="AC647">
            <v>60849.749999999993</v>
          </cell>
          <cell r="AD647">
            <v>185302.99999999997</v>
          </cell>
          <cell r="AF647">
            <v>1860974.65</v>
          </cell>
          <cell r="AG647">
            <v>981537.58</v>
          </cell>
          <cell r="AH647">
            <v>1389808.29</v>
          </cell>
          <cell r="AI647">
            <v>4232320.5199999996</v>
          </cell>
          <cell r="AK647">
            <v>325411.89999999997</v>
          </cell>
          <cell r="AL647">
            <v>347233.96</v>
          </cell>
          <cell r="AM647">
            <v>1694057.0399999998</v>
          </cell>
          <cell r="AN647">
            <v>2366702.9</v>
          </cell>
          <cell r="AP647">
            <v>3382997.6999999997</v>
          </cell>
          <cell r="AQ647">
            <v>1784301.24</v>
          </cell>
          <cell r="AR647">
            <v>2526481.6199999996</v>
          </cell>
          <cell r="AS647">
            <v>7693780.5599999987</v>
          </cell>
          <cell r="AU647">
            <v>2548655.2999999998</v>
          </cell>
          <cell r="AV647">
            <v>1344242.36</v>
          </cell>
          <cell r="AW647">
            <v>1903380.18</v>
          </cell>
          <cell r="AX647">
            <v>5796277.8399999999</v>
          </cell>
          <cell r="AZ647">
            <v>38984171.909999989</v>
          </cell>
          <cell r="BA647">
            <v>8276132.5599999987</v>
          </cell>
          <cell r="BB647">
            <v>14178091.340999994</v>
          </cell>
          <cell r="BC647">
            <v>891188.83607999969</v>
          </cell>
          <cell r="BD647">
            <v>812827.90343999991</v>
          </cell>
          <cell r="BE647">
            <v>0</v>
          </cell>
          <cell r="BF647">
            <v>15882108.080519995</v>
          </cell>
          <cell r="BH647">
            <v>38853014.580519989</v>
          </cell>
          <cell r="BJ647">
            <v>5680055.79</v>
          </cell>
          <cell r="BK647">
            <v>33172958.79051999</v>
          </cell>
        </row>
        <row r="648">
          <cell r="A648" t="str">
            <v>4105700802600</v>
          </cell>
          <cell r="B648" t="str">
            <v>BETHALTO C U SCHOOL DIST 8</v>
          </cell>
          <cell r="C648" t="str">
            <v>MADISON</v>
          </cell>
          <cell r="D648" t="str">
            <v>Unit</v>
          </cell>
          <cell r="E648">
            <v>2437.75</v>
          </cell>
          <cell r="G648">
            <v>1103.25</v>
          </cell>
          <cell r="H648">
            <v>1086</v>
          </cell>
          <cell r="I648">
            <v>563.5</v>
          </cell>
          <cell r="J648">
            <v>771</v>
          </cell>
          <cell r="L648">
            <v>43440</v>
          </cell>
          <cell r="M648">
            <v>22540</v>
          </cell>
          <cell r="N648">
            <v>30840</v>
          </cell>
          <cell r="O648">
            <v>96820</v>
          </cell>
          <cell r="Q648">
            <v>137906.25</v>
          </cell>
          <cell r="R648">
            <v>70437.5</v>
          </cell>
          <cell r="S648">
            <v>96375</v>
          </cell>
          <cell r="T648">
            <v>304718.75</v>
          </cell>
          <cell r="V648">
            <v>219546.75</v>
          </cell>
          <cell r="W648">
            <v>112136.5</v>
          </cell>
          <cell r="X648">
            <v>153429</v>
          </cell>
          <cell r="Y648">
            <v>485112.25</v>
          </cell>
          <cell r="AA648">
            <v>27581.25</v>
          </cell>
          <cell r="AB648">
            <v>14087.5</v>
          </cell>
          <cell r="AC648">
            <v>19275</v>
          </cell>
          <cell r="AD648">
            <v>60943.75</v>
          </cell>
          <cell r="AF648">
            <v>629955.75</v>
          </cell>
          <cell r="AG648">
            <v>321758.5</v>
          </cell>
          <cell r="AH648">
            <v>440241</v>
          </cell>
          <cell r="AI648">
            <v>1391955.25</v>
          </cell>
          <cell r="AK648">
            <v>109686</v>
          </cell>
          <cell r="AL648">
            <v>113827</v>
          </cell>
          <cell r="AM648">
            <v>536616</v>
          </cell>
          <cell r="AN648">
            <v>760129</v>
          </cell>
          <cell r="AP648">
            <v>1145173.5</v>
          </cell>
          <cell r="AQ648">
            <v>584913</v>
          </cell>
          <cell r="AR648">
            <v>800298</v>
          </cell>
          <cell r="AS648">
            <v>2530384.5</v>
          </cell>
          <cell r="AU648">
            <v>862741.5</v>
          </cell>
          <cell r="AV648">
            <v>440657</v>
          </cell>
          <cell r="AW648">
            <v>602922</v>
          </cell>
          <cell r="AX648">
            <v>1906320.5</v>
          </cell>
          <cell r="AZ648">
            <v>13352529.009999998</v>
          </cell>
          <cell r="BA648">
            <v>3971155.76</v>
          </cell>
          <cell r="BB648">
            <v>5197105.4309999989</v>
          </cell>
          <cell r="BC648">
            <v>293100.43349999998</v>
          </cell>
          <cell r="BD648">
            <v>267328.5405</v>
          </cell>
          <cell r="BE648">
            <v>0</v>
          </cell>
          <cell r="BF648">
            <v>5757534.4049999993</v>
          </cell>
          <cell r="BH648">
            <v>13293918.404999999</v>
          </cell>
          <cell r="BJ648">
            <v>1868096.58</v>
          </cell>
          <cell r="BK648">
            <v>11425821.824999999</v>
          </cell>
        </row>
        <row r="649">
          <cell r="A649" t="str">
            <v>4105700902600</v>
          </cell>
          <cell r="B649" t="str">
            <v>GRANITE CITY C U SCHOOL DIST 9</v>
          </cell>
          <cell r="C649" t="str">
            <v>MADISON</v>
          </cell>
          <cell r="D649" t="str">
            <v>Unit</v>
          </cell>
          <cell r="E649">
            <v>6056.03</v>
          </cell>
          <cell r="G649">
            <v>2774.89</v>
          </cell>
          <cell r="H649">
            <v>2705.4799999999996</v>
          </cell>
          <cell r="I649">
            <v>1409.65</v>
          </cell>
          <cell r="J649">
            <v>1871.49</v>
          </cell>
          <cell r="L649">
            <v>108219.19999999998</v>
          </cell>
          <cell r="M649">
            <v>56386</v>
          </cell>
          <cell r="N649">
            <v>74859.600000000006</v>
          </cell>
          <cell r="O649">
            <v>239464.8</v>
          </cell>
          <cell r="Q649">
            <v>346861.25</v>
          </cell>
          <cell r="R649">
            <v>176206.25</v>
          </cell>
          <cell r="S649">
            <v>233936.25</v>
          </cell>
          <cell r="T649">
            <v>757003.75</v>
          </cell>
          <cell r="V649">
            <v>552203.11</v>
          </cell>
          <cell r="W649">
            <v>280520.35000000003</v>
          </cell>
          <cell r="X649">
            <v>372426.51</v>
          </cell>
          <cell r="Y649">
            <v>1205149.97</v>
          </cell>
          <cell r="AA649">
            <v>69372.25</v>
          </cell>
          <cell r="AB649">
            <v>35241.25</v>
          </cell>
          <cell r="AC649">
            <v>46787.25</v>
          </cell>
          <cell r="AD649">
            <v>151400.75</v>
          </cell>
          <cell r="AF649">
            <v>1584462.19</v>
          </cell>
          <cell r="AG649">
            <v>804910.15</v>
          </cell>
          <cell r="AH649">
            <v>1068620.79</v>
          </cell>
          <cell r="AI649">
            <v>3457993.13</v>
          </cell>
          <cell r="AK649">
            <v>273253.48</v>
          </cell>
          <cell r="AL649">
            <v>284749.30000000005</v>
          </cell>
          <cell r="AM649">
            <v>1302557.04</v>
          </cell>
          <cell r="AN649">
            <v>1860559.82</v>
          </cell>
          <cell r="AP649">
            <v>2880335.82</v>
          </cell>
          <cell r="AQ649">
            <v>1463216.7000000002</v>
          </cell>
          <cell r="AR649">
            <v>1942606.62</v>
          </cell>
          <cell r="AS649">
            <v>6286159.1399999997</v>
          </cell>
          <cell r="AU649">
            <v>2169963.98</v>
          </cell>
          <cell r="AV649">
            <v>1102346.3</v>
          </cell>
          <cell r="AW649">
            <v>1463505.18</v>
          </cell>
          <cell r="AX649">
            <v>4735815.46</v>
          </cell>
          <cell r="AZ649">
            <v>34351299.420000002</v>
          </cell>
          <cell r="BA649">
            <v>13105690.710000001</v>
          </cell>
          <cell r="BB649">
            <v>14237097.039000001</v>
          </cell>
          <cell r="BC649">
            <v>728140.71101999981</v>
          </cell>
          <cell r="BD649">
            <v>664116.36185999995</v>
          </cell>
          <cell r="BE649">
            <v>0</v>
          </cell>
          <cell r="BF649">
            <v>15629354.111880001</v>
          </cell>
          <cell r="BH649">
            <v>34322900.931879997</v>
          </cell>
          <cell r="BJ649">
            <v>4640856.9000000004</v>
          </cell>
          <cell r="BK649">
            <v>29682044.031879999</v>
          </cell>
        </row>
        <row r="650">
          <cell r="A650" t="str">
            <v>4105701002600</v>
          </cell>
          <cell r="B650" t="str">
            <v>COLLINSVILLE C U SCH DIST 10</v>
          </cell>
          <cell r="C650" t="str">
            <v>MADISON</v>
          </cell>
          <cell r="D650" t="str">
            <v>Unit</v>
          </cell>
          <cell r="E650">
            <v>6310.3</v>
          </cell>
          <cell r="G650">
            <v>2884.8199999999997</v>
          </cell>
          <cell r="H650">
            <v>2858.99</v>
          </cell>
          <cell r="I650">
            <v>1452.49</v>
          </cell>
          <cell r="J650">
            <v>1972.9899999999998</v>
          </cell>
          <cell r="L650">
            <v>114359.59999999999</v>
          </cell>
          <cell r="M650">
            <v>58099.6</v>
          </cell>
          <cell r="N650">
            <v>78919.599999999991</v>
          </cell>
          <cell r="O650">
            <v>251378.8</v>
          </cell>
          <cell r="Q650">
            <v>360602.49999999994</v>
          </cell>
          <cell r="R650">
            <v>181561.25</v>
          </cell>
          <cell r="S650">
            <v>246623.74999999997</v>
          </cell>
          <cell r="T650">
            <v>788787.5</v>
          </cell>
          <cell r="V650">
            <v>574079.17999999993</v>
          </cell>
          <cell r="W650">
            <v>289045.51</v>
          </cell>
          <cell r="X650">
            <v>392625.00999999995</v>
          </cell>
          <cell r="Y650">
            <v>1255749.7</v>
          </cell>
          <cell r="AA650">
            <v>72120.5</v>
          </cell>
          <cell r="AB650">
            <v>36312.25</v>
          </cell>
          <cell r="AC650">
            <v>49324.749999999993</v>
          </cell>
          <cell r="AD650">
            <v>157757.5</v>
          </cell>
          <cell r="AF650">
            <v>1647232.22</v>
          </cell>
          <cell r="AG650">
            <v>829371.79</v>
          </cell>
          <cell r="AH650">
            <v>1126577.29</v>
          </cell>
          <cell r="AI650">
            <v>3603181.3</v>
          </cell>
          <cell r="AK650">
            <v>288757.99</v>
          </cell>
          <cell r="AL650">
            <v>293402.98</v>
          </cell>
          <cell r="AM650">
            <v>1373201.0399999998</v>
          </cell>
          <cell r="AN650">
            <v>1955362.0099999998</v>
          </cell>
          <cell r="AP650">
            <v>2994443.1599999997</v>
          </cell>
          <cell r="AQ650">
            <v>1507684.62</v>
          </cell>
          <cell r="AR650">
            <v>2047963.6199999999</v>
          </cell>
          <cell r="AS650">
            <v>6550091.3999999994</v>
          </cell>
          <cell r="AU650">
            <v>2255929.2399999998</v>
          </cell>
          <cell r="AV650">
            <v>1135847.18</v>
          </cell>
          <cell r="AW650">
            <v>1542878.18</v>
          </cell>
          <cell r="AX650">
            <v>4934654.5999999996</v>
          </cell>
          <cell r="AZ650">
            <v>35421511.839999996</v>
          </cell>
          <cell r="BA650">
            <v>13563960.349999998</v>
          </cell>
          <cell r="BB650">
            <v>14695641.657</v>
          </cell>
          <cell r="BC650">
            <v>758712.61019999988</v>
          </cell>
          <cell r="BD650">
            <v>692000.11859999993</v>
          </cell>
          <cell r="BE650">
            <v>0</v>
          </cell>
          <cell r="BF650">
            <v>16146354.385799998</v>
          </cell>
          <cell r="BH650">
            <v>35643317.195799999</v>
          </cell>
          <cell r="BJ650">
            <v>4835709.09</v>
          </cell>
          <cell r="BK650">
            <v>30807608.105799999</v>
          </cell>
        </row>
        <row r="651">
          <cell r="A651" t="str">
            <v>4105701102600</v>
          </cell>
          <cell r="B651" t="str">
            <v>ALTON COMM UNIT SCHOOL DIST 11</v>
          </cell>
          <cell r="C651" t="str">
            <v>MADISON</v>
          </cell>
          <cell r="D651" t="str">
            <v>Unit</v>
          </cell>
          <cell r="E651">
            <v>6173.05</v>
          </cell>
          <cell r="G651">
            <v>2729.5699999999997</v>
          </cell>
          <cell r="H651">
            <v>2692.99</v>
          </cell>
          <cell r="I651">
            <v>1420.32</v>
          </cell>
          <cell r="J651">
            <v>2023.1599999999999</v>
          </cell>
          <cell r="L651">
            <v>107719.59999999999</v>
          </cell>
          <cell r="M651">
            <v>56812.799999999996</v>
          </cell>
          <cell r="N651">
            <v>80926.399999999994</v>
          </cell>
          <cell r="O651">
            <v>245458.8</v>
          </cell>
          <cell r="Q651">
            <v>341196.24999999994</v>
          </cell>
          <cell r="R651">
            <v>177540</v>
          </cell>
          <cell r="S651">
            <v>252894.99999999997</v>
          </cell>
          <cell r="T651">
            <v>771631.24999999988</v>
          </cell>
          <cell r="V651">
            <v>543184.42999999993</v>
          </cell>
          <cell r="W651">
            <v>282643.68</v>
          </cell>
          <cell r="X651">
            <v>402608.83999999997</v>
          </cell>
          <cell r="Y651">
            <v>1228436.9499999997</v>
          </cell>
          <cell r="AA651">
            <v>68239.25</v>
          </cell>
          <cell r="AB651">
            <v>35508</v>
          </cell>
          <cell r="AC651">
            <v>50579</v>
          </cell>
          <cell r="AD651">
            <v>154326.25</v>
          </cell>
          <cell r="AF651">
            <v>1558584.47</v>
          </cell>
          <cell r="AG651">
            <v>811002.72</v>
          </cell>
          <cell r="AH651">
            <v>1155224.3600000001</v>
          </cell>
          <cell r="AI651">
            <v>3524811.55</v>
          </cell>
          <cell r="AK651">
            <v>271991.99</v>
          </cell>
          <cell r="AL651">
            <v>286904.64</v>
          </cell>
          <cell r="AM651">
            <v>1408119.3599999999</v>
          </cell>
          <cell r="AN651">
            <v>1967015.9899999998</v>
          </cell>
          <cell r="AP651">
            <v>2833293.6599999997</v>
          </cell>
          <cell r="AQ651">
            <v>1474292.16</v>
          </cell>
          <cell r="AR651">
            <v>2100040.08</v>
          </cell>
          <cell r="AS651">
            <v>6407625.8999999994</v>
          </cell>
          <cell r="AU651">
            <v>2134523.7399999998</v>
          </cell>
          <cell r="AV651">
            <v>1110690.24</v>
          </cell>
          <cell r="AW651">
            <v>1582111.1199999999</v>
          </cell>
          <cell r="AX651">
            <v>4827325.0999999996</v>
          </cell>
          <cell r="AZ651">
            <v>34938985.089999996</v>
          </cell>
          <cell r="BA651">
            <v>12362316.660000002</v>
          </cell>
          <cell r="BB651">
            <v>14190390.525</v>
          </cell>
          <cell r="BC651">
            <v>742210.49369999976</v>
          </cell>
          <cell r="BD651">
            <v>676949.00909999991</v>
          </cell>
          <cell r="BE651">
            <v>0</v>
          </cell>
          <cell r="BF651">
            <v>15609550.027799999</v>
          </cell>
          <cell r="BH651">
            <v>34736181.8178</v>
          </cell>
          <cell r="BJ651">
            <v>4730531.67</v>
          </cell>
          <cell r="BK651">
            <v>30005650.147799999</v>
          </cell>
        </row>
        <row r="652">
          <cell r="A652" t="str">
            <v>4105701202600</v>
          </cell>
          <cell r="B652" t="str">
            <v>MADISON COMM UNIT SCH DIST 12</v>
          </cell>
          <cell r="C652" t="str">
            <v>MADISON</v>
          </cell>
          <cell r="D652" t="str">
            <v>Unit</v>
          </cell>
          <cell r="E652">
            <v>675.25</v>
          </cell>
          <cell r="G652">
            <v>330.25</v>
          </cell>
          <cell r="H652">
            <v>329.5</v>
          </cell>
          <cell r="I652">
            <v>161.5</v>
          </cell>
          <cell r="J652">
            <v>183.5</v>
          </cell>
          <cell r="L652">
            <v>13180</v>
          </cell>
          <cell r="M652">
            <v>6460</v>
          </cell>
          <cell r="N652">
            <v>7340</v>
          </cell>
          <cell r="O652">
            <v>26980</v>
          </cell>
          <cell r="Q652">
            <v>41281.25</v>
          </cell>
          <cell r="R652">
            <v>20187.5</v>
          </cell>
          <cell r="S652">
            <v>22937.5</v>
          </cell>
          <cell r="T652">
            <v>84406.25</v>
          </cell>
          <cell r="V652">
            <v>65719.75</v>
          </cell>
          <cell r="W652">
            <v>32138.5</v>
          </cell>
          <cell r="X652">
            <v>36516.5</v>
          </cell>
          <cell r="Y652">
            <v>134374.75</v>
          </cell>
          <cell r="AA652">
            <v>8256.25</v>
          </cell>
          <cell r="AB652">
            <v>4037.5</v>
          </cell>
          <cell r="AC652">
            <v>4587.5</v>
          </cell>
          <cell r="AD652">
            <v>16881.25</v>
          </cell>
          <cell r="AF652">
            <v>188572.75</v>
          </cell>
          <cell r="AG652">
            <v>92216.5</v>
          </cell>
          <cell r="AH652">
            <v>104778.5</v>
          </cell>
          <cell r="AI652">
            <v>385567.75</v>
          </cell>
          <cell r="AK652">
            <v>33279.5</v>
          </cell>
          <cell r="AL652">
            <v>32623</v>
          </cell>
          <cell r="AM652">
            <v>127716</v>
          </cell>
          <cell r="AN652">
            <v>193618.5</v>
          </cell>
          <cell r="AP652">
            <v>342799.5</v>
          </cell>
          <cell r="AQ652">
            <v>167637</v>
          </cell>
          <cell r="AR652">
            <v>190473</v>
          </cell>
          <cell r="AS652">
            <v>700909.5</v>
          </cell>
          <cell r="AU652">
            <v>258255.5</v>
          </cell>
          <cell r="AV652">
            <v>126293</v>
          </cell>
          <cell r="AW652">
            <v>143497</v>
          </cell>
          <cell r="AX652">
            <v>528045.5</v>
          </cell>
          <cell r="AZ652">
            <v>4030730.7399999993</v>
          </cell>
          <cell r="BA652">
            <v>1841407.92</v>
          </cell>
          <cell r="BB652">
            <v>1761641.5979999998</v>
          </cell>
          <cell r="BC652">
            <v>81188.008499999996</v>
          </cell>
          <cell r="BD652">
            <v>74049.265499999994</v>
          </cell>
          <cell r="BE652">
            <v>0</v>
          </cell>
          <cell r="BF652">
            <v>1916878.8719999997</v>
          </cell>
          <cell r="BH652">
            <v>3987662.3719999995</v>
          </cell>
          <cell r="BJ652">
            <v>517457.58</v>
          </cell>
          <cell r="BK652">
            <v>3470204.7919999994</v>
          </cell>
        </row>
        <row r="653">
          <cell r="A653" t="str">
            <v>4105701300200</v>
          </cell>
          <cell r="B653" t="str">
            <v>EAST ALTON SCHOOL DISTRICT 13</v>
          </cell>
          <cell r="C653" t="str">
            <v>MADISON</v>
          </cell>
          <cell r="D653" t="str">
            <v>Elementary</v>
          </cell>
          <cell r="E653">
            <v>720.06</v>
          </cell>
          <cell r="G653">
            <v>481.74</v>
          </cell>
          <cell r="H653">
            <v>473.49</v>
          </cell>
          <cell r="I653">
            <v>238.32</v>
          </cell>
          <cell r="J653">
            <v>0</v>
          </cell>
          <cell r="L653">
            <v>18939.599999999999</v>
          </cell>
          <cell r="M653">
            <v>9532.7999999999993</v>
          </cell>
          <cell r="N653">
            <v>0</v>
          </cell>
          <cell r="O653">
            <v>28472.399999999998</v>
          </cell>
          <cell r="Q653">
            <v>60217.5</v>
          </cell>
          <cell r="R653">
            <v>29790</v>
          </cell>
          <cell r="S653">
            <v>0</v>
          </cell>
          <cell r="T653">
            <v>90007.5</v>
          </cell>
          <cell r="V653">
            <v>95866.26</v>
          </cell>
          <cell r="W653">
            <v>47425.68</v>
          </cell>
          <cell r="X653">
            <v>0</v>
          </cell>
          <cell r="Y653">
            <v>143291.94</v>
          </cell>
          <cell r="AA653">
            <v>12043.5</v>
          </cell>
          <cell r="AB653">
            <v>5958</v>
          </cell>
          <cell r="AC653">
            <v>0</v>
          </cell>
          <cell r="AD653">
            <v>18001.5</v>
          </cell>
          <cell r="AF653">
            <v>275073.53999999998</v>
          </cell>
          <cell r="AG653">
            <v>136080.72</v>
          </cell>
          <cell r="AH653">
            <v>0</v>
          </cell>
          <cell r="AI653">
            <v>411154.26</v>
          </cell>
          <cell r="AK653">
            <v>47822.49</v>
          </cell>
          <cell r="AL653">
            <v>48140.639999999999</v>
          </cell>
          <cell r="AM653">
            <v>0</v>
          </cell>
          <cell r="AN653">
            <v>95963.13</v>
          </cell>
          <cell r="AP653">
            <v>500046.12</v>
          </cell>
          <cell r="AQ653">
            <v>247376.16</v>
          </cell>
          <cell r="AR653">
            <v>0</v>
          </cell>
          <cell r="AS653">
            <v>747422.28</v>
          </cell>
          <cell r="AU653">
            <v>376720.68</v>
          </cell>
          <cell r="AV653">
            <v>186366.24</v>
          </cell>
          <cell r="AW653">
            <v>0</v>
          </cell>
          <cell r="AX653">
            <v>563086.91999999993</v>
          </cell>
          <cell r="AZ653">
            <v>4042866.7299999995</v>
          </cell>
          <cell r="BA653">
            <v>1638494.5999999999</v>
          </cell>
          <cell r="BB653">
            <v>1704408.3989999997</v>
          </cell>
          <cell r="BC653">
            <v>86575.694039999973</v>
          </cell>
          <cell r="BD653">
            <v>78963.219719999994</v>
          </cell>
          <cell r="BE653">
            <v>0</v>
          </cell>
          <cell r="BF653">
            <v>1869947.3127599997</v>
          </cell>
          <cell r="BH653">
            <v>3967347.2427599994</v>
          </cell>
          <cell r="BJ653">
            <v>551796.37</v>
          </cell>
          <cell r="BK653">
            <v>3415550.8727599992</v>
          </cell>
        </row>
        <row r="654">
          <cell r="A654" t="str">
            <v>4105701401600</v>
          </cell>
          <cell r="B654" t="str">
            <v>EAST ALTON-WOOD RIVER C H S D 14</v>
          </cell>
          <cell r="C654" t="str">
            <v>MADISON</v>
          </cell>
          <cell r="D654" t="str">
            <v>High School</v>
          </cell>
          <cell r="E654">
            <v>567.5</v>
          </cell>
          <cell r="G654">
            <v>0</v>
          </cell>
          <cell r="H654">
            <v>0</v>
          </cell>
          <cell r="I654">
            <v>0</v>
          </cell>
          <cell r="J654">
            <v>567.5</v>
          </cell>
          <cell r="L654">
            <v>0</v>
          </cell>
          <cell r="M654">
            <v>0</v>
          </cell>
          <cell r="N654">
            <v>22700</v>
          </cell>
          <cell r="O654">
            <v>22700</v>
          </cell>
          <cell r="Q654">
            <v>0</v>
          </cell>
          <cell r="R654">
            <v>0</v>
          </cell>
          <cell r="S654">
            <v>70937.5</v>
          </cell>
          <cell r="T654">
            <v>70937.5</v>
          </cell>
          <cell r="V654">
            <v>0</v>
          </cell>
          <cell r="W654">
            <v>0</v>
          </cell>
          <cell r="X654">
            <v>112932.5</v>
          </cell>
          <cell r="Y654">
            <v>112932.5</v>
          </cell>
          <cell r="AA654">
            <v>0</v>
          </cell>
          <cell r="AB654">
            <v>0</v>
          </cell>
          <cell r="AC654">
            <v>14187.5</v>
          </cell>
          <cell r="AD654">
            <v>14187.5</v>
          </cell>
          <cell r="AF654">
            <v>0</v>
          </cell>
          <cell r="AG654">
            <v>0</v>
          </cell>
          <cell r="AH654">
            <v>324042.5</v>
          </cell>
          <cell r="AI654">
            <v>324042.5</v>
          </cell>
          <cell r="AK654">
            <v>0</v>
          </cell>
          <cell r="AL654">
            <v>0</v>
          </cell>
          <cell r="AM654">
            <v>394980</v>
          </cell>
          <cell r="AN654">
            <v>394980</v>
          </cell>
          <cell r="AP654">
            <v>0</v>
          </cell>
          <cell r="AQ654">
            <v>0</v>
          </cell>
          <cell r="AR654">
            <v>589065</v>
          </cell>
          <cell r="AS654">
            <v>589065</v>
          </cell>
          <cell r="AU654">
            <v>0</v>
          </cell>
          <cell r="AV654">
            <v>0</v>
          </cell>
          <cell r="AW654">
            <v>443785</v>
          </cell>
          <cell r="AX654">
            <v>443785</v>
          </cell>
          <cell r="AZ654">
            <v>3413587.86</v>
          </cell>
          <cell r="BA654">
            <v>1128757.58</v>
          </cell>
          <cell r="BB654">
            <v>1362703.6319999998</v>
          </cell>
          <cell r="BC654">
            <v>68232.794999999998</v>
          </cell>
          <cell r="BD654">
            <v>62233.184999999998</v>
          </cell>
          <cell r="BE654">
            <v>0</v>
          </cell>
          <cell r="BF654">
            <v>1493169.6119999997</v>
          </cell>
          <cell r="BH654">
            <v>3465799.6119999997</v>
          </cell>
          <cell r="BJ654">
            <v>434886.6</v>
          </cell>
          <cell r="BK654">
            <v>3030913.0119999996</v>
          </cell>
        </row>
        <row r="655">
          <cell r="A655" t="str">
            <v>4105701500300</v>
          </cell>
          <cell r="B655" t="str">
            <v>WOOD RIVER-HARTFORD ELEM S D 15</v>
          </cell>
          <cell r="C655" t="str">
            <v>MADISON</v>
          </cell>
          <cell r="D655" t="str">
            <v>Elementary</v>
          </cell>
          <cell r="E655">
            <v>674.89</v>
          </cell>
          <cell r="G655">
            <v>429.4</v>
          </cell>
          <cell r="H655">
            <v>416.65</v>
          </cell>
          <cell r="I655">
            <v>245.49</v>
          </cell>
          <cell r="J655">
            <v>0</v>
          </cell>
          <cell r="L655">
            <v>16666</v>
          </cell>
          <cell r="M655">
            <v>9819.6</v>
          </cell>
          <cell r="N655">
            <v>0</v>
          </cell>
          <cell r="O655">
            <v>26485.599999999999</v>
          </cell>
          <cell r="Q655">
            <v>53675</v>
          </cell>
          <cell r="R655">
            <v>30686.25</v>
          </cell>
          <cell r="S655">
            <v>0</v>
          </cell>
          <cell r="T655">
            <v>84361.25</v>
          </cell>
          <cell r="V655">
            <v>85450.599999999991</v>
          </cell>
          <cell r="W655">
            <v>48852.51</v>
          </cell>
          <cell r="X655">
            <v>0</v>
          </cell>
          <cell r="Y655">
            <v>134303.10999999999</v>
          </cell>
          <cell r="AA655">
            <v>10735</v>
          </cell>
          <cell r="AB655">
            <v>6137.25</v>
          </cell>
          <cell r="AC655">
            <v>0</v>
          </cell>
          <cell r="AD655">
            <v>16872.25</v>
          </cell>
          <cell r="AF655">
            <v>245187.4</v>
          </cell>
          <cell r="AG655">
            <v>140174.79</v>
          </cell>
          <cell r="AH655">
            <v>0</v>
          </cell>
          <cell r="AI655">
            <v>385362.19</v>
          </cell>
          <cell r="AK655">
            <v>42081.649999999994</v>
          </cell>
          <cell r="AL655">
            <v>49588.98</v>
          </cell>
          <cell r="AM655">
            <v>0</v>
          </cell>
          <cell r="AN655">
            <v>91670.63</v>
          </cell>
          <cell r="AP655">
            <v>445717.19999999995</v>
          </cell>
          <cell r="AQ655">
            <v>254818.62</v>
          </cell>
          <cell r="AR655">
            <v>0</v>
          </cell>
          <cell r="AS655">
            <v>700535.82</v>
          </cell>
          <cell r="AU655">
            <v>335790.8</v>
          </cell>
          <cell r="AV655">
            <v>191973.18</v>
          </cell>
          <cell r="AW655">
            <v>0</v>
          </cell>
          <cell r="AX655">
            <v>527763.98</v>
          </cell>
          <cell r="AZ655">
            <v>3634609.4800000004</v>
          </cell>
          <cell r="BA655">
            <v>1294452.6600000001</v>
          </cell>
          <cell r="BB655">
            <v>1478718.6420000002</v>
          </cell>
          <cell r="BC655">
            <v>81144.724260000003</v>
          </cell>
          <cell r="BD655">
            <v>74009.787179999999</v>
          </cell>
          <cell r="BE655">
            <v>0</v>
          </cell>
          <cell r="BF655">
            <v>1633873.1534400003</v>
          </cell>
          <cell r="BH655">
            <v>3601227.9834400006</v>
          </cell>
          <cell r="BJ655">
            <v>517181.7</v>
          </cell>
          <cell r="BK655">
            <v>3084046.2834400004</v>
          </cell>
        </row>
        <row r="656">
          <cell r="A656" t="str">
            <v>4406300200300</v>
          </cell>
          <cell r="B656" t="str">
            <v>NIPPERSINK SCHOOL DISTRICT 2</v>
          </cell>
          <cell r="C656" t="str">
            <v>MCHENRY</v>
          </cell>
          <cell r="D656" t="str">
            <v>Elementary</v>
          </cell>
          <cell r="E656">
            <v>1154.46</v>
          </cell>
          <cell r="G656">
            <v>708.96999999999991</v>
          </cell>
          <cell r="H656">
            <v>698.14</v>
          </cell>
          <cell r="I656">
            <v>445.49</v>
          </cell>
          <cell r="J656">
            <v>0</v>
          </cell>
          <cell r="L656">
            <v>27925.599999999999</v>
          </cell>
          <cell r="M656">
            <v>17819.599999999999</v>
          </cell>
          <cell r="N656">
            <v>0</v>
          </cell>
          <cell r="O656">
            <v>45745.2</v>
          </cell>
          <cell r="Q656">
            <v>88621.249999999985</v>
          </cell>
          <cell r="R656">
            <v>55686.25</v>
          </cell>
          <cell r="S656">
            <v>0</v>
          </cell>
          <cell r="T656">
            <v>144307.5</v>
          </cell>
          <cell r="V656">
            <v>141085.02999999997</v>
          </cell>
          <cell r="W656">
            <v>88652.51</v>
          </cell>
          <cell r="X656">
            <v>0</v>
          </cell>
          <cell r="Y656">
            <v>229737.53999999998</v>
          </cell>
          <cell r="AA656">
            <v>17724.249999999996</v>
          </cell>
          <cell r="AB656">
            <v>11137.25</v>
          </cell>
          <cell r="AC656">
            <v>0</v>
          </cell>
          <cell r="AD656">
            <v>28861.499999999996</v>
          </cell>
          <cell r="AF656">
            <v>202410.93</v>
          </cell>
          <cell r="AG656">
            <v>127187.39</v>
          </cell>
          <cell r="AH656">
            <v>0</v>
          </cell>
          <cell r="AI656">
            <v>329598.32</v>
          </cell>
          <cell r="AK656">
            <v>70512.14</v>
          </cell>
          <cell r="AL656">
            <v>89988.98</v>
          </cell>
          <cell r="AM656">
            <v>0</v>
          </cell>
          <cell r="AN656">
            <v>160501.12</v>
          </cell>
          <cell r="AP656">
            <v>735910.85999999987</v>
          </cell>
          <cell r="AQ656">
            <v>462418.62</v>
          </cell>
          <cell r="AR656">
            <v>0</v>
          </cell>
          <cell r="AS656">
            <v>1198329.48</v>
          </cell>
          <cell r="AU656">
            <v>554414.53999999992</v>
          </cell>
          <cell r="AV656">
            <v>348373.18</v>
          </cell>
          <cell r="AW656">
            <v>0</v>
          </cell>
          <cell r="AX656">
            <v>902787.72</v>
          </cell>
          <cell r="AZ656">
            <v>5855764.9500000002</v>
          </cell>
          <cell r="BA656">
            <v>1338073.0000000002</v>
          </cell>
          <cell r="BB656">
            <v>2158151.3849999998</v>
          </cell>
          <cell r="BC656">
            <v>138805.34363999998</v>
          </cell>
          <cell r="BD656">
            <v>126600.39252000001</v>
          </cell>
          <cell r="BE656">
            <v>0</v>
          </cell>
          <cell r="BF656">
            <v>2423557.1211600001</v>
          </cell>
          <cell r="BH656">
            <v>5463425.5011599995</v>
          </cell>
          <cell r="BJ656">
            <v>884685.78</v>
          </cell>
          <cell r="BK656">
            <v>4578739.7211599993</v>
          </cell>
        </row>
        <row r="657">
          <cell r="A657" t="str">
            <v>4406300300300</v>
          </cell>
          <cell r="B657" t="str">
            <v>FOX RIVER GROVE CONS S D 3</v>
          </cell>
          <cell r="C657" t="str">
            <v>MCHENRY</v>
          </cell>
          <cell r="D657" t="str">
            <v>Elementary</v>
          </cell>
          <cell r="E657">
            <v>453.89</v>
          </cell>
          <cell r="G657">
            <v>294.22999999999996</v>
          </cell>
          <cell r="H657">
            <v>287.82</v>
          </cell>
          <cell r="I657">
            <v>159.66</v>
          </cell>
          <cell r="J657">
            <v>0</v>
          </cell>
          <cell r="L657">
            <v>11512.8</v>
          </cell>
          <cell r="M657">
            <v>6386.4</v>
          </cell>
          <cell r="N657">
            <v>0</v>
          </cell>
          <cell r="O657">
            <v>17899.199999999997</v>
          </cell>
          <cell r="Q657">
            <v>36778.749999999993</v>
          </cell>
          <cell r="R657">
            <v>19957.5</v>
          </cell>
          <cell r="S657">
            <v>0</v>
          </cell>
          <cell r="T657">
            <v>56736.249999999993</v>
          </cell>
          <cell r="V657">
            <v>58551.76999999999</v>
          </cell>
          <cell r="W657">
            <v>31772.34</v>
          </cell>
          <cell r="X657">
            <v>0</v>
          </cell>
          <cell r="Y657">
            <v>90324.109999999986</v>
          </cell>
          <cell r="AA657">
            <v>7355.7499999999991</v>
          </cell>
          <cell r="AB657">
            <v>3991.5</v>
          </cell>
          <cell r="AC657">
            <v>0</v>
          </cell>
          <cell r="AD657">
            <v>11347.25</v>
          </cell>
          <cell r="AF657">
            <v>84002.66</v>
          </cell>
          <cell r="AG657">
            <v>45582.93</v>
          </cell>
          <cell r="AH657">
            <v>0</v>
          </cell>
          <cell r="AI657">
            <v>129585.59</v>
          </cell>
          <cell r="AK657">
            <v>29069.82</v>
          </cell>
          <cell r="AL657">
            <v>32251.32</v>
          </cell>
          <cell r="AM657">
            <v>0</v>
          </cell>
          <cell r="AN657">
            <v>61321.14</v>
          </cell>
          <cell r="AP657">
            <v>305410.73999999993</v>
          </cell>
          <cell r="AQ657">
            <v>165727.07999999999</v>
          </cell>
          <cell r="AR657">
            <v>0</v>
          </cell>
          <cell r="AS657">
            <v>471137.81999999995</v>
          </cell>
          <cell r="AU657">
            <v>230087.85999999996</v>
          </cell>
          <cell r="AV657">
            <v>124854.12</v>
          </cell>
          <cell r="AW657">
            <v>0</v>
          </cell>
          <cell r="AX657">
            <v>354941.98</v>
          </cell>
          <cell r="AZ657">
            <v>2291088.65</v>
          </cell>
          <cell r="BA657">
            <v>569245.14999999991</v>
          </cell>
          <cell r="BB657">
            <v>858100.1399999999</v>
          </cell>
          <cell r="BC657">
            <v>54573.010259999995</v>
          </cell>
          <cell r="BD657">
            <v>49774.485180000003</v>
          </cell>
          <cell r="BE657">
            <v>0</v>
          </cell>
          <cell r="BF657">
            <v>962447.63543999987</v>
          </cell>
          <cell r="BH657">
            <v>2155740.9754399997</v>
          </cell>
          <cell r="BJ657">
            <v>347824.98</v>
          </cell>
          <cell r="BK657">
            <v>1807915.9954399997</v>
          </cell>
        </row>
        <row r="658">
          <cell r="A658" t="str">
            <v>4406301202600</v>
          </cell>
          <cell r="B658" t="str">
            <v>JOHNSBURG C U SCHOOL DIST 12</v>
          </cell>
          <cell r="C658" t="str">
            <v>MCHENRY</v>
          </cell>
          <cell r="D658" t="str">
            <v>Unit</v>
          </cell>
          <cell r="E658">
            <v>1829.77</v>
          </cell>
          <cell r="G658">
            <v>706.96999999999991</v>
          </cell>
          <cell r="H658">
            <v>698.46999999999991</v>
          </cell>
          <cell r="I658">
            <v>465.99</v>
          </cell>
          <cell r="J658">
            <v>656.81</v>
          </cell>
          <cell r="L658">
            <v>27938.799999999996</v>
          </cell>
          <cell r="M658">
            <v>18639.599999999999</v>
          </cell>
          <cell r="N658">
            <v>26272.399999999998</v>
          </cell>
          <cell r="O658">
            <v>72850.799999999988</v>
          </cell>
          <cell r="Q658">
            <v>88371.249999999985</v>
          </cell>
          <cell r="R658">
            <v>58248.75</v>
          </cell>
          <cell r="S658">
            <v>82101.25</v>
          </cell>
          <cell r="T658">
            <v>228721.25</v>
          </cell>
          <cell r="V658">
            <v>140687.02999999997</v>
          </cell>
          <cell r="W658">
            <v>92732.01</v>
          </cell>
          <cell r="X658">
            <v>130705.18999999999</v>
          </cell>
          <cell r="Y658">
            <v>364124.23</v>
          </cell>
          <cell r="AA658">
            <v>17674.249999999996</v>
          </cell>
          <cell r="AB658">
            <v>11649.75</v>
          </cell>
          <cell r="AC658">
            <v>16420.25</v>
          </cell>
          <cell r="AD658">
            <v>45744.25</v>
          </cell>
          <cell r="AF658">
            <v>403679.87</v>
          </cell>
          <cell r="AG658">
            <v>266080.28999999998</v>
          </cell>
          <cell r="AH658">
            <v>375038.51</v>
          </cell>
          <cell r="AI658">
            <v>1044798.6699999999</v>
          </cell>
          <cell r="AK658">
            <v>70545.469999999987</v>
          </cell>
          <cell r="AL658">
            <v>94129.98</v>
          </cell>
          <cell r="AM658">
            <v>457139.75999999995</v>
          </cell>
          <cell r="AN658">
            <v>621815.21</v>
          </cell>
          <cell r="AP658">
            <v>733834.85999999987</v>
          </cell>
          <cell r="AQ658">
            <v>483697.62</v>
          </cell>
          <cell r="AR658">
            <v>681768.77999999991</v>
          </cell>
          <cell r="AS658">
            <v>1899301.2599999998</v>
          </cell>
          <cell r="AU658">
            <v>552850.53999999992</v>
          </cell>
          <cell r="AV658">
            <v>364404.18</v>
          </cell>
          <cell r="AW658">
            <v>513625.42</v>
          </cell>
          <cell r="AX658">
            <v>1430880.14</v>
          </cell>
          <cell r="AZ658">
            <v>9698138.0200000014</v>
          </cell>
          <cell r="BA658">
            <v>2345354.65</v>
          </cell>
          <cell r="BB658">
            <v>3613047.8010000004</v>
          </cell>
          <cell r="BC658">
            <v>220000.56617999999</v>
          </cell>
          <cell r="BD658">
            <v>200656.23774000001</v>
          </cell>
          <cell r="BE658">
            <v>0</v>
          </cell>
          <cell r="BF658">
            <v>4033704.6049200008</v>
          </cell>
          <cell r="BH658">
            <v>9741940.4149200004</v>
          </cell>
          <cell r="BJ658">
            <v>1402189.34</v>
          </cell>
          <cell r="BK658">
            <v>8339751.0749200005</v>
          </cell>
        </row>
        <row r="659">
          <cell r="A659" t="str">
            <v>4406301500400</v>
          </cell>
          <cell r="B659" t="str">
            <v>MCHENRY C C SCHOOL DIST 15</v>
          </cell>
          <cell r="C659" t="str">
            <v>MCHENRY</v>
          </cell>
          <cell r="D659" t="str">
            <v>Elementary</v>
          </cell>
          <cell r="E659">
            <v>4425.22</v>
          </cell>
          <cell r="G659">
            <v>2881.23</v>
          </cell>
          <cell r="H659">
            <v>2832.98</v>
          </cell>
          <cell r="I659">
            <v>1543.9899999999998</v>
          </cell>
          <cell r="J659">
            <v>0</v>
          </cell>
          <cell r="L659">
            <v>113319.2</v>
          </cell>
          <cell r="M659">
            <v>61759.599999999991</v>
          </cell>
          <cell r="N659">
            <v>0</v>
          </cell>
          <cell r="O659">
            <v>175078.8</v>
          </cell>
          <cell r="Q659">
            <v>360153.75</v>
          </cell>
          <cell r="R659">
            <v>192998.74999999997</v>
          </cell>
          <cell r="S659">
            <v>0</v>
          </cell>
          <cell r="T659">
            <v>553152.5</v>
          </cell>
          <cell r="V659">
            <v>573364.77</v>
          </cell>
          <cell r="W659">
            <v>307254.00999999995</v>
          </cell>
          <cell r="X659">
            <v>0</v>
          </cell>
          <cell r="Y659">
            <v>880618.78</v>
          </cell>
          <cell r="AA659">
            <v>72030.75</v>
          </cell>
          <cell r="AB659">
            <v>38599.749999999993</v>
          </cell>
          <cell r="AC659">
            <v>0</v>
          </cell>
          <cell r="AD659">
            <v>110630.5</v>
          </cell>
          <cell r="AF659">
            <v>1645182.33</v>
          </cell>
          <cell r="AG659">
            <v>881618.29</v>
          </cell>
          <cell r="AH659">
            <v>0</v>
          </cell>
          <cell r="AI659">
            <v>2526800.62</v>
          </cell>
          <cell r="AK659">
            <v>286130.98</v>
          </cell>
          <cell r="AL659">
            <v>311885.98</v>
          </cell>
          <cell r="AM659">
            <v>0</v>
          </cell>
          <cell r="AN659">
            <v>598016.96</v>
          </cell>
          <cell r="AP659">
            <v>2990716.74</v>
          </cell>
          <cell r="AQ659">
            <v>1602661.6199999999</v>
          </cell>
          <cell r="AR659">
            <v>0</v>
          </cell>
          <cell r="AS659">
            <v>4593378.3600000003</v>
          </cell>
          <cell r="AU659">
            <v>2253121.86</v>
          </cell>
          <cell r="AV659">
            <v>1207400.18</v>
          </cell>
          <cell r="AW659">
            <v>0</v>
          </cell>
          <cell r="AX659">
            <v>3460522.04</v>
          </cell>
          <cell r="AZ659">
            <v>23360466.890000001</v>
          </cell>
          <cell r="BA659">
            <v>8554119.0999999996</v>
          </cell>
          <cell r="BB659">
            <v>9574375.7970000003</v>
          </cell>
          <cell r="BC659">
            <v>532061.90147999988</v>
          </cell>
          <cell r="BD659">
            <v>485278.47563999996</v>
          </cell>
          <cell r="BE659">
            <v>0</v>
          </cell>
          <cell r="BF659">
            <v>10591716.174120001</v>
          </cell>
          <cell r="BH659">
            <v>23489914.73412</v>
          </cell>
          <cell r="BJ659">
            <v>3391134.59</v>
          </cell>
          <cell r="BK659">
            <v>20098780.14412</v>
          </cell>
        </row>
        <row r="660">
          <cell r="A660" t="str">
            <v>4406301800400</v>
          </cell>
          <cell r="B660" t="str">
            <v>RILEY C C SCHOOL DIST 18</v>
          </cell>
          <cell r="C660" t="str">
            <v>MCHENRY</v>
          </cell>
          <cell r="D660" t="str">
            <v>Elementary</v>
          </cell>
          <cell r="E660">
            <v>302.64</v>
          </cell>
          <cell r="G660">
            <v>189.30999999999997</v>
          </cell>
          <cell r="H660">
            <v>187.15</v>
          </cell>
          <cell r="I660">
            <v>113.33</v>
          </cell>
          <cell r="J660">
            <v>0</v>
          </cell>
          <cell r="L660">
            <v>7486</v>
          </cell>
          <cell r="M660">
            <v>4533.2</v>
          </cell>
          <cell r="N660">
            <v>0</v>
          </cell>
          <cell r="O660">
            <v>12019.2</v>
          </cell>
          <cell r="Q660">
            <v>23663.749999999996</v>
          </cell>
          <cell r="R660">
            <v>14166.25</v>
          </cell>
          <cell r="S660">
            <v>0</v>
          </cell>
          <cell r="T660">
            <v>37830</v>
          </cell>
          <cell r="V660">
            <v>37672.689999999995</v>
          </cell>
          <cell r="W660">
            <v>22552.67</v>
          </cell>
          <cell r="X660">
            <v>0</v>
          </cell>
          <cell r="Y660">
            <v>60225.359999999993</v>
          </cell>
          <cell r="AA660">
            <v>4732.7499999999991</v>
          </cell>
          <cell r="AB660">
            <v>2833.25</v>
          </cell>
          <cell r="AC660">
            <v>0</v>
          </cell>
          <cell r="AD660">
            <v>7565.9999999999991</v>
          </cell>
          <cell r="AF660">
            <v>54048</v>
          </cell>
          <cell r="AG660">
            <v>32355.71</v>
          </cell>
          <cell r="AH660">
            <v>0</v>
          </cell>
          <cell r="AI660">
            <v>86403.709999999992</v>
          </cell>
          <cell r="AK660">
            <v>18902.150000000001</v>
          </cell>
          <cell r="AL660">
            <v>22892.66</v>
          </cell>
          <cell r="AM660">
            <v>0</v>
          </cell>
          <cell r="AN660">
            <v>41794.81</v>
          </cell>
          <cell r="AP660">
            <v>196503.77999999997</v>
          </cell>
          <cell r="AQ660">
            <v>117636.54</v>
          </cell>
          <cell r="AR660">
            <v>0</v>
          </cell>
          <cell r="AS660">
            <v>314140.31999999995</v>
          </cell>
          <cell r="AU660">
            <v>148040.41999999998</v>
          </cell>
          <cell r="AV660">
            <v>88624.06</v>
          </cell>
          <cell r="AW660">
            <v>0</v>
          </cell>
          <cell r="AX660">
            <v>236664.47999999998</v>
          </cell>
          <cell r="AZ660">
            <v>1559664.6699999997</v>
          </cell>
          <cell r="BA660">
            <v>432916.28000000009</v>
          </cell>
          <cell r="BB660">
            <v>597774.28499999992</v>
          </cell>
          <cell r="BC660">
            <v>36387.617759999994</v>
          </cell>
          <cell r="BD660">
            <v>33188.107680000001</v>
          </cell>
          <cell r="BE660">
            <v>0</v>
          </cell>
          <cell r="BF660">
            <v>667350.01043999998</v>
          </cell>
          <cell r="BH660">
            <v>1463993.8904399998</v>
          </cell>
          <cell r="BJ660">
            <v>231919.08</v>
          </cell>
          <cell r="BK660">
            <v>1232074.8104399997</v>
          </cell>
        </row>
        <row r="661">
          <cell r="A661" t="str">
            <v>4406301902400</v>
          </cell>
          <cell r="B661" t="str">
            <v>ALDEN HEBRON SCHOOL DIST 19</v>
          </cell>
          <cell r="C661" t="str">
            <v>MCHENRY</v>
          </cell>
          <cell r="D661" t="str">
            <v>Unit</v>
          </cell>
          <cell r="E661">
            <v>388.04</v>
          </cell>
          <cell r="G661">
            <v>185.71999999999997</v>
          </cell>
          <cell r="H661">
            <v>184.81</v>
          </cell>
          <cell r="I661">
            <v>88</v>
          </cell>
          <cell r="J661">
            <v>114.32</v>
          </cell>
          <cell r="L661">
            <v>7392.4</v>
          </cell>
          <cell r="M661">
            <v>3520</v>
          </cell>
          <cell r="N661">
            <v>4572.7999999999993</v>
          </cell>
          <cell r="O661">
            <v>15485.199999999999</v>
          </cell>
          <cell r="Q661">
            <v>23214.999999999996</v>
          </cell>
          <cell r="R661">
            <v>11000</v>
          </cell>
          <cell r="S661">
            <v>14290</v>
          </cell>
          <cell r="T661">
            <v>48505</v>
          </cell>
          <cell r="V661">
            <v>36958.279999999992</v>
          </cell>
          <cell r="W661">
            <v>17512</v>
          </cell>
          <cell r="X661">
            <v>22749.68</v>
          </cell>
          <cell r="Y661">
            <v>77219.959999999992</v>
          </cell>
          <cell r="AA661">
            <v>4642.9999999999991</v>
          </cell>
          <cell r="AB661">
            <v>2200</v>
          </cell>
          <cell r="AC661">
            <v>2858</v>
          </cell>
          <cell r="AD661">
            <v>9701</v>
          </cell>
          <cell r="AF661">
            <v>106046.12</v>
          </cell>
          <cell r="AG661">
            <v>50248</v>
          </cell>
          <cell r="AH661">
            <v>65276.72</v>
          </cell>
          <cell r="AI661">
            <v>221570.84</v>
          </cell>
          <cell r="AK661">
            <v>18665.810000000001</v>
          </cell>
          <cell r="AL661">
            <v>17776</v>
          </cell>
          <cell r="AM661">
            <v>79566.720000000001</v>
          </cell>
          <cell r="AN661">
            <v>116008.53</v>
          </cell>
          <cell r="AP661">
            <v>192777.35999999996</v>
          </cell>
          <cell r="AQ661">
            <v>91344</v>
          </cell>
          <cell r="AR661">
            <v>118664.15999999999</v>
          </cell>
          <cell r="AS661">
            <v>402785.51999999996</v>
          </cell>
          <cell r="AU661">
            <v>145233.03999999998</v>
          </cell>
          <cell r="AV661">
            <v>68816</v>
          </cell>
          <cell r="AW661">
            <v>89398.239999999991</v>
          </cell>
          <cell r="AX661">
            <v>303447.27999999997</v>
          </cell>
          <cell r="AZ661">
            <v>2157004.8400000003</v>
          </cell>
          <cell r="BA661">
            <v>800202.34999999986</v>
          </cell>
          <cell r="BB661">
            <v>887162.15700000012</v>
          </cell>
          <cell r="BC661">
            <v>46655.601359999993</v>
          </cell>
          <cell r="BD661">
            <v>42553.242480000001</v>
          </cell>
          <cell r="BE661">
            <v>0</v>
          </cell>
          <cell r="BF661">
            <v>976371.00084000011</v>
          </cell>
          <cell r="BH661">
            <v>2171094.33084</v>
          </cell>
          <cell r="BJ661">
            <v>297362.81</v>
          </cell>
          <cell r="BK661">
            <v>1873731.5208399999</v>
          </cell>
        </row>
        <row r="662">
          <cell r="A662" t="str">
            <v>4406302600400</v>
          </cell>
          <cell r="B662" t="str">
            <v>CARY C C SCHOOL DIST 26</v>
          </cell>
          <cell r="C662" t="str">
            <v>MCHENRY</v>
          </cell>
          <cell r="D662" t="str">
            <v>Elementary</v>
          </cell>
          <cell r="E662">
            <v>2411</v>
          </cell>
          <cell r="G662">
            <v>1504</v>
          </cell>
          <cell r="H662">
            <v>1463</v>
          </cell>
          <cell r="I662">
            <v>907</v>
          </cell>
          <cell r="J662">
            <v>0</v>
          </cell>
          <cell r="L662">
            <v>58520</v>
          </cell>
          <cell r="M662">
            <v>36280</v>
          </cell>
          <cell r="N662">
            <v>0</v>
          </cell>
          <cell r="O662">
            <v>94800</v>
          </cell>
          <cell r="Q662">
            <v>188000</v>
          </cell>
          <cell r="R662">
            <v>113375</v>
          </cell>
          <cell r="S662">
            <v>0</v>
          </cell>
          <cell r="T662">
            <v>301375</v>
          </cell>
          <cell r="V662">
            <v>299296</v>
          </cell>
          <cell r="W662">
            <v>180493</v>
          </cell>
          <cell r="X662">
            <v>0</v>
          </cell>
          <cell r="Y662">
            <v>479789</v>
          </cell>
          <cell r="AA662">
            <v>37600</v>
          </cell>
          <cell r="AB662">
            <v>22675</v>
          </cell>
          <cell r="AC662">
            <v>0</v>
          </cell>
          <cell r="AD662">
            <v>60275</v>
          </cell>
          <cell r="AF662">
            <v>858784</v>
          </cell>
          <cell r="AG662">
            <v>517897</v>
          </cell>
          <cell r="AH662">
            <v>0</v>
          </cell>
          <cell r="AI662">
            <v>1376681</v>
          </cell>
          <cell r="AK662">
            <v>147763</v>
          </cell>
          <cell r="AL662">
            <v>183214</v>
          </cell>
          <cell r="AM662">
            <v>0</v>
          </cell>
          <cell r="AN662">
            <v>330977</v>
          </cell>
          <cell r="AP662">
            <v>1561152</v>
          </cell>
          <cell r="AQ662">
            <v>941466</v>
          </cell>
          <cell r="AR662">
            <v>0</v>
          </cell>
          <cell r="AS662">
            <v>2502618</v>
          </cell>
          <cell r="AU662">
            <v>1176128</v>
          </cell>
          <cell r="AV662">
            <v>709274</v>
          </cell>
          <cell r="AW662">
            <v>0</v>
          </cell>
          <cell r="AX662">
            <v>1885402</v>
          </cell>
          <cell r="AZ662">
            <v>12285348.75</v>
          </cell>
          <cell r="BA662">
            <v>3568399.55</v>
          </cell>
          <cell r="BB662">
            <v>4756124.49</v>
          </cell>
          <cell r="BC662">
            <v>289884.174</v>
          </cell>
          <cell r="BD662">
            <v>264395.08199999999</v>
          </cell>
          <cell r="BE662">
            <v>0</v>
          </cell>
          <cell r="BF662">
            <v>5310403.7460000003</v>
          </cell>
          <cell r="BH662">
            <v>12342320.745999999</v>
          </cell>
          <cell r="BJ662">
            <v>1847597.52</v>
          </cell>
          <cell r="BK662">
            <v>10494723.226</v>
          </cell>
        </row>
        <row r="663">
          <cell r="A663" t="str">
            <v>4406303600200</v>
          </cell>
          <cell r="B663" t="str">
            <v>HARRISON SCHOOL DISTRICT 36</v>
          </cell>
          <cell r="C663" t="str">
            <v>MCHENRY</v>
          </cell>
          <cell r="D663" t="str">
            <v>Elementary</v>
          </cell>
          <cell r="E663">
            <v>377.2</v>
          </cell>
          <cell r="G663">
            <v>250.54999999999998</v>
          </cell>
          <cell r="H663">
            <v>246.14</v>
          </cell>
          <cell r="I663">
            <v>126.64999999999999</v>
          </cell>
          <cell r="J663">
            <v>0</v>
          </cell>
          <cell r="L663">
            <v>9845.5999999999985</v>
          </cell>
          <cell r="M663">
            <v>5066</v>
          </cell>
          <cell r="N663">
            <v>0</v>
          </cell>
          <cell r="O663">
            <v>14911.599999999999</v>
          </cell>
          <cell r="Q663">
            <v>31318.749999999996</v>
          </cell>
          <cell r="R663">
            <v>15831.249999999998</v>
          </cell>
          <cell r="S663">
            <v>0</v>
          </cell>
          <cell r="T663">
            <v>47149.999999999993</v>
          </cell>
          <cell r="V663">
            <v>49859.45</v>
          </cell>
          <cell r="W663">
            <v>25203.35</v>
          </cell>
          <cell r="X663">
            <v>0</v>
          </cell>
          <cell r="Y663">
            <v>75062.799999999988</v>
          </cell>
          <cell r="AA663">
            <v>6263.75</v>
          </cell>
          <cell r="AB663">
            <v>3166.25</v>
          </cell>
          <cell r="AC663">
            <v>0</v>
          </cell>
          <cell r="AD663">
            <v>9430</v>
          </cell>
          <cell r="AF663">
            <v>143064.04999999999</v>
          </cell>
          <cell r="AG663">
            <v>72317.149999999994</v>
          </cell>
          <cell r="AH663">
            <v>0</v>
          </cell>
          <cell r="AI663">
            <v>215381.19999999998</v>
          </cell>
          <cell r="AK663">
            <v>24860.14</v>
          </cell>
          <cell r="AL663">
            <v>25583.3</v>
          </cell>
          <cell r="AM663">
            <v>0</v>
          </cell>
          <cell r="AN663">
            <v>50443.44</v>
          </cell>
          <cell r="AP663">
            <v>260070.9</v>
          </cell>
          <cell r="AQ663">
            <v>131462.69999999998</v>
          </cell>
          <cell r="AR663">
            <v>0</v>
          </cell>
          <cell r="AS663">
            <v>391533.6</v>
          </cell>
          <cell r="AU663">
            <v>195930.09999999998</v>
          </cell>
          <cell r="AV663">
            <v>99040.299999999988</v>
          </cell>
          <cell r="AW663">
            <v>0</v>
          </cell>
          <cell r="AX663">
            <v>294970.39999999997</v>
          </cell>
          <cell r="AZ663">
            <v>2056385.65</v>
          </cell>
          <cell r="BA663">
            <v>781202.63000000012</v>
          </cell>
          <cell r="BB663">
            <v>851276.48400000005</v>
          </cell>
          <cell r="BC663">
            <v>45352.264799999997</v>
          </cell>
          <cell r="BD663">
            <v>41364.506399999998</v>
          </cell>
          <cell r="BE663">
            <v>0</v>
          </cell>
          <cell r="BF663">
            <v>937993.25520000001</v>
          </cell>
          <cell r="BH663">
            <v>2036876.2951999998</v>
          </cell>
          <cell r="BJ663">
            <v>289055.90000000002</v>
          </cell>
          <cell r="BK663">
            <v>1747820.3951999997</v>
          </cell>
        </row>
        <row r="664">
          <cell r="A664" t="str">
            <v>4406304600300</v>
          </cell>
          <cell r="B664" t="str">
            <v>PRAIRIE GROVE C SCH DIST 46</v>
          </cell>
          <cell r="C664" t="str">
            <v>MCHENRY</v>
          </cell>
          <cell r="D664" t="str">
            <v>Elementary</v>
          </cell>
          <cell r="E664">
            <v>696.21</v>
          </cell>
          <cell r="G664">
            <v>430.55</v>
          </cell>
          <cell r="H664">
            <v>419.63999999999993</v>
          </cell>
          <cell r="I664">
            <v>265.65999999999997</v>
          </cell>
          <cell r="J664">
            <v>0</v>
          </cell>
          <cell r="L664">
            <v>16785.599999999999</v>
          </cell>
          <cell r="M664">
            <v>10626.399999999998</v>
          </cell>
          <cell r="N664">
            <v>0</v>
          </cell>
          <cell r="O664">
            <v>27411.999999999996</v>
          </cell>
          <cell r="Q664">
            <v>53818.75</v>
          </cell>
          <cell r="R664">
            <v>33207.499999999993</v>
          </cell>
          <cell r="S664">
            <v>0</v>
          </cell>
          <cell r="T664">
            <v>87026.25</v>
          </cell>
          <cell r="V664">
            <v>85679.45</v>
          </cell>
          <cell r="W664">
            <v>52866.34</v>
          </cell>
          <cell r="X664">
            <v>0</v>
          </cell>
          <cell r="Y664">
            <v>138545.78999999998</v>
          </cell>
          <cell r="AA664">
            <v>10763.75</v>
          </cell>
          <cell r="AB664">
            <v>6641.4999999999991</v>
          </cell>
          <cell r="AC664">
            <v>0</v>
          </cell>
          <cell r="AD664">
            <v>17405.25</v>
          </cell>
          <cell r="AF664">
            <v>122922.02</v>
          </cell>
          <cell r="AG664">
            <v>75845.929999999993</v>
          </cell>
          <cell r="AH664">
            <v>0</v>
          </cell>
          <cell r="AI664">
            <v>198767.95</v>
          </cell>
          <cell r="AK664">
            <v>42383.639999999992</v>
          </cell>
          <cell r="AL664">
            <v>53663.319999999992</v>
          </cell>
          <cell r="AM664">
            <v>0</v>
          </cell>
          <cell r="AN664">
            <v>96046.959999999992</v>
          </cell>
          <cell r="AP664">
            <v>446910.9</v>
          </cell>
          <cell r="AQ664">
            <v>275755.07999999996</v>
          </cell>
          <cell r="AR664">
            <v>0</v>
          </cell>
          <cell r="AS664">
            <v>722665.98</v>
          </cell>
          <cell r="AU664">
            <v>336690.10000000003</v>
          </cell>
          <cell r="AV664">
            <v>207746.11999999997</v>
          </cell>
          <cell r="AW664">
            <v>0</v>
          </cell>
          <cell r="AX664">
            <v>544436.22</v>
          </cell>
          <cell r="AZ664">
            <v>3496887.4499999997</v>
          </cell>
          <cell r="BA664">
            <v>843634.3899999999</v>
          </cell>
          <cell r="BB664">
            <v>1302156.5519999999</v>
          </cell>
          <cell r="BC664">
            <v>83708.113139999987</v>
          </cell>
          <cell r="BD664">
            <v>76347.781020000009</v>
          </cell>
          <cell r="BE664">
            <v>0</v>
          </cell>
          <cell r="BF664">
            <v>1462212.4461600001</v>
          </cell>
          <cell r="BH664">
            <v>3294518.8461600002</v>
          </cell>
          <cell r="BJ664">
            <v>533519.64</v>
          </cell>
          <cell r="BK664">
            <v>2760999.2061600001</v>
          </cell>
        </row>
        <row r="665">
          <cell r="A665" t="str">
            <v>4406304700400</v>
          </cell>
          <cell r="B665" t="str">
            <v>CRYSTAL LAKE C C SCH DIST 47</v>
          </cell>
          <cell r="C665" t="str">
            <v>MCHENRY</v>
          </cell>
          <cell r="D665" t="str">
            <v>Elementary</v>
          </cell>
          <cell r="E665">
            <v>7480.47</v>
          </cell>
          <cell r="G665">
            <v>4779.8099999999995</v>
          </cell>
          <cell r="H665">
            <v>4690.0599999999995</v>
          </cell>
          <cell r="I665">
            <v>2700.66</v>
          </cell>
          <cell r="J665">
            <v>0</v>
          </cell>
          <cell r="L665">
            <v>187602.39999999997</v>
          </cell>
          <cell r="M665">
            <v>108026.4</v>
          </cell>
          <cell r="N665">
            <v>0</v>
          </cell>
          <cell r="O665">
            <v>295628.79999999993</v>
          </cell>
          <cell r="Q665">
            <v>597476.24999999988</v>
          </cell>
          <cell r="R665">
            <v>337582.5</v>
          </cell>
          <cell r="S665">
            <v>0</v>
          </cell>
          <cell r="T665">
            <v>935058.74999999988</v>
          </cell>
          <cell r="V665">
            <v>951182.19</v>
          </cell>
          <cell r="W665">
            <v>537431.34</v>
          </cell>
          <cell r="X665">
            <v>0</v>
          </cell>
          <cell r="Y665">
            <v>1488613.5299999998</v>
          </cell>
          <cell r="AA665">
            <v>119495.24999999999</v>
          </cell>
          <cell r="AB665">
            <v>67516.5</v>
          </cell>
          <cell r="AC665">
            <v>0</v>
          </cell>
          <cell r="AD665">
            <v>187011.75</v>
          </cell>
          <cell r="AF665">
            <v>2729271.51</v>
          </cell>
          <cell r="AG665">
            <v>1542076.86</v>
          </cell>
          <cell r="AH665">
            <v>0</v>
          </cell>
          <cell r="AI665">
            <v>4271348.37</v>
          </cell>
          <cell r="AK665">
            <v>473696.05999999994</v>
          </cell>
          <cell r="AL665">
            <v>545533.31999999995</v>
          </cell>
          <cell r="AM665">
            <v>0</v>
          </cell>
          <cell r="AN665">
            <v>1019229.3799999999</v>
          </cell>
          <cell r="AP665">
            <v>4961442.7799999993</v>
          </cell>
          <cell r="AQ665">
            <v>2803285.08</v>
          </cell>
          <cell r="AR665">
            <v>0</v>
          </cell>
          <cell r="AS665">
            <v>7764727.8599999994</v>
          </cell>
          <cell r="AU665">
            <v>3737811.4199999995</v>
          </cell>
          <cell r="AV665">
            <v>2111916.12</v>
          </cell>
          <cell r="AW665">
            <v>0</v>
          </cell>
          <cell r="AX665">
            <v>5849727.5399999991</v>
          </cell>
          <cell r="AZ665">
            <v>38495970.330000006</v>
          </cell>
          <cell r="BA665">
            <v>11676740.830000002</v>
          </cell>
          <cell r="BB665">
            <v>15051813.348000003</v>
          </cell>
          <cell r="BC665">
            <v>899406.82997999992</v>
          </cell>
          <cell r="BD665">
            <v>820323.30114</v>
          </cell>
          <cell r="BE665">
            <v>0</v>
          </cell>
          <cell r="BF665">
            <v>16771543.479120001</v>
          </cell>
          <cell r="BH665">
            <v>38582889.459119998</v>
          </cell>
          <cell r="BJ665">
            <v>5732433.7699999996</v>
          </cell>
          <cell r="BK665">
            <v>32850455.689119998</v>
          </cell>
        </row>
        <row r="666">
          <cell r="A666" t="str">
            <v>4406305002600</v>
          </cell>
          <cell r="B666" t="str">
            <v>HARVARD C U SCHOOL DIST 50</v>
          </cell>
          <cell r="C666" t="str">
            <v>MCHENRY</v>
          </cell>
          <cell r="D666" t="str">
            <v>Unit</v>
          </cell>
          <cell r="E666">
            <v>2556.5</v>
          </cell>
          <cell r="G666">
            <v>1248.5</v>
          </cell>
          <cell r="H666">
            <v>1230</v>
          </cell>
          <cell r="I666">
            <v>597</v>
          </cell>
          <cell r="J666">
            <v>711</v>
          </cell>
          <cell r="L666">
            <v>49200</v>
          </cell>
          <cell r="M666">
            <v>23880</v>
          </cell>
          <cell r="N666">
            <v>28440</v>
          </cell>
          <cell r="O666">
            <v>101520</v>
          </cell>
          <cell r="Q666">
            <v>156062.5</v>
          </cell>
          <cell r="R666">
            <v>74625</v>
          </cell>
          <cell r="S666">
            <v>88875</v>
          </cell>
          <cell r="T666">
            <v>319562.5</v>
          </cell>
          <cell r="V666">
            <v>248451.5</v>
          </cell>
          <cell r="W666">
            <v>118803</v>
          </cell>
          <cell r="X666">
            <v>141489</v>
          </cell>
          <cell r="Y666">
            <v>508743.5</v>
          </cell>
          <cell r="AA666">
            <v>31212.5</v>
          </cell>
          <cell r="AB666">
            <v>14925</v>
          </cell>
          <cell r="AC666">
            <v>17775</v>
          </cell>
          <cell r="AD666">
            <v>63912.5</v>
          </cell>
          <cell r="AF666">
            <v>712893.5</v>
          </cell>
          <cell r="AG666">
            <v>340887</v>
          </cell>
          <cell r="AH666">
            <v>405981</v>
          </cell>
          <cell r="AI666">
            <v>1459761.5</v>
          </cell>
          <cell r="AK666">
            <v>124230</v>
          </cell>
          <cell r="AL666">
            <v>120594</v>
          </cell>
          <cell r="AM666">
            <v>494856</v>
          </cell>
          <cell r="AN666">
            <v>739680</v>
          </cell>
          <cell r="AP666">
            <v>1295943</v>
          </cell>
          <cell r="AQ666">
            <v>619686</v>
          </cell>
          <cell r="AR666">
            <v>738018</v>
          </cell>
          <cell r="AS666">
            <v>2653647</v>
          </cell>
          <cell r="AU666">
            <v>976327</v>
          </cell>
          <cell r="AV666">
            <v>466854</v>
          </cell>
          <cell r="AW666">
            <v>556002</v>
          </cell>
          <cell r="AX666">
            <v>1999183</v>
          </cell>
          <cell r="AZ666">
            <v>14629703.429999998</v>
          </cell>
          <cell r="BA666">
            <v>8131426.9500000002</v>
          </cell>
          <cell r="BB666">
            <v>6828339.1139999991</v>
          </cell>
          <cell r="BC666">
            <v>307378.22099999996</v>
          </cell>
          <cell r="BD666">
            <v>280350.90299999999</v>
          </cell>
          <cell r="BE666">
            <v>0</v>
          </cell>
          <cell r="BF666">
            <v>7416068.237999999</v>
          </cell>
          <cell r="BH666">
            <v>15262078.237999998</v>
          </cell>
          <cell r="BJ666">
            <v>1959097.08</v>
          </cell>
          <cell r="BK666">
            <v>13302981.157999998</v>
          </cell>
        </row>
        <row r="667">
          <cell r="A667" t="str">
            <v>4406315401600</v>
          </cell>
          <cell r="B667" t="str">
            <v>MARENGO COMM HS DIST 154</v>
          </cell>
          <cell r="C667" t="str">
            <v>MCHENRY</v>
          </cell>
          <cell r="D667" t="str">
            <v>High School</v>
          </cell>
          <cell r="E667">
            <v>728.99</v>
          </cell>
          <cell r="G667">
            <v>0</v>
          </cell>
          <cell r="H667">
            <v>0</v>
          </cell>
          <cell r="I667">
            <v>0</v>
          </cell>
          <cell r="J667">
            <v>728.99</v>
          </cell>
          <cell r="L667">
            <v>0</v>
          </cell>
          <cell r="M667">
            <v>0</v>
          </cell>
          <cell r="N667">
            <v>29159.599999999999</v>
          </cell>
          <cell r="O667">
            <v>29159.599999999999</v>
          </cell>
          <cell r="Q667">
            <v>0</v>
          </cell>
          <cell r="R667">
            <v>0</v>
          </cell>
          <cell r="S667">
            <v>91123.75</v>
          </cell>
          <cell r="T667">
            <v>91123.75</v>
          </cell>
          <cell r="V667">
            <v>0</v>
          </cell>
          <cell r="W667">
            <v>0</v>
          </cell>
          <cell r="X667">
            <v>145069.01</v>
          </cell>
          <cell r="Y667">
            <v>145069.01</v>
          </cell>
          <cell r="AA667">
            <v>0</v>
          </cell>
          <cell r="AB667">
            <v>0</v>
          </cell>
          <cell r="AC667">
            <v>18224.75</v>
          </cell>
          <cell r="AD667">
            <v>18224.75</v>
          </cell>
          <cell r="AF667">
            <v>0</v>
          </cell>
          <cell r="AG667">
            <v>0</v>
          </cell>
          <cell r="AH667">
            <v>416253.29</v>
          </cell>
          <cell r="AI667">
            <v>416253.29</v>
          </cell>
          <cell r="AK667">
            <v>0</v>
          </cell>
          <cell r="AL667">
            <v>0</v>
          </cell>
          <cell r="AM667">
            <v>507377.04</v>
          </cell>
          <cell r="AN667">
            <v>507377.04</v>
          </cell>
          <cell r="AP667">
            <v>0</v>
          </cell>
          <cell r="AQ667">
            <v>0</v>
          </cell>
          <cell r="AR667">
            <v>756691.62</v>
          </cell>
          <cell r="AS667">
            <v>756691.62</v>
          </cell>
          <cell r="AU667">
            <v>0</v>
          </cell>
          <cell r="AV667">
            <v>0</v>
          </cell>
          <cell r="AW667">
            <v>570070.18000000005</v>
          </cell>
          <cell r="AX667">
            <v>570070.18000000005</v>
          </cell>
          <cell r="AZ667">
            <v>4166738.3200000003</v>
          </cell>
          <cell r="BA667">
            <v>980438.41000000015</v>
          </cell>
          <cell r="BB667">
            <v>1544153.0190000001</v>
          </cell>
          <cell r="BC667">
            <v>87649.383659999992</v>
          </cell>
          <cell r="BD667">
            <v>79942.501380000016</v>
          </cell>
          <cell r="BE667">
            <v>0</v>
          </cell>
          <cell r="BF667">
            <v>1711744.9040400002</v>
          </cell>
          <cell r="BH667">
            <v>4245714.1440400006</v>
          </cell>
          <cell r="BJ667">
            <v>558639.61</v>
          </cell>
          <cell r="BK667">
            <v>3687074.5340400008</v>
          </cell>
        </row>
        <row r="668">
          <cell r="A668" t="str">
            <v>4406315501600</v>
          </cell>
          <cell r="B668" t="str">
            <v>COMMUNITY HIGH SCHOOL DIST 155</v>
          </cell>
          <cell r="C668" t="str">
            <v>MCHENRY</v>
          </cell>
          <cell r="D668" t="str">
            <v>High School</v>
          </cell>
          <cell r="E668">
            <v>6270.82</v>
          </cell>
          <cell r="G668">
            <v>0</v>
          </cell>
          <cell r="H668">
            <v>0</v>
          </cell>
          <cell r="I668">
            <v>0</v>
          </cell>
          <cell r="J668">
            <v>6270.82</v>
          </cell>
          <cell r="L668">
            <v>0</v>
          </cell>
          <cell r="M668">
            <v>0</v>
          </cell>
          <cell r="N668">
            <v>250832.8</v>
          </cell>
          <cell r="O668">
            <v>250832.8</v>
          </cell>
          <cell r="Q668">
            <v>0</v>
          </cell>
          <cell r="R668">
            <v>0</v>
          </cell>
          <cell r="S668">
            <v>783852.5</v>
          </cell>
          <cell r="T668">
            <v>783852.5</v>
          </cell>
          <cell r="V668">
            <v>0</v>
          </cell>
          <cell r="W668">
            <v>0</v>
          </cell>
          <cell r="X668">
            <v>1247893.18</v>
          </cell>
          <cell r="Y668">
            <v>1247893.18</v>
          </cell>
          <cell r="AA668">
            <v>0</v>
          </cell>
          <cell r="AB668">
            <v>0</v>
          </cell>
          <cell r="AC668">
            <v>156770.5</v>
          </cell>
          <cell r="AD668">
            <v>156770.5</v>
          </cell>
          <cell r="AF668">
            <v>0</v>
          </cell>
          <cell r="AG668">
            <v>0</v>
          </cell>
          <cell r="AH668">
            <v>3580638.22</v>
          </cell>
          <cell r="AI668">
            <v>3580638.22</v>
          </cell>
          <cell r="AK668">
            <v>0</v>
          </cell>
          <cell r="AL668">
            <v>0</v>
          </cell>
          <cell r="AM668">
            <v>4364490.72</v>
          </cell>
          <cell r="AN668">
            <v>4364490.72</v>
          </cell>
          <cell r="AP668">
            <v>0</v>
          </cell>
          <cell r="AQ668">
            <v>0</v>
          </cell>
          <cell r="AR668">
            <v>6509111.1600000001</v>
          </cell>
          <cell r="AS668">
            <v>6509111.1600000001</v>
          </cell>
          <cell r="AU668">
            <v>0</v>
          </cell>
          <cell r="AV668">
            <v>0</v>
          </cell>
          <cell r="AW668">
            <v>4903781.24</v>
          </cell>
          <cell r="AX668">
            <v>4903781.24</v>
          </cell>
          <cell r="AZ668">
            <v>35202144.549999997</v>
          </cell>
          <cell r="BA668">
            <v>7033876.290000001</v>
          </cell>
          <cell r="BB668">
            <v>12670806.251999998</v>
          </cell>
          <cell r="BC668">
            <v>753965.77187999978</v>
          </cell>
          <cell r="BD668">
            <v>687670.66284</v>
          </cell>
          <cell r="BE668">
            <v>0</v>
          </cell>
          <cell r="BF668">
            <v>14112442.686719997</v>
          </cell>
          <cell r="BH668">
            <v>35909813.006719999</v>
          </cell>
          <cell r="BJ668">
            <v>4805454.78</v>
          </cell>
          <cell r="BK668">
            <v>31104358.226719998</v>
          </cell>
        </row>
        <row r="669">
          <cell r="A669" t="str">
            <v>4406315601600</v>
          </cell>
          <cell r="B669" t="str">
            <v>MCHENRY COMM H S DIST 156</v>
          </cell>
          <cell r="C669" t="str">
            <v>MCHENRY</v>
          </cell>
          <cell r="D669" t="str">
            <v>High School</v>
          </cell>
          <cell r="E669">
            <v>2256.65</v>
          </cell>
          <cell r="G669">
            <v>0</v>
          </cell>
          <cell r="H669">
            <v>0</v>
          </cell>
          <cell r="I669">
            <v>0</v>
          </cell>
          <cell r="J669">
            <v>2256.6499999999996</v>
          </cell>
          <cell r="L669">
            <v>0</v>
          </cell>
          <cell r="M669">
            <v>0</v>
          </cell>
          <cell r="N669">
            <v>90265.999999999985</v>
          </cell>
          <cell r="O669">
            <v>90265.999999999985</v>
          </cell>
          <cell r="Q669">
            <v>0</v>
          </cell>
          <cell r="R669">
            <v>0</v>
          </cell>
          <cell r="S669">
            <v>282081.24999999994</v>
          </cell>
          <cell r="T669">
            <v>282081.24999999994</v>
          </cell>
          <cell r="V669">
            <v>0</v>
          </cell>
          <cell r="W669">
            <v>0</v>
          </cell>
          <cell r="X669">
            <v>449073.34999999992</v>
          </cell>
          <cell r="Y669">
            <v>449073.34999999992</v>
          </cell>
          <cell r="AA669">
            <v>0</v>
          </cell>
          <cell r="AB669">
            <v>0</v>
          </cell>
          <cell r="AC669">
            <v>56416.249999999993</v>
          </cell>
          <cell r="AD669">
            <v>56416.249999999993</v>
          </cell>
          <cell r="AF669">
            <v>0</v>
          </cell>
          <cell r="AG669">
            <v>0</v>
          </cell>
          <cell r="AH669">
            <v>1288547.1499999999</v>
          </cell>
          <cell r="AI669">
            <v>1288547.1499999999</v>
          </cell>
          <cell r="AK669">
            <v>0</v>
          </cell>
          <cell r="AL669">
            <v>0</v>
          </cell>
          <cell r="AM669">
            <v>1570628.3999999997</v>
          </cell>
          <cell r="AN669">
            <v>1570628.3999999997</v>
          </cell>
          <cell r="AP669">
            <v>0</v>
          </cell>
          <cell r="AQ669">
            <v>0</v>
          </cell>
          <cell r="AR669">
            <v>2342402.6999999997</v>
          </cell>
          <cell r="AS669">
            <v>2342402.6999999997</v>
          </cell>
          <cell r="AU669">
            <v>0</v>
          </cell>
          <cell r="AV669">
            <v>0</v>
          </cell>
          <cell r="AW669">
            <v>1764700.2999999998</v>
          </cell>
          <cell r="AX669">
            <v>1764700.2999999998</v>
          </cell>
          <cell r="AZ669">
            <v>13020189.359999999</v>
          </cell>
          <cell r="BA669">
            <v>3392548.58</v>
          </cell>
          <cell r="BB669">
            <v>4923821.3819999993</v>
          </cell>
          <cell r="BC669">
            <v>271326.05609999993</v>
          </cell>
          <cell r="BD669">
            <v>247468.75229999996</v>
          </cell>
          <cell r="BE669">
            <v>0</v>
          </cell>
          <cell r="BF669">
            <v>5442616.1903999988</v>
          </cell>
          <cell r="BH669">
            <v>13286731.590399999</v>
          </cell>
          <cell r="BJ669">
            <v>1729316.02</v>
          </cell>
          <cell r="BK669">
            <v>11557415.5704</v>
          </cell>
        </row>
        <row r="670">
          <cell r="A670" t="str">
            <v>4406315701600</v>
          </cell>
          <cell r="B670" t="str">
            <v>RICHMOND-BURTON COMM H SC D 157</v>
          </cell>
          <cell r="C670" t="str">
            <v>MCHENRY</v>
          </cell>
          <cell r="D670" t="str">
            <v>High School</v>
          </cell>
          <cell r="E670">
            <v>702.99</v>
          </cell>
          <cell r="G670">
            <v>0</v>
          </cell>
          <cell r="H670">
            <v>0</v>
          </cell>
          <cell r="I670">
            <v>0</v>
          </cell>
          <cell r="J670">
            <v>702.99000000000012</v>
          </cell>
          <cell r="L670">
            <v>0</v>
          </cell>
          <cell r="M670">
            <v>0</v>
          </cell>
          <cell r="N670">
            <v>28119.600000000006</v>
          </cell>
          <cell r="O670">
            <v>28119.600000000006</v>
          </cell>
          <cell r="Q670">
            <v>0</v>
          </cell>
          <cell r="R670">
            <v>0</v>
          </cell>
          <cell r="S670">
            <v>87873.750000000015</v>
          </cell>
          <cell r="T670">
            <v>87873.750000000015</v>
          </cell>
          <cell r="V670">
            <v>0</v>
          </cell>
          <cell r="W670">
            <v>0</v>
          </cell>
          <cell r="X670">
            <v>139895.01000000004</v>
          </cell>
          <cell r="Y670">
            <v>139895.01000000004</v>
          </cell>
          <cell r="AA670">
            <v>0</v>
          </cell>
          <cell r="AB670">
            <v>0</v>
          </cell>
          <cell r="AC670">
            <v>17574.750000000004</v>
          </cell>
          <cell r="AD670">
            <v>17574.750000000004</v>
          </cell>
          <cell r="AF670">
            <v>0</v>
          </cell>
          <cell r="AG670">
            <v>0</v>
          </cell>
          <cell r="AH670">
            <v>401407.29</v>
          </cell>
          <cell r="AI670">
            <v>401407.29</v>
          </cell>
          <cell r="AK670">
            <v>0</v>
          </cell>
          <cell r="AL670">
            <v>0</v>
          </cell>
          <cell r="AM670">
            <v>489281.0400000001</v>
          </cell>
          <cell r="AN670">
            <v>489281.0400000001</v>
          </cell>
          <cell r="AP670">
            <v>0</v>
          </cell>
          <cell r="AQ670">
            <v>0</v>
          </cell>
          <cell r="AR670">
            <v>729703.62000000011</v>
          </cell>
          <cell r="AS670">
            <v>729703.62000000011</v>
          </cell>
          <cell r="AU670">
            <v>0</v>
          </cell>
          <cell r="AV670">
            <v>0</v>
          </cell>
          <cell r="AW670">
            <v>549738.18000000005</v>
          </cell>
          <cell r="AX670">
            <v>549738.18000000005</v>
          </cell>
          <cell r="AZ670">
            <v>3950726.27</v>
          </cell>
          <cell r="BA670">
            <v>771030.55999999994</v>
          </cell>
          <cell r="BB670">
            <v>1416527.0489999999</v>
          </cell>
          <cell r="BC670">
            <v>84523.299660000004</v>
          </cell>
          <cell r="BD670">
            <v>77091.289380000017</v>
          </cell>
          <cell r="BE670">
            <v>0</v>
          </cell>
          <cell r="BF670">
            <v>1578141.6380399999</v>
          </cell>
          <cell r="BH670">
            <v>4021734.8780399999</v>
          </cell>
          <cell r="BJ670">
            <v>538715.29</v>
          </cell>
          <cell r="BK670">
            <v>3483019.5880399998</v>
          </cell>
        </row>
        <row r="671">
          <cell r="A671" t="str">
            <v>4406315802200</v>
          </cell>
          <cell r="B671" t="str">
            <v>HUNTLEY CONS SCHOOL DIST 158</v>
          </cell>
          <cell r="C671" t="str">
            <v>MCHENRY</v>
          </cell>
          <cell r="D671" t="str">
            <v>Unit</v>
          </cell>
          <cell r="E671">
            <v>9432.5</v>
          </cell>
          <cell r="G671">
            <v>4015</v>
          </cell>
          <cell r="H671">
            <v>3938</v>
          </cell>
          <cell r="I671">
            <v>2350</v>
          </cell>
          <cell r="J671">
            <v>3067.5</v>
          </cell>
          <cell r="L671">
            <v>157520</v>
          </cell>
          <cell r="M671">
            <v>94000</v>
          </cell>
          <cell r="N671">
            <v>122700</v>
          </cell>
          <cell r="O671">
            <v>374220</v>
          </cell>
          <cell r="Q671">
            <v>501875</v>
          </cell>
          <cell r="R671">
            <v>293750</v>
          </cell>
          <cell r="S671">
            <v>383437.5</v>
          </cell>
          <cell r="T671">
            <v>1179062.5</v>
          </cell>
          <cell r="V671">
            <v>798985</v>
          </cell>
          <cell r="W671">
            <v>467650</v>
          </cell>
          <cell r="X671">
            <v>610432.5</v>
          </cell>
          <cell r="Y671">
            <v>1877067.5</v>
          </cell>
          <cell r="AA671">
            <v>100375</v>
          </cell>
          <cell r="AB671">
            <v>58750</v>
          </cell>
          <cell r="AC671">
            <v>76687.5</v>
          </cell>
          <cell r="AD671">
            <v>235812.5</v>
          </cell>
          <cell r="AF671">
            <v>2292565</v>
          </cell>
          <cell r="AG671">
            <v>1341850</v>
          </cell>
          <cell r="AH671">
            <v>1751542.5</v>
          </cell>
          <cell r="AI671">
            <v>5385957.5</v>
          </cell>
          <cell r="AK671">
            <v>397738</v>
          </cell>
          <cell r="AL671">
            <v>474700</v>
          </cell>
          <cell r="AM671">
            <v>2134980</v>
          </cell>
          <cell r="AN671">
            <v>3007418</v>
          </cell>
          <cell r="AP671">
            <v>4167570</v>
          </cell>
          <cell r="AQ671">
            <v>2439300</v>
          </cell>
          <cell r="AR671">
            <v>3184065</v>
          </cell>
          <cell r="AS671">
            <v>9790935</v>
          </cell>
          <cell r="AU671">
            <v>3139730</v>
          </cell>
          <cell r="AV671">
            <v>1837700</v>
          </cell>
          <cell r="AW671">
            <v>2398785</v>
          </cell>
          <cell r="AX671">
            <v>7376215</v>
          </cell>
          <cell r="AZ671">
            <v>48956508.940000005</v>
          </cell>
          <cell r="BA671">
            <v>10280331.970000001</v>
          </cell>
          <cell r="BB671">
            <v>17771052.273000002</v>
          </cell>
          <cell r="BC671">
            <v>1134107.2049999998</v>
          </cell>
          <cell r="BD671">
            <v>1034386.8150000001</v>
          </cell>
          <cell r="BE671">
            <v>0</v>
          </cell>
          <cell r="BF671">
            <v>19939546.293000001</v>
          </cell>
          <cell r="BH671">
            <v>49166234.292999998</v>
          </cell>
          <cell r="BJ671">
            <v>7228313.4000000004</v>
          </cell>
          <cell r="BK671">
            <v>41937920.892999999</v>
          </cell>
        </row>
        <row r="672">
          <cell r="A672" t="str">
            <v>4406316500300</v>
          </cell>
          <cell r="B672" t="str">
            <v>MARENGO-UNION ELEM CONS DIST 165</v>
          </cell>
          <cell r="C672" t="str">
            <v>MCHENRY</v>
          </cell>
          <cell r="D672" t="str">
            <v>Elementary</v>
          </cell>
          <cell r="E672">
            <v>963.5</v>
          </cell>
          <cell r="G672">
            <v>646</v>
          </cell>
          <cell r="H672">
            <v>635.75</v>
          </cell>
          <cell r="I672">
            <v>317.5</v>
          </cell>
          <cell r="J672">
            <v>0</v>
          </cell>
          <cell r="L672">
            <v>25430</v>
          </cell>
          <cell r="M672">
            <v>12700</v>
          </cell>
          <cell r="N672">
            <v>0</v>
          </cell>
          <cell r="O672">
            <v>38130</v>
          </cell>
          <cell r="Q672">
            <v>80750</v>
          </cell>
          <cell r="R672">
            <v>39687.5</v>
          </cell>
          <cell r="S672">
            <v>0</v>
          </cell>
          <cell r="T672">
            <v>120437.5</v>
          </cell>
          <cell r="V672">
            <v>128554</v>
          </cell>
          <cell r="W672">
            <v>63182.5</v>
          </cell>
          <cell r="X672">
            <v>0</v>
          </cell>
          <cell r="Y672">
            <v>191736.5</v>
          </cell>
          <cell r="AA672">
            <v>16150</v>
          </cell>
          <cell r="AB672">
            <v>7937.5</v>
          </cell>
          <cell r="AC672">
            <v>0</v>
          </cell>
          <cell r="AD672">
            <v>24087.5</v>
          </cell>
          <cell r="AF672">
            <v>368866</v>
          </cell>
          <cell r="AG672">
            <v>181292.5</v>
          </cell>
          <cell r="AH672">
            <v>0</v>
          </cell>
          <cell r="AI672">
            <v>550158.5</v>
          </cell>
          <cell r="AK672">
            <v>64210.75</v>
          </cell>
          <cell r="AL672">
            <v>64135</v>
          </cell>
          <cell r="AM672">
            <v>0</v>
          </cell>
          <cell r="AN672">
            <v>128345.75</v>
          </cell>
          <cell r="AP672">
            <v>670548</v>
          </cell>
          <cell r="AQ672">
            <v>329565</v>
          </cell>
          <cell r="AR672">
            <v>0</v>
          </cell>
          <cell r="AS672">
            <v>1000113</v>
          </cell>
          <cell r="AU672">
            <v>505172</v>
          </cell>
          <cell r="AV672">
            <v>248285</v>
          </cell>
          <cell r="AW672">
            <v>0</v>
          </cell>
          <cell r="AX672">
            <v>753457</v>
          </cell>
          <cell r="AZ672">
            <v>5129195.6000000006</v>
          </cell>
          <cell r="BA672">
            <v>1865127.4100000001</v>
          </cell>
          <cell r="BB672">
            <v>2098296.9029999999</v>
          </cell>
          <cell r="BC672">
            <v>115845.45899999999</v>
          </cell>
          <cell r="BD672">
            <v>105659.33700000001</v>
          </cell>
          <cell r="BE672">
            <v>0</v>
          </cell>
          <cell r="BF672">
            <v>2319801.6989999996</v>
          </cell>
          <cell r="BH672">
            <v>5126267.4489999991</v>
          </cell>
          <cell r="BJ672">
            <v>738349.32</v>
          </cell>
          <cell r="BK672">
            <v>4387918.1289999988</v>
          </cell>
        </row>
        <row r="673">
          <cell r="A673" t="str">
            <v>4406320002600</v>
          </cell>
          <cell r="B673" t="str">
            <v>WOODSTOCK C U SCHOOL DIST 200</v>
          </cell>
          <cell r="C673" t="str">
            <v>MCHENRY</v>
          </cell>
          <cell r="D673" t="str">
            <v>Unit</v>
          </cell>
          <cell r="E673">
            <v>5959.21</v>
          </cell>
          <cell r="G673">
            <v>2649.56</v>
          </cell>
          <cell r="H673">
            <v>2620.48</v>
          </cell>
          <cell r="I673">
            <v>1414.49</v>
          </cell>
          <cell r="J673">
            <v>1895.1599999999999</v>
          </cell>
          <cell r="L673">
            <v>104819.2</v>
          </cell>
          <cell r="M673">
            <v>56579.6</v>
          </cell>
          <cell r="N673">
            <v>75806.399999999994</v>
          </cell>
          <cell r="O673">
            <v>237205.19999999998</v>
          </cell>
          <cell r="Q673">
            <v>331195</v>
          </cell>
          <cell r="R673">
            <v>176811.25</v>
          </cell>
          <cell r="S673">
            <v>236894.99999999997</v>
          </cell>
          <cell r="T673">
            <v>744901.25</v>
          </cell>
          <cell r="V673">
            <v>527262.43999999994</v>
          </cell>
          <cell r="W673">
            <v>281483.51</v>
          </cell>
          <cell r="X673">
            <v>377136.83999999997</v>
          </cell>
          <cell r="Y673">
            <v>1185882.79</v>
          </cell>
          <cell r="AA673">
            <v>66239</v>
          </cell>
          <cell r="AB673">
            <v>35362.25</v>
          </cell>
          <cell r="AC673">
            <v>47379</v>
          </cell>
          <cell r="AD673">
            <v>148980.25</v>
          </cell>
          <cell r="AF673">
            <v>1512898.76</v>
          </cell>
          <cell r="AG673">
            <v>807673.79</v>
          </cell>
          <cell r="AH673">
            <v>1082136.3600000001</v>
          </cell>
          <cell r="AI673">
            <v>3402708.91</v>
          </cell>
          <cell r="AK673">
            <v>264668.48</v>
          </cell>
          <cell r="AL673">
            <v>285726.98</v>
          </cell>
          <cell r="AM673">
            <v>1319031.3599999999</v>
          </cell>
          <cell r="AN673">
            <v>1869426.8199999998</v>
          </cell>
          <cell r="AP673">
            <v>2750243.28</v>
          </cell>
          <cell r="AQ673">
            <v>1468240.62</v>
          </cell>
          <cell r="AR673">
            <v>1967176.0799999998</v>
          </cell>
          <cell r="AS673">
            <v>6185659.9800000004</v>
          </cell>
          <cell r="AU673">
            <v>2071955.92</v>
          </cell>
          <cell r="AV673">
            <v>1106131.18</v>
          </cell>
          <cell r="AW673">
            <v>1482015.1199999999</v>
          </cell>
          <cell r="AX673">
            <v>4660102.22</v>
          </cell>
          <cell r="AZ673">
            <v>32704582</v>
          </cell>
          <cell r="BA673">
            <v>12205459.08</v>
          </cell>
          <cell r="BB673">
            <v>13473012.323999999</v>
          </cell>
          <cell r="BC673">
            <v>716499.65513999993</v>
          </cell>
          <cell r="BD673">
            <v>653498.88701999991</v>
          </cell>
          <cell r="BE673">
            <v>0</v>
          </cell>
          <cell r="BF673">
            <v>14843010.866159998</v>
          </cell>
          <cell r="BH673">
            <v>33277878.28616</v>
          </cell>
          <cell r="BJ673">
            <v>4566661.8</v>
          </cell>
          <cell r="BK673">
            <v>28711216.486159999</v>
          </cell>
        </row>
        <row r="674">
          <cell r="A674" t="str">
            <v>4506700302600</v>
          </cell>
          <cell r="B674" t="str">
            <v>VALMEYER COMM UNIT SCH DIST 3</v>
          </cell>
          <cell r="C674" t="str">
            <v>MONROE</v>
          </cell>
          <cell r="D674" t="str">
            <v>Unit</v>
          </cell>
          <cell r="E674">
            <v>444.88</v>
          </cell>
          <cell r="G674">
            <v>194.74</v>
          </cell>
          <cell r="H674">
            <v>191.99</v>
          </cell>
          <cell r="I674">
            <v>108.47999999999999</v>
          </cell>
          <cell r="J674">
            <v>141.66</v>
          </cell>
          <cell r="L674">
            <v>7679.6</v>
          </cell>
          <cell r="M674">
            <v>4339.2</v>
          </cell>
          <cell r="N674">
            <v>5666.4</v>
          </cell>
          <cell r="O674">
            <v>17685.199999999997</v>
          </cell>
          <cell r="Q674">
            <v>24342.5</v>
          </cell>
          <cell r="R674">
            <v>13559.999999999998</v>
          </cell>
          <cell r="S674">
            <v>17707.5</v>
          </cell>
          <cell r="T674">
            <v>55610</v>
          </cell>
          <cell r="V674">
            <v>38753.26</v>
          </cell>
          <cell r="W674">
            <v>21587.519999999997</v>
          </cell>
          <cell r="X674">
            <v>28190.34</v>
          </cell>
          <cell r="Y674">
            <v>88531.12</v>
          </cell>
          <cell r="AA674">
            <v>4868.5</v>
          </cell>
          <cell r="AB674">
            <v>2711.9999999999995</v>
          </cell>
          <cell r="AC674">
            <v>3541.5</v>
          </cell>
          <cell r="AD674">
            <v>11122</v>
          </cell>
          <cell r="AF674">
            <v>111196.54</v>
          </cell>
          <cell r="AG674">
            <v>61942.080000000002</v>
          </cell>
          <cell r="AH674">
            <v>80887.86</v>
          </cell>
          <cell r="AI674">
            <v>254026.47999999998</v>
          </cell>
          <cell r="AK674">
            <v>19390.990000000002</v>
          </cell>
          <cell r="AL674">
            <v>21912.959999999999</v>
          </cell>
          <cell r="AM674">
            <v>98595.36</v>
          </cell>
          <cell r="AN674">
            <v>139899.31</v>
          </cell>
          <cell r="AP674">
            <v>202140.12</v>
          </cell>
          <cell r="AQ674">
            <v>112602.23999999999</v>
          </cell>
          <cell r="AR674">
            <v>147043.07999999999</v>
          </cell>
          <cell r="AS674">
            <v>461785.43999999994</v>
          </cell>
          <cell r="AU674">
            <v>152286.68</v>
          </cell>
          <cell r="AV674">
            <v>84831.359999999986</v>
          </cell>
          <cell r="AW674">
            <v>110778.12</v>
          </cell>
          <cell r="AX674">
            <v>347896.16</v>
          </cell>
          <cell r="AZ674">
            <v>2299822.3200000003</v>
          </cell>
          <cell r="BA674">
            <v>444351.44999999995</v>
          </cell>
          <cell r="BB674">
            <v>823252.13100000017</v>
          </cell>
          <cell r="BC674">
            <v>53489.701919999992</v>
          </cell>
          <cell r="BD674">
            <v>48786.430560000001</v>
          </cell>
          <cell r="BE674">
            <v>0</v>
          </cell>
          <cell r="BF674">
            <v>925528.2634800002</v>
          </cell>
          <cell r="BH674">
            <v>2302083.9734800002</v>
          </cell>
          <cell r="BJ674">
            <v>340920.44</v>
          </cell>
          <cell r="BK674">
            <v>1961163.5334800002</v>
          </cell>
        </row>
        <row r="675">
          <cell r="A675" t="str">
            <v>4506700402600</v>
          </cell>
          <cell r="B675" t="str">
            <v>COLUMBIA COMM UNIT SCH DIST 4</v>
          </cell>
          <cell r="C675" t="str">
            <v>MONROE</v>
          </cell>
          <cell r="D675" t="str">
            <v>Unit</v>
          </cell>
          <cell r="E675">
            <v>1979.85</v>
          </cell>
          <cell r="G675">
            <v>854.56000000000006</v>
          </cell>
          <cell r="H675">
            <v>839.15000000000009</v>
          </cell>
          <cell r="I675">
            <v>442.15</v>
          </cell>
          <cell r="J675">
            <v>683.14</v>
          </cell>
          <cell r="L675">
            <v>33566</v>
          </cell>
          <cell r="M675">
            <v>17686</v>
          </cell>
          <cell r="N675">
            <v>27325.599999999999</v>
          </cell>
          <cell r="O675">
            <v>78577.600000000006</v>
          </cell>
          <cell r="Q675">
            <v>106820.00000000001</v>
          </cell>
          <cell r="R675">
            <v>55268.75</v>
          </cell>
          <cell r="S675">
            <v>85392.5</v>
          </cell>
          <cell r="T675">
            <v>247481.25</v>
          </cell>
          <cell r="V675">
            <v>170057.44</v>
          </cell>
          <cell r="W675">
            <v>87987.849999999991</v>
          </cell>
          <cell r="X675">
            <v>135944.85999999999</v>
          </cell>
          <cell r="Y675">
            <v>393990.14999999997</v>
          </cell>
          <cell r="AA675">
            <v>21364</v>
          </cell>
          <cell r="AB675">
            <v>11053.75</v>
          </cell>
          <cell r="AC675">
            <v>17078.5</v>
          </cell>
          <cell r="AD675">
            <v>49496.25</v>
          </cell>
          <cell r="AF675">
            <v>487953.76</v>
          </cell>
          <cell r="AG675">
            <v>252467.65</v>
          </cell>
          <cell r="AH675">
            <v>390072.94</v>
          </cell>
          <cell r="AI675">
            <v>1130494.3500000001</v>
          </cell>
          <cell r="AK675">
            <v>84754.150000000009</v>
          </cell>
          <cell r="AL675">
            <v>89314.299999999988</v>
          </cell>
          <cell r="AM675">
            <v>475465.44</v>
          </cell>
          <cell r="AN675">
            <v>649533.89</v>
          </cell>
          <cell r="AP675">
            <v>887033.28</v>
          </cell>
          <cell r="AQ675">
            <v>458951.69999999995</v>
          </cell>
          <cell r="AR675">
            <v>709099.32</v>
          </cell>
          <cell r="AS675">
            <v>2055084.2999999998</v>
          </cell>
          <cell r="AU675">
            <v>668265.92000000004</v>
          </cell>
          <cell r="AV675">
            <v>345761.3</v>
          </cell>
          <cell r="AW675">
            <v>534215.48</v>
          </cell>
          <cell r="AX675">
            <v>1548242.7</v>
          </cell>
          <cell r="AZ675">
            <v>10266789.910000002</v>
          </cell>
          <cell r="BA675">
            <v>1875685.6400000006</v>
          </cell>
          <cell r="BB675">
            <v>3642742.6650000005</v>
          </cell>
          <cell r="BC675">
            <v>238045.28489999997</v>
          </cell>
          <cell r="BD675">
            <v>217114.3107</v>
          </cell>
          <cell r="BE675">
            <v>0</v>
          </cell>
          <cell r="BF675">
            <v>4097902.2606000002</v>
          </cell>
          <cell r="BH675">
            <v>10250802.750600001</v>
          </cell>
          <cell r="BJ675">
            <v>1517198.65</v>
          </cell>
          <cell r="BK675">
            <v>8733604.1006000005</v>
          </cell>
        </row>
        <row r="676">
          <cell r="A676" t="str">
            <v>4506700502600</v>
          </cell>
          <cell r="B676" t="str">
            <v>WATERLOO COMM UNIT SCH DIST 5</v>
          </cell>
          <cell r="C676" t="str">
            <v>MONROE</v>
          </cell>
          <cell r="D676" t="str">
            <v>Unit</v>
          </cell>
          <cell r="E676">
            <v>2635.2</v>
          </cell>
          <cell r="G676">
            <v>1167.8900000000001</v>
          </cell>
          <cell r="H676">
            <v>1158.1400000000001</v>
          </cell>
          <cell r="I676">
            <v>595.16</v>
          </cell>
          <cell r="J676">
            <v>872.15</v>
          </cell>
          <cell r="L676">
            <v>46325.600000000006</v>
          </cell>
          <cell r="M676">
            <v>23806.399999999998</v>
          </cell>
          <cell r="N676">
            <v>34886</v>
          </cell>
          <cell r="O676">
            <v>105018</v>
          </cell>
          <cell r="Q676">
            <v>145986.25</v>
          </cell>
          <cell r="R676">
            <v>74395</v>
          </cell>
          <cell r="S676">
            <v>109018.75</v>
          </cell>
          <cell r="T676">
            <v>329400</v>
          </cell>
          <cell r="V676">
            <v>232410.11000000002</v>
          </cell>
          <cell r="W676">
            <v>118436.84</v>
          </cell>
          <cell r="X676">
            <v>173557.85</v>
          </cell>
          <cell r="Y676">
            <v>524404.80000000005</v>
          </cell>
          <cell r="AA676">
            <v>29197.250000000004</v>
          </cell>
          <cell r="AB676">
            <v>14879</v>
          </cell>
          <cell r="AC676">
            <v>21803.75</v>
          </cell>
          <cell r="AD676">
            <v>65880</v>
          </cell>
          <cell r="AF676">
            <v>666865.18999999994</v>
          </cell>
          <cell r="AG676">
            <v>339836.36</v>
          </cell>
          <cell r="AH676">
            <v>497997.65</v>
          </cell>
          <cell r="AI676">
            <v>1504699.2</v>
          </cell>
          <cell r="AK676">
            <v>116972.14000000001</v>
          </cell>
          <cell r="AL676">
            <v>120222.31999999999</v>
          </cell>
          <cell r="AM676">
            <v>607016.4</v>
          </cell>
          <cell r="AN676">
            <v>844210.8600000001</v>
          </cell>
          <cell r="AP676">
            <v>1212269.82</v>
          </cell>
          <cell r="AQ676">
            <v>617776.07999999996</v>
          </cell>
          <cell r="AR676">
            <v>905291.7</v>
          </cell>
          <cell r="AS676">
            <v>2735337.5999999996</v>
          </cell>
          <cell r="AU676">
            <v>913289.9800000001</v>
          </cell>
          <cell r="AV676">
            <v>465415.12</v>
          </cell>
          <cell r="AW676">
            <v>682021.29999999993</v>
          </cell>
          <cell r="AX676">
            <v>2060726.4</v>
          </cell>
          <cell r="AZ676">
            <v>13867540.310000001</v>
          </cell>
          <cell r="BA676">
            <v>2838816.3</v>
          </cell>
          <cell r="BB676">
            <v>5011906.983</v>
          </cell>
          <cell r="BC676">
            <v>316840.63679999998</v>
          </cell>
          <cell r="BD676">
            <v>288981.30240000004</v>
          </cell>
          <cell r="BE676">
            <v>0</v>
          </cell>
          <cell r="BF676">
            <v>5617728.9221999999</v>
          </cell>
          <cell r="BH676">
            <v>13787405.782199999</v>
          </cell>
          <cell r="BJ676">
            <v>2019406.46</v>
          </cell>
          <cell r="BK676">
            <v>11767999.3222</v>
          </cell>
        </row>
        <row r="677">
          <cell r="A677" t="str">
            <v>4507900102200</v>
          </cell>
          <cell r="B677" t="str">
            <v>COULTERVILLE UNIT SCHOOL DIST 1</v>
          </cell>
          <cell r="C677" t="str">
            <v>RANDOLPH</v>
          </cell>
          <cell r="D677" t="str">
            <v>Unit</v>
          </cell>
          <cell r="E677">
            <v>209</v>
          </cell>
          <cell r="G677">
            <v>99.5</v>
          </cell>
          <cell r="H677">
            <v>97.5</v>
          </cell>
          <cell r="I677">
            <v>49.5</v>
          </cell>
          <cell r="J677">
            <v>60</v>
          </cell>
          <cell r="L677">
            <v>3900</v>
          </cell>
          <cell r="M677">
            <v>1980</v>
          </cell>
          <cell r="N677">
            <v>2400</v>
          </cell>
          <cell r="O677">
            <v>8280</v>
          </cell>
          <cell r="Q677">
            <v>12437.5</v>
          </cell>
          <cell r="R677">
            <v>6187.5</v>
          </cell>
          <cell r="S677">
            <v>7500</v>
          </cell>
          <cell r="T677">
            <v>26125</v>
          </cell>
          <cell r="V677">
            <v>19800.5</v>
          </cell>
          <cell r="W677">
            <v>9850.5</v>
          </cell>
          <cell r="X677">
            <v>11940</v>
          </cell>
          <cell r="Y677">
            <v>41591</v>
          </cell>
          <cell r="AA677">
            <v>2487.5</v>
          </cell>
          <cell r="AB677">
            <v>1237.5</v>
          </cell>
          <cell r="AC677">
            <v>1500</v>
          </cell>
          <cell r="AD677">
            <v>5225</v>
          </cell>
          <cell r="AF677">
            <v>56814.5</v>
          </cell>
          <cell r="AG677">
            <v>28264.5</v>
          </cell>
          <cell r="AH677">
            <v>34260</v>
          </cell>
          <cell r="AI677">
            <v>119339</v>
          </cell>
          <cell r="AK677">
            <v>9847.5</v>
          </cell>
          <cell r="AL677">
            <v>9999</v>
          </cell>
          <cell r="AM677">
            <v>41760</v>
          </cell>
          <cell r="AN677">
            <v>61606.5</v>
          </cell>
          <cell r="AP677">
            <v>103281</v>
          </cell>
          <cell r="AQ677">
            <v>51381</v>
          </cell>
          <cell r="AR677">
            <v>62280</v>
          </cell>
          <cell r="AS677">
            <v>216942</v>
          </cell>
          <cell r="AU677">
            <v>77809</v>
          </cell>
          <cell r="AV677">
            <v>38709</v>
          </cell>
          <cell r="AW677">
            <v>46920</v>
          </cell>
          <cell r="AX677">
            <v>163438</v>
          </cell>
          <cell r="AZ677">
            <v>1165822.2600000002</v>
          </cell>
          <cell r="BA677">
            <v>400276.92000000004</v>
          </cell>
          <cell r="BB677">
            <v>469829.75400000002</v>
          </cell>
          <cell r="BC677">
            <v>25128.905999999995</v>
          </cell>
          <cell r="BD677">
            <v>22919.358</v>
          </cell>
          <cell r="BE677">
            <v>0</v>
          </cell>
          <cell r="BF677">
            <v>517878.01800000004</v>
          </cell>
          <cell r="BH677">
            <v>1160424.5180000002</v>
          </cell>
          <cell r="BJ677">
            <v>160160.88</v>
          </cell>
          <cell r="BK677">
            <v>1000263.6380000002</v>
          </cell>
        </row>
        <row r="678">
          <cell r="A678" t="str">
            <v>4507912201900</v>
          </cell>
          <cell r="B678" t="str">
            <v>CHESTER N H SCHOOL DIST 122</v>
          </cell>
          <cell r="C678" t="str">
            <v>RANDOLPH</v>
          </cell>
          <cell r="D678" t="str">
            <v>High School</v>
          </cell>
          <cell r="E678">
            <v>46.48</v>
          </cell>
          <cell r="G678">
            <v>0</v>
          </cell>
          <cell r="H678">
            <v>0</v>
          </cell>
          <cell r="I678">
            <v>0</v>
          </cell>
          <cell r="J678">
            <v>46.480000000000004</v>
          </cell>
          <cell r="L678">
            <v>0</v>
          </cell>
          <cell r="M678">
            <v>0</v>
          </cell>
          <cell r="N678">
            <v>1859.2000000000003</v>
          </cell>
          <cell r="O678">
            <v>1859.2000000000003</v>
          </cell>
          <cell r="Q678">
            <v>0</v>
          </cell>
          <cell r="R678">
            <v>0</v>
          </cell>
          <cell r="S678">
            <v>5810.0000000000009</v>
          </cell>
          <cell r="T678">
            <v>5810.0000000000009</v>
          </cell>
          <cell r="V678">
            <v>0</v>
          </cell>
          <cell r="W678">
            <v>0</v>
          </cell>
          <cell r="X678">
            <v>9249.52</v>
          </cell>
          <cell r="Y678">
            <v>9249.52</v>
          </cell>
          <cell r="AA678">
            <v>0</v>
          </cell>
          <cell r="AB678">
            <v>0</v>
          </cell>
          <cell r="AC678">
            <v>1162</v>
          </cell>
          <cell r="AD678">
            <v>1162</v>
          </cell>
          <cell r="AF678">
            <v>0</v>
          </cell>
          <cell r="AG678">
            <v>0</v>
          </cell>
          <cell r="AH678">
            <v>26540.080000000002</v>
          </cell>
          <cell r="AI678">
            <v>26540.080000000002</v>
          </cell>
          <cell r="AK678">
            <v>0</v>
          </cell>
          <cell r="AL678">
            <v>0</v>
          </cell>
          <cell r="AM678">
            <v>32350.080000000002</v>
          </cell>
          <cell r="AN678">
            <v>32350.080000000002</v>
          </cell>
          <cell r="AP678">
            <v>0</v>
          </cell>
          <cell r="AQ678">
            <v>0</v>
          </cell>
          <cell r="AR678">
            <v>48246.240000000005</v>
          </cell>
          <cell r="AS678">
            <v>48246.240000000005</v>
          </cell>
          <cell r="AU678">
            <v>0</v>
          </cell>
          <cell r="AV678">
            <v>0</v>
          </cell>
          <cell r="AW678">
            <v>36347.360000000001</v>
          </cell>
          <cell r="AX678">
            <v>36347.360000000001</v>
          </cell>
          <cell r="AZ678">
            <v>271666.06</v>
          </cell>
          <cell r="BA678">
            <v>82487.08</v>
          </cell>
          <cell r="BB678">
            <v>106245.942</v>
          </cell>
          <cell r="BC678">
            <v>5588.4763200000007</v>
          </cell>
          <cell r="BD678">
            <v>5097.0897599999998</v>
          </cell>
          <cell r="BE678">
            <v>0</v>
          </cell>
          <cell r="BF678">
            <v>116931.50808</v>
          </cell>
          <cell r="BH678">
            <v>278495.98808000004</v>
          </cell>
          <cell r="BJ678">
            <v>35618.550000000003</v>
          </cell>
          <cell r="BK678">
            <v>242877.43808000005</v>
          </cell>
        </row>
        <row r="679">
          <cell r="A679" t="str">
            <v>4507913202600</v>
          </cell>
          <cell r="B679" t="str">
            <v>RED BUD C U SCHOOL DIST 132</v>
          </cell>
          <cell r="C679" t="str">
            <v>RANDOLPH</v>
          </cell>
          <cell r="D679" t="str">
            <v>Unit</v>
          </cell>
          <cell r="E679">
            <v>957.5</v>
          </cell>
          <cell r="G679">
            <v>391</v>
          </cell>
          <cell r="H679">
            <v>383</v>
          </cell>
          <cell r="I679">
            <v>204.5</v>
          </cell>
          <cell r="J679">
            <v>362</v>
          </cell>
          <cell r="L679">
            <v>15320</v>
          </cell>
          <cell r="M679">
            <v>8180</v>
          </cell>
          <cell r="N679">
            <v>14480</v>
          </cell>
          <cell r="O679">
            <v>37980</v>
          </cell>
          <cell r="Q679">
            <v>48875</v>
          </cell>
          <cell r="R679">
            <v>25562.5</v>
          </cell>
          <cell r="S679">
            <v>45250</v>
          </cell>
          <cell r="T679">
            <v>119687.5</v>
          </cell>
          <cell r="V679">
            <v>77809</v>
          </cell>
          <cell r="W679">
            <v>40695.5</v>
          </cell>
          <cell r="X679">
            <v>72038</v>
          </cell>
          <cell r="Y679">
            <v>190542.5</v>
          </cell>
          <cell r="AA679">
            <v>9775</v>
          </cell>
          <cell r="AB679">
            <v>5112.5</v>
          </cell>
          <cell r="AC679">
            <v>9050</v>
          </cell>
          <cell r="AD679">
            <v>23937.5</v>
          </cell>
          <cell r="AF679">
            <v>111630.5</v>
          </cell>
          <cell r="AG679">
            <v>58384.75</v>
          </cell>
          <cell r="AH679">
            <v>103351</v>
          </cell>
          <cell r="AI679">
            <v>273366.25</v>
          </cell>
          <cell r="AK679">
            <v>38683</v>
          </cell>
          <cell r="AL679">
            <v>41309</v>
          </cell>
          <cell r="AM679">
            <v>251952</v>
          </cell>
          <cell r="AN679">
            <v>331944</v>
          </cell>
          <cell r="AP679">
            <v>405858</v>
          </cell>
          <cell r="AQ679">
            <v>212271</v>
          </cell>
          <cell r="AR679">
            <v>375756</v>
          </cell>
          <cell r="AS679">
            <v>993885</v>
          </cell>
          <cell r="AU679">
            <v>305762</v>
          </cell>
          <cell r="AV679">
            <v>159919</v>
          </cell>
          <cell r="AW679">
            <v>283084</v>
          </cell>
          <cell r="AX679">
            <v>748765</v>
          </cell>
          <cell r="AZ679">
            <v>5217637.0300000012</v>
          </cell>
          <cell r="BA679">
            <v>1424770.87</v>
          </cell>
          <cell r="BB679">
            <v>1992722.3700000003</v>
          </cell>
          <cell r="BC679">
            <v>115124.05499999999</v>
          </cell>
          <cell r="BD679">
            <v>105001.36500000001</v>
          </cell>
          <cell r="BE679">
            <v>0</v>
          </cell>
          <cell r="BF679">
            <v>2212847.7900000005</v>
          </cell>
          <cell r="BH679">
            <v>4932955.540000001</v>
          </cell>
          <cell r="BJ679">
            <v>733751.4</v>
          </cell>
          <cell r="BK679">
            <v>4199204.1400000006</v>
          </cell>
        </row>
        <row r="680">
          <cell r="A680" t="str">
            <v>4507913400400</v>
          </cell>
          <cell r="B680" t="str">
            <v>PRAIRIE DU ROCHER C C S D 134</v>
          </cell>
          <cell r="C680" t="str">
            <v>RANDOLPH</v>
          </cell>
          <cell r="D680" t="str">
            <v>Elementary</v>
          </cell>
          <cell r="E680">
            <v>145.05000000000001</v>
          </cell>
          <cell r="G680">
            <v>93.72</v>
          </cell>
          <cell r="H680">
            <v>91.309999999999988</v>
          </cell>
          <cell r="I680">
            <v>51.33</v>
          </cell>
          <cell r="J680">
            <v>0</v>
          </cell>
          <cell r="L680">
            <v>3652.3999999999996</v>
          </cell>
          <cell r="M680">
            <v>2053.1999999999998</v>
          </cell>
          <cell r="N680">
            <v>0</v>
          </cell>
          <cell r="O680">
            <v>5705.5999999999995</v>
          </cell>
          <cell r="Q680">
            <v>11715</v>
          </cell>
          <cell r="R680">
            <v>6416.25</v>
          </cell>
          <cell r="S680">
            <v>0</v>
          </cell>
          <cell r="T680">
            <v>18131.25</v>
          </cell>
          <cell r="V680">
            <v>18650.28</v>
          </cell>
          <cell r="W680">
            <v>10214.67</v>
          </cell>
          <cell r="X680">
            <v>0</v>
          </cell>
          <cell r="Y680">
            <v>28864.949999999997</v>
          </cell>
          <cell r="AA680">
            <v>2343</v>
          </cell>
          <cell r="AB680">
            <v>1283.25</v>
          </cell>
          <cell r="AC680">
            <v>0</v>
          </cell>
          <cell r="AD680">
            <v>3626.25</v>
          </cell>
          <cell r="AF680">
            <v>53514.12</v>
          </cell>
          <cell r="AG680">
            <v>29309.43</v>
          </cell>
          <cell r="AH680">
            <v>0</v>
          </cell>
          <cell r="AI680">
            <v>82823.55</v>
          </cell>
          <cell r="AK680">
            <v>9222.31</v>
          </cell>
          <cell r="AL680">
            <v>10368.66</v>
          </cell>
          <cell r="AM680">
            <v>0</v>
          </cell>
          <cell r="AN680">
            <v>19590.97</v>
          </cell>
          <cell r="AP680">
            <v>97281.36</v>
          </cell>
          <cell r="AQ680">
            <v>53280.54</v>
          </cell>
          <cell r="AR680">
            <v>0</v>
          </cell>
          <cell r="AS680">
            <v>150561.9</v>
          </cell>
          <cell r="AU680">
            <v>73289.039999999994</v>
          </cell>
          <cell r="AV680">
            <v>40140.06</v>
          </cell>
          <cell r="AW680">
            <v>0</v>
          </cell>
          <cell r="AX680">
            <v>113429.09999999999</v>
          </cell>
          <cell r="AZ680">
            <v>759838.5</v>
          </cell>
          <cell r="BA680">
            <v>229694.94</v>
          </cell>
          <cell r="BB680">
            <v>296860.03199999995</v>
          </cell>
          <cell r="BC680">
            <v>17439.941699999999</v>
          </cell>
          <cell r="BD680">
            <v>15906.473100000001</v>
          </cell>
          <cell r="BE680">
            <v>0</v>
          </cell>
          <cell r="BF680">
            <v>330206.44679999998</v>
          </cell>
          <cell r="BH680">
            <v>752940.01679999987</v>
          </cell>
          <cell r="BJ680">
            <v>111154.71</v>
          </cell>
          <cell r="BK680">
            <v>641785.3067999999</v>
          </cell>
        </row>
        <row r="681">
          <cell r="A681" t="str">
            <v>4507913802600</v>
          </cell>
          <cell r="B681" t="str">
            <v>STEELEVILLE C U SCH DIST 138</v>
          </cell>
          <cell r="C681" t="str">
            <v>RANDOLPH</v>
          </cell>
          <cell r="D681" t="str">
            <v>Unit</v>
          </cell>
          <cell r="E681">
            <v>446.36</v>
          </cell>
          <cell r="G681">
            <v>184.06</v>
          </cell>
          <cell r="H681">
            <v>183.81</v>
          </cell>
          <cell r="I681">
            <v>103.14999999999999</v>
          </cell>
          <cell r="J681">
            <v>159.14999999999998</v>
          </cell>
          <cell r="L681">
            <v>7352.4</v>
          </cell>
          <cell r="M681">
            <v>4126</v>
          </cell>
          <cell r="N681">
            <v>6365.9999999999991</v>
          </cell>
          <cell r="O681">
            <v>17844.399999999998</v>
          </cell>
          <cell r="Q681">
            <v>23007.5</v>
          </cell>
          <cell r="R681">
            <v>12893.749999999998</v>
          </cell>
          <cell r="S681">
            <v>19893.749999999996</v>
          </cell>
          <cell r="T681">
            <v>55795</v>
          </cell>
          <cell r="V681">
            <v>36627.94</v>
          </cell>
          <cell r="W681">
            <v>20526.849999999999</v>
          </cell>
          <cell r="X681">
            <v>31670.849999999995</v>
          </cell>
          <cell r="Y681">
            <v>88825.64</v>
          </cell>
          <cell r="AA681">
            <v>4601.5</v>
          </cell>
          <cell r="AB681">
            <v>2578.75</v>
          </cell>
          <cell r="AC681">
            <v>3978.7499999999995</v>
          </cell>
          <cell r="AD681">
            <v>11159</v>
          </cell>
          <cell r="AF681">
            <v>105098.26</v>
          </cell>
          <cell r="AG681">
            <v>58898.65</v>
          </cell>
          <cell r="AH681">
            <v>90874.65</v>
          </cell>
          <cell r="AI681">
            <v>254871.56</v>
          </cell>
          <cell r="AK681">
            <v>18564.810000000001</v>
          </cell>
          <cell r="AL681">
            <v>20836.3</v>
          </cell>
          <cell r="AM681">
            <v>110768.39999999998</v>
          </cell>
          <cell r="AN681">
            <v>150169.50999999998</v>
          </cell>
          <cell r="AP681">
            <v>191054.28</v>
          </cell>
          <cell r="AQ681">
            <v>107069.7</v>
          </cell>
          <cell r="AR681">
            <v>165197.69999999998</v>
          </cell>
          <cell r="AS681">
            <v>463321.67999999993</v>
          </cell>
          <cell r="AU681">
            <v>143934.92000000001</v>
          </cell>
          <cell r="AV681">
            <v>80663.299999999988</v>
          </cell>
          <cell r="AW681">
            <v>124455.29999999999</v>
          </cell>
          <cell r="AX681">
            <v>349053.52</v>
          </cell>
          <cell r="AZ681">
            <v>2423038</v>
          </cell>
          <cell r="BA681">
            <v>642497.80000000005</v>
          </cell>
          <cell r="BB681">
            <v>919660.73999999987</v>
          </cell>
          <cell r="BC681">
            <v>53667.648239999995</v>
          </cell>
          <cell r="BD681">
            <v>48948.730319999995</v>
          </cell>
          <cell r="BE681">
            <v>0</v>
          </cell>
          <cell r="BF681">
            <v>1022277.1185599999</v>
          </cell>
          <cell r="BH681">
            <v>2413317.4285599999</v>
          </cell>
          <cell r="BJ681">
            <v>342054.59</v>
          </cell>
          <cell r="BK681">
            <v>2071262.8385599998</v>
          </cell>
        </row>
        <row r="682">
          <cell r="A682" t="str">
            <v>4507913902600</v>
          </cell>
          <cell r="B682" t="str">
            <v>CHESTER COMM UNIT SCH DIST 139</v>
          </cell>
          <cell r="C682" t="str">
            <v>RANDOLPH</v>
          </cell>
          <cell r="D682" t="str">
            <v>Unit</v>
          </cell>
          <cell r="E682">
            <v>976.75</v>
          </cell>
          <cell r="G682">
            <v>409.25</v>
          </cell>
          <cell r="H682">
            <v>400</v>
          </cell>
          <cell r="I682">
            <v>225</v>
          </cell>
          <cell r="J682">
            <v>342.5</v>
          </cell>
          <cell r="L682">
            <v>16000</v>
          </cell>
          <cell r="M682">
            <v>9000</v>
          </cell>
          <cell r="N682">
            <v>13700</v>
          </cell>
          <cell r="O682">
            <v>38700</v>
          </cell>
          <cell r="Q682">
            <v>51156.25</v>
          </cell>
          <cell r="R682">
            <v>28125</v>
          </cell>
          <cell r="S682">
            <v>42812.5</v>
          </cell>
          <cell r="T682">
            <v>122093.75</v>
          </cell>
          <cell r="V682">
            <v>81440.75</v>
          </cell>
          <cell r="W682">
            <v>44775</v>
          </cell>
          <cell r="X682">
            <v>68157.5</v>
          </cell>
          <cell r="Y682">
            <v>194373.25</v>
          </cell>
          <cell r="AA682">
            <v>10231.25</v>
          </cell>
          <cell r="AB682">
            <v>5625</v>
          </cell>
          <cell r="AC682">
            <v>8562.5</v>
          </cell>
          <cell r="AD682">
            <v>24418.75</v>
          </cell>
          <cell r="AF682">
            <v>233681.75</v>
          </cell>
          <cell r="AG682">
            <v>128475</v>
          </cell>
          <cell r="AH682">
            <v>195567.5</v>
          </cell>
          <cell r="AI682">
            <v>557724.25</v>
          </cell>
          <cell r="AK682">
            <v>40400</v>
          </cell>
          <cell r="AL682">
            <v>45450</v>
          </cell>
          <cell r="AM682">
            <v>238380</v>
          </cell>
          <cell r="AN682">
            <v>324230</v>
          </cell>
          <cell r="AP682">
            <v>424801.5</v>
          </cell>
          <cell r="AQ682">
            <v>233550</v>
          </cell>
          <cell r="AR682">
            <v>355515</v>
          </cell>
          <cell r="AS682">
            <v>1013866.5</v>
          </cell>
          <cell r="AU682">
            <v>320033.5</v>
          </cell>
          <cell r="AV682">
            <v>175950</v>
          </cell>
          <cell r="AW682">
            <v>267835</v>
          </cell>
          <cell r="AX682">
            <v>763818.5</v>
          </cell>
          <cell r="AZ682">
            <v>5400101.1000000006</v>
          </cell>
          <cell r="BA682">
            <v>1701416.1400000001</v>
          </cell>
          <cell r="BB682">
            <v>2130455.1719999998</v>
          </cell>
          <cell r="BC682">
            <v>117438.55949999999</v>
          </cell>
          <cell r="BD682">
            <v>107112.3585</v>
          </cell>
          <cell r="BE682">
            <v>0</v>
          </cell>
          <cell r="BF682">
            <v>2355006.09</v>
          </cell>
          <cell r="BH682">
            <v>5394231.0899999999</v>
          </cell>
          <cell r="BJ682">
            <v>748503.06</v>
          </cell>
          <cell r="BK682">
            <v>4645728.0299999993</v>
          </cell>
        </row>
        <row r="683">
          <cell r="A683" t="str">
            <v>4507914002600</v>
          </cell>
          <cell r="B683" t="str">
            <v>SPARTA C U SCHOOL DIST 140</v>
          </cell>
          <cell r="C683" t="str">
            <v>RANDOLPH</v>
          </cell>
          <cell r="D683" t="str">
            <v>Unit</v>
          </cell>
          <cell r="E683">
            <v>1207.54</v>
          </cell>
          <cell r="G683">
            <v>573.05999999999995</v>
          </cell>
          <cell r="H683">
            <v>568.48</v>
          </cell>
          <cell r="I683">
            <v>266.99</v>
          </cell>
          <cell r="J683">
            <v>367.49</v>
          </cell>
          <cell r="L683">
            <v>22739.200000000001</v>
          </cell>
          <cell r="M683">
            <v>10679.6</v>
          </cell>
          <cell r="N683">
            <v>14699.6</v>
          </cell>
          <cell r="O683">
            <v>48118.400000000001</v>
          </cell>
          <cell r="Q683">
            <v>71632.5</v>
          </cell>
          <cell r="R683">
            <v>33373.75</v>
          </cell>
          <cell r="S683">
            <v>45936.25</v>
          </cell>
          <cell r="T683">
            <v>150942.5</v>
          </cell>
          <cell r="V683">
            <v>114038.93999999999</v>
          </cell>
          <cell r="W683">
            <v>53131.01</v>
          </cell>
          <cell r="X683">
            <v>73130.509999999995</v>
          </cell>
          <cell r="Y683">
            <v>240300.45999999996</v>
          </cell>
          <cell r="AA683">
            <v>14326.499999999998</v>
          </cell>
          <cell r="AB683">
            <v>6674.75</v>
          </cell>
          <cell r="AC683">
            <v>9187.25</v>
          </cell>
          <cell r="AD683">
            <v>30188.5</v>
          </cell>
          <cell r="AF683">
            <v>327217.26</v>
          </cell>
          <cell r="AG683">
            <v>152451.29</v>
          </cell>
          <cell r="AH683">
            <v>209836.79</v>
          </cell>
          <cell r="AI683">
            <v>689505.34000000008</v>
          </cell>
          <cell r="AK683">
            <v>57416.480000000003</v>
          </cell>
          <cell r="AL683">
            <v>53931.98</v>
          </cell>
          <cell r="AM683">
            <v>255773.04</v>
          </cell>
          <cell r="AN683">
            <v>367121.5</v>
          </cell>
          <cell r="AP683">
            <v>594836.27999999991</v>
          </cell>
          <cell r="AQ683">
            <v>277135.62</v>
          </cell>
          <cell r="AR683">
            <v>381454.62</v>
          </cell>
          <cell r="AS683">
            <v>1253426.52</v>
          </cell>
          <cell r="AU683">
            <v>448132.92</v>
          </cell>
          <cell r="AV683">
            <v>208786.18</v>
          </cell>
          <cell r="AW683">
            <v>287377.18</v>
          </cell>
          <cell r="AX683">
            <v>944296.28</v>
          </cell>
          <cell r="AZ683">
            <v>6791619.3500000006</v>
          </cell>
          <cell r="BA683">
            <v>2274078.64</v>
          </cell>
          <cell r="BB683">
            <v>2719709.3969999999</v>
          </cell>
          <cell r="BC683">
            <v>145187.36435999998</v>
          </cell>
          <cell r="BD683">
            <v>132421.25148000001</v>
          </cell>
          <cell r="BE683">
            <v>0</v>
          </cell>
          <cell r="BF683">
            <v>2997318.01284</v>
          </cell>
          <cell r="BH683">
            <v>6721217.51284</v>
          </cell>
          <cell r="BJ683">
            <v>925362.05</v>
          </cell>
          <cell r="BK683">
            <v>5795855.4628400002</v>
          </cell>
        </row>
        <row r="684">
          <cell r="A684" t="str">
            <v>4705217002200</v>
          </cell>
          <cell r="B684" t="str">
            <v>DIXON UNIT SCHOOL DIST 170</v>
          </cell>
          <cell r="C684" t="str">
            <v>LEE</v>
          </cell>
          <cell r="D684" t="str">
            <v>Unit</v>
          </cell>
          <cell r="E684">
            <v>2653.21</v>
          </cell>
          <cell r="G684">
            <v>1262.3999999999999</v>
          </cell>
          <cell r="H684">
            <v>1238.1499999999999</v>
          </cell>
          <cell r="I684">
            <v>607.82000000000005</v>
          </cell>
          <cell r="J684">
            <v>782.99000000000012</v>
          </cell>
          <cell r="L684">
            <v>49525.999999999993</v>
          </cell>
          <cell r="M684">
            <v>24312.800000000003</v>
          </cell>
          <cell r="N684">
            <v>31319.600000000006</v>
          </cell>
          <cell r="O684">
            <v>105158.39999999999</v>
          </cell>
          <cell r="Q684">
            <v>157799.99999999997</v>
          </cell>
          <cell r="R684">
            <v>75977.5</v>
          </cell>
          <cell r="S684">
            <v>97873.750000000015</v>
          </cell>
          <cell r="T684">
            <v>331651.25</v>
          </cell>
          <cell r="V684">
            <v>251217.59999999998</v>
          </cell>
          <cell r="W684">
            <v>120956.18000000001</v>
          </cell>
          <cell r="X684">
            <v>155815.01000000004</v>
          </cell>
          <cell r="Y684">
            <v>527988.79</v>
          </cell>
          <cell r="AA684">
            <v>31559.999999999996</v>
          </cell>
          <cell r="AB684">
            <v>15195.500000000002</v>
          </cell>
          <cell r="AC684">
            <v>19574.750000000004</v>
          </cell>
          <cell r="AD684">
            <v>66330.25</v>
          </cell>
          <cell r="AF684">
            <v>720830.4</v>
          </cell>
          <cell r="AG684">
            <v>347065.22</v>
          </cell>
          <cell r="AH684">
            <v>447087.29</v>
          </cell>
          <cell r="AI684">
            <v>1514982.9100000001</v>
          </cell>
          <cell r="AK684">
            <v>125053.14999999998</v>
          </cell>
          <cell r="AL684">
            <v>122779.64000000001</v>
          </cell>
          <cell r="AM684">
            <v>544961.04</v>
          </cell>
          <cell r="AN684">
            <v>792793.83000000007</v>
          </cell>
          <cell r="AP684">
            <v>1310371.2</v>
          </cell>
          <cell r="AQ684">
            <v>630917.16</v>
          </cell>
          <cell r="AR684">
            <v>812743.62000000011</v>
          </cell>
          <cell r="AS684">
            <v>2754031.98</v>
          </cell>
          <cell r="AU684">
            <v>987196.79999999993</v>
          </cell>
          <cell r="AV684">
            <v>475315.24000000005</v>
          </cell>
          <cell r="AW684">
            <v>612298.18000000005</v>
          </cell>
          <cell r="AX684">
            <v>2074810.2200000002</v>
          </cell>
          <cell r="AZ684">
            <v>14696856.760000002</v>
          </cell>
          <cell r="BA684">
            <v>4846513.330000001</v>
          </cell>
          <cell r="BB684">
            <v>5863011.0270000007</v>
          </cell>
          <cell r="BC684">
            <v>319006.05113999994</v>
          </cell>
          <cell r="BD684">
            <v>290956.31501999998</v>
          </cell>
          <cell r="BE684">
            <v>0</v>
          </cell>
          <cell r="BF684">
            <v>6472973.3931600004</v>
          </cell>
          <cell r="BH684">
            <v>14640721.023160001</v>
          </cell>
          <cell r="BJ684">
            <v>2033207.88</v>
          </cell>
          <cell r="BK684">
            <v>12607513.14316</v>
          </cell>
        </row>
        <row r="685">
          <cell r="A685" t="str">
            <v>4705222000200</v>
          </cell>
          <cell r="B685" t="str">
            <v>STEWARD ELEM SCHOOL DIST 220</v>
          </cell>
          <cell r="C685" t="str">
            <v>LEE</v>
          </cell>
          <cell r="D685" t="str">
            <v>Elementary</v>
          </cell>
          <cell r="E685">
            <v>66</v>
          </cell>
          <cell r="G685">
            <v>48.5</v>
          </cell>
          <cell r="H685">
            <v>47.5</v>
          </cell>
          <cell r="I685">
            <v>17.5</v>
          </cell>
          <cell r="J685">
            <v>0</v>
          </cell>
          <cell r="L685">
            <v>1900</v>
          </cell>
          <cell r="M685">
            <v>700</v>
          </cell>
          <cell r="N685">
            <v>0</v>
          </cell>
          <cell r="O685">
            <v>2600</v>
          </cell>
          <cell r="Q685">
            <v>6062.5</v>
          </cell>
          <cell r="R685">
            <v>2187.5</v>
          </cell>
          <cell r="S685">
            <v>0</v>
          </cell>
          <cell r="T685">
            <v>8250</v>
          </cell>
          <cell r="V685">
            <v>9651.5</v>
          </cell>
          <cell r="W685">
            <v>3482.5</v>
          </cell>
          <cell r="X685">
            <v>0</v>
          </cell>
          <cell r="Y685">
            <v>13134</v>
          </cell>
          <cell r="AA685">
            <v>1212.5</v>
          </cell>
          <cell r="AB685">
            <v>437.5</v>
          </cell>
          <cell r="AC685">
            <v>0</v>
          </cell>
          <cell r="AD685">
            <v>1650</v>
          </cell>
          <cell r="AF685">
            <v>13846.75</v>
          </cell>
          <cell r="AG685">
            <v>4996.25</v>
          </cell>
          <cell r="AH685">
            <v>0</v>
          </cell>
          <cell r="AI685">
            <v>18843</v>
          </cell>
          <cell r="AK685">
            <v>4797.5</v>
          </cell>
          <cell r="AL685">
            <v>3535</v>
          </cell>
          <cell r="AM685">
            <v>0</v>
          </cell>
          <cell r="AN685">
            <v>8332.5</v>
          </cell>
          <cell r="AP685">
            <v>50343</v>
          </cell>
          <cell r="AQ685">
            <v>18165</v>
          </cell>
          <cell r="AR685">
            <v>0</v>
          </cell>
          <cell r="AS685">
            <v>68508</v>
          </cell>
          <cell r="AU685">
            <v>37927</v>
          </cell>
          <cell r="AV685">
            <v>13685</v>
          </cell>
          <cell r="AW685">
            <v>0</v>
          </cell>
          <cell r="AX685">
            <v>51612</v>
          </cell>
          <cell r="AZ685">
            <v>337369.03999999992</v>
          </cell>
          <cell r="BA685">
            <v>87533.01999999999</v>
          </cell>
          <cell r="BB685">
            <v>127470.61799999997</v>
          </cell>
          <cell r="BC685">
            <v>7935.4439999999995</v>
          </cell>
          <cell r="BD685">
            <v>7237.6920000000009</v>
          </cell>
          <cell r="BE685">
            <v>0</v>
          </cell>
          <cell r="BF685">
            <v>142643.75399999999</v>
          </cell>
          <cell r="BH685">
            <v>315573.25399999996</v>
          </cell>
          <cell r="BJ685">
            <v>50577.120000000003</v>
          </cell>
          <cell r="BK685">
            <v>264996.13399999996</v>
          </cell>
        </row>
        <row r="686">
          <cell r="A686" t="str">
            <v>4705227102600</v>
          </cell>
          <cell r="B686" t="str">
            <v>LEE CENTER C U SCHOOL DIST 271</v>
          </cell>
          <cell r="C686" t="str">
            <v>LEE</v>
          </cell>
          <cell r="D686" t="str">
            <v>Unit</v>
          </cell>
          <cell r="E686">
            <v>199.78</v>
          </cell>
          <cell r="G686">
            <v>86.31</v>
          </cell>
          <cell r="H686">
            <v>84.81</v>
          </cell>
          <cell r="I686">
            <v>51.489999999999995</v>
          </cell>
          <cell r="J686">
            <v>61.98</v>
          </cell>
          <cell r="L686">
            <v>3392.4</v>
          </cell>
          <cell r="M686">
            <v>2059.6</v>
          </cell>
          <cell r="N686">
            <v>2479.1999999999998</v>
          </cell>
          <cell r="O686">
            <v>7931.2</v>
          </cell>
          <cell r="Q686">
            <v>10788.75</v>
          </cell>
          <cell r="R686">
            <v>6436.2499999999991</v>
          </cell>
          <cell r="S686">
            <v>7747.5</v>
          </cell>
          <cell r="T686">
            <v>24972.5</v>
          </cell>
          <cell r="V686">
            <v>17175.689999999999</v>
          </cell>
          <cell r="W686">
            <v>10246.509999999998</v>
          </cell>
          <cell r="X686">
            <v>12334.019999999999</v>
          </cell>
          <cell r="Y686">
            <v>39756.219999999994</v>
          </cell>
          <cell r="AA686">
            <v>2157.75</v>
          </cell>
          <cell r="AB686">
            <v>1287.2499999999998</v>
          </cell>
          <cell r="AC686">
            <v>1549.5</v>
          </cell>
          <cell r="AD686">
            <v>4994.5</v>
          </cell>
          <cell r="AF686">
            <v>24641.5</v>
          </cell>
          <cell r="AG686">
            <v>14700.39</v>
          </cell>
          <cell r="AH686">
            <v>17695.29</v>
          </cell>
          <cell r="AI686">
            <v>57037.18</v>
          </cell>
          <cell r="AK686">
            <v>8565.81</v>
          </cell>
          <cell r="AL686">
            <v>10400.98</v>
          </cell>
          <cell r="AM686">
            <v>43138.079999999994</v>
          </cell>
          <cell r="AN686">
            <v>62104.869999999995</v>
          </cell>
          <cell r="AP686">
            <v>89589.78</v>
          </cell>
          <cell r="AQ686">
            <v>53446.619999999995</v>
          </cell>
          <cell r="AR686">
            <v>64335.24</v>
          </cell>
          <cell r="AS686">
            <v>207371.63999999998</v>
          </cell>
          <cell r="AU686">
            <v>67494.42</v>
          </cell>
          <cell r="AV686">
            <v>40265.179999999993</v>
          </cell>
          <cell r="AW686">
            <v>48468.36</v>
          </cell>
          <cell r="AX686">
            <v>156227.96</v>
          </cell>
          <cell r="AZ686">
            <v>1077046.8700000001</v>
          </cell>
          <cell r="BA686">
            <v>306919.14999999991</v>
          </cell>
          <cell r="BB686">
            <v>415189.80599999998</v>
          </cell>
          <cell r="BC686">
            <v>24020.34852</v>
          </cell>
          <cell r="BD686">
            <v>21908.274359999999</v>
          </cell>
          <cell r="BE686">
            <v>0</v>
          </cell>
          <cell r="BF686">
            <v>461118.42887999996</v>
          </cell>
          <cell r="BH686">
            <v>1021514.4988799999</v>
          </cell>
          <cell r="BJ686">
            <v>153095.4</v>
          </cell>
          <cell r="BK686">
            <v>868419.09887999983</v>
          </cell>
        </row>
        <row r="687">
          <cell r="A687" t="str">
            <v>4705227202600</v>
          </cell>
          <cell r="B687" t="str">
            <v>AMBOY COMM UNIT SCHOOL DIST 272</v>
          </cell>
          <cell r="C687" t="str">
            <v>LEE</v>
          </cell>
          <cell r="D687" t="str">
            <v>Unit</v>
          </cell>
          <cell r="E687">
            <v>699.75</v>
          </cell>
          <cell r="G687">
            <v>328.75</v>
          </cell>
          <cell r="H687">
            <v>325</v>
          </cell>
          <cell r="I687">
            <v>152.5</v>
          </cell>
          <cell r="J687">
            <v>218.5</v>
          </cell>
          <cell r="L687">
            <v>13000</v>
          </cell>
          <cell r="M687">
            <v>6100</v>
          </cell>
          <cell r="N687">
            <v>8740</v>
          </cell>
          <cell r="O687">
            <v>27840</v>
          </cell>
          <cell r="Q687">
            <v>41093.75</v>
          </cell>
          <cell r="R687">
            <v>19062.5</v>
          </cell>
          <cell r="S687">
            <v>27312.5</v>
          </cell>
          <cell r="T687">
            <v>87468.75</v>
          </cell>
          <cell r="V687">
            <v>65421.25</v>
          </cell>
          <cell r="W687">
            <v>30347.5</v>
          </cell>
          <cell r="X687">
            <v>43481.5</v>
          </cell>
          <cell r="Y687">
            <v>139250.25</v>
          </cell>
          <cell r="AA687">
            <v>8218.75</v>
          </cell>
          <cell r="AB687">
            <v>3812.5</v>
          </cell>
          <cell r="AC687">
            <v>5462.5</v>
          </cell>
          <cell r="AD687">
            <v>17493.75</v>
          </cell>
          <cell r="AF687">
            <v>93858.12</v>
          </cell>
          <cell r="AG687">
            <v>43538.75</v>
          </cell>
          <cell r="AH687">
            <v>62381.75</v>
          </cell>
          <cell r="AI687">
            <v>199778.62</v>
          </cell>
          <cell r="AK687">
            <v>32825</v>
          </cell>
          <cell r="AL687">
            <v>30805</v>
          </cell>
          <cell r="AM687">
            <v>152076</v>
          </cell>
          <cell r="AN687">
            <v>215706</v>
          </cell>
          <cell r="AP687">
            <v>341242.5</v>
          </cell>
          <cell r="AQ687">
            <v>158295</v>
          </cell>
          <cell r="AR687">
            <v>226803</v>
          </cell>
          <cell r="AS687">
            <v>726340.5</v>
          </cell>
          <cell r="AU687">
            <v>257082.5</v>
          </cell>
          <cell r="AV687">
            <v>119255</v>
          </cell>
          <cell r="AW687">
            <v>170867</v>
          </cell>
          <cell r="AX687">
            <v>547204.5</v>
          </cell>
          <cell r="AZ687">
            <v>3808536.9799999995</v>
          </cell>
          <cell r="BA687">
            <v>1074085.42</v>
          </cell>
          <cell r="BB687">
            <v>1464786.7199999997</v>
          </cell>
          <cell r="BC687">
            <v>84133.741499999989</v>
          </cell>
          <cell r="BD687">
            <v>76735.984500000006</v>
          </cell>
          <cell r="BE687">
            <v>0</v>
          </cell>
          <cell r="BF687">
            <v>1625656.4459999998</v>
          </cell>
          <cell r="BH687">
            <v>3586738.8159999996</v>
          </cell>
          <cell r="BJ687">
            <v>536232.42000000004</v>
          </cell>
          <cell r="BK687">
            <v>3050506.3959999997</v>
          </cell>
        </row>
        <row r="688">
          <cell r="A688" t="str">
            <v>4705227502600</v>
          </cell>
          <cell r="B688" t="str">
            <v>ASHTON COMM UNIT SCH DIST 275</v>
          </cell>
          <cell r="C688" t="str">
            <v>LEE</v>
          </cell>
          <cell r="D688" t="str">
            <v>Unit</v>
          </cell>
          <cell r="E688">
            <v>509.75</v>
          </cell>
          <cell r="G688">
            <v>230.25</v>
          </cell>
          <cell r="H688">
            <v>227</v>
          </cell>
          <cell r="I688">
            <v>113</v>
          </cell>
          <cell r="J688">
            <v>166.5</v>
          </cell>
          <cell r="L688">
            <v>9080</v>
          </cell>
          <cell r="M688">
            <v>4520</v>
          </cell>
          <cell r="N688">
            <v>6660</v>
          </cell>
          <cell r="O688">
            <v>20260</v>
          </cell>
          <cell r="Q688">
            <v>28781.25</v>
          </cell>
          <cell r="R688">
            <v>14125</v>
          </cell>
          <cell r="S688">
            <v>20812.5</v>
          </cell>
          <cell r="T688">
            <v>63718.75</v>
          </cell>
          <cell r="V688">
            <v>45819.75</v>
          </cell>
          <cell r="W688">
            <v>22487</v>
          </cell>
          <cell r="X688">
            <v>33133.5</v>
          </cell>
          <cell r="Y688">
            <v>101440.25</v>
          </cell>
          <cell r="AA688">
            <v>5756.25</v>
          </cell>
          <cell r="AB688">
            <v>2825</v>
          </cell>
          <cell r="AC688">
            <v>4162.5</v>
          </cell>
          <cell r="AD688">
            <v>12743.75</v>
          </cell>
          <cell r="AF688">
            <v>131472.75</v>
          </cell>
          <cell r="AG688">
            <v>64523</v>
          </cell>
          <cell r="AH688">
            <v>95071.5</v>
          </cell>
          <cell r="AI688">
            <v>291067.25</v>
          </cell>
          <cell r="AK688">
            <v>22927</v>
          </cell>
          <cell r="AL688">
            <v>22826</v>
          </cell>
          <cell r="AM688">
            <v>115884</v>
          </cell>
          <cell r="AN688">
            <v>161637</v>
          </cell>
          <cell r="AP688">
            <v>238999.5</v>
          </cell>
          <cell r="AQ688">
            <v>117294</v>
          </cell>
          <cell r="AR688">
            <v>172827</v>
          </cell>
          <cell r="AS688">
            <v>529120.5</v>
          </cell>
          <cell r="AU688">
            <v>180055.5</v>
          </cell>
          <cell r="AV688">
            <v>88366</v>
          </cell>
          <cell r="AW688">
            <v>130203</v>
          </cell>
          <cell r="AX688">
            <v>398624.5</v>
          </cell>
          <cell r="AZ688">
            <v>2772833.22</v>
          </cell>
          <cell r="BA688">
            <v>765459.67</v>
          </cell>
          <cell r="BB688">
            <v>1061487.8670000001</v>
          </cell>
          <cell r="BC688">
            <v>61289.28149999999</v>
          </cell>
          <cell r="BD688">
            <v>55900.2045</v>
          </cell>
          <cell r="BE688">
            <v>0</v>
          </cell>
          <cell r="BF688">
            <v>1178677.3530000001</v>
          </cell>
          <cell r="BH688">
            <v>2757289.3530000001</v>
          </cell>
          <cell r="BJ688">
            <v>390631.62</v>
          </cell>
          <cell r="BK688">
            <v>2366657.733</v>
          </cell>
        </row>
        <row r="689">
          <cell r="A689" t="str">
            <v>4707114400300</v>
          </cell>
          <cell r="B689" t="str">
            <v>KINGS CONSOLIDATED SCH DIST 144</v>
          </cell>
          <cell r="C689" t="str">
            <v>OGLE</v>
          </cell>
          <cell r="D689" t="str">
            <v>Elementary</v>
          </cell>
          <cell r="E689">
            <v>80</v>
          </cell>
          <cell r="G689">
            <v>56.5</v>
          </cell>
          <cell r="H689">
            <v>55.5</v>
          </cell>
          <cell r="I689">
            <v>23.5</v>
          </cell>
          <cell r="J689">
            <v>0</v>
          </cell>
          <cell r="L689">
            <v>2220</v>
          </cell>
          <cell r="M689">
            <v>940</v>
          </cell>
          <cell r="N689">
            <v>0</v>
          </cell>
          <cell r="O689">
            <v>3160</v>
          </cell>
          <cell r="Q689">
            <v>7062.5</v>
          </cell>
          <cell r="R689">
            <v>2937.5</v>
          </cell>
          <cell r="S689">
            <v>0</v>
          </cell>
          <cell r="T689">
            <v>10000</v>
          </cell>
          <cell r="V689">
            <v>11243.5</v>
          </cell>
          <cell r="W689">
            <v>4676.5</v>
          </cell>
          <cell r="X689">
            <v>0</v>
          </cell>
          <cell r="Y689">
            <v>15920</v>
          </cell>
          <cell r="AA689">
            <v>1412.5</v>
          </cell>
          <cell r="AB689">
            <v>587.5</v>
          </cell>
          <cell r="AC689">
            <v>0</v>
          </cell>
          <cell r="AD689">
            <v>2000</v>
          </cell>
          <cell r="AF689">
            <v>16130.75</v>
          </cell>
          <cell r="AG689">
            <v>6709.25</v>
          </cell>
          <cell r="AH689">
            <v>0</v>
          </cell>
          <cell r="AI689">
            <v>22840</v>
          </cell>
          <cell r="AK689">
            <v>5605.5</v>
          </cell>
          <cell r="AL689">
            <v>4747</v>
          </cell>
          <cell r="AM689">
            <v>0</v>
          </cell>
          <cell r="AN689">
            <v>10352.5</v>
          </cell>
          <cell r="AP689">
            <v>58647</v>
          </cell>
          <cell r="AQ689">
            <v>24393</v>
          </cell>
          <cell r="AR689">
            <v>0</v>
          </cell>
          <cell r="AS689">
            <v>83040</v>
          </cell>
          <cell r="AU689">
            <v>44183</v>
          </cell>
          <cell r="AV689">
            <v>18377</v>
          </cell>
          <cell r="AW689">
            <v>0</v>
          </cell>
          <cell r="AX689">
            <v>62560</v>
          </cell>
          <cell r="AZ689">
            <v>420287.67</v>
          </cell>
          <cell r="BA689">
            <v>135673.72</v>
          </cell>
          <cell r="BB689">
            <v>166788.41699999999</v>
          </cell>
          <cell r="BC689">
            <v>9618.7199999999993</v>
          </cell>
          <cell r="BD689">
            <v>8772.9599999999991</v>
          </cell>
          <cell r="BE689">
            <v>0</v>
          </cell>
          <cell r="BF689">
            <v>185180.09699999998</v>
          </cell>
          <cell r="BH689">
            <v>395052.59699999995</v>
          </cell>
          <cell r="BJ689">
            <v>61305.599999999999</v>
          </cell>
          <cell r="BK689">
            <v>333746.99699999997</v>
          </cell>
        </row>
        <row r="690">
          <cell r="A690" t="str">
            <v>4707116100400</v>
          </cell>
          <cell r="B690" t="str">
            <v>CRESTON COMM CONS SCHOOL DIST 161</v>
          </cell>
          <cell r="C690" t="str">
            <v>OGLE</v>
          </cell>
          <cell r="D690" t="str">
            <v>Elementary</v>
          </cell>
          <cell r="E690">
            <v>94.72</v>
          </cell>
          <cell r="G690">
            <v>61.73</v>
          </cell>
          <cell r="H690">
            <v>60.82</v>
          </cell>
          <cell r="I690">
            <v>32.989999999999995</v>
          </cell>
          <cell r="J690">
            <v>0</v>
          </cell>
          <cell r="L690">
            <v>2432.8000000000002</v>
          </cell>
          <cell r="M690">
            <v>1319.6</v>
          </cell>
          <cell r="N690">
            <v>0</v>
          </cell>
          <cell r="O690">
            <v>3752.4</v>
          </cell>
          <cell r="Q690">
            <v>7716.25</v>
          </cell>
          <cell r="R690">
            <v>4123.7499999999991</v>
          </cell>
          <cell r="S690">
            <v>0</v>
          </cell>
          <cell r="T690">
            <v>11840</v>
          </cell>
          <cell r="V690">
            <v>12284.269999999999</v>
          </cell>
          <cell r="W690">
            <v>6565.0099999999993</v>
          </cell>
          <cell r="X690">
            <v>0</v>
          </cell>
          <cell r="Y690">
            <v>18849.28</v>
          </cell>
          <cell r="AA690">
            <v>1543.25</v>
          </cell>
          <cell r="AB690">
            <v>824.74999999999989</v>
          </cell>
          <cell r="AC690">
            <v>0</v>
          </cell>
          <cell r="AD690">
            <v>2368</v>
          </cell>
          <cell r="AF690">
            <v>17623.91</v>
          </cell>
          <cell r="AG690">
            <v>9418.64</v>
          </cell>
          <cell r="AH690">
            <v>0</v>
          </cell>
          <cell r="AI690">
            <v>27042.55</v>
          </cell>
          <cell r="AK690">
            <v>6142.82</v>
          </cell>
          <cell r="AL690">
            <v>6663.9799999999987</v>
          </cell>
          <cell r="AM690">
            <v>0</v>
          </cell>
          <cell r="AN690">
            <v>12806.8</v>
          </cell>
          <cell r="AP690">
            <v>64075.74</v>
          </cell>
          <cell r="AQ690">
            <v>34243.619999999995</v>
          </cell>
          <cell r="AR690">
            <v>0</v>
          </cell>
          <cell r="AS690">
            <v>98319.359999999986</v>
          </cell>
          <cell r="AU690">
            <v>48272.86</v>
          </cell>
          <cell r="AV690">
            <v>25798.179999999997</v>
          </cell>
          <cell r="AW690">
            <v>0</v>
          </cell>
          <cell r="AX690">
            <v>74071.039999999994</v>
          </cell>
          <cell r="AZ690">
            <v>491342.14</v>
          </cell>
          <cell r="BA690">
            <v>148953.99</v>
          </cell>
          <cell r="BB690">
            <v>192088.83900000001</v>
          </cell>
          <cell r="BC690">
            <v>11388.564479999997</v>
          </cell>
          <cell r="BD690">
            <v>10387.184639999999</v>
          </cell>
          <cell r="BE690">
            <v>0</v>
          </cell>
          <cell r="BF690">
            <v>213864.58812</v>
          </cell>
          <cell r="BH690">
            <v>462914.01812000002</v>
          </cell>
          <cell r="BJ690">
            <v>72585.83</v>
          </cell>
          <cell r="BK690">
            <v>390328.18812000001</v>
          </cell>
        </row>
        <row r="691">
          <cell r="A691" t="str">
            <v>4707121201700</v>
          </cell>
          <cell r="B691" t="str">
            <v>ROCHELLE TWP HIGH SCH DIST 212</v>
          </cell>
          <cell r="C691" t="str">
            <v>OGLE</v>
          </cell>
          <cell r="D691" t="str">
            <v>High School</v>
          </cell>
          <cell r="E691">
            <v>932.16</v>
          </cell>
          <cell r="G691">
            <v>0</v>
          </cell>
          <cell r="H691">
            <v>0</v>
          </cell>
          <cell r="I691">
            <v>0</v>
          </cell>
          <cell r="J691">
            <v>932.16000000000008</v>
          </cell>
          <cell r="L691">
            <v>0</v>
          </cell>
          <cell r="M691">
            <v>0</v>
          </cell>
          <cell r="N691">
            <v>37286.400000000001</v>
          </cell>
          <cell r="O691">
            <v>37286.400000000001</v>
          </cell>
          <cell r="Q691">
            <v>0</v>
          </cell>
          <cell r="R691">
            <v>0</v>
          </cell>
          <cell r="S691">
            <v>116520.00000000001</v>
          </cell>
          <cell r="T691">
            <v>116520.00000000001</v>
          </cell>
          <cell r="V691">
            <v>0</v>
          </cell>
          <cell r="W691">
            <v>0</v>
          </cell>
          <cell r="X691">
            <v>185499.84000000003</v>
          </cell>
          <cell r="Y691">
            <v>185499.84000000003</v>
          </cell>
          <cell r="AA691">
            <v>0</v>
          </cell>
          <cell r="AB691">
            <v>0</v>
          </cell>
          <cell r="AC691">
            <v>23304.000000000004</v>
          </cell>
          <cell r="AD691">
            <v>23304.000000000004</v>
          </cell>
          <cell r="AF691">
            <v>0</v>
          </cell>
          <cell r="AG691">
            <v>0</v>
          </cell>
          <cell r="AH691">
            <v>532263.36</v>
          </cell>
          <cell r="AI691">
            <v>532263.36</v>
          </cell>
          <cell r="AK691">
            <v>0</v>
          </cell>
          <cell r="AL691">
            <v>0</v>
          </cell>
          <cell r="AM691">
            <v>648783.3600000001</v>
          </cell>
          <cell r="AN691">
            <v>648783.3600000001</v>
          </cell>
          <cell r="AP691">
            <v>0</v>
          </cell>
          <cell r="AQ691">
            <v>0</v>
          </cell>
          <cell r="AR691">
            <v>967582.08000000007</v>
          </cell>
          <cell r="AS691">
            <v>967582.08000000007</v>
          </cell>
          <cell r="AU691">
            <v>0</v>
          </cell>
          <cell r="AV691">
            <v>0</v>
          </cell>
          <cell r="AW691">
            <v>728949.12000000011</v>
          </cell>
          <cell r="AX691">
            <v>728949.12000000011</v>
          </cell>
          <cell r="AZ691">
            <v>5454016.9100000001</v>
          </cell>
          <cell r="BA691">
            <v>1710668.93</v>
          </cell>
          <cell r="BB691">
            <v>2149405.7519999999</v>
          </cell>
          <cell r="BC691">
            <v>112077.32544</v>
          </cell>
          <cell r="BD691">
            <v>102222.52992</v>
          </cell>
          <cell r="BE691">
            <v>0</v>
          </cell>
          <cell r="BF691">
            <v>2363705.6073599998</v>
          </cell>
          <cell r="BH691">
            <v>5603893.7673599999</v>
          </cell>
          <cell r="BJ691">
            <v>714332.85</v>
          </cell>
          <cell r="BK691">
            <v>4889560.9173600003</v>
          </cell>
        </row>
        <row r="692">
          <cell r="A692" t="str">
            <v>4707122002600</v>
          </cell>
          <cell r="B692" t="str">
            <v>OREGON C U SCHOOL DIST-220</v>
          </cell>
          <cell r="C692" t="str">
            <v>OGLE</v>
          </cell>
          <cell r="D692" t="str">
            <v>Unit</v>
          </cell>
          <cell r="E692">
            <v>1372.87</v>
          </cell>
          <cell r="G692">
            <v>634.74</v>
          </cell>
          <cell r="H692">
            <v>623.99</v>
          </cell>
          <cell r="I692">
            <v>306.64999999999998</v>
          </cell>
          <cell r="J692">
            <v>431.48</v>
          </cell>
          <cell r="L692">
            <v>24959.599999999999</v>
          </cell>
          <cell r="M692">
            <v>12266</v>
          </cell>
          <cell r="N692">
            <v>17259.2</v>
          </cell>
          <cell r="O692">
            <v>54484.800000000003</v>
          </cell>
          <cell r="Q692">
            <v>79342.5</v>
          </cell>
          <cell r="R692">
            <v>38331.25</v>
          </cell>
          <cell r="S692">
            <v>53935</v>
          </cell>
          <cell r="T692">
            <v>171608.75</v>
          </cell>
          <cell r="V692">
            <v>126313.26</v>
          </cell>
          <cell r="W692">
            <v>61023.35</v>
          </cell>
          <cell r="X692">
            <v>85864.52</v>
          </cell>
          <cell r="Y692">
            <v>273201.13</v>
          </cell>
          <cell r="AA692">
            <v>15868.5</v>
          </cell>
          <cell r="AB692">
            <v>7666.2499999999991</v>
          </cell>
          <cell r="AC692">
            <v>10787</v>
          </cell>
          <cell r="AD692">
            <v>34321.75</v>
          </cell>
          <cell r="AF692">
            <v>362436.54</v>
          </cell>
          <cell r="AG692">
            <v>175097.15</v>
          </cell>
          <cell r="AH692">
            <v>246375.08</v>
          </cell>
          <cell r="AI692">
            <v>783908.7699999999</v>
          </cell>
          <cell r="AK692">
            <v>63022.99</v>
          </cell>
          <cell r="AL692">
            <v>61943.299999999996</v>
          </cell>
          <cell r="AM692">
            <v>300310.08</v>
          </cell>
          <cell r="AN692">
            <v>425276.37</v>
          </cell>
          <cell r="AP692">
            <v>658860.12</v>
          </cell>
          <cell r="AQ692">
            <v>318302.69999999995</v>
          </cell>
          <cell r="AR692">
            <v>447876.24</v>
          </cell>
          <cell r="AS692">
            <v>1425039.06</v>
          </cell>
          <cell r="AU692">
            <v>496366.68</v>
          </cell>
          <cell r="AV692">
            <v>239800.3</v>
          </cell>
          <cell r="AW692">
            <v>337417.36</v>
          </cell>
          <cell r="AX692">
            <v>1073584.3399999999</v>
          </cell>
          <cell r="AZ692">
            <v>7598263.21</v>
          </cell>
          <cell r="BA692">
            <v>2444274.17</v>
          </cell>
          <cell r="BB692">
            <v>3012761.2139999997</v>
          </cell>
          <cell r="BC692">
            <v>165065.65157999998</v>
          </cell>
          <cell r="BD692">
            <v>150551.66993999999</v>
          </cell>
          <cell r="BE692">
            <v>0</v>
          </cell>
          <cell r="BF692">
            <v>3328378.5355199995</v>
          </cell>
          <cell r="BH692">
            <v>7569803.5055199992</v>
          </cell>
          <cell r="BJ692">
            <v>1052057.73</v>
          </cell>
          <cell r="BK692">
            <v>6517745.7755199987</v>
          </cell>
        </row>
        <row r="693">
          <cell r="A693" t="str">
            <v>4707122102600</v>
          </cell>
          <cell r="B693" t="str">
            <v>FORRESTVILLE VALLEY C U S D 221</v>
          </cell>
          <cell r="C693" t="str">
            <v>OGLE</v>
          </cell>
          <cell r="D693" t="str">
            <v>Unit</v>
          </cell>
          <cell r="E693">
            <v>829.3</v>
          </cell>
          <cell r="G693">
            <v>377.15</v>
          </cell>
          <cell r="H693">
            <v>371.65</v>
          </cell>
          <cell r="I693">
            <v>187.32</v>
          </cell>
          <cell r="J693">
            <v>264.83</v>
          </cell>
          <cell r="L693">
            <v>14866</v>
          </cell>
          <cell r="M693">
            <v>7492.7999999999993</v>
          </cell>
          <cell r="N693">
            <v>10593.199999999999</v>
          </cell>
          <cell r="O693">
            <v>32952</v>
          </cell>
          <cell r="Q693">
            <v>47143.75</v>
          </cell>
          <cell r="R693">
            <v>23415</v>
          </cell>
          <cell r="S693">
            <v>33103.75</v>
          </cell>
          <cell r="T693">
            <v>103662.5</v>
          </cell>
          <cell r="V693">
            <v>75052.849999999991</v>
          </cell>
          <cell r="W693">
            <v>37276.68</v>
          </cell>
          <cell r="X693">
            <v>52701.17</v>
          </cell>
          <cell r="Y693">
            <v>165030.70000000001</v>
          </cell>
          <cell r="AA693">
            <v>9428.75</v>
          </cell>
          <cell r="AB693">
            <v>4683</v>
          </cell>
          <cell r="AC693">
            <v>6620.75</v>
          </cell>
          <cell r="AD693">
            <v>20732.5</v>
          </cell>
          <cell r="AF693">
            <v>215352.65</v>
          </cell>
          <cell r="AG693">
            <v>106959.72</v>
          </cell>
          <cell r="AH693">
            <v>151217.93</v>
          </cell>
          <cell r="AI693">
            <v>473530.3</v>
          </cell>
          <cell r="AK693">
            <v>37536.649999999994</v>
          </cell>
          <cell r="AL693">
            <v>37838.639999999999</v>
          </cell>
          <cell r="AM693">
            <v>184321.68</v>
          </cell>
          <cell r="AN693">
            <v>259696.96999999997</v>
          </cell>
          <cell r="AP693">
            <v>391481.69999999995</v>
          </cell>
          <cell r="AQ693">
            <v>194438.16</v>
          </cell>
          <cell r="AR693">
            <v>274893.53999999998</v>
          </cell>
          <cell r="AS693">
            <v>860813.39999999991</v>
          </cell>
          <cell r="AU693">
            <v>294931.3</v>
          </cell>
          <cell r="AV693">
            <v>146484.24</v>
          </cell>
          <cell r="AW693">
            <v>207097.06</v>
          </cell>
          <cell r="AX693">
            <v>648512.6</v>
          </cell>
          <cell r="AZ693">
            <v>4482906.42</v>
          </cell>
          <cell r="BA693">
            <v>1217439.68</v>
          </cell>
          <cell r="BB693">
            <v>1710103.8299999998</v>
          </cell>
          <cell r="BC693">
            <v>99710.056199999977</v>
          </cell>
          <cell r="BD693">
            <v>90942.696599999996</v>
          </cell>
          <cell r="BE693">
            <v>0</v>
          </cell>
          <cell r="BF693">
            <v>1900756.5827999997</v>
          </cell>
          <cell r="BH693">
            <v>4465687.5527999997</v>
          </cell>
          <cell r="BJ693">
            <v>635509.17000000004</v>
          </cell>
          <cell r="BK693">
            <v>3830178.3827999998</v>
          </cell>
        </row>
        <row r="694">
          <cell r="A694" t="str">
            <v>4707122202600</v>
          </cell>
          <cell r="B694" t="str">
            <v>POLO COMM UNIT SCHOOL DIST 222</v>
          </cell>
          <cell r="C694" t="str">
            <v>OGLE</v>
          </cell>
          <cell r="D694" t="str">
            <v>Unit</v>
          </cell>
          <cell r="E694">
            <v>554.70000000000005</v>
          </cell>
          <cell r="G694">
            <v>242.71999999999997</v>
          </cell>
          <cell r="H694">
            <v>238.64</v>
          </cell>
          <cell r="I694">
            <v>128.16</v>
          </cell>
          <cell r="J694">
            <v>183.82</v>
          </cell>
          <cell r="L694">
            <v>9545.5999999999985</v>
          </cell>
          <cell r="M694">
            <v>5126.3999999999996</v>
          </cell>
          <cell r="N694">
            <v>7352.7999999999993</v>
          </cell>
          <cell r="O694">
            <v>22024.799999999996</v>
          </cell>
          <cell r="Q694">
            <v>30339.999999999996</v>
          </cell>
          <cell r="R694">
            <v>16020</v>
          </cell>
          <cell r="S694">
            <v>22977.5</v>
          </cell>
          <cell r="T694">
            <v>69337.5</v>
          </cell>
          <cell r="V694">
            <v>48301.279999999992</v>
          </cell>
          <cell r="W694">
            <v>25503.84</v>
          </cell>
          <cell r="X694">
            <v>36580.18</v>
          </cell>
          <cell r="Y694">
            <v>110385.29999999999</v>
          </cell>
          <cell r="AA694">
            <v>6067.9999999999991</v>
          </cell>
          <cell r="AB694">
            <v>3204</v>
          </cell>
          <cell r="AC694">
            <v>4595.5</v>
          </cell>
          <cell r="AD694">
            <v>13867.5</v>
          </cell>
          <cell r="AF694">
            <v>138593.12</v>
          </cell>
          <cell r="AG694">
            <v>73179.360000000001</v>
          </cell>
          <cell r="AH694">
            <v>104961.22</v>
          </cell>
          <cell r="AI694">
            <v>316733.69999999995</v>
          </cell>
          <cell r="AK694">
            <v>24102.639999999999</v>
          </cell>
          <cell r="AL694">
            <v>25888.32</v>
          </cell>
          <cell r="AM694">
            <v>127938.72</v>
          </cell>
          <cell r="AN694">
            <v>177929.68</v>
          </cell>
          <cell r="AP694">
            <v>251943.35999999996</v>
          </cell>
          <cell r="AQ694">
            <v>133030.07999999999</v>
          </cell>
          <cell r="AR694">
            <v>190805.16</v>
          </cell>
          <cell r="AS694">
            <v>575778.6</v>
          </cell>
          <cell r="AU694">
            <v>189807.03999999998</v>
          </cell>
          <cell r="AV694">
            <v>100221.12</v>
          </cell>
          <cell r="AW694">
            <v>143747.24</v>
          </cell>
          <cell r="AX694">
            <v>433775.39999999997</v>
          </cell>
          <cell r="AZ694">
            <v>3034856.77</v>
          </cell>
          <cell r="BA694">
            <v>925236.73</v>
          </cell>
          <cell r="BB694">
            <v>1188028.05</v>
          </cell>
          <cell r="BC694">
            <v>66693.799799999993</v>
          </cell>
          <cell r="BD694">
            <v>60829.511400000003</v>
          </cell>
          <cell r="BE694">
            <v>0</v>
          </cell>
          <cell r="BF694">
            <v>1315551.3611999999</v>
          </cell>
          <cell r="BH694">
            <v>3035383.8411999997</v>
          </cell>
          <cell r="BJ694">
            <v>425077.7</v>
          </cell>
          <cell r="BK694">
            <v>2610306.1411999995</v>
          </cell>
        </row>
        <row r="695">
          <cell r="A695" t="str">
            <v>4707122302600</v>
          </cell>
          <cell r="B695" t="str">
            <v>MERIDIAN C U SCH DIST 223</v>
          </cell>
          <cell r="C695" t="str">
            <v>OGLE</v>
          </cell>
          <cell r="D695" t="str">
            <v>Unit</v>
          </cell>
          <cell r="E695">
            <v>1693.27</v>
          </cell>
          <cell r="G695">
            <v>658.14</v>
          </cell>
          <cell r="H695">
            <v>650.9799999999999</v>
          </cell>
          <cell r="I695">
            <v>432.98</v>
          </cell>
          <cell r="J695">
            <v>602.15</v>
          </cell>
          <cell r="L695">
            <v>26039.199999999997</v>
          </cell>
          <cell r="M695">
            <v>17319.2</v>
          </cell>
          <cell r="N695">
            <v>24086</v>
          </cell>
          <cell r="O695">
            <v>67444.399999999994</v>
          </cell>
          <cell r="Q695">
            <v>82267.5</v>
          </cell>
          <cell r="R695">
            <v>54122.5</v>
          </cell>
          <cell r="S695">
            <v>75268.75</v>
          </cell>
          <cell r="T695">
            <v>211658.75</v>
          </cell>
          <cell r="V695">
            <v>130969.86</v>
          </cell>
          <cell r="W695">
            <v>86163.02</v>
          </cell>
          <cell r="X695">
            <v>119827.84999999999</v>
          </cell>
          <cell r="Y695">
            <v>336960.73</v>
          </cell>
          <cell r="AA695">
            <v>16453.5</v>
          </cell>
          <cell r="AB695">
            <v>10824.5</v>
          </cell>
          <cell r="AC695">
            <v>15053.75</v>
          </cell>
          <cell r="AD695">
            <v>42331.75</v>
          </cell>
          <cell r="AF695">
            <v>375797.94</v>
          </cell>
          <cell r="AG695">
            <v>247231.58</v>
          </cell>
          <cell r="AH695">
            <v>343827.65</v>
          </cell>
          <cell r="AI695">
            <v>966857.17</v>
          </cell>
          <cell r="AK695">
            <v>65748.98</v>
          </cell>
          <cell r="AL695">
            <v>87461.96</v>
          </cell>
          <cell r="AM695">
            <v>419096.39999999997</v>
          </cell>
          <cell r="AN695">
            <v>572307.34</v>
          </cell>
          <cell r="AP695">
            <v>683149.32</v>
          </cell>
          <cell r="AQ695">
            <v>449433.24</v>
          </cell>
          <cell r="AR695">
            <v>625031.69999999995</v>
          </cell>
          <cell r="AS695">
            <v>1757614.26</v>
          </cell>
          <cell r="AU695">
            <v>514665.48</v>
          </cell>
          <cell r="AV695">
            <v>338590.36</v>
          </cell>
          <cell r="AW695">
            <v>470881.3</v>
          </cell>
          <cell r="AX695">
            <v>1324137.1399999999</v>
          </cell>
          <cell r="AZ695">
            <v>9014294.8700000029</v>
          </cell>
          <cell r="BA695">
            <v>2279226.3600000003</v>
          </cell>
          <cell r="BB695">
            <v>3388056.3690000013</v>
          </cell>
          <cell r="BC695">
            <v>203588.62517999997</v>
          </cell>
          <cell r="BD695">
            <v>185687.37474000003</v>
          </cell>
          <cell r="BE695">
            <v>0</v>
          </cell>
          <cell r="BF695">
            <v>3777332.3689200012</v>
          </cell>
          <cell r="BH695">
            <v>9056643.9089200012</v>
          </cell>
          <cell r="BJ695">
            <v>1297586.6599999999</v>
          </cell>
          <cell r="BK695">
            <v>7759057.2489200011</v>
          </cell>
        </row>
        <row r="696">
          <cell r="A696" t="str">
            <v>4707122602600</v>
          </cell>
          <cell r="B696" t="str">
            <v>BYRON COMM UNIT SCHOOL DIST 226</v>
          </cell>
          <cell r="C696" t="str">
            <v>OGLE</v>
          </cell>
          <cell r="D696" t="str">
            <v>Unit</v>
          </cell>
          <cell r="E696">
            <v>1506</v>
          </cell>
          <cell r="G696">
            <v>695.5</v>
          </cell>
          <cell r="H696">
            <v>686.5</v>
          </cell>
          <cell r="I696">
            <v>328.5</v>
          </cell>
          <cell r="J696">
            <v>482</v>
          </cell>
          <cell r="L696">
            <v>27460</v>
          </cell>
          <cell r="M696">
            <v>13140</v>
          </cell>
          <cell r="N696">
            <v>19280</v>
          </cell>
          <cell r="O696">
            <v>59880</v>
          </cell>
          <cell r="Q696">
            <v>86937.5</v>
          </cell>
          <cell r="R696">
            <v>41062.5</v>
          </cell>
          <cell r="S696">
            <v>60250</v>
          </cell>
          <cell r="T696">
            <v>188250</v>
          </cell>
          <cell r="V696">
            <v>138404.5</v>
          </cell>
          <cell r="W696">
            <v>65371.5</v>
          </cell>
          <cell r="X696">
            <v>95918</v>
          </cell>
          <cell r="Y696">
            <v>299694</v>
          </cell>
          <cell r="AA696">
            <v>17387.5</v>
          </cell>
          <cell r="AB696">
            <v>8212.5</v>
          </cell>
          <cell r="AC696">
            <v>12050</v>
          </cell>
          <cell r="AD696">
            <v>37650</v>
          </cell>
          <cell r="AF696">
            <v>198565.25</v>
          </cell>
          <cell r="AG696">
            <v>93786.75</v>
          </cell>
          <cell r="AH696">
            <v>137611</v>
          </cell>
          <cell r="AI696">
            <v>429963</v>
          </cell>
          <cell r="AK696">
            <v>69336.5</v>
          </cell>
          <cell r="AL696">
            <v>66357</v>
          </cell>
          <cell r="AM696">
            <v>335472</v>
          </cell>
          <cell r="AN696">
            <v>471165.5</v>
          </cell>
          <cell r="AP696">
            <v>721929</v>
          </cell>
          <cell r="AQ696">
            <v>340983</v>
          </cell>
          <cell r="AR696">
            <v>500316</v>
          </cell>
          <cell r="AS696">
            <v>1563228</v>
          </cell>
          <cell r="AU696">
            <v>543881</v>
          </cell>
          <cell r="AV696">
            <v>256887</v>
          </cell>
          <cell r="AW696">
            <v>376924</v>
          </cell>
          <cell r="AX696">
            <v>1177692</v>
          </cell>
          <cell r="AZ696">
            <v>7940175.459999999</v>
          </cell>
          <cell r="BA696">
            <v>1687186.2000000002</v>
          </cell>
          <cell r="BB696">
            <v>2888208.4980000001</v>
          </cell>
          <cell r="BC696">
            <v>181072.40399999998</v>
          </cell>
          <cell r="BD696">
            <v>165150.97199999998</v>
          </cell>
          <cell r="BE696">
            <v>0</v>
          </cell>
          <cell r="BF696">
            <v>3234431.8740000003</v>
          </cell>
          <cell r="BH696">
            <v>7461954.3739999998</v>
          </cell>
          <cell r="BJ696">
            <v>1154077.92</v>
          </cell>
          <cell r="BK696">
            <v>6307876.4539999999</v>
          </cell>
        </row>
        <row r="697">
          <cell r="A697" t="str">
            <v>4707123100400</v>
          </cell>
          <cell r="B697" t="str">
            <v>ROCHELLE COMM CONS DIST 231</v>
          </cell>
          <cell r="C697" t="str">
            <v>OGLE</v>
          </cell>
          <cell r="D697" t="str">
            <v>Elementary</v>
          </cell>
          <cell r="E697">
            <v>1530.63</v>
          </cell>
          <cell r="G697">
            <v>1017.31</v>
          </cell>
          <cell r="H697">
            <v>996.48</v>
          </cell>
          <cell r="I697">
            <v>513.32000000000005</v>
          </cell>
          <cell r="J697">
            <v>0</v>
          </cell>
          <cell r="L697">
            <v>39859.199999999997</v>
          </cell>
          <cell r="M697">
            <v>20532.800000000003</v>
          </cell>
          <cell r="N697">
            <v>0</v>
          </cell>
          <cell r="O697">
            <v>60392</v>
          </cell>
          <cell r="Q697">
            <v>127163.75</v>
          </cell>
          <cell r="R697">
            <v>64165.000000000007</v>
          </cell>
          <cell r="S697">
            <v>0</v>
          </cell>
          <cell r="T697">
            <v>191328.75</v>
          </cell>
          <cell r="V697">
            <v>202444.69</v>
          </cell>
          <cell r="W697">
            <v>102150.68000000001</v>
          </cell>
          <cell r="X697">
            <v>0</v>
          </cell>
          <cell r="Y697">
            <v>304595.37</v>
          </cell>
          <cell r="AA697">
            <v>25432.75</v>
          </cell>
          <cell r="AB697">
            <v>12833.000000000002</v>
          </cell>
          <cell r="AC697">
            <v>0</v>
          </cell>
          <cell r="AD697">
            <v>38265.75</v>
          </cell>
          <cell r="AF697">
            <v>580884.01</v>
          </cell>
          <cell r="AG697">
            <v>293105.71999999997</v>
          </cell>
          <cell r="AH697">
            <v>0</v>
          </cell>
          <cell r="AI697">
            <v>873989.73</v>
          </cell>
          <cell r="AK697">
            <v>100644.48</v>
          </cell>
          <cell r="AL697">
            <v>103690.64000000001</v>
          </cell>
          <cell r="AM697">
            <v>0</v>
          </cell>
          <cell r="AN697">
            <v>204335.12</v>
          </cell>
          <cell r="AP697">
            <v>1055967.78</v>
          </cell>
          <cell r="AQ697">
            <v>532826.16</v>
          </cell>
          <cell r="AR697">
            <v>0</v>
          </cell>
          <cell r="AS697">
            <v>1588793.94</v>
          </cell>
          <cell r="AU697">
            <v>795536.41999999993</v>
          </cell>
          <cell r="AV697">
            <v>401416.24000000005</v>
          </cell>
          <cell r="AW697">
            <v>0</v>
          </cell>
          <cell r="AX697">
            <v>1196952.6599999999</v>
          </cell>
          <cell r="AZ697">
            <v>8293582.4299999988</v>
          </cell>
          <cell r="BA697">
            <v>3682363.4099999997</v>
          </cell>
          <cell r="BB697">
            <v>3592783.7519999994</v>
          </cell>
          <cell r="BC697">
            <v>184033.76741999999</v>
          </cell>
          <cell r="BD697">
            <v>167851.94706000003</v>
          </cell>
          <cell r="BE697">
            <v>0</v>
          </cell>
          <cell r="BF697">
            <v>3944669.4664799995</v>
          </cell>
          <cell r="BH697">
            <v>8403322.7864800002</v>
          </cell>
          <cell r="BJ697">
            <v>1172952.3799999999</v>
          </cell>
          <cell r="BK697">
            <v>7230370.4064800004</v>
          </cell>
        </row>
        <row r="698">
          <cell r="A698" t="str">
            <v>4707126900400</v>
          </cell>
          <cell r="B698" t="str">
            <v>ESWOOD C C DISTRICT 269</v>
          </cell>
          <cell r="C698" t="str">
            <v>OGLE</v>
          </cell>
          <cell r="D698" t="str">
            <v>Elementary</v>
          </cell>
          <cell r="E698">
            <v>85.13</v>
          </cell>
          <cell r="G698">
            <v>47.81</v>
          </cell>
          <cell r="H698">
            <v>46.65</v>
          </cell>
          <cell r="I698">
            <v>37.32</v>
          </cell>
          <cell r="J698">
            <v>0</v>
          </cell>
          <cell r="L698">
            <v>1866</v>
          </cell>
          <cell r="M698">
            <v>1492.8</v>
          </cell>
          <cell r="N698">
            <v>0</v>
          </cell>
          <cell r="O698">
            <v>3358.8</v>
          </cell>
          <cell r="Q698">
            <v>5976.25</v>
          </cell>
          <cell r="R698">
            <v>4665</v>
          </cell>
          <cell r="S698">
            <v>0</v>
          </cell>
          <cell r="T698">
            <v>10641.25</v>
          </cell>
          <cell r="V698">
            <v>9514.19</v>
          </cell>
          <cell r="W698">
            <v>7426.68</v>
          </cell>
          <cell r="X698">
            <v>0</v>
          </cell>
          <cell r="Y698">
            <v>16940.870000000003</v>
          </cell>
          <cell r="AA698">
            <v>1195.25</v>
          </cell>
          <cell r="AB698">
            <v>933</v>
          </cell>
          <cell r="AC698">
            <v>0</v>
          </cell>
          <cell r="AD698">
            <v>2128.25</v>
          </cell>
          <cell r="AF698">
            <v>13649.75</v>
          </cell>
          <cell r="AG698">
            <v>10654.86</v>
          </cell>
          <cell r="AH698">
            <v>0</v>
          </cell>
          <cell r="AI698">
            <v>24304.61</v>
          </cell>
          <cell r="AK698">
            <v>4711.6499999999996</v>
          </cell>
          <cell r="AL698">
            <v>7538.64</v>
          </cell>
          <cell r="AM698">
            <v>0</v>
          </cell>
          <cell r="AN698">
            <v>12250.29</v>
          </cell>
          <cell r="AP698">
            <v>49626.78</v>
          </cell>
          <cell r="AQ698">
            <v>38738.160000000003</v>
          </cell>
          <cell r="AR698">
            <v>0</v>
          </cell>
          <cell r="AS698">
            <v>88364.94</v>
          </cell>
          <cell r="AU698">
            <v>37387.42</v>
          </cell>
          <cell r="AV698">
            <v>29184.240000000002</v>
          </cell>
          <cell r="AW698">
            <v>0</v>
          </cell>
          <cell r="AX698">
            <v>66571.66</v>
          </cell>
          <cell r="AZ698">
            <v>439647.35000000003</v>
          </cell>
          <cell r="BA698">
            <v>135401.07999999999</v>
          </cell>
          <cell r="BB698">
            <v>172514.52900000001</v>
          </cell>
          <cell r="BC698">
            <v>10235.520419999999</v>
          </cell>
          <cell r="BD698">
            <v>9335.5260600000001</v>
          </cell>
          <cell r="BE698">
            <v>0</v>
          </cell>
          <cell r="BF698">
            <v>192085.57548</v>
          </cell>
          <cell r="BH698">
            <v>416646.24548000004</v>
          </cell>
          <cell r="BJ698">
            <v>65236.82</v>
          </cell>
          <cell r="BK698">
            <v>351409.42548000003</v>
          </cell>
        </row>
        <row r="699">
          <cell r="A699" t="str">
            <v>4709800102600</v>
          </cell>
          <cell r="B699" t="str">
            <v>ERIE COMM UNIT SCH DIST 1</v>
          </cell>
          <cell r="C699" t="str">
            <v>WHITESIDE</v>
          </cell>
          <cell r="D699" t="str">
            <v>Unit</v>
          </cell>
          <cell r="E699">
            <v>606.54999999999995</v>
          </cell>
          <cell r="G699">
            <v>255.23</v>
          </cell>
          <cell r="H699">
            <v>251.98</v>
          </cell>
          <cell r="I699">
            <v>146.49</v>
          </cell>
          <cell r="J699">
            <v>204.82999999999998</v>
          </cell>
          <cell r="L699">
            <v>10079.199999999999</v>
          </cell>
          <cell r="M699">
            <v>5859.6</v>
          </cell>
          <cell r="N699">
            <v>8193.1999999999989</v>
          </cell>
          <cell r="O699">
            <v>24132</v>
          </cell>
          <cell r="Q699">
            <v>31903.75</v>
          </cell>
          <cell r="R699">
            <v>18311.25</v>
          </cell>
          <cell r="S699">
            <v>25603.749999999996</v>
          </cell>
          <cell r="T699">
            <v>75818.75</v>
          </cell>
          <cell r="V699">
            <v>50790.77</v>
          </cell>
          <cell r="W699">
            <v>29151.510000000002</v>
          </cell>
          <cell r="X699">
            <v>40761.17</v>
          </cell>
          <cell r="Y699">
            <v>120703.45</v>
          </cell>
          <cell r="AA699">
            <v>6380.75</v>
          </cell>
          <cell r="AB699">
            <v>3662.25</v>
          </cell>
          <cell r="AC699">
            <v>5120.75</v>
          </cell>
          <cell r="AD699">
            <v>15163.75</v>
          </cell>
          <cell r="AF699">
            <v>72868.160000000003</v>
          </cell>
          <cell r="AG699">
            <v>41822.89</v>
          </cell>
          <cell r="AH699">
            <v>58478.96</v>
          </cell>
          <cell r="AI699">
            <v>173170.01</v>
          </cell>
          <cell r="AK699">
            <v>25449.98</v>
          </cell>
          <cell r="AL699">
            <v>29590.980000000003</v>
          </cell>
          <cell r="AM699">
            <v>142561.68</v>
          </cell>
          <cell r="AN699">
            <v>197602.64</v>
          </cell>
          <cell r="AP699">
            <v>264928.74</v>
          </cell>
          <cell r="AQ699">
            <v>152056.62</v>
          </cell>
          <cell r="AR699">
            <v>212613.53999999998</v>
          </cell>
          <cell r="AS699">
            <v>629598.89999999991</v>
          </cell>
          <cell r="AU699">
            <v>199589.86</v>
          </cell>
          <cell r="AV699">
            <v>114555.18000000001</v>
          </cell>
          <cell r="AW699">
            <v>160177.06</v>
          </cell>
          <cell r="AX699">
            <v>474322.1</v>
          </cell>
          <cell r="AZ699">
            <v>3228709.9299999992</v>
          </cell>
          <cell r="BA699">
            <v>761236.22</v>
          </cell>
          <cell r="BB699">
            <v>1196983.8449999997</v>
          </cell>
          <cell r="BC699">
            <v>72927.93269999999</v>
          </cell>
          <cell r="BD699">
            <v>66515.486099999995</v>
          </cell>
          <cell r="BE699">
            <v>0</v>
          </cell>
          <cell r="BF699">
            <v>1336427.2637999998</v>
          </cell>
          <cell r="BH699">
            <v>3046938.8637999999</v>
          </cell>
          <cell r="BJ699">
            <v>464811.39</v>
          </cell>
          <cell r="BK699">
            <v>2582127.4737999998</v>
          </cell>
        </row>
        <row r="700">
          <cell r="A700" t="str">
            <v>4709800202600</v>
          </cell>
          <cell r="B700" t="str">
            <v>RIVER BEND COMM UNIT DIST 2</v>
          </cell>
          <cell r="C700" t="str">
            <v>WHITESIDE</v>
          </cell>
          <cell r="D700" t="str">
            <v>Unit</v>
          </cell>
          <cell r="E700">
            <v>922.21</v>
          </cell>
          <cell r="G700">
            <v>404.72999999999996</v>
          </cell>
          <cell r="H700">
            <v>399.32</v>
          </cell>
          <cell r="I700">
            <v>212.66</v>
          </cell>
          <cell r="J700">
            <v>304.82</v>
          </cell>
          <cell r="L700">
            <v>15972.8</v>
          </cell>
          <cell r="M700">
            <v>8506.4</v>
          </cell>
          <cell r="N700">
            <v>12192.8</v>
          </cell>
          <cell r="O700">
            <v>36672</v>
          </cell>
          <cell r="Q700">
            <v>50591.249999999993</v>
          </cell>
          <cell r="R700">
            <v>26582.5</v>
          </cell>
          <cell r="S700">
            <v>38102.5</v>
          </cell>
          <cell r="T700">
            <v>115276.25</v>
          </cell>
          <cell r="V700">
            <v>80541.26999999999</v>
          </cell>
          <cell r="W700">
            <v>42319.34</v>
          </cell>
          <cell r="X700">
            <v>60659.18</v>
          </cell>
          <cell r="Y700">
            <v>183519.78999999998</v>
          </cell>
          <cell r="AA700">
            <v>10118.249999999998</v>
          </cell>
          <cell r="AB700">
            <v>5316.5</v>
          </cell>
          <cell r="AC700">
            <v>7620.5</v>
          </cell>
          <cell r="AD700">
            <v>23055.25</v>
          </cell>
          <cell r="AF700">
            <v>231100.83</v>
          </cell>
          <cell r="AG700">
            <v>121428.86</v>
          </cell>
          <cell r="AH700">
            <v>174052.22</v>
          </cell>
          <cell r="AI700">
            <v>526581.91</v>
          </cell>
          <cell r="AK700">
            <v>40331.32</v>
          </cell>
          <cell r="AL700">
            <v>42957.32</v>
          </cell>
          <cell r="AM700">
            <v>212154.72</v>
          </cell>
          <cell r="AN700">
            <v>295443.36</v>
          </cell>
          <cell r="AP700">
            <v>420109.73999999993</v>
          </cell>
          <cell r="AQ700">
            <v>220741.08</v>
          </cell>
          <cell r="AR700">
            <v>316403.15999999997</v>
          </cell>
          <cell r="AS700">
            <v>957253.98</v>
          </cell>
          <cell r="AU700">
            <v>316498.86</v>
          </cell>
          <cell r="AV700">
            <v>166300.12</v>
          </cell>
          <cell r="AW700">
            <v>238369.24</v>
          </cell>
          <cell r="AX700">
            <v>721168.22</v>
          </cell>
          <cell r="AZ700">
            <v>4945308.5399999991</v>
          </cell>
          <cell r="BA700">
            <v>1236453.82</v>
          </cell>
          <cell r="BB700">
            <v>1854528.7079999999</v>
          </cell>
          <cell r="BC700">
            <v>110880.99714000001</v>
          </cell>
          <cell r="BD700">
            <v>101131.39302000002</v>
          </cell>
          <cell r="BE700">
            <v>0</v>
          </cell>
          <cell r="BF700">
            <v>2066541.0981600001</v>
          </cell>
          <cell r="BH700">
            <v>4925511.8581600003</v>
          </cell>
          <cell r="BJ700">
            <v>706707.96</v>
          </cell>
          <cell r="BK700">
            <v>4218803.8981600003</v>
          </cell>
        </row>
        <row r="701">
          <cell r="A701" t="str">
            <v>4709800302600</v>
          </cell>
          <cell r="B701" t="str">
            <v>PROPHETSTOWN-LYNDON-TAMPICO CUSD3</v>
          </cell>
          <cell r="C701" t="str">
            <v>WHITESIDE</v>
          </cell>
          <cell r="D701" t="str">
            <v>Unit</v>
          </cell>
          <cell r="E701">
            <v>794.3</v>
          </cell>
          <cell r="G701">
            <v>361.65</v>
          </cell>
          <cell r="H701">
            <v>351.65</v>
          </cell>
          <cell r="I701">
            <v>163.82</v>
          </cell>
          <cell r="J701">
            <v>268.83</v>
          </cell>
          <cell r="L701">
            <v>14066</v>
          </cell>
          <cell r="M701">
            <v>6552.7999999999993</v>
          </cell>
          <cell r="N701">
            <v>10753.199999999999</v>
          </cell>
          <cell r="O701">
            <v>31372</v>
          </cell>
          <cell r="Q701">
            <v>45206.25</v>
          </cell>
          <cell r="R701">
            <v>20477.5</v>
          </cell>
          <cell r="S701">
            <v>33603.75</v>
          </cell>
          <cell r="T701">
            <v>99287.5</v>
          </cell>
          <cell r="V701">
            <v>71968.349999999991</v>
          </cell>
          <cell r="W701">
            <v>32600.18</v>
          </cell>
          <cell r="X701">
            <v>53497.17</v>
          </cell>
          <cell r="Y701">
            <v>158065.70000000001</v>
          </cell>
          <cell r="AA701">
            <v>9041.25</v>
          </cell>
          <cell r="AB701">
            <v>4095.5</v>
          </cell>
          <cell r="AC701">
            <v>6720.75</v>
          </cell>
          <cell r="AD701">
            <v>19857.5</v>
          </cell>
          <cell r="AF701">
            <v>206502.15</v>
          </cell>
          <cell r="AG701">
            <v>93541.22</v>
          </cell>
          <cell r="AH701">
            <v>153501.93</v>
          </cell>
          <cell r="AI701">
            <v>453545.3</v>
          </cell>
          <cell r="AK701">
            <v>35516.649999999994</v>
          </cell>
          <cell r="AL701">
            <v>33091.64</v>
          </cell>
          <cell r="AM701">
            <v>187105.68</v>
          </cell>
          <cell r="AN701">
            <v>255713.96999999997</v>
          </cell>
          <cell r="AP701">
            <v>375392.69999999995</v>
          </cell>
          <cell r="AQ701">
            <v>170045.16</v>
          </cell>
          <cell r="AR701">
            <v>279045.53999999998</v>
          </cell>
          <cell r="AS701">
            <v>824483.39999999991</v>
          </cell>
          <cell r="AU701">
            <v>282810.3</v>
          </cell>
          <cell r="AV701">
            <v>128107.23999999999</v>
          </cell>
          <cell r="AW701">
            <v>210225.06</v>
          </cell>
          <cell r="AX701">
            <v>621142.6</v>
          </cell>
          <cell r="AZ701">
            <v>4366929.59</v>
          </cell>
          <cell r="BA701">
            <v>1314603.43</v>
          </cell>
          <cell r="BB701">
            <v>1704459.9059999997</v>
          </cell>
          <cell r="BC701">
            <v>95501.866199999975</v>
          </cell>
          <cell r="BD701">
            <v>87104.526599999997</v>
          </cell>
          <cell r="BE701">
            <v>0</v>
          </cell>
          <cell r="BF701">
            <v>1887066.2987999998</v>
          </cell>
          <cell r="BH701">
            <v>4350534.2687999997</v>
          </cell>
          <cell r="BJ701">
            <v>608687.97</v>
          </cell>
          <cell r="BK701">
            <v>3741846.2988</v>
          </cell>
        </row>
        <row r="702">
          <cell r="A702" t="str">
            <v>4709800502600</v>
          </cell>
          <cell r="B702" t="str">
            <v>STERLING C U DIST 5</v>
          </cell>
          <cell r="C702" t="str">
            <v>WHITESIDE</v>
          </cell>
          <cell r="D702" t="str">
            <v>Unit</v>
          </cell>
          <cell r="E702">
            <v>3297.5</v>
          </cell>
          <cell r="G702">
            <v>1452</v>
          </cell>
          <cell r="H702">
            <v>1428</v>
          </cell>
          <cell r="I702">
            <v>779</v>
          </cell>
          <cell r="J702">
            <v>1066.5</v>
          </cell>
          <cell r="L702">
            <v>57120</v>
          </cell>
          <cell r="M702">
            <v>31160</v>
          </cell>
          <cell r="N702">
            <v>42660</v>
          </cell>
          <cell r="O702">
            <v>130940</v>
          </cell>
          <cell r="Q702">
            <v>181500</v>
          </cell>
          <cell r="R702">
            <v>97375</v>
          </cell>
          <cell r="S702">
            <v>133312.5</v>
          </cell>
          <cell r="T702">
            <v>412187.5</v>
          </cell>
          <cell r="V702">
            <v>288948</v>
          </cell>
          <cell r="W702">
            <v>155021</v>
          </cell>
          <cell r="X702">
            <v>212233.5</v>
          </cell>
          <cell r="Y702">
            <v>656202.5</v>
          </cell>
          <cell r="AA702">
            <v>36300</v>
          </cell>
          <cell r="AB702">
            <v>19475</v>
          </cell>
          <cell r="AC702">
            <v>26662.5</v>
          </cell>
          <cell r="AD702">
            <v>82437.5</v>
          </cell>
          <cell r="AF702">
            <v>829092</v>
          </cell>
          <cell r="AG702">
            <v>444809</v>
          </cell>
          <cell r="AH702">
            <v>608971.5</v>
          </cell>
          <cell r="AI702">
            <v>1882872.5</v>
          </cell>
          <cell r="AK702">
            <v>144228</v>
          </cell>
          <cell r="AL702">
            <v>157358</v>
          </cell>
          <cell r="AM702">
            <v>742284</v>
          </cell>
          <cell r="AN702">
            <v>1043870</v>
          </cell>
          <cell r="AP702">
            <v>1507176</v>
          </cell>
          <cell r="AQ702">
            <v>808602</v>
          </cell>
          <cell r="AR702">
            <v>1107027</v>
          </cell>
          <cell r="AS702">
            <v>3422805</v>
          </cell>
          <cell r="AU702">
            <v>1135464</v>
          </cell>
          <cell r="AV702">
            <v>609178</v>
          </cell>
          <cell r="AW702">
            <v>834003</v>
          </cell>
          <cell r="AX702">
            <v>2578645</v>
          </cell>
          <cell r="AZ702">
            <v>18437826.349999994</v>
          </cell>
          <cell r="BA702">
            <v>6592761.6399999987</v>
          </cell>
          <cell r="BB702">
            <v>7509176.396999998</v>
          </cell>
          <cell r="BC702">
            <v>396471.61499999993</v>
          </cell>
          <cell r="BD702">
            <v>361610.44500000001</v>
          </cell>
          <cell r="BE702">
            <v>0</v>
          </cell>
          <cell r="BF702">
            <v>8267258.4569999985</v>
          </cell>
          <cell r="BH702">
            <v>18477218.456999999</v>
          </cell>
          <cell r="BJ702">
            <v>2526940.2000000002</v>
          </cell>
          <cell r="BK702">
            <v>15950278.256999999</v>
          </cell>
        </row>
        <row r="703">
          <cell r="A703" t="str">
            <v>4709800602600</v>
          </cell>
          <cell r="B703" t="str">
            <v>MORRISON COMM UNIT SCH DIST 6</v>
          </cell>
          <cell r="C703" t="str">
            <v>WHITESIDE</v>
          </cell>
          <cell r="D703" t="str">
            <v>Unit</v>
          </cell>
          <cell r="E703">
            <v>995.71</v>
          </cell>
          <cell r="G703">
            <v>470.4</v>
          </cell>
          <cell r="H703">
            <v>464.65</v>
          </cell>
          <cell r="I703">
            <v>249.32</v>
          </cell>
          <cell r="J703">
            <v>275.99</v>
          </cell>
          <cell r="L703">
            <v>18586</v>
          </cell>
          <cell r="M703">
            <v>9972.7999999999993</v>
          </cell>
          <cell r="N703">
            <v>11039.6</v>
          </cell>
          <cell r="O703">
            <v>39598.400000000001</v>
          </cell>
          <cell r="Q703">
            <v>58800</v>
          </cell>
          <cell r="R703">
            <v>31165</v>
          </cell>
          <cell r="S703">
            <v>34498.75</v>
          </cell>
          <cell r="T703">
            <v>124463.75</v>
          </cell>
          <cell r="V703">
            <v>93609.599999999991</v>
          </cell>
          <cell r="W703">
            <v>49614.68</v>
          </cell>
          <cell r="X703">
            <v>54922.01</v>
          </cell>
          <cell r="Y703">
            <v>198146.29</v>
          </cell>
          <cell r="AA703">
            <v>11760</v>
          </cell>
          <cell r="AB703">
            <v>6233</v>
          </cell>
          <cell r="AC703">
            <v>6899.75</v>
          </cell>
          <cell r="AD703">
            <v>24892.75</v>
          </cell>
          <cell r="AF703">
            <v>268598.40000000002</v>
          </cell>
          <cell r="AG703">
            <v>142361.72</v>
          </cell>
          <cell r="AH703">
            <v>157590.29</v>
          </cell>
          <cell r="AI703">
            <v>568550.41</v>
          </cell>
          <cell r="AK703">
            <v>46929.649999999994</v>
          </cell>
          <cell r="AL703">
            <v>50362.64</v>
          </cell>
          <cell r="AM703">
            <v>192089.04</v>
          </cell>
          <cell r="AN703">
            <v>289381.33</v>
          </cell>
          <cell r="AP703">
            <v>488275.19999999995</v>
          </cell>
          <cell r="AQ703">
            <v>258794.16</v>
          </cell>
          <cell r="AR703">
            <v>286477.62</v>
          </cell>
          <cell r="AS703">
            <v>1033546.98</v>
          </cell>
          <cell r="AU703">
            <v>367852.79999999999</v>
          </cell>
          <cell r="AV703">
            <v>194968.24</v>
          </cell>
          <cell r="AW703">
            <v>215824.18</v>
          </cell>
          <cell r="AX703">
            <v>778645.22</v>
          </cell>
          <cell r="AZ703">
            <v>5304112.4000000004</v>
          </cell>
          <cell r="BA703">
            <v>1324955.92</v>
          </cell>
          <cell r="BB703">
            <v>1988720.496</v>
          </cell>
          <cell r="BC703">
            <v>119718.19613999999</v>
          </cell>
          <cell r="BD703">
            <v>109191.55002000001</v>
          </cell>
          <cell r="BE703">
            <v>0</v>
          </cell>
          <cell r="BF703">
            <v>2217630.2421599999</v>
          </cell>
          <cell r="BH703">
            <v>5274855.3721599998</v>
          </cell>
          <cell r="BJ703">
            <v>763032.48</v>
          </cell>
          <cell r="BK703">
            <v>4511822.8921600003</v>
          </cell>
        </row>
        <row r="704">
          <cell r="A704" t="str">
            <v>4709801300200</v>
          </cell>
          <cell r="B704" t="str">
            <v>ROCK FALLS ELEMENTARY SCH DIST 13</v>
          </cell>
          <cell r="C704" t="str">
            <v>WHITESIDE</v>
          </cell>
          <cell r="D704" t="str">
            <v>Elementary</v>
          </cell>
          <cell r="E704">
            <v>964.96</v>
          </cell>
          <cell r="G704">
            <v>633.97</v>
          </cell>
          <cell r="H704">
            <v>618.97</v>
          </cell>
          <cell r="I704">
            <v>330.99</v>
          </cell>
          <cell r="J704">
            <v>0</v>
          </cell>
          <cell r="L704">
            <v>24758.800000000003</v>
          </cell>
          <cell r="M704">
            <v>13239.6</v>
          </cell>
          <cell r="N704">
            <v>0</v>
          </cell>
          <cell r="O704">
            <v>37998.400000000001</v>
          </cell>
          <cell r="Q704">
            <v>79246.25</v>
          </cell>
          <cell r="R704">
            <v>41373.75</v>
          </cell>
          <cell r="S704">
            <v>0</v>
          </cell>
          <cell r="T704">
            <v>120620</v>
          </cell>
          <cell r="V704">
            <v>126160.03</v>
          </cell>
          <cell r="W704">
            <v>65867.009999999995</v>
          </cell>
          <cell r="X704">
            <v>0</v>
          </cell>
          <cell r="Y704">
            <v>192027.03999999998</v>
          </cell>
          <cell r="AA704">
            <v>15849.25</v>
          </cell>
          <cell r="AB704">
            <v>8274.75</v>
          </cell>
          <cell r="AC704">
            <v>0</v>
          </cell>
          <cell r="AD704">
            <v>24124</v>
          </cell>
          <cell r="AF704">
            <v>361996.87</v>
          </cell>
          <cell r="AG704">
            <v>188995.29</v>
          </cell>
          <cell r="AH704">
            <v>0</v>
          </cell>
          <cell r="AI704">
            <v>550992.16</v>
          </cell>
          <cell r="AK704">
            <v>62515.97</v>
          </cell>
          <cell r="AL704">
            <v>66859.98</v>
          </cell>
          <cell r="AM704">
            <v>0</v>
          </cell>
          <cell r="AN704">
            <v>129375.95</v>
          </cell>
          <cell r="AP704">
            <v>658060.86</v>
          </cell>
          <cell r="AQ704">
            <v>343567.62</v>
          </cell>
          <cell r="AR704">
            <v>0</v>
          </cell>
          <cell r="AS704">
            <v>1001628.48</v>
          </cell>
          <cell r="AU704">
            <v>495764.54000000004</v>
          </cell>
          <cell r="AV704">
            <v>258834.18</v>
          </cell>
          <cell r="AW704">
            <v>0</v>
          </cell>
          <cell r="AX704">
            <v>754598.72</v>
          </cell>
          <cell r="AZ704">
            <v>5374112.6399999997</v>
          </cell>
          <cell r="BA704">
            <v>2327992.3199999998</v>
          </cell>
          <cell r="BB704">
            <v>2310631.4879999994</v>
          </cell>
          <cell r="BC704">
            <v>116021.00064</v>
          </cell>
          <cell r="BD704">
            <v>105819.44352</v>
          </cell>
          <cell r="BE704">
            <v>0</v>
          </cell>
          <cell r="BF704">
            <v>2532471.9321599999</v>
          </cell>
          <cell r="BH704">
            <v>5343836.6821599994</v>
          </cell>
          <cell r="BJ704">
            <v>739468.14</v>
          </cell>
          <cell r="BK704">
            <v>4604368.5421599997</v>
          </cell>
        </row>
        <row r="705">
          <cell r="A705" t="str">
            <v>4709802000200</v>
          </cell>
          <cell r="B705" t="str">
            <v>EAST COLOMA - NELSON CESD 20</v>
          </cell>
          <cell r="C705" t="str">
            <v>WHITESIDE</v>
          </cell>
          <cell r="D705" t="str">
            <v>Elementary</v>
          </cell>
          <cell r="E705">
            <v>275.47000000000003</v>
          </cell>
          <cell r="G705">
            <v>179.98</v>
          </cell>
          <cell r="H705">
            <v>177.15</v>
          </cell>
          <cell r="I705">
            <v>95.49</v>
          </cell>
          <cell r="J705">
            <v>0</v>
          </cell>
          <cell r="L705">
            <v>7086</v>
          </cell>
          <cell r="M705">
            <v>3819.6</v>
          </cell>
          <cell r="N705">
            <v>0</v>
          </cell>
          <cell r="O705">
            <v>10905.6</v>
          </cell>
          <cell r="Q705">
            <v>22497.5</v>
          </cell>
          <cell r="R705">
            <v>11936.25</v>
          </cell>
          <cell r="S705">
            <v>0</v>
          </cell>
          <cell r="T705">
            <v>34433.75</v>
          </cell>
          <cell r="V705">
            <v>35816.019999999997</v>
          </cell>
          <cell r="W705">
            <v>19002.509999999998</v>
          </cell>
          <cell r="X705">
            <v>0</v>
          </cell>
          <cell r="Y705">
            <v>54818.53</v>
          </cell>
          <cell r="AA705">
            <v>4499.5</v>
          </cell>
          <cell r="AB705">
            <v>2387.25</v>
          </cell>
          <cell r="AC705">
            <v>0</v>
          </cell>
          <cell r="AD705">
            <v>6886.75</v>
          </cell>
          <cell r="AF705">
            <v>102768.58</v>
          </cell>
          <cell r="AG705">
            <v>54524.79</v>
          </cell>
          <cell r="AH705">
            <v>0</v>
          </cell>
          <cell r="AI705">
            <v>157293.37</v>
          </cell>
          <cell r="AK705">
            <v>17892.150000000001</v>
          </cell>
          <cell r="AL705">
            <v>19288.98</v>
          </cell>
          <cell r="AM705">
            <v>0</v>
          </cell>
          <cell r="AN705">
            <v>37181.130000000005</v>
          </cell>
          <cell r="AP705">
            <v>186819.24</v>
          </cell>
          <cell r="AQ705">
            <v>99118.62</v>
          </cell>
          <cell r="AR705">
            <v>0</v>
          </cell>
          <cell r="AS705">
            <v>285937.86</v>
          </cell>
          <cell r="AU705">
            <v>140744.35999999999</v>
          </cell>
          <cell r="AV705">
            <v>74673.179999999993</v>
          </cell>
          <cell r="AW705">
            <v>0</v>
          </cell>
          <cell r="AX705">
            <v>215417.53999999998</v>
          </cell>
          <cell r="AZ705">
            <v>1466683.38</v>
          </cell>
          <cell r="BA705">
            <v>462193.79000000004</v>
          </cell>
          <cell r="BB705">
            <v>578663.15099999995</v>
          </cell>
          <cell r="BC705">
            <v>33120.859979999994</v>
          </cell>
          <cell r="BD705">
            <v>30208.591139999997</v>
          </cell>
          <cell r="BE705">
            <v>0</v>
          </cell>
          <cell r="BF705">
            <v>641992.60211999994</v>
          </cell>
          <cell r="BH705">
            <v>1444867.13212</v>
          </cell>
          <cell r="BJ705">
            <v>211098.17</v>
          </cell>
          <cell r="BK705">
            <v>1233768.96212</v>
          </cell>
        </row>
        <row r="706">
          <cell r="A706" t="str">
            <v>4709814500400</v>
          </cell>
          <cell r="B706" t="str">
            <v>MONTMORENCY C C SCH DIST 145</v>
          </cell>
          <cell r="C706" t="str">
            <v>WHITESIDE</v>
          </cell>
          <cell r="D706" t="str">
            <v>Elementary</v>
          </cell>
          <cell r="E706">
            <v>269.05</v>
          </cell>
          <cell r="G706">
            <v>162.06</v>
          </cell>
          <cell r="H706">
            <v>159.47999999999999</v>
          </cell>
          <cell r="I706">
            <v>106.99</v>
          </cell>
          <cell r="J706">
            <v>0</v>
          </cell>
          <cell r="L706">
            <v>6379.2</v>
          </cell>
          <cell r="M706">
            <v>4279.5999999999995</v>
          </cell>
          <cell r="N706">
            <v>0</v>
          </cell>
          <cell r="O706">
            <v>10658.8</v>
          </cell>
          <cell r="Q706">
            <v>20257.5</v>
          </cell>
          <cell r="R706">
            <v>13373.75</v>
          </cell>
          <cell r="S706">
            <v>0</v>
          </cell>
          <cell r="T706">
            <v>33631.25</v>
          </cell>
          <cell r="V706">
            <v>32249.94</v>
          </cell>
          <cell r="W706">
            <v>21291.01</v>
          </cell>
          <cell r="X706">
            <v>0</v>
          </cell>
          <cell r="Y706">
            <v>53540.95</v>
          </cell>
          <cell r="AA706">
            <v>4051.5</v>
          </cell>
          <cell r="AB706">
            <v>2674.75</v>
          </cell>
          <cell r="AC706">
            <v>0</v>
          </cell>
          <cell r="AD706">
            <v>6726.25</v>
          </cell>
          <cell r="AF706">
            <v>92536.26</v>
          </cell>
          <cell r="AG706">
            <v>61091.29</v>
          </cell>
          <cell r="AH706">
            <v>0</v>
          </cell>
          <cell r="AI706">
            <v>153627.54999999999</v>
          </cell>
          <cell r="AK706">
            <v>16107.48</v>
          </cell>
          <cell r="AL706">
            <v>21611.98</v>
          </cell>
          <cell r="AM706">
            <v>0</v>
          </cell>
          <cell r="AN706">
            <v>37719.46</v>
          </cell>
          <cell r="AP706">
            <v>168218.28</v>
          </cell>
          <cell r="AQ706">
            <v>111055.62</v>
          </cell>
          <cell r="AR706">
            <v>0</v>
          </cell>
          <cell r="AS706">
            <v>279273.90000000002</v>
          </cell>
          <cell r="AU706">
            <v>126730.92</v>
          </cell>
          <cell r="AV706">
            <v>83666.179999999993</v>
          </cell>
          <cell r="AW706">
            <v>0</v>
          </cell>
          <cell r="AX706">
            <v>210397.09999999998</v>
          </cell>
          <cell r="AZ706">
            <v>1395208.3800000001</v>
          </cell>
          <cell r="BA706">
            <v>386866.66000000003</v>
          </cell>
          <cell r="BB706">
            <v>534622.51199999999</v>
          </cell>
          <cell r="BC706">
            <v>32348.957699999999</v>
          </cell>
          <cell r="BD706">
            <v>29504.561100000003</v>
          </cell>
          <cell r="BE706">
            <v>0</v>
          </cell>
          <cell r="BF706">
            <v>596476.03080000007</v>
          </cell>
          <cell r="BH706">
            <v>1382051.2908000001</v>
          </cell>
          <cell r="BJ706">
            <v>206178.39</v>
          </cell>
          <cell r="BK706">
            <v>1175872.9007999999</v>
          </cell>
        </row>
        <row r="707">
          <cell r="A707" t="str">
            <v>4709830101700</v>
          </cell>
          <cell r="B707" t="str">
            <v>ROCK FALLS TWP H S DIST 301</v>
          </cell>
          <cell r="C707" t="str">
            <v>WHITESIDE</v>
          </cell>
          <cell r="D707" t="str">
            <v>High School</v>
          </cell>
          <cell r="E707">
            <v>656.5</v>
          </cell>
          <cell r="G707">
            <v>0</v>
          </cell>
          <cell r="H707">
            <v>0</v>
          </cell>
          <cell r="I707">
            <v>0</v>
          </cell>
          <cell r="J707">
            <v>656.5</v>
          </cell>
          <cell r="L707">
            <v>0</v>
          </cell>
          <cell r="M707">
            <v>0</v>
          </cell>
          <cell r="N707">
            <v>26260</v>
          </cell>
          <cell r="O707">
            <v>26260</v>
          </cell>
          <cell r="Q707">
            <v>0</v>
          </cell>
          <cell r="R707">
            <v>0</v>
          </cell>
          <cell r="S707">
            <v>82062.5</v>
          </cell>
          <cell r="T707">
            <v>82062.5</v>
          </cell>
          <cell r="V707">
            <v>0</v>
          </cell>
          <cell r="W707">
            <v>0</v>
          </cell>
          <cell r="X707">
            <v>130643.5</v>
          </cell>
          <cell r="Y707">
            <v>130643.5</v>
          </cell>
          <cell r="AA707">
            <v>0</v>
          </cell>
          <cell r="AB707">
            <v>0</v>
          </cell>
          <cell r="AC707">
            <v>16412.5</v>
          </cell>
          <cell r="AD707">
            <v>16412.5</v>
          </cell>
          <cell r="AF707">
            <v>0</v>
          </cell>
          <cell r="AG707">
            <v>0</v>
          </cell>
          <cell r="AH707">
            <v>374861.5</v>
          </cell>
          <cell r="AI707">
            <v>374861.5</v>
          </cell>
          <cell r="AK707">
            <v>0</v>
          </cell>
          <cell r="AL707">
            <v>0</v>
          </cell>
          <cell r="AM707">
            <v>456924</v>
          </cell>
          <cell r="AN707">
            <v>456924</v>
          </cell>
          <cell r="AP707">
            <v>0</v>
          </cell>
          <cell r="AQ707">
            <v>0</v>
          </cell>
          <cell r="AR707">
            <v>681447</v>
          </cell>
          <cell r="AS707">
            <v>681447</v>
          </cell>
          <cell r="AU707">
            <v>0</v>
          </cell>
          <cell r="AV707">
            <v>0</v>
          </cell>
          <cell r="AW707">
            <v>513383</v>
          </cell>
          <cell r="AX707">
            <v>513383</v>
          </cell>
          <cell r="AZ707">
            <v>3914556.6700000004</v>
          </cell>
          <cell r="BA707">
            <v>1239703.83</v>
          </cell>
          <cell r="BB707">
            <v>1546278.15</v>
          </cell>
          <cell r="BC707">
            <v>78933.620999999999</v>
          </cell>
          <cell r="BD707">
            <v>71993.103000000003</v>
          </cell>
          <cell r="BE707">
            <v>0</v>
          </cell>
          <cell r="BF707">
            <v>1697204.8739999998</v>
          </cell>
          <cell r="BH707">
            <v>3979198.8739999998</v>
          </cell>
          <cell r="BJ707">
            <v>503089.08</v>
          </cell>
          <cell r="BK707">
            <v>3476109.7939999998</v>
          </cell>
        </row>
        <row r="708">
          <cell r="A708" t="str">
            <v>4807206200200</v>
          </cell>
          <cell r="B708" t="str">
            <v>PLEASANT VALLEY SCH DIST 62</v>
          </cell>
          <cell r="C708" t="str">
            <v>PEORIA</v>
          </cell>
          <cell r="D708" t="str">
            <v>Elementary</v>
          </cell>
          <cell r="E708">
            <v>450.71</v>
          </cell>
          <cell r="G708">
            <v>328.05999999999995</v>
          </cell>
          <cell r="H708">
            <v>320.64999999999998</v>
          </cell>
          <cell r="I708">
            <v>122.64999999999999</v>
          </cell>
          <cell r="J708">
            <v>0</v>
          </cell>
          <cell r="L708">
            <v>12826</v>
          </cell>
          <cell r="M708">
            <v>4906</v>
          </cell>
          <cell r="N708">
            <v>0</v>
          </cell>
          <cell r="O708">
            <v>17732</v>
          </cell>
          <cell r="Q708">
            <v>41007.499999999993</v>
          </cell>
          <cell r="R708">
            <v>15331.249999999998</v>
          </cell>
          <cell r="S708">
            <v>0</v>
          </cell>
          <cell r="T708">
            <v>56338.749999999993</v>
          </cell>
          <cell r="V708">
            <v>65283.939999999988</v>
          </cell>
          <cell r="W708">
            <v>24407.35</v>
          </cell>
          <cell r="X708">
            <v>0</v>
          </cell>
          <cell r="Y708">
            <v>89691.289999999979</v>
          </cell>
          <cell r="AA708">
            <v>8201.4999999999982</v>
          </cell>
          <cell r="AB708">
            <v>3066.25</v>
          </cell>
          <cell r="AC708">
            <v>0</v>
          </cell>
          <cell r="AD708">
            <v>11267.749999999998</v>
          </cell>
          <cell r="AF708">
            <v>187322.26</v>
          </cell>
          <cell r="AG708">
            <v>70033.149999999994</v>
          </cell>
          <cell r="AH708">
            <v>0</v>
          </cell>
          <cell r="AI708">
            <v>257355.41</v>
          </cell>
          <cell r="AK708">
            <v>32385.649999999998</v>
          </cell>
          <cell r="AL708">
            <v>24775.3</v>
          </cell>
          <cell r="AM708">
            <v>0</v>
          </cell>
          <cell r="AN708">
            <v>57160.95</v>
          </cell>
          <cell r="AP708">
            <v>340526.27999999997</v>
          </cell>
          <cell r="AQ708">
            <v>127310.7</v>
          </cell>
          <cell r="AR708">
            <v>0</v>
          </cell>
          <cell r="AS708">
            <v>467836.98</v>
          </cell>
          <cell r="AU708">
            <v>256542.91999999995</v>
          </cell>
          <cell r="AV708">
            <v>95912.299999999988</v>
          </cell>
          <cell r="AW708">
            <v>0</v>
          </cell>
          <cell r="AX708">
            <v>352455.22</v>
          </cell>
          <cell r="AZ708">
            <v>2660283.9200000004</v>
          </cell>
          <cell r="BA708">
            <v>1242856.6299999999</v>
          </cell>
          <cell r="BB708">
            <v>1170942.165</v>
          </cell>
          <cell r="BC708">
            <v>54190.666139999987</v>
          </cell>
          <cell r="BD708">
            <v>49425.760019999994</v>
          </cell>
          <cell r="BE708">
            <v>0</v>
          </cell>
          <cell r="BF708">
            <v>1274558.5911599998</v>
          </cell>
          <cell r="BH708">
            <v>2584396.9411599999</v>
          </cell>
          <cell r="BJ708">
            <v>345388.08</v>
          </cell>
          <cell r="BK708">
            <v>2239008.8611599999</v>
          </cell>
        </row>
        <row r="709">
          <cell r="A709" t="str">
            <v>4807206300200</v>
          </cell>
          <cell r="B709" t="str">
            <v>NORWOOD ELEM SCHOOL DIST 63</v>
          </cell>
          <cell r="C709" t="str">
            <v>PEORIA</v>
          </cell>
          <cell r="D709" t="str">
            <v>Elementary</v>
          </cell>
          <cell r="E709">
            <v>388.55</v>
          </cell>
          <cell r="G709">
            <v>248.23</v>
          </cell>
          <cell r="H709">
            <v>243.64999999999998</v>
          </cell>
          <cell r="I709">
            <v>140.32</v>
          </cell>
          <cell r="J709">
            <v>0</v>
          </cell>
          <cell r="L709">
            <v>9746</v>
          </cell>
          <cell r="M709">
            <v>5612.7999999999993</v>
          </cell>
          <cell r="N709">
            <v>0</v>
          </cell>
          <cell r="O709">
            <v>15358.8</v>
          </cell>
          <cell r="Q709">
            <v>31028.75</v>
          </cell>
          <cell r="R709">
            <v>17540</v>
          </cell>
          <cell r="S709">
            <v>0</v>
          </cell>
          <cell r="T709">
            <v>48568.75</v>
          </cell>
          <cell r="V709">
            <v>49397.77</v>
          </cell>
          <cell r="W709">
            <v>27923.68</v>
          </cell>
          <cell r="X709">
            <v>0</v>
          </cell>
          <cell r="Y709">
            <v>77321.45</v>
          </cell>
          <cell r="AA709">
            <v>6205.75</v>
          </cell>
          <cell r="AB709">
            <v>3508</v>
          </cell>
          <cell r="AC709">
            <v>0</v>
          </cell>
          <cell r="AD709">
            <v>9713.75</v>
          </cell>
          <cell r="AF709">
            <v>141739.32999999999</v>
          </cell>
          <cell r="AG709">
            <v>80122.720000000001</v>
          </cell>
          <cell r="AH709">
            <v>0</v>
          </cell>
          <cell r="AI709">
            <v>221862.05</v>
          </cell>
          <cell r="AK709">
            <v>24608.649999999998</v>
          </cell>
          <cell r="AL709">
            <v>28344.639999999999</v>
          </cell>
          <cell r="AM709">
            <v>0</v>
          </cell>
          <cell r="AN709">
            <v>52953.289999999994</v>
          </cell>
          <cell r="AP709">
            <v>257662.74</v>
          </cell>
          <cell r="AQ709">
            <v>145652.16</v>
          </cell>
          <cell r="AR709">
            <v>0</v>
          </cell>
          <cell r="AS709">
            <v>403314.9</v>
          </cell>
          <cell r="AU709">
            <v>194115.86</v>
          </cell>
          <cell r="AV709">
            <v>109730.23999999999</v>
          </cell>
          <cell r="AW709">
            <v>0</v>
          </cell>
          <cell r="AX709">
            <v>303846.09999999998</v>
          </cell>
          <cell r="AZ709">
            <v>2081027.34</v>
          </cell>
          <cell r="BA709">
            <v>693147.04999999993</v>
          </cell>
          <cell r="BB709">
            <v>832252.31700000004</v>
          </cell>
          <cell r="BC709">
            <v>46716.920699999988</v>
          </cell>
          <cell r="BD709">
            <v>42609.170099999996</v>
          </cell>
          <cell r="BE709">
            <v>0</v>
          </cell>
          <cell r="BF709">
            <v>921578.40780000004</v>
          </cell>
          <cell r="BH709">
            <v>2054517.4978</v>
          </cell>
          <cell r="BJ709">
            <v>297753.63</v>
          </cell>
          <cell r="BK709">
            <v>1756763.8678000001</v>
          </cell>
        </row>
        <row r="710">
          <cell r="A710" t="str">
            <v>4807206600200</v>
          </cell>
          <cell r="B710" t="str">
            <v>BARTONVILLE SCHOOL DIST 66</v>
          </cell>
          <cell r="C710" t="str">
            <v>PEORIA</v>
          </cell>
          <cell r="D710" t="str">
            <v>Elementary</v>
          </cell>
          <cell r="E710">
            <v>232.25</v>
          </cell>
          <cell r="G710">
            <v>152.25</v>
          </cell>
          <cell r="H710">
            <v>147</v>
          </cell>
          <cell r="I710">
            <v>80</v>
          </cell>
          <cell r="J710">
            <v>0</v>
          </cell>
          <cell r="L710">
            <v>5880</v>
          </cell>
          <cell r="M710">
            <v>3200</v>
          </cell>
          <cell r="N710">
            <v>0</v>
          </cell>
          <cell r="O710">
            <v>9080</v>
          </cell>
          <cell r="Q710">
            <v>19031.25</v>
          </cell>
          <cell r="R710">
            <v>10000</v>
          </cell>
          <cell r="S710">
            <v>0</v>
          </cell>
          <cell r="T710">
            <v>29031.25</v>
          </cell>
          <cell r="V710">
            <v>30297.75</v>
          </cell>
          <cell r="W710">
            <v>15920</v>
          </cell>
          <cell r="X710">
            <v>0</v>
          </cell>
          <cell r="Y710">
            <v>46217.75</v>
          </cell>
          <cell r="AA710">
            <v>3806.25</v>
          </cell>
          <cell r="AB710">
            <v>2000</v>
          </cell>
          <cell r="AC710">
            <v>0</v>
          </cell>
          <cell r="AD710">
            <v>5806.25</v>
          </cell>
          <cell r="AF710">
            <v>86934.75</v>
          </cell>
          <cell r="AG710">
            <v>45680</v>
          </cell>
          <cell r="AH710">
            <v>0</v>
          </cell>
          <cell r="AI710">
            <v>132614.75</v>
          </cell>
          <cell r="AK710">
            <v>14847</v>
          </cell>
          <cell r="AL710">
            <v>16160</v>
          </cell>
          <cell r="AM710">
            <v>0</v>
          </cell>
          <cell r="AN710">
            <v>31007</v>
          </cell>
          <cell r="AP710">
            <v>158035.5</v>
          </cell>
          <cell r="AQ710">
            <v>83040</v>
          </cell>
          <cell r="AR710">
            <v>0</v>
          </cell>
          <cell r="AS710">
            <v>241075.5</v>
          </cell>
          <cell r="AU710">
            <v>119059.5</v>
          </cell>
          <cell r="AV710">
            <v>62560</v>
          </cell>
          <cell r="AW710">
            <v>0</v>
          </cell>
          <cell r="AX710">
            <v>181619.5</v>
          </cell>
          <cell r="AZ710">
            <v>1255364.79</v>
          </cell>
          <cell r="BA710">
            <v>461065.45999999996</v>
          </cell>
          <cell r="BB710">
            <v>514929.07499999995</v>
          </cell>
          <cell r="BC710">
            <v>27924.3465</v>
          </cell>
          <cell r="BD710">
            <v>25468.999500000002</v>
          </cell>
          <cell r="BE710">
            <v>0</v>
          </cell>
          <cell r="BF710">
            <v>568322.42099999997</v>
          </cell>
          <cell r="BH710">
            <v>1244774.4210000001</v>
          </cell>
          <cell r="BJ710">
            <v>177977.82</v>
          </cell>
          <cell r="BK710">
            <v>1066796.601</v>
          </cell>
        </row>
        <row r="711">
          <cell r="A711" t="str">
            <v>4807206800200</v>
          </cell>
          <cell r="B711" t="str">
            <v>OAK GROVE SCHOOL DIST 68</v>
          </cell>
          <cell r="C711" t="str">
            <v>PEORIA</v>
          </cell>
          <cell r="D711" t="str">
            <v>Elementary</v>
          </cell>
          <cell r="E711">
            <v>316.20999999999998</v>
          </cell>
          <cell r="G711">
            <v>194.22</v>
          </cell>
          <cell r="H711">
            <v>189.14</v>
          </cell>
          <cell r="I711">
            <v>121.99</v>
          </cell>
          <cell r="J711">
            <v>0</v>
          </cell>
          <cell r="L711">
            <v>7565.5999999999995</v>
          </cell>
          <cell r="M711">
            <v>4879.5999999999995</v>
          </cell>
          <cell r="N711">
            <v>0</v>
          </cell>
          <cell r="O711">
            <v>12445.199999999999</v>
          </cell>
          <cell r="Q711">
            <v>24277.5</v>
          </cell>
          <cell r="R711">
            <v>15248.75</v>
          </cell>
          <cell r="S711">
            <v>0</v>
          </cell>
          <cell r="T711">
            <v>39526.25</v>
          </cell>
          <cell r="V711">
            <v>38649.78</v>
          </cell>
          <cell r="W711">
            <v>24276.01</v>
          </cell>
          <cell r="X711">
            <v>0</v>
          </cell>
          <cell r="Y711">
            <v>62925.789999999994</v>
          </cell>
          <cell r="AA711">
            <v>4855.5</v>
          </cell>
          <cell r="AB711">
            <v>3049.75</v>
          </cell>
          <cell r="AC711">
            <v>0</v>
          </cell>
          <cell r="AD711">
            <v>7905.25</v>
          </cell>
          <cell r="AF711">
            <v>110899.62</v>
          </cell>
          <cell r="AG711">
            <v>69656.289999999994</v>
          </cell>
          <cell r="AH711">
            <v>0</v>
          </cell>
          <cell r="AI711">
            <v>180555.90999999997</v>
          </cell>
          <cell r="AK711">
            <v>19103.14</v>
          </cell>
          <cell r="AL711">
            <v>24641.98</v>
          </cell>
          <cell r="AM711">
            <v>0</v>
          </cell>
          <cell r="AN711">
            <v>43745.119999999995</v>
          </cell>
          <cell r="AP711">
            <v>201600.36</v>
          </cell>
          <cell r="AQ711">
            <v>126625.62</v>
          </cell>
          <cell r="AR711">
            <v>0</v>
          </cell>
          <cell r="AS711">
            <v>328225.98</v>
          </cell>
          <cell r="AU711">
            <v>151880.04</v>
          </cell>
          <cell r="AV711">
            <v>95396.18</v>
          </cell>
          <cell r="AW711">
            <v>0</v>
          </cell>
          <cell r="AX711">
            <v>247276.22</v>
          </cell>
          <cell r="AZ711">
            <v>1693943.2100000002</v>
          </cell>
          <cell r="BA711">
            <v>578299.57999999996</v>
          </cell>
          <cell r="BB711">
            <v>681672.83699999994</v>
          </cell>
          <cell r="BC711">
            <v>38019.193139999988</v>
          </cell>
          <cell r="BD711">
            <v>34676.221019999997</v>
          </cell>
          <cell r="BE711">
            <v>0</v>
          </cell>
          <cell r="BF711">
            <v>754368.25115999999</v>
          </cell>
          <cell r="BH711">
            <v>1676973.97116</v>
          </cell>
          <cell r="BJ711">
            <v>242318.04</v>
          </cell>
          <cell r="BK711">
            <v>1434655.9311599999</v>
          </cell>
        </row>
        <row r="712">
          <cell r="A712" t="str">
            <v>4807206900200</v>
          </cell>
          <cell r="B712" t="str">
            <v>PLEASANT HILL SCHOOL DIST 69</v>
          </cell>
          <cell r="C712" t="str">
            <v>PEORIA</v>
          </cell>
          <cell r="D712" t="str">
            <v>Elementary</v>
          </cell>
          <cell r="E712">
            <v>226.62</v>
          </cell>
          <cell r="G712">
            <v>153.47</v>
          </cell>
          <cell r="H712">
            <v>151.81</v>
          </cell>
          <cell r="I712">
            <v>73.150000000000006</v>
          </cell>
          <cell r="J712">
            <v>0</v>
          </cell>
          <cell r="L712">
            <v>6072.4</v>
          </cell>
          <cell r="M712">
            <v>2926</v>
          </cell>
          <cell r="N712">
            <v>0</v>
          </cell>
          <cell r="O712">
            <v>8998.4</v>
          </cell>
          <cell r="Q712">
            <v>19183.75</v>
          </cell>
          <cell r="R712">
            <v>9143.75</v>
          </cell>
          <cell r="S712">
            <v>0</v>
          </cell>
          <cell r="T712">
            <v>28327.5</v>
          </cell>
          <cell r="V712">
            <v>30540.53</v>
          </cell>
          <cell r="W712">
            <v>14556.85</v>
          </cell>
          <cell r="X712">
            <v>0</v>
          </cell>
          <cell r="Y712">
            <v>45097.38</v>
          </cell>
          <cell r="AA712">
            <v>3836.75</v>
          </cell>
          <cell r="AB712">
            <v>1828.7500000000002</v>
          </cell>
          <cell r="AC712">
            <v>0</v>
          </cell>
          <cell r="AD712">
            <v>5665.5</v>
          </cell>
          <cell r="AF712">
            <v>87631.37</v>
          </cell>
          <cell r="AG712">
            <v>41768.65</v>
          </cell>
          <cell r="AH712">
            <v>0</v>
          </cell>
          <cell r="AI712">
            <v>129400.01999999999</v>
          </cell>
          <cell r="AK712">
            <v>15332.81</v>
          </cell>
          <cell r="AL712">
            <v>14776.300000000001</v>
          </cell>
          <cell r="AM712">
            <v>0</v>
          </cell>
          <cell r="AN712">
            <v>30109.11</v>
          </cell>
          <cell r="AP712">
            <v>159301.85999999999</v>
          </cell>
          <cell r="AQ712">
            <v>75929.700000000012</v>
          </cell>
          <cell r="AR712">
            <v>0</v>
          </cell>
          <cell r="AS712">
            <v>235231.56</v>
          </cell>
          <cell r="AU712">
            <v>120013.54</v>
          </cell>
          <cell r="AV712">
            <v>57203.3</v>
          </cell>
          <cell r="AW712">
            <v>0</v>
          </cell>
          <cell r="AX712">
            <v>177216.84</v>
          </cell>
          <cell r="AZ712">
            <v>1255525.78</v>
          </cell>
          <cell r="BA712">
            <v>496942.79999999993</v>
          </cell>
          <cell r="BB712">
            <v>525740.57400000002</v>
          </cell>
          <cell r="BC712">
            <v>27247.429079999998</v>
          </cell>
          <cell r="BD712">
            <v>24851.602440000002</v>
          </cell>
          <cell r="BE712">
            <v>0</v>
          </cell>
          <cell r="BF712">
            <v>577839.6055200001</v>
          </cell>
          <cell r="BH712">
            <v>1237885.91552</v>
          </cell>
          <cell r="BJ712">
            <v>173663.43</v>
          </cell>
          <cell r="BK712">
            <v>1064222.4855200001</v>
          </cell>
        </row>
        <row r="713">
          <cell r="A713" t="str">
            <v>4807207000200</v>
          </cell>
          <cell r="B713" t="str">
            <v>MONROE SCHOOL DIST 70</v>
          </cell>
          <cell r="C713" t="str">
            <v>PEORIA</v>
          </cell>
          <cell r="D713" t="str">
            <v>Elementary</v>
          </cell>
          <cell r="E713">
            <v>297.72000000000003</v>
          </cell>
          <cell r="G713">
            <v>204.39999999999998</v>
          </cell>
          <cell r="H713">
            <v>198.99</v>
          </cell>
          <cell r="I713">
            <v>93.32</v>
          </cell>
          <cell r="J713">
            <v>0</v>
          </cell>
          <cell r="L713">
            <v>7959.6</v>
          </cell>
          <cell r="M713">
            <v>3732.7999999999997</v>
          </cell>
          <cell r="N713">
            <v>0</v>
          </cell>
          <cell r="O713">
            <v>11692.4</v>
          </cell>
          <cell r="Q713">
            <v>25549.999999999996</v>
          </cell>
          <cell r="R713">
            <v>11665</v>
          </cell>
          <cell r="S713">
            <v>0</v>
          </cell>
          <cell r="T713">
            <v>37215</v>
          </cell>
          <cell r="V713">
            <v>40675.599999999999</v>
          </cell>
          <cell r="W713">
            <v>18570.68</v>
          </cell>
          <cell r="X713">
            <v>0</v>
          </cell>
          <cell r="Y713">
            <v>59246.28</v>
          </cell>
          <cell r="AA713">
            <v>5109.9999999999991</v>
          </cell>
          <cell r="AB713">
            <v>2333</v>
          </cell>
          <cell r="AC713">
            <v>0</v>
          </cell>
          <cell r="AD713">
            <v>7442.9999999999991</v>
          </cell>
          <cell r="AF713">
            <v>116712.4</v>
          </cell>
          <cell r="AG713">
            <v>53285.72</v>
          </cell>
          <cell r="AH713">
            <v>0</v>
          </cell>
          <cell r="AI713">
            <v>169998.12</v>
          </cell>
          <cell r="AK713">
            <v>20097.990000000002</v>
          </cell>
          <cell r="AL713">
            <v>18850.64</v>
          </cell>
          <cell r="AM713">
            <v>0</v>
          </cell>
          <cell r="AN713">
            <v>38948.630000000005</v>
          </cell>
          <cell r="AP713">
            <v>212167.19999999998</v>
          </cell>
          <cell r="AQ713">
            <v>96866.159999999989</v>
          </cell>
          <cell r="AR713">
            <v>0</v>
          </cell>
          <cell r="AS713">
            <v>309033.36</v>
          </cell>
          <cell r="AU713">
            <v>159840.79999999999</v>
          </cell>
          <cell r="AV713">
            <v>72976.239999999991</v>
          </cell>
          <cell r="AW713">
            <v>0</v>
          </cell>
          <cell r="AX713">
            <v>232817.03999999998</v>
          </cell>
          <cell r="AZ713">
            <v>1509470.6800000006</v>
          </cell>
          <cell r="BA713">
            <v>354857.55000000005</v>
          </cell>
          <cell r="BB713">
            <v>559298.46900000016</v>
          </cell>
          <cell r="BC713">
            <v>35796.066479999994</v>
          </cell>
          <cell r="BD713">
            <v>32648.570639999998</v>
          </cell>
          <cell r="BE713">
            <v>0</v>
          </cell>
          <cell r="BF713">
            <v>627743.10612000024</v>
          </cell>
          <cell r="BH713">
            <v>1494136.9361200002</v>
          </cell>
          <cell r="BJ713">
            <v>228148.79</v>
          </cell>
          <cell r="BK713">
            <v>1265988.1461200002</v>
          </cell>
        </row>
        <row r="714">
          <cell r="A714" t="str">
            <v>4807215002500</v>
          </cell>
          <cell r="B714" t="str">
            <v>PEORIA SCHOOL DISTRICT 150</v>
          </cell>
          <cell r="C714" t="str">
            <v>PEORIA</v>
          </cell>
          <cell r="D714" t="str">
            <v>Unit</v>
          </cell>
          <cell r="E714">
            <v>12882.55</v>
          </cell>
          <cell r="G714">
            <v>6328.9</v>
          </cell>
          <cell r="H714">
            <v>6200.07</v>
          </cell>
          <cell r="I714">
            <v>2847.33</v>
          </cell>
          <cell r="J714">
            <v>3706.3199999999997</v>
          </cell>
          <cell r="L714">
            <v>248002.8</v>
          </cell>
          <cell r="M714">
            <v>113893.2</v>
          </cell>
          <cell r="N714">
            <v>148252.79999999999</v>
          </cell>
          <cell r="O714">
            <v>510148.8</v>
          </cell>
          <cell r="Q714">
            <v>791112.5</v>
          </cell>
          <cell r="R714">
            <v>355916.25</v>
          </cell>
          <cell r="S714">
            <v>463289.99999999994</v>
          </cell>
          <cell r="T714">
            <v>1610318.75</v>
          </cell>
          <cell r="V714">
            <v>1259451.0999999999</v>
          </cell>
          <cell r="W714">
            <v>566618.67000000004</v>
          </cell>
          <cell r="X714">
            <v>737557.67999999993</v>
          </cell>
          <cell r="Y714">
            <v>2563627.4500000002</v>
          </cell>
          <cell r="AA714">
            <v>158222.5</v>
          </cell>
          <cell r="AB714">
            <v>71183.25</v>
          </cell>
          <cell r="AC714">
            <v>92658</v>
          </cell>
          <cell r="AD714">
            <v>322063.75</v>
          </cell>
          <cell r="AF714">
            <v>3613801.9</v>
          </cell>
          <cell r="AG714">
            <v>1625825.43</v>
          </cell>
          <cell r="AH714">
            <v>2116308.7200000002</v>
          </cell>
          <cell r="AI714">
            <v>7355936.0500000007</v>
          </cell>
          <cell r="AK714">
            <v>626207.06999999995</v>
          </cell>
          <cell r="AL714">
            <v>575160.66</v>
          </cell>
          <cell r="AM714">
            <v>2579598.7199999997</v>
          </cell>
          <cell r="AN714">
            <v>3780966.4499999997</v>
          </cell>
          <cell r="AP714">
            <v>6569398.1999999993</v>
          </cell>
          <cell r="AQ714">
            <v>2955528.54</v>
          </cell>
          <cell r="AR714">
            <v>3847160.1599999997</v>
          </cell>
          <cell r="AS714">
            <v>13372086.899999999</v>
          </cell>
          <cell r="AU714">
            <v>4949199.8</v>
          </cell>
          <cell r="AV714">
            <v>2226612.06</v>
          </cell>
          <cell r="AW714">
            <v>2898342.2399999998</v>
          </cell>
          <cell r="AX714">
            <v>10074154.1</v>
          </cell>
          <cell r="AZ714">
            <v>75310657.36999999</v>
          </cell>
          <cell r="BA714">
            <v>33216241.340000004</v>
          </cell>
          <cell r="BB714">
            <v>32558069.612999998</v>
          </cell>
          <cell r="BC714">
            <v>1548920.5166999998</v>
          </cell>
          <cell r="BD714">
            <v>1412726.1980999999</v>
          </cell>
          <cell r="BE714">
            <v>0</v>
          </cell>
          <cell r="BF714">
            <v>35519716.327799998</v>
          </cell>
          <cell r="BH714">
            <v>75109018.577800006</v>
          </cell>
          <cell r="BJ714">
            <v>9872155.7100000009</v>
          </cell>
          <cell r="BK714">
            <v>65236862.867800005</v>
          </cell>
        </row>
        <row r="715">
          <cell r="A715" t="str">
            <v>4807226502600</v>
          </cell>
          <cell r="B715" t="str">
            <v>FARMINGTON CENTRAL C U S D 265</v>
          </cell>
          <cell r="C715" t="str">
            <v>PEORIA</v>
          </cell>
          <cell r="D715" t="str">
            <v>Unit</v>
          </cell>
          <cell r="E715">
            <v>1308.96</v>
          </cell>
          <cell r="G715">
            <v>567.80999999999995</v>
          </cell>
          <cell r="H715">
            <v>560.80999999999995</v>
          </cell>
          <cell r="I715">
            <v>306.15999999999997</v>
          </cell>
          <cell r="J715">
            <v>434.98999999999995</v>
          </cell>
          <cell r="L715">
            <v>22432.399999999998</v>
          </cell>
          <cell r="M715">
            <v>12246.399999999998</v>
          </cell>
          <cell r="N715">
            <v>17399.599999999999</v>
          </cell>
          <cell r="O715">
            <v>52078.399999999994</v>
          </cell>
          <cell r="Q715">
            <v>70976.25</v>
          </cell>
          <cell r="R715">
            <v>38269.999999999993</v>
          </cell>
          <cell r="S715">
            <v>54373.749999999993</v>
          </cell>
          <cell r="T715">
            <v>163620</v>
          </cell>
          <cell r="V715">
            <v>112994.18999999999</v>
          </cell>
          <cell r="W715">
            <v>60925.84</v>
          </cell>
          <cell r="X715">
            <v>86563.01</v>
          </cell>
          <cell r="Y715">
            <v>260483.03999999998</v>
          </cell>
          <cell r="AA715">
            <v>14195.249999999998</v>
          </cell>
          <cell r="AB715">
            <v>7653.9999999999991</v>
          </cell>
          <cell r="AC715">
            <v>10874.749999999998</v>
          </cell>
          <cell r="AD715">
            <v>32723.999999999993</v>
          </cell>
          <cell r="AF715">
            <v>324219.51</v>
          </cell>
          <cell r="AG715">
            <v>174817.36</v>
          </cell>
          <cell r="AH715">
            <v>248379.29</v>
          </cell>
          <cell r="AI715">
            <v>747416.16</v>
          </cell>
          <cell r="AK715">
            <v>56641.81</v>
          </cell>
          <cell r="AL715">
            <v>61844.319999999992</v>
          </cell>
          <cell r="AM715">
            <v>302753.03999999998</v>
          </cell>
          <cell r="AN715">
            <v>421239.17</v>
          </cell>
          <cell r="AP715">
            <v>589386.77999999991</v>
          </cell>
          <cell r="AQ715">
            <v>317794.07999999996</v>
          </cell>
          <cell r="AR715">
            <v>451519.61999999994</v>
          </cell>
          <cell r="AS715">
            <v>1358700.4799999997</v>
          </cell>
          <cell r="AU715">
            <v>444027.42</v>
          </cell>
          <cell r="AV715">
            <v>239417.11999999997</v>
          </cell>
          <cell r="AW715">
            <v>340162.17999999993</v>
          </cell>
          <cell r="AX715">
            <v>1023606.7199999999</v>
          </cell>
          <cell r="AZ715">
            <v>7074112.2400000012</v>
          </cell>
          <cell r="BA715">
            <v>1859920.88</v>
          </cell>
          <cell r="BB715">
            <v>2680209.9360000002</v>
          </cell>
          <cell r="BC715">
            <v>157381.49663999997</v>
          </cell>
          <cell r="BD715">
            <v>143543.17151999997</v>
          </cell>
          <cell r="BE715">
            <v>0</v>
          </cell>
          <cell r="BF715">
            <v>2981134.6041600001</v>
          </cell>
          <cell r="BH715">
            <v>7041002.5741600003</v>
          </cell>
          <cell r="BJ715">
            <v>1003082.22</v>
          </cell>
          <cell r="BK715">
            <v>6037920.3541600006</v>
          </cell>
        </row>
        <row r="716">
          <cell r="A716" t="str">
            <v>4807230902600</v>
          </cell>
          <cell r="B716" t="str">
            <v>BRIMFIELD C U SCHOOL DIST 309</v>
          </cell>
          <cell r="C716" t="str">
            <v>PEORIA</v>
          </cell>
          <cell r="D716" t="str">
            <v>Unit</v>
          </cell>
          <cell r="E716">
            <v>675.48</v>
          </cell>
          <cell r="G716">
            <v>284.49</v>
          </cell>
          <cell r="H716">
            <v>280.49</v>
          </cell>
          <cell r="I716">
            <v>159.66</v>
          </cell>
          <cell r="J716">
            <v>231.32999999999998</v>
          </cell>
          <cell r="L716">
            <v>11219.6</v>
          </cell>
          <cell r="M716">
            <v>6386.4</v>
          </cell>
          <cell r="N716">
            <v>9253.1999999999989</v>
          </cell>
          <cell r="O716">
            <v>26859.199999999997</v>
          </cell>
          <cell r="Q716">
            <v>35561.25</v>
          </cell>
          <cell r="R716">
            <v>19957.5</v>
          </cell>
          <cell r="S716">
            <v>28916.249999999996</v>
          </cell>
          <cell r="T716">
            <v>84435</v>
          </cell>
          <cell r="V716">
            <v>56613.51</v>
          </cell>
          <cell r="W716">
            <v>31772.34</v>
          </cell>
          <cell r="X716">
            <v>46034.67</v>
          </cell>
          <cell r="Y716">
            <v>134420.52000000002</v>
          </cell>
          <cell r="AA716">
            <v>7112.25</v>
          </cell>
          <cell r="AB716">
            <v>3991.5</v>
          </cell>
          <cell r="AC716">
            <v>5783.25</v>
          </cell>
          <cell r="AD716">
            <v>16887</v>
          </cell>
          <cell r="AF716">
            <v>162443.79</v>
          </cell>
          <cell r="AG716">
            <v>91165.86</v>
          </cell>
          <cell r="AH716">
            <v>132089.43</v>
          </cell>
          <cell r="AI716">
            <v>385699.08</v>
          </cell>
          <cell r="AK716">
            <v>28329.49</v>
          </cell>
          <cell r="AL716">
            <v>32251.32</v>
          </cell>
          <cell r="AM716">
            <v>161005.68</v>
          </cell>
          <cell r="AN716">
            <v>221586.49</v>
          </cell>
          <cell r="AP716">
            <v>295300.62</v>
          </cell>
          <cell r="AQ716">
            <v>165727.07999999999</v>
          </cell>
          <cell r="AR716">
            <v>240120.53999999998</v>
          </cell>
          <cell r="AS716">
            <v>701148.24</v>
          </cell>
          <cell r="AU716">
            <v>222471.18</v>
          </cell>
          <cell r="AV716">
            <v>124854.12</v>
          </cell>
          <cell r="AW716">
            <v>180900.06</v>
          </cell>
          <cell r="AX716">
            <v>528225.36</v>
          </cell>
          <cell r="AZ716">
            <v>3506083.3300000005</v>
          </cell>
          <cell r="BA716">
            <v>664055.86999999988</v>
          </cell>
          <cell r="BB716">
            <v>1251041.76</v>
          </cell>
          <cell r="BC716">
            <v>81215.662319999989</v>
          </cell>
          <cell r="BD716">
            <v>74074.487760000004</v>
          </cell>
          <cell r="BE716">
            <v>0</v>
          </cell>
          <cell r="BF716">
            <v>1406331.9100799998</v>
          </cell>
          <cell r="BH716">
            <v>3505592.80008</v>
          </cell>
          <cell r="BJ716">
            <v>517633.83</v>
          </cell>
          <cell r="BK716">
            <v>2987958.9700799999</v>
          </cell>
        </row>
        <row r="717">
          <cell r="A717" t="str">
            <v>4807231001600</v>
          </cell>
          <cell r="B717" t="str">
            <v>LIMESTONE COMM HIGH SCH DIST 310</v>
          </cell>
          <cell r="C717" t="str">
            <v>PEORIA</v>
          </cell>
          <cell r="D717" t="str">
            <v>High School</v>
          </cell>
          <cell r="E717">
            <v>1042.32</v>
          </cell>
          <cell r="G717">
            <v>0</v>
          </cell>
          <cell r="H717">
            <v>0</v>
          </cell>
          <cell r="I717">
            <v>0</v>
          </cell>
          <cell r="J717">
            <v>1042.32</v>
          </cell>
          <cell r="L717">
            <v>0</v>
          </cell>
          <cell r="M717">
            <v>0</v>
          </cell>
          <cell r="N717">
            <v>41692.799999999996</v>
          </cell>
          <cell r="O717">
            <v>41692.799999999996</v>
          </cell>
          <cell r="Q717">
            <v>0</v>
          </cell>
          <cell r="R717">
            <v>0</v>
          </cell>
          <cell r="S717">
            <v>130289.99999999999</v>
          </cell>
          <cell r="T717">
            <v>130289.99999999999</v>
          </cell>
          <cell r="V717">
            <v>0</v>
          </cell>
          <cell r="W717">
            <v>0</v>
          </cell>
          <cell r="X717">
            <v>207421.68</v>
          </cell>
          <cell r="Y717">
            <v>207421.68</v>
          </cell>
          <cell r="AA717">
            <v>0</v>
          </cell>
          <cell r="AB717">
            <v>0</v>
          </cell>
          <cell r="AC717">
            <v>26058</v>
          </cell>
          <cell r="AD717">
            <v>26058</v>
          </cell>
          <cell r="AF717">
            <v>0</v>
          </cell>
          <cell r="AG717">
            <v>0</v>
          </cell>
          <cell r="AH717">
            <v>595164.72</v>
          </cell>
          <cell r="AI717">
            <v>595164.72</v>
          </cell>
          <cell r="AK717">
            <v>0</v>
          </cell>
          <cell r="AL717">
            <v>0</v>
          </cell>
          <cell r="AM717">
            <v>725454.72</v>
          </cell>
          <cell r="AN717">
            <v>725454.72</v>
          </cell>
          <cell r="AP717">
            <v>0</v>
          </cell>
          <cell r="AQ717">
            <v>0</v>
          </cell>
          <cell r="AR717">
            <v>1081928.1599999999</v>
          </cell>
          <cell r="AS717">
            <v>1081928.1599999999</v>
          </cell>
          <cell r="AU717">
            <v>0</v>
          </cell>
          <cell r="AV717">
            <v>0</v>
          </cell>
          <cell r="AW717">
            <v>815094.24</v>
          </cell>
          <cell r="AX717">
            <v>815094.24</v>
          </cell>
          <cell r="AZ717">
            <v>6057008.6200000001</v>
          </cell>
          <cell r="BA717">
            <v>1593342.17</v>
          </cell>
          <cell r="BB717">
            <v>2295105.2369999997</v>
          </cell>
          <cell r="BC717">
            <v>125322.30287999997</v>
          </cell>
          <cell r="BD717">
            <v>114302.89584</v>
          </cell>
          <cell r="BE717">
            <v>0</v>
          </cell>
          <cell r="BF717">
            <v>2534730.4357199995</v>
          </cell>
          <cell r="BH717">
            <v>6157834.7557199998</v>
          </cell>
          <cell r="BJ717">
            <v>798750.66</v>
          </cell>
          <cell r="BK717">
            <v>5359084.0957199996</v>
          </cell>
        </row>
        <row r="718">
          <cell r="A718" t="str">
            <v>4807231600400</v>
          </cell>
          <cell r="B718" t="str">
            <v>LIMESTONE WALTERS C C S DIST 316</v>
          </cell>
          <cell r="C718" t="str">
            <v>PEORIA</v>
          </cell>
          <cell r="D718" t="str">
            <v>Elementary</v>
          </cell>
          <cell r="E718">
            <v>195.25</v>
          </cell>
          <cell r="G718">
            <v>127.75</v>
          </cell>
          <cell r="H718">
            <v>124.5</v>
          </cell>
          <cell r="I718">
            <v>67.5</v>
          </cell>
          <cell r="J718">
            <v>0</v>
          </cell>
          <cell r="L718">
            <v>4980</v>
          </cell>
          <cell r="M718">
            <v>2700</v>
          </cell>
          <cell r="N718">
            <v>0</v>
          </cell>
          <cell r="O718">
            <v>7680</v>
          </cell>
          <cell r="Q718">
            <v>15968.75</v>
          </cell>
          <cell r="R718">
            <v>8437.5</v>
          </cell>
          <cell r="S718">
            <v>0</v>
          </cell>
          <cell r="T718">
            <v>24406.25</v>
          </cell>
          <cell r="V718">
            <v>25422.25</v>
          </cell>
          <cell r="W718">
            <v>13432.5</v>
          </cell>
          <cell r="X718">
            <v>0</v>
          </cell>
          <cell r="Y718">
            <v>38854.75</v>
          </cell>
          <cell r="AA718">
            <v>3193.75</v>
          </cell>
          <cell r="AB718">
            <v>1687.5</v>
          </cell>
          <cell r="AC718">
            <v>0</v>
          </cell>
          <cell r="AD718">
            <v>4881.25</v>
          </cell>
          <cell r="AF718">
            <v>72945.25</v>
          </cell>
          <cell r="AG718">
            <v>38542.5</v>
          </cell>
          <cell r="AH718">
            <v>0</v>
          </cell>
          <cell r="AI718">
            <v>111487.75</v>
          </cell>
          <cell r="AK718">
            <v>12574.5</v>
          </cell>
          <cell r="AL718">
            <v>13635</v>
          </cell>
          <cell r="AM718">
            <v>0</v>
          </cell>
          <cell r="AN718">
            <v>26209.5</v>
          </cell>
          <cell r="AP718">
            <v>132604.5</v>
          </cell>
          <cell r="AQ718">
            <v>70065</v>
          </cell>
          <cell r="AR718">
            <v>0</v>
          </cell>
          <cell r="AS718">
            <v>202669.5</v>
          </cell>
          <cell r="AU718">
            <v>99900.5</v>
          </cell>
          <cell r="AV718">
            <v>52785</v>
          </cell>
          <cell r="AW718">
            <v>0</v>
          </cell>
          <cell r="AX718">
            <v>152685.5</v>
          </cell>
          <cell r="AZ718">
            <v>978461.5</v>
          </cell>
          <cell r="BA718">
            <v>205583.30000000002</v>
          </cell>
          <cell r="BB718">
            <v>355213.44</v>
          </cell>
          <cell r="BC718">
            <v>23475.6885</v>
          </cell>
          <cell r="BD718">
            <v>21411.505499999999</v>
          </cell>
          <cell r="BE718">
            <v>0</v>
          </cell>
          <cell r="BF718">
            <v>400100.63399999996</v>
          </cell>
          <cell r="BH718">
            <v>968975.13399999996</v>
          </cell>
          <cell r="BJ718">
            <v>149623.98000000001</v>
          </cell>
          <cell r="BK718">
            <v>819351.15399999998</v>
          </cell>
        </row>
        <row r="719">
          <cell r="A719" t="str">
            <v>4807232102600</v>
          </cell>
          <cell r="B719" t="str">
            <v>IL VALLEY CENTRAL UNIT DIST 321</v>
          </cell>
          <cell r="C719" t="str">
            <v>PEORIA</v>
          </cell>
          <cell r="D719" t="str">
            <v>Unit</v>
          </cell>
          <cell r="E719">
            <v>2027.1</v>
          </cell>
          <cell r="G719">
            <v>905.13000000000011</v>
          </cell>
          <cell r="H719">
            <v>885.97</v>
          </cell>
          <cell r="I719">
            <v>475.15</v>
          </cell>
          <cell r="J719">
            <v>646.82000000000005</v>
          </cell>
          <cell r="L719">
            <v>35438.800000000003</v>
          </cell>
          <cell r="M719">
            <v>19006</v>
          </cell>
          <cell r="N719">
            <v>25872.800000000003</v>
          </cell>
          <cell r="O719">
            <v>80317.600000000006</v>
          </cell>
          <cell r="Q719">
            <v>113141.25000000001</v>
          </cell>
          <cell r="R719">
            <v>59393.75</v>
          </cell>
          <cell r="S719">
            <v>80852.5</v>
          </cell>
          <cell r="T719">
            <v>253387.5</v>
          </cell>
          <cell r="V719">
            <v>180120.87000000002</v>
          </cell>
          <cell r="W719">
            <v>94554.849999999991</v>
          </cell>
          <cell r="X719">
            <v>128717.18000000001</v>
          </cell>
          <cell r="Y719">
            <v>403392.9</v>
          </cell>
          <cell r="AA719">
            <v>22628.250000000004</v>
          </cell>
          <cell r="AB719">
            <v>11878.75</v>
          </cell>
          <cell r="AC719">
            <v>16170.500000000002</v>
          </cell>
          <cell r="AD719">
            <v>50677.5</v>
          </cell>
          <cell r="AF719">
            <v>516829.23</v>
          </cell>
          <cell r="AG719">
            <v>271310.65000000002</v>
          </cell>
          <cell r="AH719">
            <v>369334.22</v>
          </cell>
          <cell r="AI719">
            <v>1157474.1000000001</v>
          </cell>
          <cell r="AK719">
            <v>89482.97</v>
          </cell>
          <cell r="AL719">
            <v>95980.299999999988</v>
          </cell>
          <cell r="AM719">
            <v>450186.72000000003</v>
          </cell>
          <cell r="AN719">
            <v>635649.99</v>
          </cell>
          <cell r="AP719">
            <v>939524.94000000006</v>
          </cell>
          <cell r="AQ719">
            <v>493205.69999999995</v>
          </cell>
          <cell r="AR719">
            <v>671399.16</v>
          </cell>
          <cell r="AS719">
            <v>2104129.8000000003</v>
          </cell>
          <cell r="AU719">
            <v>707811.66</v>
          </cell>
          <cell r="AV719">
            <v>371567.3</v>
          </cell>
          <cell r="AW719">
            <v>505813.24000000005</v>
          </cell>
          <cell r="AX719">
            <v>1585192.2</v>
          </cell>
          <cell r="AZ719">
            <v>10919361.950000001</v>
          </cell>
          <cell r="BA719">
            <v>2929792.9099999992</v>
          </cell>
          <cell r="BB719">
            <v>4154746.4579999996</v>
          </cell>
          <cell r="BC719">
            <v>243726.3414</v>
          </cell>
          <cell r="BD719">
            <v>222295.84020000006</v>
          </cell>
          <cell r="BE719">
            <v>0</v>
          </cell>
          <cell r="BF719">
            <v>4620768.6396000003</v>
          </cell>
          <cell r="BH719">
            <v>10890990.229600001</v>
          </cell>
          <cell r="BJ719">
            <v>1553407.27</v>
          </cell>
          <cell r="BK719">
            <v>9337582.9596000016</v>
          </cell>
        </row>
        <row r="720">
          <cell r="A720" t="str">
            <v>4807232202600</v>
          </cell>
          <cell r="B720" t="str">
            <v>ELMWOOD C U SCHOOL DISTRICT 322</v>
          </cell>
          <cell r="C720" t="str">
            <v>PEORIA</v>
          </cell>
          <cell r="D720" t="str">
            <v>Unit</v>
          </cell>
          <cell r="E720">
            <v>672.87</v>
          </cell>
          <cell r="G720">
            <v>299.89999999999998</v>
          </cell>
          <cell r="H720">
            <v>295.32</v>
          </cell>
          <cell r="I720">
            <v>149.82</v>
          </cell>
          <cell r="J720">
            <v>223.14999999999998</v>
          </cell>
          <cell r="L720">
            <v>11812.8</v>
          </cell>
          <cell r="M720">
            <v>5992.7999999999993</v>
          </cell>
          <cell r="N720">
            <v>8926</v>
          </cell>
          <cell r="O720">
            <v>26731.599999999999</v>
          </cell>
          <cell r="Q720">
            <v>37487.5</v>
          </cell>
          <cell r="R720">
            <v>18727.5</v>
          </cell>
          <cell r="S720">
            <v>27893.749999999996</v>
          </cell>
          <cell r="T720">
            <v>84108.75</v>
          </cell>
          <cell r="V720">
            <v>59680.1</v>
          </cell>
          <cell r="W720">
            <v>29814.18</v>
          </cell>
          <cell r="X720">
            <v>44406.85</v>
          </cell>
          <cell r="Y720">
            <v>133901.13</v>
          </cell>
          <cell r="AA720">
            <v>7497.4999999999991</v>
          </cell>
          <cell r="AB720">
            <v>3745.5</v>
          </cell>
          <cell r="AC720">
            <v>5578.7499999999991</v>
          </cell>
          <cell r="AD720">
            <v>16821.75</v>
          </cell>
          <cell r="AF720">
            <v>171242.9</v>
          </cell>
          <cell r="AG720">
            <v>85547.22</v>
          </cell>
          <cell r="AH720">
            <v>127418.65</v>
          </cell>
          <cell r="AI720">
            <v>384208.77</v>
          </cell>
          <cell r="AK720">
            <v>29827.32</v>
          </cell>
          <cell r="AL720">
            <v>30263.64</v>
          </cell>
          <cell r="AM720">
            <v>155312.4</v>
          </cell>
          <cell r="AN720">
            <v>215403.36</v>
          </cell>
          <cell r="AP720">
            <v>311296.19999999995</v>
          </cell>
          <cell r="AQ720">
            <v>155513.16</v>
          </cell>
          <cell r="AR720">
            <v>231629.69999999998</v>
          </cell>
          <cell r="AS720">
            <v>698439.05999999994</v>
          </cell>
          <cell r="AU720">
            <v>234521.8</v>
          </cell>
          <cell r="AV720">
            <v>117159.23999999999</v>
          </cell>
          <cell r="AW720">
            <v>174503.3</v>
          </cell>
          <cell r="AX720">
            <v>526184.34</v>
          </cell>
          <cell r="AZ720">
            <v>3570319.8000000003</v>
          </cell>
          <cell r="BA720">
            <v>832885.39</v>
          </cell>
          <cell r="BB720">
            <v>1320961.557</v>
          </cell>
          <cell r="BC720">
            <v>80901.851579999988</v>
          </cell>
          <cell r="BD720">
            <v>73788.269939999998</v>
          </cell>
          <cell r="BE720">
            <v>0</v>
          </cell>
          <cell r="BF720">
            <v>1475651.6785200001</v>
          </cell>
          <cell r="BH720">
            <v>3561450.4385199999</v>
          </cell>
          <cell r="BJ720">
            <v>515633.73</v>
          </cell>
          <cell r="BK720">
            <v>3045816.7085199999</v>
          </cell>
        </row>
        <row r="721">
          <cell r="A721" t="str">
            <v>4807232302600</v>
          </cell>
          <cell r="B721" t="str">
            <v>DUNLAP C U SCHOOL DIST 323</v>
          </cell>
          <cell r="C721" t="str">
            <v>PEORIA</v>
          </cell>
          <cell r="D721" t="str">
            <v>Unit</v>
          </cell>
          <cell r="E721">
            <v>4471.03</v>
          </cell>
          <cell r="G721">
            <v>2159.7199999999998</v>
          </cell>
          <cell r="H721">
            <v>2127.39</v>
          </cell>
          <cell r="I721">
            <v>1012.82</v>
          </cell>
          <cell r="J721">
            <v>1298.49</v>
          </cell>
          <cell r="L721">
            <v>85095.599999999991</v>
          </cell>
          <cell r="M721">
            <v>40512.800000000003</v>
          </cell>
          <cell r="N721">
            <v>51939.6</v>
          </cell>
          <cell r="O721">
            <v>177548</v>
          </cell>
          <cell r="Q721">
            <v>269965</v>
          </cell>
          <cell r="R721">
            <v>126602.5</v>
          </cell>
          <cell r="S721">
            <v>162311.25</v>
          </cell>
          <cell r="T721">
            <v>558878.75</v>
          </cell>
          <cell r="V721">
            <v>429784.27999999997</v>
          </cell>
          <cell r="W721">
            <v>201551.18000000002</v>
          </cell>
          <cell r="X721">
            <v>258399.51</v>
          </cell>
          <cell r="Y721">
            <v>889734.97</v>
          </cell>
          <cell r="AA721">
            <v>53992.999999999993</v>
          </cell>
          <cell r="AB721">
            <v>25320.5</v>
          </cell>
          <cell r="AC721">
            <v>32462.25</v>
          </cell>
          <cell r="AD721">
            <v>111775.75</v>
          </cell>
          <cell r="AF721">
            <v>1233200.1200000001</v>
          </cell>
          <cell r="AG721">
            <v>578320.22</v>
          </cell>
          <cell r="AH721">
            <v>741437.79</v>
          </cell>
          <cell r="AI721">
            <v>2552958.13</v>
          </cell>
          <cell r="AK721">
            <v>214866.38999999998</v>
          </cell>
          <cell r="AL721">
            <v>204589.64</v>
          </cell>
          <cell r="AM721">
            <v>903749.04</v>
          </cell>
          <cell r="AN721">
            <v>1323205.07</v>
          </cell>
          <cell r="AP721">
            <v>2241789.36</v>
          </cell>
          <cell r="AQ721">
            <v>1051307.1600000001</v>
          </cell>
          <cell r="AR721">
            <v>1347832.62</v>
          </cell>
          <cell r="AS721">
            <v>4640929.1400000006</v>
          </cell>
          <cell r="AU721">
            <v>1688901.0399999998</v>
          </cell>
          <cell r="AV721">
            <v>792025.24</v>
          </cell>
          <cell r="AW721">
            <v>1015419.18</v>
          </cell>
          <cell r="AX721">
            <v>3496345.46</v>
          </cell>
          <cell r="AZ721">
            <v>23271982.500000004</v>
          </cell>
          <cell r="BA721">
            <v>5269310.78</v>
          </cell>
          <cell r="BB721">
            <v>8562387.9840000011</v>
          </cell>
          <cell r="BC721">
            <v>537569.82101999992</v>
          </cell>
          <cell r="BD721">
            <v>490302.09185999999</v>
          </cell>
          <cell r="BE721">
            <v>0</v>
          </cell>
          <cell r="BF721">
            <v>9590259.8968800008</v>
          </cell>
          <cell r="BH721">
            <v>23341635.16688</v>
          </cell>
          <cell r="BJ721">
            <v>3426239.7</v>
          </cell>
          <cell r="BK721">
            <v>19915395.466880001</v>
          </cell>
        </row>
        <row r="722">
          <cell r="A722" t="str">
            <v>4807232502600</v>
          </cell>
          <cell r="B722" t="str">
            <v>PEORIA HGHTS C U SCH DIST 325</v>
          </cell>
          <cell r="C722" t="str">
            <v>PEORIA</v>
          </cell>
          <cell r="D722" t="str">
            <v>Unit</v>
          </cell>
          <cell r="E722">
            <v>743.45</v>
          </cell>
          <cell r="G722">
            <v>357.30999999999995</v>
          </cell>
          <cell r="H722">
            <v>351.80999999999995</v>
          </cell>
          <cell r="I722">
            <v>170.16</v>
          </cell>
          <cell r="J722">
            <v>215.98</v>
          </cell>
          <cell r="L722">
            <v>14072.399999999998</v>
          </cell>
          <cell r="M722">
            <v>6806.4</v>
          </cell>
          <cell r="N722">
            <v>8639.1999999999989</v>
          </cell>
          <cell r="O722">
            <v>29517.999999999993</v>
          </cell>
          <cell r="Q722">
            <v>44663.749999999993</v>
          </cell>
          <cell r="R722">
            <v>21270</v>
          </cell>
          <cell r="S722">
            <v>26997.5</v>
          </cell>
          <cell r="T722">
            <v>92931.25</v>
          </cell>
          <cell r="V722">
            <v>71104.689999999988</v>
          </cell>
          <cell r="W722">
            <v>33861.839999999997</v>
          </cell>
          <cell r="X722">
            <v>42980.02</v>
          </cell>
          <cell r="Y722">
            <v>147946.54999999999</v>
          </cell>
          <cell r="AA722">
            <v>8932.7499999999982</v>
          </cell>
          <cell r="AB722">
            <v>4254</v>
          </cell>
          <cell r="AC722">
            <v>5399.5</v>
          </cell>
          <cell r="AD722">
            <v>18586.25</v>
          </cell>
          <cell r="AF722">
            <v>204024.01</v>
          </cell>
          <cell r="AG722">
            <v>97161.36</v>
          </cell>
          <cell r="AH722">
            <v>123324.58</v>
          </cell>
          <cell r="AI722">
            <v>424509.95</v>
          </cell>
          <cell r="AK722">
            <v>35532.81</v>
          </cell>
          <cell r="AL722">
            <v>34372.32</v>
          </cell>
          <cell r="AM722">
            <v>150322.07999999999</v>
          </cell>
          <cell r="AN722">
            <v>220227.21</v>
          </cell>
          <cell r="AP722">
            <v>370887.77999999997</v>
          </cell>
          <cell r="AQ722">
            <v>176626.08</v>
          </cell>
          <cell r="AR722">
            <v>224187.24</v>
          </cell>
          <cell r="AS722">
            <v>771701.1</v>
          </cell>
          <cell r="AU722">
            <v>279416.42</v>
          </cell>
          <cell r="AV722">
            <v>133065.12</v>
          </cell>
          <cell r="AW722">
            <v>168896.36</v>
          </cell>
          <cell r="AX722">
            <v>581377.89999999991</v>
          </cell>
          <cell r="AZ722">
            <v>4187960.03</v>
          </cell>
          <cell r="BA722">
            <v>1473020.81</v>
          </cell>
          <cell r="BB722">
            <v>1698294.2519999999</v>
          </cell>
          <cell r="BC722">
            <v>89387.967299999975</v>
          </cell>
          <cell r="BD722">
            <v>81528.213899999988</v>
          </cell>
          <cell r="BE722">
            <v>0</v>
          </cell>
          <cell r="BF722">
            <v>1869210.4331999999</v>
          </cell>
          <cell r="BH722">
            <v>4156008.6431999998</v>
          </cell>
          <cell r="BJ722">
            <v>569720.6</v>
          </cell>
          <cell r="BK722">
            <v>3586288.0431999997</v>
          </cell>
        </row>
        <row r="723">
          <cell r="A723" t="str">
            <v>4807232602600</v>
          </cell>
          <cell r="B723" t="str">
            <v>PRINCEVILLE C U SCH DIST 326</v>
          </cell>
          <cell r="C723" t="str">
            <v>PEORIA</v>
          </cell>
          <cell r="D723" t="str">
            <v>Unit</v>
          </cell>
          <cell r="E723">
            <v>711.71</v>
          </cell>
          <cell r="G723">
            <v>301.89999999999998</v>
          </cell>
          <cell r="H723">
            <v>296.64999999999998</v>
          </cell>
          <cell r="I723">
            <v>171.16</v>
          </cell>
          <cell r="J723">
            <v>238.64999999999998</v>
          </cell>
          <cell r="L723">
            <v>11866</v>
          </cell>
          <cell r="M723">
            <v>6846.4</v>
          </cell>
          <cell r="N723">
            <v>9546</v>
          </cell>
          <cell r="O723">
            <v>28258.400000000001</v>
          </cell>
          <cell r="Q723">
            <v>37737.5</v>
          </cell>
          <cell r="R723">
            <v>21395</v>
          </cell>
          <cell r="S723">
            <v>29831.249999999996</v>
          </cell>
          <cell r="T723">
            <v>88963.75</v>
          </cell>
          <cell r="V723">
            <v>60078.1</v>
          </cell>
          <cell r="W723">
            <v>34060.839999999997</v>
          </cell>
          <cell r="X723">
            <v>47491.35</v>
          </cell>
          <cell r="Y723">
            <v>141630.29</v>
          </cell>
          <cell r="AA723">
            <v>7547.4999999999991</v>
          </cell>
          <cell r="AB723">
            <v>4279</v>
          </cell>
          <cell r="AC723">
            <v>5966.2499999999991</v>
          </cell>
          <cell r="AD723">
            <v>17792.75</v>
          </cell>
          <cell r="AF723">
            <v>172384.9</v>
          </cell>
          <cell r="AG723">
            <v>97732.36</v>
          </cell>
          <cell r="AH723">
            <v>136269.15</v>
          </cell>
          <cell r="AI723">
            <v>406386.41000000003</v>
          </cell>
          <cell r="AK723">
            <v>29961.649999999998</v>
          </cell>
          <cell r="AL723">
            <v>34574.32</v>
          </cell>
          <cell r="AM723">
            <v>166100.4</v>
          </cell>
          <cell r="AN723">
            <v>230636.37</v>
          </cell>
          <cell r="AP723">
            <v>313372.19999999995</v>
          </cell>
          <cell r="AQ723">
            <v>177664.08</v>
          </cell>
          <cell r="AR723">
            <v>247718.69999999998</v>
          </cell>
          <cell r="AS723">
            <v>738754.97999999986</v>
          </cell>
          <cell r="AU723">
            <v>236085.8</v>
          </cell>
          <cell r="AV723">
            <v>133847.12</v>
          </cell>
          <cell r="AW723">
            <v>186624.3</v>
          </cell>
          <cell r="AX723">
            <v>556557.22</v>
          </cell>
          <cell r="AZ723">
            <v>3764902.2</v>
          </cell>
          <cell r="BA723">
            <v>888787.24000000011</v>
          </cell>
          <cell r="BB723">
            <v>1396106.8320000002</v>
          </cell>
          <cell r="BC723">
            <v>85571.74013999998</v>
          </cell>
          <cell r="BD723">
            <v>78047.542019999993</v>
          </cell>
          <cell r="BE723">
            <v>0</v>
          </cell>
          <cell r="BF723">
            <v>1559726.1141600001</v>
          </cell>
          <cell r="BH723">
            <v>3768706.2841600003</v>
          </cell>
          <cell r="BJ723">
            <v>545397.6</v>
          </cell>
          <cell r="BK723">
            <v>3223308.6841600002</v>
          </cell>
        </row>
        <row r="724">
          <cell r="A724" t="str">
            <v>4807232702600</v>
          </cell>
          <cell r="B724" t="str">
            <v>ILLINI BLUFFS CU SCH DIST 327</v>
          </cell>
          <cell r="C724" t="str">
            <v>PEORIA</v>
          </cell>
          <cell r="D724" t="str">
            <v>Unit</v>
          </cell>
          <cell r="E724">
            <v>903.69</v>
          </cell>
          <cell r="G724">
            <v>419.71999999999991</v>
          </cell>
          <cell r="H724">
            <v>413.80999999999995</v>
          </cell>
          <cell r="I724">
            <v>214.15</v>
          </cell>
          <cell r="J724">
            <v>269.82</v>
          </cell>
          <cell r="L724">
            <v>16552.399999999998</v>
          </cell>
          <cell r="M724">
            <v>8566</v>
          </cell>
          <cell r="N724">
            <v>10792.8</v>
          </cell>
          <cell r="O724">
            <v>35911.199999999997</v>
          </cell>
          <cell r="Q724">
            <v>52464.999999999993</v>
          </cell>
          <cell r="R724">
            <v>26768.75</v>
          </cell>
          <cell r="S724">
            <v>33727.5</v>
          </cell>
          <cell r="T724">
            <v>112961.25</v>
          </cell>
          <cell r="V724">
            <v>83524.279999999984</v>
          </cell>
          <cell r="W724">
            <v>42615.85</v>
          </cell>
          <cell r="X724">
            <v>53694.18</v>
          </cell>
          <cell r="Y724">
            <v>179834.30999999997</v>
          </cell>
          <cell r="AA724">
            <v>10492.999999999998</v>
          </cell>
          <cell r="AB724">
            <v>5353.75</v>
          </cell>
          <cell r="AC724">
            <v>6745.5</v>
          </cell>
          <cell r="AD724">
            <v>22592.25</v>
          </cell>
          <cell r="AF724">
            <v>239660.12</v>
          </cell>
          <cell r="AG724">
            <v>122279.65</v>
          </cell>
          <cell r="AH724">
            <v>154067.22</v>
          </cell>
          <cell r="AI724">
            <v>516006.99</v>
          </cell>
          <cell r="AK724">
            <v>41794.81</v>
          </cell>
          <cell r="AL724">
            <v>43258.3</v>
          </cell>
          <cell r="AM724">
            <v>187794.72</v>
          </cell>
          <cell r="AN724">
            <v>272847.83</v>
          </cell>
          <cell r="AP724">
            <v>435669.35999999993</v>
          </cell>
          <cell r="AQ724">
            <v>222287.7</v>
          </cell>
          <cell r="AR724">
            <v>280073.15999999997</v>
          </cell>
          <cell r="AS724">
            <v>938030.22</v>
          </cell>
          <cell r="AU724">
            <v>328221.03999999992</v>
          </cell>
          <cell r="AV724">
            <v>167465.30000000002</v>
          </cell>
          <cell r="AW724">
            <v>210999.24</v>
          </cell>
          <cell r="AX724">
            <v>706685.58</v>
          </cell>
          <cell r="AZ724">
            <v>4771544.7199999988</v>
          </cell>
          <cell r="BA724">
            <v>1084774.56</v>
          </cell>
          <cell r="BB724">
            <v>1756895.7839999998</v>
          </cell>
          <cell r="BC724">
            <v>108654.26345999997</v>
          </cell>
          <cell r="BD724">
            <v>99100.452779999992</v>
          </cell>
          <cell r="BE724">
            <v>0</v>
          </cell>
          <cell r="BF724">
            <v>1964650.5002399997</v>
          </cell>
          <cell r="BH724">
            <v>4749520.1302399999</v>
          </cell>
          <cell r="BJ724">
            <v>692515.72</v>
          </cell>
          <cell r="BK724">
            <v>4057004.4102400001</v>
          </cell>
        </row>
        <row r="725">
          <cell r="A725" t="str">
            <v>4807232800300</v>
          </cell>
          <cell r="B725" t="str">
            <v>HOLLIS CONS SCHOOL DIST 328</v>
          </cell>
          <cell r="C725" t="str">
            <v>PEORIA</v>
          </cell>
          <cell r="D725" t="str">
            <v>Elementary</v>
          </cell>
          <cell r="E725">
            <v>83.64</v>
          </cell>
          <cell r="G725">
            <v>52.32</v>
          </cell>
          <cell r="H725">
            <v>51.82</v>
          </cell>
          <cell r="I725">
            <v>31.32</v>
          </cell>
          <cell r="J725">
            <v>0</v>
          </cell>
          <cell r="L725">
            <v>2072.8000000000002</v>
          </cell>
          <cell r="M725">
            <v>1252.8</v>
          </cell>
          <cell r="N725">
            <v>0</v>
          </cell>
          <cell r="O725">
            <v>3325.6000000000004</v>
          </cell>
          <cell r="Q725">
            <v>6540</v>
          </cell>
          <cell r="R725">
            <v>3915</v>
          </cell>
          <cell r="S725">
            <v>0</v>
          </cell>
          <cell r="T725">
            <v>10455</v>
          </cell>
          <cell r="V725">
            <v>10411.68</v>
          </cell>
          <cell r="W725">
            <v>6232.68</v>
          </cell>
          <cell r="X725">
            <v>0</v>
          </cell>
          <cell r="Y725">
            <v>16644.36</v>
          </cell>
          <cell r="AA725">
            <v>1308</v>
          </cell>
          <cell r="AB725">
            <v>783</v>
          </cell>
          <cell r="AC725">
            <v>0</v>
          </cell>
          <cell r="AD725">
            <v>2091</v>
          </cell>
          <cell r="AF725">
            <v>14937.36</v>
          </cell>
          <cell r="AG725">
            <v>8941.86</v>
          </cell>
          <cell r="AH725">
            <v>0</v>
          </cell>
          <cell r="AI725">
            <v>23879.22</v>
          </cell>
          <cell r="AK725">
            <v>5233.82</v>
          </cell>
          <cell r="AL725">
            <v>6326.64</v>
          </cell>
          <cell r="AM725">
            <v>0</v>
          </cell>
          <cell r="AN725">
            <v>11560.46</v>
          </cell>
          <cell r="AP725">
            <v>54308.160000000003</v>
          </cell>
          <cell r="AQ725">
            <v>32510.16</v>
          </cell>
          <cell r="AR725">
            <v>0</v>
          </cell>
          <cell r="AS725">
            <v>86818.32</v>
          </cell>
          <cell r="AU725">
            <v>40914.239999999998</v>
          </cell>
          <cell r="AV725">
            <v>24492.240000000002</v>
          </cell>
          <cell r="AW725">
            <v>0</v>
          </cell>
          <cell r="AX725">
            <v>65406.479999999996</v>
          </cell>
          <cell r="AZ725">
            <v>419484.87000000005</v>
          </cell>
          <cell r="BA725">
            <v>107245.56999999999</v>
          </cell>
          <cell r="BB725">
            <v>158019.13200000001</v>
          </cell>
          <cell r="BC725">
            <v>10056.371759999998</v>
          </cell>
          <cell r="BD725">
            <v>9172.12968</v>
          </cell>
          <cell r="BE725">
            <v>0</v>
          </cell>
          <cell r="BF725">
            <v>177247.63344000003</v>
          </cell>
          <cell r="BH725">
            <v>397428.07344000007</v>
          </cell>
          <cell r="BJ725">
            <v>64095</v>
          </cell>
          <cell r="BK725">
            <v>333333.07344000007</v>
          </cell>
        </row>
        <row r="726">
          <cell r="A726" t="str">
            <v>4908102900200</v>
          </cell>
          <cell r="B726" t="str">
            <v>HAMPTON SCHOOL DISTRICT 29</v>
          </cell>
          <cell r="C726" t="str">
            <v>ROCK ISLAND</v>
          </cell>
          <cell r="D726" t="str">
            <v>Elementary</v>
          </cell>
          <cell r="E726">
            <v>239.5</v>
          </cell>
          <cell r="G726">
            <v>151.5</v>
          </cell>
          <cell r="H726">
            <v>150.5</v>
          </cell>
          <cell r="I726">
            <v>88</v>
          </cell>
          <cell r="J726">
            <v>0</v>
          </cell>
          <cell r="L726">
            <v>6020</v>
          </cell>
          <cell r="M726">
            <v>3520</v>
          </cell>
          <cell r="N726">
            <v>0</v>
          </cell>
          <cell r="O726">
            <v>9540</v>
          </cell>
          <cell r="Q726">
            <v>18937.5</v>
          </cell>
          <cell r="R726">
            <v>11000</v>
          </cell>
          <cell r="S726">
            <v>0</v>
          </cell>
          <cell r="T726">
            <v>29937.5</v>
          </cell>
          <cell r="V726">
            <v>30148.5</v>
          </cell>
          <cell r="W726">
            <v>17512</v>
          </cell>
          <cell r="X726">
            <v>0</v>
          </cell>
          <cell r="Y726">
            <v>47660.5</v>
          </cell>
          <cell r="AA726">
            <v>3787.5</v>
          </cell>
          <cell r="AB726">
            <v>2200</v>
          </cell>
          <cell r="AC726">
            <v>0</v>
          </cell>
          <cell r="AD726">
            <v>5987.5</v>
          </cell>
          <cell r="AF726">
            <v>86506.5</v>
          </cell>
          <cell r="AG726">
            <v>50248</v>
          </cell>
          <cell r="AH726">
            <v>0</v>
          </cell>
          <cell r="AI726">
            <v>136754.5</v>
          </cell>
          <cell r="AK726">
            <v>15200.5</v>
          </cell>
          <cell r="AL726">
            <v>17776</v>
          </cell>
          <cell r="AM726">
            <v>0</v>
          </cell>
          <cell r="AN726">
            <v>32976.5</v>
          </cell>
          <cell r="AP726">
            <v>157257</v>
          </cell>
          <cell r="AQ726">
            <v>91344</v>
          </cell>
          <cell r="AR726">
            <v>0</v>
          </cell>
          <cell r="AS726">
            <v>248601</v>
          </cell>
          <cell r="AU726">
            <v>118473</v>
          </cell>
          <cell r="AV726">
            <v>68816</v>
          </cell>
          <cell r="AW726">
            <v>0</v>
          </cell>
          <cell r="AX726">
            <v>187289</v>
          </cell>
          <cell r="AZ726">
            <v>1231501.3699999999</v>
          </cell>
          <cell r="BA726">
            <v>296897.61</v>
          </cell>
          <cell r="BB726">
            <v>458519.69399999996</v>
          </cell>
          <cell r="BC726">
            <v>28796.042999999998</v>
          </cell>
          <cell r="BD726">
            <v>26264.048999999999</v>
          </cell>
          <cell r="BE726">
            <v>0</v>
          </cell>
          <cell r="BF726">
            <v>513579.78599999996</v>
          </cell>
          <cell r="BH726">
            <v>1212326.2859999998</v>
          </cell>
          <cell r="BJ726">
            <v>183533.64</v>
          </cell>
          <cell r="BK726">
            <v>1028792.6459999998</v>
          </cell>
        </row>
        <row r="727">
          <cell r="A727" t="str">
            <v>4908103001700</v>
          </cell>
          <cell r="B727" t="str">
            <v>UNITED TWP HS DISTRICT 30</v>
          </cell>
          <cell r="C727" t="str">
            <v>ROCK ISLAND</v>
          </cell>
          <cell r="D727" t="str">
            <v>High School</v>
          </cell>
          <cell r="E727">
            <v>1693.49</v>
          </cell>
          <cell r="G727">
            <v>0</v>
          </cell>
          <cell r="H727">
            <v>0</v>
          </cell>
          <cell r="I727">
            <v>0</v>
          </cell>
          <cell r="J727">
            <v>1693.49</v>
          </cell>
          <cell r="L727">
            <v>0</v>
          </cell>
          <cell r="M727">
            <v>0</v>
          </cell>
          <cell r="N727">
            <v>67739.600000000006</v>
          </cell>
          <cell r="O727">
            <v>67739.600000000006</v>
          </cell>
          <cell r="Q727">
            <v>0</v>
          </cell>
          <cell r="R727">
            <v>0</v>
          </cell>
          <cell r="S727">
            <v>211686.25</v>
          </cell>
          <cell r="T727">
            <v>211686.25</v>
          </cell>
          <cell r="V727">
            <v>0</v>
          </cell>
          <cell r="W727">
            <v>0</v>
          </cell>
          <cell r="X727">
            <v>337004.51</v>
          </cell>
          <cell r="Y727">
            <v>337004.51</v>
          </cell>
          <cell r="AA727">
            <v>0</v>
          </cell>
          <cell r="AB727">
            <v>0</v>
          </cell>
          <cell r="AC727">
            <v>42337.25</v>
          </cell>
          <cell r="AD727">
            <v>42337.25</v>
          </cell>
          <cell r="AF727">
            <v>0</v>
          </cell>
          <cell r="AG727">
            <v>0</v>
          </cell>
          <cell r="AH727">
            <v>966982.79</v>
          </cell>
          <cell r="AI727">
            <v>966982.79</v>
          </cell>
          <cell r="AK727">
            <v>0</v>
          </cell>
          <cell r="AL727">
            <v>0</v>
          </cell>
          <cell r="AM727">
            <v>1178669.04</v>
          </cell>
          <cell r="AN727">
            <v>1178669.04</v>
          </cell>
          <cell r="AP727">
            <v>0</v>
          </cell>
          <cell r="AQ727">
            <v>0</v>
          </cell>
          <cell r="AR727">
            <v>1757842.62</v>
          </cell>
          <cell r="AS727">
            <v>1757842.62</v>
          </cell>
          <cell r="AU727">
            <v>0</v>
          </cell>
          <cell r="AV727">
            <v>0</v>
          </cell>
          <cell r="AW727">
            <v>1324309.18</v>
          </cell>
          <cell r="AX727">
            <v>1324309.18</v>
          </cell>
          <cell r="AZ727">
            <v>10046060.420000002</v>
          </cell>
          <cell r="BA727">
            <v>3246224.4099999997</v>
          </cell>
          <cell r="BB727">
            <v>3987685.4490000005</v>
          </cell>
          <cell r="BC727">
            <v>203615.07665999996</v>
          </cell>
          <cell r="BD727">
            <v>185711.50038000001</v>
          </cell>
          <cell r="BE727">
            <v>0</v>
          </cell>
          <cell r="BF727">
            <v>4377012.0260399999</v>
          </cell>
          <cell r="BH727">
            <v>10263583.266040001</v>
          </cell>
          <cell r="BJ727">
            <v>1297755.25</v>
          </cell>
          <cell r="BK727">
            <v>8965828.0160400011</v>
          </cell>
        </row>
        <row r="728">
          <cell r="A728" t="str">
            <v>4908103400200</v>
          </cell>
          <cell r="B728" t="str">
            <v>SILVIS SCHOOL DISTRICT 34</v>
          </cell>
          <cell r="C728" t="str">
            <v>ROCK ISLAND</v>
          </cell>
          <cell r="D728" t="str">
            <v>Elementary</v>
          </cell>
          <cell r="E728">
            <v>594.22</v>
          </cell>
          <cell r="G728">
            <v>396.21999999999997</v>
          </cell>
          <cell r="H728">
            <v>391.81</v>
          </cell>
          <cell r="I728">
            <v>198</v>
          </cell>
          <cell r="J728">
            <v>0</v>
          </cell>
          <cell r="L728">
            <v>15672.4</v>
          </cell>
          <cell r="M728">
            <v>7920</v>
          </cell>
          <cell r="N728">
            <v>0</v>
          </cell>
          <cell r="O728">
            <v>23592.400000000001</v>
          </cell>
          <cell r="Q728">
            <v>49527.499999999993</v>
          </cell>
          <cell r="R728">
            <v>24750</v>
          </cell>
          <cell r="S728">
            <v>0</v>
          </cell>
          <cell r="T728">
            <v>74277.5</v>
          </cell>
          <cell r="V728">
            <v>78847.78</v>
          </cell>
          <cell r="W728">
            <v>39402</v>
          </cell>
          <cell r="X728">
            <v>0</v>
          </cell>
          <cell r="Y728">
            <v>118249.78</v>
          </cell>
          <cell r="AA728">
            <v>9905.5</v>
          </cell>
          <cell r="AB728">
            <v>4950</v>
          </cell>
          <cell r="AC728">
            <v>0</v>
          </cell>
          <cell r="AD728">
            <v>14855.5</v>
          </cell>
          <cell r="AF728">
            <v>226241.62</v>
          </cell>
          <cell r="AG728">
            <v>113058</v>
          </cell>
          <cell r="AH728">
            <v>0</v>
          </cell>
          <cell r="AI728">
            <v>339299.62</v>
          </cell>
          <cell r="AK728">
            <v>39572.81</v>
          </cell>
          <cell r="AL728">
            <v>39996</v>
          </cell>
          <cell r="AM728">
            <v>0</v>
          </cell>
          <cell r="AN728">
            <v>79568.81</v>
          </cell>
          <cell r="AP728">
            <v>411276.36</v>
          </cell>
          <cell r="AQ728">
            <v>205524</v>
          </cell>
          <cell r="AR728">
            <v>0</v>
          </cell>
          <cell r="AS728">
            <v>616800.36</v>
          </cell>
          <cell r="AU728">
            <v>309844.03999999998</v>
          </cell>
          <cell r="AV728">
            <v>154836</v>
          </cell>
          <cell r="AW728">
            <v>0</v>
          </cell>
          <cell r="AX728">
            <v>464680.04</v>
          </cell>
          <cell r="AZ728">
            <v>3309827.1900000004</v>
          </cell>
          <cell r="BA728">
            <v>1444652.31</v>
          </cell>
          <cell r="BB728">
            <v>1426343.8499999999</v>
          </cell>
          <cell r="BC728">
            <v>71445.447480000003</v>
          </cell>
          <cell r="BD728">
            <v>65163.353640000001</v>
          </cell>
          <cell r="BE728">
            <v>0</v>
          </cell>
          <cell r="BF728">
            <v>1562952.6511200001</v>
          </cell>
          <cell r="BH728">
            <v>3294276.6611200003</v>
          </cell>
          <cell r="BJ728">
            <v>455362.67</v>
          </cell>
          <cell r="BK728">
            <v>2838913.9911200004</v>
          </cell>
        </row>
        <row r="729">
          <cell r="A729" t="str">
            <v>4908103600200</v>
          </cell>
          <cell r="B729" t="str">
            <v>CARBON CLIFF-BARSTOW SCH DIST 36</v>
          </cell>
          <cell r="C729" t="str">
            <v>ROCK ISLAND</v>
          </cell>
          <cell r="D729" t="str">
            <v>Elementary</v>
          </cell>
          <cell r="E729">
            <v>276.56</v>
          </cell>
          <cell r="G729">
            <v>197.73</v>
          </cell>
          <cell r="H729">
            <v>194.65</v>
          </cell>
          <cell r="I729">
            <v>78.83</v>
          </cell>
          <cell r="J729">
            <v>0</v>
          </cell>
          <cell r="L729">
            <v>7786</v>
          </cell>
          <cell r="M729">
            <v>3153.2</v>
          </cell>
          <cell r="N729">
            <v>0</v>
          </cell>
          <cell r="O729">
            <v>10939.2</v>
          </cell>
          <cell r="Q729">
            <v>24716.25</v>
          </cell>
          <cell r="R729">
            <v>9853.75</v>
          </cell>
          <cell r="S729">
            <v>0</v>
          </cell>
          <cell r="T729">
            <v>34570</v>
          </cell>
          <cell r="V729">
            <v>39348.269999999997</v>
          </cell>
          <cell r="W729">
            <v>15687.17</v>
          </cell>
          <cell r="X729">
            <v>0</v>
          </cell>
          <cell r="Y729">
            <v>55035.439999999995</v>
          </cell>
          <cell r="AA729">
            <v>4943.25</v>
          </cell>
          <cell r="AB729">
            <v>1970.75</v>
          </cell>
          <cell r="AC729">
            <v>0</v>
          </cell>
          <cell r="AD729">
            <v>6914</v>
          </cell>
          <cell r="AF729">
            <v>112903.83</v>
          </cell>
          <cell r="AG729">
            <v>45011.93</v>
          </cell>
          <cell r="AH729">
            <v>0</v>
          </cell>
          <cell r="AI729">
            <v>157915.76</v>
          </cell>
          <cell r="AK729">
            <v>19659.650000000001</v>
          </cell>
          <cell r="AL729">
            <v>15923.66</v>
          </cell>
          <cell r="AM729">
            <v>0</v>
          </cell>
          <cell r="AN729">
            <v>35583.31</v>
          </cell>
          <cell r="AP729">
            <v>205243.74</v>
          </cell>
          <cell r="AQ729">
            <v>81825.539999999994</v>
          </cell>
          <cell r="AR729">
            <v>0</v>
          </cell>
          <cell r="AS729">
            <v>287069.27999999997</v>
          </cell>
          <cell r="AU729">
            <v>154624.85999999999</v>
          </cell>
          <cell r="AV729">
            <v>61645.06</v>
          </cell>
          <cell r="AW729">
            <v>0</v>
          </cell>
          <cell r="AX729">
            <v>216269.91999999998</v>
          </cell>
          <cell r="AZ729">
            <v>1562674.64</v>
          </cell>
          <cell r="BA729">
            <v>710299.27999999991</v>
          </cell>
          <cell r="BB729">
            <v>681892.17599999998</v>
          </cell>
          <cell r="BC729">
            <v>33251.91504</v>
          </cell>
          <cell r="BD729">
            <v>30328.122719999999</v>
          </cell>
          <cell r="BE729">
            <v>0</v>
          </cell>
          <cell r="BF729">
            <v>745472.21375999996</v>
          </cell>
          <cell r="BH729">
            <v>1549769.1237599999</v>
          </cell>
          <cell r="BJ729">
            <v>211933.45</v>
          </cell>
          <cell r="BK729">
            <v>1337835.6737599999</v>
          </cell>
        </row>
        <row r="730">
          <cell r="A730" t="str">
            <v>4908103700200</v>
          </cell>
          <cell r="B730" t="str">
            <v>EAST MOLINE SCHOOL DISTRICT 37</v>
          </cell>
          <cell r="C730" t="str">
            <v>ROCK ISLAND</v>
          </cell>
          <cell r="D730" t="str">
            <v>Elementary</v>
          </cell>
          <cell r="E730">
            <v>2678.55</v>
          </cell>
          <cell r="G730">
            <v>1813.73</v>
          </cell>
          <cell r="H730">
            <v>1787.1499999999999</v>
          </cell>
          <cell r="I730">
            <v>864.82000000000016</v>
          </cell>
          <cell r="J730">
            <v>0</v>
          </cell>
          <cell r="L730">
            <v>71486</v>
          </cell>
          <cell r="M730">
            <v>34592.800000000003</v>
          </cell>
          <cell r="N730">
            <v>0</v>
          </cell>
          <cell r="O730">
            <v>106078.8</v>
          </cell>
          <cell r="Q730">
            <v>226716.25</v>
          </cell>
          <cell r="R730">
            <v>108102.50000000001</v>
          </cell>
          <cell r="S730">
            <v>0</v>
          </cell>
          <cell r="T730">
            <v>334818.75</v>
          </cell>
          <cell r="V730">
            <v>360932.27</v>
          </cell>
          <cell r="W730">
            <v>172099.18000000002</v>
          </cell>
          <cell r="X730">
            <v>0</v>
          </cell>
          <cell r="Y730">
            <v>533031.45000000007</v>
          </cell>
          <cell r="AA730">
            <v>45343.25</v>
          </cell>
          <cell r="AB730">
            <v>21620.500000000004</v>
          </cell>
          <cell r="AC730">
            <v>0</v>
          </cell>
          <cell r="AD730">
            <v>66963.75</v>
          </cell>
          <cell r="AF730">
            <v>1035639.83</v>
          </cell>
          <cell r="AG730">
            <v>493812.22</v>
          </cell>
          <cell r="AH730">
            <v>0</v>
          </cell>
          <cell r="AI730">
            <v>1529452.0499999998</v>
          </cell>
          <cell r="AK730">
            <v>180502.15</v>
          </cell>
          <cell r="AL730">
            <v>174693.64000000004</v>
          </cell>
          <cell r="AM730">
            <v>0</v>
          </cell>
          <cell r="AN730">
            <v>355195.79000000004</v>
          </cell>
          <cell r="AP730">
            <v>1882651.74</v>
          </cell>
          <cell r="AQ730">
            <v>897683.16000000015</v>
          </cell>
          <cell r="AR730">
            <v>0</v>
          </cell>
          <cell r="AS730">
            <v>2780334.9000000004</v>
          </cell>
          <cell r="AU730">
            <v>1418336.86</v>
          </cell>
          <cell r="AV730">
            <v>676289.24000000011</v>
          </cell>
          <cell r="AW730">
            <v>0</v>
          </cell>
          <cell r="AX730">
            <v>2094626.1</v>
          </cell>
          <cell r="AZ730">
            <v>14929785.160000002</v>
          </cell>
          <cell r="BA730">
            <v>7379089.3499999996</v>
          </cell>
          <cell r="BB730">
            <v>6692662.3530000001</v>
          </cell>
          <cell r="BC730">
            <v>322052.7807</v>
          </cell>
          <cell r="BD730">
            <v>293735.15010000003</v>
          </cell>
          <cell r="BE730">
            <v>0</v>
          </cell>
          <cell r="BF730">
            <v>7308450.2838000003</v>
          </cell>
          <cell r="BH730">
            <v>15108951.8738</v>
          </cell>
          <cell r="BJ730">
            <v>2052626.43</v>
          </cell>
          <cell r="BK730">
            <v>13056325.4438</v>
          </cell>
        </row>
        <row r="731">
          <cell r="A731" t="str">
            <v>4908104002200</v>
          </cell>
          <cell r="B731" t="str">
            <v>MOLINE UNIT SCHOOL DISTRICT 40</v>
          </cell>
          <cell r="C731" t="str">
            <v>ROCK ISLAND</v>
          </cell>
          <cell r="D731" t="str">
            <v>Unit</v>
          </cell>
          <cell r="E731">
            <v>7034.87</v>
          </cell>
          <cell r="G731">
            <v>3277.39</v>
          </cell>
          <cell r="H731">
            <v>3236.7299999999996</v>
          </cell>
          <cell r="I731">
            <v>1614.16</v>
          </cell>
          <cell r="J731">
            <v>2143.3199999999997</v>
          </cell>
          <cell r="L731">
            <v>129469.19999999998</v>
          </cell>
          <cell r="M731">
            <v>64566.400000000001</v>
          </cell>
          <cell r="N731">
            <v>85732.799999999988</v>
          </cell>
          <cell r="O731">
            <v>279768.39999999997</v>
          </cell>
          <cell r="Q731">
            <v>409673.75</v>
          </cell>
          <cell r="R731">
            <v>201770</v>
          </cell>
          <cell r="S731">
            <v>267914.99999999994</v>
          </cell>
          <cell r="T731">
            <v>879358.75</v>
          </cell>
          <cell r="V731">
            <v>652200.61</v>
          </cell>
          <cell r="W731">
            <v>321217.84000000003</v>
          </cell>
          <cell r="X731">
            <v>426520.67999999993</v>
          </cell>
          <cell r="Y731">
            <v>1399939.13</v>
          </cell>
          <cell r="AA731">
            <v>81934.75</v>
          </cell>
          <cell r="AB731">
            <v>40354</v>
          </cell>
          <cell r="AC731">
            <v>53582.999999999993</v>
          </cell>
          <cell r="AD731">
            <v>175871.75</v>
          </cell>
          <cell r="AF731">
            <v>1871389.69</v>
          </cell>
          <cell r="AG731">
            <v>921685.36</v>
          </cell>
          <cell r="AH731">
            <v>1223835.72</v>
          </cell>
          <cell r="AI731">
            <v>4016910.7699999996</v>
          </cell>
          <cell r="AK731">
            <v>326909.73</v>
          </cell>
          <cell r="AL731">
            <v>326060.32</v>
          </cell>
          <cell r="AM731">
            <v>1491750.7199999997</v>
          </cell>
          <cell r="AN731">
            <v>2144720.7699999996</v>
          </cell>
          <cell r="AP731">
            <v>3401930.82</v>
          </cell>
          <cell r="AQ731">
            <v>1675498.08</v>
          </cell>
          <cell r="AR731">
            <v>2224766.1599999997</v>
          </cell>
          <cell r="AS731">
            <v>7302195.0600000005</v>
          </cell>
          <cell r="AU731">
            <v>2562918.98</v>
          </cell>
          <cell r="AV731">
            <v>1262273.1200000001</v>
          </cell>
          <cell r="AW731">
            <v>1676076.2399999998</v>
          </cell>
          <cell r="AX731">
            <v>5501268.3399999999</v>
          </cell>
          <cell r="AZ731">
            <v>39363338.020000003</v>
          </cell>
          <cell r="BA731">
            <v>15467549.690000001</v>
          </cell>
          <cell r="BB731">
            <v>16449266.313000001</v>
          </cell>
          <cell r="BC731">
            <v>845830.55957999988</v>
          </cell>
          <cell r="BD731">
            <v>771457.91394</v>
          </cell>
          <cell r="BE731">
            <v>0</v>
          </cell>
          <cell r="BF731">
            <v>18066554.786520001</v>
          </cell>
          <cell r="BH731">
            <v>39766587.756520003</v>
          </cell>
          <cell r="BJ731">
            <v>5390961.5700000003</v>
          </cell>
          <cell r="BK731">
            <v>34375626.186520003</v>
          </cell>
        </row>
        <row r="732">
          <cell r="A732" t="str">
            <v>4908104102500</v>
          </cell>
          <cell r="B732" t="str">
            <v>ROCK ISLAND SCHOOL DISTRICT 41</v>
          </cell>
          <cell r="C732" t="str">
            <v>ROCK ISLAND</v>
          </cell>
          <cell r="D732" t="str">
            <v>Unit</v>
          </cell>
          <cell r="E732">
            <v>6184.36</v>
          </cell>
          <cell r="G732">
            <v>3034.23</v>
          </cell>
          <cell r="H732">
            <v>2988.98</v>
          </cell>
          <cell r="I732">
            <v>1387.48</v>
          </cell>
          <cell r="J732">
            <v>1762.65</v>
          </cell>
          <cell r="L732">
            <v>119559.2</v>
          </cell>
          <cell r="M732">
            <v>55499.199999999997</v>
          </cell>
          <cell r="N732">
            <v>70506</v>
          </cell>
          <cell r="O732">
            <v>245564.4</v>
          </cell>
          <cell r="Q732">
            <v>379278.75</v>
          </cell>
          <cell r="R732">
            <v>173435</v>
          </cell>
          <cell r="S732">
            <v>220331.25</v>
          </cell>
          <cell r="T732">
            <v>773045</v>
          </cell>
          <cell r="V732">
            <v>603811.77</v>
          </cell>
          <cell r="W732">
            <v>276108.52</v>
          </cell>
          <cell r="X732">
            <v>350767.35000000003</v>
          </cell>
          <cell r="Y732">
            <v>1230687.6400000001</v>
          </cell>
          <cell r="AA732">
            <v>75855.75</v>
          </cell>
          <cell r="AB732">
            <v>34687</v>
          </cell>
          <cell r="AC732">
            <v>44066.25</v>
          </cell>
          <cell r="AD732">
            <v>154609</v>
          </cell>
          <cell r="AF732">
            <v>1732545.33</v>
          </cell>
          <cell r="AG732">
            <v>792251.08</v>
          </cell>
          <cell r="AH732">
            <v>1006473.15</v>
          </cell>
          <cell r="AI732">
            <v>3531269.56</v>
          </cell>
          <cell r="AK732">
            <v>301886.98</v>
          </cell>
          <cell r="AL732">
            <v>280270.96000000002</v>
          </cell>
          <cell r="AM732">
            <v>1226804.4000000001</v>
          </cell>
          <cell r="AN732">
            <v>1808962.34</v>
          </cell>
          <cell r="AP732">
            <v>3149530.74</v>
          </cell>
          <cell r="AQ732">
            <v>1440204.24</v>
          </cell>
          <cell r="AR732">
            <v>1829630.7000000002</v>
          </cell>
          <cell r="AS732">
            <v>6419365.6800000006</v>
          </cell>
          <cell r="AU732">
            <v>2372767.86</v>
          </cell>
          <cell r="AV732">
            <v>1085009.3600000001</v>
          </cell>
          <cell r="AW732">
            <v>1378392.3</v>
          </cell>
          <cell r="AX732">
            <v>4836169.5199999996</v>
          </cell>
          <cell r="AZ732">
            <v>35231038.689999998</v>
          </cell>
          <cell r="BA732">
            <v>14679436.820000002</v>
          </cell>
          <cell r="BB732">
            <v>14973142.652999999</v>
          </cell>
          <cell r="BC732">
            <v>743570.34023999993</v>
          </cell>
          <cell r="BD732">
            <v>678189.28632000007</v>
          </cell>
          <cell r="BE732">
            <v>0</v>
          </cell>
          <cell r="BF732">
            <v>16394902.27956</v>
          </cell>
          <cell r="BH732">
            <v>35394575.41956</v>
          </cell>
          <cell r="BJ732">
            <v>4739198.75</v>
          </cell>
          <cell r="BK732">
            <v>30655376.66956</v>
          </cell>
        </row>
        <row r="733">
          <cell r="A733" t="str">
            <v>4908110002600</v>
          </cell>
          <cell r="B733" t="str">
            <v>RIVERDALE C U SCHOOL DIST 100</v>
          </cell>
          <cell r="C733" t="str">
            <v>ROCK ISLAND</v>
          </cell>
          <cell r="D733" t="str">
            <v>Unit</v>
          </cell>
          <cell r="E733">
            <v>1100</v>
          </cell>
          <cell r="G733">
            <v>499.5</v>
          </cell>
          <cell r="H733">
            <v>491</v>
          </cell>
          <cell r="I733">
            <v>271</v>
          </cell>
          <cell r="J733">
            <v>329.5</v>
          </cell>
          <cell r="L733">
            <v>19640</v>
          </cell>
          <cell r="M733">
            <v>10840</v>
          </cell>
          <cell r="N733">
            <v>13180</v>
          </cell>
          <cell r="O733">
            <v>43660</v>
          </cell>
          <cell r="Q733">
            <v>62437.5</v>
          </cell>
          <cell r="R733">
            <v>33875</v>
          </cell>
          <cell r="S733">
            <v>41187.5</v>
          </cell>
          <cell r="T733">
            <v>137500</v>
          </cell>
          <cell r="V733">
            <v>99400.5</v>
          </cell>
          <cell r="W733">
            <v>53929</v>
          </cell>
          <cell r="X733">
            <v>65570.5</v>
          </cell>
          <cell r="Y733">
            <v>218900</v>
          </cell>
          <cell r="AA733">
            <v>12487.5</v>
          </cell>
          <cell r="AB733">
            <v>6775</v>
          </cell>
          <cell r="AC733">
            <v>8237.5</v>
          </cell>
          <cell r="AD733">
            <v>27500</v>
          </cell>
          <cell r="AF733">
            <v>285214.5</v>
          </cell>
          <cell r="AG733">
            <v>154741</v>
          </cell>
          <cell r="AH733">
            <v>188144.5</v>
          </cell>
          <cell r="AI733">
            <v>628100</v>
          </cell>
          <cell r="AK733">
            <v>49591</v>
          </cell>
          <cell r="AL733">
            <v>54742</v>
          </cell>
          <cell r="AM733">
            <v>229332</v>
          </cell>
          <cell r="AN733">
            <v>333665</v>
          </cell>
          <cell r="AP733">
            <v>518481</v>
          </cell>
          <cell r="AQ733">
            <v>281298</v>
          </cell>
          <cell r="AR733">
            <v>342021</v>
          </cell>
          <cell r="AS733">
            <v>1141800</v>
          </cell>
          <cell r="AU733">
            <v>390609</v>
          </cell>
          <cell r="AV733">
            <v>211922</v>
          </cell>
          <cell r="AW733">
            <v>257669</v>
          </cell>
          <cell r="AX733">
            <v>860200</v>
          </cell>
          <cell r="AZ733">
            <v>5821306.5199999996</v>
          </cell>
          <cell r="BA733">
            <v>1338963.44</v>
          </cell>
          <cell r="BB733">
            <v>2148080.9879999994</v>
          </cell>
          <cell r="BC733">
            <v>132257.39999999997</v>
          </cell>
          <cell r="BD733">
            <v>120628.2</v>
          </cell>
          <cell r="BE733">
            <v>0</v>
          </cell>
          <cell r="BF733">
            <v>2400966.5879999995</v>
          </cell>
          <cell r="BH733">
            <v>5792291.5879999995</v>
          </cell>
          <cell r="BJ733">
            <v>842952</v>
          </cell>
          <cell r="BK733">
            <v>4949339.5879999995</v>
          </cell>
        </row>
        <row r="734">
          <cell r="A734" t="str">
            <v>4908120002600</v>
          </cell>
          <cell r="B734" t="str">
            <v>SHERRARD COMM UNIT SCH DIST 200</v>
          </cell>
          <cell r="C734" t="str">
            <v>ROCK ISLAND</v>
          </cell>
          <cell r="D734" t="str">
            <v>Unit</v>
          </cell>
          <cell r="E734">
            <v>1415.87</v>
          </cell>
          <cell r="G734">
            <v>620.05999999999995</v>
          </cell>
          <cell r="H734">
            <v>616.55999999999995</v>
          </cell>
          <cell r="I734">
            <v>318.82</v>
          </cell>
          <cell r="J734">
            <v>476.98999999999995</v>
          </cell>
          <cell r="L734">
            <v>24662.399999999998</v>
          </cell>
          <cell r="M734">
            <v>12752.8</v>
          </cell>
          <cell r="N734">
            <v>19079.599999999999</v>
          </cell>
          <cell r="O734">
            <v>56494.799999999996</v>
          </cell>
          <cell r="Q734">
            <v>77507.5</v>
          </cell>
          <cell r="R734">
            <v>39852.5</v>
          </cell>
          <cell r="S734">
            <v>59623.749999999993</v>
          </cell>
          <cell r="T734">
            <v>176983.75</v>
          </cell>
          <cell r="V734">
            <v>123391.93999999999</v>
          </cell>
          <cell r="W734">
            <v>63445.18</v>
          </cell>
          <cell r="X734">
            <v>94921.01</v>
          </cell>
          <cell r="Y734">
            <v>281758.13</v>
          </cell>
          <cell r="AA734">
            <v>15501.499999999998</v>
          </cell>
          <cell r="AB734">
            <v>7970.5</v>
          </cell>
          <cell r="AC734">
            <v>11924.749999999998</v>
          </cell>
          <cell r="AD734">
            <v>35396.75</v>
          </cell>
          <cell r="AF734">
            <v>354054.26</v>
          </cell>
          <cell r="AG734">
            <v>182046.22</v>
          </cell>
          <cell r="AH734">
            <v>272361.28999999998</v>
          </cell>
          <cell r="AI734">
            <v>808461.77</v>
          </cell>
          <cell r="AK734">
            <v>62272.56</v>
          </cell>
          <cell r="AL734">
            <v>64401.64</v>
          </cell>
          <cell r="AM734">
            <v>331985.03999999998</v>
          </cell>
          <cell r="AN734">
            <v>458659.24</v>
          </cell>
          <cell r="AP734">
            <v>643622.27999999991</v>
          </cell>
          <cell r="AQ734">
            <v>330935.15999999997</v>
          </cell>
          <cell r="AR734">
            <v>495115.61999999994</v>
          </cell>
          <cell r="AS734">
            <v>1469673.0599999998</v>
          </cell>
          <cell r="AU734">
            <v>484886.92</v>
          </cell>
          <cell r="AV734">
            <v>249317.24</v>
          </cell>
          <cell r="AW734">
            <v>373006.17999999993</v>
          </cell>
          <cell r="AX734">
            <v>1107210.3399999999</v>
          </cell>
          <cell r="AZ734">
            <v>7576208.79</v>
          </cell>
          <cell r="BA734">
            <v>1821886.48</v>
          </cell>
          <cell r="BB734">
            <v>2819428.5809999998</v>
          </cell>
          <cell r="BC734">
            <v>170235.71357999998</v>
          </cell>
          <cell r="BD734">
            <v>155267.13593999998</v>
          </cell>
          <cell r="BE734">
            <v>0</v>
          </cell>
          <cell r="BF734">
            <v>3144931.4305199995</v>
          </cell>
          <cell r="BH734">
            <v>7539569.2705199998</v>
          </cell>
          <cell r="BJ734">
            <v>1085009.49</v>
          </cell>
          <cell r="BK734">
            <v>6454559.7805199996</v>
          </cell>
        </row>
        <row r="735">
          <cell r="A735" t="str">
            <v>4908130002600</v>
          </cell>
          <cell r="B735" t="str">
            <v>ROCKRIDGE C U SCHOOL DIST 300</v>
          </cell>
          <cell r="C735" t="str">
            <v>ROCK ISLAND</v>
          </cell>
          <cell r="D735" t="str">
            <v>Unit</v>
          </cell>
          <cell r="E735">
            <v>1096.1199999999999</v>
          </cell>
          <cell r="G735">
            <v>460.15999999999997</v>
          </cell>
          <cell r="H735">
            <v>457</v>
          </cell>
          <cell r="I735">
            <v>274.14999999999998</v>
          </cell>
          <cell r="J735">
            <v>361.80999999999995</v>
          </cell>
          <cell r="L735">
            <v>18280</v>
          </cell>
          <cell r="M735">
            <v>10966</v>
          </cell>
          <cell r="N735">
            <v>14472.399999999998</v>
          </cell>
          <cell r="O735">
            <v>43718.399999999994</v>
          </cell>
          <cell r="Q735">
            <v>57519.999999999993</v>
          </cell>
          <cell r="R735">
            <v>34268.75</v>
          </cell>
          <cell r="S735">
            <v>45226.249999999993</v>
          </cell>
          <cell r="T735">
            <v>137015</v>
          </cell>
          <cell r="V735">
            <v>91571.839999999997</v>
          </cell>
          <cell r="W735">
            <v>54555.85</v>
          </cell>
          <cell r="X735">
            <v>72000.189999999988</v>
          </cell>
          <cell r="Y735">
            <v>218127.88</v>
          </cell>
          <cell r="AA735">
            <v>11504</v>
          </cell>
          <cell r="AB735">
            <v>6853.7499999999991</v>
          </cell>
          <cell r="AC735">
            <v>9045.2499999999982</v>
          </cell>
          <cell r="AD735">
            <v>27403</v>
          </cell>
          <cell r="AF735">
            <v>262751.35999999999</v>
          </cell>
          <cell r="AG735">
            <v>156539.65</v>
          </cell>
          <cell r="AH735">
            <v>206593.51</v>
          </cell>
          <cell r="AI735">
            <v>625884.52</v>
          </cell>
          <cell r="AK735">
            <v>46157</v>
          </cell>
          <cell r="AL735">
            <v>55378.299999999996</v>
          </cell>
          <cell r="AM735">
            <v>251819.75999999995</v>
          </cell>
          <cell r="AN735">
            <v>353355.05999999994</v>
          </cell>
          <cell r="AP735">
            <v>477646.07999999996</v>
          </cell>
          <cell r="AQ735">
            <v>284567.69999999995</v>
          </cell>
          <cell r="AR735">
            <v>375558.77999999997</v>
          </cell>
          <cell r="AS735">
            <v>1137772.5599999998</v>
          </cell>
          <cell r="AU735">
            <v>359845.12</v>
          </cell>
          <cell r="AV735">
            <v>214385.3</v>
          </cell>
          <cell r="AW735">
            <v>282935.42</v>
          </cell>
          <cell r="AX735">
            <v>857165.83999999985</v>
          </cell>
          <cell r="AZ735">
            <v>5744747.5300000003</v>
          </cell>
          <cell r="BA735">
            <v>1185641.5900000001</v>
          </cell>
          <cell r="BB735">
            <v>2079116.736</v>
          </cell>
          <cell r="BC735">
            <v>131790.89207999996</v>
          </cell>
          <cell r="BD735">
            <v>120202.71144</v>
          </cell>
          <cell r="BE735">
            <v>0</v>
          </cell>
          <cell r="BF735">
            <v>2331110.3395200004</v>
          </cell>
          <cell r="BH735">
            <v>5731552.5995199997</v>
          </cell>
          <cell r="BJ735">
            <v>839978.67</v>
          </cell>
          <cell r="BK735">
            <v>4891573.9295199998</v>
          </cell>
        </row>
        <row r="736">
          <cell r="A736" t="str">
            <v>5008200902600</v>
          </cell>
          <cell r="B736" t="str">
            <v>LEBANON COMM UNIT SCH DIST 9</v>
          </cell>
          <cell r="C736" t="str">
            <v>ST CLAIR</v>
          </cell>
          <cell r="D736" t="str">
            <v>Unit</v>
          </cell>
          <cell r="E736">
            <v>582.88</v>
          </cell>
          <cell r="G736">
            <v>308.07</v>
          </cell>
          <cell r="H736">
            <v>303.49</v>
          </cell>
          <cell r="I736">
            <v>120.82</v>
          </cell>
          <cell r="J736">
            <v>153.99</v>
          </cell>
          <cell r="L736">
            <v>12139.6</v>
          </cell>
          <cell r="M736">
            <v>4832.7999999999993</v>
          </cell>
          <cell r="N736">
            <v>6159.6</v>
          </cell>
          <cell r="O736">
            <v>23132</v>
          </cell>
          <cell r="Q736">
            <v>38508.75</v>
          </cell>
          <cell r="R736">
            <v>15102.5</v>
          </cell>
          <cell r="S736">
            <v>19248.75</v>
          </cell>
          <cell r="T736">
            <v>72860</v>
          </cell>
          <cell r="V736">
            <v>61305.93</v>
          </cell>
          <cell r="W736">
            <v>24043.18</v>
          </cell>
          <cell r="X736">
            <v>30644.010000000002</v>
          </cell>
          <cell r="Y736">
            <v>115993.12</v>
          </cell>
          <cell r="AA736">
            <v>7701.75</v>
          </cell>
          <cell r="AB736">
            <v>3020.5</v>
          </cell>
          <cell r="AC736">
            <v>3849.75</v>
          </cell>
          <cell r="AD736">
            <v>14572</v>
          </cell>
          <cell r="AF736">
            <v>175907.97</v>
          </cell>
          <cell r="AG736">
            <v>68988.22</v>
          </cell>
          <cell r="AH736">
            <v>87928.29</v>
          </cell>
          <cell r="AI736">
            <v>332824.48</v>
          </cell>
          <cell r="AK736">
            <v>30652.49</v>
          </cell>
          <cell r="AL736">
            <v>24405.64</v>
          </cell>
          <cell r="AM736">
            <v>107177.04000000001</v>
          </cell>
          <cell r="AN736">
            <v>162235.17000000001</v>
          </cell>
          <cell r="AP736">
            <v>319776.65999999997</v>
          </cell>
          <cell r="AQ736">
            <v>125411.15999999999</v>
          </cell>
          <cell r="AR736">
            <v>159841.62</v>
          </cell>
          <cell r="AS736">
            <v>605029.43999999994</v>
          </cell>
          <cell r="AU736">
            <v>240910.74</v>
          </cell>
          <cell r="AV736">
            <v>94481.239999999991</v>
          </cell>
          <cell r="AW736">
            <v>120420.18000000001</v>
          </cell>
          <cell r="AX736">
            <v>455812.16</v>
          </cell>
          <cell r="AZ736">
            <v>3185462.6900000004</v>
          </cell>
          <cell r="BA736">
            <v>948121.07000000007</v>
          </cell>
          <cell r="BB736">
            <v>1240075.1280000003</v>
          </cell>
          <cell r="BC736">
            <v>70081.993919999994</v>
          </cell>
          <cell r="BD736">
            <v>63919.786559999993</v>
          </cell>
          <cell r="BE736">
            <v>0</v>
          </cell>
          <cell r="BF736">
            <v>1374076.9084800002</v>
          </cell>
          <cell r="BH736">
            <v>3156535.2784799999</v>
          </cell>
          <cell r="BJ736">
            <v>446672.6</v>
          </cell>
          <cell r="BK736">
            <v>2709862.6784799998</v>
          </cell>
        </row>
        <row r="737">
          <cell r="A737" t="str">
            <v>5008201902600</v>
          </cell>
          <cell r="B737" t="str">
            <v>MASCOUTAH C U DISTRICT 19</v>
          </cell>
          <cell r="C737" t="str">
            <v>ST CLAIR</v>
          </cell>
          <cell r="D737" t="str">
            <v>Unit</v>
          </cell>
          <cell r="E737">
            <v>3894.75</v>
          </cell>
          <cell r="G737">
            <v>1933.25</v>
          </cell>
          <cell r="H737">
            <v>1897.25</v>
          </cell>
          <cell r="I737">
            <v>887.5</v>
          </cell>
          <cell r="J737">
            <v>1074</v>
          </cell>
          <cell r="L737">
            <v>75890</v>
          </cell>
          <cell r="M737">
            <v>35500</v>
          </cell>
          <cell r="N737">
            <v>42960</v>
          </cell>
          <cell r="O737">
            <v>154350</v>
          </cell>
          <cell r="Q737">
            <v>241656.25</v>
          </cell>
          <cell r="R737">
            <v>110937.5</v>
          </cell>
          <cell r="S737">
            <v>134250</v>
          </cell>
          <cell r="T737">
            <v>486843.75</v>
          </cell>
          <cell r="V737">
            <v>384716.75</v>
          </cell>
          <cell r="W737">
            <v>176612.5</v>
          </cell>
          <cell r="X737">
            <v>213726</v>
          </cell>
          <cell r="Y737">
            <v>775055.25</v>
          </cell>
          <cell r="AA737">
            <v>48331.25</v>
          </cell>
          <cell r="AB737">
            <v>22187.5</v>
          </cell>
          <cell r="AC737">
            <v>26850</v>
          </cell>
          <cell r="AD737">
            <v>97368.75</v>
          </cell>
          <cell r="AF737">
            <v>1103885.75</v>
          </cell>
          <cell r="AG737">
            <v>506762.5</v>
          </cell>
          <cell r="AH737">
            <v>613254</v>
          </cell>
          <cell r="AI737">
            <v>2223902.25</v>
          </cell>
          <cell r="AK737">
            <v>191622.25</v>
          </cell>
          <cell r="AL737">
            <v>179275</v>
          </cell>
          <cell r="AM737">
            <v>747504</v>
          </cell>
          <cell r="AN737">
            <v>1118401.25</v>
          </cell>
          <cell r="AP737">
            <v>2006713.5</v>
          </cell>
          <cell r="AQ737">
            <v>921225</v>
          </cell>
          <cell r="AR737">
            <v>1114812</v>
          </cell>
          <cell r="AS737">
            <v>4042750.5</v>
          </cell>
          <cell r="AU737">
            <v>1511801.5</v>
          </cell>
          <cell r="AV737">
            <v>694025</v>
          </cell>
          <cell r="AW737">
            <v>839868</v>
          </cell>
          <cell r="AX737">
            <v>3045694.5</v>
          </cell>
          <cell r="AZ737">
            <v>20136271.099999998</v>
          </cell>
          <cell r="BA737">
            <v>3724258.9199999995</v>
          </cell>
          <cell r="BB737">
            <v>7158159.0059999982</v>
          </cell>
          <cell r="BC737">
            <v>468281.37149999995</v>
          </cell>
          <cell r="BD737">
            <v>427106.07449999999</v>
          </cell>
          <cell r="BE737">
            <v>0</v>
          </cell>
          <cell r="BF737">
            <v>8053546.4519999987</v>
          </cell>
          <cell r="BH737">
            <v>19997912.702</v>
          </cell>
          <cell r="BJ737">
            <v>2984624.82</v>
          </cell>
          <cell r="BK737">
            <v>17013287.881999999</v>
          </cell>
        </row>
        <row r="738">
          <cell r="A738" t="str">
            <v>5008203000300</v>
          </cell>
          <cell r="B738" t="str">
            <v>ST LIBORY CONS SCH DIST 30</v>
          </cell>
          <cell r="C738" t="str">
            <v>ST CLAIR</v>
          </cell>
          <cell r="D738" t="str">
            <v>Elementary</v>
          </cell>
          <cell r="E738">
            <v>84.04</v>
          </cell>
          <cell r="G738">
            <v>54.72</v>
          </cell>
          <cell r="H738">
            <v>54.14</v>
          </cell>
          <cell r="I738">
            <v>29.32</v>
          </cell>
          <cell r="J738">
            <v>0</v>
          </cell>
          <cell r="L738">
            <v>2165.6</v>
          </cell>
          <cell r="M738">
            <v>1172.8</v>
          </cell>
          <cell r="N738">
            <v>0</v>
          </cell>
          <cell r="O738">
            <v>3338.3999999999996</v>
          </cell>
          <cell r="Q738">
            <v>6840</v>
          </cell>
          <cell r="R738">
            <v>3665</v>
          </cell>
          <cell r="S738">
            <v>0</v>
          </cell>
          <cell r="T738">
            <v>10505</v>
          </cell>
          <cell r="V738">
            <v>10889.28</v>
          </cell>
          <cell r="W738">
            <v>5834.68</v>
          </cell>
          <cell r="X738">
            <v>0</v>
          </cell>
          <cell r="Y738">
            <v>16723.96</v>
          </cell>
          <cell r="AA738">
            <v>1368</v>
          </cell>
          <cell r="AB738">
            <v>733</v>
          </cell>
          <cell r="AC738">
            <v>0</v>
          </cell>
          <cell r="AD738">
            <v>2101</v>
          </cell>
          <cell r="AF738">
            <v>31245.119999999999</v>
          </cell>
          <cell r="AG738">
            <v>16741.72</v>
          </cell>
          <cell r="AH738">
            <v>0</v>
          </cell>
          <cell r="AI738">
            <v>47986.84</v>
          </cell>
          <cell r="AK738">
            <v>5468.14</v>
          </cell>
          <cell r="AL738">
            <v>5922.64</v>
          </cell>
          <cell r="AM738">
            <v>0</v>
          </cell>
          <cell r="AN738">
            <v>11390.78</v>
          </cell>
          <cell r="AP738">
            <v>56799.360000000001</v>
          </cell>
          <cell r="AQ738">
            <v>30434.16</v>
          </cell>
          <cell r="AR738">
            <v>0</v>
          </cell>
          <cell r="AS738">
            <v>87233.52</v>
          </cell>
          <cell r="AU738">
            <v>42791.040000000001</v>
          </cell>
          <cell r="AV738">
            <v>22928.240000000002</v>
          </cell>
          <cell r="AW738">
            <v>0</v>
          </cell>
          <cell r="AX738">
            <v>65719.28</v>
          </cell>
          <cell r="AZ738">
            <v>421116.67</v>
          </cell>
          <cell r="BA738">
            <v>83888.05</v>
          </cell>
          <cell r="BB738">
            <v>151501.416</v>
          </cell>
          <cell r="BC738">
            <v>10104.465359999998</v>
          </cell>
          <cell r="BD738">
            <v>9215.9944799999994</v>
          </cell>
          <cell r="BE738">
            <v>0</v>
          </cell>
          <cell r="BF738">
            <v>170821.87583999999</v>
          </cell>
          <cell r="BH738">
            <v>415820.65584000002</v>
          </cell>
          <cell r="BJ738">
            <v>64401.53</v>
          </cell>
          <cell r="BK738">
            <v>351419.12583999999</v>
          </cell>
        </row>
        <row r="739">
          <cell r="A739" t="str">
            <v>5008204002600</v>
          </cell>
          <cell r="B739" t="str">
            <v>MARISSA C U SCH DIST 40</v>
          </cell>
          <cell r="C739" t="str">
            <v>ST CLAIR</v>
          </cell>
          <cell r="D739" t="str">
            <v>Unit</v>
          </cell>
          <cell r="E739">
            <v>557.04</v>
          </cell>
          <cell r="G739">
            <v>247.24</v>
          </cell>
          <cell r="H739">
            <v>241.82999999999998</v>
          </cell>
          <cell r="I739">
            <v>125.64999999999999</v>
          </cell>
          <cell r="J739">
            <v>184.14999999999998</v>
          </cell>
          <cell r="L739">
            <v>9673.1999999999989</v>
          </cell>
          <cell r="M739">
            <v>5026</v>
          </cell>
          <cell r="N739">
            <v>7365.9999999999991</v>
          </cell>
          <cell r="O739">
            <v>22065.199999999997</v>
          </cell>
          <cell r="Q739">
            <v>30905</v>
          </cell>
          <cell r="R739">
            <v>15706.249999999998</v>
          </cell>
          <cell r="S739">
            <v>23018.749999999996</v>
          </cell>
          <cell r="T739">
            <v>69630</v>
          </cell>
          <cell r="V739">
            <v>49200.76</v>
          </cell>
          <cell r="W739">
            <v>25004.35</v>
          </cell>
          <cell r="X739">
            <v>36645.85</v>
          </cell>
          <cell r="Y739">
            <v>110850.95999999999</v>
          </cell>
          <cell r="AA739">
            <v>6181</v>
          </cell>
          <cell r="AB739">
            <v>3141.25</v>
          </cell>
          <cell r="AC739">
            <v>4603.7499999999991</v>
          </cell>
          <cell r="AD739">
            <v>13926</v>
          </cell>
          <cell r="AF739">
            <v>141174.04</v>
          </cell>
          <cell r="AG739">
            <v>71746.149999999994</v>
          </cell>
          <cell r="AH739">
            <v>105149.65</v>
          </cell>
          <cell r="AI739">
            <v>318069.83999999997</v>
          </cell>
          <cell r="AK739">
            <v>24424.829999999998</v>
          </cell>
          <cell r="AL739">
            <v>25381.3</v>
          </cell>
          <cell r="AM739">
            <v>128168.39999999998</v>
          </cell>
          <cell r="AN739">
            <v>177974.52999999997</v>
          </cell>
          <cell r="AP739">
            <v>256635.12</v>
          </cell>
          <cell r="AQ739">
            <v>130424.7</v>
          </cell>
          <cell r="AR739">
            <v>191147.69999999998</v>
          </cell>
          <cell r="AS739">
            <v>578207.52</v>
          </cell>
          <cell r="AU739">
            <v>193341.68</v>
          </cell>
          <cell r="AV739">
            <v>98258.299999999988</v>
          </cell>
          <cell r="AW739">
            <v>144005.29999999999</v>
          </cell>
          <cell r="AX739">
            <v>435605.27999999997</v>
          </cell>
          <cell r="AZ739">
            <v>3110520.3000000003</v>
          </cell>
          <cell r="BA739">
            <v>1052917.9500000002</v>
          </cell>
          <cell r="BB739">
            <v>1249031.4750000001</v>
          </cell>
          <cell r="BC739">
            <v>66975.147359999988</v>
          </cell>
          <cell r="BD739">
            <v>61086.120479999998</v>
          </cell>
          <cell r="BE739">
            <v>0</v>
          </cell>
          <cell r="BF739">
            <v>1377092.7428400002</v>
          </cell>
          <cell r="BH739">
            <v>3103422.0728400005</v>
          </cell>
          <cell r="BJ739">
            <v>426870.89</v>
          </cell>
          <cell r="BK739">
            <v>2676551.1828400004</v>
          </cell>
        </row>
        <row r="740">
          <cell r="A740" t="str">
            <v>5008206002600</v>
          </cell>
          <cell r="B740" t="str">
            <v>NEW ATHENS C U SCHOOL DIST 60</v>
          </cell>
          <cell r="C740" t="str">
            <v>ST CLAIR</v>
          </cell>
          <cell r="D740" t="str">
            <v>Unit</v>
          </cell>
          <cell r="E740">
            <v>495.54</v>
          </cell>
          <cell r="G740">
            <v>205.73000000000002</v>
          </cell>
          <cell r="H740">
            <v>202.48000000000002</v>
          </cell>
          <cell r="I740">
            <v>113.16</v>
          </cell>
          <cell r="J740">
            <v>176.64999999999998</v>
          </cell>
          <cell r="L740">
            <v>8099.2000000000007</v>
          </cell>
          <cell r="M740">
            <v>4526.3999999999996</v>
          </cell>
          <cell r="N740">
            <v>7065.9999999999991</v>
          </cell>
          <cell r="O740">
            <v>19691.599999999999</v>
          </cell>
          <cell r="Q740">
            <v>25716.250000000004</v>
          </cell>
          <cell r="R740">
            <v>14145</v>
          </cell>
          <cell r="S740">
            <v>22081.249999999996</v>
          </cell>
          <cell r="T740">
            <v>61942.5</v>
          </cell>
          <cell r="V740">
            <v>40940.270000000004</v>
          </cell>
          <cell r="W740">
            <v>22518.84</v>
          </cell>
          <cell r="X740">
            <v>35153.35</v>
          </cell>
          <cell r="Y740">
            <v>98612.459999999992</v>
          </cell>
          <cell r="AA740">
            <v>5143.25</v>
          </cell>
          <cell r="AB740">
            <v>2829</v>
          </cell>
          <cell r="AC740">
            <v>4416.2499999999991</v>
          </cell>
          <cell r="AD740">
            <v>12388.5</v>
          </cell>
          <cell r="AF740">
            <v>117471.83</v>
          </cell>
          <cell r="AG740">
            <v>64614.36</v>
          </cell>
          <cell r="AH740">
            <v>100867.15</v>
          </cell>
          <cell r="AI740">
            <v>282953.33999999997</v>
          </cell>
          <cell r="AK740">
            <v>20450.480000000003</v>
          </cell>
          <cell r="AL740">
            <v>22858.32</v>
          </cell>
          <cell r="AM740">
            <v>122948.39999999998</v>
          </cell>
          <cell r="AN740">
            <v>166257.19999999998</v>
          </cell>
          <cell r="AP740">
            <v>213547.74000000002</v>
          </cell>
          <cell r="AQ740">
            <v>117460.08</v>
          </cell>
          <cell r="AR740">
            <v>183362.69999999998</v>
          </cell>
          <cell r="AS740">
            <v>514370.52</v>
          </cell>
          <cell r="AU740">
            <v>160880.86000000002</v>
          </cell>
          <cell r="AV740">
            <v>88491.12</v>
          </cell>
          <cell r="AW740">
            <v>138140.29999999999</v>
          </cell>
          <cell r="AX740">
            <v>387512.28</v>
          </cell>
          <cell r="AZ740">
            <v>2696929.6500000004</v>
          </cell>
          <cell r="BA740">
            <v>756977.39</v>
          </cell>
          <cell r="BB740">
            <v>1036172.1120000001</v>
          </cell>
          <cell r="BC740">
            <v>59580.756359999985</v>
          </cell>
          <cell r="BD740">
            <v>54341.907479999994</v>
          </cell>
          <cell r="BE740">
            <v>0</v>
          </cell>
          <cell r="BF740">
            <v>1150094.77584</v>
          </cell>
          <cell r="BH740">
            <v>2693823.1758400002</v>
          </cell>
          <cell r="BJ740">
            <v>379742.21</v>
          </cell>
          <cell r="BK740">
            <v>2314080.9658400002</v>
          </cell>
        </row>
        <row r="741">
          <cell r="A741" t="str">
            <v>5008207000400</v>
          </cell>
          <cell r="B741" t="str">
            <v>FREEBURG C C SCHOOL DIST 70</v>
          </cell>
          <cell r="C741" t="str">
            <v>ST CLAIR</v>
          </cell>
          <cell r="D741" t="str">
            <v>Elementary</v>
          </cell>
          <cell r="E741">
            <v>773.25</v>
          </cell>
          <cell r="G741">
            <v>508.25</v>
          </cell>
          <cell r="H741">
            <v>498</v>
          </cell>
          <cell r="I741">
            <v>265</v>
          </cell>
          <cell r="J741">
            <v>0</v>
          </cell>
          <cell r="L741">
            <v>19920</v>
          </cell>
          <cell r="M741">
            <v>10600</v>
          </cell>
          <cell r="N741">
            <v>0</v>
          </cell>
          <cell r="O741">
            <v>30520</v>
          </cell>
          <cell r="Q741">
            <v>63531.25</v>
          </cell>
          <cell r="R741">
            <v>33125</v>
          </cell>
          <cell r="S741">
            <v>0</v>
          </cell>
          <cell r="T741">
            <v>96656.25</v>
          </cell>
          <cell r="V741">
            <v>101141.75</v>
          </cell>
          <cell r="W741">
            <v>52735</v>
          </cell>
          <cell r="X741">
            <v>0</v>
          </cell>
          <cell r="Y741">
            <v>153876.75</v>
          </cell>
          <cell r="AA741">
            <v>12706.25</v>
          </cell>
          <cell r="AB741">
            <v>6625</v>
          </cell>
          <cell r="AC741">
            <v>0</v>
          </cell>
          <cell r="AD741">
            <v>19331.25</v>
          </cell>
          <cell r="AF741">
            <v>290210.75</v>
          </cell>
          <cell r="AG741">
            <v>151315</v>
          </cell>
          <cell r="AH741">
            <v>0</v>
          </cell>
          <cell r="AI741">
            <v>441525.75</v>
          </cell>
          <cell r="AK741">
            <v>50298</v>
          </cell>
          <cell r="AL741">
            <v>53530</v>
          </cell>
          <cell r="AM741">
            <v>0</v>
          </cell>
          <cell r="AN741">
            <v>103828</v>
          </cell>
          <cell r="AP741">
            <v>527563.5</v>
          </cell>
          <cell r="AQ741">
            <v>275070</v>
          </cell>
          <cell r="AR741">
            <v>0</v>
          </cell>
          <cell r="AS741">
            <v>802633.5</v>
          </cell>
          <cell r="AU741">
            <v>397451.5</v>
          </cell>
          <cell r="AV741">
            <v>207230</v>
          </cell>
          <cell r="AW741">
            <v>0</v>
          </cell>
          <cell r="AX741">
            <v>604681.5</v>
          </cell>
          <cell r="AZ741">
            <v>3971327.8099999996</v>
          </cell>
          <cell r="BA741">
            <v>988135.3400000002</v>
          </cell>
          <cell r="BB741">
            <v>1487838.9449999998</v>
          </cell>
          <cell r="BC741">
            <v>92970.940499999982</v>
          </cell>
          <cell r="BD741">
            <v>84796.141499999998</v>
          </cell>
          <cell r="BE741">
            <v>0</v>
          </cell>
          <cell r="BF741">
            <v>1665606.0269999998</v>
          </cell>
          <cell r="BH741">
            <v>3918659.0269999998</v>
          </cell>
          <cell r="BJ741">
            <v>592556.93999999994</v>
          </cell>
          <cell r="BK741">
            <v>3326102.0869999998</v>
          </cell>
        </row>
        <row r="742">
          <cell r="A742" t="str">
            <v>5008207701600</v>
          </cell>
          <cell r="B742" t="str">
            <v>FREEBURG COMM H S DIST 77</v>
          </cell>
          <cell r="C742" t="str">
            <v>ST CLAIR</v>
          </cell>
          <cell r="D742" t="str">
            <v>High School</v>
          </cell>
          <cell r="E742">
            <v>653.33000000000004</v>
          </cell>
          <cell r="G742">
            <v>0</v>
          </cell>
          <cell r="H742">
            <v>0</v>
          </cell>
          <cell r="I742">
            <v>0</v>
          </cell>
          <cell r="J742">
            <v>653.33000000000004</v>
          </cell>
          <cell r="L742">
            <v>0</v>
          </cell>
          <cell r="M742">
            <v>0</v>
          </cell>
          <cell r="N742">
            <v>26133.200000000001</v>
          </cell>
          <cell r="O742">
            <v>26133.200000000001</v>
          </cell>
          <cell r="Q742">
            <v>0</v>
          </cell>
          <cell r="R742">
            <v>0</v>
          </cell>
          <cell r="S742">
            <v>81666.25</v>
          </cell>
          <cell r="T742">
            <v>81666.25</v>
          </cell>
          <cell r="V742">
            <v>0</v>
          </cell>
          <cell r="W742">
            <v>0</v>
          </cell>
          <cell r="X742">
            <v>130012.67000000001</v>
          </cell>
          <cell r="Y742">
            <v>130012.67000000001</v>
          </cell>
          <cell r="AA742">
            <v>0</v>
          </cell>
          <cell r="AB742">
            <v>0</v>
          </cell>
          <cell r="AC742">
            <v>16333.250000000002</v>
          </cell>
          <cell r="AD742">
            <v>16333.250000000002</v>
          </cell>
          <cell r="AF742">
            <v>0</v>
          </cell>
          <cell r="AG742">
            <v>0</v>
          </cell>
          <cell r="AH742">
            <v>373051.43</v>
          </cell>
          <cell r="AI742">
            <v>373051.43</v>
          </cell>
          <cell r="AK742">
            <v>0</v>
          </cell>
          <cell r="AL742">
            <v>0</v>
          </cell>
          <cell r="AM742">
            <v>454717.68000000005</v>
          </cell>
          <cell r="AN742">
            <v>454717.68000000005</v>
          </cell>
          <cell r="AP742">
            <v>0</v>
          </cell>
          <cell r="AQ742">
            <v>0</v>
          </cell>
          <cell r="AR742">
            <v>678156.54</v>
          </cell>
          <cell r="AS742">
            <v>678156.54</v>
          </cell>
          <cell r="AU742">
            <v>0</v>
          </cell>
          <cell r="AV742">
            <v>0</v>
          </cell>
          <cell r="AW742">
            <v>510904.06000000006</v>
          </cell>
          <cell r="AX742">
            <v>510904.06000000006</v>
          </cell>
          <cell r="AZ742">
            <v>3658232.0100000002</v>
          </cell>
          <cell r="BA742">
            <v>692884.8899999999</v>
          </cell>
          <cell r="BB742">
            <v>1305335.07</v>
          </cell>
          <cell r="BC742">
            <v>78552.479219999994</v>
          </cell>
          <cell r="BD742">
            <v>71645.474460000012</v>
          </cell>
          <cell r="BE742">
            <v>0</v>
          </cell>
          <cell r="BF742">
            <v>1455533.0236800001</v>
          </cell>
          <cell r="BH742">
            <v>3726508.1036800002</v>
          </cell>
          <cell r="BJ742">
            <v>500659.84</v>
          </cell>
          <cell r="BK742">
            <v>3225848.2636800003</v>
          </cell>
        </row>
        <row r="743">
          <cell r="A743" t="str">
            <v>5008208500200</v>
          </cell>
          <cell r="B743" t="str">
            <v>SHILOH VILLAGE SCHOOL DIST 85</v>
          </cell>
          <cell r="C743" t="str">
            <v>ST CLAIR</v>
          </cell>
          <cell r="D743" t="str">
            <v>Elementary</v>
          </cell>
          <cell r="E743">
            <v>568.47</v>
          </cell>
          <cell r="G743">
            <v>370.81</v>
          </cell>
          <cell r="H743">
            <v>363.65</v>
          </cell>
          <cell r="I743">
            <v>197.66</v>
          </cell>
          <cell r="J743">
            <v>0</v>
          </cell>
          <cell r="L743">
            <v>14546</v>
          </cell>
          <cell r="M743">
            <v>7906.4</v>
          </cell>
          <cell r="N743">
            <v>0</v>
          </cell>
          <cell r="O743">
            <v>22452.400000000001</v>
          </cell>
          <cell r="Q743">
            <v>46351.25</v>
          </cell>
          <cell r="R743">
            <v>24707.5</v>
          </cell>
          <cell r="S743">
            <v>0</v>
          </cell>
          <cell r="T743">
            <v>71058.75</v>
          </cell>
          <cell r="V743">
            <v>73791.19</v>
          </cell>
          <cell r="W743">
            <v>39334.339999999997</v>
          </cell>
          <cell r="X743">
            <v>0</v>
          </cell>
          <cell r="Y743">
            <v>113125.53</v>
          </cell>
          <cell r="AA743">
            <v>9270.25</v>
          </cell>
          <cell r="AB743">
            <v>4941.5</v>
          </cell>
          <cell r="AC743">
            <v>0</v>
          </cell>
          <cell r="AD743">
            <v>14211.75</v>
          </cell>
          <cell r="AF743">
            <v>211732.51</v>
          </cell>
          <cell r="AG743">
            <v>112863.86</v>
          </cell>
          <cell r="AH743">
            <v>0</v>
          </cell>
          <cell r="AI743">
            <v>324596.37</v>
          </cell>
          <cell r="AK743">
            <v>36728.649999999994</v>
          </cell>
          <cell r="AL743">
            <v>39927.32</v>
          </cell>
          <cell r="AM743">
            <v>0</v>
          </cell>
          <cell r="AN743">
            <v>76655.97</v>
          </cell>
          <cell r="AP743">
            <v>384900.78</v>
          </cell>
          <cell r="AQ743">
            <v>205171.08</v>
          </cell>
          <cell r="AR743">
            <v>0</v>
          </cell>
          <cell r="AS743">
            <v>590071.86</v>
          </cell>
          <cell r="AU743">
            <v>289973.42</v>
          </cell>
          <cell r="AV743">
            <v>154570.12</v>
          </cell>
          <cell r="AW743">
            <v>0</v>
          </cell>
          <cell r="AX743">
            <v>444543.54</v>
          </cell>
          <cell r="AZ743">
            <v>2917859.01</v>
          </cell>
          <cell r="BA743">
            <v>719608.40999999992</v>
          </cell>
          <cell r="BB743">
            <v>1091240.226</v>
          </cell>
          <cell r="BC743">
            <v>68349.421979999999</v>
          </cell>
          <cell r="BD743">
            <v>62339.557140000004</v>
          </cell>
          <cell r="BE743">
            <v>0</v>
          </cell>
          <cell r="BF743">
            <v>1221929.2051200001</v>
          </cell>
          <cell r="BH743">
            <v>2878645.37512</v>
          </cell>
          <cell r="BJ743">
            <v>435629.93</v>
          </cell>
          <cell r="BK743">
            <v>2443015.4451199998</v>
          </cell>
        </row>
        <row r="744">
          <cell r="A744" t="str">
            <v>5008209000400</v>
          </cell>
          <cell r="B744" t="str">
            <v>O FALLON C C SCHOOL DIST 90</v>
          </cell>
          <cell r="C744" t="str">
            <v>ST CLAIR</v>
          </cell>
          <cell r="D744" t="str">
            <v>Elementary</v>
          </cell>
          <cell r="E744">
            <v>3650.25</v>
          </cell>
          <cell r="G744">
            <v>2307.75</v>
          </cell>
          <cell r="H744">
            <v>2277.5</v>
          </cell>
          <cell r="I744">
            <v>1342.5</v>
          </cell>
          <cell r="J744">
            <v>0</v>
          </cell>
          <cell r="L744">
            <v>91100</v>
          </cell>
          <cell r="M744">
            <v>53700</v>
          </cell>
          <cell r="N744">
            <v>0</v>
          </cell>
          <cell r="O744">
            <v>144800</v>
          </cell>
          <cell r="Q744">
            <v>288468.75</v>
          </cell>
          <cell r="R744">
            <v>167812.5</v>
          </cell>
          <cell r="S744">
            <v>0</v>
          </cell>
          <cell r="T744">
            <v>456281.25</v>
          </cell>
          <cell r="V744">
            <v>459242.25</v>
          </cell>
          <cell r="W744">
            <v>267157.5</v>
          </cell>
          <cell r="X744">
            <v>0</v>
          </cell>
          <cell r="Y744">
            <v>726399.75</v>
          </cell>
          <cell r="AA744">
            <v>57693.75</v>
          </cell>
          <cell r="AB744">
            <v>33562.5</v>
          </cell>
          <cell r="AC744">
            <v>0</v>
          </cell>
          <cell r="AD744">
            <v>91256.25</v>
          </cell>
          <cell r="AF744">
            <v>1317725.25</v>
          </cell>
          <cell r="AG744">
            <v>766567.5</v>
          </cell>
          <cell r="AH744">
            <v>0</v>
          </cell>
          <cell r="AI744">
            <v>2084292.75</v>
          </cell>
          <cell r="AK744">
            <v>230027.5</v>
          </cell>
          <cell r="AL744">
            <v>271185</v>
          </cell>
          <cell r="AM744">
            <v>0</v>
          </cell>
          <cell r="AN744">
            <v>501212.5</v>
          </cell>
          <cell r="AP744">
            <v>2395444.5</v>
          </cell>
          <cell r="AQ744">
            <v>1393515</v>
          </cell>
          <cell r="AR744">
            <v>0</v>
          </cell>
          <cell r="AS744">
            <v>3788959.5</v>
          </cell>
          <cell r="AU744">
            <v>1804660.5</v>
          </cell>
          <cell r="AV744">
            <v>1049835</v>
          </cell>
          <cell r="AW744">
            <v>0</v>
          </cell>
          <cell r="AX744">
            <v>2854495.5</v>
          </cell>
          <cell r="AZ744">
            <v>18583668.650000002</v>
          </cell>
          <cell r="BA744">
            <v>4122832.34</v>
          </cell>
          <cell r="BB744">
            <v>6811950.2970000003</v>
          </cell>
          <cell r="BC744">
            <v>438884.15849999996</v>
          </cell>
          <cell r="BD744">
            <v>400293.71549999999</v>
          </cell>
          <cell r="BE744">
            <v>0</v>
          </cell>
          <cell r="BF744">
            <v>7651128.1710000001</v>
          </cell>
          <cell r="BH744">
            <v>18298825.671</v>
          </cell>
          <cell r="BJ744">
            <v>2797259.58</v>
          </cell>
          <cell r="BK744">
            <v>15501566.091</v>
          </cell>
        </row>
        <row r="745">
          <cell r="A745" t="str">
            <v>5008210400200</v>
          </cell>
          <cell r="B745" t="str">
            <v>CENTRAL SCHOOL DIST 104</v>
          </cell>
          <cell r="C745" t="str">
            <v>ST CLAIR</v>
          </cell>
          <cell r="D745" t="str">
            <v>Elementary</v>
          </cell>
          <cell r="E745">
            <v>573.47</v>
          </cell>
          <cell r="G745">
            <v>393.47</v>
          </cell>
          <cell r="H745">
            <v>386.14</v>
          </cell>
          <cell r="I745">
            <v>180</v>
          </cell>
          <cell r="J745">
            <v>0</v>
          </cell>
          <cell r="L745">
            <v>15445.599999999999</v>
          </cell>
          <cell r="M745">
            <v>7200</v>
          </cell>
          <cell r="N745">
            <v>0</v>
          </cell>
          <cell r="O745">
            <v>22645.599999999999</v>
          </cell>
          <cell r="Q745">
            <v>49183.75</v>
          </cell>
          <cell r="R745">
            <v>22500</v>
          </cell>
          <cell r="S745">
            <v>0</v>
          </cell>
          <cell r="T745">
            <v>71683.75</v>
          </cell>
          <cell r="V745">
            <v>78300.53</v>
          </cell>
          <cell r="W745">
            <v>35820</v>
          </cell>
          <cell r="X745">
            <v>0</v>
          </cell>
          <cell r="Y745">
            <v>114120.53</v>
          </cell>
          <cell r="AA745">
            <v>9836.75</v>
          </cell>
          <cell r="AB745">
            <v>4500</v>
          </cell>
          <cell r="AC745">
            <v>0</v>
          </cell>
          <cell r="AD745">
            <v>14336.75</v>
          </cell>
          <cell r="AF745">
            <v>224671.37</v>
          </cell>
          <cell r="AG745">
            <v>102780</v>
          </cell>
          <cell r="AH745">
            <v>0</v>
          </cell>
          <cell r="AI745">
            <v>327451.37</v>
          </cell>
          <cell r="AK745">
            <v>39000.14</v>
          </cell>
          <cell r="AL745">
            <v>36360</v>
          </cell>
          <cell r="AM745">
            <v>0</v>
          </cell>
          <cell r="AN745">
            <v>75360.14</v>
          </cell>
          <cell r="AP745">
            <v>408421.86000000004</v>
          </cell>
          <cell r="AQ745">
            <v>186840</v>
          </cell>
          <cell r="AR745">
            <v>0</v>
          </cell>
          <cell r="AS745">
            <v>595261.8600000001</v>
          </cell>
          <cell r="AU745">
            <v>307693.54000000004</v>
          </cell>
          <cell r="AV745">
            <v>140760</v>
          </cell>
          <cell r="AW745">
            <v>0</v>
          </cell>
          <cell r="AX745">
            <v>448453.54000000004</v>
          </cell>
          <cell r="AZ745">
            <v>3108829.25</v>
          </cell>
          <cell r="BA745">
            <v>1083147.94</v>
          </cell>
          <cell r="BB745">
            <v>1257593.1569999999</v>
          </cell>
          <cell r="BC745">
            <v>68950.591979999997</v>
          </cell>
          <cell r="BD745">
            <v>62887.867140000009</v>
          </cell>
          <cell r="BE745">
            <v>0</v>
          </cell>
          <cell r="BF745">
            <v>1389431.6161199999</v>
          </cell>
          <cell r="BH745">
            <v>3058745.1561199999</v>
          </cell>
          <cell r="BJ745">
            <v>439461.53</v>
          </cell>
          <cell r="BK745">
            <v>2619283.6261200001</v>
          </cell>
        </row>
        <row r="746">
          <cell r="A746" t="str">
            <v>5008210500200</v>
          </cell>
          <cell r="B746" t="str">
            <v>PONTIAC-W HOLLIDAY SCH DIST 105</v>
          </cell>
          <cell r="C746" t="str">
            <v>ST CLAIR</v>
          </cell>
          <cell r="D746" t="str">
            <v>Elementary</v>
          </cell>
          <cell r="E746">
            <v>680.89</v>
          </cell>
          <cell r="G746">
            <v>456.73</v>
          </cell>
          <cell r="H746">
            <v>452.48</v>
          </cell>
          <cell r="I746">
            <v>224.15999999999997</v>
          </cell>
          <cell r="J746">
            <v>0</v>
          </cell>
          <cell r="L746">
            <v>18099.2</v>
          </cell>
          <cell r="M746">
            <v>8966.3999999999978</v>
          </cell>
          <cell r="N746">
            <v>0</v>
          </cell>
          <cell r="O746">
            <v>27065.599999999999</v>
          </cell>
          <cell r="Q746">
            <v>57091.25</v>
          </cell>
          <cell r="R746">
            <v>28019.999999999996</v>
          </cell>
          <cell r="S746">
            <v>0</v>
          </cell>
          <cell r="T746">
            <v>85111.25</v>
          </cell>
          <cell r="V746">
            <v>90889.27</v>
          </cell>
          <cell r="W746">
            <v>44607.839999999997</v>
          </cell>
          <cell r="X746">
            <v>0</v>
          </cell>
          <cell r="Y746">
            <v>135497.10999999999</v>
          </cell>
          <cell r="AA746">
            <v>11418.25</v>
          </cell>
          <cell r="AB746">
            <v>5603.9999999999991</v>
          </cell>
          <cell r="AC746">
            <v>0</v>
          </cell>
          <cell r="AD746">
            <v>17022.25</v>
          </cell>
          <cell r="AF746">
            <v>130396.41</v>
          </cell>
          <cell r="AG746">
            <v>63997.68</v>
          </cell>
          <cell r="AH746">
            <v>0</v>
          </cell>
          <cell r="AI746">
            <v>194394.09</v>
          </cell>
          <cell r="AK746">
            <v>45700.480000000003</v>
          </cell>
          <cell r="AL746">
            <v>45280.319999999992</v>
          </cell>
          <cell r="AM746">
            <v>0</v>
          </cell>
          <cell r="AN746">
            <v>90980.799999999988</v>
          </cell>
          <cell r="AP746">
            <v>474085.74</v>
          </cell>
          <cell r="AQ746">
            <v>232678.07999999996</v>
          </cell>
          <cell r="AR746">
            <v>0</v>
          </cell>
          <cell r="AS746">
            <v>706763.82</v>
          </cell>
          <cell r="AU746">
            <v>357162.86</v>
          </cell>
          <cell r="AV746">
            <v>175293.11999999997</v>
          </cell>
          <cell r="AW746">
            <v>0</v>
          </cell>
          <cell r="AX746">
            <v>532455.98</v>
          </cell>
          <cell r="AZ746">
            <v>3620665.9</v>
          </cell>
          <cell r="BA746">
            <v>1118430.1999999997</v>
          </cell>
          <cell r="BB746">
            <v>1421728.8299999998</v>
          </cell>
          <cell r="BC746">
            <v>81866.128259999998</v>
          </cell>
          <cell r="BD746">
            <v>74667.759179999994</v>
          </cell>
          <cell r="BE746">
            <v>0</v>
          </cell>
          <cell r="BF746">
            <v>1578262.7174399998</v>
          </cell>
          <cell r="BH746">
            <v>3367553.6174399997</v>
          </cell>
          <cell r="BJ746">
            <v>521779.62</v>
          </cell>
          <cell r="BK746">
            <v>2845773.9974399996</v>
          </cell>
        </row>
        <row r="747">
          <cell r="A747" t="str">
            <v>5008211000400</v>
          </cell>
          <cell r="B747" t="str">
            <v>GRANT COMM CONS SCH DIST 110</v>
          </cell>
          <cell r="C747" t="str">
            <v>ST CLAIR</v>
          </cell>
          <cell r="D747" t="str">
            <v>Elementary</v>
          </cell>
          <cell r="E747">
            <v>580</v>
          </cell>
          <cell r="G747">
            <v>397</v>
          </cell>
          <cell r="H747">
            <v>389.5</v>
          </cell>
          <cell r="I747">
            <v>183</v>
          </cell>
          <cell r="J747">
            <v>0</v>
          </cell>
          <cell r="L747">
            <v>15580</v>
          </cell>
          <cell r="M747">
            <v>7320</v>
          </cell>
          <cell r="N747">
            <v>0</v>
          </cell>
          <cell r="O747">
            <v>22900</v>
          </cell>
          <cell r="Q747">
            <v>49625</v>
          </cell>
          <cell r="R747">
            <v>22875</v>
          </cell>
          <cell r="S747">
            <v>0</v>
          </cell>
          <cell r="T747">
            <v>72500</v>
          </cell>
          <cell r="V747">
            <v>79003</v>
          </cell>
          <cell r="W747">
            <v>36417</v>
          </cell>
          <cell r="X747">
            <v>0</v>
          </cell>
          <cell r="Y747">
            <v>115420</v>
          </cell>
          <cell r="AA747">
            <v>9925</v>
          </cell>
          <cell r="AB747">
            <v>4575</v>
          </cell>
          <cell r="AC747">
            <v>0</v>
          </cell>
          <cell r="AD747">
            <v>14500</v>
          </cell>
          <cell r="AF747">
            <v>226687</v>
          </cell>
          <cell r="AG747">
            <v>104493</v>
          </cell>
          <cell r="AH747">
            <v>0</v>
          </cell>
          <cell r="AI747">
            <v>331180</v>
          </cell>
          <cell r="AK747">
            <v>39339.5</v>
          </cell>
          <cell r="AL747">
            <v>36966</v>
          </cell>
          <cell r="AM747">
            <v>0</v>
          </cell>
          <cell r="AN747">
            <v>76305.5</v>
          </cell>
          <cell r="AP747">
            <v>412086</v>
          </cell>
          <cell r="AQ747">
            <v>189954</v>
          </cell>
          <cell r="AR747">
            <v>0</v>
          </cell>
          <cell r="AS747">
            <v>602040</v>
          </cell>
          <cell r="AU747">
            <v>310454</v>
          </cell>
          <cell r="AV747">
            <v>143106</v>
          </cell>
          <cell r="AW747">
            <v>0</v>
          </cell>
          <cell r="AX747">
            <v>453560</v>
          </cell>
          <cell r="AZ747">
            <v>3126467.8299999996</v>
          </cell>
          <cell r="BA747">
            <v>1089700.1499999999</v>
          </cell>
          <cell r="BB747">
            <v>1264850.3939999999</v>
          </cell>
          <cell r="BC747">
            <v>69735.72</v>
          </cell>
          <cell r="BD747">
            <v>63603.96</v>
          </cell>
          <cell r="BE747">
            <v>0</v>
          </cell>
          <cell r="BF747">
            <v>1398190.0739999998</v>
          </cell>
          <cell r="BH747">
            <v>3086595.574</v>
          </cell>
          <cell r="BJ747">
            <v>444465.6</v>
          </cell>
          <cell r="BK747">
            <v>2642129.9739999999</v>
          </cell>
        </row>
        <row r="748">
          <cell r="A748" t="str">
            <v>5008211300200</v>
          </cell>
          <cell r="B748" t="str">
            <v>WOLF BRANCH SCH DIST 113</v>
          </cell>
          <cell r="C748" t="str">
            <v>ST CLAIR</v>
          </cell>
          <cell r="D748" t="str">
            <v>Elementary</v>
          </cell>
          <cell r="E748">
            <v>777.14</v>
          </cell>
          <cell r="G748">
            <v>487.97999999999996</v>
          </cell>
          <cell r="H748">
            <v>483.97999999999996</v>
          </cell>
          <cell r="I748">
            <v>289.15999999999997</v>
          </cell>
          <cell r="J748">
            <v>0</v>
          </cell>
          <cell r="L748">
            <v>19359.199999999997</v>
          </cell>
          <cell r="M748">
            <v>11566.399999999998</v>
          </cell>
          <cell r="N748">
            <v>0</v>
          </cell>
          <cell r="O748">
            <v>30925.599999999995</v>
          </cell>
          <cell r="Q748">
            <v>60997.499999999993</v>
          </cell>
          <cell r="R748">
            <v>36144.999999999993</v>
          </cell>
          <cell r="S748">
            <v>0</v>
          </cell>
          <cell r="T748">
            <v>97142.499999999985</v>
          </cell>
          <cell r="V748">
            <v>97108.01999999999</v>
          </cell>
          <cell r="W748">
            <v>57542.84</v>
          </cell>
          <cell r="X748">
            <v>0</v>
          </cell>
          <cell r="Y748">
            <v>154650.85999999999</v>
          </cell>
          <cell r="AA748">
            <v>12199.499999999998</v>
          </cell>
          <cell r="AB748">
            <v>7228.9999999999991</v>
          </cell>
          <cell r="AC748">
            <v>0</v>
          </cell>
          <cell r="AD748">
            <v>19428.499999999996</v>
          </cell>
          <cell r="AF748">
            <v>278636.58</v>
          </cell>
          <cell r="AG748">
            <v>165110.35999999999</v>
          </cell>
          <cell r="AH748">
            <v>0</v>
          </cell>
          <cell r="AI748">
            <v>443746.94</v>
          </cell>
          <cell r="AK748">
            <v>48881.979999999996</v>
          </cell>
          <cell r="AL748">
            <v>58410.319999999992</v>
          </cell>
          <cell r="AM748">
            <v>0</v>
          </cell>
          <cell r="AN748">
            <v>107292.29999999999</v>
          </cell>
          <cell r="AP748">
            <v>506523.23999999993</v>
          </cell>
          <cell r="AQ748">
            <v>300148.07999999996</v>
          </cell>
          <cell r="AR748">
            <v>0</v>
          </cell>
          <cell r="AS748">
            <v>806671.31999999983</v>
          </cell>
          <cell r="AU748">
            <v>381600.36</v>
          </cell>
          <cell r="AV748">
            <v>226123.11999999997</v>
          </cell>
          <cell r="AW748">
            <v>0</v>
          </cell>
          <cell r="AX748">
            <v>607723.48</v>
          </cell>
          <cell r="AZ748">
            <v>3937744.66</v>
          </cell>
          <cell r="BA748">
            <v>857842.45000000007</v>
          </cell>
          <cell r="BB748">
            <v>1438676.1330000001</v>
          </cell>
          <cell r="BC748">
            <v>93438.650759999975</v>
          </cell>
          <cell r="BD748">
            <v>85222.726679999992</v>
          </cell>
          <cell r="BE748">
            <v>0</v>
          </cell>
          <cell r="BF748">
            <v>1617337.5104400001</v>
          </cell>
          <cell r="BH748">
            <v>3884919.0104400003</v>
          </cell>
          <cell r="BJ748">
            <v>595537.92000000004</v>
          </cell>
          <cell r="BK748">
            <v>3289381.0904400004</v>
          </cell>
        </row>
        <row r="749">
          <cell r="A749" t="str">
            <v>5008211500200</v>
          </cell>
          <cell r="B749" t="str">
            <v>WHITESIDE SCHOOL DIST 115</v>
          </cell>
          <cell r="C749" t="str">
            <v>ST CLAIR</v>
          </cell>
          <cell r="D749" t="str">
            <v>Elementary</v>
          </cell>
          <cell r="E749">
            <v>1230.3900000000001</v>
          </cell>
          <cell r="G749">
            <v>792.06</v>
          </cell>
          <cell r="H749">
            <v>778.4799999999999</v>
          </cell>
          <cell r="I749">
            <v>438.33000000000004</v>
          </cell>
          <cell r="J749">
            <v>0</v>
          </cell>
          <cell r="L749">
            <v>31139.199999999997</v>
          </cell>
          <cell r="M749">
            <v>17533.2</v>
          </cell>
          <cell r="N749">
            <v>0</v>
          </cell>
          <cell r="O749">
            <v>48672.399999999994</v>
          </cell>
          <cell r="Q749">
            <v>99007.5</v>
          </cell>
          <cell r="R749">
            <v>54791.250000000007</v>
          </cell>
          <cell r="S749">
            <v>0</v>
          </cell>
          <cell r="T749">
            <v>153798.75</v>
          </cell>
          <cell r="V749">
            <v>157619.94</v>
          </cell>
          <cell r="W749">
            <v>87227.670000000013</v>
          </cell>
          <cell r="X749">
            <v>0</v>
          </cell>
          <cell r="Y749">
            <v>244847.61000000002</v>
          </cell>
          <cell r="AA749">
            <v>19801.5</v>
          </cell>
          <cell r="AB749">
            <v>10958.250000000002</v>
          </cell>
          <cell r="AC749">
            <v>0</v>
          </cell>
          <cell r="AD749">
            <v>30759.75</v>
          </cell>
          <cell r="AF749">
            <v>452266.26</v>
          </cell>
          <cell r="AG749">
            <v>250286.43</v>
          </cell>
          <cell r="AH749">
            <v>0</v>
          </cell>
          <cell r="AI749">
            <v>702552.69</v>
          </cell>
          <cell r="AK749">
            <v>78626.48</v>
          </cell>
          <cell r="AL749">
            <v>88542.66</v>
          </cell>
          <cell r="AM749">
            <v>0</v>
          </cell>
          <cell r="AN749">
            <v>167169.14000000001</v>
          </cell>
          <cell r="AP749">
            <v>822158.27999999991</v>
          </cell>
          <cell r="AQ749">
            <v>454986.54000000004</v>
          </cell>
          <cell r="AR749">
            <v>0</v>
          </cell>
          <cell r="AS749">
            <v>1277144.8199999998</v>
          </cell>
          <cell r="AU749">
            <v>619390.91999999993</v>
          </cell>
          <cell r="AV749">
            <v>342774.06000000006</v>
          </cell>
          <cell r="AW749">
            <v>0</v>
          </cell>
          <cell r="AX749">
            <v>962164.98</v>
          </cell>
          <cell r="AZ749">
            <v>6515277.1699999999</v>
          </cell>
          <cell r="BA749">
            <v>1975420.9</v>
          </cell>
          <cell r="BB749">
            <v>2547209.4210000001</v>
          </cell>
          <cell r="BC749">
            <v>147934.71125999998</v>
          </cell>
          <cell r="BD749">
            <v>134927.02817999999</v>
          </cell>
          <cell r="BE749">
            <v>0</v>
          </cell>
          <cell r="BF749">
            <v>2830071.1604399998</v>
          </cell>
          <cell r="BH749">
            <v>6417181.3004399994</v>
          </cell>
          <cell r="BJ749">
            <v>942872.46</v>
          </cell>
          <cell r="BK749">
            <v>5474308.8404399995</v>
          </cell>
        </row>
        <row r="750">
          <cell r="A750" t="str">
            <v>5008211600200</v>
          </cell>
          <cell r="B750" t="str">
            <v>HIGH MOUNT SCHOOL DIST 116</v>
          </cell>
          <cell r="C750" t="str">
            <v>ST CLAIR</v>
          </cell>
          <cell r="D750" t="str">
            <v>Elementary</v>
          </cell>
          <cell r="E750">
            <v>421.79</v>
          </cell>
          <cell r="G750">
            <v>287.63</v>
          </cell>
          <cell r="H750">
            <v>283.97000000000003</v>
          </cell>
          <cell r="I750">
            <v>134.16</v>
          </cell>
          <cell r="J750">
            <v>0</v>
          </cell>
          <cell r="L750">
            <v>11358.800000000001</v>
          </cell>
          <cell r="M750">
            <v>5366.4</v>
          </cell>
          <cell r="N750">
            <v>0</v>
          </cell>
          <cell r="O750">
            <v>16725.2</v>
          </cell>
          <cell r="Q750">
            <v>35953.75</v>
          </cell>
          <cell r="R750">
            <v>16770</v>
          </cell>
          <cell r="S750">
            <v>0</v>
          </cell>
          <cell r="T750">
            <v>52723.75</v>
          </cell>
          <cell r="V750">
            <v>57238.37</v>
          </cell>
          <cell r="W750">
            <v>26697.84</v>
          </cell>
          <cell r="X750">
            <v>0</v>
          </cell>
          <cell r="Y750">
            <v>83936.21</v>
          </cell>
          <cell r="AA750">
            <v>7190.75</v>
          </cell>
          <cell r="AB750">
            <v>3354</v>
          </cell>
          <cell r="AC750">
            <v>0</v>
          </cell>
          <cell r="AD750">
            <v>10544.75</v>
          </cell>
          <cell r="AF750">
            <v>164236.73000000001</v>
          </cell>
          <cell r="AG750">
            <v>76605.36</v>
          </cell>
          <cell r="AH750">
            <v>0</v>
          </cell>
          <cell r="AI750">
            <v>240842.09000000003</v>
          </cell>
          <cell r="AK750">
            <v>28680.97</v>
          </cell>
          <cell r="AL750">
            <v>27100.32</v>
          </cell>
          <cell r="AM750">
            <v>0</v>
          </cell>
          <cell r="AN750">
            <v>55781.29</v>
          </cell>
          <cell r="AP750">
            <v>298559.94</v>
          </cell>
          <cell r="AQ750">
            <v>139258.07999999999</v>
          </cell>
          <cell r="AR750">
            <v>0</v>
          </cell>
          <cell r="AS750">
            <v>437818.02</v>
          </cell>
          <cell r="AU750">
            <v>224926.66</v>
          </cell>
          <cell r="AV750">
            <v>104913.12</v>
          </cell>
          <cell r="AW750">
            <v>0</v>
          </cell>
          <cell r="AX750">
            <v>329839.78000000003</v>
          </cell>
          <cell r="AZ750">
            <v>2297549.3699999996</v>
          </cell>
          <cell r="BA750">
            <v>806025.13</v>
          </cell>
          <cell r="BB750">
            <v>931072.34999999986</v>
          </cell>
          <cell r="BC750">
            <v>50713.498859999985</v>
          </cell>
          <cell r="BD750">
            <v>46254.33498</v>
          </cell>
          <cell r="BE750">
            <v>0</v>
          </cell>
          <cell r="BF750">
            <v>1028040.1838399998</v>
          </cell>
          <cell r="BH750">
            <v>2256251.2738399999</v>
          </cell>
          <cell r="BJ750">
            <v>323226.11</v>
          </cell>
          <cell r="BK750">
            <v>1933025.1638400001</v>
          </cell>
        </row>
        <row r="751">
          <cell r="A751" t="str">
            <v>5008211800200</v>
          </cell>
          <cell r="B751" t="str">
            <v>BELLEVILLE SCHOOL DIST 118</v>
          </cell>
          <cell r="C751" t="str">
            <v>ST CLAIR</v>
          </cell>
          <cell r="D751" t="str">
            <v>Elementary</v>
          </cell>
          <cell r="E751">
            <v>3644.39</v>
          </cell>
          <cell r="G751">
            <v>2436.0699999999997</v>
          </cell>
          <cell r="H751">
            <v>2387.3199999999997</v>
          </cell>
          <cell r="I751">
            <v>1208.32</v>
          </cell>
          <cell r="J751">
            <v>0</v>
          </cell>
          <cell r="L751">
            <v>95492.799999999988</v>
          </cell>
          <cell r="M751">
            <v>48332.799999999996</v>
          </cell>
          <cell r="N751">
            <v>0</v>
          </cell>
          <cell r="O751">
            <v>143825.59999999998</v>
          </cell>
          <cell r="Q751">
            <v>304508.74999999994</v>
          </cell>
          <cell r="R751">
            <v>151040</v>
          </cell>
          <cell r="S751">
            <v>0</v>
          </cell>
          <cell r="T751">
            <v>455548.74999999994</v>
          </cell>
          <cell r="V751">
            <v>484777.92999999993</v>
          </cell>
          <cell r="W751">
            <v>240455.67999999999</v>
          </cell>
          <cell r="X751">
            <v>0</v>
          </cell>
          <cell r="Y751">
            <v>725233.60999999987</v>
          </cell>
          <cell r="AA751">
            <v>60901.749999999993</v>
          </cell>
          <cell r="AB751">
            <v>30208</v>
          </cell>
          <cell r="AC751">
            <v>0</v>
          </cell>
          <cell r="AD751">
            <v>91109.75</v>
          </cell>
          <cell r="AF751">
            <v>1390995.97</v>
          </cell>
          <cell r="AG751">
            <v>689950.71999999997</v>
          </cell>
          <cell r="AH751">
            <v>0</v>
          </cell>
          <cell r="AI751">
            <v>2080946.69</v>
          </cell>
          <cell r="AK751">
            <v>241119.31999999998</v>
          </cell>
          <cell r="AL751">
            <v>244080.63999999998</v>
          </cell>
          <cell r="AM751">
            <v>0</v>
          </cell>
          <cell r="AN751">
            <v>485199.95999999996</v>
          </cell>
          <cell r="AP751">
            <v>2528640.6599999997</v>
          </cell>
          <cell r="AQ751">
            <v>1254236.1599999999</v>
          </cell>
          <cell r="AR751">
            <v>0</v>
          </cell>
          <cell r="AS751">
            <v>3782876.8199999994</v>
          </cell>
          <cell r="AU751">
            <v>1905006.7399999998</v>
          </cell>
          <cell r="AV751">
            <v>944906.23999999999</v>
          </cell>
          <cell r="AW751">
            <v>0</v>
          </cell>
          <cell r="AX751">
            <v>2849912.9799999995</v>
          </cell>
          <cell r="AZ751">
            <v>20129362.540000003</v>
          </cell>
          <cell r="BA751">
            <v>7646766.0000000009</v>
          </cell>
          <cell r="BB751">
            <v>8332838.5620000008</v>
          </cell>
          <cell r="BC751">
            <v>438179.58725999988</v>
          </cell>
          <cell r="BD751">
            <v>399651.09617999999</v>
          </cell>
          <cell r="BE751">
            <v>0</v>
          </cell>
          <cell r="BF751">
            <v>9170669.2454400007</v>
          </cell>
          <cell r="BH751">
            <v>19785323.405439999</v>
          </cell>
          <cell r="BJ751">
            <v>2792768.94</v>
          </cell>
          <cell r="BK751">
            <v>16992554.465439998</v>
          </cell>
        </row>
        <row r="752">
          <cell r="A752" t="str">
            <v>5008211900200</v>
          </cell>
          <cell r="B752" t="str">
            <v>BELLE VALLEY SCHOOL DIST 119</v>
          </cell>
          <cell r="C752" t="str">
            <v>ST CLAIR</v>
          </cell>
          <cell r="D752" t="str">
            <v>Elementary</v>
          </cell>
          <cell r="E752">
            <v>992</v>
          </cell>
          <cell r="G752">
            <v>676.5</v>
          </cell>
          <cell r="H752">
            <v>660</v>
          </cell>
          <cell r="I752">
            <v>315.5</v>
          </cell>
          <cell r="J752">
            <v>0</v>
          </cell>
          <cell r="L752">
            <v>26400</v>
          </cell>
          <cell r="M752">
            <v>12620</v>
          </cell>
          <cell r="N752">
            <v>0</v>
          </cell>
          <cell r="O752">
            <v>39020</v>
          </cell>
          <cell r="Q752">
            <v>84562.5</v>
          </cell>
          <cell r="R752">
            <v>39437.5</v>
          </cell>
          <cell r="S752">
            <v>0</v>
          </cell>
          <cell r="T752">
            <v>124000</v>
          </cell>
          <cell r="V752">
            <v>134623.5</v>
          </cell>
          <cell r="W752">
            <v>62784.5</v>
          </cell>
          <cell r="X752">
            <v>0</v>
          </cell>
          <cell r="Y752">
            <v>197408</v>
          </cell>
          <cell r="AA752">
            <v>16912.5</v>
          </cell>
          <cell r="AB752">
            <v>7887.5</v>
          </cell>
          <cell r="AC752">
            <v>0</v>
          </cell>
          <cell r="AD752">
            <v>24800</v>
          </cell>
          <cell r="AF752">
            <v>386281.5</v>
          </cell>
          <cell r="AG752">
            <v>180150.5</v>
          </cell>
          <cell r="AH752">
            <v>0</v>
          </cell>
          <cell r="AI752">
            <v>566432</v>
          </cell>
          <cell r="AK752">
            <v>66660</v>
          </cell>
          <cell r="AL752">
            <v>63731</v>
          </cell>
          <cell r="AM752">
            <v>0</v>
          </cell>
          <cell r="AN752">
            <v>130391</v>
          </cell>
          <cell r="AP752">
            <v>702207</v>
          </cell>
          <cell r="AQ752">
            <v>327489</v>
          </cell>
          <cell r="AR752">
            <v>0</v>
          </cell>
          <cell r="AS752">
            <v>1029696</v>
          </cell>
          <cell r="AU752">
            <v>529023</v>
          </cell>
          <cell r="AV752">
            <v>246721</v>
          </cell>
          <cell r="AW752">
            <v>0</v>
          </cell>
          <cell r="AX752">
            <v>775744</v>
          </cell>
          <cell r="AZ752">
            <v>5384270.8999999994</v>
          </cell>
          <cell r="BA752">
            <v>1921750.39</v>
          </cell>
          <cell r="BB752">
            <v>2191806.3869999996</v>
          </cell>
          <cell r="BC752">
            <v>119272.12799999998</v>
          </cell>
          <cell r="BD752">
            <v>108784.704</v>
          </cell>
          <cell r="BE752">
            <v>0</v>
          </cell>
          <cell r="BF752">
            <v>2419863.2189999996</v>
          </cell>
          <cell r="BH752">
            <v>5307354.2189999996</v>
          </cell>
          <cell r="BJ752">
            <v>760189.43999999994</v>
          </cell>
          <cell r="BK752">
            <v>4547164.7789999992</v>
          </cell>
        </row>
        <row r="753">
          <cell r="A753" t="str">
            <v>5008213000400</v>
          </cell>
          <cell r="B753" t="str">
            <v>SMITHTON C C SCHOOL DIST 130</v>
          </cell>
          <cell r="C753" t="str">
            <v>ST CLAIR</v>
          </cell>
          <cell r="D753" t="str">
            <v>Elementary</v>
          </cell>
          <cell r="E753">
            <v>540.5</v>
          </cell>
          <cell r="G753">
            <v>348</v>
          </cell>
          <cell r="H753">
            <v>346</v>
          </cell>
          <cell r="I753">
            <v>192.5</v>
          </cell>
          <cell r="J753">
            <v>0</v>
          </cell>
          <cell r="L753">
            <v>13840</v>
          </cell>
          <cell r="M753">
            <v>7700</v>
          </cell>
          <cell r="N753">
            <v>0</v>
          </cell>
          <cell r="O753">
            <v>21540</v>
          </cell>
          <cell r="Q753">
            <v>43500</v>
          </cell>
          <cell r="R753">
            <v>24062.5</v>
          </cell>
          <cell r="S753">
            <v>0</v>
          </cell>
          <cell r="T753">
            <v>67562.5</v>
          </cell>
          <cell r="V753">
            <v>69252</v>
          </cell>
          <cell r="W753">
            <v>38307.5</v>
          </cell>
          <cell r="X753">
            <v>0</v>
          </cell>
          <cell r="Y753">
            <v>107559.5</v>
          </cell>
          <cell r="AA753">
            <v>8700</v>
          </cell>
          <cell r="AB753">
            <v>4812.5</v>
          </cell>
          <cell r="AC753">
            <v>0</v>
          </cell>
          <cell r="AD753">
            <v>13512.5</v>
          </cell>
          <cell r="AF753">
            <v>198708</v>
          </cell>
          <cell r="AG753">
            <v>109917.5</v>
          </cell>
          <cell r="AH753">
            <v>0</v>
          </cell>
          <cell r="AI753">
            <v>308625.5</v>
          </cell>
          <cell r="AK753">
            <v>34946</v>
          </cell>
          <cell r="AL753">
            <v>38885</v>
          </cell>
          <cell r="AM753">
            <v>0</v>
          </cell>
          <cell r="AN753">
            <v>73831</v>
          </cell>
          <cell r="AP753">
            <v>361224</v>
          </cell>
          <cell r="AQ753">
            <v>199815</v>
          </cell>
          <cell r="AR753">
            <v>0</v>
          </cell>
          <cell r="AS753">
            <v>561039</v>
          </cell>
          <cell r="AU753">
            <v>272136</v>
          </cell>
          <cell r="AV753">
            <v>150535</v>
          </cell>
          <cell r="AW753">
            <v>0</v>
          </cell>
          <cell r="AX753">
            <v>422671</v>
          </cell>
          <cell r="AZ753">
            <v>2729791.0700000003</v>
          </cell>
          <cell r="BA753">
            <v>554712.89</v>
          </cell>
          <cell r="BB753">
            <v>985351.18800000008</v>
          </cell>
          <cell r="BC753">
            <v>64986.476999999999</v>
          </cell>
          <cell r="BD753">
            <v>59272.311000000002</v>
          </cell>
          <cell r="BE753">
            <v>0</v>
          </cell>
          <cell r="BF753">
            <v>1109609.976</v>
          </cell>
          <cell r="BH753">
            <v>2685950.9759999998</v>
          </cell>
          <cell r="BJ753">
            <v>414195.96</v>
          </cell>
          <cell r="BK753">
            <v>2271755.0159999998</v>
          </cell>
        </row>
        <row r="754">
          <cell r="A754" t="str">
            <v>5008216000400</v>
          </cell>
          <cell r="B754" t="str">
            <v>MILLSTADT C C  SCH DIST 160</v>
          </cell>
          <cell r="C754" t="str">
            <v>ST CLAIR</v>
          </cell>
          <cell r="D754" t="str">
            <v>Elementary</v>
          </cell>
          <cell r="E754">
            <v>767.21</v>
          </cell>
          <cell r="G754">
            <v>502.38999999999993</v>
          </cell>
          <cell r="H754">
            <v>495.13999999999993</v>
          </cell>
          <cell r="I754">
            <v>264.82</v>
          </cell>
          <cell r="J754">
            <v>0</v>
          </cell>
          <cell r="L754">
            <v>19805.599999999999</v>
          </cell>
          <cell r="M754">
            <v>10592.8</v>
          </cell>
          <cell r="N754">
            <v>0</v>
          </cell>
          <cell r="O754">
            <v>30398.399999999998</v>
          </cell>
          <cell r="Q754">
            <v>62798.749999999993</v>
          </cell>
          <cell r="R754">
            <v>33102.5</v>
          </cell>
          <cell r="S754">
            <v>0</v>
          </cell>
          <cell r="T754">
            <v>95901.25</v>
          </cell>
          <cell r="V754">
            <v>99975.609999999986</v>
          </cell>
          <cell r="W754">
            <v>52699.18</v>
          </cell>
          <cell r="X754">
            <v>0</v>
          </cell>
          <cell r="Y754">
            <v>152674.78999999998</v>
          </cell>
          <cell r="AA754">
            <v>12559.749999999998</v>
          </cell>
          <cell r="AB754">
            <v>6620.5</v>
          </cell>
          <cell r="AC754">
            <v>0</v>
          </cell>
          <cell r="AD754">
            <v>19180.25</v>
          </cell>
          <cell r="AF754">
            <v>286864.69</v>
          </cell>
          <cell r="AG754">
            <v>151212.22</v>
          </cell>
          <cell r="AH754">
            <v>0</v>
          </cell>
          <cell r="AI754">
            <v>438076.91000000003</v>
          </cell>
          <cell r="AK754">
            <v>50009.139999999992</v>
          </cell>
          <cell r="AL754">
            <v>53493.64</v>
          </cell>
          <cell r="AM754">
            <v>0</v>
          </cell>
          <cell r="AN754">
            <v>103502.78</v>
          </cell>
          <cell r="AP754">
            <v>521480.81999999995</v>
          </cell>
          <cell r="AQ754">
            <v>274883.15999999997</v>
          </cell>
          <cell r="AR754">
            <v>0</v>
          </cell>
          <cell r="AS754">
            <v>796363.98</v>
          </cell>
          <cell r="AU754">
            <v>392868.97999999992</v>
          </cell>
          <cell r="AV754">
            <v>207089.24</v>
          </cell>
          <cell r="AW754">
            <v>0</v>
          </cell>
          <cell r="AX754">
            <v>599958.22</v>
          </cell>
          <cell r="AZ754">
            <v>3901584.7700000005</v>
          </cell>
          <cell r="BA754">
            <v>860510.04</v>
          </cell>
          <cell r="BB754">
            <v>1428628.4430000002</v>
          </cell>
          <cell r="BC754">
            <v>92244.727139999974</v>
          </cell>
          <cell r="BD754">
            <v>84133.783019999988</v>
          </cell>
          <cell r="BE754">
            <v>0</v>
          </cell>
          <cell r="BF754">
            <v>1605006.95316</v>
          </cell>
          <cell r="BH754">
            <v>3841063.5331600001</v>
          </cell>
          <cell r="BJ754">
            <v>587928.36</v>
          </cell>
          <cell r="BK754">
            <v>3253135.1731600002</v>
          </cell>
        </row>
        <row r="755">
          <cell r="A755" t="str">
            <v>5008217500200</v>
          </cell>
          <cell r="B755" t="str">
            <v>HARMONY EMGE SCHOOL DIST 175</v>
          </cell>
          <cell r="C755" t="str">
            <v>ST CLAIR</v>
          </cell>
          <cell r="D755" t="str">
            <v>Elementary</v>
          </cell>
          <cell r="E755">
            <v>766.05</v>
          </cell>
          <cell r="G755">
            <v>506.23</v>
          </cell>
          <cell r="H755">
            <v>497.31999999999994</v>
          </cell>
          <cell r="I755">
            <v>259.82</v>
          </cell>
          <cell r="J755">
            <v>0</v>
          </cell>
          <cell r="L755">
            <v>19892.799999999996</v>
          </cell>
          <cell r="M755">
            <v>10392.799999999999</v>
          </cell>
          <cell r="N755">
            <v>0</v>
          </cell>
          <cell r="O755">
            <v>30285.599999999995</v>
          </cell>
          <cell r="Q755">
            <v>63278.75</v>
          </cell>
          <cell r="R755">
            <v>32477.5</v>
          </cell>
          <cell r="S755">
            <v>0</v>
          </cell>
          <cell r="T755">
            <v>95756.25</v>
          </cell>
          <cell r="V755">
            <v>100739.77</v>
          </cell>
          <cell r="W755">
            <v>51704.18</v>
          </cell>
          <cell r="X755">
            <v>0</v>
          </cell>
          <cell r="Y755">
            <v>152443.95000000001</v>
          </cell>
          <cell r="AA755">
            <v>12655.75</v>
          </cell>
          <cell r="AB755">
            <v>6495.5</v>
          </cell>
          <cell r="AC755">
            <v>0</v>
          </cell>
          <cell r="AD755">
            <v>19151.25</v>
          </cell>
          <cell r="AF755">
            <v>289057.33</v>
          </cell>
          <cell r="AG755">
            <v>148357.22</v>
          </cell>
          <cell r="AH755">
            <v>0</v>
          </cell>
          <cell r="AI755">
            <v>437414.55000000005</v>
          </cell>
          <cell r="AK755">
            <v>50229.319999999992</v>
          </cell>
          <cell r="AL755">
            <v>52483.64</v>
          </cell>
          <cell r="AM755">
            <v>0</v>
          </cell>
          <cell r="AN755">
            <v>102712.95999999999</v>
          </cell>
          <cell r="AP755">
            <v>525466.74</v>
          </cell>
          <cell r="AQ755">
            <v>269693.15999999997</v>
          </cell>
          <cell r="AR755">
            <v>0</v>
          </cell>
          <cell r="AS755">
            <v>795159.89999999991</v>
          </cell>
          <cell r="AU755">
            <v>395871.86</v>
          </cell>
          <cell r="AV755">
            <v>203179.24</v>
          </cell>
          <cell r="AW755">
            <v>0</v>
          </cell>
          <cell r="AX755">
            <v>599051.1</v>
          </cell>
          <cell r="AZ755">
            <v>4196361.55</v>
          </cell>
          <cell r="BA755">
            <v>1533728.9500000002</v>
          </cell>
          <cell r="BB755">
            <v>1719027.15</v>
          </cell>
          <cell r="BC755">
            <v>92105.255699999994</v>
          </cell>
          <cell r="BD755">
            <v>84006.575100000002</v>
          </cell>
          <cell r="BE755">
            <v>0</v>
          </cell>
          <cell r="BF755">
            <v>1895138.9808</v>
          </cell>
          <cell r="BH755">
            <v>4127114.5408000001</v>
          </cell>
          <cell r="BJ755">
            <v>587039.43000000005</v>
          </cell>
          <cell r="BK755">
            <v>3540075.1107999999</v>
          </cell>
        </row>
        <row r="756">
          <cell r="A756" t="str">
            <v>5008218100200</v>
          </cell>
          <cell r="B756" t="str">
            <v>SIGNAL HILL SCH DIST 181</v>
          </cell>
          <cell r="C756" t="str">
            <v>ST CLAIR</v>
          </cell>
          <cell r="D756" t="str">
            <v>Elementary</v>
          </cell>
          <cell r="E756">
            <v>332.79</v>
          </cell>
          <cell r="G756">
            <v>227.29999999999995</v>
          </cell>
          <cell r="H756">
            <v>224.46999999999997</v>
          </cell>
          <cell r="I756">
            <v>105.49</v>
          </cell>
          <cell r="J756">
            <v>0</v>
          </cell>
          <cell r="L756">
            <v>8978.7999999999993</v>
          </cell>
          <cell r="M756">
            <v>4219.5999999999995</v>
          </cell>
          <cell r="N756">
            <v>0</v>
          </cell>
          <cell r="O756">
            <v>13198.399999999998</v>
          </cell>
          <cell r="Q756">
            <v>28412.499999999993</v>
          </cell>
          <cell r="R756">
            <v>13186.25</v>
          </cell>
          <cell r="S756">
            <v>0</v>
          </cell>
          <cell r="T756">
            <v>41598.749999999993</v>
          </cell>
          <cell r="V756">
            <v>45232.69999999999</v>
          </cell>
          <cell r="W756">
            <v>20992.51</v>
          </cell>
          <cell r="X756">
            <v>0</v>
          </cell>
          <cell r="Y756">
            <v>66225.209999999992</v>
          </cell>
          <cell r="AA756">
            <v>5682.4999999999991</v>
          </cell>
          <cell r="AB756">
            <v>2637.25</v>
          </cell>
          <cell r="AC756">
            <v>0</v>
          </cell>
          <cell r="AD756">
            <v>8319.75</v>
          </cell>
          <cell r="AF756">
            <v>129788.3</v>
          </cell>
          <cell r="AG756">
            <v>60234.79</v>
          </cell>
          <cell r="AH756">
            <v>0</v>
          </cell>
          <cell r="AI756">
            <v>190023.09</v>
          </cell>
          <cell r="AK756">
            <v>22671.469999999998</v>
          </cell>
          <cell r="AL756">
            <v>21308.98</v>
          </cell>
          <cell r="AM756">
            <v>0</v>
          </cell>
          <cell r="AN756">
            <v>43980.45</v>
          </cell>
          <cell r="AP756">
            <v>235937.39999999997</v>
          </cell>
          <cell r="AQ756">
            <v>109498.62</v>
          </cell>
          <cell r="AR756">
            <v>0</v>
          </cell>
          <cell r="AS756">
            <v>345436.01999999996</v>
          </cell>
          <cell r="AU756">
            <v>177748.59999999998</v>
          </cell>
          <cell r="AV756">
            <v>82493.179999999993</v>
          </cell>
          <cell r="AW756">
            <v>0</v>
          </cell>
          <cell r="AX756">
            <v>260241.77999999997</v>
          </cell>
          <cell r="AZ756">
            <v>1803021.82</v>
          </cell>
          <cell r="BA756">
            <v>619166.93999999994</v>
          </cell>
          <cell r="BB756">
            <v>726656.62799999991</v>
          </cell>
          <cell r="BC756">
            <v>40012.672859999991</v>
          </cell>
          <cell r="BD756">
            <v>36494.416979999995</v>
          </cell>
          <cell r="BE756">
            <v>0</v>
          </cell>
          <cell r="BF756">
            <v>803163.71783999982</v>
          </cell>
          <cell r="BH756">
            <v>1772187.1678399998</v>
          </cell>
          <cell r="BJ756">
            <v>255023.63</v>
          </cell>
          <cell r="BK756">
            <v>1517163.5378399999</v>
          </cell>
        </row>
        <row r="757">
          <cell r="A757" t="str">
            <v>5008218702600</v>
          </cell>
          <cell r="B757" t="str">
            <v>CAHOKIA COMM UNIT SCH DIST 187</v>
          </cell>
          <cell r="C757" t="str">
            <v>ST CLAIR</v>
          </cell>
          <cell r="D757" t="str">
            <v>Unit</v>
          </cell>
          <cell r="E757">
            <v>3412.05</v>
          </cell>
          <cell r="G757">
            <v>1695.73</v>
          </cell>
          <cell r="H757">
            <v>1679.82</v>
          </cell>
          <cell r="I757">
            <v>764</v>
          </cell>
          <cell r="J757">
            <v>952.31999999999994</v>
          </cell>
          <cell r="L757">
            <v>67192.800000000003</v>
          </cell>
          <cell r="M757">
            <v>30560</v>
          </cell>
          <cell r="N757">
            <v>38092.799999999996</v>
          </cell>
          <cell r="O757">
            <v>135845.6</v>
          </cell>
          <cell r="Q757">
            <v>211966.25</v>
          </cell>
          <cell r="R757">
            <v>95500</v>
          </cell>
          <cell r="S757">
            <v>119039.99999999999</v>
          </cell>
          <cell r="T757">
            <v>426506.25</v>
          </cell>
          <cell r="V757">
            <v>337450.27</v>
          </cell>
          <cell r="W757">
            <v>152036</v>
          </cell>
          <cell r="X757">
            <v>189511.67999999999</v>
          </cell>
          <cell r="Y757">
            <v>678997.95</v>
          </cell>
          <cell r="AA757">
            <v>42393.25</v>
          </cell>
          <cell r="AB757">
            <v>19100</v>
          </cell>
          <cell r="AC757">
            <v>23808</v>
          </cell>
          <cell r="AD757">
            <v>85301.25</v>
          </cell>
          <cell r="AF757">
            <v>968261.83</v>
          </cell>
          <cell r="AG757">
            <v>436244</v>
          </cell>
          <cell r="AH757">
            <v>543774.71999999997</v>
          </cell>
          <cell r="AI757">
            <v>1948280.55</v>
          </cell>
          <cell r="AK757">
            <v>169661.82</v>
          </cell>
          <cell r="AL757">
            <v>154328</v>
          </cell>
          <cell r="AM757">
            <v>662814.71999999997</v>
          </cell>
          <cell r="AN757">
            <v>986804.54</v>
          </cell>
          <cell r="AP757">
            <v>1760167.74</v>
          </cell>
          <cell r="AQ757">
            <v>793032</v>
          </cell>
          <cell r="AR757">
            <v>988508.15999999992</v>
          </cell>
          <cell r="AS757">
            <v>3541707.9000000004</v>
          </cell>
          <cell r="AU757">
            <v>1326060.8600000001</v>
          </cell>
          <cell r="AV757">
            <v>597448</v>
          </cell>
          <cell r="AW757">
            <v>744714.23999999999</v>
          </cell>
          <cell r="AX757">
            <v>2668223.1</v>
          </cell>
          <cell r="AZ757">
            <v>20398102.309999999</v>
          </cell>
          <cell r="BA757">
            <v>9330443.209999999</v>
          </cell>
          <cell r="BB757">
            <v>8918563.6559999976</v>
          </cell>
          <cell r="BC757">
            <v>410244.41969999997</v>
          </cell>
          <cell r="BD757">
            <v>374172.22710000008</v>
          </cell>
          <cell r="BE757">
            <v>0</v>
          </cell>
          <cell r="BF757">
            <v>9702980.3027999979</v>
          </cell>
          <cell r="BH757">
            <v>20174647.4428</v>
          </cell>
          <cell r="BJ757">
            <v>2614722.15</v>
          </cell>
          <cell r="BK757">
            <v>17559925.292800002</v>
          </cell>
        </row>
        <row r="758">
          <cell r="A758" t="str">
            <v>5008218802200</v>
          </cell>
          <cell r="B758" t="str">
            <v>BROOKLYN UNIT DISTRICT 188</v>
          </cell>
          <cell r="C758" t="str">
            <v>ST CLAIR</v>
          </cell>
          <cell r="D758" t="str">
            <v>Unit</v>
          </cell>
          <cell r="E758">
            <v>123.61</v>
          </cell>
          <cell r="G758">
            <v>74.3</v>
          </cell>
          <cell r="H758">
            <v>74.14</v>
          </cell>
          <cell r="I758">
            <v>21.490000000000002</v>
          </cell>
          <cell r="J758">
            <v>27.82</v>
          </cell>
          <cell r="L758">
            <v>2965.6</v>
          </cell>
          <cell r="M758">
            <v>859.60000000000014</v>
          </cell>
          <cell r="N758">
            <v>1112.8</v>
          </cell>
          <cell r="O758">
            <v>4938</v>
          </cell>
          <cell r="Q758">
            <v>9287.5</v>
          </cell>
          <cell r="R758">
            <v>2686.2500000000005</v>
          </cell>
          <cell r="S758">
            <v>3477.5</v>
          </cell>
          <cell r="T758">
            <v>15451.25</v>
          </cell>
          <cell r="V758">
            <v>14785.699999999999</v>
          </cell>
          <cell r="W758">
            <v>4276.51</v>
          </cell>
          <cell r="X758">
            <v>5536.18</v>
          </cell>
          <cell r="Y758">
            <v>24598.39</v>
          </cell>
          <cell r="AA758">
            <v>1857.5</v>
          </cell>
          <cell r="AB758">
            <v>537.25</v>
          </cell>
          <cell r="AC758">
            <v>695.5</v>
          </cell>
          <cell r="AD758">
            <v>3090.25</v>
          </cell>
          <cell r="AF758">
            <v>42425.3</v>
          </cell>
          <cell r="AG758">
            <v>12270.79</v>
          </cell>
          <cell r="AH758">
            <v>15885.22</v>
          </cell>
          <cell r="AI758">
            <v>70581.31</v>
          </cell>
          <cell r="AK758">
            <v>7488.14</v>
          </cell>
          <cell r="AL758">
            <v>4340.9800000000005</v>
          </cell>
          <cell r="AM758">
            <v>19362.72</v>
          </cell>
          <cell r="AN758">
            <v>31191.840000000004</v>
          </cell>
          <cell r="AP758">
            <v>77123.399999999994</v>
          </cell>
          <cell r="AQ758">
            <v>22306.620000000003</v>
          </cell>
          <cell r="AR758">
            <v>28877.16</v>
          </cell>
          <cell r="AS758">
            <v>128307.18</v>
          </cell>
          <cell r="AU758">
            <v>58102.6</v>
          </cell>
          <cell r="AV758">
            <v>16805.18</v>
          </cell>
          <cell r="AW758">
            <v>21755.24</v>
          </cell>
          <cell r="AX758">
            <v>96663.02</v>
          </cell>
          <cell r="AZ758">
            <v>721102.19</v>
          </cell>
          <cell r="BA758">
            <v>302899.96999999997</v>
          </cell>
          <cell r="BB758">
            <v>307200.64799999999</v>
          </cell>
          <cell r="BC758">
            <v>14862.124739999996</v>
          </cell>
          <cell r="BD758">
            <v>13555.319819999999</v>
          </cell>
          <cell r="BE758">
            <v>0</v>
          </cell>
          <cell r="BF758">
            <v>335618.09255999996</v>
          </cell>
          <cell r="BH758">
            <v>710439.33256000001</v>
          </cell>
          <cell r="BJ758">
            <v>94724.81</v>
          </cell>
          <cell r="BK758">
            <v>615714.52255999995</v>
          </cell>
        </row>
        <row r="759">
          <cell r="A759" t="str">
            <v>5008218902200</v>
          </cell>
          <cell r="B759" t="str">
            <v>EAST ST LOUIS SCHOOL DIST 189</v>
          </cell>
          <cell r="C759" t="str">
            <v>ST CLAIR</v>
          </cell>
          <cell r="D759" t="str">
            <v>Unit</v>
          </cell>
          <cell r="E759">
            <v>5505.05</v>
          </cell>
          <cell r="G759">
            <v>2756.73</v>
          </cell>
          <cell r="H759">
            <v>2740.98</v>
          </cell>
          <cell r="I759">
            <v>1164.49</v>
          </cell>
          <cell r="J759">
            <v>1583.83</v>
          </cell>
          <cell r="L759">
            <v>109639.2</v>
          </cell>
          <cell r="M759">
            <v>46579.6</v>
          </cell>
          <cell r="N759">
            <v>63353.2</v>
          </cell>
          <cell r="O759">
            <v>219572</v>
          </cell>
          <cell r="Q759">
            <v>344591.25</v>
          </cell>
          <cell r="R759">
            <v>145561.25</v>
          </cell>
          <cell r="S759">
            <v>197978.75</v>
          </cell>
          <cell r="T759">
            <v>688131.25</v>
          </cell>
          <cell r="V759">
            <v>548589.27</v>
          </cell>
          <cell r="W759">
            <v>231733.51</v>
          </cell>
          <cell r="X759">
            <v>315182.17</v>
          </cell>
          <cell r="Y759">
            <v>1095504.95</v>
          </cell>
          <cell r="AA759">
            <v>68918.25</v>
          </cell>
          <cell r="AB759">
            <v>29112.25</v>
          </cell>
          <cell r="AC759">
            <v>39595.75</v>
          </cell>
          <cell r="AD759">
            <v>137626.25</v>
          </cell>
          <cell r="AF759">
            <v>1574092.83</v>
          </cell>
          <cell r="AG759">
            <v>664923.79</v>
          </cell>
          <cell r="AH759">
            <v>904366.93</v>
          </cell>
          <cell r="AI759">
            <v>3143383.5500000003</v>
          </cell>
          <cell r="AK759">
            <v>276838.98</v>
          </cell>
          <cell r="AL759">
            <v>235226.98</v>
          </cell>
          <cell r="AM759">
            <v>1102345.68</v>
          </cell>
          <cell r="AN759">
            <v>1614411.64</v>
          </cell>
          <cell r="AP759">
            <v>2861485.74</v>
          </cell>
          <cell r="AQ759">
            <v>1208740.6200000001</v>
          </cell>
          <cell r="AR759">
            <v>1644015.54</v>
          </cell>
          <cell r="AS759">
            <v>5714241.9000000004</v>
          </cell>
          <cell r="AU759">
            <v>2155762.86</v>
          </cell>
          <cell r="AV759">
            <v>910631.18</v>
          </cell>
          <cell r="AW759">
            <v>1238555.06</v>
          </cell>
          <cell r="AX759">
            <v>4304949.0999999996</v>
          </cell>
          <cell r="AZ759">
            <v>33659748.259999998</v>
          </cell>
          <cell r="BA759">
            <v>16261395.459999999</v>
          </cell>
          <cell r="BB759">
            <v>14976343.115999999</v>
          </cell>
          <cell r="BC759">
            <v>661894.18169999996</v>
          </cell>
          <cell r="BD759">
            <v>603694.79310000001</v>
          </cell>
          <cell r="BE759">
            <v>0</v>
          </cell>
          <cell r="BF759">
            <v>16241932.090799998</v>
          </cell>
          <cell r="BH759">
            <v>33159752.730799999</v>
          </cell>
          <cell r="BJ759">
            <v>4218629.91</v>
          </cell>
          <cell r="BK759">
            <v>28941122.820799999</v>
          </cell>
        </row>
        <row r="760">
          <cell r="A760" t="str">
            <v>5008219602600</v>
          </cell>
          <cell r="B760" t="str">
            <v>DUPO COMM UNIT SCH DISTRICT 196</v>
          </cell>
          <cell r="C760" t="str">
            <v>ST CLAIR</v>
          </cell>
          <cell r="D760" t="str">
            <v>Unit</v>
          </cell>
          <cell r="E760">
            <v>1002.29</v>
          </cell>
          <cell r="G760">
            <v>477.81</v>
          </cell>
          <cell r="H760">
            <v>472.14999999999992</v>
          </cell>
          <cell r="I760">
            <v>223.82999999999998</v>
          </cell>
          <cell r="J760">
            <v>300.64999999999998</v>
          </cell>
          <cell r="L760">
            <v>18885.999999999996</v>
          </cell>
          <cell r="M760">
            <v>8953.1999999999989</v>
          </cell>
          <cell r="N760">
            <v>12026</v>
          </cell>
          <cell r="O760">
            <v>39865.199999999997</v>
          </cell>
          <cell r="Q760">
            <v>59726.25</v>
          </cell>
          <cell r="R760">
            <v>27978.749999999996</v>
          </cell>
          <cell r="S760">
            <v>37581.25</v>
          </cell>
          <cell r="T760">
            <v>125286.25</v>
          </cell>
          <cell r="V760">
            <v>95084.19</v>
          </cell>
          <cell r="W760">
            <v>44542.17</v>
          </cell>
          <cell r="X760">
            <v>59829.35</v>
          </cell>
          <cell r="Y760">
            <v>199455.71</v>
          </cell>
          <cell r="AA760">
            <v>11945.25</v>
          </cell>
          <cell r="AB760">
            <v>5595.75</v>
          </cell>
          <cell r="AC760">
            <v>7516.2499999999991</v>
          </cell>
          <cell r="AD760">
            <v>25057.25</v>
          </cell>
          <cell r="AF760">
            <v>272829.51</v>
          </cell>
          <cell r="AG760">
            <v>127806.93</v>
          </cell>
          <cell r="AH760">
            <v>171671.15</v>
          </cell>
          <cell r="AI760">
            <v>572307.59</v>
          </cell>
          <cell r="AK760">
            <v>47687.149999999994</v>
          </cell>
          <cell r="AL760">
            <v>45213.659999999996</v>
          </cell>
          <cell r="AM760">
            <v>209252.4</v>
          </cell>
          <cell r="AN760">
            <v>302153.20999999996</v>
          </cell>
          <cell r="AP760">
            <v>495966.78</v>
          </cell>
          <cell r="AQ760">
            <v>232335.53999999998</v>
          </cell>
          <cell r="AR760">
            <v>312074.69999999995</v>
          </cell>
          <cell r="AS760">
            <v>1040377.02</v>
          </cell>
          <cell r="AU760">
            <v>373647.42</v>
          </cell>
          <cell r="AV760">
            <v>175035.06</v>
          </cell>
          <cell r="AW760">
            <v>235108.3</v>
          </cell>
          <cell r="AX760">
            <v>783790.78</v>
          </cell>
          <cell r="AZ760">
            <v>5617886.4299999997</v>
          </cell>
          <cell r="BA760">
            <v>1885344.1600000001</v>
          </cell>
          <cell r="BB760">
            <v>2250969.1769999997</v>
          </cell>
          <cell r="BC760">
            <v>120509.33585999999</v>
          </cell>
          <cell r="BD760">
            <v>109913.12598</v>
          </cell>
          <cell r="BE760">
            <v>0</v>
          </cell>
          <cell r="BF760">
            <v>2481391.6388399997</v>
          </cell>
          <cell r="BH760">
            <v>5569684.648839999</v>
          </cell>
          <cell r="BJ760">
            <v>768074.87</v>
          </cell>
          <cell r="BK760">
            <v>4801609.7788399989</v>
          </cell>
        </row>
        <row r="761">
          <cell r="A761" t="str">
            <v>5008220101700</v>
          </cell>
          <cell r="B761" t="str">
            <v>BELLEVILLE TWP HS DIST 201</v>
          </cell>
          <cell r="C761" t="str">
            <v>ST CLAIR</v>
          </cell>
          <cell r="D761" t="str">
            <v>High School</v>
          </cell>
          <cell r="E761">
            <v>4789.16</v>
          </cell>
          <cell r="G761">
            <v>0</v>
          </cell>
          <cell r="H761">
            <v>0</v>
          </cell>
          <cell r="I761">
            <v>0</v>
          </cell>
          <cell r="J761">
            <v>4789.16</v>
          </cell>
          <cell r="L761">
            <v>0</v>
          </cell>
          <cell r="M761">
            <v>0</v>
          </cell>
          <cell r="N761">
            <v>191566.4</v>
          </cell>
          <cell r="O761">
            <v>191566.4</v>
          </cell>
          <cell r="Q761">
            <v>0</v>
          </cell>
          <cell r="R761">
            <v>0</v>
          </cell>
          <cell r="S761">
            <v>598645</v>
          </cell>
          <cell r="T761">
            <v>598645</v>
          </cell>
          <cell r="V761">
            <v>0</v>
          </cell>
          <cell r="W761">
            <v>0</v>
          </cell>
          <cell r="X761">
            <v>953042.84</v>
          </cell>
          <cell r="Y761">
            <v>953042.84</v>
          </cell>
          <cell r="AA761">
            <v>0</v>
          </cell>
          <cell r="AB761">
            <v>0</v>
          </cell>
          <cell r="AC761">
            <v>119729</v>
          </cell>
          <cell r="AD761">
            <v>119729</v>
          </cell>
          <cell r="AF761">
            <v>0</v>
          </cell>
          <cell r="AG761">
            <v>0</v>
          </cell>
          <cell r="AH761">
            <v>2734610.36</v>
          </cell>
          <cell r="AI761">
            <v>2734610.36</v>
          </cell>
          <cell r="AK761">
            <v>0</v>
          </cell>
          <cell r="AL761">
            <v>0</v>
          </cell>
          <cell r="AM761">
            <v>3333255.36</v>
          </cell>
          <cell r="AN761">
            <v>3333255.36</v>
          </cell>
          <cell r="AP761">
            <v>0</v>
          </cell>
          <cell r="AQ761">
            <v>0</v>
          </cell>
          <cell r="AR761">
            <v>4971148.08</v>
          </cell>
          <cell r="AS761">
            <v>4971148.08</v>
          </cell>
          <cell r="AU761">
            <v>0</v>
          </cell>
          <cell r="AV761">
            <v>0</v>
          </cell>
          <cell r="AW761">
            <v>3745123.12</v>
          </cell>
          <cell r="AX761">
            <v>3745123.12</v>
          </cell>
          <cell r="AZ761">
            <v>27900453.369999997</v>
          </cell>
          <cell r="BA761">
            <v>7487042.1799999997</v>
          </cell>
          <cell r="BB761">
            <v>10616248.664999999</v>
          </cell>
          <cell r="BC761">
            <v>575819.86343999987</v>
          </cell>
          <cell r="BD761">
            <v>525188.86392000003</v>
          </cell>
          <cell r="BE761">
            <v>0</v>
          </cell>
          <cell r="BF761">
            <v>11717257.392359998</v>
          </cell>
          <cell r="BH761">
            <v>28364377.552359998</v>
          </cell>
          <cell r="BJ761">
            <v>3670029.09</v>
          </cell>
          <cell r="BK761">
            <v>24694348.462359998</v>
          </cell>
        </row>
        <row r="762">
          <cell r="A762" t="str">
            <v>5008220301700</v>
          </cell>
          <cell r="B762" t="str">
            <v>O FALLON TWP HIGH SCH DIST 203</v>
          </cell>
          <cell r="C762" t="str">
            <v>ST CLAIR</v>
          </cell>
          <cell r="D762" t="str">
            <v>High School</v>
          </cell>
          <cell r="E762">
            <v>2431.66</v>
          </cell>
          <cell r="G762">
            <v>0</v>
          </cell>
          <cell r="H762">
            <v>0</v>
          </cell>
          <cell r="I762">
            <v>0</v>
          </cell>
          <cell r="J762">
            <v>2431.66</v>
          </cell>
          <cell r="L762">
            <v>0</v>
          </cell>
          <cell r="M762">
            <v>0</v>
          </cell>
          <cell r="N762">
            <v>97266.4</v>
          </cell>
          <cell r="O762">
            <v>97266.4</v>
          </cell>
          <cell r="Q762">
            <v>0</v>
          </cell>
          <cell r="R762">
            <v>0</v>
          </cell>
          <cell r="S762">
            <v>303957.5</v>
          </cell>
          <cell r="T762">
            <v>303957.5</v>
          </cell>
          <cell r="V762">
            <v>0</v>
          </cell>
          <cell r="W762">
            <v>0</v>
          </cell>
          <cell r="X762">
            <v>483900.33999999997</v>
          </cell>
          <cell r="Y762">
            <v>483900.33999999997</v>
          </cell>
          <cell r="AA762">
            <v>0</v>
          </cell>
          <cell r="AB762">
            <v>0</v>
          </cell>
          <cell r="AC762">
            <v>60791.5</v>
          </cell>
          <cell r="AD762">
            <v>60791.5</v>
          </cell>
          <cell r="AF762">
            <v>0</v>
          </cell>
          <cell r="AG762">
            <v>0</v>
          </cell>
          <cell r="AH762">
            <v>1388477.86</v>
          </cell>
          <cell r="AI762">
            <v>1388477.86</v>
          </cell>
          <cell r="AK762">
            <v>0</v>
          </cell>
          <cell r="AL762">
            <v>0</v>
          </cell>
          <cell r="AM762">
            <v>1692435.3599999999</v>
          </cell>
          <cell r="AN762">
            <v>1692435.3599999999</v>
          </cell>
          <cell r="AP762">
            <v>0</v>
          </cell>
          <cell r="AQ762">
            <v>0</v>
          </cell>
          <cell r="AR762">
            <v>2524063.08</v>
          </cell>
          <cell r="AS762">
            <v>2524063.08</v>
          </cell>
          <cell r="AU762">
            <v>0</v>
          </cell>
          <cell r="AV762">
            <v>0</v>
          </cell>
          <cell r="AW762">
            <v>1901558.1199999999</v>
          </cell>
          <cell r="AX762">
            <v>1901558.1199999999</v>
          </cell>
          <cell r="AZ762">
            <v>13663549.279999999</v>
          </cell>
          <cell r="BA762">
            <v>2670544.3000000003</v>
          </cell>
          <cell r="BB762">
            <v>4900228.074</v>
          </cell>
          <cell r="BC762">
            <v>292368.20843999996</v>
          </cell>
          <cell r="BD762">
            <v>266660.69892</v>
          </cell>
          <cell r="BE762">
            <v>0</v>
          </cell>
          <cell r="BF762">
            <v>5459256.9813600006</v>
          </cell>
          <cell r="BH762">
            <v>13911707.14136</v>
          </cell>
          <cell r="BJ762">
            <v>1863429.69</v>
          </cell>
          <cell r="BK762">
            <v>12048277.45136</v>
          </cell>
        </row>
        <row r="763">
          <cell r="A763" t="str">
            <v>5106520002600</v>
          </cell>
          <cell r="B763" t="str">
            <v>GREENVIEW C U SCH DIST 200</v>
          </cell>
          <cell r="C763" t="str">
            <v>MENARD</v>
          </cell>
          <cell r="D763" t="str">
            <v>Unit</v>
          </cell>
          <cell r="E763">
            <v>222.03</v>
          </cell>
          <cell r="G763">
            <v>106.06</v>
          </cell>
          <cell r="H763">
            <v>104.47999999999999</v>
          </cell>
          <cell r="I763">
            <v>48.989999999999995</v>
          </cell>
          <cell r="J763">
            <v>66.97999999999999</v>
          </cell>
          <cell r="L763">
            <v>4179.2</v>
          </cell>
          <cell r="M763">
            <v>1959.6</v>
          </cell>
          <cell r="N763">
            <v>2679.2</v>
          </cell>
          <cell r="O763">
            <v>8818</v>
          </cell>
          <cell r="Q763">
            <v>13257.5</v>
          </cell>
          <cell r="R763">
            <v>6123.7499999999991</v>
          </cell>
          <cell r="S763">
            <v>8372.4999999999982</v>
          </cell>
          <cell r="T763">
            <v>27753.75</v>
          </cell>
          <cell r="V763">
            <v>21105.94</v>
          </cell>
          <cell r="W763">
            <v>9749.0099999999984</v>
          </cell>
          <cell r="X763">
            <v>13329.019999999999</v>
          </cell>
          <cell r="Y763">
            <v>44183.969999999994</v>
          </cell>
          <cell r="AA763">
            <v>2651.5</v>
          </cell>
          <cell r="AB763">
            <v>1224.7499999999998</v>
          </cell>
          <cell r="AC763">
            <v>1674.4999999999998</v>
          </cell>
          <cell r="AD763">
            <v>5550.75</v>
          </cell>
          <cell r="AF763">
            <v>60560.26</v>
          </cell>
          <cell r="AG763">
            <v>27973.29</v>
          </cell>
          <cell r="AH763">
            <v>38245.58</v>
          </cell>
          <cell r="AI763">
            <v>126779.13</v>
          </cell>
          <cell r="AK763">
            <v>10552.48</v>
          </cell>
          <cell r="AL763">
            <v>9895.98</v>
          </cell>
          <cell r="AM763">
            <v>46618.079999999994</v>
          </cell>
          <cell r="AN763">
            <v>67066.539999999994</v>
          </cell>
          <cell r="AP763">
            <v>110090.28</v>
          </cell>
          <cell r="AQ763">
            <v>50851.619999999995</v>
          </cell>
          <cell r="AR763">
            <v>69525.239999999991</v>
          </cell>
          <cell r="AS763">
            <v>230467.13999999998</v>
          </cell>
          <cell r="AU763">
            <v>82938.92</v>
          </cell>
          <cell r="AV763">
            <v>38310.179999999993</v>
          </cell>
          <cell r="AW763">
            <v>52378.359999999993</v>
          </cell>
          <cell r="AX763">
            <v>173627.46</v>
          </cell>
          <cell r="AZ763">
            <v>1202331.0799999998</v>
          </cell>
          <cell r="BA763">
            <v>343701.35000000003</v>
          </cell>
          <cell r="BB763">
            <v>463809.72899999999</v>
          </cell>
          <cell r="BC763">
            <v>26695.555019999996</v>
          </cell>
          <cell r="BD763">
            <v>24348.253860000001</v>
          </cell>
          <cell r="BE763">
            <v>0</v>
          </cell>
          <cell r="BF763">
            <v>514853.53787999996</v>
          </cell>
          <cell r="BH763">
            <v>1199100.27788</v>
          </cell>
          <cell r="BJ763">
            <v>170146.02</v>
          </cell>
          <cell r="BK763">
            <v>1028954.2578799999</v>
          </cell>
        </row>
        <row r="764">
          <cell r="A764" t="str">
            <v>5106520202600</v>
          </cell>
          <cell r="B764" t="str">
            <v>PORTA COMM UNIT SCHOOL DIST 202</v>
          </cell>
          <cell r="C764" t="str">
            <v>MENARD</v>
          </cell>
          <cell r="D764" t="str">
            <v>Unit</v>
          </cell>
          <cell r="E764">
            <v>1026.3800000000001</v>
          </cell>
          <cell r="G764">
            <v>466.07</v>
          </cell>
          <cell r="H764">
            <v>449.82</v>
          </cell>
          <cell r="I764">
            <v>224.82</v>
          </cell>
          <cell r="J764">
            <v>335.49</v>
          </cell>
          <cell r="L764">
            <v>17992.8</v>
          </cell>
          <cell r="M764">
            <v>8992.7999999999993</v>
          </cell>
          <cell r="N764">
            <v>13419.6</v>
          </cell>
          <cell r="O764">
            <v>40405.199999999997</v>
          </cell>
          <cell r="Q764">
            <v>58258.75</v>
          </cell>
          <cell r="R764">
            <v>28102.5</v>
          </cell>
          <cell r="S764">
            <v>41936.25</v>
          </cell>
          <cell r="T764">
            <v>128297.5</v>
          </cell>
          <cell r="V764">
            <v>92747.93</v>
          </cell>
          <cell r="W764">
            <v>44739.18</v>
          </cell>
          <cell r="X764">
            <v>66762.509999999995</v>
          </cell>
          <cell r="Y764">
            <v>204249.62</v>
          </cell>
          <cell r="AA764">
            <v>11651.75</v>
          </cell>
          <cell r="AB764">
            <v>5620.5</v>
          </cell>
          <cell r="AC764">
            <v>8387.25</v>
          </cell>
          <cell r="AD764">
            <v>25659.5</v>
          </cell>
          <cell r="AF764">
            <v>266125.96999999997</v>
          </cell>
          <cell r="AG764">
            <v>128372.22</v>
          </cell>
          <cell r="AH764">
            <v>191564.79</v>
          </cell>
          <cell r="AI764">
            <v>586062.98</v>
          </cell>
          <cell r="AK764">
            <v>45431.82</v>
          </cell>
          <cell r="AL764">
            <v>45413.64</v>
          </cell>
          <cell r="AM764">
            <v>233501.04</v>
          </cell>
          <cell r="AN764">
            <v>324346.5</v>
          </cell>
          <cell r="AP764">
            <v>483780.66</v>
          </cell>
          <cell r="AQ764">
            <v>233363.16</v>
          </cell>
          <cell r="AR764">
            <v>348238.62</v>
          </cell>
          <cell r="AS764">
            <v>1065382.44</v>
          </cell>
          <cell r="AU764">
            <v>364466.74</v>
          </cell>
          <cell r="AV764">
            <v>175809.24</v>
          </cell>
          <cell r="AW764">
            <v>262353.18</v>
          </cell>
          <cell r="AX764">
            <v>802629.15999999992</v>
          </cell>
          <cell r="AZ764">
            <v>5555356.4799999995</v>
          </cell>
          <cell r="BA764">
            <v>1547284.2500000002</v>
          </cell>
          <cell r="BB764">
            <v>2130792.2189999996</v>
          </cell>
          <cell r="BC764">
            <v>123405.77292</v>
          </cell>
          <cell r="BD764">
            <v>112554.88356000002</v>
          </cell>
          <cell r="BE764">
            <v>0</v>
          </cell>
          <cell r="BF764">
            <v>2366752.8754799995</v>
          </cell>
          <cell r="BH764">
            <v>5543785.7754800003</v>
          </cell>
          <cell r="BJ764">
            <v>786535.52</v>
          </cell>
          <cell r="BK764">
            <v>4757250.2554800007</v>
          </cell>
        </row>
        <row r="765">
          <cell r="A765" t="str">
            <v>5106521302600</v>
          </cell>
          <cell r="B765" t="str">
            <v>ATHENS COMM UNIT SCH DIST 213</v>
          </cell>
          <cell r="C765" t="str">
            <v>MENARD</v>
          </cell>
          <cell r="D765" t="str">
            <v>Unit</v>
          </cell>
          <cell r="E765">
            <v>1061</v>
          </cell>
          <cell r="G765">
            <v>481.5</v>
          </cell>
          <cell r="H765">
            <v>477.5</v>
          </cell>
          <cell r="I765">
            <v>264.5</v>
          </cell>
          <cell r="J765">
            <v>315</v>
          </cell>
          <cell r="L765">
            <v>19100</v>
          </cell>
          <cell r="M765">
            <v>10580</v>
          </cell>
          <cell r="N765">
            <v>12600</v>
          </cell>
          <cell r="O765">
            <v>42280</v>
          </cell>
          <cell r="Q765">
            <v>60187.5</v>
          </cell>
          <cell r="R765">
            <v>33062.5</v>
          </cell>
          <cell r="S765">
            <v>39375</v>
          </cell>
          <cell r="T765">
            <v>132625</v>
          </cell>
          <cell r="V765">
            <v>95818.5</v>
          </cell>
          <cell r="W765">
            <v>52635.5</v>
          </cell>
          <cell r="X765">
            <v>62685</v>
          </cell>
          <cell r="Y765">
            <v>211139</v>
          </cell>
          <cell r="AA765">
            <v>12037.5</v>
          </cell>
          <cell r="AB765">
            <v>6612.5</v>
          </cell>
          <cell r="AC765">
            <v>7875</v>
          </cell>
          <cell r="AD765">
            <v>26525</v>
          </cell>
          <cell r="AF765">
            <v>274936.5</v>
          </cell>
          <cell r="AG765">
            <v>151029.5</v>
          </cell>
          <cell r="AH765">
            <v>179865</v>
          </cell>
          <cell r="AI765">
            <v>605831</v>
          </cell>
          <cell r="AK765">
            <v>48227.5</v>
          </cell>
          <cell r="AL765">
            <v>53429</v>
          </cell>
          <cell r="AM765">
            <v>219240</v>
          </cell>
          <cell r="AN765">
            <v>320896.5</v>
          </cell>
          <cell r="AP765">
            <v>499797</v>
          </cell>
          <cell r="AQ765">
            <v>274551</v>
          </cell>
          <cell r="AR765">
            <v>326970</v>
          </cell>
          <cell r="AS765">
            <v>1101318</v>
          </cell>
          <cell r="AU765">
            <v>376533</v>
          </cell>
          <cell r="AV765">
            <v>206839</v>
          </cell>
          <cell r="AW765">
            <v>246330</v>
          </cell>
          <cell r="AX765">
            <v>829702</v>
          </cell>
          <cell r="AZ765">
            <v>5676998.7000000002</v>
          </cell>
          <cell r="BA765">
            <v>1409325.24</v>
          </cell>
          <cell r="BB765">
            <v>2125897.182</v>
          </cell>
          <cell r="BC765">
            <v>127568.27399999998</v>
          </cell>
          <cell r="BD765">
            <v>116351.382</v>
          </cell>
          <cell r="BE765">
            <v>0</v>
          </cell>
          <cell r="BF765">
            <v>2369816.8380000005</v>
          </cell>
          <cell r="BH765">
            <v>5640133.3380000005</v>
          </cell>
          <cell r="BJ765">
            <v>813065.52</v>
          </cell>
          <cell r="BK765">
            <v>4827067.818</v>
          </cell>
        </row>
        <row r="766">
          <cell r="A766" t="str">
            <v>5108400102600</v>
          </cell>
          <cell r="B766" t="str">
            <v>TRI CITY COMM UNIT SCH DIST 1</v>
          </cell>
          <cell r="C766" t="str">
            <v>SANGAMON</v>
          </cell>
          <cell r="D766" t="str">
            <v>Unit</v>
          </cell>
          <cell r="E766">
            <v>526.70000000000005</v>
          </cell>
          <cell r="G766">
            <v>247.23</v>
          </cell>
          <cell r="H766">
            <v>240.32</v>
          </cell>
          <cell r="I766">
            <v>123.64999999999999</v>
          </cell>
          <cell r="J766">
            <v>155.82</v>
          </cell>
          <cell r="L766">
            <v>9612.7999999999993</v>
          </cell>
          <cell r="M766">
            <v>4946</v>
          </cell>
          <cell r="N766">
            <v>6232.7999999999993</v>
          </cell>
          <cell r="O766">
            <v>20791.599999999999</v>
          </cell>
          <cell r="Q766">
            <v>30903.75</v>
          </cell>
          <cell r="R766">
            <v>15456.249999999998</v>
          </cell>
          <cell r="S766">
            <v>19477.5</v>
          </cell>
          <cell r="T766">
            <v>65837.5</v>
          </cell>
          <cell r="V766">
            <v>49198.77</v>
          </cell>
          <cell r="W766">
            <v>24606.35</v>
          </cell>
          <cell r="X766">
            <v>31008.18</v>
          </cell>
          <cell r="Y766">
            <v>104813.29999999999</v>
          </cell>
          <cell r="AA766">
            <v>6180.75</v>
          </cell>
          <cell r="AB766">
            <v>3091.25</v>
          </cell>
          <cell r="AC766">
            <v>3895.5</v>
          </cell>
          <cell r="AD766">
            <v>13167.5</v>
          </cell>
          <cell r="AF766">
            <v>141168.32999999999</v>
          </cell>
          <cell r="AG766">
            <v>70604.149999999994</v>
          </cell>
          <cell r="AH766">
            <v>88973.22</v>
          </cell>
          <cell r="AI766">
            <v>300745.69999999995</v>
          </cell>
          <cell r="AK766">
            <v>24272.32</v>
          </cell>
          <cell r="AL766">
            <v>24977.3</v>
          </cell>
          <cell r="AM766">
            <v>108450.72</v>
          </cell>
          <cell r="AN766">
            <v>157700.34</v>
          </cell>
          <cell r="AP766">
            <v>256624.74</v>
          </cell>
          <cell r="AQ766">
            <v>128348.7</v>
          </cell>
          <cell r="AR766">
            <v>161741.16</v>
          </cell>
          <cell r="AS766">
            <v>546714.6</v>
          </cell>
          <cell r="AU766">
            <v>193333.86</v>
          </cell>
          <cell r="AV766">
            <v>96694.299999999988</v>
          </cell>
          <cell r="AW766">
            <v>121851.23999999999</v>
          </cell>
          <cell r="AX766">
            <v>411879.39999999997</v>
          </cell>
          <cell r="AZ766">
            <v>2831660.9899999998</v>
          </cell>
          <cell r="BA766">
            <v>777778.95</v>
          </cell>
          <cell r="BB766">
            <v>1082831.9819999998</v>
          </cell>
          <cell r="BC766">
            <v>63327.247799999997</v>
          </cell>
          <cell r="BD766">
            <v>57758.97540000001</v>
          </cell>
          <cell r="BE766">
            <v>0</v>
          </cell>
          <cell r="BF766">
            <v>1203918.2052</v>
          </cell>
          <cell r="BH766">
            <v>2825568.1452000001</v>
          </cell>
          <cell r="BJ766">
            <v>403620.74</v>
          </cell>
          <cell r="BK766">
            <v>2421947.4051999999</v>
          </cell>
        </row>
        <row r="767">
          <cell r="A767" t="str">
            <v>5108400502600</v>
          </cell>
          <cell r="B767" t="str">
            <v>BALL CHATHAM C U SCHOOL DIST 5</v>
          </cell>
          <cell r="C767" t="str">
            <v>SANGAMON</v>
          </cell>
          <cell r="D767" t="str">
            <v>Unit</v>
          </cell>
          <cell r="E767">
            <v>4753</v>
          </cell>
          <cell r="G767">
            <v>2217.5</v>
          </cell>
          <cell r="H767">
            <v>2186.5</v>
          </cell>
          <cell r="I767">
            <v>1112</v>
          </cell>
          <cell r="J767">
            <v>1423.5</v>
          </cell>
          <cell r="L767">
            <v>87460</v>
          </cell>
          <cell r="M767">
            <v>44480</v>
          </cell>
          <cell r="N767">
            <v>56940</v>
          </cell>
          <cell r="O767">
            <v>188880</v>
          </cell>
          <cell r="Q767">
            <v>277187.5</v>
          </cell>
          <cell r="R767">
            <v>139000</v>
          </cell>
          <cell r="S767">
            <v>177937.5</v>
          </cell>
          <cell r="T767">
            <v>594125</v>
          </cell>
          <cell r="V767">
            <v>441282.5</v>
          </cell>
          <cell r="W767">
            <v>221288</v>
          </cell>
          <cell r="X767">
            <v>283276.5</v>
          </cell>
          <cell r="Y767">
            <v>945847</v>
          </cell>
          <cell r="AA767">
            <v>55437.5</v>
          </cell>
          <cell r="AB767">
            <v>27800</v>
          </cell>
          <cell r="AC767">
            <v>35587.5</v>
          </cell>
          <cell r="AD767">
            <v>118825</v>
          </cell>
          <cell r="AF767">
            <v>1266192.5</v>
          </cell>
          <cell r="AG767">
            <v>634952</v>
          </cell>
          <cell r="AH767">
            <v>812818.5</v>
          </cell>
          <cell r="AI767">
            <v>2713963</v>
          </cell>
          <cell r="AK767">
            <v>220836.5</v>
          </cell>
          <cell r="AL767">
            <v>224624</v>
          </cell>
          <cell r="AM767">
            <v>990756</v>
          </cell>
          <cell r="AN767">
            <v>1436216.5</v>
          </cell>
          <cell r="AP767">
            <v>2301765</v>
          </cell>
          <cell r="AQ767">
            <v>1154256</v>
          </cell>
          <cell r="AR767">
            <v>1477593</v>
          </cell>
          <cell r="AS767">
            <v>4933614</v>
          </cell>
          <cell r="AU767">
            <v>1734085</v>
          </cell>
          <cell r="AV767">
            <v>869584</v>
          </cell>
          <cell r="AW767">
            <v>1113177</v>
          </cell>
          <cell r="AX767">
            <v>3716846</v>
          </cell>
          <cell r="AZ767">
            <v>24910070.469999999</v>
          </cell>
          <cell r="BA767">
            <v>5512267.419999999</v>
          </cell>
          <cell r="BB767">
            <v>9126701.3669999987</v>
          </cell>
          <cell r="BC767">
            <v>571472.20199999993</v>
          </cell>
          <cell r="BD767">
            <v>521223.48600000003</v>
          </cell>
          <cell r="BE767">
            <v>0</v>
          </cell>
          <cell r="BF767">
            <v>10219397.054999998</v>
          </cell>
          <cell r="BH767">
            <v>24867713.555</v>
          </cell>
          <cell r="BJ767">
            <v>3642318.96</v>
          </cell>
          <cell r="BK767">
            <v>21225394.594999999</v>
          </cell>
        </row>
        <row r="768">
          <cell r="A768" t="str">
            <v>5108400802600</v>
          </cell>
          <cell r="B768" t="str">
            <v>PLEASANT PLAINS C U SCHOOL DIST 8</v>
          </cell>
          <cell r="C768" t="str">
            <v>SANGAMON</v>
          </cell>
          <cell r="D768" t="str">
            <v>Unit</v>
          </cell>
          <cell r="E768">
            <v>1254.3499999999999</v>
          </cell>
          <cell r="G768">
            <v>522.20999999999992</v>
          </cell>
          <cell r="H768">
            <v>518.13</v>
          </cell>
          <cell r="I768">
            <v>294.32</v>
          </cell>
          <cell r="J768">
            <v>437.81999999999994</v>
          </cell>
          <cell r="L768">
            <v>20725.2</v>
          </cell>
          <cell r="M768">
            <v>11772.8</v>
          </cell>
          <cell r="N768">
            <v>17512.799999999996</v>
          </cell>
          <cell r="O768">
            <v>50010.799999999996</v>
          </cell>
          <cell r="Q768">
            <v>65276.249999999993</v>
          </cell>
          <cell r="R768">
            <v>36790</v>
          </cell>
          <cell r="S768">
            <v>54727.499999999993</v>
          </cell>
          <cell r="T768">
            <v>156793.75</v>
          </cell>
          <cell r="V768">
            <v>103919.78999999998</v>
          </cell>
          <cell r="W768">
            <v>58569.68</v>
          </cell>
          <cell r="X768">
            <v>87126.18</v>
          </cell>
          <cell r="Y768">
            <v>249615.64999999997</v>
          </cell>
          <cell r="AA768">
            <v>13055.249999999998</v>
          </cell>
          <cell r="AB768">
            <v>7358</v>
          </cell>
          <cell r="AC768">
            <v>10945.499999999998</v>
          </cell>
          <cell r="AD768">
            <v>31358.75</v>
          </cell>
          <cell r="AF768">
            <v>298181.90999999997</v>
          </cell>
          <cell r="AG768">
            <v>168056.72</v>
          </cell>
          <cell r="AH768">
            <v>249995.22</v>
          </cell>
          <cell r="AI768">
            <v>716233.85</v>
          </cell>
          <cell r="AK768">
            <v>52331.13</v>
          </cell>
          <cell r="AL768">
            <v>59452.639999999999</v>
          </cell>
          <cell r="AM768">
            <v>304722.71999999997</v>
          </cell>
          <cell r="AN768">
            <v>416506.49</v>
          </cell>
          <cell r="AP768">
            <v>542053.97999999986</v>
          </cell>
          <cell r="AQ768">
            <v>305504.15999999997</v>
          </cell>
          <cell r="AR768">
            <v>454457.15999999992</v>
          </cell>
          <cell r="AS768">
            <v>1302015.2999999998</v>
          </cell>
          <cell r="AU768">
            <v>408368.21999999991</v>
          </cell>
          <cell r="AV768">
            <v>230158.24</v>
          </cell>
          <cell r="AW768">
            <v>342375.23999999993</v>
          </cell>
          <cell r="AX768">
            <v>980901.7</v>
          </cell>
          <cell r="AZ768">
            <v>6553579.3999999994</v>
          </cell>
          <cell r="BA768">
            <v>1255854.83</v>
          </cell>
          <cell r="BB768">
            <v>2342830.2689999999</v>
          </cell>
          <cell r="BC768">
            <v>150815.51789999998</v>
          </cell>
          <cell r="BD768">
            <v>137554.52969999998</v>
          </cell>
          <cell r="BE768">
            <v>0</v>
          </cell>
          <cell r="BF768">
            <v>2631200.3165999996</v>
          </cell>
          <cell r="BH768">
            <v>6534636.6065999996</v>
          </cell>
          <cell r="BJ768">
            <v>961233.49</v>
          </cell>
          <cell r="BK768">
            <v>5573403.1165999994</v>
          </cell>
        </row>
        <row r="769">
          <cell r="A769" t="str">
            <v>5108401002600</v>
          </cell>
          <cell r="B769" t="str">
            <v>AUBURN COMM UNIT SCHOOL DIST 10</v>
          </cell>
          <cell r="C769" t="str">
            <v>SANGAMON</v>
          </cell>
          <cell r="D769" t="str">
            <v>Unit</v>
          </cell>
          <cell r="E769">
            <v>1266.6400000000001</v>
          </cell>
          <cell r="G769">
            <v>554.98</v>
          </cell>
          <cell r="H769">
            <v>545.15</v>
          </cell>
          <cell r="I769">
            <v>308.65999999999997</v>
          </cell>
          <cell r="J769">
            <v>403</v>
          </cell>
          <cell r="L769">
            <v>21806</v>
          </cell>
          <cell r="M769">
            <v>12346.399999999998</v>
          </cell>
          <cell r="N769">
            <v>16120</v>
          </cell>
          <cell r="O769">
            <v>50272.399999999994</v>
          </cell>
          <cell r="Q769">
            <v>69372.5</v>
          </cell>
          <cell r="R769">
            <v>38582.499999999993</v>
          </cell>
          <cell r="S769">
            <v>50375</v>
          </cell>
          <cell r="T769">
            <v>158330</v>
          </cell>
          <cell r="V769">
            <v>110441.02</v>
          </cell>
          <cell r="W769">
            <v>61423.34</v>
          </cell>
          <cell r="X769">
            <v>80197</v>
          </cell>
          <cell r="Y769">
            <v>252061.36</v>
          </cell>
          <cell r="AA769">
            <v>13874.5</v>
          </cell>
          <cell r="AB769">
            <v>7716.4999999999991</v>
          </cell>
          <cell r="AC769">
            <v>10075</v>
          </cell>
          <cell r="AD769">
            <v>31666</v>
          </cell>
          <cell r="AF769">
            <v>316893.58</v>
          </cell>
          <cell r="AG769">
            <v>176244.86</v>
          </cell>
          <cell r="AH769">
            <v>230113</v>
          </cell>
          <cell r="AI769">
            <v>723251.44</v>
          </cell>
          <cell r="AK769">
            <v>55060.149999999994</v>
          </cell>
          <cell r="AL769">
            <v>62349.319999999992</v>
          </cell>
          <cell r="AM769">
            <v>280488</v>
          </cell>
          <cell r="AN769">
            <v>397897.47</v>
          </cell>
          <cell r="AP769">
            <v>576069.24</v>
          </cell>
          <cell r="AQ769">
            <v>320389.07999999996</v>
          </cell>
          <cell r="AR769">
            <v>418314</v>
          </cell>
          <cell r="AS769">
            <v>1314772.3199999998</v>
          </cell>
          <cell r="AU769">
            <v>433994.36</v>
          </cell>
          <cell r="AV769">
            <v>241372.11999999997</v>
          </cell>
          <cell r="AW769">
            <v>315146</v>
          </cell>
          <cell r="AX769">
            <v>990512.48</v>
          </cell>
          <cell r="AZ769">
            <v>6823057.5799999991</v>
          </cell>
          <cell r="BA769">
            <v>1814280.22</v>
          </cell>
          <cell r="BB769">
            <v>2591201.3399999994</v>
          </cell>
          <cell r="BC769">
            <v>152293.19375999997</v>
          </cell>
          <cell r="BD769">
            <v>138902.27567999999</v>
          </cell>
          <cell r="BE769">
            <v>0</v>
          </cell>
          <cell r="BF769">
            <v>2882396.8094399995</v>
          </cell>
          <cell r="BH769">
            <v>6801160.2794399988</v>
          </cell>
          <cell r="BJ769">
            <v>970651.56</v>
          </cell>
          <cell r="BK769">
            <v>5830508.7194399983</v>
          </cell>
        </row>
        <row r="770">
          <cell r="A770" t="str">
            <v>5108401102600</v>
          </cell>
          <cell r="B770" t="str">
            <v>PAWNEE COMM UNIT SCHOOL DIST 11</v>
          </cell>
          <cell r="C770" t="str">
            <v>SANGAMON</v>
          </cell>
          <cell r="D770" t="str">
            <v>Unit</v>
          </cell>
          <cell r="E770">
            <v>610.27</v>
          </cell>
          <cell r="G770">
            <v>285.31</v>
          </cell>
          <cell r="H770">
            <v>281.48</v>
          </cell>
          <cell r="I770">
            <v>140.14999999999998</v>
          </cell>
          <cell r="J770">
            <v>184.81</v>
          </cell>
          <cell r="L770">
            <v>11259.2</v>
          </cell>
          <cell r="M770">
            <v>5605.9999999999991</v>
          </cell>
          <cell r="N770">
            <v>7392.4</v>
          </cell>
          <cell r="O770">
            <v>24257.599999999999</v>
          </cell>
          <cell r="Q770">
            <v>35663.75</v>
          </cell>
          <cell r="R770">
            <v>17518.749999999996</v>
          </cell>
          <cell r="S770">
            <v>23101.25</v>
          </cell>
          <cell r="T770">
            <v>76283.75</v>
          </cell>
          <cell r="V770">
            <v>56776.69</v>
          </cell>
          <cell r="W770">
            <v>27889.849999999995</v>
          </cell>
          <cell r="X770">
            <v>36777.19</v>
          </cell>
          <cell r="Y770">
            <v>121443.73</v>
          </cell>
          <cell r="AA770">
            <v>7132.75</v>
          </cell>
          <cell r="AB770">
            <v>3503.7499999999995</v>
          </cell>
          <cell r="AC770">
            <v>4620.25</v>
          </cell>
          <cell r="AD770">
            <v>15256.75</v>
          </cell>
          <cell r="AF770">
            <v>162912.01</v>
          </cell>
          <cell r="AG770">
            <v>80025.649999999994</v>
          </cell>
          <cell r="AH770">
            <v>105526.51</v>
          </cell>
          <cell r="AI770">
            <v>348464.17</v>
          </cell>
          <cell r="AK770">
            <v>28429.480000000003</v>
          </cell>
          <cell r="AL770">
            <v>28310.299999999996</v>
          </cell>
          <cell r="AM770">
            <v>128627.76</v>
          </cell>
          <cell r="AN770">
            <v>185367.53999999998</v>
          </cell>
          <cell r="AP770">
            <v>296151.78000000003</v>
          </cell>
          <cell r="AQ770">
            <v>145475.69999999998</v>
          </cell>
          <cell r="AR770">
            <v>191832.78</v>
          </cell>
          <cell r="AS770">
            <v>633460.26</v>
          </cell>
          <cell r="AU770">
            <v>223112.42</v>
          </cell>
          <cell r="AV770">
            <v>109597.29999999999</v>
          </cell>
          <cell r="AW770">
            <v>144521.42000000001</v>
          </cell>
          <cell r="AX770">
            <v>477231.14</v>
          </cell>
          <cell r="AZ770">
            <v>3279463.1399999997</v>
          </cell>
          <cell r="BA770">
            <v>839038.70000000007</v>
          </cell>
          <cell r="BB770">
            <v>1235550.5519999999</v>
          </cell>
          <cell r="BC770">
            <v>73375.203179999997</v>
          </cell>
          <cell r="BD770">
            <v>66923.428740000003</v>
          </cell>
          <cell r="BE770">
            <v>0</v>
          </cell>
          <cell r="BF770">
            <v>1375849.1839199997</v>
          </cell>
          <cell r="BH770">
            <v>3257614.1239199997</v>
          </cell>
          <cell r="BJ770">
            <v>467662.1</v>
          </cell>
          <cell r="BK770">
            <v>2789952.0239199996</v>
          </cell>
        </row>
        <row r="771">
          <cell r="A771" t="str">
            <v>5108401402600</v>
          </cell>
          <cell r="B771" t="str">
            <v>RIVERTON C U SCHOOL DIST 14</v>
          </cell>
          <cell r="C771" t="str">
            <v>SANGAMON</v>
          </cell>
          <cell r="D771" t="str">
            <v>Unit</v>
          </cell>
          <cell r="E771">
            <v>1383.11</v>
          </cell>
          <cell r="G771">
            <v>625.14</v>
          </cell>
          <cell r="H771">
            <v>606.48</v>
          </cell>
          <cell r="I771">
            <v>319.99</v>
          </cell>
          <cell r="J771">
            <v>437.97999999999996</v>
          </cell>
          <cell r="L771">
            <v>24259.200000000001</v>
          </cell>
          <cell r="M771">
            <v>12799.6</v>
          </cell>
          <cell r="N771">
            <v>17519.199999999997</v>
          </cell>
          <cell r="O771">
            <v>54578</v>
          </cell>
          <cell r="Q771">
            <v>78142.5</v>
          </cell>
          <cell r="R771">
            <v>39998.75</v>
          </cell>
          <cell r="S771">
            <v>54747.499999999993</v>
          </cell>
          <cell r="T771">
            <v>172888.75</v>
          </cell>
          <cell r="V771">
            <v>124402.86</v>
          </cell>
          <cell r="W771">
            <v>63678.01</v>
          </cell>
          <cell r="X771">
            <v>87158.01999999999</v>
          </cell>
          <cell r="Y771">
            <v>275238.89</v>
          </cell>
          <cell r="AA771">
            <v>15628.5</v>
          </cell>
          <cell r="AB771">
            <v>7999.75</v>
          </cell>
          <cell r="AC771">
            <v>10949.499999999998</v>
          </cell>
          <cell r="AD771">
            <v>34577.75</v>
          </cell>
          <cell r="AF771">
            <v>356954.94</v>
          </cell>
          <cell r="AG771">
            <v>182714.29</v>
          </cell>
          <cell r="AH771">
            <v>250086.58</v>
          </cell>
          <cell r="AI771">
            <v>789755.80999999994</v>
          </cell>
          <cell r="AK771">
            <v>61254.48</v>
          </cell>
          <cell r="AL771">
            <v>64637.98</v>
          </cell>
          <cell r="AM771">
            <v>304834.07999999996</v>
          </cell>
          <cell r="AN771">
            <v>430726.54</v>
          </cell>
          <cell r="AP771">
            <v>648895.31999999995</v>
          </cell>
          <cell r="AQ771">
            <v>332149.62</v>
          </cell>
          <cell r="AR771">
            <v>454623.23999999993</v>
          </cell>
          <cell r="AS771">
            <v>1435668.18</v>
          </cell>
          <cell r="AU771">
            <v>488859.48</v>
          </cell>
          <cell r="AV771">
            <v>250232.18</v>
          </cell>
          <cell r="AW771">
            <v>342500.36</v>
          </cell>
          <cell r="AX771">
            <v>1081592.02</v>
          </cell>
          <cell r="AZ771">
            <v>7603470.9400000004</v>
          </cell>
          <cell r="BA771">
            <v>2371534.02</v>
          </cell>
          <cell r="BB771">
            <v>2992501.4880000004</v>
          </cell>
          <cell r="BC771">
            <v>166296.84773999997</v>
          </cell>
          <cell r="BD771">
            <v>151674.60881999999</v>
          </cell>
          <cell r="BE771">
            <v>0</v>
          </cell>
          <cell r="BF771">
            <v>3310472.9445600007</v>
          </cell>
          <cell r="BH771">
            <v>7585498.8845600002</v>
          </cell>
          <cell r="BJ771">
            <v>1059904.8500000001</v>
          </cell>
          <cell r="BK771">
            <v>6525594.0345600005</v>
          </cell>
        </row>
        <row r="772">
          <cell r="A772" t="str">
            <v>5108401502600</v>
          </cell>
          <cell r="B772" t="str">
            <v>WILLIAMSVILLE C U SCHOOL DIST 15</v>
          </cell>
          <cell r="C772" t="str">
            <v>SANGAMON</v>
          </cell>
          <cell r="D772" t="str">
            <v>Unit</v>
          </cell>
          <cell r="E772">
            <v>1516.75</v>
          </cell>
          <cell r="G772">
            <v>704.25</v>
          </cell>
          <cell r="H772">
            <v>693</v>
          </cell>
          <cell r="I772">
            <v>347.5</v>
          </cell>
          <cell r="J772">
            <v>465</v>
          </cell>
          <cell r="L772">
            <v>27720</v>
          </cell>
          <cell r="M772">
            <v>13900</v>
          </cell>
          <cell r="N772">
            <v>18600</v>
          </cell>
          <cell r="O772">
            <v>60220</v>
          </cell>
          <cell r="Q772">
            <v>88031.25</v>
          </cell>
          <cell r="R772">
            <v>43437.5</v>
          </cell>
          <cell r="S772">
            <v>58125</v>
          </cell>
          <cell r="T772">
            <v>189593.75</v>
          </cell>
          <cell r="V772">
            <v>140145.75</v>
          </cell>
          <cell r="W772">
            <v>69152.5</v>
          </cell>
          <cell r="X772">
            <v>92535</v>
          </cell>
          <cell r="Y772">
            <v>301833.25</v>
          </cell>
          <cell r="AA772">
            <v>17606.25</v>
          </cell>
          <cell r="AB772">
            <v>8687.5</v>
          </cell>
          <cell r="AC772">
            <v>11625</v>
          </cell>
          <cell r="AD772">
            <v>37918.75</v>
          </cell>
          <cell r="AF772">
            <v>402126.75</v>
          </cell>
          <cell r="AG772">
            <v>198422.5</v>
          </cell>
          <cell r="AH772">
            <v>265515</v>
          </cell>
          <cell r="AI772">
            <v>866064.25</v>
          </cell>
          <cell r="AK772">
            <v>69993</v>
          </cell>
          <cell r="AL772">
            <v>70195</v>
          </cell>
          <cell r="AM772">
            <v>323640</v>
          </cell>
          <cell r="AN772">
            <v>463828</v>
          </cell>
          <cell r="AP772">
            <v>731011.5</v>
          </cell>
          <cell r="AQ772">
            <v>360705</v>
          </cell>
          <cell r="AR772">
            <v>482670</v>
          </cell>
          <cell r="AS772">
            <v>1574386.5</v>
          </cell>
          <cell r="AU772">
            <v>550723.5</v>
          </cell>
          <cell r="AV772">
            <v>271745</v>
          </cell>
          <cell r="AW772">
            <v>363630</v>
          </cell>
          <cell r="AX772">
            <v>1186098.5</v>
          </cell>
          <cell r="AZ772">
            <v>7834288.0700000003</v>
          </cell>
          <cell r="BA772">
            <v>1425639.43</v>
          </cell>
          <cell r="BB772">
            <v>2777978.25</v>
          </cell>
          <cell r="BC772">
            <v>182364.91949999999</v>
          </cell>
          <cell r="BD772">
            <v>166329.83850000001</v>
          </cell>
          <cell r="BE772">
            <v>0</v>
          </cell>
          <cell r="BF772">
            <v>3126673.0079999999</v>
          </cell>
          <cell r="BH772">
            <v>7806616.0079999994</v>
          </cell>
          <cell r="BJ772">
            <v>1162315.8600000001</v>
          </cell>
          <cell r="BK772">
            <v>6644300.1479999991</v>
          </cell>
        </row>
        <row r="773">
          <cell r="A773" t="str">
            <v>5108401602600</v>
          </cell>
          <cell r="B773" t="str">
            <v>COMMUNITY UNIT SCHOOL DIST 16</v>
          </cell>
          <cell r="C773" t="str">
            <v>SANGAMON</v>
          </cell>
          <cell r="D773" t="str">
            <v>Unit</v>
          </cell>
          <cell r="E773">
            <v>877.97</v>
          </cell>
          <cell r="G773">
            <v>416.31</v>
          </cell>
          <cell r="H773">
            <v>406.64999999999992</v>
          </cell>
          <cell r="I773">
            <v>206.5</v>
          </cell>
          <cell r="J773">
            <v>255.15999999999997</v>
          </cell>
          <cell r="L773">
            <v>16265.999999999996</v>
          </cell>
          <cell r="M773">
            <v>8260</v>
          </cell>
          <cell r="N773">
            <v>10206.399999999998</v>
          </cell>
          <cell r="O773">
            <v>34732.399999999994</v>
          </cell>
          <cell r="Q773">
            <v>52038.75</v>
          </cell>
          <cell r="R773">
            <v>25812.5</v>
          </cell>
          <cell r="S773">
            <v>31894.999999999996</v>
          </cell>
          <cell r="T773">
            <v>109746.25</v>
          </cell>
          <cell r="V773">
            <v>82845.69</v>
          </cell>
          <cell r="W773">
            <v>41093.5</v>
          </cell>
          <cell r="X773">
            <v>50776.84</v>
          </cell>
          <cell r="Y773">
            <v>174716.03</v>
          </cell>
          <cell r="AA773">
            <v>10407.75</v>
          </cell>
          <cell r="AB773">
            <v>5162.5</v>
          </cell>
          <cell r="AC773">
            <v>6378.9999999999991</v>
          </cell>
          <cell r="AD773">
            <v>21949.25</v>
          </cell>
          <cell r="AF773">
            <v>237713.01</v>
          </cell>
          <cell r="AG773">
            <v>117911.5</v>
          </cell>
          <cell r="AH773">
            <v>145696.35999999999</v>
          </cell>
          <cell r="AI773">
            <v>501320.87</v>
          </cell>
          <cell r="AK773">
            <v>41071.649999999994</v>
          </cell>
          <cell r="AL773">
            <v>41713</v>
          </cell>
          <cell r="AM773">
            <v>177591.36</v>
          </cell>
          <cell r="AN773">
            <v>260376.00999999998</v>
          </cell>
          <cell r="AP773">
            <v>432129.78</v>
          </cell>
          <cell r="AQ773">
            <v>214347</v>
          </cell>
          <cell r="AR773">
            <v>264856.07999999996</v>
          </cell>
          <cell r="AS773">
            <v>911332.86</v>
          </cell>
          <cell r="AU773">
            <v>325554.42</v>
          </cell>
          <cell r="AV773">
            <v>161483</v>
          </cell>
          <cell r="AW773">
            <v>199535.11999999997</v>
          </cell>
          <cell r="AX773">
            <v>686572.53999999992</v>
          </cell>
          <cell r="AZ773">
            <v>4704388.8999999994</v>
          </cell>
          <cell r="BA773">
            <v>1210333.6799999997</v>
          </cell>
          <cell r="BB773">
            <v>1774416.7739999997</v>
          </cell>
          <cell r="BC773">
            <v>105561.84497999998</v>
          </cell>
          <cell r="BD773">
            <v>96279.946139999985</v>
          </cell>
          <cell r="BE773">
            <v>0</v>
          </cell>
          <cell r="BF773">
            <v>1976258.5651199997</v>
          </cell>
          <cell r="BH773">
            <v>4677004.7751199994</v>
          </cell>
          <cell r="BJ773">
            <v>672805.97</v>
          </cell>
          <cell r="BK773">
            <v>4004198.8051199997</v>
          </cell>
        </row>
        <row r="774">
          <cell r="A774" t="str">
            <v>5108418602500</v>
          </cell>
          <cell r="B774" t="str">
            <v>SPRINGFIELD SCHOOL DISTRICT 186</v>
          </cell>
          <cell r="C774" t="str">
            <v>SANGAMON</v>
          </cell>
          <cell r="D774" t="str">
            <v>Unit</v>
          </cell>
          <cell r="E774">
            <v>13927.04</v>
          </cell>
          <cell r="G774">
            <v>6758.0599999999995</v>
          </cell>
          <cell r="H774">
            <v>6579.8099999999995</v>
          </cell>
          <cell r="I774">
            <v>3160.83</v>
          </cell>
          <cell r="J774">
            <v>4008.1499999999996</v>
          </cell>
          <cell r="L774">
            <v>263192.39999999997</v>
          </cell>
          <cell r="M774">
            <v>126433.2</v>
          </cell>
          <cell r="N774">
            <v>160326</v>
          </cell>
          <cell r="O774">
            <v>549951.6</v>
          </cell>
          <cell r="Q774">
            <v>844757.49999999988</v>
          </cell>
          <cell r="R774">
            <v>395103.75</v>
          </cell>
          <cell r="S774">
            <v>501018.74999999994</v>
          </cell>
          <cell r="T774">
            <v>1740880</v>
          </cell>
          <cell r="V774">
            <v>1344853.94</v>
          </cell>
          <cell r="W774">
            <v>629005.17000000004</v>
          </cell>
          <cell r="X774">
            <v>797621.85</v>
          </cell>
          <cell r="Y774">
            <v>2771480.96</v>
          </cell>
          <cell r="AA774">
            <v>168951.5</v>
          </cell>
          <cell r="AB774">
            <v>79020.75</v>
          </cell>
          <cell r="AC774">
            <v>100203.74999999999</v>
          </cell>
          <cell r="AD774">
            <v>348176</v>
          </cell>
          <cell r="AF774">
            <v>3858852.26</v>
          </cell>
          <cell r="AG774">
            <v>1804833.93</v>
          </cell>
          <cell r="AH774">
            <v>2288653.65</v>
          </cell>
          <cell r="AI774">
            <v>7952339.8399999999</v>
          </cell>
          <cell r="AK774">
            <v>664560.80999999994</v>
          </cell>
          <cell r="AL774">
            <v>638487.66</v>
          </cell>
          <cell r="AM774">
            <v>2789672.4</v>
          </cell>
          <cell r="AN774">
            <v>4092720.87</v>
          </cell>
          <cell r="AP774">
            <v>7014866.2799999993</v>
          </cell>
          <cell r="AQ774">
            <v>3280941.54</v>
          </cell>
          <cell r="AR774">
            <v>4160459.6999999997</v>
          </cell>
          <cell r="AS774">
            <v>14456267.52</v>
          </cell>
          <cell r="AU774">
            <v>5284802.92</v>
          </cell>
          <cell r="AV774">
            <v>2471769.06</v>
          </cell>
          <cell r="AW774">
            <v>3134373.3</v>
          </cell>
          <cell r="AX774">
            <v>10890945.280000001</v>
          </cell>
          <cell r="AZ774">
            <v>80318628.920000002</v>
          </cell>
          <cell r="BA774">
            <v>32380913.93</v>
          </cell>
          <cell r="BB774">
            <v>33809862.854999997</v>
          </cell>
          <cell r="BC774">
            <v>1674503.7273599999</v>
          </cell>
          <cell r="BD774">
            <v>1527267.06048</v>
          </cell>
          <cell r="BE774">
            <v>0</v>
          </cell>
          <cell r="BF774">
            <v>37011633.642839998</v>
          </cell>
          <cell r="BH774">
            <v>79814395.712839991</v>
          </cell>
          <cell r="BJ774">
            <v>10672569.289999999</v>
          </cell>
          <cell r="BK774">
            <v>69141826.422839999</v>
          </cell>
        </row>
        <row r="775">
          <cell r="A775" t="str">
            <v>5306012602600</v>
          </cell>
          <cell r="B775" t="str">
            <v>HAVANA COMM UNIT SCHOOL DIST 126</v>
          </cell>
          <cell r="C775" t="str">
            <v>MASON</v>
          </cell>
          <cell r="D775" t="str">
            <v>Unit</v>
          </cell>
          <cell r="E775">
            <v>925.94</v>
          </cell>
          <cell r="G775">
            <v>404.14</v>
          </cell>
          <cell r="H775">
            <v>392.14</v>
          </cell>
          <cell r="I775">
            <v>219.82</v>
          </cell>
          <cell r="J775">
            <v>301.98</v>
          </cell>
          <cell r="L775">
            <v>15685.599999999999</v>
          </cell>
          <cell r="M775">
            <v>8792.7999999999993</v>
          </cell>
          <cell r="N775">
            <v>12079.2</v>
          </cell>
          <cell r="O775">
            <v>36557.599999999999</v>
          </cell>
          <cell r="Q775">
            <v>50517.5</v>
          </cell>
          <cell r="R775">
            <v>27477.5</v>
          </cell>
          <cell r="S775">
            <v>37747.5</v>
          </cell>
          <cell r="T775">
            <v>115742.5</v>
          </cell>
          <cell r="V775">
            <v>80423.86</v>
          </cell>
          <cell r="W775">
            <v>43744.18</v>
          </cell>
          <cell r="X775">
            <v>60094.020000000004</v>
          </cell>
          <cell r="Y775">
            <v>184262.06</v>
          </cell>
          <cell r="AA775">
            <v>10103.5</v>
          </cell>
          <cell r="AB775">
            <v>5495.5</v>
          </cell>
          <cell r="AC775">
            <v>7549.5</v>
          </cell>
          <cell r="AD775">
            <v>23148.5</v>
          </cell>
          <cell r="AF775">
            <v>230763.94</v>
          </cell>
          <cell r="AG775">
            <v>125517.22</v>
          </cell>
          <cell r="AH775">
            <v>172430.58</v>
          </cell>
          <cell r="AI775">
            <v>528711.74</v>
          </cell>
          <cell r="AK775">
            <v>39606.14</v>
          </cell>
          <cell r="AL775">
            <v>44403.64</v>
          </cell>
          <cell r="AM775">
            <v>210178.08000000002</v>
          </cell>
          <cell r="AN775">
            <v>294187.86</v>
          </cell>
          <cell r="AP775">
            <v>419497.32</v>
          </cell>
          <cell r="AQ775">
            <v>228173.16</v>
          </cell>
          <cell r="AR775">
            <v>313455.24</v>
          </cell>
          <cell r="AS775">
            <v>961125.72</v>
          </cell>
          <cell r="AU775">
            <v>316037.48</v>
          </cell>
          <cell r="AV775">
            <v>171899.24</v>
          </cell>
          <cell r="AW775">
            <v>236148.36000000002</v>
          </cell>
          <cell r="AX775">
            <v>724085.08</v>
          </cell>
          <cell r="AZ775">
            <v>5093836.9800000004</v>
          </cell>
          <cell r="BA775">
            <v>1592519.6800000002</v>
          </cell>
          <cell r="BB775">
            <v>2005906.9979999999</v>
          </cell>
          <cell r="BC775">
            <v>111329.46996</v>
          </cell>
          <cell r="BD775">
            <v>101540.43228000001</v>
          </cell>
          <cell r="BE775">
            <v>0</v>
          </cell>
          <cell r="BF775">
            <v>2218776.9002399999</v>
          </cell>
          <cell r="BH775">
            <v>5086597.9602399999</v>
          </cell>
          <cell r="BJ775">
            <v>709566.34</v>
          </cell>
          <cell r="BK775">
            <v>4377031.6202400001</v>
          </cell>
        </row>
        <row r="776">
          <cell r="A776" t="str">
            <v>5306018902600</v>
          </cell>
          <cell r="B776" t="str">
            <v>ILLINI CENTRAL C U SCH DIST 189</v>
          </cell>
          <cell r="C776" t="str">
            <v>MASON</v>
          </cell>
          <cell r="D776" t="str">
            <v>Unit</v>
          </cell>
          <cell r="E776">
            <v>671.7</v>
          </cell>
          <cell r="G776">
            <v>306.06</v>
          </cell>
          <cell r="H776">
            <v>296.14999999999998</v>
          </cell>
          <cell r="I776">
            <v>146.49</v>
          </cell>
          <cell r="J776">
            <v>219.15</v>
          </cell>
          <cell r="L776">
            <v>11846</v>
          </cell>
          <cell r="M776">
            <v>5859.6</v>
          </cell>
          <cell r="N776">
            <v>8766</v>
          </cell>
          <cell r="O776">
            <v>26471.599999999999</v>
          </cell>
          <cell r="Q776">
            <v>38257.5</v>
          </cell>
          <cell r="R776">
            <v>18311.25</v>
          </cell>
          <cell r="S776">
            <v>27393.75</v>
          </cell>
          <cell r="T776">
            <v>83962.5</v>
          </cell>
          <cell r="V776">
            <v>60905.94</v>
          </cell>
          <cell r="W776">
            <v>29151.510000000002</v>
          </cell>
          <cell r="X776">
            <v>43610.85</v>
          </cell>
          <cell r="Y776">
            <v>133668.30000000002</v>
          </cell>
          <cell r="AA776">
            <v>7651.5</v>
          </cell>
          <cell r="AB776">
            <v>3662.25</v>
          </cell>
          <cell r="AC776">
            <v>5478.75</v>
          </cell>
          <cell r="AD776">
            <v>16792.5</v>
          </cell>
          <cell r="AF776">
            <v>174760.26</v>
          </cell>
          <cell r="AG776">
            <v>83645.789999999994</v>
          </cell>
          <cell r="AH776">
            <v>125134.65</v>
          </cell>
          <cell r="AI776">
            <v>383540.69999999995</v>
          </cell>
          <cell r="AK776">
            <v>29911.149999999998</v>
          </cell>
          <cell r="AL776">
            <v>29590.980000000003</v>
          </cell>
          <cell r="AM776">
            <v>152528.4</v>
          </cell>
          <cell r="AN776">
            <v>212030.53</v>
          </cell>
          <cell r="AP776">
            <v>317690.28000000003</v>
          </cell>
          <cell r="AQ776">
            <v>152056.62</v>
          </cell>
          <cell r="AR776">
            <v>227477.7</v>
          </cell>
          <cell r="AS776">
            <v>697224.60000000009</v>
          </cell>
          <cell r="AU776">
            <v>239338.92</v>
          </cell>
          <cell r="AV776">
            <v>114555.18000000001</v>
          </cell>
          <cell r="AW776">
            <v>171375.30000000002</v>
          </cell>
          <cell r="AX776">
            <v>525269.4</v>
          </cell>
          <cell r="AZ776">
            <v>3677245.5100000002</v>
          </cell>
          <cell r="BA776">
            <v>1106431.18</v>
          </cell>
          <cell r="BB776">
            <v>1435103.007</v>
          </cell>
          <cell r="BC776">
            <v>80761.17779999999</v>
          </cell>
          <cell r="BD776">
            <v>73659.965400000001</v>
          </cell>
          <cell r="BE776">
            <v>0</v>
          </cell>
          <cell r="BF776">
            <v>1589524.1502</v>
          </cell>
          <cell r="BH776">
            <v>3668484.2801999999</v>
          </cell>
          <cell r="BJ776">
            <v>514737.14</v>
          </cell>
          <cell r="BK776">
            <v>3153747.1401999998</v>
          </cell>
        </row>
        <row r="777">
          <cell r="A777" t="str">
            <v>5306019102600</v>
          </cell>
          <cell r="B777" t="str">
            <v>MIDWEST CENTRAL CUSD 191</v>
          </cell>
          <cell r="C777" t="str">
            <v>MASON</v>
          </cell>
          <cell r="D777" t="str">
            <v>Unit</v>
          </cell>
          <cell r="E777">
            <v>921.03</v>
          </cell>
          <cell r="G777">
            <v>370.55999999999995</v>
          </cell>
          <cell r="H777">
            <v>360.98</v>
          </cell>
          <cell r="I777">
            <v>247.32</v>
          </cell>
          <cell r="J777">
            <v>303.14999999999998</v>
          </cell>
          <cell r="L777">
            <v>14439.2</v>
          </cell>
          <cell r="M777">
            <v>9892.7999999999993</v>
          </cell>
          <cell r="N777">
            <v>12126</v>
          </cell>
          <cell r="O777">
            <v>36458</v>
          </cell>
          <cell r="Q777">
            <v>46319.999999999993</v>
          </cell>
          <cell r="R777">
            <v>30915</v>
          </cell>
          <cell r="S777">
            <v>37893.75</v>
          </cell>
          <cell r="T777">
            <v>115128.75</v>
          </cell>
          <cell r="V777">
            <v>73741.439999999988</v>
          </cell>
          <cell r="W777">
            <v>49216.68</v>
          </cell>
          <cell r="X777">
            <v>60326.85</v>
          </cell>
          <cell r="Y777">
            <v>183284.97</v>
          </cell>
          <cell r="AA777">
            <v>9263.9999999999982</v>
          </cell>
          <cell r="AB777">
            <v>6183</v>
          </cell>
          <cell r="AC777">
            <v>7578.7499999999991</v>
          </cell>
          <cell r="AD777">
            <v>23025.749999999996</v>
          </cell>
          <cell r="AF777">
            <v>211589.76000000001</v>
          </cell>
          <cell r="AG777">
            <v>141219.72</v>
          </cell>
          <cell r="AH777">
            <v>173098.65</v>
          </cell>
          <cell r="AI777">
            <v>525908.13</v>
          </cell>
          <cell r="AK777">
            <v>36458.980000000003</v>
          </cell>
          <cell r="AL777">
            <v>49958.64</v>
          </cell>
          <cell r="AM777">
            <v>210992.4</v>
          </cell>
          <cell r="AN777">
            <v>297410.02</v>
          </cell>
          <cell r="AP777">
            <v>384641.27999999997</v>
          </cell>
          <cell r="AQ777">
            <v>256718.16</v>
          </cell>
          <cell r="AR777">
            <v>314669.69999999995</v>
          </cell>
          <cell r="AS777">
            <v>956029.1399999999</v>
          </cell>
          <cell r="AU777">
            <v>289777.91999999998</v>
          </cell>
          <cell r="AV777">
            <v>193404.24</v>
          </cell>
          <cell r="AW777">
            <v>237063.3</v>
          </cell>
          <cell r="AX777">
            <v>720245.46</v>
          </cell>
          <cell r="AZ777">
            <v>5066988.12</v>
          </cell>
          <cell r="BA777">
            <v>1598887.9500000002</v>
          </cell>
          <cell r="BB777">
            <v>1999762.821</v>
          </cell>
          <cell r="BC777">
            <v>110739.12101999996</v>
          </cell>
          <cell r="BD777">
            <v>101001.99185999999</v>
          </cell>
          <cell r="BE777">
            <v>0</v>
          </cell>
          <cell r="BF777">
            <v>2211503.9338799999</v>
          </cell>
          <cell r="BH777">
            <v>5068994.1538800001</v>
          </cell>
          <cell r="BJ777">
            <v>705803.7</v>
          </cell>
          <cell r="BK777">
            <v>4363190.4538799999</v>
          </cell>
        </row>
        <row r="778">
          <cell r="A778" t="str">
            <v>5309005000200</v>
          </cell>
          <cell r="B778" t="str">
            <v>DISTRICT 50 SCHOOLS</v>
          </cell>
          <cell r="C778" t="str">
            <v>TAZEWELL</v>
          </cell>
          <cell r="D778" t="str">
            <v>Elementary</v>
          </cell>
          <cell r="E778">
            <v>747.8</v>
          </cell>
          <cell r="G778">
            <v>501.97999999999996</v>
          </cell>
          <cell r="H778">
            <v>486.65</v>
          </cell>
          <cell r="I778">
            <v>245.82</v>
          </cell>
          <cell r="J778">
            <v>0</v>
          </cell>
          <cell r="L778">
            <v>19466</v>
          </cell>
          <cell r="M778">
            <v>9832.7999999999993</v>
          </cell>
          <cell r="N778">
            <v>0</v>
          </cell>
          <cell r="O778">
            <v>29298.799999999999</v>
          </cell>
          <cell r="Q778">
            <v>62747.499999999993</v>
          </cell>
          <cell r="R778">
            <v>30727.5</v>
          </cell>
          <cell r="S778">
            <v>0</v>
          </cell>
          <cell r="T778">
            <v>93475</v>
          </cell>
          <cell r="V778">
            <v>99894.01999999999</v>
          </cell>
          <cell r="W778">
            <v>48918.18</v>
          </cell>
          <cell r="X778">
            <v>0</v>
          </cell>
          <cell r="Y778">
            <v>148812.19999999998</v>
          </cell>
          <cell r="AA778">
            <v>12549.499999999998</v>
          </cell>
          <cell r="AB778">
            <v>6145.5</v>
          </cell>
          <cell r="AC778">
            <v>0</v>
          </cell>
          <cell r="AD778">
            <v>18695</v>
          </cell>
          <cell r="AF778">
            <v>286630.58</v>
          </cell>
          <cell r="AG778">
            <v>140363.22</v>
          </cell>
          <cell r="AH778">
            <v>0</v>
          </cell>
          <cell r="AI778">
            <v>426993.80000000005</v>
          </cell>
          <cell r="AK778">
            <v>49151.649999999994</v>
          </cell>
          <cell r="AL778">
            <v>49655.64</v>
          </cell>
          <cell r="AM778">
            <v>0</v>
          </cell>
          <cell r="AN778">
            <v>98807.29</v>
          </cell>
          <cell r="AP778">
            <v>521055.23999999993</v>
          </cell>
          <cell r="AQ778">
            <v>255161.16</v>
          </cell>
          <cell r="AR778">
            <v>0</v>
          </cell>
          <cell r="AS778">
            <v>776216.39999999991</v>
          </cell>
          <cell r="AU778">
            <v>392548.36</v>
          </cell>
          <cell r="AV778">
            <v>192231.24</v>
          </cell>
          <cell r="AW778">
            <v>0</v>
          </cell>
          <cell r="AX778">
            <v>584779.6</v>
          </cell>
          <cell r="AZ778">
            <v>4007947.1399999997</v>
          </cell>
          <cell r="BA778">
            <v>1362841.3399999999</v>
          </cell>
          <cell r="BB778">
            <v>1611236.5439999998</v>
          </cell>
          <cell r="BC778">
            <v>89910.985199999996</v>
          </cell>
          <cell r="BD778">
            <v>82005.243599999987</v>
          </cell>
          <cell r="BE778">
            <v>0</v>
          </cell>
          <cell r="BF778">
            <v>1783152.7727999997</v>
          </cell>
          <cell r="BH778">
            <v>3960230.8627999993</v>
          </cell>
          <cell r="BJ778">
            <v>573054.09</v>
          </cell>
          <cell r="BK778">
            <v>3387176.7727999995</v>
          </cell>
        </row>
        <row r="779">
          <cell r="A779" t="str">
            <v>5309005100200</v>
          </cell>
          <cell r="B779" t="str">
            <v>CENTRAL SCHOOL DISTRICT 51</v>
          </cell>
          <cell r="C779" t="str">
            <v>TAZEWELL</v>
          </cell>
          <cell r="D779" t="str">
            <v>Elementary</v>
          </cell>
          <cell r="E779">
            <v>1359.25</v>
          </cell>
          <cell r="G779">
            <v>949.75</v>
          </cell>
          <cell r="H779">
            <v>935.5</v>
          </cell>
          <cell r="I779">
            <v>409.5</v>
          </cell>
          <cell r="J779">
            <v>0</v>
          </cell>
          <cell r="L779">
            <v>37420</v>
          </cell>
          <cell r="M779">
            <v>16380</v>
          </cell>
          <cell r="N779">
            <v>0</v>
          </cell>
          <cell r="O779">
            <v>53800</v>
          </cell>
          <cell r="Q779">
            <v>118718.75</v>
          </cell>
          <cell r="R779">
            <v>51187.5</v>
          </cell>
          <cell r="S779">
            <v>0</v>
          </cell>
          <cell r="T779">
            <v>169906.25</v>
          </cell>
          <cell r="V779">
            <v>189000.25</v>
          </cell>
          <cell r="W779">
            <v>81490.5</v>
          </cell>
          <cell r="X779">
            <v>0</v>
          </cell>
          <cell r="Y779">
            <v>270490.75</v>
          </cell>
          <cell r="AA779">
            <v>23743.75</v>
          </cell>
          <cell r="AB779">
            <v>10237.5</v>
          </cell>
          <cell r="AC779">
            <v>0</v>
          </cell>
          <cell r="AD779">
            <v>33981.25</v>
          </cell>
          <cell r="AF779">
            <v>542307.25</v>
          </cell>
          <cell r="AG779">
            <v>233824.5</v>
          </cell>
          <cell r="AH779">
            <v>0</v>
          </cell>
          <cell r="AI779">
            <v>776131.75</v>
          </cell>
          <cell r="AK779">
            <v>94485.5</v>
          </cell>
          <cell r="AL779">
            <v>82719</v>
          </cell>
          <cell r="AM779">
            <v>0</v>
          </cell>
          <cell r="AN779">
            <v>177204.5</v>
          </cell>
          <cell r="AP779">
            <v>985840.5</v>
          </cell>
          <cell r="AQ779">
            <v>425061</v>
          </cell>
          <cell r="AR779">
            <v>0</v>
          </cell>
          <cell r="AS779">
            <v>1410901.5</v>
          </cell>
          <cell r="AU779">
            <v>742704.5</v>
          </cell>
          <cell r="AV779">
            <v>320229</v>
          </cell>
          <cell r="AW779">
            <v>0</v>
          </cell>
          <cell r="AX779">
            <v>1062933.5</v>
          </cell>
          <cell r="AZ779">
            <v>6823052.8300000001</v>
          </cell>
          <cell r="BA779">
            <v>1284312.24</v>
          </cell>
          <cell r="BB779">
            <v>2432209.5210000002</v>
          </cell>
          <cell r="BC779">
            <v>163428.06449999998</v>
          </cell>
          <cell r="BD779">
            <v>149058.0735</v>
          </cell>
          <cell r="BE779">
            <v>0</v>
          </cell>
          <cell r="BF779">
            <v>2744695.659</v>
          </cell>
          <cell r="BH779">
            <v>6700045.159</v>
          </cell>
          <cell r="BJ779">
            <v>1041620.46</v>
          </cell>
          <cell r="BK779">
            <v>5658424.699</v>
          </cell>
        </row>
        <row r="780">
          <cell r="A780" t="str">
            <v>5309005200200</v>
          </cell>
          <cell r="B780" t="str">
            <v>WASHINGTON SCHOOL DIST 52</v>
          </cell>
          <cell r="C780" t="str">
            <v>TAZEWELL</v>
          </cell>
          <cell r="D780" t="str">
            <v>Elementary</v>
          </cell>
          <cell r="E780">
            <v>969</v>
          </cell>
          <cell r="G780">
            <v>600.5</v>
          </cell>
          <cell r="H780">
            <v>594</v>
          </cell>
          <cell r="I780">
            <v>368.5</v>
          </cell>
          <cell r="J780">
            <v>0</v>
          </cell>
          <cell r="L780">
            <v>23760</v>
          </cell>
          <cell r="M780">
            <v>14740</v>
          </cell>
          <cell r="N780">
            <v>0</v>
          </cell>
          <cell r="O780">
            <v>38500</v>
          </cell>
          <cell r="Q780">
            <v>75062.5</v>
          </cell>
          <cell r="R780">
            <v>46062.5</v>
          </cell>
          <cell r="S780">
            <v>0</v>
          </cell>
          <cell r="T780">
            <v>121125</v>
          </cell>
          <cell r="V780">
            <v>119499.5</v>
          </cell>
          <cell r="W780">
            <v>73331.5</v>
          </cell>
          <cell r="X780">
            <v>0</v>
          </cell>
          <cell r="Y780">
            <v>192831</v>
          </cell>
          <cell r="AA780">
            <v>15012.5</v>
          </cell>
          <cell r="AB780">
            <v>9212.5</v>
          </cell>
          <cell r="AC780">
            <v>0</v>
          </cell>
          <cell r="AD780">
            <v>24225</v>
          </cell>
          <cell r="AF780">
            <v>342885.5</v>
          </cell>
          <cell r="AG780">
            <v>210413.5</v>
          </cell>
          <cell r="AH780">
            <v>0</v>
          </cell>
          <cell r="AI780">
            <v>553299</v>
          </cell>
          <cell r="AK780">
            <v>59994</v>
          </cell>
          <cell r="AL780">
            <v>74437</v>
          </cell>
          <cell r="AM780">
            <v>0</v>
          </cell>
          <cell r="AN780">
            <v>134431</v>
          </cell>
          <cell r="AP780">
            <v>623319</v>
          </cell>
          <cell r="AQ780">
            <v>382503</v>
          </cell>
          <cell r="AR780">
            <v>0</v>
          </cell>
          <cell r="AS780">
            <v>1005822</v>
          </cell>
          <cell r="AU780">
            <v>469591</v>
          </cell>
          <cell r="AV780">
            <v>288167</v>
          </cell>
          <cell r="AW780">
            <v>0</v>
          </cell>
          <cell r="AX780">
            <v>757758</v>
          </cell>
          <cell r="AZ780">
            <v>4952255.7899999991</v>
          </cell>
          <cell r="BA780">
            <v>1216683.5900000001</v>
          </cell>
          <cell r="BB780">
            <v>1850681.8139999995</v>
          </cell>
          <cell r="BC780">
            <v>116506.74599999998</v>
          </cell>
          <cell r="BD780">
            <v>106262.478</v>
          </cell>
          <cell r="BE780">
            <v>0</v>
          </cell>
          <cell r="BF780">
            <v>2073451.0379999997</v>
          </cell>
          <cell r="BH780">
            <v>4901442.0379999997</v>
          </cell>
          <cell r="BJ780">
            <v>742564.08</v>
          </cell>
          <cell r="BK780">
            <v>4158877.9579999996</v>
          </cell>
        </row>
        <row r="781">
          <cell r="A781" t="str">
            <v>5309007600200</v>
          </cell>
          <cell r="B781" t="str">
            <v>CREVE COEUR SCHOOL DISTRICT 76</v>
          </cell>
          <cell r="C781" t="str">
            <v>TAZEWELL</v>
          </cell>
          <cell r="D781" t="str">
            <v>Elementary</v>
          </cell>
          <cell r="E781">
            <v>590.72</v>
          </cell>
          <cell r="G781">
            <v>388.23</v>
          </cell>
          <cell r="H781">
            <v>382.15</v>
          </cell>
          <cell r="I781">
            <v>202.49</v>
          </cell>
          <cell r="J781">
            <v>0</v>
          </cell>
          <cell r="L781">
            <v>15286</v>
          </cell>
          <cell r="M781">
            <v>8099.6</v>
          </cell>
          <cell r="N781">
            <v>0</v>
          </cell>
          <cell r="O781">
            <v>23385.599999999999</v>
          </cell>
          <cell r="Q781">
            <v>48528.75</v>
          </cell>
          <cell r="R781">
            <v>25311.25</v>
          </cell>
          <cell r="S781">
            <v>0</v>
          </cell>
          <cell r="T781">
            <v>73840</v>
          </cell>
          <cell r="V781">
            <v>77257.77</v>
          </cell>
          <cell r="W781">
            <v>40295.51</v>
          </cell>
          <cell r="X781">
            <v>0</v>
          </cell>
          <cell r="Y781">
            <v>117553.28</v>
          </cell>
          <cell r="AA781">
            <v>9705.75</v>
          </cell>
          <cell r="AB781">
            <v>5062.25</v>
          </cell>
          <cell r="AC781">
            <v>0</v>
          </cell>
          <cell r="AD781">
            <v>14768</v>
          </cell>
          <cell r="AF781">
            <v>221679.33</v>
          </cell>
          <cell r="AG781">
            <v>115621.79</v>
          </cell>
          <cell r="AH781">
            <v>0</v>
          </cell>
          <cell r="AI781">
            <v>337301.12</v>
          </cell>
          <cell r="AK781">
            <v>38597.149999999994</v>
          </cell>
          <cell r="AL781">
            <v>40902.980000000003</v>
          </cell>
          <cell r="AM781">
            <v>0</v>
          </cell>
          <cell r="AN781">
            <v>79500.13</v>
          </cell>
          <cell r="AP781">
            <v>402982.74</v>
          </cell>
          <cell r="AQ781">
            <v>210184.62</v>
          </cell>
          <cell r="AR781">
            <v>0</v>
          </cell>
          <cell r="AS781">
            <v>613167.35999999999</v>
          </cell>
          <cell r="AU781">
            <v>303595.86</v>
          </cell>
          <cell r="AV781">
            <v>158347.18</v>
          </cell>
          <cell r="AW781">
            <v>0</v>
          </cell>
          <cell r="AX781">
            <v>461943.03999999998</v>
          </cell>
          <cell r="AZ781">
            <v>3312665.3000000007</v>
          </cell>
          <cell r="BA781">
            <v>1349155.8400000001</v>
          </cell>
          <cell r="BB781">
            <v>1398546.3420000002</v>
          </cell>
          <cell r="BC781">
            <v>71024.628479999999</v>
          </cell>
          <cell r="BD781">
            <v>64779.536639999998</v>
          </cell>
          <cell r="BE781">
            <v>0</v>
          </cell>
          <cell r="BF781">
            <v>1534350.5071200002</v>
          </cell>
          <cell r="BH781">
            <v>3255809.0371200005</v>
          </cell>
          <cell r="BJ781">
            <v>452680.55</v>
          </cell>
          <cell r="BK781">
            <v>2803128.4871200006</v>
          </cell>
        </row>
        <row r="782">
          <cell r="A782" t="str">
            <v>5309008500200</v>
          </cell>
          <cell r="B782" t="str">
            <v>ROBEIN SCHOOL DISTRICT 85</v>
          </cell>
          <cell r="C782" t="str">
            <v>TAZEWELL</v>
          </cell>
          <cell r="D782" t="str">
            <v>Elementary</v>
          </cell>
          <cell r="E782">
            <v>154.5</v>
          </cell>
          <cell r="G782">
            <v>107.5</v>
          </cell>
          <cell r="H782">
            <v>105.5</v>
          </cell>
          <cell r="I782">
            <v>47</v>
          </cell>
          <cell r="J782">
            <v>0</v>
          </cell>
          <cell r="L782">
            <v>4220</v>
          </cell>
          <cell r="M782">
            <v>1880</v>
          </cell>
          <cell r="N782">
            <v>0</v>
          </cell>
          <cell r="O782">
            <v>6100</v>
          </cell>
          <cell r="Q782">
            <v>13437.5</v>
          </cell>
          <cell r="R782">
            <v>5875</v>
          </cell>
          <cell r="S782">
            <v>0</v>
          </cell>
          <cell r="T782">
            <v>19312.5</v>
          </cell>
          <cell r="V782">
            <v>21392.5</v>
          </cell>
          <cell r="W782">
            <v>9353</v>
          </cell>
          <cell r="X782">
            <v>0</v>
          </cell>
          <cell r="Y782">
            <v>30745.5</v>
          </cell>
          <cell r="AA782">
            <v>2687.5</v>
          </cell>
          <cell r="AB782">
            <v>1175</v>
          </cell>
          <cell r="AC782">
            <v>0</v>
          </cell>
          <cell r="AD782">
            <v>3862.5</v>
          </cell>
          <cell r="AF782">
            <v>61382.5</v>
          </cell>
          <cell r="AG782">
            <v>26837</v>
          </cell>
          <cell r="AH782">
            <v>0</v>
          </cell>
          <cell r="AI782">
            <v>88219.5</v>
          </cell>
          <cell r="AK782">
            <v>10655.5</v>
          </cell>
          <cell r="AL782">
            <v>9494</v>
          </cell>
          <cell r="AM782">
            <v>0</v>
          </cell>
          <cell r="AN782">
            <v>20149.5</v>
          </cell>
          <cell r="AP782">
            <v>111585</v>
          </cell>
          <cell r="AQ782">
            <v>48786</v>
          </cell>
          <cell r="AR782">
            <v>0</v>
          </cell>
          <cell r="AS782">
            <v>160371</v>
          </cell>
          <cell r="AU782">
            <v>84065</v>
          </cell>
          <cell r="AV782">
            <v>36754</v>
          </cell>
          <cell r="AW782">
            <v>0</v>
          </cell>
          <cell r="AX782">
            <v>120819</v>
          </cell>
          <cell r="AZ782">
            <v>796466.79</v>
          </cell>
          <cell r="BA782">
            <v>218592.69</v>
          </cell>
          <cell r="BB782">
            <v>304517.84399999998</v>
          </cell>
          <cell r="BC782">
            <v>18576.152999999998</v>
          </cell>
          <cell r="BD782">
            <v>16942.778999999999</v>
          </cell>
          <cell r="BE782">
            <v>0</v>
          </cell>
          <cell r="BF782">
            <v>340036.77599999995</v>
          </cell>
          <cell r="BH782">
            <v>789616.27599999995</v>
          </cell>
          <cell r="BJ782">
            <v>118396.44</v>
          </cell>
          <cell r="BK782">
            <v>671219.83599999989</v>
          </cell>
        </row>
        <row r="783">
          <cell r="A783" t="str">
            <v>5309008600200</v>
          </cell>
          <cell r="B783" t="str">
            <v>EAST PEORIA SCHOOL DISTRICT 86</v>
          </cell>
          <cell r="C783" t="str">
            <v>TAZEWELL</v>
          </cell>
          <cell r="D783" t="str">
            <v>Elementary</v>
          </cell>
          <cell r="E783">
            <v>1605.38</v>
          </cell>
          <cell r="G783">
            <v>1040.23</v>
          </cell>
          <cell r="H783">
            <v>1016.9800000000001</v>
          </cell>
          <cell r="I783">
            <v>565.15</v>
          </cell>
          <cell r="J783">
            <v>0</v>
          </cell>
          <cell r="L783">
            <v>40679.200000000004</v>
          </cell>
          <cell r="M783">
            <v>22606</v>
          </cell>
          <cell r="N783">
            <v>0</v>
          </cell>
          <cell r="O783">
            <v>63285.200000000004</v>
          </cell>
          <cell r="Q783">
            <v>130028.75</v>
          </cell>
          <cell r="R783">
            <v>70643.75</v>
          </cell>
          <cell r="S783">
            <v>0</v>
          </cell>
          <cell r="T783">
            <v>200672.5</v>
          </cell>
          <cell r="V783">
            <v>207005.77</v>
          </cell>
          <cell r="W783">
            <v>112464.84999999999</v>
          </cell>
          <cell r="X783">
            <v>0</v>
          </cell>
          <cell r="Y783">
            <v>319470.62</v>
          </cell>
          <cell r="AA783">
            <v>26005.75</v>
          </cell>
          <cell r="AB783">
            <v>14128.75</v>
          </cell>
          <cell r="AC783">
            <v>0</v>
          </cell>
          <cell r="AD783">
            <v>40134.5</v>
          </cell>
          <cell r="AF783">
            <v>593971.32999999996</v>
          </cell>
          <cell r="AG783">
            <v>322700.65000000002</v>
          </cell>
          <cell r="AH783">
            <v>0</v>
          </cell>
          <cell r="AI783">
            <v>916671.98</v>
          </cell>
          <cell r="AK783">
            <v>102714.98000000001</v>
          </cell>
          <cell r="AL783">
            <v>114160.29999999999</v>
          </cell>
          <cell r="AM783">
            <v>0</v>
          </cell>
          <cell r="AN783">
            <v>216875.28</v>
          </cell>
          <cell r="AP783">
            <v>1079758.74</v>
          </cell>
          <cell r="AQ783">
            <v>586625.69999999995</v>
          </cell>
          <cell r="AR783">
            <v>0</v>
          </cell>
          <cell r="AS783">
            <v>1666384.44</v>
          </cell>
          <cell r="AU783">
            <v>813459.86</v>
          </cell>
          <cell r="AV783">
            <v>441947.3</v>
          </cell>
          <cell r="AW783">
            <v>0</v>
          </cell>
          <cell r="AX783">
            <v>1255407.1599999999</v>
          </cell>
          <cell r="AZ783">
            <v>8597340.3499999996</v>
          </cell>
          <cell r="BA783">
            <v>2869910.78</v>
          </cell>
          <cell r="BB783">
            <v>3440175.3389999997</v>
          </cell>
          <cell r="BC783">
            <v>193021.25891999999</v>
          </cell>
          <cell r="BD783">
            <v>176049.18156000003</v>
          </cell>
          <cell r="BE783">
            <v>0</v>
          </cell>
          <cell r="BF783">
            <v>3809245.7794799996</v>
          </cell>
          <cell r="BH783">
            <v>8488147.4594799988</v>
          </cell>
          <cell r="BJ783">
            <v>1230234.8</v>
          </cell>
          <cell r="BK783">
            <v>7257912.659479999</v>
          </cell>
        </row>
        <row r="784">
          <cell r="A784" t="str">
            <v>5309009800200</v>
          </cell>
          <cell r="B784" t="str">
            <v>RANKIN COMMUNITY SCHOOL DIST 98</v>
          </cell>
          <cell r="C784" t="str">
            <v>TAZEWELL</v>
          </cell>
          <cell r="D784" t="str">
            <v>Elementary</v>
          </cell>
          <cell r="E784">
            <v>215.56</v>
          </cell>
          <cell r="G784">
            <v>145.57</v>
          </cell>
          <cell r="H784">
            <v>144.82</v>
          </cell>
          <cell r="I784">
            <v>69.989999999999995</v>
          </cell>
          <cell r="J784">
            <v>0</v>
          </cell>
          <cell r="L784">
            <v>5792.7999999999993</v>
          </cell>
          <cell r="M784">
            <v>2799.6</v>
          </cell>
          <cell r="N784">
            <v>0</v>
          </cell>
          <cell r="O784">
            <v>8592.4</v>
          </cell>
          <cell r="Q784">
            <v>18196.25</v>
          </cell>
          <cell r="R784">
            <v>8748.75</v>
          </cell>
          <cell r="S784">
            <v>0</v>
          </cell>
          <cell r="T784">
            <v>26945</v>
          </cell>
          <cell r="V784">
            <v>28968.43</v>
          </cell>
          <cell r="W784">
            <v>13928.009999999998</v>
          </cell>
          <cell r="X784">
            <v>0</v>
          </cell>
          <cell r="Y784">
            <v>42896.44</v>
          </cell>
          <cell r="AA784">
            <v>3639.25</v>
          </cell>
          <cell r="AB784">
            <v>1749.7499999999998</v>
          </cell>
          <cell r="AC784">
            <v>0</v>
          </cell>
          <cell r="AD784">
            <v>5389</v>
          </cell>
          <cell r="AF784">
            <v>83120.47</v>
          </cell>
          <cell r="AG784">
            <v>39964.29</v>
          </cell>
          <cell r="AH784">
            <v>0</v>
          </cell>
          <cell r="AI784">
            <v>123084.76000000001</v>
          </cell>
          <cell r="AK784">
            <v>14626.82</v>
          </cell>
          <cell r="AL784">
            <v>14137.98</v>
          </cell>
          <cell r="AM784">
            <v>0</v>
          </cell>
          <cell r="AN784">
            <v>28764.799999999999</v>
          </cell>
          <cell r="AP784">
            <v>151101.66</v>
          </cell>
          <cell r="AQ784">
            <v>72649.62</v>
          </cell>
          <cell r="AR784">
            <v>0</v>
          </cell>
          <cell r="AS784">
            <v>223751.28</v>
          </cell>
          <cell r="AU784">
            <v>113835.73999999999</v>
          </cell>
          <cell r="AV784">
            <v>54732.179999999993</v>
          </cell>
          <cell r="AW784">
            <v>0</v>
          </cell>
          <cell r="AX784">
            <v>168567.91999999998</v>
          </cell>
          <cell r="AZ784">
            <v>1138800.9000000001</v>
          </cell>
          <cell r="BA784">
            <v>333256.22000000003</v>
          </cell>
          <cell r="BB784">
            <v>441617.136</v>
          </cell>
          <cell r="BC784">
            <v>25917.641039999999</v>
          </cell>
          <cell r="BD784">
            <v>23638.740719999998</v>
          </cell>
          <cell r="BE784">
            <v>0</v>
          </cell>
          <cell r="BF784">
            <v>491173.51776000002</v>
          </cell>
          <cell r="BH784">
            <v>1119165.1177600001</v>
          </cell>
          <cell r="BJ784">
            <v>165187.93</v>
          </cell>
          <cell r="BK784">
            <v>953977.18776000012</v>
          </cell>
        </row>
        <row r="785">
          <cell r="A785" t="str">
            <v>5309010200200</v>
          </cell>
          <cell r="B785" t="str">
            <v>N PEKIN &amp; MARQUETTE HGHT S D 102</v>
          </cell>
          <cell r="C785" t="str">
            <v>TAZEWELL</v>
          </cell>
          <cell r="D785" t="str">
            <v>Elementary</v>
          </cell>
          <cell r="E785">
            <v>532.37</v>
          </cell>
          <cell r="G785">
            <v>340.21999999999997</v>
          </cell>
          <cell r="H785">
            <v>333.14</v>
          </cell>
          <cell r="I785">
            <v>192.14999999999998</v>
          </cell>
          <cell r="J785">
            <v>0</v>
          </cell>
          <cell r="L785">
            <v>13325.599999999999</v>
          </cell>
          <cell r="M785">
            <v>7685.9999999999991</v>
          </cell>
          <cell r="N785">
            <v>0</v>
          </cell>
          <cell r="O785">
            <v>21011.599999999999</v>
          </cell>
          <cell r="Q785">
            <v>42527.499999999993</v>
          </cell>
          <cell r="R785">
            <v>24018.749999999996</v>
          </cell>
          <cell r="S785">
            <v>0</v>
          </cell>
          <cell r="T785">
            <v>66546.249999999985</v>
          </cell>
          <cell r="V785">
            <v>67703.78</v>
          </cell>
          <cell r="W785">
            <v>38237.85</v>
          </cell>
          <cell r="X785">
            <v>0</v>
          </cell>
          <cell r="Y785">
            <v>105941.63</v>
          </cell>
          <cell r="AA785">
            <v>8505.5</v>
          </cell>
          <cell r="AB785">
            <v>4803.7499999999991</v>
          </cell>
          <cell r="AC785">
            <v>0</v>
          </cell>
          <cell r="AD785">
            <v>13309.25</v>
          </cell>
          <cell r="AF785">
            <v>194265.62</v>
          </cell>
          <cell r="AG785">
            <v>109717.65</v>
          </cell>
          <cell r="AH785">
            <v>0</v>
          </cell>
          <cell r="AI785">
            <v>303983.27</v>
          </cell>
          <cell r="AK785">
            <v>33647.14</v>
          </cell>
          <cell r="AL785">
            <v>38814.299999999996</v>
          </cell>
          <cell r="AM785">
            <v>0</v>
          </cell>
          <cell r="AN785">
            <v>72461.440000000002</v>
          </cell>
          <cell r="AP785">
            <v>353148.36</v>
          </cell>
          <cell r="AQ785">
            <v>199451.69999999998</v>
          </cell>
          <cell r="AR785">
            <v>0</v>
          </cell>
          <cell r="AS785">
            <v>552600.05999999994</v>
          </cell>
          <cell r="AU785">
            <v>266052.03999999998</v>
          </cell>
          <cell r="AV785">
            <v>150261.29999999999</v>
          </cell>
          <cell r="AW785">
            <v>0</v>
          </cell>
          <cell r="AX785">
            <v>416313.33999999997</v>
          </cell>
          <cell r="AZ785">
            <v>2811636.71</v>
          </cell>
          <cell r="BA785">
            <v>874260.89000000013</v>
          </cell>
          <cell r="BB785">
            <v>1105769.28</v>
          </cell>
          <cell r="BC785">
            <v>64008.97457999998</v>
          </cell>
          <cell r="BD785">
            <v>58380.758939999985</v>
          </cell>
          <cell r="BE785">
            <v>0</v>
          </cell>
          <cell r="BF785">
            <v>1228159.01352</v>
          </cell>
          <cell r="BH785">
            <v>2780325.8535199999</v>
          </cell>
          <cell r="BJ785">
            <v>407965.77</v>
          </cell>
          <cell r="BK785">
            <v>2372360.0835199999</v>
          </cell>
        </row>
        <row r="786">
          <cell r="A786" t="str">
            <v>5309010800200</v>
          </cell>
          <cell r="B786" t="str">
            <v>PEKIN PUBLIC SCHOOL DIST 108</v>
          </cell>
          <cell r="C786" t="str">
            <v>TAZEWELL</v>
          </cell>
          <cell r="D786" t="str">
            <v>Elementary</v>
          </cell>
          <cell r="E786">
            <v>3470.75</v>
          </cell>
          <cell r="G786">
            <v>2319.75</v>
          </cell>
          <cell r="H786">
            <v>2258</v>
          </cell>
          <cell r="I786">
            <v>1151</v>
          </cell>
          <cell r="J786">
            <v>0</v>
          </cell>
          <cell r="L786">
            <v>90320</v>
          </cell>
          <cell r="M786">
            <v>46040</v>
          </cell>
          <cell r="N786">
            <v>0</v>
          </cell>
          <cell r="O786">
            <v>136360</v>
          </cell>
          <cell r="Q786">
            <v>289968.75</v>
          </cell>
          <cell r="R786">
            <v>143875</v>
          </cell>
          <cell r="S786">
            <v>0</v>
          </cell>
          <cell r="T786">
            <v>433843.75</v>
          </cell>
          <cell r="V786">
            <v>461630.25</v>
          </cell>
          <cell r="W786">
            <v>229049</v>
          </cell>
          <cell r="X786">
            <v>0</v>
          </cell>
          <cell r="Y786">
            <v>690679.25</v>
          </cell>
          <cell r="AA786">
            <v>57993.75</v>
          </cell>
          <cell r="AB786">
            <v>28775</v>
          </cell>
          <cell r="AC786">
            <v>0</v>
          </cell>
          <cell r="AD786">
            <v>86768.75</v>
          </cell>
          <cell r="AF786">
            <v>1324577.25</v>
          </cell>
          <cell r="AG786">
            <v>657221</v>
          </cell>
          <cell r="AH786">
            <v>0</v>
          </cell>
          <cell r="AI786">
            <v>1981798.25</v>
          </cell>
          <cell r="AK786">
            <v>228058</v>
          </cell>
          <cell r="AL786">
            <v>232502</v>
          </cell>
          <cell r="AM786">
            <v>0</v>
          </cell>
          <cell r="AN786">
            <v>460560</v>
          </cell>
          <cell r="AP786">
            <v>2407900.5</v>
          </cell>
          <cell r="AQ786">
            <v>1194738</v>
          </cell>
          <cell r="AR786">
            <v>0</v>
          </cell>
          <cell r="AS786">
            <v>3602638.5</v>
          </cell>
          <cell r="AU786">
            <v>1814044.5</v>
          </cell>
          <cell r="AV786">
            <v>900082</v>
          </cell>
          <cell r="AW786">
            <v>0</v>
          </cell>
          <cell r="AX786">
            <v>2714126.5</v>
          </cell>
          <cell r="AZ786">
            <v>18848851.440000001</v>
          </cell>
          <cell r="BA786">
            <v>6756140.4100000001</v>
          </cell>
          <cell r="BB786">
            <v>7681497.5549999997</v>
          </cell>
          <cell r="BC786">
            <v>417302.15549999994</v>
          </cell>
          <cell r="BD786">
            <v>380609.38650000002</v>
          </cell>
          <cell r="BE786">
            <v>0</v>
          </cell>
          <cell r="BF786">
            <v>8479409.0969999991</v>
          </cell>
          <cell r="BH786">
            <v>18586184.096999999</v>
          </cell>
          <cell r="BJ786">
            <v>2659705.14</v>
          </cell>
          <cell r="BK786">
            <v>15926478.956999999</v>
          </cell>
        </row>
        <row r="787">
          <cell r="A787" t="str">
            <v>5309013700200</v>
          </cell>
          <cell r="B787" t="str">
            <v>SOUTH PEKIN SCHOOL DIST 137</v>
          </cell>
          <cell r="C787" t="str">
            <v>TAZEWELL</v>
          </cell>
          <cell r="D787" t="str">
            <v>Elementary</v>
          </cell>
          <cell r="E787">
            <v>226.56</v>
          </cell>
          <cell r="G787">
            <v>157.07</v>
          </cell>
          <cell r="H787">
            <v>152.82</v>
          </cell>
          <cell r="I787">
            <v>69.489999999999995</v>
          </cell>
          <cell r="J787">
            <v>0</v>
          </cell>
          <cell r="L787">
            <v>6112.7999999999993</v>
          </cell>
          <cell r="M787">
            <v>2779.6</v>
          </cell>
          <cell r="N787">
            <v>0</v>
          </cell>
          <cell r="O787">
            <v>8892.4</v>
          </cell>
          <cell r="Q787">
            <v>19633.75</v>
          </cell>
          <cell r="R787">
            <v>8686.25</v>
          </cell>
          <cell r="S787">
            <v>0</v>
          </cell>
          <cell r="T787">
            <v>28320</v>
          </cell>
          <cell r="V787">
            <v>31256.93</v>
          </cell>
          <cell r="W787">
            <v>13828.509999999998</v>
          </cell>
          <cell r="X787">
            <v>0</v>
          </cell>
          <cell r="Y787">
            <v>45085.440000000002</v>
          </cell>
          <cell r="AA787">
            <v>3926.75</v>
          </cell>
          <cell r="AB787">
            <v>1737.2499999999998</v>
          </cell>
          <cell r="AC787">
            <v>0</v>
          </cell>
          <cell r="AD787">
            <v>5664</v>
          </cell>
          <cell r="AF787">
            <v>89686.97</v>
          </cell>
          <cell r="AG787">
            <v>39678.79</v>
          </cell>
          <cell r="AH787">
            <v>0</v>
          </cell>
          <cell r="AI787">
            <v>129365.76000000001</v>
          </cell>
          <cell r="AK787">
            <v>15434.82</v>
          </cell>
          <cell r="AL787">
            <v>14036.98</v>
          </cell>
          <cell r="AM787">
            <v>0</v>
          </cell>
          <cell r="AN787">
            <v>29471.8</v>
          </cell>
          <cell r="AP787">
            <v>163038.66</v>
          </cell>
          <cell r="AQ787">
            <v>72130.62</v>
          </cell>
          <cell r="AR787">
            <v>0</v>
          </cell>
          <cell r="AS787">
            <v>235169.28</v>
          </cell>
          <cell r="AU787">
            <v>122828.73999999999</v>
          </cell>
          <cell r="AV787">
            <v>54341.179999999993</v>
          </cell>
          <cell r="AW787">
            <v>0</v>
          </cell>
          <cell r="AX787">
            <v>177169.91999999998</v>
          </cell>
          <cell r="AZ787">
            <v>1223529.3900000001</v>
          </cell>
          <cell r="BA787">
            <v>428167.88</v>
          </cell>
          <cell r="BB787">
            <v>495509.18099999998</v>
          </cell>
          <cell r="BC787">
            <v>27240.215039999999</v>
          </cell>
          <cell r="BD787">
            <v>24845.022720000001</v>
          </cell>
          <cell r="BE787">
            <v>0</v>
          </cell>
          <cell r="BF787">
            <v>547594.41875999991</v>
          </cell>
          <cell r="BH787">
            <v>1206733.0187599999</v>
          </cell>
          <cell r="BJ787">
            <v>173617.45</v>
          </cell>
          <cell r="BK787">
            <v>1033115.5687599999</v>
          </cell>
        </row>
        <row r="788">
          <cell r="A788" t="str">
            <v>5309030301600</v>
          </cell>
          <cell r="B788" t="str">
            <v>PEKIN COMM H S DIST 303</v>
          </cell>
          <cell r="C788" t="str">
            <v>TAZEWELL</v>
          </cell>
          <cell r="D788" t="str">
            <v>High School</v>
          </cell>
          <cell r="E788">
            <v>1924.32</v>
          </cell>
          <cell r="G788">
            <v>0</v>
          </cell>
          <cell r="H788">
            <v>0</v>
          </cell>
          <cell r="I788">
            <v>0</v>
          </cell>
          <cell r="J788">
            <v>1924.3200000000002</v>
          </cell>
          <cell r="L788">
            <v>0</v>
          </cell>
          <cell r="M788">
            <v>0</v>
          </cell>
          <cell r="N788">
            <v>76972.800000000003</v>
          </cell>
          <cell r="O788">
            <v>76972.800000000003</v>
          </cell>
          <cell r="Q788">
            <v>0</v>
          </cell>
          <cell r="R788">
            <v>0</v>
          </cell>
          <cell r="S788">
            <v>240540.00000000003</v>
          </cell>
          <cell r="T788">
            <v>240540.00000000003</v>
          </cell>
          <cell r="V788">
            <v>0</v>
          </cell>
          <cell r="W788">
            <v>0</v>
          </cell>
          <cell r="X788">
            <v>382939.68000000005</v>
          </cell>
          <cell r="Y788">
            <v>382939.68000000005</v>
          </cell>
          <cell r="AA788">
            <v>0</v>
          </cell>
          <cell r="AB788">
            <v>0</v>
          </cell>
          <cell r="AC788">
            <v>48108.000000000007</v>
          </cell>
          <cell r="AD788">
            <v>48108.000000000007</v>
          </cell>
          <cell r="AF788">
            <v>0</v>
          </cell>
          <cell r="AG788">
            <v>0</v>
          </cell>
          <cell r="AH788">
            <v>1098786.72</v>
          </cell>
          <cell r="AI788">
            <v>1098786.72</v>
          </cell>
          <cell r="AK788">
            <v>0</v>
          </cell>
          <cell r="AL788">
            <v>0</v>
          </cell>
          <cell r="AM788">
            <v>1339326.7200000002</v>
          </cell>
          <cell r="AN788">
            <v>1339326.7200000002</v>
          </cell>
          <cell r="AP788">
            <v>0</v>
          </cell>
          <cell r="AQ788">
            <v>0</v>
          </cell>
          <cell r="AR788">
            <v>1997444.1600000001</v>
          </cell>
          <cell r="AS788">
            <v>1997444.1600000001</v>
          </cell>
          <cell r="AU788">
            <v>0</v>
          </cell>
          <cell r="AV788">
            <v>0</v>
          </cell>
          <cell r="AW788">
            <v>1504818.2400000002</v>
          </cell>
          <cell r="AX788">
            <v>1504818.2400000002</v>
          </cell>
          <cell r="AZ788">
            <v>11332518.210000001</v>
          </cell>
          <cell r="BA788">
            <v>3273621.8600000003</v>
          </cell>
          <cell r="BB788">
            <v>4381842.0209999997</v>
          </cell>
          <cell r="BC788">
            <v>231368.69088000001</v>
          </cell>
          <cell r="BD788">
            <v>211024.77984</v>
          </cell>
          <cell r="BE788">
            <v>0</v>
          </cell>
          <cell r="BF788">
            <v>4824235.4917199994</v>
          </cell>
          <cell r="BH788">
            <v>11513171.811719999</v>
          </cell>
          <cell r="BJ788">
            <v>1474644.9</v>
          </cell>
          <cell r="BK788">
            <v>10038526.911719998</v>
          </cell>
        </row>
        <row r="789">
          <cell r="A789" t="str">
            <v>5309030801600</v>
          </cell>
          <cell r="B789" t="str">
            <v>WASHINGTON COMM H S DIST 308</v>
          </cell>
          <cell r="C789" t="str">
            <v>TAZEWELL</v>
          </cell>
          <cell r="D789" t="str">
            <v>High School</v>
          </cell>
          <cell r="E789">
            <v>1329</v>
          </cell>
          <cell r="G789">
            <v>0</v>
          </cell>
          <cell r="H789">
            <v>0</v>
          </cell>
          <cell r="I789">
            <v>0</v>
          </cell>
          <cell r="J789">
            <v>1329</v>
          </cell>
          <cell r="L789">
            <v>0</v>
          </cell>
          <cell r="M789">
            <v>0</v>
          </cell>
          <cell r="N789">
            <v>53160</v>
          </cell>
          <cell r="O789">
            <v>53160</v>
          </cell>
          <cell r="Q789">
            <v>0</v>
          </cell>
          <cell r="R789">
            <v>0</v>
          </cell>
          <cell r="S789">
            <v>166125</v>
          </cell>
          <cell r="T789">
            <v>166125</v>
          </cell>
          <cell r="V789">
            <v>0</v>
          </cell>
          <cell r="W789">
            <v>0</v>
          </cell>
          <cell r="X789">
            <v>264471</v>
          </cell>
          <cell r="Y789">
            <v>264471</v>
          </cell>
          <cell r="AA789">
            <v>0</v>
          </cell>
          <cell r="AB789">
            <v>0</v>
          </cell>
          <cell r="AC789">
            <v>33225</v>
          </cell>
          <cell r="AD789">
            <v>33225</v>
          </cell>
          <cell r="AF789">
            <v>0</v>
          </cell>
          <cell r="AG789">
            <v>0</v>
          </cell>
          <cell r="AH789">
            <v>758859</v>
          </cell>
          <cell r="AI789">
            <v>758859</v>
          </cell>
          <cell r="AK789">
            <v>0</v>
          </cell>
          <cell r="AL789">
            <v>0</v>
          </cell>
          <cell r="AM789">
            <v>924984</v>
          </cell>
          <cell r="AN789">
            <v>924984</v>
          </cell>
          <cell r="AP789">
            <v>0</v>
          </cell>
          <cell r="AQ789">
            <v>0</v>
          </cell>
          <cell r="AR789">
            <v>1379502</v>
          </cell>
          <cell r="AS789">
            <v>1379502</v>
          </cell>
          <cell r="AU789">
            <v>0</v>
          </cell>
          <cell r="AV789">
            <v>0</v>
          </cell>
          <cell r="AW789">
            <v>1039278</v>
          </cell>
          <cell r="AX789">
            <v>1039278</v>
          </cell>
          <cell r="AZ789">
            <v>7507989.3699999992</v>
          </cell>
          <cell r="BA789">
            <v>1547045.0199999996</v>
          </cell>
          <cell r="BB789">
            <v>2716510.3169999993</v>
          </cell>
          <cell r="BC789">
            <v>159790.986</v>
          </cell>
          <cell r="BD789">
            <v>145740.79800000001</v>
          </cell>
          <cell r="BE789">
            <v>0</v>
          </cell>
          <cell r="BF789">
            <v>3022042.1009999993</v>
          </cell>
          <cell r="BH789">
            <v>7641646.1009999998</v>
          </cell>
          <cell r="BJ789">
            <v>1018439.28</v>
          </cell>
          <cell r="BK789">
            <v>6623206.8209999995</v>
          </cell>
        </row>
        <row r="790">
          <cell r="A790" t="str">
            <v>5309030901600</v>
          </cell>
          <cell r="B790" t="str">
            <v>EAST PEORIA COMM H S DIST 309</v>
          </cell>
          <cell r="C790" t="str">
            <v>TAZEWELL</v>
          </cell>
          <cell r="D790" t="str">
            <v>High School</v>
          </cell>
          <cell r="E790">
            <v>1006.99</v>
          </cell>
          <cell r="G790">
            <v>0</v>
          </cell>
          <cell r="H790">
            <v>0</v>
          </cell>
          <cell r="I790">
            <v>0</v>
          </cell>
          <cell r="J790">
            <v>1006.99</v>
          </cell>
          <cell r="L790">
            <v>0</v>
          </cell>
          <cell r="M790">
            <v>0</v>
          </cell>
          <cell r="N790">
            <v>40279.599999999999</v>
          </cell>
          <cell r="O790">
            <v>40279.599999999999</v>
          </cell>
          <cell r="Q790">
            <v>0</v>
          </cell>
          <cell r="R790">
            <v>0</v>
          </cell>
          <cell r="S790">
            <v>125873.75</v>
          </cell>
          <cell r="T790">
            <v>125873.75</v>
          </cell>
          <cell r="V790">
            <v>0</v>
          </cell>
          <cell r="W790">
            <v>0</v>
          </cell>
          <cell r="X790">
            <v>200391.01</v>
          </cell>
          <cell r="Y790">
            <v>200391.01</v>
          </cell>
          <cell r="AA790">
            <v>0</v>
          </cell>
          <cell r="AB790">
            <v>0</v>
          </cell>
          <cell r="AC790">
            <v>25174.75</v>
          </cell>
          <cell r="AD790">
            <v>25174.75</v>
          </cell>
          <cell r="AF790">
            <v>0</v>
          </cell>
          <cell r="AG790">
            <v>0</v>
          </cell>
          <cell r="AH790">
            <v>574991.29</v>
          </cell>
          <cell r="AI790">
            <v>574991.29</v>
          </cell>
          <cell r="AK790">
            <v>0</v>
          </cell>
          <cell r="AL790">
            <v>0</v>
          </cell>
          <cell r="AM790">
            <v>700865.04</v>
          </cell>
          <cell r="AN790">
            <v>700865.04</v>
          </cell>
          <cell r="AP790">
            <v>0</v>
          </cell>
          <cell r="AQ790">
            <v>0</v>
          </cell>
          <cell r="AR790">
            <v>1045255.62</v>
          </cell>
          <cell r="AS790">
            <v>1045255.62</v>
          </cell>
          <cell r="AU790">
            <v>0</v>
          </cell>
          <cell r="AV790">
            <v>0</v>
          </cell>
          <cell r="AW790">
            <v>787466.18</v>
          </cell>
          <cell r="AX790">
            <v>787466.18</v>
          </cell>
          <cell r="AZ790">
            <v>5967307.8699999992</v>
          </cell>
          <cell r="BA790">
            <v>1803969.02</v>
          </cell>
          <cell r="BB790">
            <v>2331383.0669999993</v>
          </cell>
          <cell r="BC790">
            <v>121074.43565999999</v>
          </cell>
          <cell r="BD790">
            <v>110428.53738000001</v>
          </cell>
          <cell r="BE790">
            <v>0</v>
          </cell>
          <cell r="BF790">
            <v>2562886.0400399994</v>
          </cell>
          <cell r="BH790">
            <v>6063183.2800399996</v>
          </cell>
          <cell r="BJ790">
            <v>771676.57</v>
          </cell>
          <cell r="BK790">
            <v>5291506.7100399993</v>
          </cell>
        </row>
        <row r="791">
          <cell r="A791" t="str">
            <v>5309060600400</v>
          </cell>
          <cell r="B791" t="str">
            <v>SPRING LAKE C C SCH DIST 606</v>
          </cell>
          <cell r="C791" t="str">
            <v>TAZEWELL</v>
          </cell>
          <cell r="D791" t="str">
            <v>Elementary</v>
          </cell>
          <cell r="E791">
            <v>74.459999999999994</v>
          </cell>
          <cell r="G791">
            <v>49.97</v>
          </cell>
          <cell r="H791">
            <v>48.81</v>
          </cell>
          <cell r="I791">
            <v>24.490000000000002</v>
          </cell>
          <cell r="J791">
            <v>0</v>
          </cell>
          <cell r="L791">
            <v>1952.4</v>
          </cell>
          <cell r="M791">
            <v>979.60000000000014</v>
          </cell>
          <cell r="N791">
            <v>0</v>
          </cell>
          <cell r="O791">
            <v>2932</v>
          </cell>
          <cell r="Q791">
            <v>6246.25</v>
          </cell>
          <cell r="R791">
            <v>3061.2500000000005</v>
          </cell>
          <cell r="S791">
            <v>0</v>
          </cell>
          <cell r="T791">
            <v>9307.5</v>
          </cell>
          <cell r="V791">
            <v>9944.0300000000007</v>
          </cell>
          <cell r="W791">
            <v>4873.51</v>
          </cell>
          <cell r="X791">
            <v>0</v>
          </cell>
          <cell r="Y791">
            <v>14817.54</v>
          </cell>
          <cell r="AA791">
            <v>1249.25</v>
          </cell>
          <cell r="AB791">
            <v>612.25</v>
          </cell>
          <cell r="AC791">
            <v>0</v>
          </cell>
          <cell r="AD791">
            <v>1861.5</v>
          </cell>
          <cell r="AF791">
            <v>28532.87</v>
          </cell>
          <cell r="AG791">
            <v>13983.79</v>
          </cell>
          <cell r="AH791">
            <v>0</v>
          </cell>
          <cell r="AI791">
            <v>42516.66</v>
          </cell>
          <cell r="AK791">
            <v>4929.8100000000004</v>
          </cell>
          <cell r="AL791">
            <v>4946.9800000000005</v>
          </cell>
          <cell r="AM791">
            <v>0</v>
          </cell>
          <cell r="AN791">
            <v>9876.7900000000009</v>
          </cell>
          <cell r="AP791">
            <v>51868.86</v>
          </cell>
          <cell r="AQ791">
            <v>25420.620000000003</v>
          </cell>
          <cell r="AR791">
            <v>0</v>
          </cell>
          <cell r="AS791">
            <v>77289.48000000001</v>
          </cell>
          <cell r="AU791">
            <v>39076.54</v>
          </cell>
          <cell r="AV791">
            <v>19151.18</v>
          </cell>
          <cell r="AW791">
            <v>0</v>
          </cell>
          <cell r="AX791">
            <v>58227.72</v>
          </cell>
          <cell r="AZ791">
            <v>387369.89</v>
          </cell>
          <cell r="BA791">
            <v>110561.98000000001</v>
          </cell>
          <cell r="BB791">
            <v>149379.56099999999</v>
          </cell>
          <cell r="BC791">
            <v>8952.6236399999998</v>
          </cell>
          <cell r="BD791">
            <v>8165.4325200000012</v>
          </cell>
          <cell r="BE791">
            <v>0</v>
          </cell>
          <cell r="BF791">
            <v>166497.61715999999</v>
          </cell>
          <cell r="BH791">
            <v>383326.80716000003</v>
          </cell>
          <cell r="BJ791">
            <v>57060.18</v>
          </cell>
          <cell r="BK791">
            <v>326266.62716000003</v>
          </cell>
        </row>
        <row r="792">
          <cell r="A792" t="str">
            <v>5309070102600</v>
          </cell>
          <cell r="B792" t="str">
            <v>DEER CREEK-MACKINAW CUSD 701</v>
          </cell>
          <cell r="C792" t="str">
            <v>TAZEWELL</v>
          </cell>
          <cell r="D792" t="str">
            <v>Unit</v>
          </cell>
          <cell r="E792">
            <v>1048.8800000000001</v>
          </cell>
          <cell r="G792">
            <v>446.57</v>
          </cell>
          <cell r="H792">
            <v>438.99</v>
          </cell>
          <cell r="I792">
            <v>262.65999999999997</v>
          </cell>
          <cell r="J792">
            <v>339.65</v>
          </cell>
          <cell r="L792">
            <v>17559.599999999999</v>
          </cell>
          <cell r="M792">
            <v>10506.399999999998</v>
          </cell>
          <cell r="N792">
            <v>13586</v>
          </cell>
          <cell r="O792">
            <v>41652</v>
          </cell>
          <cell r="Q792">
            <v>55821.25</v>
          </cell>
          <cell r="R792">
            <v>32832.499999999993</v>
          </cell>
          <cell r="S792">
            <v>42456.25</v>
          </cell>
          <cell r="T792">
            <v>131110</v>
          </cell>
          <cell r="V792">
            <v>88867.43</v>
          </cell>
          <cell r="W792">
            <v>52269.34</v>
          </cell>
          <cell r="X792">
            <v>67590.349999999991</v>
          </cell>
          <cell r="Y792">
            <v>208727.12</v>
          </cell>
          <cell r="AA792">
            <v>11164.25</v>
          </cell>
          <cell r="AB792">
            <v>6566.4999999999991</v>
          </cell>
          <cell r="AC792">
            <v>8491.25</v>
          </cell>
          <cell r="AD792">
            <v>26222</v>
          </cell>
          <cell r="AF792">
            <v>254991.47</v>
          </cell>
          <cell r="AG792">
            <v>149978.85999999999</v>
          </cell>
          <cell r="AH792">
            <v>193940.15</v>
          </cell>
          <cell r="AI792">
            <v>598910.48</v>
          </cell>
          <cell r="AK792">
            <v>44337.99</v>
          </cell>
          <cell r="AL792">
            <v>53057.319999999992</v>
          </cell>
          <cell r="AM792">
            <v>236396.4</v>
          </cell>
          <cell r="AN792">
            <v>333791.70999999996</v>
          </cell>
          <cell r="AP792">
            <v>463539.66</v>
          </cell>
          <cell r="AQ792">
            <v>272641.07999999996</v>
          </cell>
          <cell r="AR792">
            <v>352556.69999999995</v>
          </cell>
          <cell r="AS792">
            <v>1088737.44</v>
          </cell>
          <cell r="AU792">
            <v>349217.74</v>
          </cell>
          <cell r="AV792">
            <v>205400.11999999997</v>
          </cell>
          <cell r="AW792">
            <v>265606.3</v>
          </cell>
          <cell r="AX792">
            <v>820224.15999999992</v>
          </cell>
          <cell r="AZ792">
            <v>5507060.1300000008</v>
          </cell>
          <cell r="BA792">
            <v>1168741.25</v>
          </cell>
          <cell r="BB792">
            <v>2002740.4140000001</v>
          </cell>
          <cell r="BC792">
            <v>126111.03792</v>
          </cell>
          <cell r="BD792">
            <v>115022.27856000001</v>
          </cell>
          <cell r="BE792">
            <v>0</v>
          </cell>
          <cell r="BF792">
            <v>2243873.7304799999</v>
          </cell>
          <cell r="BH792">
            <v>5493248.6404800005</v>
          </cell>
          <cell r="BJ792">
            <v>803777.72</v>
          </cell>
          <cell r="BK792">
            <v>4689470.9204800008</v>
          </cell>
        </row>
        <row r="793">
          <cell r="A793" t="str">
            <v>5309070202600</v>
          </cell>
          <cell r="B793" t="str">
            <v>TREMONT COMM UNIT DIST 702</v>
          </cell>
          <cell r="C793" t="str">
            <v>TAZEWELL</v>
          </cell>
          <cell r="D793" t="str">
            <v>Unit</v>
          </cell>
          <cell r="E793">
            <v>968.5</v>
          </cell>
          <cell r="G793">
            <v>419</v>
          </cell>
          <cell r="H793">
            <v>413</v>
          </cell>
          <cell r="I793">
            <v>238</v>
          </cell>
          <cell r="J793">
            <v>311.5</v>
          </cell>
          <cell r="L793">
            <v>16520</v>
          </cell>
          <cell r="M793">
            <v>9520</v>
          </cell>
          <cell r="N793">
            <v>12460</v>
          </cell>
          <cell r="O793">
            <v>38500</v>
          </cell>
          <cell r="Q793">
            <v>52375</v>
          </cell>
          <cell r="R793">
            <v>29750</v>
          </cell>
          <cell r="S793">
            <v>38937.5</v>
          </cell>
          <cell r="T793">
            <v>121062.5</v>
          </cell>
          <cell r="V793">
            <v>83381</v>
          </cell>
          <cell r="W793">
            <v>47362</v>
          </cell>
          <cell r="X793">
            <v>61988.5</v>
          </cell>
          <cell r="Y793">
            <v>192731.5</v>
          </cell>
          <cell r="AA793">
            <v>10475</v>
          </cell>
          <cell r="AB793">
            <v>5950</v>
          </cell>
          <cell r="AC793">
            <v>7787.5</v>
          </cell>
          <cell r="AD793">
            <v>24212.5</v>
          </cell>
          <cell r="AF793">
            <v>239249</v>
          </cell>
          <cell r="AG793">
            <v>135898</v>
          </cell>
          <cell r="AH793">
            <v>177866.5</v>
          </cell>
          <cell r="AI793">
            <v>553013.5</v>
          </cell>
          <cell r="AK793">
            <v>41713</v>
          </cell>
          <cell r="AL793">
            <v>48076</v>
          </cell>
          <cell r="AM793">
            <v>216804</v>
          </cell>
          <cell r="AN793">
            <v>306593</v>
          </cell>
          <cell r="AP793">
            <v>434922</v>
          </cell>
          <cell r="AQ793">
            <v>247044</v>
          </cell>
          <cell r="AR793">
            <v>323337</v>
          </cell>
          <cell r="AS793">
            <v>1005303</v>
          </cell>
          <cell r="AU793">
            <v>327658</v>
          </cell>
          <cell r="AV793">
            <v>186116</v>
          </cell>
          <cell r="AW793">
            <v>243593</v>
          </cell>
          <cell r="AX793">
            <v>757367</v>
          </cell>
          <cell r="AZ793">
            <v>5037146.18</v>
          </cell>
          <cell r="BA793">
            <v>956250.52</v>
          </cell>
          <cell r="BB793">
            <v>1798019.0099999998</v>
          </cell>
          <cell r="BC793">
            <v>116446.629</v>
          </cell>
          <cell r="BD793">
            <v>106207.64700000001</v>
          </cell>
          <cell r="BE793">
            <v>0</v>
          </cell>
          <cell r="BF793">
            <v>2020673.2859999998</v>
          </cell>
          <cell r="BH793">
            <v>5019456.2860000003</v>
          </cell>
          <cell r="BJ793">
            <v>742180.92</v>
          </cell>
          <cell r="BK793">
            <v>4277275.3660000004</v>
          </cell>
        </row>
        <row r="794">
          <cell r="A794" t="str">
            <v>5309070302600</v>
          </cell>
          <cell r="B794" t="str">
            <v>DELAVAN COMM UNIT DIST 703</v>
          </cell>
          <cell r="C794" t="str">
            <v>TAZEWELL</v>
          </cell>
          <cell r="D794" t="str">
            <v>Unit</v>
          </cell>
          <cell r="E794">
            <v>465.88</v>
          </cell>
          <cell r="G794">
            <v>216.9</v>
          </cell>
          <cell r="H794">
            <v>210.32</v>
          </cell>
          <cell r="I794">
            <v>109.32</v>
          </cell>
          <cell r="J794">
            <v>139.66</v>
          </cell>
          <cell r="L794">
            <v>8412.7999999999993</v>
          </cell>
          <cell r="M794">
            <v>4372.7999999999993</v>
          </cell>
          <cell r="N794">
            <v>5586.4</v>
          </cell>
          <cell r="O794">
            <v>18372</v>
          </cell>
          <cell r="Q794">
            <v>27112.5</v>
          </cell>
          <cell r="R794">
            <v>13665</v>
          </cell>
          <cell r="S794">
            <v>17457.5</v>
          </cell>
          <cell r="T794">
            <v>58235</v>
          </cell>
          <cell r="V794">
            <v>43163.1</v>
          </cell>
          <cell r="W794">
            <v>21754.68</v>
          </cell>
          <cell r="X794">
            <v>27792.34</v>
          </cell>
          <cell r="Y794">
            <v>92710.12</v>
          </cell>
          <cell r="AA794">
            <v>5422.5</v>
          </cell>
          <cell r="AB794">
            <v>2733</v>
          </cell>
          <cell r="AC794">
            <v>3491.5</v>
          </cell>
          <cell r="AD794">
            <v>11647</v>
          </cell>
          <cell r="AF794">
            <v>123849.9</v>
          </cell>
          <cell r="AG794">
            <v>62421.72</v>
          </cell>
          <cell r="AH794">
            <v>79745.86</v>
          </cell>
          <cell r="AI794">
            <v>266017.48</v>
          </cell>
          <cell r="AK794">
            <v>21242.32</v>
          </cell>
          <cell r="AL794">
            <v>22082.639999999999</v>
          </cell>
          <cell r="AM794">
            <v>97203.36</v>
          </cell>
          <cell r="AN794">
            <v>140528.32000000001</v>
          </cell>
          <cell r="AP794">
            <v>225142.2</v>
          </cell>
          <cell r="AQ794">
            <v>113474.15999999999</v>
          </cell>
          <cell r="AR794">
            <v>144967.07999999999</v>
          </cell>
          <cell r="AS794">
            <v>483583.43999999994</v>
          </cell>
          <cell r="AU794">
            <v>169615.80000000002</v>
          </cell>
          <cell r="AV794">
            <v>85488.239999999991</v>
          </cell>
          <cell r="AW794">
            <v>109214.12</v>
          </cell>
          <cell r="AX794">
            <v>364318.16000000003</v>
          </cell>
          <cell r="AZ794">
            <v>2471125.42</v>
          </cell>
          <cell r="BA794">
            <v>618995.66000000015</v>
          </cell>
          <cell r="BB794">
            <v>927036.32400000002</v>
          </cell>
          <cell r="BC794">
            <v>56014.615919999997</v>
          </cell>
          <cell r="BD794">
            <v>51089.332560000003</v>
          </cell>
          <cell r="BE794">
            <v>0</v>
          </cell>
          <cell r="BF794">
            <v>1034140.27248</v>
          </cell>
          <cell r="BH794">
            <v>2469551.7924800003</v>
          </cell>
          <cell r="BJ794">
            <v>357013.16</v>
          </cell>
          <cell r="BK794">
            <v>2112538.6324800001</v>
          </cell>
        </row>
        <row r="795">
          <cell r="A795" t="str">
            <v>5309070902600</v>
          </cell>
          <cell r="B795" t="str">
            <v>MORTON C U SCHOOL DISTRICT 709</v>
          </cell>
          <cell r="C795" t="str">
            <v>TAZEWELL</v>
          </cell>
          <cell r="D795" t="str">
            <v>Unit</v>
          </cell>
          <cell r="E795">
            <v>3017.75</v>
          </cell>
          <cell r="G795">
            <v>1390.25</v>
          </cell>
          <cell r="H795">
            <v>1364.5</v>
          </cell>
          <cell r="I795">
            <v>706</v>
          </cell>
          <cell r="J795">
            <v>921.5</v>
          </cell>
          <cell r="L795">
            <v>54580</v>
          </cell>
          <cell r="M795">
            <v>28240</v>
          </cell>
          <cell r="N795">
            <v>36860</v>
          </cell>
          <cell r="O795">
            <v>119680</v>
          </cell>
          <cell r="Q795">
            <v>173781.25</v>
          </cell>
          <cell r="R795">
            <v>88250</v>
          </cell>
          <cell r="S795">
            <v>115187.5</v>
          </cell>
          <cell r="T795">
            <v>377218.75</v>
          </cell>
          <cell r="V795">
            <v>276659.75</v>
          </cell>
          <cell r="W795">
            <v>140494</v>
          </cell>
          <cell r="X795">
            <v>183378.5</v>
          </cell>
          <cell r="Y795">
            <v>600532.25</v>
          </cell>
          <cell r="AA795">
            <v>34756.25</v>
          </cell>
          <cell r="AB795">
            <v>17650</v>
          </cell>
          <cell r="AC795">
            <v>23037.5</v>
          </cell>
          <cell r="AD795">
            <v>75443.75</v>
          </cell>
          <cell r="AF795">
            <v>396916.37</v>
          </cell>
          <cell r="AG795">
            <v>201563</v>
          </cell>
          <cell r="AH795">
            <v>263088.25</v>
          </cell>
          <cell r="AI795">
            <v>861567.62</v>
          </cell>
          <cell r="AK795">
            <v>137814.5</v>
          </cell>
          <cell r="AL795">
            <v>142612</v>
          </cell>
          <cell r="AM795">
            <v>641364</v>
          </cell>
          <cell r="AN795">
            <v>921790.5</v>
          </cell>
          <cell r="AP795">
            <v>1443079.5</v>
          </cell>
          <cell r="AQ795">
            <v>732828</v>
          </cell>
          <cell r="AR795">
            <v>956517</v>
          </cell>
          <cell r="AS795">
            <v>3132424.5</v>
          </cell>
          <cell r="AU795">
            <v>1087175.5</v>
          </cell>
          <cell r="AV795">
            <v>552092</v>
          </cell>
          <cell r="AW795">
            <v>720613</v>
          </cell>
          <cell r="AX795">
            <v>2359880.5</v>
          </cell>
          <cell r="AZ795">
            <v>15743804.649999999</v>
          </cell>
          <cell r="BA795">
            <v>3261285.4800000004</v>
          </cell>
          <cell r="BB795">
            <v>5701527.0389999999</v>
          </cell>
          <cell r="BC795">
            <v>362836.15349999996</v>
          </cell>
          <cell r="BD795">
            <v>330932.50049999997</v>
          </cell>
          <cell r="BE795">
            <v>0</v>
          </cell>
          <cell r="BF795">
            <v>6395295.693</v>
          </cell>
          <cell r="BH795">
            <v>14843833.563000001</v>
          </cell>
          <cell r="BJ795">
            <v>2312562.1800000002</v>
          </cell>
          <cell r="BK795">
            <v>12531271.383000001</v>
          </cell>
        </row>
        <row r="796">
          <cell r="A796" t="str">
            <v>5310200100400</v>
          </cell>
          <cell r="B796" t="str">
            <v>METAMORA C C SCH DIST 1</v>
          </cell>
          <cell r="C796" t="str">
            <v>WOODFORD</v>
          </cell>
          <cell r="D796" t="str">
            <v>Elementary</v>
          </cell>
          <cell r="E796">
            <v>894.5</v>
          </cell>
          <cell r="G796">
            <v>578</v>
          </cell>
          <cell r="H796">
            <v>573.5</v>
          </cell>
          <cell r="I796">
            <v>316.5</v>
          </cell>
          <cell r="J796">
            <v>0</v>
          </cell>
          <cell r="L796">
            <v>22940</v>
          </cell>
          <cell r="M796">
            <v>12660</v>
          </cell>
          <cell r="N796">
            <v>0</v>
          </cell>
          <cell r="O796">
            <v>35600</v>
          </cell>
          <cell r="Q796">
            <v>72250</v>
          </cell>
          <cell r="R796">
            <v>39562.5</v>
          </cell>
          <cell r="S796">
            <v>0</v>
          </cell>
          <cell r="T796">
            <v>111812.5</v>
          </cell>
          <cell r="V796">
            <v>115022</v>
          </cell>
          <cell r="W796">
            <v>62983.5</v>
          </cell>
          <cell r="X796">
            <v>0</v>
          </cell>
          <cell r="Y796">
            <v>178005.5</v>
          </cell>
          <cell r="AA796">
            <v>14450</v>
          </cell>
          <cell r="AB796">
            <v>7912.5</v>
          </cell>
          <cell r="AC796">
            <v>0</v>
          </cell>
          <cell r="AD796">
            <v>22362.5</v>
          </cell>
          <cell r="AF796">
            <v>330038</v>
          </cell>
          <cell r="AG796">
            <v>180721.5</v>
          </cell>
          <cell r="AH796">
            <v>0</v>
          </cell>
          <cell r="AI796">
            <v>510759.5</v>
          </cell>
          <cell r="AK796">
            <v>57923.5</v>
          </cell>
          <cell r="AL796">
            <v>63933</v>
          </cell>
          <cell r="AM796">
            <v>0</v>
          </cell>
          <cell r="AN796">
            <v>121856.5</v>
          </cell>
          <cell r="AP796">
            <v>599964</v>
          </cell>
          <cell r="AQ796">
            <v>328527</v>
          </cell>
          <cell r="AR796">
            <v>0</v>
          </cell>
          <cell r="AS796">
            <v>928491</v>
          </cell>
          <cell r="AU796">
            <v>451996</v>
          </cell>
          <cell r="AV796">
            <v>247503</v>
          </cell>
          <cell r="AW796">
            <v>0</v>
          </cell>
          <cell r="AX796">
            <v>699499</v>
          </cell>
          <cell r="AZ796">
            <v>4563292.03</v>
          </cell>
          <cell r="BA796">
            <v>983238.37999999977</v>
          </cell>
          <cell r="BB796">
            <v>1663959.1229999999</v>
          </cell>
          <cell r="BC796">
            <v>107549.31299999998</v>
          </cell>
          <cell r="BD796">
            <v>98092.659</v>
          </cell>
          <cell r="BE796">
            <v>0</v>
          </cell>
          <cell r="BF796">
            <v>1869601.095</v>
          </cell>
          <cell r="BH796">
            <v>4477987.5949999997</v>
          </cell>
          <cell r="BJ796">
            <v>685473.24</v>
          </cell>
          <cell r="BK796">
            <v>3792514.3549999995</v>
          </cell>
        </row>
        <row r="797">
          <cell r="A797" t="str">
            <v>5310200200400</v>
          </cell>
          <cell r="B797" t="str">
            <v>RIVERVIEW C C SCHOOL DISTRICT 2</v>
          </cell>
          <cell r="C797" t="str">
            <v>WOODFORD</v>
          </cell>
          <cell r="D797" t="str">
            <v>Elementary</v>
          </cell>
          <cell r="E797">
            <v>228.15</v>
          </cell>
          <cell r="G797">
            <v>151.14999999999998</v>
          </cell>
          <cell r="H797">
            <v>150.32</v>
          </cell>
          <cell r="I797">
            <v>77</v>
          </cell>
          <cell r="J797">
            <v>0</v>
          </cell>
          <cell r="L797">
            <v>6012.7999999999993</v>
          </cell>
          <cell r="M797">
            <v>3080</v>
          </cell>
          <cell r="N797">
            <v>0</v>
          </cell>
          <cell r="O797">
            <v>9092.7999999999993</v>
          </cell>
          <cell r="Q797">
            <v>18893.749999999996</v>
          </cell>
          <cell r="R797">
            <v>9625</v>
          </cell>
          <cell r="S797">
            <v>0</v>
          </cell>
          <cell r="T797">
            <v>28518.749999999996</v>
          </cell>
          <cell r="V797">
            <v>30078.849999999995</v>
          </cell>
          <cell r="W797">
            <v>15323</v>
          </cell>
          <cell r="X797">
            <v>0</v>
          </cell>
          <cell r="Y797">
            <v>45401.849999999991</v>
          </cell>
          <cell r="AA797">
            <v>3778.7499999999995</v>
          </cell>
          <cell r="AB797">
            <v>1925</v>
          </cell>
          <cell r="AC797">
            <v>0</v>
          </cell>
          <cell r="AD797">
            <v>5703.75</v>
          </cell>
          <cell r="AF797">
            <v>86306.65</v>
          </cell>
          <cell r="AG797">
            <v>43967</v>
          </cell>
          <cell r="AH797">
            <v>0</v>
          </cell>
          <cell r="AI797">
            <v>130273.65</v>
          </cell>
          <cell r="AK797">
            <v>15182.32</v>
          </cell>
          <cell r="AL797">
            <v>15554</v>
          </cell>
          <cell r="AM797">
            <v>0</v>
          </cell>
          <cell r="AN797">
            <v>30736.32</v>
          </cell>
          <cell r="AP797">
            <v>156893.69999999998</v>
          </cell>
          <cell r="AQ797">
            <v>79926</v>
          </cell>
          <cell r="AR797">
            <v>0</v>
          </cell>
          <cell r="AS797">
            <v>236819.69999999998</v>
          </cell>
          <cell r="AU797">
            <v>118199.29999999999</v>
          </cell>
          <cell r="AV797">
            <v>60214</v>
          </cell>
          <cell r="AW797">
            <v>0</v>
          </cell>
          <cell r="AX797">
            <v>178413.3</v>
          </cell>
          <cell r="AZ797">
            <v>1214135.06</v>
          </cell>
          <cell r="BA797">
            <v>371976.79000000004</v>
          </cell>
          <cell r="BB797">
            <v>475833.55499999999</v>
          </cell>
          <cell r="BC797">
            <v>27431.387099999993</v>
          </cell>
          <cell r="BD797">
            <v>25019.385299999998</v>
          </cell>
          <cell r="BE797">
            <v>0</v>
          </cell>
          <cell r="BF797">
            <v>528284.32739999995</v>
          </cell>
          <cell r="BH797">
            <v>1193244.4473999999</v>
          </cell>
          <cell r="BJ797">
            <v>174835.9</v>
          </cell>
          <cell r="BK797">
            <v>1018408.5473999999</v>
          </cell>
        </row>
        <row r="798">
          <cell r="A798" t="str">
            <v>5310200602600</v>
          </cell>
          <cell r="B798" t="str">
            <v>FIELDCREST CUSD #6</v>
          </cell>
          <cell r="C798" t="str">
            <v>WOODFORD</v>
          </cell>
          <cell r="D798" t="str">
            <v>Unit</v>
          </cell>
          <cell r="E798">
            <v>1010.48</v>
          </cell>
          <cell r="G798">
            <v>420.82</v>
          </cell>
          <cell r="H798">
            <v>416.98999999999995</v>
          </cell>
          <cell r="I798">
            <v>250.5</v>
          </cell>
          <cell r="J798">
            <v>339.15999999999997</v>
          </cell>
          <cell r="L798">
            <v>16679.599999999999</v>
          </cell>
          <cell r="M798">
            <v>10020</v>
          </cell>
          <cell r="N798">
            <v>13566.399999999998</v>
          </cell>
          <cell r="O798">
            <v>40266</v>
          </cell>
          <cell r="Q798">
            <v>52602.5</v>
          </cell>
          <cell r="R798">
            <v>31312.5</v>
          </cell>
          <cell r="S798">
            <v>42394.999999999993</v>
          </cell>
          <cell r="T798">
            <v>126310</v>
          </cell>
          <cell r="V798">
            <v>83743.179999999993</v>
          </cell>
          <cell r="W798">
            <v>49849.5</v>
          </cell>
          <cell r="X798">
            <v>67492.84</v>
          </cell>
          <cell r="Y798">
            <v>201085.52</v>
          </cell>
          <cell r="AA798">
            <v>10520.5</v>
          </cell>
          <cell r="AB798">
            <v>6262.5</v>
          </cell>
          <cell r="AC798">
            <v>8479</v>
          </cell>
          <cell r="AD798">
            <v>25262</v>
          </cell>
          <cell r="AF798">
            <v>240288.22</v>
          </cell>
          <cell r="AG798">
            <v>143035.5</v>
          </cell>
          <cell r="AH798">
            <v>193660.36</v>
          </cell>
          <cell r="AI798">
            <v>576984.07999999996</v>
          </cell>
          <cell r="AK798">
            <v>42115.99</v>
          </cell>
          <cell r="AL798">
            <v>50601</v>
          </cell>
          <cell r="AM798">
            <v>236055.36</v>
          </cell>
          <cell r="AN798">
            <v>328772.34999999998</v>
          </cell>
          <cell r="AP798">
            <v>436811.16</v>
          </cell>
          <cell r="AQ798">
            <v>260019</v>
          </cell>
          <cell r="AR798">
            <v>352048.07999999996</v>
          </cell>
          <cell r="AS798">
            <v>1048878.2399999998</v>
          </cell>
          <cell r="AU798">
            <v>329081.24</v>
          </cell>
          <cell r="AV798">
            <v>195891</v>
          </cell>
          <cell r="AW798">
            <v>265223.12</v>
          </cell>
          <cell r="AX798">
            <v>790195.36</v>
          </cell>
          <cell r="AZ798">
            <v>5524428.5900000008</v>
          </cell>
          <cell r="BA798">
            <v>1615106.4800000002</v>
          </cell>
          <cell r="BB798">
            <v>2141860.5210000002</v>
          </cell>
          <cell r="BC798">
            <v>121494.05231999999</v>
          </cell>
          <cell r="BD798">
            <v>110811.25775999999</v>
          </cell>
          <cell r="BE798">
            <v>0</v>
          </cell>
          <cell r="BF798">
            <v>2374165.8310799999</v>
          </cell>
          <cell r="BH798">
            <v>5511919.3810799997</v>
          </cell>
          <cell r="BJ798">
            <v>774351.03</v>
          </cell>
          <cell r="BK798">
            <v>4737568.3510799995</v>
          </cell>
        </row>
        <row r="799">
          <cell r="A799" t="str">
            <v>5310201102600</v>
          </cell>
          <cell r="B799" t="str">
            <v>EL PASO-GRIDLEY CUSD 11</v>
          </cell>
          <cell r="C799" t="str">
            <v>WOODFORD</v>
          </cell>
          <cell r="D799" t="str">
            <v>Unit</v>
          </cell>
          <cell r="E799">
            <v>1193.25</v>
          </cell>
          <cell r="G799">
            <v>558.25</v>
          </cell>
          <cell r="H799">
            <v>549</v>
          </cell>
          <cell r="I799">
            <v>275</v>
          </cell>
          <cell r="J799">
            <v>360</v>
          </cell>
          <cell r="L799">
            <v>21960</v>
          </cell>
          <cell r="M799">
            <v>11000</v>
          </cell>
          <cell r="N799">
            <v>14400</v>
          </cell>
          <cell r="O799">
            <v>47360</v>
          </cell>
          <cell r="Q799">
            <v>69781.25</v>
          </cell>
          <cell r="R799">
            <v>34375</v>
          </cell>
          <cell r="S799">
            <v>45000</v>
          </cell>
          <cell r="T799">
            <v>149156.25</v>
          </cell>
          <cell r="V799">
            <v>111091.75</v>
          </cell>
          <cell r="W799">
            <v>54725</v>
          </cell>
          <cell r="X799">
            <v>71640</v>
          </cell>
          <cell r="Y799">
            <v>237456.75</v>
          </cell>
          <cell r="AA799">
            <v>13956.25</v>
          </cell>
          <cell r="AB799">
            <v>6875</v>
          </cell>
          <cell r="AC799">
            <v>9000</v>
          </cell>
          <cell r="AD799">
            <v>29831.25</v>
          </cell>
          <cell r="AF799">
            <v>318760.75</v>
          </cell>
          <cell r="AG799">
            <v>157025</v>
          </cell>
          <cell r="AH799">
            <v>205560</v>
          </cell>
          <cell r="AI799">
            <v>681345.75</v>
          </cell>
          <cell r="AK799">
            <v>55449</v>
          </cell>
          <cell r="AL799">
            <v>55550</v>
          </cell>
          <cell r="AM799">
            <v>250560</v>
          </cell>
          <cell r="AN799">
            <v>361559</v>
          </cell>
          <cell r="AP799">
            <v>579463.5</v>
          </cell>
          <cell r="AQ799">
            <v>285450</v>
          </cell>
          <cell r="AR799">
            <v>373680</v>
          </cell>
          <cell r="AS799">
            <v>1238593.5</v>
          </cell>
          <cell r="AU799">
            <v>436551.5</v>
          </cell>
          <cell r="AV799">
            <v>215050</v>
          </cell>
          <cell r="AW799">
            <v>281520</v>
          </cell>
          <cell r="AX799">
            <v>933121.5</v>
          </cell>
          <cell r="AZ799">
            <v>6394712.1199999992</v>
          </cell>
          <cell r="BA799">
            <v>1597311.7599999998</v>
          </cell>
          <cell r="BB799">
            <v>2397607.1639999994</v>
          </cell>
          <cell r="BC799">
            <v>143469.2205</v>
          </cell>
          <cell r="BD799">
            <v>130854.18150000001</v>
          </cell>
          <cell r="BE799">
            <v>0</v>
          </cell>
          <cell r="BF799">
            <v>2671930.5659999992</v>
          </cell>
          <cell r="BH799">
            <v>6350354.5659999996</v>
          </cell>
          <cell r="BJ799">
            <v>914411.34</v>
          </cell>
          <cell r="BK799">
            <v>5435943.2259999998</v>
          </cell>
        </row>
        <row r="800">
          <cell r="A800" t="str">
            <v>5310202102600</v>
          </cell>
          <cell r="B800" t="str">
            <v>LOWPOINT-WASHBURN C U S DIST 21</v>
          </cell>
          <cell r="C800" t="str">
            <v>WOODFORD</v>
          </cell>
          <cell r="D800" t="str">
            <v>Unit</v>
          </cell>
          <cell r="E800">
            <v>338.61</v>
          </cell>
          <cell r="G800">
            <v>152.13</v>
          </cell>
          <cell r="H800">
            <v>150.47</v>
          </cell>
          <cell r="I800">
            <v>77.66</v>
          </cell>
          <cell r="J800">
            <v>108.82</v>
          </cell>
          <cell r="L800">
            <v>6018.8</v>
          </cell>
          <cell r="M800">
            <v>3106.3999999999996</v>
          </cell>
          <cell r="N800">
            <v>4352.7999999999993</v>
          </cell>
          <cell r="O800">
            <v>13478</v>
          </cell>
          <cell r="Q800">
            <v>19016.25</v>
          </cell>
          <cell r="R800">
            <v>9707.5</v>
          </cell>
          <cell r="S800">
            <v>13602.5</v>
          </cell>
          <cell r="T800">
            <v>42326.25</v>
          </cell>
          <cell r="V800">
            <v>30273.87</v>
          </cell>
          <cell r="W800">
            <v>15454.34</v>
          </cell>
          <cell r="X800">
            <v>21655.18</v>
          </cell>
          <cell r="Y800">
            <v>67383.39</v>
          </cell>
          <cell r="AA800">
            <v>3803.25</v>
          </cell>
          <cell r="AB800">
            <v>1941.5</v>
          </cell>
          <cell r="AC800">
            <v>2720.5</v>
          </cell>
          <cell r="AD800">
            <v>8465.25</v>
          </cell>
          <cell r="AF800">
            <v>86866.23</v>
          </cell>
          <cell r="AG800">
            <v>44343.86</v>
          </cell>
          <cell r="AH800">
            <v>62136.22</v>
          </cell>
          <cell r="AI800">
            <v>193346.31</v>
          </cell>
          <cell r="AK800">
            <v>15197.47</v>
          </cell>
          <cell r="AL800">
            <v>15687.32</v>
          </cell>
          <cell r="AM800">
            <v>75738.720000000001</v>
          </cell>
          <cell r="AN800">
            <v>106623.51000000001</v>
          </cell>
          <cell r="AP800">
            <v>157910.94</v>
          </cell>
          <cell r="AQ800">
            <v>80611.08</v>
          </cell>
          <cell r="AR800">
            <v>112955.15999999999</v>
          </cell>
          <cell r="AS800">
            <v>351477.18</v>
          </cell>
          <cell r="AU800">
            <v>118965.66</v>
          </cell>
          <cell r="AV800">
            <v>60730.119999999995</v>
          </cell>
          <cell r="AW800">
            <v>85097.239999999991</v>
          </cell>
          <cell r="AX800">
            <v>264793.02</v>
          </cell>
          <cell r="AZ800">
            <v>1864716.9100000001</v>
          </cell>
          <cell r="BA800">
            <v>579965.1</v>
          </cell>
          <cell r="BB800">
            <v>733404.603</v>
          </cell>
          <cell r="BC800">
            <v>40712.434739999997</v>
          </cell>
          <cell r="BD800">
            <v>37132.649820000006</v>
          </cell>
          <cell r="BE800">
            <v>0</v>
          </cell>
          <cell r="BF800">
            <v>811249.68756000011</v>
          </cell>
          <cell r="BH800">
            <v>1859142.5975600001</v>
          </cell>
          <cell r="BJ800">
            <v>259483.61</v>
          </cell>
          <cell r="BK800">
            <v>1599658.9875600003</v>
          </cell>
        </row>
        <row r="801">
          <cell r="A801" t="str">
            <v>5310206002600</v>
          </cell>
          <cell r="B801" t="str">
            <v>ROANOKE BENSON C U S DIST 60</v>
          </cell>
          <cell r="C801" t="str">
            <v>WOODFORD</v>
          </cell>
          <cell r="D801" t="str">
            <v>Unit</v>
          </cell>
          <cell r="E801">
            <v>510.96</v>
          </cell>
          <cell r="G801">
            <v>222.98</v>
          </cell>
          <cell r="H801">
            <v>221.32</v>
          </cell>
          <cell r="I801">
            <v>112.99</v>
          </cell>
          <cell r="J801">
            <v>174.98999999999998</v>
          </cell>
          <cell r="L801">
            <v>8852.7999999999993</v>
          </cell>
          <cell r="M801">
            <v>4519.5999999999995</v>
          </cell>
          <cell r="N801">
            <v>6999.5999999999995</v>
          </cell>
          <cell r="O801">
            <v>20371.999999999996</v>
          </cell>
          <cell r="Q801">
            <v>27872.5</v>
          </cell>
          <cell r="R801">
            <v>14123.75</v>
          </cell>
          <cell r="S801">
            <v>21873.749999999996</v>
          </cell>
          <cell r="T801">
            <v>63870</v>
          </cell>
          <cell r="V801">
            <v>44373.02</v>
          </cell>
          <cell r="W801">
            <v>22485.01</v>
          </cell>
          <cell r="X801">
            <v>34823.009999999995</v>
          </cell>
          <cell r="Y801">
            <v>101681.04</v>
          </cell>
          <cell r="AA801">
            <v>5574.5</v>
          </cell>
          <cell r="AB801">
            <v>2824.75</v>
          </cell>
          <cell r="AC801">
            <v>4374.7499999999991</v>
          </cell>
          <cell r="AD801">
            <v>12774</v>
          </cell>
          <cell r="AF801">
            <v>127321.58</v>
          </cell>
          <cell r="AG801">
            <v>64517.29</v>
          </cell>
          <cell r="AH801">
            <v>99919.29</v>
          </cell>
          <cell r="AI801">
            <v>291758.15999999997</v>
          </cell>
          <cell r="AK801">
            <v>22353.32</v>
          </cell>
          <cell r="AL801">
            <v>22823.98</v>
          </cell>
          <cell r="AM801">
            <v>121793.04</v>
          </cell>
          <cell r="AN801">
            <v>166970.34</v>
          </cell>
          <cell r="AP801">
            <v>231453.24</v>
          </cell>
          <cell r="AQ801">
            <v>117283.62</v>
          </cell>
          <cell r="AR801">
            <v>181639.61999999997</v>
          </cell>
          <cell r="AS801">
            <v>530376.48</v>
          </cell>
          <cell r="AU801">
            <v>174370.36</v>
          </cell>
          <cell r="AV801">
            <v>88358.18</v>
          </cell>
          <cell r="AW801">
            <v>136842.18</v>
          </cell>
          <cell r="AX801">
            <v>399570.72</v>
          </cell>
          <cell r="AZ801">
            <v>2745485.91</v>
          </cell>
          <cell r="BA801">
            <v>659389.84</v>
          </cell>
          <cell r="BB801">
            <v>1021462.725</v>
          </cell>
          <cell r="BC801">
            <v>61434.764639999987</v>
          </cell>
          <cell r="BD801">
            <v>56032.895519999998</v>
          </cell>
          <cell r="BE801">
            <v>0</v>
          </cell>
          <cell r="BF801">
            <v>1138930.3851600001</v>
          </cell>
          <cell r="BH801">
            <v>2726303.1251600003</v>
          </cell>
          <cell r="BJ801">
            <v>391558.86</v>
          </cell>
          <cell r="BK801">
            <v>2334744.2651600004</v>
          </cell>
        </row>
        <row r="802">
          <cell r="A802" t="str">
            <v>5310206900200</v>
          </cell>
          <cell r="B802" t="str">
            <v>GERMANTOWN HILLS SCHOOL DIST 69</v>
          </cell>
          <cell r="C802" t="str">
            <v>WOODFORD</v>
          </cell>
          <cell r="D802" t="str">
            <v>Elementary</v>
          </cell>
          <cell r="E802">
            <v>844.96</v>
          </cell>
          <cell r="G802">
            <v>536.79999999999995</v>
          </cell>
          <cell r="H802">
            <v>529.14</v>
          </cell>
          <cell r="I802">
            <v>308.15999999999997</v>
          </cell>
          <cell r="J802">
            <v>0</v>
          </cell>
          <cell r="L802">
            <v>21165.599999999999</v>
          </cell>
          <cell r="M802">
            <v>12326.399999999998</v>
          </cell>
          <cell r="N802">
            <v>0</v>
          </cell>
          <cell r="O802">
            <v>33492</v>
          </cell>
          <cell r="Q802">
            <v>67100</v>
          </cell>
          <cell r="R802">
            <v>38519.999999999993</v>
          </cell>
          <cell r="S802">
            <v>0</v>
          </cell>
          <cell r="T802">
            <v>105620</v>
          </cell>
          <cell r="V802">
            <v>106823.2</v>
          </cell>
          <cell r="W802">
            <v>61323.839999999997</v>
          </cell>
          <cell r="X802">
            <v>0</v>
          </cell>
          <cell r="Y802">
            <v>168147.03999999998</v>
          </cell>
          <cell r="AA802">
            <v>13419.999999999998</v>
          </cell>
          <cell r="AB802">
            <v>7703.9999999999991</v>
          </cell>
          <cell r="AC802">
            <v>0</v>
          </cell>
          <cell r="AD802">
            <v>21123.999999999996</v>
          </cell>
          <cell r="AF802">
            <v>306512.8</v>
          </cell>
          <cell r="AG802">
            <v>175959.36</v>
          </cell>
          <cell r="AH802">
            <v>0</v>
          </cell>
          <cell r="AI802">
            <v>482472.16</v>
          </cell>
          <cell r="AK802">
            <v>53443.14</v>
          </cell>
          <cell r="AL802">
            <v>62248.319999999992</v>
          </cell>
          <cell r="AM802">
            <v>0</v>
          </cell>
          <cell r="AN802">
            <v>115691.45999999999</v>
          </cell>
          <cell r="AP802">
            <v>557198.39999999991</v>
          </cell>
          <cell r="AQ802">
            <v>319870.07999999996</v>
          </cell>
          <cell r="AR802">
            <v>0</v>
          </cell>
          <cell r="AS802">
            <v>877068.47999999986</v>
          </cell>
          <cell r="AU802">
            <v>419777.6</v>
          </cell>
          <cell r="AV802">
            <v>240981.11999999997</v>
          </cell>
          <cell r="AW802">
            <v>0</v>
          </cell>
          <cell r="AX802">
            <v>660758.72</v>
          </cell>
          <cell r="AZ802">
            <v>4235544.12</v>
          </cell>
          <cell r="BA802">
            <v>833722.51000000013</v>
          </cell>
          <cell r="BB802">
            <v>1520779.9889999998</v>
          </cell>
          <cell r="BC802">
            <v>101592.92063999998</v>
          </cell>
          <cell r="BD802">
            <v>92660.003519999984</v>
          </cell>
          <cell r="BE802">
            <v>0</v>
          </cell>
          <cell r="BF802">
            <v>1715032.9131599998</v>
          </cell>
          <cell r="BH802">
            <v>4179406.7731599994</v>
          </cell>
          <cell r="BJ802">
            <v>647509.74</v>
          </cell>
          <cell r="BK802">
            <v>3531897.0331599992</v>
          </cell>
        </row>
        <row r="803">
          <cell r="A803" t="str">
            <v>5310212201700</v>
          </cell>
          <cell r="B803" t="str">
            <v>METAMORA TWP H S DIST 122</v>
          </cell>
          <cell r="C803" t="str">
            <v>WOODFORD</v>
          </cell>
          <cell r="D803" t="str">
            <v>High School</v>
          </cell>
          <cell r="E803">
            <v>991</v>
          </cell>
          <cell r="G803">
            <v>0</v>
          </cell>
          <cell r="H803">
            <v>0</v>
          </cell>
          <cell r="I803">
            <v>0</v>
          </cell>
          <cell r="J803">
            <v>991</v>
          </cell>
          <cell r="L803">
            <v>0</v>
          </cell>
          <cell r="M803">
            <v>0</v>
          </cell>
          <cell r="N803">
            <v>39640</v>
          </cell>
          <cell r="O803">
            <v>39640</v>
          </cell>
          <cell r="Q803">
            <v>0</v>
          </cell>
          <cell r="R803">
            <v>0</v>
          </cell>
          <cell r="S803">
            <v>123875</v>
          </cell>
          <cell r="T803">
            <v>123875</v>
          </cell>
          <cell r="V803">
            <v>0</v>
          </cell>
          <cell r="W803">
            <v>0</v>
          </cell>
          <cell r="X803">
            <v>197209</v>
          </cell>
          <cell r="Y803">
            <v>197209</v>
          </cell>
          <cell r="AA803">
            <v>0</v>
          </cell>
          <cell r="AB803">
            <v>0</v>
          </cell>
          <cell r="AC803">
            <v>24775</v>
          </cell>
          <cell r="AD803">
            <v>24775</v>
          </cell>
          <cell r="AF803">
            <v>0</v>
          </cell>
          <cell r="AG803">
            <v>0</v>
          </cell>
          <cell r="AH803">
            <v>565861</v>
          </cell>
          <cell r="AI803">
            <v>565861</v>
          </cell>
          <cell r="AK803">
            <v>0</v>
          </cell>
          <cell r="AL803">
            <v>0</v>
          </cell>
          <cell r="AM803">
            <v>689736</v>
          </cell>
          <cell r="AN803">
            <v>689736</v>
          </cell>
          <cell r="AP803">
            <v>0</v>
          </cell>
          <cell r="AQ803">
            <v>0</v>
          </cell>
          <cell r="AR803">
            <v>1028658</v>
          </cell>
          <cell r="AS803">
            <v>1028658</v>
          </cell>
          <cell r="AU803">
            <v>0</v>
          </cell>
          <cell r="AV803">
            <v>0</v>
          </cell>
          <cell r="AW803">
            <v>774962</v>
          </cell>
          <cell r="AX803">
            <v>774962</v>
          </cell>
          <cell r="AZ803">
            <v>5509713.3199999994</v>
          </cell>
          <cell r="BA803">
            <v>950210.60000000009</v>
          </cell>
          <cell r="BB803">
            <v>1937977.176</v>
          </cell>
          <cell r="BC803">
            <v>119151.89399999999</v>
          </cell>
          <cell r="BD803">
            <v>108675.042</v>
          </cell>
          <cell r="BE803">
            <v>0</v>
          </cell>
          <cell r="BF803">
            <v>2165804.1120000002</v>
          </cell>
          <cell r="BH803">
            <v>5610520.1119999997</v>
          </cell>
          <cell r="BJ803">
            <v>759423.12</v>
          </cell>
          <cell r="BK803">
            <v>4851096.9919999996</v>
          </cell>
        </row>
        <row r="804">
          <cell r="A804" t="str">
            <v>5310214002600</v>
          </cell>
          <cell r="B804" t="str">
            <v>EUREKA C U DIST 140</v>
          </cell>
          <cell r="C804" t="str">
            <v>WOODFORD</v>
          </cell>
          <cell r="D804" t="str">
            <v>Unit</v>
          </cell>
          <cell r="E804">
            <v>1582.61</v>
          </cell>
          <cell r="G804">
            <v>743.97</v>
          </cell>
          <cell r="H804">
            <v>736.47</v>
          </cell>
          <cell r="I804">
            <v>340.32</v>
          </cell>
          <cell r="J804">
            <v>498.32000000000005</v>
          </cell>
          <cell r="L804">
            <v>29458.800000000003</v>
          </cell>
          <cell r="M804">
            <v>13612.8</v>
          </cell>
          <cell r="N804">
            <v>19932.800000000003</v>
          </cell>
          <cell r="O804">
            <v>63004.400000000009</v>
          </cell>
          <cell r="Q804">
            <v>92996.25</v>
          </cell>
          <cell r="R804">
            <v>42540</v>
          </cell>
          <cell r="S804">
            <v>62290.000000000007</v>
          </cell>
          <cell r="T804">
            <v>197826.25</v>
          </cell>
          <cell r="V804">
            <v>148050.03</v>
          </cell>
          <cell r="W804">
            <v>67723.679999999993</v>
          </cell>
          <cell r="X804">
            <v>99165.680000000008</v>
          </cell>
          <cell r="Y804">
            <v>314939.39</v>
          </cell>
          <cell r="AA804">
            <v>18599.25</v>
          </cell>
          <cell r="AB804">
            <v>8508</v>
          </cell>
          <cell r="AC804">
            <v>12458.000000000002</v>
          </cell>
          <cell r="AD804">
            <v>39565.25</v>
          </cell>
          <cell r="AF804">
            <v>424806.87</v>
          </cell>
          <cell r="AG804">
            <v>194322.72</v>
          </cell>
          <cell r="AH804">
            <v>284540.71999999997</v>
          </cell>
          <cell r="AI804">
            <v>903670.30999999994</v>
          </cell>
          <cell r="AK804">
            <v>74383.47</v>
          </cell>
          <cell r="AL804">
            <v>68744.639999999999</v>
          </cell>
          <cell r="AM804">
            <v>346830.72000000003</v>
          </cell>
          <cell r="AN804">
            <v>489958.83</v>
          </cell>
          <cell r="AP804">
            <v>772240.86</v>
          </cell>
          <cell r="AQ804">
            <v>353252.16</v>
          </cell>
          <cell r="AR804">
            <v>517256.16000000003</v>
          </cell>
          <cell r="AS804">
            <v>1642749.1800000002</v>
          </cell>
          <cell r="AU804">
            <v>581784.54</v>
          </cell>
          <cell r="AV804">
            <v>266130.24</v>
          </cell>
          <cell r="AW804">
            <v>389686.24000000005</v>
          </cell>
          <cell r="AX804">
            <v>1237601.02</v>
          </cell>
          <cell r="AZ804">
            <v>8401039.5</v>
          </cell>
          <cell r="BA804">
            <v>1865169.5399999996</v>
          </cell>
          <cell r="BB804">
            <v>3079862.7119999998</v>
          </cell>
          <cell r="BC804">
            <v>190283.53073999999</v>
          </cell>
          <cell r="BD804">
            <v>173552.17782000001</v>
          </cell>
          <cell r="BE804">
            <v>0</v>
          </cell>
          <cell r="BF804">
            <v>3443698.4205599995</v>
          </cell>
          <cell r="BH804">
            <v>8333013.0505600004</v>
          </cell>
          <cell r="BJ804">
            <v>1212785.69</v>
          </cell>
          <cell r="BK804">
            <v>7120227.3605599999</v>
          </cell>
        </row>
        <row r="805">
          <cell r="A805" t="str">
            <v>5409200102600</v>
          </cell>
          <cell r="B805" t="str">
            <v>BISMARCK HENNING C U SCHOOL DIST</v>
          </cell>
          <cell r="C805" t="str">
            <v>VERMILION</v>
          </cell>
          <cell r="D805" t="str">
            <v>Unit</v>
          </cell>
          <cell r="E805">
            <v>817.5</v>
          </cell>
          <cell r="G805">
            <v>371.5</v>
          </cell>
          <cell r="H805">
            <v>367.5</v>
          </cell>
          <cell r="I805">
            <v>194.5</v>
          </cell>
          <cell r="J805">
            <v>251.5</v>
          </cell>
          <cell r="L805">
            <v>14700</v>
          </cell>
          <cell r="M805">
            <v>7780</v>
          </cell>
          <cell r="N805">
            <v>10060</v>
          </cell>
          <cell r="O805">
            <v>32540</v>
          </cell>
          <cell r="Q805">
            <v>46437.5</v>
          </cell>
          <cell r="R805">
            <v>24312.5</v>
          </cell>
          <cell r="S805">
            <v>31437.5</v>
          </cell>
          <cell r="T805">
            <v>102187.5</v>
          </cell>
          <cell r="V805">
            <v>73928.5</v>
          </cell>
          <cell r="W805">
            <v>38705.5</v>
          </cell>
          <cell r="X805">
            <v>50048.5</v>
          </cell>
          <cell r="Y805">
            <v>162682.5</v>
          </cell>
          <cell r="AA805">
            <v>9287.5</v>
          </cell>
          <cell r="AB805">
            <v>4862.5</v>
          </cell>
          <cell r="AC805">
            <v>6287.5</v>
          </cell>
          <cell r="AD805">
            <v>20437.5</v>
          </cell>
          <cell r="AF805">
            <v>212126.5</v>
          </cell>
          <cell r="AG805">
            <v>111059.5</v>
          </cell>
          <cell r="AH805">
            <v>143606.5</v>
          </cell>
          <cell r="AI805">
            <v>466792.5</v>
          </cell>
          <cell r="AK805">
            <v>37117.5</v>
          </cell>
          <cell r="AL805">
            <v>39289</v>
          </cell>
          <cell r="AM805">
            <v>175044</v>
          </cell>
          <cell r="AN805">
            <v>251450.5</v>
          </cell>
          <cell r="AP805">
            <v>385617</v>
          </cell>
          <cell r="AQ805">
            <v>201891</v>
          </cell>
          <cell r="AR805">
            <v>261057</v>
          </cell>
          <cell r="AS805">
            <v>848565</v>
          </cell>
          <cell r="AU805">
            <v>290513</v>
          </cell>
          <cell r="AV805">
            <v>152099</v>
          </cell>
          <cell r="AW805">
            <v>196673</v>
          </cell>
          <cell r="AX805">
            <v>639285</v>
          </cell>
          <cell r="AZ805">
            <v>4379170.4399999995</v>
          </cell>
          <cell r="BA805">
            <v>1115134.7500000002</v>
          </cell>
          <cell r="BB805">
            <v>1648291.5569999998</v>
          </cell>
          <cell r="BC805">
            <v>98291.294999999984</v>
          </cell>
          <cell r="BD805">
            <v>89648.684999999998</v>
          </cell>
          <cell r="BE805">
            <v>0</v>
          </cell>
          <cell r="BF805">
            <v>1836231.5369999998</v>
          </cell>
          <cell r="BH805">
            <v>4360172.0369999995</v>
          </cell>
          <cell r="BJ805">
            <v>626466.6</v>
          </cell>
          <cell r="BK805">
            <v>3733705.4369999995</v>
          </cell>
        </row>
        <row r="806">
          <cell r="A806" t="str">
            <v>5409200202600</v>
          </cell>
          <cell r="B806" t="str">
            <v>WESTVILLE C U SCHOOL DIST 2</v>
          </cell>
          <cell r="C806" t="str">
            <v>VERMILION</v>
          </cell>
          <cell r="D806" t="str">
            <v>Unit</v>
          </cell>
          <cell r="E806">
            <v>1273.1099999999999</v>
          </cell>
          <cell r="G806">
            <v>591.98</v>
          </cell>
          <cell r="H806">
            <v>582.65</v>
          </cell>
          <cell r="I806">
            <v>296.48</v>
          </cell>
          <cell r="J806">
            <v>384.65</v>
          </cell>
          <cell r="L806">
            <v>23306</v>
          </cell>
          <cell r="M806">
            <v>11859.2</v>
          </cell>
          <cell r="N806">
            <v>15386</v>
          </cell>
          <cell r="O806">
            <v>50551.199999999997</v>
          </cell>
          <cell r="Q806">
            <v>73997.5</v>
          </cell>
          <cell r="R806">
            <v>37060</v>
          </cell>
          <cell r="S806">
            <v>48081.25</v>
          </cell>
          <cell r="T806">
            <v>159138.75</v>
          </cell>
          <cell r="V806">
            <v>117804.02</v>
          </cell>
          <cell r="W806">
            <v>58999.520000000004</v>
          </cell>
          <cell r="X806">
            <v>76545.349999999991</v>
          </cell>
          <cell r="Y806">
            <v>253348.89</v>
          </cell>
          <cell r="AA806">
            <v>14799.5</v>
          </cell>
          <cell r="AB806">
            <v>7412</v>
          </cell>
          <cell r="AC806">
            <v>9616.25</v>
          </cell>
          <cell r="AD806">
            <v>31827.75</v>
          </cell>
          <cell r="AF806">
            <v>338020.58</v>
          </cell>
          <cell r="AG806">
            <v>169290.08</v>
          </cell>
          <cell r="AH806">
            <v>219635.15</v>
          </cell>
          <cell r="AI806">
            <v>726945.81</v>
          </cell>
          <cell r="AK806">
            <v>58847.649999999994</v>
          </cell>
          <cell r="AL806">
            <v>59888.960000000006</v>
          </cell>
          <cell r="AM806">
            <v>267716.39999999997</v>
          </cell>
          <cell r="AN806">
            <v>386453.00999999995</v>
          </cell>
          <cell r="AP806">
            <v>614475.24</v>
          </cell>
          <cell r="AQ806">
            <v>307746.24</v>
          </cell>
          <cell r="AR806">
            <v>399266.69999999995</v>
          </cell>
          <cell r="AS806">
            <v>1321488.18</v>
          </cell>
          <cell r="AU806">
            <v>462928.36</v>
          </cell>
          <cell r="AV806">
            <v>231847.36000000002</v>
          </cell>
          <cell r="AW806">
            <v>300796.3</v>
          </cell>
          <cell r="AX806">
            <v>995572.02</v>
          </cell>
          <cell r="AZ806">
            <v>7063259.0500000017</v>
          </cell>
          <cell r="BA806">
            <v>2249446.2000000002</v>
          </cell>
          <cell r="BB806">
            <v>2793811.5750000007</v>
          </cell>
          <cell r="BC806">
            <v>153071.10774000001</v>
          </cell>
          <cell r="BD806">
            <v>139611.78882000002</v>
          </cell>
          <cell r="BE806">
            <v>0</v>
          </cell>
          <cell r="BF806">
            <v>3086494.4715600004</v>
          </cell>
          <cell r="BH806">
            <v>7011820.0815600008</v>
          </cell>
          <cell r="BJ806">
            <v>975609.65</v>
          </cell>
          <cell r="BK806">
            <v>6036210.4315600004</v>
          </cell>
        </row>
        <row r="807">
          <cell r="A807" t="str">
            <v>5409200402600</v>
          </cell>
          <cell r="B807" t="str">
            <v>GEORGETOWN-RIDGE FARM C U D 4</v>
          </cell>
          <cell r="C807" t="str">
            <v>VERMILION</v>
          </cell>
          <cell r="D807" t="str">
            <v>Unit</v>
          </cell>
          <cell r="E807">
            <v>996.21</v>
          </cell>
          <cell r="G807">
            <v>456.4</v>
          </cell>
          <cell r="H807">
            <v>447.98999999999995</v>
          </cell>
          <cell r="I807">
            <v>218.98999999999998</v>
          </cell>
          <cell r="J807">
            <v>320.82</v>
          </cell>
          <cell r="L807">
            <v>17919.599999999999</v>
          </cell>
          <cell r="M807">
            <v>8759.5999999999985</v>
          </cell>
          <cell r="N807">
            <v>12832.8</v>
          </cell>
          <cell r="O807">
            <v>39512</v>
          </cell>
          <cell r="Q807">
            <v>57050</v>
          </cell>
          <cell r="R807">
            <v>27373.749999999996</v>
          </cell>
          <cell r="S807">
            <v>40102.5</v>
          </cell>
          <cell r="T807">
            <v>124526.25</v>
          </cell>
          <cell r="V807">
            <v>90823.599999999991</v>
          </cell>
          <cell r="W807">
            <v>43579.009999999995</v>
          </cell>
          <cell r="X807">
            <v>63843.18</v>
          </cell>
          <cell r="Y807">
            <v>198245.78999999998</v>
          </cell>
          <cell r="AA807">
            <v>11410</v>
          </cell>
          <cell r="AB807">
            <v>5474.7499999999991</v>
          </cell>
          <cell r="AC807">
            <v>8020.5</v>
          </cell>
          <cell r="AD807">
            <v>24905.25</v>
          </cell>
          <cell r="AF807">
            <v>260604.4</v>
          </cell>
          <cell r="AG807">
            <v>125043.29</v>
          </cell>
          <cell r="AH807">
            <v>183188.22</v>
          </cell>
          <cell r="AI807">
            <v>568835.91</v>
          </cell>
          <cell r="AK807">
            <v>45246.99</v>
          </cell>
          <cell r="AL807">
            <v>44235.979999999996</v>
          </cell>
          <cell r="AM807">
            <v>223290.72</v>
          </cell>
          <cell r="AN807">
            <v>312773.69</v>
          </cell>
          <cell r="AP807">
            <v>473743.19999999995</v>
          </cell>
          <cell r="AQ807">
            <v>227311.61999999997</v>
          </cell>
          <cell r="AR807">
            <v>333011.15999999997</v>
          </cell>
          <cell r="AS807">
            <v>1034065.98</v>
          </cell>
          <cell r="AU807">
            <v>356904.8</v>
          </cell>
          <cell r="AV807">
            <v>171250.18</v>
          </cell>
          <cell r="AW807">
            <v>250881.24</v>
          </cell>
          <cell r="AX807">
            <v>779036.22</v>
          </cell>
          <cell r="AZ807">
            <v>5608545.8900000006</v>
          </cell>
          <cell r="BA807">
            <v>1945227.8399999999</v>
          </cell>
          <cell r="BB807">
            <v>2266132.1189999999</v>
          </cell>
          <cell r="BC807">
            <v>119778.31313999998</v>
          </cell>
          <cell r="BD807">
            <v>109246.38102</v>
          </cell>
          <cell r="BE807">
            <v>0</v>
          </cell>
          <cell r="BF807">
            <v>2495156.8131600004</v>
          </cell>
          <cell r="BH807">
            <v>5577057.9031600002</v>
          </cell>
          <cell r="BJ807">
            <v>763415.64</v>
          </cell>
          <cell r="BK807">
            <v>4813642.2631600006</v>
          </cell>
        </row>
        <row r="808">
          <cell r="A808" t="str">
            <v>5409200702600</v>
          </cell>
          <cell r="B808" t="str">
            <v>ROSSVILLE-ALVIN CU SCH DIST 7</v>
          </cell>
          <cell r="C808" t="str">
            <v>VERMILION</v>
          </cell>
          <cell r="D808" t="str">
            <v>Unit</v>
          </cell>
          <cell r="E808">
            <v>409.95</v>
          </cell>
          <cell r="G808">
            <v>203.48000000000002</v>
          </cell>
          <cell r="H808">
            <v>200.98000000000002</v>
          </cell>
          <cell r="I808">
            <v>90.48</v>
          </cell>
          <cell r="J808">
            <v>115.99</v>
          </cell>
          <cell r="L808">
            <v>8039.2000000000007</v>
          </cell>
          <cell r="M808">
            <v>3619.2000000000003</v>
          </cell>
          <cell r="N808">
            <v>4639.5999999999995</v>
          </cell>
          <cell r="O808">
            <v>16298</v>
          </cell>
          <cell r="Q808">
            <v>25435.000000000004</v>
          </cell>
          <cell r="R808">
            <v>11310</v>
          </cell>
          <cell r="S808">
            <v>14498.75</v>
          </cell>
          <cell r="T808">
            <v>51243.75</v>
          </cell>
          <cell r="V808">
            <v>40492.520000000004</v>
          </cell>
          <cell r="W808">
            <v>18005.52</v>
          </cell>
          <cell r="X808">
            <v>23082.01</v>
          </cell>
          <cell r="Y808">
            <v>81580.05</v>
          </cell>
          <cell r="AA808">
            <v>5087</v>
          </cell>
          <cell r="AB808">
            <v>2262</v>
          </cell>
          <cell r="AC808">
            <v>2899.75</v>
          </cell>
          <cell r="AD808">
            <v>10248.75</v>
          </cell>
          <cell r="AF808">
            <v>116187.08</v>
          </cell>
          <cell r="AG808">
            <v>51664.08</v>
          </cell>
          <cell r="AH808">
            <v>66230.289999999994</v>
          </cell>
          <cell r="AI808">
            <v>234081.45</v>
          </cell>
          <cell r="AK808">
            <v>20298.980000000003</v>
          </cell>
          <cell r="AL808">
            <v>18276.96</v>
          </cell>
          <cell r="AM808">
            <v>80729.039999999994</v>
          </cell>
          <cell r="AN808">
            <v>119304.98</v>
          </cell>
          <cell r="AP808">
            <v>211212.24000000002</v>
          </cell>
          <cell r="AQ808">
            <v>93918.24</v>
          </cell>
          <cell r="AR808">
            <v>120397.62</v>
          </cell>
          <cell r="AS808">
            <v>425528.10000000003</v>
          </cell>
          <cell r="AU808">
            <v>159121.36000000002</v>
          </cell>
          <cell r="AV808">
            <v>70755.360000000001</v>
          </cell>
          <cell r="AW808">
            <v>90704.18</v>
          </cell>
          <cell r="AX808">
            <v>320580.90000000002</v>
          </cell>
          <cell r="AZ808">
            <v>2262642.1599999997</v>
          </cell>
          <cell r="BA808">
            <v>695205.14</v>
          </cell>
          <cell r="BB808">
            <v>887354.19</v>
          </cell>
          <cell r="BC808">
            <v>49289.9283</v>
          </cell>
          <cell r="BD808">
            <v>44955.936900000008</v>
          </cell>
          <cell r="BE808">
            <v>0</v>
          </cell>
          <cell r="BF808">
            <v>981600.05519999994</v>
          </cell>
          <cell r="BH808">
            <v>2240466.0351999998</v>
          </cell>
          <cell r="BJ808">
            <v>314152.88</v>
          </cell>
          <cell r="BK808">
            <v>1926313.1551999999</v>
          </cell>
        </row>
        <row r="809">
          <cell r="A809" t="str">
            <v>5409201002600</v>
          </cell>
          <cell r="B809" t="str">
            <v>POTOMAC C U SCH DIST 10</v>
          </cell>
          <cell r="C809" t="str">
            <v>VERMILION</v>
          </cell>
          <cell r="D809" t="str">
            <v>Unit</v>
          </cell>
          <cell r="E809">
            <v>212.62</v>
          </cell>
          <cell r="G809">
            <v>95.97999999999999</v>
          </cell>
          <cell r="H809">
            <v>94.97999999999999</v>
          </cell>
          <cell r="I809">
            <v>48.319999999999993</v>
          </cell>
          <cell r="J809">
            <v>68.319999999999993</v>
          </cell>
          <cell r="L809">
            <v>3799.2</v>
          </cell>
          <cell r="M809">
            <v>1932.7999999999997</v>
          </cell>
          <cell r="N809">
            <v>2732.7999999999997</v>
          </cell>
          <cell r="O809">
            <v>8464.7999999999993</v>
          </cell>
          <cell r="Q809">
            <v>11997.499999999998</v>
          </cell>
          <cell r="R809">
            <v>6039.9999999999991</v>
          </cell>
          <cell r="S809">
            <v>8540</v>
          </cell>
          <cell r="T809">
            <v>26577.499999999996</v>
          </cell>
          <cell r="V809">
            <v>19100.019999999997</v>
          </cell>
          <cell r="W809">
            <v>9615.6799999999985</v>
          </cell>
          <cell r="X809">
            <v>13595.679999999998</v>
          </cell>
          <cell r="Y809">
            <v>42311.38</v>
          </cell>
          <cell r="AA809">
            <v>2399.4999999999995</v>
          </cell>
          <cell r="AB809">
            <v>1207.9999999999998</v>
          </cell>
          <cell r="AC809">
            <v>1707.9999999999998</v>
          </cell>
          <cell r="AD809">
            <v>5315.4999999999991</v>
          </cell>
          <cell r="AF809">
            <v>54804.58</v>
          </cell>
          <cell r="AG809">
            <v>27590.720000000001</v>
          </cell>
          <cell r="AH809">
            <v>39010.720000000001</v>
          </cell>
          <cell r="AI809">
            <v>121406.02</v>
          </cell>
          <cell r="AK809">
            <v>9592.98</v>
          </cell>
          <cell r="AL809">
            <v>9760.64</v>
          </cell>
          <cell r="AM809">
            <v>47550.719999999994</v>
          </cell>
          <cell r="AN809">
            <v>66904.34</v>
          </cell>
          <cell r="AP809">
            <v>99627.239999999991</v>
          </cell>
          <cell r="AQ809">
            <v>50156.159999999996</v>
          </cell>
          <cell r="AR809">
            <v>70916.159999999989</v>
          </cell>
          <cell r="AS809">
            <v>220699.56</v>
          </cell>
          <cell r="AU809">
            <v>75056.359999999986</v>
          </cell>
          <cell r="AV809">
            <v>37786.239999999998</v>
          </cell>
          <cell r="AW809">
            <v>53426.239999999998</v>
          </cell>
          <cell r="AX809">
            <v>166268.83999999997</v>
          </cell>
          <cell r="AZ809">
            <v>1148162.3400000001</v>
          </cell>
          <cell r="BA809">
            <v>313279.12000000005</v>
          </cell>
          <cell r="BB809">
            <v>438432.43800000002</v>
          </cell>
          <cell r="BC809">
            <v>25564.153079999993</v>
          </cell>
          <cell r="BD809">
            <v>23316.334439999999</v>
          </cell>
          <cell r="BE809">
            <v>0</v>
          </cell>
          <cell r="BF809">
            <v>487312.92552000005</v>
          </cell>
          <cell r="BH809">
            <v>1145260.86552</v>
          </cell>
          <cell r="BJ809">
            <v>162934.95000000001</v>
          </cell>
          <cell r="BK809">
            <v>982325.91552000004</v>
          </cell>
        </row>
        <row r="810">
          <cell r="A810" t="str">
            <v>5409201102600</v>
          </cell>
          <cell r="B810" t="str">
            <v>HOOPESTON AREA C U SCH DIST 11</v>
          </cell>
          <cell r="C810" t="str">
            <v>VERMILION</v>
          </cell>
          <cell r="D810" t="str">
            <v>Unit</v>
          </cell>
          <cell r="E810">
            <v>1208.29</v>
          </cell>
          <cell r="G810">
            <v>567.48</v>
          </cell>
          <cell r="H810">
            <v>558.31999999999994</v>
          </cell>
          <cell r="I810">
            <v>279.99</v>
          </cell>
          <cell r="J810">
            <v>360.82</v>
          </cell>
          <cell r="L810">
            <v>22332.799999999996</v>
          </cell>
          <cell r="M810">
            <v>11199.6</v>
          </cell>
          <cell r="N810">
            <v>14432.8</v>
          </cell>
          <cell r="O810">
            <v>47965.2</v>
          </cell>
          <cell r="Q810">
            <v>70935</v>
          </cell>
          <cell r="R810">
            <v>34998.75</v>
          </cell>
          <cell r="S810">
            <v>45102.5</v>
          </cell>
          <cell r="T810">
            <v>151036.25</v>
          </cell>
          <cell r="V810">
            <v>112928.52</v>
          </cell>
          <cell r="W810">
            <v>55718.01</v>
          </cell>
          <cell r="X810">
            <v>71803.179999999993</v>
          </cell>
          <cell r="Y810">
            <v>240449.71</v>
          </cell>
          <cell r="AA810">
            <v>14187</v>
          </cell>
          <cell r="AB810">
            <v>6999.75</v>
          </cell>
          <cell r="AC810">
            <v>9020.5</v>
          </cell>
          <cell r="AD810">
            <v>30207.25</v>
          </cell>
          <cell r="AF810">
            <v>324031.08</v>
          </cell>
          <cell r="AG810">
            <v>159874.29</v>
          </cell>
          <cell r="AH810">
            <v>206028.22</v>
          </cell>
          <cell r="AI810">
            <v>689933.59</v>
          </cell>
          <cell r="AK810">
            <v>56390.319999999992</v>
          </cell>
          <cell r="AL810">
            <v>56557.98</v>
          </cell>
          <cell r="AM810">
            <v>251130.72</v>
          </cell>
          <cell r="AN810">
            <v>364079.02</v>
          </cell>
          <cell r="AP810">
            <v>589044.24</v>
          </cell>
          <cell r="AQ810">
            <v>290629.62</v>
          </cell>
          <cell r="AR810">
            <v>374531.16</v>
          </cell>
          <cell r="AS810">
            <v>1254205.02</v>
          </cell>
          <cell r="AU810">
            <v>443769.36</v>
          </cell>
          <cell r="AV810">
            <v>218952.18</v>
          </cell>
          <cell r="AW810">
            <v>282161.24</v>
          </cell>
          <cell r="AX810">
            <v>944882.78</v>
          </cell>
          <cell r="AZ810">
            <v>6853317.8900000006</v>
          </cell>
          <cell r="BA810">
            <v>2494677.44</v>
          </cell>
          <cell r="BB810">
            <v>2804398.5989999999</v>
          </cell>
          <cell r="BC810">
            <v>145277.53985999999</v>
          </cell>
          <cell r="BD810">
            <v>132503.49798000001</v>
          </cell>
          <cell r="BE810">
            <v>0</v>
          </cell>
          <cell r="BF810">
            <v>3082179.6368399998</v>
          </cell>
          <cell r="BH810">
            <v>6804938.4568400001</v>
          </cell>
          <cell r="BJ810">
            <v>925936.79</v>
          </cell>
          <cell r="BK810">
            <v>5879001.6668400001</v>
          </cell>
        </row>
        <row r="811">
          <cell r="A811" t="str">
            <v>5409206100300</v>
          </cell>
          <cell r="B811" t="str">
            <v>ARMSTRONG-ELLIS CONS SCH DIST 61</v>
          </cell>
          <cell r="C811" t="str">
            <v>VERMILION</v>
          </cell>
          <cell r="D811" t="str">
            <v>Elementary</v>
          </cell>
          <cell r="E811">
            <v>74.5</v>
          </cell>
          <cell r="G811">
            <v>49.5</v>
          </cell>
          <cell r="H811">
            <v>49</v>
          </cell>
          <cell r="I811">
            <v>25</v>
          </cell>
          <cell r="J811">
            <v>0</v>
          </cell>
          <cell r="L811">
            <v>1960</v>
          </cell>
          <cell r="M811">
            <v>1000</v>
          </cell>
          <cell r="N811">
            <v>0</v>
          </cell>
          <cell r="O811">
            <v>2960</v>
          </cell>
          <cell r="Q811">
            <v>6187.5</v>
          </cell>
          <cell r="R811">
            <v>3125</v>
          </cell>
          <cell r="S811">
            <v>0</v>
          </cell>
          <cell r="T811">
            <v>9312.5</v>
          </cell>
          <cell r="V811">
            <v>9850.5</v>
          </cell>
          <cell r="W811">
            <v>4975</v>
          </cell>
          <cell r="X811">
            <v>0</v>
          </cell>
          <cell r="Y811">
            <v>14825.5</v>
          </cell>
          <cell r="AA811">
            <v>1237.5</v>
          </cell>
          <cell r="AB811">
            <v>625</v>
          </cell>
          <cell r="AC811">
            <v>0</v>
          </cell>
          <cell r="AD811">
            <v>1862.5</v>
          </cell>
          <cell r="AF811">
            <v>14132.25</v>
          </cell>
          <cell r="AG811">
            <v>7137.5</v>
          </cell>
          <cell r="AH811">
            <v>0</v>
          </cell>
          <cell r="AI811">
            <v>21269.75</v>
          </cell>
          <cell r="AK811">
            <v>4949</v>
          </cell>
          <cell r="AL811">
            <v>5050</v>
          </cell>
          <cell r="AM811">
            <v>0</v>
          </cell>
          <cell r="AN811">
            <v>9999</v>
          </cell>
          <cell r="AP811">
            <v>51381</v>
          </cell>
          <cell r="AQ811">
            <v>25950</v>
          </cell>
          <cell r="AR811">
            <v>0</v>
          </cell>
          <cell r="AS811">
            <v>77331</v>
          </cell>
          <cell r="AU811">
            <v>38709</v>
          </cell>
          <cell r="AV811">
            <v>19550</v>
          </cell>
          <cell r="AW811">
            <v>0</v>
          </cell>
          <cell r="AX811">
            <v>58259</v>
          </cell>
          <cell r="AZ811">
            <v>398279.39999999997</v>
          </cell>
          <cell r="BA811">
            <v>118347.82</v>
          </cell>
          <cell r="BB811">
            <v>154988.166</v>
          </cell>
          <cell r="BC811">
            <v>8957.4329999999991</v>
          </cell>
          <cell r="BD811">
            <v>8169.8190000000004</v>
          </cell>
          <cell r="BE811">
            <v>0</v>
          </cell>
          <cell r="BF811">
            <v>172115.41799999998</v>
          </cell>
          <cell r="BH811">
            <v>367934.66799999995</v>
          </cell>
          <cell r="BJ811">
            <v>57090.84</v>
          </cell>
          <cell r="BK811">
            <v>310843.82799999998</v>
          </cell>
        </row>
        <row r="812">
          <cell r="A812" t="str">
            <v>5409207602600</v>
          </cell>
          <cell r="B812" t="str">
            <v>OAKWOOD COMM UNIT DIST #76</v>
          </cell>
          <cell r="C812" t="str">
            <v>VERMILION</v>
          </cell>
          <cell r="D812" t="str">
            <v>Unit</v>
          </cell>
          <cell r="E812">
            <v>964.21</v>
          </cell>
          <cell r="G812">
            <v>425.39999999999992</v>
          </cell>
          <cell r="H812">
            <v>420.64999999999992</v>
          </cell>
          <cell r="I812">
            <v>235.65999999999997</v>
          </cell>
          <cell r="J812">
            <v>303.14999999999998</v>
          </cell>
          <cell r="L812">
            <v>16825.999999999996</v>
          </cell>
          <cell r="M812">
            <v>9426.3999999999978</v>
          </cell>
          <cell r="N812">
            <v>12126</v>
          </cell>
          <cell r="O812">
            <v>38378.399999999994</v>
          </cell>
          <cell r="Q812">
            <v>53174.999999999993</v>
          </cell>
          <cell r="R812">
            <v>29457.499999999996</v>
          </cell>
          <cell r="S812">
            <v>37893.75</v>
          </cell>
          <cell r="T812">
            <v>120526.24999999999</v>
          </cell>
          <cell r="V812">
            <v>84654.599999999991</v>
          </cell>
          <cell r="W812">
            <v>46896.34</v>
          </cell>
          <cell r="X812">
            <v>60326.85</v>
          </cell>
          <cell r="Y812">
            <v>191877.79</v>
          </cell>
          <cell r="AA812">
            <v>10634.999999999998</v>
          </cell>
          <cell r="AB812">
            <v>5891.4999999999991</v>
          </cell>
          <cell r="AC812">
            <v>7578.7499999999991</v>
          </cell>
          <cell r="AD812">
            <v>24105.249999999996</v>
          </cell>
          <cell r="AF812">
            <v>242903.4</v>
          </cell>
          <cell r="AG812">
            <v>134561.85999999999</v>
          </cell>
          <cell r="AH812">
            <v>173098.65</v>
          </cell>
          <cell r="AI812">
            <v>550563.91</v>
          </cell>
          <cell r="AK812">
            <v>42485.649999999994</v>
          </cell>
          <cell r="AL812">
            <v>47603.319999999992</v>
          </cell>
          <cell r="AM812">
            <v>210992.4</v>
          </cell>
          <cell r="AN812">
            <v>301081.37</v>
          </cell>
          <cell r="AP812">
            <v>441565.1999999999</v>
          </cell>
          <cell r="AQ812">
            <v>244615.07999999996</v>
          </cell>
          <cell r="AR812">
            <v>314669.69999999995</v>
          </cell>
          <cell r="AS812">
            <v>1000849.9799999997</v>
          </cell>
          <cell r="AU812">
            <v>332662.79999999993</v>
          </cell>
          <cell r="AV812">
            <v>184286.11999999997</v>
          </cell>
          <cell r="AW812">
            <v>237063.3</v>
          </cell>
          <cell r="AX812">
            <v>754012.22</v>
          </cell>
          <cell r="AZ812">
            <v>5201995.1099999994</v>
          </cell>
          <cell r="BA812">
            <v>1395381.7299999997</v>
          </cell>
          <cell r="BB812">
            <v>1979213.0519999997</v>
          </cell>
          <cell r="BC812">
            <v>115930.82513999999</v>
          </cell>
          <cell r="BD812">
            <v>105737.19701999999</v>
          </cell>
          <cell r="BE812">
            <v>0</v>
          </cell>
          <cell r="BF812">
            <v>2200881.0741599998</v>
          </cell>
          <cell r="BH812">
            <v>5182276.2441600002</v>
          </cell>
          <cell r="BJ812">
            <v>738893.4</v>
          </cell>
          <cell r="BK812">
            <v>4443382.8441599999</v>
          </cell>
        </row>
        <row r="813">
          <cell r="A813" t="str">
            <v>5409211802400</v>
          </cell>
          <cell r="B813" t="str">
            <v>DANVILLE C C SCHOOL DIST 118</v>
          </cell>
          <cell r="C813" t="str">
            <v>VERMILION</v>
          </cell>
          <cell r="D813" t="str">
            <v>Unit</v>
          </cell>
          <cell r="E813">
            <v>5586.04</v>
          </cell>
          <cell r="G813">
            <v>2762.89</v>
          </cell>
          <cell r="H813">
            <v>2719.14</v>
          </cell>
          <cell r="I813">
            <v>1297.99</v>
          </cell>
          <cell r="J813">
            <v>1525.1599999999999</v>
          </cell>
          <cell r="L813">
            <v>108765.59999999999</v>
          </cell>
          <cell r="M813">
            <v>51919.6</v>
          </cell>
          <cell r="N813">
            <v>61006.399999999994</v>
          </cell>
          <cell r="O813">
            <v>221691.59999999998</v>
          </cell>
          <cell r="Q813">
            <v>345361.25</v>
          </cell>
          <cell r="R813">
            <v>162248.75</v>
          </cell>
          <cell r="S813">
            <v>190644.99999999997</v>
          </cell>
          <cell r="T813">
            <v>698255</v>
          </cell>
          <cell r="V813">
            <v>549815.11</v>
          </cell>
          <cell r="W813">
            <v>258300.01</v>
          </cell>
          <cell r="X813">
            <v>303506.83999999997</v>
          </cell>
          <cell r="Y813">
            <v>1111621.96</v>
          </cell>
          <cell r="AA813">
            <v>69072.25</v>
          </cell>
          <cell r="AB813">
            <v>32449.75</v>
          </cell>
          <cell r="AC813">
            <v>38129</v>
          </cell>
          <cell r="AD813">
            <v>139651</v>
          </cell>
          <cell r="AF813">
            <v>1577610.19</v>
          </cell>
          <cell r="AG813">
            <v>741152.29</v>
          </cell>
          <cell r="AH813">
            <v>870866.36</v>
          </cell>
          <cell r="AI813">
            <v>3189628.84</v>
          </cell>
          <cell r="AK813">
            <v>274633.14</v>
          </cell>
          <cell r="AL813">
            <v>262193.98</v>
          </cell>
          <cell r="AM813">
            <v>1061511.3599999999</v>
          </cell>
          <cell r="AN813">
            <v>1598338.48</v>
          </cell>
          <cell r="AP813">
            <v>2867879.82</v>
          </cell>
          <cell r="AQ813">
            <v>1347313.62</v>
          </cell>
          <cell r="AR813">
            <v>1583116.0799999998</v>
          </cell>
          <cell r="AS813">
            <v>5798309.5199999996</v>
          </cell>
          <cell r="AU813">
            <v>2160579.98</v>
          </cell>
          <cell r="AV813">
            <v>1015028.18</v>
          </cell>
          <cell r="AW813">
            <v>1192675.1199999999</v>
          </cell>
          <cell r="AX813">
            <v>4368283.28</v>
          </cell>
          <cell r="AZ813">
            <v>32593894.709999997</v>
          </cell>
          <cell r="BA813">
            <v>13940892.91</v>
          </cell>
          <cell r="BB813">
            <v>13960436.285999998</v>
          </cell>
          <cell r="BC813">
            <v>671631.93335999991</v>
          </cell>
          <cell r="BD813">
            <v>612576.31848000002</v>
          </cell>
          <cell r="BE813">
            <v>0</v>
          </cell>
          <cell r="BF813">
            <v>15244644.537839998</v>
          </cell>
          <cell r="BH813">
            <v>32370424.217839997</v>
          </cell>
          <cell r="BJ813">
            <v>4280694.17</v>
          </cell>
          <cell r="BK813">
            <v>28089730.047839999</v>
          </cell>
        </row>
        <row r="814">
          <cell r="A814" t="str">
            <v>5409222501700</v>
          </cell>
          <cell r="B814" t="str">
            <v>ARMSTRONG TWP HS DIST 225</v>
          </cell>
          <cell r="C814" t="str">
            <v>VERMILION</v>
          </cell>
          <cell r="D814" t="str">
            <v>High School</v>
          </cell>
          <cell r="E814">
            <v>69.83</v>
          </cell>
          <cell r="G814">
            <v>0</v>
          </cell>
          <cell r="H814">
            <v>0</v>
          </cell>
          <cell r="I814">
            <v>0</v>
          </cell>
          <cell r="J814">
            <v>69.83</v>
          </cell>
          <cell r="L814">
            <v>0</v>
          </cell>
          <cell r="M814">
            <v>0</v>
          </cell>
          <cell r="N814">
            <v>2793.2</v>
          </cell>
          <cell r="O814">
            <v>2793.2</v>
          </cell>
          <cell r="Q814">
            <v>0</v>
          </cell>
          <cell r="R814">
            <v>0</v>
          </cell>
          <cell r="S814">
            <v>8728.75</v>
          </cell>
          <cell r="T814">
            <v>8728.75</v>
          </cell>
          <cell r="V814">
            <v>0</v>
          </cell>
          <cell r="W814">
            <v>0</v>
          </cell>
          <cell r="X814">
            <v>13896.17</v>
          </cell>
          <cell r="Y814">
            <v>13896.17</v>
          </cell>
          <cell r="AA814">
            <v>0</v>
          </cell>
          <cell r="AB814">
            <v>0</v>
          </cell>
          <cell r="AC814">
            <v>1745.75</v>
          </cell>
          <cell r="AD814">
            <v>1745.75</v>
          </cell>
          <cell r="AF814">
            <v>0</v>
          </cell>
          <cell r="AG814">
            <v>0</v>
          </cell>
          <cell r="AH814">
            <v>19936.46</v>
          </cell>
          <cell r="AI814">
            <v>19936.46</v>
          </cell>
          <cell r="AK814">
            <v>0</v>
          </cell>
          <cell r="AL814">
            <v>0</v>
          </cell>
          <cell r="AM814">
            <v>48601.68</v>
          </cell>
          <cell r="AN814">
            <v>48601.68</v>
          </cell>
          <cell r="AP814">
            <v>0</v>
          </cell>
          <cell r="AQ814">
            <v>0</v>
          </cell>
          <cell r="AR814">
            <v>72483.539999999994</v>
          </cell>
          <cell r="AS814">
            <v>72483.539999999994</v>
          </cell>
          <cell r="AU814">
            <v>0</v>
          </cell>
          <cell r="AV814">
            <v>0</v>
          </cell>
          <cell r="AW814">
            <v>54607.06</v>
          </cell>
          <cell r="AX814">
            <v>54607.06</v>
          </cell>
          <cell r="AZ814">
            <v>398767.67999999993</v>
          </cell>
          <cell r="BA814">
            <v>99331.71</v>
          </cell>
          <cell r="BB814">
            <v>149429.81699999998</v>
          </cell>
          <cell r="BC814">
            <v>8395.9402199999986</v>
          </cell>
          <cell r="BD814">
            <v>7657.6974600000003</v>
          </cell>
          <cell r="BE814">
            <v>0</v>
          </cell>
          <cell r="BF814">
            <v>165483.45467999997</v>
          </cell>
          <cell r="BH814">
            <v>388276.06467999995</v>
          </cell>
          <cell r="BJ814">
            <v>53512.12</v>
          </cell>
          <cell r="BK814">
            <v>334763.94467999996</v>
          </cell>
        </row>
        <row r="815">
          <cell r="A815" t="str">
            <v>5409251202600</v>
          </cell>
          <cell r="B815" t="str">
            <v>SALT FORK CUD 512</v>
          </cell>
          <cell r="C815" t="str">
            <v>VERMILION</v>
          </cell>
          <cell r="D815" t="str">
            <v>Unit</v>
          </cell>
          <cell r="E815">
            <v>876.96</v>
          </cell>
          <cell r="G815">
            <v>411.31</v>
          </cell>
          <cell r="H815">
            <v>404.31</v>
          </cell>
          <cell r="I815">
            <v>183.99</v>
          </cell>
          <cell r="J815">
            <v>281.65999999999997</v>
          </cell>
          <cell r="L815">
            <v>16172.4</v>
          </cell>
          <cell r="M815">
            <v>7359.6</v>
          </cell>
          <cell r="N815">
            <v>11266.399999999998</v>
          </cell>
          <cell r="O815">
            <v>34798.399999999994</v>
          </cell>
          <cell r="Q815">
            <v>51413.75</v>
          </cell>
          <cell r="R815">
            <v>22998.75</v>
          </cell>
          <cell r="S815">
            <v>35207.499999999993</v>
          </cell>
          <cell r="T815">
            <v>109620</v>
          </cell>
          <cell r="V815">
            <v>81850.69</v>
          </cell>
          <cell r="W815">
            <v>36614.01</v>
          </cell>
          <cell r="X815">
            <v>56050.34</v>
          </cell>
          <cell r="Y815">
            <v>174515.04</v>
          </cell>
          <cell r="AA815">
            <v>10282.75</v>
          </cell>
          <cell r="AB815">
            <v>4599.75</v>
          </cell>
          <cell r="AC815">
            <v>7041.4999999999991</v>
          </cell>
          <cell r="AD815">
            <v>21924</v>
          </cell>
          <cell r="AF815">
            <v>234858.01</v>
          </cell>
          <cell r="AG815">
            <v>105058.29</v>
          </cell>
          <cell r="AH815">
            <v>160827.85999999999</v>
          </cell>
          <cell r="AI815">
            <v>500744.16</v>
          </cell>
          <cell r="AK815">
            <v>40835.31</v>
          </cell>
          <cell r="AL815">
            <v>37165.980000000003</v>
          </cell>
          <cell r="AM815">
            <v>196035.36</v>
          </cell>
          <cell r="AN815">
            <v>274036.65000000002</v>
          </cell>
          <cell r="AP815">
            <v>426939.78</v>
          </cell>
          <cell r="AQ815">
            <v>190981.62</v>
          </cell>
          <cell r="AR815">
            <v>292363.07999999996</v>
          </cell>
          <cell r="AS815">
            <v>910284.48</v>
          </cell>
          <cell r="AU815">
            <v>321644.42</v>
          </cell>
          <cell r="AV815">
            <v>143880.18</v>
          </cell>
          <cell r="AW815">
            <v>220258.11999999997</v>
          </cell>
          <cell r="AX815">
            <v>685782.72</v>
          </cell>
          <cell r="AZ815">
            <v>4738909.68</v>
          </cell>
          <cell r="BA815">
            <v>1243167.25</v>
          </cell>
          <cell r="BB815">
            <v>1794623.0789999999</v>
          </cell>
          <cell r="BC815">
            <v>105440.40863999999</v>
          </cell>
          <cell r="BD815">
            <v>96169.187519999992</v>
          </cell>
          <cell r="BE815">
            <v>0</v>
          </cell>
          <cell r="BF815">
            <v>1996232.6751599999</v>
          </cell>
          <cell r="BH815">
            <v>4707938.1251600003</v>
          </cell>
          <cell r="BJ815">
            <v>672031.98</v>
          </cell>
          <cell r="BK815">
            <v>4035906.1451600003</v>
          </cell>
        </row>
        <row r="816">
          <cell r="A816" t="str">
            <v>5609901700200</v>
          </cell>
          <cell r="B816" t="str">
            <v>CHANNAHON SCHOOL DISTRICT 17</v>
          </cell>
          <cell r="C816" t="str">
            <v>WILL</v>
          </cell>
          <cell r="D816" t="str">
            <v>Elementary</v>
          </cell>
          <cell r="E816">
            <v>1225</v>
          </cell>
          <cell r="G816">
            <v>771.5</v>
          </cell>
          <cell r="H816">
            <v>759</v>
          </cell>
          <cell r="I816">
            <v>453.5</v>
          </cell>
          <cell r="J816">
            <v>0</v>
          </cell>
          <cell r="L816">
            <v>30360</v>
          </cell>
          <cell r="M816">
            <v>18140</v>
          </cell>
          <cell r="N816">
            <v>0</v>
          </cell>
          <cell r="O816">
            <v>48500</v>
          </cell>
          <cell r="Q816">
            <v>96437.5</v>
          </cell>
          <cell r="R816">
            <v>56687.5</v>
          </cell>
          <cell r="S816">
            <v>0</v>
          </cell>
          <cell r="T816">
            <v>153125</v>
          </cell>
          <cell r="V816">
            <v>153528.5</v>
          </cell>
          <cell r="W816">
            <v>90246.5</v>
          </cell>
          <cell r="X816">
            <v>0</v>
          </cell>
          <cell r="Y816">
            <v>243775</v>
          </cell>
          <cell r="AA816">
            <v>19287.5</v>
          </cell>
          <cell r="AB816">
            <v>11337.5</v>
          </cell>
          <cell r="AC816">
            <v>0</v>
          </cell>
          <cell r="AD816">
            <v>30625</v>
          </cell>
          <cell r="AF816">
            <v>220263.25</v>
          </cell>
          <cell r="AG816">
            <v>129474.25</v>
          </cell>
          <cell r="AH816">
            <v>0</v>
          </cell>
          <cell r="AI816">
            <v>349737.5</v>
          </cell>
          <cell r="AK816">
            <v>76659</v>
          </cell>
          <cell r="AL816">
            <v>91607</v>
          </cell>
          <cell r="AM816">
            <v>0</v>
          </cell>
          <cell r="AN816">
            <v>168266</v>
          </cell>
          <cell r="AP816">
            <v>800817</v>
          </cell>
          <cell r="AQ816">
            <v>470733</v>
          </cell>
          <cell r="AR816">
            <v>0</v>
          </cell>
          <cell r="AS816">
            <v>1271550</v>
          </cell>
          <cell r="AU816">
            <v>603313</v>
          </cell>
          <cell r="AV816">
            <v>354637</v>
          </cell>
          <cell r="AW816">
            <v>0</v>
          </cell>
          <cell r="AX816">
            <v>957950</v>
          </cell>
          <cell r="AZ816">
            <v>6138737.6200000001</v>
          </cell>
          <cell r="BA816">
            <v>1316412.02</v>
          </cell>
          <cell r="BB816">
            <v>2236544.892</v>
          </cell>
          <cell r="BC816">
            <v>147286.64999999997</v>
          </cell>
          <cell r="BD816">
            <v>134335.94999999998</v>
          </cell>
          <cell r="BE816">
            <v>0</v>
          </cell>
          <cell r="BF816">
            <v>2518167.4920000001</v>
          </cell>
          <cell r="BH816">
            <v>5741695.9920000006</v>
          </cell>
          <cell r="BJ816">
            <v>938742</v>
          </cell>
          <cell r="BK816">
            <v>4802953.9920000006</v>
          </cell>
        </row>
        <row r="817">
          <cell r="A817" t="str">
            <v>5609908100200</v>
          </cell>
          <cell r="B817" t="str">
            <v>UNION SCHOOL DIST 81</v>
          </cell>
          <cell r="C817" t="str">
            <v>WILL</v>
          </cell>
          <cell r="D817" t="str">
            <v>Elementary</v>
          </cell>
          <cell r="E817">
            <v>101.14</v>
          </cell>
          <cell r="G817">
            <v>65.98</v>
          </cell>
          <cell r="H817">
            <v>65.819999999999993</v>
          </cell>
          <cell r="I817">
            <v>35.159999999999997</v>
          </cell>
          <cell r="J817">
            <v>0</v>
          </cell>
          <cell r="L817">
            <v>2632.7999999999997</v>
          </cell>
          <cell r="M817">
            <v>1406.3999999999999</v>
          </cell>
          <cell r="N817">
            <v>0</v>
          </cell>
          <cell r="O817">
            <v>4039.2</v>
          </cell>
          <cell r="Q817">
            <v>8247.5</v>
          </cell>
          <cell r="R817">
            <v>4395</v>
          </cell>
          <cell r="S817">
            <v>0</v>
          </cell>
          <cell r="T817">
            <v>12642.5</v>
          </cell>
          <cell r="V817">
            <v>13130.02</v>
          </cell>
          <cell r="W817">
            <v>6996.8399999999992</v>
          </cell>
          <cell r="X817">
            <v>0</v>
          </cell>
          <cell r="Y817">
            <v>20126.86</v>
          </cell>
          <cell r="AA817">
            <v>1649.5</v>
          </cell>
          <cell r="AB817">
            <v>878.99999999999989</v>
          </cell>
          <cell r="AC817">
            <v>0</v>
          </cell>
          <cell r="AD817">
            <v>2528.5</v>
          </cell>
          <cell r="AF817">
            <v>18837.29</v>
          </cell>
          <cell r="AG817">
            <v>10038.18</v>
          </cell>
          <cell r="AH817">
            <v>0</v>
          </cell>
          <cell r="AI817">
            <v>28875.47</v>
          </cell>
          <cell r="AK817">
            <v>6647.82</v>
          </cell>
          <cell r="AL817">
            <v>7102.32</v>
          </cell>
          <cell r="AM817">
            <v>0</v>
          </cell>
          <cell r="AN817">
            <v>13750.14</v>
          </cell>
          <cell r="AP817">
            <v>68487.240000000005</v>
          </cell>
          <cell r="AQ817">
            <v>36496.079999999994</v>
          </cell>
          <cell r="AR817">
            <v>0</v>
          </cell>
          <cell r="AS817">
            <v>104983.32</v>
          </cell>
          <cell r="AU817">
            <v>51596.36</v>
          </cell>
          <cell r="AV817">
            <v>27495.119999999999</v>
          </cell>
          <cell r="AW817">
            <v>0</v>
          </cell>
          <cell r="AX817">
            <v>79091.48</v>
          </cell>
          <cell r="AZ817">
            <v>547673.09999999986</v>
          </cell>
          <cell r="BA817">
            <v>209102.01</v>
          </cell>
          <cell r="BB817">
            <v>227032.53299999997</v>
          </cell>
          <cell r="BC817">
            <v>12160.466759999999</v>
          </cell>
          <cell r="BD817">
            <v>11091.214680000001</v>
          </cell>
          <cell r="BE817">
            <v>0</v>
          </cell>
          <cell r="BF817">
            <v>250284.21443999998</v>
          </cell>
          <cell r="BH817">
            <v>516321.68443999998</v>
          </cell>
          <cell r="BJ817">
            <v>77505.600000000006</v>
          </cell>
          <cell r="BK817">
            <v>438816.08444000001</v>
          </cell>
        </row>
        <row r="818">
          <cell r="A818" t="str">
            <v>5609908400200</v>
          </cell>
          <cell r="B818" t="str">
            <v>ROCKDALE SCHOOL DISTRICT 84</v>
          </cell>
          <cell r="C818" t="str">
            <v>WILL</v>
          </cell>
          <cell r="D818" t="str">
            <v>Elementary</v>
          </cell>
          <cell r="E818">
            <v>294.20999999999998</v>
          </cell>
          <cell r="G818">
            <v>199.88</v>
          </cell>
          <cell r="H818">
            <v>196.96999999999997</v>
          </cell>
          <cell r="I818">
            <v>94.33</v>
          </cell>
          <cell r="J818">
            <v>0</v>
          </cell>
          <cell r="L818">
            <v>7878.7999999999993</v>
          </cell>
          <cell r="M818">
            <v>3773.2</v>
          </cell>
          <cell r="N818">
            <v>0</v>
          </cell>
          <cell r="O818">
            <v>11652</v>
          </cell>
          <cell r="Q818">
            <v>24985</v>
          </cell>
          <cell r="R818">
            <v>11791.25</v>
          </cell>
          <cell r="S818">
            <v>0</v>
          </cell>
          <cell r="T818">
            <v>36776.25</v>
          </cell>
          <cell r="V818">
            <v>39776.120000000003</v>
          </cell>
          <cell r="W818">
            <v>18771.669999999998</v>
          </cell>
          <cell r="X818">
            <v>0</v>
          </cell>
          <cell r="Y818">
            <v>58547.79</v>
          </cell>
          <cell r="AA818">
            <v>4997</v>
          </cell>
          <cell r="AB818">
            <v>2358.25</v>
          </cell>
          <cell r="AC818">
            <v>0</v>
          </cell>
          <cell r="AD818">
            <v>7355.25</v>
          </cell>
          <cell r="AF818">
            <v>57065.74</v>
          </cell>
          <cell r="AG818">
            <v>26931.21</v>
          </cell>
          <cell r="AH818">
            <v>0</v>
          </cell>
          <cell r="AI818">
            <v>83996.95</v>
          </cell>
          <cell r="AK818">
            <v>19893.969999999998</v>
          </cell>
          <cell r="AL818">
            <v>19054.66</v>
          </cell>
          <cell r="AM818">
            <v>0</v>
          </cell>
          <cell r="AN818">
            <v>38948.629999999997</v>
          </cell>
          <cell r="AP818">
            <v>207475.44</v>
          </cell>
          <cell r="AQ818">
            <v>97914.54</v>
          </cell>
          <cell r="AR818">
            <v>0</v>
          </cell>
          <cell r="AS818">
            <v>305389.98</v>
          </cell>
          <cell r="AU818">
            <v>156306.16</v>
          </cell>
          <cell r="AV818">
            <v>73766.06</v>
          </cell>
          <cell r="AW818">
            <v>0</v>
          </cell>
          <cell r="AX818">
            <v>230072.22</v>
          </cell>
          <cell r="AZ818">
            <v>1624065.03</v>
          </cell>
          <cell r="BA818">
            <v>698612.22</v>
          </cell>
          <cell r="BB818">
            <v>696803.17499999993</v>
          </cell>
          <cell r="BC818">
            <v>35374.045139999995</v>
          </cell>
          <cell r="BD818">
            <v>32263.657019999999</v>
          </cell>
          <cell r="BE818">
            <v>0</v>
          </cell>
          <cell r="BF818">
            <v>764440.87715999992</v>
          </cell>
          <cell r="BH818">
            <v>1537179.94716</v>
          </cell>
          <cell r="BJ818">
            <v>225459</v>
          </cell>
          <cell r="BK818">
            <v>1311720.94716</v>
          </cell>
        </row>
        <row r="819">
          <cell r="A819" t="str">
            <v>5609908600500</v>
          </cell>
          <cell r="B819" t="str">
            <v>JOLIET SCHOOL DIST 86</v>
          </cell>
          <cell r="C819" t="str">
            <v>WILL</v>
          </cell>
          <cell r="D819" t="str">
            <v>Elementary</v>
          </cell>
          <cell r="E819">
            <v>11182.3</v>
          </cell>
          <cell r="G819">
            <v>7617.8099999999995</v>
          </cell>
          <cell r="H819">
            <v>7527.8099999999995</v>
          </cell>
          <cell r="I819">
            <v>3564.49</v>
          </cell>
          <cell r="J819">
            <v>0</v>
          </cell>
          <cell r="L819">
            <v>301112.39999999997</v>
          </cell>
          <cell r="M819">
            <v>142579.59999999998</v>
          </cell>
          <cell r="N819">
            <v>0</v>
          </cell>
          <cell r="O819">
            <v>443691.99999999994</v>
          </cell>
          <cell r="Q819">
            <v>952226.24999999988</v>
          </cell>
          <cell r="R819">
            <v>445561.25</v>
          </cell>
          <cell r="S819">
            <v>0</v>
          </cell>
          <cell r="T819">
            <v>1397787.5</v>
          </cell>
          <cell r="V819">
            <v>1515944.19</v>
          </cell>
          <cell r="W819">
            <v>709333.51</v>
          </cell>
          <cell r="X819">
            <v>0</v>
          </cell>
          <cell r="Y819">
            <v>2225277.7000000002</v>
          </cell>
          <cell r="AA819">
            <v>190445.25</v>
          </cell>
          <cell r="AB819">
            <v>89112.25</v>
          </cell>
          <cell r="AC819">
            <v>0</v>
          </cell>
          <cell r="AD819">
            <v>279557.5</v>
          </cell>
          <cell r="AF819">
            <v>4349769.51</v>
          </cell>
          <cell r="AG819">
            <v>2035323.79</v>
          </cell>
          <cell r="AH819">
            <v>0</v>
          </cell>
          <cell r="AI819">
            <v>6385093.2999999998</v>
          </cell>
          <cell r="AK819">
            <v>760308.80999999994</v>
          </cell>
          <cell r="AL819">
            <v>720026.98</v>
          </cell>
          <cell r="AM819">
            <v>0</v>
          </cell>
          <cell r="AN819">
            <v>1480335.79</v>
          </cell>
          <cell r="AP819">
            <v>7907286.7799999993</v>
          </cell>
          <cell r="AQ819">
            <v>3699940.6199999996</v>
          </cell>
          <cell r="AR819">
            <v>0</v>
          </cell>
          <cell r="AS819">
            <v>11607227.399999999</v>
          </cell>
          <cell r="AU819">
            <v>5957127.4199999999</v>
          </cell>
          <cell r="AV819">
            <v>2787431.1799999997</v>
          </cell>
          <cell r="AW819">
            <v>0</v>
          </cell>
          <cell r="AX819">
            <v>8744558.5999999996</v>
          </cell>
          <cell r="AZ819">
            <v>64023943.140000008</v>
          </cell>
          <cell r="BA819">
            <v>31890460.119999997</v>
          </cell>
          <cell r="BB819">
            <v>28774320.978</v>
          </cell>
          <cell r="BC819">
            <v>1344492.6581999997</v>
          </cell>
          <cell r="BD819">
            <v>1226273.3825999999</v>
          </cell>
          <cell r="BE819">
            <v>0</v>
          </cell>
          <cell r="BF819">
            <v>31345087.018799998</v>
          </cell>
          <cell r="BH819">
            <v>63908616.808799997</v>
          </cell>
          <cell r="BJ819">
            <v>8569220.1300000008</v>
          </cell>
          <cell r="BK819">
            <v>55339396.678799994</v>
          </cell>
        </row>
        <row r="820">
          <cell r="A820" t="str">
            <v>5609908800200</v>
          </cell>
          <cell r="B820" t="str">
            <v>CHANEY-MONGE SCH DISTRICT 88</v>
          </cell>
          <cell r="C820" t="str">
            <v>WILL</v>
          </cell>
          <cell r="D820" t="str">
            <v>Elementary</v>
          </cell>
          <cell r="E820">
            <v>449.72</v>
          </cell>
          <cell r="G820">
            <v>287.39999999999998</v>
          </cell>
          <cell r="H820">
            <v>283.64999999999998</v>
          </cell>
          <cell r="I820">
            <v>162.32</v>
          </cell>
          <cell r="J820">
            <v>0</v>
          </cell>
          <cell r="L820">
            <v>11346</v>
          </cell>
          <cell r="M820">
            <v>6492.7999999999993</v>
          </cell>
          <cell r="N820">
            <v>0</v>
          </cell>
          <cell r="O820">
            <v>17838.8</v>
          </cell>
          <cell r="Q820">
            <v>35925</v>
          </cell>
          <cell r="R820">
            <v>20290</v>
          </cell>
          <cell r="S820">
            <v>0</v>
          </cell>
          <cell r="T820">
            <v>56215</v>
          </cell>
          <cell r="V820">
            <v>57192.6</v>
          </cell>
          <cell r="W820">
            <v>32301.68</v>
          </cell>
          <cell r="X820">
            <v>0</v>
          </cell>
          <cell r="Y820">
            <v>89494.28</v>
          </cell>
          <cell r="AA820">
            <v>7184.9999999999991</v>
          </cell>
          <cell r="AB820">
            <v>4058</v>
          </cell>
          <cell r="AC820">
            <v>0</v>
          </cell>
          <cell r="AD820">
            <v>11243</v>
          </cell>
          <cell r="AF820">
            <v>164105.4</v>
          </cell>
          <cell r="AG820">
            <v>92684.72</v>
          </cell>
          <cell r="AH820">
            <v>0</v>
          </cell>
          <cell r="AI820">
            <v>256790.12</v>
          </cell>
          <cell r="AK820">
            <v>28648.649999999998</v>
          </cell>
          <cell r="AL820">
            <v>32788.639999999999</v>
          </cell>
          <cell r="AM820">
            <v>0</v>
          </cell>
          <cell r="AN820">
            <v>61437.289999999994</v>
          </cell>
          <cell r="AP820">
            <v>298321.19999999995</v>
          </cell>
          <cell r="AQ820">
            <v>168488.16</v>
          </cell>
          <cell r="AR820">
            <v>0</v>
          </cell>
          <cell r="AS820">
            <v>466809.36</v>
          </cell>
          <cell r="AU820">
            <v>224746.8</v>
          </cell>
          <cell r="AV820">
            <v>126934.23999999999</v>
          </cell>
          <cell r="AW820">
            <v>0</v>
          </cell>
          <cell r="AX820">
            <v>351681.04</v>
          </cell>
          <cell r="AZ820">
            <v>2529020.61</v>
          </cell>
          <cell r="BA820">
            <v>1137411.1400000001</v>
          </cell>
          <cell r="BB820">
            <v>1099929.5249999999</v>
          </cell>
          <cell r="BC820">
            <v>54071.634479999993</v>
          </cell>
          <cell r="BD820">
            <v>49317.194639999994</v>
          </cell>
          <cell r="BE820">
            <v>0</v>
          </cell>
          <cell r="BF820">
            <v>1203318.3541199998</v>
          </cell>
          <cell r="BH820">
            <v>2514827.2441199999</v>
          </cell>
          <cell r="BJ820">
            <v>344629.43</v>
          </cell>
          <cell r="BK820">
            <v>2170197.8141199998</v>
          </cell>
        </row>
        <row r="821">
          <cell r="A821" t="str">
            <v>5609908900200</v>
          </cell>
          <cell r="B821" t="str">
            <v>FAIRMONT SCHOOL DISTRICT 89</v>
          </cell>
          <cell r="C821" t="str">
            <v>WILL</v>
          </cell>
          <cell r="D821" t="str">
            <v>Elementary</v>
          </cell>
          <cell r="E821">
            <v>288.75</v>
          </cell>
          <cell r="G821">
            <v>201.75</v>
          </cell>
          <cell r="H821">
            <v>198.5</v>
          </cell>
          <cell r="I821">
            <v>87</v>
          </cell>
          <cell r="J821">
            <v>0</v>
          </cell>
          <cell r="L821">
            <v>7940</v>
          </cell>
          <cell r="M821">
            <v>3480</v>
          </cell>
          <cell r="N821">
            <v>0</v>
          </cell>
          <cell r="O821">
            <v>11420</v>
          </cell>
          <cell r="Q821">
            <v>25218.75</v>
          </cell>
          <cell r="R821">
            <v>10875</v>
          </cell>
          <cell r="S821">
            <v>0</v>
          </cell>
          <cell r="T821">
            <v>36093.75</v>
          </cell>
          <cell r="V821">
            <v>40148.25</v>
          </cell>
          <cell r="W821">
            <v>17313</v>
          </cell>
          <cell r="X821">
            <v>0</v>
          </cell>
          <cell r="Y821">
            <v>57461.25</v>
          </cell>
          <cell r="AA821">
            <v>5043.75</v>
          </cell>
          <cell r="AB821">
            <v>2175</v>
          </cell>
          <cell r="AC821">
            <v>0</v>
          </cell>
          <cell r="AD821">
            <v>7218.75</v>
          </cell>
          <cell r="AF821">
            <v>115199.25</v>
          </cell>
          <cell r="AG821">
            <v>49677</v>
          </cell>
          <cell r="AH821">
            <v>0</v>
          </cell>
          <cell r="AI821">
            <v>164876.25</v>
          </cell>
          <cell r="AK821">
            <v>20048.5</v>
          </cell>
          <cell r="AL821">
            <v>17574</v>
          </cell>
          <cell r="AM821">
            <v>0</v>
          </cell>
          <cell r="AN821">
            <v>37622.5</v>
          </cell>
          <cell r="AP821">
            <v>209416.5</v>
          </cell>
          <cell r="AQ821">
            <v>90306</v>
          </cell>
          <cell r="AR821">
            <v>0</v>
          </cell>
          <cell r="AS821">
            <v>299722.5</v>
          </cell>
          <cell r="AU821">
            <v>157768.5</v>
          </cell>
          <cell r="AV821">
            <v>68034</v>
          </cell>
          <cell r="AW821">
            <v>0</v>
          </cell>
          <cell r="AX821">
            <v>225802.5</v>
          </cell>
          <cell r="AZ821">
            <v>1713883.63</v>
          </cell>
          <cell r="BA821">
            <v>1022565.6399999999</v>
          </cell>
          <cell r="BB821">
            <v>820934.78099999984</v>
          </cell>
          <cell r="BC821">
            <v>34717.567499999997</v>
          </cell>
          <cell r="BD821">
            <v>31664.9025</v>
          </cell>
          <cell r="BE821">
            <v>0</v>
          </cell>
          <cell r="BF821">
            <v>887317.25099999981</v>
          </cell>
          <cell r="BH821">
            <v>1727534.7509999997</v>
          </cell>
          <cell r="BJ821">
            <v>221274.9</v>
          </cell>
          <cell r="BK821">
            <v>1506259.8509999998</v>
          </cell>
        </row>
        <row r="822">
          <cell r="A822" t="str">
            <v>5609909000200</v>
          </cell>
          <cell r="B822" t="str">
            <v>TAFT SCHOOL DISTRICT 90</v>
          </cell>
          <cell r="C822" t="str">
            <v>WILL</v>
          </cell>
          <cell r="D822" t="str">
            <v>Elementary</v>
          </cell>
          <cell r="E822">
            <v>329.31</v>
          </cell>
          <cell r="G822">
            <v>199.82</v>
          </cell>
          <cell r="H822">
            <v>193.99</v>
          </cell>
          <cell r="I822">
            <v>129.49</v>
          </cell>
          <cell r="J822">
            <v>0</v>
          </cell>
          <cell r="L822">
            <v>7759.6</v>
          </cell>
          <cell r="M822">
            <v>5179.6000000000004</v>
          </cell>
          <cell r="N822">
            <v>0</v>
          </cell>
          <cell r="O822">
            <v>12939.2</v>
          </cell>
          <cell r="Q822">
            <v>24977.5</v>
          </cell>
          <cell r="R822">
            <v>16186.250000000002</v>
          </cell>
          <cell r="S822">
            <v>0</v>
          </cell>
          <cell r="T822">
            <v>41163.75</v>
          </cell>
          <cell r="V822">
            <v>39764.18</v>
          </cell>
          <cell r="W822">
            <v>25768.510000000002</v>
          </cell>
          <cell r="X822">
            <v>0</v>
          </cell>
          <cell r="Y822">
            <v>65532.69</v>
          </cell>
          <cell r="AA822">
            <v>4995.5</v>
          </cell>
          <cell r="AB822">
            <v>3237.25</v>
          </cell>
          <cell r="AC822">
            <v>0</v>
          </cell>
          <cell r="AD822">
            <v>8232.75</v>
          </cell>
          <cell r="AF822">
            <v>114097.22</v>
          </cell>
          <cell r="AG822">
            <v>73938.789999999994</v>
          </cell>
          <cell r="AH822">
            <v>0</v>
          </cell>
          <cell r="AI822">
            <v>188036.01</v>
          </cell>
          <cell r="AK822">
            <v>19592.990000000002</v>
          </cell>
          <cell r="AL822">
            <v>26156.980000000003</v>
          </cell>
          <cell r="AM822">
            <v>0</v>
          </cell>
          <cell r="AN822">
            <v>45749.97</v>
          </cell>
          <cell r="AP822">
            <v>207413.16</v>
          </cell>
          <cell r="AQ822">
            <v>134410.62</v>
          </cell>
          <cell r="AR822">
            <v>0</v>
          </cell>
          <cell r="AS822">
            <v>341823.78</v>
          </cell>
          <cell r="AU822">
            <v>156259.24</v>
          </cell>
          <cell r="AV822">
            <v>101261.18000000001</v>
          </cell>
          <cell r="AW822">
            <v>0</v>
          </cell>
          <cell r="AX822">
            <v>257520.41999999998</v>
          </cell>
          <cell r="AZ822">
            <v>1710731.3599999999</v>
          </cell>
          <cell r="BA822">
            <v>543703.49000000011</v>
          </cell>
          <cell r="BB822">
            <v>676330.45499999996</v>
          </cell>
          <cell r="BC822">
            <v>39594.258539999995</v>
          </cell>
          <cell r="BD822">
            <v>36112.79322</v>
          </cell>
          <cell r="BE822">
            <v>0</v>
          </cell>
          <cell r="BF822">
            <v>752037.5067599999</v>
          </cell>
          <cell r="BH822">
            <v>1713036.0767600001</v>
          </cell>
          <cell r="BJ822">
            <v>252356.83</v>
          </cell>
          <cell r="BK822">
            <v>1460679.24676</v>
          </cell>
        </row>
        <row r="823">
          <cell r="A823" t="str">
            <v>5609909100200</v>
          </cell>
          <cell r="B823" t="str">
            <v>LOCKPORT SCHOOL DIST 91</v>
          </cell>
          <cell r="C823" t="str">
            <v>WILL</v>
          </cell>
          <cell r="D823" t="str">
            <v>Elementary</v>
          </cell>
          <cell r="E823">
            <v>588.47</v>
          </cell>
          <cell r="G823">
            <v>378.14</v>
          </cell>
          <cell r="H823">
            <v>372.73</v>
          </cell>
          <cell r="I823">
            <v>210.32999999999998</v>
          </cell>
          <cell r="J823">
            <v>0</v>
          </cell>
          <cell r="L823">
            <v>14909.2</v>
          </cell>
          <cell r="M823">
            <v>8413.1999999999989</v>
          </cell>
          <cell r="N823">
            <v>0</v>
          </cell>
          <cell r="O823">
            <v>23322.400000000001</v>
          </cell>
          <cell r="Q823">
            <v>47267.5</v>
          </cell>
          <cell r="R823">
            <v>26291.249999999996</v>
          </cell>
          <cell r="S823">
            <v>0</v>
          </cell>
          <cell r="T823">
            <v>73558.75</v>
          </cell>
          <cell r="V823">
            <v>75249.86</v>
          </cell>
          <cell r="W823">
            <v>41855.67</v>
          </cell>
          <cell r="X823">
            <v>0</v>
          </cell>
          <cell r="Y823">
            <v>117105.53</v>
          </cell>
          <cell r="AA823">
            <v>9453.5</v>
          </cell>
          <cell r="AB823">
            <v>5258.25</v>
          </cell>
          <cell r="AC823">
            <v>0</v>
          </cell>
          <cell r="AD823">
            <v>14711.75</v>
          </cell>
          <cell r="AF823">
            <v>215917.94</v>
          </cell>
          <cell r="AG823">
            <v>120098.43</v>
          </cell>
          <cell r="AH823">
            <v>0</v>
          </cell>
          <cell r="AI823">
            <v>336016.37</v>
          </cell>
          <cell r="AK823">
            <v>37645.730000000003</v>
          </cell>
          <cell r="AL823">
            <v>42486.659999999996</v>
          </cell>
          <cell r="AM823">
            <v>0</v>
          </cell>
          <cell r="AN823">
            <v>80132.39</v>
          </cell>
          <cell r="AP823">
            <v>392509.32</v>
          </cell>
          <cell r="AQ823">
            <v>218322.53999999998</v>
          </cell>
          <cell r="AR823">
            <v>0</v>
          </cell>
          <cell r="AS823">
            <v>610831.86</v>
          </cell>
          <cell r="AU823">
            <v>295705.48</v>
          </cell>
          <cell r="AV823">
            <v>164478.06</v>
          </cell>
          <cell r="AW823">
            <v>0</v>
          </cell>
          <cell r="AX823">
            <v>460183.54</v>
          </cell>
          <cell r="AZ823">
            <v>3070657.4100000006</v>
          </cell>
          <cell r="BA823">
            <v>898538.1100000001</v>
          </cell>
          <cell r="BB823">
            <v>1190758.6560000002</v>
          </cell>
          <cell r="BC823">
            <v>70754.101979999992</v>
          </cell>
          <cell r="BD823">
            <v>64532.797140000002</v>
          </cell>
          <cell r="BE823">
            <v>0</v>
          </cell>
          <cell r="BF823">
            <v>1326045.5551200002</v>
          </cell>
          <cell r="BH823">
            <v>3041908.1451200005</v>
          </cell>
          <cell r="BJ823">
            <v>450956.33</v>
          </cell>
          <cell r="BK823">
            <v>2590951.8151200004</v>
          </cell>
        </row>
        <row r="824">
          <cell r="A824" t="str">
            <v>5609909200200</v>
          </cell>
          <cell r="B824" t="str">
            <v>WILL COUNTY SCHOOL DISTRICT 92</v>
          </cell>
          <cell r="C824" t="str">
            <v>WILL</v>
          </cell>
          <cell r="D824" t="str">
            <v>Elementary</v>
          </cell>
          <cell r="E824">
            <v>1518.82</v>
          </cell>
          <cell r="G824">
            <v>936.16</v>
          </cell>
          <cell r="H824">
            <v>914.33</v>
          </cell>
          <cell r="I824">
            <v>582.66000000000008</v>
          </cell>
          <cell r="J824">
            <v>0</v>
          </cell>
          <cell r="L824">
            <v>36573.200000000004</v>
          </cell>
          <cell r="M824">
            <v>23306.400000000001</v>
          </cell>
          <cell r="N824">
            <v>0</v>
          </cell>
          <cell r="O824">
            <v>59879.600000000006</v>
          </cell>
          <cell r="Q824">
            <v>117020</v>
          </cell>
          <cell r="R824">
            <v>72832.500000000015</v>
          </cell>
          <cell r="S824">
            <v>0</v>
          </cell>
          <cell r="T824">
            <v>189852.5</v>
          </cell>
          <cell r="V824">
            <v>186295.84</v>
          </cell>
          <cell r="W824">
            <v>115949.34000000001</v>
          </cell>
          <cell r="X824">
            <v>0</v>
          </cell>
          <cell r="Y824">
            <v>302245.18</v>
          </cell>
          <cell r="AA824">
            <v>23404</v>
          </cell>
          <cell r="AB824">
            <v>14566.500000000002</v>
          </cell>
          <cell r="AC824">
            <v>0</v>
          </cell>
          <cell r="AD824">
            <v>37970.5</v>
          </cell>
          <cell r="AF824">
            <v>267273.68</v>
          </cell>
          <cell r="AG824">
            <v>166349.43</v>
          </cell>
          <cell r="AH824">
            <v>0</v>
          </cell>
          <cell r="AI824">
            <v>433623.11</v>
          </cell>
          <cell r="AK824">
            <v>92347.33</v>
          </cell>
          <cell r="AL824">
            <v>117697.32000000002</v>
          </cell>
          <cell r="AM824">
            <v>0</v>
          </cell>
          <cell r="AN824">
            <v>210044.65000000002</v>
          </cell>
          <cell r="AP824">
            <v>971734.08</v>
          </cell>
          <cell r="AQ824">
            <v>604801.08000000007</v>
          </cell>
          <cell r="AR824">
            <v>0</v>
          </cell>
          <cell r="AS824">
            <v>1576535.1600000001</v>
          </cell>
          <cell r="AU824">
            <v>732077.12</v>
          </cell>
          <cell r="AV824">
            <v>455640.12000000005</v>
          </cell>
          <cell r="AW824">
            <v>0</v>
          </cell>
          <cell r="AX824">
            <v>1187717.24</v>
          </cell>
          <cell r="AZ824">
            <v>7745251.0599999996</v>
          </cell>
          <cell r="BA824">
            <v>2043179.75</v>
          </cell>
          <cell r="BB824">
            <v>2936529.2429999993</v>
          </cell>
          <cell r="BC824">
            <v>182613.80387999999</v>
          </cell>
          <cell r="BD824">
            <v>166556.83884000001</v>
          </cell>
          <cell r="BE824">
            <v>0</v>
          </cell>
          <cell r="BF824">
            <v>3285699.8857199992</v>
          </cell>
          <cell r="BH824">
            <v>7283567.8257199991</v>
          </cell>
          <cell r="BJ824">
            <v>1163902.1399999999</v>
          </cell>
          <cell r="BK824">
            <v>6119665.6857199995</v>
          </cell>
        </row>
        <row r="825">
          <cell r="A825" t="str">
            <v>5609911400200</v>
          </cell>
          <cell r="B825" t="str">
            <v>MANHATTAN SCHOOL DIST 114</v>
          </cell>
          <cell r="C825" t="str">
            <v>WILL</v>
          </cell>
          <cell r="D825" t="str">
            <v>Elementary</v>
          </cell>
          <cell r="E825">
            <v>1473.5</v>
          </cell>
          <cell r="G825">
            <v>991</v>
          </cell>
          <cell r="H825">
            <v>979</v>
          </cell>
          <cell r="I825">
            <v>482.5</v>
          </cell>
          <cell r="J825">
            <v>0</v>
          </cell>
          <cell r="L825">
            <v>39160</v>
          </cell>
          <cell r="M825">
            <v>19300</v>
          </cell>
          <cell r="N825">
            <v>0</v>
          </cell>
          <cell r="O825">
            <v>58460</v>
          </cell>
          <cell r="Q825">
            <v>123875</v>
          </cell>
          <cell r="R825">
            <v>60312.5</v>
          </cell>
          <cell r="S825">
            <v>0</v>
          </cell>
          <cell r="T825">
            <v>184187.5</v>
          </cell>
          <cell r="V825">
            <v>197209</v>
          </cell>
          <cell r="W825">
            <v>96017.5</v>
          </cell>
          <cell r="X825">
            <v>0</v>
          </cell>
          <cell r="Y825">
            <v>293226.5</v>
          </cell>
          <cell r="AA825">
            <v>24775</v>
          </cell>
          <cell r="AB825">
            <v>12062.5</v>
          </cell>
          <cell r="AC825">
            <v>0</v>
          </cell>
          <cell r="AD825">
            <v>36837.5</v>
          </cell>
          <cell r="AF825">
            <v>565861</v>
          </cell>
          <cell r="AG825">
            <v>275507.5</v>
          </cell>
          <cell r="AH825">
            <v>0</v>
          </cell>
          <cell r="AI825">
            <v>841368.5</v>
          </cell>
          <cell r="AK825">
            <v>98879</v>
          </cell>
          <cell r="AL825">
            <v>97465</v>
          </cell>
          <cell r="AM825">
            <v>0</v>
          </cell>
          <cell r="AN825">
            <v>196344</v>
          </cell>
          <cell r="AP825">
            <v>1028658</v>
          </cell>
          <cell r="AQ825">
            <v>500835</v>
          </cell>
          <cell r="AR825">
            <v>0</v>
          </cell>
          <cell r="AS825">
            <v>1529493</v>
          </cell>
          <cell r="AU825">
            <v>774962</v>
          </cell>
          <cell r="AV825">
            <v>377315</v>
          </cell>
          <cell r="AW825">
            <v>0</v>
          </cell>
          <cell r="AX825">
            <v>1152277</v>
          </cell>
          <cell r="AZ825">
            <v>7432431.5299999993</v>
          </cell>
          <cell r="BA825">
            <v>1503274.57</v>
          </cell>
          <cell r="BB825">
            <v>2680711.8299999996</v>
          </cell>
          <cell r="BC825">
            <v>177164.79899999997</v>
          </cell>
          <cell r="BD825">
            <v>161586.95700000002</v>
          </cell>
          <cell r="BE825">
            <v>0</v>
          </cell>
          <cell r="BF825">
            <v>3019463.5859999997</v>
          </cell>
          <cell r="BH825">
            <v>7311657.5859999992</v>
          </cell>
          <cell r="BJ825">
            <v>1129172.52</v>
          </cell>
          <cell r="BK825">
            <v>6182485.0659999996</v>
          </cell>
        </row>
        <row r="826">
          <cell r="A826" t="str">
            <v>5609912200200</v>
          </cell>
          <cell r="B826" t="str">
            <v>NEW LENOX SCHOOL DIST 122</v>
          </cell>
          <cell r="C826" t="str">
            <v>WILL</v>
          </cell>
          <cell r="D826" t="str">
            <v>Elementary</v>
          </cell>
          <cell r="E826">
            <v>4951.3</v>
          </cell>
          <cell r="G826">
            <v>3075.9799999999996</v>
          </cell>
          <cell r="H826">
            <v>3017.7299999999996</v>
          </cell>
          <cell r="I826">
            <v>1875.3200000000002</v>
          </cell>
          <cell r="J826">
            <v>0</v>
          </cell>
          <cell r="L826">
            <v>120709.19999999998</v>
          </cell>
          <cell r="M826">
            <v>75012.800000000003</v>
          </cell>
          <cell r="N826">
            <v>0</v>
          </cell>
          <cell r="O826">
            <v>195722</v>
          </cell>
          <cell r="Q826">
            <v>384497.49999999994</v>
          </cell>
          <cell r="R826">
            <v>234415.00000000003</v>
          </cell>
          <cell r="S826">
            <v>0</v>
          </cell>
          <cell r="T826">
            <v>618912.5</v>
          </cell>
          <cell r="V826">
            <v>612120.0199999999</v>
          </cell>
          <cell r="W826">
            <v>373188.68000000005</v>
          </cell>
          <cell r="X826">
            <v>0</v>
          </cell>
          <cell r="Y826">
            <v>985308.7</v>
          </cell>
          <cell r="AA826">
            <v>76899.499999999985</v>
          </cell>
          <cell r="AB826">
            <v>46883.000000000007</v>
          </cell>
          <cell r="AC826">
            <v>0</v>
          </cell>
          <cell r="AD826">
            <v>123782.5</v>
          </cell>
          <cell r="AF826">
            <v>1756384.58</v>
          </cell>
          <cell r="AG826">
            <v>1070807.72</v>
          </cell>
          <cell r="AH826">
            <v>0</v>
          </cell>
          <cell r="AI826">
            <v>2827192.3</v>
          </cell>
          <cell r="AK826">
            <v>304790.73</v>
          </cell>
          <cell r="AL826">
            <v>378814.64</v>
          </cell>
          <cell r="AM826">
            <v>0</v>
          </cell>
          <cell r="AN826">
            <v>683605.37</v>
          </cell>
          <cell r="AP826">
            <v>3192867.2399999998</v>
          </cell>
          <cell r="AQ826">
            <v>1946582.1600000001</v>
          </cell>
          <cell r="AR826">
            <v>0</v>
          </cell>
          <cell r="AS826">
            <v>5139449.4000000004</v>
          </cell>
          <cell r="AU826">
            <v>2405416.36</v>
          </cell>
          <cell r="AV826">
            <v>1466500.2400000002</v>
          </cell>
          <cell r="AW826">
            <v>0</v>
          </cell>
          <cell r="AX826">
            <v>3871916.6</v>
          </cell>
          <cell r="AZ826">
            <v>24679908.5</v>
          </cell>
          <cell r="BA826">
            <v>4875233.8699999992</v>
          </cell>
          <cell r="BB826">
            <v>8866542.7109999992</v>
          </cell>
          <cell r="BC826">
            <v>595314.60419999983</v>
          </cell>
          <cell r="BD826">
            <v>542969.46059999987</v>
          </cell>
          <cell r="BE826">
            <v>0</v>
          </cell>
          <cell r="BF826">
            <v>10004826.775799999</v>
          </cell>
          <cell r="BH826">
            <v>24450716.145799998</v>
          </cell>
          <cell r="BJ826">
            <v>3794280.21</v>
          </cell>
          <cell r="BK826">
            <v>20656435.935799997</v>
          </cell>
        </row>
        <row r="827">
          <cell r="A827" t="str">
            <v>5609915900200</v>
          </cell>
          <cell r="B827" t="str">
            <v>MOKENA SCHOOL DIST 159</v>
          </cell>
          <cell r="C827" t="str">
            <v>WILL</v>
          </cell>
          <cell r="D827" t="str">
            <v>Elementary</v>
          </cell>
          <cell r="E827">
            <v>1530.55</v>
          </cell>
          <cell r="G827">
            <v>988.23</v>
          </cell>
          <cell r="H827">
            <v>975.65</v>
          </cell>
          <cell r="I827">
            <v>542.32000000000005</v>
          </cell>
          <cell r="J827">
            <v>0</v>
          </cell>
          <cell r="L827">
            <v>39026</v>
          </cell>
          <cell r="M827">
            <v>21692.800000000003</v>
          </cell>
          <cell r="N827">
            <v>0</v>
          </cell>
          <cell r="O827">
            <v>60718.8</v>
          </cell>
          <cell r="Q827">
            <v>123528.75</v>
          </cell>
          <cell r="R827">
            <v>67790</v>
          </cell>
          <cell r="S827">
            <v>0</v>
          </cell>
          <cell r="T827">
            <v>191318.75</v>
          </cell>
          <cell r="V827">
            <v>196657.77</v>
          </cell>
          <cell r="W827">
            <v>107921.68000000001</v>
          </cell>
          <cell r="X827">
            <v>0</v>
          </cell>
          <cell r="Y827">
            <v>304579.45</v>
          </cell>
          <cell r="AA827">
            <v>24705.75</v>
          </cell>
          <cell r="AB827">
            <v>13558.000000000002</v>
          </cell>
          <cell r="AC827">
            <v>0</v>
          </cell>
          <cell r="AD827">
            <v>38263.75</v>
          </cell>
          <cell r="AF827">
            <v>282139.65999999997</v>
          </cell>
          <cell r="AG827">
            <v>154832.35999999999</v>
          </cell>
          <cell r="AH827">
            <v>0</v>
          </cell>
          <cell r="AI827">
            <v>436972.01999999996</v>
          </cell>
          <cell r="AK827">
            <v>98540.65</v>
          </cell>
          <cell r="AL827">
            <v>109548.64000000001</v>
          </cell>
          <cell r="AM827">
            <v>0</v>
          </cell>
          <cell r="AN827">
            <v>208089.29</v>
          </cell>
          <cell r="AP827">
            <v>1025782.74</v>
          </cell>
          <cell r="AQ827">
            <v>562928.16</v>
          </cell>
          <cell r="AR827">
            <v>0</v>
          </cell>
          <cell r="AS827">
            <v>1588710.9</v>
          </cell>
          <cell r="AU827">
            <v>772795.86</v>
          </cell>
          <cell r="AV827">
            <v>424094.24000000005</v>
          </cell>
          <cell r="AW827">
            <v>0</v>
          </cell>
          <cell r="AX827">
            <v>1196890.1000000001</v>
          </cell>
          <cell r="AZ827">
            <v>7747178.9399999995</v>
          </cell>
          <cell r="BA827">
            <v>1826738.2099999997</v>
          </cell>
          <cell r="BB827">
            <v>2872175.1449999996</v>
          </cell>
          <cell r="BC827">
            <v>184024.14869999999</v>
          </cell>
          <cell r="BD827">
            <v>167843.17410000003</v>
          </cell>
          <cell r="BE827">
            <v>0</v>
          </cell>
          <cell r="BF827">
            <v>3224042.4677999993</v>
          </cell>
          <cell r="BH827">
            <v>7249585.5277999993</v>
          </cell>
          <cell r="BJ827">
            <v>1172891.07</v>
          </cell>
          <cell r="BK827">
            <v>6076694.457799999</v>
          </cell>
        </row>
        <row r="828">
          <cell r="A828" t="str">
            <v>5609916100200</v>
          </cell>
          <cell r="B828" t="str">
            <v>SUMMIT HILL SCHOOL DIST 161</v>
          </cell>
          <cell r="C828" t="str">
            <v>WILL</v>
          </cell>
          <cell r="D828" t="str">
            <v>Elementary</v>
          </cell>
          <cell r="E828">
            <v>3028.22</v>
          </cell>
          <cell r="G828">
            <v>1892.06</v>
          </cell>
          <cell r="H828">
            <v>1867.1499999999999</v>
          </cell>
          <cell r="I828">
            <v>1136.1600000000001</v>
          </cell>
          <cell r="J828">
            <v>0</v>
          </cell>
          <cell r="L828">
            <v>74686</v>
          </cell>
          <cell r="M828">
            <v>45446.400000000001</v>
          </cell>
          <cell r="N828">
            <v>0</v>
          </cell>
          <cell r="O828">
            <v>120132.4</v>
          </cell>
          <cell r="Q828">
            <v>236507.5</v>
          </cell>
          <cell r="R828">
            <v>142020</v>
          </cell>
          <cell r="S828">
            <v>0</v>
          </cell>
          <cell r="T828">
            <v>378527.5</v>
          </cell>
          <cell r="V828">
            <v>376519.94</v>
          </cell>
          <cell r="W828">
            <v>226095.84000000003</v>
          </cell>
          <cell r="X828">
            <v>0</v>
          </cell>
          <cell r="Y828">
            <v>602615.78</v>
          </cell>
          <cell r="AA828">
            <v>47301.5</v>
          </cell>
          <cell r="AB828">
            <v>28404.000000000004</v>
          </cell>
          <cell r="AC828">
            <v>0</v>
          </cell>
          <cell r="AD828">
            <v>75705.5</v>
          </cell>
          <cell r="AF828">
            <v>1080366.26</v>
          </cell>
          <cell r="AG828">
            <v>648747.36</v>
          </cell>
          <cell r="AH828">
            <v>0</v>
          </cell>
          <cell r="AI828">
            <v>1729113.62</v>
          </cell>
          <cell r="AK828">
            <v>188582.15</v>
          </cell>
          <cell r="AL828">
            <v>229504.32</v>
          </cell>
          <cell r="AM828">
            <v>0</v>
          </cell>
          <cell r="AN828">
            <v>418086.47</v>
          </cell>
          <cell r="AP828">
            <v>1963958.28</v>
          </cell>
          <cell r="AQ828">
            <v>1179334.08</v>
          </cell>
          <cell r="AR828">
            <v>0</v>
          </cell>
          <cell r="AS828">
            <v>3143292.3600000003</v>
          </cell>
          <cell r="AU828">
            <v>1479590.92</v>
          </cell>
          <cell r="AV828">
            <v>888477.12000000011</v>
          </cell>
          <cell r="AW828">
            <v>0</v>
          </cell>
          <cell r="AX828">
            <v>2368068.04</v>
          </cell>
          <cell r="AZ828">
            <v>15219609.649999999</v>
          </cell>
          <cell r="BA828">
            <v>3433799.29</v>
          </cell>
          <cell r="BB828">
            <v>5596022.6819999991</v>
          </cell>
          <cell r="BC828">
            <v>364095.00348000001</v>
          </cell>
          <cell r="BD828">
            <v>332080.66164000006</v>
          </cell>
          <cell r="BE828">
            <v>0</v>
          </cell>
          <cell r="BF828">
            <v>6292198.34712</v>
          </cell>
          <cell r="BH828">
            <v>15127740.017120002</v>
          </cell>
          <cell r="BJ828">
            <v>2320585.5499999998</v>
          </cell>
          <cell r="BK828">
            <v>12807154.467120003</v>
          </cell>
        </row>
        <row r="829">
          <cell r="A829" t="str">
            <v>5609920202200</v>
          </cell>
          <cell r="B829" t="str">
            <v>PLAINFIELD SCHOOL DIST 202</v>
          </cell>
          <cell r="C829" t="str">
            <v>WILL</v>
          </cell>
          <cell r="D829" t="str">
            <v>Unit</v>
          </cell>
          <cell r="E829">
            <v>26287.71</v>
          </cell>
          <cell r="G829">
            <v>10357.57</v>
          </cell>
          <cell r="H829">
            <v>10190.07</v>
          </cell>
          <cell r="I829">
            <v>6639.98</v>
          </cell>
          <cell r="J829">
            <v>9290.16</v>
          </cell>
          <cell r="L829">
            <v>407602.8</v>
          </cell>
          <cell r="M829">
            <v>265599.19999999995</v>
          </cell>
          <cell r="N829">
            <v>371606.4</v>
          </cell>
          <cell r="O829">
            <v>1044808.4</v>
          </cell>
          <cell r="Q829">
            <v>1294696.25</v>
          </cell>
          <cell r="R829">
            <v>829997.5</v>
          </cell>
          <cell r="S829">
            <v>1161270</v>
          </cell>
          <cell r="T829">
            <v>3285963.75</v>
          </cell>
          <cell r="V829">
            <v>2061156.43</v>
          </cell>
          <cell r="W829">
            <v>1321356.02</v>
          </cell>
          <cell r="X829">
            <v>1848741.84</v>
          </cell>
          <cell r="Y829">
            <v>5231254.29</v>
          </cell>
          <cell r="AA829">
            <v>258939.25</v>
          </cell>
          <cell r="AB829">
            <v>165999.5</v>
          </cell>
          <cell r="AC829">
            <v>232254</v>
          </cell>
          <cell r="AD829">
            <v>657192.75</v>
          </cell>
          <cell r="AF829">
            <v>5914172.4699999997</v>
          </cell>
          <cell r="AG829">
            <v>3791428.58</v>
          </cell>
          <cell r="AH829">
            <v>5304681.3600000003</v>
          </cell>
          <cell r="AI829">
            <v>15010282.41</v>
          </cell>
          <cell r="AK829">
            <v>1029197.07</v>
          </cell>
          <cell r="AL829">
            <v>1341275.96</v>
          </cell>
          <cell r="AM829">
            <v>6465951.3600000003</v>
          </cell>
          <cell r="AN829">
            <v>8836424.3900000006</v>
          </cell>
          <cell r="AP829">
            <v>10751157.66</v>
          </cell>
          <cell r="AQ829">
            <v>6892299.2399999993</v>
          </cell>
          <cell r="AR829">
            <v>9643186.0800000001</v>
          </cell>
          <cell r="AS829">
            <v>27286642.979999997</v>
          </cell>
          <cell r="AU829">
            <v>8099619.7400000002</v>
          </cell>
          <cell r="AV829">
            <v>5192464.3599999994</v>
          </cell>
          <cell r="AW829">
            <v>7264905.1200000001</v>
          </cell>
          <cell r="AX829">
            <v>20556989.219999999</v>
          </cell>
          <cell r="AZ829">
            <v>139055023.06999999</v>
          </cell>
          <cell r="BA829">
            <v>36595826.25</v>
          </cell>
          <cell r="BB829">
            <v>52695254.795999996</v>
          </cell>
          <cell r="BC829">
            <v>3160676.5241399999</v>
          </cell>
          <cell r="BD829">
            <v>2882762.85402</v>
          </cell>
          <cell r="BE829">
            <v>0</v>
          </cell>
          <cell r="BF829">
            <v>58738694.174159996</v>
          </cell>
          <cell r="BH829">
            <v>140648252.36416</v>
          </cell>
          <cell r="BJ829">
            <v>20144797.920000002</v>
          </cell>
          <cell r="BK829">
            <v>120503454.44416</v>
          </cell>
        </row>
        <row r="830">
          <cell r="A830" t="str">
            <v>5609920300400</v>
          </cell>
          <cell r="B830" t="str">
            <v>ELWOOD C C SCH DIST 203</v>
          </cell>
          <cell r="C830" t="str">
            <v>WILL</v>
          </cell>
          <cell r="D830" t="str">
            <v>Elementary</v>
          </cell>
          <cell r="E830">
            <v>367.22</v>
          </cell>
          <cell r="G830">
            <v>247.89</v>
          </cell>
          <cell r="H830">
            <v>242.81</v>
          </cell>
          <cell r="I830">
            <v>119.33</v>
          </cell>
          <cell r="J830">
            <v>0</v>
          </cell>
          <cell r="L830">
            <v>9712.4</v>
          </cell>
          <cell r="M830">
            <v>4773.2</v>
          </cell>
          <cell r="N830">
            <v>0</v>
          </cell>
          <cell r="O830">
            <v>14485.599999999999</v>
          </cell>
          <cell r="Q830">
            <v>30986.25</v>
          </cell>
          <cell r="R830">
            <v>14916.25</v>
          </cell>
          <cell r="S830">
            <v>0</v>
          </cell>
          <cell r="T830">
            <v>45902.5</v>
          </cell>
          <cell r="V830">
            <v>49330.11</v>
          </cell>
          <cell r="W830">
            <v>23746.67</v>
          </cell>
          <cell r="X830">
            <v>0</v>
          </cell>
          <cell r="Y830">
            <v>73076.78</v>
          </cell>
          <cell r="AA830">
            <v>6197.25</v>
          </cell>
          <cell r="AB830">
            <v>2983.25</v>
          </cell>
          <cell r="AC830">
            <v>0</v>
          </cell>
          <cell r="AD830">
            <v>9180.5</v>
          </cell>
          <cell r="AF830">
            <v>141545.19</v>
          </cell>
          <cell r="AG830">
            <v>68137.429999999993</v>
          </cell>
          <cell r="AH830">
            <v>0</v>
          </cell>
          <cell r="AI830">
            <v>209682.62</v>
          </cell>
          <cell r="AK830">
            <v>24523.81</v>
          </cell>
          <cell r="AL830">
            <v>24104.66</v>
          </cell>
          <cell r="AM830">
            <v>0</v>
          </cell>
          <cell r="AN830">
            <v>48628.47</v>
          </cell>
          <cell r="AP830">
            <v>257309.81999999998</v>
          </cell>
          <cell r="AQ830">
            <v>123864.54</v>
          </cell>
          <cell r="AR830">
            <v>0</v>
          </cell>
          <cell r="AS830">
            <v>381174.36</v>
          </cell>
          <cell r="AU830">
            <v>193849.97999999998</v>
          </cell>
          <cell r="AV830">
            <v>93316.06</v>
          </cell>
          <cell r="AW830">
            <v>0</v>
          </cell>
          <cell r="AX830">
            <v>287166.03999999998</v>
          </cell>
          <cell r="AZ830">
            <v>1902528.7800000003</v>
          </cell>
          <cell r="BA830">
            <v>483466.55999999994</v>
          </cell>
          <cell r="BB830">
            <v>715798.60200000007</v>
          </cell>
          <cell r="BC830">
            <v>44152.329479999993</v>
          </cell>
          <cell r="BD830">
            <v>40270.079640000004</v>
          </cell>
          <cell r="BE830">
            <v>0</v>
          </cell>
          <cell r="BF830">
            <v>800221.01112000004</v>
          </cell>
          <cell r="BH830">
            <v>1869517.88112</v>
          </cell>
          <cell r="BJ830">
            <v>281408.03000000003</v>
          </cell>
          <cell r="BK830">
            <v>1588109.85112</v>
          </cell>
        </row>
        <row r="831">
          <cell r="A831" t="str">
            <v>5609920401700</v>
          </cell>
          <cell r="B831" t="str">
            <v>JOLIET TWP HS DIST 204</v>
          </cell>
          <cell r="C831" t="str">
            <v>WILL</v>
          </cell>
          <cell r="D831" t="str">
            <v>High School</v>
          </cell>
          <cell r="E831">
            <v>6623.5</v>
          </cell>
          <cell r="G831">
            <v>0</v>
          </cell>
          <cell r="H831">
            <v>0</v>
          </cell>
          <cell r="I831">
            <v>0</v>
          </cell>
          <cell r="J831">
            <v>6623.5</v>
          </cell>
          <cell r="L831">
            <v>0</v>
          </cell>
          <cell r="M831">
            <v>0</v>
          </cell>
          <cell r="N831">
            <v>264940</v>
          </cell>
          <cell r="O831">
            <v>264940</v>
          </cell>
          <cell r="Q831">
            <v>0</v>
          </cell>
          <cell r="R831">
            <v>0</v>
          </cell>
          <cell r="S831">
            <v>827937.5</v>
          </cell>
          <cell r="T831">
            <v>827937.5</v>
          </cell>
          <cell r="V831">
            <v>0</v>
          </cell>
          <cell r="W831">
            <v>0</v>
          </cell>
          <cell r="X831">
            <v>1318076.5</v>
          </cell>
          <cell r="Y831">
            <v>1318076.5</v>
          </cell>
          <cell r="AA831">
            <v>0</v>
          </cell>
          <cell r="AB831">
            <v>0</v>
          </cell>
          <cell r="AC831">
            <v>165587.5</v>
          </cell>
          <cell r="AD831">
            <v>165587.5</v>
          </cell>
          <cell r="AF831">
            <v>0</v>
          </cell>
          <cell r="AG831">
            <v>0</v>
          </cell>
          <cell r="AH831">
            <v>3782018.5</v>
          </cell>
          <cell r="AI831">
            <v>3782018.5</v>
          </cell>
          <cell r="AK831">
            <v>0</v>
          </cell>
          <cell r="AL831">
            <v>0</v>
          </cell>
          <cell r="AM831">
            <v>4609956</v>
          </cell>
          <cell r="AN831">
            <v>4609956</v>
          </cell>
          <cell r="AP831">
            <v>0</v>
          </cell>
          <cell r="AQ831">
            <v>0</v>
          </cell>
          <cell r="AR831">
            <v>6875193</v>
          </cell>
          <cell r="AS831">
            <v>6875193</v>
          </cell>
          <cell r="AU831">
            <v>0</v>
          </cell>
          <cell r="AV831">
            <v>0</v>
          </cell>
          <cell r="AW831">
            <v>5179577</v>
          </cell>
          <cell r="AX831">
            <v>5179577</v>
          </cell>
          <cell r="AZ831">
            <v>39905459.610000007</v>
          </cell>
          <cell r="BA831">
            <v>13634370.189999999</v>
          </cell>
          <cell r="BB831">
            <v>16061948.940000001</v>
          </cell>
          <cell r="BC831">
            <v>796369.89899999986</v>
          </cell>
          <cell r="BD831">
            <v>726346.25699999998</v>
          </cell>
          <cell r="BE831">
            <v>0</v>
          </cell>
          <cell r="BF831">
            <v>17584665.096000001</v>
          </cell>
          <cell r="BH831">
            <v>40607951.096000001</v>
          </cell>
          <cell r="BJ831">
            <v>5075720.5199999996</v>
          </cell>
          <cell r="BK831">
            <v>35532230.576000005</v>
          </cell>
        </row>
        <row r="832">
          <cell r="A832" t="str">
            <v>5609920501700</v>
          </cell>
          <cell r="B832" t="str">
            <v>LOCKPORT TWP HS DIST 205</v>
          </cell>
          <cell r="C832" t="str">
            <v>WILL</v>
          </cell>
          <cell r="D832" t="str">
            <v>High School</v>
          </cell>
          <cell r="E832">
            <v>3732.5</v>
          </cell>
          <cell r="G832">
            <v>0</v>
          </cell>
          <cell r="H832">
            <v>0</v>
          </cell>
          <cell r="I832">
            <v>0</v>
          </cell>
          <cell r="J832">
            <v>3732.5</v>
          </cell>
          <cell r="L832">
            <v>0</v>
          </cell>
          <cell r="M832">
            <v>0</v>
          </cell>
          <cell r="N832">
            <v>149300</v>
          </cell>
          <cell r="O832">
            <v>149300</v>
          </cell>
          <cell r="Q832">
            <v>0</v>
          </cell>
          <cell r="R832">
            <v>0</v>
          </cell>
          <cell r="S832">
            <v>466562.5</v>
          </cell>
          <cell r="T832">
            <v>466562.5</v>
          </cell>
          <cell r="V832">
            <v>0</v>
          </cell>
          <cell r="W832">
            <v>0</v>
          </cell>
          <cell r="X832">
            <v>742767.5</v>
          </cell>
          <cell r="Y832">
            <v>742767.5</v>
          </cell>
          <cell r="AA832">
            <v>0</v>
          </cell>
          <cell r="AB832">
            <v>0</v>
          </cell>
          <cell r="AC832">
            <v>93312.5</v>
          </cell>
          <cell r="AD832">
            <v>93312.5</v>
          </cell>
          <cell r="AF832">
            <v>0</v>
          </cell>
          <cell r="AG832">
            <v>0</v>
          </cell>
          <cell r="AH832">
            <v>2131257.5</v>
          </cell>
          <cell r="AI832">
            <v>2131257.5</v>
          </cell>
          <cell r="AK832">
            <v>0</v>
          </cell>
          <cell r="AL832">
            <v>0</v>
          </cell>
          <cell r="AM832">
            <v>2597820</v>
          </cell>
          <cell r="AN832">
            <v>2597820</v>
          </cell>
          <cell r="AP832">
            <v>0</v>
          </cell>
          <cell r="AQ832">
            <v>0</v>
          </cell>
          <cell r="AR832">
            <v>3874335</v>
          </cell>
          <cell r="AS832">
            <v>3874335</v>
          </cell>
          <cell r="AU832">
            <v>0</v>
          </cell>
          <cell r="AV832">
            <v>0</v>
          </cell>
          <cell r="AW832">
            <v>2918815</v>
          </cell>
          <cell r="AX832">
            <v>2918815</v>
          </cell>
          <cell r="AZ832">
            <v>21305698.300000001</v>
          </cell>
          <cell r="BA832">
            <v>4916529.4699999988</v>
          </cell>
          <cell r="BB832">
            <v>7866668.3309999993</v>
          </cell>
          <cell r="BC832">
            <v>448773.40499999997</v>
          </cell>
          <cell r="BD832">
            <v>409313.41499999998</v>
          </cell>
          <cell r="BE832">
            <v>0</v>
          </cell>
          <cell r="BF832">
            <v>8724755.1509999987</v>
          </cell>
          <cell r="BH832">
            <v>21698925.151000001</v>
          </cell>
          <cell r="BJ832">
            <v>2860289.4</v>
          </cell>
          <cell r="BK832">
            <v>18838635.751000002</v>
          </cell>
        </row>
        <row r="833">
          <cell r="A833" t="str">
            <v>5609921001600</v>
          </cell>
          <cell r="B833" t="str">
            <v>LINCOLN WAY COMM H S DIST 210</v>
          </cell>
          <cell r="C833" t="str">
            <v>WILL</v>
          </cell>
          <cell r="D833" t="str">
            <v>High School</v>
          </cell>
          <cell r="E833">
            <v>7041.82</v>
          </cell>
          <cell r="G833">
            <v>0</v>
          </cell>
          <cell r="H833">
            <v>0</v>
          </cell>
          <cell r="I833">
            <v>0</v>
          </cell>
          <cell r="J833">
            <v>7041.82</v>
          </cell>
          <cell r="L833">
            <v>0</v>
          </cell>
          <cell r="M833">
            <v>0</v>
          </cell>
          <cell r="N833">
            <v>281672.8</v>
          </cell>
          <cell r="O833">
            <v>281672.8</v>
          </cell>
          <cell r="Q833">
            <v>0</v>
          </cell>
          <cell r="R833">
            <v>0</v>
          </cell>
          <cell r="S833">
            <v>880227.5</v>
          </cell>
          <cell r="T833">
            <v>880227.5</v>
          </cell>
          <cell r="V833">
            <v>0</v>
          </cell>
          <cell r="W833">
            <v>0</v>
          </cell>
          <cell r="X833">
            <v>1401322.18</v>
          </cell>
          <cell r="Y833">
            <v>1401322.18</v>
          </cell>
          <cell r="AA833">
            <v>0</v>
          </cell>
          <cell r="AB833">
            <v>0</v>
          </cell>
          <cell r="AC833">
            <v>176045.5</v>
          </cell>
          <cell r="AD833">
            <v>176045.5</v>
          </cell>
          <cell r="AF833">
            <v>0</v>
          </cell>
          <cell r="AG833">
            <v>0</v>
          </cell>
          <cell r="AH833">
            <v>4020879.22</v>
          </cell>
          <cell r="AI833">
            <v>4020879.22</v>
          </cell>
          <cell r="AK833">
            <v>0</v>
          </cell>
          <cell r="AL833">
            <v>0</v>
          </cell>
          <cell r="AM833">
            <v>4901106.72</v>
          </cell>
          <cell r="AN833">
            <v>4901106.72</v>
          </cell>
          <cell r="AP833">
            <v>0</v>
          </cell>
          <cell r="AQ833">
            <v>0</v>
          </cell>
          <cell r="AR833">
            <v>7309409.1600000001</v>
          </cell>
          <cell r="AS833">
            <v>7309409.1600000001</v>
          </cell>
          <cell r="AU833">
            <v>0</v>
          </cell>
          <cell r="AV833">
            <v>0</v>
          </cell>
          <cell r="AW833">
            <v>5506703.2400000002</v>
          </cell>
          <cell r="AX833">
            <v>5506703.2400000002</v>
          </cell>
          <cell r="AZ833">
            <v>39051027.160000004</v>
          </cell>
          <cell r="BA833">
            <v>6574886.7800000003</v>
          </cell>
          <cell r="BB833">
            <v>13687774.182000002</v>
          </cell>
          <cell r="BC833">
            <v>846666.18587999989</v>
          </cell>
          <cell r="BD833">
            <v>772220.06484000001</v>
          </cell>
          <cell r="BE833">
            <v>0</v>
          </cell>
          <cell r="BF833">
            <v>15306660.432720002</v>
          </cell>
          <cell r="BH833">
            <v>39784026.752719998</v>
          </cell>
          <cell r="BJ833">
            <v>5396287.5</v>
          </cell>
          <cell r="BK833">
            <v>34387739.252719998</v>
          </cell>
        </row>
        <row r="834">
          <cell r="A834" t="str">
            <v>07016113A0200</v>
          </cell>
          <cell r="B834" t="str">
            <v>LEMONT-BROMBEREK CSD 113A</v>
          </cell>
          <cell r="C834" t="str">
            <v>COOK</v>
          </cell>
          <cell r="D834" t="str">
            <v>Elementary</v>
          </cell>
          <cell r="E834">
            <v>2047.5</v>
          </cell>
          <cell r="G834">
            <v>1243</v>
          </cell>
          <cell r="H834">
            <v>1218.75</v>
          </cell>
          <cell r="I834">
            <v>804.5</v>
          </cell>
          <cell r="J834">
            <v>0</v>
          </cell>
          <cell r="L834">
            <v>48750</v>
          </cell>
          <cell r="M834">
            <v>32180</v>
          </cell>
          <cell r="N834">
            <v>0</v>
          </cell>
          <cell r="O834">
            <v>80930</v>
          </cell>
          <cell r="Q834">
            <v>155375</v>
          </cell>
          <cell r="R834">
            <v>100562.5</v>
          </cell>
          <cell r="S834">
            <v>0</v>
          </cell>
          <cell r="T834">
            <v>255937.5</v>
          </cell>
          <cell r="V834">
            <v>247357</v>
          </cell>
          <cell r="W834">
            <v>160095.5</v>
          </cell>
          <cell r="X834">
            <v>0</v>
          </cell>
          <cell r="Y834">
            <v>407452.5</v>
          </cell>
          <cell r="AA834">
            <v>31075</v>
          </cell>
          <cell r="AB834">
            <v>20112.5</v>
          </cell>
          <cell r="AC834">
            <v>0</v>
          </cell>
          <cell r="AD834">
            <v>51187.5</v>
          </cell>
          <cell r="AF834">
            <v>354876.5</v>
          </cell>
          <cell r="AG834">
            <v>229684.75</v>
          </cell>
          <cell r="AH834">
            <v>0</v>
          </cell>
          <cell r="AI834">
            <v>584561.25</v>
          </cell>
          <cell r="AK834">
            <v>123093.75</v>
          </cell>
          <cell r="AL834">
            <v>162509</v>
          </cell>
          <cell r="AM834">
            <v>0</v>
          </cell>
          <cell r="AN834">
            <v>285602.75</v>
          </cell>
          <cell r="AP834">
            <v>1290234</v>
          </cell>
          <cell r="AQ834">
            <v>835071</v>
          </cell>
          <cell r="AR834">
            <v>0</v>
          </cell>
          <cell r="AS834">
            <v>2125305</v>
          </cell>
          <cell r="AU834">
            <v>972026</v>
          </cell>
          <cell r="AV834">
            <v>629119</v>
          </cell>
          <cell r="AW834">
            <v>0</v>
          </cell>
          <cell r="AX834">
            <v>1601145</v>
          </cell>
          <cell r="AZ834">
            <v>10342988.91</v>
          </cell>
          <cell r="BA834">
            <v>2740449.0999999996</v>
          </cell>
          <cell r="BB834">
            <v>3925031.4029999999</v>
          </cell>
          <cell r="BC834">
            <v>246179.11499999996</v>
          </cell>
          <cell r="BD834">
            <v>224532.94500000001</v>
          </cell>
          <cell r="BE834">
            <v>0</v>
          </cell>
          <cell r="BF834">
            <v>4395743.4629999995</v>
          </cell>
          <cell r="BH834">
            <v>9787864.9629999995</v>
          </cell>
          <cell r="BJ834">
            <v>1569040.2</v>
          </cell>
          <cell r="BK834">
            <v>8218824.7629999993</v>
          </cell>
        </row>
        <row r="835">
          <cell r="A835" t="str">
            <v>11012002C2600</v>
          </cell>
          <cell r="B835" t="str">
            <v>MARSHALL C U SCHOOL DIST 2C</v>
          </cell>
          <cell r="C835" t="str">
            <v>CLARK</v>
          </cell>
          <cell r="D835" t="str">
            <v>Unit</v>
          </cell>
          <cell r="E835">
            <v>1324.8</v>
          </cell>
          <cell r="G835">
            <v>609.48</v>
          </cell>
          <cell r="H835">
            <v>591.15</v>
          </cell>
          <cell r="I835">
            <v>295.33</v>
          </cell>
          <cell r="J835">
            <v>419.99</v>
          </cell>
          <cell r="L835">
            <v>23646</v>
          </cell>
          <cell r="M835">
            <v>11813.199999999999</v>
          </cell>
          <cell r="N835">
            <v>16799.599999999999</v>
          </cell>
          <cell r="O835">
            <v>52258.799999999996</v>
          </cell>
          <cell r="Q835">
            <v>76185</v>
          </cell>
          <cell r="R835">
            <v>36916.25</v>
          </cell>
          <cell r="S835">
            <v>52498.75</v>
          </cell>
          <cell r="T835">
            <v>165600</v>
          </cell>
          <cell r="V835">
            <v>121286.52</v>
          </cell>
          <cell r="W835">
            <v>58770.67</v>
          </cell>
          <cell r="X835">
            <v>83578.009999999995</v>
          </cell>
          <cell r="Y835">
            <v>263635.20000000001</v>
          </cell>
          <cell r="AA835">
            <v>15237</v>
          </cell>
          <cell r="AB835">
            <v>7383.25</v>
          </cell>
          <cell r="AC835">
            <v>10499.75</v>
          </cell>
          <cell r="AD835">
            <v>33120</v>
          </cell>
          <cell r="AF835">
            <v>348013.08</v>
          </cell>
          <cell r="AG835">
            <v>168633.43</v>
          </cell>
          <cell r="AH835">
            <v>239814.29</v>
          </cell>
          <cell r="AI835">
            <v>756460.8</v>
          </cell>
          <cell r="AK835">
            <v>59706.149999999994</v>
          </cell>
          <cell r="AL835">
            <v>59656.659999999996</v>
          </cell>
          <cell r="AM835">
            <v>292313.03999999998</v>
          </cell>
          <cell r="AN835">
            <v>411675.85</v>
          </cell>
          <cell r="AP835">
            <v>632640.24</v>
          </cell>
          <cell r="AQ835">
            <v>306552.53999999998</v>
          </cell>
          <cell r="AR835">
            <v>435949.62</v>
          </cell>
          <cell r="AS835">
            <v>1375142.4</v>
          </cell>
          <cell r="AU835">
            <v>476613.36</v>
          </cell>
          <cell r="AV835">
            <v>230948.06</v>
          </cell>
          <cell r="AW835">
            <v>328432.18</v>
          </cell>
          <cell r="AX835">
            <v>1035993.5999999999</v>
          </cell>
          <cell r="AZ835">
            <v>7159107.3900000006</v>
          </cell>
          <cell r="BA835">
            <v>1979039.21</v>
          </cell>
          <cell r="BB835">
            <v>2741443.9800000004</v>
          </cell>
          <cell r="BC835">
            <v>159286.00319999998</v>
          </cell>
          <cell r="BD835">
            <v>145280.2176</v>
          </cell>
          <cell r="BE835">
            <v>0</v>
          </cell>
          <cell r="BF835">
            <v>3046010.2008000007</v>
          </cell>
          <cell r="BH835">
            <v>7139896.8508000001</v>
          </cell>
          <cell r="BJ835">
            <v>1015220.73</v>
          </cell>
          <cell r="BK835">
            <v>6124676.1207999997</v>
          </cell>
        </row>
        <row r="836">
          <cell r="A836" t="str">
            <v>11012003C2600</v>
          </cell>
          <cell r="B836" t="str">
            <v>MARTINSVILLE C U SCH DIST 3C</v>
          </cell>
          <cell r="C836" t="str">
            <v>CLARK</v>
          </cell>
          <cell r="D836" t="str">
            <v>Unit</v>
          </cell>
          <cell r="E836">
            <v>391</v>
          </cell>
          <cell r="G836">
            <v>185</v>
          </cell>
          <cell r="H836">
            <v>181</v>
          </cell>
          <cell r="I836">
            <v>93.5</v>
          </cell>
          <cell r="J836">
            <v>112.5</v>
          </cell>
          <cell r="L836">
            <v>7240</v>
          </cell>
          <cell r="M836">
            <v>3740</v>
          </cell>
          <cell r="N836">
            <v>4500</v>
          </cell>
          <cell r="O836">
            <v>15480</v>
          </cell>
          <cell r="Q836">
            <v>23125</v>
          </cell>
          <cell r="R836">
            <v>11687.5</v>
          </cell>
          <cell r="S836">
            <v>14062.5</v>
          </cell>
          <cell r="T836">
            <v>48875</v>
          </cell>
          <cell r="V836">
            <v>36815</v>
          </cell>
          <cell r="W836">
            <v>18606.5</v>
          </cell>
          <cell r="X836">
            <v>22387.5</v>
          </cell>
          <cell r="Y836">
            <v>77809</v>
          </cell>
          <cell r="AA836">
            <v>4625</v>
          </cell>
          <cell r="AB836">
            <v>2337.5</v>
          </cell>
          <cell r="AC836">
            <v>2812.5</v>
          </cell>
          <cell r="AD836">
            <v>9775</v>
          </cell>
          <cell r="AF836">
            <v>105635</v>
          </cell>
          <cell r="AG836">
            <v>53388.5</v>
          </cell>
          <cell r="AH836">
            <v>64237.5</v>
          </cell>
          <cell r="AI836">
            <v>223261</v>
          </cell>
          <cell r="AK836">
            <v>18281</v>
          </cell>
          <cell r="AL836">
            <v>18887</v>
          </cell>
          <cell r="AM836">
            <v>78300</v>
          </cell>
          <cell r="AN836">
            <v>115468</v>
          </cell>
          <cell r="AP836">
            <v>192030</v>
          </cell>
          <cell r="AQ836">
            <v>97053</v>
          </cell>
          <cell r="AR836">
            <v>116775</v>
          </cell>
          <cell r="AS836">
            <v>405858</v>
          </cell>
          <cell r="AU836">
            <v>144670</v>
          </cell>
          <cell r="AV836">
            <v>73117</v>
          </cell>
          <cell r="AW836">
            <v>87975</v>
          </cell>
          <cell r="AX836">
            <v>305762</v>
          </cell>
          <cell r="AZ836">
            <v>2193679.62</v>
          </cell>
          <cell r="BA836">
            <v>765758.97</v>
          </cell>
          <cell r="BB836">
            <v>887831.57699999993</v>
          </cell>
          <cell r="BC836">
            <v>47011.493999999992</v>
          </cell>
          <cell r="BD836">
            <v>42877.842000000004</v>
          </cell>
          <cell r="BE836">
            <v>0</v>
          </cell>
          <cell r="BF836">
            <v>977720.91299999994</v>
          </cell>
          <cell r="BH836">
            <v>2180008.9129999997</v>
          </cell>
          <cell r="BJ836">
            <v>299631.12</v>
          </cell>
          <cell r="BK836">
            <v>1880377.7929999996</v>
          </cell>
        </row>
        <row r="837">
          <cell r="A837" t="str">
            <v>11012004C2600</v>
          </cell>
          <cell r="B837" t="str">
            <v>CASEY-WESTFIELD C U SCH DIST 4C</v>
          </cell>
          <cell r="C837" t="str">
            <v>CLARK</v>
          </cell>
          <cell r="D837" t="str">
            <v>Unit</v>
          </cell>
          <cell r="E837">
            <v>880.38</v>
          </cell>
          <cell r="G837">
            <v>390.4</v>
          </cell>
          <cell r="H837">
            <v>379.15</v>
          </cell>
          <cell r="I837">
            <v>193.49</v>
          </cell>
          <cell r="J837">
            <v>296.49</v>
          </cell>
          <cell r="L837">
            <v>15166</v>
          </cell>
          <cell r="M837">
            <v>7739.6</v>
          </cell>
          <cell r="N837">
            <v>11859.6</v>
          </cell>
          <cell r="O837">
            <v>34765.199999999997</v>
          </cell>
          <cell r="Q837">
            <v>48800</v>
          </cell>
          <cell r="R837">
            <v>24186.25</v>
          </cell>
          <cell r="S837">
            <v>37061.25</v>
          </cell>
          <cell r="T837">
            <v>110047.5</v>
          </cell>
          <cell r="V837">
            <v>77689.599999999991</v>
          </cell>
          <cell r="W837">
            <v>38504.51</v>
          </cell>
          <cell r="X837">
            <v>59001.51</v>
          </cell>
          <cell r="Y837">
            <v>175195.62</v>
          </cell>
          <cell r="AA837">
            <v>9760</v>
          </cell>
          <cell r="AB837">
            <v>4837.25</v>
          </cell>
          <cell r="AC837">
            <v>7412.25</v>
          </cell>
          <cell r="AD837">
            <v>22009.5</v>
          </cell>
          <cell r="AF837">
            <v>222918.39999999999</v>
          </cell>
          <cell r="AG837">
            <v>110482.79</v>
          </cell>
          <cell r="AH837">
            <v>169295.79</v>
          </cell>
          <cell r="AI837">
            <v>502696.98</v>
          </cell>
          <cell r="AK837">
            <v>38294.149999999994</v>
          </cell>
          <cell r="AL837">
            <v>39084.980000000003</v>
          </cell>
          <cell r="AM837">
            <v>206357.04</v>
          </cell>
          <cell r="AN837">
            <v>283736.17000000004</v>
          </cell>
          <cell r="AP837">
            <v>405235.19999999995</v>
          </cell>
          <cell r="AQ837">
            <v>200842.62</v>
          </cell>
          <cell r="AR837">
            <v>307756.62</v>
          </cell>
          <cell r="AS837">
            <v>913834.44</v>
          </cell>
          <cell r="AU837">
            <v>305292.79999999999</v>
          </cell>
          <cell r="AV837">
            <v>151309.18</v>
          </cell>
          <cell r="AW837">
            <v>231855.18</v>
          </cell>
          <cell r="AX837">
            <v>688457.15999999992</v>
          </cell>
          <cell r="AZ837">
            <v>4872092.629999999</v>
          </cell>
          <cell r="BA837">
            <v>1551557.0799999998</v>
          </cell>
          <cell r="BB837">
            <v>1927094.9129999997</v>
          </cell>
          <cell r="BC837">
            <v>105851.60891999998</v>
          </cell>
          <cell r="BD837">
            <v>96544.23156</v>
          </cell>
          <cell r="BE837">
            <v>0</v>
          </cell>
          <cell r="BF837">
            <v>2129490.75348</v>
          </cell>
          <cell r="BH837">
            <v>4860233.3234800007</v>
          </cell>
          <cell r="BJ837">
            <v>674652.8</v>
          </cell>
          <cell r="BK837">
            <v>4185580.5234800009</v>
          </cell>
        </row>
        <row r="838">
          <cell r="A838" t="str">
            <v>11087003A2600</v>
          </cell>
          <cell r="B838" t="str">
            <v>COWDEN-HERRICK CUD 3A</v>
          </cell>
          <cell r="C838" t="str">
            <v>SHELBY</v>
          </cell>
          <cell r="D838" t="str">
            <v>Unit</v>
          </cell>
          <cell r="E838">
            <v>384.61</v>
          </cell>
          <cell r="G838">
            <v>167.46999999999997</v>
          </cell>
          <cell r="H838">
            <v>165.46999999999997</v>
          </cell>
          <cell r="I838">
            <v>96.649999999999991</v>
          </cell>
          <cell r="J838">
            <v>120.49</v>
          </cell>
          <cell r="L838">
            <v>6618.7999999999993</v>
          </cell>
          <cell r="M838">
            <v>3865.9999999999995</v>
          </cell>
          <cell r="N838">
            <v>4819.5999999999995</v>
          </cell>
          <cell r="O838">
            <v>15304.399999999998</v>
          </cell>
          <cell r="Q838">
            <v>20933.749999999996</v>
          </cell>
          <cell r="R838">
            <v>12081.249999999998</v>
          </cell>
          <cell r="S838">
            <v>15061.25</v>
          </cell>
          <cell r="T838">
            <v>48076.249999999993</v>
          </cell>
          <cell r="V838">
            <v>33326.529999999992</v>
          </cell>
          <cell r="W838">
            <v>19233.349999999999</v>
          </cell>
          <cell r="X838">
            <v>23977.51</v>
          </cell>
          <cell r="Y838">
            <v>76537.389999999985</v>
          </cell>
          <cell r="AA838">
            <v>4186.7499999999991</v>
          </cell>
          <cell r="AB838">
            <v>2416.25</v>
          </cell>
          <cell r="AC838">
            <v>3012.25</v>
          </cell>
          <cell r="AD838">
            <v>9615.25</v>
          </cell>
          <cell r="AF838">
            <v>95625.37</v>
          </cell>
          <cell r="AG838">
            <v>55187.15</v>
          </cell>
          <cell r="AH838">
            <v>68799.789999999994</v>
          </cell>
          <cell r="AI838">
            <v>219612.31</v>
          </cell>
          <cell r="AK838">
            <v>16712.469999999998</v>
          </cell>
          <cell r="AL838">
            <v>19523.3</v>
          </cell>
          <cell r="AM838">
            <v>83861.039999999994</v>
          </cell>
          <cell r="AN838">
            <v>120096.81</v>
          </cell>
          <cell r="AP838">
            <v>173833.85999999996</v>
          </cell>
          <cell r="AQ838">
            <v>100322.7</v>
          </cell>
          <cell r="AR838">
            <v>125068.62</v>
          </cell>
          <cell r="AS838">
            <v>399225.17999999993</v>
          </cell>
          <cell r="AU838">
            <v>130961.53999999998</v>
          </cell>
          <cell r="AV838">
            <v>75580.299999999988</v>
          </cell>
          <cell r="AW838">
            <v>94223.18</v>
          </cell>
          <cell r="AX838">
            <v>300765.01999999996</v>
          </cell>
          <cell r="AZ838">
            <v>2124068.4499999997</v>
          </cell>
          <cell r="BA838">
            <v>682646.00000000012</v>
          </cell>
          <cell r="BB838">
            <v>842014.33499999985</v>
          </cell>
          <cell r="BC838">
            <v>46243.198739999993</v>
          </cell>
          <cell r="BD838">
            <v>42177.101819999996</v>
          </cell>
          <cell r="BE838">
            <v>0</v>
          </cell>
          <cell r="BF838">
            <v>930434.63555999985</v>
          </cell>
          <cell r="BH838">
            <v>2119667.2455599997</v>
          </cell>
          <cell r="BJ838">
            <v>294734.33</v>
          </cell>
          <cell r="BK838">
            <v>1824932.9155599996</v>
          </cell>
        </row>
        <row r="839">
          <cell r="A839" t="str">
            <v>11087005A2600</v>
          </cell>
          <cell r="B839" t="str">
            <v>STEWARDSON-STRASBURG CU DIST 5A</v>
          </cell>
          <cell r="C839" t="str">
            <v>SHELBY</v>
          </cell>
          <cell r="D839" t="str">
            <v>Unit</v>
          </cell>
          <cell r="E839">
            <v>355.5</v>
          </cell>
          <cell r="G839">
            <v>164</v>
          </cell>
          <cell r="H839">
            <v>162.5</v>
          </cell>
          <cell r="I839">
            <v>85.5</v>
          </cell>
          <cell r="J839">
            <v>106</v>
          </cell>
          <cell r="L839">
            <v>6500</v>
          </cell>
          <cell r="M839">
            <v>3420</v>
          </cell>
          <cell r="N839">
            <v>4240</v>
          </cell>
          <cell r="O839">
            <v>14160</v>
          </cell>
          <cell r="Q839">
            <v>20500</v>
          </cell>
          <cell r="R839">
            <v>10687.5</v>
          </cell>
          <cell r="S839">
            <v>13250</v>
          </cell>
          <cell r="T839">
            <v>44437.5</v>
          </cell>
          <cell r="V839">
            <v>32636</v>
          </cell>
          <cell r="W839">
            <v>17014.5</v>
          </cell>
          <cell r="X839">
            <v>21094</v>
          </cell>
          <cell r="Y839">
            <v>70744.5</v>
          </cell>
          <cell r="AA839">
            <v>4100</v>
          </cell>
          <cell r="AB839">
            <v>2137.5</v>
          </cell>
          <cell r="AC839">
            <v>2650</v>
          </cell>
          <cell r="AD839">
            <v>8887.5</v>
          </cell>
          <cell r="AF839">
            <v>93644</v>
          </cell>
          <cell r="AG839">
            <v>48820.5</v>
          </cell>
          <cell r="AH839">
            <v>60526</v>
          </cell>
          <cell r="AI839">
            <v>202990.5</v>
          </cell>
          <cell r="AK839">
            <v>16412.5</v>
          </cell>
          <cell r="AL839">
            <v>17271</v>
          </cell>
          <cell r="AM839">
            <v>73776</v>
          </cell>
          <cell r="AN839">
            <v>107459.5</v>
          </cell>
          <cell r="AP839">
            <v>170232</v>
          </cell>
          <cell r="AQ839">
            <v>88749</v>
          </cell>
          <cell r="AR839">
            <v>110028</v>
          </cell>
          <cell r="AS839">
            <v>369009</v>
          </cell>
          <cell r="AU839">
            <v>128248</v>
          </cell>
          <cell r="AV839">
            <v>66861</v>
          </cell>
          <cell r="AW839">
            <v>82892</v>
          </cell>
          <cell r="AX839">
            <v>278001</v>
          </cell>
          <cell r="AZ839">
            <v>1901719.0399999998</v>
          </cell>
          <cell r="BA839">
            <v>485877.9</v>
          </cell>
          <cell r="BB839">
            <v>716279.08199999994</v>
          </cell>
          <cell r="BC839">
            <v>42743.186999999991</v>
          </cell>
          <cell r="BD839">
            <v>38984.841</v>
          </cell>
          <cell r="BE839">
            <v>0</v>
          </cell>
          <cell r="BF839">
            <v>798007.11</v>
          </cell>
          <cell r="BH839">
            <v>1893696.6099999999</v>
          </cell>
          <cell r="BJ839">
            <v>272426.76</v>
          </cell>
          <cell r="BK839">
            <v>1621269.8499999999</v>
          </cell>
        </row>
        <row r="840">
          <cell r="A840" t="str">
            <v>17053006J2600</v>
          </cell>
          <cell r="B840" t="str">
            <v>TRI POINT C U SCH DIST 6-J</v>
          </cell>
          <cell r="C840" t="str">
            <v>LIVINGSTON</v>
          </cell>
          <cell r="D840" t="str">
            <v>Unit</v>
          </cell>
          <cell r="E840">
            <v>365.96</v>
          </cell>
          <cell r="G840">
            <v>170.31</v>
          </cell>
          <cell r="H840">
            <v>165.97999999999996</v>
          </cell>
          <cell r="I840">
            <v>83.16</v>
          </cell>
          <cell r="J840">
            <v>112.49</v>
          </cell>
          <cell r="L840">
            <v>6639.1999999999989</v>
          </cell>
          <cell r="M840">
            <v>3326.3999999999996</v>
          </cell>
          <cell r="N840">
            <v>4499.5999999999995</v>
          </cell>
          <cell r="O840">
            <v>14465.199999999997</v>
          </cell>
          <cell r="Q840">
            <v>21288.75</v>
          </cell>
          <cell r="R840">
            <v>10395</v>
          </cell>
          <cell r="S840">
            <v>14061.25</v>
          </cell>
          <cell r="T840">
            <v>45745</v>
          </cell>
          <cell r="V840">
            <v>33891.69</v>
          </cell>
          <cell r="W840">
            <v>16548.84</v>
          </cell>
          <cell r="X840">
            <v>22385.51</v>
          </cell>
          <cell r="Y840">
            <v>72826.039999999994</v>
          </cell>
          <cell r="AA840">
            <v>4257.75</v>
          </cell>
          <cell r="AB840">
            <v>2079</v>
          </cell>
          <cell r="AC840">
            <v>2812.25</v>
          </cell>
          <cell r="AD840">
            <v>9149</v>
          </cell>
          <cell r="AF840">
            <v>97247.01</v>
          </cell>
          <cell r="AG840">
            <v>47484.36</v>
          </cell>
          <cell r="AH840">
            <v>64231.79</v>
          </cell>
          <cell r="AI840">
            <v>208963.16</v>
          </cell>
          <cell r="AK840">
            <v>16763.979999999996</v>
          </cell>
          <cell r="AL840">
            <v>16798.32</v>
          </cell>
          <cell r="AM840">
            <v>78293.039999999994</v>
          </cell>
          <cell r="AN840">
            <v>111855.34</v>
          </cell>
          <cell r="AP840">
            <v>176781.78</v>
          </cell>
          <cell r="AQ840">
            <v>86320.08</v>
          </cell>
          <cell r="AR840">
            <v>116764.62</v>
          </cell>
          <cell r="AS840">
            <v>379866.48</v>
          </cell>
          <cell r="AU840">
            <v>133182.42000000001</v>
          </cell>
          <cell r="AV840">
            <v>65031.119999999995</v>
          </cell>
          <cell r="AW840">
            <v>87967.18</v>
          </cell>
          <cell r="AX840">
            <v>286180.71999999997</v>
          </cell>
          <cell r="AZ840">
            <v>1997801.17</v>
          </cell>
          <cell r="BA840">
            <v>607134.93000000005</v>
          </cell>
          <cell r="BB840">
            <v>781480.83</v>
          </cell>
          <cell r="BC840">
            <v>44000.834639999994</v>
          </cell>
          <cell r="BD840">
            <v>40131.90552</v>
          </cell>
          <cell r="BE840">
            <v>0</v>
          </cell>
          <cell r="BF840">
            <v>865613.57016</v>
          </cell>
          <cell r="BH840">
            <v>1994664.5101600001</v>
          </cell>
          <cell r="BJ840">
            <v>280442.46000000002</v>
          </cell>
          <cell r="BK840">
            <v>1714222.0501600001</v>
          </cell>
        </row>
        <row r="841">
          <cell r="A841" t="str">
            <v>24032002C0200</v>
          </cell>
          <cell r="B841" t="str">
            <v>MAZON-VERONA-KINSMAN ESD 2C</v>
          </cell>
          <cell r="C841" t="str">
            <v>GRUNDY</v>
          </cell>
          <cell r="D841" t="str">
            <v>Elementary</v>
          </cell>
          <cell r="E841">
            <v>309.14</v>
          </cell>
          <cell r="G841">
            <v>209.80999999999997</v>
          </cell>
          <cell r="H841">
            <v>205.80999999999997</v>
          </cell>
          <cell r="I841">
            <v>99.33</v>
          </cell>
          <cell r="J841">
            <v>0</v>
          </cell>
          <cell r="L841">
            <v>8232.4</v>
          </cell>
          <cell r="M841">
            <v>3973.2</v>
          </cell>
          <cell r="N841">
            <v>0</v>
          </cell>
          <cell r="O841">
            <v>12205.599999999999</v>
          </cell>
          <cell r="Q841">
            <v>26226.249999999996</v>
          </cell>
          <cell r="R841">
            <v>12416.25</v>
          </cell>
          <cell r="S841">
            <v>0</v>
          </cell>
          <cell r="T841">
            <v>38642.5</v>
          </cell>
          <cell r="V841">
            <v>41752.189999999995</v>
          </cell>
          <cell r="W841">
            <v>19766.669999999998</v>
          </cell>
          <cell r="X841">
            <v>0</v>
          </cell>
          <cell r="Y841">
            <v>61518.859999999993</v>
          </cell>
          <cell r="AA841">
            <v>5245.2499999999991</v>
          </cell>
          <cell r="AB841">
            <v>2483.25</v>
          </cell>
          <cell r="AC841">
            <v>0</v>
          </cell>
          <cell r="AD841">
            <v>7728.4999999999991</v>
          </cell>
          <cell r="AF841">
            <v>59900.75</v>
          </cell>
          <cell r="AG841">
            <v>28358.71</v>
          </cell>
          <cell r="AH841">
            <v>0</v>
          </cell>
          <cell r="AI841">
            <v>88259.459999999992</v>
          </cell>
          <cell r="AK841">
            <v>20786.809999999998</v>
          </cell>
          <cell r="AL841">
            <v>20064.66</v>
          </cell>
          <cell r="AM841">
            <v>0</v>
          </cell>
          <cell r="AN841">
            <v>40851.47</v>
          </cell>
          <cell r="AP841">
            <v>217782.77999999997</v>
          </cell>
          <cell r="AQ841">
            <v>103104.54</v>
          </cell>
          <cell r="AR841">
            <v>0</v>
          </cell>
          <cell r="AS841">
            <v>320887.31999999995</v>
          </cell>
          <cell r="AU841">
            <v>164071.41999999998</v>
          </cell>
          <cell r="AV841">
            <v>77676.06</v>
          </cell>
          <cell r="AW841">
            <v>0</v>
          </cell>
          <cell r="AX841">
            <v>241747.47999999998</v>
          </cell>
          <cell r="AZ841">
            <v>1596935.1400000001</v>
          </cell>
          <cell r="BA841">
            <v>410840.00999999995</v>
          </cell>
          <cell r="BB841">
            <v>602332.54500000004</v>
          </cell>
          <cell r="BC841">
            <v>37169.138759999994</v>
          </cell>
          <cell r="BD841">
            <v>33900.910680000001</v>
          </cell>
          <cell r="BE841">
            <v>0</v>
          </cell>
          <cell r="BF841">
            <v>673402.59444000002</v>
          </cell>
          <cell r="BH841">
            <v>1485243.7844400001</v>
          </cell>
          <cell r="BJ841">
            <v>236900.16</v>
          </cell>
          <cell r="BK841">
            <v>1248343.6244400002</v>
          </cell>
        </row>
        <row r="842">
          <cell r="A842" t="str">
            <v>24032024C0400</v>
          </cell>
          <cell r="B842" t="str">
            <v>NETTLE CREEK C C SCH DIST 24C</v>
          </cell>
          <cell r="C842" t="str">
            <v>GRUNDY</v>
          </cell>
          <cell r="D842" t="str">
            <v>Elementary</v>
          </cell>
          <cell r="E842">
            <v>90</v>
          </cell>
          <cell r="G842">
            <v>61</v>
          </cell>
          <cell r="H842">
            <v>59.5</v>
          </cell>
          <cell r="I842">
            <v>29</v>
          </cell>
          <cell r="J842">
            <v>0</v>
          </cell>
          <cell r="L842">
            <v>2380</v>
          </cell>
          <cell r="M842">
            <v>1160</v>
          </cell>
          <cell r="N842">
            <v>0</v>
          </cell>
          <cell r="O842">
            <v>3540</v>
          </cell>
          <cell r="Q842">
            <v>7625</v>
          </cell>
          <cell r="R842">
            <v>3625</v>
          </cell>
          <cell r="S842">
            <v>0</v>
          </cell>
          <cell r="T842">
            <v>11250</v>
          </cell>
          <cell r="V842">
            <v>12139</v>
          </cell>
          <cell r="W842">
            <v>5771</v>
          </cell>
          <cell r="X842">
            <v>0</v>
          </cell>
          <cell r="Y842">
            <v>17910</v>
          </cell>
          <cell r="AA842">
            <v>1525</v>
          </cell>
          <cell r="AB842">
            <v>725</v>
          </cell>
          <cell r="AC842">
            <v>0</v>
          </cell>
          <cell r="AD842">
            <v>2250</v>
          </cell>
          <cell r="AF842">
            <v>17415.5</v>
          </cell>
          <cell r="AG842">
            <v>8279.5</v>
          </cell>
          <cell r="AH842">
            <v>0</v>
          </cell>
          <cell r="AI842">
            <v>25695</v>
          </cell>
          <cell r="AK842">
            <v>6009.5</v>
          </cell>
          <cell r="AL842">
            <v>5858</v>
          </cell>
          <cell r="AM842">
            <v>0</v>
          </cell>
          <cell r="AN842">
            <v>11867.5</v>
          </cell>
          <cell r="AP842">
            <v>63318</v>
          </cell>
          <cell r="AQ842">
            <v>30102</v>
          </cell>
          <cell r="AR842">
            <v>0</v>
          </cell>
          <cell r="AS842">
            <v>93420</v>
          </cell>
          <cell r="AU842">
            <v>47702</v>
          </cell>
          <cell r="AV842">
            <v>22678</v>
          </cell>
          <cell r="AW842">
            <v>0</v>
          </cell>
          <cell r="AX842">
            <v>70380</v>
          </cell>
          <cell r="AZ842">
            <v>445542.02000000008</v>
          </cell>
          <cell r="BA842">
            <v>101862.77</v>
          </cell>
          <cell r="BB842">
            <v>164221.43700000001</v>
          </cell>
          <cell r="BC842">
            <v>10821.06</v>
          </cell>
          <cell r="BD842">
            <v>9869.58</v>
          </cell>
          <cell r="BE842">
            <v>0</v>
          </cell>
          <cell r="BF842">
            <v>184912.07699999999</v>
          </cell>
          <cell r="BH842">
            <v>421224.57699999999</v>
          </cell>
          <cell r="BJ842">
            <v>68968.800000000003</v>
          </cell>
          <cell r="BK842">
            <v>352255.777</v>
          </cell>
        </row>
        <row r="843">
          <cell r="A843" t="str">
            <v>24032060C0400</v>
          </cell>
          <cell r="B843" t="str">
            <v>SARATOGA COMM CONS S DIST 60C</v>
          </cell>
          <cell r="C843" t="str">
            <v>GRUNDY</v>
          </cell>
          <cell r="D843" t="str">
            <v>Elementary</v>
          </cell>
          <cell r="E843">
            <v>774.22</v>
          </cell>
          <cell r="G843">
            <v>510.22999999999996</v>
          </cell>
          <cell r="H843">
            <v>498.65</v>
          </cell>
          <cell r="I843">
            <v>263.99</v>
          </cell>
          <cell r="J843">
            <v>0</v>
          </cell>
          <cell r="L843">
            <v>19946</v>
          </cell>
          <cell r="M843">
            <v>10559.6</v>
          </cell>
          <cell r="N843">
            <v>0</v>
          </cell>
          <cell r="O843">
            <v>30505.599999999999</v>
          </cell>
          <cell r="Q843">
            <v>63778.749999999993</v>
          </cell>
          <cell r="R843">
            <v>32998.75</v>
          </cell>
          <cell r="S843">
            <v>0</v>
          </cell>
          <cell r="T843">
            <v>96777.5</v>
          </cell>
          <cell r="V843">
            <v>101535.76999999999</v>
          </cell>
          <cell r="W843">
            <v>52534.01</v>
          </cell>
          <cell r="X843">
            <v>0</v>
          </cell>
          <cell r="Y843">
            <v>154069.78</v>
          </cell>
          <cell r="AA843">
            <v>12755.749999999998</v>
          </cell>
          <cell r="AB843">
            <v>6599.75</v>
          </cell>
          <cell r="AC843">
            <v>0</v>
          </cell>
          <cell r="AD843">
            <v>19355.5</v>
          </cell>
          <cell r="AF843">
            <v>291341.33</v>
          </cell>
          <cell r="AG843">
            <v>150738.29</v>
          </cell>
          <cell r="AH843">
            <v>0</v>
          </cell>
          <cell r="AI843">
            <v>442079.62</v>
          </cell>
          <cell r="AK843">
            <v>50363.649999999994</v>
          </cell>
          <cell r="AL843">
            <v>53325.98</v>
          </cell>
          <cell r="AM843">
            <v>0</v>
          </cell>
          <cell r="AN843">
            <v>103689.63</v>
          </cell>
          <cell r="AP843">
            <v>529618.74</v>
          </cell>
          <cell r="AQ843">
            <v>274021.62</v>
          </cell>
          <cell r="AR843">
            <v>0</v>
          </cell>
          <cell r="AS843">
            <v>803640.36</v>
          </cell>
          <cell r="AU843">
            <v>398999.86</v>
          </cell>
          <cell r="AV843">
            <v>206440.18</v>
          </cell>
          <cell r="AW843">
            <v>0</v>
          </cell>
          <cell r="AX843">
            <v>605440.04</v>
          </cell>
          <cell r="AZ843">
            <v>4021907.4000000004</v>
          </cell>
          <cell r="BA843">
            <v>1216127.4100000001</v>
          </cell>
          <cell r="BB843">
            <v>1571410.4430000002</v>
          </cell>
          <cell r="BC843">
            <v>93087.567479999983</v>
          </cell>
          <cell r="BD843">
            <v>84902.513640000005</v>
          </cell>
          <cell r="BE843">
            <v>0</v>
          </cell>
          <cell r="BF843">
            <v>1749400.5241200002</v>
          </cell>
          <cell r="BH843">
            <v>4004958.5541200005</v>
          </cell>
          <cell r="BJ843">
            <v>593300.27</v>
          </cell>
          <cell r="BK843">
            <v>3411658.2841200004</v>
          </cell>
        </row>
        <row r="844">
          <cell r="A844" t="str">
            <v>24032072C0400</v>
          </cell>
          <cell r="B844" t="str">
            <v>GARDNER COMM CONS SCH DIST 72C</v>
          </cell>
          <cell r="C844" t="str">
            <v>GRUNDY</v>
          </cell>
          <cell r="D844" t="str">
            <v>Elementary</v>
          </cell>
          <cell r="E844">
            <v>196.05</v>
          </cell>
          <cell r="G844">
            <v>126.39</v>
          </cell>
          <cell r="H844">
            <v>123.97999999999999</v>
          </cell>
          <cell r="I844">
            <v>69.66</v>
          </cell>
          <cell r="J844">
            <v>0</v>
          </cell>
          <cell r="L844">
            <v>4959.2</v>
          </cell>
          <cell r="M844">
            <v>2786.3999999999996</v>
          </cell>
          <cell r="N844">
            <v>0</v>
          </cell>
          <cell r="O844">
            <v>7745.5999999999995</v>
          </cell>
          <cell r="Q844">
            <v>15798.75</v>
          </cell>
          <cell r="R844">
            <v>8707.5</v>
          </cell>
          <cell r="S844">
            <v>0</v>
          </cell>
          <cell r="T844">
            <v>24506.25</v>
          </cell>
          <cell r="V844">
            <v>25151.61</v>
          </cell>
          <cell r="W844">
            <v>13862.34</v>
          </cell>
          <cell r="X844">
            <v>0</v>
          </cell>
          <cell r="Y844">
            <v>39013.949999999997</v>
          </cell>
          <cell r="AA844">
            <v>3159.75</v>
          </cell>
          <cell r="AB844">
            <v>1741.5</v>
          </cell>
          <cell r="AC844">
            <v>0</v>
          </cell>
          <cell r="AD844">
            <v>4901.25</v>
          </cell>
          <cell r="AF844">
            <v>72168.69</v>
          </cell>
          <cell r="AG844">
            <v>39775.86</v>
          </cell>
          <cell r="AH844">
            <v>0</v>
          </cell>
          <cell r="AI844">
            <v>111944.55</v>
          </cell>
          <cell r="AK844">
            <v>12521.98</v>
          </cell>
          <cell r="AL844">
            <v>14071.32</v>
          </cell>
          <cell r="AM844">
            <v>0</v>
          </cell>
          <cell r="AN844">
            <v>26593.3</v>
          </cell>
          <cell r="AP844">
            <v>131192.82</v>
          </cell>
          <cell r="AQ844">
            <v>72307.08</v>
          </cell>
          <cell r="AR844">
            <v>0</v>
          </cell>
          <cell r="AS844">
            <v>203499.90000000002</v>
          </cell>
          <cell r="AU844">
            <v>98836.98</v>
          </cell>
          <cell r="AV844">
            <v>54474.119999999995</v>
          </cell>
          <cell r="AW844">
            <v>0</v>
          </cell>
          <cell r="AX844">
            <v>153311.09999999998</v>
          </cell>
          <cell r="AZ844">
            <v>1029353.2100000001</v>
          </cell>
          <cell r="BA844">
            <v>301864.91000000003</v>
          </cell>
          <cell r="BB844">
            <v>399365.43600000005</v>
          </cell>
          <cell r="BC844">
            <v>23571.875699999997</v>
          </cell>
          <cell r="BD844">
            <v>21499.235100000002</v>
          </cell>
          <cell r="BE844">
            <v>0</v>
          </cell>
          <cell r="BF844">
            <v>444436.54680000001</v>
          </cell>
          <cell r="BH844">
            <v>1015952.4467999999</v>
          </cell>
          <cell r="BJ844">
            <v>150237.03</v>
          </cell>
          <cell r="BK844">
            <v>865715.41679999989</v>
          </cell>
        </row>
        <row r="845">
          <cell r="A845" t="str">
            <v>51084003A2600</v>
          </cell>
          <cell r="B845" t="str">
            <v>ROCHESTER COMM UNIT SCH DIST 3A</v>
          </cell>
          <cell r="C845" t="str">
            <v>SANGAMON</v>
          </cell>
          <cell r="D845" t="str">
            <v>Unit</v>
          </cell>
          <cell r="E845">
            <v>2280.5300000000002</v>
          </cell>
          <cell r="G845">
            <v>929.55</v>
          </cell>
          <cell r="H845">
            <v>917.47</v>
          </cell>
          <cell r="I845">
            <v>572.49</v>
          </cell>
          <cell r="J845">
            <v>778.49</v>
          </cell>
          <cell r="L845">
            <v>36698.800000000003</v>
          </cell>
          <cell r="M845">
            <v>22899.599999999999</v>
          </cell>
          <cell r="N845">
            <v>31139.599999999999</v>
          </cell>
          <cell r="O845">
            <v>90738</v>
          </cell>
          <cell r="Q845">
            <v>116193.75</v>
          </cell>
          <cell r="R845">
            <v>71561.25</v>
          </cell>
          <cell r="S845">
            <v>97311.25</v>
          </cell>
          <cell r="T845">
            <v>285066.25</v>
          </cell>
          <cell r="V845">
            <v>184980.44999999998</v>
          </cell>
          <cell r="W845">
            <v>113925.51</v>
          </cell>
          <cell r="X845">
            <v>154919.51</v>
          </cell>
          <cell r="Y845">
            <v>453825.47</v>
          </cell>
          <cell r="AA845">
            <v>23238.75</v>
          </cell>
          <cell r="AB845">
            <v>14312.25</v>
          </cell>
          <cell r="AC845">
            <v>19462.25</v>
          </cell>
          <cell r="AD845">
            <v>57013.25</v>
          </cell>
          <cell r="AF845">
            <v>530773.05000000005</v>
          </cell>
          <cell r="AG845">
            <v>326891.78999999998</v>
          </cell>
          <cell r="AH845">
            <v>444517.79</v>
          </cell>
          <cell r="AI845">
            <v>1302182.6300000001</v>
          </cell>
          <cell r="AK845">
            <v>92664.47</v>
          </cell>
          <cell r="AL845">
            <v>115642.98</v>
          </cell>
          <cell r="AM845">
            <v>541829.04</v>
          </cell>
          <cell r="AN845">
            <v>750136.49</v>
          </cell>
          <cell r="AP845">
            <v>964872.89999999991</v>
          </cell>
          <cell r="AQ845">
            <v>594244.62</v>
          </cell>
          <cell r="AR845">
            <v>808072.62</v>
          </cell>
          <cell r="AS845">
            <v>2367190.14</v>
          </cell>
          <cell r="AU845">
            <v>726908.1</v>
          </cell>
          <cell r="AV845">
            <v>447687.18</v>
          </cell>
          <cell r="AW845">
            <v>608779.18000000005</v>
          </cell>
          <cell r="AX845">
            <v>1783374.46</v>
          </cell>
          <cell r="AZ845">
            <v>11823765.789999999</v>
          </cell>
          <cell r="BA845">
            <v>2215644.81</v>
          </cell>
          <cell r="BB845">
            <v>4211823.18</v>
          </cell>
          <cell r="BC845">
            <v>274197.24401999993</v>
          </cell>
          <cell r="BD845">
            <v>250087.48085999998</v>
          </cell>
          <cell r="BE845">
            <v>0</v>
          </cell>
          <cell r="BF845">
            <v>4736107.9048799993</v>
          </cell>
          <cell r="BH845">
            <v>11825634.59488</v>
          </cell>
          <cell r="BJ845">
            <v>1747615.74</v>
          </cell>
          <cell r="BK845">
            <v>10078018.85488</v>
          </cell>
        </row>
        <row r="846">
          <cell r="A846" t="str">
            <v>56099030C0400</v>
          </cell>
          <cell r="B846" t="str">
            <v>TROY COMM CONS SCH DIST 30C</v>
          </cell>
          <cell r="C846" t="str">
            <v>WILL</v>
          </cell>
          <cell r="D846" t="str">
            <v>Elementary</v>
          </cell>
          <cell r="E846">
            <v>4142.7299999999996</v>
          </cell>
          <cell r="G846">
            <v>2737.9</v>
          </cell>
          <cell r="H846">
            <v>2694.4</v>
          </cell>
          <cell r="I846">
            <v>1404.83</v>
          </cell>
          <cell r="J846">
            <v>0</v>
          </cell>
          <cell r="L846">
            <v>107776</v>
          </cell>
          <cell r="M846">
            <v>56193.2</v>
          </cell>
          <cell r="N846">
            <v>0</v>
          </cell>
          <cell r="O846">
            <v>163969.20000000001</v>
          </cell>
          <cell r="Q846">
            <v>342237.5</v>
          </cell>
          <cell r="R846">
            <v>175603.75</v>
          </cell>
          <cell r="S846">
            <v>0</v>
          </cell>
          <cell r="T846">
            <v>517841.25</v>
          </cell>
          <cell r="V846">
            <v>544842.1</v>
          </cell>
          <cell r="W846">
            <v>279561.17</v>
          </cell>
          <cell r="X846">
            <v>0</v>
          </cell>
          <cell r="Y846">
            <v>824403.27</v>
          </cell>
          <cell r="AA846">
            <v>68447.5</v>
          </cell>
          <cell r="AB846">
            <v>35120.75</v>
          </cell>
          <cell r="AC846">
            <v>0</v>
          </cell>
          <cell r="AD846">
            <v>103568.25</v>
          </cell>
          <cell r="AF846">
            <v>1563340.9</v>
          </cell>
          <cell r="AG846">
            <v>802157.93</v>
          </cell>
          <cell r="AH846">
            <v>0</v>
          </cell>
          <cell r="AI846">
            <v>2365498.83</v>
          </cell>
          <cell r="AK846">
            <v>272134.40000000002</v>
          </cell>
          <cell r="AL846">
            <v>283775.65999999997</v>
          </cell>
          <cell r="AM846">
            <v>0</v>
          </cell>
          <cell r="AN846">
            <v>555910.06000000006</v>
          </cell>
          <cell r="AP846">
            <v>2841940.2</v>
          </cell>
          <cell r="AQ846">
            <v>1458213.54</v>
          </cell>
          <cell r="AR846">
            <v>0</v>
          </cell>
          <cell r="AS846">
            <v>4300153.74</v>
          </cell>
          <cell r="AU846">
            <v>2141037.8000000003</v>
          </cell>
          <cell r="AV846">
            <v>1098577.06</v>
          </cell>
          <cell r="AW846">
            <v>0</v>
          </cell>
          <cell r="AX846">
            <v>3239614.8600000003</v>
          </cell>
          <cell r="AZ846">
            <v>21586366.740000002</v>
          </cell>
          <cell r="BA846">
            <v>6711821.1600000001</v>
          </cell>
          <cell r="BB846">
            <v>8489456.370000001</v>
          </cell>
          <cell r="BC846">
            <v>498096.99881999986</v>
          </cell>
          <cell r="BD846">
            <v>454300.05725999997</v>
          </cell>
          <cell r="BE846">
            <v>0</v>
          </cell>
          <cell r="BF846">
            <v>9441853.4260799997</v>
          </cell>
          <cell r="BH846">
            <v>21512812.886080001</v>
          </cell>
          <cell r="BJ846">
            <v>3174656.85</v>
          </cell>
          <cell r="BK846">
            <v>18338156.036079999</v>
          </cell>
        </row>
        <row r="847">
          <cell r="A847" t="str">
            <v>56099033C0400</v>
          </cell>
          <cell r="B847" t="str">
            <v>HOMER COMM CONS SCH DIST 33C</v>
          </cell>
          <cell r="C847" t="str">
            <v>WILL</v>
          </cell>
          <cell r="D847" t="str">
            <v>Elementary</v>
          </cell>
          <cell r="E847">
            <v>3747.5</v>
          </cell>
          <cell r="G847">
            <v>2427</v>
          </cell>
          <cell r="H847">
            <v>2386.5</v>
          </cell>
          <cell r="I847">
            <v>1320.5</v>
          </cell>
          <cell r="J847">
            <v>0</v>
          </cell>
          <cell r="L847">
            <v>95460</v>
          </cell>
          <cell r="M847">
            <v>52820</v>
          </cell>
          <cell r="N847">
            <v>0</v>
          </cell>
          <cell r="O847">
            <v>148280</v>
          </cell>
          <cell r="Q847">
            <v>303375</v>
          </cell>
          <cell r="R847">
            <v>165062.5</v>
          </cell>
          <cell r="S847">
            <v>0</v>
          </cell>
          <cell r="T847">
            <v>468437.5</v>
          </cell>
          <cell r="V847">
            <v>482973</v>
          </cell>
          <cell r="W847">
            <v>262779.5</v>
          </cell>
          <cell r="X847">
            <v>0</v>
          </cell>
          <cell r="Y847">
            <v>745752.5</v>
          </cell>
          <cell r="AA847">
            <v>60675</v>
          </cell>
          <cell r="AB847">
            <v>33012.5</v>
          </cell>
          <cell r="AC847">
            <v>0</v>
          </cell>
          <cell r="AD847">
            <v>93687.5</v>
          </cell>
          <cell r="AF847">
            <v>692908.5</v>
          </cell>
          <cell r="AG847">
            <v>377002.75</v>
          </cell>
          <cell r="AH847">
            <v>0</v>
          </cell>
          <cell r="AI847">
            <v>1069911.25</v>
          </cell>
          <cell r="AK847">
            <v>241036.5</v>
          </cell>
          <cell r="AL847">
            <v>266741</v>
          </cell>
          <cell r="AM847">
            <v>0</v>
          </cell>
          <cell r="AN847">
            <v>507777.5</v>
          </cell>
          <cell r="AP847">
            <v>2519226</v>
          </cell>
          <cell r="AQ847">
            <v>1370679</v>
          </cell>
          <cell r="AR847">
            <v>0</v>
          </cell>
          <cell r="AS847">
            <v>3889905</v>
          </cell>
          <cell r="AU847">
            <v>1897914</v>
          </cell>
          <cell r="AV847">
            <v>1032631</v>
          </cell>
          <cell r="AW847">
            <v>0</v>
          </cell>
          <cell r="AX847">
            <v>2930545</v>
          </cell>
          <cell r="AZ847">
            <v>19012113.179999996</v>
          </cell>
          <cell r="BA847">
            <v>4690138.91</v>
          </cell>
          <cell r="BB847">
            <v>7110675.6269999985</v>
          </cell>
          <cell r="BC847">
            <v>450576.91499999992</v>
          </cell>
          <cell r="BD847">
            <v>410958.34500000003</v>
          </cell>
          <cell r="BE847">
            <v>0</v>
          </cell>
          <cell r="BF847">
            <v>7972210.8869999982</v>
          </cell>
          <cell r="BH847">
            <v>17826507.136999998</v>
          </cell>
          <cell r="BJ847">
            <v>2871784.2</v>
          </cell>
          <cell r="BK847">
            <v>14954722.936999999</v>
          </cell>
        </row>
        <row r="848">
          <cell r="A848" t="str">
            <v>56099070C0400</v>
          </cell>
          <cell r="B848" t="str">
            <v>LARAWAY C C SCHOOL DIST 70C</v>
          </cell>
          <cell r="C848" t="str">
            <v>WILL</v>
          </cell>
          <cell r="D848" t="str">
            <v>Elementary</v>
          </cell>
          <cell r="E848">
            <v>399.38</v>
          </cell>
          <cell r="G848">
            <v>258.39</v>
          </cell>
          <cell r="H848">
            <v>252.31</v>
          </cell>
          <cell r="I848">
            <v>140.99</v>
          </cell>
          <cell r="J848">
            <v>0</v>
          </cell>
          <cell r="L848">
            <v>10092.4</v>
          </cell>
          <cell r="M848">
            <v>5639.6</v>
          </cell>
          <cell r="N848">
            <v>0</v>
          </cell>
          <cell r="O848">
            <v>15732</v>
          </cell>
          <cell r="Q848">
            <v>32298.75</v>
          </cell>
          <cell r="R848">
            <v>17623.75</v>
          </cell>
          <cell r="S848">
            <v>0</v>
          </cell>
          <cell r="T848">
            <v>49922.5</v>
          </cell>
          <cell r="V848">
            <v>51419.61</v>
          </cell>
          <cell r="W848">
            <v>28057.010000000002</v>
          </cell>
          <cell r="X848">
            <v>0</v>
          </cell>
          <cell r="Y848">
            <v>79476.62</v>
          </cell>
          <cell r="AA848">
            <v>6459.75</v>
          </cell>
          <cell r="AB848">
            <v>3524.75</v>
          </cell>
          <cell r="AC848">
            <v>0</v>
          </cell>
          <cell r="AD848">
            <v>9984.5</v>
          </cell>
          <cell r="AF848">
            <v>73770.34</v>
          </cell>
          <cell r="AG848">
            <v>40252.639999999999</v>
          </cell>
          <cell r="AH848">
            <v>0</v>
          </cell>
          <cell r="AI848">
            <v>114022.98</v>
          </cell>
          <cell r="AK848">
            <v>25483.31</v>
          </cell>
          <cell r="AL848">
            <v>28479.980000000003</v>
          </cell>
          <cell r="AM848">
            <v>0</v>
          </cell>
          <cell r="AN848">
            <v>53963.290000000008</v>
          </cell>
          <cell r="AP848">
            <v>268208.82</v>
          </cell>
          <cell r="AQ848">
            <v>146347.62</v>
          </cell>
          <cell r="AR848">
            <v>0</v>
          </cell>
          <cell r="AS848">
            <v>414556.44</v>
          </cell>
          <cell r="AU848">
            <v>202060.97999999998</v>
          </cell>
          <cell r="AV848">
            <v>110254.18000000001</v>
          </cell>
          <cell r="AW848">
            <v>0</v>
          </cell>
          <cell r="AX848">
            <v>312315.15999999997</v>
          </cell>
          <cell r="AZ848">
            <v>2270795.6799999992</v>
          </cell>
          <cell r="BA848">
            <v>1188380.6499999999</v>
          </cell>
          <cell r="BB848">
            <v>1037752.8989999997</v>
          </cell>
          <cell r="BC848">
            <v>48019.054919999995</v>
          </cell>
          <cell r="BD848">
            <v>43796.809560000002</v>
          </cell>
          <cell r="BE848">
            <v>0</v>
          </cell>
          <cell r="BF848">
            <v>1129568.7634799997</v>
          </cell>
          <cell r="BH848">
            <v>2179542.2534799995</v>
          </cell>
          <cell r="BJ848">
            <v>306052.88</v>
          </cell>
          <cell r="BK848">
            <v>1873489.3734799996</v>
          </cell>
        </row>
        <row r="849">
          <cell r="A849" t="str">
            <v>56099088A0200</v>
          </cell>
          <cell r="B849" t="str">
            <v>RICHLAND SCHOOL DIST 88A</v>
          </cell>
          <cell r="C849" t="str">
            <v>WILL</v>
          </cell>
          <cell r="D849" t="str">
            <v>Elementary</v>
          </cell>
          <cell r="E849">
            <v>875.5</v>
          </cell>
          <cell r="G849">
            <v>534</v>
          </cell>
          <cell r="H849">
            <v>526.25</v>
          </cell>
          <cell r="I849">
            <v>341.5</v>
          </cell>
          <cell r="J849">
            <v>0</v>
          </cell>
          <cell r="L849">
            <v>21050</v>
          </cell>
          <cell r="M849">
            <v>13660</v>
          </cell>
          <cell r="N849">
            <v>0</v>
          </cell>
          <cell r="O849">
            <v>34710</v>
          </cell>
          <cell r="Q849">
            <v>66750</v>
          </cell>
          <cell r="R849">
            <v>42687.5</v>
          </cell>
          <cell r="S849">
            <v>0</v>
          </cell>
          <cell r="T849">
            <v>109437.5</v>
          </cell>
          <cell r="V849">
            <v>106266</v>
          </cell>
          <cell r="W849">
            <v>67958.5</v>
          </cell>
          <cell r="X849">
            <v>0</v>
          </cell>
          <cell r="Y849">
            <v>174224.5</v>
          </cell>
          <cell r="AA849">
            <v>13350</v>
          </cell>
          <cell r="AB849">
            <v>8537.5</v>
          </cell>
          <cell r="AC849">
            <v>0</v>
          </cell>
          <cell r="AD849">
            <v>21887.5</v>
          </cell>
          <cell r="AF849">
            <v>304914</v>
          </cell>
          <cell r="AG849">
            <v>194996.5</v>
          </cell>
          <cell r="AH849">
            <v>0</v>
          </cell>
          <cell r="AI849">
            <v>499910.5</v>
          </cell>
          <cell r="AK849">
            <v>53151.25</v>
          </cell>
          <cell r="AL849">
            <v>68983</v>
          </cell>
          <cell r="AM849">
            <v>0</v>
          </cell>
          <cell r="AN849">
            <v>122134.25</v>
          </cell>
          <cell r="AP849">
            <v>554292</v>
          </cell>
          <cell r="AQ849">
            <v>354477</v>
          </cell>
          <cell r="AR849">
            <v>0</v>
          </cell>
          <cell r="AS849">
            <v>908769</v>
          </cell>
          <cell r="AU849">
            <v>417588</v>
          </cell>
          <cell r="AV849">
            <v>267053</v>
          </cell>
          <cell r="AW849">
            <v>0</v>
          </cell>
          <cell r="AX849">
            <v>684641</v>
          </cell>
          <cell r="AZ849">
            <v>4604227.4099999992</v>
          </cell>
          <cell r="BA849">
            <v>1733418.92</v>
          </cell>
          <cell r="BB849">
            <v>1901293.8989999997</v>
          </cell>
          <cell r="BC849">
            <v>105264.86699999998</v>
          </cell>
          <cell r="BD849">
            <v>96009.081000000006</v>
          </cell>
          <cell r="BE849">
            <v>0</v>
          </cell>
          <cell r="BF849">
            <v>2102567.8470000001</v>
          </cell>
          <cell r="BH849">
            <v>4658282.0970000001</v>
          </cell>
          <cell r="BJ849">
            <v>670913.16</v>
          </cell>
          <cell r="BK849">
            <v>3987368.9369999999</v>
          </cell>
        </row>
        <row r="850">
          <cell r="A850" t="str">
            <v>56099157C0400</v>
          </cell>
          <cell r="B850" t="str">
            <v>FRANKFORT C C SCH DIST 157C</v>
          </cell>
          <cell r="C850" t="str">
            <v>WILL</v>
          </cell>
          <cell r="D850" t="str">
            <v>Elementary</v>
          </cell>
          <cell r="E850">
            <v>2467.5</v>
          </cell>
          <cell r="G850">
            <v>1599</v>
          </cell>
          <cell r="H850">
            <v>1576</v>
          </cell>
          <cell r="I850">
            <v>868.5</v>
          </cell>
          <cell r="J850">
            <v>0</v>
          </cell>
          <cell r="L850">
            <v>63040</v>
          </cell>
          <cell r="M850">
            <v>34740</v>
          </cell>
          <cell r="N850">
            <v>0</v>
          </cell>
          <cell r="O850">
            <v>97780</v>
          </cell>
          <cell r="Q850">
            <v>199875</v>
          </cell>
          <cell r="R850">
            <v>108562.5</v>
          </cell>
          <cell r="S850">
            <v>0</v>
          </cell>
          <cell r="T850">
            <v>308437.5</v>
          </cell>
          <cell r="V850">
            <v>318201</v>
          </cell>
          <cell r="W850">
            <v>172831.5</v>
          </cell>
          <cell r="X850">
            <v>0</v>
          </cell>
          <cell r="Y850">
            <v>491032.5</v>
          </cell>
          <cell r="AA850">
            <v>39975</v>
          </cell>
          <cell r="AB850">
            <v>21712.5</v>
          </cell>
          <cell r="AC850">
            <v>0</v>
          </cell>
          <cell r="AD850">
            <v>61687.5</v>
          </cell>
          <cell r="AF850">
            <v>456514.5</v>
          </cell>
          <cell r="AG850">
            <v>247956.75</v>
          </cell>
          <cell r="AH850">
            <v>0</v>
          </cell>
          <cell r="AI850">
            <v>704471.25</v>
          </cell>
          <cell r="AK850">
            <v>159176</v>
          </cell>
          <cell r="AL850">
            <v>175437</v>
          </cell>
          <cell r="AM850">
            <v>0</v>
          </cell>
          <cell r="AN850">
            <v>334613</v>
          </cell>
          <cell r="AP850">
            <v>1659762</v>
          </cell>
          <cell r="AQ850">
            <v>901503</v>
          </cell>
          <cell r="AR850">
            <v>0</v>
          </cell>
          <cell r="AS850">
            <v>2561265</v>
          </cell>
          <cell r="AU850">
            <v>1250418</v>
          </cell>
          <cell r="AV850">
            <v>679167</v>
          </cell>
          <cell r="AW850">
            <v>0</v>
          </cell>
          <cell r="AX850">
            <v>1929585</v>
          </cell>
          <cell r="AZ850">
            <v>12273564.450000001</v>
          </cell>
          <cell r="BA850">
            <v>2221327.5400000005</v>
          </cell>
          <cell r="BB850">
            <v>4348467.5970000001</v>
          </cell>
          <cell r="BC850">
            <v>296677.39499999996</v>
          </cell>
          <cell r="BD850">
            <v>270590.98499999999</v>
          </cell>
          <cell r="BE850">
            <v>0</v>
          </cell>
          <cell r="BF850">
            <v>4915735.977</v>
          </cell>
          <cell r="BH850">
            <v>11404607.727</v>
          </cell>
          <cell r="BJ850">
            <v>1890894.6</v>
          </cell>
          <cell r="BK850">
            <v>9513713.1270000003</v>
          </cell>
        </row>
        <row r="851">
          <cell r="A851" t="str">
            <v>56099200U2600</v>
          </cell>
          <cell r="B851" t="str">
            <v>BEECHER C U SCH DIST 200U</v>
          </cell>
          <cell r="C851" t="str">
            <v>WILL</v>
          </cell>
          <cell r="D851" t="str">
            <v>Unit</v>
          </cell>
          <cell r="E851">
            <v>1023.2</v>
          </cell>
          <cell r="G851">
            <v>429.89</v>
          </cell>
          <cell r="H851">
            <v>423.81</v>
          </cell>
          <cell r="I851">
            <v>257.15999999999997</v>
          </cell>
          <cell r="J851">
            <v>336.15</v>
          </cell>
          <cell r="L851">
            <v>16952.400000000001</v>
          </cell>
          <cell r="M851">
            <v>10286.399999999998</v>
          </cell>
          <cell r="N851">
            <v>13446</v>
          </cell>
          <cell r="O851">
            <v>40684.800000000003</v>
          </cell>
          <cell r="Q851">
            <v>53736.25</v>
          </cell>
          <cell r="R851">
            <v>32144.999999999996</v>
          </cell>
          <cell r="S851">
            <v>42018.75</v>
          </cell>
          <cell r="T851">
            <v>127900</v>
          </cell>
          <cell r="V851">
            <v>85548.11</v>
          </cell>
          <cell r="W851">
            <v>51174.84</v>
          </cell>
          <cell r="X851">
            <v>66893.849999999991</v>
          </cell>
          <cell r="Y851">
            <v>203616.8</v>
          </cell>
          <cell r="AA851">
            <v>10747.25</v>
          </cell>
          <cell r="AB851">
            <v>6428.9999999999991</v>
          </cell>
          <cell r="AC851">
            <v>8403.75</v>
          </cell>
          <cell r="AD851">
            <v>25580</v>
          </cell>
          <cell r="AF851">
            <v>245467.19</v>
          </cell>
          <cell r="AG851">
            <v>146838.35999999999</v>
          </cell>
          <cell r="AH851">
            <v>191941.65</v>
          </cell>
          <cell r="AI851">
            <v>584247.19999999995</v>
          </cell>
          <cell r="AK851">
            <v>42804.81</v>
          </cell>
          <cell r="AL851">
            <v>51946.319999999992</v>
          </cell>
          <cell r="AM851">
            <v>233960.4</v>
          </cell>
          <cell r="AN851">
            <v>328711.52999999997</v>
          </cell>
          <cell r="AP851">
            <v>446225.82</v>
          </cell>
          <cell r="AQ851">
            <v>266932.07999999996</v>
          </cell>
          <cell r="AR851">
            <v>348923.69999999995</v>
          </cell>
          <cell r="AS851">
            <v>1062081.5999999999</v>
          </cell>
          <cell r="AU851">
            <v>336173.98</v>
          </cell>
          <cell r="AV851">
            <v>201099.11999999997</v>
          </cell>
          <cell r="AW851">
            <v>262869.3</v>
          </cell>
          <cell r="AX851">
            <v>800142.39999999991</v>
          </cell>
          <cell r="AZ851">
            <v>5398195.6800000006</v>
          </cell>
          <cell r="BA851">
            <v>1211980.6299999997</v>
          </cell>
          <cell r="BB851">
            <v>1983052.8930000002</v>
          </cell>
          <cell r="BC851">
            <v>123023.42879999998</v>
          </cell>
          <cell r="BD851">
            <v>112206.1584</v>
          </cell>
          <cell r="BE851">
            <v>0</v>
          </cell>
          <cell r="BF851">
            <v>2218282.4802000001</v>
          </cell>
          <cell r="BH851">
            <v>5391246.8102000002</v>
          </cell>
          <cell r="BJ851">
            <v>784098.62</v>
          </cell>
          <cell r="BK851">
            <v>4607148.1902000001</v>
          </cell>
        </row>
        <row r="852">
          <cell r="A852" t="str">
            <v>56099201U2600</v>
          </cell>
          <cell r="B852" t="str">
            <v>CRETE MONEE C U SCHOOL DIST 201U</v>
          </cell>
          <cell r="C852" t="str">
            <v>WILL</v>
          </cell>
          <cell r="D852" t="str">
            <v>Unit</v>
          </cell>
          <cell r="E852">
            <v>4778.46</v>
          </cell>
          <cell r="G852">
            <v>1988.6499999999999</v>
          </cell>
          <cell r="H852">
            <v>1946.32</v>
          </cell>
          <cell r="I852">
            <v>1107.1500000000001</v>
          </cell>
          <cell r="J852">
            <v>1682.66</v>
          </cell>
          <cell r="L852">
            <v>77852.800000000003</v>
          </cell>
          <cell r="M852">
            <v>44286</v>
          </cell>
          <cell r="N852">
            <v>67306.400000000009</v>
          </cell>
          <cell r="O852">
            <v>189445.2</v>
          </cell>
          <cell r="Q852">
            <v>248581.24999999997</v>
          </cell>
          <cell r="R852">
            <v>138393.75</v>
          </cell>
          <cell r="S852">
            <v>210332.5</v>
          </cell>
          <cell r="T852">
            <v>597307.5</v>
          </cell>
          <cell r="V852">
            <v>395741.35</v>
          </cell>
          <cell r="W852">
            <v>220322.85</v>
          </cell>
          <cell r="X852">
            <v>334849.34000000003</v>
          </cell>
          <cell r="Y852">
            <v>950913.54</v>
          </cell>
          <cell r="AA852">
            <v>49716.25</v>
          </cell>
          <cell r="AB852">
            <v>27678.750000000004</v>
          </cell>
          <cell r="AC852">
            <v>42066.5</v>
          </cell>
          <cell r="AD852">
            <v>119461.5</v>
          </cell>
          <cell r="AF852">
            <v>1135519.1499999999</v>
          </cell>
          <cell r="AG852">
            <v>632182.65</v>
          </cell>
          <cell r="AH852">
            <v>960798.86</v>
          </cell>
          <cell r="AI852">
            <v>2728500.6599999997</v>
          </cell>
          <cell r="AK852">
            <v>196578.32</v>
          </cell>
          <cell r="AL852">
            <v>223644.30000000002</v>
          </cell>
          <cell r="AM852">
            <v>1171131.3600000001</v>
          </cell>
          <cell r="AN852">
            <v>1591353.98</v>
          </cell>
          <cell r="AP852">
            <v>2064218.7</v>
          </cell>
          <cell r="AQ852">
            <v>1149221.7000000002</v>
          </cell>
          <cell r="AR852">
            <v>1746601.08</v>
          </cell>
          <cell r="AS852">
            <v>4960041.4800000004</v>
          </cell>
          <cell r="AU852">
            <v>1555124.2999999998</v>
          </cell>
          <cell r="AV852">
            <v>865791.3</v>
          </cell>
          <cell r="AW852">
            <v>1315840.1200000001</v>
          </cell>
          <cell r="AX852">
            <v>3736755.7199999997</v>
          </cell>
          <cell r="AZ852">
            <v>26632565.539999999</v>
          </cell>
          <cell r="BA852">
            <v>8921399.2599999998</v>
          </cell>
          <cell r="BB852">
            <v>10666189.439999999</v>
          </cell>
          <cell r="BC852">
            <v>574533.35963999992</v>
          </cell>
          <cell r="BD852">
            <v>524015.48052000004</v>
          </cell>
          <cell r="BE852">
            <v>0</v>
          </cell>
          <cell r="BF852">
            <v>11764738.280160001</v>
          </cell>
          <cell r="BH852">
            <v>26638517.860160001</v>
          </cell>
          <cell r="BJ852">
            <v>3661829.46</v>
          </cell>
          <cell r="BK852">
            <v>22976688.40016</v>
          </cell>
        </row>
        <row r="853">
          <cell r="A853" t="str">
            <v>56099207U2600</v>
          </cell>
          <cell r="B853" t="str">
            <v>PEOTONE C U SCH DIST 207U</v>
          </cell>
          <cell r="C853" t="str">
            <v>WILL</v>
          </cell>
          <cell r="D853" t="str">
            <v>Unit</v>
          </cell>
          <cell r="E853">
            <v>1486.03</v>
          </cell>
          <cell r="G853">
            <v>594.73</v>
          </cell>
          <cell r="H853">
            <v>589.82000000000005</v>
          </cell>
          <cell r="I853">
            <v>356.82</v>
          </cell>
          <cell r="J853">
            <v>534.48</v>
          </cell>
          <cell r="L853">
            <v>23592.800000000003</v>
          </cell>
          <cell r="M853">
            <v>14272.8</v>
          </cell>
          <cell r="N853">
            <v>21379.200000000001</v>
          </cell>
          <cell r="O853">
            <v>59244.800000000003</v>
          </cell>
          <cell r="Q853">
            <v>74341.25</v>
          </cell>
          <cell r="R853">
            <v>44602.5</v>
          </cell>
          <cell r="S853">
            <v>66810</v>
          </cell>
          <cell r="T853">
            <v>185753.75</v>
          </cell>
          <cell r="V853">
            <v>118351.27</v>
          </cell>
          <cell r="W853">
            <v>71007.179999999993</v>
          </cell>
          <cell r="X853">
            <v>106361.52</v>
          </cell>
          <cell r="Y853">
            <v>295719.97000000003</v>
          </cell>
          <cell r="AA853">
            <v>14868.25</v>
          </cell>
          <cell r="AB853">
            <v>8920.5</v>
          </cell>
          <cell r="AC853">
            <v>13362</v>
          </cell>
          <cell r="AD853">
            <v>37150.75</v>
          </cell>
          <cell r="AF853">
            <v>169795.41</v>
          </cell>
          <cell r="AG853">
            <v>101872.11</v>
          </cell>
          <cell r="AH853">
            <v>152594.04</v>
          </cell>
          <cell r="AI853">
            <v>424261.56000000006</v>
          </cell>
          <cell r="AK853">
            <v>59571.820000000007</v>
          </cell>
          <cell r="AL853">
            <v>72077.64</v>
          </cell>
          <cell r="AM853">
            <v>371998.08</v>
          </cell>
          <cell r="AN853">
            <v>503647.54000000004</v>
          </cell>
          <cell r="AP853">
            <v>617329.74</v>
          </cell>
          <cell r="AQ853">
            <v>370379.16</v>
          </cell>
          <cell r="AR853">
            <v>554790.24</v>
          </cell>
          <cell r="AS853">
            <v>1542499.14</v>
          </cell>
          <cell r="AU853">
            <v>465078.86</v>
          </cell>
          <cell r="AV853">
            <v>279033.24</v>
          </cell>
          <cell r="AW853">
            <v>417963.36</v>
          </cell>
          <cell r="AX853">
            <v>1162075.46</v>
          </cell>
          <cell r="AZ853">
            <v>7874940.9699999988</v>
          </cell>
          <cell r="BA853">
            <v>1823975.5899999999</v>
          </cell>
          <cell r="BB853">
            <v>2909674.9679999994</v>
          </cell>
          <cell r="BC853">
            <v>178671.33101999995</v>
          </cell>
          <cell r="BD853">
            <v>162961.02185999998</v>
          </cell>
          <cell r="BE853">
            <v>0</v>
          </cell>
          <cell r="BF853">
            <v>3251307.3208799995</v>
          </cell>
          <cell r="BH853">
            <v>7461660.2908799993</v>
          </cell>
          <cell r="BJ853">
            <v>1138774.5</v>
          </cell>
          <cell r="BK853">
            <v>6322885.7908799993</v>
          </cell>
        </row>
        <row r="854">
          <cell r="A854" t="str">
            <v>56099209U2600</v>
          </cell>
          <cell r="B854" t="str">
            <v>WILMINGTON C U SCH DIST 209U</v>
          </cell>
          <cell r="C854" t="str">
            <v>WILL</v>
          </cell>
          <cell r="D854" t="str">
            <v>Unit</v>
          </cell>
          <cell r="E854">
            <v>1348.02</v>
          </cell>
          <cell r="G854">
            <v>576.54999999999995</v>
          </cell>
          <cell r="H854">
            <v>558.79999999999995</v>
          </cell>
          <cell r="I854">
            <v>306.32</v>
          </cell>
          <cell r="J854">
            <v>465.15</v>
          </cell>
          <cell r="L854">
            <v>22352</v>
          </cell>
          <cell r="M854">
            <v>12252.8</v>
          </cell>
          <cell r="N854">
            <v>18606</v>
          </cell>
          <cell r="O854">
            <v>53210.8</v>
          </cell>
          <cell r="Q854">
            <v>72068.75</v>
          </cell>
          <cell r="R854">
            <v>38290</v>
          </cell>
          <cell r="S854">
            <v>58143.75</v>
          </cell>
          <cell r="T854">
            <v>168502.5</v>
          </cell>
          <cell r="V854">
            <v>114733.45</v>
          </cell>
          <cell r="W854">
            <v>60957.68</v>
          </cell>
          <cell r="X854">
            <v>92564.849999999991</v>
          </cell>
          <cell r="Y854">
            <v>268255.98</v>
          </cell>
          <cell r="AA854">
            <v>14413.749999999998</v>
          </cell>
          <cell r="AB854">
            <v>7658</v>
          </cell>
          <cell r="AC854">
            <v>11628.75</v>
          </cell>
          <cell r="AD854">
            <v>33700.5</v>
          </cell>
          <cell r="AF854">
            <v>329210.05</v>
          </cell>
          <cell r="AG854">
            <v>174908.72</v>
          </cell>
          <cell r="AH854">
            <v>265600.65000000002</v>
          </cell>
          <cell r="AI854">
            <v>769719.42</v>
          </cell>
          <cell r="AK854">
            <v>56438.799999999996</v>
          </cell>
          <cell r="AL854">
            <v>61876.639999999999</v>
          </cell>
          <cell r="AM854">
            <v>323744.39999999997</v>
          </cell>
          <cell r="AN854">
            <v>442059.83999999997</v>
          </cell>
          <cell r="AP854">
            <v>598458.89999999991</v>
          </cell>
          <cell r="AQ854">
            <v>317960.15999999997</v>
          </cell>
          <cell r="AR854">
            <v>482825.69999999995</v>
          </cell>
          <cell r="AS854">
            <v>1399244.7599999998</v>
          </cell>
          <cell r="AU854">
            <v>450862.1</v>
          </cell>
          <cell r="AV854">
            <v>239542.24</v>
          </cell>
          <cell r="AW854">
            <v>363747.3</v>
          </cell>
          <cell r="AX854">
            <v>1054151.6399999999</v>
          </cell>
          <cell r="AZ854">
            <v>7278976.4700000007</v>
          </cell>
          <cell r="BA854">
            <v>1988746.82</v>
          </cell>
          <cell r="BB854">
            <v>2780316.9870000002</v>
          </cell>
          <cell r="BC854">
            <v>162077.83667999998</v>
          </cell>
          <cell r="BD854">
            <v>147826.56924000001</v>
          </cell>
          <cell r="BE854">
            <v>0</v>
          </cell>
          <cell r="BF854">
            <v>3090221.3929200005</v>
          </cell>
          <cell r="BH854">
            <v>7279066.83292</v>
          </cell>
          <cell r="BJ854">
            <v>1033014.68</v>
          </cell>
          <cell r="BK854">
            <v>6246052.1529200003</v>
          </cell>
        </row>
        <row r="855">
          <cell r="A855" t="str">
            <v>56099255U2600</v>
          </cell>
          <cell r="B855" t="str">
            <v>REED CUSTER C U SCH DIST 255U</v>
          </cell>
          <cell r="C855" t="str">
            <v>WILL</v>
          </cell>
          <cell r="D855" t="str">
            <v>Unit</v>
          </cell>
          <cell r="E855">
            <v>1471.7</v>
          </cell>
          <cell r="G855">
            <v>605.23</v>
          </cell>
          <cell r="H855">
            <v>594.98</v>
          </cell>
          <cell r="I855">
            <v>363.32</v>
          </cell>
          <cell r="J855">
            <v>503.15</v>
          </cell>
          <cell r="L855">
            <v>23799.200000000001</v>
          </cell>
          <cell r="M855">
            <v>14532.8</v>
          </cell>
          <cell r="N855">
            <v>20126</v>
          </cell>
          <cell r="O855">
            <v>58458</v>
          </cell>
          <cell r="Q855">
            <v>75653.75</v>
          </cell>
          <cell r="R855">
            <v>45415</v>
          </cell>
          <cell r="S855">
            <v>62893.75</v>
          </cell>
          <cell r="T855">
            <v>183962.5</v>
          </cell>
          <cell r="V855">
            <v>120440.77</v>
          </cell>
          <cell r="W855">
            <v>72300.679999999993</v>
          </cell>
          <cell r="X855">
            <v>100126.84999999999</v>
          </cell>
          <cell r="Y855">
            <v>292868.3</v>
          </cell>
          <cell r="AA855">
            <v>15130.75</v>
          </cell>
          <cell r="AB855">
            <v>9083</v>
          </cell>
          <cell r="AC855">
            <v>12578.75</v>
          </cell>
          <cell r="AD855">
            <v>36792.5</v>
          </cell>
          <cell r="AF855">
            <v>172793.16</v>
          </cell>
          <cell r="AG855">
            <v>103727.86</v>
          </cell>
          <cell r="AH855">
            <v>143649.32</v>
          </cell>
          <cell r="AI855">
            <v>420170.34</v>
          </cell>
          <cell r="AK855">
            <v>60092.98</v>
          </cell>
          <cell r="AL855">
            <v>73390.64</v>
          </cell>
          <cell r="AM855">
            <v>350192.39999999997</v>
          </cell>
          <cell r="AN855">
            <v>483676.01999999996</v>
          </cell>
          <cell r="AP855">
            <v>628228.74</v>
          </cell>
          <cell r="AQ855">
            <v>377126.16</v>
          </cell>
          <cell r="AR855">
            <v>522269.69999999995</v>
          </cell>
          <cell r="AS855">
            <v>1527624.5999999999</v>
          </cell>
          <cell r="AU855">
            <v>473289.86</v>
          </cell>
          <cell r="AV855">
            <v>284116.24</v>
          </cell>
          <cell r="AW855">
            <v>393463.3</v>
          </cell>
          <cell r="AX855">
            <v>1150869.3999999999</v>
          </cell>
          <cell r="AZ855">
            <v>7925697.790000001</v>
          </cell>
          <cell r="BA855">
            <v>2167802.5699999998</v>
          </cell>
          <cell r="BB855">
            <v>3028050.1080000005</v>
          </cell>
          <cell r="BC855">
            <v>176948.37779999996</v>
          </cell>
          <cell r="BD855">
            <v>161389.56539999999</v>
          </cell>
          <cell r="BE855">
            <v>0</v>
          </cell>
          <cell r="BF855">
            <v>3366388.0512000006</v>
          </cell>
          <cell r="BH855">
            <v>7520809.7112000007</v>
          </cell>
          <cell r="BJ855">
            <v>1127793.1399999999</v>
          </cell>
          <cell r="BK855">
            <v>6393016.5712000011</v>
          </cell>
        </row>
        <row r="856">
          <cell r="A856" t="str">
            <v>56099365U2600</v>
          </cell>
          <cell r="B856" t="str">
            <v>VALLEY VIEW CUSD #365U</v>
          </cell>
          <cell r="C856" t="str">
            <v>WILL</v>
          </cell>
          <cell r="D856" t="str">
            <v>Unit</v>
          </cell>
          <cell r="E856">
            <v>16637.46</v>
          </cell>
          <cell r="G856">
            <v>7305.2999999999993</v>
          </cell>
          <cell r="H856">
            <v>7193.1399999999994</v>
          </cell>
          <cell r="I856">
            <v>3867.83</v>
          </cell>
          <cell r="J856">
            <v>5464.33</v>
          </cell>
          <cell r="L856">
            <v>287725.59999999998</v>
          </cell>
          <cell r="M856">
            <v>154713.20000000001</v>
          </cell>
          <cell r="N856">
            <v>218573.2</v>
          </cell>
          <cell r="O856">
            <v>661012</v>
          </cell>
          <cell r="Q856">
            <v>913162.49999999988</v>
          </cell>
          <cell r="R856">
            <v>483478.75</v>
          </cell>
          <cell r="S856">
            <v>683041.25</v>
          </cell>
          <cell r="T856">
            <v>2079682.5</v>
          </cell>
          <cell r="V856">
            <v>1453754.7</v>
          </cell>
          <cell r="W856">
            <v>769698.17</v>
          </cell>
          <cell r="X856">
            <v>1087401.67</v>
          </cell>
          <cell r="Y856">
            <v>3310854.54</v>
          </cell>
          <cell r="AA856">
            <v>182632.49999999997</v>
          </cell>
          <cell r="AB856">
            <v>96695.75</v>
          </cell>
          <cell r="AC856">
            <v>136608.25</v>
          </cell>
          <cell r="AD856">
            <v>415936.5</v>
          </cell>
          <cell r="AF856">
            <v>4171326.3</v>
          </cell>
          <cell r="AG856">
            <v>2208530.9300000002</v>
          </cell>
          <cell r="AH856">
            <v>3120132.43</v>
          </cell>
          <cell r="AI856">
            <v>9499989.6600000001</v>
          </cell>
          <cell r="AK856">
            <v>726507.1399999999</v>
          </cell>
          <cell r="AL856">
            <v>781301.66</v>
          </cell>
          <cell r="AM856">
            <v>3803173.68</v>
          </cell>
          <cell r="AN856">
            <v>5310982.4800000004</v>
          </cell>
          <cell r="AP856">
            <v>7582901.3999999994</v>
          </cell>
          <cell r="AQ856">
            <v>4014807.54</v>
          </cell>
          <cell r="AR856">
            <v>5671974.54</v>
          </cell>
          <cell r="AS856">
            <v>17269683.48</v>
          </cell>
          <cell r="AU856">
            <v>5712744.5999999996</v>
          </cell>
          <cell r="AV856">
            <v>3024643.06</v>
          </cell>
          <cell r="AW856">
            <v>4273106.0599999996</v>
          </cell>
          <cell r="AX856">
            <v>13010493.719999999</v>
          </cell>
          <cell r="AZ856">
            <v>92544504.819999993</v>
          </cell>
          <cell r="BA856">
            <v>36269727.649999991</v>
          </cell>
          <cell r="BB856">
            <v>38644269.740999997</v>
          </cell>
          <cell r="BC856">
            <v>2000388.3656399995</v>
          </cell>
          <cell r="BD856">
            <v>1824497.1385199998</v>
          </cell>
          <cell r="BE856">
            <v>0</v>
          </cell>
          <cell r="BF856">
            <v>42469155.245159999</v>
          </cell>
          <cell r="BH856">
            <v>94027790.125159994</v>
          </cell>
          <cell r="BJ856">
            <v>12749618.34</v>
          </cell>
          <cell r="BK856">
            <v>81278171.78515999</v>
          </cell>
        </row>
        <row r="857">
          <cell r="A857" t="str">
            <v>6510890108000</v>
          </cell>
          <cell r="B857" t="str">
            <v>ILLINOIS STATE UNIVERSITY LAB SCH</v>
          </cell>
          <cell r="C857" t="str">
            <v>MCLEAN</v>
          </cell>
          <cell r="D857" t="str">
            <v>Labs</v>
          </cell>
          <cell r="E857">
            <v>995.78</v>
          </cell>
          <cell r="G857">
            <v>244.14</v>
          </cell>
          <cell r="H857">
            <v>244.14</v>
          </cell>
          <cell r="I857">
            <v>142.99</v>
          </cell>
          <cell r="J857">
            <v>608.65000000000009</v>
          </cell>
          <cell r="L857">
            <v>9765.5999999999985</v>
          </cell>
          <cell r="M857">
            <v>5719.6</v>
          </cell>
          <cell r="N857">
            <v>24346.000000000004</v>
          </cell>
          <cell r="O857">
            <v>39831.200000000004</v>
          </cell>
          <cell r="Q857">
            <v>30517.5</v>
          </cell>
          <cell r="R857">
            <v>17873.75</v>
          </cell>
          <cell r="S857">
            <v>76081.250000000015</v>
          </cell>
          <cell r="T857">
            <v>124472.50000000001</v>
          </cell>
          <cell r="V857">
            <v>48583.86</v>
          </cell>
          <cell r="W857">
            <v>28455.010000000002</v>
          </cell>
          <cell r="X857">
            <v>121121.35000000002</v>
          </cell>
          <cell r="Y857">
            <v>198160.22000000003</v>
          </cell>
          <cell r="AA857">
            <v>6103.5</v>
          </cell>
          <cell r="AB857">
            <v>3574.75</v>
          </cell>
          <cell r="AC857">
            <v>15216.250000000002</v>
          </cell>
          <cell r="AD857">
            <v>24894.5</v>
          </cell>
          <cell r="AF857">
            <v>139403.94</v>
          </cell>
          <cell r="AG857">
            <v>81647.289999999994</v>
          </cell>
          <cell r="AH857">
            <v>347539.15</v>
          </cell>
          <cell r="AI857">
            <v>568590.38</v>
          </cell>
          <cell r="AK857">
            <v>24658.14</v>
          </cell>
          <cell r="AL857">
            <v>28883.980000000003</v>
          </cell>
          <cell r="AM857">
            <v>423620.40000000008</v>
          </cell>
          <cell r="AN857">
            <v>477162.52000000008</v>
          </cell>
          <cell r="AP857">
            <v>253417.31999999998</v>
          </cell>
          <cell r="AQ857">
            <v>148423.62</v>
          </cell>
          <cell r="AR857">
            <v>631778.70000000007</v>
          </cell>
          <cell r="AS857">
            <v>1033619.64</v>
          </cell>
          <cell r="AU857">
            <v>190917.47999999998</v>
          </cell>
          <cell r="AV857">
            <v>111818.18000000001</v>
          </cell>
          <cell r="AW857">
            <v>475964.30000000005</v>
          </cell>
          <cell r="AX857">
            <v>778699.96</v>
          </cell>
          <cell r="AZ857">
            <v>5216047.2</v>
          </cell>
          <cell r="BA857">
            <v>711172.2</v>
          </cell>
          <cell r="BB857">
            <v>1778165.82</v>
          </cell>
          <cell r="BC857">
            <v>119726.61252</v>
          </cell>
          <cell r="BD857">
            <v>109199.22636000002</v>
          </cell>
          <cell r="BE857">
            <v>0</v>
          </cell>
          <cell r="BF857">
            <v>2007091.65888</v>
          </cell>
          <cell r="BH857">
            <v>5252522.5788799999</v>
          </cell>
          <cell r="BJ857">
            <v>763086.12</v>
          </cell>
          <cell r="BK857">
            <v>4489436.4588799998</v>
          </cell>
        </row>
        <row r="858">
          <cell r="A858" t="str">
            <v>6510890208000</v>
          </cell>
          <cell r="B858" t="str">
            <v>UNIVERSITY OF ILLINOIS LAB SCHOOL</v>
          </cell>
          <cell r="C858" t="str">
            <v>CHAMPAIGN</v>
          </cell>
          <cell r="D858" t="str">
            <v>Labs</v>
          </cell>
          <cell r="E858">
            <v>321</v>
          </cell>
          <cell r="G858">
            <v>0</v>
          </cell>
          <cell r="H858">
            <v>0</v>
          </cell>
          <cell r="I858">
            <v>65</v>
          </cell>
          <cell r="J858">
            <v>256</v>
          </cell>
          <cell r="L858">
            <v>0</v>
          </cell>
          <cell r="M858">
            <v>2600</v>
          </cell>
          <cell r="N858">
            <v>10240</v>
          </cell>
          <cell r="O858">
            <v>12840</v>
          </cell>
          <cell r="Q858">
            <v>0</v>
          </cell>
          <cell r="R858">
            <v>8125</v>
          </cell>
          <cell r="S858">
            <v>32000</v>
          </cell>
          <cell r="T858">
            <v>40125</v>
          </cell>
          <cell r="V858">
            <v>0</v>
          </cell>
          <cell r="W858">
            <v>12935</v>
          </cell>
          <cell r="X858">
            <v>50944</v>
          </cell>
          <cell r="Y858">
            <v>63879</v>
          </cell>
          <cell r="AA858">
            <v>0</v>
          </cell>
          <cell r="AB858">
            <v>1625</v>
          </cell>
          <cell r="AC858">
            <v>6400</v>
          </cell>
          <cell r="AD858">
            <v>8025</v>
          </cell>
          <cell r="AF858">
            <v>0</v>
          </cell>
          <cell r="AG858">
            <v>37115</v>
          </cell>
          <cell r="AH858">
            <v>146176</v>
          </cell>
          <cell r="AI858">
            <v>183291</v>
          </cell>
          <cell r="AK858">
            <v>0</v>
          </cell>
          <cell r="AL858">
            <v>13130</v>
          </cell>
          <cell r="AM858">
            <v>178176</v>
          </cell>
          <cell r="AN858">
            <v>191306</v>
          </cell>
          <cell r="AP858">
            <v>0</v>
          </cell>
          <cell r="AQ858">
            <v>67470</v>
          </cell>
          <cell r="AR858">
            <v>265728</v>
          </cell>
          <cell r="AS858">
            <v>333198</v>
          </cell>
          <cell r="AU858">
            <v>0</v>
          </cell>
          <cell r="AV858">
            <v>50830</v>
          </cell>
          <cell r="AW858">
            <v>200192</v>
          </cell>
          <cell r="AX858">
            <v>251022</v>
          </cell>
          <cell r="AZ858">
            <v>1695758.9900000002</v>
          </cell>
          <cell r="BA858">
            <v>228785.93000000002</v>
          </cell>
          <cell r="BB858">
            <v>577363.47600000002</v>
          </cell>
          <cell r="BC858">
            <v>38595.113999999994</v>
          </cell>
          <cell r="BD858">
            <v>35201.502</v>
          </cell>
          <cell r="BE858">
            <v>0</v>
          </cell>
          <cell r="BF858">
            <v>651160.09199999995</v>
          </cell>
          <cell r="BH858">
            <v>1734846.0919999999</v>
          </cell>
          <cell r="BJ858">
            <v>245988.72</v>
          </cell>
          <cell r="BK858">
            <v>1488857.372</v>
          </cell>
        </row>
      </sheetData>
      <sheetData sheetId="6">
        <row r="6">
          <cell r="A6" t="str">
            <v>0100100102600</v>
          </cell>
          <cell r="B6" t="str">
            <v>PAYSON COMM UNIT SCHOOL DIST 1</v>
          </cell>
          <cell r="C6" t="str">
            <v>ADAMS</v>
          </cell>
          <cell r="D6" t="str">
            <v>Unit</v>
          </cell>
          <cell r="F6">
            <v>525.13</v>
          </cell>
          <cell r="G6">
            <v>232.33</v>
          </cell>
          <cell r="H6">
            <v>0</v>
          </cell>
          <cell r="J6">
            <v>1.85</v>
          </cell>
          <cell r="K6">
            <v>120031.7</v>
          </cell>
          <cell r="M6">
            <v>1.85</v>
          </cell>
          <cell r="N6">
            <v>120031.7</v>
          </cell>
          <cell r="P6">
            <v>1.93</v>
          </cell>
          <cell r="Q6">
            <v>125222.26</v>
          </cell>
          <cell r="S6">
            <v>1.93</v>
          </cell>
          <cell r="T6">
            <v>125222.26</v>
          </cell>
          <cell r="W6">
            <v>0</v>
          </cell>
          <cell r="X6">
            <v>0</v>
          </cell>
          <cell r="Z6">
            <v>0</v>
          </cell>
          <cell r="AA6">
            <v>0</v>
          </cell>
          <cell r="AC6">
            <v>0</v>
          </cell>
          <cell r="AD6">
            <v>0</v>
          </cell>
          <cell r="AF6">
            <v>0</v>
          </cell>
          <cell r="AG6">
            <v>0</v>
          </cell>
          <cell r="AI6">
            <v>0</v>
          </cell>
          <cell r="AJ6">
            <v>0</v>
          </cell>
          <cell r="AM6">
            <v>3.72</v>
          </cell>
          <cell r="AN6">
            <v>241361.04</v>
          </cell>
          <cell r="AP6">
            <v>3.72</v>
          </cell>
          <cell r="AQ6">
            <v>95325</v>
          </cell>
          <cell r="AS6">
            <v>0.52</v>
          </cell>
          <cell r="AT6">
            <v>37919.440000000002</v>
          </cell>
          <cell r="AW6">
            <v>865113.39999999991</v>
          </cell>
          <cell r="AY6">
            <v>9.43</v>
          </cell>
        </row>
        <row r="7">
          <cell r="A7" t="str">
            <v>0100100202600</v>
          </cell>
          <cell r="B7" t="str">
            <v>LIBERTY COMM UNIT SCHOOL DIST 2</v>
          </cell>
          <cell r="C7" t="str">
            <v>ADAMS</v>
          </cell>
          <cell r="D7" t="str">
            <v>Unit</v>
          </cell>
          <cell r="F7">
            <v>577.71</v>
          </cell>
          <cell r="G7">
            <v>136</v>
          </cell>
          <cell r="H7">
            <v>0</v>
          </cell>
          <cell r="J7">
            <v>1.08</v>
          </cell>
          <cell r="K7">
            <v>70072.56</v>
          </cell>
          <cell r="M7">
            <v>1.08</v>
          </cell>
          <cell r="N7">
            <v>70072.56</v>
          </cell>
          <cell r="P7">
            <v>1.1299999999999999</v>
          </cell>
          <cell r="Q7">
            <v>73316.66</v>
          </cell>
          <cell r="S7">
            <v>1.1299999999999999</v>
          </cell>
          <cell r="T7">
            <v>73316.66</v>
          </cell>
          <cell r="W7">
            <v>0</v>
          </cell>
          <cell r="X7">
            <v>0</v>
          </cell>
          <cell r="Z7">
            <v>0</v>
          </cell>
          <cell r="AA7">
            <v>0</v>
          </cell>
          <cell r="AC7">
            <v>0</v>
          </cell>
          <cell r="AD7">
            <v>0</v>
          </cell>
          <cell r="AF7">
            <v>0</v>
          </cell>
          <cell r="AG7">
            <v>0</v>
          </cell>
          <cell r="AI7">
            <v>0</v>
          </cell>
          <cell r="AJ7">
            <v>0</v>
          </cell>
          <cell r="AM7">
            <v>4.09</v>
          </cell>
          <cell r="AN7">
            <v>265367.38</v>
          </cell>
          <cell r="AP7">
            <v>4.09</v>
          </cell>
          <cell r="AQ7">
            <v>104806.25</v>
          </cell>
          <cell r="AS7">
            <v>0.56999999999999995</v>
          </cell>
          <cell r="AT7">
            <v>41565.54</v>
          </cell>
          <cell r="AW7">
            <v>698517.6100000001</v>
          </cell>
          <cell r="AY7">
            <v>7.43</v>
          </cell>
        </row>
        <row r="8">
          <cell r="A8" t="str">
            <v>0100100302600</v>
          </cell>
          <cell r="B8" t="str">
            <v>CAMP POINT C U SCHOOL DIST 3</v>
          </cell>
          <cell r="C8" t="str">
            <v>ADAMS</v>
          </cell>
          <cell r="D8" t="str">
            <v>Unit</v>
          </cell>
          <cell r="F8">
            <v>864.75</v>
          </cell>
          <cell r="G8">
            <v>344</v>
          </cell>
          <cell r="H8">
            <v>0</v>
          </cell>
          <cell r="J8">
            <v>2.75</v>
          </cell>
          <cell r="K8">
            <v>178425.5</v>
          </cell>
          <cell r="M8">
            <v>2.75</v>
          </cell>
          <cell r="N8">
            <v>178425.5</v>
          </cell>
          <cell r="P8">
            <v>2.86</v>
          </cell>
          <cell r="Q8">
            <v>185562.52</v>
          </cell>
          <cell r="S8">
            <v>2.86</v>
          </cell>
          <cell r="T8">
            <v>185562.52</v>
          </cell>
          <cell r="W8">
            <v>0</v>
          </cell>
          <cell r="X8">
            <v>0</v>
          </cell>
          <cell r="Z8">
            <v>0</v>
          </cell>
          <cell r="AA8">
            <v>0</v>
          </cell>
          <cell r="AC8">
            <v>0</v>
          </cell>
          <cell r="AD8">
            <v>0</v>
          </cell>
          <cell r="AF8">
            <v>0</v>
          </cell>
          <cell r="AG8">
            <v>0</v>
          </cell>
          <cell r="AI8">
            <v>0</v>
          </cell>
          <cell r="AJ8">
            <v>0</v>
          </cell>
          <cell r="AM8">
            <v>6.13</v>
          </cell>
          <cell r="AN8">
            <v>397726.66</v>
          </cell>
          <cell r="AP8">
            <v>6.13</v>
          </cell>
          <cell r="AQ8">
            <v>157081.25</v>
          </cell>
          <cell r="AS8">
            <v>0.86</v>
          </cell>
          <cell r="AT8">
            <v>62712.92</v>
          </cell>
          <cell r="AW8">
            <v>1345496.87</v>
          </cell>
          <cell r="AY8">
            <v>14.599999999999998</v>
          </cell>
        </row>
        <row r="9">
          <cell r="A9" t="str">
            <v>0100100402600</v>
          </cell>
          <cell r="B9" t="str">
            <v>COMMUNITY UNIT SCHOOL DIST 4</v>
          </cell>
          <cell r="C9" t="str">
            <v>ADAMS</v>
          </cell>
          <cell r="D9" t="str">
            <v>Unit</v>
          </cell>
          <cell r="F9">
            <v>673</v>
          </cell>
          <cell r="G9">
            <v>187.33</v>
          </cell>
          <cell r="H9">
            <v>5</v>
          </cell>
          <cell r="J9">
            <v>1.49</v>
          </cell>
          <cell r="K9">
            <v>96674.18</v>
          </cell>
          <cell r="M9">
            <v>1.49</v>
          </cell>
          <cell r="N9">
            <v>96674.18</v>
          </cell>
          <cell r="P9">
            <v>1.56</v>
          </cell>
          <cell r="Q9">
            <v>101215.92</v>
          </cell>
          <cell r="S9">
            <v>1.56</v>
          </cell>
          <cell r="T9">
            <v>101215.92</v>
          </cell>
          <cell r="W9">
            <v>0.04</v>
          </cell>
          <cell r="X9">
            <v>2595.2800000000002</v>
          </cell>
          <cell r="Z9">
            <v>0.04</v>
          </cell>
          <cell r="AA9">
            <v>2595.2800000000002</v>
          </cell>
          <cell r="AC9">
            <v>0.04</v>
          </cell>
          <cell r="AD9">
            <v>2595.2800000000002</v>
          </cell>
          <cell r="AF9">
            <v>0.04</v>
          </cell>
          <cell r="AG9">
            <v>2595.2800000000002</v>
          </cell>
          <cell r="AI9">
            <v>0.05</v>
          </cell>
          <cell r="AJ9">
            <v>3244.1</v>
          </cell>
          <cell r="AM9">
            <v>4.7699999999999996</v>
          </cell>
          <cell r="AN9">
            <v>309487.14</v>
          </cell>
          <cell r="AP9">
            <v>4.7699999999999996</v>
          </cell>
          <cell r="AQ9">
            <v>122231.25</v>
          </cell>
          <cell r="AS9">
            <v>0.67</v>
          </cell>
          <cell r="AT9">
            <v>48857.74</v>
          </cell>
          <cell r="AW9">
            <v>889981.55</v>
          </cell>
          <cell r="AY9">
            <v>9.5499999999999989</v>
          </cell>
        </row>
        <row r="10">
          <cell r="A10" t="str">
            <v>0100117202200</v>
          </cell>
          <cell r="B10" t="str">
            <v>QUINCY SCHOOL DISTRICT 172</v>
          </cell>
          <cell r="C10" t="str">
            <v>ADAMS</v>
          </cell>
          <cell r="D10" t="str">
            <v>Unit</v>
          </cell>
          <cell r="F10">
            <v>6182.46</v>
          </cell>
          <cell r="G10">
            <v>3550</v>
          </cell>
          <cell r="H10">
            <v>31.5</v>
          </cell>
          <cell r="J10">
            <v>28.4</v>
          </cell>
          <cell r="K10">
            <v>1842648.8</v>
          </cell>
          <cell r="M10">
            <v>28.4</v>
          </cell>
          <cell r="N10">
            <v>1842648.8</v>
          </cell>
          <cell r="P10">
            <v>29.58</v>
          </cell>
          <cell r="Q10">
            <v>1919209.56</v>
          </cell>
          <cell r="S10">
            <v>29.58</v>
          </cell>
          <cell r="T10">
            <v>1919209.56</v>
          </cell>
          <cell r="W10">
            <v>0.25</v>
          </cell>
          <cell r="X10">
            <v>16220.5</v>
          </cell>
          <cell r="Z10">
            <v>0.25</v>
          </cell>
          <cell r="AA10">
            <v>16220.5</v>
          </cell>
          <cell r="AC10">
            <v>0.26</v>
          </cell>
          <cell r="AD10">
            <v>16869.32</v>
          </cell>
          <cell r="AF10">
            <v>0.26</v>
          </cell>
          <cell r="AG10">
            <v>16869.32</v>
          </cell>
          <cell r="AI10">
            <v>0.31</v>
          </cell>
          <cell r="AJ10">
            <v>20113.419999999998</v>
          </cell>
          <cell r="AM10">
            <v>43.84</v>
          </cell>
          <cell r="AN10">
            <v>2844426.88</v>
          </cell>
          <cell r="AP10">
            <v>43.84</v>
          </cell>
          <cell r="AQ10">
            <v>1123400</v>
          </cell>
          <cell r="AS10">
            <v>6.18</v>
          </cell>
          <cell r="AT10">
            <v>450657.96</v>
          </cell>
          <cell r="AW10">
            <v>12028494.620000003</v>
          </cell>
          <cell r="AY10">
            <v>132.48000000000002</v>
          </cell>
        </row>
        <row r="11">
          <cell r="A11" t="str">
            <v>0100926202600</v>
          </cell>
          <cell r="B11" t="str">
            <v>A C CENTRAL CUSD 262</v>
          </cell>
          <cell r="C11" t="str">
            <v>CASS</v>
          </cell>
          <cell r="D11" t="str">
            <v>Unit</v>
          </cell>
          <cell r="F11">
            <v>430.04</v>
          </cell>
          <cell r="G11">
            <v>154</v>
          </cell>
          <cell r="H11">
            <v>0.33</v>
          </cell>
          <cell r="J11">
            <v>1.23</v>
          </cell>
          <cell r="K11">
            <v>79804.86</v>
          </cell>
          <cell r="M11">
            <v>1.23</v>
          </cell>
          <cell r="N11">
            <v>79804.86</v>
          </cell>
          <cell r="P11">
            <v>1.28</v>
          </cell>
          <cell r="Q11">
            <v>83048.960000000006</v>
          </cell>
          <cell r="S11">
            <v>1.28</v>
          </cell>
          <cell r="T11">
            <v>83048.960000000006</v>
          </cell>
          <cell r="W11">
            <v>0</v>
          </cell>
          <cell r="X11">
            <v>0</v>
          </cell>
          <cell r="Z11">
            <v>0</v>
          </cell>
          <cell r="AA11">
            <v>0</v>
          </cell>
          <cell r="AC11">
            <v>0</v>
          </cell>
          <cell r="AD11">
            <v>0</v>
          </cell>
          <cell r="AF11">
            <v>0</v>
          </cell>
          <cell r="AG11">
            <v>0</v>
          </cell>
          <cell r="AI11">
            <v>0</v>
          </cell>
          <cell r="AJ11">
            <v>0</v>
          </cell>
          <cell r="AM11">
            <v>3.04</v>
          </cell>
          <cell r="AN11">
            <v>197241.28</v>
          </cell>
          <cell r="AP11">
            <v>3.04</v>
          </cell>
          <cell r="AQ11">
            <v>77900</v>
          </cell>
          <cell r="AS11">
            <v>0.43</v>
          </cell>
          <cell r="AT11">
            <v>31356.46</v>
          </cell>
          <cell r="AW11">
            <v>632205.38</v>
          </cell>
          <cell r="AY11">
            <v>6.83</v>
          </cell>
        </row>
        <row r="12">
          <cell r="A12" t="str">
            <v>1301406300200</v>
          </cell>
          <cell r="B12" t="str">
            <v>ALBERS SCHOOL DISTRICT 63</v>
          </cell>
          <cell r="C12" t="str">
            <v>CLINTON</v>
          </cell>
          <cell r="D12" t="str">
            <v>Elementary</v>
          </cell>
          <cell r="F12">
            <v>196</v>
          </cell>
          <cell r="G12">
            <v>33.659999999999997</v>
          </cell>
          <cell r="H12">
            <v>0</v>
          </cell>
          <cell r="J12">
            <v>0.26</v>
          </cell>
          <cell r="K12">
            <v>16869.32</v>
          </cell>
          <cell r="M12">
            <v>0.26</v>
          </cell>
          <cell r="N12">
            <v>16869.32</v>
          </cell>
          <cell r="P12">
            <v>0.28000000000000003</v>
          </cell>
          <cell r="Q12">
            <v>18166.96</v>
          </cell>
          <cell r="S12">
            <v>0.28000000000000003</v>
          </cell>
          <cell r="T12">
            <v>18166.96</v>
          </cell>
          <cell r="W12">
            <v>0</v>
          </cell>
          <cell r="X12">
            <v>0</v>
          </cell>
          <cell r="Z12">
            <v>0</v>
          </cell>
          <cell r="AA12">
            <v>0</v>
          </cell>
          <cell r="AC12">
            <v>0</v>
          </cell>
          <cell r="AD12">
            <v>0</v>
          </cell>
          <cell r="AF12">
            <v>0</v>
          </cell>
          <cell r="AG12">
            <v>0</v>
          </cell>
          <cell r="AI12">
            <v>0</v>
          </cell>
          <cell r="AJ12">
            <v>0</v>
          </cell>
          <cell r="AM12">
            <v>1.39</v>
          </cell>
          <cell r="AN12">
            <v>90185.98</v>
          </cell>
          <cell r="AP12">
            <v>1.39</v>
          </cell>
          <cell r="AQ12">
            <v>35618.75</v>
          </cell>
          <cell r="AS12">
            <v>0.19</v>
          </cell>
          <cell r="AT12">
            <v>13855.18</v>
          </cell>
          <cell r="AW12">
            <v>209732.47</v>
          </cell>
          <cell r="AY12">
            <v>2.21</v>
          </cell>
        </row>
        <row r="13">
          <cell r="A13" t="str">
            <v>0701612600200</v>
          </cell>
          <cell r="B13" t="str">
            <v>ALSIP-HAZLGRN-OAKLWN S DIST 126</v>
          </cell>
          <cell r="C13" t="str">
            <v>COOK</v>
          </cell>
          <cell r="D13" t="str">
            <v>Elementary</v>
          </cell>
          <cell r="F13">
            <v>1576.25</v>
          </cell>
          <cell r="G13">
            <v>819</v>
          </cell>
          <cell r="H13">
            <v>215.5</v>
          </cell>
          <cell r="J13">
            <v>6.55</v>
          </cell>
          <cell r="K13">
            <v>424977.1</v>
          </cell>
          <cell r="M13">
            <v>6.55</v>
          </cell>
          <cell r="N13">
            <v>424977.1</v>
          </cell>
          <cell r="P13">
            <v>6.82</v>
          </cell>
          <cell r="Q13">
            <v>442495.24</v>
          </cell>
          <cell r="S13">
            <v>6.82</v>
          </cell>
          <cell r="T13">
            <v>442495.24</v>
          </cell>
          <cell r="W13">
            <v>1.72</v>
          </cell>
          <cell r="X13">
            <v>111597.04</v>
          </cell>
          <cell r="Z13">
            <v>1.72</v>
          </cell>
          <cell r="AA13">
            <v>111597.04</v>
          </cell>
          <cell r="AC13">
            <v>1.79</v>
          </cell>
          <cell r="AD13">
            <v>116138.78</v>
          </cell>
          <cell r="AF13">
            <v>1.79</v>
          </cell>
          <cell r="AG13">
            <v>116138.78</v>
          </cell>
          <cell r="AI13">
            <v>2.15</v>
          </cell>
          <cell r="AJ13">
            <v>139496.29999999999</v>
          </cell>
          <cell r="AM13">
            <v>11.17</v>
          </cell>
          <cell r="AN13">
            <v>724731.94</v>
          </cell>
          <cell r="AP13">
            <v>11.17</v>
          </cell>
          <cell r="AQ13">
            <v>286231.25</v>
          </cell>
          <cell r="AS13">
            <v>1.57</v>
          </cell>
          <cell r="AT13">
            <v>114487.54</v>
          </cell>
          <cell r="AW13">
            <v>3455363.3500000006</v>
          </cell>
          <cell r="AY13">
            <v>38.809999999999995</v>
          </cell>
        </row>
        <row r="14">
          <cell r="A14" t="str">
            <v>0302501002600</v>
          </cell>
          <cell r="B14" t="str">
            <v>ALTAMONT COMM UNIT SCH DIST 10</v>
          </cell>
          <cell r="C14" t="str">
            <v>EFFINGHAM</v>
          </cell>
          <cell r="D14" t="str">
            <v>Unit</v>
          </cell>
          <cell r="F14">
            <v>705.79</v>
          </cell>
          <cell r="G14">
            <v>361</v>
          </cell>
          <cell r="H14">
            <v>0</v>
          </cell>
          <cell r="J14">
            <v>2.88</v>
          </cell>
          <cell r="K14">
            <v>186860.16</v>
          </cell>
          <cell r="M14">
            <v>2.88</v>
          </cell>
          <cell r="N14">
            <v>186860.16</v>
          </cell>
          <cell r="P14">
            <v>3</v>
          </cell>
          <cell r="Q14">
            <v>194646</v>
          </cell>
          <cell r="S14">
            <v>3</v>
          </cell>
          <cell r="T14">
            <v>194646</v>
          </cell>
          <cell r="W14">
            <v>0</v>
          </cell>
          <cell r="X14">
            <v>0</v>
          </cell>
          <cell r="Z14">
            <v>0</v>
          </cell>
          <cell r="AA14">
            <v>0</v>
          </cell>
          <cell r="AC14">
            <v>0</v>
          </cell>
          <cell r="AD14">
            <v>0</v>
          </cell>
          <cell r="AF14">
            <v>0</v>
          </cell>
          <cell r="AG14">
            <v>0</v>
          </cell>
          <cell r="AI14">
            <v>0</v>
          </cell>
          <cell r="AJ14">
            <v>0</v>
          </cell>
          <cell r="AM14">
            <v>5</v>
          </cell>
          <cell r="AN14">
            <v>324410</v>
          </cell>
          <cell r="AP14">
            <v>5</v>
          </cell>
          <cell r="AQ14">
            <v>128125</v>
          </cell>
          <cell r="AS14">
            <v>0.7</v>
          </cell>
          <cell r="AT14">
            <v>51045.4</v>
          </cell>
          <cell r="AW14">
            <v>1266592.72</v>
          </cell>
          <cell r="AY14">
            <v>13.879999999999999</v>
          </cell>
        </row>
        <row r="15">
          <cell r="A15" t="str">
            <v>0701614500200</v>
          </cell>
          <cell r="B15" t="str">
            <v>ARBOR PARK SCHOOL DISTRICT 145</v>
          </cell>
          <cell r="C15" t="str">
            <v>COOK</v>
          </cell>
          <cell r="D15" t="str">
            <v>Elementary</v>
          </cell>
          <cell r="F15">
            <v>1310.55</v>
          </cell>
          <cell r="G15">
            <v>576.33000000000004</v>
          </cell>
          <cell r="H15">
            <v>181.5</v>
          </cell>
          <cell r="J15">
            <v>4.6100000000000003</v>
          </cell>
          <cell r="K15">
            <v>299106.02</v>
          </cell>
          <cell r="M15">
            <v>4.6100000000000003</v>
          </cell>
          <cell r="N15">
            <v>299106.02</v>
          </cell>
          <cell r="P15">
            <v>4.8</v>
          </cell>
          <cell r="Q15">
            <v>311433.59999999998</v>
          </cell>
          <cell r="S15">
            <v>4.8</v>
          </cell>
          <cell r="T15">
            <v>311433.59999999998</v>
          </cell>
          <cell r="W15">
            <v>1.45</v>
          </cell>
          <cell r="X15">
            <v>94078.9</v>
          </cell>
          <cell r="Z15">
            <v>1.45</v>
          </cell>
          <cell r="AA15">
            <v>94078.9</v>
          </cell>
          <cell r="AC15">
            <v>1.51</v>
          </cell>
          <cell r="AD15">
            <v>97971.82</v>
          </cell>
          <cell r="AF15">
            <v>1.51</v>
          </cell>
          <cell r="AG15">
            <v>97971.82</v>
          </cell>
          <cell r="AI15">
            <v>1.81</v>
          </cell>
          <cell r="AJ15">
            <v>117436.42</v>
          </cell>
          <cell r="AM15">
            <v>9.2899999999999991</v>
          </cell>
          <cell r="AN15">
            <v>602753.78</v>
          </cell>
          <cell r="AP15">
            <v>9.2899999999999991</v>
          </cell>
          <cell r="AQ15">
            <v>238056.25</v>
          </cell>
          <cell r="AS15">
            <v>1.31</v>
          </cell>
          <cell r="AT15">
            <v>95527.82</v>
          </cell>
          <cell r="AW15">
            <v>2658954.9500000002</v>
          </cell>
          <cell r="AY15">
            <v>29.78</v>
          </cell>
        </row>
        <row r="16">
          <cell r="A16" t="str">
            <v>1102130602600</v>
          </cell>
          <cell r="B16" t="str">
            <v>ARCOLA C U SCHOOL DISTRICT 306</v>
          </cell>
          <cell r="C16" t="str">
            <v>DOUGLAS</v>
          </cell>
          <cell r="D16" t="str">
            <v>Unit</v>
          </cell>
          <cell r="F16">
            <v>674.62</v>
          </cell>
          <cell r="G16">
            <v>341</v>
          </cell>
          <cell r="H16">
            <v>91.5</v>
          </cell>
          <cell r="J16">
            <v>2.72</v>
          </cell>
          <cell r="K16">
            <v>176479.04</v>
          </cell>
          <cell r="M16">
            <v>2.72</v>
          </cell>
          <cell r="N16">
            <v>176479.04</v>
          </cell>
          <cell r="P16">
            <v>2.84</v>
          </cell>
          <cell r="Q16">
            <v>184264.88</v>
          </cell>
          <cell r="S16">
            <v>2.84</v>
          </cell>
          <cell r="T16">
            <v>184264.88</v>
          </cell>
          <cell r="W16">
            <v>0.73</v>
          </cell>
          <cell r="X16">
            <v>47363.86</v>
          </cell>
          <cell r="Z16">
            <v>0.73</v>
          </cell>
          <cell r="AA16">
            <v>47363.86</v>
          </cell>
          <cell r="AC16">
            <v>0.76</v>
          </cell>
          <cell r="AD16">
            <v>49310.32</v>
          </cell>
          <cell r="AF16">
            <v>0.76</v>
          </cell>
          <cell r="AG16">
            <v>49310.32</v>
          </cell>
          <cell r="AI16">
            <v>0.91</v>
          </cell>
          <cell r="AJ16">
            <v>59042.62</v>
          </cell>
          <cell r="AM16">
            <v>4.78</v>
          </cell>
          <cell r="AN16">
            <v>310135.96000000002</v>
          </cell>
          <cell r="AP16">
            <v>4.78</v>
          </cell>
          <cell r="AQ16">
            <v>122487.5</v>
          </cell>
          <cell r="AS16">
            <v>0.67</v>
          </cell>
          <cell r="AT16">
            <v>48857.74</v>
          </cell>
          <cell r="AW16">
            <v>1455360.02</v>
          </cell>
          <cell r="AY16">
            <v>16.34</v>
          </cell>
        </row>
        <row r="17">
          <cell r="A17" t="str">
            <v>0701621701600</v>
          </cell>
          <cell r="B17" t="str">
            <v>ARGO COMM H S DIST 217</v>
          </cell>
          <cell r="C17" t="str">
            <v>COOK</v>
          </cell>
          <cell r="D17" t="str">
            <v>High School</v>
          </cell>
          <cell r="F17">
            <v>1945</v>
          </cell>
          <cell r="G17">
            <v>1322</v>
          </cell>
          <cell r="H17">
            <v>176.5</v>
          </cell>
          <cell r="J17">
            <v>10.57</v>
          </cell>
          <cell r="K17">
            <v>685802.74</v>
          </cell>
          <cell r="M17">
            <v>10.57</v>
          </cell>
          <cell r="N17">
            <v>685802.74</v>
          </cell>
          <cell r="P17">
            <v>11.01</v>
          </cell>
          <cell r="Q17">
            <v>714350.82</v>
          </cell>
          <cell r="S17">
            <v>11.01</v>
          </cell>
          <cell r="T17">
            <v>714350.82</v>
          </cell>
          <cell r="W17">
            <v>1.41</v>
          </cell>
          <cell r="X17">
            <v>91483.62</v>
          </cell>
          <cell r="Z17">
            <v>1.41</v>
          </cell>
          <cell r="AA17">
            <v>91483.62</v>
          </cell>
          <cell r="AC17">
            <v>1.47</v>
          </cell>
          <cell r="AD17">
            <v>95376.54</v>
          </cell>
          <cell r="AF17">
            <v>1.47</v>
          </cell>
          <cell r="AG17">
            <v>95376.54</v>
          </cell>
          <cell r="AI17">
            <v>1.76</v>
          </cell>
          <cell r="AJ17">
            <v>114192.32000000001</v>
          </cell>
          <cell r="AM17">
            <v>13.79</v>
          </cell>
          <cell r="AN17">
            <v>894722.78</v>
          </cell>
          <cell r="AP17">
            <v>13.79</v>
          </cell>
          <cell r="AQ17">
            <v>353368.75</v>
          </cell>
          <cell r="AS17">
            <v>1.94</v>
          </cell>
          <cell r="AT17">
            <v>141468.68</v>
          </cell>
          <cell r="AW17">
            <v>4677779.97</v>
          </cell>
          <cell r="AY17">
            <v>52.489999999999988</v>
          </cell>
        </row>
        <row r="18">
          <cell r="A18" t="str">
            <v>0501602500200</v>
          </cell>
          <cell r="B18" t="str">
            <v>ARLINGTON HEIGHTS SCH DIST 25</v>
          </cell>
          <cell r="C18" t="str">
            <v>COOK</v>
          </cell>
          <cell r="D18" t="str">
            <v>Elementary</v>
          </cell>
          <cell r="F18">
            <v>5265.5</v>
          </cell>
          <cell r="G18">
            <v>729</v>
          </cell>
          <cell r="H18">
            <v>580</v>
          </cell>
          <cell r="J18">
            <v>5.83</v>
          </cell>
          <cell r="K18">
            <v>378262.06</v>
          </cell>
          <cell r="M18">
            <v>5.83</v>
          </cell>
          <cell r="N18">
            <v>378262.06</v>
          </cell>
          <cell r="P18">
            <v>6.07</v>
          </cell>
          <cell r="Q18">
            <v>393833.74</v>
          </cell>
          <cell r="S18">
            <v>6.07</v>
          </cell>
          <cell r="T18">
            <v>393833.74</v>
          </cell>
          <cell r="W18">
            <v>4.6399999999999997</v>
          </cell>
          <cell r="X18">
            <v>301052.48</v>
          </cell>
          <cell r="Z18">
            <v>4.6399999999999997</v>
          </cell>
          <cell r="AA18">
            <v>301052.48</v>
          </cell>
          <cell r="AC18">
            <v>4.83</v>
          </cell>
          <cell r="AD18">
            <v>313380.06</v>
          </cell>
          <cell r="AF18">
            <v>4.83</v>
          </cell>
          <cell r="AG18">
            <v>313380.06</v>
          </cell>
          <cell r="AI18">
            <v>5.8</v>
          </cell>
          <cell r="AJ18">
            <v>376315.6</v>
          </cell>
          <cell r="AM18">
            <v>37.340000000000003</v>
          </cell>
          <cell r="AN18">
            <v>2422693.88</v>
          </cell>
          <cell r="AP18">
            <v>37.340000000000003</v>
          </cell>
          <cell r="AQ18">
            <v>956837.5</v>
          </cell>
          <cell r="AS18">
            <v>5.26</v>
          </cell>
          <cell r="AT18">
            <v>383569.72</v>
          </cell>
          <cell r="AW18">
            <v>6912473.379999999</v>
          </cell>
          <cell r="AY18">
            <v>75.41</v>
          </cell>
        </row>
        <row r="19">
          <cell r="A19" t="str">
            <v>1102130502600</v>
          </cell>
          <cell r="B19" t="str">
            <v>ARTHUR C U SCHOOL DIST 305</v>
          </cell>
          <cell r="C19" t="str">
            <v>PIATT</v>
          </cell>
          <cell r="D19" t="str">
            <v>Unit</v>
          </cell>
          <cell r="F19">
            <v>1160.75</v>
          </cell>
          <cell r="G19">
            <v>474</v>
          </cell>
          <cell r="H19">
            <v>21</v>
          </cell>
          <cell r="J19">
            <v>3.79</v>
          </cell>
          <cell r="K19">
            <v>245902.78</v>
          </cell>
          <cell r="M19">
            <v>3.79</v>
          </cell>
          <cell r="N19">
            <v>245902.78</v>
          </cell>
          <cell r="P19">
            <v>3.95</v>
          </cell>
          <cell r="Q19">
            <v>256283.9</v>
          </cell>
          <cell r="S19">
            <v>3.95</v>
          </cell>
          <cell r="T19">
            <v>256283.9</v>
          </cell>
          <cell r="W19">
            <v>0.16</v>
          </cell>
          <cell r="X19">
            <v>10381.120000000001</v>
          </cell>
          <cell r="Z19">
            <v>0.16</v>
          </cell>
          <cell r="AA19">
            <v>10381.120000000001</v>
          </cell>
          <cell r="AC19">
            <v>0.17</v>
          </cell>
          <cell r="AD19">
            <v>11029.94</v>
          </cell>
          <cell r="AF19">
            <v>0.17</v>
          </cell>
          <cell r="AG19">
            <v>11029.94</v>
          </cell>
          <cell r="AI19">
            <v>0.21</v>
          </cell>
          <cell r="AJ19">
            <v>13625.22</v>
          </cell>
          <cell r="AM19">
            <v>8.23</v>
          </cell>
          <cell r="AN19">
            <v>533978.86</v>
          </cell>
          <cell r="AP19">
            <v>8.23</v>
          </cell>
          <cell r="AQ19">
            <v>210893.75</v>
          </cell>
          <cell r="AS19">
            <v>1.1599999999999999</v>
          </cell>
          <cell r="AT19">
            <v>84589.52</v>
          </cell>
          <cell r="AW19">
            <v>1890282.8299999998</v>
          </cell>
          <cell r="AY19">
            <v>20.630000000000003</v>
          </cell>
        </row>
        <row r="20">
          <cell r="A20" t="str">
            <v>0701612500200</v>
          </cell>
          <cell r="B20" t="str">
            <v>ATWOOD HEIGHTS DISTRICT 125</v>
          </cell>
          <cell r="C20" t="str">
            <v>COOK</v>
          </cell>
          <cell r="D20" t="str">
            <v>Elementary</v>
          </cell>
          <cell r="F20">
            <v>658.98</v>
          </cell>
          <cell r="G20">
            <v>351.66</v>
          </cell>
          <cell r="H20">
            <v>45.5</v>
          </cell>
          <cell r="J20">
            <v>2.81</v>
          </cell>
          <cell r="K20">
            <v>182318.42</v>
          </cell>
          <cell r="M20">
            <v>2.81</v>
          </cell>
          <cell r="N20">
            <v>182318.42</v>
          </cell>
          <cell r="P20">
            <v>2.93</v>
          </cell>
          <cell r="Q20">
            <v>190104.26</v>
          </cell>
          <cell r="S20">
            <v>2.93</v>
          </cell>
          <cell r="T20">
            <v>190104.26</v>
          </cell>
          <cell r="W20">
            <v>0.36</v>
          </cell>
          <cell r="X20">
            <v>23357.52</v>
          </cell>
          <cell r="Z20">
            <v>0.36</v>
          </cell>
          <cell r="AA20">
            <v>23357.52</v>
          </cell>
          <cell r="AC20">
            <v>0.37</v>
          </cell>
          <cell r="AD20">
            <v>24006.34</v>
          </cell>
          <cell r="AF20">
            <v>0.37</v>
          </cell>
          <cell r="AG20">
            <v>24006.34</v>
          </cell>
          <cell r="AI20">
            <v>0.45</v>
          </cell>
          <cell r="AJ20">
            <v>29196.9</v>
          </cell>
          <cell r="AM20">
            <v>4.67</v>
          </cell>
          <cell r="AN20">
            <v>302998.94</v>
          </cell>
          <cell r="AP20">
            <v>4.67</v>
          </cell>
          <cell r="AQ20">
            <v>119668.75</v>
          </cell>
          <cell r="AS20">
            <v>0.65</v>
          </cell>
          <cell r="AT20">
            <v>47399.3</v>
          </cell>
          <cell r="AW20">
            <v>1338836.97</v>
          </cell>
          <cell r="AY20">
            <v>14.889999999999997</v>
          </cell>
        </row>
        <row r="21">
          <cell r="A21" t="str">
            <v>1301402100200</v>
          </cell>
          <cell r="B21" t="str">
            <v>AVISTON SCHOOL DISTRICT 21</v>
          </cell>
          <cell r="C21" t="str">
            <v>CLINTON</v>
          </cell>
          <cell r="D21" t="str">
            <v>Elementary</v>
          </cell>
          <cell r="F21">
            <v>353.25</v>
          </cell>
          <cell r="G21">
            <v>42.33</v>
          </cell>
          <cell r="H21">
            <v>2</v>
          </cell>
          <cell r="J21">
            <v>0.33</v>
          </cell>
          <cell r="K21">
            <v>21411.06</v>
          </cell>
          <cell r="M21">
            <v>0.33</v>
          </cell>
          <cell r="N21">
            <v>21411.06</v>
          </cell>
          <cell r="P21">
            <v>0.35</v>
          </cell>
          <cell r="Q21">
            <v>22708.7</v>
          </cell>
          <cell r="S21">
            <v>0.35</v>
          </cell>
          <cell r="T21">
            <v>22708.7</v>
          </cell>
          <cell r="W21">
            <v>0.01</v>
          </cell>
          <cell r="X21">
            <v>648.82000000000005</v>
          </cell>
          <cell r="Z21">
            <v>0.01</v>
          </cell>
          <cell r="AA21">
            <v>648.82000000000005</v>
          </cell>
          <cell r="AC21">
            <v>0.01</v>
          </cell>
          <cell r="AD21">
            <v>648.82000000000005</v>
          </cell>
          <cell r="AF21">
            <v>0.01</v>
          </cell>
          <cell r="AG21">
            <v>648.82000000000005</v>
          </cell>
          <cell r="AI21">
            <v>0.02</v>
          </cell>
          <cell r="AJ21">
            <v>1297.6400000000001</v>
          </cell>
          <cell r="AM21">
            <v>2.5</v>
          </cell>
          <cell r="AN21">
            <v>162205</v>
          </cell>
          <cell r="AP21">
            <v>2.5</v>
          </cell>
          <cell r="AQ21">
            <v>64062.5</v>
          </cell>
          <cell r="AS21">
            <v>0.35</v>
          </cell>
          <cell r="AT21">
            <v>25522.7</v>
          </cell>
          <cell r="AW21">
            <v>343922.64000000007</v>
          </cell>
          <cell r="AY21">
            <v>3.58</v>
          </cell>
        </row>
        <row r="22">
          <cell r="A22" t="str">
            <v>0501603700200</v>
          </cell>
          <cell r="B22" t="str">
            <v>AVOCA SCHOOL DIST 37</v>
          </cell>
          <cell r="C22" t="str">
            <v>COOK</v>
          </cell>
          <cell r="D22" t="str">
            <v>Elementary</v>
          </cell>
          <cell r="F22">
            <v>727.5</v>
          </cell>
          <cell r="G22">
            <v>73</v>
          </cell>
          <cell r="H22">
            <v>85</v>
          </cell>
          <cell r="J22">
            <v>0.57999999999999996</v>
          </cell>
          <cell r="K22">
            <v>37631.56</v>
          </cell>
          <cell r="M22">
            <v>0.57999999999999996</v>
          </cell>
          <cell r="N22">
            <v>37631.56</v>
          </cell>
          <cell r="P22">
            <v>0.6</v>
          </cell>
          <cell r="Q22">
            <v>38929.199999999997</v>
          </cell>
          <cell r="S22">
            <v>0.6</v>
          </cell>
          <cell r="T22">
            <v>38929.199999999997</v>
          </cell>
          <cell r="W22">
            <v>0.68</v>
          </cell>
          <cell r="X22">
            <v>44119.76</v>
          </cell>
          <cell r="Z22">
            <v>0.68</v>
          </cell>
          <cell r="AA22">
            <v>44119.76</v>
          </cell>
          <cell r="AC22">
            <v>0.7</v>
          </cell>
          <cell r="AD22">
            <v>45417.4</v>
          </cell>
          <cell r="AF22">
            <v>0.7</v>
          </cell>
          <cell r="AG22">
            <v>45417.4</v>
          </cell>
          <cell r="AI22">
            <v>0.85</v>
          </cell>
          <cell r="AJ22">
            <v>55149.7</v>
          </cell>
          <cell r="AM22">
            <v>5.15</v>
          </cell>
          <cell r="AN22">
            <v>334142.3</v>
          </cell>
          <cell r="AP22">
            <v>5.15</v>
          </cell>
          <cell r="AQ22">
            <v>131968.75</v>
          </cell>
          <cell r="AS22">
            <v>0.72</v>
          </cell>
          <cell r="AT22">
            <v>52503.839999999997</v>
          </cell>
          <cell r="AW22">
            <v>905960.42999999993</v>
          </cell>
          <cell r="AY22">
            <v>9.86</v>
          </cell>
        </row>
        <row r="23">
          <cell r="A23" t="str">
            <v>1301405700200</v>
          </cell>
          <cell r="B23" t="str">
            <v>BARTELSO SCHOOL DISTRICT 57</v>
          </cell>
          <cell r="C23" t="str">
            <v>CLINTON</v>
          </cell>
          <cell r="D23" t="str">
            <v>Elementary</v>
          </cell>
          <cell r="F23">
            <v>164</v>
          </cell>
          <cell r="G23">
            <v>21.33</v>
          </cell>
          <cell r="H23">
            <v>0</v>
          </cell>
          <cell r="J23">
            <v>0.17</v>
          </cell>
          <cell r="K23">
            <v>11029.94</v>
          </cell>
          <cell r="M23">
            <v>0.17</v>
          </cell>
          <cell r="N23">
            <v>11029.94</v>
          </cell>
          <cell r="P23">
            <v>0.17</v>
          </cell>
          <cell r="Q23">
            <v>11029.94</v>
          </cell>
          <cell r="S23">
            <v>0.17</v>
          </cell>
          <cell r="T23">
            <v>11029.94</v>
          </cell>
          <cell r="W23">
            <v>0</v>
          </cell>
          <cell r="X23">
            <v>0</v>
          </cell>
          <cell r="Z23">
            <v>0</v>
          </cell>
          <cell r="AA23">
            <v>0</v>
          </cell>
          <cell r="AC23">
            <v>0</v>
          </cell>
          <cell r="AD23">
            <v>0</v>
          </cell>
          <cell r="AF23">
            <v>0</v>
          </cell>
          <cell r="AG23">
            <v>0</v>
          </cell>
          <cell r="AI23">
            <v>0</v>
          </cell>
          <cell r="AJ23">
            <v>0</v>
          </cell>
          <cell r="AM23">
            <v>1.1599999999999999</v>
          </cell>
          <cell r="AN23">
            <v>75263.12</v>
          </cell>
          <cell r="AP23">
            <v>1.1599999999999999</v>
          </cell>
          <cell r="AQ23">
            <v>29725</v>
          </cell>
          <cell r="AS23">
            <v>0.16</v>
          </cell>
          <cell r="AT23">
            <v>11667.52</v>
          </cell>
          <cell r="AW23">
            <v>160775.4</v>
          </cell>
          <cell r="AY23">
            <v>1.67</v>
          </cell>
        </row>
        <row r="24">
          <cell r="A24" t="str">
            <v>0100901502600</v>
          </cell>
          <cell r="B24" t="str">
            <v>BEARDSTOWN C U SCH DIST 15</v>
          </cell>
          <cell r="C24" t="str">
            <v>CASS</v>
          </cell>
          <cell r="D24" t="str">
            <v>Unit</v>
          </cell>
          <cell r="F24">
            <v>1446.25</v>
          </cell>
          <cell r="G24">
            <v>852</v>
          </cell>
          <cell r="H24">
            <v>655.5</v>
          </cell>
          <cell r="J24">
            <v>6.81</v>
          </cell>
          <cell r="K24">
            <v>441846.42</v>
          </cell>
          <cell r="M24">
            <v>6.81</v>
          </cell>
          <cell r="N24">
            <v>441846.42</v>
          </cell>
          <cell r="P24">
            <v>7.1</v>
          </cell>
          <cell r="Q24">
            <v>460662.2</v>
          </cell>
          <cell r="S24">
            <v>7.1</v>
          </cell>
          <cell r="T24">
            <v>460662.2</v>
          </cell>
          <cell r="W24">
            <v>5.24</v>
          </cell>
          <cell r="X24">
            <v>339981.68</v>
          </cell>
          <cell r="Z24">
            <v>5.24</v>
          </cell>
          <cell r="AA24">
            <v>339981.68</v>
          </cell>
          <cell r="AC24">
            <v>5.46</v>
          </cell>
          <cell r="AD24">
            <v>354255.72</v>
          </cell>
          <cell r="AF24">
            <v>5.46</v>
          </cell>
          <cell r="AG24">
            <v>354255.72</v>
          </cell>
          <cell r="AI24">
            <v>6.55</v>
          </cell>
          <cell r="AJ24">
            <v>424977.1</v>
          </cell>
          <cell r="AM24">
            <v>10.25</v>
          </cell>
          <cell r="AN24">
            <v>665040.5</v>
          </cell>
          <cell r="AP24">
            <v>10.25</v>
          </cell>
          <cell r="AQ24">
            <v>262656.25</v>
          </cell>
          <cell r="AS24">
            <v>1.44</v>
          </cell>
          <cell r="AT24">
            <v>105007.67999999999</v>
          </cell>
          <cell r="AW24">
            <v>4651173.57</v>
          </cell>
          <cell r="AY24">
            <v>53.97</v>
          </cell>
        </row>
        <row r="25">
          <cell r="A25" t="str">
            <v>0302502002600</v>
          </cell>
          <cell r="B25" t="str">
            <v>BEECHER CITY C U SCHOOL DIST 20</v>
          </cell>
          <cell r="C25" t="str">
            <v>EFFINGHAM</v>
          </cell>
          <cell r="D25" t="str">
            <v>Unit</v>
          </cell>
          <cell r="F25">
            <v>296.52999999999997</v>
          </cell>
          <cell r="G25">
            <v>138.33000000000001</v>
          </cell>
          <cell r="H25">
            <v>0</v>
          </cell>
          <cell r="J25">
            <v>1.1000000000000001</v>
          </cell>
          <cell r="K25">
            <v>71370.2</v>
          </cell>
          <cell r="M25">
            <v>1.1000000000000001</v>
          </cell>
          <cell r="N25">
            <v>71370.2</v>
          </cell>
          <cell r="P25">
            <v>1.1499999999999999</v>
          </cell>
          <cell r="Q25">
            <v>74614.3</v>
          </cell>
          <cell r="S25">
            <v>1.1499999999999999</v>
          </cell>
          <cell r="T25">
            <v>74614.3</v>
          </cell>
          <cell r="W25">
            <v>0</v>
          </cell>
          <cell r="X25">
            <v>0</v>
          </cell>
          <cell r="Z25">
            <v>0</v>
          </cell>
          <cell r="AA25">
            <v>0</v>
          </cell>
          <cell r="AC25">
            <v>0</v>
          </cell>
          <cell r="AD25">
            <v>0</v>
          </cell>
          <cell r="AF25">
            <v>0</v>
          </cell>
          <cell r="AG25">
            <v>0</v>
          </cell>
          <cell r="AI25">
            <v>0</v>
          </cell>
          <cell r="AJ25">
            <v>0</v>
          </cell>
          <cell r="AM25">
            <v>2.1</v>
          </cell>
          <cell r="AN25">
            <v>136252.20000000001</v>
          </cell>
          <cell r="AP25">
            <v>2.1</v>
          </cell>
          <cell r="AQ25">
            <v>53812.5</v>
          </cell>
          <cell r="AS25">
            <v>0.28999999999999998</v>
          </cell>
          <cell r="AT25">
            <v>21147.38</v>
          </cell>
          <cell r="AW25">
            <v>503181.08</v>
          </cell>
          <cell r="AY25">
            <v>5.5</v>
          </cell>
        </row>
        <row r="26">
          <cell r="A26" t="str">
            <v>0601608800200</v>
          </cell>
          <cell r="B26" t="str">
            <v>BELLWOOD SCHOOL DIST 88</v>
          </cell>
          <cell r="C26" t="str">
            <v>COOK</v>
          </cell>
          <cell r="D26" t="str">
            <v>Elementary</v>
          </cell>
          <cell r="F26">
            <v>2371.5</v>
          </cell>
          <cell r="G26">
            <v>2126.33</v>
          </cell>
          <cell r="H26">
            <v>781</v>
          </cell>
          <cell r="J26">
            <v>17.010000000000002</v>
          </cell>
          <cell r="K26">
            <v>1103642.82</v>
          </cell>
          <cell r="M26">
            <v>17.010000000000002</v>
          </cell>
          <cell r="N26">
            <v>1103642.82</v>
          </cell>
          <cell r="P26">
            <v>17.71</v>
          </cell>
          <cell r="Q26">
            <v>1149060.22</v>
          </cell>
          <cell r="S26">
            <v>17.71</v>
          </cell>
          <cell r="T26">
            <v>1149060.22</v>
          </cell>
          <cell r="W26">
            <v>6.24</v>
          </cell>
          <cell r="X26">
            <v>404863.68</v>
          </cell>
          <cell r="Z26">
            <v>6.24</v>
          </cell>
          <cell r="AA26">
            <v>404863.68</v>
          </cell>
          <cell r="AC26">
            <v>6.5</v>
          </cell>
          <cell r="AD26">
            <v>421733</v>
          </cell>
          <cell r="AF26">
            <v>6.5</v>
          </cell>
          <cell r="AG26">
            <v>421733</v>
          </cell>
          <cell r="AI26">
            <v>7.81</v>
          </cell>
          <cell r="AJ26">
            <v>506728.42</v>
          </cell>
          <cell r="AM26">
            <v>16.809999999999999</v>
          </cell>
          <cell r="AN26">
            <v>1090666.42</v>
          </cell>
          <cell r="AP26">
            <v>16.809999999999999</v>
          </cell>
          <cell r="AQ26">
            <v>430756.25</v>
          </cell>
          <cell r="AS26">
            <v>2.37</v>
          </cell>
          <cell r="AT26">
            <v>172825.14</v>
          </cell>
          <cell r="AW26">
            <v>8359575.6700000009</v>
          </cell>
          <cell r="AY26">
            <v>96.29</v>
          </cell>
        </row>
        <row r="27">
          <cell r="A27" t="str">
            <v>0400410002600</v>
          </cell>
          <cell r="B27" t="str">
            <v>BELVIDERE C U SCH DIST 100</v>
          </cell>
          <cell r="C27" t="str">
            <v>BOONE</v>
          </cell>
          <cell r="D27" t="str">
            <v>Unit</v>
          </cell>
          <cell r="F27">
            <v>8030.02</v>
          </cell>
          <cell r="G27">
            <v>3740</v>
          </cell>
          <cell r="H27">
            <v>1036.6600000000001</v>
          </cell>
          <cell r="J27">
            <v>29.92</v>
          </cell>
          <cell r="K27">
            <v>1941269.44</v>
          </cell>
          <cell r="M27">
            <v>29.92</v>
          </cell>
          <cell r="N27">
            <v>1941269.44</v>
          </cell>
          <cell r="P27">
            <v>31.16</v>
          </cell>
          <cell r="Q27">
            <v>2021723.12</v>
          </cell>
          <cell r="S27">
            <v>31.16</v>
          </cell>
          <cell r="T27">
            <v>2021723.12</v>
          </cell>
          <cell r="W27">
            <v>8.2899999999999991</v>
          </cell>
          <cell r="X27">
            <v>537871.78</v>
          </cell>
          <cell r="Z27">
            <v>8.2899999999999991</v>
          </cell>
          <cell r="AA27">
            <v>537871.78</v>
          </cell>
          <cell r="AC27">
            <v>8.6300000000000008</v>
          </cell>
          <cell r="AD27">
            <v>559931.66</v>
          </cell>
          <cell r="AF27">
            <v>8.6300000000000008</v>
          </cell>
          <cell r="AG27">
            <v>559931.66</v>
          </cell>
          <cell r="AI27">
            <v>10.36</v>
          </cell>
          <cell r="AJ27">
            <v>672177.52</v>
          </cell>
          <cell r="AM27">
            <v>56.95</v>
          </cell>
          <cell r="AN27">
            <v>3695029.9</v>
          </cell>
          <cell r="AP27">
            <v>56.95</v>
          </cell>
          <cell r="AQ27">
            <v>1459343.75</v>
          </cell>
          <cell r="AS27">
            <v>8.0299999999999994</v>
          </cell>
          <cell r="AT27">
            <v>585563.66</v>
          </cell>
          <cell r="AW27">
            <v>16533706.830000002</v>
          </cell>
          <cell r="AY27">
            <v>185.09999999999997</v>
          </cell>
        </row>
        <row r="28">
          <cell r="A28" t="str">
            <v>0601608700200</v>
          </cell>
          <cell r="B28" t="str">
            <v>BERKELEY SCHOOL DIST 87</v>
          </cell>
          <cell r="C28" t="str">
            <v>COOK</v>
          </cell>
          <cell r="D28" t="str">
            <v>Elementary</v>
          </cell>
          <cell r="F28">
            <v>2660.3</v>
          </cell>
          <cell r="G28">
            <v>1952</v>
          </cell>
          <cell r="H28">
            <v>901.5</v>
          </cell>
          <cell r="J28">
            <v>15.61</v>
          </cell>
          <cell r="K28">
            <v>1012808.02</v>
          </cell>
          <cell r="M28">
            <v>15.61</v>
          </cell>
          <cell r="N28">
            <v>1012808.02</v>
          </cell>
          <cell r="P28">
            <v>16.260000000000002</v>
          </cell>
          <cell r="Q28">
            <v>1054981.32</v>
          </cell>
          <cell r="S28">
            <v>16.260000000000002</v>
          </cell>
          <cell r="T28">
            <v>1054981.32</v>
          </cell>
          <cell r="W28">
            <v>7.21</v>
          </cell>
          <cell r="X28">
            <v>467799.22</v>
          </cell>
          <cell r="Z28">
            <v>7.21</v>
          </cell>
          <cell r="AA28">
            <v>467799.22</v>
          </cell>
          <cell r="AC28">
            <v>7.51</v>
          </cell>
          <cell r="AD28">
            <v>487263.82</v>
          </cell>
          <cell r="AF28">
            <v>7.51</v>
          </cell>
          <cell r="AG28">
            <v>487263.82</v>
          </cell>
          <cell r="AI28">
            <v>9.01</v>
          </cell>
          <cell r="AJ28">
            <v>584586.81999999995</v>
          </cell>
          <cell r="AM28">
            <v>18.86</v>
          </cell>
          <cell r="AN28">
            <v>1223674.52</v>
          </cell>
          <cell r="AP28">
            <v>18.86</v>
          </cell>
          <cell r="AQ28">
            <v>483287.5</v>
          </cell>
          <cell r="AS28">
            <v>2.66</v>
          </cell>
          <cell r="AT28">
            <v>193972.52</v>
          </cell>
          <cell r="AW28">
            <v>8531226.1199999992</v>
          </cell>
          <cell r="AY28">
            <v>98.23</v>
          </cell>
        </row>
        <row r="29">
          <cell r="A29" t="str">
            <v>0601609800200</v>
          </cell>
          <cell r="B29" t="str">
            <v>BERWYN NORTH SCHOOL DIST 98</v>
          </cell>
          <cell r="C29" t="str">
            <v>COOK</v>
          </cell>
          <cell r="D29" t="str">
            <v>Elementary</v>
          </cell>
          <cell r="F29">
            <v>2995.54</v>
          </cell>
          <cell r="G29">
            <v>2291</v>
          </cell>
          <cell r="H29">
            <v>860</v>
          </cell>
          <cell r="J29">
            <v>18.32</v>
          </cell>
          <cell r="K29">
            <v>1188638.24</v>
          </cell>
          <cell r="M29">
            <v>18.32</v>
          </cell>
          <cell r="N29">
            <v>1188638.24</v>
          </cell>
          <cell r="P29">
            <v>19.09</v>
          </cell>
          <cell r="Q29">
            <v>1238597.3799999999</v>
          </cell>
          <cell r="S29">
            <v>19.09</v>
          </cell>
          <cell r="T29">
            <v>1238597.3799999999</v>
          </cell>
          <cell r="W29">
            <v>6.88</v>
          </cell>
          <cell r="X29">
            <v>446388.16</v>
          </cell>
          <cell r="Z29">
            <v>6.88</v>
          </cell>
          <cell r="AA29">
            <v>446388.16</v>
          </cell>
          <cell r="AC29">
            <v>7.16</v>
          </cell>
          <cell r="AD29">
            <v>464555.12</v>
          </cell>
          <cell r="AF29">
            <v>7.16</v>
          </cell>
          <cell r="AG29">
            <v>464555.12</v>
          </cell>
          <cell r="AI29">
            <v>8.6</v>
          </cell>
          <cell r="AJ29">
            <v>557985.19999999995</v>
          </cell>
          <cell r="AM29">
            <v>21.24</v>
          </cell>
          <cell r="AN29">
            <v>1378093.68</v>
          </cell>
          <cell r="AP29">
            <v>21.24</v>
          </cell>
          <cell r="AQ29">
            <v>544275</v>
          </cell>
          <cell r="AS29">
            <v>2.99</v>
          </cell>
          <cell r="AT29">
            <v>218036.78</v>
          </cell>
          <cell r="AW29">
            <v>9374748.4600000009</v>
          </cell>
          <cell r="AY29">
            <v>107.53999999999999</v>
          </cell>
        </row>
        <row r="30">
          <cell r="A30" t="str">
            <v>0601610000200</v>
          </cell>
          <cell r="B30" t="str">
            <v>BERWYN SOUTH SCHOOL DISTRICT 100</v>
          </cell>
          <cell r="C30" t="str">
            <v>COOK</v>
          </cell>
          <cell r="D30" t="str">
            <v>Elementary</v>
          </cell>
          <cell r="F30">
            <v>3719.79</v>
          </cell>
          <cell r="G30">
            <v>2316.66</v>
          </cell>
          <cell r="H30">
            <v>938.33</v>
          </cell>
          <cell r="J30">
            <v>18.53</v>
          </cell>
          <cell r="K30">
            <v>1202263.46</v>
          </cell>
          <cell r="M30">
            <v>18.53</v>
          </cell>
          <cell r="N30">
            <v>1202263.46</v>
          </cell>
          <cell r="P30">
            <v>19.3</v>
          </cell>
          <cell r="Q30">
            <v>1252222.6000000001</v>
          </cell>
          <cell r="S30">
            <v>19.3</v>
          </cell>
          <cell r="T30">
            <v>1252222.6000000001</v>
          </cell>
          <cell r="W30">
            <v>7.5</v>
          </cell>
          <cell r="X30">
            <v>486615</v>
          </cell>
          <cell r="Z30">
            <v>7.5</v>
          </cell>
          <cell r="AA30">
            <v>486615</v>
          </cell>
          <cell r="AC30">
            <v>7.81</v>
          </cell>
          <cell r="AD30">
            <v>506728.42</v>
          </cell>
          <cell r="AF30">
            <v>7.81</v>
          </cell>
          <cell r="AG30">
            <v>506728.42</v>
          </cell>
          <cell r="AI30">
            <v>9.3800000000000008</v>
          </cell>
          <cell r="AJ30">
            <v>608593.16</v>
          </cell>
          <cell r="AM30">
            <v>26.38</v>
          </cell>
          <cell r="AN30">
            <v>1711587.16</v>
          </cell>
          <cell r="AP30">
            <v>26.38</v>
          </cell>
          <cell r="AQ30">
            <v>675987.5</v>
          </cell>
          <cell r="AS30">
            <v>3.71</v>
          </cell>
          <cell r="AT30">
            <v>270540.62</v>
          </cell>
          <cell r="AW30">
            <v>10162367.400000002</v>
          </cell>
          <cell r="AY30">
            <v>116.00999999999999</v>
          </cell>
        </row>
        <row r="31">
          <cell r="A31" t="str">
            <v>0701620601700</v>
          </cell>
          <cell r="B31" t="str">
            <v>BLOOM TWP HIGH SCH DIST 206</v>
          </cell>
          <cell r="C31" t="str">
            <v>COOK</v>
          </cell>
          <cell r="D31" t="str">
            <v>High School</v>
          </cell>
          <cell r="F31">
            <v>3067.83</v>
          </cell>
          <cell r="G31">
            <v>2380.33</v>
          </cell>
          <cell r="H31">
            <v>389.5</v>
          </cell>
          <cell r="J31">
            <v>19.04</v>
          </cell>
          <cell r="K31">
            <v>1235353.28</v>
          </cell>
          <cell r="M31">
            <v>19.04</v>
          </cell>
          <cell r="N31">
            <v>1235353.28</v>
          </cell>
          <cell r="P31">
            <v>19.829999999999998</v>
          </cell>
          <cell r="Q31">
            <v>1286610.06</v>
          </cell>
          <cell r="S31">
            <v>19.829999999999998</v>
          </cell>
          <cell r="T31">
            <v>1286610.06</v>
          </cell>
          <cell r="W31">
            <v>3.11</v>
          </cell>
          <cell r="X31">
            <v>201783.02</v>
          </cell>
          <cell r="Z31">
            <v>3.11</v>
          </cell>
          <cell r="AA31">
            <v>201783.02</v>
          </cell>
          <cell r="AC31">
            <v>3.24</v>
          </cell>
          <cell r="AD31">
            <v>210217.68</v>
          </cell>
          <cell r="AF31">
            <v>3.24</v>
          </cell>
          <cell r="AG31">
            <v>210217.68</v>
          </cell>
          <cell r="AI31">
            <v>3.89</v>
          </cell>
          <cell r="AJ31">
            <v>252390.98</v>
          </cell>
          <cell r="AM31">
            <v>21.75</v>
          </cell>
          <cell r="AN31">
            <v>1411183.5</v>
          </cell>
          <cell r="AP31">
            <v>21.75</v>
          </cell>
          <cell r="AQ31">
            <v>557343.75</v>
          </cell>
          <cell r="AS31">
            <v>3.06</v>
          </cell>
          <cell r="AT31">
            <v>223141.32</v>
          </cell>
          <cell r="AW31">
            <v>8311987.6300000008</v>
          </cell>
          <cell r="AY31">
            <v>93.929999999999993</v>
          </cell>
        </row>
        <row r="32">
          <cell r="A32" t="str">
            <v>0300300202600</v>
          </cell>
          <cell r="B32" t="str">
            <v>BOND CO C U SCHOOL DIST 2</v>
          </cell>
          <cell r="C32" t="str">
            <v>BOND</v>
          </cell>
          <cell r="D32" t="str">
            <v>Unit</v>
          </cell>
          <cell r="F32">
            <v>1752.44</v>
          </cell>
          <cell r="G32">
            <v>738</v>
          </cell>
          <cell r="H32">
            <v>3</v>
          </cell>
          <cell r="J32">
            <v>5.9</v>
          </cell>
          <cell r="K32">
            <v>382803.8</v>
          </cell>
          <cell r="M32">
            <v>5.9</v>
          </cell>
          <cell r="N32">
            <v>382803.8</v>
          </cell>
          <cell r="P32">
            <v>6.15</v>
          </cell>
          <cell r="Q32">
            <v>399024.3</v>
          </cell>
          <cell r="S32">
            <v>6.15</v>
          </cell>
          <cell r="T32">
            <v>399024.3</v>
          </cell>
          <cell r="W32">
            <v>0.02</v>
          </cell>
          <cell r="X32">
            <v>1297.6400000000001</v>
          </cell>
          <cell r="Z32">
            <v>0.02</v>
          </cell>
          <cell r="AA32">
            <v>1297.6400000000001</v>
          </cell>
          <cell r="AC32">
            <v>0.02</v>
          </cell>
          <cell r="AD32">
            <v>1297.6400000000001</v>
          </cell>
          <cell r="AF32">
            <v>0.02</v>
          </cell>
          <cell r="AG32">
            <v>1297.6400000000001</v>
          </cell>
          <cell r="AI32">
            <v>0.03</v>
          </cell>
          <cell r="AJ32">
            <v>1946.46</v>
          </cell>
          <cell r="AM32">
            <v>12.42</v>
          </cell>
          <cell r="AN32">
            <v>805834.44</v>
          </cell>
          <cell r="AP32">
            <v>12.42</v>
          </cell>
          <cell r="AQ32">
            <v>318262.5</v>
          </cell>
          <cell r="AS32">
            <v>1.75</v>
          </cell>
          <cell r="AT32">
            <v>127613.5</v>
          </cell>
          <cell r="AW32">
            <v>2822503.6599999992</v>
          </cell>
          <cell r="AY32">
            <v>30.71</v>
          </cell>
        </row>
        <row r="33">
          <cell r="A33" t="str">
            <v>1301401200400</v>
          </cell>
          <cell r="B33" t="str">
            <v>BREESE SCHOOL DISTRICT 12</v>
          </cell>
          <cell r="C33" t="str">
            <v>CLINTON</v>
          </cell>
          <cell r="D33" t="str">
            <v>Elementary</v>
          </cell>
          <cell r="F33">
            <v>580.48</v>
          </cell>
          <cell r="G33">
            <v>186</v>
          </cell>
          <cell r="H33">
            <v>33.5</v>
          </cell>
          <cell r="J33">
            <v>1.48</v>
          </cell>
          <cell r="K33">
            <v>96025.36</v>
          </cell>
          <cell r="M33">
            <v>1.48</v>
          </cell>
          <cell r="N33">
            <v>96025.36</v>
          </cell>
          <cell r="P33">
            <v>1.55</v>
          </cell>
          <cell r="Q33">
            <v>100567.1</v>
          </cell>
          <cell r="S33">
            <v>1.55</v>
          </cell>
          <cell r="T33">
            <v>100567.1</v>
          </cell>
          <cell r="W33">
            <v>0.26</v>
          </cell>
          <cell r="X33">
            <v>16869.32</v>
          </cell>
          <cell r="Z33">
            <v>0.26</v>
          </cell>
          <cell r="AA33">
            <v>16869.32</v>
          </cell>
          <cell r="AC33">
            <v>0.27</v>
          </cell>
          <cell r="AD33">
            <v>17518.14</v>
          </cell>
          <cell r="AF33">
            <v>0.27</v>
          </cell>
          <cell r="AG33">
            <v>17518.14</v>
          </cell>
          <cell r="AI33">
            <v>0.33</v>
          </cell>
          <cell r="AJ33">
            <v>21411.06</v>
          </cell>
          <cell r="AM33">
            <v>4.1100000000000003</v>
          </cell>
          <cell r="AN33">
            <v>266665.02</v>
          </cell>
          <cell r="AP33">
            <v>4.1100000000000003</v>
          </cell>
          <cell r="AQ33">
            <v>105318.75</v>
          </cell>
          <cell r="AS33">
            <v>0.57999999999999996</v>
          </cell>
          <cell r="AT33">
            <v>42294.76</v>
          </cell>
          <cell r="AW33">
            <v>897649.43</v>
          </cell>
          <cell r="AY33">
            <v>9.82</v>
          </cell>
        </row>
        <row r="34">
          <cell r="A34" t="str">
            <v>0701622801600</v>
          </cell>
          <cell r="B34" t="str">
            <v>BREMEN COMM H S DISTRICT 228</v>
          </cell>
          <cell r="C34" t="str">
            <v>COOK</v>
          </cell>
          <cell r="D34" t="str">
            <v>High School</v>
          </cell>
          <cell r="F34">
            <v>5131.32</v>
          </cell>
          <cell r="G34">
            <v>2521</v>
          </cell>
          <cell r="H34">
            <v>189</v>
          </cell>
          <cell r="J34">
            <v>20.16</v>
          </cell>
          <cell r="K34">
            <v>1308021.1200000001</v>
          </cell>
          <cell r="M34">
            <v>20.16</v>
          </cell>
          <cell r="N34">
            <v>1308021.1200000001</v>
          </cell>
          <cell r="P34">
            <v>21</v>
          </cell>
          <cell r="Q34">
            <v>1362522</v>
          </cell>
          <cell r="S34">
            <v>21</v>
          </cell>
          <cell r="T34">
            <v>1362522</v>
          </cell>
          <cell r="W34">
            <v>1.51</v>
          </cell>
          <cell r="X34">
            <v>97971.82</v>
          </cell>
          <cell r="Z34">
            <v>1.51</v>
          </cell>
          <cell r="AA34">
            <v>97971.82</v>
          </cell>
          <cell r="AC34">
            <v>1.57</v>
          </cell>
          <cell r="AD34">
            <v>101864.74</v>
          </cell>
          <cell r="AF34">
            <v>1.57</v>
          </cell>
          <cell r="AG34">
            <v>101864.74</v>
          </cell>
          <cell r="AI34">
            <v>1.89</v>
          </cell>
          <cell r="AJ34">
            <v>122626.98</v>
          </cell>
          <cell r="AM34">
            <v>36.39</v>
          </cell>
          <cell r="AN34">
            <v>2361055.98</v>
          </cell>
          <cell r="AP34">
            <v>36.39</v>
          </cell>
          <cell r="AQ34">
            <v>932493.75</v>
          </cell>
          <cell r="AS34">
            <v>5.13</v>
          </cell>
          <cell r="AT34">
            <v>374089.86</v>
          </cell>
          <cell r="AW34">
            <v>9531025.9299999997</v>
          </cell>
          <cell r="AY34">
            <v>105.08999999999999</v>
          </cell>
        </row>
        <row r="35">
          <cell r="A35" t="str">
            <v>0601609500200</v>
          </cell>
          <cell r="B35" t="str">
            <v>BROOKFIELD SCHOOL DIST 95</v>
          </cell>
          <cell r="C35" t="str">
            <v>COOK</v>
          </cell>
          <cell r="D35" t="str">
            <v>Elementary</v>
          </cell>
          <cell r="F35">
            <v>1110.5</v>
          </cell>
          <cell r="G35">
            <v>263.33</v>
          </cell>
          <cell r="H35">
            <v>33</v>
          </cell>
          <cell r="J35">
            <v>2.1</v>
          </cell>
          <cell r="K35">
            <v>136252.20000000001</v>
          </cell>
          <cell r="M35">
            <v>2.1</v>
          </cell>
          <cell r="N35">
            <v>136252.20000000001</v>
          </cell>
          <cell r="P35">
            <v>2.19</v>
          </cell>
          <cell r="Q35">
            <v>142091.57999999999</v>
          </cell>
          <cell r="S35">
            <v>2.19</v>
          </cell>
          <cell r="T35">
            <v>142091.57999999999</v>
          </cell>
          <cell r="W35">
            <v>0.26</v>
          </cell>
          <cell r="X35">
            <v>16869.32</v>
          </cell>
          <cell r="Z35">
            <v>0.26</v>
          </cell>
          <cell r="AA35">
            <v>16869.32</v>
          </cell>
          <cell r="AC35">
            <v>0.27</v>
          </cell>
          <cell r="AD35">
            <v>17518.14</v>
          </cell>
          <cell r="AF35">
            <v>0.27</v>
          </cell>
          <cell r="AG35">
            <v>17518.14</v>
          </cell>
          <cell r="AI35">
            <v>0.33</v>
          </cell>
          <cell r="AJ35">
            <v>21411.06</v>
          </cell>
          <cell r="AM35">
            <v>7.87</v>
          </cell>
          <cell r="AN35">
            <v>510621.34</v>
          </cell>
          <cell r="AP35">
            <v>7.87</v>
          </cell>
          <cell r="AQ35">
            <v>201668.75</v>
          </cell>
          <cell r="AS35">
            <v>1.1100000000000001</v>
          </cell>
          <cell r="AT35">
            <v>80943.42</v>
          </cell>
          <cell r="AW35">
            <v>1440107.0499999998</v>
          </cell>
          <cell r="AY35">
            <v>15.48</v>
          </cell>
        </row>
        <row r="36">
          <cell r="A36" t="str">
            <v>0701616700200</v>
          </cell>
          <cell r="B36" t="str">
            <v>BROOKWOOD SCHOOL DIST 167</v>
          </cell>
          <cell r="C36" t="str">
            <v>COOK</v>
          </cell>
          <cell r="D36" t="str">
            <v>Elementary</v>
          </cell>
          <cell r="F36">
            <v>1119.1400000000001</v>
          </cell>
          <cell r="G36">
            <v>776</v>
          </cell>
          <cell r="H36">
            <v>113.5</v>
          </cell>
          <cell r="J36">
            <v>6.2</v>
          </cell>
          <cell r="K36">
            <v>402268.4</v>
          </cell>
          <cell r="M36">
            <v>6.2</v>
          </cell>
          <cell r="N36">
            <v>402268.4</v>
          </cell>
          <cell r="P36">
            <v>6.46</v>
          </cell>
          <cell r="Q36">
            <v>419137.72</v>
          </cell>
          <cell r="S36">
            <v>6.46</v>
          </cell>
          <cell r="T36">
            <v>419137.72</v>
          </cell>
          <cell r="W36">
            <v>0.9</v>
          </cell>
          <cell r="X36">
            <v>58393.8</v>
          </cell>
          <cell r="Z36">
            <v>0.9</v>
          </cell>
          <cell r="AA36">
            <v>58393.8</v>
          </cell>
          <cell r="AC36">
            <v>0.94</v>
          </cell>
          <cell r="AD36">
            <v>60989.08</v>
          </cell>
          <cell r="AF36">
            <v>0.94</v>
          </cell>
          <cell r="AG36">
            <v>60989.08</v>
          </cell>
          <cell r="AI36">
            <v>1.1299999999999999</v>
          </cell>
          <cell r="AJ36">
            <v>73316.66</v>
          </cell>
          <cell r="AM36">
            <v>7.93</v>
          </cell>
          <cell r="AN36">
            <v>514514.26</v>
          </cell>
          <cell r="AP36">
            <v>7.93</v>
          </cell>
          <cell r="AQ36">
            <v>203206.25</v>
          </cell>
          <cell r="AS36">
            <v>1.1100000000000001</v>
          </cell>
          <cell r="AT36">
            <v>80943.42</v>
          </cell>
          <cell r="AW36">
            <v>2753558.59</v>
          </cell>
          <cell r="AY36">
            <v>30.96</v>
          </cell>
        </row>
        <row r="37">
          <cell r="A37" t="str">
            <v>0100500102600</v>
          </cell>
          <cell r="B37" t="str">
            <v>BROWN COUNTY C U SCH DIST 1</v>
          </cell>
          <cell r="C37" t="str">
            <v>BROWN</v>
          </cell>
          <cell r="D37" t="str">
            <v>Unit</v>
          </cell>
          <cell r="F37">
            <v>672.38</v>
          </cell>
          <cell r="G37">
            <v>267.66000000000003</v>
          </cell>
          <cell r="H37">
            <v>0.66</v>
          </cell>
          <cell r="J37">
            <v>2.14</v>
          </cell>
          <cell r="K37">
            <v>138847.48000000001</v>
          </cell>
          <cell r="M37">
            <v>2.14</v>
          </cell>
          <cell r="N37">
            <v>138847.48000000001</v>
          </cell>
          <cell r="P37">
            <v>2.23</v>
          </cell>
          <cell r="Q37">
            <v>144686.85999999999</v>
          </cell>
          <cell r="S37">
            <v>2.23</v>
          </cell>
          <cell r="T37">
            <v>144686.85999999999</v>
          </cell>
          <cell r="W37">
            <v>0</v>
          </cell>
          <cell r="X37">
            <v>0</v>
          </cell>
          <cell r="Z37">
            <v>0</v>
          </cell>
          <cell r="AA37">
            <v>0</v>
          </cell>
          <cell r="AC37">
            <v>0</v>
          </cell>
          <cell r="AD37">
            <v>0</v>
          </cell>
          <cell r="AF37">
            <v>0</v>
          </cell>
          <cell r="AG37">
            <v>0</v>
          </cell>
          <cell r="AI37">
            <v>0</v>
          </cell>
          <cell r="AJ37">
            <v>0</v>
          </cell>
          <cell r="AM37">
            <v>4.76</v>
          </cell>
          <cell r="AN37">
            <v>308838.32</v>
          </cell>
          <cell r="AP37">
            <v>4.76</v>
          </cell>
          <cell r="AQ37">
            <v>121975</v>
          </cell>
          <cell r="AS37">
            <v>0.67</v>
          </cell>
          <cell r="AT37">
            <v>48857.74</v>
          </cell>
          <cell r="AW37">
            <v>1046739.7399999999</v>
          </cell>
          <cell r="AY37">
            <v>11.36</v>
          </cell>
        </row>
        <row r="38">
          <cell r="A38" t="str">
            <v>0302620102600</v>
          </cell>
          <cell r="B38" t="str">
            <v>BROWNSTOWN C U SCH DIST 201</v>
          </cell>
          <cell r="C38" t="str">
            <v>FAYETTE</v>
          </cell>
          <cell r="D38" t="str">
            <v>Unit</v>
          </cell>
          <cell r="F38">
            <v>357.46</v>
          </cell>
          <cell r="G38">
            <v>172.33</v>
          </cell>
          <cell r="H38">
            <v>0</v>
          </cell>
          <cell r="J38">
            <v>1.37</v>
          </cell>
          <cell r="K38">
            <v>88888.34</v>
          </cell>
          <cell r="M38">
            <v>1.37</v>
          </cell>
          <cell r="N38">
            <v>88888.34</v>
          </cell>
          <cell r="P38">
            <v>1.43</v>
          </cell>
          <cell r="Q38">
            <v>92781.26</v>
          </cell>
          <cell r="S38">
            <v>1.43</v>
          </cell>
          <cell r="T38">
            <v>92781.26</v>
          </cell>
          <cell r="W38">
            <v>0</v>
          </cell>
          <cell r="X38">
            <v>0</v>
          </cell>
          <cell r="Z38">
            <v>0</v>
          </cell>
          <cell r="AA38">
            <v>0</v>
          </cell>
          <cell r="AC38">
            <v>0</v>
          </cell>
          <cell r="AD38">
            <v>0</v>
          </cell>
          <cell r="AF38">
            <v>0</v>
          </cell>
          <cell r="AG38">
            <v>0</v>
          </cell>
          <cell r="AI38">
            <v>0</v>
          </cell>
          <cell r="AJ38">
            <v>0</v>
          </cell>
          <cell r="AM38">
            <v>2.5299999999999998</v>
          </cell>
          <cell r="AN38">
            <v>164151.46</v>
          </cell>
          <cell r="AP38">
            <v>2.5299999999999998</v>
          </cell>
          <cell r="AQ38">
            <v>64831.25</v>
          </cell>
          <cell r="AS38">
            <v>0.35</v>
          </cell>
          <cell r="AT38">
            <v>25522.7</v>
          </cell>
          <cell r="AW38">
            <v>617844.61</v>
          </cell>
          <cell r="AY38">
            <v>6.76</v>
          </cell>
        </row>
        <row r="39">
          <cell r="A39" t="str">
            <v>0701611100200</v>
          </cell>
          <cell r="B39" t="str">
            <v>BURBANK SCHOOL DISTRICT 111</v>
          </cell>
          <cell r="C39" t="str">
            <v>COOK</v>
          </cell>
          <cell r="D39" t="str">
            <v>Elementary</v>
          </cell>
          <cell r="F39">
            <v>3615.25</v>
          </cell>
          <cell r="G39">
            <v>2331</v>
          </cell>
          <cell r="H39">
            <v>1176</v>
          </cell>
          <cell r="J39">
            <v>18.64</v>
          </cell>
          <cell r="K39">
            <v>1209400.48</v>
          </cell>
          <cell r="M39">
            <v>18.64</v>
          </cell>
          <cell r="N39">
            <v>1209400.48</v>
          </cell>
          <cell r="P39">
            <v>19.420000000000002</v>
          </cell>
          <cell r="Q39">
            <v>1260008.44</v>
          </cell>
          <cell r="S39">
            <v>19.420000000000002</v>
          </cell>
          <cell r="T39">
            <v>1260008.44</v>
          </cell>
          <cell r="W39">
            <v>9.4</v>
          </cell>
          <cell r="X39">
            <v>609890.80000000005</v>
          </cell>
          <cell r="Z39">
            <v>9.4</v>
          </cell>
          <cell r="AA39">
            <v>609890.80000000005</v>
          </cell>
          <cell r="AC39">
            <v>9.8000000000000007</v>
          </cell>
          <cell r="AD39">
            <v>635843.6</v>
          </cell>
          <cell r="AF39">
            <v>9.8000000000000007</v>
          </cell>
          <cell r="AG39">
            <v>635843.6</v>
          </cell>
          <cell r="AI39">
            <v>11.76</v>
          </cell>
          <cell r="AJ39">
            <v>763012.32</v>
          </cell>
          <cell r="AM39">
            <v>25.64</v>
          </cell>
          <cell r="AN39">
            <v>1663574.48</v>
          </cell>
          <cell r="AP39">
            <v>25.64</v>
          </cell>
          <cell r="AQ39">
            <v>657025</v>
          </cell>
          <cell r="AS39">
            <v>3.61</v>
          </cell>
          <cell r="AT39">
            <v>263248.42</v>
          </cell>
          <cell r="AW39">
            <v>10777146.859999999</v>
          </cell>
          <cell r="AY39">
            <v>123.88000000000001</v>
          </cell>
        </row>
        <row r="40">
          <cell r="A40" t="str">
            <v>0701615450200</v>
          </cell>
          <cell r="B40" t="str">
            <v>BURNHAM SCHOOL DISTRICT 154-5</v>
          </cell>
          <cell r="C40" t="str">
            <v>COOK</v>
          </cell>
          <cell r="D40" t="str">
            <v>Elementary</v>
          </cell>
          <cell r="F40">
            <v>190.5</v>
          </cell>
          <cell r="G40">
            <v>174</v>
          </cell>
          <cell r="H40">
            <v>55.5</v>
          </cell>
          <cell r="J40">
            <v>1.39</v>
          </cell>
          <cell r="K40">
            <v>90185.98</v>
          </cell>
          <cell r="M40">
            <v>1.39</v>
          </cell>
          <cell r="N40">
            <v>90185.98</v>
          </cell>
          <cell r="P40">
            <v>1.45</v>
          </cell>
          <cell r="Q40">
            <v>94078.9</v>
          </cell>
          <cell r="S40">
            <v>1.45</v>
          </cell>
          <cell r="T40">
            <v>94078.9</v>
          </cell>
          <cell r="W40">
            <v>0.44</v>
          </cell>
          <cell r="X40">
            <v>28548.080000000002</v>
          </cell>
          <cell r="Z40">
            <v>0.44</v>
          </cell>
          <cell r="AA40">
            <v>28548.080000000002</v>
          </cell>
          <cell r="AC40">
            <v>0.46</v>
          </cell>
          <cell r="AD40">
            <v>29845.72</v>
          </cell>
          <cell r="AF40">
            <v>0.46</v>
          </cell>
          <cell r="AG40">
            <v>29845.72</v>
          </cell>
          <cell r="AI40">
            <v>0.55000000000000004</v>
          </cell>
          <cell r="AJ40">
            <v>35685.1</v>
          </cell>
          <cell r="AM40">
            <v>1.35</v>
          </cell>
          <cell r="AN40">
            <v>87590.7</v>
          </cell>
          <cell r="AP40">
            <v>1.35</v>
          </cell>
          <cell r="AQ40">
            <v>34593.75</v>
          </cell>
          <cell r="AS40">
            <v>0.19</v>
          </cell>
          <cell r="AT40">
            <v>13855.18</v>
          </cell>
          <cell r="AW40">
            <v>657042.09</v>
          </cell>
          <cell r="AY40">
            <v>7.5500000000000007</v>
          </cell>
        </row>
        <row r="41">
          <cell r="A41" t="str">
            <v>0701615500200</v>
          </cell>
          <cell r="B41" t="str">
            <v>CALUMET CITY SCHOOL DISTRICT 155</v>
          </cell>
          <cell r="C41" t="str">
            <v>COOK</v>
          </cell>
          <cell r="D41" t="str">
            <v>Elementary</v>
          </cell>
          <cell r="F41">
            <v>1026.25</v>
          </cell>
          <cell r="G41">
            <v>1031.6600000000001</v>
          </cell>
          <cell r="H41">
            <v>180</v>
          </cell>
          <cell r="J41">
            <v>8.25</v>
          </cell>
          <cell r="K41">
            <v>535276.5</v>
          </cell>
          <cell r="M41">
            <v>8.25</v>
          </cell>
          <cell r="N41">
            <v>535276.5</v>
          </cell>
          <cell r="P41">
            <v>8.59</v>
          </cell>
          <cell r="Q41">
            <v>557336.38</v>
          </cell>
          <cell r="S41">
            <v>8.59</v>
          </cell>
          <cell r="T41">
            <v>557336.38</v>
          </cell>
          <cell r="W41">
            <v>1.44</v>
          </cell>
          <cell r="X41">
            <v>93430.080000000002</v>
          </cell>
          <cell r="Z41">
            <v>1.44</v>
          </cell>
          <cell r="AA41">
            <v>93430.080000000002</v>
          </cell>
          <cell r="AC41">
            <v>1.5</v>
          </cell>
          <cell r="AD41">
            <v>97323</v>
          </cell>
          <cell r="AF41">
            <v>1.5</v>
          </cell>
          <cell r="AG41">
            <v>97323</v>
          </cell>
          <cell r="AI41">
            <v>1.8</v>
          </cell>
          <cell r="AJ41">
            <v>116787.6</v>
          </cell>
          <cell r="AM41">
            <v>7.27</v>
          </cell>
          <cell r="AN41">
            <v>471692.14</v>
          </cell>
          <cell r="AP41">
            <v>7.27</v>
          </cell>
          <cell r="AQ41">
            <v>186293.75</v>
          </cell>
          <cell r="AS41">
            <v>1.02</v>
          </cell>
          <cell r="AT41">
            <v>74380.44</v>
          </cell>
          <cell r="AW41">
            <v>3415885.85</v>
          </cell>
          <cell r="AY41">
            <v>38.94</v>
          </cell>
        </row>
        <row r="42">
          <cell r="A42" t="str">
            <v>0701613200200</v>
          </cell>
          <cell r="B42" t="str">
            <v>CALUMET PUBLIC SCHOOLS DIST 132</v>
          </cell>
          <cell r="C42" t="str">
            <v>COOK</v>
          </cell>
          <cell r="D42" t="str">
            <v>Elementary</v>
          </cell>
          <cell r="F42">
            <v>1054.23</v>
          </cell>
          <cell r="G42">
            <v>939</v>
          </cell>
          <cell r="H42">
            <v>71</v>
          </cell>
          <cell r="J42">
            <v>7.51</v>
          </cell>
          <cell r="K42">
            <v>487263.82</v>
          </cell>
          <cell r="M42">
            <v>7.51</v>
          </cell>
          <cell r="N42">
            <v>487263.82</v>
          </cell>
          <cell r="P42">
            <v>7.82</v>
          </cell>
          <cell r="Q42">
            <v>507377.24</v>
          </cell>
          <cell r="S42">
            <v>7.82</v>
          </cell>
          <cell r="T42">
            <v>507377.24</v>
          </cell>
          <cell r="W42">
            <v>0.56000000000000005</v>
          </cell>
          <cell r="X42">
            <v>36333.919999999998</v>
          </cell>
          <cell r="Z42">
            <v>0.56000000000000005</v>
          </cell>
          <cell r="AA42">
            <v>36333.919999999998</v>
          </cell>
          <cell r="AC42">
            <v>0.59</v>
          </cell>
          <cell r="AD42">
            <v>38280.379999999997</v>
          </cell>
          <cell r="AF42">
            <v>0.59</v>
          </cell>
          <cell r="AG42">
            <v>38280.379999999997</v>
          </cell>
          <cell r="AI42">
            <v>0.71</v>
          </cell>
          <cell r="AJ42">
            <v>46066.22</v>
          </cell>
          <cell r="AM42">
            <v>7.47</v>
          </cell>
          <cell r="AN42">
            <v>484668.54</v>
          </cell>
          <cell r="AP42">
            <v>7.47</v>
          </cell>
          <cell r="AQ42">
            <v>191418.75</v>
          </cell>
          <cell r="AS42">
            <v>1.05</v>
          </cell>
          <cell r="AT42">
            <v>76568.100000000006</v>
          </cell>
          <cell r="AW42">
            <v>2937232.3299999996</v>
          </cell>
          <cell r="AY42">
            <v>33.07</v>
          </cell>
        </row>
        <row r="43">
          <cell r="A43" t="str">
            <v>1301400102600</v>
          </cell>
          <cell r="B43" t="str">
            <v>CARLYLE C U SCHOOL DISTRICT 1</v>
          </cell>
          <cell r="C43" t="str">
            <v>CLINTON</v>
          </cell>
          <cell r="D43" t="str">
            <v>Unit</v>
          </cell>
          <cell r="F43">
            <v>1082.18</v>
          </cell>
          <cell r="G43">
            <v>426</v>
          </cell>
          <cell r="H43">
            <v>0</v>
          </cell>
          <cell r="J43">
            <v>3.4</v>
          </cell>
          <cell r="K43">
            <v>220598.8</v>
          </cell>
          <cell r="M43">
            <v>3.4</v>
          </cell>
          <cell r="N43">
            <v>220598.8</v>
          </cell>
          <cell r="P43">
            <v>3.55</v>
          </cell>
          <cell r="Q43">
            <v>230331.1</v>
          </cell>
          <cell r="S43">
            <v>3.55</v>
          </cell>
          <cell r="T43">
            <v>230331.1</v>
          </cell>
          <cell r="W43">
            <v>0</v>
          </cell>
          <cell r="X43">
            <v>0</v>
          </cell>
          <cell r="Z43">
            <v>0</v>
          </cell>
          <cell r="AA43">
            <v>0</v>
          </cell>
          <cell r="AC43">
            <v>0</v>
          </cell>
          <cell r="AD43">
            <v>0</v>
          </cell>
          <cell r="AF43">
            <v>0</v>
          </cell>
          <cell r="AG43">
            <v>0</v>
          </cell>
          <cell r="AI43">
            <v>0</v>
          </cell>
          <cell r="AJ43">
            <v>0</v>
          </cell>
          <cell r="AM43">
            <v>7.67</v>
          </cell>
          <cell r="AN43">
            <v>497644.94</v>
          </cell>
          <cell r="AP43">
            <v>7.67</v>
          </cell>
          <cell r="AQ43">
            <v>196543.75</v>
          </cell>
          <cell r="AS43">
            <v>1.08</v>
          </cell>
          <cell r="AT43">
            <v>78755.759999999995</v>
          </cell>
          <cell r="AW43">
            <v>1674804.25</v>
          </cell>
          <cell r="AY43">
            <v>18.170000000000002</v>
          </cell>
        </row>
        <row r="44">
          <cell r="A44" t="str">
            <v>1108702102600</v>
          </cell>
          <cell r="B44" t="str">
            <v>CENTRAL A &amp; M C U DIST #21</v>
          </cell>
          <cell r="C44" t="str">
            <v>SHELBY</v>
          </cell>
          <cell r="D44" t="str">
            <v>Unit</v>
          </cell>
          <cell r="F44">
            <v>715.95</v>
          </cell>
          <cell r="G44">
            <v>266</v>
          </cell>
          <cell r="H44">
            <v>0</v>
          </cell>
          <cell r="J44">
            <v>2.12</v>
          </cell>
          <cell r="K44">
            <v>137549.84</v>
          </cell>
          <cell r="M44">
            <v>2.12</v>
          </cell>
          <cell r="N44">
            <v>137549.84</v>
          </cell>
          <cell r="P44">
            <v>2.21</v>
          </cell>
          <cell r="Q44">
            <v>143389.22</v>
          </cell>
          <cell r="S44">
            <v>2.21</v>
          </cell>
          <cell r="T44">
            <v>143389.22</v>
          </cell>
          <cell r="W44">
            <v>0</v>
          </cell>
          <cell r="X44">
            <v>0</v>
          </cell>
          <cell r="Z44">
            <v>0</v>
          </cell>
          <cell r="AA44">
            <v>0</v>
          </cell>
          <cell r="AC44">
            <v>0</v>
          </cell>
          <cell r="AD44">
            <v>0</v>
          </cell>
          <cell r="AF44">
            <v>0</v>
          </cell>
          <cell r="AG44">
            <v>0</v>
          </cell>
          <cell r="AI44">
            <v>0</v>
          </cell>
          <cell r="AJ44">
            <v>0</v>
          </cell>
          <cell r="AM44">
            <v>5.07</v>
          </cell>
          <cell r="AN44">
            <v>328951.74</v>
          </cell>
          <cell r="AP44">
            <v>5.07</v>
          </cell>
          <cell r="AQ44">
            <v>129918.75</v>
          </cell>
          <cell r="AS44">
            <v>0.71</v>
          </cell>
          <cell r="AT44">
            <v>51774.62</v>
          </cell>
          <cell r="AW44">
            <v>1072523.23</v>
          </cell>
          <cell r="AY44">
            <v>11.61</v>
          </cell>
        </row>
        <row r="45">
          <cell r="A45" t="str">
            <v>1301407101600</v>
          </cell>
          <cell r="B45" t="str">
            <v>CENTRAL COMMUNITY H S DIST 71</v>
          </cell>
          <cell r="C45" t="str">
            <v>CLINTON</v>
          </cell>
          <cell r="D45" t="str">
            <v>High School</v>
          </cell>
          <cell r="F45">
            <v>594.5</v>
          </cell>
          <cell r="G45">
            <v>148</v>
          </cell>
          <cell r="H45">
            <v>0.33</v>
          </cell>
          <cell r="J45">
            <v>1.18</v>
          </cell>
          <cell r="K45">
            <v>76560.759999999995</v>
          </cell>
          <cell r="M45">
            <v>1.18</v>
          </cell>
          <cell r="N45">
            <v>76560.759999999995</v>
          </cell>
          <cell r="P45">
            <v>1.23</v>
          </cell>
          <cell r="Q45">
            <v>79804.86</v>
          </cell>
          <cell r="S45">
            <v>1.23</v>
          </cell>
          <cell r="T45">
            <v>79804.86</v>
          </cell>
          <cell r="W45">
            <v>0</v>
          </cell>
          <cell r="X45">
            <v>0</v>
          </cell>
          <cell r="Z45">
            <v>0</v>
          </cell>
          <cell r="AA45">
            <v>0</v>
          </cell>
          <cell r="AC45">
            <v>0</v>
          </cell>
          <cell r="AD45">
            <v>0</v>
          </cell>
          <cell r="AF45">
            <v>0</v>
          </cell>
          <cell r="AG45">
            <v>0</v>
          </cell>
          <cell r="AI45">
            <v>0</v>
          </cell>
          <cell r="AJ45">
            <v>0</v>
          </cell>
          <cell r="AM45">
            <v>4.21</v>
          </cell>
          <cell r="AN45">
            <v>273153.21999999997</v>
          </cell>
          <cell r="AP45">
            <v>4.21</v>
          </cell>
          <cell r="AQ45">
            <v>107881.25</v>
          </cell>
          <cell r="AS45">
            <v>0.59</v>
          </cell>
          <cell r="AT45">
            <v>43023.98</v>
          </cell>
          <cell r="AW45">
            <v>736789.69</v>
          </cell>
          <cell r="AY45">
            <v>7.85</v>
          </cell>
        </row>
        <row r="46">
          <cell r="A46" t="str">
            <v>0701611000200</v>
          </cell>
          <cell r="B46" t="str">
            <v>CENTRAL STICKNEY SCH DIST 110</v>
          </cell>
          <cell r="C46" t="str">
            <v>COOK</v>
          </cell>
          <cell r="D46" t="str">
            <v>Elementary</v>
          </cell>
          <cell r="F46">
            <v>375.63</v>
          </cell>
          <cell r="G46">
            <v>272</v>
          </cell>
          <cell r="H46">
            <v>167.5</v>
          </cell>
          <cell r="J46">
            <v>2.17</v>
          </cell>
          <cell r="K46">
            <v>140793.94</v>
          </cell>
          <cell r="M46">
            <v>2.17</v>
          </cell>
          <cell r="N46">
            <v>140793.94</v>
          </cell>
          <cell r="P46">
            <v>2.2599999999999998</v>
          </cell>
          <cell r="Q46">
            <v>146633.32</v>
          </cell>
          <cell r="S46">
            <v>2.2599999999999998</v>
          </cell>
          <cell r="T46">
            <v>146633.32</v>
          </cell>
          <cell r="W46">
            <v>1.34</v>
          </cell>
          <cell r="X46">
            <v>86941.88</v>
          </cell>
          <cell r="Z46">
            <v>1.34</v>
          </cell>
          <cell r="AA46">
            <v>86941.88</v>
          </cell>
          <cell r="AC46">
            <v>1.39</v>
          </cell>
          <cell r="AD46">
            <v>90185.98</v>
          </cell>
          <cell r="AF46">
            <v>1.39</v>
          </cell>
          <cell r="AG46">
            <v>90185.98</v>
          </cell>
          <cell r="AI46">
            <v>1.67</v>
          </cell>
          <cell r="AJ46">
            <v>108352.94</v>
          </cell>
          <cell r="AM46">
            <v>2.66</v>
          </cell>
          <cell r="AN46">
            <v>172586.12</v>
          </cell>
          <cell r="AP46">
            <v>2.66</v>
          </cell>
          <cell r="AQ46">
            <v>68162.5</v>
          </cell>
          <cell r="AS46">
            <v>0.37</v>
          </cell>
          <cell r="AT46">
            <v>26981.14</v>
          </cell>
          <cell r="AW46">
            <v>1305192.94</v>
          </cell>
          <cell r="AY46">
            <v>15.14</v>
          </cell>
        </row>
        <row r="47">
          <cell r="A47" t="str">
            <v>0800839902600</v>
          </cell>
          <cell r="B47" t="str">
            <v>CHADWICK-MILLEDGEVILLE CUSD 399</v>
          </cell>
          <cell r="C47" t="str">
            <v>CARROLL</v>
          </cell>
          <cell r="D47" t="str">
            <v>Unit</v>
          </cell>
          <cell r="F47">
            <v>454.88</v>
          </cell>
          <cell r="G47">
            <v>172</v>
          </cell>
          <cell r="H47">
            <v>0.5</v>
          </cell>
          <cell r="J47">
            <v>1.37</v>
          </cell>
          <cell r="K47">
            <v>88888.34</v>
          </cell>
          <cell r="M47">
            <v>1.37</v>
          </cell>
          <cell r="N47">
            <v>88888.34</v>
          </cell>
          <cell r="P47">
            <v>1.43</v>
          </cell>
          <cell r="Q47">
            <v>92781.26</v>
          </cell>
          <cell r="S47">
            <v>1.43</v>
          </cell>
          <cell r="T47">
            <v>92781.26</v>
          </cell>
          <cell r="W47">
            <v>0</v>
          </cell>
          <cell r="X47">
            <v>0</v>
          </cell>
          <cell r="Z47">
            <v>0</v>
          </cell>
          <cell r="AA47">
            <v>0</v>
          </cell>
          <cell r="AC47">
            <v>0</v>
          </cell>
          <cell r="AD47">
            <v>0</v>
          </cell>
          <cell r="AF47">
            <v>0</v>
          </cell>
          <cell r="AG47">
            <v>0</v>
          </cell>
          <cell r="AI47">
            <v>0</v>
          </cell>
          <cell r="AJ47">
            <v>0</v>
          </cell>
          <cell r="AM47">
            <v>3.22</v>
          </cell>
          <cell r="AN47">
            <v>208920.04</v>
          </cell>
          <cell r="AP47">
            <v>3.22</v>
          </cell>
          <cell r="AQ47">
            <v>82512.5</v>
          </cell>
          <cell r="AS47">
            <v>0.45</v>
          </cell>
          <cell r="AT47">
            <v>32814.9</v>
          </cell>
          <cell r="AW47">
            <v>687586.64</v>
          </cell>
          <cell r="AY47">
            <v>7.4499999999999993</v>
          </cell>
        </row>
        <row r="48">
          <cell r="A48" t="str">
            <v>0901000402600</v>
          </cell>
          <cell r="B48" t="str">
            <v>CHAMPAIGN COMM UNIT SCH DIST 4</v>
          </cell>
          <cell r="C48" t="str">
            <v>CHAMPAIGN</v>
          </cell>
          <cell r="D48" t="str">
            <v>Unit</v>
          </cell>
          <cell r="F48">
            <v>9771.25</v>
          </cell>
          <cell r="G48">
            <v>5146</v>
          </cell>
          <cell r="H48">
            <v>1055.5</v>
          </cell>
          <cell r="J48">
            <v>41.16</v>
          </cell>
          <cell r="K48">
            <v>2670543.12</v>
          </cell>
          <cell r="M48">
            <v>41.16</v>
          </cell>
          <cell r="N48">
            <v>2670543.12</v>
          </cell>
          <cell r="P48">
            <v>42.88</v>
          </cell>
          <cell r="Q48">
            <v>2782140.16</v>
          </cell>
          <cell r="S48">
            <v>42.88</v>
          </cell>
          <cell r="T48">
            <v>2782140.16</v>
          </cell>
          <cell r="W48">
            <v>8.44</v>
          </cell>
          <cell r="X48">
            <v>547604.07999999996</v>
          </cell>
          <cell r="Z48">
            <v>8.44</v>
          </cell>
          <cell r="AA48">
            <v>547604.07999999996</v>
          </cell>
          <cell r="AC48">
            <v>8.7899999999999991</v>
          </cell>
          <cell r="AD48">
            <v>570312.78</v>
          </cell>
          <cell r="AF48">
            <v>8.7899999999999991</v>
          </cell>
          <cell r="AG48">
            <v>570312.78</v>
          </cell>
          <cell r="AI48">
            <v>10.55</v>
          </cell>
          <cell r="AJ48">
            <v>684505.1</v>
          </cell>
          <cell r="AM48">
            <v>69.290000000000006</v>
          </cell>
          <cell r="AN48">
            <v>4495673.78</v>
          </cell>
          <cell r="AP48">
            <v>69.290000000000006</v>
          </cell>
          <cell r="AQ48">
            <v>1775556.25</v>
          </cell>
          <cell r="AS48">
            <v>9.77</v>
          </cell>
          <cell r="AT48">
            <v>712447.94</v>
          </cell>
          <cell r="AW48">
            <v>20809383.350000001</v>
          </cell>
          <cell r="AY48">
            <v>232.77999999999997</v>
          </cell>
        </row>
        <row r="49">
          <cell r="A49" t="str">
            <v>1101500102600</v>
          </cell>
          <cell r="B49" t="str">
            <v>CHARLESTON C U SCHOOL DIST 1</v>
          </cell>
          <cell r="C49" t="str">
            <v>COLES</v>
          </cell>
          <cell r="D49" t="str">
            <v>Unit</v>
          </cell>
          <cell r="F49">
            <v>2716.29</v>
          </cell>
          <cell r="G49">
            <v>1308</v>
          </cell>
          <cell r="H49">
            <v>26.5</v>
          </cell>
          <cell r="J49">
            <v>10.46</v>
          </cell>
          <cell r="K49">
            <v>678665.72</v>
          </cell>
          <cell r="M49">
            <v>10.46</v>
          </cell>
          <cell r="N49">
            <v>678665.72</v>
          </cell>
          <cell r="P49">
            <v>10.9</v>
          </cell>
          <cell r="Q49">
            <v>707213.8</v>
          </cell>
          <cell r="S49">
            <v>10.9</v>
          </cell>
          <cell r="T49">
            <v>707213.8</v>
          </cell>
          <cell r="W49">
            <v>0.21</v>
          </cell>
          <cell r="X49">
            <v>13625.22</v>
          </cell>
          <cell r="Z49">
            <v>0.21</v>
          </cell>
          <cell r="AA49">
            <v>13625.22</v>
          </cell>
          <cell r="AC49">
            <v>0.22</v>
          </cell>
          <cell r="AD49">
            <v>14274.04</v>
          </cell>
          <cell r="AF49">
            <v>0.22</v>
          </cell>
          <cell r="AG49">
            <v>14274.04</v>
          </cell>
          <cell r="AI49">
            <v>0.26</v>
          </cell>
          <cell r="AJ49">
            <v>16869.32</v>
          </cell>
          <cell r="AM49">
            <v>19.260000000000002</v>
          </cell>
          <cell r="AN49">
            <v>1249627.32</v>
          </cell>
          <cell r="AP49">
            <v>19.260000000000002</v>
          </cell>
          <cell r="AQ49">
            <v>493537.5</v>
          </cell>
          <cell r="AS49">
            <v>2.71</v>
          </cell>
          <cell r="AT49">
            <v>197618.62</v>
          </cell>
          <cell r="AW49">
            <v>4785210.3199999994</v>
          </cell>
          <cell r="AY49">
            <v>52.429999999999993</v>
          </cell>
        </row>
        <row r="50">
          <cell r="A50" t="str">
            <v>0701617000200</v>
          </cell>
          <cell r="B50" t="str">
            <v>CHICAGO HEIGHTS SCHOOL DIST 170</v>
          </cell>
          <cell r="C50" t="str">
            <v>COOK</v>
          </cell>
          <cell r="D50" t="str">
            <v>Elementary</v>
          </cell>
          <cell r="F50">
            <v>3028.38</v>
          </cell>
          <cell r="G50">
            <v>2739</v>
          </cell>
          <cell r="H50">
            <v>731.5</v>
          </cell>
          <cell r="J50">
            <v>21.91</v>
          </cell>
          <cell r="K50">
            <v>1421564.62</v>
          </cell>
          <cell r="M50">
            <v>21.91</v>
          </cell>
          <cell r="N50">
            <v>1421564.62</v>
          </cell>
          <cell r="P50">
            <v>22.82</v>
          </cell>
          <cell r="Q50">
            <v>1480607.24</v>
          </cell>
          <cell r="S50">
            <v>22.82</v>
          </cell>
          <cell r="T50">
            <v>1480607.24</v>
          </cell>
          <cell r="W50">
            <v>5.85</v>
          </cell>
          <cell r="X50">
            <v>379559.7</v>
          </cell>
          <cell r="Z50">
            <v>5.85</v>
          </cell>
          <cell r="AA50">
            <v>379559.7</v>
          </cell>
          <cell r="AC50">
            <v>6.09</v>
          </cell>
          <cell r="AD50">
            <v>395131.38</v>
          </cell>
          <cell r="AF50">
            <v>6.09</v>
          </cell>
          <cell r="AG50">
            <v>395131.38</v>
          </cell>
          <cell r="AI50">
            <v>7.31</v>
          </cell>
          <cell r="AJ50">
            <v>474287.42</v>
          </cell>
          <cell r="AM50">
            <v>21.47</v>
          </cell>
          <cell r="AN50">
            <v>1393016.54</v>
          </cell>
          <cell r="AP50">
            <v>21.47</v>
          </cell>
          <cell r="AQ50">
            <v>550168.75</v>
          </cell>
          <cell r="AS50">
            <v>3.02</v>
          </cell>
          <cell r="AT50">
            <v>220224.44</v>
          </cell>
          <cell r="AW50">
            <v>9991423.0300000012</v>
          </cell>
          <cell r="AY50">
            <v>114.36000000000001</v>
          </cell>
        </row>
        <row r="51">
          <cell r="A51" t="str">
            <v>0701612750200</v>
          </cell>
          <cell r="B51" t="str">
            <v>CHICAGO RIDGE SCHOOL DIST 127-5</v>
          </cell>
          <cell r="C51" t="str">
            <v>COOK</v>
          </cell>
          <cell r="D51" t="str">
            <v>Elementary</v>
          </cell>
          <cell r="F51">
            <v>1359.25</v>
          </cell>
          <cell r="G51">
            <v>1000</v>
          </cell>
          <cell r="H51">
            <v>467.5</v>
          </cell>
          <cell r="J51">
            <v>8</v>
          </cell>
          <cell r="K51">
            <v>519056</v>
          </cell>
          <cell r="M51">
            <v>8</v>
          </cell>
          <cell r="N51">
            <v>519056</v>
          </cell>
          <cell r="P51">
            <v>8.33</v>
          </cell>
          <cell r="Q51">
            <v>540467.06000000006</v>
          </cell>
          <cell r="S51">
            <v>8.33</v>
          </cell>
          <cell r="T51">
            <v>540467.06000000006</v>
          </cell>
          <cell r="W51">
            <v>3.74</v>
          </cell>
          <cell r="X51">
            <v>242658.68</v>
          </cell>
          <cell r="Z51">
            <v>3.74</v>
          </cell>
          <cell r="AA51">
            <v>242658.68</v>
          </cell>
          <cell r="AC51">
            <v>3.89</v>
          </cell>
          <cell r="AD51">
            <v>252390.98</v>
          </cell>
          <cell r="AF51">
            <v>3.89</v>
          </cell>
          <cell r="AG51">
            <v>252390.98</v>
          </cell>
          <cell r="AI51">
            <v>4.67</v>
          </cell>
          <cell r="AJ51">
            <v>302998.94</v>
          </cell>
          <cell r="AM51">
            <v>9.64</v>
          </cell>
          <cell r="AN51">
            <v>625462.48</v>
          </cell>
          <cell r="AP51">
            <v>9.64</v>
          </cell>
          <cell r="AQ51">
            <v>247025</v>
          </cell>
          <cell r="AS51">
            <v>1.35</v>
          </cell>
          <cell r="AT51">
            <v>98444.7</v>
          </cell>
          <cell r="AW51">
            <v>4383076.5600000005</v>
          </cell>
          <cell r="AY51">
            <v>50.49</v>
          </cell>
        </row>
        <row r="52">
          <cell r="A52" t="str">
            <v>0601609900200</v>
          </cell>
          <cell r="B52" t="str">
            <v>CICERO SCHOOL DISTRICT 99</v>
          </cell>
          <cell r="C52" t="str">
            <v>COOK</v>
          </cell>
          <cell r="D52" t="str">
            <v>Elementary</v>
          </cell>
          <cell r="F52">
            <v>11603.8</v>
          </cell>
          <cell r="G52">
            <v>10751.33</v>
          </cell>
          <cell r="H52">
            <v>6334</v>
          </cell>
          <cell r="J52">
            <v>86.01</v>
          </cell>
          <cell r="K52">
            <v>5580500.8200000003</v>
          </cell>
          <cell r="M52">
            <v>86.01</v>
          </cell>
          <cell r="N52">
            <v>5580500.8200000003</v>
          </cell>
          <cell r="P52">
            <v>89.59</v>
          </cell>
          <cell r="Q52">
            <v>5812778.3799999999</v>
          </cell>
          <cell r="S52">
            <v>89.59</v>
          </cell>
          <cell r="T52">
            <v>5812778.3799999999</v>
          </cell>
          <cell r="W52">
            <v>50.67</v>
          </cell>
          <cell r="X52">
            <v>3287570.94</v>
          </cell>
          <cell r="Z52">
            <v>50.67</v>
          </cell>
          <cell r="AA52">
            <v>3287570.94</v>
          </cell>
          <cell r="AC52">
            <v>52.78</v>
          </cell>
          <cell r="AD52">
            <v>3424471.96</v>
          </cell>
          <cell r="AF52">
            <v>52.78</v>
          </cell>
          <cell r="AG52">
            <v>3424471.96</v>
          </cell>
          <cell r="AI52">
            <v>63.34</v>
          </cell>
          <cell r="AJ52">
            <v>4109625.88</v>
          </cell>
          <cell r="AM52">
            <v>82.29</v>
          </cell>
          <cell r="AN52">
            <v>5339139.78</v>
          </cell>
          <cell r="AP52">
            <v>82.29</v>
          </cell>
          <cell r="AQ52">
            <v>2108681.25</v>
          </cell>
          <cell r="AS52">
            <v>11.6</v>
          </cell>
          <cell r="AT52">
            <v>845895.2</v>
          </cell>
          <cell r="AW52">
            <v>48613986.310000002</v>
          </cell>
          <cell r="AY52">
            <v>567.05000000000007</v>
          </cell>
        </row>
        <row r="53">
          <cell r="A53" t="str">
            <v>1201301002600</v>
          </cell>
          <cell r="B53" t="str">
            <v>CLAY CITY COMM UNIT DIST 10</v>
          </cell>
          <cell r="C53" t="str">
            <v>CLAY</v>
          </cell>
          <cell r="D53" t="str">
            <v>Unit</v>
          </cell>
          <cell r="F53">
            <v>275.3</v>
          </cell>
          <cell r="G53">
            <v>162.66</v>
          </cell>
          <cell r="H53">
            <v>0</v>
          </cell>
          <cell r="J53">
            <v>1.3</v>
          </cell>
          <cell r="K53">
            <v>84346.6</v>
          </cell>
          <cell r="M53">
            <v>1.3</v>
          </cell>
          <cell r="N53">
            <v>84346.6</v>
          </cell>
          <cell r="P53">
            <v>1.35</v>
          </cell>
          <cell r="Q53">
            <v>87590.7</v>
          </cell>
          <cell r="S53">
            <v>1.35</v>
          </cell>
          <cell r="T53">
            <v>87590.7</v>
          </cell>
          <cell r="W53">
            <v>0</v>
          </cell>
          <cell r="X53">
            <v>0</v>
          </cell>
          <cell r="Z53">
            <v>0</v>
          </cell>
          <cell r="AA53">
            <v>0</v>
          </cell>
          <cell r="AC53">
            <v>0</v>
          </cell>
          <cell r="AD53">
            <v>0</v>
          </cell>
          <cell r="AF53">
            <v>0</v>
          </cell>
          <cell r="AG53">
            <v>0</v>
          </cell>
          <cell r="AI53">
            <v>0</v>
          </cell>
          <cell r="AJ53">
            <v>0</v>
          </cell>
          <cell r="AM53">
            <v>1.95</v>
          </cell>
          <cell r="AN53">
            <v>126519.9</v>
          </cell>
          <cell r="AP53">
            <v>1.95</v>
          </cell>
          <cell r="AQ53">
            <v>49968.75</v>
          </cell>
          <cell r="AS53">
            <v>0.27</v>
          </cell>
          <cell r="AT53">
            <v>19688.939999999999</v>
          </cell>
          <cell r="AW53">
            <v>540052.18999999994</v>
          </cell>
          <cell r="AY53">
            <v>5.95</v>
          </cell>
        </row>
        <row r="54">
          <cell r="A54" t="str">
            <v>0501605900400</v>
          </cell>
          <cell r="B54" t="str">
            <v>COMM CONS SCH DIST 59</v>
          </cell>
          <cell r="C54" t="str">
            <v>COOK</v>
          </cell>
          <cell r="D54" t="str">
            <v>Elementary</v>
          </cell>
          <cell r="F54">
            <v>6679.04</v>
          </cell>
          <cell r="G54">
            <v>3883</v>
          </cell>
          <cell r="H54">
            <v>2607.5</v>
          </cell>
          <cell r="J54">
            <v>31.06</v>
          </cell>
          <cell r="K54">
            <v>2015234.92</v>
          </cell>
          <cell r="M54">
            <v>31.06</v>
          </cell>
          <cell r="N54">
            <v>2015234.92</v>
          </cell>
          <cell r="P54">
            <v>32.35</v>
          </cell>
          <cell r="Q54">
            <v>2098932.7000000002</v>
          </cell>
          <cell r="S54">
            <v>32.35</v>
          </cell>
          <cell r="T54">
            <v>2098932.7000000002</v>
          </cell>
          <cell r="W54">
            <v>20.86</v>
          </cell>
          <cell r="X54">
            <v>1353438.52</v>
          </cell>
          <cell r="Z54">
            <v>20.86</v>
          </cell>
          <cell r="AA54">
            <v>1353438.52</v>
          </cell>
          <cell r="AC54">
            <v>21.72</v>
          </cell>
          <cell r="AD54">
            <v>1409237.04</v>
          </cell>
          <cell r="AF54">
            <v>21.72</v>
          </cell>
          <cell r="AG54">
            <v>1409237.04</v>
          </cell>
          <cell r="AI54">
            <v>26.07</v>
          </cell>
          <cell r="AJ54">
            <v>1691473.74</v>
          </cell>
          <cell r="AM54">
            <v>47.36</v>
          </cell>
          <cell r="AN54">
            <v>3072811.52</v>
          </cell>
          <cell r="AP54">
            <v>47.36</v>
          </cell>
          <cell r="AQ54">
            <v>1213600</v>
          </cell>
          <cell r="AS54">
            <v>6.67</v>
          </cell>
          <cell r="AT54">
            <v>486389.74</v>
          </cell>
          <cell r="AW54">
            <v>20217961.359999999</v>
          </cell>
          <cell r="AY54">
            <v>233.48999999999995</v>
          </cell>
        </row>
        <row r="55">
          <cell r="A55" t="str">
            <v>0701616800400</v>
          </cell>
          <cell r="B55" t="str">
            <v>COMM CONS SCHOOL DIST 168</v>
          </cell>
          <cell r="C55" t="str">
            <v>COOK</v>
          </cell>
          <cell r="D55" t="str">
            <v>Elementary</v>
          </cell>
          <cell r="F55">
            <v>1319.55</v>
          </cell>
          <cell r="G55">
            <v>1236</v>
          </cell>
          <cell r="H55">
            <v>60</v>
          </cell>
          <cell r="J55">
            <v>9.8800000000000008</v>
          </cell>
          <cell r="K55">
            <v>641034.16</v>
          </cell>
          <cell r="M55">
            <v>9.8800000000000008</v>
          </cell>
          <cell r="N55">
            <v>641034.16</v>
          </cell>
          <cell r="P55">
            <v>10.3</v>
          </cell>
          <cell r="Q55">
            <v>668284.6</v>
          </cell>
          <cell r="S55">
            <v>10.3</v>
          </cell>
          <cell r="T55">
            <v>668284.6</v>
          </cell>
          <cell r="W55">
            <v>0.48</v>
          </cell>
          <cell r="X55">
            <v>31143.360000000001</v>
          </cell>
          <cell r="Z55">
            <v>0.48</v>
          </cell>
          <cell r="AA55">
            <v>31143.360000000001</v>
          </cell>
          <cell r="AC55">
            <v>0.5</v>
          </cell>
          <cell r="AD55">
            <v>32441</v>
          </cell>
          <cell r="AF55">
            <v>0.5</v>
          </cell>
          <cell r="AG55">
            <v>32441</v>
          </cell>
          <cell r="AI55">
            <v>0.6</v>
          </cell>
          <cell r="AJ55">
            <v>38929.199999999997</v>
          </cell>
          <cell r="AM55">
            <v>9.35</v>
          </cell>
          <cell r="AN55">
            <v>606646.69999999995</v>
          </cell>
          <cell r="AP55">
            <v>9.35</v>
          </cell>
          <cell r="AQ55">
            <v>239593.75</v>
          </cell>
          <cell r="AS55">
            <v>1.31</v>
          </cell>
          <cell r="AT55">
            <v>95527.82</v>
          </cell>
          <cell r="AW55">
            <v>3726503.7100000004</v>
          </cell>
          <cell r="AY55">
            <v>41.910000000000004</v>
          </cell>
        </row>
        <row r="56">
          <cell r="A56" t="str">
            <v>0701621801600</v>
          </cell>
          <cell r="B56" t="str">
            <v>COMMUNITY HIGH SCHOOL DIST 218</v>
          </cell>
          <cell r="C56" t="str">
            <v>COOK</v>
          </cell>
          <cell r="D56" t="str">
            <v>High School</v>
          </cell>
          <cell r="F56">
            <v>5379</v>
          </cell>
          <cell r="G56">
            <v>2931</v>
          </cell>
          <cell r="H56">
            <v>244.83</v>
          </cell>
          <cell r="J56">
            <v>23.44</v>
          </cell>
          <cell r="K56">
            <v>1520834.08</v>
          </cell>
          <cell r="M56">
            <v>23.44</v>
          </cell>
          <cell r="N56">
            <v>1520834.08</v>
          </cell>
          <cell r="P56">
            <v>24.42</v>
          </cell>
          <cell r="Q56">
            <v>1584418.44</v>
          </cell>
          <cell r="S56">
            <v>24.42</v>
          </cell>
          <cell r="T56">
            <v>1584418.44</v>
          </cell>
          <cell r="W56">
            <v>1.95</v>
          </cell>
          <cell r="X56">
            <v>126519.9</v>
          </cell>
          <cell r="Z56">
            <v>1.95</v>
          </cell>
          <cell r="AA56">
            <v>126519.9</v>
          </cell>
          <cell r="AC56">
            <v>2.04</v>
          </cell>
          <cell r="AD56">
            <v>132359.28</v>
          </cell>
          <cell r="AF56">
            <v>2.04</v>
          </cell>
          <cell r="AG56">
            <v>132359.28</v>
          </cell>
          <cell r="AI56">
            <v>2.44</v>
          </cell>
          <cell r="AJ56">
            <v>158312.07999999999</v>
          </cell>
          <cell r="AM56">
            <v>38.14</v>
          </cell>
          <cell r="AN56">
            <v>2474599.48</v>
          </cell>
          <cell r="AP56">
            <v>38.14</v>
          </cell>
          <cell r="AQ56">
            <v>977337.5</v>
          </cell>
          <cell r="AS56">
            <v>5.37</v>
          </cell>
          <cell r="AT56">
            <v>391591.14</v>
          </cell>
          <cell r="AW56">
            <v>10730103.6</v>
          </cell>
          <cell r="AY56">
            <v>118.89000000000001</v>
          </cell>
        </row>
        <row r="57">
          <cell r="A57" t="str">
            <v>0701623001300</v>
          </cell>
          <cell r="B57" t="str">
            <v>CONS HIGH SCHOOL DISTRICT 230</v>
          </cell>
          <cell r="C57" t="str">
            <v>COOK</v>
          </cell>
          <cell r="D57" t="str">
            <v>High School</v>
          </cell>
          <cell r="F57">
            <v>7524.98</v>
          </cell>
          <cell r="G57">
            <v>2291</v>
          </cell>
          <cell r="H57">
            <v>246.5</v>
          </cell>
          <cell r="J57">
            <v>18.32</v>
          </cell>
          <cell r="K57">
            <v>1188638.24</v>
          </cell>
          <cell r="M57">
            <v>18.32</v>
          </cell>
          <cell r="N57">
            <v>1188638.24</v>
          </cell>
          <cell r="P57">
            <v>19.09</v>
          </cell>
          <cell r="Q57">
            <v>1238597.3799999999</v>
          </cell>
          <cell r="S57">
            <v>19.09</v>
          </cell>
          <cell r="T57">
            <v>1238597.3799999999</v>
          </cell>
          <cell r="W57">
            <v>1.97</v>
          </cell>
          <cell r="X57">
            <v>127817.54</v>
          </cell>
          <cell r="Z57">
            <v>1.97</v>
          </cell>
          <cell r="AA57">
            <v>127817.54</v>
          </cell>
          <cell r="AC57">
            <v>2.0499999999999998</v>
          </cell>
          <cell r="AD57">
            <v>133008.1</v>
          </cell>
          <cell r="AF57">
            <v>2.0499999999999998</v>
          </cell>
          <cell r="AG57">
            <v>133008.1</v>
          </cell>
          <cell r="AI57">
            <v>2.46</v>
          </cell>
          <cell r="AJ57">
            <v>159609.72</v>
          </cell>
          <cell r="AM57">
            <v>53.36</v>
          </cell>
          <cell r="AN57">
            <v>3462103.52</v>
          </cell>
          <cell r="AP57">
            <v>53.36</v>
          </cell>
          <cell r="AQ57">
            <v>1367350</v>
          </cell>
          <cell r="AS57">
            <v>7.52</v>
          </cell>
          <cell r="AT57">
            <v>548373.43999999994</v>
          </cell>
          <cell r="AW57">
            <v>10913559.199999999</v>
          </cell>
          <cell r="AY57">
            <v>118.38999999999999</v>
          </cell>
        </row>
        <row r="58">
          <cell r="A58" t="str">
            <v>0701613000200</v>
          </cell>
          <cell r="B58" t="str">
            <v>COOK COUNTY SCHOOL DIST 130</v>
          </cell>
          <cell r="C58" t="str">
            <v>COOK</v>
          </cell>
          <cell r="D58" t="str">
            <v>Elementary</v>
          </cell>
          <cell r="F58">
            <v>3384.13</v>
          </cell>
          <cell r="G58">
            <v>2468.33</v>
          </cell>
          <cell r="H58">
            <v>997</v>
          </cell>
          <cell r="J58">
            <v>19.739999999999998</v>
          </cell>
          <cell r="K58">
            <v>1280770.68</v>
          </cell>
          <cell r="M58">
            <v>19.739999999999998</v>
          </cell>
          <cell r="N58">
            <v>1280770.68</v>
          </cell>
          <cell r="P58">
            <v>20.56</v>
          </cell>
          <cell r="Q58">
            <v>1333973.92</v>
          </cell>
          <cell r="S58">
            <v>20.56</v>
          </cell>
          <cell r="T58">
            <v>1333973.92</v>
          </cell>
          <cell r="W58">
            <v>7.97</v>
          </cell>
          <cell r="X58">
            <v>517109.54</v>
          </cell>
          <cell r="Z58">
            <v>7.97</v>
          </cell>
          <cell r="AA58">
            <v>517109.54</v>
          </cell>
          <cell r="AC58">
            <v>8.3000000000000007</v>
          </cell>
          <cell r="AD58">
            <v>538520.6</v>
          </cell>
          <cell r="AF58">
            <v>8.3000000000000007</v>
          </cell>
          <cell r="AG58">
            <v>538520.6</v>
          </cell>
          <cell r="AI58">
            <v>9.9700000000000006</v>
          </cell>
          <cell r="AJ58">
            <v>646873.54</v>
          </cell>
          <cell r="AM58">
            <v>24</v>
          </cell>
          <cell r="AN58">
            <v>1557168</v>
          </cell>
          <cell r="AP58">
            <v>24</v>
          </cell>
          <cell r="AQ58">
            <v>615000</v>
          </cell>
          <cell r="AS58">
            <v>3.38</v>
          </cell>
          <cell r="AT58">
            <v>246476.36</v>
          </cell>
          <cell r="AW58">
            <v>10406267.379999999</v>
          </cell>
          <cell r="AY58">
            <v>119.39999999999999</v>
          </cell>
        </row>
        <row r="59">
          <cell r="A59" t="str">
            <v>0701616000200</v>
          </cell>
          <cell r="B59" t="str">
            <v>COUNTRY CLUB HILLS SCH DIST 160</v>
          </cell>
          <cell r="C59" t="str">
            <v>COOK</v>
          </cell>
          <cell r="D59" t="str">
            <v>Elementary</v>
          </cell>
          <cell r="F59">
            <v>1217.25</v>
          </cell>
          <cell r="G59">
            <v>835</v>
          </cell>
          <cell r="H59">
            <v>35</v>
          </cell>
          <cell r="J59">
            <v>6.68</v>
          </cell>
          <cell r="K59">
            <v>433411.76</v>
          </cell>
          <cell r="M59">
            <v>6.68</v>
          </cell>
          <cell r="N59">
            <v>433411.76</v>
          </cell>
          <cell r="P59">
            <v>6.95</v>
          </cell>
          <cell r="Q59">
            <v>450929.9</v>
          </cell>
          <cell r="S59">
            <v>6.95</v>
          </cell>
          <cell r="T59">
            <v>450929.9</v>
          </cell>
          <cell r="W59">
            <v>0.28000000000000003</v>
          </cell>
          <cell r="X59">
            <v>18166.96</v>
          </cell>
          <cell r="Z59">
            <v>0.28000000000000003</v>
          </cell>
          <cell r="AA59">
            <v>18166.96</v>
          </cell>
          <cell r="AC59">
            <v>0.28999999999999998</v>
          </cell>
          <cell r="AD59">
            <v>18815.78</v>
          </cell>
          <cell r="AF59">
            <v>0.28999999999999998</v>
          </cell>
          <cell r="AG59">
            <v>18815.78</v>
          </cell>
          <cell r="AI59">
            <v>0.35</v>
          </cell>
          <cell r="AJ59">
            <v>22708.7</v>
          </cell>
          <cell r="AM59">
            <v>8.6300000000000008</v>
          </cell>
          <cell r="AN59">
            <v>559931.66</v>
          </cell>
          <cell r="AP59">
            <v>8.6300000000000008</v>
          </cell>
          <cell r="AQ59">
            <v>221143.75</v>
          </cell>
          <cell r="AS59">
            <v>1.21</v>
          </cell>
          <cell r="AT59">
            <v>88235.62</v>
          </cell>
          <cell r="AW59">
            <v>2734668.5299999993</v>
          </cell>
          <cell r="AY59">
            <v>30.42</v>
          </cell>
        </row>
        <row r="60">
          <cell r="A60" t="str">
            <v>1101807702600</v>
          </cell>
          <cell r="B60" t="str">
            <v>CUMBERLAND C U SCHOOL DIST 77</v>
          </cell>
          <cell r="C60" t="str">
            <v>CUMBERLAND</v>
          </cell>
          <cell r="D60" t="str">
            <v>Unit</v>
          </cell>
          <cell r="F60">
            <v>996.78</v>
          </cell>
          <cell r="G60">
            <v>403.66</v>
          </cell>
          <cell r="H60">
            <v>2</v>
          </cell>
          <cell r="J60">
            <v>3.22</v>
          </cell>
          <cell r="K60">
            <v>208920.04</v>
          </cell>
          <cell r="M60">
            <v>3.22</v>
          </cell>
          <cell r="N60">
            <v>208920.04</v>
          </cell>
          <cell r="P60">
            <v>3.36</v>
          </cell>
          <cell r="Q60">
            <v>218003.52</v>
          </cell>
          <cell r="S60">
            <v>3.36</v>
          </cell>
          <cell r="T60">
            <v>218003.52</v>
          </cell>
          <cell r="W60">
            <v>0.01</v>
          </cell>
          <cell r="X60">
            <v>648.82000000000005</v>
          </cell>
          <cell r="Z60">
            <v>0.01</v>
          </cell>
          <cell r="AA60">
            <v>648.82000000000005</v>
          </cell>
          <cell r="AC60">
            <v>0.01</v>
          </cell>
          <cell r="AD60">
            <v>648.82000000000005</v>
          </cell>
          <cell r="AF60">
            <v>0.01</v>
          </cell>
          <cell r="AG60">
            <v>648.82000000000005</v>
          </cell>
          <cell r="AI60">
            <v>0.02</v>
          </cell>
          <cell r="AJ60">
            <v>1297.6400000000001</v>
          </cell>
          <cell r="AM60">
            <v>7.06</v>
          </cell>
          <cell r="AN60">
            <v>458066.92</v>
          </cell>
          <cell r="AP60">
            <v>7.06</v>
          </cell>
          <cell r="AQ60">
            <v>180912.5</v>
          </cell>
          <cell r="AS60">
            <v>0.99</v>
          </cell>
          <cell r="AT60">
            <v>72192.78</v>
          </cell>
          <cell r="AW60">
            <v>1568912.2399999998</v>
          </cell>
          <cell r="AY60">
            <v>17.049999999999997</v>
          </cell>
        </row>
        <row r="61">
          <cell r="A61" t="str">
            <v>0808920102600</v>
          </cell>
          <cell r="B61" t="str">
            <v>DAKOTA COMM UNIT SCH DIST 201</v>
          </cell>
          <cell r="C61" t="str">
            <v>STEPHENSON</v>
          </cell>
          <cell r="D61" t="str">
            <v>Unit</v>
          </cell>
          <cell r="F61">
            <v>804.8</v>
          </cell>
          <cell r="G61">
            <v>263</v>
          </cell>
          <cell r="H61">
            <v>0</v>
          </cell>
          <cell r="J61">
            <v>2.1</v>
          </cell>
          <cell r="K61">
            <v>136252.20000000001</v>
          </cell>
          <cell r="M61">
            <v>2.1</v>
          </cell>
          <cell r="N61">
            <v>136252.20000000001</v>
          </cell>
          <cell r="P61">
            <v>2.19</v>
          </cell>
          <cell r="Q61">
            <v>142091.57999999999</v>
          </cell>
          <cell r="S61">
            <v>2.19</v>
          </cell>
          <cell r="T61">
            <v>142091.57999999999</v>
          </cell>
          <cell r="W61">
            <v>0</v>
          </cell>
          <cell r="X61">
            <v>0</v>
          </cell>
          <cell r="Z61">
            <v>0</v>
          </cell>
          <cell r="AA61">
            <v>0</v>
          </cell>
          <cell r="AC61">
            <v>0</v>
          </cell>
          <cell r="AD61">
            <v>0</v>
          </cell>
          <cell r="AF61">
            <v>0</v>
          </cell>
          <cell r="AG61">
            <v>0</v>
          </cell>
          <cell r="AI61">
            <v>0</v>
          </cell>
          <cell r="AJ61">
            <v>0</v>
          </cell>
          <cell r="AM61">
            <v>5.7</v>
          </cell>
          <cell r="AN61">
            <v>369827.4</v>
          </cell>
          <cell r="AP61">
            <v>5.7</v>
          </cell>
          <cell r="AQ61">
            <v>146062.5</v>
          </cell>
          <cell r="AS61">
            <v>0.8</v>
          </cell>
          <cell r="AT61">
            <v>58337.599999999999</v>
          </cell>
          <cell r="AW61">
            <v>1130915.0599999998</v>
          </cell>
          <cell r="AY61">
            <v>12.18</v>
          </cell>
        </row>
        <row r="62">
          <cell r="A62" t="str">
            <v>1301406200200</v>
          </cell>
          <cell r="B62" t="str">
            <v>DAMIANSVILLE SCHOOL DISTRICT 62</v>
          </cell>
          <cell r="C62" t="str">
            <v>CLINTON</v>
          </cell>
          <cell r="D62" t="str">
            <v>Elementary</v>
          </cell>
          <cell r="F62">
            <v>87.13</v>
          </cell>
          <cell r="G62">
            <v>29</v>
          </cell>
          <cell r="H62">
            <v>1</v>
          </cell>
          <cell r="J62">
            <v>0.23</v>
          </cell>
          <cell r="K62">
            <v>14922.86</v>
          </cell>
          <cell r="M62">
            <v>0.23</v>
          </cell>
          <cell r="N62">
            <v>14922.86</v>
          </cell>
          <cell r="P62">
            <v>0.24</v>
          </cell>
          <cell r="Q62">
            <v>15571.68</v>
          </cell>
          <cell r="S62">
            <v>0.24</v>
          </cell>
          <cell r="T62">
            <v>15571.68</v>
          </cell>
          <cell r="W62">
            <v>0</v>
          </cell>
          <cell r="X62">
            <v>0</v>
          </cell>
          <cell r="Z62">
            <v>0</v>
          </cell>
          <cell r="AA62">
            <v>0</v>
          </cell>
          <cell r="AC62">
            <v>0</v>
          </cell>
          <cell r="AD62">
            <v>0</v>
          </cell>
          <cell r="AF62">
            <v>0</v>
          </cell>
          <cell r="AG62">
            <v>0</v>
          </cell>
          <cell r="AI62">
            <v>0.01</v>
          </cell>
          <cell r="AJ62">
            <v>648.82000000000005</v>
          </cell>
          <cell r="AM62">
            <v>0.61</v>
          </cell>
          <cell r="AN62">
            <v>39578.019999999997</v>
          </cell>
          <cell r="AP62">
            <v>0.61</v>
          </cell>
          <cell r="AQ62">
            <v>15631.25</v>
          </cell>
          <cell r="AS62">
            <v>0.08</v>
          </cell>
          <cell r="AT62">
            <v>5833.76</v>
          </cell>
          <cell r="AW62">
            <v>122680.93</v>
          </cell>
          <cell r="AY62">
            <v>1.33</v>
          </cell>
        </row>
        <row r="63">
          <cell r="A63" t="str">
            <v>0501606200400</v>
          </cell>
          <cell r="B63" t="str">
            <v>DES PLAINES C C SCH DIST 62</v>
          </cell>
          <cell r="C63" t="str">
            <v>COOK</v>
          </cell>
          <cell r="D63" t="str">
            <v>Elementary</v>
          </cell>
          <cell r="F63">
            <v>4334.87</v>
          </cell>
          <cell r="G63">
            <v>2462</v>
          </cell>
          <cell r="H63">
            <v>1548.5</v>
          </cell>
          <cell r="J63">
            <v>19.690000000000001</v>
          </cell>
          <cell r="K63">
            <v>1277526.58</v>
          </cell>
          <cell r="M63">
            <v>19.690000000000001</v>
          </cell>
          <cell r="N63">
            <v>1277526.58</v>
          </cell>
          <cell r="P63">
            <v>20.51</v>
          </cell>
          <cell r="Q63">
            <v>1330729.82</v>
          </cell>
          <cell r="S63">
            <v>20.51</v>
          </cell>
          <cell r="T63">
            <v>1330729.82</v>
          </cell>
          <cell r="W63">
            <v>12.38</v>
          </cell>
          <cell r="X63">
            <v>803239.16</v>
          </cell>
          <cell r="Z63">
            <v>12.38</v>
          </cell>
          <cell r="AA63">
            <v>803239.16</v>
          </cell>
          <cell r="AC63">
            <v>12.9</v>
          </cell>
          <cell r="AD63">
            <v>836977.8</v>
          </cell>
          <cell r="AF63">
            <v>12.9</v>
          </cell>
          <cell r="AG63">
            <v>836977.8</v>
          </cell>
          <cell r="AI63">
            <v>15.48</v>
          </cell>
          <cell r="AJ63">
            <v>1004373.36</v>
          </cell>
          <cell r="AM63">
            <v>30.74</v>
          </cell>
          <cell r="AN63">
            <v>1994472.68</v>
          </cell>
          <cell r="AP63">
            <v>30.74</v>
          </cell>
          <cell r="AQ63">
            <v>787712.5</v>
          </cell>
          <cell r="AS63">
            <v>4.33</v>
          </cell>
          <cell r="AT63">
            <v>315752.26</v>
          </cell>
          <cell r="AW63">
            <v>12599257.52</v>
          </cell>
          <cell r="AY63">
            <v>145.11000000000001</v>
          </cell>
        </row>
        <row r="64">
          <cell r="A64" t="str">
            <v>0302503002600</v>
          </cell>
          <cell r="B64" t="str">
            <v>DIETERICH COMM UNIT SCH DIST 30</v>
          </cell>
          <cell r="C64" t="str">
            <v>EFFINGHAM</v>
          </cell>
          <cell r="D64" t="str">
            <v>Unit</v>
          </cell>
          <cell r="F64">
            <v>495.5</v>
          </cell>
          <cell r="G64">
            <v>152.66</v>
          </cell>
          <cell r="H64">
            <v>0</v>
          </cell>
          <cell r="J64">
            <v>1.22</v>
          </cell>
          <cell r="K64">
            <v>79156.039999999994</v>
          </cell>
          <cell r="M64">
            <v>1.22</v>
          </cell>
          <cell r="N64">
            <v>79156.039999999994</v>
          </cell>
          <cell r="P64">
            <v>1.27</v>
          </cell>
          <cell r="Q64">
            <v>82400.14</v>
          </cell>
          <cell r="S64">
            <v>1.27</v>
          </cell>
          <cell r="T64">
            <v>82400.14</v>
          </cell>
          <cell r="W64">
            <v>0</v>
          </cell>
          <cell r="X64">
            <v>0</v>
          </cell>
          <cell r="Z64">
            <v>0</v>
          </cell>
          <cell r="AA64">
            <v>0</v>
          </cell>
          <cell r="AC64">
            <v>0</v>
          </cell>
          <cell r="AD64">
            <v>0</v>
          </cell>
          <cell r="AF64">
            <v>0</v>
          </cell>
          <cell r="AG64">
            <v>0</v>
          </cell>
          <cell r="AI64">
            <v>0</v>
          </cell>
          <cell r="AJ64">
            <v>0</v>
          </cell>
          <cell r="AM64">
            <v>3.51</v>
          </cell>
          <cell r="AN64">
            <v>227735.82</v>
          </cell>
          <cell r="AP64">
            <v>3.51</v>
          </cell>
          <cell r="AQ64">
            <v>89943.75</v>
          </cell>
          <cell r="AS64">
            <v>0.49</v>
          </cell>
          <cell r="AT64">
            <v>35731.78</v>
          </cell>
          <cell r="AW64">
            <v>676523.71000000008</v>
          </cell>
          <cell r="AY64">
            <v>7.27</v>
          </cell>
        </row>
        <row r="65">
          <cell r="A65" t="str">
            <v>0701614800200</v>
          </cell>
          <cell r="B65" t="str">
            <v>DOLTON SCHOOL DISTRICT 148</v>
          </cell>
          <cell r="C65" t="str">
            <v>COOK</v>
          </cell>
          <cell r="D65" t="str">
            <v>Elementary</v>
          </cell>
          <cell r="F65">
            <v>2054.25</v>
          </cell>
          <cell r="G65">
            <v>2168.33</v>
          </cell>
          <cell r="H65">
            <v>67.5</v>
          </cell>
          <cell r="J65">
            <v>17.34</v>
          </cell>
          <cell r="K65">
            <v>1125053.8799999999</v>
          </cell>
          <cell r="M65">
            <v>17.34</v>
          </cell>
          <cell r="N65">
            <v>1125053.8799999999</v>
          </cell>
          <cell r="P65">
            <v>18.059999999999999</v>
          </cell>
          <cell r="Q65">
            <v>1171768.92</v>
          </cell>
          <cell r="S65">
            <v>18.059999999999999</v>
          </cell>
          <cell r="T65">
            <v>1171768.92</v>
          </cell>
          <cell r="W65">
            <v>0.54</v>
          </cell>
          <cell r="X65">
            <v>35036.28</v>
          </cell>
          <cell r="Z65">
            <v>0.54</v>
          </cell>
          <cell r="AA65">
            <v>35036.28</v>
          </cell>
          <cell r="AC65">
            <v>0.56000000000000005</v>
          </cell>
          <cell r="AD65">
            <v>36333.919999999998</v>
          </cell>
          <cell r="AF65">
            <v>0.56000000000000005</v>
          </cell>
          <cell r="AG65">
            <v>36333.919999999998</v>
          </cell>
          <cell r="AI65">
            <v>0.67</v>
          </cell>
          <cell r="AJ65">
            <v>43470.94</v>
          </cell>
          <cell r="AM65">
            <v>14.56</v>
          </cell>
          <cell r="AN65">
            <v>944681.92</v>
          </cell>
          <cell r="AP65">
            <v>14.56</v>
          </cell>
          <cell r="AQ65">
            <v>373100</v>
          </cell>
          <cell r="AS65">
            <v>2.0499999999999998</v>
          </cell>
          <cell r="AT65">
            <v>149490.1</v>
          </cell>
          <cell r="AW65">
            <v>6247128.96</v>
          </cell>
          <cell r="AY65">
            <v>70.349999999999994</v>
          </cell>
        </row>
        <row r="66">
          <cell r="A66" t="str">
            <v>0701614900200</v>
          </cell>
          <cell r="B66" t="str">
            <v>DOLTON SCHOOL DISTRICT 149</v>
          </cell>
          <cell r="C66" t="str">
            <v>COOK</v>
          </cell>
          <cell r="D66" t="str">
            <v>Elementary</v>
          </cell>
          <cell r="F66">
            <v>2636.9</v>
          </cell>
          <cell r="G66">
            <v>2262</v>
          </cell>
          <cell r="H66">
            <v>104</v>
          </cell>
          <cell r="J66">
            <v>18.09</v>
          </cell>
          <cell r="K66">
            <v>1173715.3799999999</v>
          </cell>
          <cell r="M66">
            <v>18.09</v>
          </cell>
          <cell r="N66">
            <v>1173715.3799999999</v>
          </cell>
          <cell r="P66">
            <v>18.850000000000001</v>
          </cell>
          <cell r="Q66">
            <v>1223025.7</v>
          </cell>
          <cell r="S66">
            <v>18.850000000000001</v>
          </cell>
          <cell r="T66">
            <v>1223025.7</v>
          </cell>
          <cell r="W66">
            <v>0.83</v>
          </cell>
          <cell r="X66">
            <v>53852.06</v>
          </cell>
          <cell r="Z66">
            <v>0.83</v>
          </cell>
          <cell r="AA66">
            <v>53852.06</v>
          </cell>
          <cell r="AC66">
            <v>0.86</v>
          </cell>
          <cell r="AD66">
            <v>55798.52</v>
          </cell>
          <cell r="AF66">
            <v>0.86</v>
          </cell>
          <cell r="AG66">
            <v>55798.52</v>
          </cell>
          <cell r="AI66">
            <v>1.04</v>
          </cell>
          <cell r="AJ66">
            <v>67477.279999999999</v>
          </cell>
          <cell r="AM66">
            <v>18.7</v>
          </cell>
          <cell r="AN66">
            <v>1213293.3999999999</v>
          </cell>
          <cell r="AP66">
            <v>18.7</v>
          </cell>
          <cell r="AQ66">
            <v>479187.5</v>
          </cell>
          <cell r="AS66">
            <v>2.63</v>
          </cell>
          <cell r="AT66">
            <v>191784.86</v>
          </cell>
          <cell r="AW66">
            <v>6964526.3599999994</v>
          </cell>
          <cell r="AY66">
            <v>78.08</v>
          </cell>
        </row>
        <row r="67">
          <cell r="A67" t="str">
            <v>0410132202600</v>
          </cell>
          <cell r="B67" t="str">
            <v>DURAND C U SCH DIST 322</v>
          </cell>
          <cell r="C67" t="str">
            <v>WINNEBAGO</v>
          </cell>
          <cell r="D67" t="str">
            <v>Unit</v>
          </cell>
          <cell r="F67">
            <v>552</v>
          </cell>
          <cell r="G67">
            <v>154</v>
          </cell>
          <cell r="H67">
            <v>0</v>
          </cell>
          <cell r="J67">
            <v>1.23</v>
          </cell>
          <cell r="K67">
            <v>79804.86</v>
          </cell>
          <cell r="M67">
            <v>1.23</v>
          </cell>
          <cell r="N67">
            <v>79804.86</v>
          </cell>
          <cell r="P67">
            <v>1.28</v>
          </cell>
          <cell r="Q67">
            <v>83048.960000000006</v>
          </cell>
          <cell r="S67">
            <v>1.28</v>
          </cell>
          <cell r="T67">
            <v>83048.960000000006</v>
          </cell>
          <cell r="W67">
            <v>0</v>
          </cell>
          <cell r="X67">
            <v>0</v>
          </cell>
          <cell r="Z67">
            <v>0</v>
          </cell>
          <cell r="AA67">
            <v>0</v>
          </cell>
          <cell r="AC67">
            <v>0</v>
          </cell>
          <cell r="AD67">
            <v>0</v>
          </cell>
          <cell r="AF67">
            <v>0</v>
          </cell>
          <cell r="AG67">
            <v>0</v>
          </cell>
          <cell r="AI67">
            <v>0</v>
          </cell>
          <cell r="AJ67">
            <v>0</v>
          </cell>
          <cell r="AM67">
            <v>3.91</v>
          </cell>
          <cell r="AN67">
            <v>253688.62</v>
          </cell>
          <cell r="AP67">
            <v>3.91</v>
          </cell>
          <cell r="AQ67">
            <v>100193.75</v>
          </cell>
          <cell r="AS67">
            <v>0.55000000000000004</v>
          </cell>
          <cell r="AT67">
            <v>40107.1</v>
          </cell>
          <cell r="AW67">
            <v>719697.11</v>
          </cell>
          <cell r="AY67">
            <v>7.7</v>
          </cell>
        </row>
        <row r="68">
          <cell r="A68" t="str">
            <v>0804311902200</v>
          </cell>
          <cell r="B68" t="str">
            <v>EAST DUBUQUE UNIT SCH DIST 119</v>
          </cell>
          <cell r="C68" t="str">
            <v>JO DAVIESS</v>
          </cell>
          <cell r="D68" t="str">
            <v>Unit</v>
          </cell>
          <cell r="F68">
            <v>630.46</v>
          </cell>
          <cell r="G68">
            <v>176</v>
          </cell>
          <cell r="H68">
            <v>1.66</v>
          </cell>
          <cell r="J68">
            <v>1.4</v>
          </cell>
          <cell r="K68">
            <v>90834.8</v>
          </cell>
          <cell r="M68">
            <v>1.4</v>
          </cell>
          <cell r="N68">
            <v>90834.8</v>
          </cell>
          <cell r="P68">
            <v>1.46</v>
          </cell>
          <cell r="Q68">
            <v>94727.72</v>
          </cell>
          <cell r="S68">
            <v>1.46</v>
          </cell>
          <cell r="T68">
            <v>94727.72</v>
          </cell>
          <cell r="W68">
            <v>0.01</v>
          </cell>
          <cell r="X68">
            <v>648.82000000000005</v>
          </cell>
          <cell r="Z68">
            <v>0.01</v>
          </cell>
          <cell r="AA68">
            <v>648.82000000000005</v>
          </cell>
          <cell r="AC68">
            <v>0.01</v>
          </cell>
          <cell r="AD68">
            <v>648.82000000000005</v>
          </cell>
          <cell r="AF68">
            <v>0.01</v>
          </cell>
          <cell r="AG68">
            <v>648.82000000000005</v>
          </cell>
          <cell r="AI68">
            <v>0.01</v>
          </cell>
          <cell r="AJ68">
            <v>648.82000000000005</v>
          </cell>
          <cell r="AM68">
            <v>4.47</v>
          </cell>
          <cell r="AN68">
            <v>290022.53999999998</v>
          </cell>
          <cell r="AP68">
            <v>4.47</v>
          </cell>
          <cell r="AQ68">
            <v>114543.75</v>
          </cell>
          <cell r="AS68">
            <v>0.63</v>
          </cell>
          <cell r="AT68">
            <v>45940.86</v>
          </cell>
          <cell r="AW68">
            <v>824876.29</v>
          </cell>
          <cell r="AY68">
            <v>8.8299999999999983</v>
          </cell>
        </row>
        <row r="69">
          <cell r="A69" t="str">
            <v>0501606300200</v>
          </cell>
          <cell r="B69" t="str">
            <v>EAST MAINE SCHOOL DIST 63</v>
          </cell>
          <cell r="C69" t="str">
            <v>COOK</v>
          </cell>
          <cell r="D69" t="str">
            <v>Elementary</v>
          </cell>
          <cell r="F69">
            <v>3193.88</v>
          </cell>
          <cell r="G69">
            <v>2134</v>
          </cell>
          <cell r="H69">
            <v>1350.5</v>
          </cell>
          <cell r="J69">
            <v>17.07</v>
          </cell>
          <cell r="K69">
            <v>1107535.74</v>
          </cell>
          <cell r="M69">
            <v>17.07</v>
          </cell>
          <cell r="N69">
            <v>1107535.74</v>
          </cell>
          <cell r="P69">
            <v>17.78</v>
          </cell>
          <cell r="Q69">
            <v>1153601.96</v>
          </cell>
          <cell r="S69">
            <v>17.78</v>
          </cell>
          <cell r="T69">
            <v>1153601.96</v>
          </cell>
          <cell r="W69">
            <v>10.8</v>
          </cell>
          <cell r="X69">
            <v>700725.6</v>
          </cell>
          <cell r="Z69">
            <v>10.8</v>
          </cell>
          <cell r="AA69">
            <v>700725.6</v>
          </cell>
          <cell r="AC69">
            <v>11.25</v>
          </cell>
          <cell r="AD69">
            <v>729922.5</v>
          </cell>
          <cell r="AF69">
            <v>11.25</v>
          </cell>
          <cell r="AG69">
            <v>729922.5</v>
          </cell>
          <cell r="AI69">
            <v>13.5</v>
          </cell>
          <cell r="AJ69">
            <v>875907</v>
          </cell>
          <cell r="AM69">
            <v>22.65</v>
          </cell>
          <cell r="AN69">
            <v>1469577.3</v>
          </cell>
          <cell r="AP69">
            <v>22.65</v>
          </cell>
          <cell r="AQ69">
            <v>580406.25</v>
          </cell>
          <cell r="AS69">
            <v>3.19</v>
          </cell>
          <cell r="AT69">
            <v>232621.18</v>
          </cell>
          <cell r="AW69">
            <v>10542083.33</v>
          </cell>
          <cell r="AY69">
            <v>122.08000000000001</v>
          </cell>
        </row>
        <row r="70">
          <cell r="A70" t="str">
            <v>0501607300200</v>
          </cell>
          <cell r="B70" t="str">
            <v>EAST PRAIRIE SCHOOL DIST 73</v>
          </cell>
          <cell r="C70" t="str">
            <v>COOK</v>
          </cell>
          <cell r="D70" t="str">
            <v>Elementary</v>
          </cell>
          <cell r="F70">
            <v>487.47</v>
          </cell>
          <cell r="G70">
            <v>196.66</v>
          </cell>
          <cell r="H70">
            <v>110.5</v>
          </cell>
          <cell r="J70">
            <v>1.57</v>
          </cell>
          <cell r="K70">
            <v>101864.74</v>
          </cell>
          <cell r="M70">
            <v>1.57</v>
          </cell>
          <cell r="N70">
            <v>101864.74</v>
          </cell>
          <cell r="P70">
            <v>1.63</v>
          </cell>
          <cell r="Q70">
            <v>105757.66</v>
          </cell>
          <cell r="S70">
            <v>1.63</v>
          </cell>
          <cell r="T70">
            <v>105757.66</v>
          </cell>
          <cell r="W70">
            <v>0.88</v>
          </cell>
          <cell r="X70">
            <v>57096.160000000003</v>
          </cell>
          <cell r="Z70">
            <v>0.88</v>
          </cell>
          <cell r="AA70">
            <v>57096.160000000003</v>
          </cell>
          <cell r="AC70">
            <v>0.92</v>
          </cell>
          <cell r="AD70">
            <v>59691.44</v>
          </cell>
          <cell r="AF70">
            <v>0.92</v>
          </cell>
          <cell r="AG70">
            <v>59691.44</v>
          </cell>
          <cell r="AI70">
            <v>1.1000000000000001</v>
          </cell>
          <cell r="AJ70">
            <v>71370.2</v>
          </cell>
          <cell r="AM70">
            <v>3.45</v>
          </cell>
          <cell r="AN70">
            <v>223842.9</v>
          </cell>
          <cell r="AP70">
            <v>3.45</v>
          </cell>
          <cell r="AQ70">
            <v>88406.25</v>
          </cell>
          <cell r="AS70">
            <v>0.48</v>
          </cell>
          <cell r="AT70">
            <v>35002.559999999998</v>
          </cell>
          <cell r="AW70">
            <v>1067441.9100000001</v>
          </cell>
          <cell r="AY70">
            <v>12.100000000000001</v>
          </cell>
        </row>
        <row r="71">
          <cell r="A71" t="str">
            <v>1208000102600</v>
          </cell>
          <cell r="B71" t="str">
            <v>EAST RICHLAND C U SCH DIST 1</v>
          </cell>
          <cell r="C71" t="str">
            <v>RICHLAND</v>
          </cell>
          <cell r="D71" t="str">
            <v>Unit</v>
          </cell>
          <cell r="F71">
            <v>2244.6999999999998</v>
          </cell>
          <cell r="G71">
            <v>1119</v>
          </cell>
          <cell r="H71">
            <v>13.33</v>
          </cell>
          <cell r="J71">
            <v>8.9499999999999993</v>
          </cell>
          <cell r="K71">
            <v>580693.9</v>
          </cell>
          <cell r="M71">
            <v>8.9499999999999993</v>
          </cell>
          <cell r="N71">
            <v>580693.9</v>
          </cell>
          <cell r="P71">
            <v>9.32</v>
          </cell>
          <cell r="Q71">
            <v>604700.24</v>
          </cell>
          <cell r="S71">
            <v>9.32</v>
          </cell>
          <cell r="T71">
            <v>604700.24</v>
          </cell>
          <cell r="W71">
            <v>0.1</v>
          </cell>
          <cell r="X71">
            <v>6488.2</v>
          </cell>
          <cell r="Z71">
            <v>0.1</v>
          </cell>
          <cell r="AA71">
            <v>6488.2</v>
          </cell>
          <cell r="AC71">
            <v>0.11</v>
          </cell>
          <cell r="AD71">
            <v>7137.02</v>
          </cell>
          <cell r="AF71">
            <v>0.11</v>
          </cell>
          <cell r="AG71">
            <v>7137.02</v>
          </cell>
          <cell r="AI71">
            <v>0.13</v>
          </cell>
          <cell r="AJ71">
            <v>8434.66</v>
          </cell>
          <cell r="AM71">
            <v>15.91</v>
          </cell>
          <cell r="AN71">
            <v>1032272.62</v>
          </cell>
          <cell r="AP71">
            <v>15.91</v>
          </cell>
          <cell r="AQ71">
            <v>407693.75</v>
          </cell>
          <cell r="AS71">
            <v>2.2400000000000002</v>
          </cell>
          <cell r="AT71">
            <v>163345.28</v>
          </cell>
          <cell r="AW71">
            <v>4009785.0299999993</v>
          </cell>
          <cell r="AY71">
            <v>43.95</v>
          </cell>
        </row>
        <row r="72">
          <cell r="A72" t="str">
            <v>0800830802600</v>
          </cell>
          <cell r="B72" t="str">
            <v>EASTLAND COMM UNIT SCH DIST 308</v>
          </cell>
          <cell r="C72" t="str">
            <v>CARROLL</v>
          </cell>
          <cell r="D72" t="str">
            <v>Unit</v>
          </cell>
          <cell r="F72">
            <v>608.5</v>
          </cell>
          <cell r="G72">
            <v>233</v>
          </cell>
          <cell r="H72">
            <v>0</v>
          </cell>
          <cell r="J72">
            <v>1.86</v>
          </cell>
          <cell r="K72">
            <v>120680.52</v>
          </cell>
          <cell r="M72">
            <v>1.86</v>
          </cell>
          <cell r="N72">
            <v>120680.52</v>
          </cell>
          <cell r="P72">
            <v>1.94</v>
          </cell>
          <cell r="Q72">
            <v>125871.08</v>
          </cell>
          <cell r="S72">
            <v>1.94</v>
          </cell>
          <cell r="T72">
            <v>125871.08</v>
          </cell>
          <cell r="W72">
            <v>0</v>
          </cell>
          <cell r="X72">
            <v>0</v>
          </cell>
          <cell r="Z72">
            <v>0</v>
          </cell>
          <cell r="AA72">
            <v>0</v>
          </cell>
          <cell r="AC72">
            <v>0</v>
          </cell>
          <cell r="AD72">
            <v>0</v>
          </cell>
          <cell r="AF72">
            <v>0</v>
          </cell>
          <cell r="AG72">
            <v>0</v>
          </cell>
          <cell r="AI72">
            <v>0</v>
          </cell>
          <cell r="AJ72">
            <v>0</v>
          </cell>
          <cell r="AM72">
            <v>4.3099999999999996</v>
          </cell>
          <cell r="AN72">
            <v>279641.42</v>
          </cell>
          <cell r="AP72">
            <v>4.3099999999999996</v>
          </cell>
          <cell r="AQ72">
            <v>110443.75</v>
          </cell>
          <cell r="AS72">
            <v>0.6</v>
          </cell>
          <cell r="AT72">
            <v>43753.2</v>
          </cell>
          <cell r="AW72">
            <v>926941.57</v>
          </cell>
          <cell r="AY72">
            <v>10.050000000000001</v>
          </cell>
        </row>
        <row r="73">
          <cell r="A73" t="str">
            <v>1102300602600</v>
          </cell>
          <cell r="B73" t="str">
            <v>EDGAR COUNTY C U DIST 6</v>
          </cell>
          <cell r="C73" t="str">
            <v>EDGAR</v>
          </cell>
          <cell r="D73" t="str">
            <v>Unit</v>
          </cell>
          <cell r="F73">
            <v>310.25</v>
          </cell>
          <cell r="G73">
            <v>115.33</v>
          </cell>
          <cell r="H73">
            <v>0</v>
          </cell>
          <cell r="J73">
            <v>0.92</v>
          </cell>
          <cell r="K73">
            <v>59691.44</v>
          </cell>
          <cell r="M73">
            <v>0.92</v>
          </cell>
          <cell r="N73">
            <v>59691.44</v>
          </cell>
          <cell r="P73">
            <v>0.96</v>
          </cell>
          <cell r="Q73">
            <v>62286.720000000001</v>
          </cell>
          <cell r="S73">
            <v>0.96</v>
          </cell>
          <cell r="T73">
            <v>62286.720000000001</v>
          </cell>
          <cell r="W73">
            <v>0</v>
          </cell>
          <cell r="X73">
            <v>0</v>
          </cell>
          <cell r="Z73">
            <v>0</v>
          </cell>
          <cell r="AA73">
            <v>0</v>
          </cell>
          <cell r="AC73">
            <v>0</v>
          </cell>
          <cell r="AD73">
            <v>0</v>
          </cell>
          <cell r="AF73">
            <v>0</v>
          </cell>
          <cell r="AG73">
            <v>0</v>
          </cell>
          <cell r="AI73">
            <v>0</v>
          </cell>
          <cell r="AJ73">
            <v>0</v>
          </cell>
          <cell r="AM73">
            <v>2.2000000000000002</v>
          </cell>
          <cell r="AN73">
            <v>142740.4</v>
          </cell>
          <cell r="AP73">
            <v>2.2000000000000002</v>
          </cell>
          <cell r="AQ73">
            <v>56375</v>
          </cell>
          <cell r="AS73">
            <v>0.31</v>
          </cell>
          <cell r="AT73">
            <v>22605.82</v>
          </cell>
          <cell r="AW73">
            <v>465677.54000000004</v>
          </cell>
          <cell r="AY73">
            <v>5.04</v>
          </cell>
        </row>
        <row r="74">
          <cell r="A74" t="str">
            <v>0301100402600</v>
          </cell>
          <cell r="B74" t="str">
            <v>EDINBURG C U SCH DIST 4</v>
          </cell>
          <cell r="C74" t="str">
            <v>CHRISTIAN</v>
          </cell>
          <cell r="D74" t="str">
            <v>Unit</v>
          </cell>
          <cell r="F74">
            <v>266.02999999999997</v>
          </cell>
          <cell r="G74">
            <v>105</v>
          </cell>
          <cell r="H74">
            <v>0</v>
          </cell>
          <cell r="J74">
            <v>0.84</v>
          </cell>
          <cell r="K74">
            <v>54500.88</v>
          </cell>
          <cell r="M74">
            <v>0.84</v>
          </cell>
          <cell r="N74">
            <v>54500.88</v>
          </cell>
          <cell r="P74">
            <v>0.87</v>
          </cell>
          <cell r="Q74">
            <v>56447.34</v>
          </cell>
          <cell r="S74">
            <v>0.87</v>
          </cell>
          <cell r="T74">
            <v>56447.34</v>
          </cell>
          <cell r="W74">
            <v>0</v>
          </cell>
          <cell r="X74">
            <v>0</v>
          </cell>
          <cell r="Z74">
            <v>0</v>
          </cell>
          <cell r="AA74">
            <v>0</v>
          </cell>
          <cell r="AC74">
            <v>0</v>
          </cell>
          <cell r="AD74">
            <v>0</v>
          </cell>
          <cell r="AF74">
            <v>0</v>
          </cell>
          <cell r="AG74">
            <v>0</v>
          </cell>
          <cell r="AI74">
            <v>0</v>
          </cell>
          <cell r="AJ74">
            <v>0</v>
          </cell>
          <cell r="AM74">
            <v>1.88</v>
          </cell>
          <cell r="AN74">
            <v>121978.16</v>
          </cell>
          <cell r="AP74">
            <v>1.88</v>
          </cell>
          <cell r="AQ74">
            <v>48175</v>
          </cell>
          <cell r="AS74">
            <v>0.26</v>
          </cell>
          <cell r="AT74">
            <v>18959.72</v>
          </cell>
          <cell r="AW74">
            <v>411009.32</v>
          </cell>
          <cell r="AY74">
            <v>4.46</v>
          </cell>
        </row>
        <row r="75">
          <cell r="A75" t="str">
            <v>0302504002600</v>
          </cell>
          <cell r="B75" t="str">
            <v>EFFINGHAM COMM UNIT SCH DIST 40</v>
          </cell>
          <cell r="C75" t="str">
            <v>EFFINGHAM</v>
          </cell>
          <cell r="D75" t="str">
            <v>Unit</v>
          </cell>
          <cell r="F75">
            <v>2559.9699999999998</v>
          </cell>
          <cell r="G75">
            <v>1272</v>
          </cell>
          <cell r="H75">
            <v>55</v>
          </cell>
          <cell r="J75">
            <v>10.17</v>
          </cell>
          <cell r="K75">
            <v>659849.93999999994</v>
          </cell>
          <cell r="M75">
            <v>10.17</v>
          </cell>
          <cell r="N75">
            <v>659849.93999999994</v>
          </cell>
          <cell r="P75">
            <v>10.6</v>
          </cell>
          <cell r="Q75">
            <v>687749.2</v>
          </cell>
          <cell r="S75">
            <v>10.6</v>
          </cell>
          <cell r="T75">
            <v>687749.2</v>
          </cell>
          <cell r="W75">
            <v>0.44</v>
          </cell>
          <cell r="X75">
            <v>28548.080000000002</v>
          </cell>
          <cell r="Z75">
            <v>0.44</v>
          </cell>
          <cell r="AA75">
            <v>28548.080000000002</v>
          </cell>
          <cell r="AC75">
            <v>0.45</v>
          </cell>
          <cell r="AD75">
            <v>29196.9</v>
          </cell>
          <cell r="AF75">
            <v>0.45</v>
          </cell>
          <cell r="AG75">
            <v>29196.9</v>
          </cell>
          <cell r="AI75">
            <v>0.55000000000000004</v>
          </cell>
          <cell r="AJ75">
            <v>35685.1</v>
          </cell>
          <cell r="AM75">
            <v>18.149999999999999</v>
          </cell>
          <cell r="AN75">
            <v>1177608.3</v>
          </cell>
          <cell r="AP75">
            <v>18.149999999999999</v>
          </cell>
          <cell r="AQ75">
            <v>465093.75</v>
          </cell>
          <cell r="AS75">
            <v>2.5499999999999998</v>
          </cell>
          <cell r="AT75">
            <v>185951.1</v>
          </cell>
          <cell r="AW75">
            <v>4675026.49</v>
          </cell>
          <cell r="AY75">
            <v>51.41</v>
          </cell>
        </row>
        <row r="76">
          <cell r="A76" t="str">
            <v>0701615900200</v>
          </cell>
          <cell r="B76" t="str">
            <v>ELEM SCHOOL DISTRICT 159</v>
          </cell>
          <cell r="C76" t="str">
            <v>COOK</v>
          </cell>
          <cell r="D76" t="str">
            <v>Elementary</v>
          </cell>
          <cell r="F76">
            <v>1814</v>
          </cell>
          <cell r="G76">
            <v>990</v>
          </cell>
          <cell r="H76">
            <v>105</v>
          </cell>
          <cell r="J76">
            <v>7.92</v>
          </cell>
          <cell r="K76">
            <v>513865.44</v>
          </cell>
          <cell r="M76">
            <v>7.92</v>
          </cell>
          <cell r="N76">
            <v>513865.44</v>
          </cell>
          <cell r="P76">
            <v>8.25</v>
          </cell>
          <cell r="Q76">
            <v>535276.5</v>
          </cell>
          <cell r="S76">
            <v>8.25</v>
          </cell>
          <cell r="T76">
            <v>535276.5</v>
          </cell>
          <cell r="W76">
            <v>0.84</v>
          </cell>
          <cell r="X76">
            <v>54500.88</v>
          </cell>
          <cell r="Z76">
            <v>0.84</v>
          </cell>
          <cell r="AA76">
            <v>54500.88</v>
          </cell>
          <cell r="AC76">
            <v>0.87</v>
          </cell>
          <cell r="AD76">
            <v>56447.34</v>
          </cell>
          <cell r="AF76">
            <v>0.87</v>
          </cell>
          <cell r="AG76">
            <v>56447.34</v>
          </cell>
          <cell r="AI76">
            <v>1.05</v>
          </cell>
          <cell r="AJ76">
            <v>68126.100000000006</v>
          </cell>
          <cell r="AM76">
            <v>12.86</v>
          </cell>
          <cell r="AN76">
            <v>834382.52</v>
          </cell>
          <cell r="AP76">
            <v>12.86</v>
          </cell>
          <cell r="AQ76">
            <v>329537.5</v>
          </cell>
          <cell r="AS76">
            <v>1.81</v>
          </cell>
          <cell r="AT76">
            <v>131988.82</v>
          </cell>
          <cell r="AW76">
            <v>3684215.26</v>
          </cell>
          <cell r="AY76">
            <v>40.910000000000004</v>
          </cell>
        </row>
        <row r="77">
          <cell r="A77" t="str">
            <v>0601640102600</v>
          </cell>
          <cell r="B77" t="str">
            <v>ELMWOOD PARK C U SCH DIST 401</v>
          </cell>
          <cell r="C77" t="str">
            <v>COOK</v>
          </cell>
          <cell r="D77" t="str">
            <v>Unit</v>
          </cell>
          <cell r="F77">
            <v>2741.75</v>
          </cell>
          <cell r="G77">
            <v>1637</v>
          </cell>
          <cell r="H77">
            <v>518</v>
          </cell>
          <cell r="J77">
            <v>13.09</v>
          </cell>
          <cell r="K77">
            <v>849305.38</v>
          </cell>
          <cell r="M77">
            <v>13.09</v>
          </cell>
          <cell r="N77">
            <v>849305.38</v>
          </cell>
          <cell r="P77">
            <v>13.64</v>
          </cell>
          <cell r="Q77">
            <v>884990.48</v>
          </cell>
          <cell r="S77">
            <v>13.64</v>
          </cell>
          <cell r="T77">
            <v>884990.48</v>
          </cell>
          <cell r="W77">
            <v>4.1399999999999997</v>
          </cell>
          <cell r="X77">
            <v>268611.48</v>
          </cell>
          <cell r="Z77">
            <v>4.1399999999999997</v>
          </cell>
          <cell r="AA77">
            <v>268611.48</v>
          </cell>
          <cell r="AC77">
            <v>4.3099999999999996</v>
          </cell>
          <cell r="AD77">
            <v>279641.42</v>
          </cell>
          <cell r="AF77">
            <v>4.3099999999999996</v>
          </cell>
          <cell r="AG77">
            <v>279641.42</v>
          </cell>
          <cell r="AI77">
            <v>5.18</v>
          </cell>
          <cell r="AJ77">
            <v>336088.76</v>
          </cell>
          <cell r="AM77">
            <v>19.440000000000001</v>
          </cell>
          <cell r="AN77">
            <v>1261306.08</v>
          </cell>
          <cell r="AP77">
            <v>19.440000000000001</v>
          </cell>
          <cell r="AQ77">
            <v>498150</v>
          </cell>
          <cell r="AS77">
            <v>2.74</v>
          </cell>
          <cell r="AT77">
            <v>199806.28</v>
          </cell>
          <cell r="AW77">
            <v>6860448.6400000006</v>
          </cell>
          <cell r="AY77">
            <v>77.750000000000014</v>
          </cell>
        </row>
        <row r="78">
          <cell r="A78" t="str">
            <v>0501606500400</v>
          </cell>
          <cell r="B78" t="str">
            <v>EVANSTON C C SCHOOL DIST 65</v>
          </cell>
          <cell r="C78" t="str">
            <v>COOK</v>
          </cell>
          <cell r="D78" t="str">
            <v>Elementary</v>
          </cell>
          <cell r="F78">
            <v>7617.75</v>
          </cell>
          <cell r="G78">
            <v>2480</v>
          </cell>
          <cell r="H78">
            <v>1048.5</v>
          </cell>
          <cell r="J78">
            <v>19.84</v>
          </cell>
          <cell r="K78">
            <v>1287258.8799999999</v>
          </cell>
          <cell r="M78">
            <v>19.84</v>
          </cell>
          <cell r="N78">
            <v>1287258.8799999999</v>
          </cell>
          <cell r="P78">
            <v>20.66</v>
          </cell>
          <cell r="Q78">
            <v>1340462.1200000001</v>
          </cell>
          <cell r="S78">
            <v>20.66</v>
          </cell>
          <cell r="T78">
            <v>1340462.1200000001</v>
          </cell>
          <cell r="W78">
            <v>8.3800000000000008</v>
          </cell>
          <cell r="X78">
            <v>543711.16</v>
          </cell>
          <cell r="Z78">
            <v>8.3800000000000008</v>
          </cell>
          <cell r="AA78">
            <v>543711.16</v>
          </cell>
          <cell r="AC78">
            <v>8.73</v>
          </cell>
          <cell r="AD78">
            <v>566419.86</v>
          </cell>
          <cell r="AF78">
            <v>8.73</v>
          </cell>
          <cell r="AG78">
            <v>566419.86</v>
          </cell>
          <cell r="AI78">
            <v>10.48</v>
          </cell>
          <cell r="AJ78">
            <v>679963.36</v>
          </cell>
          <cell r="AM78">
            <v>54.02</v>
          </cell>
          <cell r="AN78">
            <v>3504925.64</v>
          </cell>
          <cell r="AP78">
            <v>54.02</v>
          </cell>
          <cell r="AQ78">
            <v>1384262.5</v>
          </cell>
          <cell r="AS78">
            <v>7.61</v>
          </cell>
          <cell r="AT78">
            <v>554936.42000000004</v>
          </cell>
          <cell r="AW78">
            <v>13599791.960000001</v>
          </cell>
          <cell r="AY78">
            <v>151.5</v>
          </cell>
        </row>
        <row r="79">
          <cell r="A79" t="str">
            <v>0501620201700</v>
          </cell>
          <cell r="B79" t="str">
            <v>EVANSTON TWP H S DIST 202</v>
          </cell>
          <cell r="C79" t="str">
            <v>COOK</v>
          </cell>
          <cell r="D79" t="str">
            <v>High School</v>
          </cell>
          <cell r="F79">
            <v>3558</v>
          </cell>
          <cell r="G79">
            <v>1011</v>
          </cell>
          <cell r="H79">
            <v>168</v>
          </cell>
          <cell r="J79">
            <v>8.08</v>
          </cell>
          <cell r="K79">
            <v>524246.56</v>
          </cell>
          <cell r="M79">
            <v>8.08</v>
          </cell>
          <cell r="N79">
            <v>524246.56</v>
          </cell>
          <cell r="P79">
            <v>8.42</v>
          </cell>
          <cell r="Q79">
            <v>546306.43999999994</v>
          </cell>
          <cell r="S79">
            <v>8.42</v>
          </cell>
          <cell r="T79">
            <v>546306.43999999994</v>
          </cell>
          <cell r="W79">
            <v>1.34</v>
          </cell>
          <cell r="X79">
            <v>86941.88</v>
          </cell>
          <cell r="Z79">
            <v>1.34</v>
          </cell>
          <cell r="AA79">
            <v>86941.88</v>
          </cell>
          <cell r="AC79">
            <v>1.4</v>
          </cell>
          <cell r="AD79">
            <v>90834.8</v>
          </cell>
          <cell r="AF79">
            <v>1.4</v>
          </cell>
          <cell r="AG79">
            <v>90834.8</v>
          </cell>
          <cell r="AI79">
            <v>1.68</v>
          </cell>
          <cell r="AJ79">
            <v>109001.76</v>
          </cell>
          <cell r="AM79">
            <v>25.23</v>
          </cell>
          <cell r="AN79">
            <v>1636972.86</v>
          </cell>
          <cell r="AP79">
            <v>25.23</v>
          </cell>
          <cell r="AQ79">
            <v>646518.75</v>
          </cell>
          <cell r="AS79">
            <v>3.55</v>
          </cell>
          <cell r="AT79">
            <v>258873.1</v>
          </cell>
          <cell r="AW79">
            <v>5148025.8299999982</v>
          </cell>
          <cell r="AY79">
            <v>55.97</v>
          </cell>
        </row>
        <row r="80">
          <cell r="A80" t="str">
            <v>0701623101600</v>
          </cell>
          <cell r="B80" t="str">
            <v>EVERGREEN PARK COMM HI SCH D 231</v>
          </cell>
          <cell r="C80" t="str">
            <v>COOK</v>
          </cell>
          <cell r="D80" t="str">
            <v>High School</v>
          </cell>
          <cell r="F80">
            <v>858.49</v>
          </cell>
          <cell r="G80">
            <v>293</v>
          </cell>
          <cell r="H80">
            <v>14.5</v>
          </cell>
          <cell r="J80">
            <v>2.34</v>
          </cell>
          <cell r="K80">
            <v>151823.88</v>
          </cell>
          <cell r="M80">
            <v>2.34</v>
          </cell>
          <cell r="N80">
            <v>151823.88</v>
          </cell>
          <cell r="P80">
            <v>2.44</v>
          </cell>
          <cell r="Q80">
            <v>158312.07999999999</v>
          </cell>
          <cell r="S80">
            <v>2.44</v>
          </cell>
          <cell r="T80">
            <v>158312.07999999999</v>
          </cell>
          <cell r="W80">
            <v>0.11</v>
          </cell>
          <cell r="X80">
            <v>7137.02</v>
          </cell>
          <cell r="Z80">
            <v>0.11</v>
          </cell>
          <cell r="AA80">
            <v>7137.02</v>
          </cell>
          <cell r="AC80">
            <v>0.12</v>
          </cell>
          <cell r="AD80">
            <v>7785.84</v>
          </cell>
          <cell r="AF80">
            <v>0.12</v>
          </cell>
          <cell r="AG80">
            <v>7785.84</v>
          </cell>
          <cell r="AI80">
            <v>0.14000000000000001</v>
          </cell>
          <cell r="AJ80">
            <v>9083.48</v>
          </cell>
          <cell r="AM80">
            <v>6.08</v>
          </cell>
          <cell r="AN80">
            <v>394482.56</v>
          </cell>
          <cell r="AP80">
            <v>6.08</v>
          </cell>
          <cell r="AQ80">
            <v>155800</v>
          </cell>
          <cell r="AS80">
            <v>0.85</v>
          </cell>
          <cell r="AT80">
            <v>61983.7</v>
          </cell>
          <cell r="AW80">
            <v>1271467.3799999999</v>
          </cell>
          <cell r="AY80">
            <v>13.79</v>
          </cell>
        </row>
        <row r="81">
          <cell r="A81" t="str">
            <v>0701612400200</v>
          </cell>
          <cell r="B81" t="str">
            <v>EVERGREEN PK ELEM SCH DIST 124</v>
          </cell>
          <cell r="C81" t="str">
            <v>COOK</v>
          </cell>
          <cell r="D81" t="str">
            <v>Elementary</v>
          </cell>
          <cell r="F81">
            <v>1839</v>
          </cell>
          <cell r="G81">
            <v>694</v>
          </cell>
          <cell r="H81">
            <v>154</v>
          </cell>
          <cell r="J81">
            <v>5.55</v>
          </cell>
          <cell r="K81">
            <v>360095.1</v>
          </cell>
          <cell r="M81">
            <v>5.55</v>
          </cell>
          <cell r="N81">
            <v>360095.1</v>
          </cell>
          <cell r="P81">
            <v>5.78</v>
          </cell>
          <cell r="Q81">
            <v>375017.96</v>
          </cell>
          <cell r="S81">
            <v>5.78</v>
          </cell>
          <cell r="T81">
            <v>375017.96</v>
          </cell>
          <cell r="W81">
            <v>1.23</v>
          </cell>
          <cell r="X81">
            <v>79804.86</v>
          </cell>
          <cell r="Z81">
            <v>1.23</v>
          </cell>
          <cell r="AA81">
            <v>79804.86</v>
          </cell>
          <cell r="AC81">
            <v>1.28</v>
          </cell>
          <cell r="AD81">
            <v>83048.960000000006</v>
          </cell>
          <cell r="AF81">
            <v>1.28</v>
          </cell>
          <cell r="AG81">
            <v>83048.960000000006</v>
          </cell>
          <cell r="AI81">
            <v>1.54</v>
          </cell>
          <cell r="AJ81">
            <v>99918.28</v>
          </cell>
          <cell r="AM81">
            <v>13.04</v>
          </cell>
          <cell r="AN81">
            <v>846061.28</v>
          </cell>
          <cell r="AP81">
            <v>13.04</v>
          </cell>
          <cell r="AQ81">
            <v>334150</v>
          </cell>
          <cell r="AS81">
            <v>1.83</v>
          </cell>
          <cell r="AT81">
            <v>133447.26</v>
          </cell>
          <cell r="AW81">
            <v>3209510.5800000005</v>
          </cell>
          <cell r="AY81">
            <v>35.480000000000004</v>
          </cell>
        </row>
        <row r="82">
          <cell r="A82" t="str">
            <v>1304100300400</v>
          </cell>
          <cell r="B82" t="str">
            <v>FIELD COMM CONS SCHOOL DIST 3</v>
          </cell>
          <cell r="C82" t="str">
            <v>JEFFERSON</v>
          </cell>
          <cell r="D82" t="str">
            <v>Elementary</v>
          </cell>
          <cell r="F82">
            <v>249.71</v>
          </cell>
          <cell r="G82">
            <v>88</v>
          </cell>
          <cell r="H82">
            <v>0</v>
          </cell>
          <cell r="J82">
            <v>0.7</v>
          </cell>
          <cell r="K82">
            <v>45417.4</v>
          </cell>
          <cell r="M82">
            <v>0.7</v>
          </cell>
          <cell r="N82">
            <v>45417.4</v>
          </cell>
          <cell r="P82">
            <v>0.73</v>
          </cell>
          <cell r="Q82">
            <v>47363.86</v>
          </cell>
          <cell r="S82">
            <v>0.73</v>
          </cell>
          <cell r="T82">
            <v>47363.86</v>
          </cell>
          <cell r="W82">
            <v>0</v>
          </cell>
          <cell r="X82">
            <v>0</v>
          </cell>
          <cell r="Z82">
            <v>0</v>
          </cell>
          <cell r="AA82">
            <v>0</v>
          </cell>
          <cell r="AC82">
            <v>0</v>
          </cell>
          <cell r="AD82">
            <v>0</v>
          </cell>
          <cell r="AF82">
            <v>0</v>
          </cell>
          <cell r="AG82">
            <v>0</v>
          </cell>
          <cell r="AI82">
            <v>0</v>
          </cell>
          <cell r="AJ82">
            <v>0</v>
          </cell>
          <cell r="AM82">
            <v>1.77</v>
          </cell>
          <cell r="AN82">
            <v>114841.14</v>
          </cell>
          <cell r="AP82">
            <v>1.77</v>
          </cell>
          <cell r="AQ82">
            <v>45356.25</v>
          </cell>
          <cell r="AS82">
            <v>0.24</v>
          </cell>
          <cell r="AT82">
            <v>17501.28</v>
          </cell>
          <cell r="AW82">
            <v>363261.19</v>
          </cell>
          <cell r="AY82">
            <v>3.93</v>
          </cell>
        </row>
        <row r="83">
          <cell r="A83" t="str">
            <v>0901000102600</v>
          </cell>
          <cell r="B83" t="str">
            <v>FISHER C U SCHOOL DISTRICT 1</v>
          </cell>
          <cell r="C83" t="str">
            <v>CHAMPAIGN</v>
          </cell>
          <cell r="D83" t="str">
            <v>Unit</v>
          </cell>
          <cell r="F83">
            <v>624</v>
          </cell>
          <cell r="G83">
            <v>181</v>
          </cell>
          <cell r="H83">
            <v>0</v>
          </cell>
          <cell r="J83">
            <v>1.44</v>
          </cell>
          <cell r="K83">
            <v>93430.080000000002</v>
          </cell>
          <cell r="M83">
            <v>1.44</v>
          </cell>
          <cell r="N83">
            <v>93430.080000000002</v>
          </cell>
          <cell r="P83">
            <v>1.5</v>
          </cell>
          <cell r="Q83">
            <v>97323</v>
          </cell>
          <cell r="S83">
            <v>1.5</v>
          </cell>
          <cell r="T83">
            <v>97323</v>
          </cell>
          <cell r="W83">
            <v>0</v>
          </cell>
          <cell r="X83">
            <v>0</v>
          </cell>
          <cell r="Z83">
            <v>0</v>
          </cell>
          <cell r="AA83">
            <v>0</v>
          </cell>
          <cell r="AC83">
            <v>0</v>
          </cell>
          <cell r="AD83">
            <v>0</v>
          </cell>
          <cell r="AF83">
            <v>0</v>
          </cell>
          <cell r="AG83">
            <v>0</v>
          </cell>
          <cell r="AI83">
            <v>0</v>
          </cell>
          <cell r="AJ83">
            <v>0</v>
          </cell>
          <cell r="AM83">
            <v>4.42</v>
          </cell>
          <cell r="AN83">
            <v>286778.44</v>
          </cell>
          <cell r="AP83">
            <v>4.42</v>
          </cell>
          <cell r="AQ83">
            <v>113262.5</v>
          </cell>
          <cell r="AS83">
            <v>0.62</v>
          </cell>
          <cell r="AT83">
            <v>45211.64</v>
          </cell>
          <cell r="AW83">
            <v>826758.74</v>
          </cell>
          <cell r="AY83">
            <v>8.86</v>
          </cell>
        </row>
        <row r="84">
          <cell r="A84" t="str">
            <v>1201303502600</v>
          </cell>
          <cell r="B84" t="str">
            <v>FLORA COMM UNIT SCH DIST 35</v>
          </cell>
          <cell r="C84" t="str">
            <v>CLAY</v>
          </cell>
          <cell r="D84" t="str">
            <v>Unit</v>
          </cell>
          <cell r="F84">
            <v>1293.25</v>
          </cell>
          <cell r="G84">
            <v>627</v>
          </cell>
          <cell r="H84">
            <v>0.33</v>
          </cell>
          <cell r="J84">
            <v>5.01</v>
          </cell>
          <cell r="K84">
            <v>325058.82</v>
          </cell>
          <cell r="M84">
            <v>5.01</v>
          </cell>
          <cell r="N84">
            <v>325058.82</v>
          </cell>
          <cell r="P84">
            <v>5.22</v>
          </cell>
          <cell r="Q84">
            <v>338684.04</v>
          </cell>
          <cell r="S84">
            <v>5.22</v>
          </cell>
          <cell r="T84">
            <v>338684.04</v>
          </cell>
          <cell r="W84">
            <v>0</v>
          </cell>
          <cell r="X84">
            <v>0</v>
          </cell>
          <cell r="Z84">
            <v>0</v>
          </cell>
          <cell r="AA84">
            <v>0</v>
          </cell>
          <cell r="AC84">
            <v>0</v>
          </cell>
          <cell r="AD84">
            <v>0</v>
          </cell>
          <cell r="AF84">
            <v>0</v>
          </cell>
          <cell r="AG84">
            <v>0</v>
          </cell>
          <cell r="AI84">
            <v>0</v>
          </cell>
          <cell r="AJ84">
            <v>0</v>
          </cell>
          <cell r="AM84">
            <v>9.17</v>
          </cell>
          <cell r="AN84">
            <v>594967.93999999994</v>
          </cell>
          <cell r="AP84">
            <v>9.17</v>
          </cell>
          <cell r="AQ84">
            <v>234981.25</v>
          </cell>
          <cell r="AS84">
            <v>1.29</v>
          </cell>
          <cell r="AT84">
            <v>94069.38</v>
          </cell>
          <cell r="AW84">
            <v>2251504.29</v>
          </cell>
          <cell r="AY84">
            <v>24.619999999999997</v>
          </cell>
        </row>
        <row r="85">
          <cell r="A85" t="str">
            <v>0701616100200</v>
          </cell>
          <cell r="B85" t="str">
            <v>FLOSSMOOR SCHOOL DISTRICT 161</v>
          </cell>
          <cell r="C85" t="str">
            <v>COOK</v>
          </cell>
          <cell r="D85" t="str">
            <v>Elementary</v>
          </cell>
          <cell r="F85">
            <v>2345.25</v>
          </cell>
          <cell r="G85">
            <v>782</v>
          </cell>
          <cell r="H85">
            <v>113</v>
          </cell>
          <cell r="J85">
            <v>6.25</v>
          </cell>
          <cell r="K85">
            <v>405512.5</v>
          </cell>
          <cell r="M85">
            <v>6.25</v>
          </cell>
          <cell r="N85">
            <v>405512.5</v>
          </cell>
          <cell r="P85">
            <v>6.51</v>
          </cell>
          <cell r="Q85">
            <v>422381.82</v>
          </cell>
          <cell r="S85">
            <v>6.51</v>
          </cell>
          <cell r="T85">
            <v>422381.82</v>
          </cell>
          <cell r="W85">
            <v>0.9</v>
          </cell>
          <cell r="X85">
            <v>58393.8</v>
          </cell>
          <cell r="Z85">
            <v>0.9</v>
          </cell>
          <cell r="AA85">
            <v>58393.8</v>
          </cell>
          <cell r="AC85">
            <v>0.94</v>
          </cell>
          <cell r="AD85">
            <v>60989.08</v>
          </cell>
          <cell r="AF85">
            <v>0.94</v>
          </cell>
          <cell r="AG85">
            <v>60989.08</v>
          </cell>
          <cell r="AI85">
            <v>1.1299999999999999</v>
          </cell>
          <cell r="AJ85">
            <v>73316.66</v>
          </cell>
          <cell r="AM85">
            <v>16.63</v>
          </cell>
          <cell r="AN85">
            <v>1078987.6599999999</v>
          </cell>
          <cell r="AP85">
            <v>16.63</v>
          </cell>
          <cell r="AQ85">
            <v>426143.75</v>
          </cell>
          <cell r="AS85">
            <v>2.34</v>
          </cell>
          <cell r="AT85">
            <v>170637.48</v>
          </cell>
          <cell r="AW85">
            <v>3643639.9499999997</v>
          </cell>
          <cell r="AY85">
            <v>39.81</v>
          </cell>
        </row>
        <row r="86">
          <cell r="A86" t="str">
            <v>0701616900200</v>
          </cell>
          <cell r="B86" t="str">
            <v>FORD HEIGHTS SCHOOL DISTRICT 169</v>
          </cell>
          <cell r="C86" t="str">
            <v>COOK</v>
          </cell>
          <cell r="D86" t="str">
            <v>Elementary</v>
          </cell>
          <cell r="F86">
            <v>407.5</v>
          </cell>
          <cell r="G86">
            <v>314</v>
          </cell>
          <cell r="H86">
            <v>0</v>
          </cell>
          <cell r="J86">
            <v>2.5099999999999998</v>
          </cell>
          <cell r="K86">
            <v>162853.82</v>
          </cell>
          <cell r="M86">
            <v>2.5099999999999998</v>
          </cell>
          <cell r="N86">
            <v>162853.82</v>
          </cell>
          <cell r="P86">
            <v>2.61</v>
          </cell>
          <cell r="Q86">
            <v>169342.02</v>
          </cell>
          <cell r="S86">
            <v>2.61</v>
          </cell>
          <cell r="T86">
            <v>169342.02</v>
          </cell>
          <cell r="W86">
            <v>0</v>
          </cell>
          <cell r="X86">
            <v>0</v>
          </cell>
          <cell r="Z86">
            <v>0</v>
          </cell>
          <cell r="AA86">
            <v>0</v>
          </cell>
          <cell r="AC86">
            <v>0</v>
          </cell>
          <cell r="AD86">
            <v>0</v>
          </cell>
          <cell r="AF86">
            <v>0</v>
          </cell>
          <cell r="AG86">
            <v>0</v>
          </cell>
          <cell r="AI86">
            <v>0</v>
          </cell>
          <cell r="AJ86">
            <v>0</v>
          </cell>
          <cell r="AM86">
            <v>2.89</v>
          </cell>
          <cell r="AN86">
            <v>187508.98</v>
          </cell>
          <cell r="AP86">
            <v>2.89</v>
          </cell>
          <cell r="AQ86">
            <v>74056.25</v>
          </cell>
          <cell r="AS86">
            <v>0.4</v>
          </cell>
          <cell r="AT86">
            <v>29168.799999999999</v>
          </cell>
          <cell r="AW86">
            <v>955125.7100000002</v>
          </cell>
          <cell r="AY86">
            <v>10.62</v>
          </cell>
        </row>
        <row r="87">
          <cell r="A87" t="str">
            <v>0601609100200</v>
          </cell>
          <cell r="B87" t="str">
            <v>FOREST PARK SCHOOL DIST 91</v>
          </cell>
          <cell r="C87" t="str">
            <v>COOK</v>
          </cell>
          <cell r="D87" t="str">
            <v>Elementary</v>
          </cell>
          <cell r="F87">
            <v>773.3</v>
          </cell>
          <cell r="G87">
            <v>417.33</v>
          </cell>
          <cell r="H87">
            <v>39</v>
          </cell>
          <cell r="J87">
            <v>3.33</v>
          </cell>
          <cell r="K87">
            <v>216057.06</v>
          </cell>
          <cell r="M87">
            <v>3.33</v>
          </cell>
          <cell r="N87">
            <v>216057.06</v>
          </cell>
          <cell r="P87">
            <v>3.47</v>
          </cell>
          <cell r="Q87">
            <v>225140.54</v>
          </cell>
          <cell r="S87">
            <v>3.47</v>
          </cell>
          <cell r="T87">
            <v>225140.54</v>
          </cell>
          <cell r="W87">
            <v>0.31</v>
          </cell>
          <cell r="X87">
            <v>20113.419999999998</v>
          </cell>
          <cell r="Z87">
            <v>0.31</v>
          </cell>
          <cell r="AA87">
            <v>20113.419999999998</v>
          </cell>
          <cell r="AC87">
            <v>0.32</v>
          </cell>
          <cell r="AD87">
            <v>20762.240000000002</v>
          </cell>
          <cell r="AF87">
            <v>0.32</v>
          </cell>
          <cell r="AG87">
            <v>20762.240000000002</v>
          </cell>
          <cell r="AI87">
            <v>0.39</v>
          </cell>
          <cell r="AJ87">
            <v>25303.98</v>
          </cell>
          <cell r="AM87">
            <v>5.48</v>
          </cell>
          <cell r="AN87">
            <v>355553.36</v>
          </cell>
          <cell r="AP87">
            <v>5.48</v>
          </cell>
          <cell r="AQ87">
            <v>140425</v>
          </cell>
          <cell r="AS87">
            <v>0.77</v>
          </cell>
          <cell r="AT87">
            <v>56149.94</v>
          </cell>
          <cell r="AW87">
            <v>1541578.8000000003</v>
          </cell>
          <cell r="AY87">
            <v>17.090000000000003</v>
          </cell>
        </row>
        <row r="88">
          <cell r="A88" t="str">
            <v>0701614200200</v>
          </cell>
          <cell r="B88" t="str">
            <v>FOREST RIDGE SCHOOL DIST 142</v>
          </cell>
          <cell r="C88" t="str">
            <v>COOK</v>
          </cell>
          <cell r="D88" t="str">
            <v>Elementary</v>
          </cell>
          <cell r="F88">
            <v>1559</v>
          </cell>
          <cell r="G88">
            <v>517</v>
          </cell>
          <cell r="H88">
            <v>150.5</v>
          </cell>
          <cell r="J88">
            <v>4.13</v>
          </cell>
          <cell r="K88">
            <v>267962.65999999997</v>
          </cell>
          <cell r="M88">
            <v>4.13</v>
          </cell>
          <cell r="N88">
            <v>267962.65999999997</v>
          </cell>
          <cell r="P88">
            <v>4.3</v>
          </cell>
          <cell r="Q88">
            <v>278992.59999999998</v>
          </cell>
          <cell r="S88">
            <v>4.3</v>
          </cell>
          <cell r="T88">
            <v>278992.59999999998</v>
          </cell>
          <cell r="W88">
            <v>1.2</v>
          </cell>
          <cell r="X88">
            <v>77858.399999999994</v>
          </cell>
          <cell r="Z88">
            <v>1.2</v>
          </cell>
          <cell r="AA88">
            <v>77858.399999999994</v>
          </cell>
          <cell r="AC88">
            <v>1.25</v>
          </cell>
          <cell r="AD88">
            <v>81102.5</v>
          </cell>
          <cell r="AF88">
            <v>1.25</v>
          </cell>
          <cell r="AG88">
            <v>81102.5</v>
          </cell>
          <cell r="AI88">
            <v>1.5</v>
          </cell>
          <cell r="AJ88">
            <v>97323</v>
          </cell>
          <cell r="AM88">
            <v>11.05</v>
          </cell>
          <cell r="AN88">
            <v>716946.1</v>
          </cell>
          <cell r="AP88">
            <v>11.05</v>
          </cell>
          <cell r="AQ88">
            <v>283156.25</v>
          </cell>
          <cell r="AS88">
            <v>1.55</v>
          </cell>
          <cell r="AT88">
            <v>113029.1</v>
          </cell>
          <cell r="AW88">
            <v>2622286.77</v>
          </cell>
          <cell r="AY88">
            <v>28.98</v>
          </cell>
        </row>
        <row r="89">
          <cell r="A89" t="str">
            <v>0106900102600</v>
          </cell>
          <cell r="B89" t="str">
            <v>FRANKLIN C U SCHOOL DISTRICT 1</v>
          </cell>
          <cell r="C89" t="str">
            <v>MORGAN</v>
          </cell>
          <cell r="D89" t="str">
            <v>Unit</v>
          </cell>
          <cell r="F89">
            <v>288.75</v>
          </cell>
          <cell r="G89">
            <v>95</v>
          </cell>
          <cell r="H89">
            <v>0</v>
          </cell>
          <cell r="J89">
            <v>0.76</v>
          </cell>
          <cell r="K89">
            <v>49310.32</v>
          </cell>
          <cell r="M89">
            <v>0.76</v>
          </cell>
          <cell r="N89">
            <v>49310.32</v>
          </cell>
          <cell r="P89">
            <v>0.79</v>
          </cell>
          <cell r="Q89">
            <v>51256.78</v>
          </cell>
          <cell r="S89">
            <v>0.79</v>
          </cell>
          <cell r="T89">
            <v>51256.78</v>
          </cell>
          <cell r="W89">
            <v>0</v>
          </cell>
          <cell r="X89">
            <v>0</v>
          </cell>
          <cell r="Z89">
            <v>0</v>
          </cell>
          <cell r="AA89">
            <v>0</v>
          </cell>
          <cell r="AC89">
            <v>0</v>
          </cell>
          <cell r="AD89">
            <v>0</v>
          </cell>
          <cell r="AF89">
            <v>0</v>
          </cell>
          <cell r="AG89">
            <v>0</v>
          </cell>
          <cell r="AI89">
            <v>0</v>
          </cell>
          <cell r="AJ89">
            <v>0</v>
          </cell>
          <cell r="AM89">
            <v>2.04</v>
          </cell>
          <cell r="AN89">
            <v>132359.28</v>
          </cell>
          <cell r="AP89">
            <v>2.04</v>
          </cell>
          <cell r="AQ89">
            <v>52275</v>
          </cell>
          <cell r="AS89">
            <v>0.28000000000000003</v>
          </cell>
          <cell r="AT89">
            <v>20418.16</v>
          </cell>
          <cell r="AW89">
            <v>406186.64</v>
          </cell>
          <cell r="AY89">
            <v>4.38</v>
          </cell>
        </row>
        <row r="90">
          <cell r="A90" t="str">
            <v>0601608400200</v>
          </cell>
          <cell r="B90" t="str">
            <v>FRANKLIN PARK SCHOOL DIST 84</v>
          </cell>
          <cell r="C90" t="str">
            <v>COOK</v>
          </cell>
          <cell r="D90" t="str">
            <v>Elementary</v>
          </cell>
          <cell r="F90">
            <v>1306.25</v>
          </cell>
          <cell r="G90">
            <v>792</v>
          </cell>
          <cell r="H90">
            <v>336.33</v>
          </cell>
          <cell r="J90">
            <v>6.33</v>
          </cell>
          <cell r="K90">
            <v>410703.06</v>
          </cell>
          <cell r="M90">
            <v>6.33</v>
          </cell>
          <cell r="N90">
            <v>410703.06</v>
          </cell>
          <cell r="P90">
            <v>6.6</v>
          </cell>
          <cell r="Q90">
            <v>428221.2</v>
          </cell>
          <cell r="S90">
            <v>6.6</v>
          </cell>
          <cell r="T90">
            <v>428221.2</v>
          </cell>
          <cell r="W90">
            <v>2.69</v>
          </cell>
          <cell r="X90">
            <v>174532.58</v>
          </cell>
          <cell r="Z90">
            <v>2.69</v>
          </cell>
          <cell r="AA90">
            <v>174532.58</v>
          </cell>
          <cell r="AC90">
            <v>2.8</v>
          </cell>
          <cell r="AD90">
            <v>181669.6</v>
          </cell>
          <cell r="AF90">
            <v>2.8</v>
          </cell>
          <cell r="AG90">
            <v>181669.6</v>
          </cell>
          <cell r="AI90">
            <v>3.36</v>
          </cell>
          <cell r="AJ90">
            <v>218003.52</v>
          </cell>
          <cell r="AM90">
            <v>9.26</v>
          </cell>
          <cell r="AN90">
            <v>600807.31999999995</v>
          </cell>
          <cell r="AP90">
            <v>9.26</v>
          </cell>
          <cell r="AQ90">
            <v>237287.5</v>
          </cell>
          <cell r="AS90">
            <v>1.3</v>
          </cell>
          <cell r="AT90">
            <v>94798.6</v>
          </cell>
          <cell r="AW90">
            <v>3541149.8200000008</v>
          </cell>
          <cell r="AY90">
            <v>40.440000000000005</v>
          </cell>
        </row>
        <row r="91">
          <cell r="A91" t="str">
            <v>0808914502200</v>
          </cell>
          <cell r="B91" t="str">
            <v>FREEPORT SCHOOL DIST 145</v>
          </cell>
          <cell r="C91" t="str">
            <v>STEPHENSON</v>
          </cell>
          <cell r="D91" t="str">
            <v>Unit</v>
          </cell>
          <cell r="F91">
            <v>3928.39</v>
          </cell>
          <cell r="G91">
            <v>3029</v>
          </cell>
          <cell r="H91">
            <v>182.5</v>
          </cell>
          <cell r="J91">
            <v>24.23</v>
          </cell>
          <cell r="K91">
            <v>1572090.86</v>
          </cell>
          <cell r="M91">
            <v>24.23</v>
          </cell>
          <cell r="N91">
            <v>1572090.86</v>
          </cell>
          <cell r="P91">
            <v>25.24</v>
          </cell>
          <cell r="Q91">
            <v>1637621.68</v>
          </cell>
          <cell r="S91">
            <v>25.24</v>
          </cell>
          <cell r="T91">
            <v>1637621.68</v>
          </cell>
          <cell r="W91">
            <v>1.46</v>
          </cell>
          <cell r="X91">
            <v>94727.72</v>
          </cell>
          <cell r="Z91">
            <v>1.46</v>
          </cell>
          <cell r="AA91">
            <v>94727.72</v>
          </cell>
          <cell r="AC91">
            <v>1.52</v>
          </cell>
          <cell r="AD91">
            <v>98620.64</v>
          </cell>
          <cell r="AF91">
            <v>1.52</v>
          </cell>
          <cell r="AG91">
            <v>98620.64</v>
          </cell>
          <cell r="AI91">
            <v>1.82</v>
          </cell>
          <cell r="AJ91">
            <v>118085.24</v>
          </cell>
          <cell r="AM91">
            <v>27.86</v>
          </cell>
          <cell r="AN91">
            <v>1807612.52</v>
          </cell>
          <cell r="AP91">
            <v>27.86</v>
          </cell>
          <cell r="AQ91">
            <v>713912.5</v>
          </cell>
          <cell r="AS91">
            <v>3.92</v>
          </cell>
          <cell r="AT91">
            <v>285854.24</v>
          </cell>
          <cell r="AW91">
            <v>9731586.3000000007</v>
          </cell>
          <cell r="AY91">
            <v>108.88999999999997</v>
          </cell>
        </row>
        <row r="92">
          <cell r="A92" t="str">
            <v>0804312002200</v>
          </cell>
          <cell r="B92" t="str">
            <v>GALENA UNIT SCHOOL DIST 120</v>
          </cell>
          <cell r="C92" t="str">
            <v>JO DAVIESS</v>
          </cell>
          <cell r="D92" t="str">
            <v>Unit</v>
          </cell>
          <cell r="F92">
            <v>806.5</v>
          </cell>
          <cell r="G92">
            <v>301</v>
          </cell>
          <cell r="H92">
            <v>70.5</v>
          </cell>
          <cell r="J92">
            <v>2.4</v>
          </cell>
          <cell r="K92">
            <v>155716.79999999999</v>
          </cell>
          <cell r="M92">
            <v>2.4</v>
          </cell>
          <cell r="N92">
            <v>155716.79999999999</v>
          </cell>
          <cell r="P92">
            <v>2.5</v>
          </cell>
          <cell r="Q92">
            <v>162205</v>
          </cell>
          <cell r="S92">
            <v>2.5</v>
          </cell>
          <cell r="T92">
            <v>162205</v>
          </cell>
          <cell r="W92">
            <v>0.56000000000000005</v>
          </cell>
          <cell r="X92">
            <v>36333.919999999998</v>
          </cell>
          <cell r="Z92">
            <v>0.56000000000000005</v>
          </cell>
          <cell r="AA92">
            <v>36333.919999999998</v>
          </cell>
          <cell r="AC92">
            <v>0.57999999999999996</v>
          </cell>
          <cell r="AD92">
            <v>37631.56</v>
          </cell>
          <cell r="AF92">
            <v>0.57999999999999996</v>
          </cell>
          <cell r="AG92">
            <v>37631.56</v>
          </cell>
          <cell r="AI92">
            <v>0.7</v>
          </cell>
          <cell r="AJ92">
            <v>45417.4</v>
          </cell>
          <cell r="AM92">
            <v>5.71</v>
          </cell>
          <cell r="AN92">
            <v>370476.22</v>
          </cell>
          <cell r="AP92">
            <v>5.71</v>
          </cell>
          <cell r="AQ92">
            <v>146318.75</v>
          </cell>
          <cell r="AS92">
            <v>0.8</v>
          </cell>
          <cell r="AT92">
            <v>58337.599999999999</v>
          </cell>
          <cell r="AW92">
            <v>1404324.5300000003</v>
          </cell>
          <cell r="AY92">
            <v>15.530000000000001</v>
          </cell>
        </row>
        <row r="93">
          <cell r="A93" t="str">
            <v>0701613300200</v>
          </cell>
          <cell r="B93" t="str">
            <v>GEN GEO PATTON SCHOOL DIST 133</v>
          </cell>
          <cell r="C93" t="str">
            <v>COOK</v>
          </cell>
          <cell r="D93" t="str">
            <v>Elementary</v>
          </cell>
          <cell r="F93">
            <v>237.46</v>
          </cell>
          <cell r="G93">
            <v>275.33</v>
          </cell>
          <cell r="H93">
            <v>0</v>
          </cell>
          <cell r="J93">
            <v>2.2000000000000002</v>
          </cell>
          <cell r="K93">
            <v>142740.4</v>
          </cell>
          <cell r="M93">
            <v>2.2000000000000002</v>
          </cell>
          <cell r="N93">
            <v>142740.4</v>
          </cell>
          <cell r="P93">
            <v>2.29</v>
          </cell>
          <cell r="Q93">
            <v>148579.78</v>
          </cell>
          <cell r="S93">
            <v>2.29</v>
          </cell>
          <cell r="T93">
            <v>148579.78</v>
          </cell>
          <cell r="W93">
            <v>0</v>
          </cell>
          <cell r="X93">
            <v>0</v>
          </cell>
          <cell r="Z93">
            <v>0</v>
          </cell>
          <cell r="AA93">
            <v>0</v>
          </cell>
          <cell r="AC93">
            <v>0</v>
          </cell>
          <cell r="AD93">
            <v>0</v>
          </cell>
          <cell r="AF93">
            <v>0</v>
          </cell>
          <cell r="AG93">
            <v>0</v>
          </cell>
          <cell r="AI93">
            <v>0</v>
          </cell>
          <cell r="AJ93">
            <v>0</v>
          </cell>
          <cell r="AM93">
            <v>1.68</v>
          </cell>
          <cell r="AN93">
            <v>109001.76</v>
          </cell>
          <cell r="AP93">
            <v>1.68</v>
          </cell>
          <cell r="AQ93">
            <v>43050</v>
          </cell>
          <cell r="AS93">
            <v>0.23</v>
          </cell>
          <cell r="AT93">
            <v>16772.060000000001</v>
          </cell>
          <cell r="AW93">
            <v>751464.18</v>
          </cell>
          <cell r="AY93">
            <v>8.4600000000000009</v>
          </cell>
        </row>
        <row r="94">
          <cell r="A94" t="str">
            <v>1301406000200</v>
          </cell>
          <cell r="B94" t="str">
            <v>GERMANTOWN SCHOOL DISTRICT 60</v>
          </cell>
          <cell r="C94" t="str">
            <v>CLINTON</v>
          </cell>
          <cell r="D94" t="str">
            <v>Elementary</v>
          </cell>
          <cell r="F94">
            <v>241.75</v>
          </cell>
          <cell r="G94">
            <v>42</v>
          </cell>
          <cell r="H94">
            <v>0</v>
          </cell>
          <cell r="J94">
            <v>0.33</v>
          </cell>
          <cell r="K94">
            <v>21411.06</v>
          </cell>
          <cell r="M94">
            <v>0.33</v>
          </cell>
          <cell r="N94">
            <v>21411.06</v>
          </cell>
          <cell r="P94">
            <v>0.35</v>
          </cell>
          <cell r="Q94">
            <v>22708.7</v>
          </cell>
          <cell r="S94">
            <v>0.35</v>
          </cell>
          <cell r="T94">
            <v>22708.7</v>
          </cell>
          <cell r="W94">
            <v>0</v>
          </cell>
          <cell r="X94">
            <v>0</v>
          </cell>
          <cell r="Z94">
            <v>0</v>
          </cell>
          <cell r="AA94">
            <v>0</v>
          </cell>
          <cell r="AC94">
            <v>0</v>
          </cell>
          <cell r="AD94">
            <v>0</v>
          </cell>
          <cell r="AF94">
            <v>0</v>
          </cell>
          <cell r="AG94">
            <v>0</v>
          </cell>
          <cell r="AI94">
            <v>0</v>
          </cell>
          <cell r="AJ94">
            <v>0</v>
          </cell>
          <cell r="AM94">
            <v>1.71</v>
          </cell>
          <cell r="AN94">
            <v>110948.22</v>
          </cell>
          <cell r="AP94">
            <v>1.71</v>
          </cell>
          <cell r="AQ94">
            <v>43818.75</v>
          </cell>
          <cell r="AS94">
            <v>0.24</v>
          </cell>
          <cell r="AT94">
            <v>17501.28</v>
          </cell>
          <cell r="AW94">
            <v>260507.77000000002</v>
          </cell>
          <cell r="AY94">
            <v>2.7399999999999998</v>
          </cell>
        </row>
        <row r="95">
          <cell r="A95" t="str">
            <v>0902700502600</v>
          </cell>
          <cell r="B95" t="str">
            <v>GIBSON CITY-MELVIN-SIBLEY CUSD 5</v>
          </cell>
          <cell r="C95" t="str">
            <v>FORD</v>
          </cell>
          <cell r="D95" t="str">
            <v>Unit</v>
          </cell>
          <cell r="F95">
            <v>997.85</v>
          </cell>
          <cell r="G95">
            <v>348.66</v>
          </cell>
          <cell r="H95">
            <v>7</v>
          </cell>
          <cell r="J95">
            <v>2.78</v>
          </cell>
          <cell r="K95">
            <v>180371.96</v>
          </cell>
          <cell r="M95">
            <v>2.78</v>
          </cell>
          <cell r="N95">
            <v>180371.96</v>
          </cell>
          <cell r="P95">
            <v>2.9</v>
          </cell>
          <cell r="Q95">
            <v>188157.8</v>
          </cell>
          <cell r="S95">
            <v>2.9</v>
          </cell>
          <cell r="T95">
            <v>188157.8</v>
          </cell>
          <cell r="W95">
            <v>0.05</v>
          </cell>
          <cell r="X95">
            <v>3244.1</v>
          </cell>
          <cell r="Z95">
            <v>0.05</v>
          </cell>
          <cell r="AA95">
            <v>3244.1</v>
          </cell>
          <cell r="AC95">
            <v>0.05</v>
          </cell>
          <cell r="AD95">
            <v>3244.1</v>
          </cell>
          <cell r="AF95">
            <v>0.05</v>
          </cell>
          <cell r="AG95">
            <v>3244.1</v>
          </cell>
          <cell r="AI95">
            <v>7.0000000000000007E-2</v>
          </cell>
          <cell r="AJ95">
            <v>4541.74</v>
          </cell>
          <cell r="AM95">
            <v>7.07</v>
          </cell>
          <cell r="AN95">
            <v>458715.74</v>
          </cell>
          <cell r="AP95">
            <v>7.07</v>
          </cell>
          <cell r="AQ95">
            <v>181168.75</v>
          </cell>
          <cell r="AS95">
            <v>0.99</v>
          </cell>
          <cell r="AT95">
            <v>72192.78</v>
          </cell>
          <cell r="AW95">
            <v>1466654.93</v>
          </cell>
          <cell r="AY95">
            <v>15.870000000000003</v>
          </cell>
        </row>
        <row r="96">
          <cell r="A96" t="str">
            <v>0901018800400</v>
          </cell>
          <cell r="B96" t="str">
            <v>GIFFORD C C SCHOOL DIST 188</v>
          </cell>
          <cell r="C96" t="str">
            <v>CHAMPAIGN</v>
          </cell>
          <cell r="D96" t="str">
            <v>Elementary</v>
          </cell>
          <cell r="F96">
            <v>202.82</v>
          </cell>
          <cell r="G96">
            <v>65</v>
          </cell>
          <cell r="H96">
            <v>0</v>
          </cell>
          <cell r="J96">
            <v>0.52</v>
          </cell>
          <cell r="K96">
            <v>33738.639999999999</v>
          </cell>
          <cell r="M96">
            <v>0.52</v>
          </cell>
          <cell r="N96">
            <v>33738.639999999999</v>
          </cell>
          <cell r="P96">
            <v>0.54</v>
          </cell>
          <cell r="Q96">
            <v>35036.28</v>
          </cell>
          <cell r="S96">
            <v>0.54</v>
          </cell>
          <cell r="T96">
            <v>35036.28</v>
          </cell>
          <cell r="W96">
            <v>0</v>
          </cell>
          <cell r="X96">
            <v>0</v>
          </cell>
          <cell r="Z96">
            <v>0</v>
          </cell>
          <cell r="AA96">
            <v>0</v>
          </cell>
          <cell r="AC96">
            <v>0</v>
          </cell>
          <cell r="AD96">
            <v>0</v>
          </cell>
          <cell r="AF96">
            <v>0</v>
          </cell>
          <cell r="AG96">
            <v>0</v>
          </cell>
          <cell r="AI96">
            <v>0</v>
          </cell>
          <cell r="AJ96">
            <v>0</v>
          </cell>
          <cell r="AM96">
            <v>1.43</v>
          </cell>
          <cell r="AN96">
            <v>92781.26</v>
          </cell>
          <cell r="AP96">
            <v>1.43</v>
          </cell>
          <cell r="AQ96">
            <v>36643.75</v>
          </cell>
          <cell r="AS96">
            <v>0.2</v>
          </cell>
          <cell r="AT96">
            <v>14584.4</v>
          </cell>
          <cell r="AW96">
            <v>281559.25</v>
          </cell>
          <cell r="AY96">
            <v>3.0300000000000002</v>
          </cell>
        </row>
        <row r="97">
          <cell r="A97" t="str">
            <v>0501603500200</v>
          </cell>
          <cell r="B97" t="str">
            <v>GLENCOE SCHOOL DIST 35</v>
          </cell>
          <cell r="C97" t="str">
            <v>COOK</v>
          </cell>
          <cell r="D97" t="str">
            <v>Elementary</v>
          </cell>
          <cell r="F97">
            <v>1193.5</v>
          </cell>
          <cell r="G97">
            <v>35</v>
          </cell>
          <cell r="H97">
            <v>19.329999999999998</v>
          </cell>
          <cell r="J97">
            <v>0.28000000000000003</v>
          </cell>
          <cell r="K97">
            <v>18166.96</v>
          </cell>
          <cell r="M97">
            <v>0.28000000000000003</v>
          </cell>
          <cell r="N97">
            <v>18166.96</v>
          </cell>
          <cell r="P97">
            <v>0.28999999999999998</v>
          </cell>
          <cell r="Q97">
            <v>18815.78</v>
          </cell>
          <cell r="S97">
            <v>0.28999999999999998</v>
          </cell>
          <cell r="T97">
            <v>18815.78</v>
          </cell>
          <cell r="W97">
            <v>0.15</v>
          </cell>
          <cell r="X97">
            <v>9732.2999999999993</v>
          </cell>
          <cell r="Z97">
            <v>0.15</v>
          </cell>
          <cell r="AA97">
            <v>9732.2999999999993</v>
          </cell>
          <cell r="AC97">
            <v>0.16</v>
          </cell>
          <cell r="AD97">
            <v>10381.120000000001</v>
          </cell>
          <cell r="AF97">
            <v>0.16</v>
          </cell>
          <cell r="AG97">
            <v>10381.120000000001</v>
          </cell>
          <cell r="AI97">
            <v>0.19</v>
          </cell>
          <cell r="AJ97">
            <v>12327.58</v>
          </cell>
          <cell r="AM97">
            <v>8.4600000000000009</v>
          </cell>
          <cell r="AN97">
            <v>548901.72</v>
          </cell>
          <cell r="AP97">
            <v>8.4600000000000009</v>
          </cell>
          <cell r="AQ97">
            <v>216787.5</v>
          </cell>
          <cell r="AS97">
            <v>1.19</v>
          </cell>
          <cell r="AT97">
            <v>86777.18</v>
          </cell>
          <cell r="AW97">
            <v>978986.29999999993</v>
          </cell>
          <cell r="AY97">
            <v>9.98</v>
          </cell>
        </row>
        <row r="98">
          <cell r="A98" t="str">
            <v>0501603400400</v>
          </cell>
          <cell r="B98" t="str">
            <v>GLENVIEW C C SCHOOL DIST 34</v>
          </cell>
          <cell r="C98" t="str">
            <v>COOK</v>
          </cell>
          <cell r="D98" t="str">
            <v>Elementary</v>
          </cell>
          <cell r="F98">
            <v>4631.22</v>
          </cell>
          <cell r="G98">
            <v>999</v>
          </cell>
          <cell r="H98">
            <v>743</v>
          </cell>
          <cell r="J98">
            <v>7.99</v>
          </cell>
          <cell r="K98">
            <v>518407.18</v>
          </cell>
          <cell r="M98">
            <v>7.99</v>
          </cell>
          <cell r="N98">
            <v>518407.18</v>
          </cell>
          <cell r="P98">
            <v>8.32</v>
          </cell>
          <cell r="Q98">
            <v>539818.23999999999</v>
          </cell>
          <cell r="S98">
            <v>8.32</v>
          </cell>
          <cell r="T98">
            <v>539818.23999999999</v>
          </cell>
          <cell r="W98">
            <v>5.94</v>
          </cell>
          <cell r="X98">
            <v>385399.08</v>
          </cell>
          <cell r="Z98">
            <v>5.94</v>
          </cell>
          <cell r="AA98">
            <v>385399.08</v>
          </cell>
          <cell r="AC98">
            <v>6.19</v>
          </cell>
          <cell r="AD98">
            <v>401619.58</v>
          </cell>
          <cell r="AF98">
            <v>6.19</v>
          </cell>
          <cell r="AG98">
            <v>401619.58</v>
          </cell>
          <cell r="AI98">
            <v>7.43</v>
          </cell>
          <cell r="AJ98">
            <v>482073.26</v>
          </cell>
          <cell r="AM98">
            <v>32.840000000000003</v>
          </cell>
          <cell r="AN98">
            <v>2130724.88</v>
          </cell>
          <cell r="AP98">
            <v>32.840000000000003</v>
          </cell>
          <cell r="AQ98">
            <v>841525</v>
          </cell>
          <cell r="AS98">
            <v>4.63</v>
          </cell>
          <cell r="AT98">
            <v>337628.86</v>
          </cell>
          <cell r="AW98">
            <v>7482440.1600000001</v>
          </cell>
          <cell r="AY98">
            <v>83.22</v>
          </cell>
        </row>
        <row r="99">
          <cell r="A99" t="str">
            <v>0501606700200</v>
          </cell>
          <cell r="B99" t="str">
            <v>GOLF ELEM SCHOOL DIST 67</v>
          </cell>
          <cell r="C99" t="str">
            <v>COOK</v>
          </cell>
          <cell r="D99" t="str">
            <v>Elementary</v>
          </cell>
          <cell r="F99">
            <v>637</v>
          </cell>
          <cell r="G99">
            <v>216</v>
          </cell>
          <cell r="H99">
            <v>74</v>
          </cell>
          <cell r="J99">
            <v>1.72</v>
          </cell>
          <cell r="K99">
            <v>111597.04</v>
          </cell>
          <cell r="M99">
            <v>1.72</v>
          </cell>
          <cell r="N99">
            <v>111597.04</v>
          </cell>
          <cell r="P99">
            <v>1.8</v>
          </cell>
          <cell r="Q99">
            <v>116787.6</v>
          </cell>
          <cell r="S99">
            <v>1.8</v>
          </cell>
          <cell r="T99">
            <v>116787.6</v>
          </cell>
          <cell r="W99">
            <v>0.59</v>
          </cell>
          <cell r="X99">
            <v>38280.379999999997</v>
          </cell>
          <cell r="Z99">
            <v>0.59</v>
          </cell>
          <cell r="AA99">
            <v>38280.379999999997</v>
          </cell>
          <cell r="AC99">
            <v>0.61</v>
          </cell>
          <cell r="AD99">
            <v>39578.019999999997</v>
          </cell>
          <cell r="AF99">
            <v>0.61</v>
          </cell>
          <cell r="AG99">
            <v>39578.019999999997</v>
          </cell>
          <cell r="AI99">
            <v>0.74</v>
          </cell>
          <cell r="AJ99">
            <v>48012.68</v>
          </cell>
          <cell r="AM99">
            <v>4.51</v>
          </cell>
          <cell r="AN99">
            <v>292617.82</v>
          </cell>
          <cell r="AP99">
            <v>4.51</v>
          </cell>
          <cell r="AQ99">
            <v>115568.75</v>
          </cell>
          <cell r="AS99">
            <v>0.63</v>
          </cell>
          <cell r="AT99">
            <v>45940.86</v>
          </cell>
          <cell r="AW99">
            <v>1114626.19</v>
          </cell>
          <cell r="AY99">
            <v>12.38</v>
          </cell>
        </row>
        <row r="100">
          <cell r="A100" t="str">
            <v>0107500402600</v>
          </cell>
          <cell r="B100" t="str">
            <v>GRIGGSVILLE-PERRY C U SCH DIST 4</v>
          </cell>
          <cell r="C100" t="str">
            <v>PIKE</v>
          </cell>
          <cell r="D100" t="str">
            <v>Unit</v>
          </cell>
          <cell r="F100">
            <v>349.96</v>
          </cell>
          <cell r="G100">
            <v>175.33</v>
          </cell>
          <cell r="H100">
            <v>0</v>
          </cell>
          <cell r="J100">
            <v>1.4</v>
          </cell>
          <cell r="K100">
            <v>90834.8</v>
          </cell>
          <cell r="M100">
            <v>1.4</v>
          </cell>
          <cell r="N100">
            <v>90834.8</v>
          </cell>
          <cell r="P100">
            <v>1.46</v>
          </cell>
          <cell r="Q100">
            <v>94727.72</v>
          </cell>
          <cell r="S100">
            <v>1.46</v>
          </cell>
          <cell r="T100">
            <v>94727.72</v>
          </cell>
          <cell r="W100">
            <v>0</v>
          </cell>
          <cell r="X100">
            <v>0</v>
          </cell>
          <cell r="Z100">
            <v>0</v>
          </cell>
          <cell r="AA100">
            <v>0</v>
          </cell>
          <cell r="AC100">
            <v>0</v>
          </cell>
          <cell r="AD100">
            <v>0</v>
          </cell>
          <cell r="AF100">
            <v>0</v>
          </cell>
          <cell r="AG100">
            <v>0</v>
          </cell>
          <cell r="AI100">
            <v>0</v>
          </cell>
          <cell r="AJ100">
            <v>0</v>
          </cell>
          <cell r="AM100">
            <v>2.48</v>
          </cell>
          <cell r="AN100">
            <v>160907.35999999999</v>
          </cell>
          <cell r="AP100">
            <v>2.48</v>
          </cell>
          <cell r="AQ100">
            <v>63550</v>
          </cell>
          <cell r="AS100">
            <v>0.34</v>
          </cell>
          <cell r="AT100">
            <v>24793.48</v>
          </cell>
          <cell r="AW100">
            <v>620375.88</v>
          </cell>
          <cell r="AY100">
            <v>6.8000000000000007</v>
          </cell>
        </row>
        <row r="101">
          <cell r="A101" t="str">
            <v>0410112202200</v>
          </cell>
          <cell r="B101" t="str">
            <v>HARLEM UNIT DIST 122</v>
          </cell>
          <cell r="C101" t="str">
            <v>WINNEBAGO</v>
          </cell>
          <cell r="D101" t="str">
            <v>Unit</v>
          </cell>
          <cell r="F101">
            <v>6542.45</v>
          </cell>
          <cell r="G101">
            <v>3249</v>
          </cell>
          <cell r="H101">
            <v>246</v>
          </cell>
          <cell r="J101">
            <v>25.99</v>
          </cell>
          <cell r="K101">
            <v>1686283.18</v>
          </cell>
          <cell r="M101">
            <v>25.99</v>
          </cell>
          <cell r="N101">
            <v>1686283.18</v>
          </cell>
          <cell r="P101">
            <v>27.07</v>
          </cell>
          <cell r="Q101">
            <v>1756355.74</v>
          </cell>
          <cell r="S101">
            <v>27.07</v>
          </cell>
          <cell r="T101">
            <v>1756355.74</v>
          </cell>
          <cell r="W101">
            <v>1.96</v>
          </cell>
          <cell r="X101">
            <v>127168.72</v>
          </cell>
          <cell r="Z101">
            <v>1.96</v>
          </cell>
          <cell r="AA101">
            <v>127168.72</v>
          </cell>
          <cell r="AC101">
            <v>2.0499999999999998</v>
          </cell>
          <cell r="AD101">
            <v>133008.1</v>
          </cell>
          <cell r="AF101">
            <v>2.0499999999999998</v>
          </cell>
          <cell r="AG101">
            <v>133008.1</v>
          </cell>
          <cell r="AI101">
            <v>2.46</v>
          </cell>
          <cell r="AJ101">
            <v>159609.72</v>
          </cell>
          <cell r="AM101">
            <v>46.4</v>
          </cell>
          <cell r="AN101">
            <v>3010524.8</v>
          </cell>
          <cell r="AP101">
            <v>46.4</v>
          </cell>
          <cell r="AQ101">
            <v>1189000</v>
          </cell>
          <cell r="AS101">
            <v>6.54</v>
          </cell>
          <cell r="AT101">
            <v>476909.88</v>
          </cell>
          <cell r="AW101">
            <v>12241675.879999997</v>
          </cell>
          <cell r="AY101">
            <v>135.04999999999998</v>
          </cell>
        </row>
        <row r="102">
          <cell r="A102" t="str">
            <v>0701615200200</v>
          </cell>
          <cell r="B102" t="str">
            <v>HARVEY SCHOOL DISTRICT 152</v>
          </cell>
          <cell r="C102" t="str">
            <v>COOK</v>
          </cell>
          <cell r="D102" t="str">
            <v>Elementary</v>
          </cell>
          <cell r="F102">
            <v>1935.05</v>
          </cell>
          <cell r="G102">
            <v>1846</v>
          </cell>
          <cell r="H102">
            <v>293.5</v>
          </cell>
          <cell r="J102">
            <v>14.76</v>
          </cell>
          <cell r="K102">
            <v>957658.32</v>
          </cell>
          <cell r="M102">
            <v>14.76</v>
          </cell>
          <cell r="N102">
            <v>957658.32</v>
          </cell>
          <cell r="P102">
            <v>15.38</v>
          </cell>
          <cell r="Q102">
            <v>997885.16</v>
          </cell>
          <cell r="S102">
            <v>15.38</v>
          </cell>
          <cell r="T102">
            <v>997885.16</v>
          </cell>
          <cell r="W102">
            <v>2.34</v>
          </cell>
          <cell r="X102">
            <v>151823.88</v>
          </cell>
          <cell r="Z102">
            <v>2.34</v>
          </cell>
          <cell r="AA102">
            <v>151823.88</v>
          </cell>
          <cell r="AC102">
            <v>2.44</v>
          </cell>
          <cell r="AD102">
            <v>158312.07999999999</v>
          </cell>
          <cell r="AF102">
            <v>2.44</v>
          </cell>
          <cell r="AG102">
            <v>158312.07999999999</v>
          </cell>
          <cell r="AI102">
            <v>2.93</v>
          </cell>
          <cell r="AJ102">
            <v>190104.26</v>
          </cell>
          <cell r="AM102">
            <v>13.72</v>
          </cell>
          <cell r="AN102">
            <v>890181.04</v>
          </cell>
          <cell r="AP102">
            <v>13.72</v>
          </cell>
          <cell r="AQ102">
            <v>351575</v>
          </cell>
          <cell r="AS102">
            <v>1.93</v>
          </cell>
          <cell r="AT102">
            <v>140739.46</v>
          </cell>
          <cell r="AW102">
            <v>6103958.6400000006</v>
          </cell>
          <cell r="AY102">
            <v>69.39</v>
          </cell>
        </row>
        <row r="103">
          <cell r="A103" t="str">
            <v>0701615250200</v>
          </cell>
          <cell r="B103" t="str">
            <v>HAZEL CREST SCHOOL DIST 152-5</v>
          </cell>
          <cell r="C103" t="str">
            <v>COOK</v>
          </cell>
          <cell r="D103" t="str">
            <v>Elementary</v>
          </cell>
          <cell r="F103">
            <v>974.25</v>
          </cell>
          <cell r="G103">
            <v>823</v>
          </cell>
          <cell r="H103">
            <v>0</v>
          </cell>
          <cell r="J103">
            <v>6.58</v>
          </cell>
          <cell r="K103">
            <v>426923.56</v>
          </cell>
          <cell r="M103">
            <v>6.58</v>
          </cell>
          <cell r="N103">
            <v>426923.56</v>
          </cell>
          <cell r="P103">
            <v>6.85</v>
          </cell>
          <cell r="Q103">
            <v>444441.7</v>
          </cell>
          <cell r="S103">
            <v>6.85</v>
          </cell>
          <cell r="T103">
            <v>444441.7</v>
          </cell>
          <cell r="W103">
            <v>0</v>
          </cell>
          <cell r="X103">
            <v>0</v>
          </cell>
          <cell r="Z103">
            <v>0</v>
          </cell>
          <cell r="AA103">
            <v>0</v>
          </cell>
          <cell r="AC103">
            <v>0</v>
          </cell>
          <cell r="AD103">
            <v>0</v>
          </cell>
          <cell r="AF103">
            <v>0</v>
          </cell>
          <cell r="AG103">
            <v>0</v>
          </cell>
          <cell r="AI103">
            <v>0</v>
          </cell>
          <cell r="AJ103">
            <v>0</v>
          </cell>
          <cell r="AM103">
            <v>6.9</v>
          </cell>
          <cell r="AN103">
            <v>447685.8</v>
          </cell>
          <cell r="AP103">
            <v>6.9</v>
          </cell>
          <cell r="AQ103">
            <v>176812.5</v>
          </cell>
          <cell r="AS103">
            <v>0.97</v>
          </cell>
          <cell r="AT103">
            <v>70734.34</v>
          </cell>
          <cell r="AW103">
            <v>2437963.16</v>
          </cell>
          <cell r="AY103">
            <v>27.18</v>
          </cell>
        </row>
        <row r="104">
          <cell r="A104" t="str">
            <v>0901000802600</v>
          </cell>
          <cell r="B104" t="str">
            <v>HERITAGE COMM UNIT SCH DIST 8</v>
          </cell>
          <cell r="C104" t="str">
            <v>CHAMPAIGN</v>
          </cell>
          <cell r="D104" t="str">
            <v>Unit</v>
          </cell>
          <cell r="F104">
            <v>458.36</v>
          </cell>
          <cell r="G104">
            <v>161</v>
          </cell>
          <cell r="H104">
            <v>0.33</v>
          </cell>
          <cell r="J104">
            <v>1.28</v>
          </cell>
          <cell r="K104">
            <v>83048.960000000006</v>
          </cell>
          <cell r="M104">
            <v>1.28</v>
          </cell>
          <cell r="N104">
            <v>83048.960000000006</v>
          </cell>
          <cell r="P104">
            <v>1.34</v>
          </cell>
          <cell r="Q104">
            <v>86941.88</v>
          </cell>
          <cell r="S104">
            <v>1.34</v>
          </cell>
          <cell r="T104">
            <v>86941.88</v>
          </cell>
          <cell r="W104">
            <v>0</v>
          </cell>
          <cell r="X104">
            <v>0</v>
          </cell>
          <cell r="Z104">
            <v>0</v>
          </cell>
          <cell r="AA104">
            <v>0</v>
          </cell>
          <cell r="AC104">
            <v>0</v>
          </cell>
          <cell r="AD104">
            <v>0</v>
          </cell>
          <cell r="AF104">
            <v>0</v>
          </cell>
          <cell r="AG104">
            <v>0</v>
          </cell>
          <cell r="AI104">
            <v>0</v>
          </cell>
          <cell r="AJ104">
            <v>0</v>
          </cell>
          <cell r="AM104">
            <v>3.25</v>
          </cell>
          <cell r="AN104">
            <v>210866.5</v>
          </cell>
          <cell r="AP104">
            <v>3.25</v>
          </cell>
          <cell r="AQ104">
            <v>83281.25</v>
          </cell>
          <cell r="AS104">
            <v>0.45</v>
          </cell>
          <cell r="AT104">
            <v>32814.9</v>
          </cell>
          <cell r="AW104">
            <v>666944.32999999996</v>
          </cell>
          <cell r="AY104">
            <v>7.21</v>
          </cell>
        </row>
        <row r="105">
          <cell r="A105" t="str">
            <v>0306800302600</v>
          </cell>
          <cell r="B105" t="str">
            <v>HILLSBORO COMM UNIT SCH DIST 3</v>
          </cell>
          <cell r="C105" t="str">
            <v>MONTGOMERY</v>
          </cell>
          <cell r="D105" t="str">
            <v>Unit</v>
          </cell>
          <cell r="F105">
            <v>1605.21</v>
          </cell>
          <cell r="G105">
            <v>775.33</v>
          </cell>
          <cell r="H105">
            <v>0</v>
          </cell>
          <cell r="J105">
            <v>6.2</v>
          </cell>
          <cell r="K105">
            <v>402268.4</v>
          </cell>
          <cell r="M105">
            <v>6.2</v>
          </cell>
          <cell r="N105">
            <v>402268.4</v>
          </cell>
          <cell r="P105">
            <v>6.46</v>
          </cell>
          <cell r="Q105">
            <v>419137.72</v>
          </cell>
          <cell r="S105">
            <v>6.46</v>
          </cell>
          <cell r="T105">
            <v>419137.72</v>
          </cell>
          <cell r="W105">
            <v>0</v>
          </cell>
          <cell r="X105">
            <v>0</v>
          </cell>
          <cell r="Z105">
            <v>0</v>
          </cell>
          <cell r="AA105">
            <v>0</v>
          </cell>
          <cell r="AC105">
            <v>0</v>
          </cell>
          <cell r="AD105">
            <v>0</v>
          </cell>
          <cell r="AF105">
            <v>0</v>
          </cell>
          <cell r="AG105">
            <v>0</v>
          </cell>
          <cell r="AI105">
            <v>0</v>
          </cell>
          <cell r="AJ105">
            <v>0</v>
          </cell>
          <cell r="AM105">
            <v>11.38</v>
          </cell>
          <cell r="AN105">
            <v>738357.16</v>
          </cell>
          <cell r="AP105">
            <v>11.38</v>
          </cell>
          <cell r="AQ105">
            <v>291612.5</v>
          </cell>
          <cell r="AS105">
            <v>1.6</v>
          </cell>
          <cell r="AT105">
            <v>116675.2</v>
          </cell>
          <cell r="AW105">
            <v>2789457.1</v>
          </cell>
          <cell r="AY105">
            <v>30.5</v>
          </cell>
        </row>
        <row r="106">
          <cell r="A106" t="str">
            <v>0601609300200</v>
          </cell>
          <cell r="B106" t="str">
            <v>HILLSIDE SCHOOL DIST 93</v>
          </cell>
          <cell r="C106" t="str">
            <v>COOK</v>
          </cell>
          <cell r="D106" t="str">
            <v>Elementary</v>
          </cell>
          <cell r="F106">
            <v>489.3</v>
          </cell>
          <cell r="G106">
            <v>304.33</v>
          </cell>
          <cell r="H106">
            <v>118</v>
          </cell>
          <cell r="J106">
            <v>2.4300000000000002</v>
          </cell>
          <cell r="K106">
            <v>157663.26</v>
          </cell>
          <cell r="M106">
            <v>2.4300000000000002</v>
          </cell>
          <cell r="N106">
            <v>157663.26</v>
          </cell>
          <cell r="P106">
            <v>2.5299999999999998</v>
          </cell>
          <cell r="Q106">
            <v>164151.46</v>
          </cell>
          <cell r="S106">
            <v>2.5299999999999998</v>
          </cell>
          <cell r="T106">
            <v>164151.46</v>
          </cell>
          <cell r="W106">
            <v>0.94</v>
          </cell>
          <cell r="X106">
            <v>60989.08</v>
          </cell>
          <cell r="Z106">
            <v>0.94</v>
          </cell>
          <cell r="AA106">
            <v>60989.08</v>
          </cell>
          <cell r="AC106">
            <v>0.98</v>
          </cell>
          <cell r="AD106">
            <v>63584.36</v>
          </cell>
          <cell r="AF106">
            <v>0.98</v>
          </cell>
          <cell r="AG106">
            <v>63584.36</v>
          </cell>
          <cell r="AI106">
            <v>1.18</v>
          </cell>
          <cell r="AJ106">
            <v>76560.759999999995</v>
          </cell>
          <cell r="AM106">
            <v>3.47</v>
          </cell>
          <cell r="AN106">
            <v>225140.54</v>
          </cell>
          <cell r="AP106">
            <v>3.47</v>
          </cell>
          <cell r="AQ106">
            <v>88918.75</v>
          </cell>
          <cell r="AS106">
            <v>0.48</v>
          </cell>
          <cell r="AT106">
            <v>35002.559999999998</v>
          </cell>
          <cell r="AW106">
            <v>1318398.93</v>
          </cell>
          <cell r="AY106">
            <v>15.040000000000001</v>
          </cell>
        </row>
        <row r="107">
          <cell r="A107" t="str">
            <v>0701623301600</v>
          </cell>
          <cell r="B107" t="str">
            <v>HOMEWOOD FLOSSMOOR C H S D 233</v>
          </cell>
          <cell r="C107" t="str">
            <v>COOK</v>
          </cell>
          <cell r="D107" t="str">
            <v>High School</v>
          </cell>
          <cell r="F107">
            <v>2809.5</v>
          </cell>
          <cell r="G107">
            <v>674.33</v>
          </cell>
          <cell r="H107">
            <v>3.66</v>
          </cell>
          <cell r="J107">
            <v>5.39</v>
          </cell>
          <cell r="K107">
            <v>349713.98</v>
          </cell>
          <cell r="M107">
            <v>5.39</v>
          </cell>
          <cell r="N107">
            <v>349713.98</v>
          </cell>
          <cell r="P107">
            <v>5.61</v>
          </cell>
          <cell r="Q107">
            <v>363988.02</v>
          </cell>
          <cell r="S107">
            <v>5.61</v>
          </cell>
          <cell r="T107">
            <v>363988.02</v>
          </cell>
          <cell r="W107">
            <v>0.02</v>
          </cell>
          <cell r="X107">
            <v>1297.6400000000001</v>
          </cell>
          <cell r="Z107">
            <v>0.02</v>
          </cell>
          <cell r="AA107">
            <v>1297.6400000000001</v>
          </cell>
          <cell r="AC107">
            <v>0.03</v>
          </cell>
          <cell r="AD107">
            <v>1946.46</v>
          </cell>
          <cell r="AF107">
            <v>0.03</v>
          </cell>
          <cell r="AG107">
            <v>1946.46</v>
          </cell>
          <cell r="AI107">
            <v>0.03</v>
          </cell>
          <cell r="AJ107">
            <v>1946.46</v>
          </cell>
          <cell r="AM107">
            <v>19.920000000000002</v>
          </cell>
          <cell r="AN107">
            <v>1292449.44</v>
          </cell>
          <cell r="AP107">
            <v>19.920000000000002</v>
          </cell>
          <cell r="AQ107">
            <v>510450</v>
          </cell>
          <cell r="AS107">
            <v>2.8</v>
          </cell>
          <cell r="AT107">
            <v>204181.6</v>
          </cell>
          <cell r="AW107">
            <v>3442919.6999999997</v>
          </cell>
          <cell r="AY107">
            <v>36.64</v>
          </cell>
        </row>
        <row r="108">
          <cell r="A108" t="str">
            <v>0701615300200</v>
          </cell>
          <cell r="B108" t="str">
            <v>HOMEWOOD SCHOOL DISTRICT 153</v>
          </cell>
          <cell r="C108" t="str">
            <v>COOK</v>
          </cell>
          <cell r="D108" t="str">
            <v>Elementary</v>
          </cell>
          <cell r="F108">
            <v>1965.75</v>
          </cell>
          <cell r="G108">
            <v>564</v>
          </cell>
          <cell r="H108">
            <v>74</v>
          </cell>
          <cell r="J108">
            <v>4.51</v>
          </cell>
          <cell r="K108">
            <v>292617.82</v>
          </cell>
          <cell r="M108">
            <v>4.51</v>
          </cell>
          <cell r="N108">
            <v>292617.82</v>
          </cell>
          <cell r="P108">
            <v>4.7</v>
          </cell>
          <cell r="Q108">
            <v>304945.40000000002</v>
          </cell>
          <cell r="S108">
            <v>4.7</v>
          </cell>
          <cell r="T108">
            <v>304945.40000000002</v>
          </cell>
          <cell r="W108">
            <v>0.59</v>
          </cell>
          <cell r="X108">
            <v>38280.379999999997</v>
          </cell>
          <cell r="Z108">
            <v>0.59</v>
          </cell>
          <cell r="AA108">
            <v>38280.379999999997</v>
          </cell>
          <cell r="AC108">
            <v>0.61</v>
          </cell>
          <cell r="AD108">
            <v>39578.019999999997</v>
          </cell>
          <cell r="AF108">
            <v>0.61</v>
          </cell>
          <cell r="AG108">
            <v>39578.019999999997</v>
          </cell>
          <cell r="AI108">
            <v>0.74</v>
          </cell>
          <cell r="AJ108">
            <v>48012.68</v>
          </cell>
          <cell r="AM108">
            <v>13.94</v>
          </cell>
          <cell r="AN108">
            <v>904455.08</v>
          </cell>
          <cell r="AP108">
            <v>13.94</v>
          </cell>
          <cell r="AQ108">
            <v>357212.5</v>
          </cell>
          <cell r="AS108">
            <v>1.96</v>
          </cell>
          <cell r="AT108">
            <v>142927.12</v>
          </cell>
          <cell r="AW108">
            <v>2803450.6199999992</v>
          </cell>
          <cell r="AY108">
            <v>30.4</v>
          </cell>
        </row>
        <row r="109">
          <cell r="A109" t="str">
            <v>0410120701600</v>
          </cell>
          <cell r="B109" t="str">
            <v>HONONEGAH COMM H S DIST 207</v>
          </cell>
          <cell r="C109" t="str">
            <v>WINNEBAGO</v>
          </cell>
          <cell r="D109" t="str">
            <v>High School</v>
          </cell>
          <cell r="F109">
            <v>2088.81</v>
          </cell>
          <cell r="G109">
            <v>368</v>
          </cell>
          <cell r="H109">
            <v>7.5</v>
          </cell>
          <cell r="J109">
            <v>2.94</v>
          </cell>
          <cell r="K109">
            <v>190753.08</v>
          </cell>
          <cell r="M109">
            <v>2.94</v>
          </cell>
          <cell r="N109">
            <v>190753.08</v>
          </cell>
          <cell r="P109">
            <v>3.06</v>
          </cell>
          <cell r="Q109">
            <v>198538.92</v>
          </cell>
          <cell r="S109">
            <v>3.06</v>
          </cell>
          <cell r="T109">
            <v>198538.92</v>
          </cell>
          <cell r="W109">
            <v>0.06</v>
          </cell>
          <cell r="X109">
            <v>3892.92</v>
          </cell>
          <cell r="Z109">
            <v>0.06</v>
          </cell>
          <cell r="AA109">
            <v>3892.92</v>
          </cell>
          <cell r="AC109">
            <v>0.06</v>
          </cell>
          <cell r="AD109">
            <v>3892.92</v>
          </cell>
          <cell r="AF109">
            <v>0.06</v>
          </cell>
          <cell r="AG109">
            <v>3892.92</v>
          </cell>
          <cell r="AI109">
            <v>7.0000000000000007E-2</v>
          </cell>
          <cell r="AJ109">
            <v>4541.74</v>
          </cell>
          <cell r="AM109">
            <v>14.81</v>
          </cell>
          <cell r="AN109">
            <v>960902.42</v>
          </cell>
          <cell r="AP109">
            <v>14.81</v>
          </cell>
          <cell r="AQ109">
            <v>379506.25</v>
          </cell>
          <cell r="AS109">
            <v>2.08</v>
          </cell>
          <cell r="AT109">
            <v>151677.76000000001</v>
          </cell>
          <cell r="AW109">
            <v>2290783.8499999996</v>
          </cell>
          <cell r="AY109">
            <v>24.120000000000005</v>
          </cell>
        </row>
        <row r="110">
          <cell r="A110" t="str">
            <v>0701615700200</v>
          </cell>
          <cell r="B110" t="str">
            <v>HOOVER-SCHRUM MEMORIAL SD 157</v>
          </cell>
          <cell r="C110" t="str">
            <v>COOK</v>
          </cell>
          <cell r="D110" t="str">
            <v>Elementary</v>
          </cell>
          <cell r="F110">
            <v>876.05</v>
          </cell>
          <cell r="G110">
            <v>699</v>
          </cell>
          <cell r="H110">
            <v>100.5</v>
          </cell>
          <cell r="J110">
            <v>5.59</v>
          </cell>
          <cell r="K110">
            <v>362690.38</v>
          </cell>
          <cell r="M110">
            <v>5.59</v>
          </cell>
          <cell r="N110">
            <v>362690.38</v>
          </cell>
          <cell r="P110">
            <v>5.82</v>
          </cell>
          <cell r="Q110">
            <v>377613.24</v>
          </cell>
          <cell r="S110">
            <v>5.82</v>
          </cell>
          <cell r="T110">
            <v>377613.24</v>
          </cell>
          <cell r="W110">
            <v>0.8</v>
          </cell>
          <cell r="X110">
            <v>51905.599999999999</v>
          </cell>
          <cell r="Z110">
            <v>0.8</v>
          </cell>
          <cell r="AA110">
            <v>51905.599999999999</v>
          </cell>
          <cell r="AC110">
            <v>0.83</v>
          </cell>
          <cell r="AD110">
            <v>53852.06</v>
          </cell>
          <cell r="AF110">
            <v>0.83</v>
          </cell>
          <cell r="AG110">
            <v>53852.06</v>
          </cell>
          <cell r="AI110">
            <v>1</v>
          </cell>
          <cell r="AJ110">
            <v>64882</v>
          </cell>
          <cell r="AM110">
            <v>6.21</v>
          </cell>
          <cell r="AN110">
            <v>402917.22</v>
          </cell>
          <cell r="AP110">
            <v>6.21</v>
          </cell>
          <cell r="AQ110">
            <v>159131.25</v>
          </cell>
          <cell r="AS110">
            <v>0.87</v>
          </cell>
          <cell r="AT110">
            <v>63442.14</v>
          </cell>
          <cell r="AW110">
            <v>2382495.17</v>
          </cell>
          <cell r="AY110">
            <v>26.9</v>
          </cell>
        </row>
        <row r="111">
          <cell r="A111" t="str">
            <v>1201700102600</v>
          </cell>
          <cell r="B111" t="str">
            <v>HUTSONVILLE C U SCHOOL DIST 1</v>
          </cell>
          <cell r="C111" t="str">
            <v>CRAWFORD</v>
          </cell>
          <cell r="D111" t="str">
            <v>Unit</v>
          </cell>
          <cell r="F111">
            <v>306.63</v>
          </cell>
          <cell r="G111">
            <v>135.33000000000001</v>
          </cell>
          <cell r="H111">
            <v>0</v>
          </cell>
          <cell r="J111">
            <v>1.08</v>
          </cell>
          <cell r="K111">
            <v>70072.56</v>
          </cell>
          <cell r="M111">
            <v>1.08</v>
          </cell>
          <cell r="N111">
            <v>70072.56</v>
          </cell>
          <cell r="P111">
            <v>1.1200000000000001</v>
          </cell>
          <cell r="Q111">
            <v>72667.839999999997</v>
          </cell>
          <cell r="S111">
            <v>1.1200000000000001</v>
          </cell>
          <cell r="T111">
            <v>72667.839999999997</v>
          </cell>
          <cell r="W111">
            <v>0</v>
          </cell>
          <cell r="X111">
            <v>0</v>
          </cell>
          <cell r="Z111">
            <v>0</v>
          </cell>
          <cell r="AA111">
            <v>0</v>
          </cell>
          <cell r="AC111">
            <v>0</v>
          </cell>
          <cell r="AD111">
            <v>0</v>
          </cell>
          <cell r="AF111">
            <v>0</v>
          </cell>
          <cell r="AG111">
            <v>0</v>
          </cell>
          <cell r="AI111">
            <v>0</v>
          </cell>
          <cell r="AJ111">
            <v>0</v>
          </cell>
          <cell r="AM111">
            <v>2.17</v>
          </cell>
          <cell r="AN111">
            <v>140793.94</v>
          </cell>
          <cell r="AP111">
            <v>2.17</v>
          </cell>
          <cell r="AQ111">
            <v>55606.25</v>
          </cell>
          <cell r="AS111">
            <v>0.3</v>
          </cell>
          <cell r="AT111">
            <v>21876.6</v>
          </cell>
          <cell r="AW111">
            <v>503757.58999999997</v>
          </cell>
          <cell r="AY111">
            <v>5.49</v>
          </cell>
        </row>
        <row r="112">
          <cell r="A112" t="str">
            <v>0701610900200</v>
          </cell>
          <cell r="B112" t="str">
            <v>INDIAN SPRINGS SCHOOL DIST 109</v>
          </cell>
          <cell r="C112" t="str">
            <v>COOK</v>
          </cell>
          <cell r="D112" t="str">
            <v>Elementary</v>
          </cell>
          <cell r="F112">
            <v>2764.72</v>
          </cell>
          <cell r="G112">
            <v>1929</v>
          </cell>
          <cell r="H112">
            <v>791.5</v>
          </cell>
          <cell r="J112">
            <v>15.43</v>
          </cell>
          <cell r="K112">
            <v>1001129.26</v>
          </cell>
          <cell r="M112">
            <v>15.43</v>
          </cell>
          <cell r="N112">
            <v>1001129.26</v>
          </cell>
          <cell r="P112">
            <v>16.07</v>
          </cell>
          <cell r="Q112">
            <v>1042653.74</v>
          </cell>
          <cell r="S112">
            <v>16.07</v>
          </cell>
          <cell r="T112">
            <v>1042653.74</v>
          </cell>
          <cell r="W112">
            <v>6.33</v>
          </cell>
          <cell r="X112">
            <v>410703.06</v>
          </cell>
          <cell r="Z112">
            <v>6.33</v>
          </cell>
          <cell r="AA112">
            <v>410703.06</v>
          </cell>
          <cell r="AC112">
            <v>6.59</v>
          </cell>
          <cell r="AD112">
            <v>427572.38</v>
          </cell>
          <cell r="AF112">
            <v>6.59</v>
          </cell>
          <cell r="AG112">
            <v>427572.38</v>
          </cell>
          <cell r="AI112">
            <v>7.91</v>
          </cell>
          <cell r="AJ112">
            <v>513216.62</v>
          </cell>
          <cell r="AM112">
            <v>19.600000000000001</v>
          </cell>
          <cell r="AN112">
            <v>1271687.2</v>
          </cell>
          <cell r="AP112">
            <v>19.600000000000001</v>
          </cell>
          <cell r="AQ112">
            <v>502250</v>
          </cell>
          <cell r="AS112">
            <v>2.76</v>
          </cell>
          <cell r="AT112">
            <v>201264.72</v>
          </cell>
          <cell r="AW112">
            <v>8252535.4199999999</v>
          </cell>
          <cell r="AY112">
            <v>94.59</v>
          </cell>
        </row>
        <row r="113">
          <cell r="A113" t="str">
            <v>0601620101700</v>
          </cell>
          <cell r="B113" t="str">
            <v>J S MORTON H S DISTRICT 201</v>
          </cell>
          <cell r="C113" t="str">
            <v>COOK</v>
          </cell>
          <cell r="D113" t="str">
            <v>High School</v>
          </cell>
          <cell r="F113">
            <v>8295.15</v>
          </cell>
          <cell r="G113">
            <v>6633</v>
          </cell>
          <cell r="H113">
            <v>1293.5</v>
          </cell>
          <cell r="J113">
            <v>53.06</v>
          </cell>
          <cell r="K113">
            <v>3442638.92</v>
          </cell>
          <cell r="M113">
            <v>53.06</v>
          </cell>
          <cell r="N113">
            <v>3442638.92</v>
          </cell>
          <cell r="P113">
            <v>55.27</v>
          </cell>
          <cell r="Q113">
            <v>3586028.14</v>
          </cell>
          <cell r="S113">
            <v>55.27</v>
          </cell>
          <cell r="T113">
            <v>3586028.14</v>
          </cell>
          <cell r="W113">
            <v>10.34</v>
          </cell>
          <cell r="X113">
            <v>670879.88</v>
          </cell>
          <cell r="Z113">
            <v>10.34</v>
          </cell>
          <cell r="AA113">
            <v>670879.88</v>
          </cell>
          <cell r="AC113">
            <v>10.77</v>
          </cell>
          <cell r="AD113">
            <v>698779.14</v>
          </cell>
          <cell r="AF113">
            <v>10.77</v>
          </cell>
          <cell r="AG113">
            <v>698779.14</v>
          </cell>
          <cell r="AI113">
            <v>12.93</v>
          </cell>
          <cell r="AJ113">
            <v>838924.26</v>
          </cell>
          <cell r="AM113">
            <v>58.83</v>
          </cell>
          <cell r="AN113">
            <v>3817008.06</v>
          </cell>
          <cell r="AP113">
            <v>58.83</v>
          </cell>
          <cell r="AQ113">
            <v>1507518.75</v>
          </cell>
          <cell r="AS113">
            <v>8.2899999999999991</v>
          </cell>
          <cell r="AT113">
            <v>604523.38</v>
          </cell>
          <cell r="AW113">
            <v>23564626.609999999</v>
          </cell>
          <cell r="AY113">
            <v>267.24000000000007</v>
          </cell>
        </row>
        <row r="114">
          <cell r="A114" t="str">
            <v>0106911702200</v>
          </cell>
          <cell r="B114" t="str">
            <v>JACKSONVILLE SCHOOL DIST 117</v>
          </cell>
          <cell r="C114" t="str">
            <v>MORGAN</v>
          </cell>
          <cell r="D114" t="str">
            <v>Unit</v>
          </cell>
          <cell r="F114">
            <v>3279.7</v>
          </cell>
          <cell r="G114">
            <v>1969.66</v>
          </cell>
          <cell r="H114">
            <v>88.16</v>
          </cell>
          <cell r="J114">
            <v>15.75</v>
          </cell>
          <cell r="K114">
            <v>1021891.5</v>
          </cell>
          <cell r="M114">
            <v>15.75</v>
          </cell>
          <cell r="N114">
            <v>1021891.5</v>
          </cell>
          <cell r="P114">
            <v>16.41</v>
          </cell>
          <cell r="Q114">
            <v>1064713.6200000001</v>
          </cell>
          <cell r="S114">
            <v>16.41</v>
          </cell>
          <cell r="T114">
            <v>1064713.6200000001</v>
          </cell>
          <cell r="W114">
            <v>0.7</v>
          </cell>
          <cell r="X114">
            <v>45417.4</v>
          </cell>
          <cell r="Z114">
            <v>0.7</v>
          </cell>
          <cell r="AA114">
            <v>45417.4</v>
          </cell>
          <cell r="AC114">
            <v>0.73</v>
          </cell>
          <cell r="AD114">
            <v>47363.86</v>
          </cell>
          <cell r="AF114">
            <v>0.73</v>
          </cell>
          <cell r="AG114">
            <v>47363.86</v>
          </cell>
          <cell r="AI114">
            <v>0.88</v>
          </cell>
          <cell r="AJ114">
            <v>57096.160000000003</v>
          </cell>
          <cell r="AM114">
            <v>23.26</v>
          </cell>
          <cell r="AN114">
            <v>1509155.32</v>
          </cell>
          <cell r="AP114">
            <v>23.26</v>
          </cell>
          <cell r="AQ114">
            <v>596037.5</v>
          </cell>
          <cell r="AS114">
            <v>3.27</v>
          </cell>
          <cell r="AT114">
            <v>238454.94</v>
          </cell>
          <cell r="AW114">
            <v>6759516.6799999997</v>
          </cell>
          <cell r="AY114">
            <v>74.86999999999999</v>
          </cell>
        </row>
        <row r="115">
          <cell r="A115" t="str">
            <v>1204000102600</v>
          </cell>
          <cell r="B115" t="str">
            <v>JASPER COUNTY COMM UNIT DIST 1</v>
          </cell>
          <cell r="C115" t="str">
            <v>JASPER</v>
          </cell>
          <cell r="D115" t="str">
            <v>Unit</v>
          </cell>
          <cell r="F115">
            <v>1329.28</v>
          </cell>
          <cell r="G115">
            <v>553</v>
          </cell>
          <cell r="H115">
            <v>2</v>
          </cell>
          <cell r="J115">
            <v>4.42</v>
          </cell>
          <cell r="K115">
            <v>286778.44</v>
          </cell>
          <cell r="M115">
            <v>4.42</v>
          </cell>
          <cell r="N115">
            <v>286778.44</v>
          </cell>
          <cell r="P115">
            <v>4.5999999999999996</v>
          </cell>
          <cell r="Q115">
            <v>298457.2</v>
          </cell>
          <cell r="S115">
            <v>4.5999999999999996</v>
          </cell>
          <cell r="T115">
            <v>298457.2</v>
          </cell>
          <cell r="W115">
            <v>0.01</v>
          </cell>
          <cell r="X115">
            <v>648.82000000000005</v>
          </cell>
          <cell r="Z115">
            <v>0.01</v>
          </cell>
          <cell r="AA115">
            <v>648.82000000000005</v>
          </cell>
          <cell r="AC115">
            <v>0.01</v>
          </cell>
          <cell r="AD115">
            <v>648.82000000000005</v>
          </cell>
          <cell r="AF115">
            <v>0.01</v>
          </cell>
          <cell r="AG115">
            <v>648.82000000000005</v>
          </cell>
          <cell r="AI115">
            <v>0.02</v>
          </cell>
          <cell r="AJ115">
            <v>1297.6400000000001</v>
          </cell>
          <cell r="AM115">
            <v>9.42</v>
          </cell>
          <cell r="AN115">
            <v>611188.43999999994</v>
          </cell>
          <cell r="AP115">
            <v>9.42</v>
          </cell>
          <cell r="AQ115">
            <v>241387.5</v>
          </cell>
          <cell r="AS115">
            <v>1.32</v>
          </cell>
          <cell r="AT115">
            <v>96257.04</v>
          </cell>
          <cell r="AW115">
            <v>2123197.1799999997</v>
          </cell>
          <cell r="AY115">
            <v>23.089999999999996</v>
          </cell>
        </row>
        <row r="116">
          <cell r="A116" t="str">
            <v>1102300302600</v>
          </cell>
          <cell r="B116" t="str">
            <v>KANSAS COMM UNIT SCHOOL DIST 3</v>
          </cell>
          <cell r="C116" t="str">
            <v>EDGAR</v>
          </cell>
          <cell r="D116" t="str">
            <v>Unit</v>
          </cell>
          <cell r="F116">
            <v>201.75</v>
          </cell>
          <cell r="G116">
            <v>101.66</v>
          </cell>
          <cell r="H116">
            <v>0</v>
          </cell>
          <cell r="J116">
            <v>0.81</v>
          </cell>
          <cell r="K116">
            <v>52554.42</v>
          </cell>
          <cell r="M116">
            <v>0.81</v>
          </cell>
          <cell r="N116">
            <v>52554.42</v>
          </cell>
          <cell r="P116">
            <v>0.84</v>
          </cell>
          <cell r="Q116">
            <v>54500.88</v>
          </cell>
          <cell r="S116">
            <v>0.84</v>
          </cell>
          <cell r="T116">
            <v>54500.88</v>
          </cell>
          <cell r="W116">
            <v>0</v>
          </cell>
          <cell r="X116">
            <v>0</v>
          </cell>
          <cell r="Z116">
            <v>0</v>
          </cell>
          <cell r="AA116">
            <v>0</v>
          </cell>
          <cell r="AC116">
            <v>0</v>
          </cell>
          <cell r="AD116">
            <v>0</v>
          </cell>
          <cell r="AF116">
            <v>0</v>
          </cell>
          <cell r="AG116">
            <v>0</v>
          </cell>
          <cell r="AI116">
            <v>0</v>
          </cell>
          <cell r="AJ116">
            <v>0</v>
          </cell>
          <cell r="AM116">
            <v>1.43</v>
          </cell>
          <cell r="AN116">
            <v>92781.26</v>
          </cell>
          <cell r="AP116">
            <v>1.43</v>
          </cell>
          <cell r="AQ116">
            <v>36643.75</v>
          </cell>
          <cell r="AS116">
            <v>0.2</v>
          </cell>
          <cell r="AT116">
            <v>14584.4</v>
          </cell>
          <cell r="AW116">
            <v>358120.01</v>
          </cell>
          <cell r="AY116">
            <v>3.92</v>
          </cell>
        </row>
        <row r="117">
          <cell r="A117" t="str">
            <v>0501603800200</v>
          </cell>
          <cell r="B117" t="str">
            <v>KENILWORTH SCHOOL DIST 38</v>
          </cell>
          <cell r="C117" t="str">
            <v>COOK</v>
          </cell>
          <cell r="D117" t="str">
            <v>Elementary</v>
          </cell>
          <cell r="F117">
            <v>469.63</v>
          </cell>
          <cell r="G117">
            <v>3.66</v>
          </cell>
          <cell r="H117">
            <v>9</v>
          </cell>
          <cell r="J117">
            <v>0.02</v>
          </cell>
          <cell r="K117">
            <v>1297.6400000000001</v>
          </cell>
          <cell r="M117">
            <v>0.02</v>
          </cell>
          <cell r="N117">
            <v>1297.6400000000001</v>
          </cell>
          <cell r="P117">
            <v>0.03</v>
          </cell>
          <cell r="Q117">
            <v>1946.46</v>
          </cell>
          <cell r="S117">
            <v>0.03</v>
          </cell>
          <cell r="T117">
            <v>1946.46</v>
          </cell>
          <cell r="W117">
            <v>7.0000000000000007E-2</v>
          </cell>
          <cell r="X117">
            <v>4541.74</v>
          </cell>
          <cell r="Z117">
            <v>7.0000000000000007E-2</v>
          </cell>
          <cell r="AA117">
            <v>4541.74</v>
          </cell>
          <cell r="AC117">
            <v>7.0000000000000007E-2</v>
          </cell>
          <cell r="AD117">
            <v>4541.74</v>
          </cell>
          <cell r="AF117">
            <v>7.0000000000000007E-2</v>
          </cell>
          <cell r="AG117">
            <v>4541.74</v>
          </cell>
          <cell r="AI117">
            <v>0.09</v>
          </cell>
          <cell r="AJ117">
            <v>5839.38</v>
          </cell>
          <cell r="AM117">
            <v>3.33</v>
          </cell>
          <cell r="AN117">
            <v>216057.06</v>
          </cell>
          <cell r="AP117">
            <v>3.33</v>
          </cell>
          <cell r="AQ117">
            <v>85331.25</v>
          </cell>
          <cell r="AS117">
            <v>0.46</v>
          </cell>
          <cell r="AT117">
            <v>33544.120000000003</v>
          </cell>
          <cell r="AW117">
            <v>365426.97000000003</v>
          </cell>
          <cell r="AY117">
            <v>3.71</v>
          </cell>
        </row>
        <row r="118">
          <cell r="A118" t="str">
            <v>0410113100400</v>
          </cell>
          <cell r="B118" t="str">
            <v>KINNIKINNICK C C SCH DIST 131</v>
          </cell>
          <cell r="C118" t="str">
            <v>WINNEBAGO</v>
          </cell>
          <cell r="D118" t="str">
            <v>Elementary</v>
          </cell>
          <cell r="F118">
            <v>1706.48</v>
          </cell>
          <cell r="G118">
            <v>375</v>
          </cell>
          <cell r="H118">
            <v>13.5</v>
          </cell>
          <cell r="J118">
            <v>3</v>
          </cell>
          <cell r="K118">
            <v>194646</v>
          </cell>
          <cell r="M118">
            <v>3</v>
          </cell>
          <cell r="N118">
            <v>194646</v>
          </cell>
          <cell r="P118">
            <v>3.12</v>
          </cell>
          <cell r="Q118">
            <v>202431.84</v>
          </cell>
          <cell r="S118">
            <v>3.12</v>
          </cell>
          <cell r="T118">
            <v>202431.84</v>
          </cell>
          <cell r="W118">
            <v>0.1</v>
          </cell>
          <cell r="X118">
            <v>6488.2</v>
          </cell>
          <cell r="Z118">
            <v>0.1</v>
          </cell>
          <cell r="AA118">
            <v>6488.2</v>
          </cell>
          <cell r="AC118">
            <v>0.11</v>
          </cell>
          <cell r="AD118">
            <v>7137.02</v>
          </cell>
          <cell r="AF118">
            <v>0.11</v>
          </cell>
          <cell r="AG118">
            <v>7137.02</v>
          </cell>
          <cell r="AI118">
            <v>0.13</v>
          </cell>
          <cell r="AJ118">
            <v>8434.66</v>
          </cell>
          <cell r="AM118">
            <v>12.1</v>
          </cell>
          <cell r="AN118">
            <v>785072.2</v>
          </cell>
          <cell r="AP118">
            <v>12.1</v>
          </cell>
          <cell r="AQ118">
            <v>310062.5</v>
          </cell>
          <cell r="AS118">
            <v>1.7</v>
          </cell>
          <cell r="AT118">
            <v>123967.4</v>
          </cell>
          <cell r="AW118">
            <v>2048942.8800000001</v>
          </cell>
          <cell r="AY118">
            <v>21.79</v>
          </cell>
        </row>
        <row r="119">
          <cell r="A119" t="str">
            <v>0701614000200</v>
          </cell>
          <cell r="B119" t="str">
            <v>KIRBY SCHOOL DIST 140</v>
          </cell>
          <cell r="C119" t="str">
            <v>COOK</v>
          </cell>
          <cell r="D119" t="str">
            <v>Elementary</v>
          </cell>
          <cell r="F119">
            <v>3504</v>
          </cell>
          <cell r="G119">
            <v>953.66</v>
          </cell>
          <cell r="H119">
            <v>113</v>
          </cell>
          <cell r="J119">
            <v>7.62</v>
          </cell>
          <cell r="K119">
            <v>494400.84</v>
          </cell>
          <cell r="M119">
            <v>7.62</v>
          </cell>
          <cell r="N119">
            <v>494400.84</v>
          </cell>
          <cell r="P119">
            <v>7.94</v>
          </cell>
          <cell r="Q119">
            <v>515163.08</v>
          </cell>
          <cell r="S119">
            <v>7.94</v>
          </cell>
          <cell r="T119">
            <v>515163.08</v>
          </cell>
          <cell r="W119">
            <v>0.9</v>
          </cell>
          <cell r="X119">
            <v>58393.8</v>
          </cell>
          <cell r="Z119">
            <v>0.9</v>
          </cell>
          <cell r="AA119">
            <v>58393.8</v>
          </cell>
          <cell r="AC119">
            <v>0.94</v>
          </cell>
          <cell r="AD119">
            <v>60989.08</v>
          </cell>
          <cell r="AF119">
            <v>0.94</v>
          </cell>
          <cell r="AG119">
            <v>60989.08</v>
          </cell>
          <cell r="AI119">
            <v>1.1299999999999999</v>
          </cell>
          <cell r="AJ119">
            <v>73316.66</v>
          </cell>
          <cell r="AM119">
            <v>24.85</v>
          </cell>
          <cell r="AN119">
            <v>1612317.7</v>
          </cell>
          <cell r="AP119">
            <v>24.85</v>
          </cell>
          <cell r="AQ119">
            <v>636781.25</v>
          </cell>
          <cell r="AS119">
            <v>3.5</v>
          </cell>
          <cell r="AT119">
            <v>255227</v>
          </cell>
          <cell r="AW119">
            <v>4835536.21</v>
          </cell>
          <cell r="AY119">
            <v>52.260000000000005</v>
          </cell>
        </row>
        <row r="120">
          <cell r="A120" t="str">
            <v>0601609400200</v>
          </cell>
          <cell r="B120" t="str">
            <v>KOMAREK SCHOOL DIST 94</v>
          </cell>
          <cell r="C120" t="str">
            <v>COOK</v>
          </cell>
          <cell r="D120" t="str">
            <v>Elementary</v>
          </cell>
          <cell r="F120">
            <v>525.5</v>
          </cell>
          <cell r="G120">
            <v>199</v>
          </cell>
          <cell r="H120">
            <v>59.66</v>
          </cell>
          <cell r="J120">
            <v>1.59</v>
          </cell>
          <cell r="K120">
            <v>103162.38</v>
          </cell>
          <cell r="M120">
            <v>1.59</v>
          </cell>
          <cell r="N120">
            <v>103162.38</v>
          </cell>
          <cell r="P120">
            <v>1.65</v>
          </cell>
          <cell r="Q120">
            <v>107055.3</v>
          </cell>
          <cell r="S120">
            <v>1.65</v>
          </cell>
          <cell r="T120">
            <v>107055.3</v>
          </cell>
          <cell r="W120">
            <v>0.47</v>
          </cell>
          <cell r="X120">
            <v>30494.54</v>
          </cell>
          <cell r="Z120">
            <v>0.47</v>
          </cell>
          <cell r="AA120">
            <v>30494.54</v>
          </cell>
          <cell r="AC120">
            <v>0.49</v>
          </cell>
          <cell r="AD120">
            <v>31792.18</v>
          </cell>
          <cell r="AF120">
            <v>0.49</v>
          </cell>
          <cell r="AG120">
            <v>31792.18</v>
          </cell>
          <cell r="AI120">
            <v>0.59</v>
          </cell>
          <cell r="AJ120">
            <v>38280.379999999997</v>
          </cell>
          <cell r="AM120">
            <v>3.72</v>
          </cell>
          <cell r="AN120">
            <v>241361.04</v>
          </cell>
          <cell r="AP120">
            <v>3.72</v>
          </cell>
          <cell r="AQ120">
            <v>95325</v>
          </cell>
          <cell r="AS120">
            <v>0.52</v>
          </cell>
          <cell r="AT120">
            <v>37919.440000000002</v>
          </cell>
          <cell r="AW120">
            <v>957894.66</v>
          </cell>
          <cell r="AY120">
            <v>10.65</v>
          </cell>
        </row>
        <row r="121">
          <cell r="A121" t="str">
            <v>0601610200200</v>
          </cell>
          <cell r="B121" t="str">
            <v>LA GRANGE SCHOOL DIST 102</v>
          </cell>
          <cell r="C121" t="str">
            <v>COOK</v>
          </cell>
          <cell r="D121" t="str">
            <v>Elementary</v>
          </cell>
          <cell r="F121">
            <v>3030.54</v>
          </cell>
          <cell r="G121">
            <v>464.33</v>
          </cell>
          <cell r="H121">
            <v>146.5</v>
          </cell>
          <cell r="J121">
            <v>3.71</v>
          </cell>
          <cell r="K121">
            <v>240712.22</v>
          </cell>
          <cell r="M121">
            <v>3.71</v>
          </cell>
          <cell r="N121">
            <v>240712.22</v>
          </cell>
          <cell r="P121">
            <v>3.86</v>
          </cell>
          <cell r="Q121">
            <v>250444.52</v>
          </cell>
          <cell r="S121">
            <v>3.86</v>
          </cell>
          <cell r="T121">
            <v>250444.52</v>
          </cell>
          <cell r="W121">
            <v>1.17</v>
          </cell>
          <cell r="X121">
            <v>75911.94</v>
          </cell>
          <cell r="Z121">
            <v>1.17</v>
          </cell>
          <cell r="AA121">
            <v>75911.94</v>
          </cell>
          <cell r="AC121">
            <v>1.22</v>
          </cell>
          <cell r="AD121">
            <v>79156.039999999994</v>
          </cell>
          <cell r="AF121">
            <v>1.22</v>
          </cell>
          <cell r="AG121">
            <v>79156.039999999994</v>
          </cell>
          <cell r="AI121">
            <v>1.46</v>
          </cell>
          <cell r="AJ121">
            <v>94727.72</v>
          </cell>
          <cell r="AM121">
            <v>21.49</v>
          </cell>
          <cell r="AN121">
            <v>1394314.18</v>
          </cell>
          <cell r="AP121">
            <v>21.49</v>
          </cell>
          <cell r="AQ121">
            <v>550681.25</v>
          </cell>
          <cell r="AS121">
            <v>3.03</v>
          </cell>
          <cell r="AT121">
            <v>220953.66</v>
          </cell>
          <cell r="AW121">
            <v>3553126.2500000005</v>
          </cell>
          <cell r="AY121">
            <v>37.989999999999995</v>
          </cell>
        </row>
        <row r="122">
          <cell r="A122" t="str">
            <v>0601610500200</v>
          </cell>
          <cell r="B122" t="str">
            <v>LA GRANGE SCHOOL DIST 105 (SOUTH)</v>
          </cell>
          <cell r="C122" t="str">
            <v>COOK</v>
          </cell>
          <cell r="D122" t="str">
            <v>Elementary</v>
          </cell>
          <cell r="F122">
            <v>1354.89</v>
          </cell>
          <cell r="G122">
            <v>517</v>
          </cell>
          <cell r="H122">
            <v>241.66</v>
          </cell>
          <cell r="J122">
            <v>4.13</v>
          </cell>
          <cell r="K122">
            <v>267962.65999999997</v>
          </cell>
          <cell r="M122">
            <v>4.13</v>
          </cell>
          <cell r="N122">
            <v>267962.65999999997</v>
          </cell>
          <cell r="P122">
            <v>4.3</v>
          </cell>
          <cell r="Q122">
            <v>278992.59999999998</v>
          </cell>
          <cell r="S122">
            <v>4.3</v>
          </cell>
          <cell r="T122">
            <v>278992.59999999998</v>
          </cell>
          <cell r="W122">
            <v>1.93</v>
          </cell>
          <cell r="X122">
            <v>125222.26</v>
          </cell>
          <cell r="Z122">
            <v>1.93</v>
          </cell>
          <cell r="AA122">
            <v>125222.26</v>
          </cell>
          <cell r="AC122">
            <v>2.0099999999999998</v>
          </cell>
          <cell r="AD122">
            <v>130412.82</v>
          </cell>
          <cell r="AF122">
            <v>2.0099999999999998</v>
          </cell>
          <cell r="AG122">
            <v>130412.82</v>
          </cell>
          <cell r="AI122">
            <v>2.41</v>
          </cell>
          <cell r="AJ122">
            <v>156365.62</v>
          </cell>
          <cell r="AM122">
            <v>9.6</v>
          </cell>
          <cell r="AN122">
            <v>622867.19999999995</v>
          </cell>
          <cell r="AP122">
            <v>9.6</v>
          </cell>
          <cell r="AQ122">
            <v>246000</v>
          </cell>
          <cell r="AS122">
            <v>1.35</v>
          </cell>
          <cell r="AT122">
            <v>98444.7</v>
          </cell>
          <cell r="AW122">
            <v>2728858.2000000007</v>
          </cell>
          <cell r="AY122">
            <v>30.689999999999998</v>
          </cell>
        </row>
        <row r="123">
          <cell r="A123" t="str">
            <v>0601610600200</v>
          </cell>
          <cell r="B123" t="str">
            <v>LAGRANGE HIGHLANDS SCH DIST 106</v>
          </cell>
          <cell r="C123" t="str">
            <v>COOK</v>
          </cell>
          <cell r="D123" t="str">
            <v>Elementary</v>
          </cell>
          <cell r="F123">
            <v>864.25</v>
          </cell>
          <cell r="G123">
            <v>83</v>
          </cell>
          <cell r="H123">
            <v>51</v>
          </cell>
          <cell r="J123">
            <v>0.66</v>
          </cell>
          <cell r="K123">
            <v>42822.12</v>
          </cell>
          <cell r="M123">
            <v>0.66</v>
          </cell>
          <cell r="N123">
            <v>42822.12</v>
          </cell>
          <cell r="P123">
            <v>0.69</v>
          </cell>
          <cell r="Q123">
            <v>44768.58</v>
          </cell>
          <cell r="S123">
            <v>0.69</v>
          </cell>
          <cell r="T123">
            <v>44768.58</v>
          </cell>
          <cell r="W123">
            <v>0.4</v>
          </cell>
          <cell r="X123">
            <v>25952.799999999999</v>
          </cell>
          <cell r="Z123">
            <v>0.4</v>
          </cell>
          <cell r="AA123">
            <v>25952.799999999999</v>
          </cell>
          <cell r="AC123">
            <v>0.42</v>
          </cell>
          <cell r="AD123">
            <v>27250.44</v>
          </cell>
          <cell r="AF123">
            <v>0.42</v>
          </cell>
          <cell r="AG123">
            <v>27250.44</v>
          </cell>
          <cell r="AI123">
            <v>0.51</v>
          </cell>
          <cell r="AJ123">
            <v>33089.82</v>
          </cell>
          <cell r="AM123">
            <v>6.12</v>
          </cell>
          <cell r="AN123">
            <v>397077.84</v>
          </cell>
          <cell r="AP123">
            <v>6.12</v>
          </cell>
          <cell r="AQ123">
            <v>156825</v>
          </cell>
          <cell r="AS123">
            <v>0.86</v>
          </cell>
          <cell r="AT123">
            <v>62712.92</v>
          </cell>
          <cell r="AW123">
            <v>931293.45999999985</v>
          </cell>
          <cell r="AY123">
            <v>9.91</v>
          </cell>
        </row>
        <row r="124">
          <cell r="A124" t="str">
            <v>0701615800200</v>
          </cell>
          <cell r="B124" t="str">
            <v>LANSING SCHOOL DISTRICT 158</v>
          </cell>
          <cell r="C124" t="str">
            <v>COOK</v>
          </cell>
          <cell r="D124" t="str">
            <v>Elementary</v>
          </cell>
          <cell r="F124">
            <v>2615.5</v>
          </cell>
          <cell r="G124">
            <v>1563</v>
          </cell>
          <cell r="H124">
            <v>135</v>
          </cell>
          <cell r="J124">
            <v>12.5</v>
          </cell>
          <cell r="K124">
            <v>811025</v>
          </cell>
          <cell r="M124">
            <v>12.5</v>
          </cell>
          <cell r="N124">
            <v>811025</v>
          </cell>
          <cell r="P124">
            <v>13.02</v>
          </cell>
          <cell r="Q124">
            <v>844763.64</v>
          </cell>
          <cell r="S124">
            <v>13.02</v>
          </cell>
          <cell r="T124">
            <v>844763.64</v>
          </cell>
          <cell r="W124">
            <v>1.08</v>
          </cell>
          <cell r="X124">
            <v>70072.56</v>
          </cell>
          <cell r="Z124">
            <v>1.08</v>
          </cell>
          <cell r="AA124">
            <v>70072.56</v>
          </cell>
          <cell r="AC124">
            <v>1.1200000000000001</v>
          </cell>
          <cell r="AD124">
            <v>72667.839999999997</v>
          </cell>
          <cell r="AF124">
            <v>1.1200000000000001</v>
          </cell>
          <cell r="AG124">
            <v>72667.839999999997</v>
          </cell>
          <cell r="AI124">
            <v>1.35</v>
          </cell>
          <cell r="AJ124">
            <v>87590.7</v>
          </cell>
          <cell r="AM124">
            <v>18.54</v>
          </cell>
          <cell r="AN124">
            <v>1202912.28</v>
          </cell>
          <cell r="AP124">
            <v>18.54</v>
          </cell>
          <cell r="AQ124">
            <v>475087.5</v>
          </cell>
          <cell r="AS124">
            <v>2.61</v>
          </cell>
          <cell r="AT124">
            <v>190326.42</v>
          </cell>
          <cell r="AW124">
            <v>5552974.9800000004</v>
          </cell>
          <cell r="AY124">
            <v>61.749999999999993</v>
          </cell>
        </row>
        <row r="125">
          <cell r="A125" t="str">
            <v>1205102002600</v>
          </cell>
          <cell r="B125" t="str">
            <v>LAWRENCE CO C U DISTRICT 20</v>
          </cell>
          <cell r="C125" t="str">
            <v>LAWRENCE</v>
          </cell>
          <cell r="D125" t="str">
            <v>Unit</v>
          </cell>
          <cell r="F125">
            <v>1152.75</v>
          </cell>
          <cell r="G125">
            <v>546.33000000000004</v>
          </cell>
          <cell r="H125">
            <v>4</v>
          </cell>
          <cell r="J125">
            <v>4.37</v>
          </cell>
          <cell r="K125">
            <v>283534.34000000003</v>
          </cell>
          <cell r="M125">
            <v>4.37</v>
          </cell>
          <cell r="N125">
            <v>283534.34000000003</v>
          </cell>
          <cell r="P125">
            <v>4.55</v>
          </cell>
          <cell r="Q125">
            <v>295213.09999999998</v>
          </cell>
          <cell r="S125">
            <v>4.55</v>
          </cell>
          <cell r="T125">
            <v>295213.09999999998</v>
          </cell>
          <cell r="W125">
            <v>0.03</v>
          </cell>
          <cell r="X125">
            <v>1946.46</v>
          </cell>
          <cell r="Z125">
            <v>0.03</v>
          </cell>
          <cell r="AA125">
            <v>1946.46</v>
          </cell>
          <cell r="AC125">
            <v>0.03</v>
          </cell>
          <cell r="AD125">
            <v>1946.46</v>
          </cell>
          <cell r="AF125">
            <v>0.03</v>
          </cell>
          <cell r="AG125">
            <v>1946.46</v>
          </cell>
          <cell r="AI125">
            <v>0.04</v>
          </cell>
          <cell r="AJ125">
            <v>2595.2800000000002</v>
          </cell>
          <cell r="AM125">
            <v>8.17</v>
          </cell>
          <cell r="AN125">
            <v>530085.93999999994</v>
          </cell>
          <cell r="AP125">
            <v>8.17</v>
          </cell>
          <cell r="AQ125">
            <v>209356.25</v>
          </cell>
          <cell r="AS125">
            <v>1.1499999999999999</v>
          </cell>
          <cell r="AT125">
            <v>83860.3</v>
          </cell>
          <cell r="AW125">
            <v>1991178.4900000002</v>
          </cell>
          <cell r="AY125">
            <v>21.769999999999996</v>
          </cell>
        </row>
        <row r="126">
          <cell r="A126" t="str">
            <v>0701621001700</v>
          </cell>
          <cell r="B126" t="str">
            <v>LEMONT TWP H S DIST 210</v>
          </cell>
          <cell r="C126" t="str">
            <v>COOK</v>
          </cell>
          <cell r="D126" t="str">
            <v>High School</v>
          </cell>
          <cell r="F126">
            <v>1408.5</v>
          </cell>
          <cell r="G126">
            <v>187</v>
          </cell>
          <cell r="H126">
            <v>25</v>
          </cell>
          <cell r="J126">
            <v>1.49</v>
          </cell>
          <cell r="K126">
            <v>96674.18</v>
          </cell>
          <cell r="M126">
            <v>1.49</v>
          </cell>
          <cell r="N126">
            <v>96674.18</v>
          </cell>
          <cell r="P126">
            <v>1.55</v>
          </cell>
          <cell r="Q126">
            <v>100567.1</v>
          </cell>
          <cell r="S126">
            <v>1.55</v>
          </cell>
          <cell r="T126">
            <v>100567.1</v>
          </cell>
          <cell r="W126">
            <v>0.2</v>
          </cell>
          <cell r="X126">
            <v>12976.4</v>
          </cell>
          <cell r="Z126">
            <v>0.2</v>
          </cell>
          <cell r="AA126">
            <v>12976.4</v>
          </cell>
          <cell r="AC126">
            <v>0.2</v>
          </cell>
          <cell r="AD126">
            <v>12976.4</v>
          </cell>
          <cell r="AF126">
            <v>0.2</v>
          </cell>
          <cell r="AG126">
            <v>12976.4</v>
          </cell>
          <cell r="AI126">
            <v>0.25</v>
          </cell>
          <cell r="AJ126">
            <v>16220.5</v>
          </cell>
          <cell r="AM126">
            <v>9.98</v>
          </cell>
          <cell r="AN126">
            <v>647522.36</v>
          </cell>
          <cell r="AP126">
            <v>9.98</v>
          </cell>
          <cell r="AQ126">
            <v>255737.5</v>
          </cell>
          <cell r="AS126">
            <v>1.4</v>
          </cell>
          <cell r="AT126">
            <v>102090.8</v>
          </cell>
          <cell r="AW126">
            <v>1467959.3199999998</v>
          </cell>
          <cell r="AY126">
            <v>15.420000000000002</v>
          </cell>
        </row>
        <row r="127">
          <cell r="A127" t="str">
            <v>0808920202600</v>
          </cell>
          <cell r="B127" t="str">
            <v>LENA WINSLOW C U SCH DIST 202</v>
          </cell>
          <cell r="C127" t="str">
            <v>STEPHENSON</v>
          </cell>
          <cell r="D127" t="str">
            <v>Unit</v>
          </cell>
          <cell r="F127">
            <v>770.5</v>
          </cell>
          <cell r="G127">
            <v>279</v>
          </cell>
          <cell r="H127">
            <v>0</v>
          </cell>
          <cell r="J127">
            <v>2.23</v>
          </cell>
          <cell r="K127">
            <v>144686.85999999999</v>
          </cell>
          <cell r="M127">
            <v>2.23</v>
          </cell>
          <cell r="N127">
            <v>144686.85999999999</v>
          </cell>
          <cell r="P127">
            <v>2.3199999999999998</v>
          </cell>
          <cell r="Q127">
            <v>150526.24</v>
          </cell>
          <cell r="S127">
            <v>2.3199999999999998</v>
          </cell>
          <cell r="T127">
            <v>150526.24</v>
          </cell>
          <cell r="W127">
            <v>0</v>
          </cell>
          <cell r="X127">
            <v>0</v>
          </cell>
          <cell r="Z127">
            <v>0</v>
          </cell>
          <cell r="AA127">
            <v>0</v>
          </cell>
          <cell r="AC127">
            <v>0</v>
          </cell>
          <cell r="AD127">
            <v>0</v>
          </cell>
          <cell r="AF127">
            <v>0</v>
          </cell>
          <cell r="AG127">
            <v>0</v>
          </cell>
          <cell r="AI127">
            <v>0</v>
          </cell>
          <cell r="AJ127">
            <v>0</v>
          </cell>
          <cell r="AM127">
            <v>5.46</v>
          </cell>
          <cell r="AN127">
            <v>354255.72</v>
          </cell>
          <cell r="AP127">
            <v>5.46</v>
          </cell>
          <cell r="AQ127">
            <v>139912.5</v>
          </cell>
          <cell r="AS127">
            <v>0.77</v>
          </cell>
          <cell r="AT127">
            <v>56149.94</v>
          </cell>
          <cell r="AW127">
            <v>1140744.3599999999</v>
          </cell>
          <cell r="AY127">
            <v>12.329999999999998</v>
          </cell>
        </row>
        <row r="128">
          <cell r="A128" t="str">
            <v>0601621201600</v>
          </cell>
          <cell r="B128" t="str">
            <v>LEYDEN COMM H S DIST 212</v>
          </cell>
          <cell r="C128" t="str">
            <v>COOK</v>
          </cell>
          <cell r="D128" t="str">
            <v>High School</v>
          </cell>
          <cell r="F128">
            <v>3481</v>
          </cell>
          <cell r="G128">
            <v>1918</v>
          </cell>
          <cell r="H128">
            <v>341.5</v>
          </cell>
          <cell r="J128">
            <v>15.34</v>
          </cell>
          <cell r="K128">
            <v>995289.88</v>
          </cell>
          <cell r="M128">
            <v>15.34</v>
          </cell>
          <cell r="N128">
            <v>995289.88</v>
          </cell>
          <cell r="P128">
            <v>15.98</v>
          </cell>
          <cell r="Q128">
            <v>1036814.36</v>
          </cell>
          <cell r="S128">
            <v>15.98</v>
          </cell>
          <cell r="T128">
            <v>1036814.36</v>
          </cell>
          <cell r="W128">
            <v>2.73</v>
          </cell>
          <cell r="X128">
            <v>177127.86</v>
          </cell>
          <cell r="Z128">
            <v>2.73</v>
          </cell>
          <cell r="AA128">
            <v>177127.86</v>
          </cell>
          <cell r="AC128">
            <v>2.84</v>
          </cell>
          <cell r="AD128">
            <v>184264.88</v>
          </cell>
          <cell r="AF128">
            <v>2.84</v>
          </cell>
          <cell r="AG128">
            <v>184264.88</v>
          </cell>
          <cell r="AI128">
            <v>3.41</v>
          </cell>
          <cell r="AJ128">
            <v>221247.62</v>
          </cell>
          <cell r="AM128">
            <v>24.68</v>
          </cell>
          <cell r="AN128">
            <v>1601287.76</v>
          </cell>
          <cell r="AP128">
            <v>24.68</v>
          </cell>
          <cell r="AQ128">
            <v>632425</v>
          </cell>
          <cell r="AS128">
            <v>3.48</v>
          </cell>
          <cell r="AT128">
            <v>253768.56</v>
          </cell>
          <cell r="AW128">
            <v>7495722.9000000004</v>
          </cell>
          <cell r="AY128">
            <v>83.799999999999983</v>
          </cell>
        </row>
        <row r="129">
          <cell r="A129" t="str">
            <v>0701615600200</v>
          </cell>
          <cell r="B129" t="str">
            <v>LINCOLN ELEM SCHOOL DIST 156</v>
          </cell>
          <cell r="C129" t="str">
            <v>COOK</v>
          </cell>
          <cell r="D129" t="str">
            <v>Elementary</v>
          </cell>
          <cell r="F129">
            <v>928.97</v>
          </cell>
          <cell r="G129">
            <v>780.33</v>
          </cell>
          <cell r="H129">
            <v>158.5</v>
          </cell>
          <cell r="J129">
            <v>6.24</v>
          </cell>
          <cell r="K129">
            <v>404863.68</v>
          </cell>
          <cell r="M129">
            <v>6.24</v>
          </cell>
          <cell r="N129">
            <v>404863.68</v>
          </cell>
          <cell r="P129">
            <v>6.5</v>
          </cell>
          <cell r="Q129">
            <v>421733</v>
          </cell>
          <cell r="S129">
            <v>6.5</v>
          </cell>
          <cell r="T129">
            <v>421733</v>
          </cell>
          <cell r="W129">
            <v>1.26</v>
          </cell>
          <cell r="X129">
            <v>81751.320000000007</v>
          </cell>
          <cell r="Z129">
            <v>1.26</v>
          </cell>
          <cell r="AA129">
            <v>81751.320000000007</v>
          </cell>
          <cell r="AC129">
            <v>1.32</v>
          </cell>
          <cell r="AD129">
            <v>85644.24</v>
          </cell>
          <cell r="AF129">
            <v>1.32</v>
          </cell>
          <cell r="AG129">
            <v>85644.24</v>
          </cell>
          <cell r="AI129">
            <v>1.58</v>
          </cell>
          <cell r="AJ129">
            <v>102513.56</v>
          </cell>
          <cell r="AM129">
            <v>6.58</v>
          </cell>
          <cell r="AN129">
            <v>426923.56</v>
          </cell>
          <cell r="AP129">
            <v>6.58</v>
          </cell>
          <cell r="AQ129">
            <v>168612.5</v>
          </cell>
          <cell r="AS129">
            <v>0.92</v>
          </cell>
          <cell r="AT129">
            <v>67088.240000000005</v>
          </cell>
          <cell r="AW129">
            <v>2753122.3400000003</v>
          </cell>
          <cell r="AY129">
            <v>31.300000000000004</v>
          </cell>
        </row>
        <row r="130">
          <cell r="A130" t="str">
            <v>0501607400200</v>
          </cell>
          <cell r="B130" t="str">
            <v>LINCOLNWOOD SCHOOL DIST 74</v>
          </cell>
          <cell r="C130" t="str">
            <v>COOK</v>
          </cell>
          <cell r="D130" t="str">
            <v>Elementary</v>
          </cell>
          <cell r="F130">
            <v>1192.5</v>
          </cell>
          <cell r="G130">
            <v>457</v>
          </cell>
          <cell r="H130">
            <v>207.5</v>
          </cell>
          <cell r="J130">
            <v>3.65</v>
          </cell>
          <cell r="K130">
            <v>236819.3</v>
          </cell>
          <cell r="M130">
            <v>3.65</v>
          </cell>
          <cell r="N130">
            <v>236819.3</v>
          </cell>
          <cell r="P130">
            <v>3.8</v>
          </cell>
          <cell r="Q130">
            <v>246551.6</v>
          </cell>
          <cell r="S130">
            <v>3.8</v>
          </cell>
          <cell r="T130">
            <v>246551.6</v>
          </cell>
          <cell r="W130">
            <v>1.66</v>
          </cell>
          <cell r="X130">
            <v>107704.12</v>
          </cell>
          <cell r="Z130">
            <v>1.66</v>
          </cell>
          <cell r="AA130">
            <v>107704.12</v>
          </cell>
          <cell r="AC130">
            <v>1.72</v>
          </cell>
          <cell r="AD130">
            <v>111597.04</v>
          </cell>
          <cell r="AF130">
            <v>1.72</v>
          </cell>
          <cell r="AG130">
            <v>111597.04</v>
          </cell>
          <cell r="AI130">
            <v>2.0699999999999998</v>
          </cell>
          <cell r="AJ130">
            <v>134305.74</v>
          </cell>
          <cell r="AM130">
            <v>8.4499999999999993</v>
          </cell>
          <cell r="AN130">
            <v>548252.9</v>
          </cell>
          <cell r="AP130">
            <v>8.4499999999999993</v>
          </cell>
          <cell r="AQ130">
            <v>216531.25</v>
          </cell>
          <cell r="AS130">
            <v>1.19</v>
          </cell>
          <cell r="AT130">
            <v>86777.18</v>
          </cell>
          <cell r="AW130">
            <v>2391211.19</v>
          </cell>
          <cell r="AY130">
            <v>26.87</v>
          </cell>
        </row>
        <row r="131">
          <cell r="A131" t="str">
            <v>0601609200200</v>
          </cell>
          <cell r="B131" t="str">
            <v>LINDOP SCHOOL DISTRICT 92</v>
          </cell>
          <cell r="C131" t="str">
            <v>COOK</v>
          </cell>
          <cell r="D131" t="str">
            <v>Elementary</v>
          </cell>
          <cell r="F131">
            <v>389.75</v>
          </cell>
          <cell r="G131">
            <v>253</v>
          </cell>
          <cell r="H131">
            <v>37</v>
          </cell>
          <cell r="J131">
            <v>2.02</v>
          </cell>
          <cell r="K131">
            <v>131061.64</v>
          </cell>
          <cell r="M131">
            <v>2.02</v>
          </cell>
          <cell r="N131">
            <v>131061.64</v>
          </cell>
          <cell r="P131">
            <v>2.1</v>
          </cell>
          <cell r="Q131">
            <v>136252.20000000001</v>
          </cell>
          <cell r="S131">
            <v>2.1</v>
          </cell>
          <cell r="T131">
            <v>136252.20000000001</v>
          </cell>
          <cell r="W131">
            <v>0.28999999999999998</v>
          </cell>
          <cell r="X131">
            <v>18815.78</v>
          </cell>
          <cell r="Z131">
            <v>0.28999999999999998</v>
          </cell>
          <cell r="AA131">
            <v>18815.78</v>
          </cell>
          <cell r="AC131">
            <v>0.3</v>
          </cell>
          <cell r="AD131">
            <v>19464.599999999999</v>
          </cell>
          <cell r="AF131">
            <v>0.3</v>
          </cell>
          <cell r="AG131">
            <v>19464.599999999999</v>
          </cell>
          <cell r="AI131">
            <v>0.37</v>
          </cell>
          <cell r="AJ131">
            <v>24006.34</v>
          </cell>
          <cell r="AM131">
            <v>2.76</v>
          </cell>
          <cell r="AN131">
            <v>179074.32</v>
          </cell>
          <cell r="AP131">
            <v>2.76</v>
          </cell>
          <cell r="AQ131">
            <v>70725</v>
          </cell>
          <cell r="AS131">
            <v>0.38</v>
          </cell>
          <cell r="AT131">
            <v>27710.36</v>
          </cell>
          <cell r="AW131">
            <v>912704.46000000008</v>
          </cell>
          <cell r="AY131">
            <v>10.24</v>
          </cell>
        </row>
        <row r="132">
          <cell r="A132" t="str">
            <v>0306801202600</v>
          </cell>
          <cell r="B132" t="str">
            <v>LITCHFIELD C U SCHOOL DIST 12</v>
          </cell>
          <cell r="C132" t="str">
            <v>MONTGOMERY</v>
          </cell>
          <cell r="D132" t="str">
            <v>Unit</v>
          </cell>
          <cell r="F132">
            <v>1346.36</v>
          </cell>
          <cell r="G132">
            <v>762</v>
          </cell>
          <cell r="H132">
            <v>3</v>
          </cell>
          <cell r="J132">
            <v>6.09</v>
          </cell>
          <cell r="K132">
            <v>395131.38</v>
          </cell>
          <cell r="M132">
            <v>6.09</v>
          </cell>
          <cell r="N132">
            <v>395131.38</v>
          </cell>
          <cell r="P132">
            <v>6.35</v>
          </cell>
          <cell r="Q132">
            <v>412000.7</v>
          </cell>
          <cell r="S132">
            <v>6.35</v>
          </cell>
          <cell r="T132">
            <v>412000.7</v>
          </cell>
          <cell r="W132">
            <v>0.02</v>
          </cell>
          <cell r="X132">
            <v>1297.6400000000001</v>
          </cell>
          <cell r="Z132">
            <v>0.02</v>
          </cell>
          <cell r="AA132">
            <v>1297.6400000000001</v>
          </cell>
          <cell r="AC132">
            <v>0.02</v>
          </cell>
          <cell r="AD132">
            <v>1297.6400000000001</v>
          </cell>
          <cell r="AF132">
            <v>0.02</v>
          </cell>
          <cell r="AG132">
            <v>1297.6400000000001</v>
          </cell>
          <cell r="AI132">
            <v>0.03</v>
          </cell>
          <cell r="AJ132">
            <v>1946.46</v>
          </cell>
          <cell r="AM132">
            <v>9.5399999999999991</v>
          </cell>
          <cell r="AN132">
            <v>618974.28</v>
          </cell>
          <cell r="AP132">
            <v>9.5399999999999991</v>
          </cell>
          <cell r="AQ132">
            <v>244462.5</v>
          </cell>
          <cell r="AS132">
            <v>1.34</v>
          </cell>
          <cell r="AT132">
            <v>97715.48</v>
          </cell>
          <cell r="AW132">
            <v>2582553.44</v>
          </cell>
          <cell r="AY132">
            <v>28.419999999999998</v>
          </cell>
        </row>
        <row r="133">
          <cell r="A133" t="str">
            <v>0901014200400</v>
          </cell>
          <cell r="B133" t="str">
            <v>LUDLOW C C SCHOOL DIST 142</v>
          </cell>
          <cell r="C133" t="str">
            <v>CHAMPAIGN</v>
          </cell>
          <cell r="D133" t="str">
            <v>Elementary</v>
          </cell>
          <cell r="F133">
            <v>75.47</v>
          </cell>
          <cell r="G133">
            <v>71.33</v>
          </cell>
          <cell r="H133">
            <v>0</v>
          </cell>
          <cell r="J133">
            <v>0.56999999999999995</v>
          </cell>
          <cell r="K133">
            <v>36982.74</v>
          </cell>
          <cell r="M133">
            <v>0.56999999999999995</v>
          </cell>
          <cell r="N133">
            <v>36982.74</v>
          </cell>
          <cell r="P133">
            <v>0.59</v>
          </cell>
          <cell r="Q133">
            <v>38280.379999999997</v>
          </cell>
          <cell r="S133">
            <v>0.59</v>
          </cell>
          <cell r="T133">
            <v>38280.379999999997</v>
          </cell>
          <cell r="W133">
            <v>0</v>
          </cell>
          <cell r="X133">
            <v>0</v>
          </cell>
          <cell r="Z133">
            <v>0</v>
          </cell>
          <cell r="AA133">
            <v>0</v>
          </cell>
          <cell r="AC133">
            <v>0</v>
          </cell>
          <cell r="AD133">
            <v>0</v>
          </cell>
          <cell r="AF133">
            <v>0</v>
          </cell>
          <cell r="AG133">
            <v>0</v>
          </cell>
          <cell r="AI133">
            <v>0</v>
          </cell>
          <cell r="AJ133">
            <v>0</v>
          </cell>
          <cell r="AM133">
            <v>0.53</v>
          </cell>
          <cell r="AN133">
            <v>34387.46</v>
          </cell>
          <cell r="AP133">
            <v>0.53</v>
          </cell>
          <cell r="AQ133">
            <v>13581.25</v>
          </cell>
          <cell r="AS133">
            <v>7.0000000000000007E-2</v>
          </cell>
          <cell r="AT133">
            <v>5104.54</v>
          </cell>
          <cell r="AW133">
            <v>203599.49</v>
          </cell>
          <cell r="AY133">
            <v>2.2800000000000002</v>
          </cell>
        </row>
        <row r="134">
          <cell r="A134" t="str">
            <v>0601610300200</v>
          </cell>
          <cell r="B134" t="str">
            <v>LYONS SCHOOL DIST 103</v>
          </cell>
          <cell r="C134" t="str">
            <v>COOK</v>
          </cell>
          <cell r="D134" t="str">
            <v>Elementary</v>
          </cell>
          <cell r="F134">
            <v>2328.54</v>
          </cell>
          <cell r="G134">
            <v>1421</v>
          </cell>
          <cell r="H134">
            <v>531</v>
          </cell>
          <cell r="J134">
            <v>11.36</v>
          </cell>
          <cell r="K134">
            <v>737059.52</v>
          </cell>
          <cell r="M134">
            <v>11.36</v>
          </cell>
          <cell r="N134">
            <v>737059.52</v>
          </cell>
          <cell r="P134">
            <v>11.84</v>
          </cell>
          <cell r="Q134">
            <v>768202.88</v>
          </cell>
          <cell r="S134">
            <v>11.84</v>
          </cell>
          <cell r="T134">
            <v>768202.88</v>
          </cell>
          <cell r="W134">
            <v>4.24</v>
          </cell>
          <cell r="X134">
            <v>275099.68</v>
          </cell>
          <cell r="Z134">
            <v>4.24</v>
          </cell>
          <cell r="AA134">
            <v>275099.68</v>
          </cell>
          <cell r="AC134">
            <v>4.42</v>
          </cell>
          <cell r="AD134">
            <v>286778.44</v>
          </cell>
          <cell r="AF134">
            <v>4.42</v>
          </cell>
          <cell r="AG134">
            <v>286778.44</v>
          </cell>
          <cell r="AI134">
            <v>5.31</v>
          </cell>
          <cell r="AJ134">
            <v>344523.42</v>
          </cell>
          <cell r="AM134">
            <v>16.510000000000002</v>
          </cell>
          <cell r="AN134">
            <v>1071201.82</v>
          </cell>
          <cell r="AP134">
            <v>16.510000000000002</v>
          </cell>
          <cell r="AQ134">
            <v>423068.75</v>
          </cell>
          <cell r="AS134">
            <v>2.3199999999999998</v>
          </cell>
          <cell r="AT134">
            <v>169179.04</v>
          </cell>
          <cell r="AW134">
            <v>6142254.0700000003</v>
          </cell>
          <cell r="AY134">
            <v>69.940000000000012</v>
          </cell>
        </row>
        <row r="135">
          <cell r="A135" t="str">
            <v>0601620401700</v>
          </cell>
          <cell r="B135" t="str">
            <v>LYONS TWP H S DIST 204</v>
          </cell>
          <cell r="C135" t="str">
            <v>COOK</v>
          </cell>
          <cell r="D135" t="str">
            <v>High School</v>
          </cell>
          <cell r="F135">
            <v>4058</v>
          </cell>
          <cell r="G135">
            <v>641.33000000000004</v>
          </cell>
          <cell r="H135">
            <v>77</v>
          </cell>
          <cell r="J135">
            <v>5.13</v>
          </cell>
          <cell r="K135">
            <v>332844.65999999997</v>
          </cell>
          <cell r="M135">
            <v>5.13</v>
          </cell>
          <cell r="N135">
            <v>332844.65999999997</v>
          </cell>
          <cell r="P135">
            <v>5.34</v>
          </cell>
          <cell r="Q135">
            <v>346469.88</v>
          </cell>
          <cell r="S135">
            <v>5.34</v>
          </cell>
          <cell r="T135">
            <v>346469.88</v>
          </cell>
          <cell r="W135">
            <v>0.61</v>
          </cell>
          <cell r="X135">
            <v>39578.019999999997</v>
          </cell>
          <cell r="Z135">
            <v>0.61</v>
          </cell>
          <cell r="AA135">
            <v>39578.019999999997</v>
          </cell>
          <cell r="AC135">
            <v>0.64</v>
          </cell>
          <cell r="AD135">
            <v>41524.480000000003</v>
          </cell>
          <cell r="AF135">
            <v>0.64</v>
          </cell>
          <cell r="AG135">
            <v>41524.480000000003</v>
          </cell>
          <cell r="AI135">
            <v>0.77</v>
          </cell>
          <cell r="AJ135">
            <v>49959.14</v>
          </cell>
          <cell r="AM135">
            <v>28.78</v>
          </cell>
          <cell r="AN135">
            <v>1867303.96</v>
          </cell>
          <cell r="AP135">
            <v>28.78</v>
          </cell>
          <cell r="AQ135">
            <v>737487.5</v>
          </cell>
          <cell r="AS135">
            <v>4.05</v>
          </cell>
          <cell r="AT135">
            <v>295334.09999999998</v>
          </cell>
          <cell r="AW135">
            <v>4470918.78</v>
          </cell>
          <cell r="AY135">
            <v>47.25</v>
          </cell>
        </row>
        <row r="136">
          <cell r="A136" t="str">
            <v>0901000302600</v>
          </cell>
          <cell r="B136" t="str">
            <v>MAHOMET-SEYMOUR C U SCH DIST 3</v>
          </cell>
          <cell r="C136" t="str">
            <v>CHAMPAIGN</v>
          </cell>
          <cell r="D136" t="str">
            <v>Unit</v>
          </cell>
          <cell r="F136">
            <v>3053.25</v>
          </cell>
          <cell r="G136">
            <v>564</v>
          </cell>
          <cell r="H136">
            <v>24.5</v>
          </cell>
          <cell r="J136">
            <v>4.51</v>
          </cell>
          <cell r="K136">
            <v>292617.82</v>
          </cell>
          <cell r="M136">
            <v>4.51</v>
          </cell>
          <cell r="N136">
            <v>292617.82</v>
          </cell>
          <cell r="P136">
            <v>4.7</v>
          </cell>
          <cell r="Q136">
            <v>304945.40000000002</v>
          </cell>
          <cell r="S136">
            <v>4.7</v>
          </cell>
          <cell r="T136">
            <v>304945.40000000002</v>
          </cell>
          <cell r="W136">
            <v>0.19</v>
          </cell>
          <cell r="X136">
            <v>12327.58</v>
          </cell>
          <cell r="Z136">
            <v>0.19</v>
          </cell>
          <cell r="AA136">
            <v>12327.58</v>
          </cell>
          <cell r="AC136">
            <v>0.2</v>
          </cell>
          <cell r="AD136">
            <v>12976.4</v>
          </cell>
          <cell r="AF136">
            <v>0.2</v>
          </cell>
          <cell r="AG136">
            <v>12976.4</v>
          </cell>
          <cell r="AI136">
            <v>0.24</v>
          </cell>
          <cell r="AJ136">
            <v>15571.68</v>
          </cell>
          <cell r="AM136">
            <v>21.65</v>
          </cell>
          <cell r="AN136">
            <v>1404695.3</v>
          </cell>
          <cell r="AP136">
            <v>21.65</v>
          </cell>
          <cell r="AQ136">
            <v>554781.25</v>
          </cell>
          <cell r="AS136">
            <v>3.05</v>
          </cell>
          <cell r="AT136">
            <v>222412.1</v>
          </cell>
          <cell r="AW136">
            <v>3443194.7299999995</v>
          </cell>
          <cell r="AY136">
            <v>36.39</v>
          </cell>
        </row>
        <row r="137">
          <cell r="A137" t="str">
            <v>0501620701700</v>
          </cell>
          <cell r="B137" t="str">
            <v>MAINE TOWNSHIP H S DIST 207</v>
          </cell>
          <cell r="C137" t="str">
            <v>COOK</v>
          </cell>
          <cell r="D137" t="str">
            <v>High School</v>
          </cell>
          <cell r="F137">
            <v>6338.49</v>
          </cell>
          <cell r="G137">
            <v>2176</v>
          </cell>
          <cell r="H137">
            <v>379.5</v>
          </cell>
          <cell r="J137">
            <v>17.399999999999999</v>
          </cell>
          <cell r="K137">
            <v>1128946.8</v>
          </cell>
          <cell r="M137">
            <v>17.399999999999999</v>
          </cell>
          <cell r="N137">
            <v>1128946.8</v>
          </cell>
          <cell r="P137">
            <v>18.13</v>
          </cell>
          <cell r="Q137">
            <v>1176310.6599999999</v>
          </cell>
          <cell r="S137">
            <v>18.13</v>
          </cell>
          <cell r="T137">
            <v>1176310.6599999999</v>
          </cell>
          <cell r="W137">
            <v>3.03</v>
          </cell>
          <cell r="X137">
            <v>196592.46</v>
          </cell>
          <cell r="Z137">
            <v>3.03</v>
          </cell>
          <cell r="AA137">
            <v>196592.46</v>
          </cell>
          <cell r="AC137">
            <v>3.16</v>
          </cell>
          <cell r="AD137">
            <v>205027.12</v>
          </cell>
          <cell r="AF137">
            <v>3.16</v>
          </cell>
          <cell r="AG137">
            <v>205027.12</v>
          </cell>
          <cell r="AI137">
            <v>3.79</v>
          </cell>
          <cell r="AJ137">
            <v>245902.78</v>
          </cell>
          <cell r="AM137">
            <v>44.95</v>
          </cell>
          <cell r="AN137">
            <v>2916445.9</v>
          </cell>
          <cell r="AP137">
            <v>44.95</v>
          </cell>
          <cell r="AQ137">
            <v>1151843.75</v>
          </cell>
          <cell r="AS137">
            <v>6.33</v>
          </cell>
          <cell r="AT137">
            <v>461596.26</v>
          </cell>
          <cell r="AW137">
            <v>10189542.770000001</v>
          </cell>
          <cell r="AY137">
            <v>111.75</v>
          </cell>
        </row>
        <row r="138">
          <cell r="A138" t="str">
            <v>0601608300200</v>
          </cell>
          <cell r="B138" t="str">
            <v>MANNHEIM SCHOOL DIST 83</v>
          </cell>
          <cell r="C138" t="str">
            <v>COOK</v>
          </cell>
          <cell r="D138" t="str">
            <v>Elementary</v>
          </cell>
          <cell r="F138">
            <v>2568.5500000000002</v>
          </cell>
          <cell r="G138">
            <v>1697</v>
          </cell>
          <cell r="H138">
            <v>993.5</v>
          </cell>
          <cell r="J138">
            <v>13.57</v>
          </cell>
          <cell r="K138">
            <v>880448.74</v>
          </cell>
          <cell r="M138">
            <v>13.57</v>
          </cell>
          <cell r="N138">
            <v>880448.74</v>
          </cell>
          <cell r="P138">
            <v>14.14</v>
          </cell>
          <cell r="Q138">
            <v>917431.48</v>
          </cell>
          <cell r="S138">
            <v>14.14</v>
          </cell>
          <cell r="T138">
            <v>917431.48</v>
          </cell>
          <cell r="W138">
            <v>7.94</v>
          </cell>
          <cell r="X138">
            <v>515163.08</v>
          </cell>
          <cell r="Z138">
            <v>7.94</v>
          </cell>
          <cell r="AA138">
            <v>515163.08</v>
          </cell>
          <cell r="AC138">
            <v>8.27</v>
          </cell>
          <cell r="AD138">
            <v>536574.14</v>
          </cell>
          <cell r="AF138">
            <v>8.27</v>
          </cell>
          <cell r="AG138">
            <v>536574.14</v>
          </cell>
          <cell r="AI138">
            <v>9.93</v>
          </cell>
          <cell r="AJ138">
            <v>644278.26</v>
          </cell>
          <cell r="AM138">
            <v>18.21</v>
          </cell>
          <cell r="AN138">
            <v>1181501.22</v>
          </cell>
          <cell r="AP138">
            <v>18.21</v>
          </cell>
          <cell r="AQ138">
            <v>466631.25</v>
          </cell>
          <cell r="AS138">
            <v>2.56</v>
          </cell>
          <cell r="AT138">
            <v>186680.32000000001</v>
          </cell>
          <cell r="AW138">
            <v>8178325.9300000016</v>
          </cell>
          <cell r="AY138">
            <v>94.47</v>
          </cell>
        </row>
        <row r="139">
          <cell r="A139" t="str">
            <v>0701616200200</v>
          </cell>
          <cell r="B139" t="str">
            <v>MATTESON ELEM SCHOOL DIST 162</v>
          </cell>
          <cell r="C139" t="str">
            <v>COOK</v>
          </cell>
          <cell r="D139" t="str">
            <v>Elementary</v>
          </cell>
          <cell r="F139">
            <v>2615.62</v>
          </cell>
          <cell r="G139">
            <v>1523</v>
          </cell>
          <cell r="H139">
            <v>26.5</v>
          </cell>
          <cell r="J139">
            <v>12.18</v>
          </cell>
          <cell r="K139">
            <v>790262.76</v>
          </cell>
          <cell r="M139">
            <v>12.18</v>
          </cell>
          <cell r="N139">
            <v>790262.76</v>
          </cell>
          <cell r="P139">
            <v>12.69</v>
          </cell>
          <cell r="Q139">
            <v>823352.58</v>
          </cell>
          <cell r="S139">
            <v>12.69</v>
          </cell>
          <cell r="T139">
            <v>823352.58</v>
          </cell>
          <cell r="W139">
            <v>0.21</v>
          </cell>
          <cell r="X139">
            <v>13625.22</v>
          </cell>
          <cell r="Z139">
            <v>0.21</v>
          </cell>
          <cell r="AA139">
            <v>13625.22</v>
          </cell>
          <cell r="AC139">
            <v>0.22</v>
          </cell>
          <cell r="AD139">
            <v>14274.04</v>
          </cell>
          <cell r="AF139">
            <v>0.22</v>
          </cell>
          <cell r="AG139">
            <v>14274.04</v>
          </cell>
          <cell r="AI139">
            <v>0.26</v>
          </cell>
          <cell r="AJ139">
            <v>16869.32</v>
          </cell>
          <cell r="AM139">
            <v>18.55</v>
          </cell>
          <cell r="AN139">
            <v>1203561.1000000001</v>
          </cell>
          <cell r="AP139">
            <v>18.55</v>
          </cell>
          <cell r="AQ139">
            <v>475343.75</v>
          </cell>
          <cell r="AS139">
            <v>2.61</v>
          </cell>
          <cell r="AT139">
            <v>190326.42</v>
          </cell>
          <cell r="AW139">
            <v>5169129.79</v>
          </cell>
          <cell r="AY139">
            <v>57.019999999999996</v>
          </cell>
        </row>
        <row r="140">
          <cell r="A140" t="str">
            <v>1101500202600</v>
          </cell>
          <cell r="B140" t="str">
            <v>MATTOON C U SCHOOL DIST 2</v>
          </cell>
          <cell r="C140" t="str">
            <v>COLES</v>
          </cell>
          <cell r="D140" t="str">
            <v>Unit</v>
          </cell>
          <cell r="F140">
            <v>3331.21</v>
          </cell>
          <cell r="G140">
            <v>1895.66</v>
          </cell>
          <cell r="H140">
            <v>2.83</v>
          </cell>
          <cell r="J140">
            <v>15.16</v>
          </cell>
          <cell r="K140">
            <v>983611.12</v>
          </cell>
          <cell r="M140">
            <v>15.16</v>
          </cell>
          <cell r="N140">
            <v>983611.12</v>
          </cell>
          <cell r="P140">
            <v>15.79</v>
          </cell>
          <cell r="Q140">
            <v>1024486.78</v>
          </cell>
          <cell r="S140">
            <v>15.79</v>
          </cell>
          <cell r="T140">
            <v>1024486.78</v>
          </cell>
          <cell r="W140">
            <v>0.02</v>
          </cell>
          <cell r="X140">
            <v>1297.6400000000001</v>
          </cell>
          <cell r="Z140">
            <v>0.02</v>
          </cell>
          <cell r="AA140">
            <v>1297.6400000000001</v>
          </cell>
          <cell r="AC140">
            <v>0.02</v>
          </cell>
          <cell r="AD140">
            <v>1297.6400000000001</v>
          </cell>
          <cell r="AF140">
            <v>0.02</v>
          </cell>
          <cell r="AG140">
            <v>1297.6400000000001</v>
          </cell>
          <cell r="AI140">
            <v>0.02</v>
          </cell>
          <cell r="AJ140">
            <v>1297.6400000000001</v>
          </cell>
          <cell r="AM140">
            <v>23.62</v>
          </cell>
          <cell r="AN140">
            <v>1532512.84</v>
          </cell>
          <cell r="AP140">
            <v>23.62</v>
          </cell>
          <cell r="AQ140">
            <v>605262.5</v>
          </cell>
          <cell r="AS140">
            <v>3.33</v>
          </cell>
          <cell r="AT140">
            <v>242830.26</v>
          </cell>
          <cell r="AW140">
            <v>6403289.6000000015</v>
          </cell>
          <cell r="AY140">
            <v>70.440000000000012</v>
          </cell>
        </row>
        <row r="141">
          <cell r="A141" t="str">
            <v>0601608900200</v>
          </cell>
          <cell r="B141" t="str">
            <v>MAYWOOD-MELROSE PARK-BROADVIEW-89</v>
          </cell>
          <cell r="C141" t="str">
            <v>COOK</v>
          </cell>
          <cell r="D141" t="str">
            <v>Elementary</v>
          </cell>
          <cell r="F141">
            <v>4863.07</v>
          </cell>
          <cell r="G141">
            <v>4512</v>
          </cell>
          <cell r="H141">
            <v>1382</v>
          </cell>
          <cell r="J141">
            <v>36.090000000000003</v>
          </cell>
          <cell r="K141">
            <v>2341591.38</v>
          </cell>
          <cell r="M141">
            <v>36.090000000000003</v>
          </cell>
          <cell r="N141">
            <v>2341591.38</v>
          </cell>
          <cell r="P141">
            <v>37.6</v>
          </cell>
          <cell r="Q141">
            <v>2439563.2000000002</v>
          </cell>
          <cell r="S141">
            <v>37.6</v>
          </cell>
          <cell r="T141">
            <v>2439563.2000000002</v>
          </cell>
          <cell r="W141">
            <v>11.05</v>
          </cell>
          <cell r="X141">
            <v>716946.1</v>
          </cell>
          <cell r="Z141">
            <v>11.05</v>
          </cell>
          <cell r="AA141">
            <v>716946.1</v>
          </cell>
          <cell r="AC141">
            <v>11.51</v>
          </cell>
          <cell r="AD141">
            <v>746791.82</v>
          </cell>
          <cell r="AF141">
            <v>11.51</v>
          </cell>
          <cell r="AG141">
            <v>746791.82</v>
          </cell>
          <cell r="AI141">
            <v>13.82</v>
          </cell>
          <cell r="AJ141">
            <v>896669.24</v>
          </cell>
          <cell r="AM141">
            <v>34.479999999999997</v>
          </cell>
          <cell r="AN141">
            <v>2237131.36</v>
          </cell>
          <cell r="AP141">
            <v>34.479999999999997</v>
          </cell>
          <cell r="AQ141">
            <v>883550</v>
          </cell>
          <cell r="AS141">
            <v>4.8600000000000003</v>
          </cell>
          <cell r="AT141">
            <v>354400.92</v>
          </cell>
          <cell r="AW141">
            <v>16861536.519999996</v>
          </cell>
          <cell r="AY141">
            <v>193.65999999999997</v>
          </cell>
        </row>
        <row r="142">
          <cell r="A142" t="str">
            <v>0106901102600</v>
          </cell>
          <cell r="B142" t="str">
            <v>MEREDOSIA-CHAMBERSBURG CUSD 11</v>
          </cell>
          <cell r="C142" t="str">
            <v>MORGAN</v>
          </cell>
          <cell r="D142" t="str">
            <v>Unit</v>
          </cell>
          <cell r="F142">
            <v>186.5</v>
          </cell>
          <cell r="G142">
            <v>121</v>
          </cell>
          <cell r="H142">
            <v>0</v>
          </cell>
          <cell r="J142">
            <v>0.96</v>
          </cell>
          <cell r="K142">
            <v>62286.720000000001</v>
          </cell>
          <cell r="M142">
            <v>0.96</v>
          </cell>
          <cell r="N142">
            <v>62286.720000000001</v>
          </cell>
          <cell r="P142">
            <v>1</v>
          </cell>
          <cell r="Q142">
            <v>64882</v>
          </cell>
          <cell r="S142">
            <v>1</v>
          </cell>
          <cell r="T142">
            <v>64882</v>
          </cell>
          <cell r="W142">
            <v>0</v>
          </cell>
          <cell r="X142">
            <v>0</v>
          </cell>
          <cell r="Z142">
            <v>0</v>
          </cell>
          <cell r="AA142">
            <v>0</v>
          </cell>
          <cell r="AC142">
            <v>0</v>
          </cell>
          <cell r="AD142">
            <v>0</v>
          </cell>
          <cell r="AF142">
            <v>0</v>
          </cell>
          <cell r="AG142">
            <v>0</v>
          </cell>
          <cell r="AI142">
            <v>0</v>
          </cell>
          <cell r="AJ142">
            <v>0</v>
          </cell>
          <cell r="AM142">
            <v>1.32</v>
          </cell>
          <cell r="AN142">
            <v>85644.24</v>
          </cell>
          <cell r="AP142">
            <v>1.32</v>
          </cell>
          <cell r="AQ142">
            <v>33825</v>
          </cell>
          <cell r="AS142">
            <v>0.18</v>
          </cell>
          <cell r="AT142">
            <v>13125.96</v>
          </cell>
          <cell r="AW142">
            <v>386932.64</v>
          </cell>
          <cell r="AY142">
            <v>4.28</v>
          </cell>
        </row>
        <row r="143">
          <cell r="A143" t="str">
            <v>0701614300200</v>
          </cell>
          <cell r="B143" t="str">
            <v>MIDLOTHIAN SCHOOL DIST 143</v>
          </cell>
          <cell r="C143" t="str">
            <v>COOK</v>
          </cell>
          <cell r="D143" t="str">
            <v>Elementary</v>
          </cell>
          <cell r="F143">
            <v>1736</v>
          </cell>
          <cell r="G143">
            <v>1052.6600000000001</v>
          </cell>
          <cell r="H143">
            <v>328</v>
          </cell>
          <cell r="J143">
            <v>8.42</v>
          </cell>
          <cell r="K143">
            <v>546306.43999999994</v>
          </cell>
          <cell r="M143">
            <v>8.42</v>
          </cell>
          <cell r="N143">
            <v>546306.43999999994</v>
          </cell>
          <cell r="P143">
            <v>8.77</v>
          </cell>
          <cell r="Q143">
            <v>569015.14</v>
          </cell>
          <cell r="S143">
            <v>8.77</v>
          </cell>
          <cell r="T143">
            <v>569015.14</v>
          </cell>
          <cell r="W143">
            <v>2.62</v>
          </cell>
          <cell r="X143">
            <v>169990.84</v>
          </cell>
          <cell r="Z143">
            <v>2.62</v>
          </cell>
          <cell r="AA143">
            <v>169990.84</v>
          </cell>
          <cell r="AC143">
            <v>2.73</v>
          </cell>
          <cell r="AD143">
            <v>177127.86</v>
          </cell>
          <cell r="AF143">
            <v>2.73</v>
          </cell>
          <cell r="AG143">
            <v>177127.86</v>
          </cell>
          <cell r="AI143">
            <v>3.28</v>
          </cell>
          <cell r="AJ143">
            <v>212812.96</v>
          </cell>
          <cell r="AM143">
            <v>12.31</v>
          </cell>
          <cell r="AN143">
            <v>798697.42</v>
          </cell>
          <cell r="AP143">
            <v>12.31</v>
          </cell>
          <cell r="AQ143">
            <v>315443.75</v>
          </cell>
          <cell r="AS143">
            <v>1.73</v>
          </cell>
          <cell r="AT143">
            <v>126155.06</v>
          </cell>
          <cell r="AW143">
            <v>4377989.75</v>
          </cell>
          <cell r="AY143">
            <v>49.63</v>
          </cell>
        </row>
        <row r="144">
          <cell r="A144" t="str">
            <v>0301100102600</v>
          </cell>
          <cell r="B144" t="str">
            <v>MORRISONVILLE C U SCH DIST 1</v>
          </cell>
          <cell r="C144" t="str">
            <v>CHRISTIAN</v>
          </cell>
          <cell r="D144" t="str">
            <v>Unit</v>
          </cell>
          <cell r="F144">
            <v>304.88</v>
          </cell>
          <cell r="G144">
            <v>118</v>
          </cell>
          <cell r="H144">
            <v>0</v>
          </cell>
          <cell r="J144">
            <v>0.94</v>
          </cell>
          <cell r="K144">
            <v>60989.08</v>
          </cell>
          <cell r="M144">
            <v>0.94</v>
          </cell>
          <cell r="N144">
            <v>60989.08</v>
          </cell>
          <cell r="P144">
            <v>0.98</v>
          </cell>
          <cell r="Q144">
            <v>63584.36</v>
          </cell>
          <cell r="S144">
            <v>0.98</v>
          </cell>
          <cell r="T144">
            <v>63584.36</v>
          </cell>
          <cell r="W144">
            <v>0</v>
          </cell>
          <cell r="X144">
            <v>0</v>
          </cell>
          <cell r="Z144">
            <v>0</v>
          </cell>
          <cell r="AA144">
            <v>0</v>
          </cell>
          <cell r="AC144">
            <v>0</v>
          </cell>
          <cell r="AD144">
            <v>0</v>
          </cell>
          <cell r="AF144">
            <v>0</v>
          </cell>
          <cell r="AG144">
            <v>0</v>
          </cell>
          <cell r="AI144">
            <v>0</v>
          </cell>
          <cell r="AJ144">
            <v>0</v>
          </cell>
          <cell r="AM144">
            <v>2.16</v>
          </cell>
          <cell r="AN144">
            <v>140145.12</v>
          </cell>
          <cell r="AP144">
            <v>2.16</v>
          </cell>
          <cell r="AQ144">
            <v>55350</v>
          </cell>
          <cell r="AS144">
            <v>0.3</v>
          </cell>
          <cell r="AT144">
            <v>21876.6</v>
          </cell>
          <cell r="AW144">
            <v>466518.60000000003</v>
          </cell>
          <cell r="AY144">
            <v>5.0600000000000005</v>
          </cell>
        </row>
        <row r="145">
          <cell r="A145" t="str">
            <v>0501607000200</v>
          </cell>
          <cell r="B145" t="str">
            <v>MORTON GROVE SCHOOL DIST 70</v>
          </cell>
          <cell r="C145" t="str">
            <v>COOK</v>
          </cell>
          <cell r="D145" t="str">
            <v>Elementary</v>
          </cell>
          <cell r="F145">
            <v>866.25</v>
          </cell>
          <cell r="G145">
            <v>249</v>
          </cell>
          <cell r="H145">
            <v>182.5</v>
          </cell>
          <cell r="J145">
            <v>1.99</v>
          </cell>
          <cell r="K145">
            <v>129115.18</v>
          </cell>
          <cell r="M145">
            <v>1.99</v>
          </cell>
          <cell r="N145">
            <v>129115.18</v>
          </cell>
          <cell r="P145">
            <v>2.0699999999999998</v>
          </cell>
          <cell r="Q145">
            <v>134305.74</v>
          </cell>
          <cell r="S145">
            <v>2.0699999999999998</v>
          </cell>
          <cell r="T145">
            <v>134305.74</v>
          </cell>
          <cell r="W145">
            <v>1.46</v>
          </cell>
          <cell r="X145">
            <v>94727.72</v>
          </cell>
          <cell r="Z145">
            <v>1.46</v>
          </cell>
          <cell r="AA145">
            <v>94727.72</v>
          </cell>
          <cell r="AC145">
            <v>1.52</v>
          </cell>
          <cell r="AD145">
            <v>98620.64</v>
          </cell>
          <cell r="AF145">
            <v>1.52</v>
          </cell>
          <cell r="AG145">
            <v>98620.64</v>
          </cell>
          <cell r="AI145">
            <v>1.82</v>
          </cell>
          <cell r="AJ145">
            <v>118085.24</v>
          </cell>
          <cell r="AM145">
            <v>6.14</v>
          </cell>
          <cell r="AN145">
            <v>398375.48</v>
          </cell>
          <cell r="AP145">
            <v>6.14</v>
          </cell>
          <cell r="AQ145">
            <v>157337.5</v>
          </cell>
          <cell r="AS145">
            <v>0.86</v>
          </cell>
          <cell r="AT145">
            <v>62712.92</v>
          </cell>
          <cell r="AW145">
            <v>1650049.6999999997</v>
          </cell>
          <cell r="AY145">
            <v>18.59</v>
          </cell>
        </row>
        <row r="146">
          <cell r="A146" t="str">
            <v>0501605700200</v>
          </cell>
          <cell r="B146" t="str">
            <v>MOUNT PROSPECT SCHOOL DIST 57</v>
          </cell>
          <cell r="C146" t="str">
            <v>COOK</v>
          </cell>
          <cell r="D146" t="str">
            <v>Elementary</v>
          </cell>
          <cell r="F146">
            <v>2166.75</v>
          </cell>
          <cell r="G146">
            <v>396</v>
          </cell>
          <cell r="H146">
            <v>153.5</v>
          </cell>
          <cell r="J146">
            <v>3.16</v>
          </cell>
          <cell r="K146">
            <v>205027.12</v>
          </cell>
          <cell r="M146">
            <v>3.16</v>
          </cell>
          <cell r="N146">
            <v>205027.12</v>
          </cell>
          <cell r="P146">
            <v>3.3</v>
          </cell>
          <cell r="Q146">
            <v>214110.6</v>
          </cell>
          <cell r="S146">
            <v>3.3</v>
          </cell>
          <cell r="T146">
            <v>214110.6</v>
          </cell>
          <cell r="W146">
            <v>1.22</v>
          </cell>
          <cell r="X146">
            <v>79156.039999999994</v>
          </cell>
          <cell r="Z146">
            <v>1.22</v>
          </cell>
          <cell r="AA146">
            <v>79156.039999999994</v>
          </cell>
          <cell r="AC146">
            <v>1.27</v>
          </cell>
          <cell r="AD146">
            <v>82400.14</v>
          </cell>
          <cell r="AF146">
            <v>1.27</v>
          </cell>
          <cell r="AG146">
            <v>82400.14</v>
          </cell>
          <cell r="AI146">
            <v>1.53</v>
          </cell>
          <cell r="AJ146">
            <v>99269.46</v>
          </cell>
          <cell r="AM146">
            <v>15.36</v>
          </cell>
          <cell r="AN146">
            <v>996587.52000000002</v>
          </cell>
          <cell r="AP146">
            <v>15.36</v>
          </cell>
          <cell r="AQ146">
            <v>393600</v>
          </cell>
          <cell r="AS146">
            <v>2.16</v>
          </cell>
          <cell r="AT146">
            <v>157511.51999999999</v>
          </cell>
          <cell r="AW146">
            <v>2808356.3000000003</v>
          </cell>
          <cell r="AY146">
            <v>30.409999999999997</v>
          </cell>
        </row>
        <row r="147">
          <cell r="A147" t="str">
            <v>0300300102600</v>
          </cell>
          <cell r="B147" t="str">
            <v>MULBERRY GROVE C U SCH DIST 1</v>
          </cell>
          <cell r="C147" t="str">
            <v>BOND</v>
          </cell>
          <cell r="D147" t="str">
            <v>Unit</v>
          </cell>
          <cell r="F147">
            <v>408.25</v>
          </cell>
          <cell r="G147">
            <v>171</v>
          </cell>
          <cell r="H147">
            <v>0</v>
          </cell>
          <cell r="J147">
            <v>1.36</v>
          </cell>
          <cell r="K147">
            <v>88239.52</v>
          </cell>
          <cell r="M147">
            <v>1.36</v>
          </cell>
          <cell r="N147">
            <v>88239.52</v>
          </cell>
          <cell r="P147">
            <v>1.42</v>
          </cell>
          <cell r="Q147">
            <v>92132.44</v>
          </cell>
          <cell r="S147">
            <v>1.42</v>
          </cell>
          <cell r="T147">
            <v>92132.44</v>
          </cell>
          <cell r="W147">
            <v>0</v>
          </cell>
          <cell r="X147">
            <v>0</v>
          </cell>
          <cell r="Z147">
            <v>0</v>
          </cell>
          <cell r="AA147">
            <v>0</v>
          </cell>
          <cell r="AC147">
            <v>0</v>
          </cell>
          <cell r="AD147">
            <v>0</v>
          </cell>
          <cell r="AF147">
            <v>0</v>
          </cell>
          <cell r="AG147">
            <v>0</v>
          </cell>
          <cell r="AI147">
            <v>0</v>
          </cell>
          <cell r="AJ147">
            <v>0</v>
          </cell>
          <cell r="AM147">
            <v>2.89</v>
          </cell>
          <cell r="AN147">
            <v>187508.98</v>
          </cell>
          <cell r="AP147">
            <v>2.89</v>
          </cell>
          <cell r="AQ147">
            <v>74056.25</v>
          </cell>
          <cell r="AS147">
            <v>0.4</v>
          </cell>
          <cell r="AT147">
            <v>29168.799999999999</v>
          </cell>
          <cell r="AW147">
            <v>651477.95000000007</v>
          </cell>
          <cell r="AY147">
            <v>7.09</v>
          </cell>
        </row>
        <row r="148">
          <cell r="A148" t="str">
            <v>1101800302600</v>
          </cell>
          <cell r="B148" t="str">
            <v>NEOGA COMM UNIT SCHOOL DIST 3</v>
          </cell>
          <cell r="C148" t="str">
            <v>CUMBERLAND</v>
          </cell>
          <cell r="D148" t="str">
            <v>Unit</v>
          </cell>
          <cell r="F148">
            <v>586.54999999999995</v>
          </cell>
          <cell r="G148">
            <v>264</v>
          </cell>
          <cell r="H148">
            <v>1</v>
          </cell>
          <cell r="J148">
            <v>2.11</v>
          </cell>
          <cell r="K148">
            <v>136901.01999999999</v>
          </cell>
          <cell r="M148">
            <v>2.11</v>
          </cell>
          <cell r="N148">
            <v>136901.01999999999</v>
          </cell>
          <cell r="P148">
            <v>2.2000000000000002</v>
          </cell>
          <cell r="Q148">
            <v>142740.4</v>
          </cell>
          <cell r="S148">
            <v>2.2000000000000002</v>
          </cell>
          <cell r="T148">
            <v>142740.4</v>
          </cell>
          <cell r="W148">
            <v>0</v>
          </cell>
          <cell r="X148">
            <v>0</v>
          </cell>
          <cell r="Z148">
            <v>0</v>
          </cell>
          <cell r="AA148">
            <v>0</v>
          </cell>
          <cell r="AC148">
            <v>0</v>
          </cell>
          <cell r="AD148">
            <v>0</v>
          </cell>
          <cell r="AF148">
            <v>0</v>
          </cell>
          <cell r="AG148">
            <v>0</v>
          </cell>
          <cell r="AI148">
            <v>0.01</v>
          </cell>
          <cell r="AJ148">
            <v>648.82000000000005</v>
          </cell>
          <cell r="AM148">
            <v>4.1500000000000004</v>
          </cell>
          <cell r="AN148">
            <v>269260.3</v>
          </cell>
          <cell r="AP148">
            <v>4.1500000000000004</v>
          </cell>
          <cell r="AQ148">
            <v>106343.75</v>
          </cell>
          <cell r="AS148">
            <v>0.57999999999999996</v>
          </cell>
          <cell r="AT148">
            <v>42294.76</v>
          </cell>
          <cell r="AW148">
            <v>977830.47000000009</v>
          </cell>
          <cell r="AY148">
            <v>10.670000000000002</v>
          </cell>
        </row>
        <row r="149">
          <cell r="A149" t="str">
            <v>0501620301700</v>
          </cell>
          <cell r="B149" t="str">
            <v>NEW TRIER TWP H S DIST 203</v>
          </cell>
          <cell r="C149" t="str">
            <v>COOK</v>
          </cell>
          <cell r="D149" t="str">
            <v>High School</v>
          </cell>
          <cell r="F149">
            <v>3998.31</v>
          </cell>
          <cell r="G149">
            <v>201</v>
          </cell>
          <cell r="H149">
            <v>24.5</v>
          </cell>
          <cell r="J149">
            <v>1.6</v>
          </cell>
          <cell r="K149">
            <v>103811.2</v>
          </cell>
          <cell r="M149">
            <v>1.6</v>
          </cell>
          <cell r="N149">
            <v>103811.2</v>
          </cell>
          <cell r="P149">
            <v>1.67</v>
          </cell>
          <cell r="Q149">
            <v>108352.94</v>
          </cell>
          <cell r="S149">
            <v>1.67</v>
          </cell>
          <cell r="T149">
            <v>108352.94</v>
          </cell>
          <cell r="W149">
            <v>0.19</v>
          </cell>
          <cell r="X149">
            <v>12327.58</v>
          </cell>
          <cell r="Z149">
            <v>0.19</v>
          </cell>
          <cell r="AA149">
            <v>12327.58</v>
          </cell>
          <cell r="AC149">
            <v>0.2</v>
          </cell>
          <cell r="AD149">
            <v>12976.4</v>
          </cell>
          <cell r="AF149">
            <v>0.2</v>
          </cell>
          <cell r="AG149">
            <v>12976.4</v>
          </cell>
          <cell r="AI149">
            <v>0.24</v>
          </cell>
          <cell r="AJ149">
            <v>15571.68</v>
          </cell>
          <cell r="AM149">
            <v>28.35</v>
          </cell>
          <cell r="AN149">
            <v>1839404.7</v>
          </cell>
          <cell r="AP149">
            <v>28.35</v>
          </cell>
          <cell r="AQ149">
            <v>726468.75</v>
          </cell>
          <cell r="AS149">
            <v>3.99</v>
          </cell>
          <cell r="AT149">
            <v>290958.78000000003</v>
          </cell>
          <cell r="AW149">
            <v>3347340.1500000004</v>
          </cell>
          <cell r="AY149">
            <v>34.120000000000005</v>
          </cell>
        </row>
        <row r="150">
          <cell r="A150" t="str">
            <v>0501607100200</v>
          </cell>
          <cell r="B150" t="str">
            <v>NILES ELEM SCHOOL DIST 71</v>
          </cell>
          <cell r="C150" t="str">
            <v>COOK</v>
          </cell>
          <cell r="D150" t="str">
            <v>Elementary</v>
          </cell>
          <cell r="F150">
            <v>555.25</v>
          </cell>
          <cell r="G150">
            <v>263</v>
          </cell>
          <cell r="H150">
            <v>73</v>
          </cell>
          <cell r="J150">
            <v>2.1</v>
          </cell>
          <cell r="K150">
            <v>136252.20000000001</v>
          </cell>
          <cell r="M150">
            <v>2.1</v>
          </cell>
          <cell r="N150">
            <v>136252.20000000001</v>
          </cell>
          <cell r="P150">
            <v>2.19</v>
          </cell>
          <cell r="Q150">
            <v>142091.57999999999</v>
          </cell>
          <cell r="S150">
            <v>2.19</v>
          </cell>
          <cell r="T150">
            <v>142091.57999999999</v>
          </cell>
          <cell r="W150">
            <v>0.57999999999999996</v>
          </cell>
          <cell r="X150">
            <v>37631.56</v>
          </cell>
          <cell r="Z150">
            <v>0.57999999999999996</v>
          </cell>
          <cell r="AA150">
            <v>37631.56</v>
          </cell>
          <cell r="AC150">
            <v>0.6</v>
          </cell>
          <cell r="AD150">
            <v>38929.199999999997</v>
          </cell>
          <cell r="AF150">
            <v>0.6</v>
          </cell>
          <cell r="AG150">
            <v>38929.199999999997</v>
          </cell>
          <cell r="AI150">
            <v>0.73</v>
          </cell>
          <cell r="AJ150">
            <v>47363.86</v>
          </cell>
          <cell r="AM150">
            <v>3.93</v>
          </cell>
          <cell r="AN150">
            <v>254986.26</v>
          </cell>
          <cell r="AP150">
            <v>3.93</v>
          </cell>
          <cell r="AQ150">
            <v>100706.25</v>
          </cell>
          <cell r="AS150">
            <v>0.55000000000000004</v>
          </cell>
          <cell r="AT150">
            <v>40107.1</v>
          </cell>
          <cell r="AW150">
            <v>1152972.5499999998</v>
          </cell>
          <cell r="AY150">
            <v>12.92</v>
          </cell>
        </row>
        <row r="151">
          <cell r="A151" t="str">
            <v>0501621901700</v>
          </cell>
          <cell r="B151" t="str">
            <v>NILES TWP COMM HIGH SCH DIST 219</v>
          </cell>
          <cell r="C151" t="str">
            <v>COOK</v>
          </cell>
          <cell r="D151" t="str">
            <v>High School</v>
          </cell>
          <cell r="F151">
            <v>4644.16</v>
          </cell>
          <cell r="G151">
            <v>1852</v>
          </cell>
          <cell r="H151">
            <v>326</v>
          </cell>
          <cell r="J151">
            <v>14.81</v>
          </cell>
          <cell r="K151">
            <v>960902.42</v>
          </cell>
          <cell r="M151">
            <v>14.81</v>
          </cell>
          <cell r="N151">
            <v>960902.42</v>
          </cell>
          <cell r="P151">
            <v>15.43</v>
          </cell>
          <cell r="Q151">
            <v>1001129.26</v>
          </cell>
          <cell r="S151">
            <v>15.43</v>
          </cell>
          <cell r="T151">
            <v>1001129.26</v>
          </cell>
          <cell r="W151">
            <v>2.6</v>
          </cell>
          <cell r="X151">
            <v>168693.2</v>
          </cell>
          <cell r="Z151">
            <v>2.6</v>
          </cell>
          <cell r="AA151">
            <v>168693.2</v>
          </cell>
          <cell r="AC151">
            <v>2.71</v>
          </cell>
          <cell r="AD151">
            <v>175830.22</v>
          </cell>
          <cell r="AF151">
            <v>2.71</v>
          </cell>
          <cell r="AG151">
            <v>175830.22</v>
          </cell>
          <cell r="AI151">
            <v>3.26</v>
          </cell>
          <cell r="AJ151">
            <v>211515.32</v>
          </cell>
          <cell r="AM151">
            <v>32.93</v>
          </cell>
          <cell r="AN151">
            <v>2136564.2599999998</v>
          </cell>
          <cell r="AP151">
            <v>32.93</v>
          </cell>
          <cell r="AQ151">
            <v>843831.25</v>
          </cell>
          <cell r="AS151">
            <v>4.6399999999999997</v>
          </cell>
          <cell r="AT151">
            <v>338358.08</v>
          </cell>
          <cell r="AW151">
            <v>8143379.1099999994</v>
          </cell>
          <cell r="AY151">
            <v>89.88</v>
          </cell>
        </row>
        <row r="152">
          <cell r="A152" t="str">
            <v>0306802202600</v>
          </cell>
          <cell r="B152" t="str">
            <v>NOKOMIS COMM UNIT SCH DIST 22</v>
          </cell>
          <cell r="C152" t="str">
            <v>MONTGOMERY</v>
          </cell>
          <cell r="D152" t="str">
            <v>Unit</v>
          </cell>
          <cell r="F152">
            <v>575.85</v>
          </cell>
          <cell r="G152">
            <v>336</v>
          </cell>
          <cell r="H152">
            <v>0</v>
          </cell>
          <cell r="J152">
            <v>2.68</v>
          </cell>
          <cell r="K152">
            <v>173883.76</v>
          </cell>
          <cell r="M152">
            <v>2.68</v>
          </cell>
          <cell r="N152">
            <v>173883.76</v>
          </cell>
          <cell r="P152">
            <v>2.8</v>
          </cell>
          <cell r="Q152">
            <v>181669.6</v>
          </cell>
          <cell r="S152">
            <v>2.8</v>
          </cell>
          <cell r="T152">
            <v>181669.6</v>
          </cell>
          <cell r="W152">
            <v>0</v>
          </cell>
          <cell r="X152">
            <v>0</v>
          </cell>
          <cell r="Z152">
            <v>0</v>
          </cell>
          <cell r="AA152">
            <v>0</v>
          </cell>
          <cell r="AC152">
            <v>0</v>
          </cell>
          <cell r="AD152">
            <v>0</v>
          </cell>
          <cell r="AF152">
            <v>0</v>
          </cell>
          <cell r="AG152">
            <v>0</v>
          </cell>
          <cell r="AI152">
            <v>0</v>
          </cell>
          <cell r="AJ152">
            <v>0</v>
          </cell>
          <cell r="AM152">
            <v>4.08</v>
          </cell>
          <cell r="AN152">
            <v>264718.56</v>
          </cell>
          <cell r="AP152">
            <v>4.08</v>
          </cell>
          <cell r="AQ152">
            <v>104550</v>
          </cell>
          <cell r="AS152">
            <v>0.56999999999999995</v>
          </cell>
          <cell r="AT152">
            <v>41565.54</v>
          </cell>
          <cell r="AW152">
            <v>1121940.8199999998</v>
          </cell>
          <cell r="AY152">
            <v>12.360000000000001</v>
          </cell>
        </row>
        <row r="153">
          <cell r="A153" t="str">
            <v>0601608000200</v>
          </cell>
          <cell r="B153" t="str">
            <v>NORRIDGE SCHOOL DIST 80</v>
          </cell>
          <cell r="C153" t="str">
            <v>COOK</v>
          </cell>
          <cell r="D153" t="str">
            <v>Elementary</v>
          </cell>
          <cell r="F153">
            <v>1116.3900000000001</v>
          </cell>
          <cell r="G153">
            <v>492</v>
          </cell>
          <cell r="H153">
            <v>154</v>
          </cell>
          <cell r="J153">
            <v>3.93</v>
          </cell>
          <cell r="K153">
            <v>254986.26</v>
          </cell>
          <cell r="M153">
            <v>3.93</v>
          </cell>
          <cell r="N153">
            <v>254986.26</v>
          </cell>
          <cell r="P153">
            <v>4.0999999999999996</v>
          </cell>
          <cell r="Q153">
            <v>266016.2</v>
          </cell>
          <cell r="S153">
            <v>4.0999999999999996</v>
          </cell>
          <cell r="T153">
            <v>266016.2</v>
          </cell>
          <cell r="W153">
            <v>1.23</v>
          </cell>
          <cell r="X153">
            <v>79804.86</v>
          </cell>
          <cell r="Z153">
            <v>1.23</v>
          </cell>
          <cell r="AA153">
            <v>79804.86</v>
          </cell>
          <cell r="AC153">
            <v>1.28</v>
          </cell>
          <cell r="AD153">
            <v>83048.960000000006</v>
          </cell>
          <cell r="AF153">
            <v>1.28</v>
          </cell>
          <cell r="AG153">
            <v>83048.960000000006</v>
          </cell>
          <cell r="AI153">
            <v>1.54</v>
          </cell>
          <cell r="AJ153">
            <v>99918.28</v>
          </cell>
          <cell r="AM153">
            <v>7.91</v>
          </cell>
          <cell r="AN153">
            <v>513216.62</v>
          </cell>
          <cell r="AP153">
            <v>7.91</v>
          </cell>
          <cell r="AQ153">
            <v>202693.75</v>
          </cell>
          <cell r="AS153">
            <v>1.1100000000000001</v>
          </cell>
          <cell r="AT153">
            <v>80943.42</v>
          </cell>
          <cell r="AW153">
            <v>2264484.63</v>
          </cell>
          <cell r="AY153">
            <v>25.369999999999997</v>
          </cell>
        </row>
        <row r="154">
          <cell r="A154" t="str">
            <v>0400420002600</v>
          </cell>
          <cell r="B154" t="str">
            <v>NORTH BOONE C U SCH DIST 200</v>
          </cell>
          <cell r="C154" t="str">
            <v>BOONE</v>
          </cell>
          <cell r="D154" t="str">
            <v>Unit</v>
          </cell>
          <cell r="F154">
            <v>1614.68</v>
          </cell>
          <cell r="G154">
            <v>672</v>
          </cell>
          <cell r="H154">
            <v>141</v>
          </cell>
          <cell r="J154">
            <v>5.37</v>
          </cell>
          <cell r="K154">
            <v>348416.34</v>
          </cell>
          <cell r="M154">
            <v>5.37</v>
          </cell>
          <cell r="N154">
            <v>348416.34</v>
          </cell>
          <cell r="P154">
            <v>5.6</v>
          </cell>
          <cell r="Q154">
            <v>363339.2</v>
          </cell>
          <cell r="S154">
            <v>5.6</v>
          </cell>
          <cell r="T154">
            <v>363339.2</v>
          </cell>
          <cell r="W154">
            <v>1.1200000000000001</v>
          </cell>
          <cell r="X154">
            <v>72667.839999999997</v>
          </cell>
          <cell r="Z154">
            <v>1.1200000000000001</v>
          </cell>
          <cell r="AA154">
            <v>72667.839999999997</v>
          </cell>
          <cell r="AC154">
            <v>1.17</v>
          </cell>
          <cell r="AD154">
            <v>75911.94</v>
          </cell>
          <cell r="AF154">
            <v>1.17</v>
          </cell>
          <cell r="AG154">
            <v>75911.94</v>
          </cell>
          <cell r="AI154">
            <v>1.41</v>
          </cell>
          <cell r="AJ154">
            <v>91483.62</v>
          </cell>
          <cell r="AM154">
            <v>11.45</v>
          </cell>
          <cell r="AN154">
            <v>742898.9</v>
          </cell>
          <cell r="AP154">
            <v>11.45</v>
          </cell>
          <cell r="AQ154">
            <v>293406.25</v>
          </cell>
          <cell r="AS154">
            <v>1.61</v>
          </cell>
          <cell r="AT154">
            <v>117404.42</v>
          </cell>
          <cell r="AW154">
            <v>2965863.8299999996</v>
          </cell>
          <cell r="AY154">
            <v>32.89</v>
          </cell>
        </row>
        <row r="155">
          <cell r="A155" t="str">
            <v>1201302502600</v>
          </cell>
          <cell r="B155" t="str">
            <v>NORTH CLAY C U SCHOOL DISTRICT 25</v>
          </cell>
          <cell r="C155" t="str">
            <v>CLAY</v>
          </cell>
          <cell r="D155" t="str">
            <v>Unit</v>
          </cell>
          <cell r="F155">
            <v>597.04</v>
          </cell>
          <cell r="G155">
            <v>298</v>
          </cell>
          <cell r="H155">
            <v>0</v>
          </cell>
          <cell r="J155">
            <v>2.38</v>
          </cell>
          <cell r="K155">
            <v>154419.16</v>
          </cell>
          <cell r="M155">
            <v>2.38</v>
          </cell>
          <cell r="N155">
            <v>154419.16</v>
          </cell>
          <cell r="P155">
            <v>2.48</v>
          </cell>
          <cell r="Q155">
            <v>160907.35999999999</v>
          </cell>
          <cell r="S155">
            <v>2.48</v>
          </cell>
          <cell r="T155">
            <v>160907.35999999999</v>
          </cell>
          <cell r="W155">
            <v>0</v>
          </cell>
          <cell r="X155">
            <v>0</v>
          </cell>
          <cell r="Z155">
            <v>0</v>
          </cell>
          <cell r="AA155">
            <v>0</v>
          </cell>
          <cell r="AC155">
            <v>0</v>
          </cell>
          <cell r="AD155">
            <v>0</v>
          </cell>
          <cell r="AF155">
            <v>0</v>
          </cell>
          <cell r="AG155">
            <v>0</v>
          </cell>
          <cell r="AI155">
            <v>0</v>
          </cell>
          <cell r="AJ155">
            <v>0</v>
          </cell>
          <cell r="AM155">
            <v>4.2300000000000004</v>
          </cell>
          <cell r="AN155">
            <v>274450.86</v>
          </cell>
          <cell r="AP155">
            <v>4.2300000000000004</v>
          </cell>
          <cell r="AQ155">
            <v>108393.75</v>
          </cell>
          <cell r="AS155">
            <v>0.59</v>
          </cell>
          <cell r="AT155">
            <v>43023.98</v>
          </cell>
          <cell r="AW155">
            <v>1056521.6299999999</v>
          </cell>
          <cell r="AY155">
            <v>11.57</v>
          </cell>
        </row>
        <row r="156">
          <cell r="A156" t="str">
            <v>0701611700200</v>
          </cell>
          <cell r="B156" t="str">
            <v>NORTH PALOS SCHOOL DIST 117</v>
          </cell>
          <cell r="C156" t="str">
            <v>COOK</v>
          </cell>
          <cell r="D156" t="str">
            <v>Elementary</v>
          </cell>
          <cell r="F156">
            <v>3135.5</v>
          </cell>
          <cell r="G156">
            <v>2104</v>
          </cell>
          <cell r="H156">
            <v>1139.5</v>
          </cell>
          <cell r="J156">
            <v>16.829999999999998</v>
          </cell>
          <cell r="K156">
            <v>1091964.06</v>
          </cell>
          <cell r="M156">
            <v>16.829999999999998</v>
          </cell>
          <cell r="N156">
            <v>1091964.06</v>
          </cell>
          <cell r="P156">
            <v>17.53</v>
          </cell>
          <cell r="Q156">
            <v>1137381.46</v>
          </cell>
          <cell r="S156">
            <v>17.53</v>
          </cell>
          <cell r="T156">
            <v>1137381.46</v>
          </cell>
          <cell r="W156">
            <v>9.11</v>
          </cell>
          <cell r="X156">
            <v>591075.02</v>
          </cell>
          <cell r="Z156">
            <v>9.11</v>
          </cell>
          <cell r="AA156">
            <v>591075.02</v>
          </cell>
          <cell r="AC156">
            <v>9.49</v>
          </cell>
          <cell r="AD156">
            <v>615730.18000000005</v>
          </cell>
          <cell r="AF156">
            <v>9.49</v>
          </cell>
          <cell r="AG156">
            <v>615730.18000000005</v>
          </cell>
          <cell r="AI156">
            <v>11.39</v>
          </cell>
          <cell r="AJ156">
            <v>739005.98</v>
          </cell>
          <cell r="AM156">
            <v>22.23</v>
          </cell>
          <cell r="AN156">
            <v>1442326.86</v>
          </cell>
          <cell r="AP156">
            <v>22.23</v>
          </cell>
          <cell r="AQ156">
            <v>569643.75</v>
          </cell>
          <cell r="AS156">
            <v>3.13</v>
          </cell>
          <cell r="AT156">
            <v>228245.86</v>
          </cell>
          <cell r="AW156">
            <v>9851523.8900000006</v>
          </cell>
          <cell r="AY156">
            <v>113.6</v>
          </cell>
        </row>
        <row r="157">
          <cell r="A157" t="str">
            <v>1301418600200</v>
          </cell>
          <cell r="B157" t="str">
            <v>NORTH WAMAC SCHOOL DISTRICT 186</v>
          </cell>
          <cell r="C157" t="str">
            <v>CLINTON</v>
          </cell>
          <cell r="D157" t="str">
            <v>Elementary</v>
          </cell>
          <cell r="F157">
            <v>145.06</v>
          </cell>
          <cell r="G157">
            <v>103</v>
          </cell>
          <cell r="H157">
            <v>0</v>
          </cell>
          <cell r="J157">
            <v>0.82</v>
          </cell>
          <cell r="K157">
            <v>53203.24</v>
          </cell>
          <cell r="M157">
            <v>0.82</v>
          </cell>
          <cell r="N157">
            <v>53203.24</v>
          </cell>
          <cell r="P157">
            <v>0.85</v>
          </cell>
          <cell r="Q157">
            <v>55149.7</v>
          </cell>
          <cell r="S157">
            <v>0.85</v>
          </cell>
          <cell r="T157">
            <v>55149.7</v>
          </cell>
          <cell r="W157">
            <v>0</v>
          </cell>
          <cell r="X157">
            <v>0</v>
          </cell>
          <cell r="Z157">
            <v>0</v>
          </cell>
          <cell r="AA157">
            <v>0</v>
          </cell>
          <cell r="AC157">
            <v>0</v>
          </cell>
          <cell r="AD157">
            <v>0</v>
          </cell>
          <cell r="AF157">
            <v>0</v>
          </cell>
          <cell r="AG157">
            <v>0</v>
          </cell>
          <cell r="AI157">
            <v>0</v>
          </cell>
          <cell r="AJ157">
            <v>0</v>
          </cell>
          <cell r="AM157">
            <v>1.02</v>
          </cell>
          <cell r="AN157">
            <v>66179.64</v>
          </cell>
          <cell r="AP157">
            <v>1.02</v>
          </cell>
          <cell r="AQ157">
            <v>26137.5</v>
          </cell>
          <cell r="AS157">
            <v>0.14000000000000001</v>
          </cell>
          <cell r="AT157">
            <v>10209.08</v>
          </cell>
          <cell r="AW157">
            <v>319232.09999999998</v>
          </cell>
          <cell r="AY157">
            <v>3.54</v>
          </cell>
        </row>
        <row r="158">
          <cell r="A158" t="str">
            <v>0501602700200</v>
          </cell>
          <cell r="B158" t="str">
            <v>NORTHBROOK ELEM SCHOOL DIST 27</v>
          </cell>
          <cell r="C158" t="str">
            <v>COOK</v>
          </cell>
          <cell r="D158" t="str">
            <v>Elementary</v>
          </cell>
          <cell r="F158">
            <v>1305.5</v>
          </cell>
          <cell r="G158">
            <v>108</v>
          </cell>
          <cell r="H158">
            <v>70</v>
          </cell>
          <cell r="J158">
            <v>0.86</v>
          </cell>
          <cell r="K158">
            <v>55798.52</v>
          </cell>
          <cell r="M158">
            <v>0.86</v>
          </cell>
          <cell r="N158">
            <v>55798.52</v>
          </cell>
          <cell r="P158">
            <v>0.9</v>
          </cell>
          <cell r="Q158">
            <v>58393.8</v>
          </cell>
          <cell r="S158">
            <v>0.9</v>
          </cell>
          <cell r="T158">
            <v>58393.8</v>
          </cell>
          <cell r="W158">
            <v>0.56000000000000005</v>
          </cell>
          <cell r="X158">
            <v>36333.919999999998</v>
          </cell>
          <cell r="Z158">
            <v>0.56000000000000005</v>
          </cell>
          <cell r="AA158">
            <v>36333.919999999998</v>
          </cell>
          <cell r="AC158">
            <v>0.57999999999999996</v>
          </cell>
          <cell r="AD158">
            <v>37631.56</v>
          </cell>
          <cell r="AF158">
            <v>0.57999999999999996</v>
          </cell>
          <cell r="AG158">
            <v>37631.56</v>
          </cell>
          <cell r="AI158">
            <v>0.7</v>
          </cell>
          <cell r="AJ158">
            <v>45417.4</v>
          </cell>
          <cell r="AM158">
            <v>9.25</v>
          </cell>
          <cell r="AN158">
            <v>600158.5</v>
          </cell>
          <cell r="AP158">
            <v>9.25</v>
          </cell>
          <cell r="AQ158">
            <v>237031.25</v>
          </cell>
          <cell r="AS158">
            <v>1.3</v>
          </cell>
          <cell r="AT158">
            <v>94798.6</v>
          </cell>
          <cell r="AW158">
            <v>1353721.35</v>
          </cell>
          <cell r="AY158">
            <v>14.33</v>
          </cell>
        </row>
        <row r="159">
          <cell r="A159" t="str">
            <v>0501602800200</v>
          </cell>
          <cell r="B159" t="str">
            <v>NORTHBROOK SCHOOL DIST 28</v>
          </cell>
          <cell r="C159" t="str">
            <v>COOK</v>
          </cell>
          <cell r="D159" t="str">
            <v>Elementary</v>
          </cell>
          <cell r="F159">
            <v>1786.5</v>
          </cell>
          <cell r="G159">
            <v>127.33</v>
          </cell>
          <cell r="H159">
            <v>135.5</v>
          </cell>
          <cell r="J159">
            <v>1.01</v>
          </cell>
          <cell r="K159">
            <v>65530.82</v>
          </cell>
          <cell r="M159">
            <v>1.01</v>
          </cell>
          <cell r="N159">
            <v>65530.82</v>
          </cell>
          <cell r="P159">
            <v>1.06</v>
          </cell>
          <cell r="Q159">
            <v>68774.92</v>
          </cell>
          <cell r="S159">
            <v>1.06</v>
          </cell>
          <cell r="T159">
            <v>68774.92</v>
          </cell>
          <cell r="W159">
            <v>1.08</v>
          </cell>
          <cell r="X159">
            <v>70072.56</v>
          </cell>
          <cell r="Z159">
            <v>1.08</v>
          </cell>
          <cell r="AA159">
            <v>70072.56</v>
          </cell>
          <cell r="AC159">
            <v>1.1200000000000001</v>
          </cell>
          <cell r="AD159">
            <v>72667.839999999997</v>
          </cell>
          <cell r="AF159">
            <v>1.1200000000000001</v>
          </cell>
          <cell r="AG159">
            <v>72667.839999999997</v>
          </cell>
          <cell r="AI159">
            <v>1.35</v>
          </cell>
          <cell r="AJ159">
            <v>87590.7</v>
          </cell>
          <cell r="AM159">
            <v>12.67</v>
          </cell>
          <cell r="AN159">
            <v>822054.94</v>
          </cell>
          <cell r="AP159">
            <v>12.67</v>
          </cell>
          <cell r="AQ159">
            <v>324668.75</v>
          </cell>
          <cell r="AS159">
            <v>1.78</v>
          </cell>
          <cell r="AT159">
            <v>129801.16</v>
          </cell>
          <cell r="AW159">
            <v>1918207.8300000003</v>
          </cell>
          <cell r="AY159">
            <v>20.47</v>
          </cell>
        </row>
        <row r="160">
          <cell r="A160" t="str">
            <v>0501603000200</v>
          </cell>
          <cell r="B160" t="str">
            <v>NORTHBROOK/GLENVIEW SCH DIST 30</v>
          </cell>
          <cell r="C160" t="str">
            <v>COOK</v>
          </cell>
          <cell r="D160" t="str">
            <v>Elementary</v>
          </cell>
          <cell r="F160">
            <v>1172.25</v>
          </cell>
          <cell r="G160">
            <v>102</v>
          </cell>
          <cell r="H160">
            <v>103</v>
          </cell>
          <cell r="J160">
            <v>0.81</v>
          </cell>
          <cell r="K160">
            <v>52554.42</v>
          </cell>
          <cell r="M160">
            <v>0.81</v>
          </cell>
          <cell r="N160">
            <v>52554.42</v>
          </cell>
          <cell r="P160">
            <v>0.85</v>
          </cell>
          <cell r="Q160">
            <v>55149.7</v>
          </cell>
          <cell r="S160">
            <v>0.85</v>
          </cell>
          <cell r="T160">
            <v>55149.7</v>
          </cell>
          <cell r="W160">
            <v>0.82</v>
          </cell>
          <cell r="X160">
            <v>53203.24</v>
          </cell>
          <cell r="Z160">
            <v>0.82</v>
          </cell>
          <cell r="AA160">
            <v>53203.24</v>
          </cell>
          <cell r="AC160">
            <v>0.85</v>
          </cell>
          <cell r="AD160">
            <v>55149.7</v>
          </cell>
          <cell r="AF160">
            <v>0.85</v>
          </cell>
          <cell r="AG160">
            <v>55149.7</v>
          </cell>
          <cell r="AI160">
            <v>1.03</v>
          </cell>
          <cell r="AJ160">
            <v>66828.460000000006</v>
          </cell>
          <cell r="AM160">
            <v>8.31</v>
          </cell>
          <cell r="AN160">
            <v>539169.42000000004</v>
          </cell>
          <cell r="AP160">
            <v>8.31</v>
          </cell>
          <cell r="AQ160">
            <v>212943.75</v>
          </cell>
          <cell r="AS160">
            <v>1.17</v>
          </cell>
          <cell r="AT160">
            <v>85318.74</v>
          </cell>
          <cell r="AW160">
            <v>1336374.4899999998</v>
          </cell>
          <cell r="AY160">
            <v>14.370000000000001</v>
          </cell>
        </row>
        <row r="161">
          <cell r="A161" t="str">
            <v>0501622501700</v>
          </cell>
          <cell r="B161" t="str">
            <v>NORTHFIELD TWP HIGH SCH DIST 225</v>
          </cell>
          <cell r="C161" t="str">
            <v>COOK</v>
          </cell>
          <cell r="D161" t="str">
            <v>High School</v>
          </cell>
          <cell r="F161">
            <v>5161</v>
          </cell>
          <cell r="G161">
            <v>779</v>
          </cell>
          <cell r="H161">
            <v>150</v>
          </cell>
          <cell r="J161">
            <v>6.23</v>
          </cell>
          <cell r="K161">
            <v>404214.86</v>
          </cell>
          <cell r="M161">
            <v>6.23</v>
          </cell>
          <cell r="N161">
            <v>404214.86</v>
          </cell>
          <cell r="P161">
            <v>6.49</v>
          </cell>
          <cell r="Q161">
            <v>421084.18</v>
          </cell>
          <cell r="S161">
            <v>6.49</v>
          </cell>
          <cell r="T161">
            <v>421084.18</v>
          </cell>
          <cell r="W161">
            <v>1.2</v>
          </cell>
          <cell r="X161">
            <v>77858.399999999994</v>
          </cell>
          <cell r="Z161">
            <v>1.2</v>
          </cell>
          <cell r="AA161">
            <v>77858.399999999994</v>
          </cell>
          <cell r="AC161">
            <v>1.25</v>
          </cell>
          <cell r="AD161">
            <v>81102.5</v>
          </cell>
          <cell r="AF161">
            <v>1.25</v>
          </cell>
          <cell r="AG161">
            <v>81102.5</v>
          </cell>
          <cell r="AI161">
            <v>1.5</v>
          </cell>
          <cell r="AJ161">
            <v>97323</v>
          </cell>
          <cell r="AM161">
            <v>36.6</v>
          </cell>
          <cell r="AN161">
            <v>2374681.2000000002</v>
          </cell>
          <cell r="AP161">
            <v>36.6</v>
          </cell>
          <cell r="AQ161">
            <v>937875</v>
          </cell>
          <cell r="AS161">
            <v>5.16</v>
          </cell>
          <cell r="AT161">
            <v>376277.52</v>
          </cell>
          <cell r="AW161">
            <v>5754676.6000000006</v>
          </cell>
          <cell r="AY161">
            <v>61.010000000000005</v>
          </cell>
        </row>
        <row r="162">
          <cell r="A162" t="str">
            <v>0701622901600</v>
          </cell>
          <cell r="B162" t="str">
            <v>OAK LAWN COMM H S DIST 229</v>
          </cell>
          <cell r="C162" t="str">
            <v>COOK</v>
          </cell>
          <cell r="D162" t="str">
            <v>High School</v>
          </cell>
          <cell r="F162">
            <v>1845.5</v>
          </cell>
          <cell r="G162">
            <v>955</v>
          </cell>
          <cell r="H162">
            <v>118</v>
          </cell>
          <cell r="J162">
            <v>7.64</v>
          </cell>
          <cell r="K162">
            <v>495698.48</v>
          </cell>
          <cell r="M162">
            <v>7.64</v>
          </cell>
          <cell r="N162">
            <v>495698.48</v>
          </cell>
          <cell r="P162">
            <v>7.95</v>
          </cell>
          <cell r="Q162">
            <v>515811.9</v>
          </cell>
          <cell r="S162">
            <v>7.95</v>
          </cell>
          <cell r="T162">
            <v>515811.9</v>
          </cell>
          <cell r="W162">
            <v>0.94</v>
          </cell>
          <cell r="X162">
            <v>60989.08</v>
          </cell>
          <cell r="Z162">
            <v>0.94</v>
          </cell>
          <cell r="AA162">
            <v>60989.08</v>
          </cell>
          <cell r="AC162">
            <v>0.98</v>
          </cell>
          <cell r="AD162">
            <v>63584.36</v>
          </cell>
          <cell r="AF162">
            <v>0.98</v>
          </cell>
          <cell r="AG162">
            <v>63584.36</v>
          </cell>
          <cell r="AI162">
            <v>1.18</v>
          </cell>
          <cell r="AJ162">
            <v>76560.759999999995</v>
          </cell>
          <cell r="AM162">
            <v>13.08</v>
          </cell>
          <cell r="AN162">
            <v>848656.56</v>
          </cell>
          <cell r="AP162">
            <v>13.08</v>
          </cell>
          <cell r="AQ162">
            <v>335175</v>
          </cell>
          <cell r="AS162">
            <v>1.84</v>
          </cell>
          <cell r="AT162">
            <v>134176.48000000001</v>
          </cell>
          <cell r="AW162">
            <v>3666736.4400000004</v>
          </cell>
          <cell r="AY162">
            <v>40.700000000000003</v>
          </cell>
        </row>
        <row r="163">
          <cell r="A163" t="str">
            <v>0701612300200</v>
          </cell>
          <cell r="B163" t="str">
            <v>OAK LAWN-HOMETOWN SCH DIST 123</v>
          </cell>
          <cell r="C163" t="str">
            <v>COOK</v>
          </cell>
          <cell r="D163" t="str">
            <v>Elementary</v>
          </cell>
          <cell r="F163">
            <v>3137.25</v>
          </cell>
          <cell r="G163">
            <v>1358</v>
          </cell>
          <cell r="H163">
            <v>446</v>
          </cell>
          <cell r="J163">
            <v>10.86</v>
          </cell>
          <cell r="K163">
            <v>704618.52</v>
          </cell>
          <cell r="M163">
            <v>10.86</v>
          </cell>
          <cell r="N163">
            <v>704618.52</v>
          </cell>
          <cell r="P163">
            <v>11.31</v>
          </cell>
          <cell r="Q163">
            <v>733815.42</v>
          </cell>
          <cell r="S163">
            <v>11.31</v>
          </cell>
          <cell r="T163">
            <v>733815.42</v>
          </cell>
          <cell r="W163">
            <v>3.56</v>
          </cell>
          <cell r="X163">
            <v>230979.92</v>
          </cell>
          <cell r="Z163">
            <v>3.56</v>
          </cell>
          <cell r="AA163">
            <v>230979.92</v>
          </cell>
          <cell r="AC163">
            <v>3.71</v>
          </cell>
          <cell r="AD163">
            <v>240712.22</v>
          </cell>
          <cell r="AF163">
            <v>3.71</v>
          </cell>
          <cell r="AG163">
            <v>240712.22</v>
          </cell>
          <cell r="AI163">
            <v>4.46</v>
          </cell>
          <cell r="AJ163">
            <v>289373.71999999997</v>
          </cell>
          <cell r="AM163">
            <v>22.25</v>
          </cell>
          <cell r="AN163">
            <v>1443624.5</v>
          </cell>
          <cell r="AP163">
            <v>22.25</v>
          </cell>
          <cell r="AQ163">
            <v>570156.25</v>
          </cell>
          <cell r="AS163">
            <v>3.13</v>
          </cell>
          <cell r="AT163">
            <v>228245.86</v>
          </cell>
          <cell r="AW163">
            <v>6351652.4900000002</v>
          </cell>
          <cell r="AY163">
            <v>71.170000000000016</v>
          </cell>
        </row>
        <row r="164">
          <cell r="A164" t="str">
            <v>0601620001300</v>
          </cell>
          <cell r="B164" t="str">
            <v>OAK PARK &amp; RIVER FOREST DIST 200</v>
          </cell>
          <cell r="C164" t="str">
            <v>COOK</v>
          </cell>
          <cell r="D164" t="str">
            <v>High School</v>
          </cell>
          <cell r="F164">
            <v>3461</v>
          </cell>
          <cell r="G164">
            <v>550.33000000000004</v>
          </cell>
          <cell r="H164">
            <v>7</v>
          </cell>
          <cell r="J164">
            <v>4.4000000000000004</v>
          </cell>
          <cell r="K164">
            <v>285480.8</v>
          </cell>
          <cell r="M164">
            <v>4.4000000000000004</v>
          </cell>
          <cell r="N164">
            <v>285480.8</v>
          </cell>
          <cell r="P164">
            <v>4.58</v>
          </cell>
          <cell r="Q164">
            <v>297159.56</v>
          </cell>
          <cell r="S164">
            <v>4.58</v>
          </cell>
          <cell r="T164">
            <v>297159.56</v>
          </cell>
          <cell r="W164">
            <v>0.05</v>
          </cell>
          <cell r="X164">
            <v>3244.1</v>
          </cell>
          <cell r="Z164">
            <v>0.05</v>
          </cell>
          <cell r="AA164">
            <v>3244.1</v>
          </cell>
          <cell r="AC164">
            <v>0.05</v>
          </cell>
          <cell r="AD164">
            <v>3244.1</v>
          </cell>
          <cell r="AF164">
            <v>0.05</v>
          </cell>
          <cell r="AG164">
            <v>3244.1</v>
          </cell>
          <cell r="AI164">
            <v>7.0000000000000007E-2</v>
          </cell>
          <cell r="AJ164">
            <v>4541.74</v>
          </cell>
          <cell r="AM164">
            <v>24.54</v>
          </cell>
          <cell r="AN164">
            <v>1592204.28</v>
          </cell>
          <cell r="AP164">
            <v>24.54</v>
          </cell>
          <cell r="AQ164">
            <v>628837.5</v>
          </cell>
          <cell r="AS164">
            <v>3.46</v>
          </cell>
          <cell r="AT164">
            <v>252310.12</v>
          </cell>
          <cell r="AW164">
            <v>3656150.7600000002</v>
          </cell>
          <cell r="AY164">
            <v>38.32</v>
          </cell>
        </row>
        <row r="165">
          <cell r="A165" t="str">
            <v>0601609700200</v>
          </cell>
          <cell r="B165" t="str">
            <v>OAK PARK ELEM SCHOOL DIST 97</v>
          </cell>
          <cell r="C165" t="str">
            <v>COOK</v>
          </cell>
          <cell r="D165" t="str">
            <v>Elementary</v>
          </cell>
          <cell r="F165">
            <v>6048.5</v>
          </cell>
          <cell r="G165">
            <v>930.66</v>
          </cell>
          <cell r="H165">
            <v>162</v>
          </cell>
          <cell r="J165">
            <v>7.44</v>
          </cell>
          <cell r="K165">
            <v>482722.08</v>
          </cell>
          <cell r="M165">
            <v>7.44</v>
          </cell>
          <cell r="N165">
            <v>482722.08</v>
          </cell>
          <cell r="P165">
            <v>7.75</v>
          </cell>
          <cell r="Q165">
            <v>502835.5</v>
          </cell>
          <cell r="S165">
            <v>7.75</v>
          </cell>
          <cell r="T165">
            <v>502835.5</v>
          </cell>
          <cell r="W165">
            <v>1.29</v>
          </cell>
          <cell r="X165">
            <v>83697.78</v>
          </cell>
          <cell r="Z165">
            <v>1.29</v>
          </cell>
          <cell r="AA165">
            <v>83697.78</v>
          </cell>
          <cell r="AC165">
            <v>1.35</v>
          </cell>
          <cell r="AD165">
            <v>87590.7</v>
          </cell>
          <cell r="AF165">
            <v>1.35</v>
          </cell>
          <cell r="AG165">
            <v>87590.7</v>
          </cell>
          <cell r="AI165">
            <v>1.62</v>
          </cell>
          <cell r="AJ165">
            <v>105108.84</v>
          </cell>
          <cell r="AM165">
            <v>42.89</v>
          </cell>
          <cell r="AN165">
            <v>2782788.98</v>
          </cell>
          <cell r="AP165">
            <v>42.89</v>
          </cell>
          <cell r="AQ165">
            <v>1099056.25</v>
          </cell>
          <cell r="AS165">
            <v>6.04</v>
          </cell>
          <cell r="AT165">
            <v>440448.88</v>
          </cell>
          <cell r="AW165">
            <v>6741095.0700000003</v>
          </cell>
          <cell r="AY165">
            <v>71.44</v>
          </cell>
        </row>
        <row r="166">
          <cell r="A166" t="str">
            <v>1101500502600</v>
          </cell>
          <cell r="B166" t="str">
            <v>OAKLAND C U SCHOOL DIST 5</v>
          </cell>
          <cell r="C166" t="str">
            <v>COLES</v>
          </cell>
          <cell r="D166" t="str">
            <v>Unit</v>
          </cell>
          <cell r="F166">
            <v>249.71</v>
          </cell>
          <cell r="G166">
            <v>115.66</v>
          </cell>
          <cell r="H166">
            <v>0</v>
          </cell>
          <cell r="J166">
            <v>0.92</v>
          </cell>
          <cell r="K166">
            <v>59691.44</v>
          </cell>
          <cell r="M166">
            <v>0.92</v>
          </cell>
          <cell r="N166">
            <v>59691.44</v>
          </cell>
          <cell r="P166">
            <v>0.96</v>
          </cell>
          <cell r="Q166">
            <v>62286.720000000001</v>
          </cell>
          <cell r="S166">
            <v>0.96</v>
          </cell>
          <cell r="T166">
            <v>62286.720000000001</v>
          </cell>
          <cell r="W166">
            <v>0</v>
          </cell>
          <cell r="X166">
            <v>0</v>
          </cell>
          <cell r="Z166">
            <v>0</v>
          </cell>
          <cell r="AA166">
            <v>0</v>
          </cell>
          <cell r="AC166">
            <v>0</v>
          </cell>
          <cell r="AD166">
            <v>0</v>
          </cell>
          <cell r="AF166">
            <v>0</v>
          </cell>
          <cell r="AG166">
            <v>0</v>
          </cell>
          <cell r="AI166">
            <v>0</v>
          </cell>
          <cell r="AJ166">
            <v>0</v>
          </cell>
          <cell r="AM166">
            <v>1.77</v>
          </cell>
          <cell r="AN166">
            <v>114841.14</v>
          </cell>
          <cell r="AP166">
            <v>1.77</v>
          </cell>
          <cell r="AQ166">
            <v>45356.25</v>
          </cell>
          <cell r="AS166">
            <v>0.24</v>
          </cell>
          <cell r="AT166">
            <v>17501.28</v>
          </cell>
          <cell r="AW166">
            <v>421654.99</v>
          </cell>
          <cell r="AY166">
            <v>4.6099999999999994</v>
          </cell>
        </row>
        <row r="167">
          <cell r="A167" t="str">
            <v>1201700402600</v>
          </cell>
          <cell r="B167" t="str">
            <v>OBLONG C U SCHOOL DIST 4</v>
          </cell>
          <cell r="C167" t="str">
            <v>CRAWFORD</v>
          </cell>
          <cell r="D167" t="str">
            <v>Unit</v>
          </cell>
          <cell r="F167">
            <v>570.5</v>
          </cell>
          <cell r="G167">
            <v>255</v>
          </cell>
          <cell r="H167">
            <v>0</v>
          </cell>
          <cell r="J167">
            <v>2.04</v>
          </cell>
          <cell r="K167">
            <v>132359.28</v>
          </cell>
          <cell r="M167">
            <v>2.04</v>
          </cell>
          <cell r="N167">
            <v>132359.28</v>
          </cell>
          <cell r="P167">
            <v>2.12</v>
          </cell>
          <cell r="Q167">
            <v>137549.84</v>
          </cell>
          <cell r="S167">
            <v>2.12</v>
          </cell>
          <cell r="T167">
            <v>137549.84</v>
          </cell>
          <cell r="W167">
            <v>0</v>
          </cell>
          <cell r="X167">
            <v>0</v>
          </cell>
          <cell r="Z167">
            <v>0</v>
          </cell>
          <cell r="AA167">
            <v>0</v>
          </cell>
          <cell r="AC167">
            <v>0</v>
          </cell>
          <cell r="AD167">
            <v>0</v>
          </cell>
          <cell r="AF167">
            <v>0</v>
          </cell>
          <cell r="AG167">
            <v>0</v>
          </cell>
          <cell r="AI167">
            <v>0</v>
          </cell>
          <cell r="AJ167">
            <v>0</v>
          </cell>
          <cell r="AM167">
            <v>4.04</v>
          </cell>
          <cell r="AN167">
            <v>262123.28</v>
          </cell>
          <cell r="AP167">
            <v>4.04</v>
          </cell>
          <cell r="AQ167">
            <v>103525</v>
          </cell>
          <cell r="AS167">
            <v>0.56999999999999995</v>
          </cell>
          <cell r="AT167">
            <v>41565.54</v>
          </cell>
          <cell r="AW167">
            <v>947032.06</v>
          </cell>
          <cell r="AY167">
            <v>10.32</v>
          </cell>
        </row>
        <row r="168">
          <cell r="A168" t="str">
            <v>1107030202600</v>
          </cell>
          <cell r="B168" t="str">
            <v>OKAW Valley CUSD 302</v>
          </cell>
          <cell r="C168" t="str">
            <v>MOULTRIE</v>
          </cell>
          <cell r="D168" t="str">
            <v>Unit</v>
          </cell>
          <cell r="F168">
            <v>487.28</v>
          </cell>
          <cell r="G168">
            <v>173</v>
          </cell>
          <cell r="H168">
            <v>0</v>
          </cell>
          <cell r="J168">
            <v>1.38</v>
          </cell>
          <cell r="K168">
            <v>89537.16</v>
          </cell>
          <cell r="M168">
            <v>1.38</v>
          </cell>
          <cell r="N168">
            <v>89537.16</v>
          </cell>
          <cell r="P168">
            <v>1.44</v>
          </cell>
          <cell r="Q168">
            <v>93430.080000000002</v>
          </cell>
          <cell r="S168">
            <v>1.44</v>
          </cell>
          <cell r="T168">
            <v>93430.080000000002</v>
          </cell>
          <cell r="W168">
            <v>0</v>
          </cell>
          <cell r="X168">
            <v>0</v>
          </cell>
          <cell r="Z168">
            <v>0</v>
          </cell>
          <cell r="AA168">
            <v>0</v>
          </cell>
          <cell r="AC168">
            <v>0</v>
          </cell>
          <cell r="AD168">
            <v>0</v>
          </cell>
          <cell r="AF168">
            <v>0</v>
          </cell>
          <cell r="AG168">
            <v>0</v>
          </cell>
          <cell r="AI168">
            <v>0</v>
          </cell>
          <cell r="AJ168">
            <v>0</v>
          </cell>
          <cell r="AM168">
            <v>3.45</v>
          </cell>
          <cell r="AN168">
            <v>223842.9</v>
          </cell>
          <cell r="AP168">
            <v>3.45</v>
          </cell>
          <cell r="AQ168">
            <v>88406.25</v>
          </cell>
          <cell r="AS168">
            <v>0.48</v>
          </cell>
          <cell r="AT168">
            <v>35002.559999999998</v>
          </cell>
          <cell r="AW168">
            <v>713186.19000000006</v>
          </cell>
          <cell r="AY168">
            <v>7.71</v>
          </cell>
        </row>
        <row r="169">
          <cell r="A169" t="str">
            <v>0808920302600</v>
          </cell>
          <cell r="B169" t="str">
            <v>ORANGEVILLE C U SCHOOL DIST 203</v>
          </cell>
          <cell r="C169" t="str">
            <v>STEPHENSON</v>
          </cell>
          <cell r="D169" t="str">
            <v>Unit</v>
          </cell>
          <cell r="F169">
            <v>333.63</v>
          </cell>
          <cell r="G169">
            <v>99</v>
          </cell>
          <cell r="H169">
            <v>0</v>
          </cell>
          <cell r="J169">
            <v>0.79</v>
          </cell>
          <cell r="K169">
            <v>51256.78</v>
          </cell>
          <cell r="M169">
            <v>0.79</v>
          </cell>
          <cell r="N169">
            <v>51256.78</v>
          </cell>
          <cell r="P169">
            <v>0.82</v>
          </cell>
          <cell r="Q169">
            <v>53203.24</v>
          </cell>
          <cell r="S169">
            <v>0.82</v>
          </cell>
          <cell r="T169">
            <v>53203.24</v>
          </cell>
          <cell r="W169">
            <v>0</v>
          </cell>
          <cell r="X169">
            <v>0</v>
          </cell>
          <cell r="Z169">
            <v>0</v>
          </cell>
          <cell r="AA169">
            <v>0</v>
          </cell>
          <cell r="AC169">
            <v>0</v>
          </cell>
          <cell r="AD169">
            <v>0</v>
          </cell>
          <cell r="AF169">
            <v>0</v>
          </cell>
          <cell r="AG169">
            <v>0</v>
          </cell>
          <cell r="AI169">
            <v>0</v>
          </cell>
          <cell r="AJ169">
            <v>0</v>
          </cell>
          <cell r="AM169">
            <v>2.36</v>
          </cell>
          <cell r="AN169">
            <v>153121.51999999999</v>
          </cell>
          <cell r="AP169">
            <v>2.36</v>
          </cell>
          <cell r="AQ169">
            <v>60475</v>
          </cell>
          <cell r="AS169">
            <v>0.33</v>
          </cell>
          <cell r="AT169">
            <v>24064.26</v>
          </cell>
          <cell r="AW169">
            <v>446580.81999999995</v>
          </cell>
          <cell r="AY169">
            <v>4.7899999999999991</v>
          </cell>
        </row>
        <row r="170">
          <cell r="A170" t="str">
            <v>0701613500200</v>
          </cell>
          <cell r="B170" t="str">
            <v>ORLAND SCHOOL DISTRICT 135</v>
          </cell>
          <cell r="C170" t="str">
            <v>COOK</v>
          </cell>
          <cell r="D170" t="str">
            <v>Elementary</v>
          </cell>
          <cell r="F170">
            <v>5037</v>
          </cell>
          <cell r="G170">
            <v>1460</v>
          </cell>
          <cell r="H170">
            <v>623</v>
          </cell>
          <cell r="J170">
            <v>11.68</v>
          </cell>
          <cell r="K170">
            <v>757821.76</v>
          </cell>
          <cell r="M170">
            <v>11.68</v>
          </cell>
          <cell r="N170">
            <v>757821.76</v>
          </cell>
          <cell r="P170">
            <v>12.16</v>
          </cell>
          <cell r="Q170">
            <v>788965.12</v>
          </cell>
          <cell r="S170">
            <v>12.16</v>
          </cell>
          <cell r="T170">
            <v>788965.12</v>
          </cell>
          <cell r="W170">
            <v>4.9800000000000004</v>
          </cell>
          <cell r="X170">
            <v>323112.36</v>
          </cell>
          <cell r="Z170">
            <v>4.9800000000000004</v>
          </cell>
          <cell r="AA170">
            <v>323112.36</v>
          </cell>
          <cell r="AC170">
            <v>5.19</v>
          </cell>
          <cell r="AD170">
            <v>336737.58</v>
          </cell>
          <cell r="AF170">
            <v>5.19</v>
          </cell>
          <cell r="AG170">
            <v>336737.58</v>
          </cell>
          <cell r="AI170">
            <v>6.23</v>
          </cell>
          <cell r="AJ170">
            <v>404214.86</v>
          </cell>
          <cell r="AM170">
            <v>35.72</v>
          </cell>
          <cell r="AN170">
            <v>2317585.04</v>
          </cell>
          <cell r="AP170">
            <v>35.72</v>
          </cell>
          <cell r="AQ170">
            <v>915325</v>
          </cell>
          <cell r="AS170">
            <v>5.03</v>
          </cell>
          <cell r="AT170">
            <v>366797.66</v>
          </cell>
          <cell r="AW170">
            <v>8417196.2000000011</v>
          </cell>
          <cell r="AY170">
            <v>93.31</v>
          </cell>
        </row>
        <row r="171">
          <cell r="A171" t="str">
            <v>0501601500400</v>
          </cell>
          <cell r="B171" t="str">
            <v>PALATINE C C SCHOOL DIST 15</v>
          </cell>
          <cell r="C171" t="str">
            <v>COOK</v>
          </cell>
          <cell r="D171" t="str">
            <v>Elementary</v>
          </cell>
          <cell r="F171">
            <v>11626.78</v>
          </cell>
          <cell r="G171">
            <v>5007.66</v>
          </cell>
          <cell r="H171">
            <v>3119.5</v>
          </cell>
          <cell r="J171">
            <v>40.06</v>
          </cell>
          <cell r="K171">
            <v>2599172.92</v>
          </cell>
          <cell r="M171">
            <v>40.06</v>
          </cell>
          <cell r="N171">
            <v>2599172.92</v>
          </cell>
          <cell r="P171">
            <v>41.73</v>
          </cell>
          <cell r="Q171">
            <v>2707525.86</v>
          </cell>
          <cell r="S171">
            <v>41.73</v>
          </cell>
          <cell r="T171">
            <v>2707525.86</v>
          </cell>
          <cell r="W171">
            <v>24.95</v>
          </cell>
          <cell r="X171">
            <v>1618805.9</v>
          </cell>
          <cell r="Z171">
            <v>24.95</v>
          </cell>
          <cell r="AA171">
            <v>1618805.9</v>
          </cell>
          <cell r="AC171">
            <v>25.99</v>
          </cell>
          <cell r="AD171">
            <v>1686283.18</v>
          </cell>
          <cell r="AF171">
            <v>25.99</v>
          </cell>
          <cell r="AG171">
            <v>1686283.18</v>
          </cell>
          <cell r="AI171">
            <v>31.19</v>
          </cell>
          <cell r="AJ171">
            <v>2023669.58</v>
          </cell>
          <cell r="AM171">
            <v>82.45</v>
          </cell>
          <cell r="AN171">
            <v>5349520.9000000004</v>
          </cell>
          <cell r="AP171">
            <v>82.45</v>
          </cell>
          <cell r="AQ171">
            <v>2112781.25</v>
          </cell>
          <cell r="AS171">
            <v>11.62</v>
          </cell>
          <cell r="AT171">
            <v>847353.64</v>
          </cell>
          <cell r="AW171">
            <v>27556901.090000004</v>
          </cell>
          <cell r="AY171">
            <v>314.08999999999997</v>
          </cell>
        </row>
        <row r="172">
          <cell r="A172" t="str">
            <v>1201700302600</v>
          </cell>
          <cell r="B172" t="str">
            <v>PALESTINE C U SCHOOL DIST 3</v>
          </cell>
          <cell r="C172" t="str">
            <v>CRAWFORD</v>
          </cell>
          <cell r="D172" t="str">
            <v>Unit</v>
          </cell>
          <cell r="F172">
            <v>299.13</v>
          </cell>
          <cell r="G172">
            <v>116</v>
          </cell>
          <cell r="H172">
            <v>0</v>
          </cell>
          <cell r="J172">
            <v>0.92</v>
          </cell>
          <cell r="K172">
            <v>59691.44</v>
          </cell>
          <cell r="M172">
            <v>0.92</v>
          </cell>
          <cell r="N172">
            <v>59691.44</v>
          </cell>
          <cell r="P172">
            <v>0.96</v>
          </cell>
          <cell r="Q172">
            <v>62286.720000000001</v>
          </cell>
          <cell r="S172">
            <v>0.96</v>
          </cell>
          <cell r="T172">
            <v>62286.720000000001</v>
          </cell>
          <cell r="W172">
            <v>0</v>
          </cell>
          <cell r="X172">
            <v>0</v>
          </cell>
          <cell r="Z172">
            <v>0</v>
          </cell>
          <cell r="AA172">
            <v>0</v>
          </cell>
          <cell r="AC172">
            <v>0</v>
          </cell>
          <cell r="AD172">
            <v>0</v>
          </cell>
          <cell r="AF172">
            <v>0</v>
          </cell>
          <cell r="AG172">
            <v>0</v>
          </cell>
          <cell r="AI172">
            <v>0</v>
          </cell>
          <cell r="AJ172">
            <v>0</v>
          </cell>
          <cell r="AM172">
            <v>2.12</v>
          </cell>
          <cell r="AN172">
            <v>137549.84</v>
          </cell>
          <cell r="AP172">
            <v>2.12</v>
          </cell>
          <cell r="AQ172">
            <v>54325</v>
          </cell>
          <cell r="AS172">
            <v>0.28999999999999998</v>
          </cell>
          <cell r="AT172">
            <v>21147.38</v>
          </cell>
          <cell r="AW172">
            <v>456978.54000000004</v>
          </cell>
          <cell r="AY172">
            <v>4.96</v>
          </cell>
        </row>
        <row r="173">
          <cell r="A173" t="str">
            <v>0701611800400</v>
          </cell>
          <cell r="B173" t="str">
            <v>PALOS COMM CONS SCHOOL DIST 118</v>
          </cell>
          <cell r="C173" t="str">
            <v>COOK</v>
          </cell>
          <cell r="D173" t="str">
            <v>Elementary</v>
          </cell>
          <cell r="F173">
            <v>1868.5</v>
          </cell>
          <cell r="G173">
            <v>574</v>
          </cell>
          <cell r="H173">
            <v>187.5</v>
          </cell>
          <cell r="J173">
            <v>4.59</v>
          </cell>
          <cell r="K173">
            <v>297808.38</v>
          </cell>
          <cell r="M173">
            <v>4.59</v>
          </cell>
          <cell r="N173">
            <v>297808.38</v>
          </cell>
          <cell r="P173">
            <v>4.78</v>
          </cell>
          <cell r="Q173">
            <v>310135.96000000002</v>
          </cell>
          <cell r="S173">
            <v>4.78</v>
          </cell>
          <cell r="T173">
            <v>310135.96000000002</v>
          </cell>
          <cell r="W173">
            <v>1.5</v>
          </cell>
          <cell r="X173">
            <v>97323</v>
          </cell>
          <cell r="Z173">
            <v>1.5</v>
          </cell>
          <cell r="AA173">
            <v>97323</v>
          </cell>
          <cell r="AC173">
            <v>1.56</v>
          </cell>
          <cell r="AD173">
            <v>101215.92</v>
          </cell>
          <cell r="AF173">
            <v>1.56</v>
          </cell>
          <cell r="AG173">
            <v>101215.92</v>
          </cell>
          <cell r="AI173">
            <v>1.87</v>
          </cell>
          <cell r="AJ173">
            <v>121329.34</v>
          </cell>
          <cell r="AM173">
            <v>13.25</v>
          </cell>
          <cell r="AN173">
            <v>859686.5</v>
          </cell>
          <cell r="AP173">
            <v>13.25</v>
          </cell>
          <cell r="AQ173">
            <v>339531.25</v>
          </cell>
          <cell r="AS173">
            <v>1.86</v>
          </cell>
          <cell r="AT173">
            <v>135634.92000000001</v>
          </cell>
          <cell r="AW173">
            <v>3069148.53</v>
          </cell>
          <cell r="AY173">
            <v>33.89</v>
          </cell>
        </row>
        <row r="174">
          <cell r="A174" t="str">
            <v>0701612800200</v>
          </cell>
          <cell r="B174" t="str">
            <v>PALOS HEIGHTS SCHOOL DIST 128</v>
          </cell>
          <cell r="C174" t="str">
            <v>COOK</v>
          </cell>
          <cell r="D174" t="str">
            <v>Elementary</v>
          </cell>
          <cell r="F174">
            <v>655.73</v>
          </cell>
          <cell r="G174">
            <v>138</v>
          </cell>
          <cell r="H174">
            <v>31.5</v>
          </cell>
          <cell r="J174">
            <v>1.1000000000000001</v>
          </cell>
          <cell r="K174">
            <v>71370.2</v>
          </cell>
          <cell r="M174">
            <v>1.1000000000000001</v>
          </cell>
          <cell r="N174">
            <v>71370.2</v>
          </cell>
          <cell r="P174">
            <v>1.1499999999999999</v>
          </cell>
          <cell r="Q174">
            <v>74614.3</v>
          </cell>
          <cell r="S174">
            <v>1.1499999999999999</v>
          </cell>
          <cell r="T174">
            <v>74614.3</v>
          </cell>
          <cell r="W174">
            <v>0.25</v>
          </cell>
          <cell r="X174">
            <v>16220.5</v>
          </cell>
          <cell r="Z174">
            <v>0.25</v>
          </cell>
          <cell r="AA174">
            <v>16220.5</v>
          </cell>
          <cell r="AC174">
            <v>0.26</v>
          </cell>
          <cell r="AD174">
            <v>16869.32</v>
          </cell>
          <cell r="AF174">
            <v>0.26</v>
          </cell>
          <cell r="AG174">
            <v>16869.32</v>
          </cell>
          <cell r="AI174">
            <v>0.31</v>
          </cell>
          <cell r="AJ174">
            <v>20113.419999999998</v>
          </cell>
          <cell r="AM174">
            <v>4.6500000000000004</v>
          </cell>
          <cell r="AN174">
            <v>301701.3</v>
          </cell>
          <cell r="AP174">
            <v>4.6500000000000004</v>
          </cell>
          <cell r="AQ174">
            <v>119156.25</v>
          </cell>
          <cell r="AS174">
            <v>0.65</v>
          </cell>
          <cell r="AT174">
            <v>47399.3</v>
          </cell>
          <cell r="AW174">
            <v>846518.90999999992</v>
          </cell>
          <cell r="AY174">
            <v>9.129999999999999</v>
          </cell>
        </row>
        <row r="175">
          <cell r="A175" t="str">
            <v>0301100802600</v>
          </cell>
          <cell r="B175" t="str">
            <v>PANA COMM UNIT SCHOOL DIST 8</v>
          </cell>
          <cell r="C175" t="str">
            <v>CHRISTIAN</v>
          </cell>
          <cell r="D175" t="str">
            <v>Unit</v>
          </cell>
          <cell r="F175">
            <v>1266.46</v>
          </cell>
          <cell r="G175">
            <v>730.33</v>
          </cell>
          <cell r="H175">
            <v>6</v>
          </cell>
          <cell r="J175">
            <v>5.84</v>
          </cell>
          <cell r="K175">
            <v>378910.88</v>
          </cell>
          <cell r="M175">
            <v>5.84</v>
          </cell>
          <cell r="N175">
            <v>378910.88</v>
          </cell>
          <cell r="P175">
            <v>6.08</v>
          </cell>
          <cell r="Q175">
            <v>394482.56</v>
          </cell>
          <cell r="S175">
            <v>6.08</v>
          </cell>
          <cell r="T175">
            <v>394482.56</v>
          </cell>
          <cell r="W175">
            <v>0.04</v>
          </cell>
          <cell r="X175">
            <v>2595.2800000000002</v>
          </cell>
          <cell r="Z175">
            <v>0.04</v>
          </cell>
          <cell r="AA175">
            <v>2595.2800000000002</v>
          </cell>
          <cell r="AC175">
            <v>0.05</v>
          </cell>
          <cell r="AD175">
            <v>3244.1</v>
          </cell>
          <cell r="AF175">
            <v>0.05</v>
          </cell>
          <cell r="AG175">
            <v>3244.1</v>
          </cell>
          <cell r="AI175">
            <v>0.06</v>
          </cell>
          <cell r="AJ175">
            <v>3892.92</v>
          </cell>
          <cell r="AM175">
            <v>8.98</v>
          </cell>
          <cell r="AN175">
            <v>582640.36</v>
          </cell>
          <cell r="AP175">
            <v>8.98</v>
          </cell>
          <cell r="AQ175">
            <v>230112.5</v>
          </cell>
          <cell r="AS175">
            <v>1.26</v>
          </cell>
          <cell r="AT175">
            <v>91881.72</v>
          </cell>
          <cell r="AW175">
            <v>2466993.14</v>
          </cell>
          <cell r="AY175">
            <v>27.18</v>
          </cell>
        </row>
        <row r="176">
          <cell r="A176" t="str">
            <v>0306800202600</v>
          </cell>
          <cell r="B176" t="str">
            <v>PANHANDLE COMM UNIT SCH DIST 2</v>
          </cell>
          <cell r="C176" t="str">
            <v>MONTGOMERY</v>
          </cell>
          <cell r="D176" t="str">
            <v>Unit</v>
          </cell>
          <cell r="F176">
            <v>459.75</v>
          </cell>
          <cell r="G176">
            <v>216</v>
          </cell>
          <cell r="H176">
            <v>0</v>
          </cell>
          <cell r="J176">
            <v>1.72</v>
          </cell>
          <cell r="K176">
            <v>111597.04</v>
          </cell>
          <cell r="M176">
            <v>1.72</v>
          </cell>
          <cell r="N176">
            <v>111597.04</v>
          </cell>
          <cell r="P176">
            <v>1.8</v>
          </cell>
          <cell r="Q176">
            <v>116787.6</v>
          </cell>
          <cell r="S176">
            <v>1.8</v>
          </cell>
          <cell r="T176">
            <v>116787.6</v>
          </cell>
          <cell r="W176">
            <v>0</v>
          </cell>
          <cell r="X176">
            <v>0</v>
          </cell>
          <cell r="Z176">
            <v>0</v>
          </cell>
          <cell r="AA176">
            <v>0</v>
          </cell>
          <cell r="AC176">
            <v>0</v>
          </cell>
          <cell r="AD176">
            <v>0</v>
          </cell>
          <cell r="AF176">
            <v>0</v>
          </cell>
          <cell r="AG176">
            <v>0</v>
          </cell>
          <cell r="AI176">
            <v>0</v>
          </cell>
          <cell r="AJ176">
            <v>0</v>
          </cell>
          <cell r="AM176">
            <v>3.26</v>
          </cell>
          <cell r="AN176">
            <v>211515.32</v>
          </cell>
          <cell r="AP176">
            <v>3.26</v>
          </cell>
          <cell r="AQ176">
            <v>83537.5</v>
          </cell>
          <cell r="AS176">
            <v>0.45</v>
          </cell>
          <cell r="AT176">
            <v>32814.9</v>
          </cell>
          <cell r="AW176">
            <v>784637</v>
          </cell>
          <cell r="AY176">
            <v>8.58</v>
          </cell>
        </row>
        <row r="177">
          <cell r="A177" t="str">
            <v>1102300402600</v>
          </cell>
          <cell r="B177" t="str">
            <v>PARIS COMM UNIT SCHOOL DIST 4</v>
          </cell>
          <cell r="C177" t="str">
            <v>EDGAR</v>
          </cell>
          <cell r="D177" t="str">
            <v>Unit</v>
          </cell>
          <cell r="F177">
            <v>644.04</v>
          </cell>
          <cell r="G177">
            <v>192.66</v>
          </cell>
          <cell r="H177">
            <v>2.5</v>
          </cell>
          <cell r="J177">
            <v>1.54</v>
          </cell>
          <cell r="K177">
            <v>99918.28</v>
          </cell>
          <cell r="M177">
            <v>1.54</v>
          </cell>
          <cell r="N177">
            <v>99918.28</v>
          </cell>
          <cell r="P177">
            <v>1.6</v>
          </cell>
          <cell r="Q177">
            <v>103811.2</v>
          </cell>
          <cell r="S177">
            <v>1.6</v>
          </cell>
          <cell r="T177">
            <v>103811.2</v>
          </cell>
          <cell r="W177">
            <v>0.02</v>
          </cell>
          <cell r="X177">
            <v>1297.6400000000001</v>
          </cell>
          <cell r="Z177">
            <v>0.02</v>
          </cell>
          <cell r="AA177">
            <v>1297.6400000000001</v>
          </cell>
          <cell r="AC177">
            <v>0.02</v>
          </cell>
          <cell r="AD177">
            <v>1297.6400000000001</v>
          </cell>
          <cell r="AF177">
            <v>0.02</v>
          </cell>
          <cell r="AG177">
            <v>1297.6400000000001</v>
          </cell>
          <cell r="AI177">
            <v>0.02</v>
          </cell>
          <cell r="AJ177">
            <v>1297.6400000000001</v>
          </cell>
          <cell r="AM177">
            <v>4.5599999999999996</v>
          </cell>
          <cell r="AN177">
            <v>295861.92</v>
          </cell>
          <cell r="AP177">
            <v>4.5599999999999996</v>
          </cell>
          <cell r="AQ177">
            <v>116850</v>
          </cell>
          <cell r="AS177">
            <v>0.64</v>
          </cell>
          <cell r="AT177">
            <v>46670.080000000002</v>
          </cell>
          <cell r="AW177">
            <v>873329.16</v>
          </cell>
          <cell r="AY177">
            <v>9.379999999999999</v>
          </cell>
        </row>
        <row r="178">
          <cell r="A178" t="str">
            <v>1102309502500</v>
          </cell>
          <cell r="B178" t="str">
            <v>PARIS-UNION SCHOOL DIST 95</v>
          </cell>
          <cell r="C178" t="str">
            <v>EDGAR</v>
          </cell>
          <cell r="D178" t="str">
            <v>Unit</v>
          </cell>
          <cell r="F178">
            <v>1282.71</v>
          </cell>
          <cell r="G178">
            <v>756</v>
          </cell>
          <cell r="H178">
            <v>0.33</v>
          </cell>
          <cell r="J178">
            <v>6.04</v>
          </cell>
          <cell r="K178">
            <v>391887.28</v>
          </cell>
          <cell r="M178">
            <v>6.04</v>
          </cell>
          <cell r="N178">
            <v>391887.28</v>
          </cell>
          <cell r="P178">
            <v>6.3</v>
          </cell>
          <cell r="Q178">
            <v>408756.6</v>
          </cell>
          <cell r="S178">
            <v>6.3</v>
          </cell>
          <cell r="T178">
            <v>408756.6</v>
          </cell>
          <cell r="W178">
            <v>0</v>
          </cell>
          <cell r="X178">
            <v>0</v>
          </cell>
          <cell r="Z178">
            <v>0</v>
          </cell>
          <cell r="AA178">
            <v>0</v>
          </cell>
          <cell r="AC178">
            <v>0</v>
          </cell>
          <cell r="AD178">
            <v>0</v>
          </cell>
          <cell r="AF178">
            <v>0</v>
          </cell>
          <cell r="AG178">
            <v>0</v>
          </cell>
          <cell r="AI178">
            <v>0</v>
          </cell>
          <cell r="AJ178">
            <v>0</v>
          </cell>
          <cell r="AM178">
            <v>9.09</v>
          </cell>
          <cell r="AN178">
            <v>589777.38</v>
          </cell>
          <cell r="AP178">
            <v>9.09</v>
          </cell>
          <cell r="AQ178">
            <v>232931.25</v>
          </cell>
          <cell r="AS178">
            <v>1.28</v>
          </cell>
          <cell r="AT178">
            <v>93340.160000000003</v>
          </cell>
          <cell r="AW178">
            <v>2517336.5500000007</v>
          </cell>
          <cell r="AY178">
            <v>27.73</v>
          </cell>
        </row>
        <row r="179">
          <cell r="A179" t="str">
            <v>0701616300200</v>
          </cell>
          <cell r="B179" t="str">
            <v>PARK FOREST SCHOOL DIST 163</v>
          </cell>
          <cell r="C179" t="str">
            <v>COOK</v>
          </cell>
          <cell r="D179" t="str">
            <v>Elementary</v>
          </cell>
          <cell r="F179">
            <v>1758.37</v>
          </cell>
          <cell r="G179">
            <v>1401</v>
          </cell>
          <cell r="H179">
            <v>0</v>
          </cell>
          <cell r="J179">
            <v>11.2</v>
          </cell>
          <cell r="K179">
            <v>726678.4</v>
          </cell>
          <cell r="M179">
            <v>11.2</v>
          </cell>
          <cell r="N179">
            <v>726678.4</v>
          </cell>
          <cell r="P179">
            <v>11.67</v>
          </cell>
          <cell r="Q179">
            <v>757172.94</v>
          </cell>
          <cell r="S179">
            <v>11.67</v>
          </cell>
          <cell r="T179">
            <v>757172.94</v>
          </cell>
          <cell r="W179">
            <v>0</v>
          </cell>
          <cell r="X179">
            <v>0</v>
          </cell>
          <cell r="Z179">
            <v>0</v>
          </cell>
          <cell r="AA179">
            <v>0</v>
          </cell>
          <cell r="AC179">
            <v>0</v>
          </cell>
          <cell r="AD179">
            <v>0</v>
          </cell>
          <cell r="AF179">
            <v>0</v>
          </cell>
          <cell r="AG179">
            <v>0</v>
          </cell>
          <cell r="AI179">
            <v>0</v>
          </cell>
          <cell r="AJ179">
            <v>0</v>
          </cell>
          <cell r="AM179">
            <v>12.47</v>
          </cell>
          <cell r="AN179">
            <v>809078.54</v>
          </cell>
          <cell r="AP179">
            <v>12.47</v>
          </cell>
          <cell r="AQ179">
            <v>319543.75</v>
          </cell>
          <cell r="AS179">
            <v>1.75</v>
          </cell>
          <cell r="AT179">
            <v>127613.5</v>
          </cell>
          <cell r="AW179">
            <v>4223938.47</v>
          </cell>
          <cell r="AY179">
            <v>47.01</v>
          </cell>
        </row>
        <row r="180">
          <cell r="A180" t="str">
            <v>0501606400400</v>
          </cell>
          <cell r="B180" t="str">
            <v>PARK RIDGE C C SCHOOL DIST 64</v>
          </cell>
          <cell r="C180" t="str">
            <v>COOK</v>
          </cell>
          <cell r="D180" t="str">
            <v>Elementary</v>
          </cell>
          <cell r="F180">
            <v>4398</v>
          </cell>
          <cell r="G180">
            <v>546</v>
          </cell>
          <cell r="H180">
            <v>314</v>
          </cell>
          <cell r="J180">
            <v>4.3600000000000003</v>
          </cell>
          <cell r="K180">
            <v>282885.52</v>
          </cell>
          <cell r="M180">
            <v>4.3600000000000003</v>
          </cell>
          <cell r="N180">
            <v>282885.52</v>
          </cell>
          <cell r="P180">
            <v>4.55</v>
          </cell>
          <cell r="Q180">
            <v>295213.09999999998</v>
          </cell>
          <cell r="S180">
            <v>4.55</v>
          </cell>
          <cell r="T180">
            <v>295213.09999999998</v>
          </cell>
          <cell r="W180">
            <v>2.5099999999999998</v>
          </cell>
          <cell r="X180">
            <v>162853.82</v>
          </cell>
          <cell r="Z180">
            <v>2.5099999999999998</v>
          </cell>
          <cell r="AA180">
            <v>162853.82</v>
          </cell>
          <cell r="AC180">
            <v>2.61</v>
          </cell>
          <cell r="AD180">
            <v>169342.02</v>
          </cell>
          <cell r="AF180">
            <v>2.61</v>
          </cell>
          <cell r="AG180">
            <v>169342.02</v>
          </cell>
          <cell r="AI180">
            <v>3.14</v>
          </cell>
          <cell r="AJ180">
            <v>203729.48</v>
          </cell>
          <cell r="AM180">
            <v>31.19</v>
          </cell>
          <cell r="AN180">
            <v>2023669.58</v>
          </cell>
          <cell r="AP180">
            <v>31.19</v>
          </cell>
          <cell r="AQ180">
            <v>799243.75</v>
          </cell>
          <cell r="AS180">
            <v>4.3899999999999997</v>
          </cell>
          <cell r="AT180">
            <v>320127.58</v>
          </cell>
          <cell r="AW180">
            <v>5167359.3099999987</v>
          </cell>
          <cell r="AY180">
            <v>55.52</v>
          </cell>
        </row>
        <row r="181">
          <cell r="A181" t="str">
            <v>0902701002600</v>
          </cell>
          <cell r="B181" t="str">
            <v>PAXTON-BUCKLEY-LODA CU DIST 10</v>
          </cell>
          <cell r="C181" t="str">
            <v>FORD</v>
          </cell>
          <cell r="D181" t="str">
            <v>Unit</v>
          </cell>
          <cell r="F181">
            <v>1340.86</v>
          </cell>
          <cell r="G181">
            <v>590</v>
          </cell>
          <cell r="H181">
            <v>23</v>
          </cell>
          <cell r="J181">
            <v>4.72</v>
          </cell>
          <cell r="K181">
            <v>306243.03999999998</v>
          </cell>
          <cell r="M181">
            <v>4.72</v>
          </cell>
          <cell r="N181">
            <v>306243.03999999998</v>
          </cell>
          <cell r="P181">
            <v>4.91</v>
          </cell>
          <cell r="Q181">
            <v>318570.62</v>
          </cell>
          <cell r="S181">
            <v>4.91</v>
          </cell>
          <cell r="T181">
            <v>318570.62</v>
          </cell>
          <cell r="W181">
            <v>0.18</v>
          </cell>
          <cell r="X181">
            <v>11678.76</v>
          </cell>
          <cell r="Z181">
            <v>0.18</v>
          </cell>
          <cell r="AA181">
            <v>11678.76</v>
          </cell>
          <cell r="AC181">
            <v>0.19</v>
          </cell>
          <cell r="AD181">
            <v>12327.58</v>
          </cell>
          <cell r="AF181">
            <v>0.19</v>
          </cell>
          <cell r="AG181">
            <v>12327.58</v>
          </cell>
          <cell r="AI181">
            <v>0.23</v>
          </cell>
          <cell r="AJ181">
            <v>14922.86</v>
          </cell>
          <cell r="AM181">
            <v>9.5</v>
          </cell>
          <cell r="AN181">
            <v>616379</v>
          </cell>
          <cell r="AP181">
            <v>9.5</v>
          </cell>
          <cell r="AQ181">
            <v>243437.5</v>
          </cell>
          <cell r="AS181">
            <v>1.34</v>
          </cell>
          <cell r="AT181">
            <v>97715.48</v>
          </cell>
          <cell r="AW181">
            <v>2270094.84</v>
          </cell>
          <cell r="AY181">
            <v>24.83</v>
          </cell>
        </row>
        <row r="182">
          <cell r="A182" t="str">
            <v>0808920002600</v>
          </cell>
          <cell r="B182" t="str">
            <v>PEARL CITY C U SCH DIST 200</v>
          </cell>
          <cell r="C182" t="str">
            <v>STEPHENSON</v>
          </cell>
          <cell r="D182" t="str">
            <v>Unit</v>
          </cell>
          <cell r="F182">
            <v>432.3</v>
          </cell>
          <cell r="G182">
            <v>127.33</v>
          </cell>
          <cell r="H182">
            <v>0</v>
          </cell>
          <cell r="J182">
            <v>1.01</v>
          </cell>
          <cell r="K182">
            <v>65530.82</v>
          </cell>
          <cell r="M182">
            <v>1.01</v>
          </cell>
          <cell r="N182">
            <v>65530.82</v>
          </cell>
          <cell r="P182">
            <v>1.06</v>
          </cell>
          <cell r="Q182">
            <v>68774.92</v>
          </cell>
          <cell r="S182">
            <v>1.06</v>
          </cell>
          <cell r="T182">
            <v>68774.92</v>
          </cell>
          <cell r="W182">
            <v>0</v>
          </cell>
          <cell r="X182">
            <v>0</v>
          </cell>
          <cell r="Z182">
            <v>0</v>
          </cell>
          <cell r="AA182">
            <v>0</v>
          </cell>
          <cell r="AC182">
            <v>0</v>
          </cell>
          <cell r="AD182">
            <v>0</v>
          </cell>
          <cell r="AF182">
            <v>0</v>
          </cell>
          <cell r="AG182">
            <v>0</v>
          </cell>
          <cell r="AI182">
            <v>0</v>
          </cell>
          <cell r="AJ182">
            <v>0</v>
          </cell>
          <cell r="AM182">
            <v>3.06</v>
          </cell>
          <cell r="AN182">
            <v>198538.92</v>
          </cell>
          <cell r="AP182">
            <v>3.06</v>
          </cell>
          <cell r="AQ182">
            <v>78412.5</v>
          </cell>
          <cell r="AS182">
            <v>0.43</v>
          </cell>
          <cell r="AT182">
            <v>31356.46</v>
          </cell>
          <cell r="AW182">
            <v>576919.36</v>
          </cell>
          <cell r="AY182">
            <v>6.19</v>
          </cell>
        </row>
        <row r="183">
          <cell r="A183" t="str">
            <v>0410132102600</v>
          </cell>
          <cell r="B183" t="str">
            <v>PECATONICA C U SCH DIST 321</v>
          </cell>
          <cell r="C183" t="str">
            <v>WINNEBAGO</v>
          </cell>
          <cell r="D183" t="str">
            <v>Unit</v>
          </cell>
          <cell r="F183">
            <v>890.1</v>
          </cell>
          <cell r="G183">
            <v>227.33</v>
          </cell>
          <cell r="H183">
            <v>6.5</v>
          </cell>
          <cell r="J183">
            <v>1.81</v>
          </cell>
          <cell r="K183">
            <v>117436.42</v>
          </cell>
          <cell r="M183">
            <v>1.81</v>
          </cell>
          <cell r="N183">
            <v>117436.42</v>
          </cell>
          <cell r="P183">
            <v>1.89</v>
          </cell>
          <cell r="Q183">
            <v>122626.98</v>
          </cell>
          <cell r="S183">
            <v>1.89</v>
          </cell>
          <cell r="T183">
            <v>122626.98</v>
          </cell>
          <cell r="W183">
            <v>0.05</v>
          </cell>
          <cell r="X183">
            <v>3244.1</v>
          </cell>
          <cell r="Z183">
            <v>0.05</v>
          </cell>
          <cell r="AA183">
            <v>3244.1</v>
          </cell>
          <cell r="AC183">
            <v>0.05</v>
          </cell>
          <cell r="AD183">
            <v>3244.1</v>
          </cell>
          <cell r="AF183">
            <v>0.05</v>
          </cell>
          <cell r="AG183">
            <v>3244.1</v>
          </cell>
          <cell r="AI183">
            <v>0.06</v>
          </cell>
          <cell r="AJ183">
            <v>3892.92</v>
          </cell>
          <cell r="AM183">
            <v>6.31</v>
          </cell>
          <cell r="AN183">
            <v>409405.42</v>
          </cell>
          <cell r="AP183">
            <v>6.31</v>
          </cell>
          <cell r="AQ183">
            <v>161693.75</v>
          </cell>
          <cell r="AS183">
            <v>0.89</v>
          </cell>
          <cell r="AT183">
            <v>64900.58</v>
          </cell>
          <cell r="AW183">
            <v>1132995.8699999999</v>
          </cell>
          <cell r="AY183">
            <v>12.11</v>
          </cell>
        </row>
        <row r="184">
          <cell r="A184" t="str">
            <v>0601607900200</v>
          </cell>
          <cell r="B184" t="str">
            <v>PENNOYER SCHOOL DIST 79</v>
          </cell>
          <cell r="C184" t="str">
            <v>COOK</v>
          </cell>
          <cell r="D184" t="str">
            <v>Elementary</v>
          </cell>
          <cell r="F184">
            <v>416.25</v>
          </cell>
          <cell r="G184">
            <v>187</v>
          </cell>
          <cell r="H184">
            <v>75</v>
          </cell>
          <cell r="J184">
            <v>1.49</v>
          </cell>
          <cell r="K184">
            <v>96674.18</v>
          </cell>
          <cell r="M184">
            <v>1.49</v>
          </cell>
          <cell r="N184">
            <v>96674.18</v>
          </cell>
          <cell r="P184">
            <v>1.55</v>
          </cell>
          <cell r="Q184">
            <v>100567.1</v>
          </cell>
          <cell r="S184">
            <v>1.55</v>
          </cell>
          <cell r="T184">
            <v>100567.1</v>
          </cell>
          <cell r="W184">
            <v>0.6</v>
          </cell>
          <cell r="X184">
            <v>38929.199999999997</v>
          </cell>
          <cell r="Z184">
            <v>0.6</v>
          </cell>
          <cell r="AA184">
            <v>38929.199999999997</v>
          </cell>
          <cell r="AC184">
            <v>0.62</v>
          </cell>
          <cell r="AD184">
            <v>40226.839999999997</v>
          </cell>
          <cell r="AF184">
            <v>0.62</v>
          </cell>
          <cell r="AG184">
            <v>40226.839999999997</v>
          </cell>
          <cell r="AI184">
            <v>0.75</v>
          </cell>
          <cell r="AJ184">
            <v>48661.5</v>
          </cell>
          <cell r="AM184">
            <v>2.95</v>
          </cell>
          <cell r="AN184">
            <v>191401.9</v>
          </cell>
          <cell r="AP184">
            <v>2.95</v>
          </cell>
          <cell r="AQ184">
            <v>75593.75</v>
          </cell>
          <cell r="AS184">
            <v>0.41</v>
          </cell>
          <cell r="AT184">
            <v>29898.02</v>
          </cell>
          <cell r="AW184">
            <v>898349.80999999982</v>
          </cell>
          <cell r="AY184">
            <v>10.129999999999999</v>
          </cell>
        </row>
        <row r="185">
          <cell r="A185" t="str">
            <v>0107501002600</v>
          </cell>
          <cell r="B185" t="str">
            <v>PIKELAND C U SCH DIST 10</v>
          </cell>
          <cell r="C185" t="str">
            <v>PIKE</v>
          </cell>
          <cell r="D185" t="str">
            <v>Unit</v>
          </cell>
          <cell r="F185">
            <v>1206.28</v>
          </cell>
          <cell r="G185">
            <v>600</v>
          </cell>
          <cell r="H185">
            <v>0.5</v>
          </cell>
          <cell r="J185">
            <v>4.8</v>
          </cell>
          <cell r="K185">
            <v>311433.59999999998</v>
          </cell>
          <cell r="M185">
            <v>4.8</v>
          </cell>
          <cell r="N185">
            <v>311433.59999999998</v>
          </cell>
          <cell r="P185">
            <v>5</v>
          </cell>
          <cell r="Q185">
            <v>324410</v>
          </cell>
          <cell r="S185">
            <v>5</v>
          </cell>
          <cell r="T185">
            <v>324410</v>
          </cell>
          <cell r="W185">
            <v>0</v>
          </cell>
          <cell r="X185">
            <v>0</v>
          </cell>
          <cell r="Z185">
            <v>0</v>
          </cell>
          <cell r="AA185">
            <v>0</v>
          </cell>
          <cell r="AC185">
            <v>0</v>
          </cell>
          <cell r="AD185">
            <v>0</v>
          </cell>
          <cell r="AF185">
            <v>0</v>
          </cell>
          <cell r="AG185">
            <v>0</v>
          </cell>
          <cell r="AI185">
            <v>0</v>
          </cell>
          <cell r="AJ185">
            <v>0</v>
          </cell>
          <cell r="AM185">
            <v>8.5500000000000007</v>
          </cell>
          <cell r="AN185">
            <v>554741.1</v>
          </cell>
          <cell r="AP185">
            <v>8.5500000000000007</v>
          </cell>
          <cell r="AQ185">
            <v>219093.75</v>
          </cell>
          <cell r="AS185">
            <v>1.2</v>
          </cell>
          <cell r="AT185">
            <v>87506.4</v>
          </cell>
          <cell r="AW185">
            <v>2133028.4500000002</v>
          </cell>
          <cell r="AY185">
            <v>23.35</v>
          </cell>
        </row>
        <row r="186">
          <cell r="A186" t="str">
            <v>0107500302600</v>
          </cell>
          <cell r="B186" t="str">
            <v>PLEASANT HILL C U SCH DIST 3</v>
          </cell>
          <cell r="C186" t="str">
            <v>PIKE</v>
          </cell>
          <cell r="D186" t="str">
            <v>Unit</v>
          </cell>
          <cell r="F186">
            <v>289.75</v>
          </cell>
          <cell r="G186">
            <v>117</v>
          </cell>
          <cell r="H186">
            <v>0</v>
          </cell>
          <cell r="J186">
            <v>0.93</v>
          </cell>
          <cell r="K186">
            <v>60340.26</v>
          </cell>
          <cell r="M186">
            <v>0.93</v>
          </cell>
          <cell r="N186">
            <v>60340.26</v>
          </cell>
          <cell r="P186">
            <v>0.97</v>
          </cell>
          <cell r="Q186">
            <v>62935.54</v>
          </cell>
          <cell r="S186">
            <v>0.97</v>
          </cell>
          <cell r="T186">
            <v>62935.54</v>
          </cell>
          <cell r="W186">
            <v>0</v>
          </cell>
          <cell r="X186">
            <v>0</v>
          </cell>
          <cell r="Z186">
            <v>0</v>
          </cell>
          <cell r="AA186">
            <v>0</v>
          </cell>
          <cell r="AC186">
            <v>0</v>
          </cell>
          <cell r="AD186">
            <v>0</v>
          </cell>
          <cell r="AF186">
            <v>0</v>
          </cell>
          <cell r="AG186">
            <v>0</v>
          </cell>
          <cell r="AI186">
            <v>0</v>
          </cell>
          <cell r="AJ186">
            <v>0</v>
          </cell>
          <cell r="AM186">
            <v>2.0499999999999998</v>
          </cell>
          <cell r="AN186">
            <v>133008.1</v>
          </cell>
          <cell r="AP186">
            <v>2.0499999999999998</v>
          </cell>
          <cell r="AQ186">
            <v>52531.25</v>
          </cell>
          <cell r="AS186">
            <v>0.28000000000000003</v>
          </cell>
          <cell r="AT186">
            <v>20418.16</v>
          </cell>
          <cell r="AW186">
            <v>452509.11</v>
          </cell>
          <cell r="AY186">
            <v>4.92</v>
          </cell>
        </row>
        <row r="187">
          <cell r="A187" t="str">
            <v>0601610700200</v>
          </cell>
          <cell r="B187" t="str">
            <v>PLEASANTDALE SCHOOL DIST 107</v>
          </cell>
          <cell r="C187" t="str">
            <v>COOK</v>
          </cell>
          <cell r="D187" t="str">
            <v>Elementary</v>
          </cell>
          <cell r="F187">
            <v>787.3</v>
          </cell>
          <cell r="G187">
            <v>122</v>
          </cell>
          <cell r="H187">
            <v>76</v>
          </cell>
          <cell r="J187">
            <v>0.97</v>
          </cell>
          <cell r="K187">
            <v>62935.54</v>
          </cell>
          <cell r="M187">
            <v>0.97</v>
          </cell>
          <cell r="N187">
            <v>62935.54</v>
          </cell>
          <cell r="P187">
            <v>1.01</v>
          </cell>
          <cell r="Q187">
            <v>65530.82</v>
          </cell>
          <cell r="S187">
            <v>1.01</v>
          </cell>
          <cell r="T187">
            <v>65530.82</v>
          </cell>
          <cell r="W187">
            <v>0.6</v>
          </cell>
          <cell r="X187">
            <v>38929.199999999997</v>
          </cell>
          <cell r="Z187">
            <v>0.6</v>
          </cell>
          <cell r="AA187">
            <v>38929.199999999997</v>
          </cell>
          <cell r="AC187">
            <v>0.63</v>
          </cell>
          <cell r="AD187">
            <v>40875.660000000003</v>
          </cell>
          <cell r="AF187">
            <v>0.63</v>
          </cell>
          <cell r="AG187">
            <v>40875.660000000003</v>
          </cell>
          <cell r="AI187">
            <v>0.76</v>
          </cell>
          <cell r="AJ187">
            <v>49310.32</v>
          </cell>
          <cell r="AM187">
            <v>5.58</v>
          </cell>
          <cell r="AN187">
            <v>362041.56</v>
          </cell>
          <cell r="AP187">
            <v>5.58</v>
          </cell>
          <cell r="AQ187">
            <v>142987.5</v>
          </cell>
          <cell r="AS187">
            <v>0.78</v>
          </cell>
          <cell r="AT187">
            <v>56879.16</v>
          </cell>
          <cell r="AW187">
            <v>1027760.9799999999</v>
          </cell>
          <cell r="AY187">
            <v>11.190000000000001</v>
          </cell>
        </row>
        <row r="188">
          <cell r="A188" t="str">
            <v>0701614350200</v>
          </cell>
          <cell r="B188" t="str">
            <v>POSEN-ROBBINS EL SCH DIST 143-5</v>
          </cell>
          <cell r="C188" t="str">
            <v>COOK</v>
          </cell>
          <cell r="D188" t="str">
            <v>Elementary</v>
          </cell>
          <cell r="F188">
            <v>1498.64</v>
          </cell>
          <cell r="G188">
            <v>1361.33</v>
          </cell>
          <cell r="H188">
            <v>446.5</v>
          </cell>
          <cell r="J188">
            <v>10.89</v>
          </cell>
          <cell r="K188">
            <v>706564.98</v>
          </cell>
          <cell r="M188">
            <v>10.89</v>
          </cell>
          <cell r="N188">
            <v>706564.98</v>
          </cell>
          <cell r="P188">
            <v>11.34</v>
          </cell>
          <cell r="Q188">
            <v>735761.88</v>
          </cell>
          <cell r="S188">
            <v>11.34</v>
          </cell>
          <cell r="T188">
            <v>735761.88</v>
          </cell>
          <cell r="W188">
            <v>3.57</v>
          </cell>
          <cell r="X188">
            <v>231628.74</v>
          </cell>
          <cell r="Z188">
            <v>3.57</v>
          </cell>
          <cell r="AA188">
            <v>231628.74</v>
          </cell>
          <cell r="AC188">
            <v>3.72</v>
          </cell>
          <cell r="AD188">
            <v>241361.04</v>
          </cell>
          <cell r="AF188">
            <v>3.72</v>
          </cell>
          <cell r="AG188">
            <v>241361.04</v>
          </cell>
          <cell r="AI188">
            <v>4.46</v>
          </cell>
          <cell r="AJ188">
            <v>289373.71999999997</v>
          </cell>
          <cell r="AM188">
            <v>10.62</v>
          </cell>
          <cell r="AN188">
            <v>689046.84</v>
          </cell>
          <cell r="AP188">
            <v>10.62</v>
          </cell>
          <cell r="AQ188">
            <v>272137.5</v>
          </cell>
          <cell r="AS188">
            <v>1.49</v>
          </cell>
          <cell r="AT188">
            <v>108653.78</v>
          </cell>
          <cell r="AW188">
            <v>5189845.120000001</v>
          </cell>
          <cell r="AY188">
            <v>59.66</v>
          </cell>
        </row>
        <row r="189">
          <cell r="A189" t="str">
            <v>0410113300400</v>
          </cell>
          <cell r="B189" t="str">
            <v>PRAIRIE HILL C C SCH DIST 133</v>
          </cell>
          <cell r="C189" t="str">
            <v>WINNEBAGO</v>
          </cell>
          <cell r="D189" t="str">
            <v>Elementary</v>
          </cell>
          <cell r="F189">
            <v>722.71</v>
          </cell>
          <cell r="G189">
            <v>113</v>
          </cell>
          <cell r="H189">
            <v>8.83</v>
          </cell>
          <cell r="J189">
            <v>0.9</v>
          </cell>
          <cell r="K189">
            <v>58393.8</v>
          </cell>
          <cell r="M189">
            <v>0.9</v>
          </cell>
          <cell r="N189">
            <v>58393.8</v>
          </cell>
          <cell r="P189">
            <v>0.94</v>
          </cell>
          <cell r="Q189">
            <v>60989.08</v>
          </cell>
          <cell r="S189">
            <v>0.94</v>
          </cell>
          <cell r="T189">
            <v>60989.08</v>
          </cell>
          <cell r="W189">
            <v>7.0000000000000007E-2</v>
          </cell>
          <cell r="X189">
            <v>4541.74</v>
          </cell>
          <cell r="Z189">
            <v>7.0000000000000007E-2</v>
          </cell>
          <cell r="AA189">
            <v>4541.74</v>
          </cell>
          <cell r="AC189">
            <v>7.0000000000000007E-2</v>
          </cell>
          <cell r="AD189">
            <v>4541.74</v>
          </cell>
          <cell r="AF189">
            <v>7.0000000000000007E-2</v>
          </cell>
          <cell r="AG189">
            <v>4541.74</v>
          </cell>
          <cell r="AI189">
            <v>0.08</v>
          </cell>
          <cell r="AJ189">
            <v>5190.5600000000004</v>
          </cell>
          <cell r="AM189">
            <v>5.12</v>
          </cell>
          <cell r="AN189">
            <v>332195.84000000003</v>
          </cell>
          <cell r="AP189">
            <v>5.12</v>
          </cell>
          <cell r="AQ189">
            <v>131200</v>
          </cell>
          <cell r="AS189">
            <v>0.72</v>
          </cell>
          <cell r="AT189">
            <v>52503.839999999997</v>
          </cell>
          <cell r="AW189">
            <v>778022.96000000008</v>
          </cell>
          <cell r="AY189">
            <v>8.19</v>
          </cell>
        </row>
        <row r="190">
          <cell r="A190" t="str">
            <v>0701614400200</v>
          </cell>
          <cell r="B190" t="str">
            <v>PRAIRIE-HILLS ELEM SCH DIST 144</v>
          </cell>
          <cell r="C190" t="str">
            <v>COOK</v>
          </cell>
          <cell r="D190" t="str">
            <v>Elementary</v>
          </cell>
          <cell r="F190">
            <v>2594</v>
          </cell>
          <cell r="G190">
            <v>1974</v>
          </cell>
          <cell r="H190">
            <v>92</v>
          </cell>
          <cell r="J190">
            <v>15.79</v>
          </cell>
          <cell r="K190">
            <v>1024486.78</v>
          </cell>
          <cell r="M190">
            <v>15.79</v>
          </cell>
          <cell r="N190">
            <v>1024486.78</v>
          </cell>
          <cell r="P190">
            <v>16.45</v>
          </cell>
          <cell r="Q190">
            <v>1067308.8999999999</v>
          </cell>
          <cell r="S190">
            <v>16.45</v>
          </cell>
          <cell r="T190">
            <v>1067308.8999999999</v>
          </cell>
          <cell r="W190">
            <v>0.73</v>
          </cell>
          <cell r="X190">
            <v>47363.86</v>
          </cell>
          <cell r="Z190">
            <v>0.73</v>
          </cell>
          <cell r="AA190">
            <v>47363.86</v>
          </cell>
          <cell r="AC190">
            <v>0.76</v>
          </cell>
          <cell r="AD190">
            <v>49310.32</v>
          </cell>
          <cell r="AF190">
            <v>0.76</v>
          </cell>
          <cell r="AG190">
            <v>49310.32</v>
          </cell>
          <cell r="AI190">
            <v>0.92</v>
          </cell>
          <cell r="AJ190">
            <v>59691.44</v>
          </cell>
          <cell r="AM190">
            <v>18.39</v>
          </cell>
          <cell r="AN190">
            <v>1193179.98</v>
          </cell>
          <cell r="AP190">
            <v>18.39</v>
          </cell>
          <cell r="AQ190">
            <v>471243.75</v>
          </cell>
          <cell r="AS190">
            <v>2.59</v>
          </cell>
          <cell r="AT190">
            <v>188867.98</v>
          </cell>
          <cell r="AW190">
            <v>6289922.870000001</v>
          </cell>
          <cell r="AY190">
            <v>70.25</v>
          </cell>
        </row>
        <row r="191">
          <cell r="A191" t="str">
            <v>0901019700400</v>
          </cell>
          <cell r="B191" t="str">
            <v>PRAIRIEVIEW-OGDEN CCSD 197</v>
          </cell>
          <cell r="C191" t="str">
            <v>CHAMPAIGN</v>
          </cell>
          <cell r="D191" t="str">
            <v>Elementary</v>
          </cell>
          <cell r="F191">
            <v>256.25</v>
          </cell>
          <cell r="G191">
            <v>57</v>
          </cell>
          <cell r="H191">
            <v>0</v>
          </cell>
          <cell r="J191">
            <v>0.45</v>
          </cell>
          <cell r="K191">
            <v>29196.9</v>
          </cell>
          <cell r="M191">
            <v>0.45</v>
          </cell>
          <cell r="N191">
            <v>29196.9</v>
          </cell>
          <cell r="P191">
            <v>0.47</v>
          </cell>
          <cell r="Q191">
            <v>30494.54</v>
          </cell>
          <cell r="S191">
            <v>0.47</v>
          </cell>
          <cell r="T191">
            <v>30494.54</v>
          </cell>
          <cell r="W191">
            <v>0</v>
          </cell>
          <cell r="X191">
            <v>0</v>
          </cell>
          <cell r="Z191">
            <v>0</v>
          </cell>
          <cell r="AA191">
            <v>0</v>
          </cell>
          <cell r="AC191">
            <v>0</v>
          </cell>
          <cell r="AD191">
            <v>0</v>
          </cell>
          <cell r="AF191">
            <v>0</v>
          </cell>
          <cell r="AG191">
            <v>0</v>
          </cell>
          <cell r="AI191">
            <v>0</v>
          </cell>
          <cell r="AJ191">
            <v>0</v>
          </cell>
          <cell r="AM191">
            <v>1.81</v>
          </cell>
          <cell r="AN191">
            <v>117436.42</v>
          </cell>
          <cell r="AP191">
            <v>1.81</v>
          </cell>
          <cell r="AQ191">
            <v>46381.25</v>
          </cell>
          <cell r="AS191">
            <v>0.25</v>
          </cell>
          <cell r="AT191">
            <v>18230.5</v>
          </cell>
          <cell r="AW191">
            <v>301431.05000000005</v>
          </cell>
          <cell r="AY191">
            <v>3.2</v>
          </cell>
        </row>
        <row r="192">
          <cell r="A192" t="str">
            <v>0501602300200</v>
          </cell>
          <cell r="B192" t="str">
            <v>PROSPECT HEIGHTS SCHOOL DIST 23</v>
          </cell>
          <cell r="C192" t="str">
            <v>COOK</v>
          </cell>
          <cell r="D192" t="str">
            <v>Elementary</v>
          </cell>
          <cell r="F192">
            <v>1482.5</v>
          </cell>
          <cell r="G192">
            <v>586</v>
          </cell>
          <cell r="H192">
            <v>410</v>
          </cell>
          <cell r="J192">
            <v>4.68</v>
          </cell>
          <cell r="K192">
            <v>303647.76</v>
          </cell>
          <cell r="M192">
            <v>4.68</v>
          </cell>
          <cell r="N192">
            <v>303647.76</v>
          </cell>
          <cell r="P192">
            <v>4.88</v>
          </cell>
          <cell r="Q192">
            <v>316624.15999999997</v>
          </cell>
          <cell r="S192">
            <v>4.88</v>
          </cell>
          <cell r="T192">
            <v>316624.15999999997</v>
          </cell>
          <cell r="W192">
            <v>3.28</v>
          </cell>
          <cell r="X192">
            <v>212812.96</v>
          </cell>
          <cell r="Z192">
            <v>3.28</v>
          </cell>
          <cell r="AA192">
            <v>212812.96</v>
          </cell>
          <cell r="AC192">
            <v>3.41</v>
          </cell>
          <cell r="AD192">
            <v>221247.62</v>
          </cell>
          <cell r="AF192">
            <v>3.41</v>
          </cell>
          <cell r="AG192">
            <v>221247.62</v>
          </cell>
          <cell r="AI192">
            <v>4.0999999999999996</v>
          </cell>
          <cell r="AJ192">
            <v>266016.2</v>
          </cell>
          <cell r="AM192">
            <v>10.51</v>
          </cell>
          <cell r="AN192">
            <v>681909.82</v>
          </cell>
          <cell r="AP192">
            <v>10.51</v>
          </cell>
          <cell r="AQ192">
            <v>269318.75</v>
          </cell>
          <cell r="AS192">
            <v>1.48</v>
          </cell>
          <cell r="AT192">
            <v>107924.56</v>
          </cell>
          <cell r="AW192">
            <v>3433834.33</v>
          </cell>
          <cell r="AY192">
            <v>39.15</v>
          </cell>
        </row>
        <row r="193">
          <cell r="A193" t="str">
            <v>0601620901700</v>
          </cell>
          <cell r="B193" t="str">
            <v>PROVISO TWP H S DIST 209</v>
          </cell>
          <cell r="C193" t="str">
            <v>COOK</v>
          </cell>
          <cell r="D193" t="str">
            <v>High School</v>
          </cell>
          <cell r="F193">
            <v>4521.4799999999996</v>
          </cell>
          <cell r="G193">
            <v>3655</v>
          </cell>
          <cell r="H193">
            <v>475.5</v>
          </cell>
          <cell r="J193">
            <v>29.24</v>
          </cell>
          <cell r="K193">
            <v>1897149.68</v>
          </cell>
          <cell r="M193">
            <v>29.24</v>
          </cell>
          <cell r="N193">
            <v>1897149.68</v>
          </cell>
          <cell r="P193">
            <v>30.45</v>
          </cell>
          <cell r="Q193">
            <v>1975656.9</v>
          </cell>
          <cell r="S193">
            <v>30.45</v>
          </cell>
          <cell r="T193">
            <v>1975656.9</v>
          </cell>
          <cell r="W193">
            <v>3.8</v>
          </cell>
          <cell r="X193">
            <v>246551.6</v>
          </cell>
          <cell r="Z193">
            <v>3.8</v>
          </cell>
          <cell r="AA193">
            <v>246551.6</v>
          </cell>
          <cell r="AC193">
            <v>3.96</v>
          </cell>
          <cell r="AD193">
            <v>256932.72</v>
          </cell>
          <cell r="AF193">
            <v>3.96</v>
          </cell>
          <cell r="AG193">
            <v>256932.72</v>
          </cell>
          <cell r="AI193">
            <v>4.75</v>
          </cell>
          <cell r="AJ193">
            <v>308189.5</v>
          </cell>
          <cell r="AM193">
            <v>32.06</v>
          </cell>
          <cell r="AN193">
            <v>2080116.92</v>
          </cell>
          <cell r="AP193">
            <v>32.06</v>
          </cell>
          <cell r="AQ193">
            <v>821537.5</v>
          </cell>
          <cell r="AS193">
            <v>4.5199999999999996</v>
          </cell>
          <cell r="AT193">
            <v>329607.44</v>
          </cell>
          <cell r="AW193">
            <v>12292033.16</v>
          </cell>
          <cell r="AY193">
            <v>138.66999999999999</v>
          </cell>
        </row>
        <row r="194">
          <cell r="A194" t="str">
            <v>0302620402600</v>
          </cell>
          <cell r="B194" t="str">
            <v>RAMSEY COMM UNIT SCH DIST 204</v>
          </cell>
          <cell r="C194" t="str">
            <v>FAYETTE</v>
          </cell>
          <cell r="D194" t="str">
            <v>Unit</v>
          </cell>
          <cell r="F194">
            <v>421.13</v>
          </cell>
          <cell r="G194">
            <v>195.33</v>
          </cell>
          <cell r="H194">
            <v>0</v>
          </cell>
          <cell r="J194">
            <v>1.56</v>
          </cell>
          <cell r="K194">
            <v>101215.92</v>
          </cell>
          <cell r="M194">
            <v>1.56</v>
          </cell>
          <cell r="N194">
            <v>101215.92</v>
          </cell>
          <cell r="P194">
            <v>1.62</v>
          </cell>
          <cell r="Q194">
            <v>105108.84</v>
          </cell>
          <cell r="S194">
            <v>1.62</v>
          </cell>
          <cell r="T194">
            <v>105108.84</v>
          </cell>
          <cell r="W194">
            <v>0</v>
          </cell>
          <cell r="X194">
            <v>0</v>
          </cell>
          <cell r="Z194">
            <v>0</v>
          </cell>
          <cell r="AA194">
            <v>0</v>
          </cell>
          <cell r="AC194">
            <v>0</v>
          </cell>
          <cell r="AD194">
            <v>0</v>
          </cell>
          <cell r="AF194">
            <v>0</v>
          </cell>
          <cell r="AG194">
            <v>0</v>
          </cell>
          <cell r="AI194">
            <v>0</v>
          </cell>
          <cell r="AJ194">
            <v>0</v>
          </cell>
          <cell r="AM194">
            <v>2.98</v>
          </cell>
          <cell r="AN194">
            <v>193348.36</v>
          </cell>
          <cell r="AP194">
            <v>2.98</v>
          </cell>
          <cell r="AQ194">
            <v>76362.5</v>
          </cell>
          <cell r="AS194">
            <v>0.42</v>
          </cell>
          <cell r="AT194">
            <v>30627.24</v>
          </cell>
          <cell r="AW194">
            <v>712987.62</v>
          </cell>
          <cell r="AY194">
            <v>7.7800000000000011</v>
          </cell>
        </row>
        <row r="195">
          <cell r="A195" t="str">
            <v>0901013700200</v>
          </cell>
          <cell r="B195" t="str">
            <v>RANTOUL CITY SCHOOL DIST 137</v>
          </cell>
          <cell r="C195" t="str">
            <v>CHAMPAIGN</v>
          </cell>
          <cell r="D195" t="str">
            <v>Elementary</v>
          </cell>
          <cell r="F195">
            <v>1625.25</v>
          </cell>
          <cell r="G195">
            <v>1265</v>
          </cell>
          <cell r="H195">
            <v>295.5</v>
          </cell>
          <cell r="J195">
            <v>10.119999999999999</v>
          </cell>
          <cell r="K195">
            <v>656605.84</v>
          </cell>
          <cell r="M195">
            <v>10.119999999999999</v>
          </cell>
          <cell r="N195">
            <v>656605.84</v>
          </cell>
          <cell r="P195">
            <v>10.54</v>
          </cell>
          <cell r="Q195">
            <v>683856.28</v>
          </cell>
          <cell r="S195">
            <v>10.54</v>
          </cell>
          <cell r="T195">
            <v>683856.28</v>
          </cell>
          <cell r="W195">
            <v>2.36</v>
          </cell>
          <cell r="X195">
            <v>153121.51999999999</v>
          </cell>
          <cell r="Z195">
            <v>2.36</v>
          </cell>
          <cell r="AA195">
            <v>153121.51999999999</v>
          </cell>
          <cell r="AC195">
            <v>2.46</v>
          </cell>
          <cell r="AD195">
            <v>159609.72</v>
          </cell>
          <cell r="AF195">
            <v>2.46</v>
          </cell>
          <cell r="AG195">
            <v>159609.72</v>
          </cell>
          <cell r="AI195">
            <v>2.95</v>
          </cell>
          <cell r="AJ195">
            <v>191401.9</v>
          </cell>
          <cell r="AM195">
            <v>11.52</v>
          </cell>
          <cell r="AN195">
            <v>747440.64000000001</v>
          </cell>
          <cell r="AP195">
            <v>11.52</v>
          </cell>
          <cell r="AQ195">
            <v>295200</v>
          </cell>
          <cell r="AS195">
            <v>1.62</v>
          </cell>
          <cell r="AT195">
            <v>118133.64</v>
          </cell>
          <cell r="AW195">
            <v>4658562.8999999994</v>
          </cell>
          <cell r="AY195">
            <v>52.95</v>
          </cell>
        </row>
        <row r="196">
          <cell r="A196" t="str">
            <v>0901019301700</v>
          </cell>
          <cell r="B196" t="str">
            <v>RANTOUL TOWNSHIP H S DIST 193</v>
          </cell>
          <cell r="C196" t="str">
            <v>CHAMPAIGN</v>
          </cell>
          <cell r="D196" t="str">
            <v>High School</v>
          </cell>
          <cell r="F196">
            <v>776.48</v>
          </cell>
          <cell r="G196">
            <v>544</v>
          </cell>
          <cell r="H196">
            <v>82</v>
          </cell>
          <cell r="J196">
            <v>4.3499999999999996</v>
          </cell>
          <cell r="K196">
            <v>282236.7</v>
          </cell>
          <cell r="M196">
            <v>4.3499999999999996</v>
          </cell>
          <cell r="N196">
            <v>282236.7</v>
          </cell>
          <cell r="P196">
            <v>4.53</v>
          </cell>
          <cell r="Q196">
            <v>293915.46000000002</v>
          </cell>
          <cell r="S196">
            <v>4.53</v>
          </cell>
          <cell r="T196">
            <v>293915.46000000002</v>
          </cell>
          <cell r="W196">
            <v>0.65</v>
          </cell>
          <cell r="X196">
            <v>42173.3</v>
          </cell>
          <cell r="Z196">
            <v>0.65</v>
          </cell>
          <cell r="AA196">
            <v>42173.3</v>
          </cell>
          <cell r="AC196">
            <v>0.68</v>
          </cell>
          <cell r="AD196">
            <v>44119.76</v>
          </cell>
          <cell r="AF196">
            <v>0.68</v>
          </cell>
          <cell r="AG196">
            <v>44119.76</v>
          </cell>
          <cell r="AI196">
            <v>0.82</v>
          </cell>
          <cell r="AJ196">
            <v>53203.24</v>
          </cell>
          <cell r="AM196">
            <v>5.5</v>
          </cell>
          <cell r="AN196">
            <v>356851</v>
          </cell>
          <cell r="AP196">
            <v>5.5</v>
          </cell>
          <cell r="AQ196">
            <v>140937.5</v>
          </cell>
          <cell r="AS196">
            <v>0.77</v>
          </cell>
          <cell r="AT196">
            <v>56149.94</v>
          </cell>
          <cell r="AW196">
            <v>1932032.1199999999</v>
          </cell>
          <cell r="AY196">
            <v>21.74</v>
          </cell>
        </row>
        <row r="197">
          <cell r="A197" t="str">
            <v>0701622001700</v>
          </cell>
          <cell r="B197" t="str">
            <v>REAVIS TWP H S DIST 220</v>
          </cell>
          <cell r="C197" t="str">
            <v>COOK</v>
          </cell>
          <cell r="D197" t="str">
            <v>High School</v>
          </cell>
          <cell r="F197">
            <v>1825.32</v>
          </cell>
          <cell r="G197">
            <v>1027</v>
          </cell>
          <cell r="H197">
            <v>93</v>
          </cell>
          <cell r="J197">
            <v>8.2100000000000009</v>
          </cell>
          <cell r="K197">
            <v>532681.22</v>
          </cell>
          <cell r="M197">
            <v>8.2100000000000009</v>
          </cell>
          <cell r="N197">
            <v>532681.22</v>
          </cell>
          <cell r="P197">
            <v>8.5500000000000007</v>
          </cell>
          <cell r="Q197">
            <v>554741.1</v>
          </cell>
          <cell r="S197">
            <v>8.5500000000000007</v>
          </cell>
          <cell r="T197">
            <v>554741.1</v>
          </cell>
          <cell r="W197">
            <v>0.74</v>
          </cell>
          <cell r="X197">
            <v>48012.68</v>
          </cell>
          <cell r="Z197">
            <v>0.74</v>
          </cell>
          <cell r="AA197">
            <v>48012.68</v>
          </cell>
          <cell r="AC197">
            <v>0.77</v>
          </cell>
          <cell r="AD197">
            <v>49959.14</v>
          </cell>
          <cell r="AF197">
            <v>0.77</v>
          </cell>
          <cell r="AG197">
            <v>49959.14</v>
          </cell>
          <cell r="AI197">
            <v>0.93</v>
          </cell>
          <cell r="AJ197">
            <v>60340.26</v>
          </cell>
          <cell r="AM197">
            <v>12.94</v>
          </cell>
          <cell r="AN197">
            <v>839573.08</v>
          </cell>
          <cell r="AP197">
            <v>12.94</v>
          </cell>
          <cell r="AQ197">
            <v>331587.5</v>
          </cell>
          <cell r="AS197">
            <v>1.82</v>
          </cell>
          <cell r="AT197">
            <v>132718.04</v>
          </cell>
          <cell r="AW197">
            <v>3735007.1599999992</v>
          </cell>
          <cell r="AY197">
            <v>41.46</v>
          </cell>
        </row>
        <row r="198">
          <cell r="A198" t="str">
            <v>1205101002600</v>
          </cell>
          <cell r="B198" t="str">
            <v>RED HILL C U SCHOOL DIST 10</v>
          </cell>
          <cell r="C198" t="str">
            <v>LAWRENCE</v>
          </cell>
          <cell r="D198" t="str">
            <v>Unit</v>
          </cell>
          <cell r="F198">
            <v>935.95</v>
          </cell>
          <cell r="G198">
            <v>367</v>
          </cell>
          <cell r="H198">
            <v>1</v>
          </cell>
          <cell r="J198">
            <v>2.93</v>
          </cell>
          <cell r="K198">
            <v>190104.26</v>
          </cell>
          <cell r="M198">
            <v>2.93</v>
          </cell>
          <cell r="N198">
            <v>190104.26</v>
          </cell>
          <cell r="P198">
            <v>3.05</v>
          </cell>
          <cell r="Q198">
            <v>197890.1</v>
          </cell>
          <cell r="S198">
            <v>3.05</v>
          </cell>
          <cell r="T198">
            <v>197890.1</v>
          </cell>
          <cell r="W198">
            <v>0</v>
          </cell>
          <cell r="X198">
            <v>0</v>
          </cell>
          <cell r="Z198">
            <v>0</v>
          </cell>
          <cell r="AA198">
            <v>0</v>
          </cell>
          <cell r="AC198">
            <v>0</v>
          </cell>
          <cell r="AD198">
            <v>0</v>
          </cell>
          <cell r="AF198">
            <v>0</v>
          </cell>
          <cell r="AG198">
            <v>0</v>
          </cell>
          <cell r="AI198">
            <v>0.01</v>
          </cell>
          <cell r="AJ198">
            <v>648.82000000000005</v>
          </cell>
          <cell r="AM198">
            <v>6.63</v>
          </cell>
          <cell r="AN198">
            <v>430167.66</v>
          </cell>
          <cell r="AP198">
            <v>6.63</v>
          </cell>
          <cell r="AQ198">
            <v>169893.75</v>
          </cell>
          <cell r="AS198">
            <v>0.93</v>
          </cell>
          <cell r="AT198">
            <v>67817.460000000006</v>
          </cell>
          <cell r="AW198">
            <v>1444516.41</v>
          </cell>
          <cell r="AY198">
            <v>15.670000000000002</v>
          </cell>
        </row>
        <row r="199">
          <cell r="A199" t="str">
            <v>0601608450200</v>
          </cell>
          <cell r="B199" t="str">
            <v>RHODES SCHOOL DIST 84-5</v>
          </cell>
          <cell r="C199" t="str">
            <v>COOK</v>
          </cell>
          <cell r="D199" t="str">
            <v>Elementary</v>
          </cell>
          <cell r="F199">
            <v>651.73</v>
          </cell>
          <cell r="G199">
            <v>510</v>
          </cell>
          <cell r="H199">
            <v>248</v>
          </cell>
          <cell r="J199">
            <v>4.08</v>
          </cell>
          <cell r="K199">
            <v>264718.56</v>
          </cell>
          <cell r="M199">
            <v>4.08</v>
          </cell>
          <cell r="N199">
            <v>264718.56</v>
          </cell>
          <cell r="P199">
            <v>4.25</v>
          </cell>
          <cell r="Q199">
            <v>275748.5</v>
          </cell>
          <cell r="S199">
            <v>4.25</v>
          </cell>
          <cell r="T199">
            <v>275748.5</v>
          </cell>
          <cell r="W199">
            <v>1.98</v>
          </cell>
          <cell r="X199">
            <v>128466.36</v>
          </cell>
          <cell r="Z199">
            <v>1.98</v>
          </cell>
          <cell r="AA199">
            <v>128466.36</v>
          </cell>
          <cell r="AC199">
            <v>2.06</v>
          </cell>
          <cell r="AD199">
            <v>133656.92000000001</v>
          </cell>
          <cell r="AF199">
            <v>2.06</v>
          </cell>
          <cell r="AG199">
            <v>133656.92000000001</v>
          </cell>
          <cell r="AI199">
            <v>2.48</v>
          </cell>
          <cell r="AJ199">
            <v>160907.35999999999</v>
          </cell>
          <cell r="AM199">
            <v>4.62</v>
          </cell>
          <cell r="AN199">
            <v>299754.84000000003</v>
          </cell>
          <cell r="AP199">
            <v>4.62</v>
          </cell>
          <cell r="AQ199">
            <v>118387.5</v>
          </cell>
          <cell r="AS199">
            <v>0.65</v>
          </cell>
          <cell r="AT199">
            <v>47399.3</v>
          </cell>
          <cell r="AW199">
            <v>2231629.6800000002</v>
          </cell>
          <cell r="AY199">
            <v>25.78</v>
          </cell>
        </row>
        <row r="200">
          <cell r="A200" t="str">
            <v>0701622701700</v>
          </cell>
          <cell r="B200" t="str">
            <v>RICH TWP H S DISTRICT 227</v>
          </cell>
          <cell r="C200" t="str">
            <v>COOK</v>
          </cell>
          <cell r="D200" t="str">
            <v>High School</v>
          </cell>
          <cell r="F200">
            <v>3605.65</v>
          </cell>
          <cell r="G200">
            <v>1976</v>
          </cell>
          <cell r="H200">
            <v>68.5</v>
          </cell>
          <cell r="J200">
            <v>15.8</v>
          </cell>
          <cell r="K200">
            <v>1025135.6</v>
          </cell>
          <cell r="M200">
            <v>15.8</v>
          </cell>
          <cell r="N200">
            <v>1025135.6</v>
          </cell>
          <cell r="P200">
            <v>16.46</v>
          </cell>
          <cell r="Q200">
            <v>1067957.72</v>
          </cell>
          <cell r="S200">
            <v>16.46</v>
          </cell>
          <cell r="T200">
            <v>1067957.72</v>
          </cell>
          <cell r="W200">
            <v>0.54</v>
          </cell>
          <cell r="X200">
            <v>35036.28</v>
          </cell>
          <cell r="Z200">
            <v>0.54</v>
          </cell>
          <cell r="AA200">
            <v>35036.28</v>
          </cell>
          <cell r="AC200">
            <v>0.56999999999999995</v>
          </cell>
          <cell r="AD200">
            <v>36982.74</v>
          </cell>
          <cell r="AF200">
            <v>0.56999999999999995</v>
          </cell>
          <cell r="AG200">
            <v>36982.74</v>
          </cell>
          <cell r="AI200">
            <v>0.68</v>
          </cell>
          <cell r="AJ200">
            <v>44119.76</v>
          </cell>
          <cell r="AM200">
            <v>25.57</v>
          </cell>
          <cell r="AN200">
            <v>1659032.74</v>
          </cell>
          <cell r="AP200">
            <v>25.57</v>
          </cell>
          <cell r="AQ200">
            <v>655231.25</v>
          </cell>
          <cell r="AS200">
            <v>3.6</v>
          </cell>
          <cell r="AT200">
            <v>262519.2</v>
          </cell>
          <cell r="AW200">
            <v>6951127.629999999</v>
          </cell>
          <cell r="AY200">
            <v>76.650000000000006</v>
          </cell>
        </row>
        <row r="201">
          <cell r="A201" t="str">
            <v>0701612200200</v>
          </cell>
          <cell r="B201" t="str">
            <v>RIDGELAND SCHOOL DISTRICT 122</v>
          </cell>
          <cell r="C201" t="str">
            <v>COOK</v>
          </cell>
          <cell r="D201" t="str">
            <v>Elementary</v>
          </cell>
          <cell r="F201">
            <v>2187</v>
          </cell>
          <cell r="G201">
            <v>1591</v>
          </cell>
          <cell r="H201">
            <v>792</v>
          </cell>
          <cell r="J201">
            <v>12.72</v>
          </cell>
          <cell r="K201">
            <v>825299.04</v>
          </cell>
          <cell r="M201">
            <v>12.72</v>
          </cell>
          <cell r="N201">
            <v>825299.04</v>
          </cell>
          <cell r="P201">
            <v>13.25</v>
          </cell>
          <cell r="Q201">
            <v>859686.5</v>
          </cell>
          <cell r="S201">
            <v>13.25</v>
          </cell>
          <cell r="T201">
            <v>859686.5</v>
          </cell>
          <cell r="W201">
            <v>6.33</v>
          </cell>
          <cell r="X201">
            <v>410703.06</v>
          </cell>
          <cell r="Z201">
            <v>6.33</v>
          </cell>
          <cell r="AA201">
            <v>410703.06</v>
          </cell>
          <cell r="AC201">
            <v>6.6</v>
          </cell>
          <cell r="AD201">
            <v>428221.2</v>
          </cell>
          <cell r="AF201">
            <v>6.6</v>
          </cell>
          <cell r="AG201">
            <v>428221.2</v>
          </cell>
          <cell r="AI201">
            <v>7.92</v>
          </cell>
          <cell r="AJ201">
            <v>513865.44</v>
          </cell>
          <cell r="AM201">
            <v>15.51</v>
          </cell>
          <cell r="AN201">
            <v>1006319.82</v>
          </cell>
          <cell r="AP201">
            <v>15.51</v>
          </cell>
          <cell r="AQ201">
            <v>397443.75</v>
          </cell>
          <cell r="AS201">
            <v>2.1800000000000002</v>
          </cell>
          <cell r="AT201">
            <v>158969.96</v>
          </cell>
          <cell r="AW201">
            <v>7124418.5700000003</v>
          </cell>
          <cell r="AY201">
            <v>82.18</v>
          </cell>
        </row>
        <row r="202">
          <cell r="A202" t="str">
            <v>0601623401600</v>
          </cell>
          <cell r="B202" t="str">
            <v>RIDGEWOOD COMM H S DIST 234</v>
          </cell>
          <cell r="C202" t="str">
            <v>COOK</v>
          </cell>
          <cell r="D202" t="str">
            <v>High School</v>
          </cell>
          <cell r="F202">
            <v>859</v>
          </cell>
          <cell r="G202">
            <v>362</v>
          </cell>
          <cell r="H202">
            <v>47</v>
          </cell>
          <cell r="J202">
            <v>2.89</v>
          </cell>
          <cell r="K202">
            <v>187508.98</v>
          </cell>
          <cell r="M202">
            <v>2.89</v>
          </cell>
          <cell r="N202">
            <v>187508.98</v>
          </cell>
          <cell r="P202">
            <v>3.01</v>
          </cell>
          <cell r="Q202">
            <v>195294.82</v>
          </cell>
          <cell r="S202">
            <v>3.01</v>
          </cell>
          <cell r="T202">
            <v>195294.82</v>
          </cell>
          <cell r="W202">
            <v>0.37</v>
          </cell>
          <cell r="X202">
            <v>24006.34</v>
          </cell>
          <cell r="Z202">
            <v>0.37</v>
          </cell>
          <cell r="AA202">
            <v>24006.34</v>
          </cell>
          <cell r="AC202">
            <v>0.39</v>
          </cell>
          <cell r="AD202">
            <v>25303.98</v>
          </cell>
          <cell r="AF202">
            <v>0.39</v>
          </cell>
          <cell r="AG202">
            <v>25303.98</v>
          </cell>
          <cell r="AI202">
            <v>0.47</v>
          </cell>
          <cell r="AJ202">
            <v>30494.54</v>
          </cell>
          <cell r="AM202">
            <v>6.09</v>
          </cell>
          <cell r="AN202">
            <v>395131.38</v>
          </cell>
          <cell r="AP202">
            <v>6.09</v>
          </cell>
          <cell r="AQ202">
            <v>156056.25</v>
          </cell>
          <cell r="AS202">
            <v>0.85</v>
          </cell>
          <cell r="AT202">
            <v>61983.7</v>
          </cell>
          <cell r="AW202">
            <v>1507894.11</v>
          </cell>
          <cell r="AY202">
            <v>16.62</v>
          </cell>
        </row>
        <row r="203">
          <cell r="A203" t="str">
            <v>0601609000200</v>
          </cell>
          <cell r="B203" t="str">
            <v>RIVER FOREST SCHOOL DIST 90</v>
          </cell>
          <cell r="C203" t="str">
            <v>COOK</v>
          </cell>
          <cell r="D203" t="str">
            <v>Elementary</v>
          </cell>
          <cell r="F203">
            <v>1381.5</v>
          </cell>
          <cell r="G203">
            <v>102</v>
          </cell>
          <cell r="H203">
            <v>30.5</v>
          </cell>
          <cell r="J203">
            <v>0.81</v>
          </cell>
          <cell r="K203">
            <v>52554.42</v>
          </cell>
          <cell r="M203">
            <v>0.81</v>
          </cell>
          <cell r="N203">
            <v>52554.42</v>
          </cell>
          <cell r="P203">
            <v>0.85</v>
          </cell>
          <cell r="Q203">
            <v>55149.7</v>
          </cell>
          <cell r="S203">
            <v>0.85</v>
          </cell>
          <cell r="T203">
            <v>55149.7</v>
          </cell>
          <cell r="W203">
            <v>0.24</v>
          </cell>
          <cell r="X203">
            <v>15571.68</v>
          </cell>
          <cell r="Z203">
            <v>0.24</v>
          </cell>
          <cell r="AA203">
            <v>15571.68</v>
          </cell>
          <cell r="AC203">
            <v>0.25</v>
          </cell>
          <cell r="AD203">
            <v>16220.5</v>
          </cell>
          <cell r="AF203">
            <v>0.25</v>
          </cell>
          <cell r="AG203">
            <v>16220.5</v>
          </cell>
          <cell r="AI203">
            <v>0.3</v>
          </cell>
          <cell r="AJ203">
            <v>19464.599999999999</v>
          </cell>
          <cell r="AM203">
            <v>9.7899999999999991</v>
          </cell>
          <cell r="AN203">
            <v>635194.78</v>
          </cell>
          <cell r="AP203">
            <v>9.7899999999999991</v>
          </cell>
          <cell r="AQ203">
            <v>250868.75</v>
          </cell>
          <cell r="AS203">
            <v>1.38</v>
          </cell>
          <cell r="AT203">
            <v>100632.36</v>
          </cell>
          <cell r="AW203">
            <v>1285153.0899999996</v>
          </cell>
          <cell r="AY203">
            <v>13.34</v>
          </cell>
        </row>
        <row r="204">
          <cell r="A204" t="str">
            <v>0601608550200</v>
          </cell>
          <cell r="B204" t="str">
            <v>RIVER GROVE SCHOOL DIST 85-5</v>
          </cell>
          <cell r="C204" t="str">
            <v>COOK</v>
          </cell>
          <cell r="D204" t="str">
            <v>Elementary</v>
          </cell>
          <cell r="F204">
            <v>723.5</v>
          </cell>
          <cell r="G204">
            <v>506</v>
          </cell>
          <cell r="H204">
            <v>166</v>
          </cell>
          <cell r="J204">
            <v>4.04</v>
          </cell>
          <cell r="K204">
            <v>262123.28</v>
          </cell>
          <cell r="M204">
            <v>4.04</v>
          </cell>
          <cell r="N204">
            <v>262123.28</v>
          </cell>
          <cell r="P204">
            <v>4.21</v>
          </cell>
          <cell r="Q204">
            <v>273153.21999999997</v>
          </cell>
          <cell r="S204">
            <v>4.21</v>
          </cell>
          <cell r="T204">
            <v>273153.21999999997</v>
          </cell>
          <cell r="W204">
            <v>1.32</v>
          </cell>
          <cell r="X204">
            <v>85644.24</v>
          </cell>
          <cell r="Z204">
            <v>1.32</v>
          </cell>
          <cell r="AA204">
            <v>85644.24</v>
          </cell>
          <cell r="AC204">
            <v>1.38</v>
          </cell>
          <cell r="AD204">
            <v>89537.16</v>
          </cell>
          <cell r="AF204">
            <v>1.38</v>
          </cell>
          <cell r="AG204">
            <v>89537.16</v>
          </cell>
          <cell r="AI204">
            <v>1.66</v>
          </cell>
          <cell r="AJ204">
            <v>107704.12</v>
          </cell>
          <cell r="AM204">
            <v>5.13</v>
          </cell>
          <cell r="AN204">
            <v>332844.65999999997</v>
          </cell>
          <cell r="AP204">
            <v>5.13</v>
          </cell>
          <cell r="AQ204">
            <v>131456.25</v>
          </cell>
          <cell r="AS204">
            <v>0.72</v>
          </cell>
          <cell r="AT204">
            <v>52503.839999999997</v>
          </cell>
          <cell r="AW204">
            <v>2045424.6700000002</v>
          </cell>
          <cell r="AY204">
            <v>23.33</v>
          </cell>
        </row>
        <row r="205">
          <cell r="A205" t="str">
            <v>0804321002600</v>
          </cell>
          <cell r="B205" t="str">
            <v>RIVER RIDGE C U SCH DIST 210</v>
          </cell>
          <cell r="C205" t="str">
            <v>JO DAVIESS</v>
          </cell>
          <cell r="D205" t="str">
            <v>Unit</v>
          </cell>
          <cell r="F205">
            <v>485.28</v>
          </cell>
          <cell r="G205">
            <v>202.66</v>
          </cell>
          <cell r="H205">
            <v>2</v>
          </cell>
          <cell r="J205">
            <v>1.62</v>
          </cell>
          <cell r="K205">
            <v>105108.84</v>
          </cell>
          <cell r="M205">
            <v>1.62</v>
          </cell>
          <cell r="N205">
            <v>105108.84</v>
          </cell>
          <cell r="P205">
            <v>1.68</v>
          </cell>
          <cell r="Q205">
            <v>109001.76</v>
          </cell>
          <cell r="S205">
            <v>1.68</v>
          </cell>
          <cell r="T205">
            <v>109001.76</v>
          </cell>
          <cell r="W205">
            <v>0.01</v>
          </cell>
          <cell r="X205">
            <v>648.82000000000005</v>
          </cell>
          <cell r="Z205">
            <v>0.01</v>
          </cell>
          <cell r="AA205">
            <v>648.82000000000005</v>
          </cell>
          <cell r="AC205">
            <v>0.01</v>
          </cell>
          <cell r="AD205">
            <v>648.82000000000005</v>
          </cell>
          <cell r="AF205">
            <v>0.01</v>
          </cell>
          <cell r="AG205">
            <v>648.82000000000005</v>
          </cell>
          <cell r="AI205">
            <v>0.02</v>
          </cell>
          <cell r="AJ205">
            <v>1297.6400000000001</v>
          </cell>
          <cell r="AM205">
            <v>3.44</v>
          </cell>
          <cell r="AN205">
            <v>223194.08</v>
          </cell>
          <cell r="AP205">
            <v>3.44</v>
          </cell>
          <cell r="AQ205">
            <v>88150</v>
          </cell>
          <cell r="AS205">
            <v>0.48</v>
          </cell>
          <cell r="AT205">
            <v>35002.559999999998</v>
          </cell>
          <cell r="AW205">
            <v>778460.76</v>
          </cell>
          <cell r="AY205">
            <v>8.4699999999999989</v>
          </cell>
        </row>
        <row r="206">
          <cell r="A206" t="str">
            <v>0501602600200</v>
          </cell>
          <cell r="B206" t="str">
            <v>RIVER TRAILS SCHOOL DIST 26</v>
          </cell>
          <cell r="C206" t="str">
            <v>COOK</v>
          </cell>
          <cell r="D206" t="str">
            <v>Elementary</v>
          </cell>
          <cell r="F206">
            <v>1484.5</v>
          </cell>
          <cell r="G206">
            <v>503</v>
          </cell>
          <cell r="H206">
            <v>292.5</v>
          </cell>
          <cell r="J206">
            <v>4.0199999999999996</v>
          </cell>
          <cell r="K206">
            <v>260825.64</v>
          </cell>
          <cell r="M206">
            <v>4.0199999999999996</v>
          </cell>
          <cell r="N206">
            <v>260825.64</v>
          </cell>
          <cell r="P206">
            <v>4.1900000000000004</v>
          </cell>
          <cell r="Q206">
            <v>271855.58</v>
          </cell>
          <cell r="S206">
            <v>4.1900000000000004</v>
          </cell>
          <cell r="T206">
            <v>271855.58</v>
          </cell>
          <cell r="W206">
            <v>2.34</v>
          </cell>
          <cell r="X206">
            <v>151823.88</v>
          </cell>
          <cell r="Z206">
            <v>2.34</v>
          </cell>
          <cell r="AA206">
            <v>151823.88</v>
          </cell>
          <cell r="AC206">
            <v>2.4300000000000002</v>
          </cell>
          <cell r="AD206">
            <v>157663.26</v>
          </cell>
          <cell r="AF206">
            <v>2.4300000000000002</v>
          </cell>
          <cell r="AG206">
            <v>157663.26</v>
          </cell>
          <cell r="AI206">
            <v>2.92</v>
          </cell>
          <cell r="AJ206">
            <v>189455.44</v>
          </cell>
          <cell r="AM206">
            <v>10.52</v>
          </cell>
          <cell r="AN206">
            <v>682558.64</v>
          </cell>
          <cell r="AP206">
            <v>10.52</v>
          </cell>
          <cell r="AQ206">
            <v>269575</v>
          </cell>
          <cell r="AS206">
            <v>1.48</v>
          </cell>
          <cell r="AT206">
            <v>107924.56</v>
          </cell>
          <cell r="AW206">
            <v>2933850.3600000003</v>
          </cell>
          <cell r="AY206">
            <v>33.040000000000006</v>
          </cell>
        </row>
        <row r="207">
          <cell r="A207" t="str">
            <v>0601620801700</v>
          </cell>
          <cell r="B207" t="str">
            <v>RIVERSIDE BROOKFIELD TWP DIST 208</v>
          </cell>
          <cell r="C207" t="str">
            <v>COOK</v>
          </cell>
          <cell r="D207" t="str">
            <v>High School</v>
          </cell>
          <cell r="F207">
            <v>1628.5</v>
          </cell>
          <cell r="G207">
            <v>372</v>
          </cell>
          <cell r="H207">
            <v>31</v>
          </cell>
          <cell r="J207">
            <v>2.97</v>
          </cell>
          <cell r="K207">
            <v>192699.54</v>
          </cell>
          <cell r="M207">
            <v>2.97</v>
          </cell>
          <cell r="N207">
            <v>192699.54</v>
          </cell>
          <cell r="P207">
            <v>3.1</v>
          </cell>
          <cell r="Q207">
            <v>201134.2</v>
          </cell>
          <cell r="S207">
            <v>3.1</v>
          </cell>
          <cell r="T207">
            <v>201134.2</v>
          </cell>
          <cell r="W207">
            <v>0.24</v>
          </cell>
          <cell r="X207">
            <v>15571.68</v>
          </cell>
          <cell r="Z207">
            <v>0.24</v>
          </cell>
          <cell r="AA207">
            <v>15571.68</v>
          </cell>
          <cell r="AC207">
            <v>0.25</v>
          </cell>
          <cell r="AD207">
            <v>16220.5</v>
          </cell>
          <cell r="AF207">
            <v>0.25</v>
          </cell>
          <cell r="AG207">
            <v>16220.5</v>
          </cell>
          <cell r="AI207">
            <v>0.31</v>
          </cell>
          <cell r="AJ207">
            <v>20113.419999999998</v>
          </cell>
          <cell r="AM207">
            <v>11.54</v>
          </cell>
          <cell r="AN207">
            <v>748738.28</v>
          </cell>
          <cell r="AP207">
            <v>11.54</v>
          </cell>
          <cell r="AQ207">
            <v>295712.5</v>
          </cell>
          <cell r="AS207">
            <v>1.62</v>
          </cell>
          <cell r="AT207">
            <v>118133.64</v>
          </cell>
          <cell r="AW207">
            <v>2033949.6799999997</v>
          </cell>
          <cell r="AY207">
            <v>21.759999999999998</v>
          </cell>
        </row>
        <row r="208">
          <cell r="A208" t="str">
            <v>0601609600200</v>
          </cell>
          <cell r="B208" t="str">
            <v>RIVERSIDE SCHOOL DIST 96</v>
          </cell>
          <cell r="C208" t="str">
            <v>COOK</v>
          </cell>
          <cell r="D208" t="str">
            <v>Elementary</v>
          </cell>
          <cell r="F208">
            <v>1602.75</v>
          </cell>
          <cell r="G208">
            <v>368.33</v>
          </cell>
          <cell r="H208">
            <v>92.5</v>
          </cell>
          <cell r="J208">
            <v>2.94</v>
          </cell>
          <cell r="K208">
            <v>190753.08</v>
          </cell>
          <cell r="M208">
            <v>2.94</v>
          </cell>
          <cell r="N208">
            <v>190753.08</v>
          </cell>
          <cell r="P208">
            <v>3.06</v>
          </cell>
          <cell r="Q208">
            <v>198538.92</v>
          </cell>
          <cell r="S208">
            <v>3.06</v>
          </cell>
          <cell r="T208">
            <v>198538.92</v>
          </cell>
          <cell r="W208">
            <v>0.74</v>
          </cell>
          <cell r="X208">
            <v>48012.68</v>
          </cell>
          <cell r="Z208">
            <v>0.74</v>
          </cell>
          <cell r="AA208">
            <v>48012.68</v>
          </cell>
          <cell r="AC208">
            <v>0.77</v>
          </cell>
          <cell r="AD208">
            <v>49959.14</v>
          </cell>
          <cell r="AF208">
            <v>0.77</v>
          </cell>
          <cell r="AG208">
            <v>49959.14</v>
          </cell>
          <cell r="AI208">
            <v>0.92</v>
          </cell>
          <cell r="AJ208">
            <v>59691.44</v>
          </cell>
          <cell r="AM208">
            <v>11.36</v>
          </cell>
          <cell r="AN208">
            <v>737059.52</v>
          </cell>
          <cell r="AP208">
            <v>11.36</v>
          </cell>
          <cell r="AQ208">
            <v>291100</v>
          </cell>
          <cell r="AS208">
            <v>1.6</v>
          </cell>
          <cell r="AT208">
            <v>116675.2</v>
          </cell>
          <cell r="AW208">
            <v>2179053.7999999993</v>
          </cell>
          <cell r="AY208">
            <v>23.619999999999997</v>
          </cell>
        </row>
        <row r="209">
          <cell r="A209" t="str">
            <v>1201700202600</v>
          </cell>
          <cell r="B209" t="str">
            <v>ROBINSON C U SCHOOL DIST 2</v>
          </cell>
          <cell r="C209" t="str">
            <v>CRAWFORD</v>
          </cell>
          <cell r="D209" t="str">
            <v>Unit</v>
          </cell>
          <cell r="F209">
            <v>1532.95</v>
          </cell>
          <cell r="G209">
            <v>654</v>
          </cell>
          <cell r="H209">
            <v>0</v>
          </cell>
          <cell r="J209">
            <v>5.23</v>
          </cell>
          <cell r="K209">
            <v>339332.86</v>
          </cell>
          <cell r="M209">
            <v>5.23</v>
          </cell>
          <cell r="N209">
            <v>339332.86</v>
          </cell>
          <cell r="P209">
            <v>5.45</v>
          </cell>
          <cell r="Q209">
            <v>353606.9</v>
          </cell>
          <cell r="S209">
            <v>5.45</v>
          </cell>
          <cell r="T209">
            <v>353606.9</v>
          </cell>
          <cell r="W209">
            <v>0</v>
          </cell>
          <cell r="X209">
            <v>0</v>
          </cell>
          <cell r="Z209">
            <v>0</v>
          </cell>
          <cell r="AA209">
            <v>0</v>
          </cell>
          <cell r="AC209">
            <v>0</v>
          </cell>
          <cell r="AD209">
            <v>0</v>
          </cell>
          <cell r="AF209">
            <v>0</v>
          </cell>
          <cell r="AG209">
            <v>0</v>
          </cell>
          <cell r="AI209">
            <v>0</v>
          </cell>
          <cell r="AJ209">
            <v>0</v>
          </cell>
          <cell r="AM209">
            <v>10.87</v>
          </cell>
          <cell r="AN209">
            <v>705267.34</v>
          </cell>
          <cell r="AP209">
            <v>10.87</v>
          </cell>
          <cell r="AQ209">
            <v>278543.75</v>
          </cell>
          <cell r="AS209">
            <v>1.53</v>
          </cell>
          <cell r="AT209">
            <v>111570.66</v>
          </cell>
          <cell r="AW209">
            <v>2481261.2699999996</v>
          </cell>
          <cell r="AY209">
            <v>27</v>
          </cell>
        </row>
        <row r="210">
          <cell r="A210" t="str">
            <v>0410120502500</v>
          </cell>
          <cell r="B210" t="str">
            <v>ROCKFORD SCHOOL DIST 205</v>
          </cell>
          <cell r="C210" t="str">
            <v>WINNEBAGO</v>
          </cell>
          <cell r="D210" t="str">
            <v>Unit</v>
          </cell>
          <cell r="F210">
            <v>26349.5</v>
          </cell>
          <cell r="G210">
            <v>20994</v>
          </cell>
          <cell r="H210">
            <v>3856</v>
          </cell>
          <cell r="J210">
            <v>167.95</v>
          </cell>
          <cell r="K210">
            <v>10896931.9</v>
          </cell>
          <cell r="M210">
            <v>167.95</v>
          </cell>
          <cell r="N210">
            <v>10896931.9</v>
          </cell>
          <cell r="P210">
            <v>174.95</v>
          </cell>
          <cell r="Q210">
            <v>11351105.9</v>
          </cell>
          <cell r="S210">
            <v>174.95</v>
          </cell>
          <cell r="T210">
            <v>11351105.9</v>
          </cell>
          <cell r="W210">
            <v>30.84</v>
          </cell>
          <cell r="X210">
            <v>2000960.88</v>
          </cell>
          <cell r="Z210">
            <v>30.84</v>
          </cell>
          <cell r="AA210">
            <v>2000960.88</v>
          </cell>
          <cell r="AC210">
            <v>32.130000000000003</v>
          </cell>
          <cell r="AD210">
            <v>2084658.66</v>
          </cell>
          <cell r="AF210">
            <v>32.130000000000003</v>
          </cell>
          <cell r="AG210">
            <v>2084658.66</v>
          </cell>
          <cell r="AI210">
            <v>38.56</v>
          </cell>
          <cell r="AJ210">
            <v>2501849.92</v>
          </cell>
          <cell r="AM210">
            <v>186.87</v>
          </cell>
          <cell r="AN210">
            <v>12124499.34</v>
          </cell>
          <cell r="AP210">
            <v>186.87</v>
          </cell>
          <cell r="AQ210">
            <v>4788543.75</v>
          </cell>
          <cell r="AS210">
            <v>26.34</v>
          </cell>
          <cell r="AT210">
            <v>1920765.48</v>
          </cell>
          <cell r="AW210">
            <v>74002973.170000002</v>
          </cell>
          <cell r="AY210">
            <v>838.38</v>
          </cell>
        </row>
        <row r="211">
          <cell r="A211" t="str">
            <v>0410114000400</v>
          </cell>
          <cell r="B211" t="str">
            <v>ROCKTON SCH DIST 140</v>
          </cell>
          <cell r="C211" t="str">
            <v>WINNEBAGO</v>
          </cell>
          <cell r="D211" t="str">
            <v>Elementary</v>
          </cell>
          <cell r="F211">
            <v>1520.5</v>
          </cell>
          <cell r="G211">
            <v>379</v>
          </cell>
          <cell r="H211">
            <v>15</v>
          </cell>
          <cell r="J211">
            <v>3.03</v>
          </cell>
          <cell r="K211">
            <v>196592.46</v>
          </cell>
          <cell r="M211">
            <v>3.03</v>
          </cell>
          <cell r="N211">
            <v>196592.46</v>
          </cell>
          <cell r="P211">
            <v>3.15</v>
          </cell>
          <cell r="Q211">
            <v>204378.3</v>
          </cell>
          <cell r="S211">
            <v>3.15</v>
          </cell>
          <cell r="T211">
            <v>204378.3</v>
          </cell>
          <cell r="W211">
            <v>0.12</v>
          </cell>
          <cell r="X211">
            <v>7785.84</v>
          </cell>
          <cell r="Z211">
            <v>0.12</v>
          </cell>
          <cell r="AA211">
            <v>7785.84</v>
          </cell>
          <cell r="AC211">
            <v>0.12</v>
          </cell>
          <cell r="AD211">
            <v>7785.84</v>
          </cell>
          <cell r="AF211">
            <v>0.12</v>
          </cell>
          <cell r="AG211">
            <v>7785.84</v>
          </cell>
          <cell r="AI211">
            <v>0.15</v>
          </cell>
          <cell r="AJ211">
            <v>9732.2999999999993</v>
          </cell>
          <cell r="AM211">
            <v>10.78</v>
          </cell>
          <cell r="AN211">
            <v>699427.96</v>
          </cell>
          <cell r="AP211">
            <v>10.78</v>
          </cell>
          <cell r="AQ211">
            <v>276237.5</v>
          </cell>
          <cell r="AS211">
            <v>1.52</v>
          </cell>
          <cell r="AT211">
            <v>110841.44</v>
          </cell>
          <cell r="AW211">
            <v>1929324.0800000003</v>
          </cell>
          <cell r="AY211">
            <v>20.619999999999997</v>
          </cell>
        </row>
        <row r="212">
          <cell r="A212" t="str">
            <v>1304100200400</v>
          </cell>
          <cell r="B212" t="str">
            <v>ROME COMM CONS SCHOOL DIST 2</v>
          </cell>
          <cell r="C212" t="str">
            <v>JEFFERSON</v>
          </cell>
          <cell r="D212" t="str">
            <v>Elementary</v>
          </cell>
          <cell r="F212">
            <v>351</v>
          </cell>
          <cell r="G212">
            <v>146</v>
          </cell>
          <cell r="H212">
            <v>0</v>
          </cell>
          <cell r="J212">
            <v>1.1599999999999999</v>
          </cell>
          <cell r="K212">
            <v>75263.12</v>
          </cell>
          <cell r="M212">
            <v>1.1599999999999999</v>
          </cell>
          <cell r="N212">
            <v>75263.12</v>
          </cell>
          <cell r="P212">
            <v>1.21</v>
          </cell>
          <cell r="Q212">
            <v>78507.22</v>
          </cell>
          <cell r="S212">
            <v>1.21</v>
          </cell>
          <cell r="T212">
            <v>78507.22</v>
          </cell>
          <cell r="W212">
            <v>0</v>
          </cell>
          <cell r="X212">
            <v>0</v>
          </cell>
          <cell r="Z212">
            <v>0</v>
          </cell>
          <cell r="AA212">
            <v>0</v>
          </cell>
          <cell r="AC212">
            <v>0</v>
          </cell>
          <cell r="AD212">
            <v>0</v>
          </cell>
          <cell r="AF212">
            <v>0</v>
          </cell>
          <cell r="AG212">
            <v>0</v>
          </cell>
          <cell r="AI212">
            <v>0</v>
          </cell>
          <cell r="AJ212">
            <v>0</v>
          </cell>
          <cell r="AM212">
            <v>2.48</v>
          </cell>
          <cell r="AN212">
            <v>160907.35999999999</v>
          </cell>
          <cell r="AP212">
            <v>2.48</v>
          </cell>
          <cell r="AQ212">
            <v>63550</v>
          </cell>
          <cell r="AS212">
            <v>0.35</v>
          </cell>
          <cell r="AT212">
            <v>25522.7</v>
          </cell>
          <cell r="AW212">
            <v>557520.74</v>
          </cell>
          <cell r="AY212">
            <v>6.0600000000000005</v>
          </cell>
        </row>
        <row r="213">
          <cell r="A213" t="str">
            <v>0601607800200</v>
          </cell>
          <cell r="B213" t="str">
            <v>ROSEMONT ELEM SCHOOL DIST 78</v>
          </cell>
          <cell r="C213" t="str">
            <v>COOK</v>
          </cell>
          <cell r="D213" t="str">
            <v>Elementary</v>
          </cell>
          <cell r="F213">
            <v>222.63</v>
          </cell>
          <cell r="G213">
            <v>98.33</v>
          </cell>
          <cell r="H213">
            <v>29</v>
          </cell>
          <cell r="J213">
            <v>0.78</v>
          </cell>
          <cell r="K213">
            <v>50607.96</v>
          </cell>
          <cell r="M213">
            <v>0.78</v>
          </cell>
          <cell r="N213">
            <v>50607.96</v>
          </cell>
          <cell r="P213">
            <v>0.81</v>
          </cell>
          <cell r="Q213">
            <v>52554.42</v>
          </cell>
          <cell r="S213">
            <v>0.81</v>
          </cell>
          <cell r="T213">
            <v>52554.42</v>
          </cell>
          <cell r="W213">
            <v>0.23</v>
          </cell>
          <cell r="X213">
            <v>14922.86</v>
          </cell>
          <cell r="Z213">
            <v>0.23</v>
          </cell>
          <cell r="AA213">
            <v>14922.86</v>
          </cell>
          <cell r="AC213">
            <v>0.24</v>
          </cell>
          <cell r="AD213">
            <v>15571.68</v>
          </cell>
          <cell r="AF213">
            <v>0.24</v>
          </cell>
          <cell r="AG213">
            <v>15571.68</v>
          </cell>
          <cell r="AI213">
            <v>0.28999999999999998</v>
          </cell>
          <cell r="AJ213">
            <v>18815.78</v>
          </cell>
          <cell r="AM213">
            <v>1.57</v>
          </cell>
          <cell r="AN213">
            <v>101864.74</v>
          </cell>
          <cell r="AP213">
            <v>1.57</v>
          </cell>
          <cell r="AQ213">
            <v>40231.25</v>
          </cell>
          <cell r="AS213">
            <v>0.22</v>
          </cell>
          <cell r="AT213">
            <v>16042.84</v>
          </cell>
          <cell r="AW213">
            <v>444268.45</v>
          </cell>
          <cell r="AY213">
            <v>4.9700000000000006</v>
          </cell>
        </row>
        <row r="214">
          <cell r="A214" t="str">
            <v>0701617200200</v>
          </cell>
          <cell r="B214" t="str">
            <v>SANDRIDGE SCHOOL DISTRICT 172</v>
          </cell>
          <cell r="C214" t="str">
            <v>COOK</v>
          </cell>
          <cell r="D214" t="str">
            <v>Elementary</v>
          </cell>
          <cell r="F214">
            <v>363.5</v>
          </cell>
          <cell r="G214">
            <v>287</v>
          </cell>
          <cell r="H214">
            <v>30</v>
          </cell>
          <cell r="J214">
            <v>2.29</v>
          </cell>
          <cell r="K214">
            <v>148579.78</v>
          </cell>
          <cell r="M214">
            <v>2.29</v>
          </cell>
          <cell r="N214">
            <v>148579.78</v>
          </cell>
          <cell r="P214">
            <v>2.39</v>
          </cell>
          <cell r="Q214">
            <v>155067.98000000001</v>
          </cell>
          <cell r="S214">
            <v>2.39</v>
          </cell>
          <cell r="T214">
            <v>155067.98000000001</v>
          </cell>
          <cell r="W214">
            <v>0.24</v>
          </cell>
          <cell r="X214">
            <v>15571.68</v>
          </cell>
          <cell r="Z214">
            <v>0.24</v>
          </cell>
          <cell r="AA214">
            <v>15571.68</v>
          </cell>
          <cell r="AC214">
            <v>0.25</v>
          </cell>
          <cell r="AD214">
            <v>16220.5</v>
          </cell>
          <cell r="AF214">
            <v>0.25</v>
          </cell>
          <cell r="AG214">
            <v>16220.5</v>
          </cell>
          <cell r="AI214">
            <v>0.3</v>
          </cell>
          <cell r="AJ214">
            <v>19464.599999999999</v>
          </cell>
          <cell r="AM214">
            <v>2.57</v>
          </cell>
          <cell r="AN214">
            <v>166746.74</v>
          </cell>
          <cell r="AP214">
            <v>2.57</v>
          </cell>
          <cell r="AQ214">
            <v>65856.25</v>
          </cell>
          <cell r="AS214">
            <v>0.36</v>
          </cell>
          <cell r="AT214">
            <v>26251.919999999998</v>
          </cell>
          <cell r="AW214">
            <v>949199.39</v>
          </cell>
          <cell r="AY214">
            <v>10.680000000000001</v>
          </cell>
        </row>
        <row r="215">
          <cell r="A215" t="str">
            <v>0804321102600</v>
          </cell>
          <cell r="B215" t="str">
            <v>SCALES MOUND C U SCH DISTRICT 211</v>
          </cell>
          <cell r="C215" t="str">
            <v>JO DAVIESS</v>
          </cell>
          <cell r="D215" t="str">
            <v>Unit</v>
          </cell>
          <cell r="F215">
            <v>235.25</v>
          </cell>
          <cell r="G215">
            <v>55</v>
          </cell>
          <cell r="H215">
            <v>0</v>
          </cell>
          <cell r="J215">
            <v>0.44</v>
          </cell>
          <cell r="K215">
            <v>28548.080000000002</v>
          </cell>
          <cell r="M215">
            <v>0.44</v>
          </cell>
          <cell r="N215">
            <v>28548.080000000002</v>
          </cell>
          <cell r="P215">
            <v>0.45</v>
          </cell>
          <cell r="Q215">
            <v>29196.9</v>
          </cell>
          <cell r="S215">
            <v>0.45</v>
          </cell>
          <cell r="T215">
            <v>29196.9</v>
          </cell>
          <cell r="W215">
            <v>0</v>
          </cell>
          <cell r="X215">
            <v>0</v>
          </cell>
          <cell r="Z215">
            <v>0</v>
          </cell>
          <cell r="AA215">
            <v>0</v>
          </cell>
          <cell r="AC215">
            <v>0</v>
          </cell>
          <cell r="AD215">
            <v>0</v>
          </cell>
          <cell r="AF215">
            <v>0</v>
          </cell>
          <cell r="AG215">
            <v>0</v>
          </cell>
          <cell r="AI215">
            <v>0</v>
          </cell>
          <cell r="AJ215">
            <v>0</v>
          </cell>
          <cell r="AM215">
            <v>1.66</v>
          </cell>
          <cell r="AN215">
            <v>107704.12</v>
          </cell>
          <cell r="AP215">
            <v>1.66</v>
          </cell>
          <cell r="AQ215">
            <v>42537.5</v>
          </cell>
          <cell r="AS215">
            <v>0.23</v>
          </cell>
          <cell r="AT215">
            <v>16772.060000000001</v>
          </cell>
          <cell r="AW215">
            <v>282503.64</v>
          </cell>
          <cell r="AY215">
            <v>3</v>
          </cell>
        </row>
        <row r="216">
          <cell r="A216" t="str">
            <v>0501605400400</v>
          </cell>
          <cell r="B216" t="str">
            <v>SCHAUMBURG C C SCHOOL DIST 54</v>
          </cell>
          <cell r="C216" t="str">
            <v>COOK</v>
          </cell>
          <cell r="D216" t="str">
            <v>Elementary</v>
          </cell>
          <cell r="F216">
            <v>14606.5</v>
          </cell>
          <cell r="G216">
            <v>5199</v>
          </cell>
          <cell r="H216">
            <v>3146</v>
          </cell>
          <cell r="J216">
            <v>41.59</v>
          </cell>
          <cell r="K216">
            <v>2698442.38</v>
          </cell>
          <cell r="M216">
            <v>41.59</v>
          </cell>
          <cell r="N216">
            <v>2698442.38</v>
          </cell>
          <cell r="P216">
            <v>43.32</v>
          </cell>
          <cell r="Q216">
            <v>2810688.24</v>
          </cell>
          <cell r="S216">
            <v>43.32</v>
          </cell>
          <cell r="T216">
            <v>2810688.24</v>
          </cell>
          <cell r="W216">
            <v>25.16</v>
          </cell>
          <cell r="X216">
            <v>1632431.12</v>
          </cell>
          <cell r="Z216">
            <v>25.16</v>
          </cell>
          <cell r="AA216">
            <v>1632431.12</v>
          </cell>
          <cell r="AC216">
            <v>26.21</v>
          </cell>
          <cell r="AD216">
            <v>1700557.22</v>
          </cell>
          <cell r="AF216">
            <v>26.21</v>
          </cell>
          <cell r="AG216">
            <v>1700557.22</v>
          </cell>
          <cell r="AI216">
            <v>31.46</v>
          </cell>
          <cell r="AJ216">
            <v>2041187.72</v>
          </cell>
          <cell r="AM216">
            <v>103.59</v>
          </cell>
          <cell r="AN216">
            <v>6721126.3799999999</v>
          </cell>
          <cell r="AP216">
            <v>103.59</v>
          </cell>
          <cell r="AQ216">
            <v>2654493.75</v>
          </cell>
          <cell r="AS216">
            <v>14.6</v>
          </cell>
          <cell r="AT216">
            <v>1064661.2</v>
          </cell>
          <cell r="AW216">
            <v>30165706.970000006</v>
          </cell>
          <cell r="AY216">
            <v>340.86</v>
          </cell>
        </row>
        <row r="217">
          <cell r="A217" t="str">
            <v>0601608100200</v>
          </cell>
          <cell r="B217" t="str">
            <v>SCHILLER PARK SCHOOL DIST 81</v>
          </cell>
          <cell r="C217" t="str">
            <v>COOK</v>
          </cell>
          <cell r="D217" t="str">
            <v>Elementary</v>
          </cell>
          <cell r="F217">
            <v>1356.25</v>
          </cell>
          <cell r="G217">
            <v>959</v>
          </cell>
          <cell r="H217">
            <v>388.5</v>
          </cell>
          <cell r="J217">
            <v>7.67</v>
          </cell>
          <cell r="K217">
            <v>497644.94</v>
          </cell>
          <cell r="M217">
            <v>7.67</v>
          </cell>
          <cell r="N217">
            <v>497644.94</v>
          </cell>
          <cell r="P217">
            <v>7.99</v>
          </cell>
          <cell r="Q217">
            <v>518407.18</v>
          </cell>
          <cell r="S217">
            <v>7.99</v>
          </cell>
          <cell r="T217">
            <v>518407.18</v>
          </cell>
          <cell r="W217">
            <v>3.1</v>
          </cell>
          <cell r="X217">
            <v>201134.2</v>
          </cell>
          <cell r="Z217">
            <v>3.1</v>
          </cell>
          <cell r="AA217">
            <v>201134.2</v>
          </cell>
          <cell r="AC217">
            <v>3.23</v>
          </cell>
          <cell r="AD217">
            <v>209568.86</v>
          </cell>
          <cell r="AF217">
            <v>3.23</v>
          </cell>
          <cell r="AG217">
            <v>209568.86</v>
          </cell>
          <cell r="AI217">
            <v>3.88</v>
          </cell>
          <cell r="AJ217">
            <v>251742.16</v>
          </cell>
          <cell r="AM217">
            <v>9.61</v>
          </cell>
          <cell r="AN217">
            <v>623516.02</v>
          </cell>
          <cell r="AP217">
            <v>9.61</v>
          </cell>
          <cell r="AQ217">
            <v>246256.25</v>
          </cell>
          <cell r="AS217">
            <v>1.35</v>
          </cell>
          <cell r="AT217">
            <v>98444.7</v>
          </cell>
          <cell r="AW217">
            <v>4073469.4899999998</v>
          </cell>
          <cell r="AY217">
            <v>46.7</v>
          </cell>
        </row>
        <row r="218">
          <cell r="A218" t="str">
            <v>0108600202600</v>
          </cell>
          <cell r="B218" t="str">
            <v>SCOTT-MORGAN C U SCHOOL DIST 2</v>
          </cell>
          <cell r="C218" t="str">
            <v>SCOTT</v>
          </cell>
          <cell r="D218" t="str">
            <v>Unit</v>
          </cell>
          <cell r="F218">
            <v>214.75</v>
          </cell>
          <cell r="G218">
            <v>113</v>
          </cell>
          <cell r="H218">
            <v>1</v>
          </cell>
          <cell r="J218">
            <v>0.9</v>
          </cell>
          <cell r="K218">
            <v>58393.8</v>
          </cell>
          <cell r="M218">
            <v>0.9</v>
          </cell>
          <cell r="N218">
            <v>58393.8</v>
          </cell>
          <cell r="P218">
            <v>0.94</v>
          </cell>
          <cell r="Q218">
            <v>60989.08</v>
          </cell>
          <cell r="S218">
            <v>0.94</v>
          </cell>
          <cell r="T218">
            <v>60989.08</v>
          </cell>
          <cell r="W218">
            <v>0</v>
          </cell>
          <cell r="X218">
            <v>0</v>
          </cell>
          <cell r="Z218">
            <v>0</v>
          </cell>
          <cell r="AA218">
            <v>0</v>
          </cell>
          <cell r="AC218">
            <v>0</v>
          </cell>
          <cell r="AD218">
            <v>0</v>
          </cell>
          <cell r="AF218">
            <v>0</v>
          </cell>
          <cell r="AG218">
            <v>0</v>
          </cell>
          <cell r="AI218">
            <v>0.01</v>
          </cell>
          <cell r="AJ218">
            <v>648.82000000000005</v>
          </cell>
          <cell r="AM218">
            <v>1.52</v>
          </cell>
          <cell r="AN218">
            <v>98620.64</v>
          </cell>
          <cell r="AP218">
            <v>1.52</v>
          </cell>
          <cell r="AQ218">
            <v>38950</v>
          </cell>
          <cell r="AS218">
            <v>0.21</v>
          </cell>
          <cell r="AT218">
            <v>15313.62</v>
          </cell>
          <cell r="AW218">
            <v>392298.84</v>
          </cell>
          <cell r="AY218">
            <v>4.3099999999999996</v>
          </cell>
        </row>
        <row r="219">
          <cell r="A219" t="str">
            <v>1108700402600</v>
          </cell>
          <cell r="B219" t="str">
            <v>SHELBYVILLE C U SCHOOL DIST 4</v>
          </cell>
          <cell r="C219" t="str">
            <v>SHELBY</v>
          </cell>
          <cell r="D219" t="str">
            <v>Unit</v>
          </cell>
          <cell r="F219">
            <v>1155.5999999999999</v>
          </cell>
          <cell r="G219">
            <v>480.33</v>
          </cell>
          <cell r="H219">
            <v>0</v>
          </cell>
          <cell r="J219">
            <v>3.84</v>
          </cell>
          <cell r="K219">
            <v>249146.88</v>
          </cell>
          <cell r="M219">
            <v>3.84</v>
          </cell>
          <cell r="N219">
            <v>249146.88</v>
          </cell>
          <cell r="P219">
            <v>4</v>
          </cell>
          <cell r="Q219">
            <v>259528</v>
          </cell>
          <cell r="S219">
            <v>4</v>
          </cell>
          <cell r="T219">
            <v>259528</v>
          </cell>
          <cell r="W219">
            <v>0</v>
          </cell>
          <cell r="X219">
            <v>0</v>
          </cell>
          <cell r="Z219">
            <v>0</v>
          </cell>
          <cell r="AA219">
            <v>0</v>
          </cell>
          <cell r="AC219">
            <v>0</v>
          </cell>
          <cell r="AD219">
            <v>0</v>
          </cell>
          <cell r="AF219">
            <v>0</v>
          </cell>
          <cell r="AG219">
            <v>0</v>
          </cell>
          <cell r="AI219">
            <v>0</v>
          </cell>
          <cell r="AJ219">
            <v>0</v>
          </cell>
          <cell r="AM219">
            <v>8.19</v>
          </cell>
          <cell r="AN219">
            <v>531383.57999999996</v>
          </cell>
          <cell r="AP219">
            <v>8.19</v>
          </cell>
          <cell r="AQ219">
            <v>209868.75</v>
          </cell>
          <cell r="AS219">
            <v>1.1499999999999999</v>
          </cell>
          <cell r="AT219">
            <v>83860.3</v>
          </cell>
          <cell r="AW219">
            <v>1842462.3899999997</v>
          </cell>
          <cell r="AY219">
            <v>20.03</v>
          </cell>
        </row>
        <row r="220">
          <cell r="A220" t="str">
            <v>1102300102600</v>
          </cell>
          <cell r="B220" t="str">
            <v>SHILOH COMM UNIT SCH DIST 1</v>
          </cell>
          <cell r="C220" t="str">
            <v>EDGAR</v>
          </cell>
          <cell r="D220" t="str">
            <v>Unit</v>
          </cell>
          <cell r="F220">
            <v>380.96</v>
          </cell>
          <cell r="G220">
            <v>190</v>
          </cell>
          <cell r="H220">
            <v>0</v>
          </cell>
          <cell r="J220">
            <v>1.52</v>
          </cell>
          <cell r="K220">
            <v>98620.64</v>
          </cell>
          <cell r="M220">
            <v>1.52</v>
          </cell>
          <cell r="N220">
            <v>98620.64</v>
          </cell>
          <cell r="P220">
            <v>1.58</v>
          </cell>
          <cell r="Q220">
            <v>102513.56</v>
          </cell>
          <cell r="S220">
            <v>1.58</v>
          </cell>
          <cell r="T220">
            <v>102513.56</v>
          </cell>
          <cell r="W220">
            <v>0</v>
          </cell>
          <cell r="X220">
            <v>0</v>
          </cell>
          <cell r="Z220">
            <v>0</v>
          </cell>
          <cell r="AA220">
            <v>0</v>
          </cell>
          <cell r="AC220">
            <v>0</v>
          </cell>
          <cell r="AD220">
            <v>0</v>
          </cell>
          <cell r="AF220">
            <v>0</v>
          </cell>
          <cell r="AG220">
            <v>0</v>
          </cell>
          <cell r="AI220">
            <v>0</v>
          </cell>
          <cell r="AJ220">
            <v>0</v>
          </cell>
          <cell r="AM220">
            <v>2.7</v>
          </cell>
          <cell r="AN220">
            <v>175181.4</v>
          </cell>
          <cell r="AP220">
            <v>2.7</v>
          </cell>
          <cell r="AQ220">
            <v>69187.5</v>
          </cell>
          <cell r="AS220">
            <v>0.38</v>
          </cell>
          <cell r="AT220">
            <v>27710.36</v>
          </cell>
          <cell r="AW220">
            <v>674347.66</v>
          </cell>
          <cell r="AY220">
            <v>7.38</v>
          </cell>
        </row>
        <row r="221">
          <cell r="A221" t="str">
            <v>0410113400400</v>
          </cell>
          <cell r="B221" t="str">
            <v>SHIRLAND C C SCHOOL DIST 134</v>
          </cell>
          <cell r="C221" t="str">
            <v>WINNEBAGO</v>
          </cell>
          <cell r="D221" t="str">
            <v>Elementary</v>
          </cell>
          <cell r="F221">
            <v>114.64</v>
          </cell>
          <cell r="G221">
            <v>30.66</v>
          </cell>
          <cell r="H221">
            <v>1</v>
          </cell>
          <cell r="J221">
            <v>0.24</v>
          </cell>
          <cell r="K221">
            <v>15571.68</v>
          </cell>
          <cell r="M221">
            <v>0.24</v>
          </cell>
          <cell r="N221">
            <v>15571.68</v>
          </cell>
          <cell r="P221">
            <v>0.25</v>
          </cell>
          <cell r="Q221">
            <v>16220.5</v>
          </cell>
          <cell r="S221">
            <v>0.25</v>
          </cell>
          <cell r="T221">
            <v>16220.5</v>
          </cell>
          <cell r="W221">
            <v>0</v>
          </cell>
          <cell r="X221">
            <v>0</v>
          </cell>
          <cell r="Z221">
            <v>0</v>
          </cell>
          <cell r="AA221">
            <v>0</v>
          </cell>
          <cell r="AC221">
            <v>0</v>
          </cell>
          <cell r="AD221">
            <v>0</v>
          </cell>
          <cell r="AF221">
            <v>0</v>
          </cell>
          <cell r="AG221">
            <v>0</v>
          </cell>
          <cell r="AI221">
            <v>0.01</v>
          </cell>
          <cell r="AJ221">
            <v>648.82000000000005</v>
          </cell>
          <cell r="AM221">
            <v>0.81</v>
          </cell>
          <cell r="AN221">
            <v>52554.42</v>
          </cell>
          <cell r="AP221">
            <v>0.81</v>
          </cell>
          <cell r="AQ221">
            <v>20756.25</v>
          </cell>
          <cell r="AS221">
            <v>0.11</v>
          </cell>
          <cell r="AT221">
            <v>8021.42</v>
          </cell>
          <cell r="AW221">
            <v>145565.26999999999</v>
          </cell>
          <cell r="AY221">
            <v>1.56</v>
          </cell>
        </row>
        <row r="222">
          <cell r="A222" t="str">
            <v>0501607200200</v>
          </cell>
          <cell r="B222" t="str">
            <v>SKOKIE FAIRVIEW SCHOOL DIST 72</v>
          </cell>
          <cell r="C222" t="str">
            <v>COOK</v>
          </cell>
          <cell r="D222" t="str">
            <v>Elementary</v>
          </cell>
          <cell r="F222">
            <v>760.25</v>
          </cell>
          <cell r="G222">
            <v>237</v>
          </cell>
          <cell r="H222">
            <v>71.16</v>
          </cell>
          <cell r="J222">
            <v>1.89</v>
          </cell>
          <cell r="K222">
            <v>122626.98</v>
          </cell>
          <cell r="M222">
            <v>1.89</v>
          </cell>
          <cell r="N222">
            <v>122626.98</v>
          </cell>
          <cell r="P222">
            <v>1.97</v>
          </cell>
          <cell r="Q222">
            <v>127817.54</v>
          </cell>
          <cell r="S222">
            <v>1.97</v>
          </cell>
          <cell r="T222">
            <v>127817.54</v>
          </cell>
          <cell r="W222">
            <v>0.56000000000000005</v>
          </cell>
          <cell r="X222">
            <v>36333.919999999998</v>
          </cell>
          <cell r="Z222">
            <v>0.56000000000000005</v>
          </cell>
          <cell r="AA222">
            <v>36333.919999999998</v>
          </cell>
          <cell r="AC222">
            <v>0.59</v>
          </cell>
          <cell r="AD222">
            <v>38280.379999999997</v>
          </cell>
          <cell r="AF222">
            <v>0.59</v>
          </cell>
          <cell r="AG222">
            <v>38280.379999999997</v>
          </cell>
          <cell r="AI222">
            <v>0.71</v>
          </cell>
          <cell r="AJ222">
            <v>46066.22</v>
          </cell>
          <cell r="AM222">
            <v>5.39</v>
          </cell>
          <cell r="AN222">
            <v>349713.98</v>
          </cell>
          <cell r="AP222">
            <v>5.39</v>
          </cell>
          <cell r="AQ222">
            <v>138118.75</v>
          </cell>
          <cell r="AS222">
            <v>0.76</v>
          </cell>
          <cell r="AT222">
            <v>55420.72</v>
          </cell>
          <cell r="AW222">
            <v>1239437.31</v>
          </cell>
          <cell r="AY222">
            <v>13.670000000000002</v>
          </cell>
        </row>
        <row r="223">
          <cell r="A223" t="str">
            <v>0501606800200</v>
          </cell>
          <cell r="B223" t="str">
            <v>SKOKIE SCHOOL DIST 68</v>
          </cell>
          <cell r="C223" t="str">
            <v>COOK</v>
          </cell>
          <cell r="D223" t="str">
            <v>Elementary</v>
          </cell>
          <cell r="F223">
            <v>1822.75</v>
          </cell>
          <cell r="G223">
            <v>985</v>
          </cell>
          <cell r="H223">
            <v>388.5</v>
          </cell>
          <cell r="J223">
            <v>7.88</v>
          </cell>
          <cell r="K223">
            <v>511270.16</v>
          </cell>
          <cell r="M223">
            <v>7.88</v>
          </cell>
          <cell r="N223">
            <v>511270.16</v>
          </cell>
          <cell r="P223">
            <v>8.1999999999999993</v>
          </cell>
          <cell r="Q223">
            <v>532032.4</v>
          </cell>
          <cell r="S223">
            <v>8.1999999999999993</v>
          </cell>
          <cell r="T223">
            <v>532032.4</v>
          </cell>
          <cell r="W223">
            <v>3.1</v>
          </cell>
          <cell r="X223">
            <v>201134.2</v>
          </cell>
          <cell r="Z223">
            <v>3.1</v>
          </cell>
          <cell r="AA223">
            <v>201134.2</v>
          </cell>
          <cell r="AC223">
            <v>3.23</v>
          </cell>
          <cell r="AD223">
            <v>209568.86</v>
          </cell>
          <cell r="AF223">
            <v>3.23</v>
          </cell>
          <cell r="AG223">
            <v>209568.86</v>
          </cell>
          <cell r="AI223">
            <v>3.88</v>
          </cell>
          <cell r="AJ223">
            <v>251742.16</v>
          </cell>
          <cell r="AM223">
            <v>12.92</v>
          </cell>
          <cell r="AN223">
            <v>838275.44</v>
          </cell>
          <cell r="AP223">
            <v>12.92</v>
          </cell>
          <cell r="AQ223">
            <v>331075</v>
          </cell>
          <cell r="AS223">
            <v>1.82</v>
          </cell>
          <cell r="AT223">
            <v>132718.04</v>
          </cell>
          <cell r="AW223">
            <v>4461821.88</v>
          </cell>
          <cell r="AY223">
            <v>50.64</v>
          </cell>
        </row>
        <row r="224">
          <cell r="A224" t="str">
            <v>0501606900200</v>
          </cell>
          <cell r="B224" t="str">
            <v>SKOKIE SCHOOL DIST 69</v>
          </cell>
          <cell r="C224" t="str">
            <v>COOK</v>
          </cell>
          <cell r="D224" t="str">
            <v>Elementary</v>
          </cell>
          <cell r="F224">
            <v>1636.25</v>
          </cell>
          <cell r="G224">
            <v>957</v>
          </cell>
          <cell r="H224">
            <v>526.5</v>
          </cell>
          <cell r="J224">
            <v>7.65</v>
          </cell>
          <cell r="K224">
            <v>496347.3</v>
          </cell>
          <cell r="M224">
            <v>7.65</v>
          </cell>
          <cell r="N224">
            <v>496347.3</v>
          </cell>
          <cell r="P224">
            <v>7.97</v>
          </cell>
          <cell r="Q224">
            <v>517109.54</v>
          </cell>
          <cell r="S224">
            <v>7.97</v>
          </cell>
          <cell r="T224">
            <v>517109.54</v>
          </cell>
          <cell r="W224">
            <v>4.21</v>
          </cell>
          <cell r="X224">
            <v>273153.21999999997</v>
          </cell>
          <cell r="Z224">
            <v>4.21</v>
          </cell>
          <cell r="AA224">
            <v>273153.21999999997</v>
          </cell>
          <cell r="AC224">
            <v>4.38</v>
          </cell>
          <cell r="AD224">
            <v>284183.15999999997</v>
          </cell>
          <cell r="AF224">
            <v>4.38</v>
          </cell>
          <cell r="AG224">
            <v>284183.15999999997</v>
          </cell>
          <cell r="AI224">
            <v>5.26</v>
          </cell>
          <cell r="AJ224">
            <v>341279.32</v>
          </cell>
          <cell r="AM224">
            <v>11.6</v>
          </cell>
          <cell r="AN224">
            <v>752631.2</v>
          </cell>
          <cell r="AP224">
            <v>11.6</v>
          </cell>
          <cell r="AQ224">
            <v>297250</v>
          </cell>
          <cell r="AS224">
            <v>1.63</v>
          </cell>
          <cell r="AT224">
            <v>118862.86</v>
          </cell>
          <cell r="AW224">
            <v>4651609.8199999994</v>
          </cell>
          <cell r="AY224">
            <v>53.42</v>
          </cell>
        </row>
        <row r="225">
          <cell r="A225" t="str">
            <v>0501607350200</v>
          </cell>
          <cell r="B225" t="str">
            <v>SKOKIE SCHOOL DIST 73-5</v>
          </cell>
          <cell r="C225" t="str">
            <v>COOK</v>
          </cell>
          <cell r="D225" t="str">
            <v>Elementary</v>
          </cell>
          <cell r="F225">
            <v>1016</v>
          </cell>
          <cell r="G225">
            <v>381.66</v>
          </cell>
          <cell r="H225">
            <v>202</v>
          </cell>
          <cell r="J225">
            <v>3.05</v>
          </cell>
          <cell r="K225">
            <v>197890.1</v>
          </cell>
          <cell r="M225">
            <v>3.05</v>
          </cell>
          <cell r="N225">
            <v>197890.1</v>
          </cell>
          <cell r="P225">
            <v>3.18</v>
          </cell>
          <cell r="Q225">
            <v>206324.76</v>
          </cell>
          <cell r="S225">
            <v>3.18</v>
          </cell>
          <cell r="T225">
            <v>206324.76</v>
          </cell>
          <cell r="W225">
            <v>1.61</v>
          </cell>
          <cell r="X225">
            <v>104460.02</v>
          </cell>
          <cell r="Z225">
            <v>1.61</v>
          </cell>
          <cell r="AA225">
            <v>104460.02</v>
          </cell>
          <cell r="AC225">
            <v>1.68</v>
          </cell>
          <cell r="AD225">
            <v>109001.76</v>
          </cell>
          <cell r="AF225">
            <v>1.68</v>
          </cell>
          <cell r="AG225">
            <v>109001.76</v>
          </cell>
          <cell r="AI225">
            <v>2.02</v>
          </cell>
          <cell r="AJ225">
            <v>131061.64</v>
          </cell>
          <cell r="AM225">
            <v>7.2</v>
          </cell>
          <cell r="AN225">
            <v>467150.4</v>
          </cell>
          <cell r="AP225">
            <v>7.2</v>
          </cell>
          <cell r="AQ225">
            <v>184500</v>
          </cell>
          <cell r="AS225">
            <v>1.01</v>
          </cell>
          <cell r="AT225">
            <v>73651.22</v>
          </cell>
          <cell r="AW225">
            <v>2091716.5400000003</v>
          </cell>
          <cell r="AY225">
            <v>23.599999999999998</v>
          </cell>
        </row>
        <row r="226">
          <cell r="A226" t="str">
            <v>0410132002600</v>
          </cell>
          <cell r="B226" t="str">
            <v>SOUTH BELOIT C U SCH DIST 320</v>
          </cell>
          <cell r="C226" t="str">
            <v>WINNEBAGO</v>
          </cell>
          <cell r="D226" t="str">
            <v>Unit</v>
          </cell>
          <cell r="F226">
            <v>961.61</v>
          </cell>
          <cell r="G226">
            <v>566.66</v>
          </cell>
          <cell r="H226">
            <v>60.5</v>
          </cell>
          <cell r="J226">
            <v>4.53</v>
          </cell>
          <cell r="K226">
            <v>293915.46000000002</v>
          </cell>
          <cell r="M226">
            <v>4.53</v>
          </cell>
          <cell r="N226">
            <v>293915.46000000002</v>
          </cell>
          <cell r="P226">
            <v>4.72</v>
          </cell>
          <cell r="Q226">
            <v>306243.03999999998</v>
          </cell>
          <cell r="S226">
            <v>4.72</v>
          </cell>
          <cell r="T226">
            <v>306243.03999999998</v>
          </cell>
          <cell r="W226">
            <v>0.48</v>
          </cell>
          <cell r="X226">
            <v>31143.360000000001</v>
          </cell>
          <cell r="Z226">
            <v>0.48</v>
          </cell>
          <cell r="AA226">
            <v>31143.360000000001</v>
          </cell>
          <cell r="AC226">
            <v>0.5</v>
          </cell>
          <cell r="AD226">
            <v>32441</v>
          </cell>
          <cell r="AF226">
            <v>0.5</v>
          </cell>
          <cell r="AG226">
            <v>32441</v>
          </cell>
          <cell r="AI226">
            <v>0.6</v>
          </cell>
          <cell r="AJ226">
            <v>38929.199999999997</v>
          </cell>
          <cell r="AM226">
            <v>6.81</v>
          </cell>
          <cell r="AN226">
            <v>441846.42</v>
          </cell>
          <cell r="AP226">
            <v>6.81</v>
          </cell>
          <cell r="AQ226">
            <v>174506.25</v>
          </cell>
          <cell r="AS226">
            <v>0.96</v>
          </cell>
          <cell r="AT226">
            <v>70005.119999999995</v>
          </cell>
          <cell r="AW226">
            <v>2052772.71</v>
          </cell>
          <cell r="AY226">
            <v>22.86</v>
          </cell>
        </row>
        <row r="227">
          <cell r="A227" t="str">
            <v>0301101402400</v>
          </cell>
          <cell r="B227" t="str">
            <v>SOUTH FORK SCHOOL DISTRICT 14</v>
          </cell>
          <cell r="C227" t="str">
            <v>CHRISTIAN</v>
          </cell>
          <cell r="D227" t="str">
            <v>Unit</v>
          </cell>
          <cell r="F227">
            <v>305.02999999999997</v>
          </cell>
          <cell r="G227">
            <v>167</v>
          </cell>
          <cell r="H227">
            <v>0</v>
          </cell>
          <cell r="J227">
            <v>1.33</v>
          </cell>
          <cell r="K227">
            <v>86293.06</v>
          </cell>
          <cell r="M227">
            <v>1.33</v>
          </cell>
          <cell r="N227">
            <v>86293.06</v>
          </cell>
          <cell r="P227">
            <v>1.39</v>
          </cell>
          <cell r="Q227">
            <v>90185.98</v>
          </cell>
          <cell r="S227">
            <v>1.39</v>
          </cell>
          <cell r="T227">
            <v>90185.98</v>
          </cell>
          <cell r="W227">
            <v>0</v>
          </cell>
          <cell r="X227">
            <v>0</v>
          </cell>
          <cell r="Z227">
            <v>0</v>
          </cell>
          <cell r="AA227">
            <v>0</v>
          </cell>
          <cell r="AC227">
            <v>0</v>
          </cell>
          <cell r="AD227">
            <v>0</v>
          </cell>
          <cell r="AF227">
            <v>0</v>
          </cell>
          <cell r="AG227">
            <v>0</v>
          </cell>
          <cell r="AI227">
            <v>0</v>
          </cell>
          <cell r="AJ227">
            <v>0</v>
          </cell>
          <cell r="AM227">
            <v>2.16</v>
          </cell>
          <cell r="AN227">
            <v>140145.12</v>
          </cell>
          <cell r="AP227">
            <v>2.16</v>
          </cell>
          <cell r="AQ227">
            <v>55350</v>
          </cell>
          <cell r="AS227">
            <v>0.3</v>
          </cell>
          <cell r="AT227">
            <v>21876.6</v>
          </cell>
          <cell r="AW227">
            <v>570329.80000000005</v>
          </cell>
          <cell r="AY227">
            <v>6.27</v>
          </cell>
        </row>
        <row r="228">
          <cell r="A228" t="str">
            <v>0701615000200</v>
          </cell>
          <cell r="B228" t="str">
            <v>SOUTH HOLLAND SCHOOL DIST 150</v>
          </cell>
          <cell r="C228" t="str">
            <v>COOK</v>
          </cell>
          <cell r="D228" t="str">
            <v>Elementary</v>
          </cell>
          <cell r="F228">
            <v>925.75</v>
          </cell>
          <cell r="G228">
            <v>556</v>
          </cell>
          <cell r="H228">
            <v>0</v>
          </cell>
          <cell r="J228">
            <v>4.4400000000000004</v>
          </cell>
          <cell r="K228">
            <v>288076.08</v>
          </cell>
          <cell r="M228">
            <v>4.4400000000000004</v>
          </cell>
          <cell r="N228">
            <v>288076.08</v>
          </cell>
          <cell r="P228">
            <v>4.63</v>
          </cell>
          <cell r="Q228">
            <v>300403.65999999997</v>
          </cell>
          <cell r="S228">
            <v>4.63</v>
          </cell>
          <cell r="T228">
            <v>300403.65999999997</v>
          </cell>
          <cell r="W228">
            <v>0</v>
          </cell>
          <cell r="X228">
            <v>0</v>
          </cell>
          <cell r="Z228">
            <v>0</v>
          </cell>
          <cell r="AA228">
            <v>0</v>
          </cell>
          <cell r="AC228">
            <v>0</v>
          </cell>
          <cell r="AD228">
            <v>0</v>
          </cell>
          <cell r="AF228">
            <v>0</v>
          </cell>
          <cell r="AG228">
            <v>0</v>
          </cell>
          <cell r="AI228">
            <v>0</v>
          </cell>
          <cell r="AJ228">
            <v>0</v>
          </cell>
          <cell r="AM228">
            <v>6.56</v>
          </cell>
          <cell r="AN228">
            <v>425625.92</v>
          </cell>
          <cell r="AP228">
            <v>6.56</v>
          </cell>
          <cell r="AQ228">
            <v>168100</v>
          </cell>
          <cell r="AS228">
            <v>0.92</v>
          </cell>
          <cell r="AT228">
            <v>67088.240000000005</v>
          </cell>
          <cell r="AW228">
            <v>1837773.64</v>
          </cell>
          <cell r="AY228">
            <v>20.259999999999998</v>
          </cell>
        </row>
        <row r="229">
          <cell r="A229" t="str">
            <v>0701615100200</v>
          </cell>
          <cell r="B229" t="str">
            <v>SOUTH HOLLAND SCHOOL DIST 151</v>
          </cell>
          <cell r="C229" t="str">
            <v>COOK</v>
          </cell>
          <cell r="D229" t="str">
            <v>Elementary</v>
          </cell>
          <cell r="F229">
            <v>1532</v>
          </cell>
          <cell r="G229">
            <v>1141.6600000000001</v>
          </cell>
          <cell r="H229">
            <v>308</v>
          </cell>
          <cell r="J229">
            <v>9.1300000000000008</v>
          </cell>
          <cell r="K229">
            <v>592372.66</v>
          </cell>
          <cell r="M229">
            <v>9.1300000000000008</v>
          </cell>
          <cell r="N229">
            <v>592372.66</v>
          </cell>
          <cell r="P229">
            <v>9.51</v>
          </cell>
          <cell r="Q229">
            <v>617027.81999999995</v>
          </cell>
          <cell r="S229">
            <v>9.51</v>
          </cell>
          <cell r="T229">
            <v>617027.81999999995</v>
          </cell>
          <cell r="W229">
            <v>2.46</v>
          </cell>
          <cell r="X229">
            <v>159609.72</v>
          </cell>
          <cell r="Z229">
            <v>2.46</v>
          </cell>
          <cell r="AA229">
            <v>159609.72</v>
          </cell>
          <cell r="AC229">
            <v>2.56</v>
          </cell>
          <cell r="AD229">
            <v>166097.92000000001</v>
          </cell>
          <cell r="AF229">
            <v>2.56</v>
          </cell>
          <cell r="AG229">
            <v>166097.92000000001</v>
          </cell>
          <cell r="AI229">
            <v>3.08</v>
          </cell>
          <cell r="AJ229">
            <v>199836.56</v>
          </cell>
          <cell r="AM229">
            <v>10.86</v>
          </cell>
          <cell r="AN229">
            <v>704618.52</v>
          </cell>
          <cell r="AP229">
            <v>10.86</v>
          </cell>
          <cell r="AQ229">
            <v>278287.5</v>
          </cell>
          <cell r="AS229">
            <v>1.53</v>
          </cell>
          <cell r="AT229">
            <v>111570.66</v>
          </cell>
          <cell r="AW229">
            <v>4364529.4799999995</v>
          </cell>
          <cell r="AY229">
            <v>49.67</v>
          </cell>
        </row>
        <row r="230">
          <cell r="A230" t="str">
            <v>0302620202600</v>
          </cell>
          <cell r="B230" t="str">
            <v>ST ELMO C U SCHOOL DIST 202</v>
          </cell>
          <cell r="C230" t="str">
            <v>FAYETTE</v>
          </cell>
          <cell r="D230" t="str">
            <v>Unit</v>
          </cell>
          <cell r="F230">
            <v>435.94</v>
          </cell>
          <cell r="G230">
            <v>222.66</v>
          </cell>
          <cell r="H230">
            <v>0</v>
          </cell>
          <cell r="J230">
            <v>1.78</v>
          </cell>
          <cell r="K230">
            <v>115489.96</v>
          </cell>
          <cell r="M230">
            <v>1.78</v>
          </cell>
          <cell r="N230">
            <v>115489.96</v>
          </cell>
          <cell r="P230">
            <v>1.85</v>
          </cell>
          <cell r="Q230">
            <v>120031.7</v>
          </cell>
          <cell r="S230">
            <v>1.85</v>
          </cell>
          <cell r="T230">
            <v>120031.7</v>
          </cell>
          <cell r="W230">
            <v>0</v>
          </cell>
          <cell r="X230">
            <v>0</v>
          </cell>
          <cell r="Z230">
            <v>0</v>
          </cell>
          <cell r="AA230">
            <v>0</v>
          </cell>
          <cell r="AC230">
            <v>0</v>
          </cell>
          <cell r="AD230">
            <v>0</v>
          </cell>
          <cell r="AF230">
            <v>0</v>
          </cell>
          <cell r="AG230">
            <v>0</v>
          </cell>
          <cell r="AI230">
            <v>0</v>
          </cell>
          <cell r="AJ230">
            <v>0</v>
          </cell>
          <cell r="AM230">
            <v>3.09</v>
          </cell>
          <cell r="AN230">
            <v>200485.38</v>
          </cell>
          <cell r="AP230">
            <v>3.09</v>
          </cell>
          <cell r="AQ230">
            <v>79181.25</v>
          </cell>
          <cell r="AS230">
            <v>0.43</v>
          </cell>
          <cell r="AT230">
            <v>31356.46</v>
          </cell>
          <cell r="AW230">
            <v>782066.40999999992</v>
          </cell>
          <cell r="AY230">
            <v>8.57</v>
          </cell>
        </row>
        <row r="231">
          <cell r="A231" t="str">
            <v>0901016900400</v>
          </cell>
          <cell r="B231" t="str">
            <v>ST JOSEPH C C SCHOOL DIST 169</v>
          </cell>
          <cell r="C231" t="str">
            <v>CHAMPAIGN</v>
          </cell>
          <cell r="D231" t="str">
            <v>Elementary</v>
          </cell>
          <cell r="F231">
            <v>832.98</v>
          </cell>
          <cell r="G231">
            <v>126</v>
          </cell>
          <cell r="H231">
            <v>2.33</v>
          </cell>
          <cell r="J231">
            <v>1</v>
          </cell>
          <cell r="K231">
            <v>64882</v>
          </cell>
          <cell r="M231">
            <v>1</v>
          </cell>
          <cell r="N231">
            <v>64882</v>
          </cell>
          <cell r="P231">
            <v>1.05</v>
          </cell>
          <cell r="Q231">
            <v>68126.100000000006</v>
          </cell>
          <cell r="S231">
            <v>1.05</v>
          </cell>
          <cell r="T231">
            <v>68126.100000000006</v>
          </cell>
          <cell r="W231">
            <v>0.01</v>
          </cell>
          <cell r="X231">
            <v>648.82000000000005</v>
          </cell>
          <cell r="Z231">
            <v>0.01</v>
          </cell>
          <cell r="AA231">
            <v>648.82000000000005</v>
          </cell>
          <cell r="AC231">
            <v>0.01</v>
          </cell>
          <cell r="AD231">
            <v>648.82000000000005</v>
          </cell>
          <cell r="AF231">
            <v>0.01</v>
          </cell>
          <cell r="AG231">
            <v>648.82000000000005</v>
          </cell>
          <cell r="AI231">
            <v>0.02</v>
          </cell>
          <cell r="AJ231">
            <v>1297.6400000000001</v>
          </cell>
          <cell r="AM231">
            <v>5.9</v>
          </cell>
          <cell r="AN231">
            <v>382803.8</v>
          </cell>
          <cell r="AP231">
            <v>5.9</v>
          </cell>
          <cell r="AQ231">
            <v>151187.5</v>
          </cell>
          <cell r="AS231">
            <v>0.83</v>
          </cell>
          <cell r="AT231">
            <v>60525.26</v>
          </cell>
          <cell r="AW231">
            <v>864425.67999999982</v>
          </cell>
          <cell r="AY231">
            <v>9.0499999999999989</v>
          </cell>
        </row>
        <row r="232">
          <cell r="A232" t="str">
            <v>0901030501600</v>
          </cell>
          <cell r="B232" t="str">
            <v>ST JOSEPH OGDEN C H S DIST 305</v>
          </cell>
          <cell r="C232" t="str">
            <v>CHAMPAIGN</v>
          </cell>
          <cell r="D232" t="str">
            <v>High School</v>
          </cell>
          <cell r="F232">
            <v>468.83</v>
          </cell>
          <cell r="G232">
            <v>53</v>
          </cell>
          <cell r="H232">
            <v>0</v>
          </cell>
          <cell r="J232">
            <v>0.42</v>
          </cell>
          <cell r="K232">
            <v>27250.44</v>
          </cell>
          <cell r="M232">
            <v>0.42</v>
          </cell>
          <cell r="N232">
            <v>27250.44</v>
          </cell>
          <cell r="P232">
            <v>0.44</v>
          </cell>
          <cell r="Q232">
            <v>28548.080000000002</v>
          </cell>
          <cell r="S232">
            <v>0.44</v>
          </cell>
          <cell r="T232">
            <v>28548.080000000002</v>
          </cell>
          <cell r="W232">
            <v>0</v>
          </cell>
          <cell r="X232">
            <v>0</v>
          </cell>
          <cell r="Z232">
            <v>0</v>
          </cell>
          <cell r="AA232">
            <v>0</v>
          </cell>
          <cell r="AC232">
            <v>0</v>
          </cell>
          <cell r="AD232">
            <v>0</v>
          </cell>
          <cell r="AF232">
            <v>0</v>
          </cell>
          <cell r="AG232">
            <v>0</v>
          </cell>
          <cell r="AI232">
            <v>0</v>
          </cell>
          <cell r="AJ232">
            <v>0</v>
          </cell>
          <cell r="AM232">
            <v>3.32</v>
          </cell>
          <cell r="AN232">
            <v>215408.24</v>
          </cell>
          <cell r="AP232">
            <v>3.32</v>
          </cell>
          <cell r="AQ232">
            <v>85075</v>
          </cell>
          <cell r="AS232">
            <v>0.46</v>
          </cell>
          <cell r="AT232">
            <v>33544.120000000003</v>
          </cell>
          <cell r="AW232">
            <v>445624.4</v>
          </cell>
          <cell r="AY232">
            <v>4.62</v>
          </cell>
        </row>
        <row r="233">
          <cell r="A233" t="str">
            <v>1301414150200</v>
          </cell>
          <cell r="B233" t="str">
            <v>ST ROSE SCHOOL DISTRICT 14-15</v>
          </cell>
          <cell r="C233" t="str">
            <v>CLINTON</v>
          </cell>
          <cell r="D233" t="str">
            <v>Elementary</v>
          </cell>
          <cell r="F233">
            <v>147.88</v>
          </cell>
          <cell r="G233">
            <v>31.66</v>
          </cell>
          <cell r="H233">
            <v>0</v>
          </cell>
          <cell r="J233">
            <v>0.25</v>
          </cell>
          <cell r="K233">
            <v>16220.5</v>
          </cell>
          <cell r="M233">
            <v>0.25</v>
          </cell>
          <cell r="N233">
            <v>16220.5</v>
          </cell>
          <cell r="P233">
            <v>0.26</v>
          </cell>
          <cell r="Q233">
            <v>16869.32</v>
          </cell>
          <cell r="S233">
            <v>0.26</v>
          </cell>
          <cell r="T233">
            <v>16869.32</v>
          </cell>
          <cell r="W233">
            <v>0</v>
          </cell>
          <cell r="X233">
            <v>0</v>
          </cell>
          <cell r="Z233">
            <v>0</v>
          </cell>
          <cell r="AA233">
            <v>0</v>
          </cell>
          <cell r="AC233">
            <v>0</v>
          </cell>
          <cell r="AD233">
            <v>0</v>
          </cell>
          <cell r="AF233">
            <v>0</v>
          </cell>
          <cell r="AG233">
            <v>0</v>
          </cell>
          <cell r="AI233">
            <v>0</v>
          </cell>
          <cell r="AJ233">
            <v>0</v>
          </cell>
          <cell r="AM233">
            <v>1.04</v>
          </cell>
          <cell r="AN233">
            <v>67477.279999999999</v>
          </cell>
          <cell r="AP233">
            <v>1.04</v>
          </cell>
          <cell r="AQ233">
            <v>26650</v>
          </cell>
          <cell r="AS233">
            <v>0.14000000000000001</v>
          </cell>
          <cell r="AT233">
            <v>10209.08</v>
          </cell>
          <cell r="AW233">
            <v>170516</v>
          </cell>
          <cell r="AY233">
            <v>1.81</v>
          </cell>
        </row>
        <row r="234">
          <cell r="A234" t="str">
            <v>0701619400200</v>
          </cell>
          <cell r="B234" t="str">
            <v>STEGER SCHOOL DISTRICT 194</v>
          </cell>
          <cell r="C234" t="str">
            <v>COOK</v>
          </cell>
          <cell r="D234" t="str">
            <v>Elementary</v>
          </cell>
          <cell r="F234">
            <v>1460.5</v>
          </cell>
          <cell r="G234">
            <v>973</v>
          </cell>
          <cell r="H234">
            <v>107</v>
          </cell>
          <cell r="J234">
            <v>7.78</v>
          </cell>
          <cell r="K234">
            <v>504781.96</v>
          </cell>
          <cell r="M234">
            <v>7.78</v>
          </cell>
          <cell r="N234">
            <v>504781.96</v>
          </cell>
          <cell r="P234">
            <v>8.1</v>
          </cell>
          <cell r="Q234">
            <v>525544.19999999995</v>
          </cell>
          <cell r="S234">
            <v>8.1</v>
          </cell>
          <cell r="T234">
            <v>525544.19999999995</v>
          </cell>
          <cell r="W234">
            <v>0.85</v>
          </cell>
          <cell r="X234">
            <v>55149.7</v>
          </cell>
          <cell r="Z234">
            <v>0.85</v>
          </cell>
          <cell r="AA234">
            <v>55149.7</v>
          </cell>
          <cell r="AC234">
            <v>0.89</v>
          </cell>
          <cell r="AD234">
            <v>57744.98</v>
          </cell>
          <cell r="AF234">
            <v>0.89</v>
          </cell>
          <cell r="AG234">
            <v>57744.98</v>
          </cell>
          <cell r="AI234">
            <v>1.07</v>
          </cell>
          <cell r="AJ234">
            <v>69423.740000000005</v>
          </cell>
          <cell r="AM234">
            <v>10.35</v>
          </cell>
          <cell r="AN234">
            <v>671528.7</v>
          </cell>
          <cell r="AP234">
            <v>10.35</v>
          </cell>
          <cell r="AQ234">
            <v>265218.75</v>
          </cell>
          <cell r="AS234">
            <v>1.46</v>
          </cell>
          <cell r="AT234">
            <v>106466.12</v>
          </cell>
          <cell r="AW234">
            <v>3399078.9899999998</v>
          </cell>
          <cell r="AY234">
            <v>38.03</v>
          </cell>
        </row>
        <row r="235">
          <cell r="A235" t="str">
            <v>0804320602600</v>
          </cell>
          <cell r="B235" t="str">
            <v>STOCKTON C U SCHOOL DIST 206</v>
          </cell>
          <cell r="C235" t="str">
            <v>JO DAVIESS</v>
          </cell>
          <cell r="D235" t="str">
            <v>Unit</v>
          </cell>
          <cell r="F235">
            <v>573.25</v>
          </cell>
          <cell r="G235">
            <v>209</v>
          </cell>
          <cell r="H235">
            <v>0</v>
          </cell>
          <cell r="J235">
            <v>1.67</v>
          </cell>
          <cell r="K235">
            <v>108352.94</v>
          </cell>
          <cell r="M235">
            <v>1.67</v>
          </cell>
          <cell r="N235">
            <v>108352.94</v>
          </cell>
          <cell r="P235">
            <v>1.74</v>
          </cell>
          <cell r="Q235">
            <v>112894.68</v>
          </cell>
          <cell r="S235">
            <v>1.74</v>
          </cell>
          <cell r="T235">
            <v>112894.68</v>
          </cell>
          <cell r="W235">
            <v>0</v>
          </cell>
          <cell r="X235">
            <v>0</v>
          </cell>
          <cell r="Z235">
            <v>0</v>
          </cell>
          <cell r="AA235">
            <v>0</v>
          </cell>
          <cell r="AC235">
            <v>0</v>
          </cell>
          <cell r="AD235">
            <v>0</v>
          </cell>
          <cell r="AF235">
            <v>0</v>
          </cell>
          <cell r="AG235">
            <v>0</v>
          </cell>
          <cell r="AI235">
            <v>0</v>
          </cell>
          <cell r="AJ235">
            <v>0</v>
          </cell>
          <cell r="AM235">
            <v>4.0599999999999996</v>
          </cell>
          <cell r="AN235">
            <v>263420.92</v>
          </cell>
          <cell r="AP235">
            <v>4.0599999999999996</v>
          </cell>
          <cell r="AQ235">
            <v>104037.5</v>
          </cell>
          <cell r="AS235">
            <v>0.56999999999999995</v>
          </cell>
          <cell r="AT235">
            <v>41565.54</v>
          </cell>
          <cell r="AW235">
            <v>851519.2</v>
          </cell>
          <cell r="AY235">
            <v>9.2100000000000009</v>
          </cell>
        </row>
        <row r="236">
          <cell r="A236" t="str">
            <v>1107030002600</v>
          </cell>
          <cell r="B236" t="str">
            <v>SULLIVAN C U SCHOOL DIST 300</v>
          </cell>
          <cell r="C236" t="str">
            <v>MOULTRIE</v>
          </cell>
          <cell r="D236" t="str">
            <v>Unit</v>
          </cell>
          <cell r="F236">
            <v>1130.75</v>
          </cell>
          <cell r="G236">
            <v>486</v>
          </cell>
          <cell r="H236">
            <v>0</v>
          </cell>
          <cell r="J236">
            <v>3.88</v>
          </cell>
          <cell r="K236">
            <v>251742.16</v>
          </cell>
          <cell r="M236">
            <v>3.88</v>
          </cell>
          <cell r="N236">
            <v>251742.16</v>
          </cell>
          <cell r="P236">
            <v>4.05</v>
          </cell>
          <cell r="Q236">
            <v>262772.09999999998</v>
          </cell>
          <cell r="S236">
            <v>4.05</v>
          </cell>
          <cell r="T236">
            <v>262772.09999999998</v>
          </cell>
          <cell r="W236">
            <v>0</v>
          </cell>
          <cell r="X236">
            <v>0</v>
          </cell>
          <cell r="Z236">
            <v>0</v>
          </cell>
          <cell r="AA236">
            <v>0</v>
          </cell>
          <cell r="AC236">
            <v>0</v>
          </cell>
          <cell r="AD236">
            <v>0</v>
          </cell>
          <cell r="AF236">
            <v>0</v>
          </cell>
          <cell r="AG236">
            <v>0</v>
          </cell>
          <cell r="AI236">
            <v>0</v>
          </cell>
          <cell r="AJ236">
            <v>0</v>
          </cell>
          <cell r="AM236">
            <v>8.01</v>
          </cell>
          <cell r="AN236">
            <v>519704.82</v>
          </cell>
          <cell r="AP236">
            <v>8.01</v>
          </cell>
          <cell r="AQ236">
            <v>205256.25</v>
          </cell>
          <cell r="AS236">
            <v>1.1299999999999999</v>
          </cell>
          <cell r="AT236">
            <v>82401.86</v>
          </cell>
          <cell r="AW236">
            <v>1836391.4499999997</v>
          </cell>
          <cell r="AY236">
            <v>19.990000000000002</v>
          </cell>
        </row>
        <row r="237">
          <cell r="A237" t="str">
            <v>0701610400200</v>
          </cell>
          <cell r="B237" t="str">
            <v>SUMMIT SCHOOL DIST 104</v>
          </cell>
          <cell r="C237" t="str">
            <v>COOK</v>
          </cell>
          <cell r="D237" t="str">
            <v>Elementary</v>
          </cell>
          <cell r="F237">
            <v>1691.13</v>
          </cell>
          <cell r="G237">
            <v>1417.66</v>
          </cell>
          <cell r="H237">
            <v>824.5</v>
          </cell>
          <cell r="J237">
            <v>11.34</v>
          </cell>
          <cell r="K237">
            <v>735761.88</v>
          </cell>
          <cell r="M237">
            <v>11.34</v>
          </cell>
          <cell r="N237">
            <v>735761.88</v>
          </cell>
          <cell r="P237">
            <v>11.81</v>
          </cell>
          <cell r="Q237">
            <v>766256.42</v>
          </cell>
          <cell r="S237">
            <v>11.81</v>
          </cell>
          <cell r="T237">
            <v>766256.42</v>
          </cell>
          <cell r="W237">
            <v>6.59</v>
          </cell>
          <cell r="X237">
            <v>427572.38</v>
          </cell>
          <cell r="Z237">
            <v>6.59</v>
          </cell>
          <cell r="AA237">
            <v>427572.38</v>
          </cell>
          <cell r="AC237">
            <v>6.87</v>
          </cell>
          <cell r="AD237">
            <v>445739.34</v>
          </cell>
          <cell r="AF237">
            <v>6.87</v>
          </cell>
          <cell r="AG237">
            <v>445739.34</v>
          </cell>
          <cell r="AI237">
            <v>8.24</v>
          </cell>
          <cell r="AJ237">
            <v>534627.68000000005</v>
          </cell>
          <cell r="AM237">
            <v>11.99</v>
          </cell>
          <cell r="AN237">
            <v>777935.18</v>
          </cell>
          <cell r="AP237">
            <v>11.99</v>
          </cell>
          <cell r="AQ237">
            <v>307243.75</v>
          </cell>
          <cell r="AS237">
            <v>1.69</v>
          </cell>
          <cell r="AT237">
            <v>123238.18</v>
          </cell>
          <cell r="AW237">
            <v>6493704.8299999991</v>
          </cell>
          <cell r="AY237">
            <v>75.52</v>
          </cell>
        </row>
        <row r="238">
          <cell r="A238" t="str">
            <v>0701617100200</v>
          </cell>
          <cell r="B238" t="str">
            <v>SUNNYBROOK SCHOOL DISTRICT 171</v>
          </cell>
          <cell r="C238" t="str">
            <v>COOK</v>
          </cell>
          <cell r="D238" t="str">
            <v>Elementary</v>
          </cell>
          <cell r="F238">
            <v>1034.25</v>
          </cell>
          <cell r="G238">
            <v>565.66</v>
          </cell>
          <cell r="H238">
            <v>126</v>
          </cell>
          <cell r="J238">
            <v>4.5199999999999996</v>
          </cell>
          <cell r="K238">
            <v>293266.64</v>
          </cell>
          <cell r="M238">
            <v>4.5199999999999996</v>
          </cell>
          <cell r="N238">
            <v>293266.64</v>
          </cell>
          <cell r="P238">
            <v>4.71</v>
          </cell>
          <cell r="Q238">
            <v>305594.21999999997</v>
          </cell>
          <cell r="S238">
            <v>4.71</v>
          </cell>
          <cell r="T238">
            <v>305594.21999999997</v>
          </cell>
          <cell r="W238">
            <v>1</v>
          </cell>
          <cell r="X238">
            <v>64882</v>
          </cell>
          <cell r="Z238">
            <v>1</v>
          </cell>
          <cell r="AA238">
            <v>64882</v>
          </cell>
          <cell r="AC238">
            <v>1.05</v>
          </cell>
          <cell r="AD238">
            <v>68126.100000000006</v>
          </cell>
          <cell r="AF238">
            <v>1.05</v>
          </cell>
          <cell r="AG238">
            <v>68126.100000000006</v>
          </cell>
          <cell r="AI238">
            <v>1.26</v>
          </cell>
          <cell r="AJ238">
            <v>81751.320000000007</v>
          </cell>
          <cell r="AM238">
            <v>7.33</v>
          </cell>
          <cell r="AN238">
            <v>475585.06</v>
          </cell>
          <cell r="AP238">
            <v>7.33</v>
          </cell>
          <cell r="AQ238">
            <v>187831.25</v>
          </cell>
          <cell r="AS238">
            <v>1.03</v>
          </cell>
          <cell r="AT238">
            <v>75109.66</v>
          </cell>
          <cell r="AW238">
            <v>2284015.21</v>
          </cell>
          <cell r="AY238">
            <v>25.630000000000003</v>
          </cell>
        </row>
        <row r="239">
          <cell r="A239" t="str">
            <v>0501602900200</v>
          </cell>
          <cell r="B239" t="str">
            <v>SUNSET RIDGE SCHOOL DIST 29</v>
          </cell>
          <cell r="C239" t="str">
            <v>COOK</v>
          </cell>
          <cell r="D239" t="str">
            <v>Elementary</v>
          </cell>
          <cell r="F239">
            <v>483.25</v>
          </cell>
          <cell r="G239">
            <v>22.66</v>
          </cell>
          <cell r="H239">
            <v>21</v>
          </cell>
          <cell r="J239">
            <v>0.18</v>
          </cell>
          <cell r="K239">
            <v>11678.76</v>
          </cell>
          <cell r="M239">
            <v>0.18</v>
          </cell>
          <cell r="N239">
            <v>11678.76</v>
          </cell>
          <cell r="P239">
            <v>0.18</v>
          </cell>
          <cell r="Q239">
            <v>11678.76</v>
          </cell>
          <cell r="S239">
            <v>0.18</v>
          </cell>
          <cell r="T239">
            <v>11678.76</v>
          </cell>
          <cell r="W239">
            <v>0.16</v>
          </cell>
          <cell r="X239">
            <v>10381.120000000001</v>
          </cell>
          <cell r="Z239">
            <v>0.16</v>
          </cell>
          <cell r="AA239">
            <v>10381.120000000001</v>
          </cell>
          <cell r="AC239">
            <v>0.17</v>
          </cell>
          <cell r="AD239">
            <v>11029.94</v>
          </cell>
          <cell r="AF239">
            <v>0.17</v>
          </cell>
          <cell r="AG239">
            <v>11029.94</v>
          </cell>
          <cell r="AI239">
            <v>0.21</v>
          </cell>
          <cell r="AJ239">
            <v>13625.22</v>
          </cell>
          <cell r="AM239">
            <v>3.42</v>
          </cell>
          <cell r="AN239">
            <v>221896.44</v>
          </cell>
          <cell r="AP239">
            <v>3.42</v>
          </cell>
          <cell r="AQ239">
            <v>87637.5</v>
          </cell>
          <cell r="AS239">
            <v>0.48</v>
          </cell>
          <cell r="AT239">
            <v>35002.559999999998</v>
          </cell>
          <cell r="AW239">
            <v>447698.88</v>
          </cell>
          <cell r="AY239">
            <v>4.67</v>
          </cell>
        </row>
        <row r="240">
          <cell r="A240" t="str">
            <v>0301100302600</v>
          </cell>
          <cell r="B240" t="str">
            <v>TAYLORVILLE C U SCH DIST 3</v>
          </cell>
          <cell r="C240" t="str">
            <v>CHRISTIAN</v>
          </cell>
          <cell r="D240" t="str">
            <v>Unit</v>
          </cell>
          <cell r="F240">
            <v>2393.79</v>
          </cell>
          <cell r="G240">
            <v>1232.6600000000001</v>
          </cell>
          <cell r="H240">
            <v>1.5</v>
          </cell>
          <cell r="J240">
            <v>9.86</v>
          </cell>
          <cell r="K240">
            <v>639736.52</v>
          </cell>
          <cell r="M240">
            <v>9.86</v>
          </cell>
          <cell r="N240">
            <v>639736.52</v>
          </cell>
          <cell r="P240">
            <v>10.27</v>
          </cell>
          <cell r="Q240">
            <v>666338.14</v>
          </cell>
          <cell r="S240">
            <v>10.27</v>
          </cell>
          <cell r="T240">
            <v>666338.14</v>
          </cell>
          <cell r="W240">
            <v>0.01</v>
          </cell>
          <cell r="X240">
            <v>648.82000000000005</v>
          </cell>
          <cell r="Z240">
            <v>0.01</v>
          </cell>
          <cell r="AA240">
            <v>648.82000000000005</v>
          </cell>
          <cell r="AC240">
            <v>0.01</v>
          </cell>
          <cell r="AD240">
            <v>648.82000000000005</v>
          </cell>
          <cell r="AF240">
            <v>0.01</v>
          </cell>
          <cell r="AG240">
            <v>648.82000000000005</v>
          </cell>
          <cell r="AI240">
            <v>0.01</v>
          </cell>
          <cell r="AJ240">
            <v>648.82000000000005</v>
          </cell>
          <cell r="AM240">
            <v>16.97</v>
          </cell>
          <cell r="AN240">
            <v>1101047.54</v>
          </cell>
          <cell r="AP240">
            <v>16.97</v>
          </cell>
          <cell r="AQ240">
            <v>434856.25</v>
          </cell>
          <cell r="AS240">
            <v>2.39</v>
          </cell>
          <cell r="AT240">
            <v>174283.58</v>
          </cell>
          <cell r="AW240">
            <v>4325580.790000001</v>
          </cell>
          <cell r="AY240">
            <v>47.410000000000004</v>
          </cell>
        </row>
        <row r="241">
          <cell r="A241" t="str">
            <v>0302505002600</v>
          </cell>
          <cell r="B241" t="str">
            <v>TEUTOPOLIS C U SCHOOL DIST 50</v>
          </cell>
          <cell r="C241" t="str">
            <v>EFFINGHAM</v>
          </cell>
          <cell r="D241" t="str">
            <v>Unit</v>
          </cell>
          <cell r="F241">
            <v>1037.1099999999999</v>
          </cell>
          <cell r="G241">
            <v>120</v>
          </cell>
          <cell r="H241">
            <v>1</v>
          </cell>
          <cell r="J241">
            <v>0.96</v>
          </cell>
          <cell r="K241">
            <v>62286.720000000001</v>
          </cell>
          <cell r="M241">
            <v>0.96</v>
          </cell>
          <cell r="N241">
            <v>62286.720000000001</v>
          </cell>
          <cell r="P241">
            <v>1</v>
          </cell>
          <cell r="Q241">
            <v>64882</v>
          </cell>
          <cell r="S241">
            <v>1</v>
          </cell>
          <cell r="T241">
            <v>64882</v>
          </cell>
          <cell r="W241">
            <v>0</v>
          </cell>
          <cell r="X241">
            <v>0</v>
          </cell>
          <cell r="Z241">
            <v>0</v>
          </cell>
          <cell r="AA241">
            <v>0</v>
          </cell>
          <cell r="AC241">
            <v>0</v>
          </cell>
          <cell r="AD241">
            <v>0</v>
          </cell>
          <cell r="AF241">
            <v>0</v>
          </cell>
          <cell r="AG241">
            <v>0</v>
          </cell>
          <cell r="AI241">
            <v>0.01</v>
          </cell>
          <cell r="AJ241">
            <v>648.82000000000005</v>
          </cell>
          <cell r="AM241">
            <v>7.35</v>
          </cell>
          <cell r="AN241">
            <v>476882.7</v>
          </cell>
          <cell r="AP241">
            <v>7.35</v>
          </cell>
          <cell r="AQ241">
            <v>188343.75</v>
          </cell>
          <cell r="AS241">
            <v>1.03</v>
          </cell>
          <cell r="AT241">
            <v>75109.66</v>
          </cell>
          <cell r="AW241">
            <v>995322.37</v>
          </cell>
          <cell r="AY241">
            <v>10.32</v>
          </cell>
        </row>
        <row r="242">
          <cell r="A242" t="str">
            <v>0901013000400</v>
          </cell>
          <cell r="B242" t="str">
            <v>THOMASBORO C C SCHOOL DIST 130</v>
          </cell>
          <cell r="C242" t="str">
            <v>CHAMPAIGN</v>
          </cell>
          <cell r="D242" t="str">
            <v>Elementary</v>
          </cell>
          <cell r="F242">
            <v>154.21</v>
          </cell>
          <cell r="G242">
            <v>130.66</v>
          </cell>
          <cell r="H242">
            <v>9</v>
          </cell>
          <cell r="J242">
            <v>1.04</v>
          </cell>
          <cell r="K242">
            <v>67477.279999999999</v>
          </cell>
          <cell r="M242">
            <v>1.04</v>
          </cell>
          <cell r="N242">
            <v>67477.279999999999</v>
          </cell>
          <cell r="P242">
            <v>1.08</v>
          </cell>
          <cell r="Q242">
            <v>70072.56</v>
          </cell>
          <cell r="S242">
            <v>1.08</v>
          </cell>
          <cell r="T242">
            <v>70072.56</v>
          </cell>
          <cell r="W242">
            <v>7.0000000000000007E-2</v>
          </cell>
          <cell r="X242">
            <v>4541.74</v>
          </cell>
          <cell r="Z242">
            <v>7.0000000000000007E-2</v>
          </cell>
          <cell r="AA242">
            <v>4541.74</v>
          </cell>
          <cell r="AC242">
            <v>7.0000000000000007E-2</v>
          </cell>
          <cell r="AD242">
            <v>4541.74</v>
          </cell>
          <cell r="AF242">
            <v>7.0000000000000007E-2</v>
          </cell>
          <cell r="AG242">
            <v>4541.74</v>
          </cell>
          <cell r="AI242">
            <v>0.09</v>
          </cell>
          <cell r="AJ242">
            <v>5839.38</v>
          </cell>
          <cell r="AM242">
            <v>1.0900000000000001</v>
          </cell>
          <cell r="AN242">
            <v>70721.38</v>
          </cell>
          <cell r="AP242">
            <v>1.0900000000000001</v>
          </cell>
          <cell r="AQ242">
            <v>27931.25</v>
          </cell>
          <cell r="AS242">
            <v>0.15</v>
          </cell>
          <cell r="AT242">
            <v>10938.3</v>
          </cell>
          <cell r="AW242">
            <v>408696.95000000007</v>
          </cell>
          <cell r="AY242">
            <v>4.59</v>
          </cell>
        </row>
        <row r="243">
          <cell r="A243" t="str">
            <v>0701621501700</v>
          </cell>
          <cell r="B243" t="str">
            <v>THORNTON FRACTIONAL T H S D 215</v>
          </cell>
          <cell r="C243" t="str">
            <v>COOK</v>
          </cell>
          <cell r="D243" t="str">
            <v>High School</v>
          </cell>
          <cell r="F243">
            <v>3427</v>
          </cell>
          <cell r="G243">
            <v>2054.66</v>
          </cell>
          <cell r="H243">
            <v>77</v>
          </cell>
          <cell r="J243">
            <v>16.43</v>
          </cell>
          <cell r="K243">
            <v>1066011.26</v>
          </cell>
          <cell r="M243">
            <v>16.43</v>
          </cell>
          <cell r="N243">
            <v>1066011.26</v>
          </cell>
          <cell r="P243">
            <v>17.12</v>
          </cell>
          <cell r="Q243">
            <v>1110779.8400000001</v>
          </cell>
          <cell r="S243">
            <v>17.12</v>
          </cell>
          <cell r="T243">
            <v>1110779.8400000001</v>
          </cell>
          <cell r="W243">
            <v>0.61</v>
          </cell>
          <cell r="X243">
            <v>39578.019999999997</v>
          </cell>
          <cell r="Z243">
            <v>0.61</v>
          </cell>
          <cell r="AA243">
            <v>39578.019999999997</v>
          </cell>
          <cell r="AC243">
            <v>0.64</v>
          </cell>
          <cell r="AD243">
            <v>41524.480000000003</v>
          </cell>
          <cell r="AF243">
            <v>0.64</v>
          </cell>
          <cell r="AG243">
            <v>41524.480000000003</v>
          </cell>
          <cell r="AI243">
            <v>0.77</v>
          </cell>
          <cell r="AJ243">
            <v>49959.14</v>
          </cell>
          <cell r="AM243">
            <v>24.3</v>
          </cell>
          <cell r="AN243">
            <v>1576632.6</v>
          </cell>
          <cell r="AP243">
            <v>24.3</v>
          </cell>
          <cell r="AQ243">
            <v>622687.5</v>
          </cell>
          <cell r="AS243">
            <v>3.42</v>
          </cell>
          <cell r="AT243">
            <v>249393.24</v>
          </cell>
          <cell r="AW243">
            <v>7014459.6799999997</v>
          </cell>
          <cell r="AY243">
            <v>77.63000000000001</v>
          </cell>
        </row>
        <row r="244">
          <cell r="A244" t="str">
            <v>0701615400200</v>
          </cell>
          <cell r="B244" t="str">
            <v>THORNTON SCHOOL DISTRICT 154</v>
          </cell>
          <cell r="C244" t="str">
            <v>COOK</v>
          </cell>
          <cell r="D244" t="str">
            <v>Elementary</v>
          </cell>
          <cell r="F244">
            <v>235.25</v>
          </cell>
          <cell r="G244">
            <v>127</v>
          </cell>
          <cell r="H244">
            <v>32</v>
          </cell>
          <cell r="J244">
            <v>1.01</v>
          </cell>
          <cell r="K244">
            <v>65530.82</v>
          </cell>
          <cell r="M244">
            <v>1.01</v>
          </cell>
          <cell r="N244">
            <v>65530.82</v>
          </cell>
          <cell r="P244">
            <v>1.05</v>
          </cell>
          <cell r="Q244">
            <v>68126.100000000006</v>
          </cell>
          <cell r="S244">
            <v>1.05</v>
          </cell>
          <cell r="T244">
            <v>68126.100000000006</v>
          </cell>
          <cell r="W244">
            <v>0.25</v>
          </cell>
          <cell r="X244">
            <v>16220.5</v>
          </cell>
          <cell r="Z244">
            <v>0.25</v>
          </cell>
          <cell r="AA244">
            <v>16220.5</v>
          </cell>
          <cell r="AC244">
            <v>0.26</v>
          </cell>
          <cell r="AD244">
            <v>16869.32</v>
          </cell>
          <cell r="AF244">
            <v>0.26</v>
          </cell>
          <cell r="AG244">
            <v>16869.32</v>
          </cell>
          <cell r="AI244">
            <v>0.32</v>
          </cell>
          <cell r="AJ244">
            <v>20762.240000000002</v>
          </cell>
          <cell r="AM244">
            <v>1.66</v>
          </cell>
          <cell r="AN244">
            <v>107704.12</v>
          </cell>
          <cell r="AP244">
            <v>1.66</v>
          </cell>
          <cell r="AQ244">
            <v>42537.5</v>
          </cell>
          <cell r="AS244">
            <v>0.23</v>
          </cell>
          <cell r="AT244">
            <v>16772.060000000001</v>
          </cell>
          <cell r="AW244">
            <v>521269.4</v>
          </cell>
          <cell r="AY244">
            <v>5.86</v>
          </cell>
        </row>
        <row r="245">
          <cell r="A245" t="str">
            <v>0701620501700</v>
          </cell>
          <cell r="B245" t="str">
            <v>THORNTON TWP H S DIST 205</v>
          </cell>
          <cell r="C245" t="str">
            <v>COOK</v>
          </cell>
          <cell r="D245" t="str">
            <v>High School</v>
          </cell>
          <cell r="F245">
            <v>5186.99</v>
          </cell>
          <cell r="G245">
            <v>4365.66</v>
          </cell>
          <cell r="H245">
            <v>280.5</v>
          </cell>
          <cell r="J245">
            <v>34.92</v>
          </cell>
          <cell r="K245">
            <v>2265679.44</v>
          </cell>
          <cell r="M245">
            <v>34.92</v>
          </cell>
          <cell r="N245">
            <v>2265679.44</v>
          </cell>
          <cell r="P245">
            <v>36.380000000000003</v>
          </cell>
          <cell r="Q245">
            <v>2360407.16</v>
          </cell>
          <cell r="S245">
            <v>36.380000000000003</v>
          </cell>
          <cell r="T245">
            <v>2360407.16</v>
          </cell>
          <cell r="W245">
            <v>2.2400000000000002</v>
          </cell>
          <cell r="X245">
            <v>145335.67999999999</v>
          </cell>
          <cell r="Z245">
            <v>2.2400000000000002</v>
          </cell>
          <cell r="AA245">
            <v>145335.67999999999</v>
          </cell>
          <cell r="AC245">
            <v>2.33</v>
          </cell>
          <cell r="AD245">
            <v>151175.06</v>
          </cell>
          <cell r="AF245">
            <v>2.33</v>
          </cell>
          <cell r="AG245">
            <v>151175.06</v>
          </cell>
          <cell r="AI245">
            <v>2.8</v>
          </cell>
          <cell r="AJ245">
            <v>181669.6</v>
          </cell>
          <cell r="AM245">
            <v>36.78</v>
          </cell>
          <cell r="AN245">
            <v>2386359.96</v>
          </cell>
          <cell r="AP245">
            <v>36.78</v>
          </cell>
          <cell r="AQ245">
            <v>942487.5</v>
          </cell>
          <cell r="AS245">
            <v>5.18</v>
          </cell>
          <cell r="AT245">
            <v>377735.96</v>
          </cell>
          <cell r="AW245">
            <v>13733447.699999999</v>
          </cell>
          <cell r="AY245">
            <v>154.16</v>
          </cell>
        </row>
        <row r="246">
          <cell r="A246" t="str">
            <v>0701614600400</v>
          </cell>
          <cell r="B246" t="str">
            <v>TINLEY PARK COMM SCH DIST 146</v>
          </cell>
          <cell r="C246" t="str">
            <v>COOK</v>
          </cell>
          <cell r="D246" t="str">
            <v>Elementary</v>
          </cell>
          <cell r="F246">
            <v>2300.75</v>
          </cell>
          <cell r="G246">
            <v>847.33</v>
          </cell>
          <cell r="H246">
            <v>287</v>
          </cell>
          <cell r="J246">
            <v>6.77</v>
          </cell>
          <cell r="K246">
            <v>439251.14</v>
          </cell>
          <cell r="M246">
            <v>6.77</v>
          </cell>
          <cell r="N246">
            <v>439251.14</v>
          </cell>
          <cell r="P246">
            <v>7.06</v>
          </cell>
          <cell r="Q246">
            <v>458066.92</v>
          </cell>
          <cell r="S246">
            <v>7.06</v>
          </cell>
          <cell r="T246">
            <v>458066.92</v>
          </cell>
          <cell r="W246">
            <v>2.29</v>
          </cell>
          <cell r="X246">
            <v>148579.78</v>
          </cell>
          <cell r="Z246">
            <v>2.29</v>
          </cell>
          <cell r="AA246">
            <v>148579.78</v>
          </cell>
          <cell r="AC246">
            <v>2.39</v>
          </cell>
          <cell r="AD246">
            <v>155067.98000000001</v>
          </cell>
          <cell r="AF246">
            <v>2.39</v>
          </cell>
          <cell r="AG246">
            <v>155067.98000000001</v>
          </cell>
          <cell r="AI246">
            <v>2.87</v>
          </cell>
          <cell r="AJ246">
            <v>186211.34</v>
          </cell>
          <cell r="AM246">
            <v>16.309999999999999</v>
          </cell>
          <cell r="AN246">
            <v>1058225.42</v>
          </cell>
          <cell r="AP246">
            <v>16.309999999999999</v>
          </cell>
          <cell r="AQ246">
            <v>417943.75</v>
          </cell>
          <cell r="AS246">
            <v>2.2999999999999998</v>
          </cell>
          <cell r="AT246">
            <v>167720.6</v>
          </cell>
          <cell r="AW246">
            <v>4232032.75</v>
          </cell>
          <cell r="AY246">
            <v>47.14</v>
          </cell>
        </row>
        <row r="247">
          <cell r="A247" t="str">
            <v>0901000702600</v>
          </cell>
          <cell r="B247" t="str">
            <v>TOLONO C U SCHOOL DIST 7</v>
          </cell>
          <cell r="C247" t="str">
            <v>CHAMPAIGN</v>
          </cell>
          <cell r="D247" t="str">
            <v>Unit</v>
          </cell>
          <cell r="F247">
            <v>1642.03</v>
          </cell>
          <cell r="G247">
            <v>407</v>
          </cell>
          <cell r="H247">
            <v>9</v>
          </cell>
          <cell r="J247">
            <v>3.25</v>
          </cell>
          <cell r="K247">
            <v>210866.5</v>
          </cell>
          <cell r="M247">
            <v>3.25</v>
          </cell>
          <cell r="N247">
            <v>210866.5</v>
          </cell>
          <cell r="P247">
            <v>3.39</v>
          </cell>
          <cell r="Q247">
            <v>219949.98</v>
          </cell>
          <cell r="S247">
            <v>3.39</v>
          </cell>
          <cell r="T247">
            <v>219949.98</v>
          </cell>
          <cell r="W247">
            <v>7.0000000000000007E-2</v>
          </cell>
          <cell r="X247">
            <v>4541.74</v>
          </cell>
          <cell r="Z247">
            <v>7.0000000000000007E-2</v>
          </cell>
          <cell r="AA247">
            <v>4541.74</v>
          </cell>
          <cell r="AC247">
            <v>7.0000000000000007E-2</v>
          </cell>
          <cell r="AD247">
            <v>4541.74</v>
          </cell>
          <cell r="AF247">
            <v>7.0000000000000007E-2</v>
          </cell>
          <cell r="AG247">
            <v>4541.74</v>
          </cell>
          <cell r="AI247">
            <v>0.09</v>
          </cell>
          <cell r="AJ247">
            <v>5839.38</v>
          </cell>
          <cell r="AM247">
            <v>11.64</v>
          </cell>
          <cell r="AN247">
            <v>755226.48</v>
          </cell>
          <cell r="AP247">
            <v>11.64</v>
          </cell>
          <cell r="AQ247">
            <v>298275</v>
          </cell>
          <cell r="AS247">
            <v>1.64</v>
          </cell>
          <cell r="AT247">
            <v>119592.08</v>
          </cell>
          <cell r="AW247">
            <v>2058732.8599999999</v>
          </cell>
          <cell r="AY247">
            <v>21.970000000000002</v>
          </cell>
        </row>
        <row r="248">
          <cell r="A248" t="str">
            <v>0501621101700</v>
          </cell>
          <cell r="B248" t="str">
            <v>TOWNSHIP H S DIST 211</v>
          </cell>
          <cell r="C248" t="str">
            <v>COOK</v>
          </cell>
          <cell r="D248" t="str">
            <v>High School</v>
          </cell>
          <cell r="F248">
            <v>11899.15</v>
          </cell>
          <cell r="G248">
            <v>3593</v>
          </cell>
          <cell r="H248">
            <v>686.5</v>
          </cell>
          <cell r="J248">
            <v>28.74</v>
          </cell>
          <cell r="K248">
            <v>1864708.68</v>
          </cell>
          <cell r="M248">
            <v>28.74</v>
          </cell>
          <cell r="N248">
            <v>1864708.68</v>
          </cell>
          <cell r="P248">
            <v>29.94</v>
          </cell>
          <cell r="Q248">
            <v>1942567.08</v>
          </cell>
          <cell r="S248">
            <v>29.94</v>
          </cell>
          <cell r="T248">
            <v>1942567.08</v>
          </cell>
          <cell r="W248">
            <v>5.49</v>
          </cell>
          <cell r="X248">
            <v>356202.18</v>
          </cell>
          <cell r="Z248">
            <v>5.49</v>
          </cell>
          <cell r="AA248">
            <v>356202.18</v>
          </cell>
          <cell r="AC248">
            <v>5.72</v>
          </cell>
          <cell r="AD248">
            <v>371125.04</v>
          </cell>
          <cell r="AF248">
            <v>5.72</v>
          </cell>
          <cell r="AG248">
            <v>371125.04</v>
          </cell>
          <cell r="AI248">
            <v>6.86</v>
          </cell>
          <cell r="AJ248">
            <v>445090.52</v>
          </cell>
          <cell r="AM248">
            <v>84.39</v>
          </cell>
          <cell r="AN248">
            <v>5475391.9800000004</v>
          </cell>
          <cell r="AP248">
            <v>84.39</v>
          </cell>
          <cell r="AQ248">
            <v>2162493.75</v>
          </cell>
          <cell r="AS248">
            <v>11.89</v>
          </cell>
          <cell r="AT248">
            <v>867042.58</v>
          </cell>
          <cell r="AW248">
            <v>18019224.789999999</v>
          </cell>
          <cell r="AY248">
            <v>196.8</v>
          </cell>
        </row>
        <row r="249">
          <cell r="A249" t="str">
            <v>0501621401700</v>
          </cell>
          <cell r="B249" t="str">
            <v>TOWNSHIP HIGH SCHOOL DIST 214</v>
          </cell>
          <cell r="C249" t="str">
            <v>COOK</v>
          </cell>
          <cell r="D249" t="str">
            <v>High School</v>
          </cell>
          <cell r="F249">
            <v>11961.5</v>
          </cell>
          <cell r="G249">
            <v>4105</v>
          </cell>
          <cell r="H249">
            <v>814</v>
          </cell>
          <cell r="J249">
            <v>32.840000000000003</v>
          </cell>
          <cell r="K249">
            <v>2130724.88</v>
          </cell>
          <cell r="M249">
            <v>32.840000000000003</v>
          </cell>
          <cell r="N249">
            <v>2130724.88</v>
          </cell>
          <cell r="P249">
            <v>34.200000000000003</v>
          </cell>
          <cell r="Q249">
            <v>2218964.4</v>
          </cell>
          <cell r="S249">
            <v>34.200000000000003</v>
          </cell>
          <cell r="T249">
            <v>2218964.4</v>
          </cell>
          <cell r="W249">
            <v>6.51</v>
          </cell>
          <cell r="X249">
            <v>422381.82</v>
          </cell>
          <cell r="Z249">
            <v>6.51</v>
          </cell>
          <cell r="AA249">
            <v>422381.82</v>
          </cell>
          <cell r="AC249">
            <v>6.78</v>
          </cell>
          <cell r="AD249">
            <v>439899.96</v>
          </cell>
          <cell r="AF249">
            <v>6.78</v>
          </cell>
          <cell r="AG249">
            <v>439899.96</v>
          </cell>
          <cell r="AI249">
            <v>8.14</v>
          </cell>
          <cell r="AJ249">
            <v>528139.48</v>
          </cell>
          <cell r="AM249">
            <v>84.83</v>
          </cell>
          <cell r="AN249">
            <v>5503940.0599999996</v>
          </cell>
          <cell r="AP249">
            <v>84.83</v>
          </cell>
          <cell r="AQ249">
            <v>2173768.75</v>
          </cell>
          <cell r="AS249">
            <v>11.96</v>
          </cell>
          <cell r="AT249">
            <v>872147.12</v>
          </cell>
          <cell r="AW249">
            <v>19501937.530000001</v>
          </cell>
          <cell r="AY249">
            <v>214.28000000000003</v>
          </cell>
        </row>
        <row r="250">
          <cell r="A250" t="str">
            <v>0106902702600</v>
          </cell>
          <cell r="B250" t="str">
            <v>TRIOPIA C U SCHOOL DISTRICT 27</v>
          </cell>
          <cell r="C250" t="str">
            <v>MORGAN</v>
          </cell>
          <cell r="D250" t="str">
            <v>Unit</v>
          </cell>
          <cell r="F250">
            <v>348</v>
          </cell>
          <cell r="G250">
            <v>113</v>
          </cell>
          <cell r="H250">
            <v>0</v>
          </cell>
          <cell r="J250">
            <v>0.9</v>
          </cell>
          <cell r="K250">
            <v>58393.8</v>
          </cell>
          <cell r="M250">
            <v>0.9</v>
          </cell>
          <cell r="N250">
            <v>58393.8</v>
          </cell>
          <cell r="P250">
            <v>0.94</v>
          </cell>
          <cell r="Q250">
            <v>60989.08</v>
          </cell>
          <cell r="S250">
            <v>0.94</v>
          </cell>
          <cell r="T250">
            <v>60989.08</v>
          </cell>
          <cell r="W250">
            <v>0</v>
          </cell>
          <cell r="X250">
            <v>0</v>
          </cell>
          <cell r="Z250">
            <v>0</v>
          </cell>
          <cell r="AA250">
            <v>0</v>
          </cell>
          <cell r="AC250">
            <v>0</v>
          </cell>
          <cell r="AD250">
            <v>0</v>
          </cell>
          <cell r="AF250">
            <v>0</v>
          </cell>
          <cell r="AG250">
            <v>0</v>
          </cell>
          <cell r="AI250">
            <v>0</v>
          </cell>
          <cell r="AJ250">
            <v>0</v>
          </cell>
          <cell r="AM250">
            <v>2.46</v>
          </cell>
          <cell r="AN250">
            <v>159609.72</v>
          </cell>
          <cell r="AP250">
            <v>2.46</v>
          </cell>
          <cell r="AQ250">
            <v>63037.5</v>
          </cell>
          <cell r="AS250">
            <v>0.34</v>
          </cell>
          <cell r="AT250">
            <v>24793.48</v>
          </cell>
          <cell r="AW250">
            <v>486206.46</v>
          </cell>
          <cell r="AY250">
            <v>5.24</v>
          </cell>
        </row>
        <row r="251">
          <cell r="A251" t="str">
            <v>1102130102600</v>
          </cell>
          <cell r="B251" t="str">
            <v>TUSCOLA C U SCHOOL DIST 301</v>
          </cell>
          <cell r="C251" t="str">
            <v>DOUGLAS</v>
          </cell>
          <cell r="D251" t="str">
            <v>Unit</v>
          </cell>
          <cell r="F251">
            <v>958.95</v>
          </cell>
          <cell r="G251">
            <v>336</v>
          </cell>
          <cell r="H251">
            <v>0</v>
          </cell>
          <cell r="J251">
            <v>2.68</v>
          </cell>
          <cell r="K251">
            <v>173883.76</v>
          </cell>
          <cell r="M251">
            <v>2.68</v>
          </cell>
          <cell r="N251">
            <v>173883.76</v>
          </cell>
          <cell r="P251">
            <v>2.8</v>
          </cell>
          <cell r="Q251">
            <v>181669.6</v>
          </cell>
          <cell r="S251">
            <v>2.8</v>
          </cell>
          <cell r="T251">
            <v>181669.6</v>
          </cell>
          <cell r="W251">
            <v>0</v>
          </cell>
          <cell r="X251">
            <v>0</v>
          </cell>
          <cell r="Z251">
            <v>0</v>
          </cell>
          <cell r="AA251">
            <v>0</v>
          </cell>
          <cell r="AC251">
            <v>0</v>
          </cell>
          <cell r="AD251">
            <v>0</v>
          </cell>
          <cell r="AF251">
            <v>0</v>
          </cell>
          <cell r="AG251">
            <v>0</v>
          </cell>
          <cell r="AI251">
            <v>0</v>
          </cell>
          <cell r="AJ251">
            <v>0</v>
          </cell>
          <cell r="AM251">
            <v>6.8</v>
          </cell>
          <cell r="AN251">
            <v>441197.6</v>
          </cell>
          <cell r="AP251">
            <v>6.8</v>
          </cell>
          <cell r="AQ251">
            <v>174250</v>
          </cell>
          <cell r="AS251">
            <v>0.95</v>
          </cell>
          <cell r="AT251">
            <v>69275.899999999994</v>
          </cell>
          <cell r="AW251">
            <v>1395830.22</v>
          </cell>
          <cell r="AY251">
            <v>15.080000000000002</v>
          </cell>
        </row>
        <row r="252">
          <cell r="A252" t="str">
            <v>0601608600200</v>
          </cell>
          <cell r="B252" t="str">
            <v>UNION RIDGE SCHOOL DIST 86</v>
          </cell>
          <cell r="C252" t="str">
            <v>COOK</v>
          </cell>
          <cell r="D252" t="str">
            <v>Elementary</v>
          </cell>
          <cell r="F252">
            <v>585.71</v>
          </cell>
          <cell r="G252">
            <v>352</v>
          </cell>
          <cell r="H252">
            <v>141.33000000000001</v>
          </cell>
          <cell r="J252">
            <v>2.81</v>
          </cell>
          <cell r="K252">
            <v>182318.42</v>
          </cell>
          <cell r="M252">
            <v>2.81</v>
          </cell>
          <cell r="N252">
            <v>182318.42</v>
          </cell>
          <cell r="P252">
            <v>2.93</v>
          </cell>
          <cell r="Q252">
            <v>190104.26</v>
          </cell>
          <cell r="S252">
            <v>2.93</v>
          </cell>
          <cell r="T252">
            <v>190104.26</v>
          </cell>
          <cell r="W252">
            <v>1.1299999999999999</v>
          </cell>
          <cell r="X252">
            <v>73316.66</v>
          </cell>
          <cell r="Z252">
            <v>1.1299999999999999</v>
          </cell>
          <cell r="AA252">
            <v>73316.66</v>
          </cell>
          <cell r="AC252">
            <v>1.17</v>
          </cell>
          <cell r="AD252">
            <v>75911.94</v>
          </cell>
          <cell r="AF252">
            <v>1.17</v>
          </cell>
          <cell r="AG252">
            <v>75911.94</v>
          </cell>
          <cell r="AI252">
            <v>1.41</v>
          </cell>
          <cell r="AJ252">
            <v>91483.62</v>
          </cell>
          <cell r="AM252">
            <v>4.1500000000000004</v>
          </cell>
          <cell r="AN252">
            <v>269260.3</v>
          </cell>
          <cell r="AP252">
            <v>4.1500000000000004</v>
          </cell>
          <cell r="AQ252">
            <v>106343.75</v>
          </cell>
          <cell r="AS252">
            <v>0.57999999999999996</v>
          </cell>
          <cell r="AT252">
            <v>42294.76</v>
          </cell>
          <cell r="AW252">
            <v>1552684.99</v>
          </cell>
          <cell r="AY252">
            <v>17.700000000000003</v>
          </cell>
        </row>
        <row r="253">
          <cell r="A253" t="str">
            <v>0901011602200</v>
          </cell>
          <cell r="B253" t="str">
            <v>URBANA SCHOOL DIST 116</v>
          </cell>
          <cell r="C253" t="str">
            <v>CHAMPAIGN</v>
          </cell>
          <cell r="D253" t="str">
            <v>Unit</v>
          </cell>
          <cell r="F253">
            <v>4222.75</v>
          </cell>
          <cell r="G253">
            <v>2839</v>
          </cell>
          <cell r="H253">
            <v>606.5</v>
          </cell>
          <cell r="J253">
            <v>22.71</v>
          </cell>
          <cell r="K253">
            <v>1473470.22</v>
          </cell>
          <cell r="M253">
            <v>22.71</v>
          </cell>
          <cell r="N253">
            <v>1473470.22</v>
          </cell>
          <cell r="P253">
            <v>23.65</v>
          </cell>
          <cell r="Q253">
            <v>1534459.3</v>
          </cell>
          <cell r="S253">
            <v>23.65</v>
          </cell>
          <cell r="T253">
            <v>1534459.3</v>
          </cell>
          <cell r="W253">
            <v>4.8499999999999996</v>
          </cell>
          <cell r="X253">
            <v>314677.7</v>
          </cell>
          <cell r="Z253">
            <v>4.8499999999999996</v>
          </cell>
          <cell r="AA253">
            <v>314677.7</v>
          </cell>
          <cell r="AC253">
            <v>5.05</v>
          </cell>
          <cell r="AD253">
            <v>327654.09999999998</v>
          </cell>
          <cell r="AF253">
            <v>5.05</v>
          </cell>
          <cell r="AG253">
            <v>327654.09999999998</v>
          </cell>
          <cell r="AI253">
            <v>6.06</v>
          </cell>
          <cell r="AJ253">
            <v>393184.92</v>
          </cell>
          <cell r="AM253">
            <v>29.94</v>
          </cell>
          <cell r="AN253">
            <v>1942567.08</v>
          </cell>
          <cell r="AP253">
            <v>29.94</v>
          </cell>
          <cell r="AQ253">
            <v>767212.5</v>
          </cell>
          <cell r="AS253">
            <v>4.22</v>
          </cell>
          <cell r="AT253">
            <v>307730.84000000003</v>
          </cell>
          <cell r="AW253">
            <v>10711217.98</v>
          </cell>
          <cell r="AY253">
            <v>120.95999999999998</v>
          </cell>
        </row>
        <row r="254">
          <cell r="A254" t="str">
            <v>0302620302600</v>
          </cell>
          <cell r="B254" t="str">
            <v>VANDALIA C U SCH DIST 203</v>
          </cell>
          <cell r="C254" t="str">
            <v>FAYETTE</v>
          </cell>
          <cell r="D254" t="str">
            <v>Unit</v>
          </cell>
          <cell r="F254">
            <v>1441.71</v>
          </cell>
          <cell r="G254">
            <v>744</v>
          </cell>
          <cell r="H254">
            <v>0</v>
          </cell>
          <cell r="J254">
            <v>5.95</v>
          </cell>
          <cell r="K254">
            <v>386047.9</v>
          </cell>
          <cell r="M254">
            <v>5.95</v>
          </cell>
          <cell r="N254">
            <v>386047.9</v>
          </cell>
          <cell r="P254">
            <v>6.2</v>
          </cell>
          <cell r="Q254">
            <v>402268.4</v>
          </cell>
          <cell r="S254">
            <v>6.2</v>
          </cell>
          <cell r="T254">
            <v>402268.4</v>
          </cell>
          <cell r="W254">
            <v>0</v>
          </cell>
          <cell r="X254">
            <v>0</v>
          </cell>
          <cell r="Z254">
            <v>0</v>
          </cell>
          <cell r="AA254">
            <v>0</v>
          </cell>
          <cell r="AC254">
            <v>0</v>
          </cell>
          <cell r="AD254">
            <v>0</v>
          </cell>
          <cell r="AF254">
            <v>0</v>
          </cell>
          <cell r="AG254">
            <v>0</v>
          </cell>
          <cell r="AI254">
            <v>0</v>
          </cell>
          <cell r="AJ254">
            <v>0</v>
          </cell>
          <cell r="AM254">
            <v>10.220000000000001</v>
          </cell>
          <cell r="AN254">
            <v>663094.04</v>
          </cell>
          <cell r="AP254">
            <v>10.220000000000001</v>
          </cell>
          <cell r="AQ254">
            <v>261887.5</v>
          </cell>
          <cell r="AS254">
            <v>1.44</v>
          </cell>
          <cell r="AT254">
            <v>105007.67999999999</v>
          </cell>
          <cell r="AW254">
            <v>2606621.8199999998</v>
          </cell>
          <cell r="AY254">
            <v>28.57</v>
          </cell>
        </row>
        <row r="255">
          <cell r="A255" t="str">
            <v>1102130202600</v>
          </cell>
          <cell r="B255" t="str">
            <v>VILLA GROVE C U SCH DIST 302</v>
          </cell>
          <cell r="C255" t="str">
            <v>DOUGLAS</v>
          </cell>
          <cell r="D255" t="str">
            <v>Unit</v>
          </cell>
          <cell r="F255">
            <v>663.44</v>
          </cell>
          <cell r="G255">
            <v>306</v>
          </cell>
          <cell r="H255">
            <v>6</v>
          </cell>
          <cell r="J255">
            <v>2.44</v>
          </cell>
          <cell r="K255">
            <v>158312.07999999999</v>
          </cell>
          <cell r="M255">
            <v>2.44</v>
          </cell>
          <cell r="N255">
            <v>158312.07999999999</v>
          </cell>
          <cell r="P255">
            <v>2.5499999999999998</v>
          </cell>
          <cell r="Q255">
            <v>165449.1</v>
          </cell>
          <cell r="S255">
            <v>2.5499999999999998</v>
          </cell>
          <cell r="T255">
            <v>165449.1</v>
          </cell>
          <cell r="W255">
            <v>0.04</v>
          </cell>
          <cell r="X255">
            <v>2595.2800000000002</v>
          </cell>
          <cell r="Z255">
            <v>0.04</v>
          </cell>
          <cell r="AA255">
            <v>2595.2800000000002</v>
          </cell>
          <cell r="AC255">
            <v>0.05</v>
          </cell>
          <cell r="AD255">
            <v>3244.1</v>
          </cell>
          <cell r="AF255">
            <v>0.05</v>
          </cell>
          <cell r="AG255">
            <v>3244.1</v>
          </cell>
          <cell r="AI255">
            <v>0.06</v>
          </cell>
          <cell r="AJ255">
            <v>3892.92</v>
          </cell>
          <cell r="AM255">
            <v>4.7</v>
          </cell>
          <cell r="AN255">
            <v>304945.40000000002</v>
          </cell>
          <cell r="AP255">
            <v>4.7</v>
          </cell>
          <cell r="AQ255">
            <v>120437.5</v>
          </cell>
          <cell r="AS255">
            <v>0.66</v>
          </cell>
          <cell r="AT255">
            <v>48128.52</v>
          </cell>
          <cell r="AW255">
            <v>1136605.46</v>
          </cell>
          <cell r="AY255">
            <v>12.44</v>
          </cell>
        </row>
        <row r="256">
          <cell r="A256" t="str">
            <v>0100906402600</v>
          </cell>
          <cell r="B256" t="str">
            <v>VIRGINIA C U SCH DIST 64</v>
          </cell>
          <cell r="C256" t="str">
            <v>CASS</v>
          </cell>
          <cell r="D256" t="str">
            <v>Unit</v>
          </cell>
          <cell r="F256">
            <v>273.75</v>
          </cell>
          <cell r="G256">
            <v>124.66</v>
          </cell>
          <cell r="H256">
            <v>0</v>
          </cell>
          <cell r="J256">
            <v>0.99</v>
          </cell>
          <cell r="K256">
            <v>64233.18</v>
          </cell>
          <cell r="M256">
            <v>0.99</v>
          </cell>
          <cell r="N256">
            <v>64233.18</v>
          </cell>
          <cell r="P256">
            <v>1.03</v>
          </cell>
          <cell r="Q256">
            <v>66828.460000000006</v>
          </cell>
          <cell r="S256">
            <v>1.03</v>
          </cell>
          <cell r="T256">
            <v>66828.460000000006</v>
          </cell>
          <cell r="W256">
            <v>0</v>
          </cell>
          <cell r="X256">
            <v>0</v>
          </cell>
          <cell r="Z256">
            <v>0</v>
          </cell>
          <cell r="AA256">
            <v>0</v>
          </cell>
          <cell r="AC256">
            <v>0</v>
          </cell>
          <cell r="AD256">
            <v>0</v>
          </cell>
          <cell r="AF256">
            <v>0</v>
          </cell>
          <cell r="AG256">
            <v>0</v>
          </cell>
          <cell r="AI256">
            <v>0</v>
          </cell>
          <cell r="AJ256">
            <v>0</v>
          </cell>
          <cell r="AM256">
            <v>1.94</v>
          </cell>
          <cell r="AN256">
            <v>125871.08</v>
          </cell>
          <cell r="AP256">
            <v>1.94</v>
          </cell>
          <cell r="AQ256">
            <v>49712.5</v>
          </cell>
          <cell r="AS256">
            <v>0.27</v>
          </cell>
          <cell r="AT256">
            <v>19688.939999999999</v>
          </cell>
          <cell r="AW256">
            <v>457395.80000000005</v>
          </cell>
          <cell r="AY256">
            <v>4.99</v>
          </cell>
        </row>
        <row r="257">
          <cell r="A257" t="str">
            <v>0701614700200</v>
          </cell>
          <cell r="B257" t="str">
            <v>W HARVEY-DIXMOOR PUB SCH DIST147</v>
          </cell>
          <cell r="C257" t="str">
            <v>COOK</v>
          </cell>
          <cell r="D257" t="str">
            <v>Elementary</v>
          </cell>
          <cell r="F257">
            <v>1063.1300000000001</v>
          </cell>
          <cell r="G257">
            <v>1192.6600000000001</v>
          </cell>
          <cell r="H257">
            <v>261.16000000000003</v>
          </cell>
          <cell r="J257">
            <v>9.5399999999999991</v>
          </cell>
          <cell r="K257">
            <v>618974.28</v>
          </cell>
          <cell r="M257">
            <v>9.5399999999999991</v>
          </cell>
          <cell r="N257">
            <v>618974.28</v>
          </cell>
          <cell r="P257">
            <v>9.93</v>
          </cell>
          <cell r="Q257">
            <v>644278.26</v>
          </cell>
          <cell r="S257">
            <v>9.93</v>
          </cell>
          <cell r="T257">
            <v>644278.26</v>
          </cell>
          <cell r="W257">
            <v>2.08</v>
          </cell>
          <cell r="X257">
            <v>134954.56</v>
          </cell>
          <cell r="Z257">
            <v>2.08</v>
          </cell>
          <cell r="AA257">
            <v>134954.56</v>
          </cell>
          <cell r="AC257">
            <v>2.17</v>
          </cell>
          <cell r="AD257">
            <v>140793.94</v>
          </cell>
          <cell r="AF257">
            <v>2.17</v>
          </cell>
          <cell r="AG257">
            <v>140793.94</v>
          </cell>
          <cell r="AI257">
            <v>2.61</v>
          </cell>
          <cell r="AJ257">
            <v>169342.02</v>
          </cell>
          <cell r="AM257">
            <v>7.53</v>
          </cell>
          <cell r="AN257">
            <v>488561.46</v>
          </cell>
          <cell r="AP257">
            <v>7.53</v>
          </cell>
          <cell r="AQ257">
            <v>192956.25</v>
          </cell>
          <cell r="AS257">
            <v>1.06</v>
          </cell>
          <cell r="AT257">
            <v>77297.320000000007</v>
          </cell>
          <cell r="AW257">
            <v>4006159.1300000008</v>
          </cell>
          <cell r="AY257">
            <v>45.96</v>
          </cell>
        </row>
        <row r="258">
          <cell r="A258" t="str">
            <v>1304100102600</v>
          </cell>
          <cell r="B258" t="str">
            <v>WALTONVILLE C U SCHOOL DIST 1</v>
          </cell>
          <cell r="C258" t="str">
            <v>JEFFERSON</v>
          </cell>
          <cell r="D258" t="str">
            <v>Unit</v>
          </cell>
          <cell r="F258">
            <v>347.78</v>
          </cell>
          <cell r="G258">
            <v>127</v>
          </cell>
          <cell r="H258">
            <v>0</v>
          </cell>
          <cell r="J258">
            <v>1.01</v>
          </cell>
          <cell r="K258">
            <v>65530.82</v>
          </cell>
          <cell r="M258">
            <v>1.01</v>
          </cell>
          <cell r="N258">
            <v>65530.82</v>
          </cell>
          <cell r="P258">
            <v>1.05</v>
          </cell>
          <cell r="Q258">
            <v>68126.100000000006</v>
          </cell>
          <cell r="S258">
            <v>1.05</v>
          </cell>
          <cell r="T258">
            <v>68126.100000000006</v>
          </cell>
          <cell r="W258">
            <v>0</v>
          </cell>
          <cell r="X258">
            <v>0</v>
          </cell>
          <cell r="Z258">
            <v>0</v>
          </cell>
          <cell r="AA258">
            <v>0</v>
          </cell>
          <cell r="AC258">
            <v>0</v>
          </cell>
          <cell r="AD258">
            <v>0</v>
          </cell>
          <cell r="AF258">
            <v>0</v>
          </cell>
          <cell r="AG258">
            <v>0</v>
          </cell>
          <cell r="AI258">
            <v>0</v>
          </cell>
          <cell r="AJ258">
            <v>0</v>
          </cell>
          <cell r="AM258">
            <v>2.46</v>
          </cell>
          <cell r="AN258">
            <v>159609.72</v>
          </cell>
          <cell r="AP258">
            <v>2.46</v>
          </cell>
          <cell r="AQ258">
            <v>63037.5</v>
          </cell>
          <cell r="AS258">
            <v>0.34</v>
          </cell>
          <cell r="AT258">
            <v>24793.48</v>
          </cell>
          <cell r="AW258">
            <v>514754.54000000004</v>
          </cell>
          <cell r="AY258">
            <v>5.57</v>
          </cell>
        </row>
        <row r="259">
          <cell r="A259" t="str">
            <v>0804320502600</v>
          </cell>
          <cell r="B259" t="str">
            <v>WARREN COMM UNIT SCHOOL DIST 205</v>
          </cell>
          <cell r="C259" t="str">
            <v>JO DAVIESS</v>
          </cell>
          <cell r="D259" t="str">
            <v>Unit</v>
          </cell>
          <cell r="F259">
            <v>376.53</v>
          </cell>
          <cell r="G259">
            <v>126</v>
          </cell>
          <cell r="H259">
            <v>0</v>
          </cell>
          <cell r="J259">
            <v>1</v>
          </cell>
          <cell r="K259">
            <v>64882</v>
          </cell>
          <cell r="M259">
            <v>1</v>
          </cell>
          <cell r="N259">
            <v>64882</v>
          </cell>
          <cell r="P259">
            <v>1.05</v>
          </cell>
          <cell r="Q259">
            <v>68126.100000000006</v>
          </cell>
          <cell r="S259">
            <v>1.05</v>
          </cell>
          <cell r="T259">
            <v>68126.100000000006</v>
          </cell>
          <cell r="W259">
            <v>0</v>
          </cell>
          <cell r="X259">
            <v>0</v>
          </cell>
          <cell r="Z259">
            <v>0</v>
          </cell>
          <cell r="AA259">
            <v>0</v>
          </cell>
          <cell r="AC259">
            <v>0</v>
          </cell>
          <cell r="AD259">
            <v>0</v>
          </cell>
          <cell r="AF259">
            <v>0</v>
          </cell>
          <cell r="AG259">
            <v>0</v>
          </cell>
          <cell r="AI259">
            <v>0</v>
          </cell>
          <cell r="AJ259">
            <v>0</v>
          </cell>
          <cell r="AM259">
            <v>2.67</v>
          </cell>
          <cell r="AN259">
            <v>173234.94</v>
          </cell>
          <cell r="AP259">
            <v>2.67</v>
          </cell>
          <cell r="AQ259">
            <v>68418.75</v>
          </cell>
          <cell r="AS259">
            <v>0.37</v>
          </cell>
          <cell r="AT259">
            <v>26981.14</v>
          </cell>
          <cell r="AW259">
            <v>534651.03</v>
          </cell>
          <cell r="AY259">
            <v>5.77</v>
          </cell>
        </row>
        <row r="260">
          <cell r="A260" t="str">
            <v>0106900602600</v>
          </cell>
          <cell r="B260" t="str">
            <v>WAVERLY C U SCHOOL DIST 6</v>
          </cell>
          <cell r="C260" t="str">
            <v>MORGAN</v>
          </cell>
          <cell r="D260" t="str">
            <v>Unit</v>
          </cell>
          <cell r="F260">
            <v>356</v>
          </cell>
          <cell r="G260">
            <v>142</v>
          </cell>
          <cell r="H260">
            <v>4.16</v>
          </cell>
          <cell r="J260">
            <v>1.1299999999999999</v>
          </cell>
          <cell r="K260">
            <v>73316.66</v>
          </cell>
          <cell r="M260">
            <v>1.1299999999999999</v>
          </cell>
          <cell r="N260">
            <v>73316.66</v>
          </cell>
          <cell r="P260">
            <v>1.18</v>
          </cell>
          <cell r="Q260">
            <v>76560.759999999995</v>
          </cell>
          <cell r="S260">
            <v>1.18</v>
          </cell>
          <cell r="T260">
            <v>76560.759999999995</v>
          </cell>
          <cell r="W260">
            <v>0.03</v>
          </cell>
          <cell r="X260">
            <v>1946.46</v>
          </cell>
          <cell r="Z260">
            <v>0.03</v>
          </cell>
          <cell r="AA260">
            <v>1946.46</v>
          </cell>
          <cell r="AC260">
            <v>0.03</v>
          </cell>
          <cell r="AD260">
            <v>1946.46</v>
          </cell>
          <cell r="AF260">
            <v>0.03</v>
          </cell>
          <cell r="AG260">
            <v>1946.46</v>
          </cell>
          <cell r="AI260">
            <v>0.04</v>
          </cell>
          <cell r="AJ260">
            <v>2595.2800000000002</v>
          </cell>
          <cell r="AM260">
            <v>2.52</v>
          </cell>
          <cell r="AN260">
            <v>163502.64000000001</v>
          </cell>
          <cell r="AP260">
            <v>2.52</v>
          </cell>
          <cell r="AQ260">
            <v>64575</v>
          </cell>
          <cell r="AS260">
            <v>0.35</v>
          </cell>
          <cell r="AT260">
            <v>25522.7</v>
          </cell>
          <cell r="AW260">
            <v>563736.30000000005</v>
          </cell>
          <cell r="AY260">
            <v>6.1399999999999988</v>
          </cell>
        </row>
        <row r="261">
          <cell r="A261" t="str">
            <v>1301400302600</v>
          </cell>
          <cell r="B261" t="str">
            <v>WESCLIN C U SCHOOL DISTRICT 3</v>
          </cell>
          <cell r="C261" t="str">
            <v>CLINTON</v>
          </cell>
          <cell r="D261" t="str">
            <v>Unit</v>
          </cell>
          <cell r="F261">
            <v>1311.75</v>
          </cell>
          <cell r="G261">
            <v>422</v>
          </cell>
          <cell r="H261">
            <v>32.5</v>
          </cell>
          <cell r="J261">
            <v>3.37</v>
          </cell>
          <cell r="K261">
            <v>218652.34</v>
          </cell>
          <cell r="M261">
            <v>3.37</v>
          </cell>
          <cell r="N261">
            <v>218652.34</v>
          </cell>
          <cell r="P261">
            <v>3.51</v>
          </cell>
          <cell r="Q261">
            <v>227735.82</v>
          </cell>
          <cell r="S261">
            <v>3.51</v>
          </cell>
          <cell r="T261">
            <v>227735.82</v>
          </cell>
          <cell r="W261">
            <v>0.26</v>
          </cell>
          <cell r="X261">
            <v>16869.32</v>
          </cell>
          <cell r="Z261">
            <v>0.26</v>
          </cell>
          <cell r="AA261">
            <v>16869.32</v>
          </cell>
          <cell r="AC261">
            <v>0.27</v>
          </cell>
          <cell r="AD261">
            <v>17518.14</v>
          </cell>
          <cell r="AF261">
            <v>0.27</v>
          </cell>
          <cell r="AG261">
            <v>17518.14</v>
          </cell>
          <cell r="AI261">
            <v>0.32</v>
          </cell>
          <cell r="AJ261">
            <v>20762.240000000002</v>
          </cell>
          <cell r="AM261">
            <v>9.3000000000000007</v>
          </cell>
          <cell r="AN261">
            <v>603402.6</v>
          </cell>
          <cell r="AP261">
            <v>9.3000000000000007</v>
          </cell>
          <cell r="AQ261">
            <v>238312.5</v>
          </cell>
          <cell r="AS261">
            <v>1.31</v>
          </cell>
          <cell r="AT261">
            <v>95527.82</v>
          </cell>
          <cell r="AW261">
            <v>1919556.4000000001</v>
          </cell>
          <cell r="AY261">
            <v>20.810000000000002</v>
          </cell>
        </row>
        <row r="262">
          <cell r="A262" t="str">
            <v>0800831402600</v>
          </cell>
          <cell r="B262" t="str">
            <v>WEST CARROLL</v>
          </cell>
          <cell r="C262" t="str">
            <v>CARROLL</v>
          </cell>
          <cell r="D262" t="str">
            <v>Unit</v>
          </cell>
          <cell r="F262">
            <v>1056.28</v>
          </cell>
          <cell r="G262">
            <v>531.33000000000004</v>
          </cell>
          <cell r="H262">
            <v>0</v>
          </cell>
          <cell r="J262">
            <v>4.25</v>
          </cell>
          <cell r="K262">
            <v>275748.5</v>
          </cell>
          <cell r="M262">
            <v>4.25</v>
          </cell>
          <cell r="N262">
            <v>275748.5</v>
          </cell>
          <cell r="P262">
            <v>4.42</v>
          </cell>
          <cell r="Q262">
            <v>286778.44</v>
          </cell>
          <cell r="S262">
            <v>4.42</v>
          </cell>
          <cell r="T262">
            <v>286778.44</v>
          </cell>
          <cell r="W262">
            <v>0</v>
          </cell>
          <cell r="X262">
            <v>0</v>
          </cell>
          <cell r="Z262">
            <v>0</v>
          </cell>
          <cell r="AA262">
            <v>0</v>
          </cell>
          <cell r="AC262">
            <v>0</v>
          </cell>
          <cell r="AD262">
            <v>0</v>
          </cell>
          <cell r="AF262">
            <v>0</v>
          </cell>
          <cell r="AG262">
            <v>0</v>
          </cell>
          <cell r="AI262">
            <v>0</v>
          </cell>
          <cell r="AJ262">
            <v>0</v>
          </cell>
          <cell r="AM262">
            <v>7.49</v>
          </cell>
          <cell r="AN262">
            <v>485966.18</v>
          </cell>
          <cell r="AP262">
            <v>7.49</v>
          </cell>
          <cell r="AQ262">
            <v>191931.25</v>
          </cell>
          <cell r="AS262">
            <v>1.05</v>
          </cell>
          <cell r="AT262">
            <v>76568.100000000006</v>
          </cell>
          <cell r="AW262">
            <v>1879519.41</v>
          </cell>
          <cell r="AY262">
            <v>20.58</v>
          </cell>
        </row>
        <row r="263">
          <cell r="A263" t="str">
            <v>0501603100200</v>
          </cell>
          <cell r="B263" t="str">
            <v>WEST NORTHFIELD SCHOOL DIST 31</v>
          </cell>
          <cell r="C263" t="str">
            <v>COOK</v>
          </cell>
          <cell r="D263" t="str">
            <v>Elementary</v>
          </cell>
          <cell r="F263">
            <v>882.75</v>
          </cell>
          <cell r="G263">
            <v>342</v>
          </cell>
          <cell r="H263">
            <v>184</v>
          </cell>
          <cell r="J263">
            <v>2.73</v>
          </cell>
          <cell r="K263">
            <v>177127.86</v>
          </cell>
          <cell r="M263">
            <v>2.73</v>
          </cell>
          <cell r="N263">
            <v>177127.86</v>
          </cell>
          <cell r="P263">
            <v>2.85</v>
          </cell>
          <cell r="Q263">
            <v>184913.7</v>
          </cell>
          <cell r="S263">
            <v>2.85</v>
          </cell>
          <cell r="T263">
            <v>184913.7</v>
          </cell>
          <cell r="W263">
            <v>1.47</v>
          </cell>
          <cell r="X263">
            <v>95376.54</v>
          </cell>
          <cell r="Z263">
            <v>1.47</v>
          </cell>
          <cell r="AA263">
            <v>95376.54</v>
          </cell>
          <cell r="AC263">
            <v>1.53</v>
          </cell>
          <cell r="AD263">
            <v>99269.46</v>
          </cell>
          <cell r="AF263">
            <v>1.53</v>
          </cell>
          <cell r="AG263">
            <v>99269.46</v>
          </cell>
          <cell r="AI263">
            <v>1.84</v>
          </cell>
          <cell r="AJ263">
            <v>119382.88</v>
          </cell>
          <cell r="AM263">
            <v>6.26</v>
          </cell>
          <cell r="AN263">
            <v>406161.32</v>
          </cell>
          <cell r="AP263">
            <v>6.26</v>
          </cell>
          <cell r="AQ263">
            <v>160412.5</v>
          </cell>
          <cell r="AS263">
            <v>0.88</v>
          </cell>
          <cell r="AT263">
            <v>64171.360000000001</v>
          </cell>
          <cell r="AW263">
            <v>1863503.1799999997</v>
          </cell>
          <cell r="AY263">
            <v>21.06</v>
          </cell>
        </row>
        <row r="264">
          <cell r="A264" t="str">
            <v>0601609250200</v>
          </cell>
          <cell r="B264" t="str">
            <v>WESTCHESTER SCHOOL DIST 92-5</v>
          </cell>
          <cell r="C264" t="str">
            <v>COOK</v>
          </cell>
          <cell r="D264" t="str">
            <v>Elementary</v>
          </cell>
          <cell r="F264">
            <v>1149.75</v>
          </cell>
          <cell r="G264">
            <v>461</v>
          </cell>
          <cell r="H264">
            <v>117</v>
          </cell>
          <cell r="J264">
            <v>3.68</v>
          </cell>
          <cell r="K264">
            <v>238765.76</v>
          </cell>
          <cell r="M264">
            <v>3.68</v>
          </cell>
          <cell r="N264">
            <v>238765.76</v>
          </cell>
          <cell r="P264">
            <v>3.84</v>
          </cell>
          <cell r="Q264">
            <v>249146.88</v>
          </cell>
          <cell r="S264">
            <v>3.84</v>
          </cell>
          <cell r="T264">
            <v>249146.88</v>
          </cell>
          <cell r="W264">
            <v>0.93</v>
          </cell>
          <cell r="X264">
            <v>60340.26</v>
          </cell>
          <cell r="Z264">
            <v>0.93</v>
          </cell>
          <cell r="AA264">
            <v>60340.26</v>
          </cell>
          <cell r="AC264">
            <v>0.97</v>
          </cell>
          <cell r="AD264">
            <v>62935.54</v>
          </cell>
          <cell r="AF264">
            <v>0.97</v>
          </cell>
          <cell r="AG264">
            <v>62935.54</v>
          </cell>
          <cell r="AI264">
            <v>1.17</v>
          </cell>
          <cell r="AJ264">
            <v>75911.94</v>
          </cell>
          <cell r="AM264">
            <v>8.15</v>
          </cell>
          <cell r="AN264">
            <v>528788.30000000005</v>
          </cell>
          <cell r="AP264">
            <v>8.15</v>
          </cell>
          <cell r="AQ264">
            <v>208843.75</v>
          </cell>
          <cell r="AS264">
            <v>1.1399999999999999</v>
          </cell>
          <cell r="AT264">
            <v>83131.08</v>
          </cell>
          <cell r="AW264">
            <v>2119051.9500000002</v>
          </cell>
          <cell r="AY264">
            <v>23.55</v>
          </cell>
        </row>
        <row r="265">
          <cell r="A265" t="str">
            <v>0107501202600</v>
          </cell>
          <cell r="B265" t="str">
            <v>WESTERN CUSD 12</v>
          </cell>
          <cell r="C265" t="str">
            <v>PIKE</v>
          </cell>
          <cell r="D265" t="str">
            <v>Unit</v>
          </cell>
          <cell r="F265">
            <v>508.38</v>
          </cell>
          <cell r="G265">
            <v>276.66000000000003</v>
          </cell>
          <cell r="H265">
            <v>0</v>
          </cell>
          <cell r="J265">
            <v>2.21</v>
          </cell>
          <cell r="K265">
            <v>143389.22</v>
          </cell>
          <cell r="M265">
            <v>2.21</v>
          </cell>
          <cell r="N265">
            <v>143389.22</v>
          </cell>
          <cell r="P265">
            <v>2.2999999999999998</v>
          </cell>
          <cell r="Q265">
            <v>149228.6</v>
          </cell>
          <cell r="S265">
            <v>2.2999999999999998</v>
          </cell>
          <cell r="T265">
            <v>149228.6</v>
          </cell>
          <cell r="W265">
            <v>0</v>
          </cell>
          <cell r="X265">
            <v>0</v>
          </cell>
          <cell r="Z265">
            <v>0</v>
          </cell>
          <cell r="AA265">
            <v>0</v>
          </cell>
          <cell r="AC265">
            <v>0</v>
          </cell>
          <cell r="AD265">
            <v>0</v>
          </cell>
          <cell r="AF265">
            <v>0</v>
          </cell>
          <cell r="AG265">
            <v>0</v>
          </cell>
          <cell r="AI265">
            <v>0</v>
          </cell>
          <cell r="AJ265">
            <v>0</v>
          </cell>
          <cell r="AM265">
            <v>3.6</v>
          </cell>
          <cell r="AN265">
            <v>233575.2</v>
          </cell>
          <cell r="AP265">
            <v>3.6</v>
          </cell>
          <cell r="AQ265">
            <v>92250</v>
          </cell>
          <cell r="AS265">
            <v>0.5</v>
          </cell>
          <cell r="AT265">
            <v>36461</v>
          </cell>
          <cell r="AW265">
            <v>947521.84</v>
          </cell>
          <cell r="AY265">
            <v>10.41</v>
          </cell>
        </row>
        <row r="266">
          <cell r="A266" t="str">
            <v>0601610100200</v>
          </cell>
          <cell r="B266" t="str">
            <v>WESTERN SPRINGS SCHOOL DIST 101</v>
          </cell>
          <cell r="C266" t="str">
            <v>COOK</v>
          </cell>
          <cell r="D266" t="str">
            <v>Elementary</v>
          </cell>
          <cell r="F266">
            <v>1426</v>
          </cell>
          <cell r="G266">
            <v>33</v>
          </cell>
          <cell r="H266">
            <v>0</v>
          </cell>
          <cell r="J266">
            <v>0.26</v>
          </cell>
          <cell r="K266">
            <v>16869.32</v>
          </cell>
          <cell r="M266">
            <v>0.26</v>
          </cell>
          <cell r="N266">
            <v>16869.32</v>
          </cell>
          <cell r="P266">
            <v>0.27</v>
          </cell>
          <cell r="Q266">
            <v>17518.14</v>
          </cell>
          <cell r="S266">
            <v>0.27</v>
          </cell>
          <cell r="T266">
            <v>17518.14</v>
          </cell>
          <cell r="W266">
            <v>0</v>
          </cell>
          <cell r="X266">
            <v>0</v>
          </cell>
          <cell r="Z266">
            <v>0</v>
          </cell>
          <cell r="AA266">
            <v>0</v>
          </cell>
          <cell r="AC266">
            <v>0</v>
          </cell>
          <cell r="AD266">
            <v>0</v>
          </cell>
          <cell r="AF266">
            <v>0</v>
          </cell>
          <cell r="AG266">
            <v>0</v>
          </cell>
          <cell r="AI266">
            <v>0</v>
          </cell>
          <cell r="AJ266">
            <v>0</v>
          </cell>
          <cell r="AM266">
            <v>10.11</v>
          </cell>
          <cell r="AN266">
            <v>655957.02</v>
          </cell>
          <cell r="AP266">
            <v>10.11</v>
          </cell>
          <cell r="AQ266">
            <v>259068.75</v>
          </cell>
          <cell r="AS266">
            <v>1.42</v>
          </cell>
          <cell r="AT266">
            <v>103549.24</v>
          </cell>
          <cell r="AW266">
            <v>1087349.9300000002</v>
          </cell>
          <cell r="AY266">
            <v>10.91</v>
          </cell>
        </row>
        <row r="267">
          <cell r="A267" t="str">
            <v>0501602100400</v>
          </cell>
          <cell r="B267" t="str">
            <v>WHEELING C C SCHOOL DIST 21</v>
          </cell>
          <cell r="C267" t="str">
            <v>COOK</v>
          </cell>
          <cell r="D267" t="str">
            <v>Elementary</v>
          </cell>
          <cell r="F267">
            <v>6044.37</v>
          </cell>
          <cell r="G267">
            <v>3725</v>
          </cell>
          <cell r="H267">
            <v>2626.5</v>
          </cell>
          <cell r="J267">
            <v>29.8</v>
          </cell>
          <cell r="K267">
            <v>1933483.6</v>
          </cell>
          <cell r="M267">
            <v>29.8</v>
          </cell>
          <cell r="N267">
            <v>1933483.6</v>
          </cell>
          <cell r="P267">
            <v>31.04</v>
          </cell>
          <cell r="Q267">
            <v>2013937.28</v>
          </cell>
          <cell r="S267">
            <v>31.04</v>
          </cell>
          <cell r="T267">
            <v>2013937.28</v>
          </cell>
          <cell r="W267">
            <v>21.01</v>
          </cell>
          <cell r="X267">
            <v>1363170.82</v>
          </cell>
          <cell r="Z267">
            <v>21.01</v>
          </cell>
          <cell r="AA267">
            <v>1363170.82</v>
          </cell>
          <cell r="AC267">
            <v>21.88</v>
          </cell>
          <cell r="AD267">
            <v>1419618.16</v>
          </cell>
          <cell r="AF267">
            <v>21.88</v>
          </cell>
          <cell r="AG267">
            <v>1419618.16</v>
          </cell>
          <cell r="AI267">
            <v>26.26</v>
          </cell>
          <cell r="AJ267">
            <v>1703801.32</v>
          </cell>
          <cell r="AM267">
            <v>42.86</v>
          </cell>
          <cell r="AN267">
            <v>2780842.52</v>
          </cell>
          <cell r="AP267">
            <v>42.86</v>
          </cell>
          <cell r="AQ267">
            <v>1098287.5</v>
          </cell>
          <cell r="AS267">
            <v>6.04</v>
          </cell>
          <cell r="AT267">
            <v>440448.88</v>
          </cell>
          <cell r="AW267">
            <v>19483799.940000001</v>
          </cell>
          <cell r="AY267">
            <v>225.76999999999998</v>
          </cell>
        </row>
        <row r="268">
          <cell r="A268" t="str">
            <v>1301404600200</v>
          </cell>
          <cell r="B268" t="str">
            <v>WILLOW GROVE SCHOOL DISTRICT 46</v>
          </cell>
          <cell r="C268" t="str">
            <v>CLINTON</v>
          </cell>
          <cell r="D268" t="str">
            <v>Elementary</v>
          </cell>
          <cell r="F268">
            <v>151.25</v>
          </cell>
          <cell r="G268">
            <v>94</v>
          </cell>
          <cell r="H268">
            <v>0</v>
          </cell>
          <cell r="J268">
            <v>0.75</v>
          </cell>
          <cell r="K268">
            <v>48661.5</v>
          </cell>
          <cell r="M268">
            <v>0.75</v>
          </cell>
          <cell r="N268">
            <v>48661.5</v>
          </cell>
          <cell r="P268">
            <v>0.78</v>
          </cell>
          <cell r="Q268">
            <v>50607.96</v>
          </cell>
          <cell r="S268">
            <v>0.78</v>
          </cell>
          <cell r="T268">
            <v>50607.96</v>
          </cell>
          <cell r="W268">
            <v>0</v>
          </cell>
          <cell r="X268">
            <v>0</v>
          </cell>
          <cell r="Z268">
            <v>0</v>
          </cell>
          <cell r="AA268">
            <v>0</v>
          </cell>
          <cell r="AC268">
            <v>0</v>
          </cell>
          <cell r="AD268">
            <v>0</v>
          </cell>
          <cell r="AF268">
            <v>0</v>
          </cell>
          <cell r="AG268">
            <v>0</v>
          </cell>
          <cell r="AI268">
            <v>0</v>
          </cell>
          <cell r="AJ268">
            <v>0</v>
          </cell>
          <cell r="AM268">
            <v>1.07</v>
          </cell>
          <cell r="AN268">
            <v>69423.740000000005</v>
          </cell>
          <cell r="AP268">
            <v>1.07</v>
          </cell>
          <cell r="AQ268">
            <v>27418.75</v>
          </cell>
          <cell r="AS268">
            <v>0.15</v>
          </cell>
          <cell r="AT268">
            <v>10938.3</v>
          </cell>
          <cell r="AW268">
            <v>306319.70999999996</v>
          </cell>
          <cell r="AY268">
            <v>3.38</v>
          </cell>
        </row>
        <row r="269">
          <cell r="A269" t="str">
            <v>0701610800200</v>
          </cell>
          <cell r="B269" t="str">
            <v>WILLOW SPRINGS SCHOOL DIST 108</v>
          </cell>
          <cell r="C269" t="str">
            <v>COOK</v>
          </cell>
          <cell r="D269" t="str">
            <v>Elementary</v>
          </cell>
          <cell r="F269">
            <v>402.75</v>
          </cell>
          <cell r="G269">
            <v>283</v>
          </cell>
          <cell r="H269">
            <v>41</v>
          </cell>
          <cell r="J269">
            <v>2.2599999999999998</v>
          </cell>
          <cell r="K269">
            <v>146633.32</v>
          </cell>
          <cell r="M269">
            <v>2.2599999999999998</v>
          </cell>
          <cell r="N269">
            <v>146633.32</v>
          </cell>
          <cell r="P269">
            <v>2.35</v>
          </cell>
          <cell r="Q269">
            <v>152472.70000000001</v>
          </cell>
          <cell r="S269">
            <v>2.35</v>
          </cell>
          <cell r="T269">
            <v>152472.70000000001</v>
          </cell>
          <cell r="W269">
            <v>0.32</v>
          </cell>
          <cell r="X269">
            <v>20762.240000000002</v>
          </cell>
          <cell r="Z269">
            <v>0.32</v>
          </cell>
          <cell r="AA269">
            <v>20762.240000000002</v>
          </cell>
          <cell r="AC269">
            <v>0.34</v>
          </cell>
          <cell r="AD269">
            <v>22059.88</v>
          </cell>
          <cell r="AF269">
            <v>0.34</v>
          </cell>
          <cell r="AG269">
            <v>22059.88</v>
          </cell>
          <cell r="AI269">
            <v>0.41</v>
          </cell>
          <cell r="AJ269">
            <v>26601.62</v>
          </cell>
          <cell r="AM269">
            <v>2.85</v>
          </cell>
          <cell r="AN269">
            <v>184913.7</v>
          </cell>
          <cell r="AP269">
            <v>2.85</v>
          </cell>
          <cell r="AQ269">
            <v>73031.25</v>
          </cell>
          <cell r="AS269">
            <v>0.4</v>
          </cell>
          <cell r="AT269">
            <v>29168.799999999999</v>
          </cell>
          <cell r="AW269">
            <v>997571.65000000014</v>
          </cell>
          <cell r="AY269">
            <v>11.219999999999999</v>
          </cell>
        </row>
        <row r="270">
          <cell r="A270" t="str">
            <v>0501603900200</v>
          </cell>
          <cell r="B270" t="str">
            <v>WILMETTE SCHOOL DIST 39</v>
          </cell>
          <cell r="C270" t="str">
            <v>COOK</v>
          </cell>
          <cell r="D270" t="str">
            <v>Elementary</v>
          </cell>
          <cell r="F270">
            <v>3453.12</v>
          </cell>
          <cell r="G270">
            <v>139</v>
          </cell>
          <cell r="H270">
            <v>137.5</v>
          </cell>
          <cell r="J270">
            <v>1.1100000000000001</v>
          </cell>
          <cell r="K270">
            <v>72019.02</v>
          </cell>
          <cell r="M270">
            <v>1.1100000000000001</v>
          </cell>
          <cell r="N270">
            <v>72019.02</v>
          </cell>
          <cell r="P270">
            <v>1.1499999999999999</v>
          </cell>
          <cell r="Q270">
            <v>74614.3</v>
          </cell>
          <cell r="S270">
            <v>1.1499999999999999</v>
          </cell>
          <cell r="T270">
            <v>74614.3</v>
          </cell>
          <cell r="W270">
            <v>1.1000000000000001</v>
          </cell>
          <cell r="X270">
            <v>71370.2</v>
          </cell>
          <cell r="Z270">
            <v>1.1000000000000001</v>
          </cell>
          <cell r="AA270">
            <v>71370.2</v>
          </cell>
          <cell r="AC270">
            <v>1.1399999999999999</v>
          </cell>
          <cell r="AD270">
            <v>73965.48</v>
          </cell>
          <cell r="AF270">
            <v>1.1399999999999999</v>
          </cell>
          <cell r="AG270">
            <v>73965.48</v>
          </cell>
          <cell r="AI270">
            <v>1.37</v>
          </cell>
          <cell r="AJ270">
            <v>88888.34</v>
          </cell>
          <cell r="AM270">
            <v>24.49</v>
          </cell>
          <cell r="AN270">
            <v>1588960.18</v>
          </cell>
          <cell r="AP270">
            <v>24.49</v>
          </cell>
          <cell r="AQ270">
            <v>627556.25</v>
          </cell>
          <cell r="AS270">
            <v>3.45</v>
          </cell>
          <cell r="AT270">
            <v>251580.9</v>
          </cell>
          <cell r="AW270">
            <v>3140923.67</v>
          </cell>
          <cell r="AY270">
            <v>32.65</v>
          </cell>
        </row>
        <row r="271">
          <cell r="A271" t="str">
            <v>0108600102600</v>
          </cell>
          <cell r="B271" t="str">
            <v>WINCHESTER C U SCH DIST 1</v>
          </cell>
          <cell r="C271" t="str">
            <v>SCOTT</v>
          </cell>
          <cell r="D271" t="str">
            <v>Unit</v>
          </cell>
          <cell r="F271">
            <v>586.79</v>
          </cell>
          <cell r="G271">
            <v>244</v>
          </cell>
          <cell r="H271">
            <v>0</v>
          </cell>
          <cell r="J271">
            <v>1.95</v>
          </cell>
          <cell r="K271">
            <v>126519.9</v>
          </cell>
          <cell r="M271">
            <v>1.95</v>
          </cell>
          <cell r="N271">
            <v>126519.9</v>
          </cell>
          <cell r="P271">
            <v>2.0299999999999998</v>
          </cell>
          <cell r="Q271">
            <v>131710.46</v>
          </cell>
          <cell r="S271">
            <v>2.0299999999999998</v>
          </cell>
          <cell r="T271">
            <v>131710.46</v>
          </cell>
          <cell r="W271">
            <v>0</v>
          </cell>
          <cell r="X271">
            <v>0</v>
          </cell>
          <cell r="Z271">
            <v>0</v>
          </cell>
          <cell r="AA271">
            <v>0</v>
          </cell>
          <cell r="AC271">
            <v>0</v>
          </cell>
          <cell r="AD271">
            <v>0</v>
          </cell>
          <cell r="AF271">
            <v>0</v>
          </cell>
          <cell r="AG271">
            <v>0</v>
          </cell>
          <cell r="AI271">
            <v>0</v>
          </cell>
          <cell r="AJ271">
            <v>0</v>
          </cell>
          <cell r="AM271">
            <v>4.16</v>
          </cell>
          <cell r="AN271">
            <v>269909.12</v>
          </cell>
          <cell r="AP271">
            <v>4.16</v>
          </cell>
          <cell r="AQ271">
            <v>106600</v>
          </cell>
          <cell r="AS271">
            <v>0.57999999999999996</v>
          </cell>
          <cell r="AT271">
            <v>42294.76</v>
          </cell>
          <cell r="AW271">
            <v>935264.6</v>
          </cell>
          <cell r="AY271">
            <v>10.17</v>
          </cell>
        </row>
        <row r="272">
          <cell r="A272" t="str">
            <v>1108700102600</v>
          </cell>
          <cell r="B272" t="str">
            <v>WINDSOR COMM UNIT SCH DIST 1</v>
          </cell>
          <cell r="C272" t="str">
            <v>SHELBY</v>
          </cell>
          <cell r="D272" t="str">
            <v>Unit</v>
          </cell>
          <cell r="F272">
            <v>341.36</v>
          </cell>
          <cell r="G272">
            <v>170.66</v>
          </cell>
          <cell r="H272">
            <v>0</v>
          </cell>
          <cell r="J272">
            <v>1.36</v>
          </cell>
          <cell r="K272">
            <v>88239.52</v>
          </cell>
          <cell r="M272">
            <v>1.36</v>
          </cell>
          <cell r="N272">
            <v>88239.52</v>
          </cell>
          <cell r="P272">
            <v>1.42</v>
          </cell>
          <cell r="Q272">
            <v>92132.44</v>
          </cell>
          <cell r="S272">
            <v>1.42</v>
          </cell>
          <cell r="T272">
            <v>92132.44</v>
          </cell>
          <cell r="W272">
            <v>0</v>
          </cell>
          <cell r="X272">
            <v>0</v>
          </cell>
          <cell r="Z272">
            <v>0</v>
          </cell>
          <cell r="AA272">
            <v>0</v>
          </cell>
          <cell r="AC272">
            <v>0</v>
          </cell>
          <cell r="AD272">
            <v>0</v>
          </cell>
          <cell r="AF272">
            <v>0</v>
          </cell>
          <cell r="AG272">
            <v>0</v>
          </cell>
          <cell r="AI272">
            <v>0</v>
          </cell>
          <cell r="AJ272">
            <v>0</v>
          </cell>
          <cell r="AM272">
            <v>2.42</v>
          </cell>
          <cell r="AN272">
            <v>157014.44</v>
          </cell>
          <cell r="AP272">
            <v>2.42</v>
          </cell>
          <cell r="AQ272">
            <v>62012.5</v>
          </cell>
          <cell r="AS272">
            <v>0.34</v>
          </cell>
          <cell r="AT272">
            <v>24793.48</v>
          </cell>
          <cell r="AW272">
            <v>604564.34</v>
          </cell>
          <cell r="AY272">
            <v>6.62</v>
          </cell>
        </row>
        <row r="273">
          <cell r="A273" t="str">
            <v>0410132302600</v>
          </cell>
          <cell r="B273" t="str">
            <v>WINNEBAGO C U SCH DIST 323</v>
          </cell>
          <cell r="C273" t="str">
            <v>WINNEBAGO</v>
          </cell>
          <cell r="D273" t="str">
            <v>Unit</v>
          </cell>
          <cell r="F273">
            <v>1364.25</v>
          </cell>
          <cell r="G273">
            <v>330</v>
          </cell>
          <cell r="H273">
            <v>31</v>
          </cell>
          <cell r="J273">
            <v>2.64</v>
          </cell>
          <cell r="K273">
            <v>171288.48</v>
          </cell>
          <cell r="M273">
            <v>2.64</v>
          </cell>
          <cell r="N273">
            <v>171288.48</v>
          </cell>
          <cell r="P273">
            <v>2.75</v>
          </cell>
          <cell r="Q273">
            <v>178425.5</v>
          </cell>
          <cell r="S273">
            <v>2.75</v>
          </cell>
          <cell r="T273">
            <v>178425.5</v>
          </cell>
          <cell r="W273">
            <v>0.24</v>
          </cell>
          <cell r="X273">
            <v>15571.68</v>
          </cell>
          <cell r="Z273">
            <v>0.24</v>
          </cell>
          <cell r="AA273">
            <v>15571.68</v>
          </cell>
          <cell r="AC273">
            <v>0.25</v>
          </cell>
          <cell r="AD273">
            <v>16220.5</v>
          </cell>
          <cell r="AF273">
            <v>0.25</v>
          </cell>
          <cell r="AG273">
            <v>16220.5</v>
          </cell>
          <cell r="AI273">
            <v>0.31</v>
          </cell>
          <cell r="AJ273">
            <v>20113.419999999998</v>
          </cell>
          <cell r="AM273">
            <v>9.67</v>
          </cell>
          <cell r="AN273">
            <v>627408.93999999994</v>
          </cell>
          <cell r="AP273">
            <v>9.67</v>
          </cell>
          <cell r="AQ273">
            <v>247793.75</v>
          </cell>
          <cell r="AS273">
            <v>1.36</v>
          </cell>
          <cell r="AT273">
            <v>99173.92</v>
          </cell>
          <cell r="AW273">
            <v>1757502.3499999999</v>
          </cell>
          <cell r="AY273">
            <v>18.86</v>
          </cell>
        </row>
        <row r="274">
          <cell r="A274" t="str">
            <v>0501603600200</v>
          </cell>
          <cell r="B274" t="str">
            <v>WINNETKA SCHOOL DIST 36</v>
          </cell>
          <cell r="C274" t="str">
            <v>COOK</v>
          </cell>
          <cell r="D274" t="str">
            <v>Elementary</v>
          </cell>
          <cell r="F274">
            <v>1668.14</v>
          </cell>
          <cell r="G274">
            <v>32.33</v>
          </cell>
          <cell r="H274">
            <v>15.5</v>
          </cell>
          <cell r="J274">
            <v>0.25</v>
          </cell>
          <cell r="K274">
            <v>16220.5</v>
          </cell>
          <cell r="M274">
            <v>0.25</v>
          </cell>
          <cell r="N274">
            <v>16220.5</v>
          </cell>
          <cell r="P274">
            <v>0.26</v>
          </cell>
          <cell r="Q274">
            <v>16869.32</v>
          </cell>
          <cell r="S274">
            <v>0.26</v>
          </cell>
          <cell r="T274">
            <v>16869.32</v>
          </cell>
          <cell r="W274">
            <v>0.12</v>
          </cell>
          <cell r="X274">
            <v>7785.84</v>
          </cell>
          <cell r="Z274">
            <v>0.12</v>
          </cell>
          <cell r="AA274">
            <v>7785.84</v>
          </cell>
          <cell r="AC274">
            <v>0.12</v>
          </cell>
          <cell r="AD274">
            <v>7785.84</v>
          </cell>
          <cell r="AF274">
            <v>0.12</v>
          </cell>
          <cell r="AG274">
            <v>7785.84</v>
          </cell>
          <cell r="AI274">
            <v>0.15</v>
          </cell>
          <cell r="AJ274">
            <v>9732.2999999999993</v>
          </cell>
          <cell r="AM274">
            <v>11.83</v>
          </cell>
          <cell r="AN274">
            <v>767554.06</v>
          </cell>
          <cell r="AP274">
            <v>11.83</v>
          </cell>
          <cell r="AQ274">
            <v>303143.75</v>
          </cell>
          <cell r="AS274">
            <v>1.66</v>
          </cell>
          <cell r="AT274">
            <v>121050.52</v>
          </cell>
          <cell r="AW274">
            <v>1298803.6300000006</v>
          </cell>
          <cell r="AY274">
            <v>13.11</v>
          </cell>
        </row>
        <row r="275">
          <cell r="A275" t="str">
            <v>0701612700200</v>
          </cell>
          <cell r="B275" t="str">
            <v>WORTH SCHOOL DISTRICT 127</v>
          </cell>
          <cell r="C275" t="str">
            <v>COOK</v>
          </cell>
          <cell r="D275" t="str">
            <v>Elementary</v>
          </cell>
          <cell r="F275">
            <v>1086.25</v>
          </cell>
          <cell r="G275">
            <v>755</v>
          </cell>
          <cell r="H275">
            <v>209.83</v>
          </cell>
          <cell r="J275">
            <v>6.04</v>
          </cell>
          <cell r="K275">
            <v>391887.28</v>
          </cell>
          <cell r="M275">
            <v>6.04</v>
          </cell>
          <cell r="N275">
            <v>391887.28</v>
          </cell>
          <cell r="P275">
            <v>6.29</v>
          </cell>
          <cell r="Q275">
            <v>408107.78</v>
          </cell>
          <cell r="S275">
            <v>6.29</v>
          </cell>
          <cell r="T275">
            <v>408107.78</v>
          </cell>
          <cell r="W275">
            <v>1.67</v>
          </cell>
          <cell r="X275">
            <v>108352.94</v>
          </cell>
          <cell r="Z275">
            <v>1.67</v>
          </cell>
          <cell r="AA275">
            <v>108352.94</v>
          </cell>
          <cell r="AC275">
            <v>1.74</v>
          </cell>
          <cell r="AD275">
            <v>112894.68</v>
          </cell>
          <cell r="AF275">
            <v>1.74</v>
          </cell>
          <cell r="AG275">
            <v>112894.68</v>
          </cell>
          <cell r="AI275">
            <v>2.09</v>
          </cell>
          <cell r="AJ275">
            <v>135603.38</v>
          </cell>
          <cell r="AM275">
            <v>7.7</v>
          </cell>
          <cell r="AN275">
            <v>499591.4</v>
          </cell>
          <cell r="AP275">
            <v>7.7</v>
          </cell>
          <cell r="AQ275">
            <v>197312.5</v>
          </cell>
          <cell r="AS275">
            <v>1.08</v>
          </cell>
          <cell r="AT275">
            <v>78755.759999999995</v>
          </cell>
          <cell r="AW275">
            <v>2953748.4000000004</v>
          </cell>
          <cell r="AY275">
            <v>33.559999999999995</v>
          </cell>
        </row>
        <row r="276">
          <cell r="A276" t="str">
            <v>1304100500400</v>
          </cell>
          <cell r="B276" t="str">
            <v>OPDYKE-BELLE-RIVE CC SCH DIST 5</v>
          </cell>
          <cell r="C276" t="str">
            <v>JEFFERSON</v>
          </cell>
          <cell r="D276" t="str">
            <v>Elementary</v>
          </cell>
          <cell r="F276">
            <v>160.94999999999999</v>
          </cell>
          <cell r="G276">
            <v>89.33</v>
          </cell>
          <cell r="H276">
            <v>0</v>
          </cell>
          <cell r="J276">
            <v>0.71</v>
          </cell>
          <cell r="K276">
            <v>46066.22</v>
          </cell>
          <cell r="M276">
            <v>0.71</v>
          </cell>
          <cell r="N276">
            <v>46066.22</v>
          </cell>
          <cell r="P276">
            <v>0.74</v>
          </cell>
          <cell r="Q276">
            <v>48012.68</v>
          </cell>
          <cell r="S276">
            <v>0.74</v>
          </cell>
          <cell r="T276">
            <v>48012.68</v>
          </cell>
          <cell r="W276">
            <v>0</v>
          </cell>
          <cell r="X276">
            <v>0</v>
          </cell>
          <cell r="Z276">
            <v>0</v>
          </cell>
          <cell r="AA276">
            <v>0</v>
          </cell>
          <cell r="AC276">
            <v>0</v>
          </cell>
          <cell r="AD276">
            <v>0</v>
          </cell>
          <cell r="AF276">
            <v>0</v>
          </cell>
          <cell r="AG276">
            <v>0</v>
          </cell>
          <cell r="AI276">
            <v>0</v>
          </cell>
          <cell r="AJ276">
            <v>0</v>
          </cell>
          <cell r="AM276">
            <v>1.1399999999999999</v>
          </cell>
          <cell r="AN276">
            <v>73965.48</v>
          </cell>
          <cell r="AP276">
            <v>1.1399999999999999</v>
          </cell>
          <cell r="AQ276">
            <v>29212.5</v>
          </cell>
          <cell r="AS276">
            <v>0.16</v>
          </cell>
          <cell r="AT276">
            <v>11667.52</v>
          </cell>
          <cell r="AW276">
            <v>303003.3</v>
          </cell>
          <cell r="AY276">
            <v>3.33</v>
          </cell>
        </row>
        <row r="277">
          <cell r="A277" t="str">
            <v>1304100600400</v>
          </cell>
          <cell r="B277" t="str">
            <v>GRAND PRAIRIE C C SCH DIST 6</v>
          </cell>
          <cell r="C277" t="str">
            <v>JEFFERSON</v>
          </cell>
          <cell r="D277" t="str">
            <v>Elementary</v>
          </cell>
          <cell r="F277">
            <v>83.13</v>
          </cell>
          <cell r="G277">
            <v>43.66</v>
          </cell>
          <cell r="H277">
            <v>0</v>
          </cell>
          <cell r="J277">
            <v>0.34</v>
          </cell>
          <cell r="K277">
            <v>22059.88</v>
          </cell>
          <cell r="M277">
            <v>0.34</v>
          </cell>
          <cell r="N277">
            <v>22059.88</v>
          </cell>
          <cell r="P277">
            <v>0.36</v>
          </cell>
          <cell r="Q277">
            <v>23357.52</v>
          </cell>
          <cell r="S277">
            <v>0.36</v>
          </cell>
          <cell r="T277">
            <v>23357.52</v>
          </cell>
          <cell r="W277">
            <v>0</v>
          </cell>
          <cell r="X277">
            <v>0</v>
          </cell>
          <cell r="Z277">
            <v>0</v>
          </cell>
          <cell r="AA277">
            <v>0</v>
          </cell>
          <cell r="AC277">
            <v>0</v>
          </cell>
          <cell r="AD277">
            <v>0</v>
          </cell>
          <cell r="AF277">
            <v>0</v>
          </cell>
          <cell r="AG277">
            <v>0</v>
          </cell>
          <cell r="AI277">
            <v>0</v>
          </cell>
          <cell r="AJ277">
            <v>0</v>
          </cell>
          <cell r="AM277">
            <v>0.57999999999999996</v>
          </cell>
          <cell r="AN277">
            <v>37631.56</v>
          </cell>
          <cell r="AP277">
            <v>0.57999999999999996</v>
          </cell>
          <cell r="AQ277">
            <v>14862.5</v>
          </cell>
          <cell r="AS277">
            <v>0.08</v>
          </cell>
          <cell r="AT277">
            <v>5833.76</v>
          </cell>
          <cell r="AW277">
            <v>149162.62</v>
          </cell>
          <cell r="AY277">
            <v>1.6400000000000001</v>
          </cell>
        </row>
        <row r="278">
          <cell r="A278" t="str">
            <v>1304101200400</v>
          </cell>
          <cell r="B278" t="str">
            <v>MCCLELLAN C C SCHOOL DIST 12</v>
          </cell>
          <cell r="C278" t="str">
            <v>JEFFERSON</v>
          </cell>
          <cell r="D278" t="str">
            <v>Elementary</v>
          </cell>
          <cell r="F278">
            <v>61.46</v>
          </cell>
          <cell r="G278">
            <v>31.33</v>
          </cell>
          <cell r="H278">
            <v>0</v>
          </cell>
          <cell r="J278">
            <v>0.25</v>
          </cell>
          <cell r="K278">
            <v>16220.5</v>
          </cell>
          <cell r="M278">
            <v>0.25</v>
          </cell>
          <cell r="N278">
            <v>16220.5</v>
          </cell>
          <cell r="P278">
            <v>0.26</v>
          </cell>
          <cell r="Q278">
            <v>16869.32</v>
          </cell>
          <cell r="S278">
            <v>0.26</v>
          </cell>
          <cell r="T278">
            <v>16869.32</v>
          </cell>
          <cell r="W278">
            <v>0</v>
          </cell>
          <cell r="X278">
            <v>0</v>
          </cell>
          <cell r="Z278">
            <v>0</v>
          </cell>
          <cell r="AA278">
            <v>0</v>
          </cell>
          <cell r="AC278">
            <v>0</v>
          </cell>
          <cell r="AD278">
            <v>0</v>
          </cell>
          <cell r="AF278">
            <v>0</v>
          </cell>
          <cell r="AG278">
            <v>0</v>
          </cell>
          <cell r="AI278">
            <v>0</v>
          </cell>
          <cell r="AJ278">
            <v>0</v>
          </cell>
          <cell r="AM278">
            <v>0.43</v>
          </cell>
          <cell r="AN278">
            <v>27899.26</v>
          </cell>
          <cell r="AP278">
            <v>0.43</v>
          </cell>
          <cell r="AQ278">
            <v>11018.75</v>
          </cell>
          <cell r="AS278">
            <v>0.06</v>
          </cell>
          <cell r="AT278">
            <v>4375.32</v>
          </cell>
          <cell r="AW278">
            <v>109472.97</v>
          </cell>
          <cell r="AY278">
            <v>1.2</v>
          </cell>
        </row>
        <row r="279">
          <cell r="A279" t="str">
            <v>1304107900200</v>
          </cell>
          <cell r="B279" t="str">
            <v>SUMMERSVILLE SCHOOL DIST 79</v>
          </cell>
          <cell r="C279" t="str">
            <v>JEFFERSON</v>
          </cell>
          <cell r="D279" t="str">
            <v>Elementary</v>
          </cell>
          <cell r="F279">
            <v>251.25</v>
          </cell>
          <cell r="G279">
            <v>117</v>
          </cell>
          <cell r="H279">
            <v>0</v>
          </cell>
          <cell r="J279">
            <v>0.93</v>
          </cell>
          <cell r="K279">
            <v>60340.26</v>
          </cell>
          <cell r="M279">
            <v>0.93</v>
          </cell>
          <cell r="N279">
            <v>60340.26</v>
          </cell>
          <cell r="P279">
            <v>0.97</v>
          </cell>
          <cell r="Q279">
            <v>62935.54</v>
          </cell>
          <cell r="S279">
            <v>0.97</v>
          </cell>
          <cell r="T279">
            <v>62935.54</v>
          </cell>
          <cell r="W279">
            <v>0</v>
          </cell>
          <cell r="X279">
            <v>0</v>
          </cell>
          <cell r="Z279">
            <v>0</v>
          </cell>
          <cell r="AA279">
            <v>0</v>
          </cell>
          <cell r="AC279">
            <v>0</v>
          </cell>
          <cell r="AD279">
            <v>0</v>
          </cell>
          <cell r="AF279">
            <v>0</v>
          </cell>
          <cell r="AG279">
            <v>0</v>
          </cell>
          <cell r="AI279">
            <v>0</v>
          </cell>
          <cell r="AJ279">
            <v>0</v>
          </cell>
          <cell r="AM279">
            <v>1.78</v>
          </cell>
          <cell r="AN279">
            <v>115489.96</v>
          </cell>
          <cell r="AP279">
            <v>1.78</v>
          </cell>
          <cell r="AQ279">
            <v>45612.5</v>
          </cell>
          <cell r="AS279">
            <v>0.25</v>
          </cell>
          <cell r="AT279">
            <v>18230.5</v>
          </cell>
          <cell r="AW279">
            <v>425884.56000000006</v>
          </cell>
          <cell r="AY279">
            <v>4.6500000000000004</v>
          </cell>
        </row>
        <row r="280">
          <cell r="A280" t="str">
            <v>1304108000200</v>
          </cell>
          <cell r="B280" t="str">
            <v>MOUNT VERNON SCHOOL DIST 80</v>
          </cell>
          <cell r="C280" t="str">
            <v>JEFFERSON</v>
          </cell>
          <cell r="D280" t="str">
            <v>Elementary</v>
          </cell>
          <cell r="F280">
            <v>1398.38</v>
          </cell>
          <cell r="G280">
            <v>1093</v>
          </cell>
          <cell r="H280">
            <v>46</v>
          </cell>
          <cell r="J280">
            <v>8.74</v>
          </cell>
          <cell r="K280">
            <v>567068.68000000005</v>
          </cell>
          <cell r="M280">
            <v>8.74</v>
          </cell>
          <cell r="N280">
            <v>567068.68000000005</v>
          </cell>
          <cell r="P280">
            <v>9.1</v>
          </cell>
          <cell r="Q280">
            <v>590426.19999999995</v>
          </cell>
          <cell r="S280">
            <v>9.1</v>
          </cell>
          <cell r="T280">
            <v>590426.19999999995</v>
          </cell>
          <cell r="W280">
            <v>0.36</v>
          </cell>
          <cell r="X280">
            <v>23357.52</v>
          </cell>
          <cell r="Z280">
            <v>0.36</v>
          </cell>
          <cell r="AA280">
            <v>23357.52</v>
          </cell>
          <cell r="AC280">
            <v>0.38</v>
          </cell>
          <cell r="AD280">
            <v>24655.16</v>
          </cell>
          <cell r="AF280">
            <v>0.38</v>
          </cell>
          <cell r="AG280">
            <v>24655.16</v>
          </cell>
          <cell r="AI280">
            <v>0.46</v>
          </cell>
          <cell r="AJ280">
            <v>29845.72</v>
          </cell>
          <cell r="AM280">
            <v>9.91</v>
          </cell>
          <cell r="AN280">
            <v>642980.62</v>
          </cell>
          <cell r="AP280">
            <v>9.91</v>
          </cell>
          <cell r="AQ280">
            <v>253943.75</v>
          </cell>
          <cell r="AS280">
            <v>1.39</v>
          </cell>
          <cell r="AT280">
            <v>101361.58</v>
          </cell>
          <cell r="AW280">
            <v>3439146.79</v>
          </cell>
          <cell r="AY280">
            <v>38.429999999999993</v>
          </cell>
        </row>
        <row r="281">
          <cell r="A281" t="str">
            <v>1304108200200</v>
          </cell>
          <cell r="B281" t="str">
            <v>BETHEL SCHOOL DISTRICT 82</v>
          </cell>
          <cell r="C281" t="str">
            <v>JEFFERSON</v>
          </cell>
          <cell r="D281" t="str">
            <v>Elementary</v>
          </cell>
          <cell r="F281">
            <v>172.75</v>
          </cell>
          <cell r="G281">
            <v>121</v>
          </cell>
          <cell r="H281">
            <v>0</v>
          </cell>
          <cell r="J281">
            <v>0.96</v>
          </cell>
          <cell r="K281">
            <v>62286.720000000001</v>
          </cell>
          <cell r="M281">
            <v>0.96</v>
          </cell>
          <cell r="N281">
            <v>62286.720000000001</v>
          </cell>
          <cell r="P281">
            <v>1</v>
          </cell>
          <cell r="Q281">
            <v>64882</v>
          </cell>
          <cell r="S281">
            <v>1</v>
          </cell>
          <cell r="T281">
            <v>64882</v>
          </cell>
          <cell r="W281">
            <v>0</v>
          </cell>
          <cell r="X281">
            <v>0</v>
          </cell>
          <cell r="Z281">
            <v>0</v>
          </cell>
          <cell r="AA281">
            <v>0</v>
          </cell>
          <cell r="AC281">
            <v>0</v>
          </cell>
          <cell r="AD281">
            <v>0</v>
          </cell>
          <cell r="AF281">
            <v>0</v>
          </cell>
          <cell r="AG281">
            <v>0</v>
          </cell>
          <cell r="AI281">
            <v>0</v>
          </cell>
          <cell r="AJ281">
            <v>0</v>
          </cell>
          <cell r="AM281">
            <v>1.22</v>
          </cell>
          <cell r="AN281">
            <v>79156.039999999994</v>
          </cell>
          <cell r="AP281">
            <v>1.22</v>
          </cell>
          <cell r="AQ281">
            <v>31262.5</v>
          </cell>
          <cell r="AS281">
            <v>0.17</v>
          </cell>
          <cell r="AT281">
            <v>12396.74</v>
          </cell>
          <cell r="AW281">
            <v>377152.72</v>
          </cell>
          <cell r="AY281">
            <v>4.18</v>
          </cell>
        </row>
        <row r="282">
          <cell r="A282" t="str">
            <v>1304109900400</v>
          </cell>
          <cell r="B282" t="str">
            <v>FARRINGTON C C SCHOOL DIST 99</v>
          </cell>
          <cell r="C282" t="str">
            <v>JEFFERSON</v>
          </cell>
          <cell r="D282" t="str">
            <v>Elementary</v>
          </cell>
          <cell r="F282">
            <v>64.14</v>
          </cell>
          <cell r="G282">
            <v>22.66</v>
          </cell>
          <cell r="H282">
            <v>0</v>
          </cell>
          <cell r="J282">
            <v>0.18</v>
          </cell>
          <cell r="K282">
            <v>11678.76</v>
          </cell>
          <cell r="M282">
            <v>0.18</v>
          </cell>
          <cell r="N282">
            <v>11678.76</v>
          </cell>
          <cell r="P282">
            <v>0.18</v>
          </cell>
          <cell r="Q282">
            <v>11678.76</v>
          </cell>
          <cell r="S282">
            <v>0.18</v>
          </cell>
          <cell r="T282">
            <v>11678.76</v>
          </cell>
          <cell r="W282">
            <v>0</v>
          </cell>
          <cell r="X282">
            <v>0</v>
          </cell>
          <cell r="Z282">
            <v>0</v>
          </cell>
          <cell r="AA282">
            <v>0</v>
          </cell>
          <cell r="AC282">
            <v>0</v>
          </cell>
          <cell r="AD282">
            <v>0</v>
          </cell>
          <cell r="AF282">
            <v>0</v>
          </cell>
          <cell r="AG282">
            <v>0</v>
          </cell>
          <cell r="AI282">
            <v>0</v>
          </cell>
          <cell r="AJ282">
            <v>0</v>
          </cell>
          <cell r="AM282">
            <v>0.45</v>
          </cell>
          <cell r="AN282">
            <v>29196.9</v>
          </cell>
          <cell r="AP282">
            <v>0.45</v>
          </cell>
          <cell r="AQ282">
            <v>11531.25</v>
          </cell>
          <cell r="AS282">
            <v>0.06</v>
          </cell>
          <cell r="AT282">
            <v>4375.32</v>
          </cell>
          <cell r="AW282">
            <v>91818.51</v>
          </cell>
          <cell r="AY282">
            <v>0.99</v>
          </cell>
        </row>
        <row r="283">
          <cell r="A283" t="str">
            <v>1304117800400</v>
          </cell>
          <cell r="B283" t="str">
            <v>SPRING GARDEN CONS SCHL DIST 178</v>
          </cell>
          <cell r="C283" t="str">
            <v>JEFFERSON</v>
          </cell>
          <cell r="D283" t="str">
            <v>Elementary</v>
          </cell>
          <cell r="F283">
            <v>238.05</v>
          </cell>
          <cell r="G283">
            <v>121</v>
          </cell>
          <cell r="H283">
            <v>0</v>
          </cell>
          <cell r="J283">
            <v>0.96</v>
          </cell>
          <cell r="K283">
            <v>62286.720000000001</v>
          </cell>
          <cell r="M283">
            <v>0.96</v>
          </cell>
          <cell r="N283">
            <v>62286.720000000001</v>
          </cell>
          <cell r="P283">
            <v>1</v>
          </cell>
          <cell r="Q283">
            <v>64882</v>
          </cell>
          <cell r="S283">
            <v>1</v>
          </cell>
          <cell r="T283">
            <v>64882</v>
          </cell>
          <cell r="W283">
            <v>0</v>
          </cell>
          <cell r="X283">
            <v>0</v>
          </cell>
          <cell r="Z283">
            <v>0</v>
          </cell>
          <cell r="AA283">
            <v>0</v>
          </cell>
          <cell r="AC283">
            <v>0</v>
          </cell>
          <cell r="AD283">
            <v>0</v>
          </cell>
          <cell r="AF283">
            <v>0</v>
          </cell>
          <cell r="AG283">
            <v>0</v>
          </cell>
          <cell r="AI283">
            <v>0</v>
          </cell>
          <cell r="AJ283">
            <v>0</v>
          </cell>
          <cell r="AM283">
            <v>1.68</v>
          </cell>
          <cell r="AN283">
            <v>109001.76</v>
          </cell>
          <cell r="AP283">
            <v>1.68</v>
          </cell>
          <cell r="AQ283">
            <v>43050</v>
          </cell>
          <cell r="AS283">
            <v>0.23</v>
          </cell>
          <cell r="AT283">
            <v>16772.060000000001</v>
          </cell>
          <cell r="AW283">
            <v>423161.26</v>
          </cell>
          <cell r="AY283">
            <v>4.6399999999999997</v>
          </cell>
        </row>
        <row r="284">
          <cell r="A284" t="str">
            <v>1304120101700</v>
          </cell>
          <cell r="B284" t="str">
            <v>MT VERNON TWP H S DIST 201</v>
          </cell>
          <cell r="C284" t="str">
            <v>JEFFERSON</v>
          </cell>
          <cell r="D284" t="str">
            <v>High School</v>
          </cell>
          <cell r="F284">
            <v>1201.6500000000001</v>
          </cell>
          <cell r="G284">
            <v>620.66</v>
          </cell>
          <cell r="H284">
            <v>0.66</v>
          </cell>
          <cell r="J284">
            <v>4.96</v>
          </cell>
          <cell r="K284">
            <v>321814.71999999997</v>
          </cell>
          <cell r="M284">
            <v>4.96</v>
          </cell>
          <cell r="N284">
            <v>321814.71999999997</v>
          </cell>
          <cell r="P284">
            <v>5.17</v>
          </cell>
          <cell r="Q284">
            <v>335439.94</v>
          </cell>
          <cell r="S284">
            <v>5.17</v>
          </cell>
          <cell r="T284">
            <v>335439.94</v>
          </cell>
          <cell r="W284">
            <v>0</v>
          </cell>
          <cell r="X284">
            <v>0</v>
          </cell>
          <cell r="Z284">
            <v>0</v>
          </cell>
          <cell r="AA284">
            <v>0</v>
          </cell>
          <cell r="AC284">
            <v>0</v>
          </cell>
          <cell r="AD284">
            <v>0</v>
          </cell>
          <cell r="AF284">
            <v>0</v>
          </cell>
          <cell r="AG284">
            <v>0</v>
          </cell>
          <cell r="AI284">
            <v>0</v>
          </cell>
          <cell r="AJ284">
            <v>0</v>
          </cell>
          <cell r="AM284">
            <v>8.52</v>
          </cell>
          <cell r="AN284">
            <v>552794.64</v>
          </cell>
          <cell r="AP284">
            <v>8.52</v>
          </cell>
          <cell r="AQ284">
            <v>218325</v>
          </cell>
          <cell r="AS284">
            <v>1.2</v>
          </cell>
          <cell r="AT284">
            <v>87506.4</v>
          </cell>
          <cell r="AW284">
            <v>2173135.36</v>
          </cell>
          <cell r="AY284">
            <v>23.82</v>
          </cell>
        </row>
        <row r="285">
          <cell r="A285" t="str">
            <v>1304120902700</v>
          </cell>
          <cell r="B285" t="str">
            <v>WOODLAWN UNIT DIST 209</v>
          </cell>
          <cell r="C285" t="str">
            <v>JEFFERSON</v>
          </cell>
          <cell r="D285" t="str">
            <v>Unit</v>
          </cell>
          <cell r="F285">
            <v>480.7</v>
          </cell>
          <cell r="G285">
            <v>162.66</v>
          </cell>
          <cell r="H285">
            <v>0</v>
          </cell>
          <cell r="J285">
            <v>1.3</v>
          </cell>
          <cell r="K285">
            <v>84346.6</v>
          </cell>
          <cell r="M285">
            <v>1.3</v>
          </cell>
          <cell r="N285">
            <v>84346.6</v>
          </cell>
          <cell r="P285">
            <v>1.35</v>
          </cell>
          <cell r="Q285">
            <v>87590.7</v>
          </cell>
          <cell r="S285">
            <v>1.35</v>
          </cell>
          <cell r="T285">
            <v>87590.7</v>
          </cell>
          <cell r="W285">
            <v>0</v>
          </cell>
          <cell r="X285">
            <v>0</v>
          </cell>
          <cell r="Z285">
            <v>0</v>
          </cell>
          <cell r="AA285">
            <v>0</v>
          </cell>
          <cell r="AC285">
            <v>0</v>
          </cell>
          <cell r="AD285">
            <v>0</v>
          </cell>
          <cell r="AF285">
            <v>0</v>
          </cell>
          <cell r="AG285">
            <v>0</v>
          </cell>
          <cell r="AI285">
            <v>0</v>
          </cell>
          <cell r="AJ285">
            <v>0</v>
          </cell>
          <cell r="AM285">
            <v>3.4</v>
          </cell>
          <cell r="AN285">
            <v>220598.8</v>
          </cell>
          <cell r="AP285">
            <v>3.4</v>
          </cell>
          <cell r="AQ285">
            <v>87125</v>
          </cell>
          <cell r="AS285">
            <v>0.48</v>
          </cell>
          <cell r="AT285">
            <v>35002.559999999998</v>
          </cell>
          <cell r="AW285">
            <v>686600.96</v>
          </cell>
          <cell r="AY285">
            <v>7.4</v>
          </cell>
        </row>
        <row r="286">
          <cell r="A286" t="str">
            <v>1304131802700</v>
          </cell>
          <cell r="B286" t="str">
            <v>BLUFORD UNIT DIST 318</v>
          </cell>
          <cell r="C286" t="str">
            <v>JEFFERSON</v>
          </cell>
          <cell r="D286" t="str">
            <v>Unit</v>
          </cell>
          <cell r="F286">
            <v>373.53</v>
          </cell>
          <cell r="G286">
            <v>181</v>
          </cell>
          <cell r="H286">
            <v>0</v>
          </cell>
          <cell r="J286">
            <v>1.44</v>
          </cell>
          <cell r="K286">
            <v>93430.080000000002</v>
          </cell>
          <cell r="M286">
            <v>1.44</v>
          </cell>
          <cell r="N286">
            <v>93430.080000000002</v>
          </cell>
          <cell r="P286">
            <v>1.5</v>
          </cell>
          <cell r="Q286">
            <v>97323</v>
          </cell>
          <cell r="S286">
            <v>1.5</v>
          </cell>
          <cell r="T286">
            <v>97323</v>
          </cell>
          <cell r="W286">
            <v>0</v>
          </cell>
          <cell r="X286">
            <v>0</v>
          </cell>
          <cell r="Z286">
            <v>0</v>
          </cell>
          <cell r="AA286">
            <v>0</v>
          </cell>
          <cell r="AC286">
            <v>0</v>
          </cell>
          <cell r="AD286">
            <v>0</v>
          </cell>
          <cell r="AF286">
            <v>0</v>
          </cell>
          <cell r="AG286">
            <v>0</v>
          </cell>
          <cell r="AI286">
            <v>0</v>
          </cell>
          <cell r="AJ286">
            <v>0</v>
          </cell>
          <cell r="AM286">
            <v>2.64</v>
          </cell>
          <cell r="AN286">
            <v>171288.48</v>
          </cell>
          <cell r="AP286">
            <v>2.64</v>
          </cell>
          <cell r="AQ286">
            <v>67650</v>
          </cell>
          <cell r="AS286">
            <v>0.37</v>
          </cell>
          <cell r="AT286">
            <v>26981.14</v>
          </cell>
          <cell r="AW286">
            <v>647425.77999999991</v>
          </cell>
          <cell r="AY286">
            <v>7.08</v>
          </cell>
        </row>
        <row r="287">
          <cell r="A287" t="str">
            <v>1305800100300</v>
          </cell>
          <cell r="B287" t="str">
            <v>RACCOON CONS SCHOOL DIST 1</v>
          </cell>
          <cell r="C287" t="str">
            <v>MARION</v>
          </cell>
          <cell r="D287" t="str">
            <v>Elementary</v>
          </cell>
          <cell r="F287">
            <v>233.25</v>
          </cell>
          <cell r="G287">
            <v>143</v>
          </cell>
          <cell r="H287">
            <v>0</v>
          </cell>
          <cell r="J287">
            <v>1.1399999999999999</v>
          </cell>
          <cell r="K287">
            <v>73965.48</v>
          </cell>
          <cell r="M287">
            <v>1.1399999999999999</v>
          </cell>
          <cell r="N287">
            <v>73965.48</v>
          </cell>
          <cell r="P287">
            <v>1.19</v>
          </cell>
          <cell r="Q287">
            <v>77209.58</v>
          </cell>
          <cell r="S287">
            <v>1.19</v>
          </cell>
          <cell r="T287">
            <v>77209.58</v>
          </cell>
          <cell r="W287">
            <v>0</v>
          </cell>
          <cell r="X287">
            <v>0</v>
          </cell>
          <cell r="Z287">
            <v>0</v>
          </cell>
          <cell r="AA287">
            <v>0</v>
          </cell>
          <cell r="AC287">
            <v>0</v>
          </cell>
          <cell r="AD287">
            <v>0</v>
          </cell>
          <cell r="AF287">
            <v>0</v>
          </cell>
          <cell r="AG287">
            <v>0</v>
          </cell>
          <cell r="AI287">
            <v>0</v>
          </cell>
          <cell r="AJ287">
            <v>0</v>
          </cell>
          <cell r="AM287">
            <v>1.65</v>
          </cell>
          <cell r="AN287">
            <v>107055.3</v>
          </cell>
          <cell r="AP287">
            <v>1.65</v>
          </cell>
          <cell r="AQ287">
            <v>42281.25</v>
          </cell>
          <cell r="AS287">
            <v>0.23</v>
          </cell>
          <cell r="AT287">
            <v>16772.060000000001</v>
          </cell>
          <cell r="AW287">
            <v>468458.73</v>
          </cell>
          <cell r="AY287">
            <v>5.17</v>
          </cell>
        </row>
        <row r="288">
          <cell r="A288" t="str">
            <v>1305800200300</v>
          </cell>
          <cell r="B288" t="str">
            <v>KELL CONSOLIDATED SCHOOL DIST 2</v>
          </cell>
          <cell r="C288" t="str">
            <v>MARION</v>
          </cell>
          <cell r="D288" t="str">
            <v>Elementary</v>
          </cell>
          <cell r="F288">
            <v>102.88</v>
          </cell>
          <cell r="G288">
            <v>39</v>
          </cell>
          <cell r="H288">
            <v>0</v>
          </cell>
          <cell r="J288">
            <v>0.31</v>
          </cell>
          <cell r="K288">
            <v>20113.419999999998</v>
          </cell>
          <cell r="M288">
            <v>0.31</v>
          </cell>
          <cell r="N288">
            <v>20113.419999999998</v>
          </cell>
          <cell r="P288">
            <v>0.32</v>
          </cell>
          <cell r="Q288">
            <v>20762.240000000002</v>
          </cell>
          <cell r="S288">
            <v>0.32</v>
          </cell>
          <cell r="T288">
            <v>20762.240000000002</v>
          </cell>
          <cell r="W288">
            <v>0</v>
          </cell>
          <cell r="X288">
            <v>0</v>
          </cell>
          <cell r="Z288">
            <v>0</v>
          </cell>
          <cell r="AA288">
            <v>0</v>
          </cell>
          <cell r="AC288">
            <v>0</v>
          </cell>
          <cell r="AD288">
            <v>0</v>
          </cell>
          <cell r="AF288">
            <v>0</v>
          </cell>
          <cell r="AG288">
            <v>0</v>
          </cell>
          <cell r="AI288">
            <v>0</v>
          </cell>
          <cell r="AJ288">
            <v>0</v>
          </cell>
          <cell r="AM288">
            <v>0.72</v>
          </cell>
          <cell r="AN288">
            <v>46715.040000000001</v>
          </cell>
          <cell r="AP288">
            <v>0.72</v>
          </cell>
          <cell r="AQ288">
            <v>18450</v>
          </cell>
          <cell r="AS288">
            <v>0.1</v>
          </cell>
          <cell r="AT288">
            <v>7292.2</v>
          </cell>
          <cell r="AW288">
            <v>154208.56</v>
          </cell>
          <cell r="AY288">
            <v>1.67</v>
          </cell>
        </row>
        <row r="289">
          <cell r="A289" t="str">
            <v>1305800700400</v>
          </cell>
          <cell r="B289" t="str">
            <v>IUKA COMM CONS SCHOOL DIST 7</v>
          </cell>
          <cell r="C289" t="str">
            <v>MARION</v>
          </cell>
          <cell r="D289" t="str">
            <v>Elementary</v>
          </cell>
          <cell r="F289">
            <v>205.25</v>
          </cell>
          <cell r="G289">
            <v>95</v>
          </cell>
          <cell r="H289">
            <v>0</v>
          </cell>
          <cell r="J289">
            <v>0.76</v>
          </cell>
          <cell r="K289">
            <v>49310.32</v>
          </cell>
          <cell r="M289">
            <v>0.76</v>
          </cell>
          <cell r="N289">
            <v>49310.32</v>
          </cell>
          <cell r="P289">
            <v>0.79</v>
          </cell>
          <cell r="Q289">
            <v>51256.78</v>
          </cell>
          <cell r="S289">
            <v>0.79</v>
          </cell>
          <cell r="T289">
            <v>51256.78</v>
          </cell>
          <cell r="W289">
            <v>0</v>
          </cell>
          <cell r="X289">
            <v>0</v>
          </cell>
          <cell r="Z289">
            <v>0</v>
          </cell>
          <cell r="AA289">
            <v>0</v>
          </cell>
          <cell r="AC289">
            <v>0</v>
          </cell>
          <cell r="AD289">
            <v>0</v>
          </cell>
          <cell r="AF289">
            <v>0</v>
          </cell>
          <cell r="AG289">
            <v>0</v>
          </cell>
          <cell r="AI289">
            <v>0</v>
          </cell>
          <cell r="AJ289">
            <v>0</v>
          </cell>
          <cell r="AM289">
            <v>1.45</v>
          </cell>
          <cell r="AN289">
            <v>94078.9</v>
          </cell>
          <cell r="AP289">
            <v>1.45</v>
          </cell>
          <cell r="AQ289">
            <v>37156.25</v>
          </cell>
          <cell r="AS289">
            <v>0.2</v>
          </cell>
          <cell r="AT289">
            <v>14584.4</v>
          </cell>
          <cell r="AW289">
            <v>346953.75</v>
          </cell>
          <cell r="AY289">
            <v>3.79</v>
          </cell>
        </row>
        <row r="290">
          <cell r="A290" t="str">
            <v>1305801000400</v>
          </cell>
          <cell r="B290" t="str">
            <v>SELMAVILLE C C SCH DIST 10</v>
          </cell>
          <cell r="C290" t="str">
            <v>MARION</v>
          </cell>
          <cell r="D290" t="str">
            <v>Elementary</v>
          </cell>
          <cell r="F290">
            <v>275.25</v>
          </cell>
          <cell r="G290">
            <v>87</v>
          </cell>
          <cell r="H290">
            <v>0</v>
          </cell>
          <cell r="J290">
            <v>0.69</v>
          </cell>
          <cell r="K290">
            <v>44768.58</v>
          </cell>
          <cell r="M290">
            <v>0.69</v>
          </cell>
          <cell r="N290">
            <v>44768.58</v>
          </cell>
          <cell r="P290">
            <v>0.72</v>
          </cell>
          <cell r="Q290">
            <v>46715.040000000001</v>
          </cell>
          <cell r="S290">
            <v>0.72</v>
          </cell>
          <cell r="T290">
            <v>46715.040000000001</v>
          </cell>
          <cell r="W290">
            <v>0</v>
          </cell>
          <cell r="X290">
            <v>0</v>
          </cell>
          <cell r="Z290">
            <v>0</v>
          </cell>
          <cell r="AA290">
            <v>0</v>
          </cell>
          <cell r="AC290">
            <v>0</v>
          </cell>
          <cell r="AD290">
            <v>0</v>
          </cell>
          <cell r="AF290">
            <v>0</v>
          </cell>
          <cell r="AG290">
            <v>0</v>
          </cell>
          <cell r="AI290">
            <v>0</v>
          </cell>
          <cell r="AJ290">
            <v>0</v>
          </cell>
          <cell r="AM290">
            <v>1.95</v>
          </cell>
          <cell r="AN290">
            <v>126519.9</v>
          </cell>
          <cell r="AP290">
            <v>1.95</v>
          </cell>
          <cell r="AQ290">
            <v>49968.75</v>
          </cell>
          <cell r="AS290">
            <v>0.27</v>
          </cell>
          <cell r="AT290">
            <v>19688.939999999999</v>
          </cell>
          <cell r="AW290">
            <v>379144.83</v>
          </cell>
          <cell r="AY290">
            <v>4.08</v>
          </cell>
        </row>
        <row r="291">
          <cell r="A291" t="str">
            <v>1305810002600</v>
          </cell>
          <cell r="B291" t="str">
            <v>PATOKA COMM UNIT SCH DIST 100</v>
          </cell>
          <cell r="C291" t="str">
            <v>MARION</v>
          </cell>
          <cell r="D291" t="str">
            <v>Unit</v>
          </cell>
          <cell r="F291">
            <v>232.7</v>
          </cell>
          <cell r="G291">
            <v>121.33</v>
          </cell>
          <cell r="H291">
            <v>0</v>
          </cell>
          <cell r="J291">
            <v>0.97</v>
          </cell>
          <cell r="K291">
            <v>62935.54</v>
          </cell>
          <cell r="M291">
            <v>0.97</v>
          </cell>
          <cell r="N291">
            <v>62935.54</v>
          </cell>
          <cell r="P291">
            <v>1.01</v>
          </cell>
          <cell r="Q291">
            <v>65530.82</v>
          </cell>
          <cell r="S291">
            <v>1.01</v>
          </cell>
          <cell r="T291">
            <v>65530.82</v>
          </cell>
          <cell r="W291">
            <v>0</v>
          </cell>
          <cell r="X291">
            <v>0</v>
          </cell>
          <cell r="Z291">
            <v>0</v>
          </cell>
          <cell r="AA291">
            <v>0</v>
          </cell>
          <cell r="AC291">
            <v>0</v>
          </cell>
          <cell r="AD291">
            <v>0</v>
          </cell>
          <cell r="AF291">
            <v>0</v>
          </cell>
          <cell r="AG291">
            <v>0</v>
          </cell>
          <cell r="AI291">
            <v>0</v>
          </cell>
          <cell r="AJ291">
            <v>0</v>
          </cell>
          <cell r="AM291">
            <v>1.65</v>
          </cell>
          <cell r="AN291">
            <v>107055.3</v>
          </cell>
          <cell r="AP291">
            <v>1.65</v>
          </cell>
          <cell r="AQ291">
            <v>42281.25</v>
          </cell>
          <cell r="AS291">
            <v>0.23</v>
          </cell>
          <cell r="AT291">
            <v>16772.060000000001</v>
          </cell>
          <cell r="AW291">
            <v>423041.32999999996</v>
          </cell>
          <cell r="AY291">
            <v>4.6400000000000006</v>
          </cell>
        </row>
        <row r="292">
          <cell r="A292" t="str">
            <v>1305811100200</v>
          </cell>
          <cell r="B292" t="str">
            <v>SALEM SCHOOL DIST 111</v>
          </cell>
          <cell r="C292" t="str">
            <v>MARION</v>
          </cell>
          <cell r="D292" t="str">
            <v>Elementary</v>
          </cell>
          <cell r="F292">
            <v>940.47</v>
          </cell>
          <cell r="G292">
            <v>520</v>
          </cell>
          <cell r="H292">
            <v>0</v>
          </cell>
          <cell r="J292">
            <v>4.16</v>
          </cell>
          <cell r="K292">
            <v>269909.12</v>
          </cell>
          <cell r="M292">
            <v>4.16</v>
          </cell>
          <cell r="N292">
            <v>269909.12</v>
          </cell>
          <cell r="P292">
            <v>4.33</v>
          </cell>
          <cell r="Q292">
            <v>280939.06</v>
          </cell>
          <cell r="S292">
            <v>4.33</v>
          </cell>
          <cell r="T292">
            <v>280939.06</v>
          </cell>
          <cell r="W292">
            <v>0</v>
          </cell>
          <cell r="X292">
            <v>0</v>
          </cell>
          <cell r="Z292">
            <v>0</v>
          </cell>
          <cell r="AA292">
            <v>0</v>
          </cell>
          <cell r="AC292">
            <v>0</v>
          </cell>
          <cell r="AD292">
            <v>0</v>
          </cell>
          <cell r="AF292">
            <v>0</v>
          </cell>
          <cell r="AG292">
            <v>0</v>
          </cell>
          <cell r="AI292">
            <v>0</v>
          </cell>
          <cell r="AJ292">
            <v>0</v>
          </cell>
          <cell r="AM292">
            <v>6.67</v>
          </cell>
          <cell r="AN292">
            <v>432762.94</v>
          </cell>
          <cell r="AP292">
            <v>6.67</v>
          </cell>
          <cell r="AQ292">
            <v>170918.75</v>
          </cell>
          <cell r="AS292">
            <v>0.94</v>
          </cell>
          <cell r="AT292">
            <v>68546.679999999993</v>
          </cell>
          <cell r="AW292">
            <v>1773924.73</v>
          </cell>
          <cell r="AY292">
            <v>19.490000000000002</v>
          </cell>
        </row>
        <row r="293">
          <cell r="A293" t="str">
            <v>1305813300200</v>
          </cell>
          <cell r="B293" t="str">
            <v>CENTRAL CITY SCHOOL DIST 133</v>
          </cell>
          <cell r="C293" t="str">
            <v>MARION</v>
          </cell>
          <cell r="D293" t="str">
            <v>Elementary</v>
          </cell>
          <cell r="F293">
            <v>321.25</v>
          </cell>
          <cell r="G293">
            <v>191</v>
          </cell>
          <cell r="H293">
            <v>0</v>
          </cell>
          <cell r="J293">
            <v>1.52</v>
          </cell>
          <cell r="K293">
            <v>98620.64</v>
          </cell>
          <cell r="M293">
            <v>1.52</v>
          </cell>
          <cell r="N293">
            <v>98620.64</v>
          </cell>
          <cell r="P293">
            <v>1.59</v>
          </cell>
          <cell r="Q293">
            <v>103162.38</v>
          </cell>
          <cell r="S293">
            <v>1.59</v>
          </cell>
          <cell r="T293">
            <v>103162.38</v>
          </cell>
          <cell r="W293">
            <v>0</v>
          </cell>
          <cell r="X293">
            <v>0</v>
          </cell>
          <cell r="Z293">
            <v>0</v>
          </cell>
          <cell r="AA293">
            <v>0</v>
          </cell>
          <cell r="AC293">
            <v>0</v>
          </cell>
          <cell r="AD293">
            <v>0</v>
          </cell>
          <cell r="AF293">
            <v>0</v>
          </cell>
          <cell r="AG293">
            <v>0</v>
          </cell>
          <cell r="AI293">
            <v>0</v>
          </cell>
          <cell r="AJ293">
            <v>0</v>
          </cell>
          <cell r="AM293">
            <v>2.27</v>
          </cell>
          <cell r="AN293">
            <v>147282.14000000001</v>
          </cell>
          <cell r="AP293">
            <v>2.27</v>
          </cell>
          <cell r="AQ293">
            <v>58168.75</v>
          </cell>
          <cell r="AS293">
            <v>0.32</v>
          </cell>
          <cell r="AT293">
            <v>23335.040000000001</v>
          </cell>
          <cell r="AW293">
            <v>632351.97000000009</v>
          </cell>
          <cell r="AY293">
            <v>6.9700000000000006</v>
          </cell>
        </row>
        <row r="294">
          <cell r="A294" t="str">
            <v>1305813500200</v>
          </cell>
          <cell r="B294" t="str">
            <v>CENTRALIA SCHOOL DIST 135</v>
          </cell>
          <cell r="C294" t="str">
            <v>MARION</v>
          </cell>
          <cell r="D294" t="str">
            <v>Elementary</v>
          </cell>
          <cell r="F294">
            <v>1286.3800000000001</v>
          </cell>
          <cell r="G294">
            <v>1098</v>
          </cell>
          <cell r="H294">
            <v>0.33</v>
          </cell>
          <cell r="J294">
            <v>8.7799999999999994</v>
          </cell>
          <cell r="K294">
            <v>569663.96</v>
          </cell>
          <cell r="M294">
            <v>8.7799999999999994</v>
          </cell>
          <cell r="N294">
            <v>569663.96</v>
          </cell>
          <cell r="P294">
            <v>9.15</v>
          </cell>
          <cell r="Q294">
            <v>593670.30000000005</v>
          </cell>
          <cell r="S294">
            <v>9.15</v>
          </cell>
          <cell r="T294">
            <v>593670.30000000005</v>
          </cell>
          <cell r="W294">
            <v>0</v>
          </cell>
          <cell r="X294">
            <v>0</v>
          </cell>
          <cell r="Z294">
            <v>0</v>
          </cell>
          <cell r="AA294">
            <v>0</v>
          </cell>
          <cell r="AC294">
            <v>0</v>
          </cell>
          <cell r="AD294">
            <v>0</v>
          </cell>
          <cell r="AF294">
            <v>0</v>
          </cell>
          <cell r="AG294">
            <v>0</v>
          </cell>
          <cell r="AI294">
            <v>0</v>
          </cell>
          <cell r="AJ294">
            <v>0</v>
          </cell>
          <cell r="AM294">
            <v>9.1199999999999992</v>
          </cell>
          <cell r="AN294">
            <v>591723.84</v>
          </cell>
          <cell r="AP294">
            <v>9.1199999999999992</v>
          </cell>
          <cell r="AQ294">
            <v>233700</v>
          </cell>
          <cell r="AS294">
            <v>1.28</v>
          </cell>
          <cell r="AT294">
            <v>93340.160000000003</v>
          </cell>
          <cell r="AW294">
            <v>3245432.52</v>
          </cell>
          <cell r="AY294">
            <v>36.199999999999996</v>
          </cell>
        </row>
        <row r="295">
          <cell r="A295" t="str">
            <v>1305820001700</v>
          </cell>
          <cell r="B295" t="str">
            <v>CENTRALIA H S DIST 200</v>
          </cell>
          <cell r="C295" t="str">
            <v>MARION</v>
          </cell>
          <cell r="D295" t="str">
            <v>High School</v>
          </cell>
          <cell r="F295">
            <v>897.49</v>
          </cell>
          <cell r="G295">
            <v>538.66</v>
          </cell>
          <cell r="H295">
            <v>0</v>
          </cell>
          <cell r="J295">
            <v>4.3</v>
          </cell>
          <cell r="K295">
            <v>278992.59999999998</v>
          </cell>
          <cell r="M295">
            <v>4.3</v>
          </cell>
          <cell r="N295">
            <v>278992.59999999998</v>
          </cell>
          <cell r="P295">
            <v>4.4800000000000004</v>
          </cell>
          <cell r="Q295">
            <v>290671.35999999999</v>
          </cell>
          <cell r="S295">
            <v>4.4800000000000004</v>
          </cell>
          <cell r="T295">
            <v>290671.35999999999</v>
          </cell>
          <cell r="W295">
            <v>0</v>
          </cell>
          <cell r="X295">
            <v>0</v>
          </cell>
          <cell r="Z295">
            <v>0</v>
          </cell>
          <cell r="AA295">
            <v>0</v>
          </cell>
          <cell r="AC295">
            <v>0</v>
          </cell>
          <cell r="AD295">
            <v>0</v>
          </cell>
          <cell r="AF295">
            <v>0</v>
          </cell>
          <cell r="AG295">
            <v>0</v>
          </cell>
          <cell r="AI295">
            <v>0</v>
          </cell>
          <cell r="AJ295">
            <v>0</v>
          </cell>
          <cell r="AM295">
            <v>6.36</v>
          </cell>
          <cell r="AN295">
            <v>412649.52</v>
          </cell>
          <cell r="AP295">
            <v>6.36</v>
          </cell>
          <cell r="AQ295">
            <v>162975</v>
          </cell>
          <cell r="AS295">
            <v>0.89</v>
          </cell>
          <cell r="AT295">
            <v>64900.58</v>
          </cell>
          <cell r="AW295">
            <v>1779853.02</v>
          </cell>
          <cell r="AY295">
            <v>19.62</v>
          </cell>
        </row>
        <row r="296">
          <cell r="A296" t="str">
            <v>1305840102600</v>
          </cell>
          <cell r="B296" t="str">
            <v>SOUTH CENTRAL COMM UNIT DIST 401</v>
          </cell>
          <cell r="C296" t="str">
            <v>MARION</v>
          </cell>
          <cell r="D296" t="str">
            <v>Unit</v>
          </cell>
          <cell r="F296">
            <v>619</v>
          </cell>
          <cell r="G296">
            <v>328.66</v>
          </cell>
          <cell r="H296">
            <v>0</v>
          </cell>
          <cell r="J296">
            <v>2.62</v>
          </cell>
          <cell r="K296">
            <v>169990.84</v>
          </cell>
          <cell r="M296">
            <v>2.62</v>
          </cell>
          <cell r="N296">
            <v>169990.84</v>
          </cell>
          <cell r="P296">
            <v>2.73</v>
          </cell>
          <cell r="Q296">
            <v>177127.86</v>
          </cell>
          <cell r="S296">
            <v>2.73</v>
          </cell>
          <cell r="T296">
            <v>177127.86</v>
          </cell>
          <cell r="W296">
            <v>0</v>
          </cell>
          <cell r="X296">
            <v>0</v>
          </cell>
          <cell r="Z296">
            <v>0</v>
          </cell>
          <cell r="AA296">
            <v>0</v>
          </cell>
          <cell r="AC296">
            <v>0</v>
          </cell>
          <cell r="AD296">
            <v>0</v>
          </cell>
          <cell r="AF296">
            <v>0</v>
          </cell>
          <cell r="AG296">
            <v>0</v>
          </cell>
          <cell r="AI296">
            <v>0</v>
          </cell>
          <cell r="AJ296">
            <v>0</v>
          </cell>
          <cell r="AM296">
            <v>4.3899999999999997</v>
          </cell>
          <cell r="AN296">
            <v>284831.98</v>
          </cell>
          <cell r="AP296">
            <v>4.3899999999999997</v>
          </cell>
          <cell r="AQ296">
            <v>112493.75</v>
          </cell>
          <cell r="AS296">
            <v>0.61</v>
          </cell>
          <cell r="AT296">
            <v>44482.42</v>
          </cell>
          <cell r="AW296">
            <v>1136045.55</v>
          </cell>
          <cell r="AY296">
            <v>12.469999999999999</v>
          </cell>
        </row>
        <row r="297">
          <cell r="A297" t="str">
            <v>1305850102600</v>
          </cell>
          <cell r="B297" t="str">
            <v>SANDOVAL C U SCHOOL DIST 501</v>
          </cell>
          <cell r="C297" t="str">
            <v>MARION</v>
          </cell>
          <cell r="D297" t="str">
            <v>Unit</v>
          </cell>
          <cell r="F297">
            <v>452.5</v>
          </cell>
          <cell r="G297">
            <v>296.33</v>
          </cell>
          <cell r="H297">
            <v>3</v>
          </cell>
          <cell r="J297">
            <v>2.37</v>
          </cell>
          <cell r="K297">
            <v>153770.34</v>
          </cell>
          <cell r="M297">
            <v>2.37</v>
          </cell>
          <cell r="N297">
            <v>153770.34</v>
          </cell>
          <cell r="P297">
            <v>2.46</v>
          </cell>
          <cell r="Q297">
            <v>159609.72</v>
          </cell>
          <cell r="S297">
            <v>2.46</v>
          </cell>
          <cell r="T297">
            <v>159609.72</v>
          </cell>
          <cell r="W297">
            <v>0.02</v>
          </cell>
          <cell r="X297">
            <v>1297.6400000000001</v>
          </cell>
          <cell r="Z297">
            <v>0.02</v>
          </cell>
          <cell r="AA297">
            <v>1297.6400000000001</v>
          </cell>
          <cell r="AC297">
            <v>0.02</v>
          </cell>
          <cell r="AD297">
            <v>1297.6400000000001</v>
          </cell>
          <cell r="AF297">
            <v>0.02</v>
          </cell>
          <cell r="AG297">
            <v>1297.6400000000001</v>
          </cell>
          <cell r="AI297">
            <v>0.03</v>
          </cell>
          <cell r="AJ297">
            <v>1946.46</v>
          </cell>
          <cell r="AM297">
            <v>3.2</v>
          </cell>
          <cell r="AN297">
            <v>207622.39999999999</v>
          </cell>
          <cell r="AP297">
            <v>3.2</v>
          </cell>
          <cell r="AQ297">
            <v>82000</v>
          </cell>
          <cell r="AS297">
            <v>0.45</v>
          </cell>
          <cell r="AT297">
            <v>32814.9</v>
          </cell>
          <cell r="AW297">
            <v>956334.44</v>
          </cell>
          <cell r="AY297">
            <v>10.579999999999998</v>
          </cell>
        </row>
        <row r="298">
          <cell r="A298" t="str">
            <v>1305860001600</v>
          </cell>
          <cell r="B298" t="str">
            <v>SALEM COMM H S DIST 600</v>
          </cell>
          <cell r="C298" t="str">
            <v>MARION</v>
          </cell>
          <cell r="D298" t="str">
            <v>High School</v>
          </cell>
          <cell r="F298">
            <v>704.48</v>
          </cell>
          <cell r="G298">
            <v>312</v>
          </cell>
          <cell r="H298">
            <v>0</v>
          </cell>
          <cell r="J298">
            <v>2.4900000000000002</v>
          </cell>
          <cell r="K298">
            <v>161556.18</v>
          </cell>
          <cell r="M298">
            <v>2.4900000000000002</v>
          </cell>
          <cell r="N298">
            <v>161556.18</v>
          </cell>
          <cell r="P298">
            <v>2.6</v>
          </cell>
          <cell r="Q298">
            <v>168693.2</v>
          </cell>
          <cell r="S298">
            <v>2.6</v>
          </cell>
          <cell r="T298">
            <v>168693.2</v>
          </cell>
          <cell r="W298">
            <v>0</v>
          </cell>
          <cell r="X298">
            <v>0</v>
          </cell>
          <cell r="Z298">
            <v>0</v>
          </cell>
          <cell r="AA298">
            <v>0</v>
          </cell>
          <cell r="AC298">
            <v>0</v>
          </cell>
          <cell r="AD298">
            <v>0</v>
          </cell>
          <cell r="AF298">
            <v>0</v>
          </cell>
          <cell r="AG298">
            <v>0</v>
          </cell>
          <cell r="AI298">
            <v>0</v>
          </cell>
          <cell r="AJ298">
            <v>0</v>
          </cell>
          <cell r="AM298">
            <v>4.99</v>
          </cell>
          <cell r="AN298">
            <v>323761.18</v>
          </cell>
          <cell r="AP298">
            <v>4.99</v>
          </cell>
          <cell r="AQ298">
            <v>127868.75</v>
          </cell>
          <cell r="AS298">
            <v>0.7</v>
          </cell>
          <cell r="AT298">
            <v>51045.4</v>
          </cell>
          <cell r="AW298">
            <v>1163174.0899999999</v>
          </cell>
          <cell r="AY298">
            <v>12.68</v>
          </cell>
        </row>
        <row r="299">
          <cell r="A299" t="str">
            <v>1305872202600</v>
          </cell>
          <cell r="B299" t="str">
            <v>ODIN C U SCHOOL DIST 722</v>
          </cell>
          <cell r="C299" t="str">
            <v>MARION</v>
          </cell>
          <cell r="D299" t="str">
            <v>Unit</v>
          </cell>
          <cell r="F299">
            <v>261.45999999999998</v>
          </cell>
          <cell r="G299">
            <v>143.66</v>
          </cell>
          <cell r="H299">
            <v>0</v>
          </cell>
          <cell r="J299">
            <v>1.1399999999999999</v>
          </cell>
          <cell r="K299">
            <v>73965.48</v>
          </cell>
          <cell r="M299">
            <v>1.1399999999999999</v>
          </cell>
          <cell r="N299">
            <v>73965.48</v>
          </cell>
          <cell r="P299">
            <v>1.19</v>
          </cell>
          <cell r="Q299">
            <v>77209.58</v>
          </cell>
          <cell r="S299">
            <v>1.19</v>
          </cell>
          <cell r="T299">
            <v>77209.58</v>
          </cell>
          <cell r="W299">
            <v>0</v>
          </cell>
          <cell r="X299">
            <v>0</v>
          </cell>
          <cell r="Z299">
            <v>0</v>
          </cell>
          <cell r="AA299">
            <v>0</v>
          </cell>
          <cell r="AC299">
            <v>0</v>
          </cell>
          <cell r="AD299">
            <v>0</v>
          </cell>
          <cell r="AF299">
            <v>0</v>
          </cell>
          <cell r="AG299">
            <v>0</v>
          </cell>
          <cell r="AI299">
            <v>0</v>
          </cell>
          <cell r="AJ299">
            <v>0</v>
          </cell>
          <cell r="AM299">
            <v>1.85</v>
          </cell>
          <cell r="AN299">
            <v>120031.7</v>
          </cell>
          <cell r="AP299">
            <v>1.85</v>
          </cell>
          <cell r="AQ299">
            <v>47406.25</v>
          </cell>
          <cell r="AS299">
            <v>0.26</v>
          </cell>
          <cell r="AT299">
            <v>18959.72</v>
          </cell>
          <cell r="AW299">
            <v>488747.79</v>
          </cell>
          <cell r="AY299">
            <v>5.37</v>
          </cell>
        </row>
        <row r="300">
          <cell r="A300" t="str">
            <v>1309500100400</v>
          </cell>
          <cell r="B300" t="str">
            <v>OAKDALE C C SCHOOL DISTRICT 1</v>
          </cell>
          <cell r="C300" t="str">
            <v>WASHINGTON</v>
          </cell>
          <cell r="D300" t="str">
            <v>Elementary</v>
          </cell>
          <cell r="F300">
            <v>77.88</v>
          </cell>
          <cell r="G300">
            <v>37.33</v>
          </cell>
          <cell r="H300">
            <v>0</v>
          </cell>
          <cell r="J300">
            <v>0.28999999999999998</v>
          </cell>
          <cell r="K300">
            <v>18815.78</v>
          </cell>
          <cell r="M300">
            <v>0.28999999999999998</v>
          </cell>
          <cell r="N300">
            <v>18815.78</v>
          </cell>
          <cell r="P300">
            <v>0.31</v>
          </cell>
          <cell r="Q300">
            <v>20113.419999999998</v>
          </cell>
          <cell r="S300">
            <v>0.31</v>
          </cell>
          <cell r="T300">
            <v>20113.419999999998</v>
          </cell>
          <cell r="W300">
            <v>0</v>
          </cell>
          <cell r="X300">
            <v>0</v>
          </cell>
          <cell r="Z300">
            <v>0</v>
          </cell>
          <cell r="AA300">
            <v>0</v>
          </cell>
          <cell r="AC300">
            <v>0</v>
          </cell>
          <cell r="AD300">
            <v>0</v>
          </cell>
          <cell r="AF300">
            <v>0</v>
          </cell>
          <cell r="AG300">
            <v>0</v>
          </cell>
          <cell r="AI300">
            <v>0</v>
          </cell>
          <cell r="AJ300">
            <v>0</v>
          </cell>
          <cell r="AM300">
            <v>0.55000000000000004</v>
          </cell>
          <cell r="AN300">
            <v>35685.1</v>
          </cell>
          <cell r="AP300">
            <v>0.55000000000000004</v>
          </cell>
          <cell r="AQ300">
            <v>14093.75</v>
          </cell>
          <cell r="AS300">
            <v>7.0000000000000007E-2</v>
          </cell>
          <cell r="AT300">
            <v>5104.54</v>
          </cell>
          <cell r="AW300">
            <v>132741.78999999998</v>
          </cell>
          <cell r="AY300">
            <v>1.46</v>
          </cell>
        </row>
        <row r="301">
          <cell r="A301" t="str">
            <v>1309501002600</v>
          </cell>
          <cell r="B301" t="str">
            <v>WEST WASHINGTON CO C U DIST 10</v>
          </cell>
          <cell r="C301" t="str">
            <v>WASHINGTON</v>
          </cell>
          <cell r="D301" t="str">
            <v>Unit</v>
          </cell>
          <cell r="F301">
            <v>553.5</v>
          </cell>
          <cell r="G301">
            <v>168</v>
          </cell>
          <cell r="H301">
            <v>0.66</v>
          </cell>
          <cell r="J301">
            <v>1.34</v>
          </cell>
          <cell r="K301">
            <v>86941.88</v>
          </cell>
          <cell r="M301">
            <v>1.34</v>
          </cell>
          <cell r="N301">
            <v>86941.88</v>
          </cell>
          <cell r="P301">
            <v>1.4</v>
          </cell>
          <cell r="Q301">
            <v>90834.8</v>
          </cell>
          <cell r="S301">
            <v>1.4</v>
          </cell>
          <cell r="T301">
            <v>90834.8</v>
          </cell>
          <cell r="W301">
            <v>0</v>
          </cell>
          <cell r="X301">
            <v>0</v>
          </cell>
          <cell r="Z301">
            <v>0</v>
          </cell>
          <cell r="AA301">
            <v>0</v>
          </cell>
          <cell r="AC301">
            <v>0</v>
          </cell>
          <cell r="AD301">
            <v>0</v>
          </cell>
          <cell r="AF301">
            <v>0</v>
          </cell>
          <cell r="AG301">
            <v>0</v>
          </cell>
          <cell r="AI301">
            <v>0</v>
          </cell>
          <cell r="AJ301">
            <v>0</v>
          </cell>
          <cell r="AM301">
            <v>3.92</v>
          </cell>
          <cell r="AN301">
            <v>254337.44</v>
          </cell>
          <cell r="AP301">
            <v>3.92</v>
          </cell>
          <cell r="AQ301">
            <v>100450</v>
          </cell>
          <cell r="AS301">
            <v>0.55000000000000004</v>
          </cell>
          <cell r="AT301">
            <v>40107.1</v>
          </cell>
          <cell r="AW301">
            <v>750447.9</v>
          </cell>
          <cell r="AY301">
            <v>8.06</v>
          </cell>
        </row>
        <row r="302">
          <cell r="A302" t="str">
            <v>1309501100400</v>
          </cell>
          <cell r="B302" t="str">
            <v>IRVINGTON C C SCH DISTRICT 11</v>
          </cell>
          <cell r="C302" t="str">
            <v>WASHINGTON</v>
          </cell>
          <cell r="D302" t="str">
            <v>Elementary</v>
          </cell>
          <cell r="F302">
            <v>60.96</v>
          </cell>
          <cell r="G302">
            <v>24.33</v>
          </cell>
          <cell r="H302">
            <v>0</v>
          </cell>
          <cell r="J302">
            <v>0.19</v>
          </cell>
          <cell r="K302">
            <v>12327.58</v>
          </cell>
          <cell r="M302">
            <v>0.19</v>
          </cell>
          <cell r="N302">
            <v>12327.58</v>
          </cell>
          <cell r="P302">
            <v>0.2</v>
          </cell>
          <cell r="Q302">
            <v>12976.4</v>
          </cell>
          <cell r="S302">
            <v>0.2</v>
          </cell>
          <cell r="T302">
            <v>12976.4</v>
          </cell>
          <cell r="W302">
            <v>0</v>
          </cell>
          <cell r="X302">
            <v>0</v>
          </cell>
          <cell r="Z302">
            <v>0</v>
          </cell>
          <cell r="AA302">
            <v>0</v>
          </cell>
          <cell r="AC302">
            <v>0</v>
          </cell>
          <cell r="AD302">
            <v>0</v>
          </cell>
          <cell r="AF302">
            <v>0</v>
          </cell>
          <cell r="AG302">
            <v>0</v>
          </cell>
          <cell r="AI302">
            <v>0</v>
          </cell>
          <cell r="AJ302">
            <v>0</v>
          </cell>
          <cell r="AM302">
            <v>0.43</v>
          </cell>
          <cell r="AN302">
            <v>27899.26</v>
          </cell>
          <cell r="AP302">
            <v>0.43</v>
          </cell>
          <cell r="AQ302">
            <v>11018.75</v>
          </cell>
          <cell r="AS302">
            <v>0.06</v>
          </cell>
          <cell r="AT302">
            <v>4375.32</v>
          </cell>
          <cell r="AW302">
            <v>93901.290000000008</v>
          </cell>
          <cell r="AY302">
            <v>1.02</v>
          </cell>
        </row>
        <row r="303">
          <cell r="A303" t="str">
            <v>1309501500400</v>
          </cell>
          <cell r="B303" t="str">
            <v>ASHLEY C C SCH DISTRICT 15</v>
          </cell>
          <cell r="C303" t="str">
            <v>WASHINGTON</v>
          </cell>
          <cell r="D303" t="str">
            <v>Elementary</v>
          </cell>
          <cell r="F303">
            <v>140.75</v>
          </cell>
          <cell r="G303">
            <v>92.66</v>
          </cell>
          <cell r="H303">
            <v>0</v>
          </cell>
          <cell r="J303">
            <v>0.74</v>
          </cell>
          <cell r="K303">
            <v>48012.68</v>
          </cell>
          <cell r="M303">
            <v>0.74</v>
          </cell>
          <cell r="N303">
            <v>48012.68</v>
          </cell>
          <cell r="P303">
            <v>0.77</v>
          </cell>
          <cell r="Q303">
            <v>49959.14</v>
          </cell>
          <cell r="S303">
            <v>0.77</v>
          </cell>
          <cell r="T303">
            <v>49959.14</v>
          </cell>
          <cell r="W303">
            <v>0</v>
          </cell>
          <cell r="X303">
            <v>0</v>
          </cell>
          <cell r="Z303">
            <v>0</v>
          </cell>
          <cell r="AA303">
            <v>0</v>
          </cell>
          <cell r="AC303">
            <v>0</v>
          </cell>
          <cell r="AD303">
            <v>0</v>
          </cell>
          <cell r="AF303">
            <v>0</v>
          </cell>
          <cell r="AG303">
            <v>0</v>
          </cell>
          <cell r="AI303">
            <v>0</v>
          </cell>
          <cell r="AJ303">
            <v>0</v>
          </cell>
          <cell r="AM303">
            <v>0.99</v>
          </cell>
          <cell r="AN303">
            <v>64233.18</v>
          </cell>
          <cell r="AP303">
            <v>0.99</v>
          </cell>
          <cell r="AQ303">
            <v>25368.75</v>
          </cell>
          <cell r="AS303">
            <v>0.14000000000000001</v>
          </cell>
          <cell r="AT303">
            <v>10209.08</v>
          </cell>
          <cell r="AW303">
            <v>295754.65000000002</v>
          </cell>
          <cell r="AY303">
            <v>3.2700000000000005</v>
          </cell>
        </row>
        <row r="304">
          <cell r="A304" t="str">
            <v>1309504900400</v>
          </cell>
          <cell r="B304" t="str">
            <v>NASHVILLE C C SCH DISTRICT 49</v>
          </cell>
          <cell r="C304" t="str">
            <v>WASHINGTON</v>
          </cell>
          <cell r="D304" t="str">
            <v>Elementary</v>
          </cell>
          <cell r="F304">
            <v>528.21</v>
          </cell>
          <cell r="G304">
            <v>219</v>
          </cell>
          <cell r="H304">
            <v>0</v>
          </cell>
          <cell r="J304">
            <v>1.75</v>
          </cell>
          <cell r="K304">
            <v>113543.5</v>
          </cell>
          <cell r="M304">
            <v>1.75</v>
          </cell>
          <cell r="N304">
            <v>113543.5</v>
          </cell>
          <cell r="P304">
            <v>1.82</v>
          </cell>
          <cell r="Q304">
            <v>118085.24</v>
          </cell>
          <cell r="S304">
            <v>1.82</v>
          </cell>
          <cell r="T304">
            <v>118085.24</v>
          </cell>
          <cell r="W304">
            <v>0</v>
          </cell>
          <cell r="X304">
            <v>0</v>
          </cell>
          <cell r="Z304">
            <v>0</v>
          </cell>
          <cell r="AA304">
            <v>0</v>
          </cell>
          <cell r="AC304">
            <v>0</v>
          </cell>
          <cell r="AD304">
            <v>0</v>
          </cell>
          <cell r="AF304">
            <v>0</v>
          </cell>
          <cell r="AG304">
            <v>0</v>
          </cell>
          <cell r="AI304">
            <v>0</v>
          </cell>
          <cell r="AJ304">
            <v>0</v>
          </cell>
          <cell r="AM304">
            <v>3.74</v>
          </cell>
          <cell r="AN304">
            <v>242658.68</v>
          </cell>
          <cell r="AP304">
            <v>3.74</v>
          </cell>
          <cell r="AQ304">
            <v>95837.5</v>
          </cell>
          <cell r="AS304">
            <v>0.52</v>
          </cell>
          <cell r="AT304">
            <v>37919.440000000002</v>
          </cell>
          <cell r="AW304">
            <v>839673.1</v>
          </cell>
          <cell r="AY304">
            <v>9.1300000000000008</v>
          </cell>
        </row>
        <row r="305">
          <cell r="A305" t="str">
            <v>1309509901600</v>
          </cell>
          <cell r="B305" t="str">
            <v>NASHVILLE COMM H S DISTRICT 99</v>
          </cell>
          <cell r="C305" t="str">
            <v>WASHINGTON</v>
          </cell>
          <cell r="D305" t="str">
            <v>High School</v>
          </cell>
          <cell r="F305">
            <v>403.5</v>
          </cell>
          <cell r="G305">
            <v>116</v>
          </cell>
          <cell r="H305">
            <v>0</v>
          </cell>
          <cell r="J305">
            <v>0.92</v>
          </cell>
          <cell r="K305">
            <v>59691.44</v>
          </cell>
          <cell r="M305">
            <v>0.92</v>
          </cell>
          <cell r="N305">
            <v>59691.44</v>
          </cell>
          <cell r="P305">
            <v>0.96</v>
          </cell>
          <cell r="Q305">
            <v>62286.720000000001</v>
          </cell>
          <cell r="S305">
            <v>0.96</v>
          </cell>
          <cell r="T305">
            <v>62286.720000000001</v>
          </cell>
          <cell r="W305">
            <v>0</v>
          </cell>
          <cell r="X305">
            <v>0</v>
          </cell>
          <cell r="Z305">
            <v>0</v>
          </cell>
          <cell r="AA305">
            <v>0</v>
          </cell>
          <cell r="AC305">
            <v>0</v>
          </cell>
          <cell r="AD305">
            <v>0</v>
          </cell>
          <cell r="AF305">
            <v>0</v>
          </cell>
          <cell r="AG305">
            <v>0</v>
          </cell>
          <cell r="AI305">
            <v>0</v>
          </cell>
          <cell r="AJ305">
            <v>0</v>
          </cell>
          <cell r="AM305">
            <v>2.86</v>
          </cell>
          <cell r="AN305">
            <v>185562.52</v>
          </cell>
          <cell r="AP305">
            <v>2.86</v>
          </cell>
          <cell r="AQ305">
            <v>73287.5</v>
          </cell>
          <cell r="AS305">
            <v>0.4</v>
          </cell>
          <cell r="AT305">
            <v>29168.799999999999</v>
          </cell>
          <cell r="AW305">
            <v>531975.14</v>
          </cell>
          <cell r="AY305">
            <v>5.6999999999999993</v>
          </cell>
        </row>
        <row r="306">
          <cell r="A306" t="str">
            <v>1501629902500</v>
          </cell>
          <cell r="B306" t="str">
            <v>CITY OF CHICAGO SCHOOL DIST 299</v>
          </cell>
          <cell r="C306" t="str">
            <v>COOK</v>
          </cell>
          <cell r="D306" t="str">
            <v>Unit</v>
          </cell>
          <cell r="F306">
            <v>364916.05</v>
          </cell>
          <cell r="G306">
            <v>279037</v>
          </cell>
          <cell r="H306">
            <v>69460</v>
          </cell>
          <cell r="J306">
            <v>2232.29</v>
          </cell>
          <cell r="K306">
            <v>144835439.78</v>
          </cell>
          <cell r="M306">
            <v>2232.29</v>
          </cell>
          <cell r="N306">
            <v>144835439.78</v>
          </cell>
          <cell r="P306">
            <v>2325.3000000000002</v>
          </cell>
          <cell r="Q306">
            <v>150870114.59999999</v>
          </cell>
          <cell r="S306">
            <v>2325.3000000000002</v>
          </cell>
          <cell r="T306">
            <v>150870114.59999999</v>
          </cell>
          <cell r="W306">
            <v>555.67999999999995</v>
          </cell>
          <cell r="X306">
            <v>36053629.759999998</v>
          </cell>
          <cell r="Z306">
            <v>555.67999999999995</v>
          </cell>
          <cell r="AA306">
            <v>36053629.759999998</v>
          </cell>
          <cell r="AC306">
            <v>578.83000000000004</v>
          </cell>
          <cell r="AD306">
            <v>37555648.060000002</v>
          </cell>
          <cell r="AF306">
            <v>578.83000000000004</v>
          </cell>
          <cell r="AG306">
            <v>37555648.060000002</v>
          </cell>
          <cell r="AI306">
            <v>694.6</v>
          </cell>
          <cell r="AJ306">
            <v>45067037.200000003</v>
          </cell>
          <cell r="AM306">
            <v>2588.0500000000002</v>
          </cell>
          <cell r="AN306">
            <v>167917860.09999999</v>
          </cell>
          <cell r="AP306">
            <v>2588.0500000000002</v>
          </cell>
          <cell r="AQ306">
            <v>66318781.25</v>
          </cell>
          <cell r="AS306">
            <v>364.91</v>
          </cell>
          <cell r="AT306">
            <v>26609967.02</v>
          </cell>
          <cell r="AW306">
            <v>1044543309.9699999</v>
          </cell>
          <cell r="AY306">
            <v>11878.880000000001</v>
          </cell>
        </row>
        <row r="307">
          <cell r="A307" t="str">
            <v>1601942402600</v>
          </cell>
          <cell r="B307" t="str">
            <v>GENOA KINGSTON C U S DIST 424</v>
          </cell>
          <cell r="C307" t="str">
            <v>DEKALB</v>
          </cell>
          <cell r="D307" t="str">
            <v>Unit</v>
          </cell>
          <cell r="F307">
            <v>1709.2</v>
          </cell>
          <cell r="G307">
            <v>552</v>
          </cell>
          <cell r="H307">
            <v>120.5</v>
          </cell>
          <cell r="J307">
            <v>4.41</v>
          </cell>
          <cell r="K307">
            <v>286129.62</v>
          </cell>
          <cell r="M307">
            <v>4.41</v>
          </cell>
          <cell r="N307">
            <v>286129.62</v>
          </cell>
          <cell r="P307">
            <v>4.5999999999999996</v>
          </cell>
          <cell r="Q307">
            <v>298457.2</v>
          </cell>
          <cell r="S307">
            <v>4.5999999999999996</v>
          </cell>
          <cell r="T307">
            <v>298457.2</v>
          </cell>
          <cell r="W307">
            <v>0.96</v>
          </cell>
          <cell r="X307">
            <v>62286.720000000001</v>
          </cell>
          <cell r="Z307">
            <v>0.96</v>
          </cell>
          <cell r="AA307">
            <v>62286.720000000001</v>
          </cell>
          <cell r="AC307">
            <v>1</v>
          </cell>
          <cell r="AD307">
            <v>64882</v>
          </cell>
          <cell r="AF307">
            <v>1</v>
          </cell>
          <cell r="AG307">
            <v>64882</v>
          </cell>
          <cell r="AI307">
            <v>1.2</v>
          </cell>
          <cell r="AJ307">
            <v>77858.399999999994</v>
          </cell>
          <cell r="AM307">
            <v>12.12</v>
          </cell>
          <cell r="AN307">
            <v>786369.84</v>
          </cell>
          <cell r="AP307">
            <v>12.12</v>
          </cell>
          <cell r="AQ307">
            <v>310575</v>
          </cell>
          <cell r="AS307">
            <v>1.7</v>
          </cell>
          <cell r="AT307">
            <v>123967.4</v>
          </cell>
          <cell r="AW307">
            <v>2722281.72</v>
          </cell>
          <cell r="AY307">
            <v>29.89</v>
          </cell>
        </row>
        <row r="308">
          <cell r="A308" t="str">
            <v>1601942502600</v>
          </cell>
          <cell r="B308" t="str">
            <v>INDIAN CREEK COMM UNIT DIST 425</v>
          </cell>
          <cell r="C308" t="str">
            <v>DEKALB</v>
          </cell>
          <cell r="D308" t="str">
            <v>Unit</v>
          </cell>
          <cell r="F308">
            <v>694</v>
          </cell>
          <cell r="G308">
            <v>207.33</v>
          </cell>
          <cell r="H308">
            <v>9.83</v>
          </cell>
          <cell r="J308">
            <v>1.65</v>
          </cell>
          <cell r="K308">
            <v>107055.3</v>
          </cell>
          <cell r="M308">
            <v>1.65</v>
          </cell>
          <cell r="N308">
            <v>107055.3</v>
          </cell>
          <cell r="P308">
            <v>1.72</v>
          </cell>
          <cell r="Q308">
            <v>111597.04</v>
          </cell>
          <cell r="S308">
            <v>1.72</v>
          </cell>
          <cell r="T308">
            <v>111597.04</v>
          </cell>
          <cell r="W308">
            <v>7.0000000000000007E-2</v>
          </cell>
          <cell r="X308">
            <v>4541.74</v>
          </cell>
          <cell r="Z308">
            <v>7.0000000000000007E-2</v>
          </cell>
          <cell r="AA308">
            <v>4541.74</v>
          </cell>
          <cell r="AC308">
            <v>0.08</v>
          </cell>
          <cell r="AD308">
            <v>5190.5600000000004</v>
          </cell>
          <cell r="AF308">
            <v>0.08</v>
          </cell>
          <cell r="AG308">
            <v>5190.5600000000004</v>
          </cell>
          <cell r="AI308">
            <v>0.09</v>
          </cell>
          <cell r="AJ308">
            <v>5839.38</v>
          </cell>
          <cell r="AM308">
            <v>4.92</v>
          </cell>
          <cell r="AN308">
            <v>319219.44</v>
          </cell>
          <cell r="AP308">
            <v>4.92</v>
          </cell>
          <cell r="AQ308">
            <v>126075</v>
          </cell>
          <cell r="AS308">
            <v>0.69</v>
          </cell>
          <cell r="AT308">
            <v>50316.18</v>
          </cell>
          <cell r="AW308">
            <v>958219.28000000014</v>
          </cell>
          <cell r="AY308">
            <v>10.33</v>
          </cell>
        </row>
        <row r="309">
          <cell r="A309" t="str">
            <v>1601942602600</v>
          </cell>
          <cell r="B309" t="str">
            <v>HIAWATHA C U SCHOOL DIST 426</v>
          </cell>
          <cell r="C309" t="str">
            <v>DEKALB</v>
          </cell>
          <cell r="D309" t="str">
            <v>Unit</v>
          </cell>
          <cell r="F309">
            <v>506.95</v>
          </cell>
          <cell r="G309">
            <v>175.66</v>
          </cell>
          <cell r="H309">
            <v>11</v>
          </cell>
          <cell r="J309">
            <v>1.4</v>
          </cell>
          <cell r="K309">
            <v>90834.8</v>
          </cell>
          <cell r="M309">
            <v>1.4</v>
          </cell>
          <cell r="N309">
            <v>90834.8</v>
          </cell>
          <cell r="P309">
            <v>1.46</v>
          </cell>
          <cell r="Q309">
            <v>94727.72</v>
          </cell>
          <cell r="S309">
            <v>1.46</v>
          </cell>
          <cell r="T309">
            <v>94727.72</v>
          </cell>
          <cell r="W309">
            <v>0.08</v>
          </cell>
          <cell r="X309">
            <v>5190.5600000000004</v>
          </cell>
          <cell r="Z309">
            <v>0.08</v>
          </cell>
          <cell r="AA309">
            <v>5190.5600000000004</v>
          </cell>
          <cell r="AC309">
            <v>0.09</v>
          </cell>
          <cell r="AD309">
            <v>5839.38</v>
          </cell>
          <cell r="AF309">
            <v>0.09</v>
          </cell>
          <cell r="AG309">
            <v>5839.38</v>
          </cell>
          <cell r="AI309">
            <v>0.11</v>
          </cell>
          <cell r="AJ309">
            <v>7137.02</v>
          </cell>
          <cell r="AM309">
            <v>3.59</v>
          </cell>
          <cell r="AN309">
            <v>232926.38</v>
          </cell>
          <cell r="AP309">
            <v>3.59</v>
          </cell>
          <cell r="AQ309">
            <v>91993.75</v>
          </cell>
          <cell r="AS309">
            <v>0.5</v>
          </cell>
          <cell r="AT309">
            <v>36461</v>
          </cell>
          <cell r="AW309">
            <v>761703.07000000007</v>
          </cell>
          <cell r="AY309">
            <v>8.2800000000000011</v>
          </cell>
        </row>
        <row r="310">
          <cell r="A310" t="str">
            <v>1601942702600</v>
          </cell>
          <cell r="B310" t="str">
            <v>SYCAMORE C U SCHOOL DIST 427</v>
          </cell>
          <cell r="C310" t="str">
            <v>DEKALB</v>
          </cell>
          <cell r="D310" t="str">
            <v>Unit</v>
          </cell>
          <cell r="F310">
            <v>3744.71</v>
          </cell>
          <cell r="G310">
            <v>900</v>
          </cell>
          <cell r="H310">
            <v>68.5</v>
          </cell>
          <cell r="J310">
            <v>7.2</v>
          </cell>
          <cell r="K310">
            <v>467150.4</v>
          </cell>
          <cell r="M310">
            <v>7.2</v>
          </cell>
          <cell r="N310">
            <v>467150.4</v>
          </cell>
          <cell r="P310">
            <v>7.5</v>
          </cell>
          <cell r="Q310">
            <v>486615</v>
          </cell>
          <cell r="S310">
            <v>7.5</v>
          </cell>
          <cell r="T310">
            <v>486615</v>
          </cell>
          <cell r="W310">
            <v>0.54</v>
          </cell>
          <cell r="X310">
            <v>35036.28</v>
          </cell>
          <cell r="Z310">
            <v>0.54</v>
          </cell>
          <cell r="AA310">
            <v>35036.28</v>
          </cell>
          <cell r="AC310">
            <v>0.56999999999999995</v>
          </cell>
          <cell r="AD310">
            <v>36982.74</v>
          </cell>
          <cell r="AF310">
            <v>0.56999999999999995</v>
          </cell>
          <cell r="AG310">
            <v>36982.74</v>
          </cell>
          <cell r="AI310">
            <v>0.68</v>
          </cell>
          <cell r="AJ310">
            <v>44119.76</v>
          </cell>
          <cell r="AM310">
            <v>26.55</v>
          </cell>
          <cell r="AN310">
            <v>1722617.1</v>
          </cell>
          <cell r="AP310">
            <v>26.55</v>
          </cell>
          <cell r="AQ310">
            <v>680343.75</v>
          </cell>
          <cell r="AS310">
            <v>3.74</v>
          </cell>
          <cell r="AT310">
            <v>272728.28000000003</v>
          </cell>
          <cell r="AW310">
            <v>4771377.7300000004</v>
          </cell>
          <cell r="AY310">
            <v>51.11</v>
          </cell>
        </row>
        <row r="311">
          <cell r="A311" t="str">
            <v>1601942802600</v>
          </cell>
          <cell r="B311" t="str">
            <v>DEKALB COMM UNIT SCH DIST 428</v>
          </cell>
          <cell r="C311" t="str">
            <v>DEKALB</v>
          </cell>
          <cell r="D311" t="str">
            <v>Unit</v>
          </cell>
          <cell r="F311">
            <v>6417.5</v>
          </cell>
          <cell r="G311">
            <v>3560</v>
          </cell>
          <cell r="H311">
            <v>850.5</v>
          </cell>
          <cell r="J311">
            <v>28.48</v>
          </cell>
          <cell r="K311">
            <v>1847839.36</v>
          </cell>
          <cell r="M311">
            <v>28.48</v>
          </cell>
          <cell r="N311">
            <v>1847839.36</v>
          </cell>
          <cell r="P311">
            <v>29.66</v>
          </cell>
          <cell r="Q311">
            <v>1924400.12</v>
          </cell>
          <cell r="S311">
            <v>29.66</v>
          </cell>
          <cell r="T311">
            <v>1924400.12</v>
          </cell>
          <cell r="W311">
            <v>6.8</v>
          </cell>
          <cell r="X311">
            <v>441197.6</v>
          </cell>
          <cell r="Z311">
            <v>6.8</v>
          </cell>
          <cell r="AA311">
            <v>441197.6</v>
          </cell>
          <cell r="AC311">
            <v>7.08</v>
          </cell>
          <cell r="AD311">
            <v>459364.56</v>
          </cell>
          <cell r="AF311">
            <v>7.08</v>
          </cell>
          <cell r="AG311">
            <v>459364.56</v>
          </cell>
          <cell r="AI311">
            <v>8.5</v>
          </cell>
          <cell r="AJ311">
            <v>551497</v>
          </cell>
          <cell r="AM311">
            <v>45.51</v>
          </cell>
          <cell r="AN311">
            <v>2952779.82</v>
          </cell>
          <cell r="AP311">
            <v>45.51</v>
          </cell>
          <cell r="AQ311">
            <v>1166193.75</v>
          </cell>
          <cell r="AS311">
            <v>6.41</v>
          </cell>
          <cell r="AT311">
            <v>467430.02</v>
          </cell>
          <cell r="AW311">
            <v>14483503.869999997</v>
          </cell>
          <cell r="AY311">
            <v>162.76999999999998</v>
          </cell>
        </row>
        <row r="312">
          <cell r="A312" t="str">
            <v>1601942902600</v>
          </cell>
          <cell r="B312" t="str">
            <v>HINCKLEY BIG ROCK C U S D 429</v>
          </cell>
          <cell r="C312" t="str">
            <v>DEKALB</v>
          </cell>
          <cell r="D312" t="str">
            <v>Unit</v>
          </cell>
          <cell r="F312">
            <v>679.62</v>
          </cell>
          <cell r="G312">
            <v>179.33</v>
          </cell>
          <cell r="H312">
            <v>0</v>
          </cell>
          <cell r="J312">
            <v>1.43</v>
          </cell>
          <cell r="K312">
            <v>92781.26</v>
          </cell>
          <cell r="M312">
            <v>1.43</v>
          </cell>
          <cell r="N312">
            <v>92781.26</v>
          </cell>
          <cell r="P312">
            <v>1.49</v>
          </cell>
          <cell r="Q312">
            <v>96674.18</v>
          </cell>
          <cell r="S312">
            <v>1.49</v>
          </cell>
          <cell r="T312">
            <v>96674.18</v>
          </cell>
          <cell r="W312">
            <v>0</v>
          </cell>
          <cell r="X312">
            <v>0</v>
          </cell>
          <cell r="Z312">
            <v>0</v>
          </cell>
          <cell r="AA312">
            <v>0</v>
          </cell>
          <cell r="AC312">
            <v>0</v>
          </cell>
          <cell r="AD312">
            <v>0</v>
          </cell>
          <cell r="AF312">
            <v>0</v>
          </cell>
          <cell r="AG312">
            <v>0</v>
          </cell>
          <cell r="AI312">
            <v>0</v>
          </cell>
          <cell r="AJ312">
            <v>0</v>
          </cell>
          <cell r="AM312">
            <v>4.82</v>
          </cell>
          <cell r="AN312">
            <v>312731.24</v>
          </cell>
          <cell r="AP312">
            <v>4.82</v>
          </cell>
          <cell r="AQ312">
            <v>123512.5</v>
          </cell>
          <cell r="AS312">
            <v>0.67</v>
          </cell>
          <cell r="AT312">
            <v>48857.74</v>
          </cell>
          <cell r="AW312">
            <v>864012.35999999987</v>
          </cell>
          <cell r="AY312">
            <v>9.23</v>
          </cell>
        </row>
        <row r="313">
          <cell r="A313" t="str">
            <v>1601943002600</v>
          </cell>
          <cell r="B313" t="str">
            <v>SANDWICH C U SCHOOL DIST 430</v>
          </cell>
          <cell r="C313" t="str">
            <v>DEKALB</v>
          </cell>
          <cell r="D313" t="str">
            <v>Unit</v>
          </cell>
          <cell r="F313">
            <v>2019.96</v>
          </cell>
          <cell r="G313">
            <v>739</v>
          </cell>
          <cell r="H313">
            <v>89.5</v>
          </cell>
          <cell r="J313">
            <v>5.91</v>
          </cell>
          <cell r="K313">
            <v>383452.62</v>
          </cell>
          <cell r="M313">
            <v>5.91</v>
          </cell>
          <cell r="N313">
            <v>383452.62</v>
          </cell>
          <cell r="P313">
            <v>6.15</v>
          </cell>
          <cell r="Q313">
            <v>399024.3</v>
          </cell>
          <cell r="S313">
            <v>6.15</v>
          </cell>
          <cell r="T313">
            <v>399024.3</v>
          </cell>
          <cell r="W313">
            <v>0.71</v>
          </cell>
          <cell r="X313">
            <v>46066.22</v>
          </cell>
          <cell r="Z313">
            <v>0.71</v>
          </cell>
          <cell r="AA313">
            <v>46066.22</v>
          </cell>
          <cell r="AC313">
            <v>0.74</v>
          </cell>
          <cell r="AD313">
            <v>48012.68</v>
          </cell>
          <cell r="AF313">
            <v>0.74</v>
          </cell>
          <cell r="AG313">
            <v>48012.68</v>
          </cell>
          <cell r="AI313">
            <v>0.89</v>
          </cell>
          <cell r="AJ313">
            <v>57744.98</v>
          </cell>
          <cell r="AM313">
            <v>14.32</v>
          </cell>
          <cell r="AN313">
            <v>929110.24</v>
          </cell>
          <cell r="AP313">
            <v>14.32</v>
          </cell>
          <cell r="AQ313">
            <v>366950</v>
          </cell>
          <cell r="AS313">
            <v>2.0099999999999998</v>
          </cell>
          <cell r="AT313">
            <v>146573.22</v>
          </cell>
          <cell r="AW313">
            <v>3253490.08</v>
          </cell>
          <cell r="AY313">
            <v>35.61</v>
          </cell>
        </row>
        <row r="314">
          <cell r="A314" t="str">
            <v>1601943202600</v>
          </cell>
          <cell r="B314" t="str">
            <v>SOMONAUK C U SCHOOL DIST 432</v>
          </cell>
          <cell r="C314" t="str">
            <v>DEKALB</v>
          </cell>
          <cell r="D314" t="str">
            <v>Unit</v>
          </cell>
          <cell r="F314">
            <v>805.8</v>
          </cell>
          <cell r="G314">
            <v>216</v>
          </cell>
          <cell r="H314">
            <v>0.33</v>
          </cell>
          <cell r="J314">
            <v>1.72</v>
          </cell>
          <cell r="K314">
            <v>111597.04</v>
          </cell>
          <cell r="M314">
            <v>1.72</v>
          </cell>
          <cell r="N314">
            <v>111597.04</v>
          </cell>
          <cell r="P314">
            <v>1.8</v>
          </cell>
          <cell r="Q314">
            <v>116787.6</v>
          </cell>
          <cell r="S314">
            <v>1.8</v>
          </cell>
          <cell r="T314">
            <v>116787.6</v>
          </cell>
          <cell r="W314">
            <v>0</v>
          </cell>
          <cell r="X314">
            <v>0</v>
          </cell>
          <cell r="Z314">
            <v>0</v>
          </cell>
          <cell r="AA314">
            <v>0</v>
          </cell>
          <cell r="AC314">
            <v>0</v>
          </cell>
          <cell r="AD314">
            <v>0</v>
          </cell>
          <cell r="AF314">
            <v>0</v>
          </cell>
          <cell r="AG314">
            <v>0</v>
          </cell>
          <cell r="AI314">
            <v>0</v>
          </cell>
          <cell r="AJ314">
            <v>0</v>
          </cell>
          <cell r="AM314">
            <v>5.71</v>
          </cell>
          <cell r="AN314">
            <v>370476.22</v>
          </cell>
          <cell r="AP314">
            <v>5.71</v>
          </cell>
          <cell r="AQ314">
            <v>146318.75</v>
          </cell>
          <cell r="AS314">
            <v>0.8</v>
          </cell>
          <cell r="AT314">
            <v>58337.599999999999</v>
          </cell>
          <cell r="AW314">
            <v>1031901.85</v>
          </cell>
          <cell r="AY314">
            <v>11.030000000000001</v>
          </cell>
        </row>
        <row r="315">
          <cell r="A315" t="str">
            <v>1702001502600</v>
          </cell>
          <cell r="B315" t="str">
            <v>CLINTON C U SCHOOL DIST 15</v>
          </cell>
          <cell r="C315" t="str">
            <v>DEWITT</v>
          </cell>
          <cell r="D315" t="str">
            <v>Unit</v>
          </cell>
          <cell r="F315">
            <v>1848.61</v>
          </cell>
          <cell r="G315">
            <v>834.66</v>
          </cell>
          <cell r="H315">
            <v>20</v>
          </cell>
          <cell r="J315">
            <v>6.67</v>
          </cell>
          <cell r="K315">
            <v>432762.94</v>
          </cell>
          <cell r="M315">
            <v>6.67</v>
          </cell>
          <cell r="N315">
            <v>432762.94</v>
          </cell>
          <cell r="P315">
            <v>6.95</v>
          </cell>
          <cell r="Q315">
            <v>450929.9</v>
          </cell>
          <cell r="S315">
            <v>6.95</v>
          </cell>
          <cell r="T315">
            <v>450929.9</v>
          </cell>
          <cell r="W315">
            <v>0.16</v>
          </cell>
          <cell r="X315">
            <v>10381.120000000001</v>
          </cell>
          <cell r="Z315">
            <v>0.16</v>
          </cell>
          <cell r="AA315">
            <v>10381.120000000001</v>
          </cell>
          <cell r="AC315">
            <v>0.16</v>
          </cell>
          <cell r="AD315">
            <v>10381.120000000001</v>
          </cell>
          <cell r="AF315">
            <v>0.16</v>
          </cell>
          <cell r="AG315">
            <v>10381.120000000001</v>
          </cell>
          <cell r="AI315">
            <v>0.2</v>
          </cell>
          <cell r="AJ315">
            <v>12976.4</v>
          </cell>
          <cell r="AM315">
            <v>13.11</v>
          </cell>
          <cell r="AN315">
            <v>850603.02</v>
          </cell>
          <cell r="AP315">
            <v>13.11</v>
          </cell>
          <cell r="AQ315">
            <v>335943.75</v>
          </cell>
          <cell r="AS315">
            <v>1.84</v>
          </cell>
          <cell r="AT315">
            <v>134176.48000000001</v>
          </cell>
          <cell r="AW315">
            <v>3142609.81</v>
          </cell>
          <cell r="AY315">
            <v>34.36</v>
          </cell>
        </row>
        <row r="316">
          <cell r="A316" t="str">
            <v>1702001802600</v>
          </cell>
          <cell r="B316" t="str">
            <v>BLUE RIDGE COMM UNIT SCH DIST 18</v>
          </cell>
          <cell r="C316" t="str">
            <v>DEWITT</v>
          </cell>
          <cell r="D316" t="str">
            <v>Unit</v>
          </cell>
          <cell r="F316">
            <v>710.29</v>
          </cell>
          <cell r="G316">
            <v>293</v>
          </cell>
          <cell r="H316">
            <v>3</v>
          </cell>
          <cell r="J316">
            <v>2.34</v>
          </cell>
          <cell r="K316">
            <v>151823.88</v>
          </cell>
          <cell r="M316">
            <v>2.34</v>
          </cell>
          <cell r="N316">
            <v>151823.88</v>
          </cell>
          <cell r="P316">
            <v>2.44</v>
          </cell>
          <cell r="Q316">
            <v>158312.07999999999</v>
          </cell>
          <cell r="S316">
            <v>2.44</v>
          </cell>
          <cell r="T316">
            <v>158312.07999999999</v>
          </cell>
          <cell r="W316">
            <v>0.02</v>
          </cell>
          <cell r="X316">
            <v>1297.6400000000001</v>
          </cell>
          <cell r="Z316">
            <v>0.02</v>
          </cell>
          <cell r="AA316">
            <v>1297.6400000000001</v>
          </cell>
          <cell r="AC316">
            <v>0.02</v>
          </cell>
          <cell r="AD316">
            <v>1297.6400000000001</v>
          </cell>
          <cell r="AF316">
            <v>0.02</v>
          </cell>
          <cell r="AG316">
            <v>1297.6400000000001</v>
          </cell>
          <cell r="AI316">
            <v>0.03</v>
          </cell>
          <cell r="AJ316">
            <v>1946.46</v>
          </cell>
          <cell r="AM316">
            <v>5.03</v>
          </cell>
          <cell r="AN316">
            <v>326356.46000000002</v>
          </cell>
          <cell r="AP316">
            <v>5.03</v>
          </cell>
          <cell r="AQ316">
            <v>128893.75</v>
          </cell>
          <cell r="AS316">
            <v>0.71</v>
          </cell>
          <cell r="AT316">
            <v>51774.62</v>
          </cell>
          <cell r="AW316">
            <v>1134433.77</v>
          </cell>
          <cell r="AY316">
            <v>12.339999999999998</v>
          </cell>
        </row>
        <row r="317">
          <cell r="A317" t="str">
            <v>1705300502600</v>
          </cell>
          <cell r="B317" t="str">
            <v>WOODLAND C U S DIST 5</v>
          </cell>
          <cell r="C317" t="str">
            <v>LIVINGSTON</v>
          </cell>
          <cell r="D317" t="str">
            <v>Unit</v>
          </cell>
          <cell r="F317">
            <v>488.75</v>
          </cell>
          <cell r="G317">
            <v>212</v>
          </cell>
          <cell r="H317">
            <v>0</v>
          </cell>
          <cell r="J317">
            <v>1.69</v>
          </cell>
          <cell r="K317">
            <v>109650.58</v>
          </cell>
          <cell r="M317">
            <v>1.69</v>
          </cell>
          <cell r="N317">
            <v>109650.58</v>
          </cell>
          <cell r="P317">
            <v>1.76</v>
          </cell>
          <cell r="Q317">
            <v>114192.32000000001</v>
          </cell>
          <cell r="S317">
            <v>1.76</v>
          </cell>
          <cell r="T317">
            <v>114192.32000000001</v>
          </cell>
          <cell r="W317">
            <v>0</v>
          </cell>
          <cell r="X317">
            <v>0</v>
          </cell>
          <cell r="Z317">
            <v>0</v>
          </cell>
          <cell r="AA317">
            <v>0</v>
          </cell>
          <cell r="AC317">
            <v>0</v>
          </cell>
          <cell r="AD317">
            <v>0</v>
          </cell>
          <cell r="AF317">
            <v>0</v>
          </cell>
          <cell r="AG317">
            <v>0</v>
          </cell>
          <cell r="AI317">
            <v>0</v>
          </cell>
          <cell r="AJ317">
            <v>0</v>
          </cell>
          <cell r="AM317">
            <v>3.46</v>
          </cell>
          <cell r="AN317">
            <v>224491.72</v>
          </cell>
          <cell r="AP317">
            <v>3.46</v>
          </cell>
          <cell r="AQ317">
            <v>88662.5</v>
          </cell>
          <cell r="AS317">
            <v>0.48</v>
          </cell>
          <cell r="AT317">
            <v>35002.559999999998</v>
          </cell>
          <cell r="AW317">
            <v>795842.58</v>
          </cell>
          <cell r="AY317">
            <v>8.67</v>
          </cell>
        </row>
        <row r="318">
          <cell r="A318" t="str">
            <v>1705300802600</v>
          </cell>
          <cell r="B318" t="str">
            <v>PRAIRIE CENTRAL C U SCHOOL DIST 8</v>
          </cell>
          <cell r="C318" t="str">
            <v>LIVINGSTON</v>
          </cell>
          <cell r="D318" t="str">
            <v>Unit</v>
          </cell>
          <cell r="F318">
            <v>1842.71</v>
          </cell>
          <cell r="G318">
            <v>701</v>
          </cell>
          <cell r="H318">
            <v>0</v>
          </cell>
          <cell r="J318">
            <v>5.6</v>
          </cell>
          <cell r="K318">
            <v>363339.2</v>
          </cell>
          <cell r="M318">
            <v>5.6</v>
          </cell>
          <cell r="N318">
            <v>363339.2</v>
          </cell>
          <cell r="P318">
            <v>5.84</v>
          </cell>
          <cell r="Q318">
            <v>378910.88</v>
          </cell>
          <cell r="S318">
            <v>5.84</v>
          </cell>
          <cell r="T318">
            <v>378910.88</v>
          </cell>
          <cell r="W318">
            <v>0</v>
          </cell>
          <cell r="X318">
            <v>0</v>
          </cell>
          <cell r="Z318">
            <v>0</v>
          </cell>
          <cell r="AA318">
            <v>0</v>
          </cell>
          <cell r="AC318">
            <v>0</v>
          </cell>
          <cell r="AD318">
            <v>0</v>
          </cell>
          <cell r="AF318">
            <v>0</v>
          </cell>
          <cell r="AG318">
            <v>0</v>
          </cell>
          <cell r="AI318">
            <v>0</v>
          </cell>
          <cell r="AJ318">
            <v>0</v>
          </cell>
          <cell r="AM318">
            <v>13.06</v>
          </cell>
          <cell r="AN318">
            <v>847358.92</v>
          </cell>
          <cell r="AP318">
            <v>13.06</v>
          </cell>
          <cell r="AQ318">
            <v>334662.5</v>
          </cell>
          <cell r="AS318">
            <v>1.84</v>
          </cell>
          <cell r="AT318">
            <v>134176.48000000001</v>
          </cell>
          <cell r="AW318">
            <v>2800698.06</v>
          </cell>
          <cell r="AY318">
            <v>30.340000000000003</v>
          </cell>
        </row>
        <row r="319">
          <cell r="A319" t="str">
            <v>1705307402700</v>
          </cell>
          <cell r="B319" t="str">
            <v>FLANAGAN-CORNELL UNIT 74</v>
          </cell>
          <cell r="C319" t="str">
            <v>LIVINGSTON</v>
          </cell>
          <cell r="D319" t="str">
            <v>Unit</v>
          </cell>
          <cell r="F319">
            <v>323.5</v>
          </cell>
          <cell r="G319">
            <v>115</v>
          </cell>
          <cell r="H319">
            <v>0</v>
          </cell>
          <cell r="J319">
            <v>0.92</v>
          </cell>
          <cell r="K319">
            <v>59691.44</v>
          </cell>
          <cell r="M319">
            <v>0.92</v>
          </cell>
          <cell r="N319">
            <v>59691.44</v>
          </cell>
          <cell r="P319">
            <v>0.95</v>
          </cell>
          <cell r="Q319">
            <v>61637.9</v>
          </cell>
          <cell r="S319">
            <v>0.95</v>
          </cell>
          <cell r="T319">
            <v>61637.9</v>
          </cell>
          <cell r="W319">
            <v>0</v>
          </cell>
          <cell r="X319">
            <v>0</v>
          </cell>
          <cell r="Z319">
            <v>0</v>
          </cell>
          <cell r="AA319">
            <v>0</v>
          </cell>
          <cell r="AC319">
            <v>0</v>
          </cell>
          <cell r="AD319">
            <v>0</v>
          </cell>
          <cell r="AF319">
            <v>0</v>
          </cell>
          <cell r="AG319">
            <v>0</v>
          </cell>
          <cell r="AI319">
            <v>0</v>
          </cell>
          <cell r="AJ319">
            <v>0</v>
          </cell>
          <cell r="AM319">
            <v>2.29</v>
          </cell>
          <cell r="AN319">
            <v>148579.78</v>
          </cell>
          <cell r="AP319">
            <v>2.29</v>
          </cell>
          <cell r="AQ319">
            <v>58681.25</v>
          </cell>
          <cell r="AS319">
            <v>0.32</v>
          </cell>
          <cell r="AT319">
            <v>23335.040000000001</v>
          </cell>
          <cell r="AW319">
            <v>473254.75000000006</v>
          </cell>
          <cell r="AY319">
            <v>5.1100000000000003</v>
          </cell>
        </row>
        <row r="320">
          <cell r="A320" t="str">
            <v>1705309001700</v>
          </cell>
          <cell r="B320" t="str">
            <v>PONTIAC TWP H S DIST 90</v>
          </cell>
          <cell r="C320" t="str">
            <v>LIVINGSTON</v>
          </cell>
          <cell r="D320" t="str">
            <v>High School</v>
          </cell>
          <cell r="F320">
            <v>696.16</v>
          </cell>
          <cell r="G320">
            <v>268</v>
          </cell>
          <cell r="H320">
            <v>0</v>
          </cell>
          <cell r="J320">
            <v>2.14</v>
          </cell>
          <cell r="K320">
            <v>138847.48000000001</v>
          </cell>
          <cell r="M320">
            <v>2.14</v>
          </cell>
          <cell r="N320">
            <v>138847.48000000001</v>
          </cell>
          <cell r="P320">
            <v>2.23</v>
          </cell>
          <cell r="Q320">
            <v>144686.85999999999</v>
          </cell>
          <cell r="S320">
            <v>2.23</v>
          </cell>
          <cell r="T320">
            <v>144686.85999999999</v>
          </cell>
          <cell r="W320">
            <v>0</v>
          </cell>
          <cell r="X320">
            <v>0</v>
          </cell>
          <cell r="Z320">
            <v>0</v>
          </cell>
          <cell r="AA320">
            <v>0</v>
          </cell>
          <cell r="AC320">
            <v>0</v>
          </cell>
          <cell r="AD320">
            <v>0</v>
          </cell>
          <cell r="AF320">
            <v>0</v>
          </cell>
          <cell r="AG320">
            <v>0</v>
          </cell>
          <cell r="AI320">
            <v>0</v>
          </cell>
          <cell r="AJ320">
            <v>0</v>
          </cell>
          <cell r="AM320">
            <v>4.93</v>
          </cell>
          <cell r="AN320">
            <v>319868.26</v>
          </cell>
          <cell r="AP320">
            <v>4.93</v>
          </cell>
          <cell r="AQ320">
            <v>126331.25</v>
          </cell>
          <cell r="AS320">
            <v>0.69</v>
          </cell>
          <cell r="AT320">
            <v>50316.18</v>
          </cell>
          <cell r="AW320">
            <v>1063584.3700000001</v>
          </cell>
          <cell r="AY320">
            <v>11.53</v>
          </cell>
        </row>
        <row r="321">
          <cell r="A321" t="str">
            <v>1705323001700</v>
          </cell>
          <cell r="B321" t="str">
            <v>DWIGHT TWP H S DIST 230</v>
          </cell>
          <cell r="C321" t="str">
            <v>LIVINGSTON</v>
          </cell>
          <cell r="D321" t="str">
            <v>High School</v>
          </cell>
          <cell r="F321">
            <v>266.32</v>
          </cell>
          <cell r="G321">
            <v>78.33</v>
          </cell>
          <cell r="H321">
            <v>0</v>
          </cell>
          <cell r="J321">
            <v>0.62</v>
          </cell>
          <cell r="K321">
            <v>40226.839999999997</v>
          </cell>
          <cell r="M321">
            <v>0.62</v>
          </cell>
          <cell r="N321">
            <v>40226.839999999997</v>
          </cell>
          <cell r="P321">
            <v>0.65</v>
          </cell>
          <cell r="Q321">
            <v>42173.3</v>
          </cell>
          <cell r="S321">
            <v>0.65</v>
          </cell>
          <cell r="T321">
            <v>42173.3</v>
          </cell>
          <cell r="W321">
            <v>0</v>
          </cell>
          <cell r="X321">
            <v>0</v>
          </cell>
          <cell r="Z321">
            <v>0</v>
          </cell>
          <cell r="AA321">
            <v>0</v>
          </cell>
          <cell r="AC321">
            <v>0</v>
          </cell>
          <cell r="AD321">
            <v>0</v>
          </cell>
          <cell r="AF321">
            <v>0</v>
          </cell>
          <cell r="AG321">
            <v>0</v>
          </cell>
          <cell r="AI321">
            <v>0</v>
          </cell>
          <cell r="AJ321">
            <v>0</v>
          </cell>
          <cell r="AM321">
            <v>1.88</v>
          </cell>
          <cell r="AN321">
            <v>121978.16</v>
          </cell>
          <cell r="AP321">
            <v>1.88</v>
          </cell>
          <cell r="AQ321">
            <v>48175</v>
          </cell>
          <cell r="AS321">
            <v>0.26</v>
          </cell>
          <cell r="AT321">
            <v>18959.72</v>
          </cell>
          <cell r="AW321">
            <v>353913.15999999992</v>
          </cell>
          <cell r="AY321">
            <v>3.8</v>
          </cell>
        </row>
        <row r="322">
          <cell r="A322" t="str">
            <v>1705323200200</v>
          </cell>
          <cell r="B322" t="str">
            <v>DWIGHT COMMON SCHOOL DIST 232</v>
          </cell>
          <cell r="C322" t="str">
            <v>LIVINGSTON</v>
          </cell>
          <cell r="D322" t="str">
            <v>Elementary</v>
          </cell>
          <cell r="F322">
            <v>477.81</v>
          </cell>
          <cell r="G322">
            <v>179.33</v>
          </cell>
          <cell r="H322">
            <v>1</v>
          </cell>
          <cell r="J322">
            <v>1.43</v>
          </cell>
          <cell r="K322">
            <v>92781.26</v>
          </cell>
          <cell r="M322">
            <v>1.43</v>
          </cell>
          <cell r="N322">
            <v>92781.26</v>
          </cell>
          <cell r="P322">
            <v>1.49</v>
          </cell>
          <cell r="Q322">
            <v>96674.18</v>
          </cell>
          <cell r="S322">
            <v>1.49</v>
          </cell>
          <cell r="T322">
            <v>96674.18</v>
          </cell>
          <cell r="W322">
            <v>0</v>
          </cell>
          <cell r="X322">
            <v>0</v>
          </cell>
          <cell r="Z322">
            <v>0</v>
          </cell>
          <cell r="AA322">
            <v>0</v>
          </cell>
          <cell r="AC322">
            <v>0</v>
          </cell>
          <cell r="AD322">
            <v>0</v>
          </cell>
          <cell r="AF322">
            <v>0</v>
          </cell>
          <cell r="AG322">
            <v>0</v>
          </cell>
          <cell r="AI322">
            <v>0.01</v>
          </cell>
          <cell r="AJ322">
            <v>648.82000000000005</v>
          </cell>
          <cell r="AM322">
            <v>3.38</v>
          </cell>
          <cell r="AN322">
            <v>219301.16</v>
          </cell>
          <cell r="AP322">
            <v>3.38</v>
          </cell>
          <cell r="AQ322">
            <v>86612.5</v>
          </cell>
          <cell r="AS322">
            <v>0.47</v>
          </cell>
          <cell r="AT322">
            <v>34273.339999999997</v>
          </cell>
          <cell r="AW322">
            <v>719746.7</v>
          </cell>
          <cell r="AY322">
            <v>7.8</v>
          </cell>
        </row>
        <row r="323">
          <cell r="A323" t="str">
            <v>1705342500400</v>
          </cell>
          <cell r="B323" t="str">
            <v>ROOKS CREEK C C SCH DIST 425</v>
          </cell>
          <cell r="C323" t="str">
            <v>LIVINGSTON</v>
          </cell>
          <cell r="D323" t="str">
            <v>Elementary</v>
          </cell>
          <cell r="F323">
            <v>46.71</v>
          </cell>
          <cell r="G323">
            <v>5.66</v>
          </cell>
          <cell r="H323">
            <v>0</v>
          </cell>
          <cell r="J323">
            <v>0.04</v>
          </cell>
          <cell r="K323">
            <v>2595.2800000000002</v>
          </cell>
          <cell r="M323">
            <v>0.04</v>
          </cell>
          <cell r="N323">
            <v>2595.2800000000002</v>
          </cell>
          <cell r="P323">
            <v>0.04</v>
          </cell>
          <cell r="Q323">
            <v>2595.2800000000002</v>
          </cell>
          <cell r="S323">
            <v>0.04</v>
          </cell>
          <cell r="T323">
            <v>2595.2800000000002</v>
          </cell>
          <cell r="W323">
            <v>0</v>
          </cell>
          <cell r="X323">
            <v>0</v>
          </cell>
          <cell r="Z323">
            <v>0</v>
          </cell>
          <cell r="AA323">
            <v>0</v>
          </cell>
          <cell r="AC323">
            <v>0</v>
          </cell>
          <cell r="AD323">
            <v>0</v>
          </cell>
          <cell r="AF323">
            <v>0</v>
          </cell>
          <cell r="AG323">
            <v>0</v>
          </cell>
          <cell r="AI323">
            <v>0</v>
          </cell>
          <cell r="AJ323">
            <v>0</v>
          </cell>
          <cell r="AM323">
            <v>0.33</v>
          </cell>
          <cell r="AN323">
            <v>21411.06</v>
          </cell>
          <cell r="AP323">
            <v>0.33</v>
          </cell>
          <cell r="AQ323">
            <v>8456.25</v>
          </cell>
          <cell r="AS323">
            <v>0.04</v>
          </cell>
          <cell r="AT323">
            <v>2916.88</v>
          </cell>
          <cell r="AW323">
            <v>43165.31</v>
          </cell>
          <cell r="AY323">
            <v>0.45</v>
          </cell>
        </row>
        <row r="324">
          <cell r="A324" t="str">
            <v>1705342600400</v>
          </cell>
          <cell r="B324" t="str">
            <v>CORNELL C C SCH DIST 426</v>
          </cell>
          <cell r="C324" t="str">
            <v>LIVINGSTON</v>
          </cell>
          <cell r="D324" t="str">
            <v>Elementary</v>
          </cell>
          <cell r="F324">
            <v>107.25</v>
          </cell>
          <cell r="G324">
            <v>41</v>
          </cell>
          <cell r="H324">
            <v>0</v>
          </cell>
          <cell r="J324">
            <v>0.32</v>
          </cell>
          <cell r="K324">
            <v>20762.240000000002</v>
          </cell>
          <cell r="M324">
            <v>0.32</v>
          </cell>
          <cell r="N324">
            <v>20762.240000000002</v>
          </cell>
          <cell r="P324">
            <v>0.34</v>
          </cell>
          <cell r="Q324">
            <v>22059.88</v>
          </cell>
          <cell r="S324">
            <v>0.34</v>
          </cell>
          <cell r="T324">
            <v>22059.88</v>
          </cell>
          <cell r="W324">
            <v>0</v>
          </cell>
          <cell r="X324">
            <v>0</v>
          </cell>
          <cell r="Z324">
            <v>0</v>
          </cell>
          <cell r="AA324">
            <v>0</v>
          </cell>
          <cell r="AC324">
            <v>0</v>
          </cell>
          <cell r="AD324">
            <v>0</v>
          </cell>
          <cell r="AF324">
            <v>0</v>
          </cell>
          <cell r="AG324">
            <v>0</v>
          </cell>
          <cell r="AI324">
            <v>0</v>
          </cell>
          <cell r="AJ324">
            <v>0</v>
          </cell>
          <cell r="AM324">
            <v>0.76</v>
          </cell>
          <cell r="AN324">
            <v>49310.32</v>
          </cell>
          <cell r="AP324">
            <v>0.76</v>
          </cell>
          <cell r="AQ324">
            <v>19475</v>
          </cell>
          <cell r="AS324">
            <v>0.1</v>
          </cell>
          <cell r="AT324">
            <v>7292.2</v>
          </cell>
          <cell r="AW324">
            <v>161721.76</v>
          </cell>
          <cell r="AY324">
            <v>1.76</v>
          </cell>
        </row>
        <row r="325">
          <cell r="A325" t="str">
            <v>1705342900400</v>
          </cell>
          <cell r="B325" t="str">
            <v>PONTIAC C C SCHOOL DIST 429</v>
          </cell>
          <cell r="C325" t="str">
            <v>LIVINGSTON</v>
          </cell>
          <cell r="D325" t="str">
            <v>Elementary</v>
          </cell>
          <cell r="F325">
            <v>1153.75</v>
          </cell>
          <cell r="G325">
            <v>644</v>
          </cell>
          <cell r="H325">
            <v>0</v>
          </cell>
          <cell r="J325">
            <v>5.15</v>
          </cell>
          <cell r="K325">
            <v>334142.3</v>
          </cell>
          <cell r="M325">
            <v>5.15</v>
          </cell>
          <cell r="N325">
            <v>334142.3</v>
          </cell>
          <cell r="P325">
            <v>5.36</v>
          </cell>
          <cell r="Q325">
            <v>347767.52</v>
          </cell>
          <cell r="S325">
            <v>5.36</v>
          </cell>
          <cell r="T325">
            <v>347767.52</v>
          </cell>
          <cell r="W325">
            <v>0</v>
          </cell>
          <cell r="X325">
            <v>0</v>
          </cell>
          <cell r="Z325">
            <v>0</v>
          </cell>
          <cell r="AA325">
            <v>0</v>
          </cell>
          <cell r="AC325">
            <v>0</v>
          </cell>
          <cell r="AD325">
            <v>0</v>
          </cell>
          <cell r="AF325">
            <v>0</v>
          </cell>
          <cell r="AG325">
            <v>0</v>
          </cell>
          <cell r="AI325">
            <v>0</v>
          </cell>
          <cell r="AJ325">
            <v>0</v>
          </cell>
          <cell r="AM325">
            <v>8.18</v>
          </cell>
          <cell r="AN325">
            <v>530734.76</v>
          </cell>
          <cell r="AP325">
            <v>8.18</v>
          </cell>
          <cell r="AQ325">
            <v>209612.5</v>
          </cell>
          <cell r="AS325">
            <v>1.1499999999999999</v>
          </cell>
          <cell r="AT325">
            <v>83860.3</v>
          </cell>
          <cell r="AW325">
            <v>2188027.2000000002</v>
          </cell>
          <cell r="AY325">
            <v>24.05</v>
          </cell>
        </row>
        <row r="326">
          <cell r="A326" t="str">
            <v>1705343500400</v>
          </cell>
          <cell r="B326" t="str">
            <v>ODELL COMM CONS SCHOOL DIST 435</v>
          </cell>
          <cell r="C326" t="str">
            <v>LIVINGSTON</v>
          </cell>
          <cell r="D326" t="str">
            <v>Elementary</v>
          </cell>
          <cell r="F326">
            <v>139.25</v>
          </cell>
          <cell r="G326">
            <v>77</v>
          </cell>
          <cell r="H326">
            <v>0</v>
          </cell>
          <cell r="J326">
            <v>0.61</v>
          </cell>
          <cell r="K326">
            <v>39578.019999999997</v>
          </cell>
          <cell r="M326">
            <v>0.61</v>
          </cell>
          <cell r="N326">
            <v>39578.019999999997</v>
          </cell>
          <cell r="P326">
            <v>0.64</v>
          </cell>
          <cell r="Q326">
            <v>41524.480000000003</v>
          </cell>
          <cell r="S326">
            <v>0.64</v>
          </cell>
          <cell r="T326">
            <v>41524.480000000003</v>
          </cell>
          <cell r="W326">
            <v>0</v>
          </cell>
          <cell r="X326">
            <v>0</v>
          </cell>
          <cell r="Z326">
            <v>0</v>
          </cell>
          <cell r="AA326">
            <v>0</v>
          </cell>
          <cell r="AC326">
            <v>0</v>
          </cell>
          <cell r="AD326">
            <v>0</v>
          </cell>
          <cell r="AF326">
            <v>0</v>
          </cell>
          <cell r="AG326">
            <v>0</v>
          </cell>
          <cell r="AI326">
            <v>0</v>
          </cell>
          <cell r="AJ326">
            <v>0</v>
          </cell>
          <cell r="AM326">
            <v>0.98</v>
          </cell>
          <cell r="AN326">
            <v>63584.36</v>
          </cell>
          <cell r="AP326">
            <v>0.98</v>
          </cell>
          <cell r="AQ326">
            <v>25112.5</v>
          </cell>
          <cell r="AS326">
            <v>0.13</v>
          </cell>
          <cell r="AT326">
            <v>9479.86</v>
          </cell>
          <cell r="AW326">
            <v>260381.72</v>
          </cell>
          <cell r="AY326">
            <v>2.87</v>
          </cell>
        </row>
        <row r="327">
          <cell r="A327" t="str">
            <v>1705343800400</v>
          </cell>
          <cell r="B327" t="str">
            <v>SAUNEMIN C CONSOL SCH DIST 438</v>
          </cell>
          <cell r="C327" t="str">
            <v>LIVINGSTON</v>
          </cell>
          <cell r="D327" t="str">
            <v>Elementary</v>
          </cell>
          <cell r="F327">
            <v>116.25</v>
          </cell>
          <cell r="G327">
            <v>51</v>
          </cell>
          <cell r="H327">
            <v>0</v>
          </cell>
          <cell r="J327">
            <v>0.4</v>
          </cell>
          <cell r="K327">
            <v>25952.799999999999</v>
          </cell>
          <cell r="M327">
            <v>0.4</v>
          </cell>
          <cell r="N327">
            <v>25952.799999999999</v>
          </cell>
          <cell r="P327">
            <v>0.42</v>
          </cell>
          <cell r="Q327">
            <v>27250.44</v>
          </cell>
          <cell r="S327">
            <v>0.42</v>
          </cell>
          <cell r="T327">
            <v>27250.44</v>
          </cell>
          <cell r="W327">
            <v>0</v>
          </cell>
          <cell r="X327">
            <v>0</v>
          </cell>
          <cell r="Z327">
            <v>0</v>
          </cell>
          <cell r="AA327">
            <v>0</v>
          </cell>
          <cell r="AC327">
            <v>0</v>
          </cell>
          <cell r="AD327">
            <v>0</v>
          </cell>
          <cell r="AF327">
            <v>0</v>
          </cell>
          <cell r="AG327">
            <v>0</v>
          </cell>
          <cell r="AI327">
            <v>0</v>
          </cell>
          <cell r="AJ327">
            <v>0</v>
          </cell>
          <cell r="AM327">
            <v>0.82</v>
          </cell>
          <cell r="AN327">
            <v>53203.24</v>
          </cell>
          <cell r="AP327">
            <v>0.82</v>
          </cell>
          <cell r="AQ327">
            <v>21012.5</v>
          </cell>
          <cell r="AS327">
            <v>0.11</v>
          </cell>
          <cell r="AT327">
            <v>8021.42</v>
          </cell>
          <cell r="AW327">
            <v>188643.63999999998</v>
          </cell>
          <cell r="AY327">
            <v>2.06</v>
          </cell>
        </row>
        <row r="328">
          <cell r="A328" t="str">
            <v>1705402102600</v>
          </cell>
          <cell r="B328" t="str">
            <v>HARTSBURG EMDEN C U S DIST 21</v>
          </cell>
          <cell r="C328" t="str">
            <v>LOGAN</v>
          </cell>
          <cell r="D328" t="str">
            <v>Unit</v>
          </cell>
          <cell r="F328">
            <v>206.5</v>
          </cell>
          <cell r="G328">
            <v>73</v>
          </cell>
          <cell r="H328">
            <v>0</v>
          </cell>
          <cell r="J328">
            <v>0.57999999999999996</v>
          </cell>
          <cell r="K328">
            <v>37631.56</v>
          </cell>
          <cell r="M328">
            <v>0.57999999999999996</v>
          </cell>
          <cell r="N328">
            <v>37631.56</v>
          </cell>
          <cell r="P328">
            <v>0.6</v>
          </cell>
          <cell r="Q328">
            <v>38929.199999999997</v>
          </cell>
          <cell r="S328">
            <v>0.6</v>
          </cell>
          <cell r="T328">
            <v>38929.199999999997</v>
          </cell>
          <cell r="W328">
            <v>0</v>
          </cell>
          <cell r="X328">
            <v>0</v>
          </cell>
          <cell r="Z328">
            <v>0</v>
          </cell>
          <cell r="AA328">
            <v>0</v>
          </cell>
          <cell r="AC328">
            <v>0</v>
          </cell>
          <cell r="AD328">
            <v>0</v>
          </cell>
          <cell r="AF328">
            <v>0</v>
          </cell>
          <cell r="AG328">
            <v>0</v>
          </cell>
          <cell r="AI328">
            <v>0</v>
          </cell>
          <cell r="AJ328">
            <v>0</v>
          </cell>
          <cell r="AM328">
            <v>1.46</v>
          </cell>
          <cell r="AN328">
            <v>94727.72</v>
          </cell>
          <cell r="AP328">
            <v>1.46</v>
          </cell>
          <cell r="AQ328">
            <v>37412.5</v>
          </cell>
          <cell r="AS328">
            <v>0.2</v>
          </cell>
          <cell r="AT328">
            <v>14584.4</v>
          </cell>
          <cell r="AW328">
            <v>299846.14</v>
          </cell>
          <cell r="AY328">
            <v>3.2399999999999998</v>
          </cell>
        </row>
        <row r="329">
          <cell r="A329" t="str">
            <v>1705402302600</v>
          </cell>
          <cell r="B329" t="str">
            <v>MT PULASKI COMM UNIT DIST 23</v>
          </cell>
          <cell r="C329" t="str">
            <v>LOGAN</v>
          </cell>
          <cell r="D329" t="str">
            <v>Unit</v>
          </cell>
          <cell r="F329">
            <v>504.37</v>
          </cell>
          <cell r="G329">
            <v>187.33</v>
          </cell>
          <cell r="H329">
            <v>2</v>
          </cell>
          <cell r="J329">
            <v>1.49</v>
          </cell>
          <cell r="K329">
            <v>96674.18</v>
          </cell>
          <cell r="M329">
            <v>1.49</v>
          </cell>
          <cell r="N329">
            <v>96674.18</v>
          </cell>
          <cell r="P329">
            <v>1.56</v>
          </cell>
          <cell r="Q329">
            <v>101215.92</v>
          </cell>
          <cell r="S329">
            <v>1.56</v>
          </cell>
          <cell r="T329">
            <v>101215.92</v>
          </cell>
          <cell r="W329">
            <v>0.01</v>
          </cell>
          <cell r="X329">
            <v>648.82000000000005</v>
          </cell>
          <cell r="Z329">
            <v>0.01</v>
          </cell>
          <cell r="AA329">
            <v>648.82000000000005</v>
          </cell>
          <cell r="AC329">
            <v>0.01</v>
          </cell>
          <cell r="AD329">
            <v>648.82000000000005</v>
          </cell>
          <cell r="AF329">
            <v>0.01</v>
          </cell>
          <cell r="AG329">
            <v>648.82000000000005</v>
          </cell>
          <cell r="AI329">
            <v>0.02</v>
          </cell>
          <cell r="AJ329">
            <v>1297.6400000000001</v>
          </cell>
          <cell r="AM329">
            <v>3.57</v>
          </cell>
          <cell r="AN329">
            <v>231628.74</v>
          </cell>
          <cell r="AP329">
            <v>3.57</v>
          </cell>
          <cell r="AQ329">
            <v>91481.25</v>
          </cell>
          <cell r="AS329">
            <v>0.5</v>
          </cell>
          <cell r="AT329">
            <v>36461</v>
          </cell>
          <cell r="AW329">
            <v>759244.10999999987</v>
          </cell>
          <cell r="AY329">
            <v>8.2299999999999986</v>
          </cell>
        </row>
        <row r="330">
          <cell r="A330" t="str">
            <v>1705402700200</v>
          </cell>
          <cell r="B330" t="str">
            <v>LINCOLN ELEM SCHOOL DIST 27</v>
          </cell>
          <cell r="C330" t="str">
            <v>LOGAN</v>
          </cell>
          <cell r="D330" t="str">
            <v>Elementary</v>
          </cell>
          <cell r="F330">
            <v>1108.56</v>
          </cell>
          <cell r="G330">
            <v>726.66</v>
          </cell>
          <cell r="H330">
            <v>1.66</v>
          </cell>
          <cell r="J330">
            <v>5.81</v>
          </cell>
          <cell r="K330">
            <v>376964.42</v>
          </cell>
          <cell r="M330">
            <v>5.81</v>
          </cell>
          <cell r="N330">
            <v>376964.42</v>
          </cell>
          <cell r="P330">
            <v>6.05</v>
          </cell>
          <cell r="Q330">
            <v>392536.1</v>
          </cell>
          <cell r="S330">
            <v>6.05</v>
          </cell>
          <cell r="T330">
            <v>392536.1</v>
          </cell>
          <cell r="W330">
            <v>0.01</v>
          </cell>
          <cell r="X330">
            <v>648.82000000000005</v>
          </cell>
          <cell r="Z330">
            <v>0.01</v>
          </cell>
          <cell r="AA330">
            <v>648.82000000000005</v>
          </cell>
          <cell r="AC330">
            <v>0.01</v>
          </cell>
          <cell r="AD330">
            <v>648.82000000000005</v>
          </cell>
          <cell r="AF330">
            <v>0.01</v>
          </cell>
          <cell r="AG330">
            <v>648.82000000000005</v>
          </cell>
          <cell r="AI330">
            <v>0.01</v>
          </cell>
          <cell r="AJ330">
            <v>648.82000000000005</v>
          </cell>
          <cell r="AM330">
            <v>7.86</v>
          </cell>
          <cell r="AN330">
            <v>509972.52</v>
          </cell>
          <cell r="AP330">
            <v>7.86</v>
          </cell>
          <cell r="AQ330">
            <v>201412.5</v>
          </cell>
          <cell r="AS330">
            <v>1.1000000000000001</v>
          </cell>
          <cell r="AT330">
            <v>80214.2</v>
          </cell>
          <cell r="AW330">
            <v>2333844.3599999994</v>
          </cell>
          <cell r="AY330">
            <v>25.810000000000006</v>
          </cell>
        </row>
        <row r="331">
          <cell r="A331" t="str">
            <v>1705406100400</v>
          </cell>
          <cell r="B331" t="str">
            <v>CHESTER-EAST LINCOLN CCS DIST 61</v>
          </cell>
          <cell r="C331" t="str">
            <v>LOGAN</v>
          </cell>
          <cell r="D331" t="str">
            <v>Elementary</v>
          </cell>
          <cell r="F331">
            <v>274.89</v>
          </cell>
          <cell r="G331">
            <v>111.66</v>
          </cell>
          <cell r="H331">
            <v>0</v>
          </cell>
          <cell r="J331">
            <v>0.89</v>
          </cell>
          <cell r="K331">
            <v>57744.98</v>
          </cell>
          <cell r="M331">
            <v>0.89</v>
          </cell>
          <cell r="N331">
            <v>57744.98</v>
          </cell>
          <cell r="P331">
            <v>0.93</v>
          </cell>
          <cell r="Q331">
            <v>60340.26</v>
          </cell>
          <cell r="S331">
            <v>0.93</v>
          </cell>
          <cell r="T331">
            <v>60340.26</v>
          </cell>
          <cell r="W331">
            <v>0</v>
          </cell>
          <cell r="X331">
            <v>0</v>
          </cell>
          <cell r="Z331">
            <v>0</v>
          </cell>
          <cell r="AA331">
            <v>0</v>
          </cell>
          <cell r="AC331">
            <v>0</v>
          </cell>
          <cell r="AD331">
            <v>0</v>
          </cell>
          <cell r="AF331">
            <v>0</v>
          </cell>
          <cell r="AG331">
            <v>0</v>
          </cell>
          <cell r="AI331">
            <v>0</v>
          </cell>
          <cell r="AJ331">
            <v>0</v>
          </cell>
          <cell r="AM331">
            <v>1.94</v>
          </cell>
          <cell r="AN331">
            <v>125871.08</v>
          </cell>
          <cell r="AP331">
            <v>1.94</v>
          </cell>
          <cell r="AQ331">
            <v>49712.5</v>
          </cell>
          <cell r="AS331">
            <v>0.27</v>
          </cell>
          <cell r="AT331">
            <v>19688.939999999999</v>
          </cell>
          <cell r="AW331">
            <v>431443</v>
          </cell>
          <cell r="AY331">
            <v>4.6899999999999995</v>
          </cell>
        </row>
        <row r="332">
          <cell r="A332" t="str">
            <v>1705408800200</v>
          </cell>
          <cell r="B332" t="str">
            <v>NEW HOLLAND-MIDDLETOWN E DIST 88</v>
          </cell>
          <cell r="C332" t="str">
            <v>LOGAN</v>
          </cell>
          <cell r="D332" t="str">
            <v>Elementary</v>
          </cell>
          <cell r="F332">
            <v>108.97</v>
          </cell>
          <cell r="G332">
            <v>62</v>
          </cell>
          <cell r="H332">
            <v>0</v>
          </cell>
          <cell r="J332">
            <v>0.49</v>
          </cell>
          <cell r="K332">
            <v>31792.18</v>
          </cell>
          <cell r="M332">
            <v>0.49</v>
          </cell>
          <cell r="N332">
            <v>31792.18</v>
          </cell>
          <cell r="P332">
            <v>0.51</v>
          </cell>
          <cell r="Q332">
            <v>33089.82</v>
          </cell>
          <cell r="S332">
            <v>0.51</v>
          </cell>
          <cell r="T332">
            <v>33089.82</v>
          </cell>
          <cell r="W332">
            <v>0</v>
          </cell>
          <cell r="X332">
            <v>0</v>
          </cell>
          <cell r="Z332">
            <v>0</v>
          </cell>
          <cell r="AA332">
            <v>0</v>
          </cell>
          <cell r="AC332">
            <v>0</v>
          </cell>
          <cell r="AD332">
            <v>0</v>
          </cell>
          <cell r="AF332">
            <v>0</v>
          </cell>
          <cell r="AG332">
            <v>0</v>
          </cell>
          <cell r="AI332">
            <v>0</v>
          </cell>
          <cell r="AJ332">
            <v>0</v>
          </cell>
          <cell r="AM332">
            <v>0.77</v>
          </cell>
          <cell r="AN332">
            <v>49959.14</v>
          </cell>
          <cell r="AP332">
            <v>0.77</v>
          </cell>
          <cell r="AQ332">
            <v>19731.25</v>
          </cell>
          <cell r="AS332">
            <v>0.1</v>
          </cell>
          <cell r="AT332">
            <v>7292.2</v>
          </cell>
          <cell r="AW332">
            <v>206746.59</v>
          </cell>
          <cell r="AY332">
            <v>2.2800000000000002</v>
          </cell>
        </row>
        <row r="333">
          <cell r="A333" t="str">
            <v>1705409200400</v>
          </cell>
          <cell r="B333" t="str">
            <v>WEST LINCOLN-BROADWELL E S D #92</v>
          </cell>
          <cell r="C333" t="str">
            <v>LOGAN</v>
          </cell>
          <cell r="D333" t="str">
            <v>Elementary</v>
          </cell>
          <cell r="F333">
            <v>202.54</v>
          </cell>
          <cell r="G333">
            <v>64</v>
          </cell>
          <cell r="H333">
            <v>0</v>
          </cell>
          <cell r="J333">
            <v>0.51</v>
          </cell>
          <cell r="K333">
            <v>33089.82</v>
          </cell>
          <cell r="M333">
            <v>0.51</v>
          </cell>
          <cell r="N333">
            <v>33089.82</v>
          </cell>
          <cell r="P333">
            <v>0.53</v>
          </cell>
          <cell r="Q333">
            <v>34387.46</v>
          </cell>
          <cell r="S333">
            <v>0.53</v>
          </cell>
          <cell r="T333">
            <v>34387.46</v>
          </cell>
          <cell r="W333">
            <v>0</v>
          </cell>
          <cell r="X333">
            <v>0</v>
          </cell>
          <cell r="Z333">
            <v>0</v>
          </cell>
          <cell r="AA333">
            <v>0</v>
          </cell>
          <cell r="AC333">
            <v>0</v>
          </cell>
          <cell r="AD333">
            <v>0</v>
          </cell>
          <cell r="AF333">
            <v>0</v>
          </cell>
          <cell r="AG333">
            <v>0</v>
          </cell>
          <cell r="AI333">
            <v>0</v>
          </cell>
          <cell r="AJ333">
            <v>0</v>
          </cell>
          <cell r="AM333">
            <v>1.43</v>
          </cell>
          <cell r="AN333">
            <v>92781.26</v>
          </cell>
          <cell r="AP333">
            <v>1.43</v>
          </cell>
          <cell r="AQ333">
            <v>36643.75</v>
          </cell>
          <cell r="AS333">
            <v>0.2</v>
          </cell>
          <cell r="AT333">
            <v>14584.4</v>
          </cell>
          <cell r="AW333">
            <v>278963.96999999997</v>
          </cell>
          <cell r="AY333">
            <v>3</v>
          </cell>
        </row>
        <row r="334">
          <cell r="A334" t="str">
            <v>1705440401600</v>
          </cell>
          <cell r="B334" t="str">
            <v>LINCOLN COMM H S DIST 404</v>
          </cell>
          <cell r="C334" t="str">
            <v>LOGAN</v>
          </cell>
          <cell r="D334" t="str">
            <v>High School</v>
          </cell>
          <cell r="F334">
            <v>831.65</v>
          </cell>
          <cell r="G334">
            <v>383</v>
          </cell>
          <cell r="H334">
            <v>0.33</v>
          </cell>
          <cell r="J334">
            <v>3.06</v>
          </cell>
          <cell r="K334">
            <v>198538.92</v>
          </cell>
          <cell r="M334">
            <v>3.06</v>
          </cell>
          <cell r="N334">
            <v>198538.92</v>
          </cell>
          <cell r="P334">
            <v>3.19</v>
          </cell>
          <cell r="Q334">
            <v>206973.58</v>
          </cell>
          <cell r="S334">
            <v>3.19</v>
          </cell>
          <cell r="T334">
            <v>206973.58</v>
          </cell>
          <cell r="W334">
            <v>0</v>
          </cell>
          <cell r="X334">
            <v>0</v>
          </cell>
          <cell r="Z334">
            <v>0</v>
          </cell>
          <cell r="AA334">
            <v>0</v>
          </cell>
          <cell r="AC334">
            <v>0</v>
          </cell>
          <cell r="AD334">
            <v>0</v>
          </cell>
          <cell r="AF334">
            <v>0</v>
          </cell>
          <cell r="AG334">
            <v>0</v>
          </cell>
          <cell r="AI334">
            <v>0</v>
          </cell>
          <cell r="AJ334">
            <v>0</v>
          </cell>
          <cell r="AM334">
            <v>5.89</v>
          </cell>
          <cell r="AN334">
            <v>382154.98</v>
          </cell>
          <cell r="AP334">
            <v>5.89</v>
          </cell>
          <cell r="AQ334">
            <v>150931.25</v>
          </cell>
          <cell r="AS334">
            <v>0.83</v>
          </cell>
          <cell r="AT334">
            <v>60525.26</v>
          </cell>
          <cell r="AW334">
            <v>1404636.4899999998</v>
          </cell>
          <cell r="AY334">
            <v>15.329999999999998</v>
          </cell>
        </row>
        <row r="335">
          <cell r="A335" t="str">
            <v>1706400202600</v>
          </cell>
          <cell r="B335" t="str">
            <v>LEROY COMMUNITY UNIT SCH DIST 2</v>
          </cell>
          <cell r="C335" t="str">
            <v>MCLEAN</v>
          </cell>
          <cell r="D335" t="str">
            <v>Unit</v>
          </cell>
          <cell r="F335">
            <v>747.85</v>
          </cell>
          <cell r="G335">
            <v>179</v>
          </cell>
          <cell r="H335">
            <v>0.66</v>
          </cell>
          <cell r="J335">
            <v>1.43</v>
          </cell>
          <cell r="K335">
            <v>92781.26</v>
          </cell>
          <cell r="M335">
            <v>1.43</v>
          </cell>
          <cell r="N335">
            <v>92781.26</v>
          </cell>
          <cell r="P335">
            <v>1.49</v>
          </cell>
          <cell r="Q335">
            <v>96674.18</v>
          </cell>
          <cell r="S335">
            <v>1.49</v>
          </cell>
          <cell r="T335">
            <v>96674.18</v>
          </cell>
          <cell r="W335">
            <v>0</v>
          </cell>
          <cell r="X335">
            <v>0</v>
          </cell>
          <cell r="Z335">
            <v>0</v>
          </cell>
          <cell r="AA335">
            <v>0</v>
          </cell>
          <cell r="AC335">
            <v>0</v>
          </cell>
          <cell r="AD335">
            <v>0</v>
          </cell>
          <cell r="AF335">
            <v>0</v>
          </cell>
          <cell r="AG335">
            <v>0</v>
          </cell>
          <cell r="AI335">
            <v>0</v>
          </cell>
          <cell r="AJ335">
            <v>0</v>
          </cell>
          <cell r="AM335">
            <v>5.3</v>
          </cell>
          <cell r="AN335">
            <v>343874.6</v>
          </cell>
          <cell r="AP335">
            <v>5.3</v>
          </cell>
          <cell r="AQ335">
            <v>135812.5</v>
          </cell>
          <cell r="AS335">
            <v>0.74</v>
          </cell>
          <cell r="AT335">
            <v>53962.28</v>
          </cell>
          <cell r="AW335">
            <v>912560.26</v>
          </cell>
          <cell r="AY335">
            <v>9.7100000000000009</v>
          </cell>
        </row>
        <row r="336">
          <cell r="A336" t="str">
            <v>1706400302600</v>
          </cell>
          <cell r="B336" t="str">
            <v>TRI VALLEY C U SCHOOL DISTRICT 3</v>
          </cell>
          <cell r="C336" t="str">
            <v>MCLEAN</v>
          </cell>
          <cell r="D336" t="str">
            <v>Unit</v>
          </cell>
          <cell r="F336">
            <v>1059.5</v>
          </cell>
          <cell r="G336">
            <v>88</v>
          </cell>
          <cell r="H336">
            <v>0</v>
          </cell>
          <cell r="J336">
            <v>0.7</v>
          </cell>
          <cell r="K336">
            <v>45417.4</v>
          </cell>
          <cell r="M336">
            <v>0.7</v>
          </cell>
          <cell r="N336">
            <v>45417.4</v>
          </cell>
          <cell r="P336">
            <v>0.73</v>
          </cell>
          <cell r="Q336">
            <v>47363.86</v>
          </cell>
          <cell r="S336">
            <v>0.73</v>
          </cell>
          <cell r="T336">
            <v>47363.86</v>
          </cell>
          <cell r="W336">
            <v>0</v>
          </cell>
          <cell r="X336">
            <v>0</v>
          </cell>
          <cell r="Z336">
            <v>0</v>
          </cell>
          <cell r="AA336">
            <v>0</v>
          </cell>
          <cell r="AC336">
            <v>0</v>
          </cell>
          <cell r="AD336">
            <v>0</v>
          </cell>
          <cell r="AF336">
            <v>0</v>
          </cell>
          <cell r="AG336">
            <v>0</v>
          </cell>
          <cell r="AI336">
            <v>0</v>
          </cell>
          <cell r="AJ336">
            <v>0</v>
          </cell>
          <cell r="AM336">
            <v>7.51</v>
          </cell>
          <cell r="AN336">
            <v>487263.82</v>
          </cell>
          <cell r="AP336">
            <v>7.51</v>
          </cell>
          <cell r="AQ336">
            <v>192443.75</v>
          </cell>
          <cell r="AS336">
            <v>1.05</v>
          </cell>
          <cell r="AT336">
            <v>76568.100000000006</v>
          </cell>
          <cell r="AW336">
            <v>941838.19</v>
          </cell>
          <cell r="AY336">
            <v>9.67</v>
          </cell>
        </row>
        <row r="337">
          <cell r="A337" t="str">
            <v>1706400402600</v>
          </cell>
          <cell r="B337" t="str">
            <v>HEYWORTH C U SCH DIST 4</v>
          </cell>
          <cell r="C337" t="str">
            <v>MCLEAN</v>
          </cell>
          <cell r="D337" t="str">
            <v>Unit</v>
          </cell>
          <cell r="F337">
            <v>901.29</v>
          </cell>
          <cell r="G337">
            <v>187</v>
          </cell>
          <cell r="H337">
            <v>3</v>
          </cell>
          <cell r="J337">
            <v>1.49</v>
          </cell>
          <cell r="K337">
            <v>96674.18</v>
          </cell>
          <cell r="M337">
            <v>1.49</v>
          </cell>
          <cell r="N337">
            <v>96674.18</v>
          </cell>
          <cell r="P337">
            <v>1.55</v>
          </cell>
          <cell r="Q337">
            <v>100567.1</v>
          </cell>
          <cell r="S337">
            <v>1.55</v>
          </cell>
          <cell r="T337">
            <v>100567.1</v>
          </cell>
          <cell r="W337">
            <v>0.02</v>
          </cell>
          <cell r="X337">
            <v>1297.6400000000001</v>
          </cell>
          <cell r="Z337">
            <v>0.02</v>
          </cell>
          <cell r="AA337">
            <v>1297.6400000000001</v>
          </cell>
          <cell r="AC337">
            <v>0.02</v>
          </cell>
          <cell r="AD337">
            <v>1297.6400000000001</v>
          </cell>
          <cell r="AF337">
            <v>0.02</v>
          </cell>
          <cell r="AG337">
            <v>1297.6400000000001</v>
          </cell>
          <cell r="AI337">
            <v>0.03</v>
          </cell>
          <cell r="AJ337">
            <v>1946.46</v>
          </cell>
          <cell r="AM337">
            <v>6.39</v>
          </cell>
          <cell r="AN337">
            <v>414595.98</v>
          </cell>
          <cell r="AP337">
            <v>6.39</v>
          </cell>
          <cell r="AQ337">
            <v>163743.75</v>
          </cell>
          <cell r="AS337">
            <v>0.9</v>
          </cell>
          <cell r="AT337">
            <v>65629.8</v>
          </cell>
          <cell r="AW337">
            <v>1045589.1099999999</v>
          </cell>
          <cell r="AY337">
            <v>11.069999999999999</v>
          </cell>
        </row>
        <row r="338">
          <cell r="A338" t="str">
            <v>1706400502600</v>
          </cell>
          <cell r="B338" t="str">
            <v>MCLEAN COUNTY UNIT DIST NO 5</v>
          </cell>
          <cell r="C338" t="str">
            <v>MCLEAN</v>
          </cell>
          <cell r="D338" t="str">
            <v>Unit</v>
          </cell>
          <cell r="F338">
            <v>13292.29</v>
          </cell>
          <cell r="G338">
            <v>3998</v>
          </cell>
          <cell r="H338">
            <v>525.5</v>
          </cell>
          <cell r="J338">
            <v>31.98</v>
          </cell>
          <cell r="K338">
            <v>2074926.36</v>
          </cell>
          <cell r="M338">
            <v>31.98</v>
          </cell>
          <cell r="N338">
            <v>2074926.36</v>
          </cell>
          <cell r="P338">
            <v>33.31</v>
          </cell>
          <cell r="Q338">
            <v>2161219.42</v>
          </cell>
          <cell r="S338">
            <v>33.31</v>
          </cell>
          <cell r="T338">
            <v>2161219.42</v>
          </cell>
          <cell r="W338">
            <v>4.2</v>
          </cell>
          <cell r="X338">
            <v>272504.40000000002</v>
          </cell>
          <cell r="Z338">
            <v>4.2</v>
          </cell>
          <cell r="AA338">
            <v>272504.40000000002</v>
          </cell>
          <cell r="AC338">
            <v>4.37</v>
          </cell>
          <cell r="AD338">
            <v>283534.34000000003</v>
          </cell>
          <cell r="AF338">
            <v>4.37</v>
          </cell>
          <cell r="AG338">
            <v>283534.34000000003</v>
          </cell>
          <cell r="AI338">
            <v>5.25</v>
          </cell>
          <cell r="AJ338">
            <v>340630.5</v>
          </cell>
          <cell r="AM338">
            <v>94.27</v>
          </cell>
          <cell r="AN338">
            <v>6116426.1399999997</v>
          </cell>
          <cell r="AP338">
            <v>94.27</v>
          </cell>
          <cell r="AQ338">
            <v>2415668.75</v>
          </cell>
          <cell r="AS338">
            <v>13.29</v>
          </cell>
          <cell r="AT338">
            <v>969133.38</v>
          </cell>
          <cell r="AW338">
            <v>19426227.809999999</v>
          </cell>
          <cell r="AY338">
            <v>211.06</v>
          </cell>
        </row>
        <row r="339">
          <cell r="A339" t="str">
            <v>1706400702600</v>
          </cell>
          <cell r="B339" t="str">
            <v>LEXINGTON C U SCH DIST 7</v>
          </cell>
          <cell r="C339" t="str">
            <v>MCLEAN</v>
          </cell>
          <cell r="D339" t="str">
            <v>Unit</v>
          </cell>
          <cell r="F339">
            <v>492</v>
          </cell>
          <cell r="G339">
            <v>136</v>
          </cell>
          <cell r="H339">
            <v>0</v>
          </cell>
          <cell r="J339">
            <v>1.08</v>
          </cell>
          <cell r="K339">
            <v>70072.56</v>
          </cell>
          <cell r="M339">
            <v>1.08</v>
          </cell>
          <cell r="N339">
            <v>70072.56</v>
          </cell>
          <cell r="P339">
            <v>1.1299999999999999</v>
          </cell>
          <cell r="Q339">
            <v>73316.66</v>
          </cell>
          <cell r="S339">
            <v>1.1299999999999999</v>
          </cell>
          <cell r="T339">
            <v>73316.66</v>
          </cell>
          <cell r="W339">
            <v>0</v>
          </cell>
          <cell r="X339">
            <v>0</v>
          </cell>
          <cell r="Z339">
            <v>0</v>
          </cell>
          <cell r="AA339">
            <v>0</v>
          </cell>
          <cell r="AC339">
            <v>0</v>
          </cell>
          <cell r="AD339">
            <v>0</v>
          </cell>
          <cell r="AF339">
            <v>0</v>
          </cell>
          <cell r="AG339">
            <v>0</v>
          </cell>
          <cell r="AI339">
            <v>0</v>
          </cell>
          <cell r="AJ339">
            <v>0</v>
          </cell>
          <cell r="AM339">
            <v>3.48</v>
          </cell>
          <cell r="AN339">
            <v>225789.36</v>
          </cell>
          <cell r="AP339">
            <v>3.48</v>
          </cell>
          <cell r="AQ339">
            <v>89175</v>
          </cell>
          <cell r="AS339">
            <v>0.49</v>
          </cell>
          <cell r="AT339">
            <v>35731.78</v>
          </cell>
          <cell r="AW339">
            <v>637474.58000000007</v>
          </cell>
          <cell r="AY339">
            <v>6.82</v>
          </cell>
        </row>
        <row r="340">
          <cell r="A340" t="str">
            <v>1706401602600</v>
          </cell>
          <cell r="B340" t="str">
            <v>OLYMPIA C U SCHOOL DIST 16</v>
          </cell>
          <cell r="C340" t="str">
            <v>MCLEAN</v>
          </cell>
          <cell r="D340" t="str">
            <v>Unit</v>
          </cell>
          <cell r="F340">
            <v>1734.87</v>
          </cell>
          <cell r="G340">
            <v>575.33000000000004</v>
          </cell>
          <cell r="H340">
            <v>0</v>
          </cell>
          <cell r="J340">
            <v>4.5999999999999996</v>
          </cell>
          <cell r="K340">
            <v>298457.2</v>
          </cell>
          <cell r="M340">
            <v>4.5999999999999996</v>
          </cell>
          <cell r="N340">
            <v>298457.2</v>
          </cell>
          <cell r="P340">
            <v>4.79</v>
          </cell>
          <cell r="Q340">
            <v>310784.78000000003</v>
          </cell>
          <cell r="S340">
            <v>4.79</v>
          </cell>
          <cell r="T340">
            <v>310784.78000000003</v>
          </cell>
          <cell r="W340">
            <v>0</v>
          </cell>
          <cell r="X340">
            <v>0</v>
          </cell>
          <cell r="Z340">
            <v>0</v>
          </cell>
          <cell r="AA340">
            <v>0</v>
          </cell>
          <cell r="AC340">
            <v>0</v>
          </cell>
          <cell r="AD340">
            <v>0</v>
          </cell>
          <cell r="AF340">
            <v>0</v>
          </cell>
          <cell r="AG340">
            <v>0</v>
          </cell>
          <cell r="AI340">
            <v>0</v>
          </cell>
          <cell r="AJ340">
            <v>0</v>
          </cell>
          <cell r="AM340">
            <v>12.3</v>
          </cell>
          <cell r="AN340">
            <v>798048.6</v>
          </cell>
          <cell r="AP340">
            <v>12.3</v>
          </cell>
          <cell r="AQ340">
            <v>315187.5</v>
          </cell>
          <cell r="AS340">
            <v>1.73</v>
          </cell>
          <cell r="AT340">
            <v>126155.06</v>
          </cell>
          <cell r="AW340">
            <v>2457875.12</v>
          </cell>
          <cell r="AY340">
            <v>26.48</v>
          </cell>
        </row>
        <row r="341">
          <cell r="A341" t="str">
            <v>1706401902600</v>
          </cell>
          <cell r="B341" t="str">
            <v>RIDGEVIEW COMM UNIT SCH DIST 19</v>
          </cell>
          <cell r="C341" t="str">
            <v>MCLEAN</v>
          </cell>
          <cell r="D341" t="str">
            <v>Unit</v>
          </cell>
          <cell r="F341">
            <v>571.5</v>
          </cell>
          <cell r="G341">
            <v>206</v>
          </cell>
          <cell r="H341">
            <v>0.5</v>
          </cell>
          <cell r="J341">
            <v>1.64</v>
          </cell>
          <cell r="K341">
            <v>106406.48</v>
          </cell>
          <cell r="M341">
            <v>1.64</v>
          </cell>
          <cell r="N341">
            <v>106406.48</v>
          </cell>
          <cell r="P341">
            <v>1.71</v>
          </cell>
          <cell r="Q341">
            <v>110948.22</v>
          </cell>
          <cell r="S341">
            <v>1.71</v>
          </cell>
          <cell r="T341">
            <v>110948.22</v>
          </cell>
          <cell r="W341">
            <v>0</v>
          </cell>
          <cell r="X341">
            <v>0</v>
          </cell>
          <cell r="Z341">
            <v>0</v>
          </cell>
          <cell r="AA341">
            <v>0</v>
          </cell>
          <cell r="AC341">
            <v>0</v>
          </cell>
          <cell r="AD341">
            <v>0</v>
          </cell>
          <cell r="AF341">
            <v>0</v>
          </cell>
          <cell r="AG341">
            <v>0</v>
          </cell>
          <cell r="AI341">
            <v>0</v>
          </cell>
          <cell r="AJ341">
            <v>0</v>
          </cell>
          <cell r="AM341">
            <v>4.05</v>
          </cell>
          <cell r="AN341">
            <v>262772.09999999998</v>
          </cell>
          <cell r="AP341">
            <v>4.05</v>
          </cell>
          <cell r="AQ341">
            <v>103781.25</v>
          </cell>
          <cell r="AS341">
            <v>0.56999999999999995</v>
          </cell>
          <cell r="AT341">
            <v>41565.54</v>
          </cell>
          <cell r="AW341">
            <v>842828.28999999992</v>
          </cell>
          <cell r="AY341">
            <v>9.11</v>
          </cell>
        </row>
        <row r="342">
          <cell r="A342" t="str">
            <v>1706408702500</v>
          </cell>
          <cell r="B342" t="str">
            <v>BLOOMINGTON SCH DIST 87</v>
          </cell>
          <cell r="C342" t="str">
            <v>MCLEAN</v>
          </cell>
          <cell r="D342" t="str">
            <v>Unit</v>
          </cell>
          <cell r="F342">
            <v>5196.55</v>
          </cell>
          <cell r="G342">
            <v>2981</v>
          </cell>
          <cell r="H342">
            <v>354</v>
          </cell>
          <cell r="J342">
            <v>23.84</v>
          </cell>
          <cell r="K342">
            <v>1546786.88</v>
          </cell>
          <cell r="M342">
            <v>23.84</v>
          </cell>
          <cell r="N342">
            <v>1546786.88</v>
          </cell>
          <cell r="P342">
            <v>24.84</v>
          </cell>
          <cell r="Q342">
            <v>1611668.88</v>
          </cell>
          <cell r="S342">
            <v>24.84</v>
          </cell>
          <cell r="T342">
            <v>1611668.88</v>
          </cell>
          <cell r="W342">
            <v>2.83</v>
          </cell>
          <cell r="X342">
            <v>183616.06</v>
          </cell>
          <cell r="Z342">
            <v>2.83</v>
          </cell>
          <cell r="AA342">
            <v>183616.06</v>
          </cell>
          <cell r="AC342">
            <v>2.95</v>
          </cell>
          <cell r="AD342">
            <v>191401.9</v>
          </cell>
          <cell r="AF342">
            <v>2.95</v>
          </cell>
          <cell r="AG342">
            <v>191401.9</v>
          </cell>
          <cell r="AI342">
            <v>3.54</v>
          </cell>
          <cell r="AJ342">
            <v>229682.28</v>
          </cell>
          <cell r="AM342">
            <v>36.85</v>
          </cell>
          <cell r="AN342">
            <v>2390901.7000000002</v>
          </cell>
          <cell r="AP342">
            <v>36.85</v>
          </cell>
          <cell r="AQ342">
            <v>944281.25</v>
          </cell>
          <cell r="AS342">
            <v>5.19</v>
          </cell>
          <cell r="AT342">
            <v>378465.18</v>
          </cell>
          <cell r="AW342">
            <v>11010277.849999998</v>
          </cell>
          <cell r="AY342">
            <v>122.64000000000001</v>
          </cell>
        </row>
        <row r="343">
          <cell r="A343" t="str">
            <v>1902200200200</v>
          </cell>
          <cell r="B343" t="str">
            <v>BENSENVILLE SCHOOL DISTRICT 2</v>
          </cell>
          <cell r="C343" t="str">
            <v>DUPAGE</v>
          </cell>
          <cell r="D343" t="str">
            <v>Elementary</v>
          </cell>
          <cell r="F343">
            <v>2139.25</v>
          </cell>
          <cell r="G343">
            <v>1285.33</v>
          </cell>
          <cell r="H343">
            <v>874.5</v>
          </cell>
          <cell r="J343">
            <v>10.28</v>
          </cell>
          <cell r="K343">
            <v>666986.96</v>
          </cell>
          <cell r="M343">
            <v>10.28</v>
          </cell>
          <cell r="N343">
            <v>666986.96</v>
          </cell>
          <cell r="P343">
            <v>10.71</v>
          </cell>
          <cell r="Q343">
            <v>694886.22</v>
          </cell>
          <cell r="S343">
            <v>10.71</v>
          </cell>
          <cell r="T343">
            <v>694886.22</v>
          </cell>
          <cell r="W343">
            <v>6.99</v>
          </cell>
          <cell r="X343">
            <v>453525.18</v>
          </cell>
          <cell r="Z343">
            <v>6.99</v>
          </cell>
          <cell r="AA343">
            <v>453525.18</v>
          </cell>
          <cell r="AC343">
            <v>7.28</v>
          </cell>
          <cell r="AD343">
            <v>472340.96</v>
          </cell>
          <cell r="AF343">
            <v>7.28</v>
          </cell>
          <cell r="AG343">
            <v>472340.96</v>
          </cell>
          <cell r="AI343">
            <v>8.74</v>
          </cell>
          <cell r="AJ343">
            <v>567068.68000000005</v>
          </cell>
          <cell r="AM343">
            <v>15.17</v>
          </cell>
          <cell r="AN343">
            <v>984259.94</v>
          </cell>
          <cell r="AP343">
            <v>15.17</v>
          </cell>
          <cell r="AQ343">
            <v>388731.25</v>
          </cell>
          <cell r="AS343">
            <v>2.13</v>
          </cell>
          <cell r="AT343">
            <v>155323.85999999999</v>
          </cell>
          <cell r="AW343">
            <v>6670862.3700000001</v>
          </cell>
          <cell r="AY343">
            <v>77.160000000000011</v>
          </cell>
        </row>
        <row r="344">
          <cell r="A344" t="str">
            <v>1902200400200</v>
          </cell>
          <cell r="B344" t="str">
            <v>ADDISON SCHOOL DIST 4</v>
          </cell>
          <cell r="C344" t="str">
            <v>DUPAGE</v>
          </cell>
          <cell r="D344" t="str">
            <v>Elementary</v>
          </cell>
          <cell r="F344">
            <v>4027.39</v>
          </cell>
          <cell r="G344">
            <v>2684</v>
          </cell>
          <cell r="H344">
            <v>1337</v>
          </cell>
          <cell r="J344">
            <v>21.47</v>
          </cell>
          <cell r="K344">
            <v>1393016.54</v>
          </cell>
          <cell r="M344">
            <v>21.47</v>
          </cell>
          <cell r="N344">
            <v>1393016.54</v>
          </cell>
          <cell r="P344">
            <v>22.36</v>
          </cell>
          <cell r="Q344">
            <v>1450761.52</v>
          </cell>
          <cell r="S344">
            <v>22.36</v>
          </cell>
          <cell r="T344">
            <v>1450761.52</v>
          </cell>
          <cell r="W344">
            <v>10.69</v>
          </cell>
          <cell r="X344">
            <v>693588.58</v>
          </cell>
          <cell r="Z344">
            <v>10.69</v>
          </cell>
          <cell r="AA344">
            <v>693588.58</v>
          </cell>
          <cell r="AC344">
            <v>11.14</v>
          </cell>
          <cell r="AD344">
            <v>722785.48</v>
          </cell>
          <cell r="AF344">
            <v>11.14</v>
          </cell>
          <cell r="AG344">
            <v>722785.48</v>
          </cell>
          <cell r="AI344">
            <v>13.37</v>
          </cell>
          <cell r="AJ344">
            <v>867472.34</v>
          </cell>
          <cell r="AM344">
            <v>28.56</v>
          </cell>
          <cell r="AN344">
            <v>1853029.92</v>
          </cell>
          <cell r="AP344">
            <v>28.56</v>
          </cell>
          <cell r="AQ344">
            <v>731850</v>
          </cell>
          <cell r="AS344">
            <v>4.0199999999999996</v>
          </cell>
          <cell r="AT344">
            <v>293146.44</v>
          </cell>
          <cell r="AW344">
            <v>12265802.939999998</v>
          </cell>
          <cell r="AY344">
            <v>141.09</v>
          </cell>
        </row>
        <row r="345">
          <cell r="A345" t="str">
            <v>1902200700200</v>
          </cell>
          <cell r="B345" t="str">
            <v>WOOD DALE SCHOOL DISTRICT 7</v>
          </cell>
          <cell r="C345" t="str">
            <v>DUPAGE</v>
          </cell>
          <cell r="D345" t="str">
            <v>Elementary</v>
          </cell>
          <cell r="F345">
            <v>953.79</v>
          </cell>
          <cell r="G345">
            <v>600</v>
          </cell>
          <cell r="H345">
            <v>364</v>
          </cell>
          <cell r="J345">
            <v>4.8</v>
          </cell>
          <cell r="K345">
            <v>311433.59999999998</v>
          </cell>
          <cell r="M345">
            <v>4.8</v>
          </cell>
          <cell r="N345">
            <v>311433.59999999998</v>
          </cell>
          <cell r="P345">
            <v>5</v>
          </cell>
          <cell r="Q345">
            <v>324410</v>
          </cell>
          <cell r="S345">
            <v>5</v>
          </cell>
          <cell r="T345">
            <v>324410</v>
          </cell>
          <cell r="W345">
            <v>2.91</v>
          </cell>
          <cell r="X345">
            <v>188806.62</v>
          </cell>
          <cell r="Z345">
            <v>2.91</v>
          </cell>
          <cell r="AA345">
            <v>188806.62</v>
          </cell>
          <cell r="AC345">
            <v>3.03</v>
          </cell>
          <cell r="AD345">
            <v>196592.46</v>
          </cell>
          <cell r="AF345">
            <v>3.03</v>
          </cell>
          <cell r="AG345">
            <v>196592.46</v>
          </cell>
          <cell r="AI345">
            <v>3.64</v>
          </cell>
          <cell r="AJ345">
            <v>236170.48</v>
          </cell>
          <cell r="AM345">
            <v>6.76</v>
          </cell>
          <cell r="AN345">
            <v>438602.32</v>
          </cell>
          <cell r="AP345">
            <v>6.76</v>
          </cell>
          <cell r="AQ345">
            <v>173225</v>
          </cell>
          <cell r="AS345">
            <v>0.95</v>
          </cell>
          <cell r="AT345">
            <v>69275.899999999994</v>
          </cell>
          <cell r="AW345">
            <v>2959759.06</v>
          </cell>
          <cell r="AY345">
            <v>34.17</v>
          </cell>
        </row>
        <row r="346">
          <cell r="A346" t="str">
            <v>1902201000200</v>
          </cell>
          <cell r="B346" t="str">
            <v>ITASCA SCHOOL DIST 10</v>
          </cell>
          <cell r="C346" t="str">
            <v>DUPAGE</v>
          </cell>
          <cell r="D346" t="str">
            <v>Elementary</v>
          </cell>
          <cell r="F346">
            <v>1004.5</v>
          </cell>
          <cell r="G346">
            <v>196</v>
          </cell>
          <cell r="H346">
            <v>93.5</v>
          </cell>
          <cell r="J346">
            <v>1.56</v>
          </cell>
          <cell r="K346">
            <v>101215.92</v>
          </cell>
          <cell r="M346">
            <v>1.56</v>
          </cell>
          <cell r="N346">
            <v>101215.92</v>
          </cell>
          <cell r="P346">
            <v>1.63</v>
          </cell>
          <cell r="Q346">
            <v>105757.66</v>
          </cell>
          <cell r="S346">
            <v>1.63</v>
          </cell>
          <cell r="T346">
            <v>105757.66</v>
          </cell>
          <cell r="W346">
            <v>0.74</v>
          </cell>
          <cell r="X346">
            <v>48012.68</v>
          </cell>
          <cell r="Z346">
            <v>0.74</v>
          </cell>
          <cell r="AA346">
            <v>48012.68</v>
          </cell>
          <cell r="AC346">
            <v>0.77</v>
          </cell>
          <cell r="AD346">
            <v>49959.14</v>
          </cell>
          <cell r="AF346">
            <v>0.77</v>
          </cell>
          <cell r="AG346">
            <v>49959.14</v>
          </cell>
          <cell r="AI346">
            <v>0.93</v>
          </cell>
          <cell r="AJ346">
            <v>60340.26</v>
          </cell>
          <cell r="AM346">
            <v>7.12</v>
          </cell>
          <cell r="AN346">
            <v>461959.84</v>
          </cell>
          <cell r="AP346">
            <v>7.12</v>
          </cell>
          <cell r="AQ346">
            <v>182450</v>
          </cell>
          <cell r="AS346">
            <v>1</v>
          </cell>
          <cell r="AT346">
            <v>72922</v>
          </cell>
          <cell r="AW346">
            <v>1387562.9</v>
          </cell>
          <cell r="AY346">
            <v>15.149999999999999</v>
          </cell>
        </row>
        <row r="347">
          <cell r="A347" t="str">
            <v>1902201100200</v>
          </cell>
          <cell r="B347" t="str">
            <v>MEDINAH SCHOOL DISTRICT 11</v>
          </cell>
          <cell r="C347" t="str">
            <v>DUPAGE</v>
          </cell>
          <cell r="D347" t="str">
            <v>Elementary</v>
          </cell>
          <cell r="F347">
            <v>637.75</v>
          </cell>
          <cell r="G347">
            <v>302</v>
          </cell>
          <cell r="H347">
            <v>115</v>
          </cell>
          <cell r="J347">
            <v>2.41</v>
          </cell>
          <cell r="K347">
            <v>156365.62</v>
          </cell>
          <cell r="M347">
            <v>2.41</v>
          </cell>
          <cell r="N347">
            <v>156365.62</v>
          </cell>
          <cell r="P347">
            <v>2.5099999999999998</v>
          </cell>
          <cell r="Q347">
            <v>162853.82</v>
          </cell>
          <cell r="S347">
            <v>2.5099999999999998</v>
          </cell>
          <cell r="T347">
            <v>162853.82</v>
          </cell>
          <cell r="W347">
            <v>0.92</v>
          </cell>
          <cell r="X347">
            <v>59691.44</v>
          </cell>
          <cell r="Z347">
            <v>0.92</v>
          </cell>
          <cell r="AA347">
            <v>59691.44</v>
          </cell>
          <cell r="AC347">
            <v>0.95</v>
          </cell>
          <cell r="AD347">
            <v>61637.9</v>
          </cell>
          <cell r="AF347">
            <v>0.95</v>
          </cell>
          <cell r="AG347">
            <v>61637.9</v>
          </cell>
          <cell r="AI347">
            <v>1.1499999999999999</v>
          </cell>
          <cell r="AJ347">
            <v>74614.3</v>
          </cell>
          <cell r="AM347">
            <v>4.5199999999999996</v>
          </cell>
          <cell r="AN347">
            <v>293266.64</v>
          </cell>
          <cell r="AP347">
            <v>4.5199999999999996</v>
          </cell>
          <cell r="AQ347">
            <v>115825</v>
          </cell>
          <cell r="AS347">
            <v>0.63</v>
          </cell>
          <cell r="AT347">
            <v>45940.86</v>
          </cell>
          <cell r="AW347">
            <v>1410744.3600000003</v>
          </cell>
          <cell r="AY347">
            <v>15.919999999999998</v>
          </cell>
        </row>
        <row r="348">
          <cell r="A348" t="str">
            <v>1902201200200</v>
          </cell>
          <cell r="B348" t="str">
            <v>ROSELLE SCHOOL DISTRICT 12</v>
          </cell>
          <cell r="C348" t="str">
            <v>DUPAGE</v>
          </cell>
          <cell r="D348" t="str">
            <v>Elementary</v>
          </cell>
          <cell r="F348">
            <v>663.48</v>
          </cell>
          <cell r="G348">
            <v>167</v>
          </cell>
          <cell r="H348">
            <v>95</v>
          </cell>
          <cell r="J348">
            <v>1.33</v>
          </cell>
          <cell r="K348">
            <v>86293.06</v>
          </cell>
          <cell r="M348">
            <v>1.33</v>
          </cell>
          <cell r="N348">
            <v>86293.06</v>
          </cell>
          <cell r="P348">
            <v>1.39</v>
          </cell>
          <cell r="Q348">
            <v>90185.98</v>
          </cell>
          <cell r="S348">
            <v>1.39</v>
          </cell>
          <cell r="T348">
            <v>90185.98</v>
          </cell>
          <cell r="W348">
            <v>0.76</v>
          </cell>
          <cell r="X348">
            <v>49310.32</v>
          </cell>
          <cell r="Z348">
            <v>0.76</v>
          </cell>
          <cell r="AA348">
            <v>49310.32</v>
          </cell>
          <cell r="AC348">
            <v>0.79</v>
          </cell>
          <cell r="AD348">
            <v>51256.78</v>
          </cell>
          <cell r="AF348">
            <v>0.79</v>
          </cell>
          <cell r="AG348">
            <v>51256.78</v>
          </cell>
          <cell r="AI348">
            <v>0.95</v>
          </cell>
          <cell r="AJ348">
            <v>61637.9</v>
          </cell>
          <cell r="AM348">
            <v>4.7</v>
          </cell>
          <cell r="AN348">
            <v>304945.40000000002</v>
          </cell>
          <cell r="AP348">
            <v>4.7</v>
          </cell>
          <cell r="AQ348">
            <v>120437.5</v>
          </cell>
          <cell r="AS348">
            <v>0.66</v>
          </cell>
          <cell r="AT348">
            <v>48128.52</v>
          </cell>
          <cell r="AW348">
            <v>1089241.6000000001</v>
          </cell>
          <cell r="AY348">
            <v>12.1</v>
          </cell>
        </row>
        <row r="349">
          <cell r="A349" t="str">
            <v>1902201300200</v>
          </cell>
          <cell r="B349" t="str">
            <v>BLOOMINGDALE SCHOOL DISTRICT 13</v>
          </cell>
          <cell r="C349" t="str">
            <v>DUPAGE</v>
          </cell>
          <cell r="D349" t="str">
            <v>Elementary</v>
          </cell>
          <cell r="F349">
            <v>1317.25</v>
          </cell>
          <cell r="G349">
            <v>285</v>
          </cell>
          <cell r="H349">
            <v>35</v>
          </cell>
          <cell r="J349">
            <v>2.2799999999999998</v>
          </cell>
          <cell r="K349">
            <v>147930.96</v>
          </cell>
          <cell r="M349">
            <v>2.2799999999999998</v>
          </cell>
          <cell r="N349">
            <v>147930.96</v>
          </cell>
          <cell r="P349">
            <v>2.37</v>
          </cell>
          <cell r="Q349">
            <v>153770.34</v>
          </cell>
          <cell r="S349">
            <v>2.37</v>
          </cell>
          <cell r="T349">
            <v>153770.34</v>
          </cell>
          <cell r="W349">
            <v>0.28000000000000003</v>
          </cell>
          <cell r="X349">
            <v>18166.96</v>
          </cell>
          <cell r="Z349">
            <v>0.28000000000000003</v>
          </cell>
          <cell r="AA349">
            <v>18166.96</v>
          </cell>
          <cell r="AC349">
            <v>0.28999999999999998</v>
          </cell>
          <cell r="AD349">
            <v>18815.78</v>
          </cell>
          <cell r="AF349">
            <v>0.28999999999999998</v>
          </cell>
          <cell r="AG349">
            <v>18815.78</v>
          </cell>
          <cell r="AI349">
            <v>0.35</v>
          </cell>
          <cell r="AJ349">
            <v>22708.7</v>
          </cell>
          <cell r="AM349">
            <v>9.34</v>
          </cell>
          <cell r="AN349">
            <v>605997.88</v>
          </cell>
          <cell r="AP349">
            <v>9.34</v>
          </cell>
          <cell r="AQ349">
            <v>239337.5</v>
          </cell>
          <cell r="AS349">
            <v>1.31</v>
          </cell>
          <cell r="AT349">
            <v>95527.82</v>
          </cell>
          <cell r="AW349">
            <v>1640939.98</v>
          </cell>
          <cell r="AY349">
            <v>17.57</v>
          </cell>
        </row>
        <row r="350">
          <cell r="A350" t="str">
            <v>1902201500200</v>
          </cell>
          <cell r="B350" t="str">
            <v>MARQUARDT SCHOOL DISTRICT 15</v>
          </cell>
          <cell r="C350" t="str">
            <v>DUPAGE</v>
          </cell>
          <cell r="D350" t="str">
            <v>Elementary</v>
          </cell>
          <cell r="F350">
            <v>2453.7199999999998</v>
          </cell>
          <cell r="G350">
            <v>1968</v>
          </cell>
          <cell r="H350">
            <v>761</v>
          </cell>
          <cell r="J350">
            <v>15.74</v>
          </cell>
          <cell r="K350">
            <v>1021242.68</v>
          </cell>
          <cell r="M350">
            <v>15.74</v>
          </cell>
          <cell r="N350">
            <v>1021242.68</v>
          </cell>
          <cell r="P350">
            <v>16.399999999999999</v>
          </cell>
          <cell r="Q350">
            <v>1064064.8</v>
          </cell>
          <cell r="S350">
            <v>16.399999999999999</v>
          </cell>
          <cell r="T350">
            <v>1064064.8</v>
          </cell>
          <cell r="W350">
            <v>6.08</v>
          </cell>
          <cell r="X350">
            <v>394482.56</v>
          </cell>
          <cell r="Z350">
            <v>6.08</v>
          </cell>
          <cell r="AA350">
            <v>394482.56</v>
          </cell>
          <cell r="AC350">
            <v>6.34</v>
          </cell>
          <cell r="AD350">
            <v>411351.88</v>
          </cell>
          <cell r="AF350">
            <v>6.34</v>
          </cell>
          <cell r="AG350">
            <v>411351.88</v>
          </cell>
          <cell r="AI350">
            <v>7.61</v>
          </cell>
          <cell r="AJ350">
            <v>493752.02</v>
          </cell>
          <cell r="AM350">
            <v>17.399999999999999</v>
          </cell>
          <cell r="AN350">
            <v>1128946.8</v>
          </cell>
          <cell r="AP350">
            <v>17.399999999999999</v>
          </cell>
          <cell r="AQ350">
            <v>445875</v>
          </cell>
          <cell r="AS350">
            <v>2.4500000000000002</v>
          </cell>
          <cell r="AT350">
            <v>178658.9</v>
          </cell>
          <cell r="AW350">
            <v>8029516.5599999996</v>
          </cell>
          <cell r="AY350">
            <v>92.31</v>
          </cell>
        </row>
        <row r="351">
          <cell r="A351" t="str">
            <v>1902201600200</v>
          </cell>
          <cell r="B351" t="str">
            <v>QUEEN BEE SCHOOL DISTRICT 16</v>
          </cell>
          <cell r="C351" t="str">
            <v>DUPAGE</v>
          </cell>
          <cell r="D351" t="str">
            <v>Elementary</v>
          </cell>
          <cell r="F351">
            <v>1808.12</v>
          </cell>
          <cell r="G351">
            <v>1002.33</v>
          </cell>
          <cell r="H351">
            <v>667.16</v>
          </cell>
          <cell r="J351">
            <v>8.01</v>
          </cell>
          <cell r="K351">
            <v>519704.82</v>
          </cell>
          <cell r="M351">
            <v>8.01</v>
          </cell>
          <cell r="N351">
            <v>519704.82</v>
          </cell>
          <cell r="P351">
            <v>8.35</v>
          </cell>
          <cell r="Q351">
            <v>541764.69999999995</v>
          </cell>
          <cell r="S351">
            <v>8.35</v>
          </cell>
          <cell r="T351">
            <v>541764.69999999995</v>
          </cell>
          <cell r="W351">
            <v>5.33</v>
          </cell>
          <cell r="X351">
            <v>345821.06</v>
          </cell>
          <cell r="Z351">
            <v>5.33</v>
          </cell>
          <cell r="AA351">
            <v>345821.06</v>
          </cell>
          <cell r="AC351">
            <v>5.55</v>
          </cell>
          <cell r="AD351">
            <v>360095.1</v>
          </cell>
          <cell r="AF351">
            <v>5.55</v>
          </cell>
          <cell r="AG351">
            <v>360095.1</v>
          </cell>
          <cell r="AI351">
            <v>6.67</v>
          </cell>
          <cell r="AJ351">
            <v>432762.94</v>
          </cell>
          <cell r="AM351">
            <v>12.82</v>
          </cell>
          <cell r="AN351">
            <v>831787.24</v>
          </cell>
          <cell r="AP351">
            <v>12.82</v>
          </cell>
          <cell r="AQ351">
            <v>328512.5</v>
          </cell>
          <cell r="AS351">
            <v>1.8</v>
          </cell>
          <cell r="AT351">
            <v>131259.6</v>
          </cell>
          <cell r="AW351">
            <v>5259093.6400000006</v>
          </cell>
          <cell r="AY351">
            <v>60.629999999999995</v>
          </cell>
        </row>
        <row r="352">
          <cell r="A352" t="str">
            <v>1902202000200</v>
          </cell>
          <cell r="B352" t="str">
            <v>KEENEYVILLE SCHOOL DISTRICT 20</v>
          </cell>
          <cell r="C352" t="str">
            <v>DUPAGE</v>
          </cell>
          <cell r="D352" t="str">
            <v>Elementary</v>
          </cell>
          <cell r="F352">
            <v>1526</v>
          </cell>
          <cell r="G352">
            <v>877</v>
          </cell>
          <cell r="H352">
            <v>311</v>
          </cell>
          <cell r="J352">
            <v>7.01</v>
          </cell>
          <cell r="K352">
            <v>454822.82</v>
          </cell>
          <cell r="M352">
            <v>7.01</v>
          </cell>
          <cell r="N352">
            <v>454822.82</v>
          </cell>
          <cell r="P352">
            <v>7.3</v>
          </cell>
          <cell r="Q352">
            <v>473638.6</v>
          </cell>
          <cell r="S352">
            <v>7.3</v>
          </cell>
          <cell r="T352">
            <v>473638.6</v>
          </cell>
          <cell r="W352">
            <v>2.48</v>
          </cell>
          <cell r="X352">
            <v>160907.35999999999</v>
          </cell>
          <cell r="Z352">
            <v>2.48</v>
          </cell>
          <cell r="AA352">
            <v>160907.35999999999</v>
          </cell>
          <cell r="AC352">
            <v>2.59</v>
          </cell>
          <cell r="AD352">
            <v>168044.38</v>
          </cell>
          <cell r="AF352">
            <v>2.59</v>
          </cell>
          <cell r="AG352">
            <v>168044.38</v>
          </cell>
          <cell r="AI352">
            <v>3.11</v>
          </cell>
          <cell r="AJ352">
            <v>201783.02</v>
          </cell>
          <cell r="AM352">
            <v>10.82</v>
          </cell>
          <cell r="AN352">
            <v>702023.24</v>
          </cell>
          <cell r="AP352">
            <v>10.82</v>
          </cell>
          <cell r="AQ352">
            <v>277262.5</v>
          </cell>
          <cell r="AS352">
            <v>1.52</v>
          </cell>
          <cell r="AT352">
            <v>110841.44</v>
          </cell>
          <cell r="AW352">
            <v>3806736.5199999996</v>
          </cell>
          <cell r="AY352">
            <v>43.2</v>
          </cell>
        </row>
        <row r="353">
          <cell r="A353" t="str">
            <v>1902202500200</v>
          </cell>
          <cell r="B353" t="str">
            <v>BENJAMIN SCHOOL DISTRICT 25</v>
          </cell>
          <cell r="C353" t="str">
            <v>DUPAGE</v>
          </cell>
          <cell r="D353" t="str">
            <v>Elementary</v>
          </cell>
          <cell r="F353">
            <v>602.54</v>
          </cell>
          <cell r="G353">
            <v>124</v>
          </cell>
          <cell r="H353">
            <v>54</v>
          </cell>
          <cell r="J353">
            <v>0.99</v>
          </cell>
          <cell r="K353">
            <v>64233.18</v>
          </cell>
          <cell r="M353">
            <v>0.99</v>
          </cell>
          <cell r="N353">
            <v>64233.18</v>
          </cell>
          <cell r="P353">
            <v>1.03</v>
          </cell>
          <cell r="Q353">
            <v>66828.460000000006</v>
          </cell>
          <cell r="S353">
            <v>1.03</v>
          </cell>
          <cell r="T353">
            <v>66828.460000000006</v>
          </cell>
          <cell r="W353">
            <v>0.43</v>
          </cell>
          <cell r="X353">
            <v>27899.26</v>
          </cell>
          <cell r="Z353">
            <v>0.43</v>
          </cell>
          <cell r="AA353">
            <v>27899.26</v>
          </cell>
          <cell r="AC353">
            <v>0.45</v>
          </cell>
          <cell r="AD353">
            <v>29196.9</v>
          </cell>
          <cell r="AF353">
            <v>0.45</v>
          </cell>
          <cell r="AG353">
            <v>29196.9</v>
          </cell>
          <cell r="AI353">
            <v>0.54</v>
          </cell>
          <cell r="AJ353">
            <v>35036.28</v>
          </cell>
          <cell r="AM353">
            <v>4.2699999999999996</v>
          </cell>
          <cell r="AN353">
            <v>277046.14</v>
          </cell>
          <cell r="AP353">
            <v>4.2699999999999996</v>
          </cell>
          <cell r="AQ353">
            <v>109418.75</v>
          </cell>
          <cell r="AS353">
            <v>0.6</v>
          </cell>
          <cell r="AT353">
            <v>43753.2</v>
          </cell>
          <cell r="AW353">
            <v>841569.97000000009</v>
          </cell>
          <cell r="AY353">
            <v>9.19</v>
          </cell>
        </row>
        <row r="354">
          <cell r="A354" t="str">
            <v>1902203300200</v>
          </cell>
          <cell r="B354" t="str">
            <v>WEST CHICAGO SCHOOL DIST 33</v>
          </cell>
          <cell r="C354" t="str">
            <v>DUPAGE</v>
          </cell>
          <cell r="D354" t="str">
            <v>Elementary</v>
          </cell>
          <cell r="F354">
            <v>4132.71</v>
          </cell>
          <cell r="G354">
            <v>2955.66</v>
          </cell>
          <cell r="H354">
            <v>2411.5</v>
          </cell>
          <cell r="J354">
            <v>23.64</v>
          </cell>
          <cell r="K354">
            <v>1533810.48</v>
          </cell>
          <cell r="M354">
            <v>23.64</v>
          </cell>
          <cell r="N354">
            <v>1533810.48</v>
          </cell>
          <cell r="P354">
            <v>24.63</v>
          </cell>
          <cell r="Q354">
            <v>1598043.66</v>
          </cell>
          <cell r="S354">
            <v>24.63</v>
          </cell>
          <cell r="T354">
            <v>1598043.66</v>
          </cell>
          <cell r="W354">
            <v>19.29</v>
          </cell>
          <cell r="X354">
            <v>1251573.78</v>
          </cell>
          <cell r="Z354">
            <v>19.29</v>
          </cell>
          <cell r="AA354">
            <v>1251573.78</v>
          </cell>
          <cell r="AC354">
            <v>20.09</v>
          </cell>
          <cell r="AD354">
            <v>1303479.3799999999</v>
          </cell>
          <cell r="AF354">
            <v>20.09</v>
          </cell>
          <cell r="AG354">
            <v>1303479.3799999999</v>
          </cell>
          <cell r="AI354">
            <v>24.11</v>
          </cell>
          <cell r="AJ354">
            <v>1564305.02</v>
          </cell>
          <cell r="AM354">
            <v>29.31</v>
          </cell>
          <cell r="AN354">
            <v>1901691.42</v>
          </cell>
          <cell r="AP354">
            <v>29.31</v>
          </cell>
          <cell r="AQ354">
            <v>751068.75</v>
          </cell>
          <cell r="AS354">
            <v>4.13</v>
          </cell>
          <cell r="AT354">
            <v>301167.86</v>
          </cell>
          <cell r="AW354">
            <v>15892047.65</v>
          </cell>
          <cell r="AY354">
            <v>185.79000000000002</v>
          </cell>
        </row>
        <row r="355">
          <cell r="A355" t="str">
            <v>1902203400200</v>
          </cell>
          <cell r="B355" t="str">
            <v>WINFIELD SCHOOL DISTRICT 34</v>
          </cell>
          <cell r="C355" t="str">
            <v>DUPAGE</v>
          </cell>
          <cell r="D355" t="str">
            <v>Elementary</v>
          </cell>
          <cell r="F355">
            <v>283.47000000000003</v>
          </cell>
          <cell r="G355">
            <v>74.33</v>
          </cell>
          <cell r="H355">
            <v>17.66</v>
          </cell>
          <cell r="J355">
            <v>0.59</v>
          </cell>
          <cell r="K355">
            <v>38280.379999999997</v>
          </cell>
          <cell r="M355">
            <v>0.59</v>
          </cell>
          <cell r="N355">
            <v>38280.379999999997</v>
          </cell>
          <cell r="P355">
            <v>0.61</v>
          </cell>
          <cell r="Q355">
            <v>39578.019999999997</v>
          </cell>
          <cell r="S355">
            <v>0.61</v>
          </cell>
          <cell r="T355">
            <v>39578.019999999997</v>
          </cell>
          <cell r="W355">
            <v>0.14000000000000001</v>
          </cell>
          <cell r="X355">
            <v>9083.48</v>
          </cell>
          <cell r="Z355">
            <v>0.14000000000000001</v>
          </cell>
          <cell r="AA355">
            <v>9083.48</v>
          </cell>
          <cell r="AC355">
            <v>0.14000000000000001</v>
          </cell>
          <cell r="AD355">
            <v>9083.48</v>
          </cell>
          <cell r="AF355">
            <v>0.14000000000000001</v>
          </cell>
          <cell r="AG355">
            <v>9083.48</v>
          </cell>
          <cell r="AI355">
            <v>0.17</v>
          </cell>
          <cell r="AJ355">
            <v>11029.94</v>
          </cell>
          <cell r="AM355">
            <v>2.0099999999999998</v>
          </cell>
          <cell r="AN355">
            <v>130412.82</v>
          </cell>
          <cell r="AP355">
            <v>2.0099999999999998</v>
          </cell>
          <cell r="AQ355">
            <v>51506.25</v>
          </cell>
          <cell r="AS355">
            <v>0.28000000000000003</v>
          </cell>
          <cell r="AT355">
            <v>20418.16</v>
          </cell>
          <cell r="AW355">
            <v>405417.89000000007</v>
          </cell>
          <cell r="AY355">
            <v>4.41</v>
          </cell>
        </row>
        <row r="356">
          <cell r="A356" t="str">
            <v>1902204100200</v>
          </cell>
          <cell r="B356" t="str">
            <v>GLEN ELLYN SCHOOL DISTRICT 41</v>
          </cell>
          <cell r="C356" t="str">
            <v>DUPAGE</v>
          </cell>
          <cell r="D356" t="str">
            <v>Elementary</v>
          </cell>
          <cell r="F356">
            <v>3461.75</v>
          </cell>
          <cell r="G356">
            <v>735</v>
          </cell>
          <cell r="H356">
            <v>497</v>
          </cell>
          <cell r="J356">
            <v>5.88</v>
          </cell>
          <cell r="K356">
            <v>381506.16</v>
          </cell>
          <cell r="M356">
            <v>5.88</v>
          </cell>
          <cell r="N356">
            <v>381506.16</v>
          </cell>
          <cell r="P356">
            <v>6.12</v>
          </cell>
          <cell r="Q356">
            <v>397077.84</v>
          </cell>
          <cell r="S356">
            <v>6.12</v>
          </cell>
          <cell r="T356">
            <v>397077.84</v>
          </cell>
          <cell r="W356">
            <v>3.97</v>
          </cell>
          <cell r="X356">
            <v>257581.54</v>
          </cell>
          <cell r="Z356">
            <v>3.97</v>
          </cell>
          <cell r="AA356">
            <v>257581.54</v>
          </cell>
          <cell r="AC356">
            <v>4.1399999999999997</v>
          </cell>
          <cell r="AD356">
            <v>268611.48</v>
          </cell>
          <cell r="AF356">
            <v>4.1399999999999997</v>
          </cell>
          <cell r="AG356">
            <v>268611.48</v>
          </cell>
          <cell r="AI356">
            <v>4.97</v>
          </cell>
          <cell r="AJ356">
            <v>322463.53999999998</v>
          </cell>
          <cell r="AM356">
            <v>24.55</v>
          </cell>
          <cell r="AN356">
            <v>1592853.1</v>
          </cell>
          <cell r="AP356">
            <v>24.55</v>
          </cell>
          <cell r="AQ356">
            <v>629093.75</v>
          </cell>
          <cell r="AS356">
            <v>3.46</v>
          </cell>
          <cell r="AT356">
            <v>252310.12</v>
          </cell>
          <cell r="AW356">
            <v>5406274.5500000007</v>
          </cell>
          <cell r="AY356">
            <v>59.89</v>
          </cell>
        </row>
        <row r="357">
          <cell r="A357" t="str">
            <v>1902204400200</v>
          </cell>
          <cell r="B357" t="str">
            <v>LOMBARD SCHOOL DISTRICT 44</v>
          </cell>
          <cell r="C357" t="str">
            <v>DUPAGE</v>
          </cell>
          <cell r="D357" t="str">
            <v>Elementary</v>
          </cell>
          <cell r="F357">
            <v>3092.5</v>
          </cell>
          <cell r="G357">
            <v>1147</v>
          </cell>
          <cell r="H357">
            <v>398.5</v>
          </cell>
          <cell r="J357">
            <v>9.17</v>
          </cell>
          <cell r="K357">
            <v>594967.93999999994</v>
          </cell>
          <cell r="M357">
            <v>9.17</v>
          </cell>
          <cell r="N357">
            <v>594967.93999999994</v>
          </cell>
          <cell r="P357">
            <v>9.5500000000000007</v>
          </cell>
          <cell r="Q357">
            <v>619623.1</v>
          </cell>
          <cell r="S357">
            <v>9.5500000000000007</v>
          </cell>
          <cell r="T357">
            <v>619623.1</v>
          </cell>
          <cell r="W357">
            <v>3.18</v>
          </cell>
          <cell r="X357">
            <v>206324.76</v>
          </cell>
          <cell r="Z357">
            <v>3.18</v>
          </cell>
          <cell r="AA357">
            <v>206324.76</v>
          </cell>
          <cell r="AC357">
            <v>3.32</v>
          </cell>
          <cell r="AD357">
            <v>215408.24</v>
          </cell>
          <cell r="AF357">
            <v>3.32</v>
          </cell>
          <cell r="AG357">
            <v>215408.24</v>
          </cell>
          <cell r="AI357">
            <v>3.98</v>
          </cell>
          <cell r="AJ357">
            <v>258230.36</v>
          </cell>
          <cell r="AM357">
            <v>21.93</v>
          </cell>
          <cell r="AN357">
            <v>1422862.26</v>
          </cell>
          <cell r="AP357">
            <v>21.93</v>
          </cell>
          <cell r="AQ357">
            <v>561956.25</v>
          </cell>
          <cell r="AS357">
            <v>3.09</v>
          </cell>
          <cell r="AT357">
            <v>225328.98</v>
          </cell>
          <cell r="AW357">
            <v>5741025.9299999997</v>
          </cell>
          <cell r="AY357">
            <v>63.999999999999993</v>
          </cell>
        </row>
        <row r="358">
          <cell r="A358" t="str">
            <v>1902204500200</v>
          </cell>
          <cell r="B358" t="str">
            <v>VILLA PARK SCHOOL DIST 45</v>
          </cell>
          <cell r="C358" t="str">
            <v>DUPAGE</v>
          </cell>
          <cell r="D358" t="str">
            <v>Elementary</v>
          </cell>
          <cell r="F358">
            <v>3265.05</v>
          </cell>
          <cell r="G358">
            <v>1733.33</v>
          </cell>
          <cell r="H358">
            <v>816.5</v>
          </cell>
          <cell r="J358">
            <v>13.86</v>
          </cell>
          <cell r="K358">
            <v>899264.52</v>
          </cell>
          <cell r="M358">
            <v>13.86</v>
          </cell>
          <cell r="N358">
            <v>899264.52</v>
          </cell>
          <cell r="P358">
            <v>14.44</v>
          </cell>
          <cell r="Q358">
            <v>936896.08</v>
          </cell>
          <cell r="S358">
            <v>14.44</v>
          </cell>
          <cell r="T358">
            <v>936896.08</v>
          </cell>
          <cell r="W358">
            <v>6.53</v>
          </cell>
          <cell r="X358">
            <v>423679.46</v>
          </cell>
          <cell r="Z358">
            <v>6.53</v>
          </cell>
          <cell r="AA358">
            <v>423679.46</v>
          </cell>
          <cell r="AC358">
            <v>6.8</v>
          </cell>
          <cell r="AD358">
            <v>441197.6</v>
          </cell>
          <cell r="AF358">
            <v>6.8</v>
          </cell>
          <cell r="AG358">
            <v>441197.6</v>
          </cell>
          <cell r="AI358">
            <v>8.16</v>
          </cell>
          <cell r="AJ358">
            <v>529437.12</v>
          </cell>
          <cell r="AM358">
            <v>23.15</v>
          </cell>
          <cell r="AN358">
            <v>1502018.3</v>
          </cell>
          <cell r="AP358">
            <v>23.15</v>
          </cell>
          <cell r="AQ358">
            <v>593218.75</v>
          </cell>
          <cell r="AS358">
            <v>3.26</v>
          </cell>
          <cell r="AT358">
            <v>237725.72</v>
          </cell>
          <cell r="AW358">
            <v>8264475.2100000009</v>
          </cell>
          <cell r="AY358">
            <v>94.179999999999978</v>
          </cell>
        </row>
        <row r="359">
          <cell r="A359" t="str">
            <v>1902204800200</v>
          </cell>
          <cell r="B359" t="str">
            <v>SALT CREEK SCHOOL DIST 48</v>
          </cell>
          <cell r="C359" t="str">
            <v>DUPAGE</v>
          </cell>
          <cell r="D359" t="str">
            <v>Elementary</v>
          </cell>
          <cell r="F359">
            <v>465.39</v>
          </cell>
          <cell r="G359">
            <v>215</v>
          </cell>
          <cell r="H359">
            <v>50</v>
          </cell>
          <cell r="J359">
            <v>1.72</v>
          </cell>
          <cell r="K359">
            <v>111597.04</v>
          </cell>
          <cell r="M359">
            <v>1.72</v>
          </cell>
          <cell r="N359">
            <v>111597.04</v>
          </cell>
          <cell r="P359">
            <v>1.79</v>
          </cell>
          <cell r="Q359">
            <v>116138.78</v>
          </cell>
          <cell r="S359">
            <v>1.79</v>
          </cell>
          <cell r="T359">
            <v>116138.78</v>
          </cell>
          <cell r="W359">
            <v>0.4</v>
          </cell>
          <cell r="X359">
            <v>25952.799999999999</v>
          </cell>
          <cell r="Z359">
            <v>0.4</v>
          </cell>
          <cell r="AA359">
            <v>25952.799999999999</v>
          </cell>
          <cell r="AC359">
            <v>0.41</v>
          </cell>
          <cell r="AD359">
            <v>26601.62</v>
          </cell>
          <cell r="AF359">
            <v>0.41</v>
          </cell>
          <cell r="AG359">
            <v>26601.62</v>
          </cell>
          <cell r="AI359">
            <v>0.5</v>
          </cell>
          <cell r="AJ359">
            <v>32441</v>
          </cell>
          <cell r="AM359">
            <v>3.3</v>
          </cell>
          <cell r="AN359">
            <v>214110.6</v>
          </cell>
          <cell r="AP359">
            <v>3.3</v>
          </cell>
          <cell r="AQ359">
            <v>84562.5</v>
          </cell>
          <cell r="AS359">
            <v>0.46</v>
          </cell>
          <cell r="AT359">
            <v>33544.120000000003</v>
          </cell>
          <cell r="AW359">
            <v>925238.70000000007</v>
          </cell>
          <cell r="AY359">
            <v>10.32</v>
          </cell>
        </row>
        <row r="360">
          <cell r="A360" t="str">
            <v>1902205300200</v>
          </cell>
          <cell r="B360" t="str">
            <v>BUTLER SCHOOL DISTRICT 53</v>
          </cell>
          <cell r="C360" t="str">
            <v>DUPAGE</v>
          </cell>
          <cell r="D360" t="str">
            <v>Elementary</v>
          </cell>
          <cell r="F360">
            <v>522.5</v>
          </cell>
          <cell r="G360">
            <v>28</v>
          </cell>
          <cell r="H360">
            <v>0</v>
          </cell>
          <cell r="J360">
            <v>0.22</v>
          </cell>
          <cell r="K360">
            <v>14274.04</v>
          </cell>
          <cell r="M360">
            <v>0.22</v>
          </cell>
          <cell r="N360">
            <v>14274.04</v>
          </cell>
          <cell r="P360">
            <v>0.23</v>
          </cell>
          <cell r="Q360">
            <v>14922.86</v>
          </cell>
          <cell r="S360">
            <v>0.23</v>
          </cell>
          <cell r="T360">
            <v>14922.86</v>
          </cell>
          <cell r="W360">
            <v>0</v>
          </cell>
          <cell r="X360">
            <v>0</v>
          </cell>
          <cell r="Z360">
            <v>0</v>
          </cell>
          <cell r="AA360">
            <v>0</v>
          </cell>
          <cell r="AC360">
            <v>0</v>
          </cell>
          <cell r="AD360">
            <v>0</v>
          </cell>
          <cell r="AF360">
            <v>0</v>
          </cell>
          <cell r="AG360">
            <v>0</v>
          </cell>
          <cell r="AI360">
            <v>0</v>
          </cell>
          <cell r="AJ360">
            <v>0</v>
          </cell>
          <cell r="AM360">
            <v>3.7</v>
          </cell>
          <cell r="AN360">
            <v>240063.4</v>
          </cell>
          <cell r="AP360">
            <v>3.7</v>
          </cell>
          <cell r="AQ360">
            <v>94812.5</v>
          </cell>
          <cell r="AS360">
            <v>0.52</v>
          </cell>
          <cell r="AT360">
            <v>37919.440000000002</v>
          </cell>
          <cell r="AW360">
            <v>431189.1399999999</v>
          </cell>
          <cell r="AY360">
            <v>4.38</v>
          </cell>
        </row>
        <row r="361">
          <cell r="A361" t="str">
            <v>1902205800200</v>
          </cell>
          <cell r="B361" t="str">
            <v>DOWNERS GROVE GRADE SCH DIST 58</v>
          </cell>
          <cell r="C361" t="str">
            <v>DUPAGE</v>
          </cell>
          <cell r="D361" t="str">
            <v>Elementary</v>
          </cell>
          <cell r="F361">
            <v>4815.5</v>
          </cell>
          <cell r="G361">
            <v>874</v>
          </cell>
          <cell r="H361">
            <v>254.83</v>
          </cell>
          <cell r="J361">
            <v>6.99</v>
          </cell>
          <cell r="K361">
            <v>453525.18</v>
          </cell>
          <cell r="M361">
            <v>6.99</v>
          </cell>
          <cell r="N361">
            <v>453525.18</v>
          </cell>
          <cell r="P361">
            <v>7.28</v>
          </cell>
          <cell r="Q361">
            <v>472340.96</v>
          </cell>
          <cell r="S361">
            <v>7.28</v>
          </cell>
          <cell r="T361">
            <v>472340.96</v>
          </cell>
          <cell r="W361">
            <v>2.0299999999999998</v>
          </cell>
          <cell r="X361">
            <v>131710.46</v>
          </cell>
          <cell r="Z361">
            <v>2.0299999999999998</v>
          </cell>
          <cell r="AA361">
            <v>131710.46</v>
          </cell>
          <cell r="AC361">
            <v>2.12</v>
          </cell>
          <cell r="AD361">
            <v>137549.84</v>
          </cell>
          <cell r="AF361">
            <v>2.12</v>
          </cell>
          <cell r="AG361">
            <v>137549.84</v>
          </cell>
          <cell r="AI361">
            <v>2.54</v>
          </cell>
          <cell r="AJ361">
            <v>164800.28</v>
          </cell>
          <cell r="AM361">
            <v>34.15</v>
          </cell>
          <cell r="AN361">
            <v>2215720.2999999998</v>
          </cell>
          <cell r="AP361">
            <v>34.15</v>
          </cell>
          <cell r="AQ361">
            <v>875093.75</v>
          </cell>
          <cell r="AS361">
            <v>4.8099999999999996</v>
          </cell>
          <cell r="AT361">
            <v>350754.82</v>
          </cell>
          <cell r="AW361">
            <v>5996622.0299999993</v>
          </cell>
          <cell r="AY361">
            <v>64.510000000000005</v>
          </cell>
        </row>
        <row r="362">
          <cell r="A362" t="str">
            <v>1902206000200</v>
          </cell>
          <cell r="B362" t="str">
            <v>MAERCKER SCHOOL DISTRICT 60</v>
          </cell>
          <cell r="C362" t="str">
            <v>DUPAGE</v>
          </cell>
          <cell r="D362" t="str">
            <v>Elementary</v>
          </cell>
          <cell r="F362">
            <v>1371</v>
          </cell>
          <cell r="G362">
            <v>557</v>
          </cell>
          <cell r="H362">
            <v>290</v>
          </cell>
          <cell r="J362">
            <v>4.45</v>
          </cell>
          <cell r="K362">
            <v>288724.90000000002</v>
          </cell>
          <cell r="M362">
            <v>4.45</v>
          </cell>
          <cell r="N362">
            <v>288724.90000000002</v>
          </cell>
          <cell r="P362">
            <v>4.6399999999999997</v>
          </cell>
          <cell r="Q362">
            <v>301052.48</v>
          </cell>
          <cell r="S362">
            <v>4.6399999999999997</v>
          </cell>
          <cell r="T362">
            <v>301052.48</v>
          </cell>
          <cell r="W362">
            <v>2.3199999999999998</v>
          </cell>
          <cell r="X362">
            <v>150526.24</v>
          </cell>
          <cell r="Z362">
            <v>2.3199999999999998</v>
          </cell>
          <cell r="AA362">
            <v>150526.24</v>
          </cell>
          <cell r="AC362">
            <v>2.41</v>
          </cell>
          <cell r="AD362">
            <v>156365.62</v>
          </cell>
          <cell r="AF362">
            <v>2.41</v>
          </cell>
          <cell r="AG362">
            <v>156365.62</v>
          </cell>
          <cell r="AI362">
            <v>2.9</v>
          </cell>
          <cell r="AJ362">
            <v>188157.8</v>
          </cell>
          <cell r="AM362">
            <v>9.7200000000000006</v>
          </cell>
          <cell r="AN362">
            <v>630653.04</v>
          </cell>
          <cell r="AP362">
            <v>9.7200000000000006</v>
          </cell>
          <cell r="AQ362">
            <v>249075</v>
          </cell>
          <cell r="AS362">
            <v>1.37</v>
          </cell>
          <cell r="AT362">
            <v>99903.14</v>
          </cell>
          <cell r="AW362">
            <v>2961127.46</v>
          </cell>
          <cell r="AY362">
            <v>33.49</v>
          </cell>
        </row>
        <row r="363">
          <cell r="A363" t="str">
            <v>1902206100200</v>
          </cell>
          <cell r="B363" t="str">
            <v>DARIEN SCHOOL DIST 61</v>
          </cell>
          <cell r="C363" t="str">
            <v>DUPAGE</v>
          </cell>
          <cell r="D363" t="str">
            <v>Elementary</v>
          </cell>
          <cell r="F363">
            <v>1468.71</v>
          </cell>
          <cell r="G363">
            <v>596</v>
          </cell>
          <cell r="H363">
            <v>260</v>
          </cell>
          <cell r="J363">
            <v>4.76</v>
          </cell>
          <cell r="K363">
            <v>308838.32</v>
          </cell>
          <cell r="M363">
            <v>4.76</v>
          </cell>
          <cell r="N363">
            <v>308838.32</v>
          </cell>
          <cell r="P363">
            <v>4.96</v>
          </cell>
          <cell r="Q363">
            <v>321814.71999999997</v>
          </cell>
          <cell r="S363">
            <v>4.96</v>
          </cell>
          <cell r="T363">
            <v>321814.71999999997</v>
          </cell>
          <cell r="W363">
            <v>2.08</v>
          </cell>
          <cell r="X363">
            <v>134954.56</v>
          </cell>
          <cell r="Z363">
            <v>2.08</v>
          </cell>
          <cell r="AA363">
            <v>134954.56</v>
          </cell>
          <cell r="AC363">
            <v>2.16</v>
          </cell>
          <cell r="AD363">
            <v>140145.12</v>
          </cell>
          <cell r="AF363">
            <v>2.16</v>
          </cell>
          <cell r="AG363">
            <v>140145.12</v>
          </cell>
          <cell r="AI363">
            <v>2.6</v>
          </cell>
          <cell r="AJ363">
            <v>168693.2</v>
          </cell>
          <cell r="AM363">
            <v>10.41</v>
          </cell>
          <cell r="AN363">
            <v>675421.62</v>
          </cell>
          <cell r="AP363">
            <v>10.41</v>
          </cell>
          <cell r="AQ363">
            <v>266756.25</v>
          </cell>
          <cell r="AS363">
            <v>1.46</v>
          </cell>
          <cell r="AT363">
            <v>106466.12</v>
          </cell>
          <cell r="AW363">
            <v>3028842.63</v>
          </cell>
          <cell r="AY363">
            <v>34.090000000000003</v>
          </cell>
        </row>
        <row r="364">
          <cell r="A364" t="str">
            <v>1902206200200</v>
          </cell>
          <cell r="B364" t="str">
            <v>GOWER SCHOOL DIST 62</v>
          </cell>
          <cell r="C364" t="str">
            <v>DUPAGE</v>
          </cell>
          <cell r="D364" t="str">
            <v>Elementary</v>
          </cell>
          <cell r="F364">
            <v>841</v>
          </cell>
          <cell r="G364">
            <v>219</v>
          </cell>
          <cell r="H364">
            <v>64</v>
          </cell>
          <cell r="J364">
            <v>1.75</v>
          </cell>
          <cell r="K364">
            <v>113543.5</v>
          </cell>
          <cell r="M364">
            <v>1.75</v>
          </cell>
          <cell r="N364">
            <v>113543.5</v>
          </cell>
          <cell r="P364">
            <v>1.82</v>
          </cell>
          <cell r="Q364">
            <v>118085.24</v>
          </cell>
          <cell r="S364">
            <v>1.82</v>
          </cell>
          <cell r="T364">
            <v>118085.24</v>
          </cell>
          <cell r="W364">
            <v>0.51</v>
          </cell>
          <cell r="X364">
            <v>33089.82</v>
          </cell>
          <cell r="Z364">
            <v>0.51</v>
          </cell>
          <cell r="AA364">
            <v>33089.82</v>
          </cell>
          <cell r="AC364">
            <v>0.53</v>
          </cell>
          <cell r="AD364">
            <v>34387.46</v>
          </cell>
          <cell r="AF364">
            <v>0.53</v>
          </cell>
          <cell r="AG364">
            <v>34387.46</v>
          </cell>
          <cell r="AI364">
            <v>0.64</v>
          </cell>
          <cell r="AJ364">
            <v>41524.480000000003</v>
          </cell>
          <cell r="AM364">
            <v>5.96</v>
          </cell>
          <cell r="AN364">
            <v>386696.72</v>
          </cell>
          <cell r="AP364">
            <v>5.96</v>
          </cell>
          <cell r="AQ364">
            <v>152725</v>
          </cell>
          <cell r="AS364">
            <v>0.84</v>
          </cell>
          <cell r="AT364">
            <v>61254.48</v>
          </cell>
          <cell r="AW364">
            <v>1240412.7199999997</v>
          </cell>
          <cell r="AY364">
            <v>13.56</v>
          </cell>
        </row>
        <row r="365">
          <cell r="A365" t="str">
            <v>1902206300200</v>
          </cell>
          <cell r="B365" t="str">
            <v>CASS SCHOOL DIST 63</v>
          </cell>
          <cell r="C365" t="str">
            <v>DUPAGE</v>
          </cell>
          <cell r="D365" t="str">
            <v>Elementary</v>
          </cell>
          <cell r="F365">
            <v>713</v>
          </cell>
          <cell r="G365">
            <v>199</v>
          </cell>
          <cell r="H365">
            <v>88.5</v>
          </cell>
          <cell r="J365">
            <v>1.59</v>
          </cell>
          <cell r="K365">
            <v>103162.38</v>
          </cell>
          <cell r="M365">
            <v>1.59</v>
          </cell>
          <cell r="N365">
            <v>103162.38</v>
          </cell>
          <cell r="P365">
            <v>1.65</v>
          </cell>
          <cell r="Q365">
            <v>107055.3</v>
          </cell>
          <cell r="S365">
            <v>1.65</v>
          </cell>
          <cell r="T365">
            <v>107055.3</v>
          </cell>
          <cell r="W365">
            <v>0.7</v>
          </cell>
          <cell r="X365">
            <v>45417.4</v>
          </cell>
          <cell r="Z365">
            <v>0.7</v>
          </cell>
          <cell r="AA365">
            <v>45417.4</v>
          </cell>
          <cell r="AC365">
            <v>0.73</v>
          </cell>
          <cell r="AD365">
            <v>47363.86</v>
          </cell>
          <cell r="AF365">
            <v>0.73</v>
          </cell>
          <cell r="AG365">
            <v>47363.86</v>
          </cell>
          <cell r="AI365">
            <v>0.88</v>
          </cell>
          <cell r="AJ365">
            <v>57096.160000000003</v>
          </cell>
          <cell r="AM365">
            <v>5.05</v>
          </cell>
          <cell r="AN365">
            <v>327654.09999999998</v>
          </cell>
          <cell r="AP365">
            <v>5.05</v>
          </cell>
          <cell r="AQ365">
            <v>129406.25</v>
          </cell>
          <cell r="AS365">
            <v>0.71</v>
          </cell>
          <cell r="AT365">
            <v>51774.62</v>
          </cell>
          <cell r="AW365">
            <v>1171929.0100000002</v>
          </cell>
          <cell r="AY365">
            <v>12.98</v>
          </cell>
        </row>
        <row r="366">
          <cell r="A366" t="str">
            <v>1902206600200</v>
          </cell>
          <cell r="B366" t="str">
            <v>CENTER CASS SCHOOL DIST 66</v>
          </cell>
          <cell r="C366" t="str">
            <v>DUPAGE</v>
          </cell>
          <cell r="D366" t="str">
            <v>Elementary</v>
          </cell>
          <cell r="F366">
            <v>1048.5</v>
          </cell>
          <cell r="G366">
            <v>193</v>
          </cell>
          <cell r="H366">
            <v>73.5</v>
          </cell>
          <cell r="J366">
            <v>1.54</v>
          </cell>
          <cell r="K366">
            <v>99918.28</v>
          </cell>
          <cell r="M366">
            <v>1.54</v>
          </cell>
          <cell r="N366">
            <v>99918.28</v>
          </cell>
          <cell r="P366">
            <v>1.6</v>
          </cell>
          <cell r="Q366">
            <v>103811.2</v>
          </cell>
          <cell r="S366">
            <v>1.6</v>
          </cell>
          <cell r="T366">
            <v>103811.2</v>
          </cell>
          <cell r="W366">
            <v>0.57999999999999996</v>
          </cell>
          <cell r="X366">
            <v>37631.56</v>
          </cell>
          <cell r="Z366">
            <v>0.57999999999999996</v>
          </cell>
          <cell r="AA366">
            <v>37631.56</v>
          </cell>
          <cell r="AC366">
            <v>0.61</v>
          </cell>
          <cell r="AD366">
            <v>39578.019999999997</v>
          </cell>
          <cell r="AF366">
            <v>0.61</v>
          </cell>
          <cell r="AG366">
            <v>39578.019999999997</v>
          </cell>
          <cell r="AI366">
            <v>0.73</v>
          </cell>
          <cell r="AJ366">
            <v>47363.86</v>
          </cell>
          <cell r="AM366">
            <v>7.43</v>
          </cell>
          <cell r="AN366">
            <v>482073.26</v>
          </cell>
          <cell r="AP366">
            <v>7.43</v>
          </cell>
          <cell r="AQ366">
            <v>190393.75</v>
          </cell>
          <cell r="AS366">
            <v>1.04</v>
          </cell>
          <cell r="AT366">
            <v>75838.880000000005</v>
          </cell>
          <cell r="AW366">
            <v>1357547.87</v>
          </cell>
          <cell r="AY366">
            <v>14.700000000000001</v>
          </cell>
        </row>
        <row r="367">
          <cell r="A367" t="str">
            <v>1902206800200</v>
          </cell>
          <cell r="B367" t="str">
            <v>WOODRIDGE SCHOOL DIST 68</v>
          </cell>
          <cell r="C367" t="str">
            <v>DUPAGE</v>
          </cell>
          <cell r="D367" t="str">
            <v>Elementary</v>
          </cell>
          <cell r="F367">
            <v>2959.25</v>
          </cell>
          <cell r="G367">
            <v>1352</v>
          </cell>
          <cell r="H367">
            <v>559.5</v>
          </cell>
          <cell r="J367">
            <v>10.81</v>
          </cell>
          <cell r="K367">
            <v>701374.42</v>
          </cell>
          <cell r="M367">
            <v>10.81</v>
          </cell>
          <cell r="N367">
            <v>701374.42</v>
          </cell>
          <cell r="P367">
            <v>11.26</v>
          </cell>
          <cell r="Q367">
            <v>730571.32</v>
          </cell>
          <cell r="S367">
            <v>11.26</v>
          </cell>
          <cell r="T367">
            <v>730571.32</v>
          </cell>
          <cell r="W367">
            <v>4.47</v>
          </cell>
          <cell r="X367">
            <v>290022.53999999998</v>
          </cell>
          <cell r="Z367">
            <v>4.47</v>
          </cell>
          <cell r="AA367">
            <v>290022.53999999998</v>
          </cell>
          <cell r="AC367">
            <v>4.66</v>
          </cell>
          <cell r="AD367">
            <v>302350.12</v>
          </cell>
          <cell r="AF367">
            <v>4.66</v>
          </cell>
          <cell r="AG367">
            <v>302350.12</v>
          </cell>
          <cell r="AI367">
            <v>5.59</v>
          </cell>
          <cell r="AJ367">
            <v>362690.38</v>
          </cell>
          <cell r="AM367">
            <v>20.98</v>
          </cell>
          <cell r="AN367">
            <v>1361224.36</v>
          </cell>
          <cell r="AP367">
            <v>20.98</v>
          </cell>
          <cell r="AQ367">
            <v>537612.5</v>
          </cell>
          <cell r="AS367">
            <v>2.95</v>
          </cell>
          <cell r="AT367">
            <v>215119.9</v>
          </cell>
          <cell r="AW367">
            <v>6525283.9400000004</v>
          </cell>
          <cell r="AY367">
            <v>73.69</v>
          </cell>
        </row>
        <row r="368">
          <cell r="A368" t="str">
            <v>1902208601700</v>
          </cell>
          <cell r="B368" t="str">
            <v>HINSDALE TWP H S DIST 86</v>
          </cell>
          <cell r="C368" t="str">
            <v>DUPAGE</v>
          </cell>
          <cell r="D368" t="str">
            <v>High School</v>
          </cell>
          <cell r="F368">
            <v>4322.99</v>
          </cell>
          <cell r="G368">
            <v>647</v>
          </cell>
          <cell r="H368">
            <v>70</v>
          </cell>
          <cell r="J368">
            <v>5.17</v>
          </cell>
          <cell r="K368">
            <v>335439.94</v>
          </cell>
          <cell r="M368">
            <v>5.17</v>
          </cell>
          <cell r="N368">
            <v>335439.94</v>
          </cell>
          <cell r="P368">
            <v>5.39</v>
          </cell>
          <cell r="Q368">
            <v>349713.98</v>
          </cell>
          <cell r="S368">
            <v>5.39</v>
          </cell>
          <cell r="T368">
            <v>349713.98</v>
          </cell>
          <cell r="W368">
            <v>0.56000000000000005</v>
          </cell>
          <cell r="X368">
            <v>36333.919999999998</v>
          </cell>
          <cell r="Z368">
            <v>0.56000000000000005</v>
          </cell>
          <cell r="AA368">
            <v>36333.919999999998</v>
          </cell>
          <cell r="AC368">
            <v>0.57999999999999996</v>
          </cell>
          <cell r="AD368">
            <v>37631.56</v>
          </cell>
          <cell r="AF368">
            <v>0.57999999999999996</v>
          </cell>
          <cell r="AG368">
            <v>37631.56</v>
          </cell>
          <cell r="AI368">
            <v>0.7</v>
          </cell>
          <cell r="AJ368">
            <v>45417.4</v>
          </cell>
          <cell r="AM368">
            <v>30.65</v>
          </cell>
          <cell r="AN368">
            <v>1988633.3</v>
          </cell>
          <cell r="AP368">
            <v>30.65</v>
          </cell>
          <cell r="AQ368">
            <v>785406.25</v>
          </cell>
          <cell r="AS368">
            <v>4.32</v>
          </cell>
          <cell r="AT368">
            <v>315023.03999999998</v>
          </cell>
          <cell r="AW368">
            <v>4652718.79</v>
          </cell>
          <cell r="AY368">
            <v>49.019999999999996</v>
          </cell>
        </row>
        <row r="369">
          <cell r="A369" t="str">
            <v>1902208701700</v>
          </cell>
          <cell r="B369" t="str">
            <v>GLENBARD TWP H S DIST 87</v>
          </cell>
          <cell r="C369" t="str">
            <v>DUPAGE</v>
          </cell>
          <cell r="D369" t="str">
            <v>High School</v>
          </cell>
          <cell r="F369">
            <v>8097.66</v>
          </cell>
          <cell r="G369">
            <v>2621</v>
          </cell>
          <cell r="H369">
            <v>370.5</v>
          </cell>
          <cell r="J369">
            <v>20.96</v>
          </cell>
          <cell r="K369">
            <v>1359926.72</v>
          </cell>
          <cell r="M369">
            <v>20.96</v>
          </cell>
          <cell r="N369">
            <v>1359926.72</v>
          </cell>
          <cell r="P369">
            <v>21.84</v>
          </cell>
          <cell r="Q369">
            <v>1417022.88</v>
          </cell>
          <cell r="S369">
            <v>21.84</v>
          </cell>
          <cell r="T369">
            <v>1417022.88</v>
          </cell>
          <cell r="W369">
            <v>2.96</v>
          </cell>
          <cell r="X369">
            <v>192050.72</v>
          </cell>
          <cell r="Z369">
            <v>2.96</v>
          </cell>
          <cell r="AA369">
            <v>192050.72</v>
          </cell>
          <cell r="AC369">
            <v>3.08</v>
          </cell>
          <cell r="AD369">
            <v>199836.56</v>
          </cell>
          <cell r="AF369">
            <v>3.08</v>
          </cell>
          <cell r="AG369">
            <v>199836.56</v>
          </cell>
          <cell r="AI369">
            <v>3.7</v>
          </cell>
          <cell r="AJ369">
            <v>240063.4</v>
          </cell>
          <cell r="AM369">
            <v>57.43</v>
          </cell>
          <cell r="AN369">
            <v>3726173.26</v>
          </cell>
          <cell r="AP369">
            <v>57.43</v>
          </cell>
          <cell r="AQ369">
            <v>1471643.75</v>
          </cell>
          <cell r="AS369">
            <v>8.09</v>
          </cell>
          <cell r="AT369">
            <v>589938.98</v>
          </cell>
          <cell r="AW369">
            <v>12365493.15</v>
          </cell>
          <cell r="AY369">
            <v>134.88999999999999</v>
          </cell>
        </row>
        <row r="370">
          <cell r="A370" t="str">
            <v>1902208801600</v>
          </cell>
          <cell r="B370" t="str">
            <v>DU PAGE HIGH SCHOOL DIST 88</v>
          </cell>
          <cell r="C370" t="str">
            <v>DUPAGE</v>
          </cell>
          <cell r="D370" t="str">
            <v>High School</v>
          </cell>
          <cell r="F370">
            <v>3948.82</v>
          </cell>
          <cell r="G370">
            <v>1827</v>
          </cell>
          <cell r="H370">
            <v>241.5</v>
          </cell>
          <cell r="J370">
            <v>14.61</v>
          </cell>
          <cell r="K370">
            <v>947926.02</v>
          </cell>
          <cell r="M370">
            <v>14.61</v>
          </cell>
          <cell r="N370">
            <v>947926.02</v>
          </cell>
          <cell r="P370">
            <v>15.22</v>
          </cell>
          <cell r="Q370">
            <v>987504.04</v>
          </cell>
          <cell r="S370">
            <v>15.22</v>
          </cell>
          <cell r="T370">
            <v>987504.04</v>
          </cell>
          <cell r="W370">
            <v>1.93</v>
          </cell>
          <cell r="X370">
            <v>125222.26</v>
          </cell>
          <cell r="Z370">
            <v>1.93</v>
          </cell>
          <cell r="AA370">
            <v>125222.26</v>
          </cell>
          <cell r="AC370">
            <v>2.0099999999999998</v>
          </cell>
          <cell r="AD370">
            <v>130412.82</v>
          </cell>
          <cell r="AF370">
            <v>2.0099999999999998</v>
          </cell>
          <cell r="AG370">
            <v>130412.82</v>
          </cell>
          <cell r="AI370">
            <v>2.41</v>
          </cell>
          <cell r="AJ370">
            <v>156365.62</v>
          </cell>
          <cell r="AM370">
            <v>28</v>
          </cell>
          <cell r="AN370">
            <v>1816696</v>
          </cell>
          <cell r="AP370">
            <v>28</v>
          </cell>
          <cell r="AQ370">
            <v>717500</v>
          </cell>
          <cell r="AS370">
            <v>3.94</v>
          </cell>
          <cell r="AT370">
            <v>287312.68</v>
          </cell>
          <cell r="AW370">
            <v>7360004.5799999982</v>
          </cell>
          <cell r="AY370">
            <v>81.41</v>
          </cell>
        </row>
        <row r="371">
          <cell r="A371" t="str">
            <v>1902208900400</v>
          </cell>
          <cell r="B371" t="str">
            <v>GLEN ELLYN C C SCHOOL DIST 89</v>
          </cell>
          <cell r="C371" t="str">
            <v>DUPAGE</v>
          </cell>
          <cell r="D371" t="str">
            <v>Elementary</v>
          </cell>
          <cell r="F371">
            <v>2129.5</v>
          </cell>
          <cell r="G371">
            <v>465</v>
          </cell>
          <cell r="H371">
            <v>208.5</v>
          </cell>
          <cell r="J371">
            <v>3.72</v>
          </cell>
          <cell r="K371">
            <v>241361.04</v>
          </cell>
          <cell r="M371">
            <v>3.72</v>
          </cell>
          <cell r="N371">
            <v>241361.04</v>
          </cell>
          <cell r="P371">
            <v>3.87</v>
          </cell>
          <cell r="Q371">
            <v>251093.34</v>
          </cell>
          <cell r="S371">
            <v>3.87</v>
          </cell>
          <cell r="T371">
            <v>251093.34</v>
          </cell>
          <cell r="W371">
            <v>1.66</v>
          </cell>
          <cell r="X371">
            <v>107704.12</v>
          </cell>
          <cell r="Z371">
            <v>1.66</v>
          </cell>
          <cell r="AA371">
            <v>107704.12</v>
          </cell>
          <cell r="AC371">
            <v>1.73</v>
          </cell>
          <cell r="AD371">
            <v>112245.86</v>
          </cell>
          <cell r="AF371">
            <v>1.73</v>
          </cell>
          <cell r="AG371">
            <v>112245.86</v>
          </cell>
          <cell r="AI371">
            <v>2.08</v>
          </cell>
          <cell r="AJ371">
            <v>134954.56</v>
          </cell>
          <cell r="AM371">
            <v>15.1</v>
          </cell>
          <cell r="AN371">
            <v>979718.2</v>
          </cell>
          <cell r="AP371">
            <v>15.1</v>
          </cell>
          <cell r="AQ371">
            <v>386937.5</v>
          </cell>
          <cell r="AS371">
            <v>2.12</v>
          </cell>
          <cell r="AT371">
            <v>154594.64000000001</v>
          </cell>
          <cell r="AW371">
            <v>3081013.62</v>
          </cell>
          <cell r="AY371">
            <v>33.760000000000005</v>
          </cell>
        </row>
        <row r="372">
          <cell r="A372" t="str">
            <v>1902209300400</v>
          </cell>
          <cell r="B372" t="str">
            <v>COMMUNITY CONSOLIDATED S D 93</v>
          </cell>
          <cell r="C372" t="str">
            <v>DUPAGE</v>
          </cell>
          <cell r="D372" t="str">
            <v>Elementary</v>
          </cell>
          <cell r="F372">
            <v>3606.06</v>
          </cell>
          <cell r="G372">
            <v>1296</v>
          </cell>
          <cell r="H372">
            <v>677.5</v>
          </cell>
          <cell r="J372">
            <v>10.36</v>
          </cell>
          <cell r="K372">
            <v>672177.52</v>
          </cell>
          <cell r="M372">
            <v>10.36</v>
          </cell>
          <cell r="N372">
            <v>672177.52</v>
          </cell>
          <cell r="P372">
            <v>10.8</v>
          </cell>
          <cell r="Q372">
            <v>700725.6</v>
          </cell>
          <cell r="S372">
            <v>10.8</v>
          </cell>
          <cell r="T372">
            <v>700725.6</v>
          </cell>
          <cell r="W372">
            <v>5.42</v>
          </cell>
          <cell r="X372">
            <v>351660.44</v>
          </cell>
          <cell r="Z372">
            <v>5.42</v>
          </cell>
          <cell r="AA372">
            <v>351660.44</v>
          </cell>
          <cell r="AC372">
            <v>5.64</v>
          </cell>
          <cell r="AD372">
            <v>365934.48</v>
          </cell>
          <cell r="AF372">
            <v>5.64</v>
          </cell>
          <cell r="AG372">
            <v>365934.48</v>
          </cell>
          <cell r="AI372">
            <v>6.77</v>
          </cell>
          <cell r="AJ372">
            <v>439251.14</v>
          </cell>
          <cell r="AM372">
            <v>25.57</v>
          </cell>
          <cell r="AN372">
            <v>1659032.74</v>
          </cell>
          <cell r="AP372">
            <v>25.57</v>
          </cell>
          <cell r="AQ372">
            <v>655231.25</v>
          </cell>
          <cell r="AS372">
            <v>3.6</v>
          </cell>
          <cell r="AT372">
            <v>262519.2</v>
          </cell>
          <cell r="AW372">
            <v>7197030.4099999983</v>
          </cell>
          <cell r="AY372">
            <v>81</v>
          </cell>
        </row>
        <row r="373">
          <cell r="A373" t="str">
            <v>1902209401600</v>
          </cell>
          <cell r="B373" t="str">
            <v>COMMUNITY HIGH SCH DISTRICT 94</v>
          </cell>
          <cell r="C373" t="str">
            <v>DUPAGE</v>
          </cell>
          <cell r="D373" t="str">
            <v>High School</v>
          </cell>
          <cell r="F373">
            <v>2099</v>
          </cell>
          <cell r="G373">
            <v>1075</v>
          </cell>
          <cell r="H373">
            <v>360.5</v>
          </cell>
          <cell r="J373">
            <v>8.6</v>
          </cell>
          <cell r="K373">
            <v>557985.19999999995</v>
          </cell>
          <cell r="M373">
            <v>8.6</v>
          </cell>
          <cell r="N373">
            <v>557985.19999999995</v>
          </cell>
          <cell r="P373">
            <v>8.9499999999999993</v>
          </cell>
          <cell r="Q373">
            <v>580693.9</v>
          </cell>
          <cell r="S373">
            <v>8.9499999999999993</v>
          </cell>
          <cell r="T373">
            <v>580693.9</v>
          </cell>
          <cell r="W373">
            <v>2.88</v>
          </cell>
          <cell r="X373">
            <v>186860.16</v>
          </cell>
          <cell r="Z373">
            <v>2.88</v>
          </cell>
          <cell r="AA373">
            <v>186860.16</v>
          </cell>
          <cell r="AC373">
            <v>3</v>
          </cell>
          <cell r="AD373">
            <v>194646</v>
          </cell>
          <cell r="AF373">
            <v>3</v>
          </cell>
          <cell r="AG373">
            <v>194646</v>
          </cell>
          <cell r="AI373">
            <v>3.6</v>
          </cell>
          <cell r="AJ373">
            <v>233575.2</v>
          </cell>
          <cell r="AM373">
            <v>14.88</v>
          </cell>
          <cell r="AN373">
            <v>965444.16</v>
          </cell>
          <cell r="AP373">
            <v>14.88</v>
          </cell>
          <cell r="AQ373">
            <v>381300</v>
          </cell>
          <cell r="AS373">
            <v>2.09</v>
          </cell>
          <cell r="AT373">
            <v>152406.98000000001</v>
          </cell>
          <cell r="AW373">
            <v>4773096.8600000003</v>
          </cell>
          <cell r="AY373">
            <v>53.86</v>
          </cell>
        </row>
        <row r="374">
          <cell r="A374" t="str">
            <v>1902209901600</v>
          </cell>
          <cell r="B374" t="str">
            <v>COMMUNITY HIGH SCHOOL DIST 99</v>
          </cell>
          <cell r="C374" t="str">
            <v>DUPAGE</v>
          </cell>
          <cell r="D374" t="str">
            <v>High School</v>
          </cell>
          <cell r="F374">
            <v>4929.9799999999996</v>
          </cell>
          <cell r="G374">
            <v>1150</v>
          </cell>
          <cell r="H374">
            <v>102</v>
          </cell>
          <cell r="J374">
            <v>9.1999999999999993</v>
          </cell>
          <cell r="K374">
            <v>596914.4</v>
          </cell>
          <cell r="M374">
            <v>9.1999999999999993</v>
          </cell>
          <cell r="N374">
            <v>596914.4</v>
          </cell>
          <cell r="P374">
            <v>9.58</v>
          </cell>
          <cell r="Q374">
            <v>621569.56000000006</v>
          </cell>
          <cell r="S374">
            <v>9.58</v>
          </cell>
          <cell r="T374">
            <v>621569.56000000006</v>
          </cell>
          <cell r="W374">
            <v>0.81</v>
          </cell>
          <cell r="X374">
            <v>52554.42</v>
          </cell>
          <cell r="Z374">
            <v>0.81</v>
          </cell>
          <cell r="AA374">
            <v>52554.42</v>
          </cell>
          <cell r="AC374">
            <v>0.85</v>
          </cell>
          <cell r="AD374">
            <v>55149.7</v>
          </cell>
          <cell r="AF374">
            <v>0.85</v>
          </cell>
          <cell r="AG374">
            <v>55149.7</v>
          </cell>
          <cell r="AI374">
            <v>1.02</v>
          </cell>
          <cell r="AJ374">
            <v>66179.64</v>
          </cell>
          <cell r="AM374">
            <v>34.96</v>
          </cell>
          <cell r="AN374">
            <v>2268274.7200000002</v>
          </cell>
          <cell r="AP374">
            <v>34.96</v>
          </cell>
          <cell r="AQ374">
            <v>895850</v>
          </cell>
          <cell r="AS374">
            <v>4.92</v>
          </cell>
          <cell r="AT374">
            <v>358776.24</v>
          </cell>
          <cell r="AW374">
            <v>6241456.7600000016</v>
          </cell>
          <cell r="AY374">
            <v>66.849999999999994</v>
          </cell>
        </row>
        <row r="375">
          <cell r="A375" t="str">
            <v>1902210001600</v>
          </cell>
          <cell r="B375" t="str">
            <v>FENTON COMM H S DIST 100</v>
          </cell>
          <cell r="C375" t="str">
            <v>DUPAGE</v>
          </cell>
          <cell r="D375" t="str">
            <v>High School</v>
          </cell>
          <cell r="F375">
            <v>1497.99</v>
          </cell>
          <cell r="G375">
            <v>740</v>
          </cell>
          <cell r="H375">
            <v>96.5</v>
          </cell>
          <cell r="J375">
            <v>5.92</v>
          </cell>
          <cell r="K375">
            <v>384101.44</v>
          </cell>
          <cell r="M375">
            <v>5.92</v>
          </cell>
          <cell r="N375">
            <v>384101.44</v>
          </cell>
          <cell r="P375">
            <v>6.16</v>
          </cell>
          <cell r="Q375">
            <v>399673.12</v>
          </cell>
          <cell r="S375">
            <v>6.16</v>
          </cell>
          <cell r="T375">
            <v>399673.12</v>
          </cell>
          <cell r="W375">
            <v>0.77</v>
          </cell>
          <cell r="X375">
            <v>49959.14</v>
          </cell>
          <cell r="Z375">
            <v>0.77</v>
          </cell>
          <cell r="AA375">
            <v>49959.14</v>
          </cell>
          <cell r="AC375">
            <v>0.8</v>
          </cell>
          <cell r="AD375">
            <v>51905.599999999999</v>
          </cell>
          <cell r="AF375">
            <v>0.8</v>
          </cell>
          <cell r="AG375">
            <v>51905.599999999999</v>
          </cell>
          <cell r="AI375">
            <v>0.96</v>
          </cell>
          <cell r="AJ375">
            <v>62286.720000000001</v>
          </cell>
          <cell r="AM375">
            <v>10.62</v>
          </cell>
          <cell r="AN375">
            <v>689046.84</v>
          </cell>
          <cell r="AP375">
            <v>10.62</v>
          </cell>
          <cell r="AQ375">
            <v>272137.5</v>
          </cell>
          <cell r="AS375">
            <v>1.49</v>
          </cell>
          <cell r="AT375">
            <v>108653.78</v>
          </cell>
          <cell r="AW375">
            <v>2903403.44</v>
          </cell>
          <cell r="AY375">
            <v>32.190000000000005</v>
          </cell>
        </row>
        <row r="376">
          <cell r="A376" t="str">
            <v>1902210801600</v>
          </cell>
          <cell r="B376" t="str">
            <v>LAKE PARK COMM H S DIST 108</v>
          </cell>
          <cell r="C376" t="str">
            <v>DUPAGE</v>
          </cell>
          <cell r="D376" t="str">
            <v>High School</v>
          </cell>
          <cell r="F376">
            <v>2627.48</v>
          </cell>
          <cell r="G376">
            <v>734</v>
          </cell>
          <cell r="H376">
            <v>80.5</v>
          </cell>
          <cell r="J376">
            <v>5.87</v>
          </cell>
          <cell r="K376">
            <v>380857.34</v>
          </cell>
          <cell r="M376">
            <v>5.87</v>
          </cell>
          <cell r="N376">
            <v>380857.34</v>
          </cell>
          <cell r="P376">
            <v>6.11</v>
          </cell>
          <cell r="Q376">
            <v>396429.02</v>
          </cell>
          <cell r="S376">
            <v>6.11</v>
          </cell>
          <cell r="T376">
            <v>396429.02</v>
          </cell>
          <cell r="W376">
            <v>0.64</v>
          </cell>
          <cell r="X376">
            <v>41524.480000000003</v>
          </cell>
          <cell r="Z376">
            <v>0.64</v>
          </cell>
          <cell r="AA376">
            <v>41524.480000000003</v>
          </cell>
          <cell r="AC376">
            <v>0.67</v>
          </cell>
          <cell r="AD376">
            <v>43470.94</v>
          </cell>
          <cell r="AF376">
            <v>0.67</v>
          </cell>
          <cell r="AG376">
            <v>43470.94</v>
          </cell>
          <cell r="AI376">
            <v>0.8</v>
          </cell>
          <cell r="AJ376">
            <v>51905.599999999999</v>
          </cell>
          <cell r="AM376">
            <v>18.63</v>
          </cell>
          <cell r="AN376">
            <v>1208751.6599999999</v>
          </cell>
          <cell r="AP376">
            <v>18.63</v>
          </cell>
          <cell r="AQ376">
            <v>477393.75</v>
          </cell>
          <cell r="AS376">
            <v>2.62</v>
          </cell>
          <cell r="AT376">
            <v>191055.64</v>
          </cell>
          <cell r="AW376">
            <v>3653670.2099999995</v>
          </cell>
          <cell r="AY376">
            <v>39.5</v>
          </cell>
        </row>
        <row r="377">
          <cell r="A377" t="str">
            <v>1902218000400</v>
          </cell>
          <cell r="B377" t="str">
            <v>COMMUNITY CONS SCH DIST 180</v>
          </cell>
          <cell r="C377" t="str">
            <v>DUPAGE</v>
          </cell>
          <cell r="D377" t="str">
            <v>Elementary</v>
          </cell>
          <cell r="F377">
            <v>584.46</v>
          </cell>
          <cell r="G377">
            <v>475</v>
          </cell>
          <cell r="H377">
            <v>0</v>
          </cell>
          <cell r="J377">
            <v>3.8</v>
          </cell>
          <cell r="K377">
            <v>246551.6</v>
          </cell>
          <cell r="M377">
            <v>3.8</v>
          </cell>
          <cell r="N377">
            <v>246551.6</v>
          </cell>
          <cell r="P377">
            <v>3.95</v>
          </cell>
          <cell r="Q377">
            <v>256283.9</v>
          </cell>
          <cell r="S377">
            <v>3.95</v>
          </cell>
          <cell r="T377">
            <v>256283.9</v>
          </cell>
          <cell r="W377">
            <v>0</v>
          </cell>
          <cell r="X377">
            <v>0</v>
          </cell>
          <cell r="Z377">
            <v>0</v>
          </cell>
          <cell r="AA377">
            <v>0</v>
          </cell>
          <cell r="AC377">
            <v>0</v>
          </cell>
          <cell r="AD377">
            <v>0</v>
          </cell>
          <cell r="AF377">
            <v>0</v>
          </cell>
          <cell r="AG377">
            <v>0</v>
          </cell>
          <cell r="AI377">
            <v>0</v>
          </cell>
          <cell r="AJ377">
            <v>0</v>
          </cell>
          <cell r="AM377">
            <v>4.1399999999999997</v>
          </cell>
          <cell r="AN377">
            <v>268611.48</v>
          </cell>
          <cell r="AP377">
            <v>4.1399999999999997</v>
          </cell>
          <cell r="AQ377">
            <v>106087.5</v>
          </cell>
          <cell r="AS377">
            <v>0.57999999999999996</v>
          </cell>
          <cell r="AT377">
            <v>42294.76</v>
          </cell>
          <cell r="AW377">
            <v>1422664.7400000002</v>
          </cell>
          <cell r="AY377">
            <v>15.84</v>
          </cell>
        </row>
        <row r="378">
          <cell r="A378" t="str">
            <v>1902218100400</v>
          </cell>
          <cell r="B378" t="str">
            <v>HINSDALE C C SCHOOL DIST 181</v>
          </cell>
          <cell r="C378" t="str">
            <v>DUPAGE</v>
          </cell>
          <cell r="D378" t="str">
            <v>Elementary</v>
          </cell>
          <cell r="F378">
            <v>3594.62</v>
          </cell>
          <cell r="G378">
            <v>174.66</v>
          </cell>
          <cell r="H378">
            <v>106.5</v>
          </cell>
          <cell r="J378">
            <v>1.39</v>
          </cell>
          <cell r="K378">
            <v>90185.98</v>
          </cell>
          <cell r="M378">
            <v>1.39</v>
          </cell>
          <cell r="N378">
            <v>90185.98</v>
          </cell>
          <cell r="P378">
            <v>1.45</v>
          </cell>
          <cell r="Q378">
            <v>94078.9</v>
          </cell>
          <cell r="S378">
            <v>1.45</v>
          </cell>
          <cell r="T378">
            <v>94078.9</v>
          </cell>
          <cell r="W378">
            <v>0.85</v>
          </cell>
          <cell r="X378">
            <v>55149.7</v>
          </cell>
          <cell r="Z378">
            <v>0.85</v>
          </cell>
          <cell r="AA378">
            <v>55149.7</v>
          </cell>
          <cell r="AC378">
            <v>0.88</v>
          </cell>
          <cell r="AD378">
            <v>57096.160000000003</v>
          </cell>
          <cell r="AF378">
            <v>0.88</v>
          </cell>
          <cell r="AG378">
            <v>57096.160000000003</v>
          </cell>
          <cell r="AI378">
            <v>1.06</v>
          </cell>
          <cell r="AJ378">
            <v>68774.92</v>
          </cell>
          <cell r="AM378">
            <v>25.49</v>
          </cell>
          <cell r="AN378">
            <v>1653842.18</v>
          </cell>
          <cell r="AP378">
            <v>25.49</v>
          </cell>
          <cell r="AQ378">
            <v>653181.25</v>
          </cell>
          <cell r="AS378">
            <v>3.59</v>
          </cell>
          <cell r="AT378">
            <v>261789.98</v>
          </cell>
          <cell r="AW378">
            <v>3230609.8100000005</v>
          </cell>
          <cell r="AY378">
            <v>33.449999999999996</v>
          </cell>
        </row>
        <row r="379">
          <cell r="A379" t="str">
            <v>1902220002600</v>
          </cell>
          <cell r="B379" t="str">
            <v>COMMUNITY UNIT SCHOOL DIST 200</v>
          </cell>
          <cell r="C379" t="str">
            <v>DUPAGE</v>
          </cell>
          <cell r="D379" t="str">
            <v>Unit</v>
          </cell>
          <cell r="F379">
            <v>12285.44</v>
          </cell>
          <cell r="G379">
            <v>3473</v>
          </cell>
          <cell r="H379">
            <v>1271.5</v>
          </cell>
          <cell r="J379">
            <v>27.78</v>
          </cell>
          <cell r="K379">
            <v>1802421.96</v>
          </cell>
          <cell r="M379">
            <v>27.78</v>
          </cell>
          <cell r="N379">
            <v>1802421.96</v>
          </cell>
          <cell r="P379">
            <v>28.94</v>
          </cell>
          <cell r="Q379">
            <v>1877685.08</v>
          </cell>
          <cell r="S379">
            <v>28.94</v>
          </cell>
          <cell r="T379">
            <v>1877685.08</v>
          </cell>
          <cell r="W379">
            <v>10.17</v>
          </cell>
          <cell r="X379">
            <v>659849.93999999994</v>
          </cell>
          <cell r="Z379">
            <v>10.17</v>
          </cell>
          <cell r="AA379">
            <v>659849.93999999994</v>
          </cell>
          <cell r="AC379">
            <v>10.59</v>
          </cell>
          <cell r="AD379">
            <v>687100.38</v>
          </cell>
          <cell r="AF379">
            <v>10.59</v>
          </cell>
          <cell r="AG379">
            <v>687100.38</v>
          </cell>
          <cell r="AI379">
            <v>12.71</v>
          </cell>
          <cell r="AJ379">
            <v>824650.22</v>
          </cell>
          <cell r="AM379">
            <v>87.13</v>
          </cell>
          <cell r="AN379">
            <v>5653168.6600000001</v>
          </cell>
          <cell r="AP379">
            <v>87.13</v>
          </cell>
          <cell r="AQ379">
            <v>2232706.25</v>
          </cell>
          <cell r="AS379">
            <v>12.28</v>
          </cell>
          <cell r="AT379">
            <v>895482.16</v>
          </cell>
          <cell r="AW379">
            <v>19660122.010000002</v>
          </cell>
          <cell r="AY379">
            <v>216.85</v>
          </cell>
        </row>
        <row r="380">
          <cell r="A380" t="str">
            <v>1902220102600</v>
          </cell>
          <cell r="B380" t="str">
            <v>WESTMONT C U SCHOOL DIST 201</v>
          </cell>
          <cell r="C380" t="str">
            <v>DUPAGE</v>
          </cell>
          <cell r="D380" t="str">
            <v>Unit</v>
          </cell>
          <cell r="F380">
            <v>1318.79</v>
          </cell>
          <cell r="G380">
            <v>463</v>
          </cell>
          <cell r="H380">
            <v>112</v>
          </cell>
          <cell r="J380">
            <v>3.7</v>
          </cell>
          <cell r="K380">
            <v>240063.4</v>
          </cell>
          <cell r="M380">
            <v>3.7</v>
          </cell>
          <cell r="N380">
            <v>240063.4</v>
          </cell>
          <cell r="P380">
            <v>3.85</v>
          </cell>
          <cell r="Q380">
            <v>249795.7</v>
          </cell>
          <cell r="S380">
            <v>3.85</v>
          </cell>
          <cell r="T380">
            <v>249795.7</v>
          </cell>
          <cell r="W380">
            <v>0.89</v>
          </cell>
          <cell r="X380">
            <v>57744.98</v>
          </cell>
          <cell r="Z380">
            <v>0.89</v>
          </cell>
          <cell r="AA380">
            <v>57744.98</v>
          </cell>
          <cell r="AC380">
            <v>0.93</v>
          </cell>
          <cell r="AD380">
            <v>60340.26</v>
          </cell>
          <cell r="AF380">
            <v>0.93</v>
          </cell>
          <cell r="AG380">
            <v>60340.26</v>
          </cell>
          <cell r="AI380">
            <v>1.1200000000000001</v>
          </cell>
          <cell r="AJ380">
            <v>72667.839999999997</v>
          </cell>
          <cell r="AM380">
            <v>9.35</v>
          </cell>
          <cell r="AN380">
            <v>606646.69999999995</v>
          </cell>
          <cell r="AP380">
            <v>9.35</v>
          </cell>
          <cell r="AQ380">
            <v>239593.75</v>
          </cell>
          <cell r="AS380">
            <v>1.31</v>
          </cell>
          <cell r="AT380">
            <v>95527.82</v>
          </cell>
          <cell r="AW380">
            <v>2230324.7899999996</v>
          </cell>
          <cell r="AY380">
            <v>24.619999999999997</v>
          </cell>
        </row>
        <row r="381">
          <cell r="A381" t="str">
            <v>1902220202600</v>
          </cell>
          <cell r="B381" t="str">
            <v>LISLE C U SCH DIST 202</v>
          </cell>
          <cell r="C381" t="str">
            <v>DUPAGE</v>
          </cell>
          <cell r="D381" t="str">
            <v>Unit</v>
          </cell>
          <cell r="F381">
            <v>1448.46</v>
          </cell>
          <cell r="G381">
            <v>448</v>
          </cell>
          <cell r="H381">
            <v>64.5</v>
          </cell>
          <cell r="J381">
            <v>3.58</v>
          </cell>
          <cell r="K381">
            <v>232277.56</v>
          </cell>
          <cell r="M381">
            <v>3.58</v>
          </cell>
          <cell r="N381">
            <v>232277.56</v>
          </cell>
          <cell r="P381">
            <v>3.73</v>
          </cell>
          <cell r="Q381">
            <v>242009.86</v>
          </cell>
          <cell r="S381">
            <v>3.73</v>
          </cell>
          <cell r="T381">
            <v>242009.86</v>
          </cell>
          <cell r="W381">
            <v>0.51</v>
          </cell>
          <cell r="X381">
            <v>33089.82</v>
          </cell>
          <cell r="Z381">
            <v>0.51</v>
          </cell>
          <cell r="AA381">
            <v>33089.82</v>
          </cell>
          <cell r="AC381">
            <v>0.53</v>
          </cell>
          <cell r="AD381">
            <v>34387.46</v>
          </cell>
          <cell r="AF381">
            <v>0.53</v>
          </cell>
          <cell r="AG381">
            <v>34387.46</v>
          </cell>
          <cell r="AI381">
            <v>0.64</v>
          </cell>
          <cell r="AJ381">
            <v>41524.480000000003</v>
          </cell>
          <cell r="AM381">
            <v>10.27</v>
          </cell>
          <cell r="AN381">
            <v>666338.14</v>
          </cell>
          <cell r="AP381">
            <v>10.27</v>
          </cell>
          <cell r="AQ381">
            <v>263168.75</v>
          </cell>
          <cell r="AS381">
            <v>1.44</v>
          </cell>
          <cell r="AT381">
            <v>105007.67999999999</v>
          </cell>
          <cell r="AW381">
            <v>2159568.4500000002</v>
          </cell>
          <cell r="AY381">
            <v>23.52</v>
          </cell>
        </row>
        <row r="382">
          <cell r="A382" t="str">
            <v>1902220302600</v>
          </cell>
          <cell r="B382" t="str">
            <v>NAPERVILLE C U DIST 203</v>
          </cell>
          <cell r="C382" t="str">
            <v>DUPAGE</v>
          </cell>
          <cell r="D382" t="str">
            <v>Unit</v>
          </cell>
          <cell r="F382">
            <v>16337.25</v>
          </cell>
          <cell r="G382">
            <v>2344.33</v>
          </cell>
          <cell r="H382">
            <v>1070.5</v>
          </cell>
          <cell r="J382">
            <v>18.75</v>
          </cell>
          <cell r="K382">
            <v>1216537.5</v>
          </cell>
          <cell r="M382">
            <v>18.75</v>
          </cell>
          <cell r="N382">
            <v>1216537.5</v>
          </cell>
          <cell r="P382">
            <v>19.53</v>
          </cell>
          <cell r="Q382">
            <v>1267145.46</v>
          </cell>
          <cell r="S382">
            <v>19.53</v>
          </cell>
          <cell r="T382">
            <v>1267145.46</v>
          </cell>
          <cell r="W382">
            <v>8.56</v>
          </cell>
          <cell r="X382">
            <v>555389.92000000004</v>
          </cell>
          <cell r="Z382">
            <v>8.56</v>
          </cell>
          <cell r="AA382">
            <v>555389.92000000004</v>
          </cell>
          <cell r="AC382">
            <v>8.92</v>
          </cell>
          <cell r="AD382">
            <v>578747.43999999994</v>
          </cell>
          <cell r="AF382">
            <v>8.92</v>
          </cell>
          <cell r="AG382">
            <v>578747.43999999994</v>
          </cell>
          <cell r="AI382">
            <v>10.7</v>
          </cell>
          <cell r="AJ382">
            <v>694237.4</v>
          </cell>
          <cell r="AM382">
            <v>115.86</v>
          </cell>
          <cell r="AN382">
            <v>7517228.5199999996</v>
          </cell>
          <cell r="AP382">
            <v>115.86</v>
          </cell>
          <cell r="AQ382">
            <v>2968912.5</v>
          </cell>
          <cell r="AS382">
            <v>16.329999999999998</v>
          </cell>
          <cell r="AT382">
            <v>1190816.26</v>
          </cell>
          <cell r="AW382">
            <v>19606835.32</v>
          </cell>
          <cell r="AY382">
            <v>210.77</v>
          </cell>
        </row>
        <row r="383">
          <cell r="A383" t="str">
            <v>1902220402600</v>
          </cell>
          <cell r="B383" t="str">
            <v>INDIAN PRAIRIE C U SCH DIST 204</v>
          </cell>
          <cell r="C383" t="str">
            <v>DUPAGE</v>
          </cell>
          <cell r="D383" t="str">
            <v>Unit</v>
          </cell>
          <cell r="F383">
            <v>27574.97</v>
          </cell>
          <cell r="G383">
            <v>4042</v>
          </cell>
          <cell r="H383">
            <v>2559.5</v>
          </cell>
          <cell r="J383">
            <v>32.33</v>
          </cell>
          <cell r="K383">
            <v>2097635.06</v>
          </cell>
          <cell r="M383">
            <v>32.33</v>
          </cell>
          <cell r="N383">
            <v>2097635.06</v>
          </cell>
          <cell r="P383">
            <v>33.68</v>
          </cell>
          <cell r="Q383">
            <v>2185225.7599999998</v>
          </cell>
          <cell r="S383">
            <v>33.68</v>
          </cell>
          <cell r="T383">
            <v>2185225.7599999998</v>
          </cell>
          <cell r="W383">
            <v>20.47</v>
          </cell>
          <cell r="X383">
            <v>1328134.54</v>
          </cell>
          <cell r="Z383">
            <v>20.47</v>
          </cell>
          <cell r="AA383">
            <v>1328134.54</v>
          </cell>
          <cell r="AC383">
            <v>21.32</v>
          </cell>
          <cell r="AD383">
            <v>1383284.24</v>
          </cell>
          <cell r="AF383">
            <v>21.32</v>
          </cell>
          <cell r="AG383">
            <v>1383284.24</v>
          </cell>
          <cell r="AI383">
            <v>25.59</v>
          </cell>
          <cell r="AJ383">
            <v>1660330.38</v>
          </cell>
          <cell r="AM383">
            <v>195.56</v>
          </cell>
          <cell r="AN383">
            <v>12688323.92</v>
          </cell>
          <cell r="AP383">
            <v>195.56</v>
          </cell>
          <cell r="AQ383">
            <v>5011225</v>
          </cell>
          <cell r="AS383">
            <v>27.57</v>
          </cell>
          <cell r="AT383">
            <v>2010459.54</v>
          </cell>
          <cell r="AW383">
            <v>35358898.039999992</v>
          </cell>
          <cell r="AY383">
            <v>383.95</v>
          </cell>
        </row>
        <row r="384">
          <cell r="A384" t="str">
            <v>1902220502600</v>
          </cell>
          <cell r="B384" t="str">
            <v>ELMHURST SCHOOL DIST 205</v>
          </cell>
          <cell r="C384" t="str">
            <v>DUPAGE</v>
          </cell>
          <cell r="D384" t="str">
            <v>Unit</v>
          </cell>
          <cell r="F384">
            <v>8149.75</v>
          </cell>
          <cell r="G384">
            <v>1238</v>
          </cell>
          <cell r="H384">
            <v>682.5</v>
          </cell>
          <cell r="J384">
            <v>9.9</v>
          </cell>
          <cell r="K384">
            <v>642331.80000000005</v>
          </cell>
          <cell r="M384">
            <v>9.9</v>
          </cell>
          <cell r="N384">
            <v>642331.80000000005</v>
          </cell>
          <cell r="P384">
            <v>10.31</v>
          </cell>
          <cell r="Q384">
            <v>668933.42000000004</v>
          </cell>
          <cell r="S384">
            <v>10.31</v>
          </cell>
          <cell r="T384">
            <v>668933.42000000004</v>
          </cell>
          <cell r="W384">
            <v>5.46</v>
          </cell>
          <cell r="X384">
            <v>354255.72</v>
          </cell>
          <cell r="Z384">
            <v>5.46</v>
          </cell>
          <cell r="AA384">
            <v>354255.72</v>
          </cell>
          <cell r="AC384">
            <v>5.68</v>
          </cell>
          <cell r="AD384">
            <v>368529.76</v>
          </cell>
          <cell r="AF384">
            <v>5.68</v>
          </cell>
          <cell r="AG384">
            <v>368529.76</v>
          </cell>
          <cell r="AI384">
            <v>6.82</v>
          </cell>
          <cell r="AJ384">
            <v>442495.24</v>
          </cell>
          <cell r="AM384">
            <v>57.79</v>
          </cell>
          <cell r="AN384">
            <v>3749530.78</v>
          </cell>
          <cell r="AP384">
            <v>57.79</v>
          </cell>
          <cell r="AQ384">
            <v>1480868.75</v>
          </cell>
          <cell r="AS384">
            <v>8.14</v>
          </cell>
          <cell r="AT384">
            <v>593585.07999999996</v>
          </cell>
          <cell r="AW384">
            <v>10334581.25</v>
          </cell>
          <cell r="AY384">
            <v>111.95</v>
          </cell>
        </row>
        <row r="385">
          <cell r="A385" t="str">
            <v>2002400102600</v>
          </cell>
          <cell r="B385" t="str">
            <v>EDWARDS COUNTY C U SCH DIST 1</v>
          </cell>
          <cell r="C385" t="str">
            <v>EDWARDS</v>
          </cell>
          <cell r="D385" t="str">
            <v>Unit</v>
          </cell>
          <cell r="F385">
            <v>895</v>
          </cell>
          <cell r="G385">
            <v>286</v>
          </cell>
          <cell r="H385">
            <v>3</v>
          </cell>
          <cell r="J385">
            <v>2.2799999999999998</v>
          </cell>
          <cell r="K385">
            <v>147930.96</v>
          </cell>
          <cell r="M385">
            <v>2.2799999999999998</v>
          </cell>
          <cell r="N385">
            <v>147930.96</v>
          </cell>
          <cell r="P385">
            <v>2.38</v>
          </cell>
          <cell r="Q385">
            <v>154419.16</v>
          </cell>
          <cell r="S385">
            <v>2.38</v>
          </cell>
          <cell r="T385">
            <v>154419.16</v>
          </cell>
          <cell r="W385">
            <v>0.02</v>
          </cell>
          <cell r="X385">
            <v>1297.6400000000001</v>
          </cell>
          <cell r="Z385">
            <v>0.02</v>
          </cell>
          <cell r="AA385">
            <v>1297.6400000000001</v>
          </cell>
          <cell r="AC385">
            <v>0.02</v>
          </cell>
          <cell r="AD385">
            <v>1297.6400000000001</v>
          </cell>
          <cell r="AF385">
            <v>0.02</v>
          </cell>
          <cell r="AG385">
            <v>1297.6400000000001</v>
          </cell>
          <cell r="AI385">
            <v>0.03</v>
          </cell>
          <cell r="AJ385">
            <v>1946.46</v>
          </cell>
          <cell r="AM385">
            <v>6.34</v>
          </cell>
          <cell r="AN385">
            <v>411351.88</v>
          </cell>
          <cell r="AP385">
            <v>6.34</v>
          </cell>
          <cell r="AQ385">
            <v>162462.5</v>
          </cell>
          <cell r="AS385">
            <v>0.89</v>
          </cell>
          <cell r="AT385">
            <v>64900.58</v>
          </cell>
          <cell r="AW385">
            <v>1250552.22</v>
          </cell>
          <cell r="AY385">
            <v>13.469999999999999</v>
          </cell>
        </row>
        <row r="386">
          <cell r="A386" t="str">
            <v>2003000702600</v>
          </cell>
          <cell r="B386" t="str">
            <v>GALLATIN C U SCHOOL DISTRICT 7</v>
          </cell>
          <cell r="C386" t="str">
            <v>GALLATIN</v>
          </cell>
          <cell r="D386" t="str">
            <v>Unit</v>
          </cell>
          <cell r="F386">
            <v>730.46</v>
          </cell>
          <cell r="G386">
            <v>415.66</v>
          </cell>
          <cell r="H386">
            <v>5</v>
          </cell>
          <cell r="J386">
            <v>3.32</v>
          </cell>
          <cell r="K386">
            <v>215408.24</v>
          </cell>
          <cell r="M386">
            <v>3.32</v>
          </cell>
          <cell r="N386">
            <v>215408.24</v>
          </cell>
          <cell r="P386">
            <v>3.46</v>
          </cell>
          <cell r="Q386">
            <v>224491.72</v>
          </cell>
          <cell r="S386">
            <v>3.46</v>
          </cell>
          <cell r="T386">
            <v>224491.72</v>
          </cell>
          <cell r="W386">
            <v>0.04</v>
          </cell>
          <cell r="X386">
            <v>2595.2800000000002</v>
          </cell>
          <cell r="Z386">
            <v>0.04</v>
          </cell>
          <cell r="AA386">
            <v>2595.2800000000002</v>
          </cell>
          <cell r="AC386">
            <v>0.04</v>
          </cell>
          <cell r="AD386">
            <v>2595.2800000000002</v>
          </cell>
          <cell r="AF386">
            <v>0.04</v>
          </cell>
          <cell r="AG386">
            <v>2595.2800000000002</v>
          </cell>
          <cell r="AI386">
            <v>0.05</v>
          </cell>
          <cell r="AJ386">
            <v>3244.1</v>
          </cell>
          <cell r="AM386">
            <v>5.18</v>
          </cell>
          <cell r="AN386">
            <v>336088.76</v>
          </cell>
          <cell r="AP386">
            <v>5.18</v>
          </cell>
          <cell r="AQ386">
            <v>132737.5</v>
          </cell>
          <cell r="AS386">
            <v>0.73</v>
          </cell>
          <cell r="AT386">
            <v>53233.06</v>
          </cell>
          <cell r="AW386">
            <v>1415484.4600000002</v>
          </cell>
          <cell r="AY386">
            <v>15.589999999999996</v>
          </cell>
        </row>
        <row r="387">
          <cell r="A387" t="str">
            <v>2003301002600</v>
          </cell>
          <cell r="B387" t="str">
            <v>HAMILTON CO C U SCHOOL DIST 10</v>
          </cell>
          <cell r="C387" t="str">
            <v>HAMILTON</v>
          </cell>
          <cell r="D387" t="str">
            <v>Unit</v>
          </cell>
          <cell r="F387">
            <v>1179.52</v>
          </cell>
          <cell r="G387">
            <v>503.33</v>
          </cell>
          <cell r="H387">
            <v>0</v>
          </cell>
          <cell r="J387">
            <v>4.0199999999999996</v>
          </cell>
          <cell r="K387">
            <v>260825.64</v>
          </cell>
          <cell r="M387">
            <v>4.0199999999999996</v>
          </cell>
          <cell r="N387">
            <v>260825.64</v>
          </cell>
          <cell r="P387">
            <v>4.1900000000000004</v>
          </cell>
          <cell r="Q387">
            <v>271855.58</v>
          </cell>
          <cell r="S387">
            <v>4.1900000000000004</v>
          </cell>
          <cell r="T387">
            <v>271855.58</v>
          </cell>
          <cell r="W387">
            <v>0</v>
          </cell>
          <cell r="X387">
            <v>0</v>
          </cell>
          <cell r="Z387">
            <v>0</v>
          </cell>
          <cell r="AA387">
            <v>0</v>
          </cell>
          <cell r="AC387">
            <v>0</v>
          </cell>
          <cell r="AD387">
            <v>0</v>
          </cell>
          <cell r="AF387">
            <v>0</v>
          </cell>
          <cell r="AG387">
            <v>0</v>
          </cell>
          <cell r="AI387">
            <v>0</v>
          </cell>
          <cell r="AJ387">
            <v>0</v>
          </cell>
          <cell r="AM387">
            <v>8.36</v>
          </cell>
          <cell r="AN387">
            <v>542413.52</v>
          </cell>
          <cell r="AP387">
            <v>8.36</v>
          </cell>
          <cell r="AQ387">
            <v>214225</v>
          </cell>
          <cell r="AS387">
            <v>1.17</v>
          </cell>
          <cell r="AT387">
            <v>85318.74</v>
          </cell>
          <cell r="AW387">
            <v>1907319.7000000002</v>
          </cell>
          <cell r="AY387">
            <v>20.76</v>
          </cell>
        </row>
        <row r="388">
          <cell r="A388" t="str">
            <v>2003500102600</v>
          </cell>
          <cell r="B388" t="str">
            <v>HARDIN CO COMM UNIT DIST 1</v>
          </cell>
          <cell r="C388" t="str">
            <v>HARDIN</v>
          </cell>
          <cell r="D388" t="str">
            <v>Unit</v>
          </cell>
          <cell r="F388">
            <v>571.53</v>
          </cell>
          <cell r="G388">
            <v>301.66000000000003</v>
          </cell>
          <cell r="H388">
            <v>0</v>
          </cell>
          <cell r="J388">
            <v>2.41</v>
          </cell>
          <cell r="K388">
            <v>156365.62</v>
          </cell>
          <cell r="M388">
            <v>2.41</v>
          </cell>
          <cell r="N388">
            <v>156365.62</v>
          </cell>
          <cell r="P388">
            <v>2.5099999999999998</v>
          </cell>
          <cell r="Q388">
            <v>162853.82</v>
          </cell>
          <cell r="S388">
            <v>2.5099999999999998</v>
          </cell>
          <cell r="T388">
            <v>162853.82</v>
          </cell>
          <cell r="W388">
            <v>0</v>
          </cell>
          <cell r="X388">
            <v>0</v>
          </cell>
          <cell r="Z388">
            <v>0</v>
          </cell>
          <cell r="AA388">
            <v>0</v>
          </cell>
          <cell r="AC388">
            <v>0</v>
          </cell>
          <cell r="AD388">
            <v>0</v>
          </cell>
          <cell r="AF388">
            <v>0</v>
          </cell>
          <cell r="AG388">
            <v>0</v>
          </cell>
          <cell r="AI388">
            <v>0</v>
          </cell>
          <cell r="AJ388">
            <v>0</v>
          </cell>
          <cell r="AM388">
            <v>4.05</v>
          </cell>
          <cell r="AN388">
            <v>262772.09999999998</v>
          </cell>
          <cell r="AP388">
            <v>4.05</v>
          </cell>
          <cell r="AQ388">
            <v>103781.25</v>
          </cell>
          <cell r="AS388">
            <v>0.56999999999999995</v>
          </cell>
          <cell r="AT388">
            <v>41565.54</v>
          </cell>
          <cell r="AW388">
            <v>1046557.77</v>
          </cell>
          <cell r="AY388">
            <v>11.48</v>
          </cell>
        </row>
        <row r="389">
          <cell r="A389" t="str">
            <v>2007600102600</v>
          </cell>
          <cell r="B389" t="str">
            <v>POPE CO COMM UNIT DIST 1</v>
          </cell>
          <cell r="C389" t="str">
            <v>POPE</v>
          </cell>
          <cell r="D389" t="str">
            <v>Unit</v>
          </cell>
          <cell r="F389">
            <v>513</v>
          </cell>
          <cell r="G389">
            <v>248</v>
          </cell>
          <cell r="H389">
            <v>0</v>
          </cell>
          <cell r="J389">
            <v>1.98</v>
          </cell>
          <cell r="K389">
            <v>128466.36</v>
          </cell>
          <cell r="M389">
            <v>1.98</v>
          </cell>
          <cell r="N389">
            <v>128466.36</v>
          </cell>
          <cell r="P389">
            <v>2.06</v>
          </cell>
          <cell r="Q389">
            <v>133656.92000000001</v>
          </cell>
          <cell r="S389">
            <v>2.06</v>
          </cell>
          <cell r="T389">
            <v>133656.92000000001</v>
          </cell>
          <cell r="W389">
            <v>0</v>
          </cell>
          <cell r="X389">
            <v>0</v>
          </cell>
          <cell r="Z389">
            <v>0</v>
          </cell>
          <cell r="AA389">
            <v>0</v>
          </cell>
          <cell r="AC389">
            <v>0</v>
          </cell>
          <cell r="AD389">
            <v>0</v>
          </cell>
          <cell r="AF389">
            <v>0</v>
          </cell>
          <cell r="AG389">
            <v>0</v>
          </cell>
          <cell r="AI389">
            <v>0</v>
          </cell>
          <cell r="AJ389">
            <v>0</v>
          </cell>
          <cell r="AM389">
            <v>3.63</v>
          </cell>
          <cell r="AN389">
            <v>235521.66</v>
          </cell>
          <cell r="AP389">
            <v>3.63</v>
          </cell>
          <cell r="AQ389">
            <v>93018.75</v>
          </cell>
          <cell r="AS389">
            <v>0.51</v>
          </cell>
          <cell r="AT389">
            <v>37190.22</v>
          </cell>
          <cell r="AW389">
            <v>889977.19000000006</v>
          </cell>
          <cell r="AY389">
            <v>9.73</v>
          </cell>
        </row>
        <row r="390">
          <cell r="A390" t="str">
            <v>2008300102600</v>
          </cell>
          <cell r="B390" t="str">
            <v>GALATIA C U SCHOOL DIST 1</v>
          </cell>
          <cell r="C390" t="str">
            <v>SALINE</v>
          </cell>
          <cell r="D390" t="str">
            <v>Unit</v>
          </cell>
          <cell r="F390">
            <v>412.75</v>
          </cell>
          <cell r="G390">
            <v>197</v>
          </cell>
          <cell r="H390">
            <v>0</v>
          </cell>
          <cell r="J390">
            <v>1.57</v>
          </cell>
          <cell r="K390">
            <v>101864.74</v>
          </cell>
          <cell r="M390">
            <v>1.57</v>
          </cell>
          <cell r="N390">
            <v>101864.74</v>
          </cell>
          <cell r="P390">
            <v>1.64</v>
          </cell>
          <cell r="Q390">
            <v>106406.48</v>
          </cell>
          <cell r="S390">
            <v>1.64</v>
          </cell>
          <cell r="T390">
            <v>106406.48</v>
          </cell>
          <cell r="W390">
            <v>0</v>
          </cell>
          <cell r="X390">
            <v>0</v>
          </cell>
          <cell r="Z390">
            <v>0</v>
          </cell>
          <cell r="AA390">
            <v>0</v>
          </cell>
          <cell r="AC390">
            <v>0</v>
          </cell>
          <cell r="AD390">
            <v>0</v>
          </cell>
          <cell r="AF390">
            <v>0</v>
          </cell>
          <cell r="AG390">
            <v>0</v>
          </cell>
          <cell r="AI390">
            <v>0</v>
          </cell>
          <cell r="AJ390">
            <v>0</v>
          </cell>
          <cell r="AM390">
            <v>2.92</v>
          </cell>
          <cell r="AN390">
            <v>189455.44</v>
          </cell>
          <cell r="AP390">
            <v>2.92</v>
          </cell>
          <cell r="AQ390">
            <v>74825</v>
          </cell>
          <cell r="AS390">
            <v>0.41</v>
          </cell>
          <cell r="AT390">
            <v>29898.02</v>
          </cell>
          <cell r="AW390">
            <v>710720.9</v>
          </cell>
          <cell r="AY390">
            <v>7.77</v>
          </cell>
        </row>
        <row r="391">
          <cell r="A391" t="str">
            <v>2008300202600</v>
          </cell>
          <cell r="B391" t="str">
            <v>CARRIER MILLS-STONEFORT CUSD 2</v>
          </cell>
          <cell r="C391" t="str">
            <v>SALINE</v>
          </cell>
          <cell r="D391" t="str">
            <v>Unit</v>
          </cell>
          <cell r="F391">
            <v>421.79</v>
          </cell>
          <cell r="G391">
            <v>261</v>
          </cell>
          <cell r="H391">
            <v>0</v>
          </cell>
          <cell r="J391">
            <v>2.08</v>
          </cell>
          <cell r="K391">
            <v>134954.56</v>
          </cell>
          <cell r="M391">
            <v>2.08</v>
          </cell>
          <cell r="N391">
            <v>134954.56</v>
          </cell>
          <cell r="P391">
            <v>2.17</v>
          </cell>
          <cell r="Q391">
            <v>140793.94</v>
          </cell>
          <cell r="S391">
            <v>2.17</v>
          </cell>
          <cell r="T391">
            <v>140793.94</v>
          </cell>
          <cell r="W391">
            <v>0</v>
          </cell>
          <cell r="X391">
            <v>0</v>
          </cell>
          <cell r="Z391">
            <v>0</v>
          </cell>
          <cell r="AA391">
            <v>0</v>
          </cell>
          <cell r="AC391">
            <v>0</v>
          </cell>
          <cell r="AD391">
            <v>0</v>
          </cell>
          <cell r="AF391">
            <v>0</v>
          </cell>
          <cell r="AG391">
            <v>0</v>
          </cell>
          <cell r="AI391">
            <v>0</v>
          </cell>
          <cell r="AJ391">
            <v>0</v>
          </cell>
          <cell r="AM391">
            <v>2.99</v>
          </cell>
          <cell r="AN391">
            <v>193997.18</v>
          </cell>
          <cell r="AP391">
            <v>2.99</v>
          </cell>
          <cell r="AQ391">
            <v>76618.75</v>
          </cell>
          <cell r="AS391">
            <v>0.42</v>
          </cell>
          <cell r="AT391">
            <v>30627.24</v>
          </cell>
          <cell r="AW391">
            <v>852740.17000000016</v>
          </cell>
          <cell r="AY391">
            <v>9.41</v>
          </cell>
        </row>
        <row r="392">
          <cell r="A392" t="str">
            <v>2008300302600</v>
          </cell>
          <cell r="B392" t="str">
            <v>HARRISBURG C U SCHOOL DIST 3</v>
          </cell>
          <cell r="C392" t="str">
            <v>SALINE</v>
          </cell>
          <cell r="D392" t="str">
            <v>Unit</v>
          </cell>
          <cell r="F392">
            <v>1924.61</v>
          </cell>
          <cell r="G392">
            <v>1131</v>
          </cell>
          <cell r="H392">
            <v>0</v>
          </cell>
          <cell r="J392">
            <v>9.0399999999999991</v>
          </cell>
          <cell r="K392">
            <v>586533.28</v>
          </cell>
          <cell r="M392">
            <v>9.0399999999999991</v>
          </cell>
          <cell r="N392">
            <v>586533.28</v>
          </cell>
          <cell r="P392">
            <v>9.42</v>
          </cell>
          <cell r="Q392">
            <v>611188.43999999994</v>
          </cell>
          <cell r="S392">
            <v>9.42</v>
          </cell>
          <cell r="T392">
            <v>611188.43999999994</v>
          </cell>
          <cell r="W392">
            <v>0</v>
          </cell>
          <cell r="X392">
            <v>0</v>
          </cell>
          <cell r="Z392">
            <v>0</v>
          </cell>
          <cell r="AA392">
            <v>0</v>
          </cell>
          <cell r="AC392">
            <v>0</v>
          </cell>
          <cell r="AD392">
            <v>0</v>
          </cell>
          <cell r="AF392">
            <v>0</v>
          </cell>
          <cell r="AG392">
            <v>0</v>
          </cell>
          <cell r="AI392">
            <v>0</v>
          </cell>
          <cell r="AJ392">
            <v>0</v>
          </cell>
          <cell r="AM392">
            <v>13.64</v>
          </cell>
          <cell r="AN392">
            <v>884990.48</v>
          </cell>
          <cell r="AP392">
            <v>13.64</v>
          </cell>
          <cell r="AQ392">
            <v>349525</v>
          </cell>
          <cell r="AS392">
            <v>1.92</v>
          </cell>
          <cell r="AT392">
            <v>140010.23999999999</v>
          </cell>
          <cell r="AW392">
            <v>3769969.16</v>
          </cell>
          <cell r="AY392">
            <v>41.52</v>
          </cell>
        </row>
        <row r="393">
          <cell r="A393" t="str">
            <v>2008300402600</v>
          </cell>
          <cell r="B393" t="str">
            <v>ELDORADO COMM UNIT DISTRICT 4</v>
          </cell>
          <cell r="C393" t="str">
            <v>SALINE</v>
          </cell>
          <cell r="D393" t="str">
            <v>Unit</v>
          </cell>
          <cell r="F393">
            <v>1100.8</v>
          </cell>
          <cell r="G393">
            <v>690.33</v>
          </cell>
          <cell r="H393">
            <v>0</v>
          </cell>
          <cell r="J393">
            <v>5.52</v>
          </cell>
          <cell r="K393">
            <v>358148.64</v>
          </cell>
          <cell r="M393">
            <v>5.52</v>
          </cell>
          <cell r="N393">
            <v>358148.64</v>
          </cell>
          <cell r="P393">
            <v>5.75</v>
          </cell>
          <cell r="Q393">
            <v>373071.5</v>
          </cell>
          <cell r="S393">
            <v>5.75</v>
          </cell>
          <cell r="T393">
            <v>373071.5</v>
          </cell>
          <cell r="W393">
            <v>0</v>
          </cell>
          <cell r="X393">
            <v>0</v>
          </cell>
          <cell r="Z393">
            <v>0</v>
          </cell>
          <cell r="AA393">
            <v>0</v>
          </cell>
          <cell r="AC393">
            <v>0</v>
          </cell>
          <cell r="AD393">
            <v>0</v>
          </cell>
          <cell r="AF393">
            <v>0</v>
          </cell>
          <cell r="AG393">
            <v>0</v>
          </cell>
          <cell r="AI393">
            <v>0</v>
          </cell>
          <cell r="AJ393">
            <v>0</v>
          </cell>
          <cell r="AM393">
            <v>7.8</v>
          </cell>
          <cell r="AN393">
            <v>506079.6</v>
          </cell>
          <cell r="AP393">
            <v>7.8</v>
          </cell>
          <cell r="AQ393">
            <v>199875</v>
          </cell>
          <cell r="AS393">
            <v>1.1000000000000001</v>
          </cell>
          <cell r="AT393">
            <v>80214.2</v>
          </cell>
          <cell r="AW393">
            <v>2248609.08</v>
          </cell>
          <cell r="AY393">
            <v>24.82</v>
          </cell>
        </row>
        <row r="394">
          <cell r="A394" t="str">
            <v>2009301702400</v>
          </cell>
          <cell r="B394" t="str">
            <v>ALLENDALE C C SCHOOL DIST 17</v>
          </cell>
          <cell r="C394" t="str">
            <v>WABASH</v>
          </cell>
          <cell r="D394" t="str">
            <v>Unit</v>
          </cell>
          <cell r="F394">
            <v>169.5</v>
          </cell>
          <cell r="G394">
            <v>68.66</v>
          </cell>
          <cell r="H394">
            <v>0</v>
          </cell>
          <cell r="J394">
            <v>0.54</v>
          </cell>
          <cell r="K394">
            <v>35036.28</v>
          </cell>
          <cell r="M394">
            <v>0.54</v>
          </cell>
          <cell r="N394">
            <v>35036.28</v>
          </cell>
          <cell r="P394">
            <v>0.56999999999999995</v>
          </cell>
          <cell r="Q394">
            <v>36982.74</v>
          </cell>
          <cell r="S394">
            <v>0.56999999999999995</v>
          </cell>
          <cell r="T394">
            <v>36982.74</v>
          </cell>
          <cell r="W394">
            <v>0</v>
          </cell>
          <cell r="X394">
            <v>0</v>
          </cell>
          <cell r="Z394">
            <v>0</v>
          </cell>
          <cell r="AA394">
            <v>0</v>
          </cell>
          <cell r="AC394">
            <v>0</v>
          </cell>
          <cell r="AD394">
            <v>0</v>
          </cell>
          <cell r="AF394">
            <v>0</v>
          </cell>
          <cell r="AG394">
            <v>0</v>
          </cell>
          <cell r="AI394">
            <v>0</v>
          </cell>
          <cell r="AJ394">
            <v>0</v>
          </cell>
          <cell r="AM394">
            <v>1.2</v>
          </cell>
          <cell r="AN394">
            <v>77858.399999999994</v>
          </cell>
          <cell r="AP394">
            <v>1.2</v>
          </cell>
          <cell r="AQ394">
            <v>30750</v>
          </cell>
          <cell r="AS394">
            <v>0.16</v>
          </cell>
          <cell r="AT394">
            <v>11667.52</v>
          </cell>
          <cell r="AW394">
            <v>264313.95999999996</v>
          </cell>
          <cell r="AY394">
            <v>2.88</v>
          </cell>
        </row>
        <row r="395">
          <cell r="A395" t="str">
            <v>2009334802600</v>
          </cell>
          <cell r="B395" t="str">
            <v>WABASH C U SCH DIST 348</v>
          </cell>
          <cell r="C395" t="str">
            <v>WABASH</v>
          </cell>
          <cell r="D395" t="str">
            <v>Unit</v>
          </cell>
          <cell r="F395">
            <v>1399.62</v>
          </cell>
          <cell r="G395">
            <v>622</v>
          </cell>
          <cell r="H395">
            <v>0.5</v>
          </cell>
          <cell r="J395">
            <v>4.97</v>
          </cell>
          <cell r="K395">
            <v>322463.53999999998</v>
          </cell>
          <cell r="M395">
            <v>4.97</v>
          </cell>
          <cell r="N395">
            <v>322463.53999999998</v>
          </cell>
          <cell r="P395">
            <v>5.18</v>
          </cell>
          <cell r="Q395">
            <v>336088.76</v>
          </cell>
          <cell r="S395">
            <v>5.18</v>
          </cell>
          <cell r="T395">
            <v>336088.76</v>
          </cell>
          <cell r="W395">
            <v>0</v>
          </cell>
          <cell r="X395">
            <v>0</v>
          </cell>
          <cell r="Z395">
            <v>0</v>
          </cell>
          <cell r="AA395">
            <v>0</v>
          </cell>
          <cell r="AC395">
            <v>0</v>
          </cell>
          <cell r="AD395">
            <v>0</v>
          </cell>
          <cell r="AF395">
            <v>0</v>
          </cell>
          <cell r="AG395">
            <v>0</v>
          </cell>
          <cell r="AI395">
            <v>0</v>
          </cell>
          <cell r="AJ395">
            <v>0</v>
          </cell>
          <cell r="AM395">
            <v>9.92</v>
          </cell>
          <cell r="AN395">
            <v>643629.43999999994</v>
          </cell>
          <cell r="AP395">
            <v>9.92</v>
          </cell>
          <cell r="AQ395">
            <v>254200</v>
          </cell>
          <cell r="AS395">
            <v>1.39</v>
          </cell>
          <cell r="AT395">
            <v>101361.58</v>
          </cell>
          <cell r="AW395">
            <v>2316295.62</v>
          </cell>
          <cell r="AY395">
            <v>25.25</v>
          </cell>
        </row>
        <row r="396">
          <cell r="A396" t="str">
            <v>2009600600400</v>
          </cell>
          <cell r="B396" t="str">
            <v>NEW HOPE C C SCHOOL DIST 6</v>
          </cell>
          <cell r="C396" t="str">
            <v>WAYNE</v>
          </cell>
          <cell r="D396" t="str">
            <v>Elementary</v>
          </cell>
          <cell r="F396">
            <v>173.13</v>
          </cell>
          <cell r="G396">
            <v>59</v>
          </cell>
          <cell r="H396">
            <v>0</v>
          </cell>
          <cell r="J396">
            <v>0.47</v>
          </cell>
          <cell r="K396">
            <v>30494.54</v>
          </cell>
          <cell r="M396">
            <v>0.47</v>
          </cell>
          <cell r="N396">
            <v>30494.54</v>
          </cell>
          <cell r="P396">
            <v>0.49</v>
          </cell>
          <cell r="Q396">
            <v>31792.18</v>
          </cell>
          <cell r="S396">
            <v>0.49</v>
          </cell>
          <cell r="T396">
            <v>31792.18</v>
          </cell>
          <cell r="W396">
            <v>0</v>
          </cell>
          <cell r="X396">
            <v>0</v>
          </cell>
          <cell r="Z396">
            <v>0</v>
          </cell>
          <cell r="AA396">
            <v>0</v>
          </cell>
          <cell r="AC396">
            <v>0</v>
          </cell>
          <cell r="AD396">
            <v>0</v>
          </cell>
          <cell r="AF396">
            <v>0</v>
          </cell>
          <cell r="AG396">
            <v>0</v>
          </cell>
          <cell r="AI396">
            <v>0</v>
          </cell>
          <cell r="AJ396">
            <v>0</v>
          </cell>
          <cell r="AM396">
            <v>1.22</v>
          </cell>
          <cell r="AN396">
            <v>79156.039999999994</v>
          </cell>
          <cell r="AP396">
            <v>1.22</v>
          </cell>
          <cell r="AQ396">
            <v>31262.5</v>
          </cell>
          <cell r="AS396">
            <v>0.17</v>
          </cell>
          <cell r="AT396">
            <v>12396.74</v>
          </cell>
          <cell r="AW396">
            <v>247388.72</v>
          </cell>
          <cell r="AY396">
            <v>2.67</v>
          </cell>
        </row>
        <row r="397">
          <cell r="A397" t="str">
            <v>2009601400400</v>
          </cell>
          <cell r="B397" t="str">
            <v>GEFF C C SCHOOL DISTRICT 14</v>
          </cell>
          <cell r="C397" t="str">
            <v>WAYNE</v>
          </cell>
          <cell r="D397" t="str">
            <v>Elementary</v>
          </cell>
          <cell r="F397">
            <v>101.79</v>
          </cell>
          <cell r="G397">
            <v>52</v>
          </cell>
          <cell r="H397">
            <v>0</v>
          </cell>
          <cell r="J397">
            <v>0.41</v>
          </cell>
          <cell r="K397">
            <v>26601.62</v>
          </cell>
          <cell r="M397">
            <v>0.41</v>
          </cell>
          <cell r="N397">
            <v>26601.62</v>
          </cell>
          <cell r="P397">
            <v>0.43</v>
          </cell>
          <cell r="Q397">
            <v>27899.26</v>
          </cell>
          <cell r="S397">
            <v>0.43</v>
          </cell>
          <cell r="T397">
            <v>27899.26</v>
          </cell>
          <cell r="W397">
            <v>0</v>
          </cell>
          <cell r="X397">
            <v>0</v>
          </cell>
          <cell r="Z397">
            <v>0</v>
          </cell>
          <cell r="AA397">
            <v>0</v>
          </cell>
          <cell r="AC397">
            <v>0</v>
          </cell>
          <cell r="AD397">
            <v>0</v>
          </cell>
          <cell r="AF397">
            <v>0</v>
          </cell>
          <cell r="AG397">
            <v>0</v>
          </cell>
          <cell r="AI397">
            <v>0</v>
          </cell>
          <cell r="AJ397">
            <v>0</v>
          </cell>
          <cell r="AM397">
            <v>0.72</v>
          </cell>
          <cell r="AN397">
            <v>46715.040000000001</v>
          </cell>
          <cell r="AP397">
            <v>0.72</v>
          </cell>
          <cell r="AQ397">
            <v>18450</v>
          </cell>
          <cell r="AS397">
            <v>0.1</v>
          </cell>
          <cell r="AT397">
            <v>7292.2</v>
          </cell>
          <cell r="AW397">
            <v>181459</v>
          </cell>
          <cell r="AY397">
            <v>1.99</v>
          </cell>
        </row>
        <row r="398">
          <cell r="A398" t="str">
            <v>2009601700400</v>
          </cell>
          <cell r="B398" t="str">
            <v>JASPER COMM CONS SCHOOL DIST 17</v>
          </cell>
          <cell r="C398" t="str">
            <v>WAYNE</v>
          </cell>
          <cell r="D398" t="str">
            <v>Elementary</v>
          </cell>
          <cell r="F398">
            <v>174.25</v>
          </cell>
          <cell r="G398">
            <v>80</v>
          </cell>
          <cell r="H398">
            <v>0</v>
          </cell>
          <cell r="J398">
            <v>0.64</v>
          </cell>
          <cell r="K398">
            <v>41524.480000000003</v>
          </cell>
          <cell r="M398">
            <v>0.64</v>
          </cell>
          <cell r="N398">
            <v>41524.480000000003</v>
          </cell>
          <cell r="P398">
            <v>0.66</v>
          </cell>
          <cell r="Q398">
            <v>42822.12</v>
          </cell>
          <cell r="S398">
            <v>0.66</v>
          </cell>
          <cell r="T398">
            <v>42822.12</v>
          </cell>
          <cell r="W398">
            <v>0</v>
          </cell>
          <cell r="X398">
            <v>0</v>
          </cell>
          <cell r="Z398">
            <v>0</v>
          </cell>
          <cell r="AA398">
            <v>0</v>
          </cell>
          <cell r="AC398">
            <v>0</v>
          </cell>
          <cell r="AD398">
            <v>0</v>
          </cell>
          <cell r="AF398">
            <v>0</v>
          </cell>
          <cell r="AG398">
            <v>0</v>
          </cell>
          <cell r="AI398">
            <v>0</v>
          </cell>
          <cell r="AJ398">
            <v>0</v>
          </cell>
          <cell r="AM398">
            <v>1.23</v>
          </cell>
          <cell r="AN398">
            <v>79804.86</v>
          </cell>
          <cell r="AP398">
            <v>1.23</v>
          </cell>
          <cell r="AQ398">
            <v>31518.75</v>
          </cell>
          <cell r="AS398">
            <v>0.17</v>
          </cell>
          <cell r="AT398">
            <v>12396.74</v>
          </cell>
          <cell r="AW398">
            <v>292413.55</v>
          </cell>
          <cell r="AY398">
            <v>3.19</v>
          </cell>
        </row>
        <row r="399">
          <cell r="A399" t="str">
            <v>2009610002600</v>
          </cell>
          <cell r="B399" t="str">
            <v>WAYNE CITY C U SCHOOL DIST 100</v>
          </cell>
          <cell r="C399" t="str">
            <v>WAYNE</v>
          </cell>
          <cell r="D399" t="str">
            <v>Unit</v>
          </cell>
          <cell r="F399">
            <v>523.25</v>
          </cell>
          <cell r="G399">
            <v>190</v>
          </cell>
          <cell r="H399">
            <v>0</v>
          </cell>
          <cell r="J399">
            <v>1.52</v>
          </cell>
          <cell r="K399">
            <v>98620.64</v>
          </cell>
          <cell r="M399">
            <v>1.52</v>
          </cell>
          <cell r="N399">
            <v>98620.64</v>
          </cell>
          <cell r="P399">
            <v>1.58</v>
          </cell>
          <cell r="Q399">
            <v>102513.56</v>
          </cell>
          <cell r="S399">
            <v>1.58</v>
          </cell>
          <cell r="T399">
            <v>102513.56</v>
          </cell>
          <cell r="W399">
            <v>0</v>
          </cell>
          <cell r="X399">
            <v>0</v>
          </cell>
          <cell r="Z399">
            <v>0</v>
          </cell>
          <cell r="AA399">
            <v>0</v>
          </cell>
          <cell r="AC399">
            <v>0</v>
          </cell>
          <cell r="AD399">
            <v>0</v>
          </cell>
          <cell r="AF399">
            <v>0</v>
          </cell>
          <cell r="AG399">
            <v>0</v>
          </cell>
          <cell r="AI399">
            <v>0</v>
          </cell>
          <cell r="AJ399">
            <v>0</v>
          </cell>
          <cell r="AM399">
            <v>3.71</v>
          </cell>
          <cell r="AN399">
            <v>240712.22</v>
          </cell>
          <cell r="AP399">
            <v>3.71</v>
          </cell>
          <cell r="AQ399">
            <v>95068.75</v>
          </cell>
          <cell r="AS399">
            <v>0.52</v>
          </cell>
          <cell r="AT399">
            <v>37919.440000000002</v>
          </cell>
          <cell r="AW399">
            <v>775968.81</v>
          </cell>
          <cell r="AY399">
            <v>8.39</v>
          </cell>
        </row>
        <row r="400">
          <cell r="A400" t="str">
            <v>2009611200400</v>
          </cell>
          <cell r="B400" t="str">
            <v>FAIRFIELD PUBLIC SCHOOL DIST 112</v>
          </cell>
          <cell r="C400" t="str">
            <v>WAYNE</v>
          </cell>
          <cell r="D400" t="str">
            <v>Elementary</v>
          </cell>
          <cell r="F400">
            <v>615.29999999999995</v>
          </cell>
          <cell r="G400">
            <v>353</v>
          </cell>
          <cell r="H400">
            <v>0</v>
          </cell>
          <cell r="J400">
            <v>2.82</v>
          </cell>
          <cell r="K400">
            <v>182967.24</v>
          </cell>
          <cell r="M400">
            <v>2.82</v>
          </cell>
          <cell r="N400">
            <v>182967.24</v>
          </cell>
          <cell r="P400">
            <v>2.94</v>
          </cell>
          <cell r="Q400">
            <v>190753.08</v>
          </cell>
          <cell r="S400">
            <v>2.94</v>
          </cell>
          <cell r="T400">
            <v>190753.08</v>
          </cell>
          <cell r="W400">
            <v>0</v>
          </cell>
          <cell r="X400">
            <v>0</v>
          </cell>
          <cell r="Z400">
            <v>0</v>
          </cell>
          <cell r="AA400">
            <v>0</v>
          </cell>
          <cell r="AC400">
            <v>0</v>
          </cell>
          <cell r="AD400">
            <v>0</v>
          </cell>
          <cell r="AF400">
            <v>0</v>
          </cell>
          <cell r="AG400">
            <v>0</v>
          </cell>
          <cell r="AI400">
            <v>0</v>
          </cell>
          <cell r="AJ400">
            <v>0</v>
          </cell>
          <cell r="AM400">
            <v>4.3600000000000003</v>
          </cell>
          <cell r="AN400">
            <v>282885.52</v>
          </cell>
          <cell r="AP400">
            <v>4.3600000000000003</v>
          </cell>
          <cell r="AQ400">
            <v>111725</v>
          </cell>
          <cell r="AS400">
            <v>0.61</v>
          </cell>
          <cell r="AT400">
            <v>44482.42</v>
          </cell>
          <cell r="AW400">
            <v>1186533.58</v>
          </cell>
          <cell r="AY400">
            <v>13.059999999999999</v>
          </cell>
        </row>
        <row r="401">
          <cell r="A401" t="str">
            <v>2009620002600</v>
          </cell>
          <cell r="B401" t="str">
            <v>NORTH WAYNE C U SCHOOL DIST 200</v>
          </cell>
          <cell r="C401" t="str">
            <v>WAYNE</v>
          </cell>
          <cell r="D401" t="str">
            <v>Unit</v>
          </cell>
          <cell r="F401">
            <v>394.2</v>
          </cell>
          <cell r="G401">
            <v>143.66</v>
          </cell>
          <cell r="H401">
            <v>0</v>
          </cell>
          <cell r="J401">
            <v>1.1399999999999999</v>
          </cell>
          <cell r="K401">
            <v>73965.48</v>
          </cell>
          <cell r="M401">
            <v>1.1399999999999999</v>
          </cell>
          <cell r="N401">
            <v>73965.48</v>
          </cell>
          <cell r="P401">
            <v>1.19</v>
          </cell>
          <cell r="Q401">
            <v>77209.58</v>
          </cell>
          <cell r="S401">
            <v>1.19</v>
          </cell>
          <cell r="T401">
            <v>77209.58</v>
          </cell>
          <cell r="W401">
            <v>0</v>
          </cell>
          <cell r="X401">
            <v>0</v>
          </cell>
          <cell r="Z401">
            <v>0</v>
          </cell>
          <cell r="AA401">
            <v>0</v>
          </cell>
          <cell r="AC401">
            <v>0</v>
          </cell>
          <cell r="AD401">
            <v>0</v>
          </cell>
          <cell r="AF401">
            <v>0</v>
          </cell>
          <cell r="AG401">
            <v>0</v>
          </cell>
          <cell r="AI401">
            <v>0</v>
          </cell>
          <cell r="AJ401">
            <v>0</v>
          </cell>
          <cell r="AM401">
            <v>2.79</v>
          </cell>
          <cell r="AN401">
            <v>181020.78</v>
          </cell>
          <cell r="AP401">
            <v>2.79</v>
          </cell>
          <cell r="AQ401">
            <v>71493.75</v>
          </cell>
          <cell r="AS401">
            <v>0.39</v>
          </cell>
          <cell r="AT401">
            <v>28439.58</v>
          </cell>
          <cell r="AW401">
            <v>583304.23</v>
          </cell>
          <cell r="AY401">
            <v>6.3100000000000005</v>
          </cell>
        </row>
        <row r="402">
          <cell r="A402" t="str">
            <v>2009622501600</v>
          </cell>
          <cell r="B402" t="str">
            <v>FAIRFIELD COMM H S DIST 225</v>
          </cell>
          <cell r="C402" t="str">
            <v>WAYNE</v>
          </cell>
          <cell r="D402" t="str">
            <v>High School</v>
          </cell>
          <cell r="F402">
            <v>443.5</v>
          </cell>
          <cell r="G402">
            <v>210</v>
          </cell>
          <cell r="H402">
            <v>0</v>
          </cell>
          <cell r="J402">
            <v>1.68</v>
          </cell>
          <cell r="K402">
            <v>109001.76</v>
          </cell>
          <cell r="M402">
            <v>1.68</v>
          </cell>
          <cell r="N402">
            <v>109001.76</v>
          </cell>
          <cell r="P402">
            <v>1.75</v>
          </cell>
          <cell r="Q402">
            <v>113543.5</v>
          </cell>
          <cell r="S402">
            <v>1.75</v>
          </cell>
          <cell r="T402">
            <v>113543.5</v>
          </cell>
          <cell r="W402">
            <v>0</v>
          </cell>
          <cell r="X402">
            <v>0</v>
          </cell>
          <cell r="Z402">
            <v>0</v>
          </cell>
          <cell r="AA402">
            <v>0</v>
          </cell>
          <cell r="AC402">
            <v>0</v>
          </cell>
          <cell r="AD402">
            <v>0</v>
          </cell>
          <cell r="AF402">
            <v>0</v>
          </cell>
          <cell r="AG402">
            <v>0</v>
          </cell>
          <cell r="AI402">
            <v>0</v>
          </cell>
          <cell r="AJ402">
            <v>0</v>
          </cell>
          <cell r="AM402">
            <v>3.14</v>
          </cell>
          <cell r="AN402">
            <v>203729.48</v>
          </cell>
          <cell r="AP402">
            <v>3.14</v>
          </cell>
          <cell r="AQ402">
            <v>80462.5</v>
          </cell>
          <cell r="AS402">
            <v>0.44</v>
          </cell>
          <cell r="AT402">
            <v>32085.68</v>
          </cell>
          <cell r="AW402">
            <v>761368.18</v>
          </cell>
          <cell r="AY402">
            <v>8.32</v>
          </cell>
        </row>
        <row r="403">
          <cell r="A403" t="str">
            <v>2009700102600</v>
          </cell>
          <cell r="B403" t="str">
            <v>GRAYVILLE C U SCHOOL DIST 1</v>
          </cell>
          <cell r="C403" t="str">
            <v>WHITE</v>
          </cell>
          <cell r="D403" t="str">
            <v>Unit</v>
          </cell>
          <cell r="F403">
            <v>289.95999999999998</v>
          </cell>
          <cell r="G403">
            <v>141.66</v>
          </cell>
          <cell r="H403">
            <v>0</v>
          </cell>
          <cell r="J403">
            <v>1.1299999999999999</v>
          </cell>
          <cell r="K403">
            <v>73316.66</v>
          </cell>
          <cell r="M403">
            <v>1.1299999999999999</v>
          </cell>
          <cell r="N403">
            <v>73316.66</v>
          </cell>
          <cell r="P403">
            <v>1.18</v>
          </cell>
          <cell r="Q403">
            <v>76560.759999999995</v>
          </cell>
          <cell r="S403">
            <v>1.18</v>
          </cell>
          <cell r="T403">
            <v>76560.759999999995</v>
          </cell>
          <cell r="W403">
            <v>0</v>
          </cell>
          <cell r="X403">
            <v>0</v>
          </cell>
          <cell r="Z403">
            <v>0</v>
          </cell>
          <cell r="AA403">
            <v>0</v>
          </cell>
          <cell r="AC403">
            <v>0</v>
          </cell>
          <cell r="AD403">
            <v>0</v>
          </cell>
          <cell r="AF403">
            <v>0</v>
          </cell>
          <cell r="AG403">
            <v>0</v>
          </cell>
          <cell r="AI403">
            <v>0</v>
          </cell>
          <cell r="AJ403">
            <v>0</v>
          </cell>
          <cell r="AM403">
            <v>2.0499999999999998</v>
          </cell>
          <cell r="AN403">
            <v>133008.1</v>
          </cell>
          <cell r="AP403">
            <v>2.0499999999999998</v>
          </cell>
          <cell r="AQ403">
            <v>52531.25</v>
          </cell>
          <cell r="AS403">
            <v>0.28000000000000003</v>
          </cell>
          <cell r="AT403">
            <v>20418.16</v>
          </cell>
          <cell r="AW403">
            <v>505712.35000000009</v>
          </cell>
          <cell r="AY403">
            <v>5.5399999999999991</v>
          </cell>
        </row>
        <row r="404">
          <cell r="A404" t="str">
            <v>2009700302600</v>
          </cell>
          <cell r="B404" t="str">
            <v>NORRIS CITY-OMAHA-ENFIELD CUSD 3</v>
          </cell>
          <cell r="C404" t="str">
            <v>WHITE</v>
          </cell>
          <cell r="D404" t="str">
            <v>Unit</v>
          </cell>
          <cell r="F404">
            <v>706</v>
          </cell>
          <cell r="G404">
            <v>319</v>
          </cell>
          <cell r="H404">
            <v>0</v>
          </cell>
          <cell r="J404">
            <v>2.5499999999999998</v>
          </cell>
          <cell r="K404">
            <v>165449.1</v>
          </cell>
          <cell r="M404">
            <v>2.5499999999999998</v>
          </cell>
          <cell r="N404">
            <v>165449.1</v>
          </cell>
          <cell r="P404">
            <v>2.65</v>
          </cell>
          <cell r="Q404">
            <v>171937.3</v>
          </cell>
          <cell r="S404">
            <v>2.65</v>
          </cell>
          <cell r="T404">
            <v>171937.3</v>
          </cell>
          <cell r="W404">
            <v>0</v>
          </cell>
          <cell r="X404">
            <v>0</v>
          </cell>
          <cell r="Z404">
            <v>0</v>
          </cell>
          <cell r="AA404">
            <v>0</v>
          </cell>
          <cell r="AC404">
            <v>0</v>
          </cell>
          <cell r="AD404">
            <v>0</v>
          </cell>
          <cell r="AF404">
            <v>0</v>
          </cell>
          <cell r="AG404">
            <v>0</v>
          </cell>
          <cell r="AI404">
            <v>0</v>
          </cell>
          <cell r="AJ404">
            <v>0</v>
          </cell>
          <cell r="AM404">
            <v>5</v>
          </cell>
          <cell r="AN404">
            <v>324410</v>
          </cell>
          <cell r="AP404">
            <v>5</v>
          </cell>
          <cell r="AQ404">
            <v>128125</v>
          </cell>
          <cell r="AS404">
            <v>0.7</v>
          </cell>
          <cell r="AT404">
            <v>51045.4</v>
          </cell>
          <cell r="AW404">
            <v>1178353.2</v>
          </cell>
          <cell r="AY404">
            <v>12.85</v>
          </cell>
        </row>
        <row r="405">
          <cell r="A405" t="str">
            <v>2009700502600</v>
          </cell>
          <cell r="B405" t="str">
            <v>CARMI-WHITE COUNTY C U S DIST 5</v>
          </cell>
          <cell r="C405" t="str">
            <v>WHITE</v>
          </cell>
          <cell r="D405" t="str">
            <v>Unit</v>
          </cell>
          <cell r="F405">
            <v>1339.43</v>
          </cell>
          <cell r="G405">
            <v>683</v>
          </cell>
          <cell r="H405">
            <v>6.5</v>
          </cell>
          <cell r="J405">
            <v>5.46</v>
          </cell>
          <cell r="K405">
            <v>354255.72</v>
          </cell>
          <cell r="M405">
            <v>5.46</v>
          </cell>
          <cell r="N405">
            <v>354255.72</v>
          </cell>
          <cell r="P405">
            <v>5.69</v>
          </cell>
          <cell r="Q405">
            <v>369178.58</v>
          </cell>
          <cell r="S405">
            <v>5.69</v>
          </cell>
          <cell r="T405">
            <v>369178.58</v>
          </cell>
          <cell r="W405">
            <v>0.05</v>
          </cell>
          <cell r="X405">
            <v>3244.1</v>
          </cell>
          <cell r="Z405">
            <v>0.05</v>
          </cell>
          <cell r="AA405">
            <v>3244.1</v>
          </cell>
          <cell r="AC405">
            <v>0.05</v>
          </cell>
          <cell r="AD405">
            <v>3244.1</v>
          </cell>
          <cell r="AF405">
            <v>0.05</v>
          </cell>
          <cell r="AG405">
            <v>3244.1</v>
          </cell>
          <cell r="AI405">
            <v>0.06</v>
          </cell>
          <cell r="AJ405">
            <v>3892.92</v>
          </cell>
          <cell r="AM405">
            <v>9.49</v>
          </cell>
          <cell r="AN405">
            <v>615730.18000000005</v>
          </cell>
          <cell r="AP405">
            <v>9.49</v>
          </cell>
          <cell r="AQ405">
            <v>243181.25</v>
          </cell>
          <cell r="AS405">
            <v>1.33</v>
          </cell>
          <cell r="AT405">
            <v>96986.26</v>
          </cell>
          <cell r="AW405">
            <v>2419635.6100000003</v>
          </cell>
          <cell r="AY405">
            <v>26.54</v>
          </cell>
        </row>
        <row r="406">
          <cell r="A406" t="str">
            <v>2102804700400</v>
          </cell>
          <cell r="B406" t="str">
            <v>BENTON COMM CONS SCH DIST 47</v>
          </cell>
          <cell r="C406" t="str">
            <v>FRANKLIN</v>
          </cell>
          <cell r="D406" t="str">
            <v>Elementary</v>
          </cell>
          <cell r="F406">
            <v>1112.95</v>
          </cell>
          <cell r="G406">
            <v>664</v>
          </cell>
          <cell r="H406">
            <v>8.33</v>
          </cell>
          <cell r="J406">
            <v>5.31</v>
          </cell>
          <cell r="K406">
            <v>344523.42</v>
          </cell>
          <cell r="M406">
            <v>5.31</v>
          </cell>
          <cell r="N406">
            <v>344523.42</v>
          </cell>
          <cell r="P406">
            <v>5.53</v>
          </cell>
          <cell r="Q406">
            <v>358797.46</v>
          </cell>
          <cell r="S406">
            <v>5.53</v>
          </cell>
          <cell r="T406">
            <v>358797.46</v>
          </cell>
          <cell r="W406">
            <v>0.06</v>
          </cell>
          <cell r="X406">
            <v>3892.92</v>
          </cell>
          <cell r="Z406">
            <v>0.06</v>
          </cell>
          <cell r="AA406">
            <v>3892.92</v>
          </cell>
          <cell r="AC406">
            <v>0.06</v>
          </cell>
          <cell r="AD406">
            <v>3892.92</v>
          </cell>
          <cell r="AF406">
            <v>0.06</v>
          </cell>
          <cell r="AG406">
            <v>3892.92</v>
          </cell>
          <cell r="AI406">
            <v>0.08</v>
          </cell>
          <cell r="AJ406">
            <v>5190.5600000000004</v>
          </cell>
          <cell r="AM406">
            <v>7.89</v>
          </cell>
          <cell r="AN406">
            <v>511918.98</v>
          </cell>
          <cell r="AP406">
            <v>7.89</v>
          </cell>
          <cell r="AQ406">
            <v>202181.25</v>
          </cell>
          <cell r="AS406">
            <v>1.1100000000000001</v>
          </cell>
          <cell r="AT406">
            <v>80943.42</v>
          </cell>
          <cell r="AW406">
            <v>2222447.65</v>
          </cell>
          <cell r="AY406">
            <v>24.519999999999996</v>
          </cell>
        </row>
        <row r="407">
          <cell r="A407" t="str">
            <v>2102809100400</v>
          </cell>
          <cell r="B407" t="str">
            <v>AKIN COMM CONS SCHOOL DIST 91</v>
          </cell>
          <cell r="C407" t="str">
            <v>FRANKLIN</v>
          </cell>
          <cell r="D407" t="str">
            <v>Elementary</v>
          </cell>
          <cell r="F407">
            <v>76.8</v>
          </cell>
          <cell r="G407">
            <v>39</v>
          </cell>
          <cell r="H407">
            <v>0</v>
          </cell>
          <cell r="J407">
            <v>0.31</v>
          </cell>
          <cell r="K407">
            <v>20113.419999999998</v>
          </cell>
          <cell r="M407">
            <v>0.31</v>
          </cell>
          <cell r="N407">
            <v>20113.419999999998</v>
          </cell>
          <cell r="P407">
            <v>0.32</v>
          </cell>
          <cell r="Q407">
            <v>20762.240000000002</v>
          </cell>
          <cell r="S407">
            <v>0.32</v>
          </cell>
          <cell r="T407">
            <v>20762.240000000002</v>
          </cell>
          <cell r="W407">
            <v>0</v>
          </cell>
          <cell r="X407">
            <v>0</v>
          </cell>
          <cell r="Z407">
            <v>0</v>
          </cell>
          <cell r="AA407">
            <v>0</v>
          </cell>
          <cell r="AC407">
            <v>0</v>
          </cell>
          <cell r="AD407">
            <v>0</v>
          </cell>
          <cell r="AF407">
            <v>0</v>
          </cell>
          <cell r="AG407">
            <v>0</v>
          </cell>
          <cell r="AI407">
            <v>0</v>
          </cell>
          <cell r="AJ407">
            <v>0</v>
          </cell>
          <cell r="AM407">
            <v>0.54</v>
          </cell>
          <cell r="AN407">
            <v>35036.28</v>
          </cell>
          <cell r="AP407">
            <v>0.54</v>
          </cell>
          <cell r="AQ407">
            <v>13837.5</v>
          </cell>
          <cell r="AS407">
            <v>7.0000000000000007E-2</v>
          </cell>
          <cell r="AT407">
            <v>5104.54</v>
          </cell>
          <cell r="AW407">
            <v>135729.64000000001</v>
          </cell>
          <cell r="AY407">
            <v>1.49</v>
          </cell>
        </row>
        <row r="408">
          <cell r="A408" t="str">
            <v>2102809902600</v>
          </cell>
          <cell r="B408" t="str">
            <v>CHRISTOPHER UNIT 99</v>
          </cell>
          <cell r="C408" t="str">
            <v>FRANKLIN</v>
          </cell>
          <cell r="D408" t="str">
            <v>Unit</v>
          </cell>
          <cell r="F408">
            <v>771.62</v>
          </cell>
          <cell r="G408">
            <v>453.33</v>
          </cell>
          <cell r="H408">
            <v>0</v>
          </cell>
          <cell r="J408">
            <v>3.62</v>
          </cell>
          <cell r="K408">
            <v>234872.84</v>
          </cell>
          <cell r="M408">
            <v>3.62</v>
          </cell>
          <cell r="N408">
            <v>234872.84</v>
          </cell>
          <cell r="P408">
            <v>3.77</v>
          </cell>
          <cell r="Q408">
            <v>244605.14</v>
          </cell>
          <cell r="S408">
            <v>3.77</v>
          </cell>
          <cell r="T408">
            <v>244605.14</v>
          </cell>
          <cell r="W408">
            <v>0</v>
          </cell>
          <cell r="X408">
            <v>0</v>
          </cell>
          <cell r="Z408">
            <v>0</v>
          </cell>
          <cell r="AA408">
            <v>0</v>
          </cell>
          <cell r="AC408">
            <v>0</v>
          </cell>
          <cell r="AD408">
            <v>0</v>
          </cell>
          <cell r="AF408">
            <v>0</v>
          </cell>
          <cell r="AG408">
            <v>0</v>
          </cell>
          <cell r="AI408">
            <v>0</v>
          </cell>
          <cell r="AJ408">
            <v>0</v>
          </cell>
          <cell r="AM408">
            <v>5.47</v>
          </cell>
          <cell r="AN408">
            <v>354904.54</v>
          </cell>
          <cell r="AP408">
            <v>5.47</v>
          </cell>
          <cell r="AQ408">
            <v>140168.75</v>
          </cell>
          <cell r="AS408">
            <v>0.77</v>
          </cell>
          <cell r="AT408">
            <v>56149.94</v>
          </cell>
          <cell r="AW408">
            <v>1510179.1900000002</v>
          </cell>
          <cell r="AY408">
            <v>16.63</v>
          </cell>
        </row>
        <row r="409">
          <cell r="A409" t="str">
            <v>2102810301300</v>
          </cell>
          <cell r="B409" t="str">
            <v>BENTON CONS HIGH SCHOOL DIST 103</v>
          </cell>
          <cell r="C409" t="str">
            <v>FRANKLIN</v>
          </cell>
          <cell r="D409" t="str">
            <v>High School</v>
          </cell>
          <cell r="F409">
            <v>575.49</v>
          </cell>
          <cell r="G409">
            <v>302</v>
          </cell>
          <cell r="H409">
            <v>1</v>
          </cell>
          <cell r="J409">
            <v>2.41</v>
          </cell>
          <cell r="K409">
            <v>156365.62</v>
          </cell>
          <cell r="M409">
            <v>2.41</v>
          </cell>
          <cell r="N409">
            <v>156365.62</v>
          </cell>
          <cell r="P409">
            <v>2.5099999999999998</v>
          </cell>
          <cell r="Q409">
            <v>162853.82</v>
          </cell>
          <cell r="S409">
            <v>2.5099999999999998</v>
          </cell>
          <cell r="T409">
            <v>162853.82</v>
          </cell>
          <cell r="W409">
            <v>0</v>
          </cell>
          <cell r="X409">
            <v>0</v>
          </cell>
          <cell r="Z409">
            <v>0</v>
          </cell>
          <cell r="AA409">
            <v>0</v>
          </cell>
          <cell r="AC409">
            <v>0</v>
          </cell>
          <cell r="AD409">
            <v>0</v>
          </cell>
          <cell r="AF409">
            <v>0</v>
          </cell>
          <cell r="AG409">
            <v>0</v>
          </cell>
          <cell r="AI409">
            <v>0.01</v>
          </cell>
          <cell r="AJ409">
            <v>648.82000000000005</v>
          </cell>
          <cell r="AM409">
            <v>4.08</v>
          </cell>
          <cell r="AN409">
            <v>264718.56</v>
          </cell>
          <cell r="AP409">
            <v>4.08</v>
          </cell>
          <cell r="AQ409">
            <v>104550</v>
          </cell>
          <cell r="AS409">
            <v>0.56999999999999995</v>
          </cell>
          <cell r="AT409">
            <v>41565.54</v>
          </cell>
          <cell r="AW409">
            <v>1049921.8</v>
          </cell>
          <cell r="AY409">
            <v>11.52</v>
          </cell>
        </row>
        <row r="410">
          <cell r="A410" t="str">
            <v>2102811500400</v>
          </cell>
          <cell r="B410" t="str">
            <v>EWING NORTHERN C C DISTRICT 115</v>
          </cell>
          <cell r="C410" t="str">
            <v>FRANKLIN</v>
          </cell>
          <cell r="D410" t="str">
            <v>Elementary</v>
          </cell>
          <cell r="F410">
            <v>198</v>
          </cell>
          <cell r="G410">
            <v>72</v>
          </cell>
          <cell r="H410">
            <v>0</v>
          </cell>
          <cell r="J410">
            <v>0.56999999999999995</v>
          </cell>
          <cell r="K410">
            <v>36982.74</v>
          </cell>
          <cell r="M410">
            <v>0.56999999999999995</v>
          </cell>
          <cell r="N410">
            <v>36982.74</v>
          </cell>
          <cell r="P410">
            <v>0.6</v>
          </cell>
          <cell r="Q410">
            <v>38929.199999999997</v>
          </cell>
          <cell r="S410">
            <v>0.6</v>
          </cell>
          <cell r="T410">
            <v>38929.199999999997</v>
          </cell>
          <cell r="W410">
            <v>0</v>
          </cell>
          <cell r="X410">
            <v>0</v>
          </cell>
          <cell r="Z410">
            <v>0</v>
          </cell>
          <cell r="AA410">
            <v>0</v>
          </cell>
          <cell r="AC410">
            <v>0</v>
          </cell>
          <cell r="AD410">
            <v>0</v>
          </cell>
          <cell r="AF410">
            <v>0</v>
          </cell>
          <cell r="AG410">
            <v>0</v>
          </cell>
          <cell r="AI410">
            <v>0</v>
          </cell>
          <cell r="AJ410">
            <v>0</v>
          </cell>
          <cell r="AM410">
            <v>1.4</v>
          </cell>
          <cell r="AN410">
            <v>90834.8</v>
          </cell>
          <cell r="AP410">
            <v>1.4</v>
          </cell>
          <cell r="AQ410">
            <v>35875</v>
          </cell>
          <cell r="AS410">
            <v>0.19</v>
          </cell>
          <cell r="AT410">
            <v>13855.18</v>
          </cell>
          <cell r="AW410">
            <v>292388.86</v>
          </cell>
          <cell r="AY410">
            <v>3.17</v>
          </cell>
        </row>
        <row r="411">
          <cell r="A411" t="str">
            <v>2102816802600</v>
          </cell>
          <cell r="B411" t="str">
            <v>FRANKFORT COMM UNIT SCH DIST 168</v>
          </cell>
          <cell r="C411" t="str">
            <v>FRANKLIN</v>
          </cell>
          <cell r="D411" t="str">
            <v>Unit</v>
          </cell>
          <cell r="F411">
            <v>1692.72</v>
          </cell>
          <cell r="G411">
            <v>1039</v>
          </cell>
          <cell r="H411">
            <v>1</v>
          </cell>
          <cell r="J411">
            <v>8.31</v>
          </cell>
          <cell r="K411">
            <v>539169.42000000004</v>
          </cell>
          <cell r="M411">
            <v>8.31</v>
          </cell>
          <cell r="N411">
            <v>539169.42000000004</v>
          </cell>
          <cell r="P411">
            <v>8.65</v>
          </cell>
          <cell r="Q411">
            <v>561229.30000000005</v>
          </cell>
          <cell r="S411">
            <v>8.65</v>
          </cell>
          <cell r="T411">
            <v>561229.30000000005</v>
          </cell>
          <cell r="W411">
            <v>0</v>
          </cell>
          <cell r="X411">
            <v>0</v>
          </cell>
          <cell r="Z411">
            <v>0</v>
          </cell>
          <cell r="AA411">
            <v>0</v>
          </cell>
          <cell r="AC411">
            <v>0</v>
          </cell>
          <cell r="AD411">
            <v>0</v>
          </cell>
          <cell r="AF411">
            <v>0</v>
          </cell>
          <cell r="AG411">
            <v>0</v>
          </cell>
          <cell r="AI411">
            <v>0.01</v>
          </cell>
          <cell r="AJ411">
            <v>648.82000000000005</v>
          </cell>
          <cell r="AM411">
            <v>12</v>
          </cell>
          <cell r="AN411">
            <v>778584</v>
          </cell>
          <cell r="AP411">
            <v>12</v>
          </cell>
          <cell r="AQ411">
            <v>307500</v>
          </cell>
          <cell r="AS411">
            <v>1.69</v>
          </cell>
          <cell r="AT411">
            <v>123238.18</v>
          </cell>
          <cell r="AW411">
            <v>3410768.44</v>
          </cell>
          <cell r="AY411">
            <v>37.620000000000005</v>
          </cell>
        </row>
        <row r="412">
          <cell r="A412" t="str">
            <v>2102817402600</v>
          </cell>
          <cell r="B412" t="str">
            <v>THOMPSONVILLE CUSD 174</v>
          </cell>
          <cell r="C412" t="str">
            <v>FRANKLIN</v>
          </cell>
          <cell r="D412" t="str">
            <v>Unit</v>
          </cell>
          <cell r="F412">
            <v>315.02999999999997</v>
          </cell>
          <cell r="G412">
            <v>148.33000000000001</v>
          </cell>
          <cell r="H412">
            <v>0</v>
          </cell>
          <cell r="J412">
            <v>1.18</v>
          </cell>
          <cell r="K412">
            <v>76560.759999999995</v>
          </cell>
          <cell r="M412">
            <v>1.18</v>
          </cell>
          <cell r="N412">
            <v>76560.759999999995</v>
          </cell>
          <cell r="P412">
            <v>1.23</v>
          </cell>
          <cell r="Q412">
            <v>79804.86</v>
          </cell>
          <cell r="S412">
            <v>1.23</v>
          </cell>
          <cell r="T412">
            <v>79804.86</v>
          </cell>
          <cell r="W412">
            <v>0</v>
          </cell>
          <cell r="X412">
            <v>0</v>
          </cell>
          <cell r="Z412">
            <v>0</v>
          </cell>
          <cell r="AA412">
            <v>0</v>
          </cell>
          <cell r="AC412">
            <v>0</v>
          </cell>
          <cell r="AD412">
            <v>0</v>
          </cell>
          <cell r="AF412">
            <v>0</v>
          </cell>
          <cell r="AG412">
            <v>0</v>
          </cell>
          <cell r="AI412">
            <v>0</v>
          </cell>
          <cell r="AJ412">
            <v>0</v>
          </cell>
          <cell r="AM412">
            <v>2.23</v>
          </cell>
          <cell r="AN412">
            <v>144686.85999999999</v>
          </cell>
          <cell r="AP412">
            <v>2.23</v>
          </cell>
          <cell r="AQ412">
            <v>57143.75</v>
          </cell>
          <cell r="AS412">
            <v>0.31</v>
          </cell>
          <cell r="AT412">
            <v>22605.82</v>
          </cell>
          <cell r="AW412">
            <v>537167.66999999993</v>
          </cell>
          <cell r="AY412">
            <v>5.87</v>
          </cell>
        </row>
        <row r="413">
          <cell r="A413" t="str">
            <v>2102818802600</v>
          </cell>
          <cell r="B413" t="str">
            <v>ZEIGLER-ROYALTON C U S DIST 188</v>
          </cell>
          <cell r="C413" t="str">
            <v>FRANKLIN</v>
          </cell>
          <cell r="D413" t="str">
            <v>Unit</v>
          </cell>
          <cell r="F413">
            <v>576.75</v>
          </cell>
          <cell r="G413">
            <v>372.33</v>
          </cell>
          <cell r="H413">
            <v>0</v>
          </cell>
          <cell r="J413">
            <v>2.97</v>
          </cell>
          <cell r="K413">
            <v>192699.54</v>
          </cell>
          <cell r="M413">
            <v>2.97</v>
          </cell>
          <cell r="N413">
            <v>192699.54</v>
          </cell>
          <cell r="P413">
            <v>3.1</v>
          </cell>
          <cell r="Q413">
            <v>201134.2</v>
          </cell>
          <cell r="S413">
            <v>3.1</v>
          </cell>
          <cell r="T413">
            <v>201134.2</v>
          </cell>
          <cell r="W413">
            <v>0</v>
          </cell>
          <cell r="X413">
            <v>0</v>
          </cell>
          <cell r="Z413">
            <v>0</v>
          </cell>
          <cell r="AA413">
            <v>0</v>
          </cell>
          <cell r="AC413">
            <v>0</v>
          </cell>
          <cell r="AD413">
            <v>0</v>
          </cell>
          <cell r="AF413">
            <v>0</v>
          </cell>
          <cell r="AG413">
            <v>0</v>
          </cell>
          <cell r="AI413">
            <v>0</v>
          </cell>
          <cell r="AJ413">
            <v>0</v>
          </cell>
          <cell r="AM413">
            <v>4.09</v>
          </cell>
          <cell r="AN413">
            <v>265367.38</v>
          </cell>
          <cell r="AP413">
            <v>4.09</v>
          </cell>
          <cell r="AQ413">
            <v>104806.25</v>
          </cell>
          <cell r="AS413">
            <v>0.56999999999999995</v>
          </cell>
          <cell r="AT413">
            <v>41565.54</v>
          </cell>
          <cell r="AW413">
            <v>1199406.6500000001</v>
          </cell>
          <cell r="AY413">
            <v>13.26</v>
          </cell>
        </row>
        <row r="414">
          <cell r="A414" t="str">
            <v>2102819602600</v>
          </cell>
          <cell r="B414" t="str">
            <v>SESSER-VALIER COMM UNIT S D 196</v>
          </cell>
          <cell r="C414" t="str">
            <v>FRANKLIN</v>
          </cell>
          <cell r="D414" t="str">
            <v>Unit</v>
          </cell>
          <cell r="F414">
            <v>634.12</v>
          </cell>
          <cell r="G414">
            <v>276.66000000000003</v>
          </cell>
          <cell r="H414">
            <v>0</v>
          </cell>
          <cell r="J414">
            <v>2.21</v>
          </cell>
          <cell r="K414">
            <v>143389.22</v>
          </cell>
          <cell r="M414">
            <v>2.21</v>
          </cell>
          <cell r="N414">
            <v>143389.22</v>
          </cell>
          <cell r="P414">
            <v>2.2999999999999998</v>
          </cell>
          <cell r="Q414">
            <v>149228.6</v>
          </cell>
          <cell r="S414">
            <v>2.2999999999999998</v>
          </cell>
          <cell r="T414">
            <v>149228.6</v>
          </cell>
          <cell r="W414">
            <v>0</v>
          </cell>
          <cell r="X414">
            <v>0</v>
          </cell>
          <cell r="Z414">
            <v>0</v>
          </cell>
          <cell r="AA414">
            <v>0</v>
          </cell>
          <cell r="AC414">
            <v>0</v>
          </cell>
          <cell r="AD414">
            <v>0</v>
          </cell>
          <cell r="AF414">
            <v>0</v>
          </cell>
          <cell r="AG414">
            <v>0</v>
          </cell>
          <cell r="AI414">
            <v>0</v>
          </cell>
          <cell r="AJ414">
            <v>0</v>
          </cell>
          <cell r="AM414">
            <v>4.49</v>
          </cell>
          <cell r="AN414">
            <v>291320.18</v>
          </cell>
          <cell r="AP414">
            <v>4.49</v>
          </cell>
          <cell r="AQ414">
            <v>115056.25</v>
          </cell>
          <cell r="AS414">
            <v>0.63</v>
          </cell>
          <cell r="AT414">
            <v>45940.86</v>
          </cell>
          <cell r="AW414">
            <v>1037552.9299999999</v>
          </cell>
          <cell r="AY414">
            <v>11.3</v>
          </cell>
        </row>
        <row r="415">
          <cell r="A415" t="str">
            <v>2104400102600</v>
          </cell>
          <cell r="B415" t="str">
            <v>GOREVILLE COMM UNIT DIST 1</v>
          </cell>
          <cell r="C415" t="str">
            <v>JOHNSON</v>
          </cell>
          <cell r="D415" t="str">
            <v>Unit</v>
          </cell>
          <cell r="F415">
            <v>563.45000000000005</v>
          </cell>
          <cell r="G415">
            <v>209.66</v>
          </cell>
          <cell r="H415">
            <v>0</v>
          </cell>
          <cell r="J415">
            <v>1.67</v>
          </cell>
          <cell r="K415">
            <v>108352.94</v>
          </cell>
          <cell r="M415">
            <v>1.67</v>
          </cell>
          <cell r="N415">
            <v>108352.94</v>
          </cell>
          <cell r="P415">
            <v>1.74</v>
          </cell>
          <cell r="Q415">
            <v>112894.68</v>
          </cell>
          <cell r="S415">
            <v>1.74</v>
          </cell>
          <cell r="T415">
            <v>112894.68</v>
          </cell>
          <cell r="W415">
            <v>0</v>
          </cell>
          <cell r="X415">
            <v>0</v>
          </cell>
          <cell r="Z415">
            <v>0</v>
          </cell>
          <cell r="AA415">
            <v>0</v>
          </cell>
          <cell r="AC415">
            <v>0</v>
          </cell>
          <cell r="AD415">
            <v>0</v>
          </cell>
          <cell r="AF415">
            <v>0</v>
          </cell>
          <cell r="AG415">
            <v>0</v>
          </cell>
          <cell r="AI415">
            <v>0</v>
          </cell>
          <cell r="AJ415">
            <v>0</v>
          </cell>
          <cell r="AM415">
            <v>3.99</v>
          </cell>
          <cell r="AN415">
            <v>258879.18</v>
          </cell>
          <cell r="AP415">
            <v>3.99</v>
          </cell>
          <cell r="AQ415">
            <v>102243.75</v>
          </cell>
          <cell r="AS415">
            <v>0.56000000000000005</v>
          </cell>
          <cell r="AT415">
            <v>40836.32</v>
          </cell>
          <cell r="AW415">
            <v>844454.49</v>
          </cell>
          <cell r="AY415">
            <v>9.14</v>
          </cell>
        </row>
        <row r="416">
          <cell r="A416" t="str">
            <v>2104403200300</v>
          </cell>
          <cell r="B416" t="str">
            <v>NEW SIMPSON HILL CONS DIST 32</v>
          </cell>
          <cell r="C416" t="str">
            <v>JOHNSON</v>
          </cell>
          <cell r="D416" t="str">
            <v>Elementary</v>
          </cell>
          <cell r="F416">
            <v>211.48</v>
          </cell>
          <cell r="G416">
            <v>100.66</v>
          </cell>
          <cell r="H416">
            <v>0</v>
          </cell>
          <cell r="J416">
            <v>0.8</v>
          </cell>
          <cell r="K416">
            <v>51905.599999999999</v>
          </cell>
          <cell r="M416">
            <v>0.8</v>
          </cell>
          <cell r="N416">
            <v>51905.599999999999</v>
          </cell>
          <cell r="P416">
            <v>0.83</v>
          </cell>
          <cell r="Q416">
            <v>53852.06</v>
          </cell>
          <cell r="S416">
            <v>0.83</v>
          </cell>
          <cell r="T416">
            <v>53852.06</v>
          </cell>
          <cell r="W416">
            <v>0</v>
          </cell>
          <cell r="X416">
            <v>0</v>
          </cell>
          <cell r="Z416">
            <v>0</v>
          </cell>
          <cell r="AA416">
            <v>0</v>
          </cell>
          <cell r="AC416">
            <v>0</v>
          </cell>
          <cell r="AD416">
            <v>0</v>
          </cell>
          <cell r="AF416">
            <v>0</v>
          </cell>
          <cell r="AG416">
            <v>0</v>
          </cell>
          <cell r="AI416">
            <v>0</v>
          </cell>
          <cell r="AJ416">
            <v>0</v>
          </cell>
          <cell r="AM416">
            <v>1.49</v>
          </cell>
          <cell r="AN416">
            <v>96674.18</v>
          </cell>
          <cell r="AP416">
            <v>1.49</v>
          </cell>
          <cell r="AQ416">
            <v>38181.25</v>
          </cell>
          <cell r="AS416">
            <v>0.21</v>
          </cell>
          <cell r="AT416">
            <v>15313.62</v>
          </cell>
          <cell r="AW416">
            <v>361684.36999999994</v>
          </cell>
          <cell r="AY416">
            <v>3.95</v>
          </cell>
        </row>
        <row r="417">
          <cell r="A417" t="str">
            <v>2104404300300</v>
          </cell>
          <cell r="B417" t="str">
            <v>BUNCOMBE CONS SCHOOL DIST 43</v>
          </cell>
          <cell r="C417" t="str">
            <v>JOHNSON</v>
          </cell>
          <cell r="D417" t="str">
            <v>Elementary</v>
          </cell>
          <cell r="F417">
            <v>62.75</v>
          </cell>
          <cell r="G417">
            <v>36</v>
          </cell>
          <cell r="H417">
            <v>0</v>
          </cell>
          <cell r="J417">
            <v>0.28000000000000003</v>
          </cell>
          <cell r="K417">
            <v>18166.96</v>
          </cell>
          <cell r="M417">
            <v>0.28000000000000003</v>
          </cell>
          <cell r="N417">
            <v>18166.96</v>
          </cell>
          <cell r="P417">
            <v>0.3</v>
          </cell>
          <cell r="Q417">
            <v>19464.599999999999</v>
          </cell>
          <cell r="S417">
            <v>0.3</v>
          </cell>
          <cell r="T417">
            <v>19464.599999999999</v>
          </cell>
          <cell r="W417">
            <v>0</v>
          </cell>
          <cell r="X417">
            <v>0</v>
          </cell>
          <cell r="Z417">
            <v>0</v>
          </cell>
          <cell r="AA417">
            <v>0</v>
          </cell>
          <cell r="AC417">
            <v>0</v>
          </cell>
          <cell r="AD417">
            <v>0</v>
          </cell>
          <cell r="AF417">
            <v>0</v>
          </cell>
          <cell r="AG417">
            <v>0</v>
          </cell>
          <cell r="AI417">
            <v>0</v>
          </cell>
          <cell r="AJ417">
            <v>0</v>
          </cell>
          <cell r="AM417">
            <v>0.44</v>
          </cell>
          <cell r="AN417">
            <v>28548.080000000002</v>
          </cell>
          <cell r="AP417">
            <v>0.44</v>
          </cell>
          <cell r="AQ417">
            <v>11275</v>
          </cell>
          <cell r="AS417">
            <v>0.06</v>
          </cell>
          <cell r="AT417">
            <v>4375.32</v>
          </cell>
          <cell r="AW417">
            <v>119461.51999999999</v>
          </cell>
          <cell r="AY417">
            <v>1.32</v>
          </cell>
        </row>
        <row r="418">
          <cell r="A418" t="str">
            <v>2104405500200</v>
          </cell>
          <cell r="B418" t="str">
            <v>VIENNA SCHOOL DIST 55</v>
          </cell>
          <cell r="C418" t="str">
            <v>JOHNSON</v>
          </cell>
          <cell r="D418" t="str">
            <v>Elementary</v>
          </cell>
          <cell r="F418">
            <v>399.23</v>
          </cell>
          <cell r="G418">
            <v>191</v>
          </cell>
          <cell r="H418">
            <v>8</v>
          </cell>
          <cell r="J418">
            <v>1.52</v>
          </cell>
          <cell r="K418">
            <v>98620.64</v>
          </cell>
          <cell r="M418">
            <v>1.52</v>
          </cell>
          <cell r="N418">
            <v>98620.64</v>
          </cell>
          <cell r="P418">
            <v>1.59</v>
          </cell>
          <cell r="Q418">
            <v>103162.38</v>
          </cell>
          <cell r="S418">
            <v>1.59</v>
          </cell>
          <cell r="T418">
            <v>103162.38</v>
          </cell>
          <cell r="W418">
            <v>0.06</v>
          </cell>
          <cell r="X418">
            <v>3892.92</v>
          </cell>
          <cell r="Z418">
            <v>0.06</v>
          </cell>
          <cell r="AA418">
            <v>3892.92</v>
          </cell>
          <cell r="AC418">
            <v>0.06</v>
          </cell>
          <cell r="AD418">
            <v>3892.92</v>
          </cell>
          <cell r="AF418">
            <v>0.06</v>
          </cell>
          <cell r="AG418">
            <v>3892.92</v>
          </cell>
          <cell r="AI418">
            <v>0.08</v>
          </cell>
          <cell r="AJ418">
            <v>5190.5600000000004</v>
          </cell>
          <cell r="AM418">
            <v>2.83</v>
          </cell>
          <cell r="AN418">
            <v>183616.06</v>
          </cell>
          <cell r="AP418">
            <v>2.83</v>
          </cell>
          <cell r="AQ418">
            <v>72518.75</v>
          </cell>
          <cell r="AS418">
            <v>0.39</v>
          </cell>
          <cell r="AT418">
            <v>28439.58</v>
          </cell>
          <cell r="AW418">
            <v>708902.66999999993</v>
          </cell>
          <cell r="AY418">
            <v>7.7899999999999991</v>
          </cell>
        </row>
        <row r="419">
          <cell r="A419" t="str">
            <v>2104406400200</v>
          </cell>
          <cell r="B419" t="str">
            <v>CYPRESS SCHOOL DIST 64</v>
          </cell>
          <cell r="C419" t="str">
            <v>JOHNSON</v>
          </cell>
          <cell r="D419" t="str">
            <v>Elementary</v>
          </cell>
          <cell r="F419">
            <v>106.81</v>
          </cell>
          <cell r="G419">
            <v>51.66</v>
          </cell>
          <cell r="H419">
            <v>0</v>
          </cell>
          <cell r="J419">
            <v>0.41</v>
          </cell>
          <cell r="K419">
            <v>26601.62</v>
          </cell>
          <cell r="M419">
            <v>0.41</v>
          </cell>
          <cell r="N419">
            <v>26601.62</v>
          </cell>
          <cell r="P419">
            <v>0.43</v>
          </cell>
          <cell r="Q419">
            <v>27899.26</v>
          </cell>
          <cell r="S419">
            <v>0.43</v>
          </cell>
          <cell r="T419">
            <v>27899.26</v>
          </cell>
          <cell r="W419">
            <v>0</v>
          </cell>
          <cell r="X419">
            <v>0</v>
          </cell>
          <cell r="Z419">
            <v>0</v>
          </cell>
          <cell r="AA419">
            <v>0</v>
          </cell>
          <cell r="AC419">
            <v>0</v>
          </cell>
          <cell r="AD419">
            <v>0</v>
          </cell>
          <cell r="AF419">
            <v>0</v>
          </cell>
          <cell r="AG419">
            <v>0</v>
          </cell>
          <cell r="AI419">
            <v>0</v>
          </cell>
          <cell r="AJ419">
            <v>0</v>
          </cell>
          <cell r="AM419">
            <v>0.75</v>
          </cell>
          <cell r="AN419">
            <v>48661.5</v>
          </cell>
          <cell r="AP419">
            <v>0.75</v>
          </cell>
          <cell r="AQ419">
            <v>19218.75</v>
          </cell>
          <cell r="AS419">
            <v>0.1</v>
          </cell>
          <cell r="AT419">
            <v>7292.2</v>
          </cell>
          <cell r="AW419">
            <v>184174.21</v>
          </cell>
          <cell r="AY419">
            <v>2.02</v>
          </cell>
        </row>
        <row r="420">
          <cell r="A420" t="str">
            <v>2104413301700</v>
          </cell>
          <cell r="B420" t="str">
            <v>VIENNA H S DISTRICT 133</v>
          </cell>
          <cell r="C420" t="str">
            <v>JOHNSON</v>
          </cell>
          <cell r="D420" t="str">
            <v>High School</v>
          </cell>
          <cell r="F420">
            <v>381.5</v>
          </cell>
          <cell r="G420">
            <v>147.33000000000001</v>
          </cell>
          <cell r="H420">
            <v>0</v>
          </cell>
          <cell r="J420">
            <v>1.17</v>
          </cell>
          <cell r="K420">
            <v>75911.94</v>
          </cell>
          <cell r="M420">
            <v>1.17</v>
          </cell>
          <cell r="N420">
            <v>75911.94</v>
          </cell>
          <cell r="P420">
            <v>1.22</v>
          </cell>
          <cell r="Q420">
            <v>79156.039999999994</v>
          </cell>
          <cell r="S420">
            <v>1.22</v>
          </cell>
          <cell r="T420">
            <v>79156.039999999994</v>
          </cell>
          <cell r="W420">
            <v>0</v>
          </cell>
          <cell r="X420">
            <v>0</v>
          </cell>
          <cell r="Z420">
            <v>0</v>
          </cell>
          <cell r="AA420">
            <v>0</v>
          </cell>
          <cell r="AC420">
            <v>0</v>
          </cell>
          <cell r="AD420">
            <v>0</v>
          </cell>
          <cell r="AF420">
            <v>0</v>
          </cell>
          <cell r="AG420">
            <v>0</v>
          </cell>
          <cell r="AI420">
            <v>0</v>
          </cell>
          <cell r="AJ420">
            <v>0</v>
          </cell>
          <cell r="AM420">
            <v>2.7</v>
          </cell>
          <cell r="AN420">
            <v>175181.4</v>
          </cell>
          <cell r="AP420">
            <v>2.7</v>
          </cell>
          <cell r="AQ420">
            <v>69187.5</v>
          </cell>
          <cell r="AS420">
            <v>0.38</v>
          </cell>
          <cell r="AT420">
            <v>27710.36</v>
          </cell>
          <cell r="AW420">
            <v>582215.22</v>
          </cell>
          <cell r="AY420">
            <v>6.31</v>
          </cell>
        </row>
        <row r="421">
          <cell r="A421" t="str">
            <v>2106100102600</v>
          </cell>
          <cell r="B421" t="str">
            <v>MASSAC UNIT DISTRICT #1</v>
          </cell>
          <cell r="C421" t="str">
            <v>MASSAC</v>
          </cell>
          <cell r="D421" t="str">
            <v>Unit</v>
          </cell>
          <cell r="F421">
            <v>2067.4499999999998</v>
          </cell>
          <cell r="G421">
            <v>1144.6600000000001</v>
          </cell>
          <cell r="H421">
            <v>0</v>
          </cell>
          <cell r="J421">
            <v>9.15</v>
          </cell>
          <cell r="K421">
            <v>593670.30000000005</v>
          </cell>
          <cell r="M421">
            <v>9.15</v>
          </cell>
          <cell r="N421">
            <v>593670.30000000005</v>
          </cell>
          <cell r="P421">
            <v>9.5299999999999994</v>
          </cell>
          <cell r="Q421">
            <v>618325.46</v>
          </cell>
          <cell r="S421">
            <v>9.5299999999999994</v>
          </cell>
          <cell r="T421">
            <v>618325.46</v>
          </cell>
          <cell r="W421">
            <v>0</v>
          </cell>
          <cell r="X421">
            <v>0</v>
          </cell>
          <cell r="Z421">
            <v>0</v>
          </cell>
          <cell r="AA421">
            <v>0</v>
          </cell>
          <cell r="AC421">
            <v>0</v>
          </cell>
          <cell r="AD421">
            <v>0</v>
          </cell>
          <cell r="AF421">
            <v>0</v>
          </cell>
          <cell r="AG421">
            <v>0</v>
          </cell>
          <cell r="AI421">
            <v>0</v>
          </cell>
          <cell r="AJ421">
            <v>0</v>
          </cell>
          <cell r="AM421">
            <v>14.66</v>
          </cell>
          <cell r="AN421">
            <v>951170.12</v>
          </cell>
          <cell r="AP421">
            <v>14.66</v>
          </cell>
          <cell r="AQ421">
            <v>375662.5</v>
          </cell>
          <cell r="AS421">
            <v>2.06</v>
          </cell>
          <cell r="AT421">
            <v>150219.32</v>
          </cell>
          <cell r="AW421">
            <v>3901043.46</v>
          </cell>
          <cell r="AY421">
            <v>42.870000000000005</v>
          </cell>
        </row>
        <row r="422">
          <cell r="A422" t="str">
            <v>2106103802600</v>
          </cell>
          <cell r="B422" t="str">
            <v>JOPPA-MAPLE GROVE UNIT DIST 38</v>
          </cell>
          <cell r="C422" t="str">
            <v>MASSAC</v>
          </cell>
          <cell r="D422" t="str">
            <v>Unit</v>
          </cell>
          <cell r="F422">
            <v>254.87</v>
          </cell>
          <cell r="G422">
            <v>142.66</v>
          </cell>
          <cell r="H422">
            <v>0</v>
          </cell>
          <cell r="J422">
            <v>1.1399999999999999</v>
          </cell>
          <cell r="K422">
            <v>73965.48</v>
          </cell>
          <cell r="M422">
            <v>1.1399999999999999</v>
          </cell>
          <cell r="N422">
            <v>73965.48</v>
          </cell>
          <cell r="P422">
            <v>1.18</v>
          </cell>
          <cell r="Q422">
            <v>76560.759999999995</v>
          </cell>
          <cell r="S422">
            <v>1.18</v>
          </cell>
          <cell r="T422">
            <v>76560.759999999995</v>
          </cell>
          <cell r="W422">
            <v>0</v>
          </cell>
          <cell r="X422">
            <v>0</v>
          </cell>
          <cell r="Z422">
            <v>0</v>
          </cell>
          <cell r="AA422">
            <v>0</v>
          </cell>
          <cell r="AC422">
            <v>0</v>
          </cell>
          <cell r="AD422">
            <v>0</v>
          </cell>
          <cell r="AF422">
            <v>0</v>
          </cell>
          <cell r="AG422">
            <v>0</v>
          </cell>
          <cell r="AI422">
            <v>0</v>
          </cell>
          <cell r="AJ422">
            <v>0</v>
          </cell>
          <cell r="AM422">
            <v>1.8</v>
          </cell>
          <cell r="AN422">
            <v>116787.6</v>
          </cell>
          <cell r="AP422">
            <v>1.8</v>
          </cell>
          <cell r="AQ422">
            <v>46125</v>
          </cell>
          <cell r="AS422">
            <v>0.25</v>
          </cell>
          <cell r="AT422">
            <v>18230.5</v>
          </cell>
          <cell r="AW422">
            <v>482195.57999999996</v>
          </cell>
          <cell r="AY422">
            <v>5.3</v>
          </cell>
        </row>
        <row r="423">
          <cell r="A423" t="str">
            <v>2110000102600</v>
          </cell>
          <cell r="B423" t="str">
            <v>JOHNSTON CITY C U SCH DIST 1</v>
          </cell>
          <cell r="C423" t="str">
            <v>WILLIAMSON</v>
          </cell>
          <cell r="D423" t="str">
            <v>Unit</v>
          </cell>
          <cell r="F423">
            <v>1082.78</v>
          </cell>
          <cell r="G423">
            <v>613.66</v>
          </cell>
          <cell r="H423">
            <v>0</v>
          </cell>
          <cell r="J423">
            <v>4.9000000000000004</v>
          </cell>
          <cell r="K423">
            <v>317921.8</v>
          </cell>
          <cell r="M423">
            <v>4.9000000000000004</v>
          </cell>
          <cell r="N423">
            <v>317921.8</v>
          </cell>
          <cell r="P423">
            <v>5.1100000000000003</v>
          </cell>
          <cell r="Q423">
            <v>331547.02</v>
          </cell>
          <cell r="S423">
            <v>5.1100000000000003</v>
          </cell>
          <cell r="T423">
            <v>331547.02</v>
          </cell>
          <cell r="W423">
            <v>0</v>
          </cell>
          <cell r="X423">
            <v>0</v>
          </cell>
          <cell r="Z423">
            <v>0</v>
          </cell>
          <cell r="AA423">
            <v>0</v>
          </cell>
          <cell r="AC423">
            <v>0</v>
          </cell>
          <cell r="AD423">
            <v>0</v>
          </cell>
          <cell r="AF423">
            <v>0</v>
          </cell>
          <cell r="AG423">
            <v>0</v>
          </cell>
          <cell r="AI423">
            <v>0</v>
          </cell>
          <cell r="AJ423">
            <v>0</v>
          </cell>
          <cell r="AM423">
            <v>7.67</v>
          </cell>
          <cell r="AN423">
            <v>497644.94</v>
          </cell>
          <cell r="AP423">
            <v>7.67</v>
          </cell>
          <cell r="AQ423">
            <v>196543.75</v>
          </cell>
          <cell r="AS423">
            <v>1.08</v>
          </cell>
          <cell r="AT423">
            <v>78755.759999999995</v>
          </cell>
          <cell r="AW423">
            <v>2071882.09</v>
          </cell>
          <cell r="AY423">
            <v>22.79</v>
          </cell>
        </row>
        <row r="424">
          <cell r="A424" t="str">
            <v>2110000202600</v>
          </cell>
          <cell r="B424" t="str">
            <v>MARION COMM UNIT SCH DIST 2</v>
          </cell>
          <cell r="C424" t="str">
            <v>WILLIAMSON</v>
          </cell>
          <cell r="D424" t="str">
            <v>Unit</v>
          </cell>
          <cell r="F424">
            <v>3857.2</v>
          </cell>
          <cell r="G424">
            <v>2020</v>
          </cell>
          <cell r="H424">
            <v>20</v>
          </cell>
          <cell r="J424">
            <v>16.16</v>
          </cell>
          <cell r="K424">
            <v>1048493.12</v>
          </cell>
          <cell r="M424">
            <v>16.16</v>
          </cell>
          <cell r="N424">
            <v>1048493.12</v>
          </cell>
          <cell r="P424">
            <v>16.829999999999998</v>
          </cell>
          <cell r="Q424">
            <v>1091964.06</v>
          </cell>
          <cell r="S424">
            <v>16.829999999999998</v>
          </cell>
          <cell r="T424">
            <v>1091964.06</v>
          </cell>
          <cell r="W424">
            <v>0.16</v>
          </cell>
          <cell r="X424">
            <v>10381.120000000001</v>
          </cell>
          <cell r="Z424">
            <v>0.16</v>
          </cell>
          <cell r="AA424">
            <v>10381.120000000001</v>
          </cell>
          <cell r="AC424">
            <v>0.16</v>
          </cell>
          <cell r="AD424">
            <v>10381.120000000001</v>
          </cell>
          <cell r="AF424">
            <v>0.16</v>
          </cell>
          <cell r="AG424">
            <v>10381.120000000001</v>
          </cell>
          <cell r="AI424">
            <v>0.2</v>
          </cell>
          <cell r="AJ424">
            <v>12976.4</v>
          </cell>
          <cell r="AM424">
            <v>27.35</v>
          </cell>
          <cell r="AN424">
            <v>1774522.7</v>
          </cell>
          <cell r="AP424">
            <v>27.35</v>
          </cell>
          <cell r="AQ424">
            <v>700843.75</v>
          </cell>
          <cell r="AS424">
            <v>3.85</v>
          </cell>
          <cell r="AT424">
            <v>280749.7</v>
          </cell>
          <cell r="AW424">
            <v>7091531.3900000006</v>
          </cell>
          <cell r="AY424">
            <v>77.849999999999994</v>
          </cell>
        </row>
        <row r="425">
          <cell r="A425" t="str">
            <v>2110000302600</v>
          </cell>
          <cell r="B425" t="str">
            <v>CRAB ORCHARD C U SCH DIST 3</v>
          </cell>
          <cell r="C425" t="str">
            <v>WILLIAMSON</v>
          </cell>
          <cell r="D425" t="str">
            <v>Unit</v>
          </cell>
          <cell r="F425">
            <v>481.21</v>
          </cell>
          <cell r="G425">
            <v>198</v>
          </cell>
          <cell r="H425">
            <v>0</v>
          </cell>
          <cell r="J425">
            <v>1.58</v>
          </cell>
          <cell r="K425">
            <v>102513.56</v>
          </cell>
          <cell r="M425">
            <v>1.58</v>
          </cell>
          <cell r="N425">
            <v>102513.56</v>
          </cell>
          <cell r="P425">
            <v>1.65</v>
          </cell>
          <cell r="Q425">
            <v>107055.3</v>
          </cell>
          <cell r="S425">
            <v>1.65</v>
          </cell>
          <cell r="T425">
            <v>107055.3</v>
          </cell>
          <cell r="W425">
            <v>0</v>
          </cell>
          <cell r="X425">
            <v>0</v>
          </cell>
          <cell r="Z425">
            <v>0</v>
          </cell>
          <cell r="AA425">
            <v>0</v>
          </cell>
          <cell r="AC425">
            <v>0</v>
          </cell>
          <cell r="AD425">
            <v>0</v>
          </cell>
          <cell r="AF425">
            <v>0</v>
          </cell>
          <cell r="AG425">
            <v>0</v>
          </cell>
          <cell r="AI425">
            <v>0</v>
          </cell>
          <cell r="AJ425">
            <v>0</v>
          </cell>
          <cell r="AM425">
            <v>3.41</v>
          </cell>
          <cell r="AN425">
            <v>221247.62</v>
          </cell>
          <cell r="AP425">
            <v>3.41</v>
          </cell>
          <cell r="AQ425">
            <v>87381.25</v>
          </cell>
          <cell r="AS425">
            <v>0.48</v>
          </cell>
          <cell r="AT425">
            <v>35002.559999999998</v>
          </cell>
          <cell r="AW425">
            <v>762769.15000000014</v>
          </cell>
          <cell r="AY425">
            <v>8.2899999999999991</v>
          </cell>
        </row>
        <row r="426">
          <cell r="A426" t="str">
            <v>2110000402600</v>
          </cell>
          <cell r="B426" t="str">
            <v>HERRIN C U SCH DIST 4</v>
          </cell>
          <cell r="C426" t="str">
            <v>WILLIAMSON</v>
          </cell>
          <cell r="D426" t="str">
            <v>Unit</v>
          </cell>
          <cell r="F426">
            <v>2393.8000000000002</v>
          </cell>
          <cell r="G426">
            <v>1399</v>
          </cell>
          <cell r="H426">
            <v>13.5</v>
          </cell>
          <cell r="J426">
            <v>11.19</v>
          </cell>
          <cell r="K426">
            <v>726029.58</v>
          </cell>
          <cell r="M426">
            <v>11.19</v>
          </cell>
          <cell r="N426">
            <v>726029.58</v>
          </cell>
          <cell r="P426">
            <v>11.65</v>
          </cell>
          <cell r="Q426">
            <v>755875.3</v>
          </cell>
          <cell r="S426">
            <v>11.65</v>
          </cell>
          <cell r="T426">
            <v>755875.3</v>
          </cell>
          <cell r="W426">
            <v>0.1</v>
          </cell>
          <cell r="X426">
            <v>6488.2</v>
          </cell>
          <cell r="Z426">
            <v>0.1</v>
          </cell>
          <cell r="AA426">
            <v>6488.2</v>
          </cell>
          <cell r="AC426">
            <v>0.11</v>
          </cell>
          <cell r="AD426">
            <v>7137.02</v>
          </cell>
          <cell r="AF426">
            <v>0.11</v>
          </cell>
          <cell r="AG426">
            <v>7137.02</v>
          </cell>
          <cell r="AI426">
            <v>0.13</v>
          </cell>
          <cell r="AJ426">
            <v>8434.66</v>
          </cell>
          <cell r="AM426">
            <v>16.97</v>
          </cell>
          <cell r="AN426">
            <v>1101047.54</v>
          </cell>
          <cell r="AP426">
            <v>16.97</v>
          </cell>
          <cell r="AQ426">
            <v>434856.25</v>
          </cell>
          <cell r="AS426">
            <v>2.39</v>
          </cell>
          <cell r="AT426">
            <v>174283.58</v>
          </cell>
          <cell r="AW426">
            <v>4709682.2300000004</v>
          </cell>
          <cell r="AY426">
            <v>51.910000000000004</v>
          </cell>
        </row>
        <row r="427">
          <cell r="A427" t="str">
            <v>2110000502600</v>
          </cell>
          <cell r="B427" t="str">
            <v>CARTERVILLE C U SCH DIST 5</v>
          </cell>
          <cell r="C427" t="str">
            <v>WILLIAMSON</v>
          </cell>
          <cell r="D427" t="str">
            <v>Unit</v>
          </cell>
          <cell r="F427">
            <v>2145.25</v>
          </cell>
          <cell r="G427">
            <v>772</v>
          </cell>
          <cell r="H427">
            <v>6.5</v>
          </cell>
          <cell r="J427">
            <v>6.17</v>
          </cell>
          <cell r="K427">
            <v>400321.94</v>
          </cell>
          <cell r="M427">
            <v>6.17</v>
          </cell>
          <cell r="N427">
            <v>400321.94</v>
          </cell>
          <cell r="P427">
            <v>6.43</v>
          </cell>
          <cell r="Q427">
            <v>417191.26</v>
          </cell>
          <cell r="S427">
            <v>6.43</v>
          </cell>
          <cell r="T427">
            <v>417191.26</v>
          </cell>
          <cell r="W427">
            <v>0.05</v>
          </cell>
          <cell r="X427">
            <v>3244.1</v>
          </cell>
          <cell r="Z427">
            <v>0.05</v>
          </cell>
          <cell r="AA427">
            <v>3244.1</v>
          </cell>
          <cell r="AC427">
            <v>0.05</v>
          </cell>
          <cell r="AD427">
            <v>3244.1</v>
          </cell>
          <cell r="AF427">
            <v>0.05</v>
          </cell>
          <cell r="AG427">
            <v>3244.1</v>
          </cell>
          <cell r="AI427">
            <v>0.06</v>
          </cell>
          <cell r="AJ427">
            <v>3892.92</v>
          </cell>
          <cell r="AM427">
            <v>15.21</v>
          </cell>
          <cell r="AN427">
            <v>986855.22</v>
          </cell>
          <cell r="AP427">
            <v>15.21</v>
          </cell>
          <cell r="AQ427">
            <v>389756.25</v>
          </cell>
          <cell r="AS427">
            <v>2.14</v>
          </cell>
          <cell r="AT427">
            <v>156053.07999999999</v>
          </cell>
          <cell r="AW427">
            <v>3184560.27</v>
          </cell>
          <cell r="AY427">
            <v>34.450000000000003</v>
          </cell>
        </row>
        <row r="428">
          <cell r="A428" t="str">
            <v>2403200102600</v>
          </cell>
          <cell r="B428" t="str">
            <v>COAL CITY C U SCHOOL DISTRICT 1</v>
          </cell>
          <cell r="C428" t="str">
            <v>GRUNDY</v>
          </cell>
          <cell r="D428" t="str">
            <v>Unit</v>
          </cell>
          <cell r="F428">
            <v>2124.75</v>
          </cell>
          <cell r="G428">
            <v>547</v>
          </cell>
          <cell r="H428">
            <v>0</v>
          </cell>
          <cell r="J428">
            <v>4.37</v>
          </cell>
          <cell r="K428">
            <v>283534.34000000003</v>
          </cell>
          <cell r="M428">
            <v>4.37</v>
          </cell>
          <cell r="N428">
            <v>283534.34000000003</v>
          </cell>
          <cell r="P428">
            <v>4.55</v>
          </cell>
          <cell r="Q428">
            <v>295213.09999999998</v>
          </cell>
          <cell r="S428">
            <v>4.55</v>
          </cell>
          <cell r="T428">
            <v>295213.09999999998</v>
          </cell>
          <cell r="W428">
            <v>0</v>
          </cell>
          <cell r="X428">
            <v>0</v>
          </cell>
          <cell r="Z428">
            <v>0</v>
          </cell>
          <cell r="AA428">
            <v>0</v>
          </cell>
          <cell r="AC428">
            <v>0</v>
          </cell>
          <cell r="AD428">
            <v>0</v>
          </cell>
          <cell r="AF428">
            <v>0</v>
          </cell>
          <cell r="AG428">
            <v>0</v>
          </cell>
          <cell r="AI428">
            <v>0</v>
          </cell>
          <cell r="AJ428">
            <v>0</v>
          </cell>
          <cell r="AM428">
            <v>15.06</v>
          </cell>
          <cell r="AN428">
            <v>977122.92</v>
          </cell>
          <cell r="AP428">
            <v>15.06</v>
          </cell>
          <cell r="AQ428">
            <v>385912.5</v>
          </cell>
          <cell r="AS428">
            <v>2.12</v>
          </cell>
          <cell r="AT428">
            <v>154594.64000000001</v>
          </cell>
          <cell r="AW428">
            <v>2675124.94</v>
          </cell>
          <cell r="AY428">
            <v>28.53</v>
          </cell>
        </row>
        <row r="429">
          <cell r="A429" t="str">
            <v>2403205400200</v>
          </cell>
          <cell r="B429" t="str">
            <v>MORRIS SCHOOL DISTRICT 54</v>
          </cell>
          <cell r="C429" t="str">
            <v>GRUNDY</v>
          </cell>
          <cell r="D429" t="str">
            <v>Elementary</v>
          </cell>
          <cell r="F429">
            <v>1128</v>
          </cell>
          <cell r="G429">
            <v>543</v>
          </cell>
          <cell r="H429">
            <v>86.5</v>
          </cell>
          <cell r="J429">
            <v>4.34</v>
          </cell>
          <cell r="K429">
            <v>281587.88</v>
          </cell>
          <cell r="M429">
            <v>4.34</v>
          </cell>
          <cell r="N429">
            <v>281587.88</v>
          </cell>
          <cell r="P429">
            <v>4.5199999999999996</v>
          </cell>
          <cell r="Q429">
            <v>293266.64</v>
          </cell>
          <cell r="S429">
            <v>4.5199999999999996</v>
          </cell>
          <cell r="T429">
            <v>293266.64</v>
          </cell>
          <cell r="W429">
            <v>0.69</v>
          </cell>
          <cell r="X429">
            <v>44768.58</v>
          </cell>
          <cell r="Z429">
            <v>0.69</v>
          </cell>
          <cell r="AA429">
            <v>44768.58</v>
          </cell>
          <cell r="AC429">
            <v>0.72</v>
          </cell>
          <cell r="AD429">
            <v>46715.040000000001</v>
          </cell>
          <cell r="AF429">
            <v>0.72</v>
          </cell>
          <cell r="AG429">
            <v>46715.040000000001</v>
          </cell>
          <cell r="AI429">
            <v>0.86</v>
          </cell>
          <cell r="AJ429">
            <v>55798.52</v>
          </cell>
          <cell r="AM429">
            <v>8</v>
          </cell>
          <cell r="AN429">
            <v>519056</v>
          </cell>
          <cell r="AP429">
            <v>8</v>
          </cell>
          <cell r="AQ429">
            <v>205000</v>
          </cell>
          <cell r="AS429">
            <v>1.1200000000000001</v>
          </cell>
          <cell r="AT429">
            <v>81672.639999999999</v>
          </cell>
          <cell r="AW429">
            <v>2194203.44</v>
          </cell>
          <cell r="AY429">
            <v>24.37</v>
          </cell>
        </row>
        <row r="430">
          <cell r="A430" t="str">
            <v>2403207301700</v>
          </cell>
          <cell r="B430" t="str">
            <v>GARDNER S WILMINGTON THS DIST 73</v>
          </cell>
          <cell r="C430" t="str">
            <v>GRUNDY</v>
          </cell>
          <cell r="D430" t="str">
            <v>High School</v>
          </cell>
          <cell r="F430">
            <v>192.5</v>
          </cell>
          <cell r="G430">
            <v>72</v>
          </cell>
          <cell r="H430">
            <v>0</v>
          </cell>
          <cell r="J430">
            <v>0.56999999999999995</v>
          </cell>
          <cell r="K430">
            <v>36982.74</v>
          </cell>
          <cell r="M430">
            <v>0.56999999999999995</v>
          </cell>
          <cell r="N430">
            <v>36982.74</v>
          </cell>
          <cell r="P430">
            <v>0.6</v>
          </cell>
          <cell r="Q430">
            <v>38929.199999999997</v>
          </cell>
          <cell r="S430">
            <v>0.6</v>
          </cell>
          <cell r="T430">
            <v>38929.199999999997</v>
          </cell>
          <cell r="W430">
            <v>0</v>
          </cell>
          <cell r="X430">
            <v>0</v>
          </cell>
          <cell r="Z430">
            <v>0</v>
          </cell>
          <cell r="AA430">
            <v>0</v>
          </cell>
          <cell r="AC430">
            <v>0</v>
          </cell>
          <cell r="AD430">
            <v>0</v>
          </cell>
          <cell r="AF430">
            <v>0</v>
          </cell>
          <cell r="AG430">
            <v>0</v>
          </cell>
          <cell r="AI430">
            <v>0</v>
          </cell>
          <cell r="AJ430">
            <v>0</v>
          </cell>
          <cell r="AM430">
            <v>1.36</v>
          </cell>
          <cell r="AN430">
            <v>88239.52</v>
          </cell>
          <cell r="AP430">
            <v>1.36</v>
          </cell>
          <cell r="AQ430">
            <v>34850</v>
          </cell>
          <cell r="AS430">
            <v>0.19</v>
          </cell>
          <cell r="AT430">
            <v>13855.18</v>
          </cell>
          <cell r="AW430">
            <v>288768.58</v>
          </cell>
          <cell r="AY430">
            <v>3.13</v>
          </cell>
        </row>
        <row r="431">
          <cell r="A431" t="str">
            <v>2403207400300</v>
          </cell>
          <cell r="B431" t="str">
            <v>SOUTH WILMINGTON CONS SCH DIST 74</v>
          </cell>
          <cell r="C431" t="str">
            <v>GRUNDY</v>
          </cell>
          <cell r="D431" t="str">
            <v>Elementary</v>
          </cell>
          <cell r="F431">
            <v>98.62</v>
          </cell>
          <cell r="G431">
            <v>15</v>
          </cell>
          <cell r="H431">
            <v>0</v>
          </cell>
          <cell r="J431">
            <v>0.12</v>
          </cell>
          <cell r="K431">
            <v>7785.84</v>
          </cell>
          <cell r="M431">
            <v>0.12</v>
          </cell>
          <cell r="N431">
            <v>7785.84</v>
          </cell>
          <cell r="P431">
            <v>0.12</v>
          </cell>
          <cell r="Q431">
            <v>7785.84</v>
          </cell>
          <cell r="S431">
            <v>0.12</v>
          </cell>
          <cell r="T431">
            <v>7785.84</v>
          </cell>
          <cell r="W431">
            <v>0</v>
          </cell>
          <cell r="X431">
            <v>0</v>
          </cell>
          <cell r="Z431">
            <v>0</v>
          </cell>
          <cell r="AA431">
            <v>0</v>
          </cell>
          <cell r="AC431">
            <v>0</v>
          </cell>
          <cell r="AD431">
            <v>0</v>
          </cell>
          <cell r="AF431">
            <v>0</v>
          </cell>
          <cell r="AG431">
            <v>0</v>
          </cell>
          <cell r="AI431">
            <v>0</v>
          </cell>
          <cell r="AJ431">
            <v>0</v>
          </cell>
          <cell r="AM431">
            <v>0.69</v>
          </cell>
          <cell r="AN431">
            <v>44768.58</v>
          </cell>
          <cell r="AP431">
            <v>0.69</v>
          </cell>
          <cell r="AQ431">
            <v>17681.25</v>
          </cell>
          <cell r="AS431">
            <v>0.09</v>
          </cell>
          <cell r="AT431">
            <v>6562.98</v>
          </cell>
          <cell r="AW431">
            <v>100156.16999999998</v>
          </cell>
          <cell r="AY431">
            <v>1.0499999999999998</v>
          </cell>
        </row>
        <row r="432">
          <cell r="A432" t="str">
            <v>2403207500200</v>
          </cell>
          <cell r="B432" t="str">
            <v>BRACEVILLE SCHOOL DIST 75</v>
          </cell>
          <cell r="C432" t="str">
            <v>GRUNDY</v>
          </cell>
          <cell r="D432" t="str">
            <v>Elementary</v>
          </cell>
          <cell r="F432">
            <v>128.36000000000001</v>
          </cell>
          <cell r="G432">
            <v>71</v>
          </cell>
          <cell r="H432">
            <v>0</v>
          </cell>
          <cell r="J432">
            <v>0.56000000000000005</v>
          </cell>
          <cell r="K432">
            <v>36333.919999999998</v>
          </cell>
          <cell r="M432">
            <v>0.56000000000000005</v>
          </cell>
          <cell r="N432">
            <v>36333.919999999998</v>
          </cell>
          <cell r="P432">
            <v>0.59</v>
          </cell>
          <cell r="Q432">
            <v>38280.379999999997</v>
          </cell>
          <cell r="S432">
            <v>0.59</v>
          </cell>
          <cell r="T432">
            <v>38280.379999999997</v>
          </cell>
          <cell r="W432">
            <v>0</v>
          </cell>
          <cell r="X432">
            <v>0</v>
          </cell>
          <cell r="Z432">
            <v>0</v>
          </cell>
          <cell r="AA432">
            <v>0</v>
          </cell>
          <cell r="AC432">
            <v>0</v>
          </cell>
          <cell r="AD432">
            <v>0</v>
          </cell>
          <cell r="AF432">
            <v>0</v>
          </cell>
          <cell r="AG432">
            <v>0</v>
          </cell>
          <cell r="AI432">
            <v>0</v>
          </cell>
          <cell r="AJ432">
            <v>0</v>
          </cell>
          <cell r="AM432">
            <v>0.91</v>
          </cell>
          <cell r="AN432">
            <v>59042.62</v>
          </cell>
          <cell r="AP432">
            <v>0.91</v>
          </cell>
          <cell r="AQ432">
            <v>23318.75</v>
          </cell>
          <cell r="AS432">
            <v>0.12</v>
          </cell>
          <cell r="AT432">
            <v>8750.64</v>
          </cell>
          <cell r="AW432">
            <v>240340.61</v>
          </cell>
          <cell r="AY432">
            <v>2.65</v>
          </cell>
        </row>
        <row r="433">
          <cell r="A433" t="str">
            <v>2403210101600</v>
          </cell>
          <cell r="B433" t="str">
            <v>MORRIS COMM HIGH SCH DIST 101</v>
          </cell>
          <cell r="C433" t="str">
            <v>GRUNDY</v>
          </cell>
          <cell r="D433" t="str">
            <v>High School</v>
          </cell>
          <cell r="F433">
            <v>910.5</v>
          </cell>
          <cell r="G433">
            <v>291</v>
          </cell>
          <cell r="H433">
            <v>23</v>
          </cell>
          <cell r="J433">
            <v>2.3199999999999998</v>
          </cell>
          <cell r="K433">
            <v>150526.24</v>
          </cell>
          <cell r="M433">
            <v>2.3199999999999998</v>
          </cell>
          <cell r="N433">
            <v>150526.24</v>
          </cell>
          <cell r="P433">
            <v>2.42</v>
          </cell>
          <cell r="Q433">
            <v>157014.44</v>
          </cell>
          <cell r="S433">
            <v>2.42</v>
          </cell>
          <cell r="T433">
            <v>157014.44</v>
          </cell>
          <cell r="W433">
            <v>0.18</v>
          </cell>
          <cell r="X433">
            <v>11678.76</v>
          </cell>
          <cell r="Z433">
            <v>0.18</v>
          </cell>
          <cell r="AA433">
            <v>11678.76</v>
          </cell>
          <cell r="AC433">
            <v>0.19</v>
          </cell>
          <cell r="AD433">
            <v>12327.58</v>
          </cell>
          <cell r="AF433">
            <v>0.19</v>
          </cell>
          <cell r="AG433">
            <v>12327.58</v>
          </cell>
          <cell r="AI433">
            <v>0.23</v>
          </cell>
          <cell r="AJ433">
            <v>14922.86</v>
          </cell>
          <cell r="AM433">
            <v>6.45</v>
          </cell>
          <cell r="AN433">
            <v>418488.9</v>
          </cell>
          <cell r="AP433">
            <v>6.45</v>
          </cell>
          <cell r="AQ433">
            <v>165281.25</v>
          </cell>
          <cell r="AS433">
            <v>0.91</v>
          </cell>
          <cell r="AT433">
            <v>66359.02</v>
          </cell>
          <cell r="AW433">
            <v>1328146.0699999998</v>
          </cell>
          <cell r="AY433">
            <v>14.400000000000002</v>
          </cell>
        </row>
        <row r="434">
          <cell r="A434" t="str">
            <v>2403211101600</v>
          </cell>
          <cell r="B434" t="str">
            <v>MINOOKA COMM H S DISTRICT 111</v>
          </cell>
          <cell r="C434" t="str">
            <v>GRUNDY</v>
          </cell>
          <cell r="D434" t="str">
            <v>High School</v>
          </cell>
          <cell r="F434">
            <v>2776</v>
          </cell>
          <cell r="G434">
            <v>470</v>
          </cell>
          <cell r="H434">
            <v>31.66</v>
          </cell>
          <cell r="J434">
            <v>3.76</v>
          </cell>
          <cell r="K434">
            <v>243956.32</v>
          </cell>
          <cell r="M434">
            <v>3.76</v>
          </cell>
          <cell r="N434">
            <v>243956.32</v>
          </cell>
          <cell r="P434">
            <v>3.91</v>
          </cell>
          <cell r="Q434">
            <v>253688.62</v>
          </cell>
          <cell r="S434">
            <v>3.91</v>
          </cell>
          <cell r="T434">
            <v>253688.62</v>
          </cell>
          <cell r="W434">
            <v>0.25</v>
          </cell>
          <cell r="X434">
            <v>16220.5</v>
          </cell>
          <cell r="Z434">
            <v>0.25</v>
          </cell>
          <cell r="AA434">
            <v>16220.5</v>
          </cell>
          <cell r="AC434">
            <v>0.26</v>
          </cell>
          <cell r="AD434">
            <v>16869.32</v>
          </cell>
          <cell r="AF434">
            <v>0.26</v>
          </cell>
          <cell r="AG434">
            <v>16869.32</v>
          </cell>
          <cell r="AI434">
            <v>0.31</v>
          </cell>
          <cell r="AJ434">
            <v>20113.419999999998</v>
          </cell>
          <cell r="AM434">
            <v>19.68</v>
          </cell>
          <cell r="AN434">
            <v>1276877.76</v>
          </cell>
          <cell r="AP434">
            <v>19.68</v>
          </cell>
          <cell r="AQ434">
            <v>504300</v>
          </cell>
          <cell r="AS434">
            <v>2.77</v>
          </cell>
          <cell r="AT434">
            <v>201993.94</v>
          </cell>
          <cell r="AW434">
            <v>3064754.6399999997</v>
          </cell>
          <cell r="AY434">
            <v>32.340000000000003</v>
          </cell>
        </row>
        <row r="435">
          <cell r="A435" t="str">
            <v>2403220100400</v>
          </cell>
          <cell r="B435" t="str">
            <v>MINOOKA COMM CONS S DIST 201</v>
          </cell>
          <cell r="C435" t="str">
            <v>GRUNDY</v>
          </cell>
          <cell r="D435" t="str">
            <v>Elementary</v>
          </cell>
          <cell r="F435">
            <v>4521</v>
          </cell>
          <cell r="G435">
            <v>933</v>
          </cell>
          <cell r="H435">
            <v>104.5</v>
          </cell>
          <cell r="J435">
            <v>7.46</v>
          </cell>
          <cell r="K435">
            <v>484019.72</v>
          </cell>
          <cell r="M435">
            <v>7.46</v>
          </cell>
          <cell r="N435">
            <v>484019.72</v>
          </cell>
          <cell r="P435">
            <v>7.77</v>
          </cell>
          <cell r="Q435">
            <v>504133.14</v>
          </cell>
          <cell r="S435">
            <v>7.77</v>
          </cell>
          <cell r="T435">
            <v>504133.14</v>
          </cell>
          <cell r="W435">
            <v>0.83</v>
          </cell>
          <cell r="X435">
            <v>53852.06</v>
          </cell>
          <cell r="Z435">
            <v>0.83</v>
          </cell>
          <cell r="AA435">
            <v>53852.06</v>
          </cell>
          <cell r="AC435">
            <v>0.87</v>
          </cell>
          <cell r="AD435">
            <v>56447.34</v>
          </cell>
          <cell r="AF435">
            <v>0.87</v>
          </cell>
          <cell r="AG435">
            <v>56447.34</v>
          </cell>
          <cell r="AI435">
            <v>1.04</v>
          </cell>
          <cell r="AJ435">
            <v>67477.279999999999</v>
          </cell>
          <cell r="AM435">
            <v>32.06</v>
          </cell>
          <cell r="AN435">
            <v>2080116.92</v>
          </cell>
          <cell r="AP435">
            <v>32.06</v>
          </cell>
          <cell r="AQ435">
            <v>821537.5</v>
          </cell>
          <cell r="AS435">
            <v>4.5199999999999996</v>
          </cell>
          <cell r="AT435">
            <v>329607.44</v>
          </cell>
          <cell r="AW435">
            <v>5495643.6599999992</v>
          </cell>
          <cell r="AY435">
            <v>58.67</v>
          </cell>
        </row>
        <row r="436">
          <cell r="A436" t="str">
            <v>2404701801600</v>
          </cell>
          <cell r="B436" t="str">
            <v>NEWARK COMM H S DIST 18</v>
          </cell>
          <cell r="C436" t="str">
            <v>KENDALL</v>
          </cell>
          <cell r="D436" t="str">
            <v>High School</v>
          </cell>
          <cell r="F436">
            <v>171.82</v>
          </cell>
          <cell r="G436">
            <v>32.33</v>
          </cell>
          <cell r="H436">
            <v>0</v>
          </cell>
          <cell r="J436">
            <v>0.25</v>
          </cell>
          <cell r="K436">
            <v>16220.5</v>
          </cell>
          <cell r="M436">
            <v>0.25</v>
          </cell>
          <cell r="N436">
            <v>16220.5</v>
          </cell>
          <cell r="P436">
            <v>0.26</v>
          </cell>
          <cell r="Q436">
            <v>16869.32</v>
          </cell>
          <cell r="S436">
            <v>0.26</v>
          </cell>
          <cell r="T436">
            <v>16869.32</v>
          </cell>
          <cell r="W436">
            <v>0</v>
          </cell>
          <cell r="X436">
            <v>0</v>
          </cell>
          <cell r="Z436">
            <v>0</v>
          </cell>
          <cell r="AA436">
            <v>0</v>
          </cell>
          <cell r="AC436">
            <v>0</v>
          </cell>
          <cell r="AD436">
            <v>0</v>
          </cell>
          <cell r="AF436">
            <v>0</v>
          </cell>
          <cell r="AG436">
            <v>0</v>
          </cell>
          <cell r="AI436">
            <v>0</v>
          </cell>
          <cell r="AJ436">
            <v>0</v>
          </cell>
          <cell r="AM436">
            <v>1.21</v>
          </cell>
          <cell r="AN436">
            <v>78507.22</v>
          </cell>
          <cell r="AP436">
            <v>1.21</v>
          </cell>
          <cell r="AQ436">
            <v>31006.25</v>
          </cell>
          <cell r="AS436">
            <v>0.17</v>
          </cell>
          <cell r="AT436">
            <v>12396.74</v>
          </cell>
          <cell r="AW436">
            <v>188089.85</v>
          </cell>
          <cell r="AY436">
            <v>1.98</v>
          </cell>
        </row>
        <row r="437">
          <cell r="A437" t="str">
            <v>2404706600400</v>
          </cell>
          <cell r="B437" t="str">
            <v>NEWARK COMM CONS SCH DIST 66</v>
          </cell>
          <cell r="C437" t="str">
            <v>KENDALL</v>
          </cell>
          <cell r="D437" t="str">
            <v>Elementary</v>
          </cell>
          <cell r="F437">
            <v>262.25</v>
          </cell>
          <cell r="G437">
            <v>61</v>
          </cell>
          <cell r="H437">
            <v>1.33</v>
          </cell>
          <cell r="J437">
            <v>0.48</v>
          </cell>
          <cell r="K437">
            <v>31143.360000000001</v>
          </cell>
          <cell r="M437">
            <v>0.48</v>
          </cell>
          <cell r="N437">
            <v>31143.360000000001</v>
          </cell>
          <cell r="P437">
            <v>0.5</v>
          </cell>
          <cell r="Q437">
            <v>32441</v>
          </cell>
          <cell r="S437">
            <v>0.5</v>
          </cell>
          <cell r="T437">
            <v>32441</v>
          </cell>
          <cell r="W437">
            <v>0.01</v>
          </cell>
          <cell r="X437">
            <v>648.82000000000005</v>
          </cell>
          <cell r="Z437">
            <v>0.01</v>
          </cell>
          <cell r="AA437">
            <v>648.82000000000005</v>
          </cell>
          <cell r="AC437">
            <v>0.01</v>
          </cell>
          <cell r="AD437">
            <v>648.82000000000005</v>
          </cell>
          <cell r="AF437">
            <v>0.01</v>
          </cell>
          <cell r="AG437">
            <v>648.82000000000005</v>
          </cell>
          <cell r="AI437">
            <v>0.01</v>
          </cell>
          <cell r="AJ437">
            <v>648.82000000000005</v>
          </cell>
          <cell r="AM437">
            <v>1.85</v>
          </cell>
          <cell r="AN437">
            <v>120031.7</v>
          </cell>
          <cell r="AP437">
            <v>1.85</v>
          </cell>
          <cell r="AQ437">
            <v>47406.25</v>
          </cell>
          <cell r="AS437">
            <v>0.26</v>
          </cell>
          <cell r="AT437">
            <v>18959.72</v>
          </cell>
          <cell r="AW437">
            <v>316810.49</v>
          </cell>
          <cell r="AY437">
            <v>3.37</v>
          </cell>
        </row>
        <row r="438">
          <cell r="A438" t="str">
            <v>2404708802600</v>
          </cell>
          <cell r="B438" t="str">
            <v>PLANO COMM UNIT SCHOOL DIST 88</v>
          </cell>
          <cell r="C438" t="str">
            <v>KENDALL</v>
          </cell>
          <cell r="D438" t="str">
            <v>Unit</v>
          </cell>
          <cell r="F438">
            <v>2320.5</v>
          </cell>
          <cell r="G438">
            <v>1225</v>
          </cell>
          <cell r="H438">
            <v>337.5</v>
          </cell>
          <cell r="J438">
            <v>9.8000000000000007</v>
          </cell>
          <cell r="K438">
            <v>635843.6</v>
          </cell>
          <cell r="M438">
            <v>9.8000000000000007</v>
          </cell>
          <cell r="N438">
            <v>635843.6</v>
          </cell>
          <cell r="P438">
            <v>10.199999999999999</v>
          </cell>
          <cell r="Q438">
            <v>661796.4</v>
          </cell>
          <cell r="S438">
            <v>10.199999999999999</v>
          </cell>
          <cell r="T438">
            <v>661796.4</v>
          </cell>
          <cell r="W438">
            <v>2.7</v>
          </cell>
          <cell r="X438">
            <v>175181.4</v>
          </cell>
          <cell r="Z438">
            <v>2.7</v>
          </cell>
          <cell r="AA438">
            <v>175181.4</v>
          </cell>
          <cell r="AC438">
            <v>2.81</v>
          </cell>
          <cell r="AD438">
            <v>182318.42</v>
          </cell>
          <cell r="AF438">
            <v>2.81</v>
          </cell>
          <cell r="AG438">
            <v>182318.42</v>
          </cell>
          <cell r="AI438">
            <v>3.37</v>
          </cell>
          <cell r="AJ438">
            <v>218652.34</v>
          </cell>
          <cell r="AM438">
            <v>16.45</v>
          </cell>
          <cell r="AN438">
            <v>1067308.8999999999</v>
          </cell>
          <cell r="AP438">
            <v>16.45</v>
          </cell>
          <cell r="AQ438">
            <v>421531.25</v>
          </cell>
          <cell r="AS438">
            <v>2.3199999999999998</v>
          </cell>
          <cell r="AT438">
            <v>169179.04</v>
          </cell>
          <cell r="AW438">
            <v>5186951.169999999</v>
          </cell>
          <cell r="AY438">
            <v>58.34</v>
          </cell>
        </row>
        <row r="439">
          <cell r="A439" t="str">
            <v>2404709000400</v>
          </cell>
          <cell r="B439" t="str">
            <v>LISBON COMM CONS SCH DIST 90</v>
          </cell>
          <cell r="C439" t="str">
            <v>KENDALL</v>
          </cell>
          <cell r="D439" t="str">
            <v>Elementary</v>
          </cell>
          <cell r="F439">
            <v>112.5</v>
          </cell>
          <cell r="G439">
            <v>23</v>
          </cell>
          <cell r="H439">
            <v>0</v>
          </cell>
          <cell r="J439">
            <v>0.18</v>
          </cell>
          <cell r="K439">
            <v>11678.76</v>
          </cell>
          <cell r="M439">
            <v>0.18</v>
          </cell>
          <cell r="N439">
            <v>11678.76</v>
          </cell>
          <cell r="P439">
            <v>0.19</v>
          </cell>
          <cell r="Q439">
            <v>12327.58</v>
          </cell>
          <cell r="S439">
            <v>0.19</v>
          </cell>
          <cell r="T439">
            <v>12327.58</v>
          </cell>
          <cell r="W439">
            <v>0</v>
          </cell>
          <cell r="X439">
            <v>0</v>
          </cell>
          <cell r="Z439">
            <v>0</v>
          </cell>
          <cell r="AA439">
            <v>0</v>
          </cell>
          <cell r="AC439">
            <v>0</v>
          </cell>
          <cell r="AD439">
            <v>0</v>
          </cell>
          <cell r="AF439">
            <v>0</v>
          </cell>
          <cell r="AG439">
            <v>0</v>
          </cell>
          <cell r="AI439">
            <v>0</v>
          </cell>
          <cell r="AJ439">
            <v>0</v>
          </cell>
          <cell r="AM439">
            <v>0.79</v>
          </cell>
          <cell r="AN439">
            <v>51256.78</v>
          </cell>
          <cell r="AP439">
            <v>0.79</v>
          </cell>
          <cell r="AQ439">
            <v>20243.75</v>
          </cell>
          <cell r="AS439">
            <v>0.11</v>
          </cell>
          <cell r="AT439">
            <v>8021.42</v>
          </cell>
          <cell r="AW439">
            <v>127534.62999999999</v>
          </cell>
          <cell r="AY439">
            <v>1.35</v>
          </cell>
        </row>
        <row r="440">
          <cell r="A440" t="str">
            <v>2404711502600</v>
          </cell>
          <cell r="B440" t="str">
            <v>YORKVILLE COMM UNIT SCH DIST 115</v>
          </cell>
          <cell r="C440" t="str">
            <v>KENDALL</v>
          </cell>
          <cell r="D440" t="str">
            <v>Unit</v>
          </cell>
          <cell r="F440">
            <v>5890.25</v>
          </cell>
          <cell r="G440">
            <v>1340</v>
          </cell>
          <cell r="H440">
            <v>232.5</v>
          </cell>
          <cell r="J440">
            <v>10.72</v>
          </cell>
          <cell r="K440">
            <v>695535.04</v>
          </cell>
          <cell r="M440">
            <v>10.72</v>
          </cell>
          <cell r="N440">
            <v>695535.04</v>
          </cell>
          <cell r="P440">
            <v>11.16</v>
          </cell>
          <cell r="Q440">
            <v>724083.12</v>
          </cell>
          <cell r="S440">
            <v>11.16</v>
          </cell>
          <cell r="T440">
            <v>724083.12</v>
          </cell>
          <cell r="W440">
            <v>1.86</v>
          </cell>
          <cell r="X440">
            <v>120680.52</v>
          </cell>
          <cell r="Z440">
            <v>1.86</v>
          </cell>
          <cell r="AA440">
            <v>120680.52</v>
          </cell>
          <cell r="AC440">
            <v>1.93</v>
          </cell>
          <cell r="AD440">
            <v>125222.26</v>
          </cell>
          <cell r="AF440">
            <v>1.93</v>
          </cell>
          <cell r="AG440">
            <v>125222.26</v>
          </cell>
          <cell r="AI440">
            <v>2.3199999999999998</v>
          </cell>
          <cell r="AJ440">
            <v>150526.24</v>
          </cell>
          <cell r="AM440">
            <v>41.77</v>
          </cell>
          <cell r="AN440">
            <v>2710121.14</v>
          </cell>
          <cell r="AP440">
            <v>41.77</v>
          </cell>
          <cell r="AQ440">
            <v>1070356.25</v>
          </cell>
          <cell r="AS440">
            <v>5.89</v>
          </cell>
          <cell r="AT440">
            <v>429510.58</v>
          </cell>
          <cell r="AW440">
            <v>7691556.0899999999</v>
          </cell>
          <cell r="AY440">
            <v>82.850000000000009</v>
          </cell>
        </row>
        <row r="441">
          <cell r="A441" t="str">
            <v>2404730802600</v>
          </cell>
          <cell r="B441" t="str">
            <v>OSWEGO COMM UNIT SCHOOL DIST 308</v>
          </cell>
          <cell r="C441" t="str">
            <v>KENDALL</v>
          </cell>
          <cell r="D441" t="str">
            <v>Unit</v>
          </cell>
          <cell r="F441">
            <v>17659</v>
          </cell>
          <cell r="G441">
            <v>3669</v>
          </cell>
          <cell r="H441">
            <v>1221</v>
          </cell>
          <cell r="J441">
            <v>29.35</v>
          </cell>
          <cell r="K441">
            <v>1904286.7</v>
          </cell>
          <cell r="M441">
            <v>29.35</v>
          </cell>
          <cell r="N441">
            <v>1904286.7</v>
          </cell>
          <cell r="P441">
            <v>30.57</v>
          </cell>
          <cell r="Q441">
            <v>1983442.74</v>
          </cell>
          <cell r="S441">
            <v>30.57</v>
          </cell>
          <cell r="T441">
            <v>1983442.74</v>
          </cell>
          <cell r="W441">
            <v>9.76</v>
          </cell>
          <cell r="X441">
            <v>633248.31999999995</v>
          </cell>
          <cell r="Z441">
            <v>9.76</v>
          </cell>
          <cell r="AA441">
            <v>633248.31999999995</v>
          </cell>
          <cell r="AC441">
            <v>10.17</v>
          </cell>
          <cell r="AD441">
            <v>659849.93999999994</v>
          </cell>
          <cell r="AF441">
            <v>10.17</v>
          </cell>
          <cell r="AG441">
            <v>659849.93999999994</v>
          </cell>
          <cell r="AI441">
            <v>12.21</v>
          </cell>
          <cell r="AJ441">
            <v>792209.22</v>
          </cell>
          <cell r="AM441">
            <v>125.24</v>
          </cell>
          <cell r="AN441">
            <v>8125821.6799999997</v>
          </cell>
          <cell r="AP441">
            <v>125.24</v>
          </cell>
          <cell r="AQ441">
            <v>3209275</v>
          </cell>
          <cell r="AS441">
            <v>17.649999999999999</v>
          </cell>
          <cell r="AT441">
            <v>1287073.3</v>
          </cell>
          <cell r="AW441">
            <v>23776034.599999998</v>
          </cell>
          <cell r="AY441">
            <v>258.04000000000002</v>
          </cell>
        </row>
        <row r="442">
          <cell r="A442" t="str">
            <v>2602900102600</v>
          </cell>
          <cell r="B442" t="str">
            <v>ASTORIA COMM UNIT SCH DIST 1</v>
          </cell>
          <cell r="C442" t="str">
            <v>FULTON</v>
          </cell>
          <cell r="D442" t="str">
            <v>Unit</v>
          </cell>
          <cell r="F442">
            <v>327.72</v>
          </cell>
          <cell r="G442">
            <v>154.33000000000001</v>
          </cell>
          <cell r="H442">
            <v>0</v>
          </cell>
          <cell r="J442">
            <v>1.23</v>
          </cell>
          <cell r="K442">
            <v>79804.86</v>
          </cell>
          <cell r="M442">
            <v>1.23</v>
          </cell>
          <cell r="N442">
            <v>79804.86</v>
          </cell>
          <cell r="P442">
            <v>1.28</v>
          </cell>
          <cell r="Q442">
            <v>83048.960000000006</v>
          </cell>
          <cell r="S442">
            <v>1.28</v>
          </cell>
          <cell r="T442">
            <v>83048.960000000006</v>
          </cell>
          <cell r="W442">
            <v>0</v>
          </cell>
          <cell r="X442">
            <v>0</v>
          </cell>
          <cell r="Z442">
            <v>0</v>
          </cell>
          <cell r="AA442">
            <v>0</v>
          </cell>
          <cell r="AC442">
            <v>0</v>
          </cell>
          <cell r="AD442">
            <v>0</v>
          </cell>
          <cell r="AF442">
            <v>0</v>
          </cell>
          <cell r="AG442">
            <v>0</v>
          </cell>
          <cell r="AI442">
            <v>0</v>
          </cell>
          <cell r="AJ442">
            <v>0</v>
          </cell>
          <cell r="AM442">
            <v>2.3199999999999998</v>
          </cell>
          <cell r="AN442">
            <v>150526.24</v>
          </cell>
          <cell r="AP442">
            <v>2.3199999999999998</v>
          </cell>
          <cell r="AQ442">
            <v>59450</v>
          </cell>
          <cell r="AS442">
            <v>0.32</v>
          </cell>
          <cell r="AT442">
            <v>23335.040000000001</v>
          </cell>
          <cell r="AW442">
            <v>559018.92000000004</v>
          </cell>
          <cell r="AY442">
            <v>6.1099999999999994</v>
          </cell>
        </row>
        <row r="443">
          <cell r="A443" t="str">
            <v>2602900202600</v>
          </cell>
          <cell r="B443" t="str">
            <v>V I T COMM UNIT SCH DISTRICT 2</v>
          </cell>
          <cell r="C443" t="str">
            <v>FULTON</v>
          </cell>
          <cell r="D443" t="str">
            <v>Unit</v>
          </cell>
          <cell r="F443">
            <v>342.25</v>
          </cell>
          <cell r="G443">
            <v>129</v>
          </cell>
          <cell r="H443">
            <v>0</v>
          </cell>
          <cell r="J443">
            <v>1.03</v>
          </cell>
          <cell r="K443">
            <v>66828.460000000006</v>
          </cell>
          <cell r="M443">
            <v>1.03</v>
          </cell>
          <cell r="N443">
            <v>66828.460000000006</v>
          </cell>
          <cell r="P443">
            <v>1.07</v>
          </cell>
          <cell r="Q443">
            <v>69423.740000000005</v>
          </cell>
          <cell r="S443">
            <v>1.07</v>
          </cell>
          <cell r="T443">
            <v>69423.740000000005</v>
          </cell>
          <cell r="W443">
            <v>0</v>
          </cell>
          <cell r="X443">
            <v>0</v>
          </cell>
          <cell r="Z443">
            <v>0</v>
          </cell>
          <cell r="AA443">
            <v>0</v>
          </cell>
          <cell r="AC443">
            <v>0</v>
          </cell>
          <cell r="AD443">
            <v>0</v>
          </cell>
          <cell r="AF443">
            <v>0</v>
          </cell>
          <cell r="AG443">
            <v>0</v>
          </cell>
          <cell r="AI443">
            <v>0</v>
          </cell>
          <cell r="AJ443">
            <v>0</v>
          </cell>
          <cell r="AM443">
            <v>2.42</v>
          </cell>
          <cell r="AN443">
            <v>157014.44</v>
          </cell>
          <cell r="AP443">
            <v>2.42</v>
          </cell>
          <cell r="AQ443">
            <v>62012.5</v>
          </cell>
          <cell r="AS443">
            <v>0.34</v>
          </cell>
          <cell r="AT443">
            <v>24793.48</v>
          </cell>
          <cell r="AW443">
            <v>516324.82</v>
          </cell>
          <cell r="AY443">
            <v>5.59</v>
          </cell>
        </row>
        <row r="444">
          <cell r="A444" t="str">
            <v>2602900302600</v>
          </cell>
          <cell r="B444" t="str">
            <v>COMM UNIT SCH DIST 3 FULTON CTY</v>
          </cell>
          <cell r="C444" t="str">
            <v>FULTON</v>
          </cell>
          <cell r="D444" t="str">
            <v>Unit</v>
          </cell>
          <cell r="F444">
            <v>429.87</v>
          </cell>
          <cell r="G444">
            <v>207.33</v>
          </cell>
          <cell r="H444">
            <v>1</v>
          </cell>
          <cell r="J444">
            <v>1.65</v>
          </cell>
          <cell r="K444">
            <v>107055.3</v>
          </cell>
          <cell r="M444">
            <v>1.65</v>
          </cell>
          <cell r="N444">
            <v>107055.3</v>
          </cell>
          <cell r="P444">
            <v>1.72</v>
          </cell>
          <cell r="Q444">
            <v>111597.04</v>
          </cell>
          <cell r="S444">
            <v>1.72</v>
          </cell>
          <cell r="T444">
            <v>111597.04</v>
          </cell>
          <cell r="W444">
            <v>0</v>
          </cell>
          <cell r="X444">
            <v>0</v>
          </cell>
          <cell r="Z444">
            <v>0</v>
          </cell>
          <cell r="AA444">
            <v>0</v>
          </cell>
          <cell r="AC444">
            <v>0</v>
          </cell>
          <cell r="AD444">
            <v>0</v>
          </cell>
          <cell r="AF444">
            <v>0</v>
          </cell>
          <cell r="AG444">
            <v>0</v>
          </cell>
          <cell r="AI444">
            <v>0.01</v>
          </cell>
          <cell r="AJ444">
            <v>648.82000000000005</v>
          </cell>
          <cell r="AM444">
            <v>3.04</v>
          </cell>
          <cell r="AN444">
            <v>197241.28</v>
          </cell>
          <cell r="AP444">
            <v>3.04</v>
          </cell>
          <cell r="AQ444">
            <v>77900</v>
          </cell>
          <cell r="AS444">
            <v>0.42</v>
          </cell>
          <cell r="AT444">
            <v>30627.24</v>
          </cell>
          <cell r="AW444">
            <v>743722.02000000014</v>
          </cell>
          <cell r="AY444">
            <v>8.14</v>
          </cell>
        </row>
        <row r="445">
          <cell r="A445" t="str">
            <v>2602900402600</v>
          </cell>
          <cell r="B445" t="str">
            <v>SPOON RIVER VALLEY C U S DIST 4</v>
          </cell>
          <cell r="C445" t="str">
            <v>FULTON</v>
          </cell>
          <cell r="D445" t="str">
            <v>Unit</v>
          </cell>
          <cell r="F445">
            <v>315.79000000000002</v>
          </cell>
          <cell r="G445">
            <v>116</v>
          </cell>
          <cell r="H445">
            <v>0</v>
          </cell>
          <cell r="J445">
            <v>0.92</v>
          </cell>
          <cell r="K445">
            <v>59691.44</v>
          </cell>
          <cell r="M445">
            <v>0.92</v>
          </cell>
          <cell r="N445">
            <v>59691.44</v>
          </cell>
          <cell r="P445">
            <v>0.96</v>
          </cell>
          <cell r="Q445">
            <v>62286.720000000001</v>
          </cell>
          <cell r="S445">
            <v>0.96</v>
          </cell>
          <cell r="T445">
            <v>62286.720000000001</v>
          </cell>
          <cell r="W445">
            <v>0</v>
          </cell>
          <cell r="X445">
            <v>0</v>
          </cell>
          <cell r="Z445">
            <v>0</v>
          </cell>
          <cell r="AA445">
            <v>0</v>
          </cell>
          <cell r="AC445">
            <v>0</v>
          </cell>
          <cell r="AD445">
            <v>0</v>
          </cell>
          <cell r="AF445">
            <v>0</v>
          </cell>
          <cell r="AG445">
            <v>0</v>
          </cell>
          <cell r="AI445">
            <v>0</v>
          </cell>
          <cell r="AJ445">
            <v>0</v>
          </cell>
          <cell r="AM445">
            <v>2.23</v>
          </cell>
          <cell r="AN445">
            <v>144686.85999999999</v>
          </cell>
          <cell r="AP445">
            <v>2.23</v>
          </cell>
          <cell r="AQ445">
            <v>57143.75</v>
          </cell>
          <cell r="AS445">
            <v>0.31</v>
          </cell>
          <cell r="AT445">
            <v>22605.82</v>
          </cell>
          <cell r="AW445">
            <v>468392.75</v>
          </cell>
          <cell r="AY445">
            <v>5.07</v>
          </cell>
        </row>
        <row r="446">
          <cell r="A446" t="str">
            <v>2602906602500</v>
          </cell>
          <cell r="B446" t="str">
            <v>CANTON UNION SCHOOL DIST 66</v>
          </cell>
          <cell r="C446" t="str">
            <v>FULTON</v>
          </cell>
          <cell r="D446" t="str">
            <v>Unit</v>
          </cell>
          <cell r="F446">
            <v>2459.04</v>
          </cell>
          <cell r="G446">
            <v>1186.6600000000001</v>
          </cell>
          <cell r="H446">
            <v>14.5</v>
          </cell>
          <cell r="J446">
            <v>9.49</v>
          </cell>
          <cell r="K446">
            <v>615730.18000000005</v>
          </cell>
          <cell r="M446">
            <v>9.49</v>
          </cell>
          <cell r="N446">
            <v>615730.18000000005</v>
          </cell>
          <cell r="P446">
            <v>9.8800000000000008</v>
          </cell>
          <cell r="Q446">
            <v>641034.16</v>
          </cell>
          <cell r="S446">
            <v>9.8800000000000008</v>
          </cell>
          <cell r="T446">
            <v>641034.16</v>
          </cell>
          <cell r="W446">
            <v>0.11</v>
          </cell>
          <cell r="X446">
            <v>7137.02</v>
          </cell>
          <cell r="Z446">
            <v>0.11</v>
          </cell>
          <cell r="AA446">
            <v>7137.02</v>
          </cell>
          <cell r="AC446">
            <v>0.12</v>
          </cell>
          <cell r="AD446">
            <v>7785.84</v>
          </cell>
          <cell r="AF446">
            <v>0.12</v>
          </cell>
          <cell r="AG446">
            <v>7785.84</v>
          </cell>
          <cell r="AI446">
            <v>0.14000000000000001</v>
          </cell>
          <cell r="AJ446">
            <v>9083.48</v>
          </cell>
          <cell r="AM446">
            <v>17.440000000000001</v>
          </cell>
          <cell r="AN446">
            <v>1131542.08</v>
          </cell>
          <cell r="AP446">
            <v>17.440000000000001</v>
          </cell>
          <cell r="AQ446">
            <v>446900</v>
          </cell>
          <cell r="AS446">
            <v>2.4500000000000002</v>
          </cell>
          <cell r="AT446">
            <v>178658.9</v>
          </cell>
          <cell r="AW446">
            <v>4309558.8600000003</v>
          </cell>
          <cell r="AY446">
            <v>47.180000000000007</v>
          </cell>
        </row>
        <row r="447">
          <cell r="A447" t="str">
            <v>2602909702600</v>
          </cell>
          <cell r="B447" t="str">
            <v>LEWISTOWN SCHOOL DIST 97</v>
          </cell>
          <cell r="C447" t="str">
            <v>FULTON</v>
          </cell>
          <cell r="D447" t="str">
            <v>Unit</v>
          </cell>
          <cell r="F447">
            <v>632.87</v>
          </cell>
          <cell r="G447">
            <v>304.66000000000003</v>
          </cell>
          <cell r="H447">
            <v>0</v>
          </cell>
          <cell r="J447">
            <v>2.4300000000000002</v>
          </cell>
          <cell r="K447">
            <v>157663.26</v>
          </cell>
          <cell r="M447">
            <v>2.4300000000000002</v>
          </cell>
          <cell r="N447">
            <v>157663.26</v>
          </cell>
          <cell r="P447">
            <v>2.5299999999999998</v>
          </cell>
          <cell r="Q447">
            <v>164151.46</v>
          </cell>
          <cell r="S447">
            <v>2.5299999999999998</v>
          </cell>
          <cell r="T447">
            <v>164151.46</v>
          </cell>
          <cell r="W447">
            <v>0</v>
          </cell>
          <cell r="X447">
            <v>0</v>
          </cell>
          <cell r="Z447">
            <v>0</v>
          </cell>
          <cell r="AA447">
            <v>0</v>
          </cell>
          <cell r="AC447">
            <v>0</v>
          </cell>
          <cell r="AD447">
            <v>0</v>
          </cell>
          <cell r="AF447">
            <v>0</v>
          </cell>
          <cell r="AG447">
            <v>0</v>
          </cell>
          <cell r="AI447">
            <v>0</v>
          </cell>
          <cell r="AJ447">
            <v>0</v>
          </cell>
          <cell r="AM447">
            <v>4.4800000000000004</v>
          </cell>
          <cell r="AN447">
            <v>290671.35999999999</v>
          </cell>
          <cell r="AP447">
            <v>4.4800000000000004</v>
          </cell>
          <cell r="AQ447">
            <v>114800</v>
          </cell>
          <cell r="AS447">
            <v>0.63</v>
          </cell>
          <cell r="AT447">
            <v>45940.86</v>
          </cell>
          <cell r="AW447">
            <v>1095041.6599999999</v>
          </cell>
          <cell r="AY447">
            <v>11.97</v>
          </cell>
        </row>
        <row r="448">
          <cell r="A448" t="str">
            <v>2603430701600</v>
          </cell>
          <cell r="B448" t="str">
            <v>ILLINI WEST H S DIST 307</v>
          </cell>
          <cell r="C448" t="str">
            <v>HANCOCK</v>
          </cell>
          <cell r="D448" t="str">
            <v>High School</v>
          </cell>
          <cell r="F448">
            <v>353.48</v>
          </cell>
          <cell r="G448">
            <v>131.33000000000001</v>
          </cell>
          <cell r="H448">
            <v>0</v>
          </cell>
          <cell r="J448">
            <v>1.05</v>
          </cell>
          <cell r="K448">
            <v>68126.100000000006</v>
          </cell>
          <cell r="M448">
            <v>1.05</v>
          </cell>
          <cell r="N448">
            <v>68126.100000000006</v>
          </cell>
          <cell r="P448">
            <v>1.0900000000000001</v>
          </cell>
          <cell r="Q448">
            <v>70721.38</v>
          </cell>
          <cell r="S448">
            <v>1.0900000000000001</v>
          </cell>
          <cell r="T448">
            <v>70721.38</v>
          </cell>
          <cell r="W448">
            <v>0</v>
          </cell>
          <cell r="X448">
            <v>0</v>
          </cell>
          <cell r="Z448">
            <v>0</v>
          </cell>
          <cell r="AA448">
            <v>0</v>
          </cell>
          <cell r="AC448">
            <v>0</v>
          </cell>
          <cell r="AD448">
            <v>0</v>
          </cell>
          <cell r="AF448">
            <v>0</v>
          </cell>
          <cell r="AG448">
            <v>0</v>
          </cell>
          <cell r="AI448">
            <v>0</v>
          </cell>
          <cell r="AJ448">
            <v>0</v>
          </cell>
          <cell r="AM448">
            <v>2.5</v>
          </cell>
          <cell r="AN448">
            <v>162205</v>
          </cell>
          <cell r="AP448">
            <v>2.5</v>
          </cell>
          <cell r="AQ448">
            <v>64062.5</v>
          </cell>
          <cell r="AS448">
            <v>0.35</v>
          </cell>
          <cell r="AT448">
            <v>25522.7</v>
          </cell>
          <cell r="AW448">
            <v>529485.16</v>
          </cell>
          <cell r="AY448">
            <v>5.73</v>
          </cell>
        </row>
        <row r="449">
          <cell r="A449" t="str">
            <v>2603431602600</v>
          </cell>
          <cell r="B449" t="str">
            <v>WARSAW COMM UNIT SCH DISTRICT 316</v>
          </cell>
          <cell r="C449" t="str">
            <v>HANCOCK</v>
          </cell>
          <cell r="D449" t="str">
            <v>Unit</v>
          </cell>
          <cell r="F449">
            <v>379.79</v>
          </cell>
          <cell r="G449">
            <v>157</v>
          </cell>
          <cell r="H449">
            <v>0</v>
          </cell>
          <cell r="J449">
            <v>1.25</v>
          </cell>
          <cell r="K449">
            <v>81102.5</v>
          </cell>
          <cell r="M449">
            <v>1.25</v>
          </cell>
          <cell r="N449">
            <v>81102.5</v>
          </cell>
          <cell r="P449">
            <v>1.3</v>
          </cell>
          <cell r="Q449">
            <v>84346.6</v>
          </cell>
          <cell r="S449">
            <v>1.3</v>
          </cell>
          <cell r="T449">
            <v>84346.6</v>
          </cell>
          <cell r="W449">
            <v>0</v>
          </cell>
          <cell r="X449">
            <v>0</v>
          </cell>
          <cell r="Z449">
            <v>0</v>
          </cell>
          <cell r="AA449">
            <v>0</v>
          </cell>
          <cell r="AC449">
            <v>0</v>
          </cell>
          <cell r="AD449">
            <v>0</v>
          </cell>
          <cell r="AF449">
            <v>0</v>
          </cell>
          <cell r="AG449">
            <v>0</v>
          </cell>
          <cell r="AI449">
            <v>0</v>
          </cell>
          <cell r="AJ449">
            <v>0</v>
          </cell>
          <cell r="AM449">
            <v>2.69</v>
          </cell>
          <cell r="AN449">
            <v>174532.58</v>
          </cell>
          <cell r="AP449">
            <v>2.69</v>
          </cell>
          <cell r="AQ449">
            <v>68931.25</v>
          </cell>
          <cell r="AS449">
            <v>0.37</v>
          </cell>
          <cell r="AT449">
            <v>26981.14</v>
          </cell>
          <cell r="AW449">
            <v>601343.16999999993</v>
          </cell>
          <cell r="AY449">
            <v>6.5399999999999991</v>
          </cell>
        </row>
        <row r="450">
          <cell r="A450" t="str">
            <v>2603431700400</v>
          </cell>
          <cell r="B450" t="str">
            <v>CARTHAGE ESD 317</v>
          </cell>
          <cell r="C450" t="str">
            <v>HANCOCK</v>
          </cell>
          <cell r="D450" t="str">
            <v>Elementary</v>
          </cell>
          <cell r="F450">
            <v>416.25</v>
          </cell>
          <cell r="G450">
            <v>180</v>
          </cell>
          <cell r="H450">
            <v>6.66</v>
          </cell>
          <cell r="J450">
            <v>1.44</v>
          </cell>
          <cell r="K450">
            <v>93430.080000000002</v>
          </cell>
          <cell r="M450">
            <v>1.44</v>
          </cell>
          <cell r="N450">
            <v>93430.080000000002</v>
          </cell>
          <cell r="P450">
            <v>1.5</v>
          </cell>
          <cell r="Q450">
            <v>97323</v>
          </cell>
          <cell r="S450">
            <v>1.5</v>
          </cell>
          <cell r="T450">
            <v>97323</v>
          </cell>
          <cell r="W450">
            <v>0.05</v>
          </cell>
          <cell r="X450">
            <v>3244.1</v>
          </cell>
          <cell r="Z450">
            <v>0.05</v>
          </cell>
          <cell r="AA450">
            <v>3244.1</v>
          </cell>
          <cell r="AC450">
            <v>0.05</v>
          </cell>
          <cell r="AD450">
            <v>3244.1</v>
          </cell>
          <cell r="AF450">
            <v>0.05</v>
          </cell>
          <cell r="AG450">
            <v>3244.1</v>
          </cell>
          <cell r="AI450">
            <v>0.06</v>
          </cell>
          <cell r="AJ450">
            <v>3892.92</v>
          </cell>
          <cell r="AM450">
            <v>2.95</v>
          </cell>
          <cell r="AN450">
            <v>191401.9</v>
          </cell>
          <cell r="AP450">
            <v>2.95</v>
          </cell>
          <cell r="AQ450">
            <v>75593.75</v>
          </cell>
          <cell r="AS450">
            <v>0.41</v>
          </cell>
          <cell r="AT450">
            <v>29898.02</v>
          </cell>
          <cell r="AW450">
            <v>695269.14999999979</v>
          </cell>
          <cell r="AY450">
            <v>7.5999999999999988</v>
          </cell>
        </row>
        <row r="451">
          <cell r="A451" t="str">
            <v>2603432502600</v>
          </cell>
          <cell r="B451" t="str">
            <v>NAUVOO-COLUSA C U S DIST 325</v>
          </cell>
          <cell r="C451" t="str">
            <v>HANCOCK</v>
          </cell>
          <cell r="D451" t="str">
            <v>Unit</v>
          </cell>
          <cell r="F451">
            <v>257.5</v>
          </cell>
          <cell r="G451">
            <v>98</v>
          </cell>
          <cell r="H451">
            <v>0</v>
          </cell>
          <cell r="J451">
            <v>0.78</v>
          </cell>
          <cell r="K451">
            <v>50607.96</v>
          </cell>
          <cell r="M451">
            <v>0.78</v>
          </cell>
          <cell r="N451">
            <v>50607.96</v>
          </cell>
          <cell r="P451">
            <v>0.81</v>
          </cell>
          <cell r="Q451">
            <v>52554.42</v>
          </cell>
          <cell r="S451">
            <v>0.81</v>
          </cell>
          <cell r="T451">
            <v>52554.42</v>
          </cell>
          <cell r="W451">
            <v>0</v>
          </cell>
          <cell r="X451">
            <v>0</v>
          </cell>
          <cell r="Z451">
            <v>0</v>
          </cell>
          <cell r="AA451">
            <v>0</v>
          </cell>
          <cell r="AC451">
            <v>0</v>
          </cell>
          <cell r="AD451">
            <v>0</v>
          </cell>
          <cell r="AF451">
            <v>0</v>
          </cell>
          <cell r="AG451">
            <v>0</v>
          </cell>
          <cell r="AI451">
            <v>0</v>
          </cell>
          <cell r="AJ451">
            <v>0</v>
          </cell>
          <cell r="AM451">
            <v>1.82</v>
          </cell>
          <cell r="AN451">
            <v>118085.24</v>
          </cell>
          <cell r="AP451">
            <v>1.82</v>
          </cell>
          <cell r="AQ451">
            <v>46637.5</v>
          </cell>
          <cell r="AS451">
            <v>0.25</v>
          </cell>
          <cell r="AT451">
            <v>18230.5</v>
          </cell>
          <cell r="AW451">
            <v>389278</v>
          </cell>
          <cell r="AY451">
            <v>4.2200000000000006</v>
          </cell>
        </row>
        <row r="452">
          <cell r="A452" t="str">
            <v>2603432700400</v>
          </cell>
          <cell r="B452" t="str">
            <v>DALLAS ESD 327</v>
          </cell>
          <cell r="C452" t="str">
            <v>HANCOCK</v>
          </cell>
          <cell r="D452" t="str">
            <v>Elementary</v>
          </cell>
          <cell r="F452">
            <v>164.3</v>
          </cell>
          <cell r="G452">
            <v>99.33</v>
          </cell>
          <cell r="H452">
            <v>0</v>
          </cell>
          <cell r="J452">
            <v>0.79</v>
          </cell>
          <cell r="K452">
            <v>51256.78</v>
          </cell>
          <cell r="M452">
            <v>0.79</v>
          </cell>
          <cell r="N452">
            <v>51256.78</v>
          </cell>
          <cell r="P452">
            <v>0.82</v>
          </cell>
          <cell r="Q452">
            <v>53203.24</v>
          </cell>
          <cell r="S452">
            <v>0.82</v>
          </cell>
          <cell r="T452">
            <v>53203.24</v>
          </cell>
          <cell r="W452">
            <v>0</v>
          </cell>
          <cell r="X452">
            <v>0</v>
          </cell>
          <cell r="Z452">
            <v>0</v>
          </cell>
          <cell r="AA452">
            <v>0</v>
          </cell>
          <cell r="AC452">
            <v>0</v>
          </cell>
          <cell r="AD452">
            <v>0</v>
          </cell>
          <cell r="AF452">
            <v>0</v>
          </cell>
          <cell r="AG452">
            <v>0</v>
          </cell>
          <cell r="AI452">
            <v>0</v>
          </cell>
          <cell r="AJ452">
            <v>0</v>
          </cell>
          <cell r="AM452">
            <v>1.1599999999999999</v>
          </cell>
          <cell r="AN452">
            <v>75263.12</v>
          </cell>
          <cell r="AP452">
            <v>1.1599999999999999</v>
          </cell>
          <cell r="AQ452">
            <v>29725</v>
          </cell>
          <cell r="AS452">
            <v>0.16</v>
          </cell>
          <cell r="AT452">
            <v>11667.52</v>
          </cell>
          <cell r="AW452">
            <v>325575.68000000005</v>
          </cell>
          <cell r="AY452">
            <v>3.59</v>
          </cell>
        </row>
        <row r="453">
          <cell r="A453" t="str">
            <v>2603432802400</v>
          </cell>
          <cell r="B453" t="str">
            <v>HAMILTON C C SCHOOL DIST 328</v>
          </cell>
          <cell r="C453" t="str">
            <v>HANCOCK</v>
          </cell>
          <cell r="D453" t="str">
            <v>Unit</v>
          </cell>
          <cell r="F453">
            <v>571.5</v>
          </cell>
          <cell r="G453">
            <v>228.66</v>
          </cell>
          <cell r="H453">
            <v>2.33</v>
          </cell>
          <cell r="J453">
            <v>1.82</v>
          </cell>
          <cell r="K453">
            <v>118085.24</v>
          </cell>
          <cell r="M453">
            <v>1.82</v>
          </cell>
          <cell r="N453">
            <v>118085.24</v>
          </cell>
          <cell r="P453">
            <v>1.9</v>
          </cell>
          <cell r="Q453">
            <v>123275.8</v>
          </cell>
          <cell r="S453">
            <v>1.9</v>
          </cell>
          <cell r="T453">
            <v>123275.8</v>
          </cell>
          <cell r="W453">
            <v>0.01</v>
          </cell>
          <cell r="X453">
            <v>648.82000000000005</v>
          </cell>
          <cell r="Z453">
            <v>0.01</v>
          </cell>
          <cell r="AA453">
            <v>648.82000000000005</v>
          </cell>
          <cell r="AC453">
            <v>0.01</v>
          </cell>
          <cell r="AD453">
            <v>648.82000000000005</v>
          </cell>
          <cell r="AF453">
            <v>0.01</v>
          </cell>
          <cell r="AG453">
            <v>648.82000000000005</v>
          </cell>
          <cell r="AI453">
            <v>0.02</v>
          </cell>
          <cell r="AJ453">
            <v>1297.6400000000001</v>
          </cell>
          <cell r="AM453">
            <v>4.05</v>
          </cell>
          <cell r="AN453">
            <v>262772.09999999998</v>
          </cell>
          <cell r="AP453">
            <v>4.05</v>
          </cell>
          <cell r="AQ453">
            <v>103781.25</v>
          </cell>
          <cell r="AS453">
            <v>0.56999999999999995</v>
          </cell>
          <cell r="AT453">
            <v>41565.54</v>
          </cell>
          <cell r="AW453">
            <v>894733.89000000013</v>
          </cell>
          <cell r="AY453">
            <v>9.7199999999999989</v>
          </cell>
        </row>
        <row r="454">
          <cell r="A454" t="str">
            <v>2603433702600</v>
          </cell>
          <cell r="B454" t="str">
            <v>SOUTHEASTERN C U SCH DIST 337</v>
          </cell>
          <cell r="C454" t="str">
            <v>HANCOCK</v>
          </cell>
          <cell r="D454" t="str">
            <v>Unit</v>
          </cell>
          <cell r="F454">
            <v>475.2</v>
          </cell>
          <cell r="G454">
            <v>273.66000000000003</v>
          </cell>
          <cell r="H454">
            <v>0</v>
          </cell>
          <cell r="J454">
            <v>2.1800000000000002</v>
          </cell>
          <cell r="K454">
            <v>141442.76</v>
          </cell>
          <cell r="M454">
            <v>2.1800000000000002</v>
          </cell>
          <cell r="N454">
            <v>141442.76</v>
          </cell>
          <cell r="P454">
            <v>2.2799999999999998</v>
          </cell>
          <cell r="Q454">
            <v>147930.96</v>
          </cell>
          <cell r="S454">
            <v>2.2799999999999998</v>
          </cell>
          <cell r="T454">
            <v>147930.96</v>
          </cell>
          <cell r="W454">
            <v>0</v>
          </cell>
          <cell r="X454">
            <v>0</v>
          </cell>
          <cell r="Z454">
            <v>0</v>
          </cell>
          <cell r="AA454">
            <v>0</v>
          </cell>
          <cell r="AC454">
            <v>0</v>
          </cell>
          <cell r="AD454">
            <v>0</v>
          </cell>
          <cell r="AF454">
            <v>0</v>
          </cell>
          <cell r="AG454">
            <v>0</v>
          </cell>
          <cell r="AI454">
            <v>0</v>
          </cell>
          <cell r="AJ454">
            <v>0</v>
          </cell>
          <cell r="AM454">
            <v>3.37</v>
          </cell>
          <cell r="AN454">
            <v>218652.34</v>
          </cell>
          <cell r="AP454">
            <v>3.37</v>
          </cell>
          <cell r="AQ454">
            <v>86356.25</v>
          </cell>
          <cell r="AS454">
            <v>0.47</v>
          </cell>
          <cell r="AT454">
            <v>34273.339999999997</v>
          </cell>
          <cell r="AW454">
            <v>918029.37</v>
          </cell>
          <cell r="AY454">
            <v>10.11</v>
          </cell>
        </row>
        <row r="455">
          <cell r="A455" t="str">
            <v>2603434700400</v>
          </cell>
          <cell r="B455" t="str">
            <v>LA HARPE CUSD 347</v>
          </cell>
          <cell r="C455" t="str">
            <v>HANCOCK</v>
          </cell>
          <cell r="D455" t="str">
            <v>Elementary</v>
          </cell>
          <cell r="F455">
            <v>200.48</v>
          </cell>
          <cell r="G455">
            <v>84</v>
          </cell>
          <cell r="H455">
            <v>0</v>
          </cell>
          <cell r="J455">
            <v>0.67</v>
          </cell>
          <cell r="K455">
            <v>43470.94</v>
          </cell>
          <cell r="M455">
            <v>0.67</v>
          </cell>
          <cell r="N455">
            <v>43470.94</v>
          </cell>
          <cell r="P455">
            <v>0.7</v>
          </cell>
          <cell r="Q455">
            <v>45417.4</v>
          </cell>
          <cell r="S455">
            <v>0.7</v>
          </cell>
          <cell r="T455">
            <v>45417.4</v>
          </cell>
          <cell r="W455">
            <v>0</v>
          </cell>
          <cell r="X455">
            <v>0</v>
          </cell>
          <cell r="Z455">
            <v>0</v>
          </cell>
          <cell r="AA455">
            <v>0</v>
          </cell>
          <cell r="AC455">
            <v>0</v>
          </cell>
          <cell r="AD455">
            <v>0</v>
          </cell>
          <cell r="AF455">
            <v>0</v>
          </cell>
          <cell r="AG455">
            <v>0</v>
          </cell>
          <cell r="AI455">
            <v>0</v>
          </cell>
          <cell r="AJ455">
            <v>0</v>
          </cell>
          <cell r="AM455">
            <v>1.42</v>
          </cell>
          <cell r="AN455">
            <v>92132.44</v>
          </cell>
          <cell r="AP455">
            <v>1.42</v>
          </cell>
          <cell r="AQ455">
            <v>36387.5</v>
          </cell>
          <cell r="AS455">
            <v>0.2</v>
          </cell>
          <cell r="AT455">
            <v>14584.4</v>
          </cell>
          <cell r="AW455">
            <v>320881.01999999996</v>
          </cell>
          <cell r="AY455">
            <v>3.49</v>
          </cell>
        </row>
        <row r="456">
          <cell r="A456" t="str">
            <v>2606210302600</v>
          </cell>
          <cell r="B456" t="str">
            <v>WEST PRAIRIE</v>
          </cell>
          <cell r="C456" t="str">
            <v>MCDONOUGH</v>
          </cell>
          <cell r="D456" t="str">
            <v>Unit</v>
          </cell>
          <cell r="F456">
            <v>562.95000000000005</v>
          </cell>
          <cell r="G456">
            <v>261.66000000000003</v>
          </cell>
          <cell r="H456">
            <v>0</v>
          </cell>
          <cell r="J456">
            <v>2.09</v>
          </cell>
          <cell r="K456">
            <v>135603.38</v>
          </cell>
          <cell r="M456">
            <v>2.09</v>
          </cell>
          <cell r="N456">
            <v>135603.38</v>
          </cell>
          <cell r="P456">
            <v>2.1800000000000002</v>
          </cell>
          <cell r="Q456">
            <v>141442.76</v>
          </cell>
          <cell r="S456">
            <v>2.1800000000000002</v>
          </cell>
          <cell r="T456">
            <v>141442.76</v>
          </cell>
          <cell r="W456">
            <v>0</v>
          </cell>
          <cell r="X456">
            <v>0</v>
          </cell>
          <cell r="Z456">
            <v>0</v>
          </cell>
          <cell r="AA456">
            <v>0</v>
          </cell>
          <cell r="AC456">
            <v>0</v>
          </cell>
          <cell r="AD456">
            <v>0</v>
          </cell>
          <cell r="AF456">
            <v>0</v>
          </cell>
          <cell r="AG456">
            <v>0</v>
          </cell>
          <cell r="AI456">
            <v>0</v>
          </cell>
          <cell r="AJ456">
            <v>0</v>
          </cell>
          <cell r="AM456">
            <v>3.99</v>
          </cell>
          <cell r="AN456">
            <v>258879.18</v>
          </cell>
          <cell r="AP456">
            <v>3.99</v>
          </cell>
          <cell r="AQ456">
            <v>102243.75</v>
          </cell>
          <cell r="AS456">
            <v>0.56000000000000005</v>
          </cell>
          <cell r="AT456">
            <v>40836.32</v>
          </cell>
          <cell r="AW456">
            <v>956051.53</v>
          </cell>
          <cell r="AY456">
            <v>10.44</v>
          </cell>
        </row>
        <row r="457">
          <cell r="A457" t="str">
            <v>2606217002600</v>
          </cell>
          <cell r="B457" t="str">
            <v>BUSHNELL PRAIRIE CITY CUS D 170</v>
          </cell>
          <cell r="C457" t="str">
            <v>MCDONOUGH</v>
          </cell>
          <cell r="D457" t="str">
            <v>Unit</v>
          </cell>
          <cell r="F457">
            <v>671.27</v>
          </cell>
          <cell r="G457">
            <v>354.33</v>
          </cell>
          <cell r="H457">
            <v>1.33</v>
          </cell>
          <cell r="J457">
            <v>2.83</v>
          </cell>
          <cell r="K457">
            <v>183616.06</v>
          </cell>
          <cell r="M457">
            <v>2.83</v>
          </cell>
          <cell r="N457">
            <v>183616.06</v>
          </cell>
          <cell r="P457">
            <v>2.95</v>
          </cell>
          <cell r="Q457">
            <v>191401.9</v>
          </cell>
          <cell r="S457">
            <v>2.95</v>
          </cell>
          <cell r="T457">
            <v>191401.9</v>
          </cell>
          <cell r="W457">
            <v>0.01</v>
          </cell>
          <cell r="X457">
            <v>648.82000000000005</v>
          </cell>
          <cell r="Z457">
            <v>0.01</v>
          </cell>
          <cell r="AA457">
            <v>648.82000000000005</v>
          </cell>
          <cell r="AC457">
            <v>0.01</v>
          </cell>
          <cell r="AD457">
            <v>648.82000000000005</v>
          </cell>
          <cell r="AF457">
            <v>0.01</v>
          </cell>
          <cell r="AG457">
            <v>648.82000000000005</v>
          </cell>
          <cell r="AI457">
            <v>0.01</v>
          </cell>
          <cell r="AJ457">
            <v>648.82000000000005</v>
          </cell>
          <cell r="AM457">
            <v>4.76</v>
          </cell>
          <cell r="AN457">
            <v>308838.32</v>
          </cell>
          <cell r="AP457">
            <v>4.76</v>
          </cell>
          <cell r="AQ457">
            <v>121975</v>
          </cell>
          <cell r="AS457">
            <v>0.67</v>
          </cell>
          <cell r="AT457">
            <v>48857.74</v>
          </cell>
          <cell r="AW457">
            <v>1232951.08</v>
          </cell>
          <cell r="AY457">
            <v>13.53</v>
          </cell>
        </row>
        <row r="458">
          <cell r="A458" t="str">
            <v>2606218502600</v>
          </cell>
          <cell r="B458" t="str">
            <v>MACOMB COMM UNIT SCH DIST 185</v>
          </cell>
          <cell r="C458" t="str">
            <v>MCDONOUGH</v>
          </cell>
          <cell r="D458" t="str">
            <v>Unit</v>
          </cell>
          <cell r="F458">
            <v>1977.95</v>
          </cell>
          <cell r="G458">
            <v>885</v>
          </cell>
          <cell r="H458">
            <v>61</v>
          </cell>
          <cell r="J458">
            <v>7.08</v>
          </cell>
          <cell r="K458">
            <v>459364.56</v>
          </cell>
          <cell r="M458">
            <v>7.08</v>
          </cell>
          <cell r="N458">
            <v>459364.56</v>
          </cell>
          <cell r="P458">
            <v>7.37</v>
          </cell>
          <cell r="Q458">
            <v>478180.34</v>
          </cell>
          <cell r="S458">
            <v>7.37</v>
          </cell>
          <cell r="T458">
            <v>478180.34</v>
          </cell>
          <cell r="W458">
            <v>0.48</v>
          </cell>
          <cell r="X458">
            <v>31143.360000000001</v>
          </cell>
          <cell r="Z458">
            <v>0.48</v>
          </cell>
          <cell r="AA458">
            <v>31143.360000000001</v>
          </cell>
          <cell r="AC458">
            <v>0.5</v>
          </cell>
          <cell r="AD458">
            <v>32441</v>
          </cell>
          <cell r="AF458">
            <v>0.5</v>
          </cell>
          <cell r="AG458">
            <v>32441</v>
          </cell>
          <cell r="AI458">
            <v>0.61</v>
          </cell>
          <cell r="AJ458">
            <v>39578.019999999997</v>
          </cell>
          <cell r="AM458">
            <v>14.02</v>
          </cell>
          <cell r="AN458">
            <v>909645.64</v>
          </cell>
          <cell r="AP458">
            <v>14.02</v>
          </cell>
          <cell r="AQ458">
            <v>359262.5</v>
          </cell>
          <cell r="AS458">
            <v>1.97</v>
          </cell>
          <cell r="AT458">
            <v>143656.34</v>
          </cell>
          <cell r="AW458">
            <v>3454401.0200000005</v>
          </cell>
          <cell r="AY458">
            <v>37.93</v>
          </cell>
        </row>
        <row r="459">
          <cell r="A459" t="str">
            <v>2608500502600</v>
          </cell>
          <cell r="B459" t="str">
            <v>SCHUYLER-INDUSTRY</v>
          </cell>
          <cell r="C459" t="str">
            <v>SCHUYLER</v>
          </cell>
          <cell r="D459" t="str">
            <v>Unit</v>
          </cell>
          <cell r="F459">
            <v>1036.3800000000001</v>
          </cell>
          <cell r="G459">
            <v>405.33</v>
          </cell>
          <cell r="H459">
            <v>12.33</v>
          </cell>
          <cell r="J459">
            <v>3.24</v>
          </cell>
          <cell r="K459">
            <v>210217.68</v>
          </cell>
          <cell r="M459">
            <v>3.24</v>
          </cell>
          <cell r="N459">
            <v>210217.68</v>
          </cell>
          <cell r="P459">
            <v>3.37</v>
          </cell>
          <cell r="Q459">
            <v>218652.34</v>
          </cell>
          <cell r="S459">
            <v>3.37</v>
          </cell>
          <cell r="T459">
            <v>218652.34</v>
          </cell>
          <cell r="W459">
            <v>0.09</v>
          </cell>
          <cell r="X459">
            <v>5839.38</v>
          </cell>
          <cell r="Z459">
            <v>0.09</v>
          </cell>
          <cell r="AA459">
            <v>5839.38</v>
          </cell>
          <cell r="AC459">
            <v>0.1</v>
          </cell>
          <cell r="AD459">
            <v>6488.2</v>
          </cell>
          <cell r="AF459">
            <v>0.1</v>
          </cell>
          <cell r="AG459">
            <v>6488.2</v>
          </cell>
          <cell r="AI459">
            <v>0.12</v>
          </cell>
          <cell r="AJ459">
            <v>7785.84</v>
          </cell>
          <cell r="AM459">
            <v>7.35</v>
          </cell>
          <cell r="AN459">
            <v>476882.7</v>
          </cell>
          <cell r="AP459">
            <v>7.35</v>
          </cell>
          <cell r="AQ459">
            <v>188343.75</v>
          </cell>
          <cell r="AS459">
            <v>1.03</v>
          </cell>
          <cell r="AT459">
            <v>75109.66</v>
          </cell>
          <cell r="AW459">
            <v>1630517.15</v>
          </cell>
          <cell r="AY459">
            <v>17.739999999999998</v>
          </cell>
        </row>
        <row r="460">
          <cell r="A460" t="str">
            <v>2800601700400</v>
          </cell>
          <cell r="B460" t="str">
            <v>OHIO COMM CONS SCHOOL DIST 17</v>
          </cell>
          <cell r="C460" t="str">
            <v>BUREAU</v>
          </cell>
          <cell r="D460" t="str">
            <v>Elementary</v>
          </cell>
          <cell r="F460">
            <v>71.5</v>
          </cell>
          <cell r="G460">
            <v>34</v>
          </cell>
          <cell r="H460">
            <v>0</v>
          </cell>
          <cell r="J460">
            <v>0.27</v>
          </cell>
          <cell r="K460">
            <v>17518.14</v>
          </cell>
          <cell r="M460">
            <v>0.27</v>
          </cell>
          <cell r="N460">
            <v>17518.14</v>
          </cell>
          <cell r="P460">
            <v>0.28000000000000003</v>
          </cell>
          <cell r="Q460">
            <v>18166.96</v>
          </cell>
          <cell r="S460">
            <v>0.28000000000000003</v>
          </cell>
          <cell r="T460">
            <v>18166.96</v>
          </cell>
          <cell r="W460">
            <v>0</v>
          </cell>
          <cell r="X460">
            <v>0</v>
          </cell>
          <cell r="Z460">
            <v>0</v>
          </cell>
          <cell r="AA460">
            <v>0</v>
          </cell>
          <cell r="AC460">
            <v>0</v>
          </cell>
          <cell r="AD460">
            <v>0</v>
          </cell>
          <cell r="AF460">
            <v>0</v>
          </cell>
          <cell r="AG460">
            <v>0</v>
          </cell>
          <cell r="AI460">
            <v>0</v>
          </cell>
          <cell r="AJ460">
            <v>0</v>
          </cell>
          <cell r="AM460">
            <v>0.5</v>
          </cell>
          <cell r="AN460">
            <v>32441</v>
          </cell>
          <cell r="AP460">
            <v>0.5</v>
          </cell>
          <cell r="AQ460">
            <v>12812.5</v>
          </cell>
          <cell r="AS460">
            <v>7.0000000000000007E-2</v>
          </cell>
          <cell r="AT460">
            <v>5104.54</v>
          </cell>
          <cell r="AW460">
            <v>121728.23999999999</v>
          </cell>
          <cell r="AY460">
            <v>1.33</v>
          </cell>
        </row>
        <row r="461">
          <cell r="A461" t="str">
            <v>2800608400400</v>
          </cell>
          <cell r="B461" t="str">
            <v>MALDEN COMM CONS SCH DIST 84</v>
          </cell>
          <cell r="C461" t="str">
            <v>BUREAU</v>
          </cell>
          <cell r="D461" t="str">
            <v>Elementary</v>
          </cell>
          <cell r="F461">
            <v>83</v>
          </cell>
          <cell r="G461">
            <v>34</v>
          </cell>
          <cell r="H461">
            <v>0</v>
          </cell>
          <cell r="J461">
            <v>0.27</v>
          </cell>
          <cell r="K461">
            <v>17518.14</v>
          </cell>
          <cell r="M461">
            <v>0.27</v>
          </cell>
          <cell r="N461">
            <v>17518.14</v>
          </cell>
          <cell r="P461">
            <v>0.28000000000000003</v>
          </cell>
          <cell r="Q461">
            <v>18166.96</v>
          </cell>
          <cell r="S461">
            <v>0.28000000000000003</v>
          </cell>
          <cell r="T461">
            <v>18166.96</v>
          </cell>
          <cell r="W461">
            <v>0</v>
          </cell>
          <cell r="X461">
            <v>0</v>
          </cell>
          <cell r="Z461">
            <v>0</v>
          </cell>
          <cell r="AA461">
            <v>0</v>
          </cell>
          <cell r="AC461">
            <v>0</v>
          </cell>
          <cell r="AD461">
            <v>0</v>
          </cell>
          <cell r="AF461">
            <v>0</v>
          </cell>
          <cell r="AG461">
            <v>0</v>
          </cell>
          <cell r="AI461">
            <v>0</v>
          </cell>
          <cell r="AJ461">
            <v>0</v>
          </cell>
          <cell r="AM461">
            <v>0.57999999999999996</v>
          </cell>
          <cell r="AN461">
            <v>37631.56</v>
          </cell>
          <cell r="AP461">
            <v>0.57999999999999996</v>
          </cell>
          <cell r="AQ461">
            <v>14862.5</v>
          </cell>
          <cell r="AS461">
            <v>0.08</v>
          </cell>
          <cell r="AT461">
            <v>5833.76</v>
          </cell>
          <cell r="AW461">
            <v>129698.01999999999</v>
          </cell>
          <cell r="AY461">
            <v>1.4100000000000001</v>
          </cell>
        </row>
        <row r="462">
          <cell r="A462" t="str">
            <v>2800609400400</v>
          </cell>
          <cell r="B462" t="str">
            <v>LADD COMM CONS SCHOOL DIST 94</v>
          </cell>
          <cell r="C462" t="str">
            <v>BUREAU</v>
          </cell>
          <cell r="D462" t="str">
            <v>Elementary</v>
          </cell>
          <cell r="F462">
            <v>194</v>
          </cell>
          <cell r="G462">
            <v>81</v>
          </cell>
          <cell r="H462">
            <v>0.33</v>
          </cell>
          <cell r="J462">
            <v>0.64</v>
          </cell>
          <cell r="K462">
            <v>41524.480000000003</v>
          </cell>
          <cell r="M462">
            <v>0.64</v>
          </cell>
          <cell r="N462">
            <v>41524.480000000003</v>
          </cell>
          <cell r="P462">
            <v>0.67</v>
          </cell>
          <cell r="Q462">
            <v>43470.94</v>
          </cell>
          <cell r="S462">
            <v>0.67</v>
          </cell>
          <cell r="T462">
            <v>43470.94</v>
          </cell>
          <cell r="W462">
            <v>0</v>
          </cell>
          <cell r="X462">
            <v>0</v>
          </cell>
          <cell r="Z462">
            <v>0</v>
          </cell>
          <cell r="AA462">
            <v>0</v>
          </cell>
          <cell r="AC462">
            <v>0</v>
          </cell>
          <cell r="AD462">
            <v>0</v>
          </cell>
          <cell r="AF462">
            <v>0</v>
          </cell>
          <cell r="AG462">
            <v>0</v>
          </cell>
          <cell r="AI462">
            <v>0</v>
          </cell>
          <cell r="AJ462">
            <v>0</v>
          </cell>
          <cell r="AM462">
            <v>1.37</v>
          </cell>
          <cell r="AN462">
            <v>88888.34</v>
          </cell>
          <cell r="AP462">
            <v>1.37</v>
          </cell>
          <cell r="AQ462">
            <v>35106.25</v>
          </cell>
          <cell r="AS462">
            <v>0.19</v>
          </cell>
          <cell r="AT462">
            <v>13855.18</v>
          </cell>
          <cell r="AW462">
            <v>307840.61</v>
          </cell>
          <cell r="AY462">
            <v>3.35</v>
          </cell>
        </row>
        <row r="463">
          <cell r="A463" t="str">
            <v>2800609800200</v>
          </cell>
          <cell r="B463" t="str">
            <v>DALZELL SCHOOL DISTRICT 98</v>
          </cell>
          <cell r="C463" t="str">
            <v>BUREAU</v>
          </cell>
          <cell r="D463" t="str">
            <v>Elementary</v>
          </cell>
          <cell r="F463">
            <v>61.65</v>
          </cell>
          <cell r="G463">
            <v>23</v>
          </cell>
          <cell r="H463">
            <v>0</v>
          </cell>
          <cell r="J463">
            <v>0.18</v>
          </cell>
          <cell r="K463">
            <v>11678.76</v>
          </cell>
          <cell r="M463">
            <v>0.18</v>
          </cell>
          <cell r="N463">
            <v>11678.76</v>
          </cell>
          <cell r="P463">
            <v>0.19</v>
          </cell>
          <cell r="Q463">
            <v>12327.58</v>
          </cell>
          <cell r="S463">
            <v>0.19</v>
          </cell>
          <cell r="T463">
            <v>12327.58</v>
          </cell>
          <cell r="W463">
            <v>0</v>
          </cell>
          <cell r="X463">
            <v>0</v>
          </cell>
          <cell r="Z463">
            <v>0</v>
          </cell>
          <cell r="AA463">
            <v>0</v>
          </cell>
          <cell r="AC463">
            <v>0</v>
          </cell>
          <cell r="AD463">
            <v>0</v>
          </cell>
          <cell r="AF463">
            <v>0</v>
          </cell>
          <cell r="AG463">
            <v>0</v>
          </cell>
          <cell r="AI463">
            <v>0</v>
          </cell>
          <cell r="AJ463">
            <v>0</v>
          </cell>
          <cell r="AM463">
            <v>0.43</v>
          </cell>
          <cell r="AN463">
            <v>27899.26</v>
          </cell>
          <cell r="AP463">
            <v>0.43</v>
          </cell>
          <cell r="AQ463">
            <v>11018.75</v>
          </cell>
          <cell r="AS463">
            <v>0.06</v>
          </cell>
          <cell r="AT463">
            <v>4375.32</v>
          </cell>
          <cell r="AW463">
            <v>91306.01</v>
          </cell>
          <cell r="AY463">
            <v>0.99</v>
          </cell>
        </row>
        <row r="464">
          <cell r="A464" t="str">
            <v>2800609900400</v>
          </cell>
          <cell r="B464" t="str">
            <v>SPRING VALLEY C C SCH DIST 99</v>
          </cell>
          <cell r="C464" t="str">
            <v>BUREAU</v>
          </cell>
          <cell r="D464" t="str">
            <v>Elementary</v>
          </cell>
          <cell r="F464">
            <v>618.89</v>
          </cell>
          <cell r="G464">
            <v>373.66</v>
          </cell>
          <cell r="H464">
            <v>60.5</v>
          </cell>
          <cell r="J464">
            <v>2.98</v>
          </cell>
          <cell r="K464">
            <v>193348.36</v>
          </cell>
          <cell r="M464">
            <v>2.98</v>
          </cell>
          <cell r="N464">
            <v>193348.36</v>
          </cell>
          <cell r="P464">
            <v>3.11</v>
          </cell>
          <cell r="Q464">
            <v>201783.02</v>
          </cell>
          <cell r="S464">
            <v>3.11</v>
          </cell>
          <cell r="T464">
            <v>201783.02</v>
          </cell>
          <cell r="W464">
            <v>0.48</v>
          </cell>
          <cell r="X464">
            <v>31143.360000000001</v>
          </cell>
          <cell r="Z464">
            <v>0.48</v>
          </cell>
          <cell r="AA464">
            <v>31143.360000000001</v>
          </cell>
          <cell r="AC464">
            <v>0.5</v>
          </cell>
          <cell r="AD464">
            <v>32441</v>
          </cell>
          <cell r="AF464">
            <v>0.5</v>
          </cell>
          <cell r="AG464">
            <v>32441</v>
          </cell>
          <cell r="AI464">
            <v>0.6</v>
          </cell>
          <cell r="AJ464">
            <v>38929.199999999997</v>
          </cell>
          <cell r="AM464">
            <v>4.38</v>
          </cell>
          <cell r="AN464">
            <v>284183.15999999997</v>
          </cell>
          <cell r="AP464">
            <v>4.38</v>
          </cell>
          <cell r="AQ464">
            <v>112237.5</v>
          </cell>
          <cell r="AS464">
            <v>0.61</v>
          </cell>
          <cell r="AT464">
            <v>44482.42</v>
          </cell>
          <cell r="AW464">
            <v>1397263.7599999998</v>
          </cell>
          <cell r="AY464">
            <v>15.66</v>
          </cell>
        </row>
        <row r="465">
          <cell r="A465" t="str">
            <v>2800610302200</v>
          </cell>
          <cell r="B465" t="str">
            <v>DEPUE UNIT SCHOOL DIST 103</v>
          </cell>
          <cell r="C465" t="str">
            <v>BUREAU</v>
          </cell>
          <cell r="D465" t="str">
            <v>Unit</v>
          </cell>
          <cell r="F465">
            <v>400.11</v>
          </cell>
          <cell r="G465">
            <v>233</v>
          </cell>
          <cell r="H465">
            <v>144.5</v>
          </cell>
          <cell r="J465">
            <v>1.86</v>
          </cell>
          <cell r="K465">
            <v>120680.52</v>
          </cell>
          <cell r="M465">
            <v>1.86</v>
          </cell>
          <cell r="N465">
            <v>120680.52</v>
          </cell>
          <cell r="P465">
            <v>1.94</v>
          </cell>
          <cell r="Q465">
            <v>125871.08</v>
          </cell>
          <cell r="S465">
            <v>1.94</v>
          </cell>
          <cell r="T465">
            <v>125871.08</v>
          </cell>
          <cell r="W465">
            <v>1.1499999999999999</v>
          </cell>
          <cell r="X465">
            <v>74614.3</v>
          </cell>
          <cell r="Z465">
            <v>1.1499999999999999</v>
          </cell>
          <cell r="AA465">
            <v>74614.3</v>
          </cell>
          <cell r="AC465">
            <v>1.2</v>
          </cell>
          <cell r="AD465">
            <v>77858.399999999994</v>
          </cell>
          <cell r="AF465">
            <v>1.2</v>
          </cell>
          <cell r="AG465">
            <v>77858.399999999994</v>
          </cell>
          <cell r="AI465">
            <v>1.44</v>
          </cell>
          <cell r="AJ465">
            <v>93430.080000000002</v>
          </cell>
          <cell r="AM465">
            <v>2.83</v>
          </cell>
          <cell r="AN465">
            <v>183616.06</v>
          </cell>
          <cell r="AP465">
            <v>2.83</v>
          </cell>
          <cell r="AQ465">
            <v>72518.75</v>
          </cell>
          <cell r="AS465">
            <v>0.4</v>
          </cell>
          <cell r="AT465">
            <v>29168.799999999999</v>
          </cell>
          <cell r="AW465">
            <v>1176782.29</v>
          </cell>
          <cell r="AY465">
            <v>13.559999999999999</v>
          </cell>
        </row>
        <row r="466">
          <cell r="A466" t="str">
            <v>2800611500200</v>
          </cell>
          <cell r="B466" t="str">
            <v>PRINCETON ELEM SCHOOL DIST 115</v>
          </cell>
          <cell r="C466" t="str">
            <v>BUREAU</v>
          </cell>
          <cell r="D466" t="str">
            <v>Elementary</v>
          </cell>
          <cell r="F466">
            <v>1027.8800000000001</v>
          </cell>
          <cell r="G466">
            <v>443.66</v>
          </cell>
          <cell r="H466">
            <v>0.5</v>
          </cell>
          <cell r="J466">
            <v>3.54</v>
          </cell>
          <cell r="K466">
            <v>229682.28</v>
          </cell>
          <cell r="M466">
            <v>3.54</v>
          </cell>
          <cell r="N466">
            <v>229682.28</v>
          </cell>
          <cell r="P466">
            <v>3.69</v>
          </cell>
          <cell r="Q466">
            <v>239414.58</v>
          </cell>
          <cell r="S466">
            <v>3.69</v>
          </cell>
          <cell r="T466">
            <v>239414.58</v>
          </cell>
          <cell r="W466">
            <v>0</v>
          </cell>
          <cell r="X466">
            <v>0</v>
          </cell>
          <cell r="Z466">
            <v>0</v>
          </cell>
          <cell r="AA466">
            <v>0</v>
          </cell>
          <cell r="AC466">
            <v>0</v>
          </cell>
          <cell r="AD466">
            <v>0</v>
          </cell>
          <cell r="AF466">
            <v>0</v>
          </cell>
          <cell r="AG466">
            <v>0</v>
          </cell>
          <cell r="AI466">
            <v>0</v>
          </cell>
          <cell r="AJ466">
            <v>0</v>
          </cell>
          <cell r="AM466">
            <v>7.28</v>
          </cell>
          <cell r="AN466">
            <v>472340.96</v>
          </cell>
          <cell r="AP466">
            <v>7.28</v>
          </cell>
          <cell r="AQ466">
            <v>186550</v>
          </cell>
          <cell r="AS466">
            <v>1.02</v>
          </cell>
          <cell r="AT466">
            <v>74380.44</v>
          </cell>
          <cell r="AW466">
            <v>1671465.12</v>
          </cell>
          <cell r="AY466">
            <v>18.2</v>
          </cell>
        </row>
        <row r="467">
          <cell r="A467" t="str">
            <v>2800630302600</v>
          </cell>
          <cell r="B467" t="str">
            <v>LA MOILLE C U SCHOOL DIST 303</v>
          </cell>
          <cell r="C467" t="str">
            <v>BUREAU</v>
          </cell>
          <cell r="D467" t="str">
            <v>Unit</v>
          </cell>
          <cell r="F467">
            <v>242.46</v>
          </cell>
          <cell r="G467">
            <v>104.66</v>
          </cell>
          <cell r="H467">
            <v>0</v>
          </cell>
          <cell r="J467">
            <v>0.83</v>
          </cell>
          <cell r="K467">
            <v>53852.06</v>
          </cell>
          <cell r="M467">
            <v>0.83</v>
          </cell>
          <cell r="N467">
            <v>53852.06</v>
          </cell>
          <cell r="P467">
            <v>0.87</v>
          </cell>
          <cell r="Q467">
            <v>56447.34</v>
          </cell>
          <cell r="S467">
            <v>0.87</v>
          </cell>
          <cell r="T467">
            <v>56447.34</v>
          </cell>
          <cell r="W467">
            <v>0</v>
          </cell>
          <cell r="X467">
            <v>0</v>
          </cell>
          <cell r="Z467">
            <v>0</v>
          </cell>
          <cell r="AA467">
            <v>0</v>
          </cell>
          <cell r="AC467">
            <v>0</v>
          </cell>
          <cell r="AD467">
            <v>0</v>
          </cell>
          <cell r="AF467">
            <v>0</v>
          </cell>
          <cell r="AG467">
            <v>0</v>
          </cell>
          <cell r="AI467">
            <v>0</v>
          </cell>
          <cell r="AJ467">
            <v>0</v>
          </cell>
          <cell r="AM467">
            <v>1.71</v>
          </cell>
          <cell r="AN467">
            <v>110948.22</v>
          </cell>
          <cell r="AP467">
            <v>1.71</v>
          </cell>
          <cell r="AQ467">
            <v>43818.75</v>
          </cell>
          <cell r="AS467">
            <v>0.24</v>
          </cell>
          <cell r="AT467">
            <v>17501.28</v>
          </cell>
          <cell r="AW467">
            <v>392867.05</v>
          </cell>
          <cell r="AY467">
            <v>4.2799999999999994</v>
          </cell>
        </row>
        <row r="468">
          <cell r="A468" t="str">
            <v>2800634002600</v>
          </cell>
          <cell r="B468" t="str">
            <v>BUREAU VALLEY CUSD 340</v>
          </cell>
          <cell r="C468" t="str">
            <v>BUREAU</v>
          </cell>
          <cell r="D468" t="str">
            <v>Unit</v>
          </cell>
          <cell r="F468">
            <v>1027.7</v>
          </cell>
          <cell r="G468">
            <v>415</v>
          </cell>
          <cell r="H468">
            <v>2</v>
          </cell>
          <cell r="J468">
            <v>3.32</v>
          </cell>
          <cell r="K468">
            <v>215408.24</v>
          </cell>
          <cell r="M468">
            <v>3.32</v>
          </cell>
          <cell r="N468">
            <v>215408.24</v>
          </cell>
          <cell r="P468">
            <v>3.45</v>
          </cell>
          <cell r="Q468">
            <v>223842.9</v>
          </cell>
          <cell r="S468">
            <v>3.45</v>
          </cell>
          <cell r="T468">
            <v>223842.9</v>
          </cell>
          <cell r="W468">
            <v>0.01</v>
          </cell>
          <cell r="X468">
            <v>648.82000000000005</v>
          </cell>
          <cell r="Z468">
            <v>0.01</v>
          </cell>
          <cell r="AA468">
            <v>648.82000000000005</v>
          </cell>
          <cell r="AC468">
            <v>0.01</v>
          </cell>
          <cell r="AD468">
            <v>648.82000000000005</v>
          </cell>
          <cell r="AF468">
            <v>0.01</v>
          </cell>
          <cell r="AG468">
            <v>648.82000000000005</v>
          </cell>
          <cell r="AI468">
            <v>0.02</v>
          </cell>
          <cell r="AJ468">
            <v>1297.6400000000001</v>
          </cell>
          <cell r="AM468">
            <v>7.28</v>
          </cell>
          <cell r="AN468">
            <v>472340.96</v>
          </cell>
          <cell r="AP468">
            <v>7.28</v>
          </cell>
          <cell r="AQ468">
            <v>186550</v>
          </cell>
          <cell r="AS468">
            <v>1.02</v>
          </cell>
          <cell r="AT468">
            <v>74380.44</v>
          </cell>
          <cell r="AW468">
            <v>1615666.5999999999</v>
          </cell>
          <cell r="AY468">
            <v>17.549999999999997</v>
          </cell>
        </row>
        <row r="469">
          <cell r="A469" t="str">
            <v>2800650001500</v>
          </cell>
          <cell r="B469" t="str">
            <v>PRINCETON HIGH SCH DIST 500</v>
          </cell>
          <cell r="C469" t="str">
            <v>BUREAU</v>
          </cell>
          <cell r="D469" t="str">
            <v>High School</v>
          </cell>
          <cell r="F469">
            <v>533.5</v>
          </cell>
          <cell r="G469">
            <v>181</v>
          </cell>
          <cell r="H469">
            <v>0</v>
          </cell>
          <cell r="J469">
            <v>1.44</v>
          </cell>
          <cell r="K469">
            <v>93430.080000000002</v>
          </cell>
          <cell r="M469">
            <v>1.44</v>
          </cell>
          <cell r="N469">
            <v>93430.080000000002</v>
          </cell>
          <cell r="P469">
            <v>1.5</v>
          </cell>
          <cell r="Q469">
            <v>97323</v>
          </cell>
          <cell r="S469">
            <v>1.5</v>
          </cell>
          <cell r="T469">
            <v>97323</v>
          </cell>
          <cell r="W469">
            <v>0</v>
          </cell>
          <cell r="X469">
            <v>0</v>
          </cell>
          <cell r="Z469">
            <v>0</v>
          </cell>
          <cell r="AA469">
            <v>0</v>
          </cell>
          <cell r="AC469">
            <v>0</v>
          </cell>
          <cell r="AD469">
            <v>0</v>
          </cell>
          <cell r="AF469">
            <v>0</v>
          </cell>
          <cell r="AG469">
            <v>0</v>
          </cell>
          <cell r="AI469">
            <v>0</v>
          </cell>
          <cell r="AJ469">
            <v>0</v>
          </cell>
          <cell r="AM469">
            <v>3.78</v>
          </cell>
          <cell r="AN469">
            <v>245253.96</v>
          </cell>
          <cell r="AP469">
            <v>3.78</v>
          </cell>
          <cell r="AQ469">
            <v>96862.5</v>
          </cell>
          <cell r="AS469">
            <v>0.53</v>
          </cell>
          <cell r="AT469">
            <v>38648.660000000003</v>
          </cell>
          <cell r="AW469">
            <v>762271.27999999991</v>
          </cell>
          <cell r="AY469">
            <v>8.2199999999999989</v>
          </cell>
        </row>
        <row r="470">
          <cell r="A470" t="str">
            <v>2800650201700</v>
          </cell>
          <cell r="B470" t="str">
            <v>HALL HIGH SCH DIST 502</v>
          </cell>
          <cell r="C470" t="str">
            <v>BUREAU</v>
          </cell>
          <cell r="D470" t="str">
            <v>High School</v>
          </cell>
          <cell r="F470">
            <v>436.5</v>
          </cell>
          <cell r="G470">
            <v>204</v>
          </cell>
          <cell r="H470">
            <v>0</v>
          </cell>
          <cell r="J470">
            <v>1.63</v>
          </cell>
          <cell r="K470">
            <v>105757.66</v>
          </cell>
          <cell r="M470">
            <v>1.63</v>
          </cell>
          <cell r="N470">
            <v>105757.66</v>
          </cell>
          <cell r="P470">
            <v>1.7</v>
          </cell>
          <cell r="Q470">
            <v>110299.4</v>
          </cell>
          <cell r="S470">
            <v>1.7</v>
          </cell>
          <cell r="T470">
            <v>110299.4</v>
          </cell>
          <cell r="W470">
            <v>0</v>
          </cell>
          <cell r="X470">
            <v>0</v>
          </cell>
          <cell r="Z470">
            <v>0</v>
          </cell>
          <cell r="AA470">
            <v>0</v>
          </cell>
          <cell r="AC470">
            <v>0</v>
          </cell>
          <cell r="AD470">
            <v>0</v>
          </cell>
          <cell r="AF470">
            <v>0</v>
          </cell>
          <cell r="AG470">
            <v>0</v>
          </cell>
          <cell r="AI470">
            <v>0</v>
          </cell>
          <cell r="AJ470">
            <v>0</v>
          </cell>
          <cell r="AM470">
            <v>3.09</v>
          </cell>
          <cell r="AN470">
            <v>200485.38</v>
          </cell>
          <cell r="AP470">
            <v>3.09</v>
          </cell>
          <cell r="AQ470">
            <v>79181.25</v>
          </cell>
          <cell r="AS470">
            <v>0.43</v>
          </cell>
          <cell r="AT470">
            <v>31356.46</v>
          </cell>
          <cell r="AW470">
            <v>743137.21000000008</v>
          </cell>
          <cell r="AY470">
            <v>8.120000000000001</v>
          </cell>
        </row>
        <row r="471">
          <cell r="A471" t="str">
            <v>2800650501600</v>
          </cell>
          <cell r="B471" t="str">
            <v>OHIO COMMUNITY H S DIST 505</v>
          </cell>
          <cell r="C471" t="str">
            <v>BUREAU</v>
          </cell>
          <cell r="D471" t="str">
            <v>High School</v>
          </cell>
          <cell r="F471">
            <v>36.32</v>
          </cell>
          <cell r="G471">
            <v>17.329999999999998</v>
          </cell>
          <cell r="H471">
            <v>0</v>
          </cell>
          <cell r="J471">
            <v>0.13</v>
          </cell>
          <cell r="K471">
            <v>8434.66</v>
          </cell>
          <cell r="M471">
            <v>0.13</v>
          </cell>
          <cell r="N471">
            <v>8434.66</v>
          </cell>
          <cell r="P471">
            <v>0.14000000000000001</v>
          </cell>
          <cell r="Q471">
            <v>9083.48</v>
          </cell>
          <cell r="S471">
            <v>0.14000000000000001</v>
          </cell>
          <cell r="T471">
            <v>9083.48</v>
          </cell>
          <cell r="W471">
            <v>0</v>
          </cell>
          <cell r="X471">
            <v>0</v>
          </cell>
          <cell r="Z471">
            <v>0</v>
          </cell>
          <cell r="AA471">
            <v>0</v>
          </cell>
          <cell r="AC471">
            <v>0</v>
          </cell>
          <cell r="AD471">
            <v>0</v>
          </cell>
          <cell r="AF471">
            <v>0</v>
          </cell>
          <cell r="AG471">
            <v>0</v>
          </cell>
          <cell r="AI471">
            <v>0</v>
          </cell>
          <cell r="AJ471">
            <v>0</v>
          </cell>
          <cell r="AM471">
            <v>0.25</v>
          </cell>
          <cell r="AN471">
            <v>16220.5</v>
          </cell>
          <cell r="AP471">
            <v>0.25</v>
          </cell>
          <cell r="AQ471">
            <v>6406.25</v>
          </cell>
          <cell r="AS471">
            <v>0.03</v>
          </cell>
          <cell r="AT471">
            <v>2187.66</v>
          </cell>
          <cell r="AW471">
            <v>59850.69</v>
          </cell>
          <cell r="AY471">
            <v>0.66</v>
          </cell>
        </row>
        <row r="472">
          <cell r="A472" t="str">
            <v>2803719000200</v>
          </cell>
          <cell r="B472" t="str">
            <v>COLONA SCHOOL DISTRICT 190</v>
          </cell>
          <cell r="C472" t="str">
            <v>HENRY</v>
          </cell>
          <cell r="D472" t="str">
            <v>Elementary</v>
          </cell>
          <cell r="F472">
            <v>418.75</v>
          </cell>
          <cell r="G472">
            <v>196</v>
          </cell>
          <cell r="H472">
            <v>0.33</v>
          </cell>
          <cell r="J472">
            <v>1.56</v>
          </cell>
          <cell r="K472">
            <v>101215.92</v>
          </cell>
          <cell r="M472">
            <v>1.56</v>
          </cell>
          <cell r="N472">
            <v>101215.92</v>
          </cell>
          <cell r="P472">
            <v>1.63</v>
          </cell>
          <cell r="Q472">
            <v>105757.66</v>
          </cell>
          <cell r="S472">
            <v>1.63</v>
          </cell>
          <cell r="T472">
            <v>105757.66</v>
          </cell>
          <cell r="W472">
            <v>0</v>
          </cell>
          <cell r="X472">
            <v>0</v>
          </cell>
          <cell r="Z472">
            <v>0</v>
          </cell>
          <cell r="AA472">
            <v>0</v>
          </cell>
          <cell r="AC472">
            <v>0</v>
          </cell>
          <cell r="AD472">
            <v>0</v>
          </cell>
          <cell r="AF472">
            <v>0</v>
          </cell>
          <cell r="AG472">
            <v>0</v>
          </cell>
          <cell r="AI472">
            <v>0</v>
          </cell>
          <cell r="AJ472">
            <v>0</v>
          </cell>
          <cell r="AM472">
            <v>2.96</v>
          </cell>
          <cell r="AN472">
            <v>192050.72</v>
          </cell>
          <cell r="AP472">
            <v>2.96</v>
          </cell>
          <cell r="AQ472">
            <v>75850</v>
          </cell>
          <cell r="AS472">
            <v>0.41</v>
          </cell>
          <cell r="AT472">
            <v>29898.02</v>
          </cell>
          <cell r="AW472">
            <v>711745.90000000014</v>
          </cell>
          <cell r="AY472">
            <v>7.78</v>
          </cell>
        </row>
        <row r="473">
          <cell r="A473" t="str">
            <v>2803722302600</v>
          </cell>
          <cell r="B473" t="str">
            <v>ORION COMM UNIT SCHOOL DIST 223</v>
          </cell>
          <cell r="C473" t="str">
            <v>HENRY</v>
          </cell>
          <cell r="D473" t="str">
            <v>Unit</v>
          </cell>
          <cell r="F473">
            <v>1041.94</v>
          </cell>
          <cell r="G473">
            <v>169</v>
          </cell>
          <cell r="H473">
            <v>0</v>
          </cell>
          <cell r="J473">
            <v>1.35</v>
          </cell>
          <cell r="K473">
            <v>87590.7</v>
          </cell>
          <cell r="M473">
            <v>1.35</v>
          </cell>
          <cell r="N473">
            <v>87590.7</v>
          </cell>
          <cell r="P473">
            <v>1.4</v>
          </cell>
          <cell r="Q473">
            <v>90834.8</v>
          </cell>
          <cell r="S473">
            <v>1.4</v>
          </cell>
          <cell r="T473">
            <v>90834.8</v>
          </cell>
          <cell r="W473">
            <v>0</v>
          </cell>
          <cell r="X473">
            <v>0</v>
          </cell>
          <cell r="Z473">
            <v>0</v>
          </cell>
          <cell r="AA473">
            <v>0</v>
          </cell>
          <cell r="AC473">
            <v>0</v>
          </cell>
          <cell r="AD473">
            <v>0</v>
          </cell>
          <cell r="AF473">
            <v>0</v>
          </cell>
          <cell r="AG473">
            <v>0</v>
          </cell>
          <cell r="AI473">
            <v>0</v>
          </cell>
          <cell r="AJ473">
            <v>0</v>
          </cell>
          <cell r="AM473">
            <v>7.38</v>
          </cell>
          <cell r="AN473">
            <v>478829.16</v>
          </cell>
          <cell r="AP473">
            <v>7.38</v>
          </cell>
          <cell r="AQ473">
            <v>189112.5</v>
          </cell>
          <cell r="AS473">
            <v>1.04</v>
          </cell>
          <cell r="AT473">
            <v>75838.880000000005</v>
          </cell>
          <cell r="AW473">
            <v>1100631.54</v>
          </cell>
          <cell r="AY473">
            <v>11.530000000000001</v>
          </cell>
        </row>
        <row r="474">
          <cell r="A474" t="str">
            <v>2803722402600</v>
          </cell>
          <cell r="B474" t="str">
            <v>GALVA COMM UNIT SCH DIST 224</v>
          </cell>
          <cell r="C474" t="str">
            <v>HENRY</v>
          </cell>
          <cell r="D474" t="str">
            <v>Unit</v>
          </cell>
          <cell r="F474">
            <v>518.54</v>
          </cell>
          <cell r="G474">
            <v>241.33</v>
          </cell>
          <cell r="H474">
            <v>0</v>
          </cell>
          <cell r="J474">
            <v>1.93</v>
          </cell>
          <cell r="K474">
            <v>125222.26</v>
          </cell>
          <cell r="M474">
            <v>1.93</v>
          </cell>
          <cell r="N474">
            <v>125222.26</v>
          </cell>
          <cell r="P474">
            <v>2.0099999999999998</v>
          </cell>
          <cell r="Q474">
            <v>130412.82</v>
          </cell>
          <cell r="S474">
            <v>2.0099999999999998</v>
          </cell>
          <cell r="T474">
            <v>130412.82</v>
          </cell>
          <cell r="W474">
            <v>0</v>
          </cell>
          <cell r="X474">
            <v>0</v>
          </cell>
          <cell r="Z474">
            <v>0</v>
          </cell>
          <cell r="AA474">
            <v>0</v>
          </cell>
          <cell r="AC474">
            <v>0</v>
          </cell>
          <cell r="AD474">
            <v>0</v>
          </cell>
          <cell r="AF474">
            <v>0</v>
          </cell>
          <cell r="AG474">
            <v>0</v>
          </cell>
          <cell r="AI474">
            <v>0</v>
          </cell>
          <cell r="AJ474">
            <v>0</v>
          </cell>
          <cell r="AM474">
            <v>3.67</v>
          </cell>
          <cell r="AN474">
            <v>238116.94</v>
          </cell>
          <cell r="AP474">
            <v>3.67</v>
          </cell>
          <cell r="AQ474">
            <v>94043.75</v>
          </cell>
          <cell r="AS474">
            <v>0.51</v>
          </cell>
          <cell r="AT474">
            <v>37190.22</v>
          </cell>
          <cell r="AW474">
            <v>880621.07000000007</v>
          </cell>
          <cell r="AY474">
            <v>9.6199999999999992</v>
          </cell>
        </row>
        <row r="475">
          <cell r="A475" t="str">
            <v>2803722502600</v>
          </cell>
          <cell r="B475" t="str">
            <v>ALWOOD COMM UNIT SCH DIST 225</v>
          </cell>
          <cell r="C475" t="str">
            <v>HENRY</v>
          </cell>
          <cell r="D475" t="str">
            <v>Unit</v>
          </cell>
          <cell r="F475">
            <v>367.5</v>
          </cell>
          <cell r="G475">
            <v>95</v>
          </cell>
          <cell r="H475">
            <v>0.66</v>
          </cell>
          <cell r="J475">
            <v>0.76</v>
          </cell>
          <cell r="K475">
            <v>49310.32</v>
          </cell>
          <cell r="M475">
            <v>0.76</v>
          </cell>
          <cell r="N475">
            <v>49310.32</v>
          </cell>
          <cell r="P475">
            <v>0.79</v>
          </cell>
          <cell r="Q475">
            <v>51256.78</v>
          </cell>
          <cell r="S475">
            <v>0.79</v>
          </cell>
          <cell r="T475">
            <v>51256.78</v>
          </cell>
          <cell r="W475">
            <v>0</v>
          </cell>
          <cell r="X475">
            <v>0</v>
          </cell>
          <cell r="Z475">
            <v>0</v>
          </cell>
          <cell r="AA475">
            <v>0</v>
          </cell>
          <cell r="AC475">
            <v>0</v>
          </cell>
          <cell r="AD475">
            <v>0</v>
          </cell>
          <cell r="AF475">
            <v>0</v>
          </cell>
          <cell r="AG475">
            <v>0</v>
          </cell>
          <cell r="AI475">
            <v>0</v>
          </cell>
          <cell r="AJ475">
            <v>0</v>
          </cell>
          <cell r="AM475">
            <v>2.6</v>
          </cell>
          <cell r="AN475">
            <v>168693.2</v>
          </cell>
          <cell r="AP475">
            <v>2.6</v>
          </cell>
          <cell r="AQ475">
            <v>66625</v>
          </cell>
          <cell r="AS475">
            <v>0.36</v>
          </cell>
          <cell r="AT475">
            <v>26251.919999999998</v>
          </cell>
          <cell r="AW475">
            <v>462704.32000000007</v>
          </cell>
          <cell r="AY475">
            <v>4.9399999999999995</v>
          </cell>
        </row>
        <row r="476">
          <cell r="A476" t="str">
            <v>2803722602600</v>
          </cell>
          <cell r="B476" t="str">
            <v>ANNAWAN COMM UNIT SCH DIST 226</v>
          </cell>
          <cell r="C476" t="str">
            <v>HENRY</v>
          </cell>
          <cell r="D476" t="str">
            <v>Unit</v>
          </cell>
          <cell r="F476">
            <v>337.19</v>
          </cell>
          <cell r="G476">
            <v>103.66</v>
          </cell>
          <cell r="H476">
            <v>1</v>
          </cell>
          <cell r="J476">
            <v>0.82</v>
          </cell>
          <cell r="K476">
            <v>53203.24</v>
          </cell>
          <cell r="M476">
            <v>0.82</v>
          </cell>
          <cell r="N476">
            <v>53203.24</v>
          </cell>
          <cell r="P476">
            <v>0.86</v>
          </cell>
          <cell r="Q476">
            <v>55798.52</v>
          </cell>
          <cell r="S476">
            <v>0.86</v>
          </cell>
          <cell r="T476">
            <v>55798.52</v>
          </cell>
          <cell r="W476">
            <v>0</v>
          </cell>
          <cell r="X476">
            <v>0</v>
          </cell>
          <cell r="Z476">
            <v>0</v>
          </cell>
          <cell r="AA476">
            <v>0</v>
          </cell>
          <cell r="AC476">
            <v>0</v>
          </cell>
          <cell r="AD476">
            <v>0</v>
          </cell>
          <cell r="AF476">
            <v>0</v>
          </cell>
          <cell r="AG476">
            <v>0</v>
          </cell>
          <cell r="AI476">
            <v>0.01</v>
          </cell>
          <cell r="AJ476">
            <v>648.82000000000005</v>
          </cell>
          <cell r="AM476">
            <v>2.39</v>
          </cell>
          <cell r="AN476">
            <v>155067.98000000001</v>
          </cell>
          <cell r="AP476">
            <v>2.39</v>
          </cell>
          <cell r="AQ476">
            <v>61243.75</v>
          </cell>
          <cell r="AS476">
            <v>0.33</v>
          </cell>
          <cell r="AT476">
            <v>24064.26</v>
          </cell>
          <cell r="AW476">
            <v>459028.33</v>
          </cell>
          <cell r="AY476">
            <v>4.9399999999999995</v>
          </cell>
        </row>
        <row r="477">
          <cell r="A477" t="str">
            <v>2803722702600</v>
          </cell>
          <cell r="B477" t="str">
            <v>CAMBRIDGE C U SCH DIST 227</v>
          </cell>
          <cell r="C477" t="str">
            <v>HENRY</v>
          </cell>
          <cell r="D477" t="str">
            <v>Unit</v>
          </cell>
          <cell r="F477">
            <v>454.28</v>
          </cell>
          <cell r="G477">
            <v>157.33000000000001</v>
          </cell>
          <cell r="H477">
            <v>0</v>
          </cell>
          <cell r="J477">
            <v>1.25</v>
          </cell>
          <cell r="K477">
            <v>81102.5</v>
          </cell>
          <cell r="M477">
            <v>1.25</v>
          </cell>
          <cell r="N477">
            <v>81102.5</v>
          </cell>
          <cell r="P477">
            <v>1.31</v>
          </cell>
          <cell r="Q477">
            <v>84995.42</v>
          </cell>
          <cell r="S477">
            <v>1.31</v>
          </cell>
          <cell r="T477">
            <v>84995.42</v>
          </cell>
          <cell r="W477">
            <v>0</v>
          </cell>
          <cell r="X477">
            <v>0</v>
          </cell>
          <cell r="Z477">
            <v>0</v>
          </cell>
          <cell r="AA477">
            <v>0</v>
          </cell>
          <cell r="AC477">
            <v>0</v>
          </cell>
          <cell r="AD477">
            <v>0</v>
          </cell>
          <cell r="AF477">
            <v>0</v>
          </cell>
          <cell r="AG477">
            <v>0</v>
          </cell>
          <cell r="AI477">
            <v>0</v>
          </cell>
          <cell r="AJ477">
            <v>0</v>
          </cell>
          <cell r="AM477">
            <v>3.22</v>
          </cell>
          <cell r="AN477">
            <v>208920.04</v>
          </cell>
          <cell r="AP477">
            <v>3.22</v>
          </cell>
          <cell r="AQ477">
            <v>82512.5</v>
          </cell>
          <cell r="AS477">
            <v>0.45</v>
          </cell>
          <cell r="AT477">
            <v>32814.9</v>
          </cell>
          <cell r="AW477">
            <v>656443.28</v>
          </cell>
          <cell r="AY477">
            <v>7.09</v>
          </cell>
        </row>
        <row r="478">
          <cell r="A478" t="str">
            <v>2803722802600</v>
          </cell>
          <cell r="B478" t="str">
            <v>GENESEO COMM UNIT SCH DIST 228</v>
          </cell>
          <cell r="C478" t="str">
            <v>HENRY</v>
          </cell>
          <cell r="D478" t="str">
            <v>Unit</v>
          </cell>
          <cell r="F478">
            <v>2535.75</v>
          </cell>
          <cell r="G478">
            <v>497</v>
          </cell>
          <cell r="H478">
            <v>1</v>
          </cell>
          <cell r="J478">
            <v>3.97</v>
          </cell>
          <cell r="K478">
            <v>257581.54</v>
          </cell>
          <cell r="M478">
            <v>3.97</v>
          </cell>
          <cell r="N478">
            <v>257581.54</v>
          </cell>
          <cell r="P478">
            <v>4.1399999999999997</v>
          </cell>
          <cell r="Q478">
            <v>268611.48</v>
          </cell>
          <cell r="S478">
            <v>4.1399999999999997</v>
          </cell>
          <cell r="T478">
            <v>268611.48</v>
          </cell>
          <cell r="W478">
            <v>0</v>
          </cell>
          <cell r="X478">
            <v>0</v>
          </cell>
          <cell r="Z478">
            <v>0</v>
          </cell>
          <cell r="AA478">
            <v>0</v>
          </cell>
          <cell r="AC478">
            <v>0</v>
          </cell>
          <cell r="AD478">
            <v>0</v>
          </cell>
          <cell r="AF478">
            <v>0</v>
          </cell>
          <cell r="AG478">
            <v>0</v>
          </cell>
          <cell r="AI478">
            <v>0.01</v>
          </cell>
          <cell r="AJ478">
            <v>648.82000000000005</v>
          </cell>
          <cell r="AM478">
            <v>17.98</v>
          </cell>
          <cell r="AN478">
            <v>1166578.3600000001</v>
          </cell>
          <cell r="AP478">
            <v>17.98</v>
          </cell>
          <cell r="AQ478">
            <v>460737.5</v>
          </cell>
          <cell r="AS478">
            <v>2.5299999999999998</v>
          </cell>
          <cell r="AT478">
            <v>184492.66</v>
          </cell>
          <cell r="AW478">
            <v>2864843.38</v>
          </cell>
          <cell r="AY478">
            <v>30.240000000000002</v>
          </cell>
        </row>
        <row r="479">
          <cell r="A479" t="str">
            <v>2803722902600</v>
          </cell>
          <cell r="B479" t="str">
            <v>KEWANEE COMM UNIT SCH DIST 229</v>
          </cell>
          <cell r="C479" t="str">
            <v>HENRY</v>
          </cell>
          <cell r="D479" t="str">
            <v>Unit</v>
          </cell>
          <cell r="F479">
            <v>1851</v>
          </cell>
          <cell r="G479">
            <v>1308</v>
          </cell>
          <cell r="H479">
            <v>136.5</v>
          </cell>
          <cell r="J479">
            <v>10.46</v>
          </cell>
          <cell r="K479">
            <v>678665.72</v>
          </cell>
          <cell r="M479">
            <v>10.46</v>
          </cell>
          <cell r="N479">
            <v>678665.72</v>
          </cell>
          <cell r="P479">
            <v>10.9</v>
          </cell>
          <cell r="Q479">
            <v>707213.8</v>
          </cell>
          <cell r="S479">
            <v>10.9</v>
          </cell>
          <cell r="T479">
            <v>707213.8</v>
          </cell>
          <cell r="W479">
            <v>1.0900000000000001</v>
          </cell>
          <cell r="X479">
            <v>70721.38</v>
          </cell>
          <cell r="Z479">
            <v>1.0900000000000001</v>
          </cell>
          <cell r="AA479">
            <v>70721.38</v>
          </cell>
          <cell r="AC479">
            <v>1.1299999999999999</v>
          </cell>
          <cell r="AD479">
            <v>73316.66</v>
          </cell>
          <cell r="AF479">
            <v>1.1299999999999999</v>
          </cell>
          <cell r="AG479">
            <v>73316.66</v>
          </cell>
          <cell r="AI479">
            <v>1.36</v>
          </cell>
          <cell r="AJ479">
            <v>88239.52</v>
          </cell>
          <cell r="AM479">
            <v>13.12</v>
          </cell>
          <cell r="AN479">
            <v>851251.84</v>
          </cell>
          <cell r="AP479">
            <v>13.12</v>
          </cell>
          <cell r="AQ479">
            <v>336200</v>
          </cell>
          <cell r="AS479">
            <v>1.85</v>
          </cell>
          <cell r="AT479">
            <v>134905.70000000001</v>
          </cell>
          <cell r="AW479">
            <v>4470432.1799999988</v>
          </cell>
          <cell r="AY479">
            <v>50.09</v>
          </cell>
        </row>
        <row r="480">
          <cell r="A480" t="str">
            <v>2803723002600</v>
          </cell>
          <cell r="B480" t="str">
            <v>WETHERSFIELD C U SCH DIST 230</v>
          </cell>
          <cell r="C480" t="str">
            <v>HENRY</v>
          </cell>
          <cell r="D480" t="str">
            <v>Unit</v>
          </cell>
          <cell r="F480">
            <v>538.53</v>
          </cell>
          <cell r="G480">
            <v>240</v>
          </cell>
          <cell r="H480">
            <v>0</v>
          </cell>
          <cell r="J480">
            <v>1.92</v>
          </cell>
          <cell r="K480">
            <v>124573.44</v>
          </cell>
          <cell r="M480">
            <v>1.92</v>
          </cell>
          <cell r="N480">
            <v>124573.44</v>
          </cell>
          <cell r="P480">
            <v>2</v>
          </cell>
          <cell r="Q480">
            <v>129764</v>
          </cell>
          <cell r="S480">
            <v>2</v>
          </cell>
          <cell r="T480">
            <v>129764</v>
          </cell>
          <cell r="W480">
            <v>0</v>
          </cell>
          <cell r="X480">
            <v>0</v>
          </cell>
          <cell r="Z480">
            <v>0</v>
          </cell>
          <cell r="AA480">
            <v>0</v>
          </cell>
          <cell r="AC480">
            <v>0</v>
          </cell>
          <cell r="AD480">
            <v>0</v>
          </cell>
          <cell r="AF480">
            <v>0</v>
          </cell>
          <cell r="AG480">
            <v>0</v>
          </cell>
          <cell r="AI480">
            <v>0</v>
          </cell>
          <cell r="AJ480">
            <v>0</v>
          </cell>
          <cell r="AM480">
            <v>3.81</v>
          </cell>
          <cell r="AN480">
            <v>247200.42</v>
          </cell>
          <cell r="AP480">
            <v>3.81</v>
          </cell>
          <cell r="AQ480">
            <v>97631.25</v>
          </cell>
          <cell r="AS480">
            <v>0.53</v>
          </cell>
          <cell r="AT480">
            <v>38648.660000000003</v>
          </cell>
          <cell r="AW480">
            <v>892155.21</v>
          </cell>
          <cell r="AY480">
            <v>9.73</v>
          </cell>
        </row>
        <row r="481">
          <cell r="A481" t="str">
            <v>2808800102600</v>
          </cell>
          <cell r="B481" t="str">
            <v>BRADFORD COMM UNIT SCH DIST 1</v>
          </cell>
          <cell r="C481" t="str">
            <v>STARK</v>
          </cell>
          <cell r="D481" t="str">
            <v>Unit</v>
          </cell>
          <cell r="F481">
            <v>215.2</v>
          </cell>
          <cell r="G481">
            <v>79</v>
          </cell>
          <cell r="H481">
            <v>0</v>
          </cell>
          <cell r="J481">
            <v>0.63</v>
          </cell>
          <cell r="K481">
            <v>40875.660000000003</v>
          </cell>
          <cell r="M481">
            <v>0.63</v>
          </cell>
          <cell r="N481">
            <v>40875.660000000003</v>
          </cell>
          <cell r="P481">
            <v>0.65</v>
          </cell>
          <cell r="Q481">
            <v>42173.3</v>
          </cell>
          <cell r="S481">
            <v>0.65</v>
          </cell>
          <cell r="T481">
            <v>42173.3</v>
          </cell>
          <cell r="W481">
            <v>0</v>
          </cell>
          <cell r="X481">
            <v>0</v>
          </cell>
          <cell r="Z481">
            <v>0</v>
          </cell>
          <cell r="AA481">
            <v>0</v>
          </cell>
          <cell r="AC481">
            <v>0</v>
          </cell>
          <cell r="AD481">
            <v>0</v>
          </cell>
          <cell r="AF481">
            <v>0</v>
          </cell>
          <cell r="AG481">
            <v>0</v>
          </cell>
          <cell r="AI481">
            <v>0</v>
          </cell>
          <cell r="AJ481">
            <v>0</v>
          </cell>
          <cell r="AM481">
            <v>1.52</v>
          </cell>
          <cell r="AN481">
            <v>98620.64</v>
          </cell>
          <cell r="AP481">
            <v>1.52</v>
          </cell>
          <cell r="AQ481">
            <v>38950</v>
          </cell>
          <cell r="AS481">
            <v>0.21</v>
          </cell>
          <cell r="AT481">
            <v>15313.62</v>
          </cell>
          <cell r="AW481">
            <v>318982.18000000005</v>
          </cell>
          <cell r="AY481">
            <v>3.45</v>
          </cell>
        </row>
        <row r="482">
          <cell r="A482" t="str">
            <v>2808810002600</v>
          </cell>
          <cell r="B482" t="str">
            <v>STARK COUNTY C U SCH DIST 100</v>
          </cell>
          <cell r="C482" t="str">
            <v>STARK</v>
          </cell>
          <cell r="D482" t="str">
            <v>Unit</v>
          </cell>
          <cell r="F482">
            <v>668.36</v>
          </cell>
          <cell r="G482">
            <v>256</v>
          </cell>
          <cell r="H482">
            <v>10.5</v>
          </cell>
          <cell r="J482">
            <v>2.04</v>
          </cell>
          <cell r="K482">
            <v>132359.28</v>
          </cell>
          <cell r="M482">
            <v>2.04</v>
          </cell>
          <cell r="N482">
            <v>132359.28</v>
          </cell>
          <cell r="P482">
            <v>2.13</v>
          </cell>
          <cell r="Q482">
            <v>138198.66</v>
          </cell>
          <cell r="S482">
            <v>2.13</v>
          </cell>
          <cell r="T482">
            <v>138198.66</v>
          </cell>
          <cell r="W482">
            <v>0.08</v>
          </cell>
          <cell r="X482">
            <v>5190.5600000000004</v>
          </cell>
          <cell r="Z482">
            <v>0.08</v>
          </cell>
          <cell r="AA482">
            <v>5190.5600000000004</v>
          </cell>
          <cell r="AC482">
            <v>0.08</v>
          </cell>
          <cell r="AD482">
            <v>5190.5600000000004</v>
          </cell>
          <cell r="AF482">
            <v>0.08</v>
          </cell>
          <cell r="AG482">
            <v>5190.5600000000004</v>
          </cell>
          <cell r="AI482">
            <v>0.1</v>
          </cell>
          <cell r="AJ482">
            <v>6488.2</v>
          </cell>
          <cell r="AM482">
            <v>4.74</v>
          </cell>
          <cell r="AN482">
            <v>307540.68</v>
          </cell>
          <cell r="AP482">
            <v>4.74</v>
          </cell>
          <cell r="AQ482">
            <v>121462.5</v>
          </cell>
          <cell r="AS482">
            <v>0.66</v>
          </cell>
          <cell r="AT482">
            <v>48128.52</v>
          </cell>
          <cell r="AW482">
            <v>1045498.02</v>
          </cell>
          <cell r="AY482">
            <v>11.379999999999999</v>
          </cell>
        </row>
        <row r="483">
          <cell r="A483" t="str">
            <v>3000200102200</v>
          </cell>
          <cell r="B483" t="str">
            <v>CAIRO UNIT SCHOOL DISTRICT 1</v>
          </cell>
          <cell r="C483" t="str">
            <v>ALEXANDER</v>
          </cell>
          <cell r="D483" t="str">
            <v>Unit</v>
          </cell>
          <cell r="F483">
            <v>379.79</v>
          </cell>
          <cell r="G483">
            <v>409.33</v>
          </cell>
          <cell r="H483">
            <v>0.33</v>
          </cell>
          <cell r="J483">
            <v>3.27</v>
          </cell>
          <cell r="K483">
            <v>212164.14</v>
          </cell>
          <cell r="M483">
            <v>3.27</v>
          </cell>
          <cell r="N483">
            <v>212164.14</v>
          </cell>
          <cell r="P483">
            <v>3.41</v>
          </cell>
          <cell r="Q483">
            <v>221247.62</v>
          </cell>
          <cell r="S483">
            <v>3.41</v>
          </cell>
          <cell r="T483">
            <v>221247.62</v>
          </cell>
          <cell r="W483">
            <v>0</v>
          </cell>
          <cell r="X483">
            <v>0</v>
          </cell>
          <cell r="Z483">
            <v>0</v>
          </cell>
          <cell r="AA483">
            <v>0</v>
          </cell>
          <cell r="AC483">
            <v>0</v>
          </cell>
          <cell r="AD483">
            <v>0</v>
          </cell>
          <cell r="AF483">
            <v>0</v>
          </cell>
          <cell r="AG483">
            <v>0</v>
          </cell>
          <cell r="AI483">
            <v>0</v>
          </cell>
          <cell r="AJ483">
            <v>0</v>
          </cell>
          <cell r="AM483">
            <v>2.69</v>
          </cell>
          <cell r="AN483">
            <v>174532.58</v>
          </cell>
          <cell r="AP483">
            <v>2.69</v>
          </cell>
          <cell r="AQ483">
            <v>68931.25</v>
          </cell>
          <cell r="AS483">
            <v>0.37</v>
          </cell>
          <cell r="AT483">
            <v>26981.14</v>
          </cell>
          <cell r="AW483">
            <v>1137268.49</v>
          </cell>
          <cell r="AY483">
            <v>12.78</v>
          </cell>
        </row>
        <row r="484">
          <cell r="A484" t="str">
            <v>3000200502600</v>
          </cell>
          <cell r="B484" t="str">
            <v>EGYPTIAN COMM UNIT SCH DIST 5</v>
          </cell>
          <cell r="C484" t="str">
            <v>ALEXANDER</v>
          </cell>
          <cell r="D484" t="str">
            <v>Unit</v>
          </cell>
          <cell r="F484">
            <v>419.78</v>
          </cell>
          <cell r="G484">
            <v>251</v>
          </cell>
          <cell r="H484">
            <v>0</v>
          </cell>
          <cell r="J484">
            <v>2</v>
          </cell>
          <cell r="K484">
            <v>129764</v>
          </cell>
          <cell r="M484">
            <v>2</v>
          </cell>
          <cell r="N484">
            <v>129764</v>
          </cell>
          <cell r="P484">
            <v>2.09</v>
          </cell>
          <cell r="Q484">
            <v>135603.38</v>
          </cell>
          <cell r="S484">
            <v>2.09</v>
          </cell>
          <cell r="T484">
            <v>135603.38</v>
          </cell>
          <cell r="W484">
            <v>0</v>
          </cell>
          <cell r="X484">
            <v>0</v>
          </cell>
          <cell r="Z484">
            <v>0</v>
          </cell>
          <cell r="AA484">
            <v>0</v>
          </cell>
          <cell r="AC484">
            <v>0</v>
          </cell>
          <cell r="AD484">
            <v>0</v>
          </cell>
          <cell r="AF484">
            <v>0</v>
          </cell>
          <cell r="AG484">
            <v>0</v>
          </cell>
          <cell r="AI484">
            <v>0</v>
          </cell>
          <cell r="AJ484">
            <v>0</v>
          </cell>
          <cell r="AM484">
            <v>2.97</v>
          </cell>
          <cell r="AN484">
            <v>192699.54</v>
          </cell>
          <cell r="AP484">
            <v>2.97</v>
          </cell>
          <cell r="AQ484">
            <v>76106.25</v>
          </cell>
          <cell r="AS484">
            <v>0.41</v>
          </cell>
          <cell r="AT484">
            <v>29898.02</v>
          </cell>
          <cell r="AW484">
            <v>829438.57000000007</v>
          </cell>
          <cell r="AY484">
            <v>9.15</v>
          </cell>
        </row>
        <row r="485">
          <cell r="A485" t="str">
            <v>3003908600300</v>
          </cell>
          <cell r="B485" t="str">
            <v>DESOTO CONS SCHOOL DISTRICT 86</v>
          </cell>
          <cell r="C485" t="str">
            <v>JACKSON</v>
          </cell>
          <cell r="D485" t="str">
            <v>Elementary</v>
          </cell>
          <cell r="F485">
            <v>201.73</v>
          </cell>
          <cell r="G485">
            <v>111</v>
          </cell>
          <cell r="H485">
            <v>0</v>
          </cell>
          <cell r="J485">
            <v>0.88</v>
          </cell>
          <cell r="K485">
            <v>57096.160000000003</v>
          </cell>
          <cell r="M485">
            <v>0.88</v>
          </cell>
          <cell r="N485">
            <v>57096.160000000003</v>
          </cell>
          <cell r="P485">
            <v>0.92</v>
          </cell>
          <cell r="Q485">
            <v>59691.44</v>
          </cell>
          <cell r="S485">
            <v>0.92</v>
          </cell>
          <cell r="T485">
            <v>59691.44</v>
          </cell>
          <cell r="W485">
            <v>0</v>
          </cell>
          <cell r="X485">
            <v>0</v>
          </cell>
          <cell r="Z485">
            <v>0</v>
          </cell>
          <cell r="AA485">
            <v>0</v>
          </cell>
          <cell r="AC485">
            <v>0</v>
          </cell>
          <cell r="AD485">
            <v>0</v>
          </cell>
          <cell r="AF485">
            <v>0</v>
          </cell>
          <cell r="AG485">
            <v>0</v>
          </cell>
          <cell r="AI485">
            <v>0</v>
          </cell>
          <cell r="AJ485">
            <v>0</v>
          </cell>
          <cell r="AM485">
            <v>1.43</v>
          </cell>
          <cell r="AN485">
            <v>92781.26</v>
          </cell>
          <cell r="AP485">
            <v>1.43</v>
          </cell>
          <cell r="AQ485">
            <v>36643.75</v>
          </cell>
          <cell r="AS485">
            <v>0.2</v>
          </cell>
          <cell r="AT485">
            <v>14584.4</v>
          </cell>
          <cell r="AW485">
            <v>377584.6100000001</v>
          </cell>
          <cell r="AY485">
            <v>4.1500000000000004</v>
          </cell>
        </row>
        <row r="486">
          <cell r="A486" t="str">
            <v>3003909500200</v>
          </cell>
          <cell r="B486" t="str">
            <v>CARBONDALE ELEM SCH DIST 95</v>
          </cell>
          <cell r="C486" t="str">
            <v>JACKSON</v>
          </cell>
          <cell r="D486" t="str">
            <v>Elementary</v>
          </cell>
          <cell r="F486">
            <v>1423.25</v>
          </cell>
          <cell r="G486">
            <v>1100</v>
          </cell>
          <cell r="H486">
            <v>166.66</v>
          </cell>
          <cell r="J486">
            <v>8.8000000000000007</v>
          </cell>
          <cell r="K486">
            <v>570961.6</v>
          </cell>
          <cell r="M486">
            <v>8.8000000000000007</v>
          </cell>
          <cell r="N486">
            <v>570961.6</v>
          </cell>
          <cell r="P486">
            <v>9.16</v>
          </cell>
          <cell r="Q486">
            <v>594319.12</v>
          </cell>
          <cell r="S486">
            <v>9.16</v>
          </cell>
          <cell r="T486">
            <v>594319.12</v>
          </cell>
          <cell r="W486">
            <v>1.33</v>
          </cell>
          <cell r="X486">
            <v>86293.06</v>
          </cell>
          <cell r="Z486">
            <v>1.33</v>
          </cell>
          <cell r="AA486">
            <v>86293.06</v>
          </cell>
          <cell r="AC486">
            <v>1.38</v>
          </cell>
          <cell r="AD486">
            <v>89537.16</v>
          </cell>
          <cell r="AF486">
            <v>1.38</v>
          </cell>
          <cell r="AG486">
            <v>89537.16</v>
          </cell>
          <cell r="AI486">
            <v>1.66</v>
          </cell>
          <cell r="AJ486">
            <v>107704.12</v>
          </cell>
          <cell r="AM486">
            <v>10.09</v>
          </cell>
          <cell r="AN486">
            <v>654659.38</v>
          </cell>
          <cell r="AP486">
            <v>10.09</v>
          </cell>
          <cell r="AQ486">
            <v>258556.25</v>
          </cell>
          <cell r="AS486">
            <v>1.42</v>
          </cell>
          <cell r="AT486">
            <v>103549.24</v>
          </cell>
          <cell r="AW486">
            <v>3806690.87</v>
          </cell>
          <cell r="AY486">
            <v>42.959999999999994</v>
          </cell>
        </row>
        <row r="487">
          <cell r="A487" t="str">
            <v>3003913000400</v>
          </cell>
          <cell r="B487" t="str">
            <v>GIANT CITY C C SCHOOL DIST 130</v>
          </cell>
          <cell r="C487" t="str">
            <v>JACKSON</v>
          </cell>
          <cell r="D487" t="str">
            <v>Elementary</v>
          </cell>
          <cell r="F487">
            <v>202.62</v>
          </cell>
          <cell r="G487">
            <v>65.33</v>
          </cell>
          <cell r="H487">
            <v>0</v>
          </cell>
          <cell r="J487">
            <v>0.52</v>
          </cell>
          <cell r="K487">
            <v>33738.639999999999</v>
          </cell>
          <cell r="M487">
            <v>0.52</v>
          </cell>
          <cell r="N487">
            <v>33738.639999999999</v>
          </cell>
          <cell r="P487">
            <v>0.54</v>
          </cell>
          <cell r="Q487">
            <v>35036.28</v>
          </cell>
          <cell r="S487">
            <v>0.54</v>
          </cell>
          <cell r="T487">
            <v>35036.28</v>
          </cell>
          <cell r="W487">
            <v>0</v>
          </cell>
          <cell r="X487">
            <v>0</v>
          </cell>
          <cell r="Z487">
            <v>0</v>
          </cell>
          <cell r="AA487">
            <v>0</v>
          </cell>
          <cell r="AC487">
            <v>0</v>
          </cell>
          <cell r="AD487">
            <v>0</v>
          </cell>
          <cell r="AF487">
            <v>0</v>
          </cell>
          <cell r="AG487">
            <v>0</v>
          </cell>
          <cell r="AI487">
            <v>0</v>
          </cell>
          <cell r="AJ487">
            <v>0</v>
          </cell>
          <cell r="AM487">
            <v>1.43</v>
          </cell>
          <cell r="AN487">
            <v>92781.26</v>
          </cell>
          <cell r="AP487">
            <v>1.43</v>
          </cell>
          <cell r="AQ487">
            <v>36643.75</v>
          </cell>
          <cell r="AS487">
            <v>0.2</v>
          </cell>
          <cell r="AT487">
            <v>14584.4</v>
          </cell>
          <cell r="AW487">
            <v>281559.25</v>
          </cell>
          <cell r="AY487">
            <v>3.0300000000000002</v>
          </cell>
        </row>
        <row r="488">
          <cell r="A488" t="str">
            <v>3003914000400</v>
          </cell>
          <cell r="B488" t="str">
            <v>UNITY POINT C C SCHOOL DIST 140</v>
          </cell>
          <cell r="C488" t="str">
            <v>JACKSON</v>
          </cell>
          <cell r="D488" t="str">
            <v>Elementary</v>
          </cell>
          <cell r="F488">
            <v>620.48</v>
          </cell>
          <cell r="G488">
            <v>287</v>
          </cell>
          <cell r="H488">
            <v>78.16</v>
          </cell>
          <cell r="J488">
            <v>2.29</v>
          </cell>
          <cell r="K488">
            <v>148579.78</v>
          </cell>
          <cell r="M488">
            <v>2.29</v>
          </cell>
          <cell r="N488">
            <v>148579.78</v>
          </cell>
          <cell r="P488">
            <v>2.39</v>
          </cell>
          <cell r="Q488">
            <v>155067.98000000001</v>
          </cell>
          <cell r="S488">
            <v>2.39</v>
          </cell>
          <cell r="T488">
            <v>155067.98000000001</v>
          </cell>
          <cell r="W488">
            <v>0.62</v>
          </cell>
          <cell r="X488">
            <v>40226.839999999997</v>
          </cell>
          <cell r="Z488">
            <v>0.62</v>
          </cell>
          <cell r="AA488">
            <v>40226.839999999997</v>
          </cell>
          <cell r="AC488">
            <v>0.65</v>
          </cell>
          <cell r="AD488">
            <v>42173.3</v>
          </cell>
          <cell r="AF488">
            <v>0.65</v>
          </cell>
          <cell r="AG488">
            <v>42173.3</v>
          </cell>
          <cell r="AI488">
            <v>0.78</v>
          </cell>
          <cell r="AJ488">
            <v>50607.96</v>
          </cell>
          <cell r="AM488">
            <v>4.4000000000000004</v>
          </cell>
          <cell r="AN488">
            <v>285480.8</v>
          </cell>
          <cell r="AP488">
            <v>4.4000000000000004</v>
          </cell>
          <cell r="AQ488">
            <v>112750</v>
          </cell>
          <cell r="AS488">
            <v>0.62</v>
          </cell>
          <cell r="AT488">
            <v>45211.64</v>
          </cell>
          <cell r="AW488">
            <v>1266146.2</v>
          </cell>
          <cell r="AY488">
            <v>14.17</v>
          </cell>
        </row>
        <row r="489">
          <cell r="A489" t="str">
            <v>3003916501600</v>
          </cell>
          <cell r="B489" t="str">
            <v>CARBONDALE COMM H S DISTRICT 165</v>
          </cell>
          <cell r="C489" t="str">
            <v>JACKSON</v>
          </cell>
          <cell r="D489" t="str">
            <v>High School</v>
          </cell>
          <cell r="F489">
            <v>1014.99</v>
          </cell>
          <cell r="G489">
            <v>530</v>
          </cell>
          <cell r="H489">
            <v>33</v>
          </cell>
          <cell r="J489">
            <v>4.24</v>
          </cell>
          <cell r="K489">
            <v>275099.68</v>
          </cell>
          <cell r="M489">
            <v>4.24</v>
          </cell>
          <cell r="N489">
            <v>275099.68</v>
          </cell>
          <cell r="P489">
            <v>4.41</v>
          </cell>
          <cell r="Q489">
            <v>286129.62</v>
          </cell>
          <cell r="S489">
            <v>4.41</v>
          </cell>
          <cell r="T489">
            <v>286129.62</v>
          </cell>
          <cell r="W489">
            <v>0.26</v>
          </cell>
          <cell r="X489">
            <v>16869.32</v>
          </cell>
          <cell r="Z489">
            <v>0.26</v>
          </cell>
          <cell r="AA489">
            <v>16869.32</v>
          </cell>
          <cell r="AC489">
            <v>0.27</v>
          </cell>
          <cell r="AD489">
            <v>17518.14</v>
          </cell>
          <cell r="AF489">
            <v>0.27</v>
          </cell>
          <cell r="AG489">
            <v>17518.14</v>
          </cell>
          <cell r="AI489">
            <v>0.33</v>
          </cell>
          <cell r="AJ489">
            <v>21411.06</v>
          </cell>
          <cell r="AM489">
            <v>7.19</v>
          </cell>
          <cell r="AN489">
            <v>466501.58</v>
          </cell>
          <cell r="AP489">
            <v>7.19</v>
          </cell>
          <cell r="AQ489">
            <v>184243.75</v>
          </cell>
          <cell r="AS489">
            <v>1.01</v>
          </cell>
          <cell r="AT489">
            <v>73651.22</v>
          </cell>
          <cell r="AW489">
            <v>1937041.13</v>
          </cell>
          <cell r="AY489">
            <v>21.38</v>
          </cell>
        </row>
        <row r="490">
          <cell r="A490" t="str">
            <v>3003917602600</v>
          </cell>
          <cell r="B490" t="str">
            <v>TRICO COMM UNIT SCH DISTRICT 176</v>
          </cell>
          <cell r="C490" t="str">
            <v>JACKSON</v>
          </cell>
          <cell r="D490" t="str">
            <v>Unit</v>
          </cell>
          <cell r="F490">
            <v>924.69</v>
          </cell>
          <cell r="G490">
            <v>428</v>
          </cell>
          <cell r="H490">
            <v>33.5</v>
          </cell>
          <cell r="J490">
            <v>3.42</v>
          </cell>
          <cell r="K490">
            <v>221896.44</v>
          </cell>
          <cell r="M490">
            <v>3.42</v>
          </cell>
          <cell r="N490">
            <v>221896.44</v>
          </cell>
          <cell r="P490">
            <v>3.56</v>
          </cell>
          <cell r="Q490">
            <v>230979.92</v>
          </cell>
          <cell r="S490">
            <v>3.56</v>
          </cell>
          <cell r="T490">
            <v>230979.92</v>
          </cell>
          <cell r="W490">
            <v>0.26</v>
          </cell>
          <cell r="X490">
            <v>16869.32</v>
          </cell>
          <cell r="Z490">
            <v>0.26</v>
          </cell>
          <cell r="AA490">
            <v>16869.32</v>
          </cell>
          <cell r="AC490">
            <v>0.27</v>
          </cell>
          <cell r="AD490">
            <v>17518.14</v>
          </cell>
          <cell r="AF490">
            <v>0.27</v>
          </cell>
          <cell r="AG490">
            <v>17518.14</v>
          </cell>
          <cell r="AI490">
            <v>0.33</v>
          </cell>
          <cell r="AJ490">
            <v>21411.06</v>
          </cell>
          <cell r="AM490">
            <v>6.55</v>
          </cell>
          <cell r="AN490">
            <v>424977.1</v>
          </cell>
          <cell r="AP490">
            <v>6.55</v>
          </cell>
          <cell r="AQ490">
            <v>167843.75</v>
          </cell>
          <cell r="AS490">
            <v>0.92</v>
          </cell>
          <cell r="AT490">
            <v>67088.240000000005</v>
          </cell>
          <cell r="AW490">
            <v>1655847.7899999998</v>
          </cell>
          <cell r="AY490">
            <v>18.22</v>
          </cell>
        </row>
        <row r="491">
          <cell r="A491" t="str">
            <v>3003918602600</v>
          </cell>
          <cell r="B491" t="str">
            <v>MURPHYSBORO C U SCH DIST 186</v>
          </cell>
          <cell r="C491" t="str">
            <v>JACKSON</v>
          </cell>
          <cell r="D491" t="str">
            <v>Unit</v>
          </cell>
          <cell r="F491">
            <v>2004.94</v>
          </cell>
          <cell r="G491">
            <v>1341</v>
          </cell>
          <cell r="H491">
            <v>51</v>
          </cell>
          <cell r="J491">
            <v>10.72</v>
          </cell>
          <cell r="K491">
            <v>695535.04</v>
          </cell>
          <cell r="M491">
            <v>10.72</v>
          </cell>
          <cell r="N491">
            <v>695535.04</v>
          </cell>
          <cell r="P491">
            <v>11.17</v>
          </cell>
          <cell r="Q491">
            <v>724731.94</v>
          </cell>
          <cell r="S491">
            <v>11.17</v>
          </cell>
          <cell r="T491">
            <v>724731.94</v>
          </cell>
          <cell r="W491">
            <v>0.4</v>
          </cell>
          <cell r="X491">
            <v>25952.799999999999</v>
          </cell>
          <cell r="Z491">
            <v>0.4</v>
          </cell>
          <cell r="AA491">
            <v>25952.799999999999</v>
          </cell>
          <cell r="AC491">
            <v>0.42</v>
          </cell>
          <cell r="AD491">
            <v>27250.44</v>
          </cell>
          <cell r="AF491">
            <v>0.42</v>
          </cell>
          <cell r="AG491">
            <v>27250.44</v>
          </cell>
          <cell r="AI491">
            <v>0.51</v>
          </cell>
          <cell r="AJ491">
            <v>33089.82</v>
          </cell>
          <cell r="AM491">
            <v>14.21</v>
          </cell>
          <cell r="AN491">
            <v>921973.22</v>
          </cell>
          <cell r="AP491">
            <v>14.21</v>
          </cell>
          <cell r="AQ491">
            <v>364131.25</v>
          </cell>
          <cell r="AS491">
            <v>2</v>
          </cell>
          <cell r="AT491">
            <v>145844</v>
          </cell>
          <cell r="AW491">
            <v>4411978.7300000004</v>
          </cell>
          <cell r="AY491">
            <v>49.02</v>
          </cell>
        </row>
        <row r="492">
          <cell r="A492" t="str">
            <v>3003919602600</v>
          </cell>
          <cell r="B492" t="str">
            <v>ELVERADO C U SCHOOL DIST 196</v>
          </cell>
          <cell r="C492" t="str">
            <v>JACKSON</v>
          </cell>
          <cell r="D492" t="str">
            <v>Unit</v>
          </cell>
          <cell r="F492">
            <v>413.7</v>
          </cell>
          <cell r="G492">
            <v>227.33</v>
          </cell>
          <cell r="H492">
            <v>0</v>
          </cell>
          <cell r="J492">
            <v>1.81</v>
          </cell>
          <cell r="K492">
            <v>117436.42</v>
          </cell>
          <cell r="M492">
            <v>1.81</v>
          </cell>
          <cell r="N492">
            <v>117436.42</v>
          </cell>
          <cell r="P492">
            <v>1.89</v>
          </cell>
          <cell r="Q492">
            <v>122626.98</v>
          </cell>
          <cell r="S492">
            <v>1.89</v>
          </cell>
          <cell r="T492">
            <v>122626.98</v>
          </cell>
          <cell r="W492">
            <v>0</v>
          </cell>
          <cell r="X492">
            <v>0</v>
          </cell>
          <cell r="Z492">
            <v>0</v>
          </cell>
          <cell r="AA492">
            <v>0</v>
          </cell>
          <cell r="AC492">
            <v>0</v>
          </cell>
          <cell r="AD492">
            <v>0</v>
          </cell>
          <cell r="AF492">
            <v>0</v>
          </cell>
          <cell r="AG492">
            <v>0</v>
          </cell>
          <cell r="AI492">
            <v>0</v>
          </cell>
          <cell r="AJ492">
            <v>0</v>
          </cell>
          <cell r="AM492">
            <v>2.93</v>
          </cell>
          <cell r="AN492">
            <v>190104.26</v>
          </cell>
          <cell r="AP492">
            <v>2.93</v>
          </cell>
          <cell r="AQ492">
            <v>75081.25</v>
          </cell>
          <cell r="AS492">
            <v>0.41</v>
          </cell>
          <cell r="AT492">
            <v>29898.02</v>
          </cell>
          <cell r="AW492">
            <v>775210.33000000007</v>
          </cell>
          <cell r="AY492">
            <v>8.52</v>
          </cell>
        </row>
        <row r="493">
          <cell r="A493" t="str">
            <v>3007300500200</v>
          </cell>
          <cell r="B493" t="str">
            <v>TAMAROA SCHOOL DIST 5</v>
          </cell>
          <cell r="C493" t="str">
            <v>PERRY</v>
          </cell>
          <cell r="D493" t="str">
            <v>Elementary</v>
          </cell>
          <cell r="F493">
            <v>109.81</v>
          </cell>
          <cell r="G493">
            <v>64.66</v>
          </cell>
          <cell r="H493">
            <v>0</v>
          </cell>
          <cell r="J493">
            <v>0.51</v>
          </cell>
          <cell r="K493">
            <v>33089.82</v>
          </cell>
          <cell r="M493">
            <v>0.51</v>
          </cell>
          <cell r="N493">
            <v>33089.82</v>
          </cell>
          <cell r="P493">
            <v>0.53</v>
          </cell>
          <cell r="Q493">
            <v>34387.46</v>
          </cell>
          <cell r="S493">
            <v>0.53</v>
          </cell>
          <cell r="T493">
            <v>34387.46</v>
          </cell>
          <cell r="W493">
            <v>0</v>
          </cell>
          <cell r="X493">
            <v>0</v>
          </cell>
          <cell r="Z493">
            <v>0</v>
          </cell>
          <cell r="AA493">
            <v>0</v>
          </cell>
          <cell r="AC493">
            <v>0</v>
          </cell>
          <cell r="AD493">
            <v>0</v>
          </cell>
          <cell r="AF493">
            <v>0</v>
          </cell>
          <cell r="AG493">
            <v>0</v>
          </cell>
          <cell r="AI493">
            <v>0</v>
          </cell>
          <cell r="AJ493">
            <v>0</v>
          </cell>
          <cell r="AM493">
            <v>0.77</v>
          </cell>
          <cell r="AN493">
            <v>49959.14</v>
          </cell>
          <cell r="AP493">
            <v>0.77</v>
          </cell>
          <cell r="AQ493">
            <v>19731.25</v>
          </cell>
          <cell r="AS493">
            <v>0.1</v>
          </cell>
          <cell r="AT493">
            <v>7292.2</v>
          </cell>
          <cell r="AW493">
            <v>211937.15</v>
          </cell>
          <cell r="AY493">
            <v>2.34</v>
          </cell>
        </row>
        <row r="494">
          <cell r="A494" t="str">
            <v>3007305000200</v>
          </cell>
          <cell r="B494" t="str">
            <v>PINCKNEYVILLE SCH DIST 50</v>
          </cell>
          <cell r="C494" t="str">
            <v>PERRY</v>
          </cell>
          <cell r="D494" t="str">
            <v>Elementary</v>
          </cell>
          <cell r="F494">
            <v>554</v>
          </cell>
          <cell r="G494">
            <v>254</v>
          </cell>
          <cell r="H494">
            <v>0</v>
          </cell>
          <cell r="J494">
            <v>2.0299999999999998</v>
          </cell>
          <cell r="K494">
            <v>131710.46</v>
          </cell>
          <cell r="M494">
            <v>2.0299999999999998</v>
          </cell>
          <cell r="N494">
            <v>131710.46</v>
          </cell>
          <cell r="P494">
            <v>2.11</v>
          </cell>
          <cell r="Q494">
            <v>136901.01999999999</v>
          </cell>
          <cell r="S494">
            <v>2.11</v>
          </cell>
          <cell r="T494">
            <v>136901.01999999999</v>
          </cell>
          <cell r="W494">
            <v>0</v>
          </cell>
          <cell r="X494">
            <v>0</v>
          </cell>
          <cell r="Z494">
            <v>0</v>
          </cell>
          <cell r="AA494">
            <v>0</v>
          </cell>
          <cell r="AC494">
            <v>0</v>
          </cell>
          <cell r="AD494">
            <v>0</v>
          </cell>
          <cell r="AF494">
            <v>0</v>
          </cell>
          <cell r="AG494">
            <v>0</v>
          </cell>
          <cell r="AI494">
            <v>0</v>
          </cell>
          <cell r="AJ494">
            <v>0</v>
          </cell>
          <cell r="AM494">
            <v>3.92</v>
          </cell>
          <cell r="AN494">
            <v>254337.44</v>
          </cell>
          <cell r="AP494">
            <v>3.92</v>
          </cell>
          <cell r="AQ494">
            <v>100450</v>
          </cell>
          <cell r="AS494">
            <v>0.55000000000000004</v>
          </cell>
          <cell r="AT494">
            <v>40107.1</v>
          </cell>
          <cell r="AW494">
            <v>932117.5</v>
          </cell>
          <cell r="AY494">
            <v>10.17</v>
          </cell>
        </row>
        <row r="495">
          <cell r="A495" t="str">
            <v>3007310101600</v>
          </cell>
          <cell r="B495" t="str">
            <v>PINCKNEYVILLE COMM H S DIST 101</v>
          </cell>
          <cell r="C495" t="str">
            <v>PERRY</v>
          </cell>
          <cell r="D495" t="str">
            <v>High School</v>
          </cell>
          <cell r="F495">
            <v>434.5</v>
          </cell>
          <cell r="G495">
            <v>144</v>
          </cell>
          <cell r="H495">
            <v>0</v>
          </cell>
          <cell r="J495">
            <v>1.1499999999999999</v>
          </cell>
          <cell r="K495">
            <v>74614.3</v>
          </cell>
          <cell r="M495">
            <v>1.1499999999999999</v>
          </cell>
          <cell r="N495">
            <v>74614.3</v>
          </cell>
          <cell r="P495">
            <v>1.2</v>
          </cell>
          <cell r="Q495">
            <v>77858.399999999994</v>
          </cell>
          <cell r="S495">
            <v>1.2</v>
          </cell>
          <cell r="T495">
            <v>77858.399999999994</v>
          </cell>
          <cell r="W495">
            <v>0</v>
          </cell>
          <cell r="X495">
            <v>0</v>
          </cell>
          <cell r="Z495">
            <v>0</v>
          </cell>
          <cell r="AA495">
            <v>0</v>
          </cell>
          <cell r="AC495">
            <v>0</v>
          </cell>
          <cell r="AD495">
            <v>0</v>
          </cell>
          <cell r="AF495">
            <v>0</v>
          </cell>
          <cell r="AG495">
            <v>0</v>
          </cell>
          <cell r="AI495">
            <v>0</v>
          </cell>
          <cell r="AJ495">
            <v>0</v>
          </cell>
          <cell r="AM495">
            <v>3.08</v>
          </cell>
          <cell r="AN495">
            <v>199836.56</v>
          </cell>
          <cell r="AP495">
            <v>3.08</v>
          </cell>
          <cell r="AQ495">
            <v>78925</v>
          </cell>
          <cell r="AS495">
            <v>0.43</v>
          </cell>
          <cell r="AT495">
            <v>31356.46</v>
          </cell>
          <cell r="AW495">
            <v>615063.42000000016</v>
          </cell>
          <cell r="AY495">
            <v>6.63</v>
          </cell>
        </row>
        <row r="496">
          <cell r="A496" t="str">
            <v>3007320400400</v>
          </cell>
          <cell r="B496" t="str">
            <v>COMMUNITY CONS SCH DIST 204</v>
          </cell>
          <cell r="C496" t="str">
            <v>PERRY</v>
          </cell>
          <cell r="D496" t="str">
            <v>Elementary</v>
          </cell>
          <cell r="F496">
            <v>146.25</v>
          </cell>
          <cell r="G496">
            <v>44</v>
          </cell>
          <cell r="H496">
            <v>0</v>
          </cell>
          <cell r="J496">
            <v>0.35</v>
          </cell>
          <cell r="K496">
            <v>22708.7</v>
          </cell>
          <cell r="M496">
            <v>0.35</v>
          </cell>
          <cell r="N496">
            <v>22708.7</v>
          </cell>
          <cell r="P496">
            <v>0.36</v>
          </cell>
          <cell r="Q496">
            <v>23357.52</v>
          </cell>
          <cell r="S496">
            <v>0.36</v>
          </cell>
          <cell r="T496">
            <v>23357.52</v>
          </cell>
          <cell r="W496">
            <v>0</v>
          </cell>
          <cell r="X496">
            <v>0</v>
          </cell>
          <cell r="Z496">
            <v>0</v>
          </cell>
          <cell r="AA496">
            <v>0</v>
          </cell>
          <cell r="AC496">
            <v>0</v>
          </cell>
          <cell r="AD496">
            <v>0</v>
          </cell>
          <cell r="AF496">
            <v>0</v>
          </cell>
          <cell r="AG496">
            <v>0</v>
          </cell>
          <cell r="AI496">
            <v>0</v>
          </cell>
          <cell r="AJ496">
            <v>0</v>
          </cell>
          <cell r="AM496">
            <v>1.03</v>
          </cell>
          <cell r="AN496">
            <v>66828.460000000006</v>
          </cell>
          <cell r="AP496">
            <v>1.03</v>
          </cell>
          <cell r="AQ496">
            <v>26393.75</v>
          </cell>
          <cell r="AS496">
            <v>0.14000000000000001</v>
          </cell>
          <cell r="AT496">
            <v>10209.08</v>
          </cell>
          <cell r="AW496">
            <v>195563.73000000004</v>
          </cell>
          <cell r="AY496">
            <v>2.0999999999999996</v>
          </cell>
        </row>
        <row r="497">
          <cell r="A497" t="str">
            <v>3007330002600</v>
          </cell>
          <cell r="B497" t="str">
            <v>DU QUOIN C U SCHOOL DISTRICT 300</v>
          </cell>
          <cell r="C497" t="str">
            <v>PERRY</v>
          </cell>
          <cell r="D497" t="str">
            <v>Unit</v>
          </cell>
          <cell r="F497">
            <v>1459.5</v>
          </cell>
          <cell r="G497">
            <v>731</v>
          </cell>
          <cell r="H497">
            <v>0</v>
          </cell>
          <cell r="J497">
            <v>5.84</v>
          </cell>
          <cell r="K497">
            <v>378910.88</v>
          </cell>
          <cell r="M497">
            <v>5.84</v>
          </cell>
          <cell r="N497">
            <v>378910.88</v>
          </cell>
          <cell r="P497">
            <v>6.09</v>
          </cell>
          <cell r="Q497">
            <v>395131.38</v>
          </cell>
          <cell r="S497">
            <v>6.09</v>
          </cell>
          <cell r="T497">
            <v>395131.38</v>
          </cell>
          <cell r="W497">
            <v>0</v>
          </cell>
          <cell r="X497">
            <v>0</v>
          </cell>
          <cell r="Z497">
            <v>0</v>
          </cell>
          <cell r="AA497">
            <v>0</v>
          </cell>
          <cell r="AC497">
            <v>0</v>
          </cell>
          <cell r="AD497">
            <v>0</v>
          </cell>
          <cell r="AF497">
            <v>0</v>
          </cell>
          <cell r="AG497">
            <v>0</v>
          </cell>
          <cell r="AI497">
            <v>0</v>
          </cell>
          <cell r="AJ497">
            <v>0</v>
          </cell>
          <cell r="AM497">
            <v>10.35</v>
          </cell>
          <cell r="AN497">
            <v>671528.7</v>
          </cell>
          <cell r="AP497">
            <v>10.35</v>
          </cell>
          <cell r="AQ497">
            <v>265218.75</v>
          </cell>
          <cell r="AS497">
            <v>1.45</v>
          </cell>
          <cell r="AT497">
            <v>105736.9</v>
          </cell>
          <cell r="AW497">
            <v>2590568.8699999996</v>
          </cell>
          <cell r="AY497">
            <v>28.369999999999997</v>
          </cell>
        </row>
        <row r="498">
          <cell r="A498" t="str">
            <v>3007710002600</v>
          </cell>
          <cell r="B498" t="str">
            <v>CENTURY COMM UNIT SCH DIST 100</v>
          </cell>
          <cell r="C498" t="str">
            <v>PULASKI</v>
          </cell>
          <cell r="D498" t="str">
            <v>Unit</v>
          </cell>
          <cell r="F498">
            <v>369.95</v>
          </cell>
          <cell r="G498">
            <v>193.33</v>
          </cell>
          <cell r="H498">
            <v>0</v>
          </cell>
          <cell r="J498">
            <v>1.54</v>
          </cell>
          <cell r="K498">
            <v>99918.28</v>
          </cell>
          <cell r="M498">
            <v>1.54</v>
          </cell>
          <cell r="N498">
            <v>99918.28</v>
          </cell>
          <cell r="P498">
            <v>1.61</v>
          </cell>
          <cell r="Q498">
            <v>104460.02</v>
          </cell>
          <cell r="S498">
            <v>1.61</v>
          </cell>
          <cell r="T498">
            <v>104460.02</v>
          </cell>
          <cell r="W498">
            <v>0</v>
          </cell>
          <cell r="X498">
            <v>0</v>
          </cell>
          <cell r="Z498">
            <v>0</v>
          </cell>
          <cell r="AA498">
            <v>0</v>
          </cell>
          <cell r="AC498">
            <v>0</v>
          </cell>
          <cell r="AD498">
            <v>0</v>
          </cell>
          <cell r="AF498">
            <v>0</v>
          </cell>
          <cell r="AG498">
            <v>0</v>
          </cell>
          <cell r="AI498">
            <v>0</v>
          </cell>
          <cell r="AJ498">
            <v>0</v>
          </cell>
          <cell r="AM498">
            <v>2.62</v>
          </cell>
          <cell r="AN498">
            <v>169990.84</v>
          </cell>
          <cell r="AP498">
            <v>2.62</v>
          </cell>
          <cell r="AQ498">
            <v>67137.5</v>
          </cell>
          <cell r="AS498">
            <v>0.36</v>
          </cell>
          <cell r="AT498">
            <v>26251.919999999998</v>
          </cell>
          <cell r="AW498">
            <v>672136.8600000001</v>
          </cell>
          <cell r="AY498">
            <v>7.3800000000000008</v>
          </cell>
        </row>
        <row r="499">
          <cell r="A499" t="str">
            <v>3007710102600</v>
          </cell>
          <cell r="B499" t="str">
            <v>MERIDIAN C U SCH DISTRICT 101</v>
          </cell>
          <cell r="C499" t="str">
            <v>PULASKI</v>
          </cell>
          <cell r="D499" t="str">
            <v>Unit</v>
          </cell>
          <cell r="F499">
            <v>451.22</v>
          </cell>
          <cell r="G499">
            <v>387.33</v>
          </cell>
          <cell r="H499">
            <v>0</v>
          </cell>
          <cell r="J499">
            <v>3.09</v>
          </cell>
          <cell r="K499">
            <v>200485.38</v>
          </cell>
          <cell r="M499">
            <v>3.09</v>
          </cell>
          <cell r="N499">
            <v>200485.38</v>
          </cell>
          <cell r="P499">
            <v>3.22</v>
          </cell>
          <cell r="Q499">
            <v>208920.04</v>
          </cell>
          <cell r="S499">
            <v>3.22</v>
          </cell>
          <cell r="T499">
            <v>208920.04</v>
          </cell>
          <cell r="W499">
            <v>0</v>
          </cell>
          <cell r="X499">
            <v>0</v>
          </cell>
          <cell r="Z499">
            <v>0</v>
          </cell>
          <cell r="AA499">
            <v>0</v>
          </cell>
          <cell r="AC499">
            <v>0</v>
          </cell>
          <cell r="AD499">
            <v>0</v>
          </cell>
          <cell r="AF499">
            <v>0</v>
          </cell>
          <cell r="AG499">
            <v>0</v>
          </cell>
          <cell r="AI499">
            <v>0</v>
          </cell>
          <cell r="AJ499">
            <v>0</v>
          </cell>
          <cell r="AM499">
            <v>3.2</v>
          </cell>
          <cell r="AN499">
            <v>207622.39999999999</v>
          </cell>
          <cell r="AP499">
            <v>3.2</v>
          </cell>
          <cell r="AQ499">
            <v>82000</v>
          </cell>
          <cell r="AS499">
            <v>0.45</v>
          </cell>
          <cell r="AT499">
            <v>32814.9</v>
          </cell>
          <cell r="AW499">
            <v>1141248.1400000001</v>
          </cell>
          <cell r="AY499">
            <v>12.73</v>
          </cell>
        </row>
        <row r="500">
          <cell r="A500" t="str">
            <v>3009101600400</v>
          </cell>
          <cell r="B500" t="str">
            <v>LICK CREEK C C SCH DISTRICT 16</v>
          </cell>
          <cell r="C500" t="str">
            <v>UNION</v>
          </cell>
          <cell r="D500" t="str">
            <v>Elementary</v>
          </cell>
          <cell r="F500">
            <v>130</v>
          </cell>
          <cell r="G500">
            <v>35</v>
          </cell>
          <cell r="H500">
            <v>0</v>
          </cell>
          <cell r="J500">
            <v>0.28000000000000003</v>
          </cell>
          <cell r="K500">
            <v>18166.96</v>
          </cell>
          <cell r="M500">
            <v>0.28000000000000003</v>
          </cell>
          <cell r="N500">
            <v>18166.96</v>
          </cell>
          <cell r="P500">
            <v>0.28999999999999998</v>
          </cell>
          <cell r="Q500">
            <v>18815.78</v>
          </cell>
          <cell r="S500">
            <v>0.28999999999999998</v>
          </cell>
          <cell r="T500">
            <v>18815.78</v>
          </cell>
          <cell r="W500">
            <v>0</v>
          </cell>
          <cell r="X500">
            <v>0</v>
          </cell>
          <cell r="Z500">
            <v>0</v>
          </cell>
          <cell r="AA500">
            <v>0</v>
          </cell>
          <cell r="AC500">
            <v>0</v>
          </cell>
          <cell r="AD500">
            <v>0</v>
          </cell>
          <cell r="AF500">
            <v>0</v>
          </cell>
          <cell r="AG500">
            <v>0</v>
          </cell>
          <cell r="AI500">
            <v>0</v>
          </cell>
          <cell r="AJ500">
            <v>0</v>
          </cell>
          <cell r="AM500">
            <v>0.92</v>
          </cell>
          <cell r="AN500">
            <v>59691.44</v>
          </cell>
          <cell r="AP500">
            <v>0.92</v>
          </cell>
          <cell r="AQ500">
            <v>23575</v>
          </cell>
          <cell r="AS500">
            <v>0.13</v>
          </cell>
          <cell r="AT500">
            <v>9479.86</v>
          </cell>
          <cell r="AW500">
            <v>166711.78</v>
          </cell>
          <cell r="AY500">
            <v>1.7800000000000002</v>
          </cell>
        </row>
        <row r="501">
          <cell r="A501" t="str">
            <v>3009101702200</v>
          </cell>
          <cell r="B501" t="str">
            <v>COBDEN SCH UNIT DIST 17</v>
          </cell>
          <cell r="C501" t="str">
            <v>UNION</v>
          </cell>
          <cell r="D501" t="str">
            <v>Unit</v>
          </cell>
          <cell r="F501">
            <v>509.11</v>
          </cell>
          <cell r="G501">
            <v>299.66000000000003</v>
          </cell>
          <cell r="H501">
            <v>43</v>
          </cell>
          <cell r="J501">
            <v>2.39</v>
          </cell>
          <cell r="K501">
            <v>155067.98000000001</v>
          </cell>
          <cell r="M501">
            <v>2.39</v>
          </cell>
          <cell r="N501">
            <v>155067.98000000001</v>
          </cell>
          <cell r="P501">
            <v>2.4900000000000002</v>
          </cell>
          <cell r="Q501">
            <v>161556.18</v>
          </cell>
          <cell r="S501">
            <v>2.4900000000000002</v>
          </cell>
          <cell r="T501">
            <v>161556.18</v>
          </cell>
          <cell r="W501">
            <v>0.34</v>
          </cell>
          <cell r="X501">
            <v>22059.88</v>
          </cell>
          <cell r="Z501">
            <v>0.34</v>
          </cell>
          <cell r="AA501">
            <v>22059.88</v>
          </cell>
          <cell r="AC501">
            <v>0.35</v>
          </cell>
          <cell r="AD501">
            <v>22708.7</v>
          </cell>
          <cell r="AF501">
            <v>0.35</v>
          </cell>
          <cell r="AG501">
            <v>22708.7</v>
          </cell>
          <cell r="AI501">
            <v>0.43</v>
          </cell>
          <cell r="AJ501">
            <v>27899.26</v>
          </cell>
          <cell r="AM501">
            <v>3.61</v>
          </cell>
          <cell r="AN501">
            <v>234224.02</v>
          </cell>
          <cell r="AP501">
            <v>3.61</v>
          </cell>
          <cell r="AQ501">
            <v>92506.25</v>
          </cell>
          <cell r="AS501">
            <v>0.5</v>
          </cell>
          <cell r="AT501">
            <v>36461</v>
          </cell>
          <cell r="AW501">
            <v>1113876.01</v>
          </cell>
          <cell r="AY501">
            <v>12.45</v>
          </cell>
        </row>
        <row r="502">
          <cell r="A502" t="str">
            <v>3009103700400</v>
          </cell>
          <cell r="B502" t="str">
            <v>ANNA C C SCH DIST 37</v>
          </cell>
          <cell r="C502" t="str">
            <v>UNION</v>
          </cell>
          <cell r="D502" t="str">
            <v>Elementary</v>
          </cell>
          <cell r="F502">
            <v>677.22</v>
          </cell>
          <cell r="G502">
            <v>376</v>
          </cell>
          <cell r="H502">
            <v>0</v>
          </cell>
          <cell r="J502">
            <v>3</v>
          </cell>
          <cell r="K502">
            <v>194646</v>
          </cell>
          <cell r="M502">
            <v>3</v>
          </cell>
          <cell r="N502">
            <v>194646</v>
          </cell>
          <cell r="P502">
            <v>3.13</v>
          </cell>
          <cell r="Q502">
            <v>203080.66</v>
          </cell>
          <cell r="S502">
            <v>3.13</v>
          </cell>
          <cell r="T502">
            <v>203080.66</v>
          </cell>
          <cell r="W502">
            <v>0</v>
          </cell>
          <cell r="X502">
            <v>0</v>
          </cell>
          <cell r="Z502">
            <v>0</v>
          </cell>
          <cell r="AA502">
            <v>0</v>
          </cell>
          <cell r="AC502">
            <v>0</v>
          </cell>
          <cell r="AD502">
            <v>0</v>
          </cell>
          <cell r="AF502">
            <v>0</v>
          </cell>
          <cell r="AG502">
            <v>0</v>
          </cell>
          <cell r="AI502">
            <v>0</v>
          </cell>
          <cell r="AJ502">
            <v>0</v>
          </cell>
          <cell r="AM502">
            <v>4.8</v>
          </cell>
          <cell r="AN502">
            <v>311433.59999999998</v>
          </cell>
          <cell r="AP502">
            <v>4.8</v>
          </cell>
          <cell r="AQ502">
            <v>123000</v>
          </cell>
          <cell r="AS502">
            <v>0.67</v>
          </cell>
          <cell r="AT502">
            <v>48857.74</v>
          </cell>
          <cell r="AW502">
            <v>1278744.6600000001</v>
          </cell>
          <cell r="AY502">
            <v>14.059999999999999</v>
          </cell>
        </row>
        <row r="503">
          <cell r="A503" t="str">
            <v>3009104300400</v>
          </cell>
          <cell r="B503" t="str">
            <v>JONESBORO C C SCHOOL DIST 43</v>
          </cell>
          <cell r="C503" t="str">
            <v>UNION</v>
          </cell>
          <cell r="D503" t="str">
            <v>Elementary</v>
          </cell>
          <cell r="F503">
            <v>395.75</v>
          </cell>
          <cell r="G503">
            <v>200.66</v>
          </cell>
          <cell r="H503">
            <v>2</v>
          </cell>
          <cell r="J503">
            <v>1.6</v>
          </cell>
          <cell r="K503">
            <v>103811.2</v>
          </cell>
          <cell r="M503">
            <v>1.6</v>
          </cell>
          <cell r="N503">
            <v>103811.2</v>
          </cell>
          <cell r="P503">
            <v>1.67</v>
          </cell>
          <cell r="Q503">
            <v>108352.94</v>
          </cell>
          <cell r="S503">
            <v>1.67</v>
          </cell>
          <cell r="T503">
            <v>108352.94</v>
          </cell>
          <cell r="W503">
            <v>0.01</v>
          </cell>
          <cell r="X503">
            <v>648.82000000000005</v>
          </cell>
          <cell r="Z503">
            <v>0.01</v>
          </cell>
          <cell r="AA503">
            <v>648.82000000000005</v>
          </cell>
          <cell r="AC503">
            <v>0.01</v>
          </cell>
          <cell r="AD503">
            <v>648.82000000000005</v>
          </cell>
          <cell r="AF503">
            <v>0.01</v>
          </cell>
          <cell r="AG503">
            <v>648.82000000000005</v>
          </cell>
          <cell r="AI503">
            <v>0.02</v>
          </cell>
          <cell r="AJ503">
            <v>1297.6400000000001</v>
          </cell>
          <cell r="AM503">
            <v>2.8</v>
          </cell>
          <cell r="AN503">
            <v>181669.6</v>
          </cell>
          <cell r="AP503">
            <v>2.8</v>
          </cell>
          <cell r="AQ503">
            <v>71750</v>
          </cell>
          <cell r="AS503">
            <v>0.39</v>
          </cell>
          <cell r="AT503">
            <v>28439.58</v>
          </cell>
          <cell r="AW503">
            <v>710080.38</v>
          </cell>
          <cell r="AY503">
            <v>7.7899999999999983</v>
          </cell>
        </row>
        <row r="504">
          <cell r="A504" t="str">
            <v>3009106602200</v>
          </cell>
          <cell r="B504" t="str">
            <v>DONGOLA SCH UNIT DIST 66</v>
          </cell>
          <cell r="C504" t="str">
            <v>UNION</v>
          </cell>
          <cell r="D504" t="str">
            <v>Unit</v>
          </cell>
          <cell r="F504">
            <v>270</v>
          </cell>
          <cell r="G504">
            <v>144</v>
          </cell>
          <cell r="H504">
            <v>0</v>
          </cell>
          <cell r="J504">
            <v>1.1499999999999999</v>
          </cell>
          <cell r="K504">
            <v>74614.3</v>
          </cell>
          <cell r="M504">
            <v>1.1499999999999999</v>
          </cell>
          <cell r="N504">
            <v>74614.3</v>
          </cell>
          <cell r="P504">
            <v>1.2</v>
          </cell>
          <cell r="Q504">
            <v>77858.399999999994</v>
          </cell>
          <cell r="S504">
            <v>1.2</v>
          </cell>
          <cell r="T504">
            <v>77858.399999999994</v>
          </cell>
          <cell r="W504">
            <v>0</v>
          </cell>
          <cell r="X504">
            <v>0</v>
          </cell>
          <cell r="Z504">
            <v>0</v>
          </cell>
          <cell r="AA504">
            <v>0</v>
          </cell>
          <cell r="AC504">
            <v>0</v>
          </cell>
          <cell r="AD504">
            <v>0</v>
          </cell>
          <cell r="AF504">
            <v>0</v>
          </cell>
          <cell r="AG504">
            <v>0</v>
          </cell>
          <cell r="AI504">
            <v>0</v>
          </cell>
          <cell r="AJ504">
            <v>0</v>
          </cell>
          <cell r="AM504">
            <v>1.91</v>
          </cell>
          <cell r="AN504">
            <v>123924.62</v>
          </cell>
          <cell r="AP504">
            <v>1.91</v>
          </cell>
          <cell r="AQ504">
            <v>48943.75</v>
          </cell>
          <cell r="AS504">
            <v>0.27</v>
          </cell>
          <cell r="AT504">
            <v>19688.939999999999</v>
          </cell>
          <cell r="AW504">
            <v>497502.70999999996</v>
          </cell>
          <cell r="AY504">
            <v>5.46</v>
          </cell>
        </row>
        <row r="505">
          <cell r="A505" t="str">
            <v>3009108101600</v>
          </cell>
          <cell r="B505" t="str">
            <v>ANNA JONESBORO COMM H S DIST 81</v>
          </cell>
          <cell r="C505" t="str">
            <v>UNION</v>
          </cell>
          <cell r="D505" t="str">
            <v>High School</v>
          </cell>
          <cell r="F505">
            <v>522.15</v>
          </cell>
          <cell r="G505">
            <v>224</v>
          </cell>
          <cell r="H505">
            <v>0</v>
          </cell>
          <cell r="J505">
            <v>1.79</v>
          </cell>
          <cell r="K505">
            <v>116138.78</v>
          </cell>
          <cell r="M505">
            <v>1.79</v>
          </cell>
          <cell r="N505">
            <v>116138.78</v>
          </cell>
          <cell r="P505">
            <v>1.86</v>
          </cell>
          <cell r="Q505">
            <v>120680.52</v>
          </cell>
          <cell r="S505">
            <v>1.86</v>
          </cell>
          <cell r="T505">
            <v>120680.52</v>
          </cell>
          <cell r="W505">
            <v>0</v>
          </cell>
          <cell r="X505">
            <v>0</v>
          </cell>
          <cell r="Z505">
            <v>0</v>
          </cell>
          <cell r="AA505">
            <v>0</v>
          </cell>
          <cell r="AC505">
            <v>0</v>
          </cell>
          <cell r="AD505">
            <v>0</v>
          </cell>
          <cell r="AF505">
            <v>0</v>
          </cell>
          <cell r="AG505">
            <v>0</v>
          </cell>
          <cell r="AI505">
            <v>0</v>
          </cell>
          <cell r="AJ505">
            <v>0</v>
          </cell>
          <cell r="AM505">
            <v>3.7</v>
          </cell>
          <cell r="AN505">
            <v>240063.4</v>
          </cell>
          <cell r="AP505">
            <v>3.7</v>
          </cell>
          <cell r="AQ505">
            <v>94812.5</v>
          </cell>
          <cell r="AS505">
            <v>0.52</v>
          </cell>
          <cell r="AT505">
            <v>37919.440000000002</v>
          </cell>
          <cell r="AW505">
            <v>846433.94000000006</v>
          </cell>
          <cell r="AY505">
            <v>9.2100000000000009</v>
          </cell>
        </row>
        <row r="506">
          <cell r="A506" t="str">
            <v>3009108402600</v>
          </cell>
          <cell r="B506" t="str">
            <v>SHAWNEE C U SCH DIST 84</v>
          </cell>
          <cell r="C506" t="str">
            <v>UNION</v>
          </cell>
          <cell r="D506" t="str">
            <v>Unit</v>
          </cell>
          <cell r="F506">
            <v>328.38</v>
          </cell>
          <cell r="G506">
            <v>242</v>
          </cell>
          <cell r="H506">
            <v>0</v>
          </cell>
          <cell r="J506">
            <v>1.93</v>
          </cell>
          <cell r="K506">
            <v>125222.26</v>
          </cell>
          <cell r="M506">
            <v>1.93</v>
          </cell>
          <cell r="N506">
            <v>125222.26</v>
          </cell>
          <cell r="P506">
            <v>2.0099999999999998</v>
          </cell>
          <cell r="Q506">
            <v>130412.82</v>
          </cell>
          <cell r="S506">
            <v>2.0099999999999998</v>
          </cell>
          <cell r="T506">
            <v>130412.82</v>
          </cell>
          <cell r="W506">
            <v>0</v>
          </cell>
          <cell r="X506">
            <v>0</v>
          </cell>
          <cell r="Z506">
            <v>0</v>
          </cell>
          <cell r="AA506">
            <v>0</v>
          </cell>
          <cell r="AC506">
            <v>0</v>
          </cell>
          <cell r="AD506">
            <v>0</v>
          </cell>
          <cell r="AF506">
            <v>0</v>
          </cell>
          <cell r="AG506">
            <v>0</v>
          </cell>
          <cell r="AI506">
            <v>0</v>
          </cell>
          <cell r="AJ506">
            <v>0</v>
          </cell>
          <cell r="AM506">
            <v>2.3199999999999998</v>
          </cell>
          <cell r="AN506">
            <v>150526.24</v>
          </cell>
          <cell r="AP506">
            <v>2.3199999999999998</v>
          </cell>
          <cell r="AQ506">
            <v>59450</v>
          </cell>
          <cell r="AS506">
            <v>0.32</v>
          </cell>
          <cell r="AT506">
            <v>23335.040000000001</v>
          </cell>
          <cell r="AW506">
            <v>744581.44</v>
          </cell>
          <cell r="AY506">
            <v>8.27</v>
          </cell>
        </row>
        <row r="507">
          <cell r="A507" t="str">
            <v>3104504602200</v>
          </cell>
          <cell r="B507" t="str">
            <v>SCHOOL DISTRICT 46</v>
          </cell>
          <cell r="C507" t="str">
            <v>KANE</v>
          </cell>
          <cell r="D507" t="str">
            <v>Unit</v>
          </cell>
          <cell r="F507">
            <v>38090.959999999999</v>
          </cell>
          <cell r="G507">
            <v>21044</v>
          </cell>
          <cell r="H507">
            <v>9123.5</v>
          </cell>
          <cell r="J507">
            <v>168.35</v>
          </cell>
          <cell r="K507">
            <v>10922884.699999999</v>
          </cell>
          <cell r="M507">
            <v>168.35</v>
          </cell>
          <cell r="N507">
            <v>10922884.699999999</v>
          </cell>
          <cell r="P507">
            <v>175.36</v>
          </cell>
          <cell r="Q507">
            <v>11377707.52</v>
          </cell>
          <cell r="S507">
            <v>175.36</v>
          </cell>
          <cell r="T507">
            <v>11377707.52</v>
          </cell>
          <cell r="W507">
            <v>72.98</v>
          </cell>
          <cell r="X507">
            <v>4735088.3600000003</v>
          </cell>
          <cell r="Z507">
            <v>72.98</v>
          </cell>
          <cell r="AA507">
            <v>4735088.3600000003</v>
          </cell>
          <cell r="AC507">
            <v>76.02</v>
          </cell>
          <cell r="AD507">
            <v>4932329.6399999997</v>
          </cell>
          <cell r="AF507">
            <v>76.02</v>
          </cell>
          <cell r="AG507">
            <v>4932329.6399999997</v>
          </cell>
          <cell r="AI507">
            <v>91.23</v>
          </cell>
          <cell r="AJ507">
            <v>5919184.8600000003</v>
          </cell>
          <cell r="AM507">
            <v>270.14</v>
          </cell>
          <cell r="AN507">
            <v>17527223.48</v>
          </cell>
          <cell r="AP507">
            <v>270.14</v>
          </cell>
          <cell r="AQ507">
            <v>6922337.5</v>
          </cell>
          <cell r="AS507">
            <v>38.090000000000003</v>
          </cell>
          <cell r="AT507">
            <v>2777598.98</v>
          </cell>
          <cell r="AW507">
            <v>97082365.260000005</v>
          </cell>
          <cell r="AY507">
            <v>1105.46</v>
          </cell>
        </row>
        <row r="508">
          <cell r="A508" t="str">
            <v>3104510102200</v>
          </cell>
          <cell r="B508" t="str">
            <v>BATAVIA UNIT SCHOOL DIST 101</v>
          </cell>
          <cell r="C508" t="str">
            <v>KANE</v>
          </cell>
          <cell r="D508" t="str">
            <v>Unit</v>
          </cell>
          <cell r="F508">
            <v>5710.54</v>
          </cell>
          <cell r="G508">
            <v>1127.33</v>
          </cell>
          <cell r="H508">
            <v>236.5</v>
          </cell>
          <cell r="J508">
            <v>9.01</v>
          </cell>
          <cell r="K508">
            <v>584586.81999999995</v>
          </cell>
          <cell r="M508">
            <v>9.01</v>
          </cell>
          <cell r="N508">
            <v>584586.81999999995</v>
          </cell>
          <cell r="P508">
            <v>9.39</v>
          </cell>
          <cell r="Q508">
            <v>609241.98</v>
          </cell>
          <cell r="S508">
            <v>9.39</v>
          </cell>
          <cell r="T508">
            <v>609241.98</v>
          </cell>
          <cell r="W508">
            <v>1.89</v>
          </cell>
          <cell r="X508">
            <v>122626.98</v>
          </cell>
          <cell r="Z508">
            <v>1.89</v>
          </cell>
          <cell r="AA508">
            <v>122626.98</v>
          </cell>
          <cell r="AC508">
            <v>1.97</v>
          </cell>
          <cell r="AD508">
            <v>127817.54</v>
          </cell>
          <cell r="AF508">
            <v>1.97</v>
          </cell>
          <cell r="AG508">
            <v>127817.54</v>
          </cell>
          <cell r="AI508">
            <v>2.36</v>
          </cell>
          <cell r="AJ508">
            <v>153121.51999999999</v>
          </cell>
          <cell r="AM508">
            <v>40.5</v>
          </cell>
          <cell r="AN508">
            <v>2627721</v>
          </cell>
          <cell r="AP508">
            <v>40.5</v>
          </cell>
          <cell r="AQ508">
            <v>1037812.5</v>
          </cell>
          <cell r="AS508">
            <v>5.71</v>
          </cell>
          <cell r="AT508">
            <v>416384.62</v>
          </cell>
          <cell r="AW508">
            <v>7123586.2800000012</v>
          </cell>
          <cell r="AY508">
            <v>76.47999999999999</v>
          </cell>
        </row>
        <row r="509">
          <cell r="A509" t="str">
            <v>3104512902200</v>
          </cell>
          <cell r="B509" t="str">
            <v>AURORA WEST UNIT SCHOOL DIST 129</v>
          </cell>
          <cell r="C509" t="str">
            <v>KANE</v>
          </cell>
          <cell r="D509" t="str">
            <v>Unit</v>
          </cell>
          <cell r="F509">
            <v>12032.29</v>
          </cell>
          <cell r="G509">
            <v>7089</v>
          </cell>
          <cell r="H509">
            <v>2336.5</v>
          </cell>
          <cell r="J509">
            <v>56.71</v>
          </cell>
          <cell r="K509">
            <v>3679458.22</v>
          </cell>
          <cell r="M509">
            <v>56.71</v>
          </cell>
          <cell r="N509">
            <v>3679458.22</v>
          </cell>
          <cell r="P509">
            <v>59.07</v>
          </cell>
          <cell r="Q509">
            <v>3832579.74</v>
          </cell>
          <cell r="S509">
            <v>59.07</v>
          </cell>
          <cell r="T509">
            <v>3832579.74</v>
          </cell>
          <cell r="W509">
            <v>18.690000000000001</v>
          </cell>
          <cell r="X509">
            <v>1212644.58</v>
          </cell>
          <cell r="Z509">
            <v>18.690000000000001</v>
          </cell>
          <cell r="AA509">
            <v>1212644.58</v>
          </cell>
          <cell r="AC509">
            <v>19.47</v>
          </cell>
          <cell r="AD509">
            <v>1263252.54</v>
          </cell>
          <cell r="AF509">
            <v>19.47</v>
          </cell>
          <cell r="AG509">
            <v>1263252.54</v>
          </cell>
          <cell r="AI509">
            <v>23.36</v>
          </cell>
          <cell r="AJ509">
            <v>1515643.52</v>
          </cell>
          <cell r="AM509">
            <v>85.33</v>
          </cell>
          <cell r="AN509">
            <v>5536381.0599999996</v>
          </cell>
          <cell r="AP509">
            <v>85.33</v>
          </cell>
          <cell r="AQ509">
            <v>2186581.25</v>
          </cell>
          <cell r="AS509">
            <v>12.03</v>
          </cell>
          <cell r="AT509">
            <v>877251.66</v>
          </cell>
          <cell r="AW509">
            <v>30091727.649999999</v>
          </cell>
          <cell r="AY509">
            <v>341.16999999999996</v>
          </cell>
        </row>
        <row r="510">
          <cell r="A510" t="str">
            <v>3104513102200</v>
          </cell>
          <cell r="B510" t="str">
            <v>AURORA EAST UNIT SCHOOL DIST 131</v>
          </cell>
          <cell r="C510" t="str">
            <v>KANE</v>
          </cell>
          <cell r="D510" t="str">
            <v>Unit</v>
          </cell>
          <cell r="F510">
            <v>13863.28</v>
          </cell>
          <cell r="G510">
            <v>12244</v>
          </cell>
          <cell r="H510">
            <v>4974.5</v>
          </cell>
          <cell r="J510">
            <v>97.95</v>
          </cell>
          <cell r="K510">
            <v>6355191.9000000004</v>
          </cell>
          <cell r="M510">
            <v>97.95</v>
          </cell>
          <cell r="N510">
            <v>6355191.9000000004</v>
          </cell>
          <cell r="P510">
            <v>102.03</v>
          </cell>
          <cell r="Q510">
            <v>6619910.46</v>
          </cell>
          <cell r="S510">
            <v>102.03</v>
          </cell>
          <cell r="T510">
            <v>6619910.46</v>
          </cell>
          <cell r="W510">
            <v>39.79</v>
          </cell>
          <cell r="X510">
            <v>2581654.7799999998</v>
          </cell>
          <cell r="Z510">
            <v>39.79</v>
          </cell>
          <cell r="AA510">
            <v>2581654.7799999998</v>
          </cell>
          <cell r="AC510">
            <v>41.45</v>
          </cell>
          <cell r="AD510">
            <v>2689358.9</v>
          </cell>
          <cell r="AF510">
            <v>41.45</v>
          </cell>
          <cell r="AG510">
            <v>2689358.9</v>
          </cell>
          <cell r="AI510">
            <v>49.74</v>
          </cell>
          <cell r="AJ510">
            <v>3227230.68</v>
          </cell>
          <cell r="AM510">
            <v>98.32</v>
          </cell>
          <cell r="AN510">
            <v>6379198.2400000002</v>
          </cell>
          <cell r="AP510">
            <v>98.32</v>
          </cell>
          <cell r="AQ510">
            <v>2519450</v>
          </cell>
          <cell r="AS510">
            <v>13.86</v>
          </cell>
          <cell r="AT510">
            <v>1010698.92</v>
          </cell>
          <cell r="AW510">
            <v>49628809.920000002</v>
          </cell>
          <cell r="AY510">
            <v>572.76</v>
          </cell>
        </row>
        <row r="511">
          <cell r="A511" t="str">
            <v>3104530002600</v>
          </cell>
          <cell r="B511" t="str">
            <v>COMM UNIT SCH DIST 300</v>
          </cell>
          <cell r="C511" t="str">
            <v>KANE</v>
          </cell>
          <cell r="D511" t="str">
            <v>Unit</v>
          </cell>
          <cell r="F511">
            <v>20560.25</v>
          </cell>
          <cell r="G511">
            <v>7832</v>
          </cell>
          <cell r="H511">
            <v>3182</v>
          </cell>
          <cell r="J511">
            <v>62.65</v>
          </cell>
          <cell r="K511">
            <v>4064857.3</v>
          </cell>
          <cell r="M511">
            <v>62.65</v>
          </cell>
          <cell r="N511">
            <v>4064857.3</v>
          </cell>
          <cell r="P511">
            <v>65.260000000000005</v>
          </cell>
          <cell r="Q511">
            <v>4234199.32</v>
          </cell>
          <cell r="S511">
            <v>65.260000000000005</v>
          </cell>
          <cell r="T511">
            <v>4234199.32</v>
          </cell>
          <cell r="W511">
            <v>25.45</v>
          </cell>
          <cell r="X511">
            <v>1651246.9</v>
          </cell>
          <cell r="Z511">
            <v>25.45</v>
          </cell>
          <cell r="AA511">
            <v>1651246.9</v>
          </cell>
          <cell r="AC511">
            <v>26.51</v>
          </cell>
          <cell r="AD511">
            <v>1720021.82</v>
          </cell>
          <cell r="AF511">
            <v>26.51</v>
          </cell>
          <cell r="AG511">
            <v>1720021.82</v>
          </cell>
          <cell r="AI511">
            <v>31.82</v>
          </cell>
          <cell r="AJ511">
            <v>2064545.24</v>
          </cell>
          <cell r="AM511">
            <v>145.81</v>
          </cell>
          <cell r="AN511">
            <v>9460444.4199999999</v>
          </cell>
          <cell r="AP511">
            <v>145.81</v>
          </cell>
          <cell r="AQ511">
            <v>3736381.25</v>
          </cell>
          <cell r="AS511">
            <v>20.56</v>
          </cell>
          <cell r="AT511">
            <v>1499276.32</v>
          </cell>
          <cell r="AW511">
            <v>40101297.909999996</v>
          </cell>
          <cell r="AY511">
            <v>449.27</v>
          </cell>
        </row>
        <row r="512">
          <cell r="A512" t="str">
            <v>3104530102600</v>
          </cell>
          <cell r="B512" t="str">
            <v>CENTRAL COMM UNIT SCH DIST 301</v>
          </cell>
          <cell r="C512" t="str">
            <v>KANE</v>
          </cell>
          <cell r="D512" t="str">
            <v>Unit</v>
          </cell>
          <cell r="F512">
            <v>4150</v>
          </cell>
          <cell r="G512">
            <v>532</v>
          </cell>
          <cell r="H512">
            <v>287</v>
          </cell>
          <cell r="J512">
            <v>4.25</v>
          </cell>
          <cell r="K512">
            <v>275748.5</v>
          </cell>
          <cell r="M512">
            <v>4.25</v>
          </cell>
          <cell r="N512">
            <v>275748.5</v>
          </cell>
          <cell r="P512">
            <v>4.43</v>
          </cell>
          <cell r="Q512">
            <v>287427.26</v>
          </cell>
          <cell r="S512">
            <v>4.43</v>
          </cell>
          <cell r="T512">
            <v>287427.26</v>
          </cell>
          <cell r="W512">
            <v>2.29</v>
          </cell>
          <cell r="X512">
            <v>148579.78</v>
          </cell>
          <cell r="Z512">
            <v>2.29</v>
          </cell>
          <cell r="AA512">
            <v>148579.78</v>
          </cell>
          <cell r="AC512">
            <v>2.39</v>
          </cell>
          <cell r="AD512">
            <v>155067.98000000001</v>
          </cell>
          <cell r="AF512">
            <v>2.39</v>
          </cell>
          <cell r="AG512">
            <v>155067.98000000001</v>
          </cell>
          <cell r="AI512">
            <v>2.87</v>
          </cell>
          <cell r="AJ512">
            <v>186211.34</v>
          </cell>
          <cell r="AM512">
            <v>29.43</v>
          </cell>
          <cell r="AN512">
            <v>1909477.26</v>
          </cell>
          <cell r="AP512">
            <v>29.43</v>
          </cell>
          <cell r="AQ512">
            <v>754143.75</v>
          </cell>
          <cell r="AS512">
            <v>4.1500000000000004</v>
          </cell>
          <cell r="AT512">
            <v>302626.3</v>
          </cell>
          <cell r="AW512">
            <v>4886105.6899999995</v>
          </cell>
          <cell r="AY512">
            <v>52.480000000000004</v>
          </cell>
        </row>
        <row r="513">
          <cell r="A513" t="str">
            <v>3104530202600</v>
          </cell>
          <cell r="B513" t="str">
            <v>KANELAND C U SCHOOL DIST 302</v>
          </cell>
          <cell r="C513" t="str">
            <v>KANE</v>
          </cell>
          <cell r="D513" t="str">
            <v>Unit</v>
          </cell>
          <cell r="F513">
            <v>4324.4399999999996</v>
          </cell>
          <cell r="G513">
            <v>645</v>
          </cell>
          <cell r="H513">
            <v>48.5</v>
          </cell>
          <cell r="J513">
            <v>5.16</v>
          </cell>
          <cell r="K513">
            <v>334791.12</v>
          </cell>
          <cell r="M513">
            <v>5.16</v>
          </cell>
          <cell r="N513">
            <v>334791.12</v>
          </cell>
          <cell r="P513">
            <v>5.37</v>
          </cell>
          <cell r="Q513">
            <v>348416.34</v>
          </cell>
          <cell r="S513">
            <v>5.37</v>
          </cell>
          <cell r="T513">
            <v>348416.34</v>
          </cell>
          <cell r="W513">
            <v>0.38</v>
          </cell>
          <cell r="X513">
            <v>24655.16</v>
          </cell>
          <cell r="Z513">
            <v>0.38</v>
          </cell>
          <cell r="AA513">
            <v>24655.16</v>
          </cell>
          <cell r="AC513">
            <v>0.4</v>
          </cell>
          <cell r="AD513">
            <v>25952.799999999999</v>
          </cell>
          <cell r="AF513">
            <v>0.4</v>
          </cell>
          <cell r="AG513">
            <v>25952.799999999999</v>
          </cell>
          <cell r="AI513">
            <v>0.48</v>
          </cell>
          <cell r="AJ513">
            <v>31143.360000000001</v>
          </cell>
          <cell r="AM513">
            <v>30.66</v>
          </cell>
          <cell r="AN513">
            <v>1989282.12</v>
          </cell>
          <cell r="AP513">
            <v>30.66</v>
          </cell>
          <cell r="AQ513">
            <v>785662.5</v>
          </cell>
          <cell r="AS513">
            <v>4.32</v>
          </cell>
          <cell r="AT513">
            <v>315023.03999999998</v>
          </cell>
          <cell r="AW513">
            <v>4588741.8599999994</v>
          </cell>
          <cell r="AY513">
            <v>48.22</v>
          </cell>
        </row>
        <row r="514">
          <cell r="A514" t="str">
            <v>3104530302600</v>
          </cell>
          <cell r="B514" t="str">
            <v>ST CHARLES C U SCHOOL DIST 303</v>
          </cell>
          <cell r="C514" t="str">
            <v>KANE</v>
          </cell>
          <cell r="D514" t="str">
            <v>Unit</v>
          </cell>
          <cell r="F514">
            <v>12133.03</v>
          </cell>
          <cell r="G514">
            <v>1809</v>
          </cell>
          <cell r="H514">
            <v>578</v>
          </cell>
          <cell r="J514">
            <v>14.47</v>
          </cell>
          <cell r="K514">
            <v>938842.54</v>
          </cell>
          <cell r="M514">
            <v>14.47</v>
          </cell>
          <cell r="N514">
            <v>938842.54</v>
          </cell>
          <cell r="P514">
            <v>15.07</v>
          </cell>
          <cell r="Q514">
            <v>977771.74</v>
          </cell>
          <cell r="S514">
            <v>15.07</v>
          </cell>
          <cell r="T514">
            <v>977771.74</v>
          </cell>
          <cell r="W514">
            <v>4.62</v>
          </cell>
          <cell r="X514">
            <v>299754.84000000003</v>
          </cell>
          <cell r="Z514">
            <v>4.62</v>
          </cell>
          <cell r="AA514">
            <v>299754.84000000003</v>
          </cell>
          <cell r="AC514">
            <v>4.8099999999999996</v>
          </cell>
          <cell r="AD514">
            <v>312082.42</v>
          </cell>
          <cell r="AF514">
            <v>4.8099999999999996</v>
          </cell>
          <cell r="AG514">
            <v>312082.42</v>
          </cell>
          <cell r="AI514">
            <v>5.78</v>
          </cell>
          <cell r="AJ514">
            <v>375017.96</v>
          </cell>
          <cell r="AM514">
            <v>86.04</v>
          </cell>
          <cell r="AN514">
            <v>5582447.2800000003</v>
          </cell>
          <cell r="AP514">
            <v>86.04</v>
          </cell>
          <cell r="AQ514">
            <v>2204775</v>
          </cell>
          <cell r="AS514">
            <v>12.13</v>
          </cell>
          <cell r="AT514">
            <v>884543.86</v>
          </cell>
          <cell r="AW514">
            <v>14103687.18</v>
          </cell>
          <cell r="AY514">
            <v>150.67000000000002</v>
          </cell>
        </row>
        <row r="515">
          <cell r="A515" t="str">
            <v>3104530402600</v>
          </cell>
          <cell r="B515" t="str">
            <v>GENEVA COMM UNIT SCH DIST 304</v>
          </cell>
          <cell r="C515" t="str">
            <v>KANE</v>
          </cell>
          <cell r="D515" t="str">
            <v>Unit</v>
          </cell>
          <cell r="F515">
            <v>5760.5</v>
          </cell>
          <cell r="G515">
            <v>486.66</v>
          </cell>
          <cell r="H515">
            <v>103</v>
          </cell>
          <cell r="J515">
            <v>3.89</v>
          </cell>
          <cell r="K515">
            <v>252390.98</v>
          </cell>
          <cell r="M515">
            <v>3.89</v>
          </cell>
          <cell r="N515">
            <v>252390.98</v>
          </cell>
          <cell r="P515">
            <v>4.05</v>
          </cell>
          <cell r="Q515">
            <v>262772.09999999998</v>
          </cell>
          <cell r="S515">
            <v>4.05</v>
          </cell>
          <cell r="T515">
            <v>262772.09999999998</v>
          </cell>
          <cell r="W515">
            <v>0.82</v>
          </cell>
          <cell r="X515">
            <v>53203.24</v>
          </cell>
          <cell r="Z515">
            <v>0.82</v>
          </cell>
          <cell r="AA515">
            <v>53203.24</v>
          </cell>
          <cell r="AC515">
            <v>0.85</v>
          </cell>
          <cell r="AD515">
            <v>55149.7</v>
          </cell>
          <cell r="AF515">
            <v>0.85</v>
          </cell>
          <cell r="AG515">
            <v>55149.7</v>
          </cell>
          <cell r="AI515">
            <v>1.03</v>
          </cell>
          <cell r="AJ515">
            <v>66828.460000000006</v>
          </cell>
          <cell r="AM515">
            <v>40.85</v>
          </cell>
          <cell r="AN515">
            <v>2650429.7000000002</v>
          </cell>
          <cell r="AP515">
            <v>40.85</v>
          </cell>
          <cell r="AQ515">
            <v>1046781.25</v>
          </cell>
          <cell r="AS515">
            <v>5.76</v>
          </cell>
          <cell r="AT515">
            <v>420030.71999999997</v>
          </cell>
          <cell r="AW515">
            <v>5431102.1700000009</v>
          </cell>
          <cell r="AY515">
            <v>56.39</v>
          </cell>
        </row>
        <row r="516">
          <cell r="A516" t="str">
            <v>3203800302600</v>
          </cell>
          <cell r="B516" t="str">
            <v>DONOVAN COMM UNIT SCHOOL DIST 3</v>
          </cell>
          <cell r="C516" t="str">
            <v>IROQUOIS</v>
          </cell>
          <cell r="D516" t="str">
            <v>Unit</v>
          </cell>
          <cell r="F516">
            <v>311.20999999999998</v>
          </cell>
          <cell r="G516">
            <v>137</v>
          </cell>
          <cell r="H516">
            <v>0</v>
          </cell>
          <cell r="J516">
            <v>1.0900000000000001</v>
          </cell>
          <cell r="K516">
            <v>70721.38</v>
          </cell>
          <cell r="M516">
            <v>1.0900000000000001</v>
          </cell>
          <cell r="N516">
            <v>70721.38</v>
          </cell>
          <cell r="P516">
            <v>1.1399999999999999</v>
          </cell>
          <cell r="Q516">
            <v>73965.48</v>
          </cell>
          <cell r="S516">
            <v>1.1399999999999999</v>
          </cell>
          <cell r="T516">
            <v>73965.48</v>
          </cell>
          <cell r="W516">
            <v>0</v>
          </cell>
          <cell r="X516">
            <v>0</v>
          </cell>
          <cell r="Z516">
            <v>0</v>
          </cell>
          <cell r="AA516">
            <v>0</v>
          </cell>
          <cell r="AC516">
            <v>0</v>
          </cell>
          <cell r="AD516">
            <v>0</v>
          </cell>
          <cell r="AF516">
            <v>0</v>
          </cell>
          <cell r="AG516">
            <v>0</v>
          </cell>
          <cell r="AI516">
            <v>0</v>
          </cell>
          <cell r="AJ516">
            <v>0</v>
          </cell>
          <cell r="AM516">
            <v>2.2000000000000002</v>
          </cell>
          <cell r="AN516">
            <v>142740.4</v>
          </cell>
          <cell r="AP516">
            <v>2.2000000000000002</v>
          </cell>
          <cell r="AQ516">
            <v>56375</v>
          </cell>
          <cell r="AS516">
            <v>0.31</v>
          </cell>
          <cell r="AT516">
            <v>22605.82</v>
          </cell>
          <cell r="AW516">
            <v>511094.94</v>
          </cell>
          <cell r="AY516">
            <v>5.57</v>
          </cell>
        </row>
        <row r="517">
          <cell r="A517" t="str">
            <v>3203800402600</v>
          </cell>
          <cell r="B517" t="str">
            <v>CENTRAL COMM UNIT SCHOOL DIST 4</v>
          </cell>
          <cell r="C517" t="str">
            <v>IROQUOIS</v>
          </cell>
          <cell r="D517" t="str">
            <v>Unit</v>
          </cell>
          <cell r="F517">
            <v>1034.94</v>
          </cell>
          <cell r="G517">
            <v>364</v>
          </cell>
          <cell r="H517">
            <v>2</v>
          </cell>
          <cell r="J517">
            <v>2.91</v>
          </cell>
          <cell r="K517">
            <v>188806.62</v>
          </cell>
          <cell r="M517">
            <v>2.91</v>
          </cell>
          <cell r="N517">
            <v>188806.62</v>
          </cell>
          <cell r="P517">
            <v>3.03</v>
          </cell>
          <cell r="Q517">
            <v>196592.46</v>
          </cell>
          <cell r="S517">
            <v>3.03</v>
          </cell>
          <cell r="T517">
            <v>196592.46</v>
          </cell>
          <cell r="W517">
            <v>0.01</v>
          </cell>
          <cell r="X517">
            <v>648.82000000000005</v>
          </cell>
          <cell r="Z517">
            <v>0.01</v>
          </cell>
          <cell r="AA517">
            <v>648.82000000000005</v>
          </cell>
          <cell r="AC517">
            <v>0.01</v>
          </cell>
          <cell r="AD517">
            <v>648.82000000000005</v>
          </cell>
          <cell r="AF517">
            <v>0.01</v>
          </cell>
          <cell r="AG517">
            <v>648.82000000000005</v>
          </cell>
          <cell r="AI517">
            <v>0.02</v>
          </cell>
          <cell r="AJ517">
            <v>1297.6400000000001</v>
          </cell>
          <cell r="AM517">
            <v>7.34</v>
          </cell>
          <cell r="AN517">
            <v>476233.88</v>
          </cell>
          <cell r="AP517">
            <v>7.34</v>
          </cell>
          <cell r="AQ517">
            <v>188087.5</v>
          </cell>
          <cell r="AS517">
            <v>1.03</v>
          </cell>
          <cell r="AT517">
            <v>75109.66</v>
          </cell>
          <cell r="AW517">
            <v>1514122.12</v>
          </cell>
          <cell r="AY517">
            <v>16.36</v>
          </cell>
        </row>
        <row r="518">
          <cell r="A518" t="str">
            <v>3203800602600</v>
          </cell>
          <cell r="B518" t="str">
            <v>CISSNA PARK COMM UNIT SCH DIST 6</v>
          </cell>
          <cell r="C518" t="str">
            <v>IROQUOIS</v>
          </cell>
          <cell r="D518" t="str">
            <v>Unit</v>
          </cell>
          <cell r="F518">
            <v>280.95999999999998</v>
          </cell>
          <cell r="G518">
            <v>116</v>
          </cell>
          <cell r="H518">
            <v>0</v>
          </cell>
          <cell r="J518">
            <v>0.92</v>
          </cell>
          <cell r="K518">
            <v>59691.44</v>
          </cell>
          <cell r="M518">
            <v>0.92</v>
          </cell>
          <cell r="N518">
            <v>59691.44</v>
          </cell>
          <cell r="P518">
            <v>0.96</v>
          </cell>
          <cell r="Q518">
            <v>62286.720000000001</v>
          </cell>
          <cell r="S518">
            <v>0.96</v>
          </cell>
          <cell r="T518">
            <v>62286.720000000001</v>
          </cell>
          <cell r="W518">
            <v>0</v>
          </cell>
          <cell r="X518">
            <v>0</v>
          </cell>
          <cell r="Z518">
            <v>0</v>
          </cell>
          <cell r="AA518">
            <v>0</v>
          </cell>
          <cell r="AC518">
            <v>0</v>
          </cell>
          <cell r="AD518">
            <v>0</v>
          </cell>
          <cell r="AF518">
            <v>0</v>
          </cell>
          <cell r="AG518">
            <v>0</v>
          </cell>
          <cell r="AI518">
            <v>0</v>
          </cell>
          <cell r="AJ518">
            <v>0</v>
          </cell>
          <cell r="AM518">
            <v>1.99</v>
          </cell>
          <cell r="AN518">
            <v>129115.18</v>
          </cell>
          <cell r="AP518">
            <v>1.99</v>
          </cell>
          <cell r="AQ518">
            <v>50993.75</v>
          </cell>
          <cell r="AS518">
            <v>0.28000000000000003</v>
          </cell>
          <cell r="AT518">
            <v>20418.16</v>
          </cell>
          <cell r="AW518">
            <v>444483.41000000003</v>
          </cell>
          <cell r="AY518">
            <v>4.83</v>
          </cell>
        </row>
        <row r="519">
          <cell r="A519" t="str">
            <v>3203800902600</v>
          </cell>
          <cell r="B519" t="str">
            <v>IROQUOIS CO C U SCHOOL DIST 9</v>
          </cell>
          <cell r="C519" t="str">
            <v>IROQUOIS</v>
          </cell>
          <cell r="D519" t="str">
            <v>Unit</v>
          </cell>
          <cell r="F519">
            <v>1001.63</v>
          </cell>
          <cell r="G519">
            <v>576</v>
          </cell>
          <cell r="H519">
            <v>15.66</v>
          </cell>
          <cell r="J519">
            <v>4.5999999999999996</v>
          </cell>
          <cell r="K519">
            <v>298457.2</v>
          </cell>
          <cell r="M519">
            <v>4.5999999999999996</v>
          </cell>
          <cell r="N519">
            <v>298457.2</v>
          </cell>
          <cell r="P519">
            <v>4.8</v>
          </cell>
          <cell r="Q519">
            <v>311433.59999999998</v>
          </cell>
          <cell r="S519">
            <v>4.8</v>
          </cell>
          <cell r="T519">
            <v>311433.59999999998</v>
          </cell>
          <cell r="W519">
            <v>0.12</v>
          </cell>
          <cell r="X519">
            <v>7785.84</v>
          </cell>
          <cell r="Z519">
            <v>0.12</v>
          </cell>
          <cell r="AA519">
            <v>7785.84</v>
          </cell>
          <cell r="AC519">
            <v>0.13</v>
          </cell>
          <cell r="AD519">
            <v>8434.66</v>
          </cell>
          <cell r="AF519">
            <v>0.13</v>
          </cell>
          <cell r="AG519">
            <v>8434.66</v>
          </cell>
          <cell r="AI519">
            <v>0.15</v>
          </cell>
          <cell r="AJ519">
            <v>9732.2999999999993</v>
          </cell>
          <cell r="AM519">
            <v>7.1</v>
          </cell>
          <cell r="AN519">
            <v>460662.2</v>
          </cell>
          <cell r="AP519">
            <v>7.1</v>
          </cell>
          <cell r="AQ519">
            <v>181937.5</v>
          </cell>
          <cell r="AS519">
            <v>1</v>
          </cell>
          <cell r="AT519">
            <v>72922</v>
          </cell>
          <cell r="AW519">
            <v>1977476.6</v>
          </cell>
          <cell r="AY519">
            <v>21.83</v>
          </cell>
        </row>
        <row r="520">
          <cell r="A520" t="str">
            <v>3203801002600</v>
          </cell>
          <cell r="B520" t="str">
            <v>IROQUOIS WEST C U S DIST 10</v>
          </cell>
          <cell r="C520" t="str">
            <v>IROQUOIS</v>
          </cell>
          <cell r="D520" t="str">
            <v>Unit</v>
          </cell>
          <cell r="F520">
            <v>911.6</v>
          </cell>
          <cell r="G520">
            <v>491</v>
          </cell>
          <cell r="H520">
            <v>42.16</v>
          </cell>
          <cell r="J520">
            <v>3.92</v>
          </cell>
          <cell r="K520">
            <v>254337.44</v>
          </cell>
          <cell r="M520">
            <v>3.92</v>
          </cell>
          <cell r="N520">
            <v>254337.44</v>
          </cell>
          <cell r="P520">
            <v>4.09</v>
          </cell>
          <cell r="Q520">
            <v>265367.38</v>
          </cell>
          <cell r="S520">
            <v>4.09</v>
          </cell>
          <cell r="T520">
            <v>265367.38</v>
          </cell>
          <cell r="W520">
            <v>0.33</v>
          </cell>
          <cell r="X520">
            <v>21411.06</v>
          </cell>
          <cell r="Z520">
            <v>0.33</v>
          </cell>
          <cell r="AA520">
            <v>21411.06</v>
          </cell>
          <cell r="AC520">
            <v>0.35</v>
          </cell>
          <cell r="AD520">
            <v>22708.7</v>
          </cell>
          <cell r="AF520">
            <v>0.35</v>
          </cell>
          <cell r="AG520">
            <v>22708.7</v>
          </cell>
          <cell r="AI520">
            <v>0.42</v>
          </cell>
          <cell r="AJ520">
            <v>27250.44</v>
          </cell>
          <cell r="AM520">
            <v>6.46</v>
          </cell>
          <cell r="AN520">
            <v>419137.72</v>
          </cell>
          <cell r="AP520">
            <v>6.46</v>
          </cell>
          <cell r="AQ520">
            <v>165537.5</v>
          </cell>
          <cell r="AS520">
            <v>0.91</v>
          </cell>
          <cell r="AT520">
            <v>66359.02</v>
          </cell>
          <cell r="AW520">
            <v>1805933.8399999999</v>
          </cell>
          <cell r="AY520">
            <v>20.009999999999998</v>
          </cell>
        </row>
        <row r="521">
          <cell r="A521" t="str">
            <v>3203812402600</v>
          </cell>
          <cell r="B521" t="str">
            <v>MILFORD AREA PUBLIC SCHL DIST 124</v>
          </cell>
          <cell r="C521" t="str">
            <v>IROQUOIS</v>
          </cell>
          <cell r="D521" t="str">
            <v>Unit</v>
          </cell>
          <cell r="F521">
            <v>590.77</v>
          </cell>
          <cell r="G521">
            <v>323</v>
          </cell>
          <cell r="H521">
            <v>0</v>
          </cell>
          <cell r="J521">
            <v>2.58</v>
          </cell>
          <cell r="K521">
            <v>167395.56</v>
          </cell>
          <cell r="M521">
            <v>2.58</v>
          </cell>
          <cell r="N521">
            <v>167395.56</v>
          </cell>
          <cell r="P521">
            <v>2.69</v>
          </cell>
          <cell r="Q521">
            <v>174532.58</v>
          </cell>
          <cell r="S521">
            <v>2.69</v>
          </cell>
          <cell r="T521">
            <v>174532.58</v>
          </cell>
          <cell r="W521">
            <v>0</v>
          </cell>
          <cell r="X521">
            <v>0</v>
          </cell>
          <cell r="Z521">
            <v>0</v>
          </cell>
          <cell r="AA521">
            <v>0</v>
          </cell>
          <cell r="AC521">
            <v>0</v>
          </cell>
          <cell r="AD521">
            <v>0</v>
          </cell>
          <cell r="AF521">
            <v>0</v>
          </cell>
          <cell r="AG521">
            <v>0</v>
          </cell>
          <cell r="AI521">
            <v>0</v>
          </cell>
          <cell r="AJ521">
            <v>0</v>
          </cell>
          <cell r="AM521">
            <v>4.18</v>
          </cell>
          <cell r="AN521">
            <v>271206.76</v>
          </cell>
          <cell r="AP521">
            <v>4.18</v>
          </cell>
          <cell r="AQ521">
            <v>107112.5</v>
          </cell>
          <cell r="AS521">
            <v>0.59</v>
          </cell>
          <cell r="AT521">
            <v>43023.98</v>
          </cell>
          <cell r="AW521">
            <v>1105199.52</v>
          </cell>
          <cell r="AY521">
            <v>12.139999999999999</v>
          </cell>
        </row>
        <row r="522">
          <cell r="A522" t="str">
            <v>3203824902600</v>
          </cell>
          <cell r="B522" t="str">
            <v>CRESCENT-IROQUOIS</v>
          </cell>
          <cell r="C522" t="str">
            <v>IROQUOIS</v>
          </cell>
          <cell r="D522" t="str">
            <v>Unit</v>
          </cell>
          <cell r="F522">
            <v>114</v>
          </cell>
          <cell r="G522">
            <v>28</v>
          </cell>
          <cell r="H522">
            <v>0</v>
          </cell>
          <cell r="J522">
            <v>0.22</v>
          </cell>
          <cell r="K522">
            <v>14274.04</v>
          </cell>
          <cell r="M522">
            <v>0.22</v>
          </cell>
          <cell r="N522">
            <v>14274.04</v>
          </cell>
          <cell r="P522">
            <v>0.23</v>
          </cell>
          <cell r="Q522">
            <v>14922.86</v>
          </cell>
          <cell r="S522">
            <v>0.23</v>
          </cell>
          <cell r="T522">
            <v>14922.86</v>
          </cell>
          <cell r="W522">
            <v>0</v>
          </cell>
          <cell r="X522">
            <v>0</v>
          </cell>
          <cell r="Z522">
            <v>0</v>
          </cell>
          <cell r="AA522">
            <v>0</v>
          </cell>
          <cell r="AC522">
            <v>0</v>
          </cell>
          <cell r="AD522">
            <v>0</v>
          </cell>
          <cell r="AF522">
            <v>0</v>
          </cell>
          <cell r="AG522">
            <v>0</v>
          </cell>
          <cell r="AI522">
            <v>0</v>
          </cell>
          <cell r="AJ522">
            <v>0</v>
          </cell>
          <cell r="AM522">
            <v>0.8</v>
          </cell>
          <cell r="AN522">
            <v>51905.599999999999</v>
          </cell>
          <cell r="AP522">
            <v>0.8</v>
          </cell>
          <cell r="AQ522">
            <v>20500</v>
          </cell>
          <cell r="AS522">
            <v>0.11</v>
          </cell>
          <cell r="AT522">
            <v>8021.42</v>
          </cell>
          <cell r="AW522">
            <v>138820.82</v>
          </cell>
          <cell r="AY522">
            <v>1.48</v>
          </cell>
        </row>
        <row r="523">
          <cell r="A523" t="str">
            <v>3204600102600</v>
          </cell>
          <cell r="B523" t="str">
            <v>MOMENCE COMM UNIT SCH DIST 1</v>
          </cell>
          <cell r="C523" t="str">
            <v>KANKAKEE</v>
          </cell>
          <cell r="D523" t="str">
            <v>Unit</v>
          </cell>
          <cell r="F523">
            <v>1057.27</v>
          </cell>
          <cell r="G523">
            <v>599</v>
          </cell>
          <cell r="H523">
            <v>105.5</v>
          </cell>
          <cell r="J523">
            <v>4.79</v>
          </cell>
          <cell r="K523">
            <v>310784.78000000003</v>
          </cell>
          <cell r="M523">
            <v>4.79</v>
          </cell>
          <cell r="N523">
            <v>310784.78000000003</v>
          </cell>
          <cell r="P523">
            <v>4.99</v>
          </cell>
          <cell r="Q523">
            <v>323761.18</v>
          </cell>
          <cell r="S523">
            <v>4.99</v>
          </cell>
          <cell r="T523">
            <v>323761.18</v>
          </cell>
          <cell r="W523">
            <v>0.84</v>
          </cell>
          <cell r="X523">
            <v>54500.88</v>
          </cell>
          <cell r="Z523">
            <v>0.84</v>
          </cell>
          <cell r="AA523">
            <v>54500.88</v>
          </cell>
          <cell r="AC523">
            <v>0.87</v>
          </cell>
          <cell r="AD523">
            <v>56447.34</v>
          </cell>
          <cell r="AF523">
            <v>0.87</v>
          </cell>
          <cell r="AG523">
            <v>56447.34</v>
          </cell>
          <cell r="AI523">
            <v>1.05</v>
          </cell>
          <cell r="AJ523">
            <v>68126.100000000006</v>
          </cell>
          <cell r="AM523">
            <v>7.49</v>
          </cell>
          <cell r="AN523">
            <v>485966.18</v>
          </cell>
          <cell r="AP523">
            <v>7.49</v>
          </cell>
          <cell r="AQ523">
            <v>191931.25</v>
          </cell>
          <cell r="AS523">
            <v>1.05</v>
          </cell>
          <cell r="AT523">
            <v>76568.100000000006</v>
          </cell>
          <cell r="AW523">
            <v>2313579.9900000002</v>
          </cell>
          <cell r="AY523">
            <v>25.89</v>
          </cell>
        </row>
        <row r="524">
          <cell r="A524" t="str">
            <v>3204600202600</v>
          </cell>
          <cell r="B524" t="str">
            <v>HERSCHER COMM UNIT SCH DIST 2</v>
          </cell>
          <cell r="C524" t="str">
            <v>KANKAKEE</v>
          </cell>
          <cell r="D524" t="str">
            <v>Unit</v>
          </cell>
          <cell r="F524">
            <v>1694.03</v>
          </cell>
          <cell r="G524">
            <v>421.66</v>
          </cell>
          <cell r="H524">
            <v>0</v>
          </cell>
          <cell r="J524">
            <v>3.37</v>
          </cell>
          <cell r="K524">
            <v>218652.34</v>
          </cell>
          <cell r="M524">
            <v>3.37</v>
          </cell>
          <cell r="N524">
            <v>218652.34</v>
          </cell>
          <cell r="P524">
            <v>3.51</v>
          </cell>
          <cell r="Q524">
            <v>227735.82</v>
          </cell>
          <cell r="S524">
            <v>3.51</v>
          </cell>
          <cell r="T524">
            <v>227735.82</v>
          </cell>
          <cell r="W524">
            <v>0</v>
          </cell>
          <cell r="X524">
            <v>0</v>
          </cell>
          <cell r="Z524">
            <v>0</v>
          </cell>
          <cell r="AA524">
            <v>0</v>
          </cell>
          <cell r="AC524">
            <v>0</v>
          </cell>
          <cell r="AD524">
            <v>0</v>
          </cell>
          <cell r="AF524">
            <v>0</v>
          </cell>
          <cell r="AG524">
            <v>0</v>
          </cell>
          <cell r="AI524">
            <v>0</v>
          </cell>
          <cell r="AJ524">
            <v>0</v>
          </cell>
          <cell r="AM524">
            <v>12.01</v>
          </cell>
          <cell r="AN524">
            <v>779232.82</v>
          </cell>
          <cell r="AP524">
            <v>12.01</v>
          </cell>
          <cell r="AQ524">
            <v>307756.25</v>
          </cell>
          <cell r="AS524">
            <v>1.69</v>
          </cell>
          <cell r="AT524">
            <v>123238.18</v>
          </cell>
          <cell r="AW524">
            <v>2103003.5700000003</v>
          </cell>
          <cell r="AY524">
            <v>22.4</v>
          </cell>
        </row>
        <row r="525">
          <cell r="A525" t="str">
            <v>3204600502600</v>
          </cell>
          <cell r="B525" t="str">
            <v>MANTENO COMM UNIT SCH DIST 5</v>
          </cell>
          <cell r="C525" t="str">
            <v>KANKAKEE</v>
          </cell>
          <cell r="D525" t="str">
            <v>Unit</v>
          </cell>
          <cell r="F525">
            <v>1957.47</v>
          </cell>
          <cell r="G525">
            <v>584</v>
          </cell>
          <cell r="H525">
            <v>23</v>
          </cell>
          <cell r="J525">
            <v>4.67</v>
          </cell>
          <cell r="K525">
            <v>302998.94</v>
          </cell>
          <cell r="M525">
            <v>4.67</v>
          </cell>
          <cell r="N525">
            <v>302998.94</v>
          </cell>
          <cell r="P525">
            <v>4.8600000000000003</v>
          </cell>
          <cell r="Q525">
            <v>315326.52</v>
          </cell>
          <cell r="S525">
            <v>4.8600000000000003</v>
          </cell>
          <cell r="T525">
            <v>315326.52</v>
          </cell>
          <cell r="W525">
            <v>0.18</v>
          </cell>
          <cell r="X525">
            <v>11678.76</v>
          </cell>
          <cell r="Z525">
            <v>0.18</v>
          </cell>
          <cell r="AA525">
            <v>11678.76</v>
          </cell>
          <cell r="AC525">
            <v>0.19</v>
          </cell>
          <cell r="AD525">
            <v>12327.58</v>
          </cell>
          <cell r="AF525">
            <v>0.19</v>
          </cell>
          <cell r="AG525">
            <v>12327.58</v>
          </cell>
          <cell r="AI525">
            <v>0.23</v>
          </cell>
          <cell r="AJ525">
            <v>14922.86</v>
          </cell>
          <cell r="AM525">
            <v>13.88</v>
          </cell>
          <cell r="AN525">
            <v>900562.16</v>
          </cell>
          <cell r="AP525">
            <v>13.88</v>
          </cell>
          <cell r="AQ525">
            <v>355675</v>
          </cell>
          <cell r="AS525">
            <v>1.95</v>
          </cell>
          <cell r="AT525">
            <v>142197.9</v>
          </cell>
          <cell r="AW525">
            <v>2698021.5200000005</v>
          </cell>
          <cell r="AY525">
            <v>29.060000000000002</v>
          </cell>
        </row>
        <row r="526">
          <cell r="A526" t="str">
            <v>3204600602600</v>
          </cell>
          <cell r="B526" t="str">
            <v>GRANT PARK C U  SCHOOL DIST 6</v>
          </cell>
          <cell r="C526" t="str">
            <v>KANKAKEE</v>
          </cell>
          <cell r="D526" t="str">
            <v>Unit</v>
          </cell>
          <cell r="F526">
            <v>486.21</v>
          </cell>
          <cell r="G526">
            <v>153</v>
          </cell>
          <cell r="H526">
            <v>0</v>
          </cell>
          <cell r="J526">
            <v>1.22</v>
          </cell>
          <cell r="K526">
            <v>79156.039999999994</v>
          </cell>
          <cell r="M526">
            <v>1.22</v>
          </cell>
          <cell r="N526">
            <v>79156.039999999994</v>
          </cell>
          <cell r="P526">
            <v>1.27</v>
          </cell>
          <cell r="Q526">
            <v>82400.14</v>
          </cell>
          <cell r="S526">
            <v>1.27</v>
          </cell>
          <cell r="T526">
            <v>82400.14</v>
          </cell>
          <cell r="W526">
            <v>0</v>
          </cell>
          <cell r="X526">
            <v>0</v>
          </cell>
          <cell r="Z526">
            <v>0</v>
          </cell>
          <cell r="AA526">
            <v>0</v>
          </cell>
          <cell r="AC526">
            <v>0</v>
          </cell>
          <cell r="AD526">
            <v>0</v>
          </cell>
          <cell r="AF526">
            <v>0</v>
          </cell>
          <cell r="AG526">
            <v>0</v>
          </cell>
          <cell r="AI526">
            <v>0</v>
          </cell>
          <cell r="AJ526">
            <v>0</v>
          </cell>
          <cell r="AM526">
            <v>3.44</v>
          </cell>
          <cell r="AN526">
            <v>223194.08</v>
          </cell>
          <cell r="AP526">
            <v>3.44</v>
          </cell>
          <cell r="AQ526">
            <v>88150</v>
          </cell>
          <cell r="AS526">
            <v>0.48</v>
          </cell>
          <cell r="AT526">
            <v>35002.559999999998</v>
          </cell>
          <cell r="AW526">
            <v>669459.00000000012</v>
          </cell>
          <cell r="AY526">
            <v>7.2</v>
          </cell>
        </row>
        <row r="527">
          <cell r="A527" t="str">
            <v>3204605300200</v>
          </cell>
          <cell r="B527" t="str">
            <v>BOURBONNAIS SCHOOL DIST 53</v>
          </cell>
          <cell r="C527" t="str">
            <v>KANKAKEE</v>
          </cell>
          <cell r="D527" t="str">
            <v>Elementary</v>
          </cell>
          <cell r="F527">
            <v>2369.5</v>
          </cell>
          <cell r="G527">
            <v>943</v>
          </cell>
          <cell r="H527">
            <v>62.5</v>
          </cell>
          <cell r="J527">
            <v>7.54</v>
          </cell>
          <cell r="K527">
            <v>489210.28</v>
          </cell>
          <cell r="M527">
            <v>7.54</v>
          </cell>
          <cell r="N527">
            <v>489210.28</v>
          </cell>
          <cell r="P527">
            <v>7.85</v>
          </cell>
          <cell r="Q527">
            <v>509323.7</v>
          </cell>
          <cell r="S527">
            <v>7.85</v>
          </cell>
          <cell r="T527">
            <v>509323.7</v>
          </cell>
          <cell r="W527">
            <v>0.5</v>
          </cell>
          <cell r="X527">
            <v>32441</v>
          </cell>
          <cell r="Z527">
            <v>0.5</v>
          </cell>
          <cell r="AA527">
            <v>32441</v>
          </cell>
          <cell r="AC527">
            <v>0.52</v>
          </cell>
          <cell r="AD527">
            <v>33738.639999999999</v>
          </cell>
          <cell r="AF527">
            <v>0.52</v>
          </cell>
          <cell r="AG527">
            <v>33738.639999999999</v>
          </cell>
          <cell r="AI527">
            <v>0.62</v>
          </cell>
          <cell r="AJ527">
            <v>40226.839999999997</v>
          </cell>
          <cell r="AM527">
            <v>16.8</v>
          </cell>
          <cell r="AN527">
            <v>1090017.6000000001</v>
          </cell>
          <cell r="AP527">
            <v>16.8</v>
          </cell>
          <cell r="AQ527">
            <v>430500</v>
          </cell>
          <cell r="AS527">
            <v>2.36</v>
          </cell>
          <cell r="AT527">
            <v>172095.92</v>
          </cell>
          <cell r="AW527">
            <v>3862267.6000000006</v>
          </cell>
          <cell r="AY527">
            <v>42.2</v>
          </cell>
        </row>
        <row r="528">
          <cell r="A528" t="str">
            <v>3204606100200</v>
          </cell>
          <cell r="B528" t="str">
            <v>BRADLEY SCHOOL DIST 61</v>
          </cell>
          <cell r="C528" t="str">
            <v>KANKAKEE</v>
          </cell>
          <cell r="D528" t="str">
            <v>Elementary</v>
          </cell>
          <cell r="F528">
            <v>1415.88</v>
          </cell>
          <cell r="G528">
            <v>801.33</v>
          </cell>
          <cell r="H528">
            <v>98</v>
          </cell>
          <cell r="J528">
            <v>6.41</v>
          </cell>
          <cell r="K528">
            <v>415893.62</v>
          </cell>
          <cell r="M528">
            <v>6.41</v>
          </cell>
          <cell r="N528">
            <v>415893.62</v>
          </cell>
          <cell r="P528">
            <v>6.67</v>
          </cell>
          <cell r="Q528">
            <v>432762.94</v>
          </cell>
          <cell r="S528">
            <v>6.67</v>
          </cell>
          <cell r="T528">
            <v>432762.94</v>
          </cell>
          <cell r="W528">
            <v>0.78</v>
          </cell>
          <cell r="X528">
            <v>50607.96</v>
          </cell>
          <cell r="Z528">
            <v>0.78</v>
          </cell>
          <cell r="AA528">
            <v>50607.96</v>
          </cell>
          <cell r="AC528">
            <v>0.81</v>
          </cell>
          <cell r="AD528">
            <v>52554.42</v>
          </cell>
          <cell r="AF528">
            <v>0.81</v>
          </cell>
          <cell r="AG528">
            <v>52554.42</v>
          </cell>
          <cell r="AI528">
            <v>0.98</v>
          </cell>
          <cell r="AJ528">
            <v>63584.36</v>
          </cell>
          <cell r="AM528">
            <v>10.039999999999999</v>
          </cell>
          <cell r="AN528">
            <v>651415.28</v>
          </cell>
          <cell r="AP528">
            <v>10.039999999999999</v>
          </cell>
          <cell r="AQ528">
            <v>257275</v>
          </cell>
          <cell r="AS528">
            <v>1.41</v>
          </cell>
          <cell r="AT528">
            <v>102820.02</v>
          </cell>
          <cell r="AW528">
            <v>2978732.54</v>
          </cell>
          <cell r="AY528">
            <v>33.17</v>
          </cell>
        </row>
        <row r="529">
          <cell r="A529" t="str">
            <v>3204611102500</v>
          </cell>
          <cell r="B529" t="str">
            <v>KANKAKEE SCHOOL DIST 111</v>
          </cell>
          <cell r="C529" t="str">
            <v>KANKAKEE</v>
          </cell>
          <cell r="D529" t="str">
            <v>Unit</v>
          </cell>
          <cell r="F529">
            <v>4809.1099999999997</v>
          </cell>
          <cell r="G529">
            <v>4001</v>
          </cell>
          <cell r="H529">
            <v>721.5</v>
          </cell>
          <cell r="J529">
            <v>32</v>
          </cell>
          <cell r="K529">
            <v>2076224</v>
          </cell>
          <cell r="M529">
            <v>32</v>
          </cell>
          <cell r="N529">
            <v>2076224</v>
          </cell>
          <cell r="P529">
            <v>33.340000000000003</v>
          </cell>
          <cell r="Q529">
            <v>2163165.88</v>
          </cell>
          <cell r="S529">
            <v>33.340000000000003</v>
          </cell>
          <cell r="T529">
            <v>2163165.88</v>
          </cell>
          <cell r="W529">
            <v>5.77</v>
          </cell>
          <cell r="X529">
            <v>374369.14</v>
          </cell>
          <cell r="Z529">
            <v>5.77</v>
          </cell>
          <cell r="AA529">
            <v>374369.14</v>
          </cell>
          <cell r="AC529">
            <v>6.01</v>
          </cell>
          <cell r="AD529">
            <v>389940.82</v>
          </cell>
          <cell r="AF529">
            <v>6.01</v>
          </cell>
          <cell r="AG529">
            <v>389940.82</v>
          </cell>
          <cell r="AI529">
            <v>7.21</v>
          </cell>
          <cell r="AJ529">
            <v>467799.22</v>
          </cell>
          <cell r="AM529">
            <v>34.1</v>
          </cell>
          <cell r="AN529">
            <v>2212476.2000000002</v>
          </cell>
          <cell r="AP529">
            <v>34.1</v>
          </cell>
          <cell r="AQ529">
            <v>873812.5</v>
          </cell>
          <cell r="AS529">
            <v>4.8</v>
          </cell>
          <cell r="AT529">
            <v>350025.6</v>
          </cell>
          <cell r="AW529">
            <v>13911513.199999999</v>
          </cell>
          <cell r="AY529">
            <v>157.78</v>
          </cell>
        </row>
        <row r="530">
          <cell r="A530" t="str">
            <v>3204625600400</v>
          </cell>
          <cell r="B530" t="str">
            <v>ST ANNE C C SCHOOL DIST 256</v>
          </cell>
          <cell r="C530" t="str">
            <v>KANKAKEE</v>
          </cell>
          <cell r="D530" t="str">
            <v>Elementary</v>
          </cell>
          <cell r="F530">
            <v>317</v>
          </cell>
          <cell r="G530">
            <v>159</v>
          </cell>
          <cell r="H530">
            <v>0.66</v>
          </cell>
          <cell r="J530">
            <v>1.27</v>
          </cell>
          <cell r="K530">
            <v>82400.14</v>
          </cell>
          <cell r="M530">
            <v>1.27</v>
          </cell>
          <cell r="N530">
            <v>82400.14</v>
          </cell>
          <cell r="P530">
            <v>1.32</v>
          </cell>
          <cell r="Q530">
            <v>85644.24</v>
          </cell>
          <cell r="S530">
            <v>1.32</v>
          </cell>
          <cell r="T530">
            <v>85644.24</v>
          </cell>
          <cell r="W530">
            <v>0</v>
          </cell>
          <cell r="X530">
            <v>0</v>
          </cell>
          <cell r="Z530">
            <v>0</v>
          </cell>
          <cell r="AA530">
            <v>0</v>
          </cell>
          <cell r="AC530">
            <v>0</v>
          </cell>
          <cell r="AD530">
            <v>0</v>
          </cell>
          <cell r="AF530">
            <v>0</v>
          </cell>
          <cell r="AG530">
            <v>0</v>
          </cell>
          <cell r="AI530">
            <v>0</v>
          </cell>
          <cell r="AJ530">
            <v>0</v>
          </cell>
          <cell r="AM530">
            <v>2.2400000000000002</v>
          </cell>
          <cell r="AN530">
            <v>145335.67999999999</v>
          </cell>
          <cell r="AP530">
            <v>2.2400000000000002</v>
          </cell>
          <cell r="AQ530">
            <v>57400</v>
          </cell>
          <cell r="AS530">
            <v>0.31</v>
          </cell>
          <cell r="AT530">
            <v>22605.82</v>
          </cell>
          <cell r="AW530">
            <v>561430.26</v>
          </cell>
          <cell r="AY530">
            <v>6.15</v>
          </cell>
        </row>
        <row r="531">
          <cell r="A531" t="str">
            <v>3204625800400</v>
          </cell>
          <cell r="B531" t="str">
            <v>ST GEORGE C C SCHOOL DIST 258</v>
          </cell>
          <cell r="C531" t="str">
            <v>KANKAKEE</v>
          </cell>
          <cell r="D531" t="str">
            <v>Elementary</v>
          </cell>
          <cell r="F531">
            <v>450.22</v>
          </cell>
          <cell r="G531">
            <v>104</v>
          </cell>
          <cell r="H531">
            <v>11.83</v>
          </cell>
          <cell r="J531">
            <v>0.83</v>
          </cell>
          <cell r="K531">
            <v>53852.06</v>
          </cell>
          <cell r="M531">
            <v>0.83</v>
          </cell>
          <cell r="N531">
            <v>53852.06</v>
          </cell>
          <cell r="P531">
            <v>0.86</v>
          </cell>
          <cell r="Q531">
            <v>55798.52</v>
          </cell>
          <cell r="S531">
            <v>0.86</v>
          </cell>
          <cell r="T531">
            <v>55798.52</v>
          </cell>
          <cell r="W531">
            <v>0.09</v>
          </cell>
          <cell r="X531">
            <v>5839.38</v>
          </cell>
          <cell r="Z531">
            <v>0.09</v>
          </cell>
          <cell r="AA531">
            <v>5839.38</v>
          </cell>
          <cell r="AC531">
            <v>0.09</v>
          </cell>
          <cell r="AD531">
            <v>5839.38</v>
          </cell>
          <cell r="AF531">
            <v>0.09</v>
          </cell>
          <cell r="AG531">
            <v>5839.38</v>
          </cell>
          <cell r="AI531">
            <v>0.11</v>
          </cell>
          <cell r="AJ531">
            <v>7137.02</v>
          </cell>
          <cell r="AM531">
            <v>3.19</v>
          </cell>
          <cell r="AN531">
            <v>206973.58</v>
          </cell>
          <cell r="AP531">
            <v>3.19</v>
          </cell>
          <cell r="AQ531">
            <v>81743.75</v>
          </cell>
          <cell r="AS531">
            <v>0.45</v>
          </cell>
          <cell r="AT531">
            <v>32814.9</v>
          </cell>
          <cell r="AW531">
            <v>571327.93000000005</v>
          </cell>
          <cell r="AY531">
            <v>6.1199999999999992</v>
          </cell>
        </row>
        <row r="532">
          <cell r="A532" t="str">
            <v>3204625900400</v>
          </cell>
          <cell r="B532" t="str">
            <v>PEMBROKE C C SCHOOL DISTRICT 259</v>
          </cell>
          <cell r="C532" t="str">
            <v>KANKAKEE</v>
          </cell>
          <cell r="D532" t="str">
            <v>Elementary</v>
          </cell>
          <cell r="F532">
            <v>207.98</v>
          </cell>
          <cell r="G532">
            <v>202.33</v>
          </cell>
          <cell r="H532">
            <v>0</v>
          </cell>
          <cell r="J532">
            <v>1.61</v>
          </cell>
          <cell r="K532">
            <v>104460.02</v>
          </cell>
          <cell r="M532">
            <v>1.61</v>
          </cell>
          <cell r="N532">
            <v>104460.02</v>
          </cell>
          <cell r="P532">
            <v>1.68</v>
          </cell>
          <cell r="Q532">
            <v>109001.76</v>
          </cell>
          <cell r="S532">
            <v>1.68</v>
          </cell>
          <cell r="T532">
            <v>109001.76</v>
          </cell>
          <cell r="W532">
            <v>0</v>
          </cell>
          <cell r="X532">
            <v>0</v>
          </cell>
          <cell r="Z532">
            <v>0</v>
          </cell>
          <cell r="AA532">
            <v>0</v>
          </cell>
          <cell r="AC532">
            <v>0</v>
          </cell>
          <cell r="AD532">
            <v>0</v>
          </cell>
          <cell r="AF532">
            <v>0</v>
          </cell>
          <cell r="AG532">
            <v>0</v>
          </cell>
          <cell r="AI532">
            <v>0</v>
          </cell>
          <cell r="AJ532">
            <v>0</v>
          </cell>
          <cell r="AM532">
            <v>1.47</v>
          </cell>
          <cell r="AN532">
            <v>95376.54</v>
          </cell>
          <cell r="AP532">
            <v>1.47</v>
          </cell>
          <cell r="AQ532">
            <v>37668.75</v>
          </cell>
          <cell r="AS532">
            <v>0.2</v>
          </cell>
          <cell r="AT532">
            <v>14584.4</v>
          </cell>
          <cell r="AW532">
            <v>574553.25</v>
          </cell>
          <cell r="AY532">
            <v>6.4399999999999995</v>
          </cell>
        </row>
        <row r="533">
          <cell r="A533" t="str">
            <v>3204630201600</v>
          </cell>
          <cell r="B533" t="str">
            <v>ST ANNE COMM H S DIST 302</v>
          </cell>
          <cell r="C533" t="str">
            <v>KANKAKEE</v>
          </cell>
          <cell r="D533" t="str">
            <v>High School</v>
          </cell>
          <cell r="F533">
            <v>237.98</v>
          </cell>
          <cell r="G533">
            <v>158.33000000000001</v>
          </cell>
          <cell r="H533">
            <v>0.33</v>
          </cell>
          <cell r="J533">
            <v>1.26</v>
          </cell>
          <cell r="K533">
            <v>81751.320000000007</v>
          </cell>
          <cell r="M533">
            <v>1.26</v>
          </cell>
          <cell r="N533">
            <v>81751.320000000007</v>
          </cell>
          <cell r="P533">
            <v>1.31</v>
          </cell>
          <cell r="Q533">
            <v>84995.42</v>
          </cell>
          <cell r="S533">
            <v>1.31</v>
          </cell>
          <cell r="T533">
            <v>84995.42</v>
          </cell>
          <cell r="W533">
            <v>0</v>
          </cell>
          <cell r="X533">
            <v>0</v>
          </cell>
          <cell r="Z533">
            <v>0</v>
          </cell>
          <cell r="AA533">
            <v>0</v>
          </cell>
          <cell r="AC533">
            <v>0</v>
          </cell>
          <cell r="AD533">
            <v>0</v>
          </cell>
          <cell r="AF533">
            <v>0</v>
          </cell>
          <cell r="AG533">
            <v>0</v>
          </cell>
          <cell r="AI533">
            <v>0</v>
          </cell>
          <cell r="AJ533">
            <v>0</v>
          </cell>
          <cell r="AM533">
            <v>1.68</v>
          </cell>
          <cell r="AN533">
            <v>109001.76</v>
          </cell>
          <cell r="AP533">
            <v>1.68</v>
          </cell>
          <cell r="AQ533">
            <v>43050</v>
          </cell>
          <cell r="AS533">
            <v>0.23</v>
          </cell>
          <cell r="AT533">
            <v>16772.060000000001</v>
          </cell>
          <cell r="AW533">
            <v>502317.3</v>
          </cell>
          <cell r="AY533">
            <v>5.5600000000000005</v>
          </cell>
        </row>
        <row r="534">
          <cell r="A534" t="str">
            <v>3204630701600</v>
          </cell>
          <cell r="B534" t="str">
            <v>BRADLEY BOURBONNAIS C HS D 307</v>
          </cell>
          <cell r="C534" t="str">
            <v>KANKAKEE</v>
          </cell>
          <cell r="D534" t="str">
            <v>High School</v>
          </cell>
          <cell r="F534">
            <v>2079.81</v>
          </cell>
          <cell r="G534">
            <v>704</v>
          </cell>
          <cell r="H534">
            <v>34</v>
          </cell>
          <cell r="J534">
            <v>5.63</v>
          </cell>
          <cell r="K534">
            <v>365285.66</v>
          </cell>
          <cell r="M534">
            <v>5.63</v>
          </cell>
          <cell r="N534">
            <v>365285.66</v>
          </cell>
          <cell r="P534">
            <v>5.86</v>
          </cell>
          <cell r="Q534">
            <v>380208.52</v>
          </cell>
          <cell r="S534">
            <v>5.86</v>
          </cell>
          <cell r="T534">
            <v>380208.52</v>
          </cell>
          <cell r="W534">
            <v>0.27</v>
          </cell>
          <cell r="X534">
            <v>17518.14</v>
          </cell>
          <cell r="Z534">
            <v>0.27</v>
          </cell>
          <cell r="AA534">
            <v>17518.14</v>
          </cell>
          <cell r="AC534">
            <v>0.28000000000000003</v>
          </cell>
          <cell r="AD534">
            <v>18166.96</v>
          </cell>
          <cell r="AF534">
            <v>0.28000000000000003</v>
          </cell>
          <cell r="AG534">
            <v>18166.96</v>
          </cell>
          <cell r="AI534">
            <v>0.34</v>
          </cell>
          <cell r="AJ534">
            <v>22059.88</v>
          </cell>
          <cell r="AM534">
            <v>14.75</v>
          </cell>
          <cell r="AN534">
            <v>957009.5</v>
          </cell>
          <cell r="AP534">
            <v>14.75</v>
          </cell>
          <cell r="AQ534">
            <v>377968.75</v>
          </cell>
          <cell r="AS534">
            <v>2.0699999999999998</v>
          </cell>
          <cell r="AT534">
            <v>150948.54</v>
          </cell>
          <cell r="AW534">
            <v>3070345.23</v>
          </cell>
          <cell r="AY534">
            <v>33.270000000000003</v>
          </cell>
        </row>
        <row r="535">
          <cell r="A535" t="str">
            <v>3303623502600</v>
          </cell>
          <cell r="B535" t="str">
            <v>WEST CENTRAL</v>
          </cell>
          <cell r="C535" t="str">
            <v>HENDERSON</v>
          </cell>
          <cell r="D535" t="str">
            <v>Unit</v>
          </cell>
          <cell r="F535">
            <v>778.45</v>
          </cell>
          <cell r="G535">
            <v>317.66000000000003</v>
          </cell>
          <cell r="H535">
            <v>0</v>
          </cell>
          <cell r="J535">
            <v>2.54</v>
          </cell>
          <cell r="K535">
            <v>164800.28</v>
          </cell>
          <cell r="M535">
            <v>2.54</v>
          </cell>
          <cell r="N535">
            <v>164800.28</v>
          </cell>
          <cell r="P535">
            <v>2.64</v>
          </cell>
          <cell r="Q535">
            <v>171288.48</v>
          </cell>
          <cell r="S535">
            <v>2.64</v>
          </cell>
          <cell r="T535">
            <v>171288.48</v>
          </cell>
          <cell r="W535">
            <v>0</v>
          </cell>
          <cell r="X535">
            <v>0</v>
          </cell>
          <cell r="Z535">
            <v>0</v>
          </cell>
          <cell r="AA535">
            <v>0</v>
          </cell>
          <cell r="AC535">
            <v>0</v>
          </cell>
          <cell r="AD535">
            <v>0</v>
          </cell>
          <cell r="AF535">
            <v>0</v>
          </cell>
          <cell r="AG535">
            <v>0</v>
          </cell>
          <cell r="AI535">
            <v>0</v>
          </cell>
          <cell r="AJ535">
            <v>0</v>
          </cell>
          <cell r="AM535">
            <v>5.52</v>
          </cell>
          <cell r="AN535">
            <v>358148.64</v>
          </cell>
          <cell r="AP535">
            <v>5.52</v>
          </cell>
          <cell r="AQ535">
            <v>141450</v>
          </cell>
          <cell r="AS535">
            <v>0.77</v>
          </cell>
          <cell r="AT535">
            <v>56149.94</v>
          </cell>
          <cell r="AW535">
            <v>1227926.1000000001</v>
          </cell>
          <cell r="AY535">
            <v>13.34</v>
          </cell>
        </row>
        <row r="536">
          <cell r="A536" t="str">
            <v>3304820202600</v>
          </cell>
          <cell r="B536" t="str">
            <v>KNOXVILLE C U SCHOOL DIST 202</v>
          </cell>
          <cell r="C536" t="str">
            <v>KNOX</v>
          </cell>
          <cell r="D536" t="str">
            <v>Unit</v>
          </cell>
          <cell r="F536">
            <v>1041.3900000000001</v>
          </cell>
          <cell r="G536">
            <v>417</v>
          </cell>
          <cell r="H536">
            <v>1</v>
          </cell>
          <cell r="J536">
            <v>3.33</v>
          </cell>
          <cell r="K536">
            <v>216057.06</v>
          </cell>
          <cell r="M536">
            <v>3.33</v>
          </cell>
          <cell r="N536">
            <v>216057.06</v>
          </cell>
          <cell r="P536">
            <v>3.47</v>
          </cell>
          <cell r="Q536">
            <v>225140.54</v>
          </cell>
          <cell r="S536">
            <v>3.47</v>
          </cell>
          <cell r="T536">
            <v>225140.54</v>
          </cell>
          <cell r="W536">
            <v>0</v>
          </cell>
          <cell r="X536">
            <v>0</v>
          </cell>
          <cell r="Z536">
            <v>0</v>
          </cell>
          <cell r="AA536">
            <v>0</v>
          </cell>
          <cell r="AC536">
            <v>0</v>
          </cell>
          <cell r="AD536">
            <v>0</v>
          </cell>
          <cell r="AF536">
            <v>0</v>
          </cell>
          <cell r="AG536">
            <v>0</v>
          </cell>
          <cell r="AI536">
            <v>0.01</v>
          </cell>
          <cell r="AJ536">
            <v>648.82000000000005</v>
          </cell>
          <cell r="AM536">
            <v>7.38</v>
          </cell>
          <cell r="AN536">
            <v>478829.16</v>
          </cell>
          <cell r="AP536">
            <v>7.38</v>
          </cell>
          <cell r="AQ536">
            <v>189112.5</v>
          </cell>
          <cell r="AS536">
            <v>1.04</v>
          </cell>
          <cell r="AT536">
            <v>75838.880000000005</v>
          </cell>
          <cell r="AW536">
            <v>1626824.56</v>
          </cell>
          <cell r="AY536">
            <v>17.66</v>
          </cell>
        </row>
        <row r="537">
          <cell r="A537" t="str">
            <v>3304820502600</v>
          </cell>
          <cell r="B537" t="str">
            <v>GALESBURG C U SCHOOL DIST 205</v>
          </cell>
          <cell r="C537" t="str">
            <v>KNOX</v>
          </cell>
          <cell r="D537" t="str">
            <v>Unit</v>
          </cell>
          <cell r="F537">
            <v>4240.2700000000004</v>
          </cell>
          <cell r="G537">
            <v>2820</v>
          </cell>
          <cell r="H537">
            <v>211.5</v>
          </cell>
          <cell r="J537">
            <v>22.56</v>
          </cell>
          <cell r="K537">
            <v>1463737.92</v>
          </cell>
          <cell r="M537">
            <v>22.56</v>
          </cell>
          <cell r="N537">
            <v>1463737.92</v>
          </cell>
          <cell r="P537">
            <v>23.5</v>
          </cell>
          <cell r="Q537">
            <v>1524727</v>
          </cell>
          <cell r="S537">
            <v>23.5</v>
          </cell>
          <cell r="T537">
            <v>1524727</v>
          </cell>
          <cell r="W537">
            <v>1.69</v>
          </cell>
          <cell r="X537">
            <v>109650.58</v>
          </cell>
          <cell r="Z537">
            <v>1.69</v>
          </cell>
          <cell r="AA537">
            <v>109650.58</v>
          </cell>
          <cell r="AC537">
            <v>1.76</v>
          </cell>
          <cell r="AD537">
            <v>114192.32000000001</v>
          </cell>
          <cell r="AF537">
            <v>1.76</v>
          </cell>
          <cell r="AG537">
            <v>114192.32000000001</v>
          </cell>
          <cell r="AI537">
            <v>2.11</v>
          </cell>
          <cell r="AJ537">
            <v>136901.01999999999</v>
          </cell>
          <cell r="AM537">
            <v>30.07</v>
          </cell>
          <cell r="AN537">
            <v>1951001.74</v>
          </cell>
          <cell r="AP537">
            <v>30.07</v>
          </cell>
          <cell r="AQ537">
            <v>770543.75</v>
          </cell>
          <cell r="AS537">
            <v>4.24</v>
          </cell>
          <cell r="AT537">
            <v>309189.28000000003</v>
          </cell>
          <cell r="AW537">
            <v>9592251.4299999997</v>
          </cell>
          <cell r="AY537">
            <v>106.95000000000002</v>
          </cell>
        </row>
        <row r="538">
          <cell r="A538" t="str">
            <v>3304820802600</v>
          </cell>
          <cell r="B538" t="str">
            <v>R O W V A COMM UNIT SCH DIST 208</v>
          </cell>
          <cell r="C538" t="str">
            <v>KNOX</v>
          </cell>
          <cell r="D538" t="str">
            <v>Unit</v>
          </cell>
          <cell r="F538">
            <v>585.19000000000005</v>
          </cell>
          <cell r="G538">
            <v>195.33</v>
          </cell>
          <cell r="H538">
            <v>1</v>
          </cell>
          <cell r="J538">
            <v>1.56</v>
          </cell>
          <cell r="K538">
            <v>101215.92</v>
          </cell>
          <cell r="M538">
            <v>1.56</v>
          </cell>
          <cell r="N538">
            <v>101215.92</v>
          </cell>
          <cell r="P538">
            <v>1.62</v>
          </cell>
          <cell r="Q538">
            <v>105108.84</v>
          </cell>
          <cell r="S538">
            <v>1.62</v>
          </cell>
          <cell r="T538">
            <v>105108.84</v>
          </cell>
          <cell r="W538">
            <v>0</v>
          </cell>
          <cell r="X538">
            <v>0</v>
          </cell>
          <cell r="Z538">
            <v>0</v>
          </cell>
          <cell r="AA538">
            <v>0</v>
          </cell>
          <cell r="AC538">
            <v>0</v>
          </cell>
          <cell r="AD538">
            <v>0</v>
          </cell>
          <cell r="AF538">
            <v>0</v>
          </cell>
          <cell r="AG538">
            <v>0</v>
          </cell>
          <cell r="AI538">
            <v>0.01</v>
          </cell>
          <cell r="AJ538">
            <v>648.82000000000005</v>
          </cell>
          <cell r="AM538">
            <v>4.1500000000000004</v>
          </cell>
          <cell r="AN538">
            <v>269260.3</v>
          </cell>
          <cell r="AP538">
            <v>4.1500000000000004</v>
          </cell>
          <cell r="AQ538">
            <v>106343.75</v>
          </cell>
          <cell r="AS538">
            <v>0.57999999999999996</v>
          </cell>
          <cell r="AT538">
            <v>42294.76</v>
          </cell>
          <cell r="AW538">
            <v>831197.15</v>
          </cell>
          <cell r="AY538">
            <v>8.9600000000000009</v>
          </cell>
        </row>
        <row r="539">
          <cell r="A539" t="str">
            <v>3304821002600</v>
          </cell>
          <cell r="B539" t="str">
            <v>WILLIAMSFIELD C U S DIST 210</v>
          </cell>
          <cell r="C539" t="str">
            <v>KNOX</v>
          </cell>
          <cell r="D539" t="str">
            <v>Unit</v>
          </cell>
          <cell r="F539">
            <v>259.93</v>
          </cell>
          <cell r="G539">
            <v>84.66</v>
          </cell>
          <cell r="H539">
            <v>0</v>
          </cell>
          <cell r="J539">
            <v>0.67</v>
          </cell>
          <cell r="K539">
            <v>43470.94</v>
          </cell>
          <cell r="M539">
            <v>0.67</v>
          </cell>
          <cell r="N539">
            <v>43470.94</v>
          </cell>
          <cell r="P539">
            <v>0.7</v>
          </cell>
          <cell r="Q539">
            <v>45417.4</v>
          </cell>
          <cell r="S539">
            <v>0.7</v>
          </cell>
          <cell r="T539">
            <v>45417.4</v>
          </cell>
          <cell r="W539">
            <v>0</v>
          </cell>
          <cell r="X539">
            <v>0</v>
          </cell>
          <cell r="Z539">
            <v>0</v>
          </cell>
          <cell r="AA539">
            <v>0</v>
          </cell>
          <cell r="AC539">
            <v>0</v>
          </cell>
          <cell r="AD539">
            <v>0</v>
          </cell>
          <cell r="AF539">
            <v>0</v>
          </cell>
          <cell r="AG539">
            <v>0</v>
          </cell>
          <cell r="AI539">
            <v>0</v>
          </cell>
          <cell r="AJ539">
            <v>0</v>
          </cell>
          <cell r="AM539">
            <v>1.84</v>
          </cell>
          <cell r="AN539">
            <v>119382.88</v>
          </cell>
          <cell r="AP539">
            <v>1.84</v>
          </cell>
          <cell r="AQ539">
            <v>47150</v>
          </cell>
          <cell r="AS539">
            <v>0.25</v>
          </cell>
          <cell r="AT539">
            <v>18230.5</v>
          </cell>
          <cell r="AW539">
            <v>362540.06</v>
          </cell>
          <cell r="AY539">
            <v>3.91</v>
          </cell>
        </row>
        <row r="540">
          <cell r="A540" t="str">
            <v>3304827602600</v>
          </cell>
          <cell r="B540" t="str">
            <v>ABINGDON - AVON CUSD 276</v>
          </cell>
          <cell r="C540" t="str">
            <v>KNOX</v>
          </cell>
          <cell r="D540" t="str">
            <v>Unit</v>
          </cell>
          <cell r="F540">
            <v>925.78</v>
          </cell>
          <cell r="G540">
            <v>459</v>
          </cell>
          <cell r="H540">
            <v>0</v>
          </cell>
          <cell r="J540">
            <v>3.67</v>
          </cell>
          <cell r="K540">
            <v>238116.94</v>
          </cell>
          <cell r="M540">
            <v>3.67</v>
          </cell>
          <cell r="N540">
            <v>238116.94</v>
          </cell>
          <cell r="P540">
            <v>3.82</v>
          </cell>
          <cell r="Q540">
            <v>247849.24</v>
          </cell>
          <cell r="S540">
            <v>3.82</v>
          </cell>
          <cell r="T540">
            <v>247849.24</v>
          </cell>
          <cell r="W540">
            <v>0</v>
          </cell>
          <cell r="X540">
            <v>0</v>
          </cell>
          <cell r="Z540">
            <v>0</v>
          </cell>
          <cell r="AA540">
            <v>0</v>
          </cell>
          <cell r="AC540">
            <v>0</v>
          </cell>
          <cell r="AD540">
            <v>0</v>
          </cell>
          <cell r="AF540">
            <v>0</v>
          </cell>
          <cell r="AG540">
            <v>0</v>
          </cell>
          <cell r="AI540">
            <v>0</v>
          </cell>
          <cell r="AJ540">
            <v>0</v>
          </cell>
          <cell r="AM540">
            <v>6.56</v>
          </cell>
          <cell r="AN540">
            <v>425625.92</v>
          </cell>
          <cell r="AP540">
            <v>6.56</v>
          </cell>
          <cell r="AQ540">
            <v>168100</v>
          </cell>
          <cell r="AS540">
            <v>0.92</v>
          </cell>
          <cell r="AT540">
            <v>67088.240000000005</v>
          </cell>
          <cell r="AW540">
            <v>1632746.5199999998</v>
          </cell>
          <cell r="AY540">
            <v>17.87</v>
          </cell>
        </row>
        <row r="541">
          <cell r="A541" t="str">
            <v>3306640402600</v>
          </cell>
          <cell r="B541" t="str">
            <v>MERCER COUNTY SD 404</v>
          </cell>
          <cell r="C541" t="str">
            <v>MERCER</v>
          </cell>
          <cell r="D541" t="str">
            <v>Unit</v>
          </cell>
          <cell r="F541">
            <v>1296.3800000000001</v>
          </cell>
          <cell r="G541">
            <v>473.33</v>
          </cell>
          <cell r="H541">
            <v>0</v>
          </cell>
          <cell r="J541">
            <v>3.78</v>
          </cell>
          <cell r="K541">
            <v>245253.96</v>
          </cell>
          <cell r="M541">
            <v>3.78</v>
          </cell>
          <cell r="N541">
            <v>245253.96</v>
          </cell>
          <cell r="P541">
            <v>3.94</v>
          </cell>
          <cell r="Q541">
            <v>255635.08</v>
          </cell>
          <cell r="S541">
            <v>3.94</v>
          </cell>
          <cell r="T541">
            <v>255635.08</v>
          </cell>
          <cell r="W541">
            <v>0</v>
          </cell>
          <cell r="X541">
            <v>0</v>
          </cell>
          <cell r="Z541">
            <v>0</v>
          </cell>
          <cell r="AA541">
            <v>0</v>
          </cell>
          <cell r="AC541">
            <v>0</v>
          </cell>
          <cell r="AD541">
            <v>0</v>
          </cell>
          <cell r="AF541">
            <v>0</v>
          </cell>
          <cell r="AG541">
            <v>0</v>
          </cell>
          <cell r="AI541">
            <v>0</v>
          </cell>
          <cell r="AJ541">
            <v>0</v>
          </cell>
          <cell r="AM541">
            <v>9.19</v>
          </cell>
          <cell r="AN541">
            <v>596265.57999999996</v>
          </cell>
          <cell r="AP541">
            <v>9.19</v>
          </cell>
          <cell r="AQ541">
            <v>235493.75</v>
          </cell>
          <cell r="AS541">
            <v>1.29</v>
          </cell>
          <cell r="AT541">
            <v>94069.38</v>
          </cell>
          <cell r="AW541">
            <v>1927606.79</v>
          </cell>
          <cell r="AY541">
            <v>20.85</v>
          </cell>
        </row>
        <row r="542">
          <cell r="A542" t="str">
            <v>3309423802600</v>
          </cell>
          <cell r="B542" t="str">
            <v>MONMOUTH-ROSEVILLE</v>
          </cell>
          <cell r="C542" t="str">
            <v>WARREN</v>
          </cell>
          <cell r="D542" t="str">
            <v>Unit</v>
          </cell>
          <cell r="F542">
            <v>1595.71</v>
          </cell>
          <cell r="G542">
            <v>986</v>
          </cell>
          <cell r="H542">
            <v>301</v>
          </cell>
          <cell r="J542">
            <v>7.88</v>
          </cell>
          <cell r="K542">
            <v>511270.16</v>
          </cell>
          <cell r="M542">
            <v>7.88</v>
          </cell>
          <cell r="N542">
            <v>511270.16</v>
          </cell>
          <cell r="P542">
            <v>8.2100000000000009</v>
          </cell>
          <cell r="Q542">
            <v>532681.22</v>
          </cell>
          <cell r="S542">
            <v>8.2100000000000009</v>
          </cell>
          <cell r="T542">
            <v>532681.22</v>
          </cell>
          <cell r="W542">
            <v>2.4</v>
          </cell>
          <cell r="X542">
            <v>155716.79999999999</v>
          </cell>
          <cell r="Z542">
            <v>2.4</v>
          </cell>
          <cell r="AA542">
            <v>155716.79999999999</v>
          </cell>
          <cell r="AC542">
            <v>2.5</v>
          </cell>
          <cell r="AD542">
            <v>162205</v>
          </cell>
          <cell r="AF542">
            <v>2.5</v>
          </cell>
          <cell r="AG542">
            <v>162205</v>
          </cell>
          <cell r="AI542">
            <v>3.01</v>
          </cell>
          <cell r="AJ542">
            <v>195294.82</v>
          </cell>
          <cell r="AM542">
            <v>11.31</v>
          </cell>
          <cell r="AN542">
            <v>733815.42</v>
          </cell>
          <cell r="AP542">
            <v>11.31</v>
          </cell>
          <cell r="AQ542">
            <v>289818.75</v>
          </cell>
          <cell r="AS542">
            <v>1.59</v>
          </cell>
          <cell r="AT542">
            <v>115945.98</v>
          </cell>
          <cell r="AW542">
            <v>4058621.33</v>
          </cell>
          <cell r="AY542">
            <v>46.02</v>
          </cell>
        </row>
        <row r="543">
          <cell r="A543" t="str">
            <v>3309430402600</v>
          </cell>
          <cell r="B543" t="str">
            <v>UNITED CUSD 304</v>
          </cell>
          <cell r="C543" t="str">
            <v>WARREN</v>
          </cell>
          <cell r="D543" t="str">
            <v>Unit</v>
          </cell>
          <cell r="F543">
            <v>911.62</v>
          </cell>
          <cell r="G543">
            <v>336</v>
          </cell>
          <cell r="H543">
            <v>0</v>
          </cell>
          <cell r="J543">
            <v>2.68</v>
          </cell>
          <cell r="K543">
            <v>173883.76</v>
          </cell>
          <cell r="M543">
            <v>2.68</v>
          </cell>
          <cell r="N543">
            <v>173883.76</v>
          </cell>
          <cell r="P543">
            <v>2.8</v>
          </cell>
          <cell r="Q543">
            <v>181669.6</v>
          </cell>
          <cell r="S543">
            <v>2.8</v>
          </cell>
          <cell r="T543">
            <v>181669.6</v>
          </cell>
          <cell r="W543">
            <v>0</v>
          </cell>
          <cell r="X543">
            <v>0</v>
          </cell>
          <cell r="Z543">
            <v>0</v>
          </cell>
          <cell r="AA543">
            <v>0</v>
          </cell>
          <cell r="AC543">
            <v>0</v>
          </cell>
          <cell r="AD543">
            <v>0</v>
          </cell>
          <cell r="AF543">
            <v>0</v>
          </cell>
          <cell r="AG543">
            <v>0</v>
          </cell>
          <cell r="AI543">
            <v>0</v>
          </cell>
          <cell r="AJ543">
            <v>0</v>
          </cell>
          <cell r="AM543">
            <v>6.46</v>
          </cell>
          <cell r="AN543">
            <v>419137.72</v>
          </cell>
          <cell r="AP543">
            <v>6.46</v>
          </cell>
          <cell r="AQ543">
            <v>165537.5</v>
          </cell>
          <cell r="AS543">
            <v>0.91</v>
          </cell>
          <cell r="AT543">
            <v>66359.02</v>
          </cell>
          <cell r="AW543">
            <v>1362140.96</v>
          </cell>
          <cell r="AY543">
            <v>14.740000000000002</v>
          </cell>
        </row>
        <row r="544">
          <cell r="A544" t="str">
            <v>3404900100200</v>
          </cell>
          <cell r="B544" t="str">
            <v>WINTHROP HARBOR SCHOOL DIST 1</v>
          </cell>
          <cell r="C544" t="str">
            <v>LAKE</v>
          </cell>
          <cell r="D544" t="str">
            <v>Elementary</v>
          </cell>
          <cell r="F544">
            <v>568.63</v>
          </cell>
          <cell r="G544">
            <v>207</v>
          </cell>
          <cell r="H544">
            <v>19</v>
          </cell>
          <cell r="J544">
            <v>1.65</v>
          </cell>
          <cell r="K544">
            <v>107055.3</v>
          </cell>
          <cell r="M544">
            <v>1.65</v>
          </cell>
          <cell r="N544">
            <v>107055.3</v>
          </cell>
          <cell r="P544">
            <v>1.72</v>
          </cell>
          <cell r="Q544">
            <v>111597.04</v>
          </cell>
          <cell r="S544">
            <v>1.72</v>
          </cell>
          <cell r="T544">
            <v>111597.04</v>
          </cell>
          <cell r="W544">
            <v>0.15</v>
          </cell>
          <cell r="X544">
            <v>9732.2999999999993</v>
          </cell>
          <cell r="Z544">
            <v>0.15</v>
          </cell>
          <cell r="AA544">
            <v>9732.2999999999993</v>
          </cell>
          <cell r="AC544">
            <v>0.15</v>
          </cell>
          <cell r="AD544">
            <v>9732.2999999999993</v>
          </cell>
          <cell r="AF544">
            <v>0.15</v>
          </cell>
          <cell r="AG544">
            <v>9732.2999999999993</v>
          </cell>
          <cell r="AI544">
            <v>0.19</v>
          </cell>
          <cell r="AJ544">
            <v>12327.58</v>
          </cell>
          <cell r="AM544">
            <v>4.03</v>
          </cell>
          <cell r="AN544">
            <v>261474.46</v>
          </cell>
          <cell r="AP544">
            <v>4.03</v>
          </cell>
          <cell r="AQ544">
            <v>103268.75</v>
          </cell>
          <cell r="AS544">
            <v>0.56000000000000005</v>
          </cell>
          <cell r="AT544">
            <v>40836.32</v>
          </cell>
          <cell r="AW544">
            <v>894140.99000000011</v>
          </cell>
          <cell r="AY544">
            <v>9.7600000000000016</v>
          </cell>
        </row>
        <row r="545">
          <cell r="A545" t="str">
            <v>3404900300400</v>
          </cell>
          <cell r="B545" t="str">
            <v>BEACH PARK C C SCHOOL DIST 3</v>
          </cell>
          <cell r="C545" t="str">
            <v>LAKE</v>
          </cell>
          <cell r="D545" t="str">
            <v>Elementary</v>
          </cell>
          <cell r="F545">
            <v>2262.12</v>
          </cell>
          <cell r="G545">
            <v>1278</v>
          </cell>
          <cell r="H545">
            <v>393</v>
          </cell>
          <cell r="J545">
            <v>10.220000000000001</v>
          </cell>
          <cell r="K545">
            <v>663094.04</v>
          </cell>
          <cell r="M545">
            <v>10.220000000000001</v>
          </cell>
          <cell r="N545">
            <v>663094.04</v>
          </cell>
          <cell r="P545">
            <v>10.65</v>
          </cell>
          <cell r="Q545">
            <v>690993.3</v>
          </cell>
          <cell r="S545">
            <v>10.65</v>
          </cell>
          <cell r="T545">
            <v>690993.3</v>
          </cell>
          <cell r="W545">
            <v>3.14</v>
          </cell>
          <cell r="X545">
            <v>203729.48</v>
          </cell>
          <cell r="Z545">
            <v>3.14</v>
          </cell>
          <cell r="AA545">
            <v>203729.48</v>
          </cell>
          <cell r="AC545">
            <v>3.27</v>
          </cell>
          <cell r="AD545">
            <v>212164.14</v>
          </cell>
          <cell r="AF545">
            <v>3.27</v>
          </cell>
          <cell r="AG545">
            <v>212164.14</v>
          </cell>
          <cell r="AI545">
            <v>3.93</v>
          </cell>
          <cell r="AJ545">
            <v>254986.26</v>
          </cell>
          <cell r="AM545">
            <v>16.04</v>
          </cell>
          <cell r="AN545">
            <v>1040707.28</v>
          </cell>
          <cell r="AP545">
            <v>16.04</v>
          </cell>
          <cell r="AQ545">
            <v>411025</v>
          </cell>
          <cell r="AS545">
            <v>2.2599999999999998</v>
          </cell>
          <cell r="AT545">
            <v>164803.72</v>
          </cell>
          <cell r="AW545">
            <v>5411484.1799999997</v>
          </cell>
          <cell r="AY545">
            <v>61.170000000000009</v>
          </cell>
        </row>
        <row r="546">
          <cell r="A546" t="str">
            <v>3404900600200</v>
          </cell>
          <cell r="B546" t="str">
            <v>ZION ELEMENTARY SCHOOL DISTRICT 6</v>
          </cell>
          <cell r="C546" t="str">
            <v>LAKE</v>
          </cell>
          <cell r="D546" t="str">
            <v>Elementary</v>
          </cell>
          <cell r="F546">
            <v>2544.0700000000002</v>
          </cell>
          <cell r="G546">
            <v>2241</v>
          </cell>
          <cell r="H546">
            <v>617</v>
          </cell>
          <cell r="J546">
            <v>17.920000000000002</v>
          </cell>
          <cell r="K546">
            <v>1162685.4399999999</v>
          </cell>
          <cell r="M546">
            <v>17.920000000000002</v>
          </cell>
          <cell r="N546">
            <v>1162685.4399999999</v>
          </cell>
          <cell r="P546">
            <v>18.670000000000002</v>
          </cell>
          <cell r="Q546">
            <v>1211346.94</v>
          </cell>
          <cell r="S546">
            <v>18.670000000000002</v>
          </cell>
          <cell r="T546">
            <v>1211346.94</v>
          </cell>
          <cell r="W546">
            <v>4.93</v>
          </cell>
          <cell r="X546">
            <v>319868.26</v>
          </cell>
          <cell r="Z546">
            <v>4.93</v>
          </cell>
          <cell r="AA546">
            <v>319868.26</v>
          </cell>
          <cell r="AC546">
            <v>5.14</v>
          </cell>
          <cell r="AD546">
            <v>333493.48</v>
          </cell>
          <cell r="AF546">
            <v>5.14</v>
          </cell>
          <cell r="AG546">
            <v>333493.48</v>
          </cell>
          <cell r="AI546">
            <v>6.17</v>
          </cell>
          <cell r="AJ546">
            <v>400321.94</v>
          </cell>
          <cell r="AM546">
            <v>18.04</v>
          </cell>
          <cell r="AN546">
            <v>1170471.28</v>
          </cell>
          <cell r="AP546">
            <v>18.04</v>
          </cell>
          <cell r="AQ546">
            <v>462275</v>
          </cell>
          <cell r="AS546">
            <v>2.54</v>
          </cell>
          <cell r="AT546">
            <v>185221.88</v>
          </cell>
          <cell r="AW546">
            <v>8273078.339999998</v>
          </cell>
          <cell r="AY546">
            <v>94.68</v>
          </cell>
        </row>
        <row r="547">
          <cell r="A547" t="str">
            <v>3404902400400</v>
          </cell>
          <cell r="B547" t="str">
            <v>MILLBURN C C SCHOOL DIST 24</v>
          </cell>
          <cell r="C547" t="str">
            <v>LAKE</v>
          </cell>
          <cell r="D547" t="str">
            <v>Elementary</v>
          </cell>
          <cell r="F547">
            <v>1207.3800000000001</v>
          </cell>
          <cell r="G547">
            <v>116</v>
          </cell>
          <cell r="H547">
            <v>60</v>
          </cell>
          <cell r="J547">
            <v>0.92</v>
          </cell>
          <cell r="K547">
            <v>59691.44</v>
          </cell>
          <cell r="M547">
            <v>0.92</v>
          </cell>
          <cell r="N547">
            <v>59691.44</v>
          </cell>
          <cell r="P547">
            <v>0.96</v>
          </cell>
          <cell r="Q547">
            <v>62286.720000000001</v>
          </cell>
          <cell r="S547">
            <v>0.96</v>
          </cell>
          <cell r="T547">
            <v>62286.720000000001</v>
          </cell>
          <cell r="W547">
            <v>0.48</v>
          </cell>
          <cell r="X547">
            <v>31143.360000000001</v>
          </cell>
          <cell r="Z547">
            <v>0.48</v>
          </cell>
          <cell r="AA547">
            <v>31143.360000000001</v>
          </cell>
          <cell r="AC547">
            <v>0.5</v>
          </cell>
          <cell r="AD547">
            <v>32441</v>
          </cell>
          <cell r="AF547">
            <v>0.5</v>
          </cell>
          <cell r="AG547">
            <v>32441</v>
          </cell>
          <cell r="AI547">
            <v>0.6</v>
          </cell>
          <cell r="AJ547">
            <v>38929.199999999997</v>
          </cell>
          <cell r="AM547">
            <v>8.56</v>
          </cell>
          <cell r="AN547">
            <v>555389.92000000004</v>
          </cell>
          <cell r="AP547">
            <v>8.56</v>
          </cell>
          <cell r="AQ547">
            <v>219350</v>
          </cell>
          <cell r="AS547">
            <v>1.2</v>
          </cell>
          <cell r="AT547">
            <v>87506.4</v>
          </cell>
          <cell r="AW547">
            <v>1272300.5599999998</v>
          </cell>
          <cell r="AY547">
            <v>13.48</v>
          </cell>
        </row>
        <row r="548">
          <cell r="A548" t="str">
            <v>3404903300200</v>
          </cell>
          <cell r="B548" t="str">
            <v>EMMONS SCHOOL DISTRICT 33</v>
          </cell>
          <cell r="C548" t="str">
            <v>LAKE</v>
          </cell>
          <cell r="D548" t="str">
            <v>Elementary</v>
          </cell>
          <cell r="F548">
            <v>307.04000000000002</v>
          </cell>
          <cell r="G548">
            <v>49.66</v>
          </cell>
          <cell r="H548">
            <v>4.66</v>
          </cell>
          <cell r="J548">
            <v>0.39</v>
          </cell>
          <cell r="K548">
            <v>25303.98</v>
          </cell>
          <cell r="M548">
            <v>0.39</v>
          </cell>
          <cell r="N548">
            <v>25303.98</v>
          </cell>
          <cell r="P548">
            <v>0.41</v>
          </cell>
          <cell r="Q548">
            <v>26601.62</v>
          </cell>
          <cell r="S548">
            <v>0.41</v>
          </cell>
          <cell r="T548">
            <v>26601.62</v>
          </cell>
          <cell r="W548">
            <v>0.03</v>
          </cell>
          <cell r="X548">
            <v>1946.46</v>
          </cell>
          <cell r="Z548">
            <v>0.03</v>
          </cell>
          <cell r="AA548">
            <v>1946.46</v>
          </cell>
          <cell r="AC548">
            <v>0.03</v>
          </cell>
          <cell r="AD548">
            <v>1946.46</v>
          </cell>
          <cell r="AF548">
            <v>0.03</v>
          </cell>
          <cell r="AG548">
            <v>1946.46</v>
          </cell>
          <cell r="AI548">
            <v>0.04</v>
          </cell>
          <cell r="AJ548">
            <v>2595.2800000000002</v>
          </cell>
          <cell r="AM548">
            <v>2.17</v>
          </cell>
          <cell r="AN548">
            <v>140793.94</v>
          </cell>
          <cell r="AP548">
            <v>2.17</v>
          </cell>
          <cell r="AQ548">
            <v>55606.25</v>
          </cell>
          <cell r="AS548">
            <v>0.3</v>
          </cell>
          <cell r="AT548">
            <v>21876.6</v>
          </cell>
          <cell r="AW548">
            <v>332469.10999999993</v>
          </cell>
          <cell r="AY548">
            <v>3.51</v>
          </cell>
        </row>
        <row r="549">
          <cell r="A549" t="str">
            <v>3404903400400</v>
          </cell>
          <cell r="B549" t="str">
            <v>ANTIOCH C C SCHOOL DISTRICT 34</v>
          </cell>
          <cell r="C549" t="str">
            <v>LAKE</v>
          </cell>
          <cell r="D549" t="str">
            <v>Elementary</v>
          </cell>
          <cell r="F549">
            <v>2812.14</v>
          </cell>
          <cell r="G549">
            <v>716</v>
          </cell>
          <cell r="H549">
            <v>117.5</v>
          </cell>
          <cell r="J549">
            <v>5.72</v>
          </cell>
          <cell r="K549">
            <v>371125.04</v>
          </cell>
          <cell r="M549">
            <v>5.72</v>
          </cell>
          <cell r="N549">
            <v>371125.04</v>
          </cell>
          <cell r="P549">
            <v>5.96</v>
          </cell>
          <cell r="Q549">
            <v>386696.72</v>
          </cell>
          <cell r="S549">
            <v>5.96</v>
          </cell>
          <cell r="T549">
            <v>386696.72</v>
          </cell>
          <cell r="W549">
            <v>0.94</v>
          </cell>
          <cell r="X549">
            <v>60989.08</v>
          </cell>
          <cell r="Z549">
            <v>0.94</v>
          </cell>
          <cell r="AA549">
            <v>60989.08</v>
          </cell>
          <cell r="AC549">
            <v>0.97</v>
          </cell>
          <cell r="AD549">
            <v>62935.54</v>
          </cell>
          <cell r="AF549">
            <v>0.97</v>
          </cell>
          <cell r="AG549">
            <v>62935.54</v>
          </cell>
          <cell r="AI549">
            <v>1.17</v>
          </cell>
          <cell r="AJ549">
            <v>75911.94</v>
          </cell>
          <cell r="AM549">
            <v>19.940000000000001</v>
          </cell>
          <cell r="AN549">
            <v>1293747.08</v>
          </cell>
          <cell r="AP549">
            <v>19.940000000000001</v>
          </cell>
          <cell r="AQ549">
            <v>510962.5</v>
          </cell>
          <cell r="AS549">
            <v>2.81</v>
          </cell>
          <cell r="AT549">
            <v>204910.82</v>
          </cell>
          <cell r="AW549">
            <v>3849025.0999999996</v>
          </cell>
          <cell r="AY549">
            <v>41.629999999999995</v>
          </cell>
        </row>
        <row r="550">
          <cell r="A550" t="str">
            <v>3404903600200</v>
          </cell>
          <cell r="B550" t="str">
            <v>GRASS LAKE SCHOOL DIST 36</v>
          </cell>
          <cell r="C550" t="str">
            <v>LAKE</v>
          </cell>
          <cell r="D550" t="str">
            <v>Elementary</v>
          </cell>
          <cell r="F550">
            <v>173.5</v>
          </cell>
          <cell r="G550">
            <v>57</v>
          </cell>
          <cell r="H550">
            <v>0.66</v>
          </cell>
          <cell r="J550">
            <v>0.45</v>
          </cell>
          <cell r="K550">
            <v>29196.9</v>
          </cell>
          <cell r="M550">
            <v>0.45</v>
          </cell>
          <cell r="N550">
            <v>29196.9</v>
          </cell>
          <cell r="P550">
            <v>0.47</v>
          </cell>
          <cell r="Q550">
            <v>30494.54</v>
          </cell>
          <cell r="S550">
            <v>0.47</v>
          </cell>
          <cell r="T550">
            <v>30494.54</v>
          </cell>
          <cell r="W550">
            <v>0</v>
          </cell>
          <cell r="X550">
            <v>0</v>
          </cell>
          <cell r="Z550">
            <v>0</v>
          </cell>
          <cell r="AA550">
            <v>0</v>
          </cell>
          <cell r="AC550">
            <v>0</v>
          </cell>
          <cell r="AD550">
            <v>0</v>
          </cell>
          <cell r="AF550">
            <v>0</v>
          </cell>
          <cell r="AG550">
            <v>0</v>
          </cell>
          <cell r="AI550">
            <v>0</v>
          </cell>
          <cell r="AJ550">
            <v>0</v>
          </cell>
          <cell r="AM550">
            <v>1.23</v>
          </cell>
          <cell r="AN550">
            <v>79804.86</v>
          </cell>
          <cell r="AP550">
            <v>1.23</v>
          </cell>
          <cell r="AQ550">
            <v>31518.75</v>
          </cell>
          <cell r="AS550">
            <v>0.17</v>
          </cell>
          <cell r="AT550">
            <v>12396.74</v>
          </cell>
          <cell r="AW550">
            <v>243103.23</v>
          </cell>
          <cell r="AY550">
            <v>2.62</v>
          </cell>
        </row>
        <row r="551">
          <cell r="A551" t="str">
            <v>3404903700200</v>
          </cell>
          <cell r="B551" t="str">
            <v>GAVIN SCHOOL DIST 37</v>
          </cell>
          <cell r="C551" t="str">
            <v>LAKE</v>
          </cell>
          <cell r="D551" t="str">
            <v>Elementary</v>
          </cell>
          <cell r="F551">
            <v>783.97</v>
          </cell>
          <cell r="G551">
            <v>403.66</v>
          </cell>
          <cell r="H551">
            <v>48.5</v>
          </cell>
          <cell r="J551">
            <v>3.22</v>
          </cell>
          <cell r="K551">
            <v>208920.04</v>
          </cell>
          <cell r="M551">
            <v>3.22</v>
          </cell>
          <cell r="N551">
            <v>208920.04</v>
          </cell>
          <cell r="P551">
            <v>3.36</v>
          </cell>
          <cell r="Q551">
            <v>218003.52</v>
          </cell>
          <cell r="S551">
            <v>3.36</v>
          </cell>
          <cell r="T551">
            <v>218003.52</v>
          </cell>
          <cell r="W551">
            <v>0.38</v>
          </cell>
          <cell r="X551">
            <v>24655.16</v>
          </cell>
          <cell r="Z551">
            <v>0.38</v>
          </cell>
          <cell r="AA551">
            <v>24655.16</v>
          </cell>
          <cell r="AC551">
            <v>0.4</v>
          </cell>
          <cell r="AD551">
            <v>25952.799999999999</v>
          </cell>
          <cell r="AF551">
            <v>0.4</v>
          </cell>
          <cell r="AG551">
            <v>25952.799999999999</v>
          </cell>
          <cell r="AI551">
            <v>0.48</v>
          </cell>
          <cell r="AJ551">
            <v>31143.360000000001</v>
          </cell>
          <cell r="AM551">
            <v>5.56</v>
          </cell>
          <cell r="AN551">
            <v>360743.92</v>
          </cell>
          <cell r="AP551">
            <v>5.56</v>
          </cell>
          <cell r="AQ551">
            <v>142475</v>
          </cell>
          <cell r="AS551">
            <v>0.78</v>
          </cell>
          <cell r="AT551">
            <v>56879.16</v>
          </cell>
          <cell r="AW551">
            <v>1546304.4800000002</v>
          </cell>
          <cell r="AY551">
            <v>17.16</v>
          </cell>
        </row>
        <row r="552">
          <cell r="A552" t="str">
            <v>3404903800200</v>
          </cell>
          <cell r="B552" t="str">
            <v>BIG HOLLOW SCHOOL DIST 38</v>
          </cell>
          <cell r="C552" t="str">
            <v>LAKE</v>
          </cell>
          <cell r="D552" t="str">
            <v>Elementary</v>
          </cell>
          <cell r="F552">
            <v>1756.75</v>
          </cell>
          <cell r="G552">
            <v>429</v>
          </cell>
          <cell r="H552">
            <v>131.5</v>
          </cell>
          <cell r="J552">
            <v>3.43</v>
          </cell>
          <cell r="K552">
            <v>222545.26</v>
          </cell>
          <cell r="M552">
            <v>3.43</v>
          </cell>
          <cell r="N552">
            <v>222545.26</v>
          </cell>
          <cell r="P552">
            <v>3.57</v>
          </cell>
          <cell r="Q552">
            <v>231628.74</v>
          </cell>
          <cell r="S552">
            <v>3.57</v>
          </cell>
          <cell r="T552">
            <v>231628.74</v>
          </cell>
          <cell r="W552">
            <v>1.05</v>
          </cell>
          <cell r="X552">
            <v>68126.100000000006</v>
          </cell>
          <cell r="Z552">
            <v>1.05</v>
          </cell>
          <cell r="AA552">
            <v>68126.100000000006</v>
          </cell>
          <cell r="AC552">
            <v>1.0900000000000001</v>
          </cell>
          <cell r="AD552">
            <v>70721.38</v>
          </cell>
          <cell r="AF552">
            <v>1.0900000000000001</v>
          </cell>
          <cell r="AG552">
            <v>70721.38</v>
          </cell>
          <cell r="AI552">
            <v>1.31</v>
          </cell>
          <cell r="AJ552">
            <v>84995.42</v>
          </cell>
          <cell r="AM552">
            <v>12.45</v>
          </cell>
          <cell r="AN552">
            <v>807780.9</v>
          </cell>
          <cell r="AP552">
            <v>12.45</v>
          </cell>
          <cell r="AQ552">
            <v>319031.25</v>
          </cell>
          <cell r="AS552">
            <v>1.75</v>
          </cell>
          <cell r="AT552">
            <v>127613.5</v>
          </cell>
          <cell r="AW552">
            <v>2525464.0299999993</v>
          </cell>
          <cell r="AY552">
            <v>27.560000000000002</v>
          </cell>
        </row>
        <row r="553">
          <cell r="A553" t="str">
            <v>3404904100400</v>
          </cell>
          <cell r="B553" t="str">
            <v>LAKE VILLA C C SCHOOL DIST 41</v>
          </cell>
          <cell r="C553" t="str">
            <v>LAKE</v>
          </cell>
          <cell r="D553" t="str">
            <v>Elementary</v>
          </cell>
          <cell r="F553">
            <v>2636.63</v>
          </cell>
          <cell r="G553">
            <v>702</v>
          </cell>
          <cell r="H553">
            <v>259</v>
          </cell>
          <cell r="J553">
            <v>5.61</v>
          </cell>
          <cell r="K553">
            <v>363988.02</v>
          </cell>
          <cell r="M553">
            <v>5.61</v>
          </cell>
          <cell r="N553">
            <v>363988.02</v>
          </cell>
          <cell r="P553">
            <v>5.85</v>
          </cell>
          <cell r="Q553">
            <v>379559.7</v>
          </cell>
          <cell r="S553">
            <v>5.85</v>
          </cell>
          <cell r="T553">
            <v>379559.7</v>
          </cell>
          <cell r="W553">
            <v>2.0699999999999998</v>
          </cell>
          <cell r="X553">
            <v>134305.74</v>
          </cell>
          <cell r="Z553">
            <v>2.0699999999999998</v>
          </cell>
          <cell r="AA553">
            <v>134305.74</v>
          </cell>
          <cell r="AC553">
            <v>2.15</v>
          </cell>
          <cell r="AD553">
            <v>139496.29999999999</v>
          </cell>
          <cell r="AF553">
            <v>2.15</v>
          </cell>
          <cell r="AG553">
            <v>139496.29999999999</v>
          </cell>
          <cell r="AI553">
            <v>2.59</v>
          </cell>
          <cell r="AJ553">
            <v>168044.38</v>
          </cell>
          <cell r="AM553">
            <v>18.690000000000001</v>
          </cell>
          <cell r="AN553">
            <v>1212644.58</v>
          </cell>
          <cell r="AP553">
            <v>18.690000000000001</v>
          </cell>
          <cell r="AQ553">
            <v>478931.25</v>
          </cell>
          <cell r="AS553">
            <v>2.63</v>
          </cell>
          <cell r="AT553">
            <v>191784.86</v>
          </cell>
          <cell r="AW553">
            <v>4086104.59</v>
          </cell>
          <cell r="AY553">
            <v>44.96</v>
          </cell>
        </row>
        <row r="554">
          <cell r="A554" t="str">
            <v>3404904600400</v>
          </cell>
          <cell r="B554" t="str">
            <v>GRAYSLAKE C C SCHOOL DISTRICT 46</v>
          </cell>
          <cell r="C554" t="str">
            <v>LAKE</v>
          </cell>
          <cell r="D554" t="str">
            <v>Elementary</v>
          </cell>
          <cell r="F554">
            <v>3768.21</v>
          </cell>
          <cell r="G554">
            <v>1002</v>
          </cell>
          <cell r="H554">
            <v>556.5</v>
          </cell>
          <cell r="J554">
            <v>8.01</v>
          </cell>
          <cell r="K554">
            <v>519704.82</v>
          </cell>
          <cell r="M554">
            <v>8.01</v>
          </cell>
          <cell r="N554">
            <v>519704.82</v>
          </cell>
          <cell r="P554">
            <v>8.35</v>
          </cell>
          <cell r="Q554">
            <v>541764.69999999995</v>
          </cell>
          <cell r="S554">
            <v>8.35</v>
          </cell>
          <cell r="T554">
            <v>541764.69999999995</v>
          </cell>
          <cell r="W554">
            <v>4.45</v>
          </cell>
          <cell r="X554">
            <v>288724.90000000002</v>
          </cell>
          <cell r="Z554">
            <v>4.45</v>
          </cell>
          <cell r="AA554">
            <v>288724.90000000002</v>
          </cell>
          <cell r="AC554">
            <v>4.63</v>
          </cell>
          <cell r="AD554">
            <v>300403.65999999997</v>
          </cell>
          <cell r="AF554">
            <v>4.63</v>
          </cell>
          <cell r="AG554">
            <v>300403.65999999997</v>
          </cell>
          <cell r="AI554">
            <v>5.56</v>
          </cell>
          <cell r="AJ554">
            <v>360743.92</v>
          </cell>
          <cell r="AM554">
            <v>26.72</v>
          </cell>
          <cell r="AN554">
            <v>1733647.04</v>
          </cell>
          <cell r="AP554">
            <v>26.72</v>
          </cell>
          <cell r="AQ554">
            <v>684700</v>
          </cell>
          <cell r="AS554">
            <v>3.76</v>
          </cell>
          <cell r="AT554">
            <v>274186.71999999997</v>
          </cell>
          <cell r="AW554">
            <v>6354473.8400000008</v>
          </cell>
          <cell r="AY554">
            <v>70.7</v>
          </cell>
        </row>
        <row r="555">
          <cell r="A555" t="str">
            <v>3404905000400</v>
          </cell>
          <cell r="B555" t="str">
            <v>WOODLAND C C SCHOOL DIST 50</v>
          </cell>
          <cell r="C555" t="str">
            <v>LAKE</v>
          </cell>
          <cell r="D555" t="str">
            <v>Elementary</v>
          </cell>
          <cell r="F555">
            <v>6016.63</v>
          </cell>
          <cell r="G555">
            <v>1804</v>
          </cell>
          <cell r="H555">
            <v>1128.5</v>
          </cell>
          <cell r="J555">
            <v>14.43</v>
          </cell>
          <cell r="K555">
            <v>936247.26</v>
          </cell>
          <cell r="M555">
            <v>14.43</v>
          </cell>
          <cell r="N555">
            <v>936247.26</v>
          </cell>
          <cell r="P555">
            <v>15.03</v>
          </cell>
          <cell r="Q555">
            <v>975176.46</v>
          </cell>
          <cell r="S555">
            <v>15.03</v>
          </cell>
          <cell r="T555">
            <v>975176.46</v>
          </cell>
          <cell r="W555">
            <v>9.02</v>
          </cell>
          <cell r="X555">
            <v>585235.64</v>
          </cell>
          <cell r="Z555">
            <v>9.02</v>
          </cell>
          <cell r="AA555">
            <v>585235.64</v>
          </cell>
          <cell r="AC555">
            <v>9.4</v>
          </cell>
          <cell r="AD555">
            <v>609890.80000000005</v>
          </cell>
          <cell r="AF555">
            <v>9.4</v>
          </cell>
          <cell r="AG555">
            <v>609890.80000000005</v>
          </cell>
          <cell r="AI555">
            <v>11.28</v>
          </cell>
          <cell r="AJ555">
            <v>731868.96</v>
          </cell>
          <cell r="AM555">
            <v>42.67</v>
          </cell>
          <cell r="AN555">
            <v>2768514.94</v>
          </cell>
          <cell r="AP555">
            <v>42.67</v>
          </cell>
          <cell r="AQ555">
            <v>1093418.75</v>
          </cell>
          <cell r="AS555">
            <v>6.01</v>
          </cell>
          <cell r="AT555">
            <v>438261.22</v>
          </cell>
          <cell r="AW555">
            <v>11245164.189999998</v>
          </cell>
          <cell r="AY555">
            <v>126.26</v>
          </cell>
        </row>
        <row r="556">
          <cell r="A556" t="str">
            <v>3404905600200</v>
          </cell>
          <cell r="B556" t="str">
            <v>GURNEE SCHOOL DIST 56</v>
          </cell>
          <cell r="C556" t="str">
            <v>LAKE</v>
          </cell>
          <cell r="D556" t="str">
            <v>Elementary</v>
          </cell>
          <cell r="F556">
            <v>2053.21</v>
          </cell>
          <cell r="G556">
            <v>916</v>
          </cell>
          <cell r="H556">
            <v>382</v>
          </cell>
          <cell r="J556">
            <v>7.32</v>
          </cell>
          <cell r="K556">
            <v>474936.24</v>
          </cell>
          <cell r="M556">
            <v>7.32</v>
          </cell>
          <cell r="N556">
            <v>474936.24</v>
          </cell>
          <cell r="P556">
            <v>7.63</v>
          </cell>
          <cell r="Q556">
            <v>495049.66</v>
          </cell>
          <cell r="S556">
            <v>7.63</v>
          </cell>
          <cell r="T556">
            <v>495049.66</v>
          </cell>
          <cell r="W556">
            <v>3.05</v>
          </cell>
          <cell r="X556">
            <v>197890.1</v>
          </cell>
          <cell r="Z556">
            <v>3.05</v>
          </cell>
          <cell r="AA556">
            <v>197890.1</v>
          </cell>
          <cell r="AC556">
            <v>3.18</v>
          </cell>
          <cell r="AD556">
            <v>206324.76</v>
          </cell>
          <cell r="AF556">
            <v>3.18</v>
          </cell>
          <cell r="AG556">
            <v>206324.76</v>
          </cell>
          <cell r="AI556">
            <v>3.82</v>
          </cell>
          <cell r="AJ556">
            <v>247849.24</v>
          </cell>
          <cell r="AM556">
            <v>14.56</v>
          </cell>
          <cell r="AN556">
            <v>944681.92</v>
          </cell>
          <cell r="AP556">
            <v>14.56</v>
          </cell>
          <cell r="AQ556">
            <v>373100</v>
          </cell>
          <cell r="AS556">
            <v>2.0499999999999998</v>
          </cell>
          <cell r="AT556">
            <v>149490.1</v>
          </cell>
          <cell r="AW556">
            <v>4463522.7800000012</v>
          </cell>
          <cell r="AY556">
            <v>50.37</v>
          </cell>
        </row>
        <row r="557">
          <cell r="A557" t="str">
            <v>3404906002600</v>
          </cell>
          <cell r="B557" t="str">
            <v>WAUKEGAN C U SCHOOL DIST 60</v>
          </cell>
          <cell r="C557" t="str">
            <v>LAKE</v>
          </cell>
          <cell r="D557" t="str">
            <v>Unit</v>
          </cell>
          <cell r="F557">
            <v>16259.7</v>
          </cell>
          <cell r="G557">
            <v>13448</v>
          </cell>
          <cell r="H557">
            <v>4364.5</v>
          </cell>
          <cell r="J557">
            <v>107.58</v>
          </cell>
          <cell r="K557">
            <v>6980005.5599999996</v>
          </cell>
          <cell r="M557">
            <v>107.58</v>
          </cell>
          <cell r="N557">
            <v>6980005.5599999996</v>
          </cell>
          <cell r="P557">
            <v>112.06</v>
          </cell>
          <cell r="Q557">
            <v>7270676.9199999999</v>
          </cell>
          <cell r="S557">
            <v>112.06</v>
          </cell>
          <cell r="T557">
            <v>7270676.9199999999</v>
          </cell>
          <cell r="W557">
            <v>34.909999999999997</v>
          </cell>
          <cell r="X557">
            <v>2265030.62</v>
          </cell>
          <cell r="Z557">
            <v>34.909999999999997</v>
          </cell>
          <cell r="AA557">
            <v>2265030.62</v>
          </cell>
          <cell r="AC557">
            <v>36.369999999999997</v>
          </cell>
          <cell r="AD557">
            <v>2359758.34</v>
          </cell>
          <cell r="AF557">
            <v>36.369999999999997</v>
          </cell>
          <cell r="AG557">
            <v>2359758.34</v>
          </cell>
          <cell r="AI557">
            <v>43.64</v>
          </cell>
          <cell r="AJ557">
            <v>2831450.48</v>
          </cell>
          <cell r="AM557">
            <v>115.31</v>
          </cell>
          <cell r="AN557">
            <v>7481543.4199999999</v>
          </cell>
          <cell r="AP557">
            <v>115.31</v>
          </cell>
          <cell r="AQ557">
            <v>2954818.75</v>
          </cell>
          <cell r="AS557">
            <v>16.25</v>
          </cell>
          <cell r="AT557">
            <v>1184982.5</v>
          </cell>
          <cell r="AW557">
            <v>52203738.030000009</v>
          </cell>
          <cell r="AY557">
            <v>598.29999999999995</v>
          </cell>
        </row>
        <row r="558">
          <cell r="A558" t="str">
            <v>3404906500200</v>
          </cell>
          <cell r="B558" t="str">
            <v>LAKE BLUFF ELEM SCHOOL DIST 65</v>
          </cell>
          <cell r="C558" t="str">
            <v>LAKE</v>
          </cell>
          <cell r="D558" t="str">
            <v>Elementary</v>
          </cell>
          <cell r="F558">
            <v>871.72</v>
          </cell>
          <cell r="G558">
            <v>101</v>
          </cell>
          <cell r="H558">
            <v>69</v>
          </cell>
          <cell r="J558">
            <v>0.8</v>
          </cell>
          <cell r="K558">
            <v>51905.599999999999</v>
          </cell>
          <cell r="M558">
            <v>0.8</v>
          </cell>
          <cell r="N558">
            <v>51905.599999999999</v>
          </cell>
          <cell r="P558">
            <v>0.84</v>
          </cell>
          <cell r="Q558">
            <v>54500.88</v>
          </cell>
          <cell r="S558">
            <v>0.84</v>
          </cell>
          <cell r="T558">
            <v>54500.88</v>
          </cell>
          <cell r="W558">
            <v>0.55000000000000004</v>
          </cell>
          <cell r="X558">
            <v>35685.1</v>
          </cell>
          <cell r="Z558">
            <v>0.55000000000000004</v>
          </cell>
          <cell r="AA558">
            <v>35685.1</v>
          </cell>
          <cell r="AC558">
            <v>0.56999999999999995</v>
          </cell>
          <cell r="AD558">
            <v>36982.74</v>
          </cell>
          <cell r="AF558">
            <v>0.56999999999999995</v>
          </cell>
          <cell r="AG558">
            <v>36982.74</v>
          </cell>
          <cell r="AI558">
            <v>0.69</v>
          </cell>
          <cell r="AJ558">
            <v>44768.58</v>
          </cell>
          <cell r="AM558">
            <v>6.18</v>
          </cell>
          <cell r="AN558">
            <v>400970.76</v>
          </cell>
          <cell r="AP558">
            <v>6.18</v>
          </cell>
          <cell r="AQ558">
            <v>158362.5</v>
          </cell>
          <cell r="AS558">
            <v>0.87</v>
          </cell>
          <cell r="AT558">
            <v>63442.14</v>
          </cell>
          <cell r="AW558">
            <v>1025692.6199999999</v>
          </cell>
          <cell r="AY558">
            <v>11.04</v>
          </cell>
        </row>
        <row r="559">
          <cell r="A559" t="str">
            <v>3404906700500</v>
          </cell>
          <cell r="B559" t="str">
            <v>LAKE FOREST SCHOOL DIST 67</v>
          </cell>
          <cell r="C559" t="str">
            <v>LAKE</v>
          </cell>
          <cell r="D559" t="str">
            <v>Elementary</v>
          </cell>
          <cell r="F559">
            <v>1714.72</v>
          </cell>
          <cell r="G559">
            <v>65.66</v>
          </cell>
          <cell r="H559">
            <v>15</v>
          </cell>
          <cell r="J559">
            <v>0.52</v>
          </cell>
          <cell r="K559">
            <v>33738.639999999999</v>
          </cell>
          <cell r="M559">
            <v>0.52</v>
          </cell>
          <cell r="N559">
            <v>33738.639999999999</v>
          </cell>
          <cell r="P559">
            <v>0.54</v>
          </cell>
          <cell r="Q559">
            <v>35036.28</v>
          </cell>
          <cell r="S559">
            <v>0.54</v>
          </cell>
          <cell r="T559">
            <v>35036.28</v>
          </cell>
          <cell r="W559">
            <v>0.12</v>
          </cell>
          <cell r="X559">
            <v>7785.84</v>
          </cell>
          <cell r="Z559">
            <v>0.12</v>
          </cell>
          <cell r="AA559">
            <v>7785.84</v>
          </cell>
          <cell r="AC559">
            <v>0.12</v>
          </cell>
          <cell r="AD559">
            <v>7785.84</v>
          </cell>
          <cell r="AF559">
            <v>0.12</v>
          </cell>
          <cell r="AG559">
            <v>7785.84</v>
          </cell>
          <cell r="AI559">
            <v>0.15</v>
          </cell>
          <cell r="AJ559">
            <v>9732.2999999999993</v>
          </cell>
          <cell r="AM559">
            <v>12.16</v>
          </cell>
          <cell r="AN559">
            <v>788965.12</v>
          </cell>
          <cell r="AP559">
            <v>12.16</v>
          </cell>
          <cell r="AQ559">
            <v>311600</v>
          </cell>
          <cell r="AS559">
            <v>1.71</v>
          </cell>
          <cell r="AT559">
            <v>124696.62</v>
          </cell>
          <cell r="AW559">
            <v>1403687.2400000002</v>
          </cell>
          <cell r="AY559">
            <v>14.27</v>
          </cell>
        </row>
        <row r="560">
          <cell r="A560" t="str">
            <v>3404906800200</v>
          </cell>
          <cell r="B560" t="str">
            <v>OAK GROVE SCHOOL DIST 68</v>
          </cell>
          <cell r="C560" t="str">
            <v>LAKE</v>
          </cell>
          <cell r="D560" t="str">
            <v>Elementary</v>
          </cell>
          <cell r="F560">
            <v>921.5</v>
          </cell>
          <cell r="G560">
            <v>72.66</v>
          </cell>
          <cell r="H560">
            <v>85</v>
          </cell>
          <cell r="J560">
            <v>0.57999999999999996</v>
          </cell>
          <cell r="K560">
            <v>37631.56</v>
          </cell>
          <cell r="M560">
            <v>0.57999999999999996</v>
          </cell>
          <cell r="N560">
            <v>37631.56</v>
          </cell>
          <cell r="P560">
            <v>0.6</v>
          </cell>
          <cell r="Q560">
            <v>38929.199999999997</v>
          </cell>
          <cell r="S560">
            <v>0.6</v>
          </cell>
          <cell r="T560">
            <v>38929.199999999997</v>
          </cell>
          <cell r="W560">
            <v>0.68</v>
          </cell>
          <cell r="X560">
            <v>44119.76</v>
          </cell>
          <cell r="Z560">
            <v>0.68</v>
          </cell>
          <cell r="AA560">
            <v>44119.76</v>
          </cell>
          <cell r="AC560">
            <v>0.7</v>
          </cell>
          <cell r="AD560">
            <v>45417.4</v>
          </cell>
          <cell r="AF560">
            <v>0.7</v>
          </cell>
          <cell r="AG560">
            <v>45417.4</v>
          </cell>
          <cell r="AI560">
            <v>0.85</v>
          </cell>
          <cell r="AJ560">
            <v>55149.7</v>
          </cell>
          <cell r="AM560">
            <v>6.53</v>
          </cell>
          <cell r="AN560">
            <v>423679.46</v>
          </cell>
          <cell r="AP560">
            <v>6.53</v>
          </cell>
          <cell r="AQ560">
            <v>167331.25</v>
          </cell>
          <cell r="AS560">
            <v>0.92</v>
          </cell>
          <cell r="AT560">
            <v>67088.240000000005</v>
          </cell>
          <cell r="AW560">
            <v>1045444.49</v>
          </cell>
          <cell r="AY560">
            <v>11.24</v>
          </cell>
        </row>
        <row r="561">
          <cell r="A561" t="str">
            <v>3404907000200</v>
          </cell>
          <cell r="B561" t="str">
            <v>LIBERTYVILLE SCHOOL DIST 70</v>
          </cell>
          <cell r="C561" t="str">
            <v>LAKE</v>
          </cell>
          <cell r="D561" t="str">
            <v>Elementary</v>
          </cell>
          <cell r="F561">
            <v>2358.89</v>
          </cell>
          <cell r="G561">
            <v>171</v>
          </cell>
          <cell r="H561">
            <v>55.5</v>
          </cell>
          <cell r="J561">
            <v>1.36</v>
          </cell>
          <cell r="K561">
            <v>88239.52</v>
          </cell>
          <cell r="M561">
            <v>1.36</v>
          </cell>
          <cell r="N561">
            <v>88239.52</v>
          </cell>
          <cell r="P561">
            <v>1.42</v>
          </cell>
          <cell r="Q561">
            <v>92132.44</v>
          </cell>
          <cell r="S561">
            <v>1.42</v>
          </cell>
          <cell r="T561">
            <v>92132.44</v>
          </cell>
          <cell r="W561">
            <v>0.44</v>
          </cell>
          <cell r="X561">
            <v>28548.080000000002</v>
          </cell>
          <cell r="Z561">
            <v>0.44</v>
          </cell>
          <cell r="AA561">
            <v>28548.080000000002</v>
          </cell>
          <cell r="AC561">
            <v>0.46</v>
          </cell>
          <cell r="AD561">
            <v>29845.72</v>
          </cell>
          <cell r="AF561">
            <v>0.46</v>
          </cell>
          <cell r="AG561">
            <v>29845.72</v>
          </cell>
          <cell r="AI561">
            <v>0.55000000000000004</v>
          </cell>
          <cell r="AJ561">
            <v>35685.1</v>
          </cell>
          <cell r="AM561">
            <v>16.72</v>
          </cell>
          <cell r="AN561">
            <v>1084827.04</v>
          </cell>
          <cell r="AP561">
            <v>16.72</v>
          </cell>
          <cell r="AQ561">
            <v>428450</v>
          </cell>
          <cell r="AS561">
            <v>2.35</v>
          </cell>
          <cell r="AT561">
            <v>171366.7</v>
          </cell>
          <cell r="AW561">
            <v>2197860.36</v>
          </cell>
          <cell r="AY561">
            <v>22.83</v>
          </cell>
        </row>
        <row r="562">
          <cell r="A562" t="str">
            <v>3404907200200</v>
          </cell>
          <cell r="B562" t="str">
            <v>RONDOUT SCHOOL DIST 72</v>
          </cell>
          <cell r="C562" t="str">
            <v>LAKE</v>
          </cell>
          <cell r="D562" t="str">
            <v>Elementary</v>
          </cell>
          <cell r="F562">
            <v>136.63999999999999</v>
          </cell>
          <cell r="G562">
            <v>22</v>
          </cell>
          <cell r="H562">
            <v>0.66</v>
          </cell>
          <cell r="J562">
            <v>0.17</v>
          </cell>
          <cell r="K562">
            <v>11029.94</v>
          </cell>
          <cell r="M562">
            <v>0.17</v>
          </cell>
          <cell r="N562">
            <v>11029.94</v>
          </cell>
          <cell r="P562">
            <v>0.18</v>
          </cell>
          <cell r="Q562">
            <v>11678.76</v>
          </cell>
          <cell r="S562">
            <v>0.18</v>
          </cell>
          <cell r="T562">
            <v>11678.76</v>
          </cell>
          <cell r="W562">
            <v>0</v>
          </cell>
          <cell r="X562">
            <v>0</v>
          </cell>
          <cell r="Z562">
            <v>0</v>
          </cell>
          <cell r="AA562">
            <v>0</v>
          </cell>
          <cell r="AC562">
            <v>0</v>
          </cell>
          <cell r="AD562">
            <v>0</v>
          </cell>
          <cell r="AF562">
            <v>0</v>
          </cell>
          <cell r="AG562">
            <v>0</v>
          </cell>
          <cell r="AI562">
            <v>0</v>
          </cell>
          <cell r="AJ562">
            <v>0</v>
          </cell>
          <cell r="AM562">
            <v>0.96</v>
          </cell>
          <cell r="AN562">
            <v>62286.720000000001</v>
          </cell>
          <cell r="AP562">
            <v>0.96</v>
          </cell>
          <cell r="AQ562">
            <v>24600</v>
          </cell>
          <cell r="AS562">
            <v>0.13</v>
          </cell>
          <cell r="AT562">
            <v>9479.86</v>
          </cell>
          <cell r="AW562">
            <v>141783.97999999998</v>
          </cell>
          <cell r="AY562">
            <v>1.49</v>
          </cell>
        </row>
        <row r="563">
          <cell r="A563" t="str">
            <v>3404907300400</v>
          </cell>
          <cell r="B563" t="str">
            <v>HAWTHORN C C SCHOOL DIST 73</v>
          </cell>
          <cell r="C563" t="str">
            <v>LAKE</v>
          </cell>
          <cell r="D563" t="str">
            <v>Elementary</v>
          </cell>
          <cell r="F563">
            <v>4123.25</v>
          </cell>
          <cell r="G563">
            <v>1135</v>
          </cell>
          <cell r="H563">
            <v>1043.5</v>
          </cell>
          <cell r="J563">
            <v>9.08</v>
          </cell>
          <cell r="K563">
            <v>589128.56000000006</v>
          </cell>
          <cell r="M563">
            <v>9.08</v>
          </cell>
          <cell r="N563">
            <v>589128.56000000006</v>
          </cell>
          <cell r="P563">
            <v>9.4499999999999993</v>
          </cell>
          <cell r="Q563">
            <v>613134.9</v>
          </cell>
          <cell r="S563">
            <v>9.4499999999999993</v>
          </cell>
          <cell r="T563">
            <v>613134.9</v>
          </cell>
          <cell r="W563">
            <v>8.34</v>
          </cell>
          <cell r="X563">
            <v>541115.88</v>
          </cell>
          <cell r="Z563">
            <v>8.34</v>
          </cell>
          <cell r="AA563">
            <v>541115.88</v>
          </cell>
          <cell r="AC563">
            <v>8.69</v>
          </cell>
          <cell r="AD563">
            <v>563824.57999999996</v>
          </cell>
          <cell r="AF563">
            <v>8.69</v>
          </cell>
          <cell r="AG563">
            <v>563824.57999999996</v>
          </cell>
          <cell r="AI563">
            <v>10.43</v>
          </cell>
          <cell r="AJ563">
            <v>676719.26</v>
          </cell>
          <cell r="AM563">
            <v>29.24</v>
          </cell>
          <cell r="AN563">
            <v>1897149.68</v>
          </cell>
          <cell r="AP563">
            <v>29.24</v>
          </cell>
          <cell r="AQ563">
            <v>749275</v>
          </cell>
          <cell r="AS563">
            <v>4.12</v>
          </cell>
          <cell r="AT563">
            <v>300438.64</v>
          </cell>
          <cell r="AW563">
            <v>8237990.4200000018</v>
          </cell>
          <cell r="AY563">
            <v>93.36999999999999</v>
          </cell>
        </row>
        <row r="564">
          <cell r="A564" t="str">
            <v>3404907500200</v>
          </cell>
          <cell r="B564" t="str">
            <v>MUNDELEIN ELEM SCHOOL DIST 75</v>
          </cell>
          <cell r="C564" t="str">
            <v>LAKE</v>
          </cell>
          <cell r="D564" t="str">
            <v>Elementary</v>
          </cell>
          <cell r="F564">
            <v>1622.5</v>
          </cell>
          <cell r="G564">
            <v>713</v>
          </cell>
          <cell r="H564">
            <v>453</v>
          </cell>
          <cell r="J564">
            <v>5.7</v>
          </cell>
          <cell r="K564">
            <v>369827.4</v>
          </cell>
          <cell r="M564">
            <v>5.7</v>
          </cell>
          <cell r="N564">
            <v>369827.4</v>
          </cell>
          <cell r="P564">
            <v>5.94</v>
          </cell>
          <cell r="Q564">
            <v>385399.08</v>
          </cell>
          <cell r="S564">
            <v>5.94</v>
          </cell>
          <cell r="T564">
            <v>385399.08</v>
          </cell>
          <cell r="W564">
            <v>3.62</v>
          </cell>
          <cell r="X564">
            <v>234872.84</v>
          </cell>
          <cell r="Z564">
            <v>3.62</v>
          </cell>
          <cell r="AA564">
            <v>234872.84</v>
          </cell>
          <cell r="AC564">
            <v>3.77</v>
          </cell>
          <cell r="AD564">
            <v>244605.14</v>
          </cell>
          <cell r="AF564">
            <v>3.77</v>
          </cell>
          <cell r="AG564">
            <v>244605.14</v>
          </cell>
          <cell r="AI564">
            <v>4.53</v>
          </cell>
          <cell r="AJ564">
            <v>293915.46000000002</v>
          </cell>
          <cell r="AM564">
            <v>11.5</v>
          </cell>
          <cell r="AN564">
            <v>746143</v>
          </cell>
          <cell r="AP564">
            <v>11.5</v>
          </cell>
          <cell r="AQ564">
            <v>294687.5</v>
          </cell>
          <cell r="AS564">
            <v>1.62</v>
          </cell>
          <cell r="AT564">
            <v>118133.64</v>
          </cell>
          <cell r="AW564">
            <v>3922288.52</v>
          </cell>
          <cell r="AY564">
            <v>44.77</v>
          </cell>
        </row>
        <row r="565">
          <cell r="A565" t="str">
            <v>3404907600200</v>
          </cell>
          <cell r="B565" t="str">
            <v>DIAMOND LAKE SCHOOL DIST 76</v>
          </cell>
          <cell r="C565" t="str">
            <v>LAKE</v>
          </cell>
          <cell r="D565" t="str">
            <v>Elementary</v>
          </cell>
          <cell r="F565">
            <v>947.72</v>
          </cell>
          <cell r="G565">
            <v>614</v>
          </cell>
          <cell r="H565">
            <v>345.5</v>
          </cell>
          <cell r="J565">
            <v>4.91</v>
          </cell>
          <cell r="K565">
            <v>318570.62</v>
          </cell>
          <cell r="M565">
            <v>4.91</v>
          </cell>
          <cell r="N565">
            <v>318570.62</v>
          </cell>
          <cell r="P565">
            <v>5.1100000000000003</v>
          </cell>
          <cell r="Q565">
            <v>331547.02</v>
          </cell>
          <cell r="S565">
            <v>5.1100000000000003</v>
          </cell>
          <cell r="T565">
            <v>331547.02</v>
          </cell>
          <cell r="W565">
            <v>2.76</v>
          </cell>
          <cell r="X565">
            <v>179074.32</v>
          </cell>
          <cell r="Z565">
            <v>2.76</v>
          </cell>
          <cell r="AA565">
            <v>179074.32</v>
          </cell>
          <cell r="AC565">
            <v>2.87</v>
          </cell>
          <cell r="AD565">
            <v>186211.34</v>
          </cell>
          <cell r="AF565">
            <v>2.87</v>
          </cell>
          <cell r="AG565">
            <v>186211.34</v>
          </cell>
          <cell r="AI565">
            <v>3.45</v>
          </cell>
          <cell r="AJ565">
            <v>223842.9</v>
          </cell>
          <cell r="AM565">
            <v>6.72</v>
          </cell>
          <cell r="AN565">
            <v>436007.04</v>
          </cell>
          <cell r="AP565">
            <v>6.72</v>
          </cell>
          <cell r="AQ565">
            <v>172200</v>
          </cell>
          <cell r="AS565">
            <v>0.94</v>
          </cell>
          <cell r="AT565">
            <v>68546.679999999993</v>
          </cell>
          <cell r="AW565">
            <v>2931403.2200000007</v>
          </cell>
          <cell r="AY565">
            <v>33.800000000000004</v>
          </cell>
        </row>
        <row r="566">
          <cell r="A566" t="str">
            <v>3404907900200</v>
          </cell>
          <cell r="B566" t="str">
            <v>FREMONT SCHOOL DIST 79</v>
          </cell>
          <cell r="C566" t="str">
            <v>LAKE</v>
          </cell>
          <cell r="D566" t="str">
            <v>Elementary</v>
          </cell>
          <cell r="F566">
            <v>2112.89</v>
          </cell>
          <cell r="G566">
            <v>301</v>
          </cell>
          <cell r="H566">
            <v>205</v>
          </cell>
          <cell r="J566">
            <v>2.4</v>
          </cell>
          <cell r="K566">
            <v>155716.79999999999</v>
          </cell>
          <cell r="M566">
            <v>2.4</v>
          </cell>
          <cell r="N566">
            <v>155716.79999999999</v>
          </cell>
          <cell r="P566">
            <v>2.5</v>
          </cell>
          <cell r="Q566">
            <v>162205</v>
          </cell>
          <cell r="S566">
            <v>2.5</v>
          </cell>
          <cell r="T566">
            <v>162205</v>
          </cell>
          <cell r="W566">
            <v>1.64</v>
          </cell>
          <cell r="X566">
            <v>106406.48</v>
          </cell>
          <cell r="Z566">
            <v>1.64</v>
          </cell>
          <cell r="AA566">
            <v>106406.48</v>
          </cell>
          <cell r="AC566">
            <v>1.7</v>
          </cell>
          <cell r="AD566">
            <v>110299.4</v>
          </cell>
          <cell r="AF566">
            <v>1.7</v>
          </cell>
          <cell r="AG566">
            <v>110299.4</v>
          </cell>
          <cell r="AI566">
            <v>2.0499999999999998</v>
          </cell>
          <cell r="AJ566">
            <v>133008.1</v>
          </cell>
          <cell r="AM566">
            <v>14.98</v>
          </cell>
          <cell r="AN566">
            <v>971932.36</v>
          </cell>
          <cell r="AP566">
            <v>14.98</v>
          </cell>
          <cell r="AQ566">
            <v>383862.5</v>
          </cell>
          <cell r="AS566">
            <v>2.11</v>
          </cell>
          <cell r="AT566">
            <v>153865.42000000001</v>
          </cell>
          <cell r="AW566">
            <v>2711923.7399999993</v>
          </cell>
          <cell r="AY566">
            <v>29.47</v>
          </cell>
        </row>
        <row r="567">
          <cell r="A567" t="str">
            <v>3404909502600</v>
          </cell>
          <cell r="B567" t="str">
            <v>LAKE ZURICH C U SCH DIST 95</v>
          </cell>
          <cell r="C567" t="str">
            <v>LAKE</v>
          </cell>
          <cell r="D567" t="str">
            <v>Unit</v>
          </cell>
          <cell r="F567">
            <v>5650.87</v>
          </cell>
          <cell r="G567">
            <v>761</v>
          </cell>
          <cell r="H567">
            <v>414.5</v>
          </cell>
          <cell r="J567">
            <v>6.08</v>
          </cell>
          <cell r="K567">
            <v>394482.56</v>
          </cell>
          <cell r="M567">
            <v>6.08</v>
          </cell>
          <cell r="N567">
            <v>394482.56</v>
          </cell>
          <cell r="P567">
            <v>6.34</v>
          </cell>
          <cell r="Q567">
            <v>411351.88</v>
          </cell>
          <cell r="S567">
            <v>6.34</v>
          </cell>
          <cell r="T567">
            <v>411351.88</v>
          </cell>
          <cell r="W567">
            <v>3.31</v>
          </cell>
          <cell r="X567">
            <v>214759.42</v>
          </cell>
          <cell r="Z567">
            <v>3.31</v>
          </cell>
          <cell r="AA567">
            <v>214759.42</v>
          </cell>
          <cell r="AC567">
            <v>3.45</v>
          </cell>
          <cell r="AD567">
            <v>223842.9</v>
          </cell>
          <cell r="AF567">
            <v>3.45</v>
          </cell>
          <cell r="AG567">
            <v>223842.9</v>
          </cell>
          <cell r="AI567">
            <v>4.1399999999999997</v>
          </cell>
          <cell r="AJ567">
            <v>268611.48</v>
          </cell>
          <cell r="AM567">
            <v>40.07</v>
          </cell>
          <cell r="AN567">
            <v>2599821.7400000002</v>
          </cell>
          <cell r="AP567">
            <v>40.07</v>
          </cell>
          <cell r="AQ567">
            <v>1026793.75</v>
          </cell>
          <cell r="AS567">
            <v>5.65</v>
          </cell>
          <cell r="AT567">
            <v>412009.3</v>
          </cell>
          <cell r="AW567">
            <v>6796109.7899999991</v>
          </cell>
          <cell r="AY567">
            <v>73.179999999999993</v>
          </cell>
        </row>
        <row r="568">
          <cell r="A568" t="str">
            <v>3404909600400</v>
          </cell>
          <cell r="B568" t="str">
            <v>KILDEER COUNTRYSIDE C C S DIST 96</v>
          </cell>
          <cell r="C568" t="str">
            <v>LAKE</v>
          </cell>
          <cell r="D568" t="str">
            <v>Elementary</v>
          </cell>
          <cell r="F568">
            <v>3235.5</v>
          </cell>
          <cell r="G568">
            <v>349</v>
          </cell>
          <cell r="H568">
            <v>496.5</v>
          </cell>
          <cell r="J568">
            <v>2.79</v>
          </cell>
          <cell r="K568">
            <v>181020.78</v>
          </cell>
          <cell r="M568">
            <v>2.79</v>
          </cell>
          <cell r="N568">
            <v>181020.78</v>
          </cell>
          <cell r="P568">
            <v>2.9</v>
          </cell>
          <cell r="Q568">
            <v>188157.8</v>
          </cell>
          <cell r="S568">
            <v>2.9</v>
          </cell>
          <cell r="T568">
            <v>188157.8</v>
          </cell>
          <cell r="W568">
            <v>3.97</v>
          </cell>
          <cell r="X568">
            <v>257581.54</v>
          </cell>
          <cell r="Z568">
            <v>3.97</v>
          </cell>
          <cell r="AA568">
            <v>257581.54</v>
          </cell>
          <cell r="AC568">
            <v>4.13</v>
          </cell>
          <cell r="AD568">
            <v>267962.65999999997</v>
          </cell>
          <cell r="AF568">
            <v>4.13</v>
          </cell>
          <cell r="AG568">
            <v>267962.65999999997</v>
          </cell>
          <cell r="AI568">
            <v>4.96</v>
          </cell>
          <cell r="AJ568">
            <v>321814.71999999997</v>
          </cell>
          <cell r="AM568">
            <v>22.94</v>
          </cell>
          <cell r="AN568">
            <v>1488393.08</v>
          </cell>
          <cell r="AP568">
            <v>22.94</v>
          </cell>
          <cell r="AQ568">
            <v>587837.5</v>
          </cell>
          <cell r="AS568">
            <v>3.23</v>
          </cell>
          <cell r="AT568">
            <v>235538.06</v>
          </cell>
          <cell r="AW568">
            <v>4423028.9200000009</v>
          </cell>
          <cell r="AY568">
            <v>48.72</v>
          </cell>
        </row>
        <row r="569">
          <cell r="A569" t="str">
            <v>3404910200400</v>
          </cell>
          <cell r="B569" t="str">
            <v>APTAKISIC-TRIPP C C S DIST 102</v>
          </cell>
          <cell r="C569" t="str">
            <v>LAKE</v>
          </cell>
          <cell r="D569" t="str">
            <v>Elementary</v>
          </cell>
          <cell r="F569">
            <v>2287.5</v>
          </cell>
          <cell r="G569">
            <v>338</v>
          </cell>
          <cell r="H569">
            <v>547.5</v>
          </cell>
          <cell r="J569">
            <v>2.7</v>
          </cell>
          <cell r="K569">
            <v>175181.4</v>
          </cell>
          <cell r="M569">
            <v>2.7</v>
          </cell>
          <cell r="N569">
            <v>175181.4</v>
          </cell>
          <cell r="P569">
            <v>2.81</v>
          </cell>
          <cell r="Q569">
            <v>182318.42</v>
          </cell>
          <cell r="S569">
            <v>2.81</v>
          </cell>
          <cell r="T569">
            <v>182318.42</v>
          </cell>
          <cell r="W569">
            <v>4.38</v>
          </cell>
          <cell r="X569">
            <v>284183.15999999997</v>
          </cell>
          <cell r="Z569">
            <v>4.38</v>
          </cell>
          <cell r="AA569">
            <v>284183.15999999997</v>
          </cell>
          <cell r="AC569">
            <v>4.5599999999999996</v>
          </cell>
          <cell r="AD569">
            <v>295861.92</v>
          </cell>
          <cell r="AF569">
            <v>4.5599999999999996</v>
          </cell>
          <cell r="AG569">
            <v>295861.92</v>
          </cell>
          <cell r="AI569">
            <v>5.47</v>
          </cell>
          <cell r="AJ569">
            <v>354904.54</v>
          </cell>
          <cell r="AM569">
            <v>16.22</v>
          </cell>
          <cell r="AN569">
            <v>1052386.04</v>
          </cell>
          <cell r="AP569">
            <v>16.22</v>
          </cell>
          <cell r="AQ569">
            <v>415637.5</v>
          </cell>
          <cell r="AS569">
            <v>2.2799999999999998</v>
          </cell>
          <cell r="AT569">
            <v>166262.16</v>
          </cell>
          <cell r="AW569">
            <v>3864280.04</v>
          </cell>
          <cell r="AY569">
            <v>43.509999999999991</v>
          </cell>
        </row>
        <row r="570">
          <cell r="A570" t="str">
            <v>3404910300200</v>
          </cell>
          <cell r="B570" t="str">
            <v>LINCOLNSHIRE-PRAIRIEVIEW S D 103</v>
          </cell>
          <cell r="C570" t="str">
            <v>LAKE</v>
          </cell>
          <cell r="D570" t="str">
            <v>Elementary</v>
          </cell>
          <cell r="F570">
            <v>1780.75</v>
          </cell>
          <cell r="G570">
            <v>63</v>
          </cell>
          <cell r="H570">
            <v>145.5</v>
          </cell>
          <cell r="J570">
            <v>0.5</v>
          </cell>
          <cell r="K570">
            <v>32441</v>
          </cell>
          <cell r="M570">
            <v>0.5</v>
          </cell>
          <cell r="N570">
            <v>32441</v>
          </cell>
          <cell r="P570">
            <v>0.52</v>
          </cell>
          <cell r="Q570">
            <v>33738.639999999999</v>
          </cell>
          <cell r="S570">
            <v>0.52</v>
          </cell>
          <cell r="T570">
            <v>33738.639999999999</v>
          </cell>
          <cell r="W570">
            <v>1.1599999999999999</v>
          </cell>
          <cell r="X570">
            <v>75263.12</v>
          </cell>
          <cell r="Z570">
            <v>1.1599999999999999</v>
          </cell>
          <cell r="AA570">
            <v>75263.12</v>
          </cell>
          <cell r="AC570">
            <v>1.21</v>
          </cell>
          <cell r="AD570">
            <v>78507.22</v>
          </cell>
          <cell r="AF570">
            <v>1.21</v>
          </cell>
          <cell r="AG570">
            <v>78507.22</v>
          </cell>
          <cell r="AI570">
            <v>1.45</v>
          </cell>
          <cell r="AJ570">
            <v>94078.9</v>
          </cell>
          <cell r="AM570">
            <v>12.62</v>
          </cell>
          <cell r="AN570">
            <v>818810.84</v>
          </cell>
          <cell r="AP570">
            <v>12.62</v>
          </cell>
          <cell r="AQ570">
            <v>323387.5</v>
          </cell>
          <cell r="AS570">
            <v>1.78</v>
          </cell>
          <cell r="AT570">
            <v>129801.16</v>
          </cell>
          <cell r="AW570">
            <v>1805978.3599999999</v>
          </cell>
          <cell r="AY570">
            <v>19.189999999999998</v>
          </cell>
        </row>
        <row r="571">
          <cell r="A571" t="str">
            <v>3404910600200</v>
          </cell>
          <cell r="B571" t="str">
            <v>BANNOCKBURN SCHOOL DIST 106</v>
          </cell>
          <cell r="C571" t="str">
            <v>LAKE</v>
          </cell>
          <cell r="D571" t="str">
            <v>Elementary</v>
          </cell>
          <cell r="F571">
            <v>169.96</v>
          </cell>
          <cell r="G571">
            <v>54.66</v>
          </cell>
          <cell r="H571">
            <v>8.16</v>
          </cell>
          <cell r="J571">
            <v>0.43</v>
          </cell>
          <cell r="K571">
            <v>27899.26</v>
          </cell>
          <cell r="M571">
            <v>0.43</v>
          </cell>
          <cell r="N571">
            <v>27899.26</v>
          </cell>
          <cell r="P571">
            <v>0.45</v>
          </cell>
          <cell r="Q571">
            <v>29196.9</v>
          </cell>
          <cell r="S571">
            <v>0.45</v>
          </cell>
          <cell r="T571">
            <v>29196.9</v>
          </cell>
          <cell r="W571">
            <v>0.06</v>
          </cell>
          <cell r="X571">
            <v>3892.92</v>
          </cell>
          <cell r="Z571">
            <v>0.06</v>
          </cell>
          <cell r="AA571">
            <v>3892.92</v>
          </cell>
          <cell r="AC571">
            <v>0.06</v>
          </cell>
          <cell r="AD571">
            <v>3892.92</v>
          </cell>
          <cell r="AF571">
            <v>0.06</v>
          </cell>
          <cell r="AG571">
            <v>3892.92</v>
          </cell>
          <cell r="AI571">
            <v>0.08</v>
          </cell>
          <cell r="AJ571">
            <v>5190.5600000000004</v>
          </cell>
          <cell r="AM571">
            <v>1.2</v>
          </cell>
          <cell r="AN571">
            <v>77858.399999999994</v>
          </cell>
          <cell r="AP571">
            <v>1.2</v>
          </cell>
          <cell r="AQ571">
            <v>30750</v>
          </cell>
          <cell r="AS571">
            <v>0.16</v>
          </cell>
          <cell r="AT571">
            <v>11667.52</v>
          </cell>
          <cell r="AW571">
            <v>255230.48000000004</v>
          </cell>
          <cell r="AY571">
            <v>2.79</v>
          </cell>
        </row>
        <row r="572">
          <cell r="A572" t="str">
            <v>3404910900200</v>
          </cell>
          <cell r="B572" t="str">
            <v>DEERFIELD SCHOOL DIST 109</v>
          </cell>
          <cell r="C572" t="str">
            <v>LAKE</v>
          </cell>
          <cell r="D572" t="str">
            <v>Elementary</v>
          </cell>
          <cell r="F572">
            <v>2919.46</v>
          </cell>
          <cell r="G572">
            <v>139</v>
          </cell>
          <cell r="H572">
            <v>82</v>
          </cell>
          <cell r="J572">
            <v>1.1100000000000001</v>
          </cell>
          <cell r="K572">
            <v>72019.02</v>
          </cell>
          <cell r="M572">
            <v>1.1100000000000001</v>
          </cell>
          <cell r="N572">
            <v>72019.02</v>
          </cell>
          <cell r="P572">
            <v>1.1499999999999999</v>
          </cell>
          <cell r="Q572">
            <v>74614.3</v>
          </cell>
          <cell r="S572">
            <v>1.1499999999999999</v>
          </cell>
          <cell r="T572">
            <v>74614.3</v>
          </cell>
          <cell r="W572">
            <v>0.65</v>
          </cell>
          <cell r="X572">
            <v>42173.3</v>
          </cell>
          <cell r="Z572">
            <v>0.65</v>
          </cell>
          <cell r="AA572">
            <v>42173.3</v>
          </cell>
          <cell r="AC572">
            <v>0.68</v>
          </cell>
          <cell r="AD572">
            <v>44119.76</v>
          </cell>
          <cell r="AF572">
            <v>0.68</v>
          </cell>
          <cell r="AG572">
            <v>44119.76</v>
          </cell>
          <cell r="AI572">
            <v>0.82</v>
          </cell>
          <cell r="AJ572">
            <v>53203.24</v>
          </cell>
          <cell r="AM572">
            <v>20.7</v>
          </cell>
          <cell r="AN572">
            <v>1343057.4</v>
          </cell>
          <cell r="AP572">
            <v>20.7</v>
          </cell>
          <cell r="AQ572">
            <v>530437.5</v>
          </cell>
          <cell r="AS572">
            <v>2.91</v>
          </cell>
          <cell r="AT572">
            <v>212203.02</v>
          </cell>
          <cell r="AW572">
            <v>2604753.919999999</v>
          </cell>
          <cell r="AY572">
            <v>26.939999999999998</v>
          </cell>
        </row>
        <row r="573">
          <cell r="A573" t="str">
            <v>3404911200200</v>
          </cell>
          <cell r="B573" t="str">
            <v>NORTH SHORE SD 112</v>
          </cell>
          <cell r="C573" t="str">
            <v>LAKE</v>
          </cell>
          <cell r="D573" t="str">
            <v>Elementary</v>
          </cell>
          <cell r="F573">
            <v>3946.97</v>
          </cell>
          <cell r="G573">
            <v>863</v>
          </cell>
          <cell r="H573">
            <v>729</v>
          </cell>
          <cell r="J573">
            <v>6.9</v>
          </cell>
          <cell r="K573">
            <v>447685.8</v>
          </cell>
          <cell r="M573">
            <v>6.9</v>
          </cell>
          <cell r="N573">
            <v>447685.8</v>
          </cell>
          <cell r="P573">
            <v>7.19</v>
          </cell>
          <cell r="Q573">
            <v>466501.58</v>
          </cell>
          <cell r="S573">
            <v>7.19</v>
          </cell>
          <cell r="T573">
            <v>466501.58</v>
          </cell>
          <cell r="W573">
            <v>5.83</v>
          </cell>
          <cell r="X573">
            <v>378262.06</v>
          </cell>
          <cell r="Z573">
            <v>5.83</v>
          </cell>
          <cell r="AA573">
            <v>378262.06</v>
          </cell>
          <cell r="AC573">
            <v>6.07</v>
          </cell>
          <cell r="AD573">
            <v>393833.74</v>
          </cell>
          <cell r="AF573">
            <v>6.07</v>
          </cell>
          <cell r="AG573">
            <v>393833.74</v>
          </cell>
          <cell r="AI573">
            <v>7.29</v>
          </cell>
          <cell r="AJ573">
            <v>472989.78</v>
          </cell>
          <cell r="AM573">
            <v>27.99</v>
          </cell>
          <cell r="AN573">
            <v>1816047.18</v>
          </cell>
          <cell r="AP573">
            <v>27.99</v>
          </cell>
          <cell r="AQ573">
            <v>717243.75</v>
          </cell>
          <cell r="AS573">
            <v>3.94</v>
          </cell>
          <cell r="AT573">
            <v>287312.68</v>
          </cell>
          <cell r="AW573">
            <v>6666159.7499999991</v>
          </cell>
          <cell r="AY573">
            <v>74.53</v>
          </cell>
        </row>
        <row r="574">
          <cell r="A574" t="str">
            <v>3404911301700</v>
          </cell>
          <cell r="B574" t="str">
            <v>TOWNSHIP HIGH SCHOOL DIST 113</v>
          </cell>
          <cell r="C574" t="str">
            <v>LAKE</v>
          </cell>
          <cell r="D574" t="str">
            <v>High School</v>
          </cell>
          <cell r="F574">
            <v>3717.48</v>
          </cell>
          <cell r="G574">
            <v>474</v>
          </cell>
          <cell r="H574">
            <v>95</v>
          </cell>
          <cell r="J574">
            <v>3.79</v>
          </cell>
          <cell r="K574">
            <v>245902.78</v>
          </cell>
          <cell r="M574">
            <v>3.79</v>
          </cell>
          <cell r="N574">
            <v>245902.78</v>
          </cell>
          <cell r="P574">
            <v>3.95</v>
          </cell>
          <cell r="Q574">
            <v>256283.9</v>
          </cell>
          <cell r="S574">
            <v>3.95</v>
          </cell>
          <cell r="T574">
            <v>256283.9</v>
          </cell>
          <cell r="W574">
            <v>0.76</v>
          </cell>
          <cell r="X574">
            <v>49310.32</v>
          </cell>
          <cell r="Z574">
            <v>0.76</v>
          </cell>
          <cell r="AA574">
            <v>49310.32</v>
          </cell>
          <cell r="AC574">
            <v>0.79</v>
          </cell>
          <cell r="AD574">
            <v>51256.78</v>
          </cell>
          <cell r="AF574">
            <v>0.79</v>
          </cell>
          <cell r="AG574">
            <v>51256.78</v>
          </cell>
          <cell r="AI574">
            <v>0.95</v>
          </cell>
          <cell r="AJ574">
            <v>61637.9</v>
          </cell>
          <cell r="AM574">
            <v>26.36</v>
          </cell>
          <cell r="AN574">
            <v>1710289.52</v>
          </cell>
          <cell r="AP574">
            <v>26.36</v>
          </cell>
          <cell r="AQ574">
            <v>675475</v>
          </cell>
          <cell r="AS574">
            <v>3.71</v>
          </cell>
          <cell r="AT574">
            <v>270540.62</v>
          </cell>
          <cell r="AW574">
            <v>3923450.5999999987</v>
          </cell>
          <cell r="AY574">
            <v>41.34</v>
          </cell>
        </row>
        <row r="575">
          <cell r="A575" t="str">
            <v>3404911400200</v>
          </cell>
          <cell r="B575" t="str">
            <v>FOX LAKE GRADE SCHOOL DIST 114</v>
          </cell>
          <cell r="C575" t="str">
            <v>LAKE</v>
          </cell>
          <cell r="D575" t="str">
            <v>Elementary</v>
          </cell>
          <cell r="F575">
            <v>720</v>
          </cell>
          <cell r="G575">
            <v>398</v>
          </cell>
          <cell r="H575">
            <v>63</v>
          </cell>
          <cell r="J575">
            <v>3.18</v>
          </cell>
          <cell r="K575">
            <v>206324.76</v>
          </cell>
          <cell r="M575">
            <v>3.18</v>
          </cell>
          <cell r="N575">
            <v>206324.76</v>
          </cell>
          <cell r="P575">
            <v>3.31</v>
          </cell>
          <cell r="Q575">
            <v>214759.42</v>
          </cell>
          <cell r="S575">
            <v>3.31</v>
          </cell>
          <cell r="T575">
            <v>214759.42</v>
          </cell>
          <cell r="W575">
            <v>0.5</v>
          </cell>
          <cell r="X575">
            <v>32441</v>
          </cell>
          <cell r="Z575">
            <v>0.5</v>
          </cell>
          <cell r="AA575">
            <v>32441</v>
          </cell>
          <cell r="AC575">
            <v>0.52</v>
          </cell>
          <cell r="AD575">
            <v>33738.639999999999</v>
          </cell>
          <cell r="AF575">
            <v>0.52</v>
          </cell>
          <cell r="AG575">
            <v>33738.639999999999</v>
          </cell>
          <cell r="AI575">
            <v>0.63</v>
          </cell>
          <cell r="AJ575">
            <v>40875.660000000003</v>
          </cell>
          <cell r="AM575">
            <v>5.0999999999999996</v>
          </cell>
          <cell r="AN575">
            <v>330898.2</v>
          </cell>
          <cell r="AP575">
            <v>5.0999999999999996</v>
          </cell>
          <cell r="AQ575">
            <v>130687.5</v>
          </cell>
          <cell r="AS575">
            <v>0.72</v>
          </cell>
          <cell r="AT575">
            <v>52503.839999999997</v>
          </cell>
          <cell r="AW575">
            <v>1529492.84</v>
          </cell>
          <cell r="AY575">
            <v>17.07</v>
          </cell>
        </row>
        <row r="576">
          <cell r="A576" t="str">
            <v>3404911501600</v>
          </cell>
          <cell r="B576" t="str">
            <v>LAKE FOREST COMM H S DISTRICT 115</v>
          </cell>
          <cell r="C576" t="str">
            <v>LAKE</v>
          </cell>
          <cell r="D576" t="str">
            <v>High School</v>
          </cell>
          <cell r="F576">
            <v>1672.81</v>
          </cell>
          <cell r="G576">
            <v>84</v>
          </cell>
          <cell r="H576">
            <v>8</v>
          </cell>
          <cell r="J576">
            <v>0.67</v>
          </cell>
          <cell r="K576">
            <v>43470.94</v>
          </cell>
          <cell r="M576">
            <v>0.67</v>
          </cell>
          <cell r="N576">
            <v>43470.94</v>
          </cell>
          <cell r="P576">
            <v>0.7</v>
          </cell>
          <cell r="Q576">
            <v>45417.4</v>
          </cell>
          <cell r="S576">
            <v>0.7</v>
          </cell>
          <cell r="T576">
            <v>45417.4</v>
          </cell>
          <cell r="W576">
            <v>0.06</v>
          </cell>
          <cell r="X576">
            <v>3892.92</v>
          </cell>
          <cell r="Z576">
            <v>0.06</v>
          </cell>
          <cell r="AA576">
            <v>3892.92</v>
          </cell>
          <cell r="AC576">
            <v>0.06</v>
          </cell>
          <cell r="AD576">
            <v>3892.92</v>
          </cell>
          <cell r="AF576">
            <v>0.06</v>
          </cell>
          <cell r="AG576">
            <v>3892.92</v>
          </cell>
          <cell r="AI576">
            <v>0.08</v>
          </cell>
          <cell r="AJ576">
            <v>5190.5600000000004</v>
          </cell>
          <cell r="AM576">
            <v>11.86</v>
          </cell>
          <cell r="AN576">
            <v>769500.52</v>
          </cell>
          <cell r="AP576">
            <v>11.86</v>
          </cell>
          <cell r="AQ576">
            <v>303912.5</v>
          </cell>
          <cell r="AS576">
            <v>1.67</v>
          </cell>
          <cell r="AT576">
            <v>121779.74</v>
          </cell>
          <cell r="AW576">
            <v>1393731.6799999995</v>
          </cell>
          <cell r="AY576">
            <v>14.19</v>
          </cell>
        </row>
        <row r="577">
          <cell r="A577" t="str">
            <v>3404911602600</v>
          </cell>
          <cell r="B577" t="str">
            <v>ROUND LAKE AREA SCHS - DIST 116</v>
          </cell>
          <cell r="C577" t="str">
            <v>LAKE</v>
          </cell>
          <cell r="D577" t="str">
            <v>Unit</v>
          </cell>
          <cell r="F577">
            <v>7076.94</v>
          </cell>
          <cell r="G577">
            <v>5239</v>
          </cell>
          <cell r="H577">
            <v>2002</v>
          </cell>
          <cell r="J577">
            <v>41.91</v>
          </cell>
          <cell r="K577">
            <v>2719204.62</v>
          </cell>
          <cell r="M577">
            <v>41.91</v>
          </cell>
          <cell r="N577">
            <v>2719204.62</v>
          </cell>
          <cell r="P577">
            <v>43.65</v>
          </cell>
          <cell r="Q577">
            <v>2832099.3</v>
          </cell>
          <cell r="S577">
            <v>43.65</v>
          </cell>
          <cell r="T577">
            <v>2832099.3</v>
          </cell>
          <cell r="W577">
            <v>16.010000000000002</v>
          </cell>
          <cell r="X577">
            <v>1038760.82</v>
          </cell>
          <cell r="Z577">
            <v>16.010000000000002</v>
          </cell>
          <cell r="AA577">
            <v>1038760.82</v>
          </cell>
          <cell r="AC577">
            <v>16.68</v>
          </cell>
          <cell r="AD577">
            <v>1082231.76</v>
          </cell>
          <cell r="AF577">
            <v>16.68</v>
          </cell>
          <cell r="AG577">
            <v>1082231.76</v>
          </cell>
          <cell r="AI577">
            <v>20.02</v>
          </cell>
          <cell r="AJ577">
            <v>1298937.6399999999</v>
          </cell>
          <cell r="AM577">
            <v>50.19</v>
          </cell>
          <cell r="AN577">
            <v>3256427.58</v>
          </cell>
          <cell r="AP577">
            <v>50.19</v>
          </cell>
          <cell r="AQ577">
            <v>1286118.75</v>
          </cell>
          <cell r="AS577">
            <v>7.07</v>
          </cell>
          <cell r="AT577">
            <v>515558.54</v>
          </cell>
          <cell r="AW577">
            <v>21701635.510000002</v>
          </cell>
          <cell r="AY577">
            <v>248.79000000000002</v>
          </cell>
        </row>
        <row r="578">
          <cell r="A578" t="str">
            <v>3404911701600</v>
          </cell>
          <cell r="B578" t="str">
            <v>ANTIOCH COMM HIGH SCH DIST 117</v>
          </cell>
          <cell r="C578" t="str">
            <v>LAKE</v>
          </cell>
          <cell r="D578" t="str">
            <v>High School</v>
          </cell>
          <cell r="F578">
            <v>2717.32</v>
          </cell>
          <cell r="G578">
            <v>470.33</v>
          </cell>
          <cell r="H578">
            <v>0</v>
          </cell>
          <cell r="J578">
            <v>3.76</v>
          </cell>
          <cell r="K578">
            <v>243956.32</v>
          </cell>
          <cell r="M578">
            <v>3.76</v>
          </cell>
          <cell r="N578">
            <v>243956.32</v>
          </cell>
          <cell r="P578">
            <v>3.91</v>
          </cell>
          <cell r="Q578">
            <v>253688.62</v>
          </cell>
          <cell r="S578">
            <v>3.91</v>
          </cell>
          <cell r="T578">
            <v>253688.62</v>
          </cell>
          <cell r="W578">
            <v>0</v>
          </cell>
          <cell r="X578">
            <v>0</v>
          </cell>
          <cell r="Z578">
            <v>0</v>
          </cell>
          <cell r="AA578">
            <v>0</v>
          </cell>
          <cell r="AC578">
            <v>0</v>
          </cell>
          <cell r="AD578">
            <v>0</v>
          </cell>
          <cell r="AF578">
            <v>0</v>
          </cell>
          <cell r="AG578">
            <v>0</v>
          </cell>
          <cell r="AI578">
            <v>0</v>
          </cell>
          <cell r="AJ578">
            <v>0</v>
          </cell>
          <cell r="AM578">
            <v>19.27</v>
          </cell>
          <cell r="AN578">
            <v>1250276.1399999999</v>
          </cell>
          <cell r="AP578">
            <v>19.27</v>
          </cell>
          <cell r="AQ578">
            <v>493793.75</v>
          </cell>
          <cell r="AS578">
            <v>2.71</v>
          </cell>
          <cell r="AT578">
            <v>197618.62</v>
          </cell>
          <cell r="AW578">
            <v>2936978.3899999997</v>
          </cell>
          <cell r="AY578">
            <v>30.85</v>
          </cell>
        </row>
        <row r="579">
          <cell r="A579" t="str">
            <v>3404911802600</v>
          </cell>
          <cell r="B579" t="str">
            <v>WAUCONDA COMM UNIT S DIST 118</v>
          </cell>
          <cell r="C579" t="str">
            <v>LAKE</v>
          </cell>
          <cell r="D579" t="str">
            <v>Unit</v>
          </cell>
          <cell r="F579">
            <v>4501.3599999999997</v>
          </cell>
          <cell r="G579">
            <v>1578</v>
          </cell>
          <cell r="H579">
            <v>594.5</v>
          </cell>
          <cell r="J579">
            <v>12.62</v>
          </cell>
          <cell r="K579">
            <v>818810.84</v>
          </cell>
          <cell r="M579">
            <v>12.62</v>
          </cell>
          <cell r="N579">
            <v>818810.84</v>
          </cell>
          <cell r="P579">
            <v>13.15</v>
          </cell>
          <cell r="Q579">
            <v>853198.3</v>
          </cell>
          <cell r="S579">
            <v>13.15</v>
          </cell>
          <cell r="T579">
            <v>853198.3</v>
          </cell>
          <cell r="W579">
            <v>4.75</v>
          </cell>
          <cell r="X579">
            <v>308189.5</v>
          </cell>
          <cell r="Z579">
            <v>4.75</v>
          </cell>
          <cell r="AA579">
            <v>308189.5</v>
          </cell>
          <cell r="AC579">
            <v>4.95</v>
          </cell>
          <cell r="AD579">
            <v>321165.90000000002</v>
          </cell>
          <cell r="AF579">
            <v>4.95</v>
          </cell>
          <cell r="AG579">
            <v>321165.90000000002</v>
          </cell>
          <cell r="AI579">
            <v>5.94</v>
          </cell>
          <cell r="AJ579">
            <v>385399.08</v>
          </cell>
          <cell r="AM579">
            <v>31.92</v>
          </cell>
          <cell r="AN579">
            <v>2071033.44</v>
          </cell>
          <cell r="AP579">
            <v>31.92</v>
          </cell>
          <cell r="AQ579">
            <v>817950</v>
          </cell>
          <cell r="AS579">
            <v>4.5</v>
          </cell>
          <cell r="AT579">
            <v>328149</v>
          </cell>
          <cell r="AW579">
            <v>8205260.5999999996</v>
          </cell>
          <cell r="AY579">
            <v>91.43</v>
          </cell>
        </row>
        <row r="580">
          <cell r="A580" t="str">
            <v>3404912001300</v>
          </cell>
          <cell r="B580" t="str">
            <v>MUNDELEIN CONS HIGH SCH DIST 120</v>
          </cell>
          <cell r="C580" t="str">
            <v>LAKE</v>
          </cell>
          <cell r="D580" t="str">
            <v>High School</v>
          </cell>
          <cell r="F580">
            <v>2031.15</v>
          </cell>
          <cell r="G580">
            <v>778</v>
          </cell>
          <cell r="H580">
            <v>119</v>
          </cell>
          <cell r="J580">
            <v>6.22</v>
          </cell>
          <cell r="K580">
            <v>403566.04</v>
          </cell>
          <cell r="M580">
            <v>6.22</v>
          </cell>
          <cell r="N580">
            <v>403566.04</v>
          </cell>
          <cell r="P580">
            <v>6.48</v>
          </cell>
          <cell r="Q580">
            <v>420435.36</v>
          </cell>
          <cell r="S580">
            <v>6.48</v>
          </cell>
          <cell r="T580">
            <v>420435.36</v>
          </cell>
          <cell r="W580">
            <v>0.95</v>
          </cell>
          <cell r="X580">
            <v>61637.9</v>
          </cell>
          <cell r="Z580">
            <v>0.95</v>
          </cell>
          <cell r="AA580">
            <v>61637.9</v>
          </cell>
          <cell r="AC580">
            <v>0.99</v>
          </cell>
          <cell r="AD580">
            <v>64233.18</v>
          </cell>
          <cell r="AF580">
            <v>0.99</v>
          </cell>
          <cell r="AG580">
            <v>64233.18</v>
          </cell>
          <cell r="AI580">
            <v>1.19</v>
          </cell>
          <cell r="AJ580">
            <v>77209.58</v>
          </cell>
          <cell r="AM580">
            <v>14.4</v>
          </cell>
          <cell r="AN580">
            <v>934300.8</v>
          </cell>
          <cell r="AP580">
            <v>14.4</v>
          </cell>
          <cell r="AQ580">
            <v>369000</v>
          </cell>
          <cell r="AS580">
            <v>2.0299999999999998</v>
          </cell>
          <cell r="AT580">
            <v>148031.66</v>
          </cell>
          <cell r="AW580">
            <v>3428286.9999999995</v>
          </cell>
          <cell r="AY580">
            <v>37.699999999999996</v>
          </cell>
        </row>
        <row r="581">
          <cell r="A581" t="str">
            <v>3404912101700</v>
          </cell>
          <cell r="B581" t="str">
            <v>WARREN TWP HIGH SCH DIST 121</v>
          </cell>
          <cell r="C581" t="str">
            <v>LAKE</v>
          </cell>
          <cell r="D581" t="str">
            <v>High School</v>
          </cell>
          <cell r="F581">
            <v>4213.99</v>
          </cell>
          <cell r="G581">
            <v>1115</v>
          </cell>
          <cell r="H581">
            <v>201</v>
          </cell>
          <cell r="J581">
            <v>8.92</v>
          </cell>
          <cell r="K581">
            <v>578747.43999999994</v>
          </cell>
          <cell r="M581">
            <v>8.92</v>
          </cell>
          <cell r="N581">
            <v>578747.43999999994</v>
          </cell>
          <cell r="P581">
            <v>9.2899999999999991</v>
          </cell>
          <cell r="Q581">
            <v>602753.78</v>
          </cell>
          <cell r="S581">
            <v>9.2899999999999991</v>
          </cell>
          <cell r="T581">
            <v>602753.78</v>
          </cell>
          <cell r="W581">
            <v>1.6</v>
          </cell>
          <cell r="X581">
            <v>103811.2</v>
          </cell>
          <cell r="Z581">
            <v>1.6</v>
          </cell>
          <cell r="AA581">
            <v>103811.2</v>
          </cell>
          <cell r="AC581">
            <v>1.67</v>
          </cell>
          <cell r="AD581">
            <v>108352.94</v>
          </cell>
          <cell r="AF581">
            <v>1.67</v>
          </cell>
          <cell r="AG581">
            <v>108352.94</v>
          </cell>
          <cell r="AI581">
            <v>2.0099999999999998</v>
          </cell>
          <cell r="AJ581">
            <v>130412.82</v>
          </cell>
          <cell r="AM581">
            <v>29.88</v>
          </cell>
          <cell r="AN581">
            <v>1938674.16</v>
          </cell>
          <cell r="AP581">
            <v>29.88</v>
          </cell>
          <cell r="AQ581">
            <v>765675</v>
          </cell>
          <cell r="AS581">
            <v>4.21</v>
          </cell>
          <cell r="AT581">
            <v>307001.62</v>
          </cell>
          <cell r="AW581">
            <v>5929094.3200000003</v>
          </cell>
          <cell r="AY581">
            <v>64.33</v>
          </cell>
        </row>
        <row r="582">
          <cell r="A582" t="str">
            <v>3404912401600</v>
          </cell>
          <cell r="B582" t="str">
            <v>GRANT COMM H S DISTRICT 124</v>
          </cell>
          <cell r="C582" t="str">
            <v>LAKE</v>
          </cell>
          <cell r="D582" t="str">
            <v>High School</v>
          </cell>
          <cell r="F582">
            <v>1879.49</v>
          </cell>
          <cell r="G582">
            <v>607</v>
          </cell>
          <cell r="H582">
            <v>17.5</v>
          </cell>
          <cell r="J582">
            <v>4.8499999999999996</v>
          </cell>
          <cell r="K582">
            <v>314677.7</v>
          </cell>
          <cell r="M582">
            <v>4.8499999999999996</v>
          </cell>
          <cell r="N582">
            <v>314677.7</v>
          </cell>
          <cell r="P582">
            <v>5.05</v>
          </cell>
          <cell r="Q582">
            <v>327654.09999999998</v>
          </cell>
          <cell r="S582">
            <v>5.05</v>
          </cell>
          <cell r="T582">
            <v>327654.09999999998</v>
          </cell>
          <cell r="W582">
            <v>0.14000000000000001</v>
          </cell>
          <cell r="X582">
            <v>9083.48</v>
          </cell>
          <cell r="Z582">
            <v>0.14000000000000001</v>
          </cell>
          <cell r="AA582">
            <v>9083.48</v>
          </cell>
          <cell r="AC582">
            <v>0.14000000000000001</v>
          </cell>
          <cell r="AD582">
            <v>9083.48</v>
          </cell>
          <cell r="AF582">
            <v>0.14000000000000001</v>
          </cell>
          <cell r="AG582">
            <v>9083.48</v>
          </cell>
          <cell r="AI582">
            <v>0.17</v>
          </cell>
          <cell r="AJ582">
            <v>11029.94</v>
          </cell>
          <cell r="AM582">
            <v>13.32</v>
          </cell>
          <cell r="AN582">
            <v>864228.24</v>
          </cell>
          <cell r="AP582">
            <v>13.32</v>
          </cell>
          <cell r="AQ582">
            <v>341325</v>
          </cell>
          <cell r="AS582">
            <v>1.87</v>
          </cell>
          <cell r="AT582">
            <v>136364.14000000001</v>
          </cell>
          <cell r="AW582">
            <v>2673944.8400000003</v>
          </cell>
          <cell r="AY582">
            <v>28.86</v>
          </cell>
        </row>
        <row r="583">
          <cell r="A583" t="str">
            <v>3404912501300</v>
          </cell>
          <cell r="B583" t="str">
            <v>ADLAI E STEVENSON DIST 125</v>
          </cell>
          <cell r="C583" t="str">
            <v>LAKE</v>
          </cell>
          <cell r="D583" t="str">
            <v>High School</v>
          </cell>
          <cell r="F583">
            <v>4232.5</v>
          </cell>
          <cell r="G583">
            <v>449</v>
          </cell>
          <cell r="H583">
            <v>96</v>
          </cell>
          <cell r="J583">
            <v>3.59</v>
          </cell>
          <cell r="K583">
            <v>232926.38</v>
          </cell>
          <cell r="M583">
            <v>3.59</v>
          </cell>
          <cell r="N583">
            <v>232926.38</v>
          </cell>
          <cell r="P583">
            <v>3.74</v>
          </cell>
          <cell r="Q583">
            <v>242658.68</v>
          </cell>
          <cell r="S583">
            <v>3.74</v>
          </cell>
          <cell r="T583">
            <v>242658.68</v>
          </cell>
          <cell r="W583">
            <v>0.76</v>
          </cell>
          <cell r="X583">
            <v>49310.32</v>
          </cell>
          <cell r="Z583">
            <v>0.76</v>
          </cell>
          <cell r="AA583">
            <v>49310.32</v>
          </cell>
          <cell r="AC583">
            <v>0.8</v>
          </cell>
          <cell r="AD583">
            <v>51905.599999999999</v>
          </cell>
          <cell r="AF583">
            <v>0.8</v>
          </cell>
          <cell r="AG583">
            <v>51905.599999999999</v>
          </cell>
          <cell r="AI583">
            <v>0.96</v>
          </cell>
          <cell r="AJ583">
            <v>62286.720000000001</v>
          </cell>
          <cell r="AM583">
            <v>30.01</v>
          </cell>
          <cell r="AN583">
            <v>1947108.82</v>
          </cell>
          <cell r="AP583">
            <v>30.01</v>
          </cell>
          <cell r="AQ583">
            <v>769006.25</v>
          </cell>
          <cell r="AS583">
            <v>4.2300000000000004</v>
          </cell>
          <cell r="AT583">
            <v>308460.06</v>
          </cell>
          <cell r="AW583">
            <v>4240463.8100000005</v>
          </cell>
          <cell r="AY583">
            <v>44.400000000000006</v>
          </cell>
        </row>
        <row r="584">
          <cell r="A584" t="str">
            <v>3404912601700</v>
          </cell>
          <cell r="B584" t="str">
            <v>ZION-BENTON TWP H S DIST 126</v>
          </cell>
          <cell r="C584" t="str">
            <v>LAKE</v>
          </cell>
          <cell r="D584" t="str">
            <v>High School</v>
          </cell>
          <cell r="F584">
            <v>2662.32</v>
          </cell>
          <cell r="G584">
            <v>1476</v>
          </cell>
          <cell r="H584">
            <v>166.5</v>
          </cell>
          <cell r="J584">
            <v>11.8</v>
          </cell>
          <cell r="K584">
            <v>765607.6</v>
          </cell>
          <cell r="M584">
            <v>11.8</v>
          </cell>
          <cell r="N584">
            <v>765607.6</v>
          </cell>
          <cell r="P584">
            <v>12.3</v>
          </cell>
          <cell r="Q584">
            <v>798048.6</v>
          </cell>
          <cell r="S584">
            <v>12.3</v>
          </cell>
          <cell r="T584">
            <v>798048.6</v>
          </cell>
          <cell r="W584">
            <v>1.33</v>
          </cell>
          <cell r="X584">
            <v>86293.06</v>
          </cell>
          <cell r="Z584">
            <v>1.33</v>
          </cell>
          <cell r="AA584">
            <v>86293.06</v>
          </cell>
          <cell r="AC584">
            <v>1.38</v>
          </cell>
          <cell r="AD584">
            <v>89537.16</v>
          </cell>
          <cell r="AF584">
            <v>1.38</v>
          </cell>
          <cell r="AG584">
            <v>89537.16</v>
          </cell>
          <cell r="AI584">
            <v>1.66</v>
          </cell>
          <cell r="AJ584">
            <v>107704.12</v>
          </cell>
          <cell r="AM584">
            <v>18.88</v>
          </cell>
          <cell r="AN584">
            <v>1224972.1599999999</v>
          </cell>
          <cell r="AP584">
            <v>18.88</v>
          </cell>
          <cell r="AQ584">
            <v>483800</v>
          </cell>
          <cell r="AS584">
            <v>2.66</v>
          </cell>
          <cell r="AT584">
            <v>193972.52</v>
          </cell>
          <cell r="AW584">
            <v>5489421.6399999997</v>
          </cell>
          <cell r="AY584">
            <v>61.03</v>
          </cell>
        </row>
        <row r="585">
          <cell r="A585" t="str">
            <v>3404912701600</v>
          </cell>
          <cell r="B585" t="str">
            <v>GRAYSLAKE COMM HIGH SCH DIST 127</v>
          </cell>
          <cell r="C585" t="str">
            <v>LAKE</v>
          </cell>
          <cell r="D585" t="str">
            <v>High School</v>
          </cell>
          <cell r="F585">
            <v>2946.32</v>
          </cell>
          <cell r="G585">
            <v>586</v>
          </cell>
          <cell r="H585">
            <v>84.5</v>
          </cell>
          <cell r="J585">
            <v>4.68</v>
          </cell>
          <cell r="K585">
            <v>303647.76</v>
          </cell>
          <cell r="M585">
            <v>4.68</v>
          </cell>
          <cell r="N585">
            <v>303647.76</v>
          </cell>
          <cell r="P585">
            <v>4.88</v>
          </cell>
          <cell r="Q585">
            <v>316624.15999999997</v>
          </cell>
          <cell r="S585">
            <v>4.88</v>
          </cell>
          <cell r="T585">
            <v>316624.15999999997</v>
          </cell>
          <cell r="W585">
            <v>0.67</v>
          </cell>
          <cell r="X585">
            <v>43470.94</v>
          </cell>
          <cell r="Z585">
            <v>0.67</v>
          </cell>
          <cell r="AA585">
            <v>43470.94</v>
          </cell>
          <cell r="AC585">
            <v>0.7</v>
          </cell>
          <cell r="AD585">
            <v>45417.4</v>
          </cell>
          <cell r="AF585">
            <v>0.7</v>
          </cell>
          <cell r="AG585">
            <v>45417.4</v>
          </cell>
          <cell r="AI585">
            <v>0.84</v>
          </cell>
          <cell r="AJ585">
            <v>54500.88</v>
          </cell>
          <cell r="AM585">
            <v>20.89</v>
          </cell>
          <cell r="AN585">
            <v>1355384.98</v>
          </cell>
          <cell r="AP585">
            <v>20.89</v>
          </cell>
          <cell r="AQ585">
            <v>535306.25</v>
          </cell>
          <cell r="AS585">
            <v>2.94</v>
          </cell>
          <cell r="AT585">
            <v>214390.68</v>
          </cell>
          <cell r="AW585">
            <v>3577903.3099999996</v>
          </cell>
          <cell r="AY585">
            <v>38.239999999999995</v>
          </cell>
        </row>
        <row r="586">
          <cell r="A586" t="str">
            <v>3404912801600</v>
          </cell>
          <cell r="B586" t="str">
            <v>LIBERTYVILLE COMM H SCH DIST 128</v>
          </cell>
          <cell r="C586" t="str">
            <v>LAKE</v>
          </cell>
          <cell r="D586" t="str">
            <v>High School</v>
          </cell>
          <cell r="F586">
            <v>3380.5</v>
          </cell>
          <cell r="G586">
            <v>364</v>
          </cell>
          <cell r="H586">
            <v>60</v>
          </cell>
          <cell r="J586">
            <v>2.91</v>
          </cell>
          <cell r="K586">
            <v>188806.62</v>
          </cell>
          <cell r="M586">
            <v>2.91</v>
          </cell>
          <cell r="N586">
            <v>188806.62</v>
          </cell>
          <cell r="P586">
            <v>3.03</v>
          </cell>
          <cell r="Q586">
            <v>196592.46</v>
          </cell>
          <cell r="S586">
            <v>3.03</v>
          </cell>
          <cell r="T586">
            <v>196592.46</v>
          </cell>
          <cell r="W586">
            <v>0.48</v>
          </cell>
          <cell r="X586">
            <v>31143.360000000001</v>
          </cell>
          <cell r="Z586">
            <v>0.48</v>
          </cell>
          <cell r="AA586">
            <v>31143.360000000001</v>
          </cell>
          <cell r="AC586">
            <v>0.5</v>
          </cell>
          <cell r="AD586">
            <v>32441</v>
          </cell>
          <cell r="AF586">
            <v>0.5</v>
          </cell>
          <cell r="AG586">
            <v>32441</v>
          </cell>
          <cell r="AI586">
            <v>0.6</v>
          </cell>
          <cell r="AJ586">
            <v>38929.199999999997</v>
          </cell>
          <cell r="AM586">
            <v>23.97</v>
          </cell>
          <cell r="AN586">
            <v>1555221.54</v>
          </cell>
          <cell r="AP586">
            <v>23.97</v>
          </cell>
          <cell r="AQ586">
            <v>614231.25</v>
          </cell>
          <cell r="AS586">
            <v>3.38</v>
          </cell>
          <cell r="AT586">
            <v>246476.36</v>
          </cell>
          <cell r="AW586">
            <v>3352825.23</v>
          </cell>
          <cell r="AY586">
            <v>35.019999999999996</v>
          </cell>
        </row>
        <row r="587">
          <cell r="A587" t="str">
            <v>3404918702600</v>
          </cell>
          <cell r="B587" t="str">
            <v>NORTH CHICAGO SCHOOL DIST 187</v>
          </cell>
          <cell r="C587" t="str">
            <v>LAKE</v>
          </cell>
          <cell r="D587" t="str">
            <v>Unit</v>
          </cell>
          <cell r="F587">
            <v>3368.11</v>
          </cell>
          <cell r="G587">
            <v>2768.33</v>
          </cell>
          <cell r="H587">
            <v>947.5</v>
          </cell>
          <cell r="J587">
            <v>22.14</v>
          </cell>
          <cell r="K587">
            <v>1436487.48</v>
          </cell>
          <cell r="M587">
            <v>22.14</v>
          </cell>
          <cell r="N587">
            <v>1436487.48</v>
          </cell>
          <cell r="P587">
            <v>23.06</v>
          </cell>
          <cell r="Q587">
            <v>1496178.92</v>
          </cell>
          <cell r="S587">
            <v>23.06</v>
          </cell>
          <cell r="T587">
            <v>1496178.92</v>
          </cell>
          <cell r="W587">
            <v>7.58</v>
          </cell>
          <cell r="X587">
            <v>491805.56</v>
          </cell>
          <cell r="Z587">
            <v>7.58</v>
          </cell>
          <cell r="AA587">
            <v>491805.56</v>
          </cell>
          <cell r="AC587">
            <v>7.89</v>
          </cell>
          <cell r="AD587">
            <v>511918.98</v>
          </cell>
          <cell r="AF587">
            <v>7.89</v>
          </cell>
          <cell r="AG587">
            <v>511918.98</v>
          </cell>
          <cell r="AI587">
            <v>9.4700000000000006</v>
          </cell>
          <cell r="AJ587">
            <v>614432.54</v>
          </cell>
          <cell r="AM587">
            <v>23.88</v>
          </cell>
          <cell r="AN587">
            <v>1549382.16</v>
          </cell>
          <cell r="AP587">
            <v>23.88</v>
          </cell>
          <cell r="AQ587">
            <v>611925</v>
          </cell>
          <cell r="AS587">
            <v>3.36</v>
          </cell>
          <cell r="AT587">
            <v>245017.92</v>
          </cell>
          <cell r="AW587">
            <v>10893539.5</v>
          </cell>
          <cell r="AY587">
            <v>124.97</v>
          </cell>
        </row>
        <row r="588">
          <cell r="A588" t="str">
            <v>3404922002600</v>
          </cell>
          <cell r="B588" t="str">
            <v>BARRINGTON C U SCHOOL DIST 220</v>
          </cell>
          <cell r="C588" t="str">
            <v>LAKE</v>
          </cell>
          <cell r="D588" t="str">
            <v>Unit</v>
          </cell>
          <cell r="F588">
            <v>8432.2000000000007</v>
          </cell>
          <cell r="G588">
            <v>1283</v>
          </cell>
          <cell r="H588">
            <v>675</v>
          </cell>
          <cell r="J588">
            <v>10.26</v>
          </cell>
          <cell r="K588">
            <v>665689.31999999995</v>
          </cell>
          <cell r="M588">
            <v>10.26</v>
          </cell>
          <cell r="N588">
            <v>665689.31999999995</v>
          </cell>
          <cell r="P588">
            <v>10.69</v>
          </cell>
          <cell r="Q588">
            <v>693588.58</v>
          </cell>
          <cell r="S588">
            <v>10.69</v>
          </cell>
          <cell r="T588">
            <v>693588.58</v>
          </cell>
          <cell r="W588">
            <v>5.4</v>
          </cell>
          <cell r="X588">
            <v>350362.8</v>
          </cell>
          <cell r="Z588">
            <v>5.4</v>
          </cell>
          <cell r="AA588">
            <v>350362.8</v>
          </cell>
          <cell r="AC588">
            <v>5.62</v>
          </cell>
          <cell r="AD588">
            <v>364636.84</v>
          </cell>
          <cell r="AF588">
            <v>5.62</v>
          </cell>
          <cell r="AG588">
            <v>364636.84</v>
          </cell>
          <cell r="AI588">
            <v>6.75</v>
          </cell>
          <cell r="AJ588">
            <v>437953.5</v>
          </cell>
          <cell r="AM588">
            <v>59.8</v>
          </cell>
          <cell r="AN588">
            <v>3879943.6</v>
          </cell>
          <cell r="AP588">
            <v>59.8</v>
          </cell>
          <cell r="AQ588">
            <v>1532375</v>
          </cell>
          <cell r="AS588">
            <v>8.43</v>
          </cell>
          <cell r="AT588">
            <v>614732.46</v>
          </cell>
          <cell r="AW588">
            <v>10613559.640000001</v>
          </cell>
          <cell r="AY588">
            <v>114.82999999999998</v>
          </cell>
        </row>
        <row r="589">
          <cell r="A589" t="str">
            <v>3505000102600</v>
          </cell>
          <cell r="B589" t="str">
            <v>LELAND COMM UNIT SCH DIST 1</v>
          </cell>
          <cell r="C589" t="str">
            <v>LASALLE</v>
          </cell>
          <cell r="D589" t="str">
            <v>Unit</v>
          </cell>
          <cell r="F589">
            <v>264</v>
          </cell>
          <cell r="G589">
            <v>88.33</v>
          </cell>
          <cell r="H589">
            <v>7</v>
          </cell>
          <cell r="J589">
            <v>0.7</v>
          </cell>
          <cell r="K589">
            <v>45417.4</v>
          </cell>
          <cell r="M589">
            <v>0.7</v>
          </cell>
          <cell r="N589">
            <v>45417.4</v>
          </cell>
          <cell r="P589">
            <v>0.73</v>
          </cell>
          <cell r="Q589">
            <v>47363.86</v>
          </cell>
          <cell r="S589">
            <v>0.73</v>
          </cell>
          <cell r="T589">
            <v>47363.86</v>
          </cell>
          <cell r="W589">
            <v>0.05</v>
          </cell>
          <cell r="X589">
            <v>3244.1</v>
          </cell>
          <cell r="Z589">
            <v>0.05</v>
          </cell>
          <cell r="AA589">
            <v>3244.1</v>
          </cell>
          <cell r="AC589">
            <v>0.05</v>
          </cell>
          <cell r="AD589">
            <v>3244.1</v>
          </cell>
          <cell r="AF589">
            <v>0.05</v>
          </cell>
          <cell r="AG589">
            <v>3244.1</v>
          </cell>
          <cell r="AI589">
            <v>7.0000000000000007E-2</v>
          </cell>
          <cell r="AJ589">
            <v>4541.74</v>
          </cell>
          <cell r="AM589">
            <v>1.87</v>
          </cell>
          <cell r="AN589">
            <v>121329.34</v>
          </cell>
          <cell r="AP589">
            <v>1.87</v>
          </cell>
          <cell r="AQ589">
            <v>47918.75</v>
          </cell>
          <cell r="AS589">
            <v>0.26</v>
          </cell>
          <cell r="AT589">
            <v>18959.72</v>
          </cell>
          <cell r="AW589">
            <v>391288.47000000003</v>
          </cell>
          <cell r="AY589">
            <v>4.25</v>
          </cell>
        </row>
        <row r="590">
          <cell r="A590" t="str">
            <v>3505000202600</v>
          </cell>
          <cell r="B590" t="str">
            <v>COMMUNITY UNIT SCH DIST 2</v>
          </cell>
          <cell r="C590" t="str">
            <v>LASALLE</v>
          </cell>
          <cell r="D590" t="str">
            <v>Unit</v>
          </cell>
          <cell r="F590">
            <v>662.7</v>
          </cell>
          <cell r="G590">
            <v>245</v>
          </cell>
          <cell r="H590">
            <v>0</v>
          </cell>
          <cell r="J590">
            <v>1.96</v>
          </cell>
          <cell r="K590">
            <v>127168.72</v>
          </cell>
          <cell r="M590">
            <v>1.96</v>
          </cell>
          <cell r="N590">
            <v>127168.72</v>
          </cell>
          <cell r="P590">
            <v>2.04</v>
          </cell>
          <cell r="Q590">
            <v>132359.28</v>
          </cell>
          <cell r="S590">
            <v>2.04</v>
          </cell>
          <cell r="T590">
            <v>132359.28</v>
          </cell>
          <cell r="W590">
            <v>0</v>
          </cell>
          <cell r="X590">
            <v>0</v>
          </cell>
          <cell r="Z590">
            <v>0</v>
          </cell>
          <cell r="AA590">
            <v>0</v>
          </cell>
          <cell r="AC590">
            <v>0</v>
          </cell>
          <cell r="AD590">
            <v>0</v>
          </cell>
          <cell r="AF590">
            <v>0</v>
          </cell>
          <cell r="AG590">
            <v>0</v>
          </cell>
          <cell r="AI590">
            <v>0</v>
          </cell>
          <cell r="AJ590">
            <v>0</v>
          </cell>
          <cell r="AM590">
            <v>4.7</v>
          </cell>
          <cell r="AN590">
            <v>304945.40000000002</v>
          </cell>
          <cell r="AP590">
            <v>4.7</v>
          </cell>
          <cell r="AQ590">
            <v>120437.5</v>
          </cell>
          <cell r="AS590">
            <v>0.66</v>
          </cell>
          <cell r="AT590">
            <v>48128.52</v>
          </cell>
          <cell r="AW590">
            <v>992567.42</v>
          </cell>
          <cell r="AY590">
            <v>10.74</v>
          </cell>
        </row>
        <row r="591">
          <cell r="A591" t="str">
            <v>3505000902600</v>
          </cell>
          <cell r="B591" t="str">
            <v>EARLVILLE COMM UNIT SCH DIST 9</v>
          </cell>
          <cell r="C591" t="str">
            <v>LASALLE</v>
          </cell>
          <cell r="D591" t="str">
            <v>Unit</v>
          </cell>
          <cell r="F591">
            <v>422.13</v>
          </cell>
          <cell r="G591">
            <v>205.33</v>
          </cell>
          <cell r="H591">
            <v>9.5</v>
          </cell>
          <cell r="J591">
            <v>1.64</v>
          </cell>
          <cell r="K591">
            <v>106406.48</v>
          </cell>
          <cell r="M591">
            <v>1.64</v>
          </cell>
          <cell r="N591">
            <v>106406.48</v>
          </cell>
          <cell r="P591">
            <v>1.71</v>
          </cell>
          <cell r="Q591">
            <v>110948.22</v>
          </cell>
          <cell r="S591">
            <v>1.71</v>
          </cell>
          <cell r="T591">
            <v>110948.22</v>
          </cell>
          <cell r="W591">
            <v>7.0000000000000007E-2</v>
          </cell>
          <cell r="X591">
            <v>4541.74</v>
          </cell>
          <cell r="Z591">
            <v>7.0000000000000007E-2</v>
          </cell>
          <cell r="AA591">
            <v>4541.74</v>
          </cell>
          <cell r="AC591">
            <v>7.0000000000000007E-2</v>
          </cell>
          <cell r="AD591">
            <v>4541.74</v>
          </cell>
          <cell r="AF591">
            <v>7.0000000000000007E-2</v>
          </cell>
          <cell r="AG591">
            <v>4541.74</v>
          </cell>
          <cell r="AI591">
            <v>0.09</v>
          </cell>
          <cell r="AJ591">
            <v>5839.38</v>
          </cell>
          <cell r="AM591">
            <v>2.99</v>
          </cell>
          <cell r="AN591">
            <v>193997.18</v>
          </cell>
          <cell r="AP591">
            <v>2.99</v>
          </cell>
          <cell r="AQ591">
            <v>76618.75</v>
          </cell>
          <cell r="AS591">
            <v>0.42</v>
          </cell>
          <cell r="AT591">
            <v>30627.24</v>
          </cell>
          <cell r="AW591">
            <v>759958.90999999992</v>
          </cell>
          <cell r="AY591">
            <v>8.3500000000000014</v>
          </cell>
        </row>
        <row r="592">
          <cell r="A592" t="str">
            <v>3505004001700</v>
          </cell>
          <cell r="B592" t="str">
            <v>STREATOR TWP H S DIST 40</v>
          </cell>
          <cell r="C592" t="str">
            <v>LASALLE</v>
          </cell>
          <cell r="D592" t="str">
            <v>High School</v>
          </cell>
          <cell r="F592">
            <v>918.98</v>
          </cell>
          <cell r="G592">
            <v>496</v>
          </cell>
          <cell r="H592">
            <v>23.5</v>
          </cell>
          <cell r="J592">
            <v>3.96</v>
          </cell>
          <cell r="K592">
            <v>256932.72</v>
          </cell>
          <cell r="M592">
            <v>3.96</v>
          </cell>
          <cell r="N592">
            <v>256932.72</v>
          </cell>
          <cell r="P592">
            <v>4.13</v>
          </cell>
          <cell r="Q592">
            <v>267962.65999999997</v>
          </cell>
          <cell r="S592">
            <v>4.13</v>
          </cell>
          <cell r="T592">
            <v>267962.65999999997</v>
          </cell>
          <cell r="W592">
            <v>0.18</v>
          </cell>
          <cell r="X592">
            <v>11678.76</v>
          </cell>
          <cell r="Z592">
            <v>0.18</v>
          </cell>
          <cell r="AA592">
            <v>11678.76</v>
          </cell>
          <cell r="AC592">
            <v>0.19</v>
          </cell>
          <cell r="AD592">
            <v>12327.58</v>
          </cell>
          <cell r="AF592">
            <v>0.19</v>
          </cell>
          <cell r="AG592">
            <v>12327.58</v>
          </cell>
          <cell r="AI592">
            <v>0.23</v>
          </cell>
          <cell r="AJ592">
            <v>14922.86</v>
          </cell>
          <cell r="AM592">
            <v>6.51</v>
          </cell>
          <cell r="AN592">
            <v>422381.82</v>
          </cell>
          <cell r="AP592">
            <v>6.51</v>
          </cell>
          <cell r="AQ592">
            <v>166818.75</v>
          </cell>
          <cell r="AS592">
            <v>0.91</v>
          </cell>
          <cell r="AT592">
            <v>66359.02</v>
          </cell>
          <cell r="AW592">
            <v>1768285.89</v>
          </cell>
          <cell r="AY592">
            <v>19.519999999999996</v>
          </cell>
        </row>
        <row r="593">
          <cell r="A593" t="str">
            <v>3505004400200</v>
          </cell>
          <cell r="B593" t="str">
            <v>STREATOR ELEM SCHOOL DIST 44</v>
          </cell>
          <cell r="C593" t="str">
            <v>LASALLE</v>
          </cell>
          <cell r="D593" t="str">
            <v>Elementary</v>
          </cell>
          <cell r="F593">
            <v>1586.39</v>
          </cell>
          <cell r="G593">
            <v>1053.33</v>
          </cell>
          <cell r="H593">
            <v>147.66</v>
          </cell>
          <cell r="J593">
            <v>8.42</v>
          </cell>
          <cell r="K593">
            <v>546306.43999999994</v>
          </cell>
          <cell r="M593">
            <v>8.42</v>
          </cell>
          <cell r="N593">
            <v>546306.43999999994</v>
          </cell>
          <cell r="P593">
            <v>8.77</v>
          </cell>
          <cell r="Q593">
            <v>569015.14</v>
          </cell>
          <cell r="S593">
            <v>8.77</v>
          </cell>
          <cell r="T593">
            <v>569015.14</v>
          </cell>
          <cell r="W593">
            <v>1.18</v>
          </cell>
          <cell r="X593">
            <v>76560.759999999995</v>
          </cell>
          <cell r="Z593">
            <v>1.18</v>
          </cell>
          <cell r="AA593">
            <v>76560.759999999995</v>
          </cell>
          <cell r="AC593">
            <v>1.23</v>
          </cell>
          <cell r="AD593">
            <v>79804.86</v>
          </cell>
          <cell r="AF593">
            <v>1.23</v>
          </cell>
          <cell r="AG593">
            <v>79804.86</v>
          </cell>
          <cell r="AI593">
            <v>1.47</v>
          </cell>
          <cell r="AJ593">
            <v>95376.54</v>
          </cell>
          <cell r="AM593">
            <v>11.25</v>
          </cell>
          <cell r="AN593">
            <v>729922.5</v>
          </cell>
          <cell r="AP593">
            <v>11.25</v>
          </cell>
          <cell r="AQ593">
            <v>288281.25</v>
          </cell>
          <cell r="AS593">
            <v>1.58</v>
          </cell>
          <cell r="AT593">
            <v>115216.76</v>
          </cell>
          <cell r="AW593">
            <v>3772171.45</v>
          </cell>
          <cell r="AY593">
            <v>42.319999999999993</v>
          </cell>
        </row>
        <row r="594">
          <cell r="A594" t="str">
            <v>3505006500400</v>
          </cell>
          <cell r="B594" t="str">
            <v>Allen Otter Creek CCSD 65</v>
          </cell>
          <cell r="C594" t="str">
            <v>LASALLE</v>
          </cell>
          <cell r="D594" t="str">
            <v>Elementary</v>
          </cell>
          <cell r="F594">
            <v>94.3</v>
          </cell>
          <cell r="G594">
            <v>36</v>
          </cell>
          <cell r="H594">
            <v>0</v>
          </cell>
          <cell r="J594">
            <v>0.28000000000000003</v>
          </cell>
          <cell r="K594">
            <v>18166.96</v>
          </cell>
          <cell r="M594">
            <v>0.28000000000000003</v>
          </cell>
          <cell r="N594">
            <v>18166.96</v>
          </cell>
          <cell r="P594">
            <v>0.3</v>
          </cell>
          <cell r="Q594">
            <v>19464.599999999999</v>
          </cell>
          <cell r="S594">
            <v>0.3</v>
          </cell>
          <cell r="T594">
            <v>19464.599999999999</v>
          </cell>
          <cell r="W594">
            <v>0</v>
          </cell>
          <cell r="X594">
            <v>0</v>
          </cell>
          <cell r="Z594">
            <v>0</v>
          </cell>
          <cell r="AA594">
            <v>0</v>
          </cell>
          <cell r="AC594">
            <v>0</v>
          </cell>
          <cell r="AD594">
            <v>0</v>
          </cell>
          <cell r="AF594">
            <v>0</v>
          </cell>
          <cell r="AG594">
            <v>0</v>
          </cell>
          <cell r="AI594">
            <v>0</v>
          </cell>
          <cell r="AJ594">
            <v>0</v>
          </cell>
          <cell r="AM594">
            <v>0.66</v>
          </cell>
          <cell r="AN594">
            <v>42822.12</v>
          </cell>
          <cell r="AP594">
            <v>0.66</v>
          </cell>
          <cell r="AQ594">
            <v>16912.5</v>
          </cell>
          <cell r="AS594">
            <v>0.09</v>
          </cell>
          <cell r="AT594">
            <v>6562.98</v>
          </cell>
          <cell r="AW594">
            <v>141560.72</v>
          </cell>
          <cell r="AY594">
            <v>1.54</v>
          </cell>
        </row>
        <row r="595">
          <cell r="A595" t="str">
            <v>3505007900400</v>
          </cell>
          <cell r="B595" t="str">
            <v>TONICA COMM CONS SCH DIST 79</v>
          </cell>
          <cell r="C595" t="str">
            <v>LASALLE</v>
          </cell>
          <cell r="D595" t="str">
            <v>Elementary</v>
          </cell>
          <cell r="F595">
            <v>186.8</v>
          </cell>
          <cell r="G595">
            <v>65</v>
          </cell>
          <cell r="H595">
            <v>0.33</v>
          </cell>
          <cell r="J595">
            <v>0.52</v>
          </cell>
          <cell r="K595">
            <v>33738.639999999999</v>
          </cell>
          <cell r="M595">
            <v>0.52</v>
          </cell>
          <cell r="N595">
            <v>33738.639999999999</v>
          </cell>
          <cell r="P595">
            <v>0.54</v>
          </cell>
          <cell r="Q595">
            <v>35036.28</v>
          </cell>
          <cell r="S595">
            <v>0.54</v>
          </cell>
          <cell r="T595">
            <v>35036.28</v>
          </cell>
          <cell r="W595">
            <v>0</v>
          </cell>
          <cell r="X595">
            <v>0</v>
          </cell>
          <cell r="Z595">
            <v>0</v>
          </cell>
          <cell r="AA595">
            <v>0</v>
          </cell>
          <cell r="AC595">
            <v>0</v>
          </cell>
          <cell r="AD595">
            <v>0</v>
          </cell>
          <cell r="AF595">
            <v>0</v>
          </cell>
          <cell r="AG595">
            <v>0</v>
          </cell>
          <cell r="AI595">
            <v>0</v>
          </cell>
          <cell r="AJ595">
            <v>0</v>
          </cell>
          <cell r="AM595">
            <v>1.32</v>
          </cell>
          <cell r="AN595">
            <v>85644.24</v>
          </cell>
          <cell r="AP595">
            <v>1.32</v>
          </cell>
          <cell r="AQ595">
            <v>33825</v>
          </cell>
          <cell r="AS595">
            <v>0.18</v>
          </cell>
          <cell r="AT595">
            <v>13125.96</v>
          </cell>
          <cell r="AW595">
            <v>270145.04000000004</v>
          </cell>
          <cell r="AY595">
            <v>2.92</v>
          </cell>
        </row>
        <row r="596">
          <cell r="A596" t="str">
            <v>3505008200400</v>
          </cell>
          <cell r="B596" t="str">
            <v>DEER PARK C C SCHOOL DIST 82</v>
          </cell>
          <cell r="C596" t="str">
            <v>LASALLE</v>
          </cell>
          <cell r="D596" t="str">
            <v>Elementary</v>
          </cell>
          <cell r="F596">
            <v>86.14</v>
          </cell>
          <cell r="G596">
            <v>25.66</v>
          </cell>
          <cell r="H596">
            <v>0</v>
          </cell>
          <cell r="J596">
            <v>0.2</v>
          </cell>
          <cell r="K596">
            <v>12976.4</v>
          </cell>
          <cell r="M596">
            <v>0.2</v>
          </cell>
          <cell r="N596">
            <v>12976.4</v>
          </cell>
          <cell r="P596">
            <v>0.21</v>
          </cell>
          <cell r="Q596">
            <v>13625.22</v>
          </cell>
          <cell r="S596">
            <v>0.21</v>
          </cell>
          <cell r="T596">
            <v>13625.22</v>
          </cell>
          <cell r="W596">
            <v>0</v>
          </cell>
          <cell r="X596">
            <v>0</v>
          </cell>
          <cell r="Z596">
            <v>0</v>
          </cell>
          <cell r="AA596">
            <v>0</v>
          </cell>
          <cell r="AC596">
            <v>0</v>
          </cell>
          <cell r="AD596">
            <v>0</v>
          </cell>
          <cell r="AF596">
            <v>0</v>
          </cell>
          <cell r="AG596">
            <v>0</v>
          </cell>
          <cell r="AI596">
            <v>0</v>
          </cell>
          <cell r="AJ596">
            <v>0</v>
          </cell>
          <cell r="AM596">
            <v>0.61</v>
          </cell>
          <cell r="AN596">
            <v>39578.019999999997</v>
          </cell>
          <cell r="AP596">
            <v>0.61</v>
          </cell>
          <cell r="AQ596">
            <v>15631.25</v>
          </cell>
          <cell r="AS596">
            <v>0.08</v>
          </cell>
          <cell r="AT596">
            <v>5833.76</v>
          </cell>
          <cell r="AW596">
            <v>114246.26999999999</v>
          </cell>
          <cell r="AY596">
            <v>1.23</v>
          </cell>
        </row>
        <row r="597">
          <cell r="A597" t="str">
            <v>3505009500400</v>
          </cell>
          <cell r="B597" t="str">
            <v>GRAND RIDGE C C SCHOOL DIST 95</v>
          </cell>
          <cell r="C597" t="str">
            <v>LASALLE</v>
          </cell>
          <cell r="D597" t="str">
            <v>Elementary</v>
          </cell>
          <cell r="F597">
            <v>218.46</v>
          </cell>
          <cell r="G597">
            <v>62.66</v>
          </cell>
          <cell r="H597">
            <v>0</v>
          </cell>
          <cell r="J597">
            <v>0.5</v>
          </cell>
          <cell r="K597">
            <v>32441</v>
          </cell>
          <cell r="M597">
            <v>0.5</v>
          </cell>
          <cell r="N597">
            <v>32441</v>
          </cell>
          <cell r="P597">
            <v>0.52</v>
          </cell>
          <cell r="Q597">
            <v>33738.639999999999</v>
          </cell>
          <cell r="S597">
            <v>0.52</v>
          </cell>
          <cell r="T597">
            <v>33738.639999999999</v>
          </cell>
          <cell r="W597">
            <v>0</v>
          </cell>
          <cell r="X597">
            <v>0</v>
          </cell>
          <cell r="Z597">
            <v>0</v>
          </cell>
          <cell r="AA597">
            <v>0</v>
          </cell>
          <cell r="AC597">
            <v>0</v>
          </cell>
          <cell r="AD597">
            <v>0</v>
          </cell>
          <cell r="AF597">
            <v>0</v>
          </cell>
          <cell r="AG597">
            <v>0</v>
          </cell>
          <cell r="AI597">
            <v>0</v>
          </cell>
          <cell r="AJ597">
            <v>0</v>
          </cell>
          <cell r="AM597">
            <v>1.54</v>
          </cell>
          <cell r="AN597">
            <v>99918.28</v>
          </cell>
          <cell r="AP597">
            <v>1.54</v>
          </cell>
          <cell r="AQ597">
            <v>39462.5</v>
          </cell>
          <cell r="AS597">
            <v>0.21</v>
          </cell>
          <cell r="AT597">
            <v>15313.62</v>
          </cell>
          <cell r="AW597">
            <v>287053.68</v>
          </cell>
          <cell r="AY597">
            <v>3.08</v>
          </cell>
        </row>
        <row r="598">
          <cell r="A598" t="str">
            <v>3505012001700</v>
          </cell>
          <cell r="B598" t="str">
            <v>LA SALLE-PERU TWP H S D 120</v>
          </cell>
          <cell r="C598" t="str">
            <v>LASALLE</v>
          </cell>
          <cell r="D598" t="str">
            <v>High School</v>
          </cell>
          <cell r="F598">
            <v>1214.1600000000001</v>
          </cell>
          <cell r="G598">
            <v>487</v>
          </cell>
          <cell r="H598">
            <v>12.5</v>
          </cell>
          <cell r="J598">
            <v>3.89</v>
          </cell>
          <cell r="K598">
            <v>252390.98</v>
          </cell>
          <cell r="M598">
            <v>3.89</v>
          </cell>
          <cell r="N598">
            <v>252390.98</v>
          </cell>
          <cell r="P598">
            <v>4.05</v>
          </cell>
          <cell r="Q598">
            <v>262772.09999999998</v>
          </cell>
          <cell r="S598">
            <v>4.05</v>
          </cell>
          <cell r="T598">
            <v>262772.09999999998</v>
          </cell>
          <cell r="W598">
            <v>0.1</v>
          </cell>
          <cell r="X598">
            <v>6488.2</v>
          </cell>
          <cell r="Z598">
            <v>0.1</v>
          </cell>
          <cell r="AA598">
            <v>6488.2</v>
          </cell>
          <cell r="AC598">
            <v>0.1</v>
          </cell>
          <cell r="AD598">
            <v>6488.2</v>
          </cell>
          <cell r="AF598">
            <v>0.1</v>
          </cell>
          <cell r="AG598">
            <v>6488.2</v>
          </cell>
          <cell r="AI598">
            <v>0.12</v>
          </cell>
          <cell r="AJ598">
            <v>7785.84</v>
          </cell>
          <cell r="AM598">
            <v>8.61</v>
          </cell>
          <cell r="AN598">
            <v>558634.02</v>
          </cell>
          <cell r="AP598">
            <v>8.61</v>
          </cell>
          <cell r="AQ598">
            <v>220631.25</v>
          </cell>
          <cell r="AS598">
            <v>1.21</v>
          </cell>
          <cell r="AT598">
            <v>88235.62</v>
          </cell>
          <cell r="AW598">
            <v>1931565.69</v>
          </cell>
          <cell r="AY598">
            <v>21.019999999999996</v>
          </cell>
        </row>
        <row r="599">
          <cell r="A599" t="str">
            <v>3505012200200</v>
          </cell>
          <cell r="B599" t="str">
            <v>LASALLE ELEM SCHOOL DIST 122</v>
          </cell>
          <cell r="C599" t="str">
            <v>LASALLE</v>
          </cell>
          <cell r="D599" t="str">
            <v>Elementary</v>
          </cell>
          <cell r="F599">
            <v>884.13</v>
          </cell>
          <cell r="G599">
            <v>673</v>
          </cell>
          <cell r="H599">
            <v>126.5</v>
          </cell>
          <cell r="J599">
            <v>5.38</v>
          </cell>
          <cell r="K599">
            <v>349065.16</v>
          </cell>
          <cell r="M599">
            <v>5.38</v>
          </cell>
          <cell r="N599">
            <v>349065.16</v>
          </cell>
          <cell r="P599">
            <v>5.6</v>
          </cell>
          <cell r="Q599">
            <v>363339.2</v>
          </cell>
          <cell r="S599">
            <v>5.6</v>
          </cell>
          <cell r="T599">
            <v>363339.2</v>
          </cell>
          <cell r="W599">
            <v>1.01</v>
          </cell>
          <cell r="X599">
            <v>65530.82</v>
          </cell>
          <cell r="Z599">
            <v>1.01</v>
          </cell>
          <cell r="AA599">
            <v>65530.82</v>
          </cell>
          <cell r="AC599">
            <v>1.05</v>
          </cell>
          <cell r="AD599">
            <v>68126.100000000006</v>
          </cell>
          <cell r="AF599">
            <v>1.05</v>
          </cell>
          <cell r="AG599">
            <v>68126.100000000006</v>
          </cell>
          <cell r="AI599">
            <v>1.26</v>
          </cell>
          <cell r="AJ599">
            <v>81751.320000000007</v>
          </cell>
          <cell r="AM599">
            <v>6.27</v>
          </cell>
          <cell r="AN599">
            <v>406810.14</v>
          </cell>
          <cell r="AP599">
            <v>6.27</v>
          </cell>
          <cell r="AQ599">
            <v>160668.75</v>
          </cell>
          <cell r="AS599">
            <v>0.88</v>
          </cell>
          <cell r="AT599">
            <v>64171.360000000001</v>
          </cell>
          <cell r="AW599">
            <v>2405524.13</v>
          </cell>
          <cell r="AY599">
            <v>27.220000000000002</v>
          </cell>
        </row>
        <row r="600">
          <cell r="A600" t="str">
            <v>3505012400200</v>
          </cell>
          <cell r="B600" t="str">
            <v>PERU ELEM SCHOOL DISTRICT 124</v>
          </cell>
          <cell r="C600" t="str">
            <v>LASALLE</v>
          </cell>
          <cell r="D600" t="str">
            <v>Elementary</v>
          </cell>
          <cell r="F600">
            <v>878.5</v>
          </cell>
          <cell r="G600">
            <v>364</v>
          </cell>
          <cell r="H600">
            <v>0</v>
          </cell>
          <cell r="J600">
            <v>2.91</v>
          </cell>
          <cell r="K600">
            <v>188806.62</v>
          </cell>
          <cell r="M600">
            <v>2.91</v>
          </cell>
          <cell r="N600">
            <v>188806.62</v>
          </cell>
          <cell r="P600">
            <v>3.03</v>
          </cell>
          <cell r="Q600">
            <v>196592.46</v>
          </cell>
          <cell r="S600">
            <v>3.03</v>
          </cell>
          <cell r="T600">
            <v>196592.46</v>
          </cell>
          <cell r="W600">
            <v>0</v>
          </cell>
          <cell r="X600">
            <v>0</v>
          </cell>
          <cell r="Z600">
            <v>0</v>
          </cell>
          <cell r="AA600">
            <v>0</v>
          </cell>
          <cell r="AC600">
            <v>0</v>
          </cell>
          <cell r="AD600">
            <v>0</v>
          </cell>
          <cell r="AF600">
            <v>0</v>
          </cell>
          <cell r="AG600">
            <v>0</v>
          </cell>
          <cell r="AI600">
            <v>0</v>
          </cell>
          <cell r="AJ600">
            <v>0</v>
          </cell>
          <cell r="AM600">
            <v>6.23</v>
          </cell>
          <cell r="AN600">
            <v>404214.86</v>
          </cell>
          <cell r="AP600">
            <v>6.23</v>
          </cell>
          <cell r="AQ600">
            <v>159643.75</v>
          </cell>
          <cell r="AS600">
            <v>0.87</v>
          </cell>
          <cell r="AT600">
            <v>63442.14</v>
          </cell>
          <cell r="AW600">
            <v>1398098.9100000001</v>
          </cell>
          <cell r="AY600">
            <v>15.2</v>
          </cell>
        </row>
        <row r="601">
          <cell r="A601" t="str">
            <v>3505012500200</v>
          </cell>
          <cell r="B601" t="str">
            <v>OGLESBY ELEM SCH DIST 125</v>
          </cell>
          <cell r="C601" t="str">
            <v>LASALLE</v>
          </cell>
          <cell r="D601" t="str">
            <v>Elementary</v>
          </cell>
          <cell r="F601">
            <v>474.4</v>
          </cell>
          <cell r="G601">
            <v>212</v>
          </cell>
          <cell r="H601">
            <v>11</v>
          </cell>
          <cell r="J601">
            <v>1.69</v>
          </cell>
          <cell r="K601">
            <v>109650.58</v>
          </cell>
          <cell r="M601">
            <v>1.69</v>
          </cell>
          <cell r="N601">
            <v>109650.58</v>
          </cell>
          <cell r="P601">
            <v>1.76</v>
          </cell>
          <cell r="Q601">
            <v>114192.32000000001</v>
          </cell>
          <cell r="S601">
            <v>1.76</v>
          </cell>
          <cell r="T601">
            <v>114192.32000000001</v>
          </cell>
          <cell r="W601">
            <v>0.08</v>
          </cell>
          <cell r="X601">
            <v>5190.5600000000004</v>
          </cell>
          <cell r="Z601">
            <v>0.08</v>
          </cell>
          <cell r="AA601">
            <v>5190.5600000000004</v>
          </cell>
          <cell r="AC601">
            <v>0.09</v>
          </cell>
          <cell r="AD601">
            <v>5839.38</v>
          </cell>
          <cell r="AF601">
            <v>0.09</v>
          </cell>
          <cell r="AG601">
            <v>5839.38</v>
          </cell>
          <cell r="AI601">
            <v>0.11</v>
          </cell>
          <cell r="AJ601">
            <v>7137.02</v>
          </cell>
          <cell r="AM601">
            <v>3.36</v>
          </cell>
          <cell r="AN601">
            <v>218003.52</v>
          </cell>
          <cell r="AP601">
            <v>3.36</v>
          </cell>
          <cell r="AQ601">
            <v>86100</v>
          </cell>
          <cell r="AS601">
            <v>0.47</v>
          </cell>
          <cell r="AT601">
            <v>34273.339999999997</v>
          </cell>
          <cell r="AW601">
            <v>815259.55999999994</v>
          </cell>
          <cell r="AY601">
            <v>8.94</v>
          </cell>
        </row>
        <row r="602">
          <cell r="A602" t="str">
            <v>3505014001700</v>
          </cell>
          <cell r="B602" t="str">
            <v>OTTAWA TWP H S DIST 140</v>
          </cell>
          <cell r="C602" t="str">
            <v>LASALLE</v>
          </cell>
          <cell r="D602" t="str">
            <v>High School</v>
          </cell>
          <cell r="F602">
            <v>1397.99</v>
          </cell>
          <cell r="G602">
            <v>639</v>
          </cell>
          <cell r="H602">
            <v>15</v>
          </cell>
          <cell r="J602">
            <v>5.1100000000000003</v>
          </cell>
          <cell r="K602">
            <v>331547.02</v>
          </cell>
          <cell r="M602">
            <v>5.1100000000000003</v>
          </cell>
          <cell r="N602">
            <v>331547.02</v>
          </cell>
          <cell r="P602">
            <v>5.32</v>
          </cell>
          <cell r="Q602">
            <v>345172.24</v>
          </cell>
          <cell r="S602">
            <v>5.32</v>
          </cell>
          <cell r="T602">
            <v>345172.24</v>
          </cell>
          <cell r="W602">
            <v>0.12</v>
          </cell>
          <cell r="X602">
            <v>7785.84</v>
          </cell>
          <cell r="Z602">
            <v>0.12</v>
          </cell>
          <cell r="AA602">
            <v>7785.84</v>
          </cell>
          <cell r="AC602">
            <v>0.12</v>
          </cell>
          <cell r="AD602">
            <v>7785.84</v>
          </cell>
          <cell r="AF602">
            <v>0.12</v>
          </cell>
          <cell r="AG602">
            <v>7785.84</v>
          </cell>
          <cell r="AI602">
            <v>0.15</v>
          </cell>
          <cell r="AJ602">
            <v>9732.2999999999993</v>
          </cell>
          <cell r="AM602">
            <v>9.91</v>
          </cell>
          <cell r="AN602">
            <v>642980.62</v>
          </cell>
          <cell r="AP602">
            <v>9.91</v>
          </cell>
          <cell r="AQ602">
            <v>253943.75</v>
          </cell>
          <cell r="AS602">
            <v>1.39</v>
          </cell>
          <cell r="AT602">
            <v>101361.58</v>
          </cell>
          <cell r="AW602">
            <v>2392600.13</v>
          </cell>
          <cell r="AY602">
            <v>26.169999999999998</v>
          </cell>
        </row>
        <row r="603">
          <cell r="A603" t="str">
            <v>3505014100200</v>
          </cell>
          <cell r="B603" t="str">
            <v>OTTAWA ELEM SCHOOL DIST 141</v>
          </cell>
          <cell r="C603" t="str">
            <v>LASALLE</v>
          </cell>
          <cell r="D603" t="str">
            <v>Elementary</v>
          </cell>
          <cell r="F603">
            <v>1878.46</v>
          </cell>
          <cell r="G603">
            <v>1015</v>
          </cell>
          <cell r="H603">
            <v>92</v>
          </cell>
          <cell r="J603">
            <v>8.1199999999999992</v>
          </cell>
          <cell r="K603">
            <v>526841.84</v>
          </cell>
          <cell r="M603">
            <v>8.1199999999999992</v>
          </cell>
          <cell r="N603">
            <v>526841.84</v>
          </cell>
          <cell r="P603">
            <v>8.4499999999999993</v>
          </cell>
          <cell r="Q603">
            <v>548252.9</v>
          </cell>
          <cell r="S603">
            <v>8.4499999999999993</v>
          </cell>
          <cell r="T603">
            <v>548252.9</v>
          </cell>
          <cell r="W603">
            <v>0.73</v>
          </cell>
          <cell r="X603">
            <v>47363.86</v>
          </cell>
          <cell r="Z603">
            <v>0.73</v>
          </cell>
          <cell r="AA603">
            <v>47363.86</v>
          </cell>
          <cell r="AC603">
            <v>0.76</v>
          </cell>
          <cell r="AD603">
            <v>49310.32</v>
          </cell>
          <cell r="AF603">
            <v>0.76</v>
          </cell>
          <cell r="AG603">
            <v>49310.32</v>
          </cell>
          <cell r="AI603">
            <v>0.92</v>
          </cell>
          <cell r="AJ603">
            <v>59691.44</v>
          </cell>
          <cell r="AM603">
            <v>13.32</v>
          </cell>
          <cell r="AN603">
            <v>864228.24</v>
          </cell>
          <cell r="AP603">
            <v>13.32</v>
          </cell>
          <cell r="AQ603">
            <v>341325</v>
          </cell>
          <cell r="AS603">
            <v>1.87</v>
          </cell>
          <cell r="AT603">
            <v>136364.14000000001</v>
          </cell>
          <cell r="AW603">
            <v>3745146.6599999997</v>
          </cell>
          <cell r="AY603">
            <v>41.510000000000005</v>
          </cell>
        </row>
        <row r="604">
          <cell r="A604" t="str">
            <v>3505015000200</v>
          </cell>
          <cell r="B604" t="str">
            <v>MARSEILLES ELEM SCHOOL DIST 150</v>
          </cell>
          <cell r="C604" t="str">
            <v>LASALLE</v>
          </cell>
          <cell r="D604" t="str">
            <v>Elementary</v>
          </cell>
          <cell r="F604">
            <v>530.64</v>
          </cell>
          <cell r="G604">
            <v>306.33</v>
          </cell>
          <cell r="H604">
            <v>10</v>
          </cell>
          <cell r="J604">
            <v>2.4500000000000002</v>
          </cell>
          <cell r="K604">
            <v>158960.9</v>
          </cell>
          <cell r="M604">
            <v>2.4500000000000002</v>
          </cell>
          <cell r="N604">
            <v>158960.9</v>
          </cell>
          <cell r="P604">
            <v>2.5499999999999998</v>
          </cell>
          <cell r="Q604">
            <v>165449.1</v>
          </cell>
          <cell r="S604">
            <v>2.5499999999999998</v>
          </cell>
          <cell r="T604">
            <v>165449.1</v>
          </cell>
          <cell r="W604">
            <v>0.08</v>
          </cell>
          <cell r="X604">
            <v>5190.5600000000004</v>
          </cell>
          <cell r="Z604">
            <v>0.08</v>
          </cell>
          <cell r="AA604">
            <v>5190.5600000000004</v>
          </cell>
          <cell r="AC604">
            <v>0.08</v>
          </cell>
          <cell r="AD604">
            <v>5190.5600000000004</v>
          </cell>
          <cell r="AF604">
            <v>0.08</v>
          </cell>
          <cell r="AG604">
            <v>5190.5600000000004</v>
          </cell>
          <cell r="AI604">
            <v>0.1</v>
          </cell>
          <cell r="AJ604">
            <v>6488.2</v>
          </cell>
          <cell r="AM604">
            <v>3.76</v>
          </cell>
          <cell r="AN604">
            <v>243956.32</v>
          </cell>
          <cell r="AP604">
            <v>3.76</v>
          </cell>
          <cell r="AQ604">
            <v>96350</v>
          </cell>
          <cell r="AS604">
            <v>0.53</v>
          </cell>
          <cell r="AT604">
            <v>38648.660000000003</v>
          </cell>
          <cell r="AW604">
            <v>1055025.42</v>
          </cell>
          <cell r="AY604">
            <v>11.649999999999999</v>
          </cell>
        </row>
        <row r="605">
          <cell r="A605" t="str">
            <v>3505016001700</v>
          </cell>
          <cell r="B605" t="str">
            <v>SENECA TWP H S DIST 160</v>
          </cell>
          <cell r="C605" t="str">
            <v>LASALLE</v>
          </cell>
          <cell r="D605" t="str">
            <v>High School</v>
          </cell>
          <cell r="F605">
            <v>455</v>
          </cell>
          <cell r="G605">
            <v>125</v>
          </cell>
          <cell r="H605">
            <v>2</v>
          </cell>
          <cell r="J605">
            <v>1</v>
          </cell>
          <cell r="K605">
            <v>64882</v>
          </cell>
          <cell r="M605">
            <v>1</v>
          </cell>
          <cell r="N605">
            <v>64882</v>
          </cell>
          <cell r="P605">
            <v>1.04</v>
          </cell>
          <cell r="Q605">
            <v>67477.279999999999</v>
          </cell>
          <cell r="S605">
            <v>1.04</v>
          </cell>
          <cell r="T605">
            <v>67477.279999999999</v>
          </cell>
          <cell r="W605">
            <v>0.01</v>
          </cell>
          <cell r="X605">
            <v>648.82000000000005</v>
          </cell>
          <cell r="Z605">
            <v>0.01</v>
          </cell>
          <cell r="AA605">
            <v>648.82000000000005</v>
          </cell>
          <cell r="AC605">
            <v>0.01</v>
          </cell>
          <cell r="AD605">
            <v>648.82000000000005</v>
          </cell>
          <cell r="AF605">
            <v>0.01</v>
          </cell>
          <cell r="AG605">
            <v>648.82000000000005</v>
          </cell>
          <cell r="AI605">
            <v>0.02</v>
          </cell>
          <cell r="AJ605">
            <v>1297.6400000000001</v>
          </cell>
          <cell r="AM605">
            <v>3.22</v>
          </cell>
          <cell r="AN605">
            <v>208920.04</v>
          </cell>
          <cell r="AP605">
            <v>3.22</v>
          </cell>
          <cell r="AQ605">
            <v>82512.5</v>
          </cell>
          <cell r="AS605">
            <v>0.45</v>
          </cell>
          <cell r="AT605">
            <v>32814.9</v>
          </cell>
          <cell r="AW605">
            <v>592858.92000000004</v>
          </cell>
          <cell r="AY605">
            <v>6.35</v>
          </cell>
        </row>
        <row r="606">
          <cell r="A606" t="str">
            <v>3505017000400</v>
          </cell>
          <cell r="B606" t="str">
            <v>SENECA COMM CONS SCH DIST 170</v>
          </cell>
          <cell r="C606" t="str">
            <v>LASALLE</v>
          </cell>
          <cell r="D606" t="str">
            <v>Elementary</v>
          </cell>
          <cell r="F606">
            <v>460.25</v>
          </cell>
          <cell r="G606">
            <v>148.33000000000001</v>
          </cell>
          <cell r="H606">
            <v>0</v>
          </cell>
          <cell r="J606">
            <v>1.18</v>
          </cell>
          <cell r="K606">
            <v>76560.759999999995</v>
          </cell>
          <cell r="M606">
            <v>1.18</v>
          </cell>
          <cell r="N606">
            <v>76560.759999999995</v>
          </cell>
          <cell r="P606">
            <v>1.23</v>
          </cell>
          <cell r="Q606">
            <v>79804.86</v>
          </cell>
          <cell r="S606">
            <v>1.23</v>
          </cell>
          <cell r="T606">
            <v>79804.86</v>
          </cell>
          <cell r="W606">
            <v>0</v>
          </cell>
          <cell r="X606">
            <v>0</v>
          </cell>
          <cell r="Z606">
            <v>0</v>
          </cell>
          <cell r="AA606">
            <v>0</v>
          </cell>
          <cell r="AC606">
            <v>0</v>
          </cell>
          <cell r="AD606">
            <v>0</v>
          </cell>
          <cell r="AF606">
            <v>0</v>
          </cell>
          <cell r="AG606">
            <v>0</v>
          </cell>
          <cell r="AI606">
            <v>0</v>
          </cell>
          <cell r="AJ606">
            <v>0</v>
          </cell>
          <cell r="AM606">
            <v>3.26</v>
          </cell>
          <cell r="AN606">
            <v>211515.32</v>
          </cell>
          <cell r="AP606">
            <v>3.26</v>
          </cell>
          <cell r="AQ606">
            <v>83537.5</v>
          </cell>
          <cell r="AS606">
            <v>0.46</v>
          </cell>
          <cell r="AT606">
            <v>33544.120000000003</v>
          </cell>
          <cell r="AW606">
            <v>641328.17999999993</v>
          </cell>
          <cell r="AY606">
            <v>6.9</v>
          </cell>
        </row>
        <row r="607">
          <cell r="A607" t="str">
            <v>3505001750400</v>
          </cell>
          <cell r="B607" t="str">
            <v>DIMMICK C C SCHOOL DIST 175</v>
          </cell>
          <cell r="C607" t="str">
            <v>LASALLE</v>
          </cell>
          <cell r="D607" t="str">
            <v>Elementary</v>
          </cell>
          <cell r="F607">
            <v>163.37</v>
          </cell>
          <cell r="G607">
            <v>40.659999999999997</v>
          </cell>
          <cell r="H607">
            <v>0</v>
          </cell>
          <cell r="J607">
            <v>0.32</v>
          </cell>
          <cell r="K607">
            <v>20762.240000000002</v>
          </cell>
          <cell r="M607">
            <v>0.32</v>
          </cell>
          <cell r="N607">
            <v>20762.240000000002</v>
          </cell>
          <cell r="P607">
            <v>0.33</v>
          </cell>
          <cell r="Q607">
            <v>21411.06</v>
          </cell>
          <cell r="S607">
            <v>0.33</v>
          </cell>
          <cell r="T607">
            <v>21411.06</v>
          </cell>
          <cell r="W607">
            <v>0</v>
          </cell>
          <cell r="X607">
            <v>0</v>
          </cell>
          <cell r="Z607">
            <v>0</v>
          </cell>
          <cell r="AA607">
            <v>0</v>
          </cell>
          <cell r="AC607">
            <v>0</v>
          </cell>
          <cell r="AD607">
            <v>0</v>
          </cell>
          <cell r="AF607">
            <v>0</v>
          </cell>
          <cell r="AG607">
            <v>0</v>
          </cell>
          <cell r="AI607">
            <v>0</v>
          </cell>
          <cell r="AJ607">
            <v>0</v>
          </cell>
          <cell r="AM607">
            <v>1.1499999999999999</v>
          </cell>
          <cell r="AN607">
            <v>74614.3</v>
          </cell>
          <cell r="AP607">
            <v>1.1499999999999999</v>
          </cell>
          <cell r="AQ607">
            <v>29468.75</v>
          </cell>
          <cell r="AS607">
            <v>0.16</v>
          </cell>
          <cell r="AT607">
            <v>11667.52</v>
          </cell>
          <cell r="AW607">
            <v>200097.16999999998</v>
          </cell>
          <cell r="AY607">
            <v>2.13</v>
          </cell>
        </row>
        <row r="608">
          <cell r="A608" t="str">
            <v>3505018500400</v>
          </cell>
          <cell r="B608" t="str">
            <v>WALTHAM C C SCHOOL DIST 185</v>
          </cell>
          <cell r="C608" t="str">
            <v>LASALLE</v>
          </cell>
          <cell r="D608" t="str">
            <v>Elementary</v>
          </cell>
          <cell r="F608">
            <v>227.5</v>
          </cell>
          <cell r="G608">
            <v>53.33</v>
          </cell>
          <cell r="H608">
            <v>0</v>
          </cell>
          <cell r="J608">
            <v>0.42</v>
          </cell>
          <cell r="K608">
            <v>27250.44</v>
          </cell>
          <cell r="M608">
            <v>0.42</v>
          </cell>
          <cell r="N608">
            <v>27250.44</v>
          </cell>
          <cell r="P608">
            <v>0.44</v>
          </cell>
          <cell r="Q608">
            <v>28548.080000000002</v>
          </cell>
          <cell r="S608">
            <v>0.44</v>
          </cell>
          <cell r="T608">
            <v>28548.080000000002</v>
          </cell>
          <cell r="W608">
            <v>0</v>
          </cell>
          <cell r="X608">
            <v>0</v>
          </cell>
          <cell r="Z608">
            <v>0</v>
          </cell>
          <cell r="AA608">
            <v>0</v>
          </cell>
          <cell r="AC608">
            <v>0</v>
          </cell>
          <cell r="AD608">
            <v>0</v>
          </cell>
          <cell r="AF608">
            <v>0</v>
          </cell>
          <cell r="AG608">
            <v>0</v>
          </cell>
          <cell r="AI608">
            <v>0</v>
          </cell>
          <cell r="AJ608">
            <v>0</v>
          </cell>
          <cell r="AM608">
            <v>1.61</v>
          </cell>
          <cell r="AN608">
            <v>104460.02</v>
          </cell>
          <cell r="AP608">
            <v>1.61</v>
          </cell>
          <cell r="AQ608">
            <v>41256.25</v>
          </cell>
          <cell r="AS608">
            <v>0.22</v>
          </cell>
          <cell r="AT608">
            <v>16042.84</v>
          </cell>
          <cell r="AW608">
            <v>273356.15000000002</v>
          </cell>
          <cell r="AY608">
            <v>2.91</v>
          </cell>
        </row>
        <row r="609">
          <cell r="A609" t="str">
            <v>3505019500400</v>
          </cell>
          <cell r="B609" t="str">
            <v>WALLACE C C SCHOOL DIST 195</v>
          </cell>
          <cell r="C609" t="str">
            <v>LASALLE</v>
          </cell>
          <cell r="D609" t="str">
            <v>Elementary</v>
          </cell>
          <cell r="F609">
            <v>332.25</v>
          </cell>
          <cell r="G609">
            <v>69.33</v>
          </cell>
          <cell r="H609">
            <v>0</v>
          </cell>
          <cell r="J609">
            <v>0.55000000000000004</v>
          </cell>
          <cell r="K609">
            <v>35685.1</v>
          </cell>
          <cell r="M609">
            <v>0.55000000000000004</v>
          </cell>
          <cell r="N609">
            <v>35685.1</v>
          </cell>
          <cell r="P609">
            <v>0.56999999999999995</v>
          </cell>
          <cell r="Q609">
            <v>36982.74</v>
          </cell>
          <cell r="S609">
            <v>0.56999999999999995</v>
          </cell>
          <cell r="T609">
            <v>36982.74</v>
          </cell>
          <cell r="W609">
            <v>0</v>
          </cell>
          <cell r="X609">
            <v>0</v>
          </cell>
          <cell r="Z609">
            <v>0</v>
          </cell>
          <cell r="AA609">
            <v>0</v>
          </cell>
          <cell r="AC609">
            <v>0</v>
          </cell>
          <cell r="AD609">
            <v>0</v>
          </cell>
          <cell r="AF609">
            <v>0</v>
          </cell>
          <cell r="AG609">
            <v>0</v>
          </cell>
          <cell r="AI609">
            <v>0</v>
          </cell>
          <cell r="AJ609">
            <v>0</v>
          </cell>
          <cell r="AM609">
            <v>2.35</v>
          </cell>
          <cell r="AN609">
            <v>152472.70000000001</v>
          </cell>
          <cell r="AP609">
            <v>2.35</v>
          </cell>
          <cell r="AQ609">
            <v>60218.75</v>
          </cell>
          <cell r="AS609">
            <v>0.33</v>
          </cell>
          <cell r="AT609">
            <v>24064.26</v>
          </cell>
          <cell r="AW609">
            <v>382091.38999999996</v>
          </cell>
          <cell r="AY609">
            <v>4.04</v>
          </cell>
        </row>
        <row r="610">
          <cell r="A610" t="str">
            <v>3505021000400</v>
          </cell>
          <cell r="B610" t="str">
            <v>MILLER TWP CC SCH DIST 210</v>
          </cell>
          <cell r="C610" t="str">
            <v>LASALLE</v>
          </cell>
          <cell r="D610" t="str">
            <v>Elementary</v>
          </cell>
          <cell r="F610">
            <v>195.05</v>
          </cell>
          <cell r="G610">
            <v>65</v>
          </cell>
          <cell r="H610">
            <v>0.33</v>
          </cell>
          <cell r="J610">
            <v>0.52</v>
          </cell>
          <cell r="K610">
            <v>33738.639999999999</v>
          </cell>
          <cell r="M610">
            <v>0.52</v>
          </cell>
          <cell r="N610">
            <v>33738.639999999999</v>
          </cell>
          <cell r="P610">
            <v>0.54</v>
          </cell>
          <cell r="Q610">
            <v>35036.28</v>
          </cell>
          <cell r="S610">
            <v>0.54</v>
          </cell>
          <cell r="T610">
            <v>35036.28</v>
          </cell>
          <cell r="W610">
            <v>0</v>
          </cell>
          <cell r="X610">
            <v>0</v>
          </cell>
          <cell r="Z610">
            <v>0</v>
          </cell>
          <cell r="AA610">
            <v>0</v>
          </cell>
          <cell r="AC610">
            <v>0</v>
          </cell>
          <cell r="AD610">
            <v>0</v>
          </cell>
          <cell r="AF610">
            <v>0</v>
          </cell>
          <cell r="AG610">
            <v>0</v>
          </cell>
          <cell r="AI610">
            <v>0</v>
          </cell>
          <cell r="AJ610">
            <v>0</v>
          </cell>
          <cell r="AM610">
            <v>1.38</v>
          </cell>
          <cell r="AN610">
            <v>89537.16</v>
          </cell>
          <cell r="AP610">
            <v>1.38</v>
          </cell>
          <cell r="AQ610">
            <v>35362.5</v>
          </cell>
          <cell r="AS610">
            <v>0.19</v>
          </cell>
          <cell r="AT610">
            <v>13855.18</v>
          </cell>
          <cell r="AW610">
            <v>276304.68</v>
          </cell>
          <cell r="AY610">
            <v>2.98</v>
          </cell>
        </row>
        <row r="611">
          <cell r="A611" t="str">
            <v>3505023000400</v>
          </cell>
          <cell r="B611" t="str">
            <v>RUTLAND C C SCHOOL DIST 230</v>
          </cell>
          <cell r="C611" t="str">
            <v>LASALLE</v>
          </cell>
          <cell r="D611" t="str">
            <v>Elementary</v>
          </cell>
          <cell r="F611">
            <v>73</v>
          </cell>
          <cell r="G611">
            <v>25.33</v>
          </cell>
          <cell r="H611">
            <v>0</v>
          </cell>
          <cell r="J611">
            <v>0.2</v>
          </cell>
          <cell r="K611">
            <v>12976.4</v>
          </cell>
          <cell r="M611">
            <v>0.2</v>
          </cell>
          <cell r="N611">
            <v>12976.4</v>
          </cell>
          <cell r="P611">
            <v>0.21</v>
          </cell>
          <cell r="Q611">
            <v>13625.22</v>
          </cell>
          <cell r="S611">
            <v>0.21</v>
          </cell>
          <cell r="T611">
            <v>13625.22</v>
          </cell>
          <cell r="W611">
            <v>0</v>
          </cell>
          <cell r="X611">
            <v>0</v>
          </cell>
          <cell r="Z611">
            <v>0</v>
          </cell>
          <cell r="AA611">
            <v>0</v>
          </cell>
          <cell r="AC611">
            <v>0</v>
          </cell>
          <cell r="AD611">
            <v>0</v>
          </cell>
          <cell r="AF611">
            <v>0</v>
          </cell>
          <cell r="AG611">
            <v>0</v>
          </cell>
          <cell r="AI611">
            <v>0</v>
          </cell>
          <cell r="AJ611">
            <v>0</v>
          </cell>
          <cell r="AM611">
            <v>0.51</v>
          </cell>
          <cell r="AN611">
            <v>33089.82</v>
          </cell>
          <cell r="AP611">
            <v>0.51</v>
          </cell>
          <cell r="AQ611">
            <v>13068.75</v>
          </cell>
          <cell r="AS611">
            <v>7.0000000000000007E-2</v>
          </cell>
          <cell r="AT611">
            <v>5104.54</v>
          </cell>
          <cell r="AW611">
            <v>104466.34999999999</v>
          </cell>
          <cell r="AY611">
            <v>1.1299999999999999</v>
          </cell>
        </row>
        <row r="612">
          <cell r="A612" t="str">
            <v>3505028001700</v>
          </cell>
          <cell r="B612" t="str">
            <v>MENDOTA TWP H S DIST 280</v>
          </cell>
          <cell r="C612" t="str">
            <v>LASALLE</v>
          </cell>
          <cell r="D612" t="str">
            <v>High School</v>
          </cell>
          <cell r="F612">
            <v>561.82000000000005</v>
          </cell>
          <cell r="G612">
            <v>276</v>
          </cell>
          <cell r="H612">
            <v>47.5</v>
          </cell>
          <cell r="J612">
            <v>2.2000000000000002</v>
          </cell>
          <cell r="K612">
            <v>142740.4</v>
          </cell>
          <cell r="M612">
            <v>2.2000000000000002</v>
          </cell>
          <cell r="N612">
            <v>142740.4</v>
          </cell>
          <cell r="P612">
            <v>2.2999999999999998</v>
          </cell>
          <cell r="Q612">
            <v>149228.6</v>
          </cell>
          <cell r="S612">
            <v>2.2999999999999998</v>
          </cell>
          <cell r="T612">
            <v>149228.6</v>
          </cell>
          <cell r="W612">
            <v>0.38</v>
          </cell>
          <cell r="X612">
            <v>24655.16</v>
          </cell>
          <cell r="Z612">
            <v>0.38</v>
          </cell>
          <cell r="AA612">
            <v>24655.16</v>
          </cell>
          <cell r="AC612">
            <v>0.39</v>
          </cell>
          <cell r="AD612">
            <v>25303.98</v>
          </cell>
          <cell r="AF612">
            <v>0.39</v>
          </cell>
          <cell r="AG612">
            <v>25303.98</v>
          </cell>
          <cell r="AI612">
            <v>0.47</v>
          </cell>
          <cell r="AJ612">
            <v>30494.54</v>
          </cell>
          <cell r="AM612">
            <v>3.98</v>
          </cell>
          <cell r="AN612">
            <v>258230.36</v>
          </cell>
          <cell r="AP612">
            <v>3.98</v>
          </cell>
          <cell r="AQ612">
            <v>101987.5</v>
          </cell>
          <cell r="AS612">
            <v>0.56000000000000005</v>
          </cell>
          <cell r="AT612">
            <v>40836.32</v>
          </cell>
          <cell r="AW612">
            <v>1115404.9999999998</v>
          </cell>
          <cell r="AY612">
            <v>12.41</v>
          </cell>
        </row>
        <row r="613">
          <cell r="A613" t="str">
            <v>3505028900400</v>
          </cell>
          <cell r="B613" t="str">
            <v>MENDOTA C C SCHOOL DIST 289</v>
          </cell>
          <cell r="C613" t="str">
            <v>LASALLE</v>
          </cell>
          <cell r="D613" t="str">
            <v>Elementary</v>
          </cell>
          <cell r="F613">
            <v>1135.1300000000001</v>
          </cell>
          <cell r="G613">
            <v>653.33000000000004</v>
          </cell>
          <cell r="H613">
            <v>234</v>
          </cell>
          <cell r="J613">
            <v>5.22</v>
          </cell>
          <cell r="K613">
            <v>338684.04</v>
          </cell>
          <cell r="M613">
            <v>5.22</v>
          </cell>
          <cell r="N613">
            <v>338684.04</v>
          </cell>
          <cell r="P613">
            <v>5.44</v>
          </cell>
          <cell r="Q613">
            <v>352958.08</v>
          </cell>
          <cell r="S613">
            <v>5.44</v>
          </cell>
          <cell r="T613">
            <v>352958.08</v>
          </cell>
          <cell r="W613">
            <v>1.87</v>
          </cell>
          <cell r="X613">
            <v>121329.34</v>
          </cell>
          <cell r="Z613">
            <v>1.87</v>
          </cell>
          <cell r="AA613">
            <v>121329.34</v>
          </cell>
          <cell r="AC613">
            <v>1.95</v>
          </cell>
          <cell r="AD613">
            <v>126519.9</v>
          </cell>
          <cell r="AF613">
            <v>1.95</v>
          </cell>
          <cell r="AG613">
            <v>126519.9</v>
          </cell>
          <cell r="AI613">
            <v>2.34</v>
          </cell>
          <cell r="AJ613">
            <v>151823.88</v>
          </cell>
          <cell r="AM613">
            <v>8.0500000000000007</v>
          </cell>
          <cell r="AN613">
            <v>522300.1</v>
          </cell>
          <cell r="AP613">
            <v>8.0500000000000007</v>
          </cell>
          <cell r="AQ613">
            <v>206281.25</v>
          </cell>
          <cell r="AS613">
            <v>1.1299999999999999</v>
          </cell>
          <cell r="AT613">
            <v>82401.86</v>
          </cell>
          <cell r="AW613">
            <v>2841789.81</v>
          </cell>
          <cell r="AY613">
            <v>32.260000000000005</v>
          </cell>
        </row>
        <row r="614">
          <cell r="A614" t="str">
            <v>3505042502600</v>
          </cell>
          <cell r="B614" t="str">
            <v>LOSTANT COMM UNIT SCH DIST 425</v>
          </cell>
          <cell r="C614" t="str">
            <v>LASALLE</v>
          </cell>
          <cell r="D614" t="str">
            <v>Unit</v>
          </cell>
          <cell r="F614">
            <v>112.04</v>
          </cell>
          <cell r="G614">
            <v>52</v>
          </cell>
          <cell r="H614">
            <v>0</v>
          </cell>
          <cell r="J614">
            <v>0.41</v>
          </cell>
          <cell r="K614">
            <v>26601.62</v>
          </cell>
          <cell r="M614">
            <v>0.41</v>
          </cell>
          <cell r="N614">
            <v>26601.62</v>
          </cell>
          <cell r="P614">
            <v>0.43</v>
          </cell>
          <cell r="Q614">
            <v>27899.26</v>
          </cell>
          <cell r="S614">
            <v>0.43</v>
          </cell>
          <cell r="T614">
            <v>27899.26</v>
          </cell>
          <cell r="W614">
            <v>0</v>
          </cell>
          <cell r="X614">
            <v>0</v>
          </cell>
          <cell r="Z614">
            <v>0</v>
          </cell>
          <cell r="AA614">
            <v>0</v>
          </cell>
          <cell r="AC614">
            <v>0</v>
          </cell>
          <cell r="AD614">
            <v>0</v>
          </cell>
          <cell r="AF614">
            <v>0</v>
          </cell>
          <cell r="AG614">
            <v>0</v>
          </cell>
          <cell r="AI614">
            <v>0</v>
          </cell>
          <cell r="AJ614">
            <v>0</v>
          </cell>
          <cell r="AM614">
            <v>0.79</v>
          </cell>
          <cell r="AN614">
            <v>51256.78</v>
          </cell>
          <cell r="AP614">
            <v>0.79</v>
          </cell>
          <cell r="AQ614">
            <v>20243.75</v>
          </cell>
          <cell r="AS614">
            <v>0.11</v>
          </cell>
          <cell r="AT614">
            <v>8021.42</v>
          </cell>
          <cell r="AW614">
            <v>188523.71</v>
          </cell>
          <cell r="AY614">
            <v>2.06</v>
          </cell>
        </row>
        <row r="615">
          <cell r="A615" t="str">
            <v>3505900502600</v>
          </cell>
          <cell r="B615" t="str">
            <v>HENRY-SENACHWINE CUSD 5</v>
          </cell>
          <cell r="C615" t="str">
            <v>MARSHALL</v>
          </cell>
          <cell r="D615" t="str">
            <v>Unit</v>
          </cell>
          <cell r="F615">
            <v>519.19000000000005</v>
          </cell>
          <cell r="G615">
            <v>241</v>
          </cell>
          <cell r="H615">
            <v>0</v>
          </cell>
          <cell r="J615">
            <v>1.92</v>
          </cell>
          <cell r="K615">
            <v>124573.44</v>
          </cell>
          <cell r="M615">
            <v>1.92</v>
          </cell>
          <cell r="N615">
            <v>124573.44</v>
          </cell>
          <cell r="P615">
            <v>2</v>
          </cell>
          <cell r="Q615">
            <v>129764</v>
          </cell>
          <cell r="S615">
            <v>2</v>
          </cell>
          <cell r="T615">
            <v>129764</v>
          </cell>
          <cell r="W615">
            <v>0</v>
          </cell>
          <cell r="X615">
            <v>0</v>
          </cell>
          <cell r="Z615">
            <v>0</v>
          </cell>
          <cell r="AA615">
            <v>0</v>
          </cell>
          <cell r="AC615">
            <v>0</v>
          </cell>
          <cell r="AD615">
            <v>0</v>
          </cell>
          <cell r="AF615">
            <v>0</v>
          </cell>
          <cell r="AG615">
            <v>0</v>
          </cell>
          <cell r="AI615">
            <v>0</v>
          </cell>
          <cell r="AJ615">
            <v>0</v>
          </cell>
          <cell r="AM615">
            <v>3.68</v>
          </cell>
          <cell r="AN615">
            <v>238765.76</v>
          </cell>
          <cell r="AP615">
            <v>3.68</v>
          </cell>
          <cell r="AQ615">
            <v>94300</v>
          </cell>
          <cell r="AS615">
            <v>0.51</v>
          </cell>
          <cell r="AT615">
            <v>37190.22</v>
          </cell>
          <cell r="AW615">
            <v>878930.85999999987</v>
          </cell>
          <cell r="AY615">
            <v>9.6</v>
          </cell>
        </row>
        <row r="616">
          <cell r="A616" t="str">
            <v>3505900702600</v>
          </cell>
          <cell r="B616" t="str">
            <v>MIDLAND COMMUNITY UNIT DIST 7</v>
          </cell>
          <cell r="C616" t="str">
            <v>MARSHALL</v>
          </cell>
          <cell r="D616" t="str">
            <v>Unit</v>
          </cell>
          <cell r="F616">
            <v>678</v>
          </cell>
          <cell r="G616">
            <v>287</v>
          </cell>
          <cell r="H616">
            <v>0</v>
          </cell>
          <cell r="J616">
            <v>2.29</v>
          </cell>
          <cell r="K616">
            <v>148579.78</v>
          </cell>
          <cell r="M616">
            <v>2.29</v>
          </cell>
          <cell r="N616">
            <v>148579.78</v>
          </cell>
          <cell r="P616">
            <v>2.39</v>
          </cell>
          <cell r="Q616">
            <v>155067.98000000001</v>
          </cell>
          <cell r="S616">
            <v>2.39</v>
          </cell>
          <cell r="T616">
            <v>155067.98000000001</v>
          </cell>
          <cell r="W616">
            <v>0</v>
          </cell>
          <cell r="X616">
            <v>0</v>
          </cell>
          <cell r="Z616">
            <v>0</v>
          </cell>
          <cell r="AA616">
            <v>0</v>
          </cell>
          <cell r="AC616">
            <v>0</v>
          </cell>
          <cell r="AD616">
            <v>0</v>
          </cell>
          <cell r="AF616">
            <v>0</v>
          </cell>
          <cell r="AG616">
            <v>0</v>
          </cell>
          <cell r="AI616">
            <v>0</v>
          </cell>
          <cell r="AJ616">
            <v>0</v>
          </cell>
          <cell r="AM616">
            <v>4.8</v>
          </cell>
          <cell r="AN616">
            <v>311433.59999999998</v>
          </cell>
          <cell r="AP616">
            <v>4.8</v>
          </cell>
          <cell r="AQ616">
            <v>123000</v>
          </cell>
          <cell r="AS616">
            <v>0.67</v>
          </cell>
          <cell r="AT616">
            <v>48857.74</v>
          </cell>
          <cell r="AW616">
            <v>1090586.8599999999</v>
          </cell>
          <cell r="AY616">
            <v>11.870000000000001</v>
          </cell>
        </row>
        <row r="617">
          <cell r="A617" t="str">
            <v>3507853502600</v>
          </cell>
          <cell r="B617" t="str">
            <v>PUTNAM CO C U SCHOOL DIST 535</v>
          </cell>
          <cell r="C617" t="str">
            <v>PUTNAM</v>
          </cell>
          <cell r="D617" t="str">
            <v>Unit</v>
          </cell>
          <cell r="F617">
            <v>780.52</v>
          </cell>
          <cell r="G617">
            <v>273</v>
          </cell>
          <cell r="H617">
            <v>17.16</v>
          </cell>
          <cell r="J617">
            <v>2.1800000000000002</v>
          </cell>
          <cell r="K617">
            <v>141442.76</v>
          </cell>
          <cell r="M617">
            <v>2.1800000000000002</v>
          </cell>
          <cell r="N617">
            <v>141442.76</v>
          </cell>
          <cell r="P617">
            <v>2.27</v>
          </cell>
          <cell r="Q617">
            <v>147282.14000000001</v>
          </cell>
          <cell r="S617">
            <v>2.27</v>
          </cell>
          <cell r="T617">
            <v>147282.14000000001</v>
          </cell>
          <cell r="W617">
            <v>0.13</v>
          </cell>
          <cell r="X617">
            <v>8434.66</v>
          </cell>
          <cell r="Z617">
            <v>0.13</v>
          </cell>
          <cell r="AA617">
            <v>8434.66</v>
          </cell>
          <cell r="AC617">
            <v>0.14000000000000001</v>
          </cell>
          <cell r="AD617">
            <v>9083.48</v>
          </cell>
          <cell r="AF617">
            <v>0.14000000000000001</v>
          </cell>
          <cell r="AG617">
            <v>9083.48</v>
          </cell>
          <cell r="AI617">
            <v>0.17</v>
          </cell>
          <cell r="AJ617">
            <v>11029.94</v>
          </cell>
          <cell r="AM617">
            <v>5.53</v>
          </cell>
          <cell r="AN617">
            <v>358797.46</v>
          </cell>
          <cell r="AP617">
            <v>5.53</v>
          </cell>
          <cell r="AQ617">
            <v>141706.25</v>
          </cell>
          <cell r="AS617">
            <v>0.78</v>
          </cell>
          <cell r="AT617">
            <v>56879.16</v>
          </cell>
          <cell r="AW617">
            <v>1180898.8900000001</v>
          </cell>
          <cell r="AY617">
            <v>12.83</v>
          </cell>
        </row>
        <row r="618">
          <cell r="A618" t="str">
            <v>3905500102600</v>
          </cell>
          <cell r="B618" t="str">
            <v>ARGENTA-OREANA COMM UNIT SCH D 1</v>
          </cell>
          <cell r="C618" t="str">
            <v>MACON</v>
          </cell>
          <cell r="D618" t="str">
            <v>Unit</v>
          </cell>
          <cell r="F618">
            <v>935.46</v>
          </cell>
          <cell r="G618">
            <v>368.66</v>
          </cell>
          <cell r="H618">
            <v>2.5</v>
          </cell>
          <cell r="J618">
            <v>2.94</v>
          </cell>
          <cell r="K618">
            <v>190753.08</v>
          </cell>
          <cell r="M618">
            <v>2.94</v>
          </cell>
          <cell r="N618">
            <v>190753.08</v>
          </cell>
          <cell r="P618">
            <v>3.07</v>
          </cell>
          <cell r="Q618">
            <v>199187.74</v>
          </cell>
          <cell r="S618">
            <v>3.07</v>
          </cell>
          <cell r="T618">
            <v>199187.74</v>
          </cell>
          <cell r="W618">
            <v>0.02</v>
          </cell>
          <cell r="X618">
            <v>1297.6400000000001</v>
          </cell>
          <cell r="Z618">
            <v>0.02</v>
          </cell>
          <cell r="AA618">
            <v>1297.6400000000001</v>
          </cell>
          <cell r="AC618">
            <v>0.02</v>
          </cell>
          <cell r="AD618">
            <v>1297.6400000000001</v>
          </cell>
          <cell r="AF618">
            <v>0.02</v>
          </cell>
          <cell r="AG618">
            <v>1297.6400000000001</v>
          </cell>
          <cell r="AI618">
            <v>0.02</v>
          </cell>
          <cell r="AJ618">
            <v>1297.6400000000001</v>
          </cell>
          <cell r="AM618">
            <v>6.63</v>
          </cell>
          <cell r="AN618">
            <v>430167.66</v>
          </cell>
          <cell r="AP618">
            <v>6.63</v>
          </cell>
          <cell r="AQ618">
            <v>169893.75</v>
          </cell>
          <cell r="AS618">
            <v>0.93</v>
          </cell>
          <cell r="AT618">
            <v>67817.460000000006</v>
          </cell>
          <cell r="AW618">
            <v>1454248.7100000002</v>
          </cell>
          <cell r="AY618">
            <v>15.79</v>
          </cell>
        </row>
        <row r="619">
          <cell r="A619" t="str">
            <v>3905500202600</v>
          </cell>
          <cell r="B619" t="str">
            <v>MAROA FORSYTH C U SCH DIST 2</v>
          </cell>
          <cell r="C619" t="str">
            <v>MACON</v>
          </cell>
          <cell r="D619" t="str">
            <v>Unit</v>
          </cell>
          <cell r="F619">
            <v>1184.69</v>
          </cell>
          <cell r="G619">
            <v>251</v>
          </cell>
          <cell r="H619">
            <v>1.33</v>
          </cell>
          <cell r="J619">
            <v>2</v>
          </cell>
          <cell r="K619">
            <v>129764</v>
          </cell>
          <cell r="M619">
            <v>2</v>
          </cell>
          <cell r="N619">
            <v>129764</v>
          </cell>
          <cell r="P619">
            <v>2.09</v>
          </cell>
          <cell r="Q619">
            <v>135603.38</v>
          </cell>
          <cell r="S619">
            <v>2.09</v>
          </cell>
          <cell r="T619">
            <v>135603.38</v>
          </cell>
          <cell r="W619">
            <v>0.01</v>
          </cell>
          <cell r="X619">
            <v>648.82000000000005</v>
          </cell>
          <cell r="Z619">
            <v>0.01</v>
          </cell>
          <cell r="AA619">
            <v>648.82000000000005</v>
          </cell>
          <cell r="AC619">
            <v>0.01</v>
          </cell>
          <cell r="AD619">
            <v>648.82000000000005</v>
          </cell>
          <cell r="AF619">
            <v>0.01</v>
          </cell>
          <cell r="AG619">
            <v>648.82000000000005</v>
          </cell>
          <cell r="AI619">
            <v>0.01</v>
          </cell>
          <cell r="AJ619">
            <v>648.82000000000005</v>
          </cell>
          <cell r="AM619">
            <v>8.4</v>
          </cell>
          <cell r="AN619">
            <v>545008.80000000005</v>
          </cell>
          <cell r="AP619">
            <v>8.4</v>
          </cell>
          <cell r="AQ619">
            <v>215250</v>
          </cell>
          <cell r="AS619">
            <v>1.18</v>
          </cell>
          <cell r="AT619">
            <v>86047.96</v>
          </cell>
          <cell r="AW619">
            <v>1380285.6199999996</v>
          </cell>
          <cell r="AY619">
            <v>14.62</v>
          </cell>
        </row>
        <row r="620">
          <cell r="A620" t="str">
            <v>3905500302600</v>
          </cell>
          <cell r="B620" t="str">
            <v>MT ZION COMM UNIT SCH DIST 3</v>
          </cell>
          <cell r="C620" t="str">
            <v>MACON</v>
          </cell>
          <cell r="D620" t="str">
            <v>Unit</v>
          </cell>
          <cell r="F620">
            <v>2484.1999999999998</v>
          </cell>
          <cell r="G620">
            <v>464</v>
          </cell>
          <cell r="H620">
            <v>7</v>
          </cell>
          <cell r="J620">
            <v>3.71</v>
          </cell>
          <cell r="K620">
            <v>240712.22</v>
          </cell>
          <cell r="M620">
            <v>3.71</v>
          </cell>
          <cell r="N620">
            <v>240712.22</v>
          </cell>
          <cell r="P620">
            <v>3.86</v>
          </cell>
          <cell r="Q620">
            <v>250444.52</v>
          </cell>
          <cell r="S620">
            <v>3.86</v>
          </cell>
          <cell r="T620">
            <v>250444.52</v>
          </cell>
          <cell r="W620">
            <v>0.05</v>
          </cell>
          <cell r="X620">
            <v>3244.1</v>
          </cell>
          <cell r="Z620">
            <v>0.05</v>
          </cell>
          <cell r="AA620">
            <v>3244.1</v>
          </cell>
          <cell r="AC620">
            <v>0.05</v>
          </cell>
          <cell r="AD620">
            <v>3244.1</v>
          </cell>
          <cell r="AF620">
            <v>0.05</v>
          </cell>
          <cell r="AG620">
            <v>3244.1</v>
          </cell>
          <cell r="AI620">
            <v>7.0000000000000007E-2</v>
          </cell>
          <cell r="AJ620">
            <v>4541.74</v>
          </cell>
          <cell r="AM620">
            <v>17.61</v>
          </cell>
          <cell r="AN620">
            <v>1142572.02</v>
          </cell>
          <cell r="AP620">
            <v>17.61</v>
          </cell>
          <cell r="AQ620">
            <v>451256.25</v>
          </cell>
          <cell r="AS620">
            <v>2.48</v>
          </cell>
          <cell r="AT620">
            <v>180846.56</v>
          </cell>
          <cell r="AW620">
            <v>2774506.4500000007</v>
          </cell>
          <cell r="AY620">
            <v>29.26</v>
          </cell>
        </row>
        <row r="621">
          <cell r="A621" t="str">
            <v>3905500902600</v>
          </cell>
          <cell r="B621" t="str">
            <v>SANGAMON VALLEY CUSD 9</v>
          </cell>
          <cell r="C621" t="str">
            <v>MACON</v>
          </cell>
          <cell r="D621" t="str">
            <v>Unit</v>
          </cell>
          <cell r="F621">
            <v>701</v>
          </cell>
          <cell r="G621">
            <v>252</v>
          </cell>
          <cell r="H621">
            <v>0</v>
          </cell>
          <cell r="J621">
            <v>2.0099999999999998</v>
          </cell>
          <cell r="K621">
            <v>130412.82</v>
          </cell>
          <cell r="M621">
            <v>2.0099999999999998</v>
          </cell>
          <cell r="N621">
            <v>130412.82</v>
          </cell>
          <cell r="P621">
            <v>2.1</v>
          </cell>
          <cell r="Q621">
            <v>136252.20000000001</v>
          </cell>
          <cell r="S621">
            <v>2.1</v>
          </cell>
          <cell r="T621">
            <v>136252.20000000001</v>
          </cell>
          <cell r="W621">
            <v>0</v>
          </cell>
          <cell r="X621">
            <v>0</v>
          </cell>
          <cell r="Z621">
            <v>0</v>
          </cell>
          <cell r="AA621">
            <v>0</v>
          </cell>
          <cell r="AC621">
            <v>0</v>
          </cell>
          <cell r="AD621">
            <v>0</v>
          </cell>
          <cell r="AF621">
            <v>0</v>
          </cell>
          <cell r="AG621">
            <v>0</v>
          </cell>
          <cell r="AI621">
            <v>0</v>
          </cell>
          <cell r="AJ621">
            <v>0</v>
          </cell>
          <cell r="AM621">
            <v>4.97</v>
          </cell>
          <cell r="AN621">
            <v>322463.53999999998</v>
          </cell>
          <cell r="AP621">
            <v>4.97</v>
          </cell>
          <cell r="AQ621">
            <v>127356.25</v>
          </cell>
          <cell r="AS621">
            <v>0.7</v>
          </cell>
          <cell r="AT621">
            <v>51045.4</v>
          </cell>
          <cell r="AW621">
            <v>1034195.23</v>
          </cell>
          <cell r="AY621">
            <v>11.18</v>
          </cell>
        </row>
        <row r="622">
          <cell r="A622" t="str">
            <v>3905501102600</v>
          </cell>
          <cell r="B622" t="str">
            <v>WARRENSBURG-LATHAM C U DIST 11</v>
          </cell>
          <cell r="C622" t="str">
            <v>MACON</v>
          </cell>
          <cell r="D622" t="str">
            <v>Unit</v>
          </cell>
          <cell r="F622">
            <v>920.36</v>
          </cell>
          <cell r="G622">
            <v>258</v>
          </cell>
          <cell r="H622">
            <v>2</v>
          </cell>
          <cell r="J622">
            <v>2.06</v>
          </cell>
          <cell r="K622">
            <v>133656.92000000001</v>
          </cell>
          <cell r="M622">
            <v>2.06</v>
          </cell>
          <cell r="N622">
            <v>133656.92000000001</v>
          </cell>
          <cell r="P622">
            <v>2.15</v>
          </cell>
          <cell r="Q622">
            <v>139496.29999999999</v>
          </cell>
          <cell r="S622">
            <v>2.15</v>
          </cell>
          <cell r="T622">
            <v>139496.29999999999</v>
          </cell>
          <cell r="W622">
            <v>0.01</v>
          </cell>
          <cell r="X622">
            <v>648.82000000000005</v>
          </cell>
          <cell r="Z622">
            <v>0.01</v>
          </cell>
          <cell r="AA622">
            <v>648.82000000000005</v>
          </cell>
          <cell r="AC622">
            <v>0.01</v>
          </cell>
          <cell r="AD622">
            <v>648.82000000000005</v>
          </cell>
          <cell r="AF622">
            <v>0.01</v>
          </cell>
          <cell r="AG622">
            <v>648.82000000000005</v>
          </cell>
          <cell r="AI622">
            <v>0.02</v>
          </cell>
          <cell r="AJ622">
            <v>1297.6400000000001</v>
          </cell>
          <cell r="AM622">
            <v>6.52</v>
          </cell>
          <cell r="AN622">
            <v>423030.64</v>
          </cell>
          <cell r="AP622">
            <v>6.52</v>
          </cell>
          <cell r="AQ622">
            <v>167075</v>
          </cell>
          <cell r="AS622">
            <v>0.92</v>
          </cell>
          <cell r="AT622">
            <v>67088.240000000005</v>
          </cell>
          <cell r="AW622">
            <v>1207393.2399999998</v>
          </cell>
          <cell r="AY622">
            <v>12.929999999999998</v>
          </cell>
        </row>
        <row r="623">
          <cell r="A623" t="str">
            <v>3905501502600</v>
          </cell>
          <cell r="B623" t="str">
            <v>MERIDIAN COMM UNIT SCH DIST 15</v>
          </cell>
          <cell r="C623" t="str">
            <v>MACON</v>
          </cell>
          <cell r="D623" t="str">
            <v>Unit</v>
          </cell>
          <cell r="F623">
            <v>971.5</v>
          </cell>
          <cell r="G623">
            <v>337</v>
          </cell>
          <cell r="H623">
            <v>0</v>
          </cell>
          <cell r="J623">
            <v>2.69</v>
          </cell>
          <cell r="K623">
            <v>174532.58</v>
          </cell>
          <cell r="M623">
            <v>2.69</v>
          </cell>
          <cell r="N623">
            <v>174532.58</v>
          </cell>
          <cell r="P623">
            <v>2.8</v>
          </cell>
          <cell r="Q623">
            <v>181669.6</v>
          </cell>
          <cell r="S623">
            <v>2.8</v>
          </cell>
          <cell r="T623">
            <v>181669.6</v>
          </cell>
          <cell r="W623">
            <v>0</v>
          </cell>
          <cell r="X623">
            <v>0</v>
          </cell>
          <cell r="Z623">
            <v>0</v>
          </cell>
          <cell r="AA623">
            <v>0</v>
          </cell>
          <cell r="AC623">
            <v>0</v>
          </cell>
          <cell r="AD623">
            <v>0</v>
          </cell>
          <cell r="AF623">
            <v>0</v>
          </cell>
          <cell r="AG623">
            <v>0</v>
          </cell>
          <cell r="AI623">
            <v>0</v>
          </cell>
          <cell r="AJ623">
            <v>0</v>
          </cell>
          <cell r="AM623">
            <v>6.89</v>
          </cell>
          <cell r="AN623">
            <v>447036.98</v>
          </cell>
          <cell r="AP623">
            <v>6.89</v>
          </cell>
          <cell r="AQ623">
            <v>176556.25</v>
          </cell>
          <cell r="AS623">
            <v>0.97</v>
          </cell>
          <cell r="AT623">
            <v>70734.34</v>
          </cell>
          <cell r="AW623">
            <v>1406731.9300000002</v>
          </cell>
          <cell r="AY623">
            <v>15.18</v>
          </cell>
        </row>
        <row r="624">
          <cell r="A624" t="str">
            <v>3905506102500</v>
          </cell>
          <cell r="B624" t="str">
            <v>DECATUR SCHOOL DISTRICT 61</v>
          </cell>
          <cell r="C624" t="str">
            <v>MACON</v>
          </cell>
          <cell r="D624" t="str">
            <v>Unit</v>
          </cell>
          <cell r="F624">
            <v>8437.1200000000008</v>
          </cell>
          <cell r="G624">
            <v>6999</v>
          </cell>
          <cell r="H624">
            <v>141</v>
          </cell>
          <cell r="J624">
            <v>55.99</v>
          </cell>
          <cell r="K624">
            <v>3632743.18</v>
          </cell>
          <cell r="M624">
            <v>55.99</v>
          </cell>
          <cell r="N624">
            <v>3632743.18</v>
          </cell>
          <cell r="P624">
            <v>58.32</v>
          </cell>
          <cell r="Q624">
            <v>3783918.24</v>
          </cell>
          <cell r="S624">
            <v>58.32</v>
          </cell>
          <cell r="T624">
            <v>3783918.24</v>
          </cell>
          <cell r="W624">
            <v>1.1200000000000001</v>
          </cell>
          <cell r="X624">
            <v>72667.839999999997</v>
          </cell>
          <cell r="Z624">
            <v>1.1200000000000001</v>
          </cell>
          <cell r="AA624">
            <v>72667.839999999997</v>
          </cell>
          <cell r="AC624">
            <v>1.17</v>
          </cell>
          <cell r="AD624">
            <v>75911.94</v>
          </cell>
          <cell r="AF624">
            <v>1.17</v>
          </cell>
          <cell r="AG624">
            <v>75911.94</v>
          </cell>
          <cell r="AI624">
            <v>1.41</v>
          </cell>
          <cell r="AJ624">
            <v>91483.62</v>
          </cell>
          <cell r="AM624">
            <v>59.83</v>
          </cell>
          <cell r="AN624">
            <v>3881890.06</v>
          </cell>
          <cell r="AP624">
            <v>59.83</v>
          </cell>
          <cell r="AQ624">
            <v>1533143.75</v>
          </cell>
          <cell r="AS624">
            <v>8.43</v>
          </cell>
          <cell r="AT624">
            <v>614732.46</v>
          </cell>
          <cell r="AW624">
            <v>21251732.290000003</v>
          </cell>
          <cell r="AY624">
            <v>237.32999999999998</v>
          </cell>
        </row>
        <row r="625">
          <cell r="A625" t="str">
            <v>3907400502600</v>
          </cell>
          <cell r="B625" t="str">
            <v>BEMENT COMM UNIT SCHOOL DIST 5</v>
          </cell>
          <cell r="C625" t="str">
            <v>PIATT</v>
          </cell>
          <cell r="D625" t="str">
            <v>Unit</v>
          </cell>
          <cell r="F625">
            <v>294.12</v>
          </cell>
          <cell r="G625">
            <v>144</v>
          </cell>
          <cell r="H625">
            <v>0.33</v>
          </cell>
          <cell r="J625">
            <v>1.1499999999999999</v>
          </cell>
          <cell r="K625">
            <v>74614.3</v>
          </cell>
          <cell r="M625">
            <v>1.1499999999999999</v>
          </cell>
          <cell r="N625">
            <v>74614.3</v>
          </cell>
          <cell r="P625">
            <v>1.2</v>
          </cell>
          <cell r="Q625">
            <v>77858.399999999994</v>
          </cell>
          <cell r="S625">
            <v>1.2</v>
          </cell>
          <cell r="T625">
            <v>77858.399999999994</v>
          </cell>
          <cell r="W625">
            <v>0</v>
          </cell>
          <cell r="X625">
            <v>0</v>
          </cell>
          <cell r="Z625">
            <v>0</v>
          </cell>
          <cell r="AA625">
            <v>0</v>
          </cell>
          <cell r="AC625">
            <v>0</v>
          </cell>
          <cell r="AD625">
            <v>0</v>
          </cell>
          <cell r="AF625">
            <v>0</v>
          </cell>
          <cell r="AG625">
            <v>0</v>
          </cell>
          <cell r="AI625">
            <v>0</v>
          </cell>
          <cell r="AJ625">
            <v>0</v>
          </cell>
          <cell r="AM625">
            <v>2.08</v>
          </cell>
          <cell r="AN625">
            <v>134954.56</v>
          </cell>
          <cell r="AP625">
            <v>2.08</v>
          </cell>
          <cell r="AQ625">
            <v>53300</v>
          </cell>
          <cell r="AS625">
            <v>0.28999999999999998</v>
          </cell>
          <cell r="AT625">
            <v>21147.38</v>
          </cell>
          <cell r="AW625">
            <v>514347.33999999997</v>
          </cell>
          <cell r="AY625">
            <v>5.63</v>
          </cell>
        </row>
        <row r="626">
          <cell r="A626" t="str">
            <v>3907402502600</v>
          </cell>
          <cell r="B626" t="str">
            <v>MONTICELLO C U SCHOOL DIST 25</v>
          </cell>
          <cell r="C626" t="str">
            <v>PIATT</v>
          </cell>
          <cell r="D626" t="str">
            <v>Unit</v>
          </cell>
          <cell r="F626">
            <v>1584</v>
          </cell>
          <cell r="G626">
            <v>305</v>
          </cell>
          <cell r="H626">
            <v>0</v>
          </cell>
          <cell r="J626">
            <v>2.44</v>
          </cell>
          <cell r="K626">
            <v>158312.07999999999</v>
          </cell>
          <cell r="M626">
            <v>2.44</v>
          </cell>
          <cell r="N626">
            <v>158312.07999999999</v>
          </cell>
          <cell r="P626">
            <v>2.54</v>
          </cell>
          <cell r="Q626">
            <v>164800.28</v>
          </cell>
          <cell r="S626">
            <v>2.54</v>
          </cell>
          <cell r="T626">
            <v>164800.28</v>
          </cell>
          <cell r="W626">
            <v>0</v>
          </cell>
          <cell r="X626">
            <v>0</v>
          </cell>
          <cell r="Z626">
            <v>0</v>
          </cell>
          <cell r="AA626">
            <v>0</v>
          </cell>
          <cell r="AC626">
            <v>0</v>
          </cell>
          <cell r="AD626">
            <v>0</v>
          </cell>
          <cell r="AF626">
            <v>0</v>
          </cell>
          <cell r="AG626">
            <v>0</v>
          </cell>
          <cell r="AI626">
            <v>0</v>
          </cell>
          <cell r="AJ626">
            <v>0</v>
          </cell>
          <cell r="AM626">
            <v>11.23</v>
          </cell>
          <cell r="AN626">
            <v>728624.86</v>
          </cell>
          <cell r="AP626">
            <v>11.23</v>
          </cell>
          <cell r="AQ626">
            <v>287768.75</v>
          </cell>
          <cell r="AS626">
            <v>1.58</v>
          </cell>
          <cell r="AT626">
            <v>115216.76</v>
          </cell>
          <cell r="AW626">
            <v>1777835.0900000003</v>
          </cell>
          <cell r="AY626">
            <v>18.75</v>
          </cell>
        </row>
        <row r="627">
          <cell r="A627" t="str">
            <v>3907405702600</v>
          </cell>
          <cell r="B627" t="str">
            <v>DELAND-WELDON C U SCH DIST 57</v>
          </cell>
          <cell r="C627" t="str">
            <v>PIATT</v>
          </cell>
          <cell r="D627" t="str">
            <v>Unit</v>
          </cell>
          <cell r="F627">
            <v>195.11</v>
          </cell>
          <cell r="G627">
            <v>91.33</v>
          </cell>
          <cell r="H627">
            <v>0</v>
          </cell>
          <cell r="J627">
            <v>0.73</v>
          </cell>
          <cell r="K627">
            <v>47363.86</v>
          </cell>
          <cell r="M627">
            <v>0.73</v>
          </cell>
          <cell r="N627">
            <v>47363.86</v>
          </cell>
          <cell r="P627">
            <v>0.76</v>
          </cell>
          <cell r="Q627">
            <v>49310.32</v>
          </cell>
          <cell r="S627">
            <v>0.76</v>
          </cell>
          <cell r="T627">
            <v>49310.32</v>
          </cell>
          <cell r="W627">
            <v>0</v>
          </cell>
          <cell r="X627">
            <v>0</v>
          </cell>
          <cell r="Z627">
            <v>0</v>
          </cell>
          <cell r="AA627">
            <v>0</v>
          </cell>
          <cell r="AC627">
            <v>0</v>
          </cell>
          <cell r="AD627">
            <v>0</v>
          </cell>
          <cell r="AF627">
            <v>0</v>
          </cell>
          <cell r="AG627">
            <v>0</v>
          </cell>
          <cell r="AI627">
            <v>0</v>
          </cell>
          <cell r="AJ627">
            <v>0</v>
          </cell>
          <cell r="AM627">
            <v>1.38</v>
          </cell>
          <cell r="AN627">
            <v>89537.16</v>
          </cell>
          <cell r="AP627">
            <v>1.38</v>
          </cell>
          <cell r="AQ627">
            <v>35362.5</v>
          </cell>
          <cell r="AS627">
            <v>0.19</v>
          </cell>
          <cell r="AT627">
            <v>13855.18</v>
          </cell>
          <cell r="AW627">
            <v>332103.2</v>
          </cell>
          <cell r="AY627">
            <v>3.63</v>
          </cell>
        </row>
        <row r="628">
          <cell r="A628" t="str">
            <v>3907410002600</v>
          </cell>
          <cell r="B628" t="str">
            <v>CERRO GORDO C U SCHOOL DIST 100</v>
          </cell>
          <cell r="C628" t="str">
            <v>PIATT</v>
          </cell>
          <cell r="D628" t="str">
            <v>Unit</v>
          </cell>
          <cell r="F628">
            <v>500.78</v>
          </cell>
          <cell r="G628">
            <v>148.66</v>
          </cell>
          <cell r="H628">
            <v>0</v>
          </cell>
          <cell r="J628">
            <v>1.18</v>
          </cell>
          <cell r="K628">
            <v>76560.759999999995</v>
          </cell>
          <cell r="M628">
            <v>1.18</v>
          </cell>
          <cell r="N628">
            <v>76560.759999999995</v>
          </cell>
          <cell r="P628">
            <v>1.23</v>
          </cell>
          <cell r="Q628">
            <v>79804.86</v>
          </cell>
          <cell r="S628">
            <v>1.23</v>
          </cell>
          <cell r="T628">
            <v>79804.86</v>
          </cell>
          <cell r="W628">
            <v>0</v>
          </cell>
          <cell r="X628">
            <v>0</v>
          </cell>
          <cell r="Z628">
            <v>0</v>
          </cell>
          <cell r="AA628">
            <v>0</v>
          </cell>
          <cell r="AC628">
            <v>0</v>
          </cell>
          <cell r="AD628">
            <v>0</v>
          </cell>
          <cell r="AF628">
            <v>0</v>
          </cell>
          <cell r="AG628">
            <v>0</v>
          </cell>
          <cell r="AI628">
            <v>0</v>
          </cell>
          <cell r="AJ628">
            <v>0</v>
          </cell>
          <cell r="AM628">
            <v>3.55</v>
          </cell>
          <cell r="AN628">
            <v>230331.1</v>
          </cell>
          <cell r="AP628">
            <v>3.55</v>
          </cell>
          <cell r="AQ628">
            <v>90968.75</v>
          </cell>
          <cell r="AS628">
            <v>0.5</v>
          </cell>
          <cell r="AT628">
            <v>36461</v>
          </cell>
          <cell r="AW628">
            <v>670492.09</v>
          </cell>
          <cell r="AY628">
            <v>7.1899999999999995</v>
          </cell>
        </row>
        <row r="629">
          <cell r="A629" t="str">
            <v>4000704002600</v>
          </cell>
          <cell r="B629" t="str">
            <v>CALHOUN COMM UNIT SCH DIST 40</v>
          </cell>
          <cell r="C629" t="str">
            <v>CALHOUN</v>
          </cell>
          <cell r="D629" t="str">
            <v>Unit</v>
          </cell>
          <cell r="F629">
            <v>464.25</v>
          </cell>
          <cell r="G629">
            <v>149.66</v>
          </cell>
          <cell r="H629">
            <v>0</v>
          </cell>
          <cell r="J629">
            <v>1.19</v>
          </cell>
          <cell r="K629">
            <v>77209.58</v>
          </cell>
          <cell r="M629">
            <v>1.19</v>
          </cell>
          <cell r="N629">
            <v>77209.58</v>
          </cell>
          <cell r="P629">
            <v>1.24</v>
          </cell>
          <cell r="Q629">
            <v>80453.679999999993</v>
          </cell>
          <cell r="S629">
            <v>1.24</v>
          </cell>
          <cell r="T629">
            <v>80453.679999999993</v>
          </cell>
          <cell r="W629">
            <v>0</v>
          </cell>
          <cell r="X629">
            <v>0</v>
          </cell>
          <cell r="Z629">
            <v>0</v>
          </cell>
          <cell r="AA629">
            <v>0</v>
          </cell>
          <cell r="AC629">
            <v>0</v>
          </cell>
          <cell r="AD629">
            <v>0</v>
          </cell>
          <cell r="AF629">
            <v>0</v>
          </cell>
          <cell r="AG629">
            <v>0</v>
          </cell>
          <cell r="AI629">
            <v>0</v>
          </cell>
          <cell r="AJ629">
            <v>0</v>
          </cell>
          <cell r="AM629">
            <v>3.29</v>
          </cell>
          <cell r="AN629">
            <v>213461.78</v>
          </cell>
          <cell r="AP629">
            <v>3.29</v>
          </cell>
          <cell r="AQ629">
            <v>84306.25</v>
          </cell>
          <cell r="AS629">
            <v>0.46</v>
          </cell>
          <cell r="AT629">
            <v>33544.120000000003</v>
          </cell>
          <cell r="AW629">
            <v>646638.66999999993</v>
          </cell>
          <cell r="AY629">
            <v>6.96</v>
          </cell>
        </row>
        <row r="630">
          <cell r="A630" t="str">
            <v>4000704202600</v>
          </cell>
          <cell r="B630" t="str">
            <v>BRUSSELS COMM UNIT SCHOOL DIST 42</v>
          </cell>
          <cell r="C630" t="str">
            <v>CALHOUN</v>
          </cell>
          <cell r="D630" t="str">
            <v>Unit</v>
          </cell>
          <cell r="F630">
            <v>127.44</v>
          </cell>
          <cell r="G630">
            <v>39.33</v>
          </cell>
          <cell r="H630">
            <v>0</v>
          </cell>
          <cell r="J630">
            <v>0.31</v>
          </cell>
          <cell r="K630">
            <v>20113.419999999998</v>
          </cell>
          <cell r="M630">
            <v>0.31</v>
          </cell>
          <cell r="N630">
            <v>20113.419999999998</v>
          </cell>
          <cell r="P630">
            <v>0.32</v>
          </cell>
          <cell r="Q630">
            <v>20762.240000000002</v>
          </cell>
          <cell r="S630">
            <v>0.32</v>
          </cell>
          <cell r="T630">
            <v>20762.240000000002</v>
          </cell>
          <cell r="W630">
            <v>0</v>
          </cell>
          <cell r="X630">
            <v>0</v>
          </cell>
          <cell r="Z630">
            <v>0</v>
          </cell>
          <cell r="AA630">
            <v>0</v>
          </cell>
          <cell r="AC630">
            <v>0</v>
          </cell>
          <cell r="AD630">
            <v>0</v>
          </cell>
          <cell r="AF630">
            <v>0</v>
          </cell>
          <cell r="AG630">
            <v>0</v>
          </cell>
          <cell r="AI630">
            <v>0</v>
          </cell>
          <cell r="AJ630">
            <v>0</v>
          </cell>
          <cell r="AM630">
            <v>0.9</v>
          </cell>
          <cell r="AN630">
            <v>58393.8</v>
          </cell>
          <cell r="AP630">
            <v>0.9</v>
          </cell>
          <cell r="AQ630">
            <v>23062.5</v>
          </cell>
          <cell r="AS630">
            <v>0.12</v>
          </cell>
          <cell r="AT630">
            <v>8750.64</v>
          </cell>
          <cell r="AW630">
            <v>171958.26</v>
          </cell>
          <cell r="AY630">
            <v>1.85</v>
          </cell>
        </row>
        <row r="631">
          <cell r="A631" t="str">
            <v>4003100102600</v>
          </cell>
          <cell r="B631" t="str">
            <v>CARROLLTON C U SCHOOL DIST 1</v>
          </cell>
          <cell r="C631" t="str">
            <v>GREENE</v>
          </cell>
          <cell r="D631" t="str">
            <v>Unit</v>
          </cell>
          <cell r="F631">
            <v>539.36</v>
          </cell>
          <cell r="G631">
            <v>257</v>
          </cell>
          <cell r="H631">
            <v>0</v>
          </cell>
          <cell r="J631">
            <v>2.0499999999999998</v>
          </cell>
          <cell r="K631">
            <v>133008.1</v>
          </cell>
          <cell r="M631">
            <v>2.0499999999999998</v>
          </cell>
          <cell r="N631">
            <v>133008.1</v>
          </cell>
          <cell r="P631">
            <v>2.14</v>
          </cell>
          <cell r="Q631">
            <v>138847.48000000001</v>
          </cell>
          <cell r="S631">
            <v>2.14</v>
          </cell>
          <cell r="T631">
            <v>138847.48000000001</v>
          </cell>
          <cell r="W631">
            <v>0</v>
          </cell>
          <cell r="X631">
            <v>0</v>
          </cell>
          <cell r="Z631">
            <v>0</v>
          </cell>
          <cell r="AA631">
            <v>0</v>
          </cell>
          <cell r="AC631">
            <v>0</v>
          </cell>
          <cell r="AD631">
            <v>0</v>
          </cell>
          <cell r="AF631">
            <v>0</v>
          </cell>
          <cell r="AG631">
            <v>0</v>
          </cell>
          <cell r="AI631">
            <v>0</v>
          </cell>
          <cell r="AJ631">
            <v>0</v>
          </cell>
          <cell r="AM631">
            <v>3.82</v>
          </cell>
          <cell r="AN631">
            <v>247849.24</v>
          </cell>
          <cell r="AP631">
            <v>3.82</v>
          </cell>
          <cell r="AQ631">
            <v>97887.5</v>
          </cell>
          <cell r="AS631">
            <v>0.53</v>
          </cell>
          <cell r="AT631">
            <v>38648.660000000003</v>
          </cell>
          <cell r="AW631">
            <v>928096.55999999994</v>
          </cell>
          <cell r="AY631">
            <v>10.15</v>
          </cell>
        </row>
        <row r="632">
          <cell r="A632" t="str">
            <v>4003100302600</v>
          </cell>
          <cell r="B632" t="str">
            <v>NORTH GREENE UNIT SCHOOL DIST 3</v>
          </cell>
          <cell r="C632" t="str">
            <v>GREENE</v>
          </cell>
          <cell r="D632" t="str">
            <v>Unit</v>
          </cell>
          <cell r="F632">
            <v>821</v>
          </cell>
          <cell r="G632">
            <v>501</v>
          </cell>
          <cell r="H632">
            <v>0</v>
          </cell>
          <cell r="J632">
            <v>4</v>
          </cell>
          <cell r="K632">
            <v>259528</v>
          </cell>
          <cell r="M632">
            <v>4</v>
          </cell>
          <cell r="N632">
            <v>259528</v>
          </cell>
          <cell r="P632">
            <v>4.17</v>
          </cell>
          <cell r="Q632">
            <v>270557.94</v>
          </cell>
          <cell r="S632">
            <v>4.17</v>
          </cell>
          <cell r="T632">
            <v>270557.94</v>
          </cell>
          <cell r="W632">
            <v>0</v>
          </cell>
          <cell r="X632">
            <v>0</v>
          </cell>
          <cell r="Z632">
            <v>0</v>
          </cell>
          <cell r="AA632">
            <v>0</v>
          </cell>
          <cell r="AC632">
            <v>0</v>
          </cell>
          <cell r="AD632">
            <v>0</v>
          </cell>
          <cell r="AF632">
            <v>0</v>
          </cell>
          <cell r="AG632">
            <v>0</v>
          </cell>
          <cell r="AI632">
            <v>0</v>
          </cell>
          <cell r="AJ632">
            <v>0</v>
          </cell>
          <cell r="AM632">
            <v>5.82</v>
          </cell>
          <cell r="AN632">
            <v>377613.24</v>
          </cell>
          <cell r="AP632">
            <v>5.82</v>
          </cell>
          <cell r="AQ632">
            <v>149137.5</v>
          </cell>
          <cell r="AS632">
            <v>0.82</v>
          </cell>
          <cell r="AT632">
            <v>59796.04</v>
          </cell>
          <cell r="AW632">
            <v>1646718.66</v>
          </cell>
          <cell r="AY632">
            <v>18.16</v>
          </cell>
        </row>
        <row r="633">
          <cell r="A633" t="str">
            <v>4003101002600</v>
          </cell>
          <cell r="B633" t="str">
            <v>GREENFIELD C U SCHOOL DIST 10</v>
          </cell>
          <cell r="C633" t="str">
            <v>GREENE</v>
          </cell>
          <cell r="D633" t="str">
            <v>Unit</v>
          </cell>
          <cell r="F633">
            <v>415.19</v>
          </cell>
          <cell r="G633">
            <v>179</v>
          </cell>
          <cell r="H633">
            <v>0</v>
          </cell>
          <cell r="J633">
            <v>1.43</v>
          </cell>
          <cell r="K633">
            <v>92781.26</v>
          </cell>
          <cell r="M633">
            <v>1.43</v>
          </cell>
          <cell r="N633">
            <v>92781.26</v>
          </cell>
          <cell r="P633">
            <v>1.49</v>
          </cell>
          <cell r="Q633">
            <v>96674.18</v>
          </cell>
          <cell r="S633">
            <v>1.49</v>
          </cell>
          <cell r="T633">
            <v>96674.18</v>
          </cell>
          <cell r="W633">
            <v>0</v>
          </cell>
          <cell r="X633">
            <v>0</v>
          </cell>
          <cell r="Z633">
            <v>0</v>
          </cell>
          <cell r="AA633">
            <v>0</v>
          </cell>
          <cell r="AC633">
            <v>0</v>
          </cell>
          <cell r="AD633">
            <v>0</v>
          </cell>
          <cell r="AF633">
            <v>0</v>
          </cell>
          <cell r="AG633">
            <v>0</v>
          </cell>
          <cell r="AI633">
            <v>0</v>
          </cell>
          <cell r="AJ633">
            <v>0</v>
          </cell>
          <cell r="AM633">
            <v>2.94</v>
          </cell>
          <cell r="AN633">
            <v>190753.08</v>
          </cell>
          <cell r="AP633">
            <v>2.94</v>
          </cell>
          <cell r="AQ633">
            <v>75337.5</v>
          </cell>
          <cell r="AS633">
            <v>0.41</v>
          </cell>
          <cell r="AT633">
            <v>29898.02</v>
          </cell>
          <cell r="AW633">
            <v>674899.48</v>
          </cell>
          <cell r="AY633">
            <v>7.35</v>
          </cell>
        </row>
        <row r="634">
          <cell r="A634" t="str">
            <v>4004210002600</v>
          </cell>
          <cell r="B634" t="str">
            <v>JERSEY C U SCH DIST 100</v>
          </cell>
          <cell r="C634" t="str">
            <v>JERSEY</v>
          </cell>
          <cell r="D634" t="str">
            <v>Unit</v>
          </cell>
          <cell r="F634">
            <v>2418.46</v>
          </cell>
          <cell r="G634">
            <v>1061.33</v>
          </cell>
          <cell r="H634">
            <v>4.5</v>
          </cell>
          <cell r="J634">
            <v>8.49</v>
          </cell>
          <cell r="K634">
            <v>550848.18000000005</v>
          </cell>
          <cell r="M634">
            <v>8.49</v>
          </cell>
          <cell r="N634">
            <v>550848.18000000005</v>
          </cell>
          <cell r="P634">
            <v>8.84</v>
          </cell>
          <cell r="Q634">
            <v>573556.88</v>
          </cell>
          <cell r="S634">
            <v>8.84</v>
          </cell>
          <cell r="T634">
            <v>573556.88</v>
          </cell>
          <cell r="W634">
            <v>0.03</v>
          </cell>
          <cell r="X634">
            <v>1946.46</v>
          </cell>
          <cell r="Z634">
            <v>0.03</v>
          </cell>
          <cell r="AA634">
            <v>1946.46</v>
          </cell>
          <cell r="AC634">
            <v>0.03</v>
          </cell>
          <cell r="AD634">
            <v>1946.46</v>
          </cell>
          <cell r="AF634">
            <v>0.03</v>
          </cell>
          <cell r="AG634">
            <v>1946.46</v>
          </cell>
          <cell r="AI634">
            <v>0.04</v>
          </cell>
          <cell r="AJ634">
            <v>2595.2800000000002</v>
          </cell>
          <cell r="AM634">
            <v>17.149999999999999</v>
          </cell>
          <cell r="AN634">
            <v>1112726.3</v>
          </cell>
          <cell r="AP634">
            <v>17.149999999999999</v>
          </cell>
          <cell r="AQ634">
            <v>439468.75</v>
          </cell>
          <cell r="AS634">
            <v>2.41</v>
          </cell>
          <cell r="AT634">
            <v>175742.02</v>
          </cell>
          <cell r="AW634">
            <v>3987128.31</v>
          </cell>
          <cell r="AY634">
            <v>43.45</v>
          </cell>
        </row>
        <row r="635">
          <cell r="A635" t="str">
            <v>4005600102600</v>
          </cell>
          <cell r="B635" t="str">
            <v>CARLINVILLE C U SCHOOL DIST 1</v>
          </cell>
          <cell r="C635" t="str">
            <v>MACOUPIN</v>
          </cell>
          <cell r="D635" t="str">
            <v>Unit</v>
          </cell>
          <cell r="F635">
            <v>1420.8</v>
          </cell>
          <cell r="G635">
            <v>616</v>
          </cell>
          <cell r="H635">
            <v>3</v>
          </cell>
          <cell r="J635">
            <v>4.92</v>
          </cell>
          <cell r="K635">
            <v>319219.44</v>
          </cell>
          <cell r="M635">
            <v>4.92</v>
          </cell>
          <cell r="N635">
            <v>319219.44</v>
          </cell>
          <cell r="P635">
            <v>5.13</v>
          </cell>
          <cell r="Q635">
            <v>332844.65999999997</v>
          </cell>
          <cell r="S635">
            <v>5.13</v>
          </cell>
          <cell r="T635">
            <v>332844.65999999997</v>
          </cell>
          <cell r="W635">
            <v>0.02</v>
          </cell>
          <cell r="X635">
            <v>1297.6400000000001</v>
          </cell>
          <cell r="Z635">
            <v>0.02</v>
          </cell>
          <cell r="AA635">
            <v>1297.6400000000001</v>
          </cell>
          <cell r="AC635">
            <v>0.02</v>
          </cell>
          <cell r="AD635">
            <v>1297.6400000000001</v>
          </cell>
          <cell r="AF635">
            <v>0.02</v>
          </cell>
          <cell r="AG635">
            <v>1297.6400000000001</v>
          </cell>
          <cell r="AI635">
            <v>0.03</v>
          </cell>
          <cell r="AJ635">
            <v>1946.46</v>
          </cell>
          <cell r="AM635">
            <v>10.07</v>
          </cell>
          <cell r="AN635">
            <v>653361.74</v>
          </cell>
          <cell r="AP635">
            <v>10.07</v>
          </cell>
          <cell r="AQ635">
            <v>258043.75</v>
          </cell>
          <cell r="AS635">
            <v>1.42</v>
          </cell>
          <cell r="AT635">
            <v>103549.24</v>
          </cell>
          <cell r="AW635">
            <v>2326219.9499999997</v>
          </cell>
          <cell r="AY635">
            <v>25.339999999999996</v>
          </cell>
        </row>
        <row r="636">
          <cell r="A636" t="str">
            <v>4005600202600</v>
          </cell>
          <cell r="B636" t="str">
            <v>NORTHWESTERN C U SCH DIST 2</v>
          </cell>
          <cell r="C636" t="str">
            <v>MACOUPIN</v>
          </cell>
          <cell r="D636" t="str">
            <v>Unit</v>
          </cell>
          <cell r="F636">
            <v>330.88</v>
          </cell>
          <cell r="G636">
            <v>158.33000000000001</v>
          </cell>
          <cell r="H636">
            <v>0</v>
          </cell>
          <cell r="J636">
            <v>1.26</v>
          </cell>
          <cell r="K636">
            <v>81751.320000000007</v>
          </cell>
          <cell r="M636">
            <v>1.26</v>
          </cell>
          <cell r="N636">
            <v>81751.320000000007</v>
          </cell>
          <cell r="P636">
            <v>1.31</v>
          </cell>
          <cell r="Q636">
            <v>84995.42</v>
          </cell>
          <cell r="S636">
            <v>1.31</v>
          </cell>
          <cell r="T636">
            <v>84995.42</v>
          </cell>
          <cell r="W636">
            <v>0</v>
          </cell>
          <cell r="X636">
            <v>0</v>
          </cell>
          <cell r="Z636">
            <v>0</v>
          </cell>
          <cell r="AA636">
            <v>0</v>
          </cell>
          <cell r="AC636">
            <v>0</v>
          </cell>
          <cell r="AD636">
            <v>0</v>
          </cell>
          <cell r="AF636">
            <v>0</v>
          </cell>
          <cell r="AG636">
            <v>0</v>
          </cell>
          <cell r="AI636">
            <v>0</v>
          </cell>
          <cell r="AJ636">
            <v>0</v>
          </cell>
          <cell r="AM636">
            <v>2.34</v>
          </cell>
          <cell r="AN636">
            <v>151823.88</v>
          </cell>
          <cell r="AP636">
            <v>2.34</v>
          </cell>
          <cell r="AQ636">
            <v>59962.5</v>
          </cell>
          <cell r="AS636">
            <v>0.33</v>
          </cell>
          <cell r="AT636">
            <v>24064.26</v>
          </cell>
          <cell r="AW636">
            <v>569344.12</v>
          </cell>
          <cell r="AY636">
            <v>6.2200000000000006</v>
          </cell>
        </row>
        <row r="637">
          <cell r="A637" t="str">
            <v>4005600502600</v>
          </cell>
          <cell r="B637" t="str">
            <v>MOUNT OLIVE C U SCHOOL DIST 5</v>
          </cell>
          <cell r="C637" t="str">
            <v>MACOUPIN</v>
          </cell>
          <cell r="D637" t="str">
            <v>Unit</v>
          </cell>
          <cell r="F637">
            <v>449.54</v>
          </cell>
          <cell r="G637">
            <v>221</v>
          </cell>
          <cell r="H637">
            <v>0</v>
          </cell>
          <cell r="J637">
            <v>1.76</v>
          </cell>
          <cell r="K637">
            <v>114192.32000000001</v>
          </cell>
          <cell r="M637">
            <v>1.76</v>
          </cell>
          <cell r="N637">
            <v>114192.32000000001</v>
          </cell>
          <cell r="P637">
            <v>1.84</v>
          </cell>
          <cell r="Q637">
            <v>119382.88</v>
          </cell>
          <cell r="S637">
            <v>1.84</v>
          </cell>
          <cell r="T637">
            <v>119382.88</v>
          </cell>
          <cell r="W637">
            <v>0</v>
          </cell>
          <cell r="X637">
            <v>0</v>
          </cell>
          <cell r="Z637">
            <v>0</v>
          </cell>
          <cell r="AA637">
            <v>0</v>
          </cell>
          <cell r="AC637">
            <v>0</v>
          </cell>
          <cell r="AD637">
            <v>0</v>
          </cell>
          <cell r="AF637">
            <v>0</v>
          </cell>
          <cell r="AG637">
            <v>0</v>
          </cell>
          <cell r="AI637">
            <v>0</v>
          </cell>
          <cell r="AJ637">
            <v>0</v>
          </cell>
          <cell r="AM637">
            <v>3.18</v>
          </cell>
          <cell r="AN637">
            <v>206324.76</v>
          </cell>
          <cell r="AP637">
            <v>3.18</v>
          </cell>
          <cell r="AQ637">
            <v>81487.5</v>
          </cell>
          <cell r="AS637">
            <v>0.44</v>
          </cell>
          <cell r="AT637">
            <v>32085.68</v>
          </cell>
          <cell r="AW637">
            <v>787048.34000000008</v>
          </cell>
          <cell r="AY637">
            <v>8.620000000000001</v>
          </cell>
        </row>
        <row r="638">
          <cell r="A638" t="str">
            <v>4005600602600</v>
          </cell>
          <cell r="B638" t="str">
            <v>STAUNTON COMM UNIT SCH DIST 6</v>
          </cell>
          <cell r="C638" t="str">
            <v>MACOUPIN</v>
          </cell>
          <cell r="D638" t="str">
            <v>Unit</v>
          </cell>
          <cell r="F638">
            <v>1223</v>
          </cell>
          <cell r="G638">
            <v>457.66</v>
          </cell>
          <cell r="H638">
            <v>0</v>
          </cell>
          <cell r="J638">
            <v>3.66</v>
          </cell>
          <cell r="K638">
            <v>237468.12</v>
          </cell>
          <cell r="M638">
            <v>3.66</v>
          </cell>
          <cell r="N638">
            <v>237468.12</v>
          </cell>
          <cell r="P638">
            <v>3.81</v>
          </cell>
          <cell r="Q638">
            <v>247200.42</v>
          </cell>
          <cell r="S638">
            <v>3.81</v>
          </cell>
          <cell r="T638">
            <v>247200.42</v>
          </cell>
          <cell r="W638">
            <v>0</v>
          </cell>
          <cell r="X638">
            <v>0</v>
          </cell>
          <cell r="Z638">
            <v>0</v>
          </cell>
          <cell r="AA638">
            <v>0</v>
          </cell>
          <cell r="AC638">
            <v>0</v>
          </cell>
          <cell r="AD638">
            <v>0</v>
          </cell>
          <cell r="AF638">
            <v>0</v>
          </cell>
          <cell r="AG638">
            <v>0</v>
          </cell>
          <cell r="AI638">
            <v>0</v>
          </cell>
          <cell r="AJ638">
            <v>0</v>
          </cell>
          <cell r="AM638">
            <v>8.67</v>
          </cell>
          <cell r="AN638">
            <v>562526.93999999994</v>
          </cell>
          <cell r="AP638">
            <v>8.67</v>
          </cell>
          <cell r="AQ638">
            <v>222168.75</v>
          </cell>
          <cell r="AS638">
            <v>1.22</v>
          </cell>
          <cell r="AT638">
            <v>88964.84</v>
          </cell>
          <cell r="AW638">
            <v>1842997.6099999999</v>
          </cell>
          <cell r="AY638">
            <v>19.950000000000003</v>
          </cell>
        </row>
        <row r="639">
          <cell r="A639" t="str">
            <v>4005600702600</v>
          </cell>
          <cell r="B639" t="str">
            <v>GILLESPIE COMM UNIT SCH DIST 7</v>
          </cell>
          <cell r="C639" t="str">
            <v>MACOUPIN</v>
          </cell>
          <cell r="D639" t="str">
            <v>Unit</v>
          </cell>
          <cell r="F639">
            <v>1238.3</v>
          </cell>
          <cell r="G639">
            <v>686</v>
          </cell>
          <cell r="H639">
            <v>0</v>
          </cell>
          <cell r="J639">
            <v>5.48</v>
          </cell>
          <cell r="K639">
            <v>355553.36</v>
          </cell>
          <cell r="M639">
            <v>5.48</v>
          </cell>
          <cell r="N639">
            <v>355553.36</v>
          </cell>
          <cell r="P639">
            <v>5.71</v>
          </cell>
          <cell r="Q639">
            <v>370476.22</v>
          </cell>
          <cell r="S639">
            <v>5.71</v>
          </cell>
          <cell r="T639">
            <v>370476.22</v>
          </cell>
          <cell r="W639">
            <v>0</v>
          </cell>
          <cell r="X639">
            <v>0</v>
          </cell>
          <cell r="Z639">
            <v>0</v>
          </cell>
          <cell r="AA639">
            <v>0</v>
          </cell>
          <cell r="AC639">
            <v>0</v>
          </cell>
          <cell r="AD639">
            <v>0</v>
          </cell>
          <cell r="AF639">
            <v>0</v>
          </cell>
          <cell r="AG639">
            <v>0</v>
          </cell>
          <cell r="AI639">
            <v>0</v>
          </cell>
          <cell r="AJ639">
            <v>0</v>
          </cell>
          <cell r="AM639">
            <v>8.7799999999999994</v>
          </cell>
          <cell r="AN639">
            <v>569663.96</v>
          </cell>
          <cell r="AP639">
            <v>8.7799999999999994</v>
          </cell>
          <cell r="AQ639">
            <v>224987.5</v>
          </cell>
          <cell r="AS639">
            <v>1.23</v>
          </cell>
          <cell r="AT639">
            <v>89694.06</v>
          </cell>
          <cell r="AW639">
            <v>2336404.6799999997</v>
          </cell>
          <cell r="AY639">
            <v>25.68</v>
          </cell>
        </row>
        <row r="640">
          <cell r="A640" t="str">
            <v>4005600802600</v>
          </cell>
          <cell r="B640" t="str">
            <v>BUNKER HILL C U SCHOOL DIST 8</v>
          </cell>
          <cell r="C640" t="str">
            <v>MACOUPIN</v>
          </cell>
          <cell r="D640" t="str">
            <v>Unit</v>
          </cell>
          <cell r="F640">
            <v>587.96</v>
          </cell>
          <cell r="G640">
            <v>277</v>
          </cell>
          <cell r="H640">
            <v>0</v>
          </cell>
          <cell r="J640">
            <v>2.21</v>
          </cell>
          <cell r="K640">
            <v>143389.22</v>
          </cell>
          <cell r="M640">
            <v>2.21</v>
          </cell>
          <cell r="N640">
            <v>143389.22</v>
          </cell>
          <cell r="P640">
            <v>2.2999999999999998</v>
          </cell>
          <cell r="Q640">
            <v>149228.6</v>
          </cell>
          <cell r="S640">
            <v>2.2999999999999998</v>
          </cell>
          <cell r="T640">
            <v>149228.6</v>
          </cell>
          <cell r="W640">
            <v>0</v>
          </cell>
          <cell r="X640">
            <v>0</v>
          </cell>
          <cell r="Z640">
            <v>0</v>
          </cell>
          <cell r="AA640">
            <v>0</v>
          </cell>
          <cell r="AC640">
            <v>0</v>
          </cell>
          <cell r="AD640">
            <v>0</v>
          </cell>
          <cell r="AF640">
            <v>0</v>
          </cell>
          <cell r="AG640">
            <v>0</v>
          </cell>
          <cell r="AI640">
            <v>0</v>
          </cell>
          <cell r="AJ640">
            <v>0</v>
          </cell>
          <cell r="AM640">
            <v>4.16</v>
          </cell>
          <cell r="AN640">
            <v>269909.12</v>
          </cell>
          <cell r="AP640">
            <v>4.16</v>
          </cell>
          <cell r="AQ640">
            <v>106600</v>
          </cell>
          <cell r="AS640">
            <v>0.57999999999999996</v>
          </cell>
          <cell r="AT640">
            <v>42294.76</v>
          </cell>
          <cell r="AW640">
            <v>1004039.5199999999</v>
          </cell>
          <cell r="AY640">
            <v>10.969999999999999</v>
          </cell>
        </row>
        <row r="641">
          <cell r="A641" t="str">
            <v>4005600902600</v>
          </cell>
          <cell r="B641" t="str">
            <v>SOUTHWESTERN C U SCH DIST 9</v>
          </cell>
          <cell r="C641" t="str">
            <v>MACOUPIN</v>
          </cell>
          <cell r="D641" t="str">
            <v>Unit</v>
          </cell>
          <cell r="F641">
            <v>1400.55</v>
          </cell>
          <cell r="G641">
            <v>486</v>
          </cell>
          <cell r="H641">
            <v>2</v>
          </cell>
          <cell r="J641">
            <v>3.88</v>
          </cell>
          <cell r="K641">
            <v>251742.16</v>
          </cell>
          <cell r="M641">
            <v>3.88</v>
          </cell>
          <cell r="N641">
            <v>251742.16</v>
          </cell>
          <cell r="P641">
            <v>4.05</v>
          </cell>
          <cell r="Q641">
            <v>262772.09999999998</v>
          </cell>
          <cell r="S641">
            <v>4.05</v>
          </cell>
          <cell r="T641">
            <v>262772.09999999998</v>
          </cell>
          <cell r="W641">
            <v>0.01</v>
          </cell>
          <cell r="X641">
            <v>648.82000000000005</v>
          </cell>
          <cell r="Z641">
            <v>0.01</v>
          </cell>
          <cell r="AA641">
            <v>648.82000000000005</v>
          </cell>
          <cell r="AC641">
            <v>0.01</v>
          </cell>
          <cell r="AD641">
            <v>648.82000000000005</v>
          </cell>
          <cell r="AF641">
            <v>0.01</v>
          </cell>
          <cell r="AG641">
            <v>648.82000000000005</v>
          </cell>
          <cell r="AI641">
            <v>0.02</v>
          </cell>
          <cell r="AJ641">
            <v>1297.6400000000001</v>
          </cell>
          <cell r="AM641">
            <v>9.93</v>
          </cell>
          <cell r="AN641">
            <v>644278.26</v>
          </cell>
          <cell r="AP641">
            <v>9.93</v>
          </cell>
          <cell r="AQ641">
            <v>254456.25</v>
          </cell>
          <cell r="AS641">
            <v>1.4</v>
          </cell>
          <cell r="AT641">
            <v>102090.8</v>
          </cell>
          <cell r="AW641">
            <v>2033746.7499999995</v>
          </cell>
          <cell r="AY641">
            <v>21.96</v>
          </cell>
        </row>
        <row r="642">
          <cell r="A642" t="str">
            <v>4005603402600</v>
          </cell>
          <cell r="B642" t="str">
            <v>NORTH MAC CUSD 34</v>
          </cell>
          <cell r="C642" t="str">
            <v>MACOUPIN</v>
          </cell>
          <cell r="D642" t="str">
            <v>Unit</v>
          </cell>
          <cell r="F642">
            <v>1318.37</v>
          </cell>
          <cell r="G642">
            <v>669.33</v>
          </cell>
          <cell r="H642">
            <v>1</v>
          </cell>
          <cell r="J642">
            <v>5.35</v>
          </cell>
          <cell r="K642">
            <v>347118.7</v>
          </cell>
          <cell r="M642">
            <v>5.35</v>
          </cell>
          <cell r="N642">
            <v>347118.7</v>
          </cell>
          <cell r="P642">
            <v>5.57</v>
          </cell>
          <cell r="Q642">
            <v>361392.74</v>
          </cell>
          <cell r="S642">
            <v>5.57</v>
          </cell>
          <cell r="T642">
            <v>361392.74</v>
          </cell>
          <cell r="W642">
            <v>0</v>
          </cell>
          <cell r="X642">
            <v>0</v>
          </cell>
          <cell r="Z642">
            <v>0</v>
          </cell>
          <cell r="AA642">
            <v>0</v>
          </cell>
          <cell r="AC642">
            <v>0</v>
          </cell>
          <cell r="AD642">
            <v>0</v>
          </cell>
          <cell r="AF642">
            <v>0</v>
          </cell>
          <cell r="AG642">
            <v>0</v>
          </cell>
          <cell r="AI642">
            <v>0.01</v>
          </cell>
          <cell r="AJ642">
            <v>648.82000000000005</v>
          </cell>
          <cell r="AM642">
            <v>9.35</v>
          </cell>
          <cell r="AN642">
            <v>606646.69999999995</v>
          </cell>
          <cell r="AP642">
            <v>9.35</v>
          </cell>
          <cell r="AQ642">
            <v>239593.75</v>
          </cell>
          <cell r="AS642">
            <v>1.31</v>
          </cell>
          <cell r="AT642">
            <v>95527.82</v>
          </cell>
          <cell r="AW642">
            <v>2359439.9700000002</v>
          </cell>
          <cell r="AY642">
            <v>25.85</v>
          </cell>
        </row>
        <row r="643">
          <cell r="A643" t="str">
            <v>4105700102600</v>
          </cell>
          <cell r="B643" t="str">
            <v>ROXANA COMM UNIT SCHOOL DIST 1</v>
          </cell>
          <cell r="C643" t="str">
            <v>MADISON</v>
          </cell>
          <cell r="D643" t="str">
            <v>Unit</v>
          </cell>
          <cell r="F643">
            <v>1823.55</v>
          </cell>
          <cell r="G643">
            <v>904.66</v>
          </cell>
          <cell r="H643">
            <v>0.33</v>
          </cell>
          <cell r="J643">
            <v>7.23</v>
          </cell>
          <cell r="K643">
            <v>469096.86</v>
          </cell>
          <cell r="M643">
            <v>7.23</v>
          </cell>
          <cell r="N643">
            <v>469096.86</v>
          </cell>
          <cell r="P643">
            <v>7.53</v>
          </cell>
          <cell r="Q643">
            <v>488561.46</v>
          </cell>
          <cell r="S643">
            <v>7.53</v>
          </cell>
          <cell r="T643">
            <v>488561.46</v>
          </cell>
          <cell r="W643">
            <v>0</v>
          </cell>
          <cell r="X643">
            <v>0</v>
          </cell>
          <cell r="Z643">
            <v>0</v>
          </cell>
          <cell r="AA643">
            <v>0</v>
          </cell>
          <cell r="AC643">
            <v>0</v>
          </cell>
          <cell r="AD643">
            <v>0</v>
          </cell>
          <cell r="AF643">
            <v>0</v>
          </cell>
          <cell r="AG643">
            <v>0</v>
          </cell>
          <cell r="AI643">
            <v>0</v>
          </cell>
          <cell r="AJ643">
            <v>0</v>
          </cell>
          <cell r="AM643">
            <v>12.93</v>
          </cell>
          <cell r="AN643">
            <v>838924.26</v>
          </cell>
          <cell r="AP643">
            <v>12.93</v>
          </cell>
          <cell r="AQ643">
            <v>331331.25</v>
          </cell>
          <cell r="AS643">
            <v>1.82</v>
          </cell>
          <cell r="AT643">
            <v>132718.04</v>
          </cell>
          <cell r="AW643">
            <v>3218290.19</v>
          </cell>
          <cell r="AY643">
            <v>35.22</v>
          </cell>
        </row>
        <row r="644">
          <cell r="A644" t="str">
            <v>4105700202600</v>
          </cell>
          <cell r="B644" t="str">
            <v>TRIAD COMM UNIT SCHOOL DIST 2</v>
          </cell>
          <cell r="C644" t="str">
            <v>MADISON</v>
          </cell>
          <cell r="D644" t="str">
            <v>Unit</v>
          </cell>
          <cell r="F644">
            <v>3684.75</v>
          </cell>
          <cell r="G644">
            <v>699</v>
          </cell>
          <cell r="H644">
            <v>8.33</v>
          </cell>
          <cell r="J644">
            <v>5.59</v>
          </cell>
          <cell r="K644">
            <v>362690.38</v>
          </cell>
          <cell r="M644">
            <v>5.59</v>
          </cell>
          <cell r="N644">
            <v>362690.38</v>
          </cell>
          <cell r="P644">
            <v>5.82</v>
          </cell>
          <cell r="Q644">
            <v>377613.24</v>
          </cell>
          <cell r="S644">
            <v>5.82</v>
          </cell>
          <cell r="T644">
            <v>377613.24</v>
          </cell>
          <cell r="W644">
            <v>0.06</v>
          </cell>
          <cell r="X644">
            <v>3892.92</v>
          </cell>
          <cell r="Z644">
            <v>0.06</v>
          </cell>
          <cell r="AA644">
            <v>3892.92</v>
          </cell>
          <cell r="AC644">
            <v>0.06</v>
          </cell>
          <cell r="AD644">
            <v>3892.92</v>
          </cell>
          <cell r="AF644">
            <v>0.06</v>
          </cell>
          <cell r="AG644">
            <v>3892.92</v>
          </cell>
          <cell r="AI644">
            <v>0.08</v>
          </cell>
          <cell r="AJ644">
            <v>5190.5600000000004</v>
          </cell>
          <cell r="AM644">
            <v>26.13</v>
          </cell>
          <cell r="AN644">
            <v>1695366.66</v>
          </cell>
          <cell r="AP644">
            <v>26.13</v>
          </cell>
          <cell r="AQ644">
            <v>669581.25</v>
          </cell>
          <cell r="AS644">
            <v>3.68</v>
          </cell>
          <cell r="AT644">
            <v>268352.96000000002</v>
          </cell>
          <cell r="AW644">
            <v>4134670.3499999996</v>
          </cell>
          <cell r="AY644">
            <v>43.61999999999999</v>
          </cell>
        </row>
        <row r="645">
          <cell r="A645" t="str">
            <v>4105700302600</v>
          </cell>
          <cell r="B645" t="str">
            <v>VENICE COMM UNIT SCHOOL DIST 3</v>
          </cell>
          <cell r="C645" t="str">
            <v>MADISON</v>
          </cell>
          <cell r="D645" t="str">
            <v>Unit</v>
          </cell>
          <cell r="F645">
            <v>87.54</v>
          </cell>
          <cell r="G645">
            <v>126.33</v>
          </cell>
          <cell r="H645">
            <v>0</v>
          </cell>
          <cell r="J645">
            <v>1.01</v>
          </cell>
          <cell r="K645">
            <v>65530.82</v>
          </cell>
          <cell r="M645">
            <v>1.01</v>
          </cell>
          <cell r="N645">
            <v>65530.82</v>
          </cell>
          <cell r="P645">
            <v>1.05</v>
          </cell>
          <cell r="Q645">
            <v>68126.100000000006</v>
          </cell>
          <cell r="S645">
            <v>1.05</v>
          </cell>
          <cell r="T645">
            <v>68126.100000000006</v>
          </cell>
          <cell r="W645">
            <v>0</v>
          </cell>
          <cell r="X645">
            <v>0</v>
          </cell>
          <cell r="Z645">
            <v>0</v>
          </cell>
          <cell r="AA645">
            <v>0</v>
          </cell>
          <cell r="AC645">
            <v>0</v>
          </cell>
          <cell r="AD645">
            <v>0</v>
          </cell>
          <cell r="AF645">
            <v>0</v>
          </cell>
          <cell r="AG645">
            <v>0</v>
          </cell>
          <cell r="AI645">
            <v>0</v>
          </cell>
          <cell r="AJ645">
            <v>0</v>
          </cell>
          <cell r="AM645">
            <v>0.62</v>
          </cell>
          <cell r="AN645">
            <v>40226.839999999997</v>
          </cell>
          <cell r="AP645">
            <v>0.62</v>
          </cell>
          <cell r="AQ645">
            <v>15887.5</v>
          </cell>
          <cell r="AS645">
            <v>0.08</v>
          </cell>
          <cell r="AT645">
            <v>5833.76</v>
          </cell>
          <cell r="AW645">
            <v>329261.94</v>
          </cell>
          <cell r="AY645">
            <v>3.7300000000000004</v>
          </cell>
        </row>
        <row r="646">
          <cell r="A646" t="str">
            <v>4105700502600</v>
          </cell>
          <cell r="B646" t="str">
            <v>HIGHLAND COMM UNIT SCH DIST 5</v>
          </cell>
          <cell r="C646" t="str">
            <v>MADISON</v>
          </cell>
          <cell r="D646" t="str">
            <v>Unit</v>
          </cell>
          <cell r="F646">
            <v>2801.11</v>
          </cell>
          <cell r="G646">
            <v>686</v>
          </cell>
          <cell r="H646">
            <v>10.5</v>
          </cell>
          <cell r="J646">
            <v>5.48</v>
          </cell>
          <cell r="K646">
            <v>355553.36</v>
          </cell>
          <cell r="M646">
            <v>5.48</v>
          </cell>
          <cell r="N646">
            <v>355553.36</v>
          </cell>
          <cell r="P646">
            <v>5.71</v>
          </cell>
          <cell r="Q646">
            <v>370476.22</v>
          </cell>
          <cell r="S646">
            <v>5.71</v>
          </cell>
          <cell r="T646">
            <v>370476.22</v>
          </cell>
          <cell r="W646">
            <v>0.08</v>
          </cell>
          <cell r="X646">
            <v>5190.5600000000004</v>
          </cell>
          <cell r="Z646">
            <v>0.08</v>
          </cell>
          <cell r="AA646">
            <v>5190.5600000000004</v>
          </cell>
          <cell r="AC646">
            <v>0.08</v>
          </cell>
          <cell r="AD646">
            <v>5190.5600000000004</v>
          </cell>
          <cell r="AF646">
            <v>0.08</v>
          </cell>
          <cell r="AG646">
            <v>5190.5600000000004</v>
          </cell>
          <cell r="AI646">
            <v>0.1</v>
          </cell>
          <cell r="AJ646">
            <v>6488.2</v>
          </cell>
          <cell r="AM646">
            <v>19.86</v>
          </cell>
          <cell r="AN646">
            <v>1288556.52</v>
          </cell>
          <cell r="AP646">
            <v>19.86</v>
          </cell>
          <cell r="AQ646">
            <v>508912.5</v>
          </cell>
          <cell r="AS646">
            <v>2.8</v>
          </cell>
          <cell r="AT646">
            <v>204181.6</v>
          </cell>
          <cell r="AW646">
            <v>3480960.2199999997</v>
          </cell>
          <cell r="AY646">
            <v>37.099999999999994</v>
          </cell>
        </row>
        <row r="647">
          <cell r="A647" t="str">
            <v>4105700702600</v>
          </cell>
          <cell r="B647" t="str">
            <v>EDWARDSVILLE C U SCHOOL DIST 7</v>
          </cell>
          <cell r="C647" t="str">
            <v>MADISON</v>
          </cell>
          <cell r="D647" t="str">
            <v>Unit</v>
          </cell>
          <cell r="F647">
            <v>7412.12</v>
          </cell>
          <cell r="G647">
            <v>1311</v>
          </cell>
          <cell r="H647">
            <v>73.5</v>
          </cell>
          <cell r="J647">
            <v>10.48</v>
          </cell>
          <cell r="K647">
            <v>679963.36</v>
          </cell>
          <cell r="M647">
            <v>10.48</v>
          </cell>
          <cell r="N647">
            <v>679963.36</v>
          </cell>
          <cell r="P647">
            <v>10.92</v>
          </cell>
          <cell r="Q647">
            <v>708511.44</v>
          </cell>
          <cell r="S647">
            <v>10.92</v>
          </cell>
          <cell r="T647">
            <v>708511.44</v>
          </cell>
          <cell r="W647">
            <v>0.57999999999999996</v>
          </cell>
          <cell r="X647">
            <v>37631.56</v>
          </cell>
          <cell r="Z647">
            <v>0.57999999999999996</v>
          </cell>
          <cell r="AA647">
            <v>37631.56</v>
          </cell>
          <cell r="AC647">
            <v>0.61</v>
          </cell>
          <cell r="AD647">
            <v>39578.019999999997</v>
          </cell>
          <cell r="AF647">
            <v>0.61</v>
          </cell>
          <cell r="AG647">
            <v>39578.019999999997</v>
          </cell>
          <cell r="AI647">
            <v>0.73</v>
          </cell>
          <cell r="AJ647">
            <v>47363.86</v>
          </cell>
          <cell r="AM647">
            <v>52.56</v>
          </cell>
          <cell r="AN647">
            <v>3410197.92</v>
          </cell>
          <cell r="AP647">
            <v>52.56</v>
          </cell>
          <cell r="AQ647">
            <v>1346850</v>
          </cell>
          <cell r="AS647">
            <v>7.41</v>
          </cell>
          <cell r="AT647">
            <v>540352.02</v>
          </cell>
          <cell r="AW647">
            <v>8276132.5599999987</v>
          </cell>
          <cell r="AY647">
            <v>87.41</v>
          </cell>
        </row>
        <row r="648">
          <cell r="A648" t="str">
            <v>4105700802600</v>
          </cell>
          <cell r="B648" t="str">
            <v>BETHALTO C U SCHOOL DIST 8</v>
          </cell>
          <cell r="C648" t="str">
            <v>MADISON</v>
          </cell>
          <cell r="D648" t="str">
            <v>Unit</v>
          </cell>
          <cell r="F648">
            <v>2437.75</v>
          </cell>
          <cell r="G648">
            <v>1023</v>
          </cell>
          <cell r="H648">
            <v>23</v>
          </cell>
          <cell r="J648">
            <v>8.18</v>
          </cell>
          <cell r="K648">
            <v>530734.76</v>
          </cell>
          <cell r="M648">
            <v>8.18</v>
          </cell>
          <cell r="N648">
            <v>530734.76</v>
          </cell>
          <cell r="P648">
            <v>8.52</v>
          </cell>
          <cell r="Q648">
            <v>552794.64</v>
          </cell>
          <cell r="S648">
            <v>8.52</v>
          </cell>
          <cell r="T648">
            <v>552794.64</v>
          </cell>
          <cell r="W648">
            <v>0.18</v>
          </cell>
          <cell r="X648">
            <v>11678.76</v>
          </cell>
          <cell r="Z648">
            <v>0.18</v>
          </cell>
          <cell r="AA648">
            <v>11678.76</v>
          </cell>
          <cell r="AC648">
            <v>0.19</v>
          </cell>
          <cell r="AD648">
            <v>12327.58</v>
          </cell>
          <cell r="AF648">
            <v>0.19</v>
          </cell>
          <cell r="AG648">
            <v>12327.58</v>
          </cell>
          <cell r="AI648">
            <v>0.23</v>
          </cell>
          <cell r="AJ648">
            <v>14922.86</v>
          </cell>
          <cell r="AM648">
            <v>17.28</v>
          </cell>
          <cell r="AN648">
            <v>1121160.96</v>
          </cell>
          <cell r="AP648">
            <v>17.28</v>
          </cell>
          <cell r="AQ648">
            <v>442800</v>
          </cell>
          <cell r="AS648">
            <v>2.4300000000000002</v>
          </cell>
          <cell r="AT648">
            <v>177200.46</v>
          </cell>
          <cell r="AW648">
            <v>3971155.76</v>
          </cell>
          <cell r="AY648">
            <v>43.290000000000006</v>
          </cell>
        </row>
        <row r="649">
          <cell r="A649" t="str">
            <v>4105700902600</v>
          </cell>
          <cell r="B649" t="str">
            <v>GRANITE CITY C U SCHOOL DIST 9</v>
          </cell>
          <cell r="C649" t="str">
            <v>MADISON</v>
          </cell>
          <cell r="D649" t="str">
            <v>Unit</v>
          </cell>
          <cell r="F649">
            <v>6056.03</v>
          </cell>
          <cell r="G649">
            <v>3875</v>
          </cell>
          <cell r="H649">
            <v>204</v>
          </cell>
          <cell r="J649">
            <v>31</v>
          </cell>
          <cell r="K649">
            <v>2011342</v>
          </cell>
          <cell r="M649">
            <v>31</v>
          </cell>
          <cell r="N649">
            <v>2011342</v>
          </cell>
          <cell r="P649">
            <v>32.29</v>
          </cell>
          <cell r="Q649">
            <v>2095039.78</v>
          </cell>
          <cell r="S649">
            <v>32.29</v>
          </cell>
          <cell r="T649">
            <v>2095039.78</v>
          </cell>
          <cell r="W649">
            <v>1.63</v>
          </cell>
          <cell r="X649">
            <v>105757.66</v>
          </cell>
          <cell r="Z649">
            <v>1.63</v>
          </cell>
          <cell r="AA649">
            <v>105757.66</v>
          </cell>
          <cell r="AC649">
            <v>1.7</v>
          </cell>
          <cell r="AD649">
            <v>110299.4</v>
          </cell>
          <cell r="AF649">
            <v>1.7</v>
          </cell>
          <cell r="AG649">
            <v>110299.4</v>
          </cell>
          <cell r="AI649">
            <v>2.04</v>
          </cell>
          <cell r="AJ649">
            <v>132359.28</v>
          </cell>
          <cell r="AM649">
            <v>42.95</v>
          </cell>
          <cell r="AN649">
            <v>2786681.9</v>
          </cell>
          <cell r="AP649">
            <v>42.95</v>
          </cell>
          <cell r="AQ649">
            <v>1100593.75</v>
          </cell>
          <cell r="AS649">
            <v>6.05</v>
          </cell>
          <cell r="AT649">
            <v>441178.1</v>
          </cell>
          <cell r="AW649">
            <v>13105690.710000001</v>
          </cell>
          <cell r="AY649">
            <v>145.60000000000002</v>
          </cell>
        </row>
        <row r="650">
          <cell r="A650" t="str">
            <v>4105701002600</v>
          </cell>
          <cell r="B650" t="str">
            <v>COLLINSVILLE C U SCH DIST 10</v>
          </cell>
          <cell r="C650" t="str">
            <v>MADISON</v>
          </cell>
          <cell r="D650" t="str">
            <v>Unit</v>
          </cell>
          <cell r="F650">
            <v>6310.3</v>
          </cell>
          <cell r="G650">
            <v>3436.66</v>
          </cell>
          <cell r="H650">
            <v>640.5</v>
          </cell>
          <cell r="J650">
            <v>27.49</v>
          </cell>
          <cell r="K650">
            <v>1783606.18</v>
          </cell>
          <cell r="M650">
            <v>27.49</v>
          </cell>
          <cell r="N650">
            <v>1783606.18</v>
          </cell>
          <cell r="P650">
            <v>28.63</v>
          </cell>
          <cell r="Q650">
            <v>1857571.66</v>
          </cell>
          <cell r="S650">
            <v>28.63</v>
          </cell>
          <cell r="T650">
            <v>1857571.66</v>
          </cell>
          <cell r="W650">
            <v>5.12</v>
          </cell>
          <cell r="X650">
            <v>332195.84000000003</v>
          </cell>
          <cell r="Z650">
            <v>5.12</v>
          </cell>
          <cell r="AA650">
            <v>332195.84000000003</v>
          </cell>
          <cell r="AC650">
            <v>5.33</v>
          </cell>
          <cell r="AD650">
            <v>345821.06</v>
          </cell>
          <cell r="AF650">
            <v>5.33</v>
          </cell>
          <cell r="AG650">
            <v>345821.06</v>
          </cell>
          <cell r="AI650">
            <v>6.4</v>
          </cell>
          <cell r="AJ650">
            <v>415244.79999999999</v>
          </cell>
          <cell r="AM650">
            <v>44.75</v>
          </cell>
          <cell r="AN650">
            <v>2903469.5</v>
          </cell>
          <cell r="AP650">
            <v>44.75</v>
          </cell>
          <cell r="AQ650">
            <v>1146718.75</v>
          </cell>
          <cell r="AS650">
            <v>6.31</v>
          </cell>
          <cell r="AT650">
            <v>460137.82</v>
          </cell>
          <cell r="AW650">
            <v>13563960.349999998</v>
          </cell>
          <cell r="AY650">
            <v>151.68</v>
          </cell>
        </row>
        <row r="651">
          <cell r="A651" t="str">
            <v>4105701102600</v>
          </cell>
          <cell r="B651" t="str">
            <v>ALTON COMM UNIT SCHOOL DIST 11</v>
          </cell>
          <cell r="C651" t="str">
            <v>MADISON</v>
          </cell>
          <cell r="D651" t="str">
            <v>Unit</v>
          </cell>
          <cell r="F651">
            <v>6173.05</v>
          </cell>
          <cell r="G651">
            <v>3705.66</v>
          </cell>
          <cell r="H651">
            <v>35.5</v>
          </cell>
          <cell r="J651">
            <v>29.64</v>
          </cell>
          <cell r="K651">
            <v>1923102.48</v>
          </cell>
          <cell r="M651">
            <v>29.64</v>
          </cell>
          <cell r="N651">
            <v>1923102.48</v>
          </cell>
          <cell r="P651">
            <v>30.88</v>
          </cell>
          <cell r="Q651">
            <v>2003556.16</v>
          </cell>
          <cell r="S651">
            <v>30.88</v>
          </cell>
          <cell r="T651">
            <v>2003556.16</v>
          </cell>
          <cell r="W651">
            <v>0.28000000000000003</v>
          </cell>
          <cell r="X651">
            <v>18166.96</v>
          </cell>
          <cell r="Z651">
            <v>0.28000000000000003</v>
          </cell>
          <cell r="AA651">
            <v>18166.96</v>
          </cell>
          <cell r="AC651">
            <v>0.28999999999999998</v>
          </cell>
          <cell r="AD651">
            <v>18815.78</v>
          </cell>
          <cell r="AF651">
            <v>0.28999999999999998</v>
          </cell>
          <cell r="AG651">
            <v>18815.78</v>
          </cell>
          <cell r="AI651">
            <v>0.35</v>
          </cell>
          <cell r="AJ651">
            <v>22708.7</v>
          </cell>
          <cell r="AM651">
            <v>43.78</v>
          </cell>
          <cell r="AN651">
            <v>2840533.96</v>
          </cell>
          <cell r="AP651">
            <v>43.78</v>
          </cell>
          <cell r="AQ651">
            <v>1121862.5</v>
          </cell>
          <cell r="AS651">
            <v>6.17</v>
          </cell>
          <cell r="AT651">
            <v>449928.74</v>
          </cell>
          <cell r="AW651">
            <v>12362316.660000002</v>
          </cell>
          <cell r="AY651">
            <v>136.38999999999999</v>
          </cell>
        </row>
        <row r="652">
          <cell r="A652" t="str">
            <v>4105701202600</v>
          </cell>
          <cell r="B652" t="str">
            <v>MADISON COMM UNIT SCH DIST 12</v>
          </cell>
          <cell r="C652" t="str">
            <v>MADISON</v>
          </cell>
          <cell r="D652" t="str">
            <v>Unit</v>
          </cell>
          <cell r="F652">
            <v>675.25</v>
          </cell>
          <cell r="G652">
            <v>642</v>
          </cell>
          <cell r="H652">
            <v>0</v>
          </cell>
          <cell r="J652">
            <v>5.13</v>
          </cell>
          <cell r="K652">
            <v>332844.65999999997</v>
          </cell>
          <cell r="M652">
            <v>5.13</v>
          </cell>
          <cell r="N652">
            <v>332844.65999999997</v>
          </cell>
          <cell r="P652">
            <v>5.35</v>
          </cell>
          <cell r="Q652">
            <v>347118.7</v>
          </cell>
          <cell r="S652">
            <v>5.35</v>
          </cell>
          <cell r="T652">
            <v>347118.7</v>
          </cell>
          <cell r="W652">
            <v>0</v>
          </cell>
          <cell r="X652">
            <v>0</v>
          </cell>
          <cell r="Z652">
            <v>0</v>
          </cell>
          <cell r="AA652">
            <v>0</v>
          </cell>
          <cell r="AC652">
            <v>0</v>
          </cell>
          <cell r="AD652">
            <v>0</v>
          </cell>
          <cell r="AF652">
            <v>0</v>
          </cell>
          <cell r="AG652">
            <v>0</v>
          </cell>
          <cell r="AI652">
            <v>0</v>
          </cell>
          <cell r="AJ652">
            <v>0</v>
          </cell>
          <cell r="AM652">
            <v>4.78</v>
          </cell>
          <cell r="AN652">
            <v>310135.96000000002</v>
          </cell>
          <cell r="AP652">
            <v>4.78</v>
          </cell>
          <cell r="AQ652">
            <v>122487.5</v>
          </cell>
          <cell r="AS652">
            <v>0.67</v>
          </cell>
          <cell r="AT652">
            <v>48857.74</v>
          </cell>
          <cell r="AW652">
            <v>1841407.92</v>
          </cell>
          <cell r="AY652">
            <v>20.61</v>
          </cell>
        </row>
        <row r="653">
          <cell r="A653" t="str">
            <v>4105701300200</v>
          </cell>
          <cell r="B653" t="str">
            <v>EAST ALTON SCHOOL DISTRICT 13</v>
          </cell>
          <cell r="C653" t="str">
            <v>MADISON</v>
          </cell>
          <cell r="D653" t="str">
            <v>Elementary</v>
          </cell>
          <cell r="F653">
            <v>720.06</v>
          </cell>
          <cell r="G653">
            <v>531</v>
          </cell>
          <cell r="H653">
            <v>1</v>
          </cell>
          <cell r="J653">
            <v>4.24</v>
          </cell>
          <cell r="K653">
            <v>275099.68</v>
          </cell>
          <cell r="M653">
            <v>4.24</v>
          </cell>
          <cell r="N653">
            <v>275099.68</v>
          </cell>
          <cell r="P653">
            <v>4.42</v>
          </cell>
          <cell r="Q653">
            <v>286778.44</v>
          </cell>
          <cell r="S653">
            <v>4.42</v>
          </cell>
          <cell r="T653">
            <v>286778.44</v>
          </cell>
          <cell r="W653">
            <v>0</v>
          </cell>
          <cell r="X653">
            <v>0</v>
          </cell>
          <cell r="Z653">
            <v>0</v>
          </cell>
          <cell r="AA653">
            <v>0</v>
          </cell>
          <cell r="AC653">
            <v>0</v>
          </cell>
          <cell r="AD653">
            <v>0</v>
          </cell>
          <cell r="AF653">
            <v>0</v>
          </cell>
          <cell r="AG653">
            <v>0</v>
          </cell>
          <cell r="AI653">
            <v>0.01</v>
          </cell>
          <cell r="AJ653">
            <v>648.82000000000005</v>
          </cell>
          <cell r="AM653">
            <v>5.0999999999999996</v>
          </cell>
          <cell r="AN653">
            <v>330898.2</v>
          </cell>
          <cell r="AP653">
            <v>5.0999999999999996</v>
          </cell>
          <cell r="AQ653">
            <v>130687.5</v>
          </cell>
          <cell r="AS653">
            <v>0.72</v>
          </cell>
          <cell r="AT653">
            <v>52503.839999999997</v>
          </cell>
          <cell r="AW653">
            <v>1638494.5999999999</v>
          </cell>
          <cell r="AY653">
            <v>18.189999999999998</v>
          </cell>
        </row>
        <row r="654">
          <cell r="A654" t="str">
            <v>4105701401600</v>
          </cell>
          <cell r="B654" t="str">
            <v>EAST ALTON-WOOD RIVER C H S D 14</v>
          </cell>
          <cell r="C654" t="str">
            <v>MADISON</v>
          </cell>
          <cell r="D654" t="str">
            <v>High School</v>
          </cell>
          <cell r="F654">
            <v>567.5</v>
          </cell>
          <cell r="G654">
            <v>342</v>
          </cell>
          <cell r="H654">
            <v>0</v>
          </cell>
          <cell r="J654">
            <v>2.73</v>
          </cell>
          <cell r="K654">
            <v>177127.86</v>
          </cell>
          <cell r="M654">
            <v>2.73</v>
          </cell>
          <cell r="N654">
            <v>177127.86</v>
          </cell>
          <cell r="P654">
            <v>2.85</v>
          </cell>
          <cell r="Q654">
            <v>184913.7</v>
          </cell>
          <cell r="S654">
            <v>2.85</v>
          </cell>
          <cell r="T654">
            <v>184913.7</v>
          </cell>
          <cell r="W654">
            <v>0</v>
          </cell>
          <cell r="X654">
            <v>0</v>
          </cell>
          <cell r="Z654">
            <v>0</v>
          </cell>
          <cell r="AA654">
            <v>0</v>
          </cell>
          <cell r="AC654">
            <v>0</v>
          </cell>
          <cell r="AD654">
            <v>0</v>
          </cell>
          <cell r="AF654">
            <v>0</v>
          </cell>
          <cell r="AG654">
            <v>0</v>
          </cell>
          <cell r="AI654">
            <v>0</v>
          </cell>
          <cell r="AJ654">
            <v>0</v>
          </cell>
          <cell r="AM654">
            <v>4.0199999999999996</v>
          </cell>
          <cell r="AN654">
            <v>260825.64</v>
          </cell>
          <cell r="AP654">
            <v>4.0199999999999996</v>
          </cell>
          <cell r="AQ654">
            <v>103012.5</v>
          </cell>
          <cell r="AS654">
            <v>0.56000000000000005</v>
          </cell>
          <cell r="AT654">
            <v>40836.32</v>
          </cell>
          <cell r="AW654">
            <v>1128757.58</v>
          </cell>
          <cell r="AY654">
            <v>12.45</v>
          </cell>
        </row>
        <row r="655">
          <cell r="A655" t="str">
            <v>4105701500300</v>
          </cell>
          <cell r="B655" t="str">
            <v>WOOD RIVER-HARTFORD ELEM S D 15</v>
          </cell>
          <cell r="C655" t="str">
            <v>MADISON</v>
          </cell>
          <cell r="D655" t="str">
            <v>Elementary</v>
          </cell>
          <cell r="F655">
            <v>674.89</v>
          </cell>
          <cell r="G655">
            <v>380.66</v>
          </cell>
          <cell r="H655">
            <v>3</v>
          </cell>
          <cell r="J655">
            <v>3.04</v>
          </cell>
          <cell r="K655">
            <v>197241.28</v>
          </cell>
          <cell r="M655">
            <v>3.04</v>
          </cell>
          <cell r="N655">
            <v>197241.28</v>
          </cell>
          <cell r="P655">
            <v>3.17</v>
          </cell>
          <cell r="Q655">
            <v>205675.94</v>
          </cell>
          <cell r="S655">
            <v>3.17</v>
          </cell>
          <cell r="T655">
            <v>205675.94</v>
          </cell>
          <cell r="W655">
            <v>0.02</v>
          </cell>
          <cell r="X655">
            <v>1297.6400000000001</v>
          </cell>
          <cell r="Z655">
            <v>0.02</v>
          </cell>
          <cell r="AA655">
            <v>1297.6400000000001</v>
          </cell>
          <cell r="AC655">
            <v>0.02</v>
          </cell>
          <cell r="AD655">
            <v>1297.6400000000001</v>
          </cell>
          <cell r="AF655">
            <v>0.02</v>
          </cell>
          <cell r="AG655">
            <v>1297.6400000000001</v>
          </cell>
          <cell r="AI655">
            <v>0.03</v>
          </cell>
          <cell r="AJ655">
            <v>1946.46</v>
          </cell>
          <cell r="AM655">
            <v>4.78</v>
          </cell>
          <cell r="AN655">
            <v>310135.96000000002</v>
          </cell>
          <cell r="AP655">
            <v>4.78</v>
          </cell>
          <cell r="AQ655">
            <v>122487.5</v>
          </cell>
          <cell r="AS655">
            <v>0.67</v>
          </cell>
          <cell r="AT655">
            <v>48857.74</v>
          </cell>
          <cell r="AW655">
            <v>1294452.6600000001</v>
          </cell>
          <cell r="AY655">
            <v>14.249999999999996</v>
          </cell>
        </row>
        <row r="656">
          <cell r="A656" t="str">
            <v>4406300200300</v>
          </cell>
          <cell r="B656" t="str">
            <v>NIPPERSINK SCHOOL DISTRICT 2</v>
          </cell>
          <cell r="C656" t="str">
            <v>MCHENRY</v>
          </cell>
          <cell r="D656" t="str">
            <v>Elementary</v>
          </cell>
          <cell r="F656">
            <v>1154.46</v>
          </cell>
          <cell r="G656">
            <v>233.33</v>
          </cell>
          <cell r="H656">
            <v>8</v>
          </cell>
          <cell r="J656">
            <v>1.86</v>
          </cell>
          <cell r="K656">
            <v>120680.52</v>
          </cell>
          <cell r="M656">
            <v>1.86</v>
          </cell>
          <cell r="N656">
            <v>120680.52</v>
          </cell>
          <cell r="P656">
            <v>1.94</v>
          </cell>
          <cell r="Q656">
            <v>125871.08</v>
          </cell>
          <cell r="S656">
            <v>1.94</v>
          </cell>
          <cell r="T656">
            <v>125871.08</v>
          </cell>
          <cell r="W656">
            <v>0.06</v>
          </cell>
          <cell r="X656">
            <v>3892.92</v>
          </cell>
          <cell r="Z656">
            <v>0.06</v>
          </cell>
          <cell r="AA656">
            <v>3892.92</v>
          </cell>
          <cell r="AC656">
            <v>0.06</v>
          </cell>
          <cell r="AD656">
            <v>3892.92</v>
          </cell>
          <cell r="AF656">
            <v>0.06</v>
          </cell>
          <cell r="AG656">
            <v>3892.92</v>
          </cell>
          <cell r="AI656">
            <v>0.08</v>
          </cell>
          <cell r="AJ656">
            <v>5190.5600000000004</v>
          </cell>
          <cell r="AM656">
            <v>8.18</v>
          </cell>
          <cell r="AN656">
            <v>530734.76</v>
          </cell>
          <cell r="AP656">
            <v>8.18</v>
          </cell>
          <cell r="AQ656">
            <v>209612.5</v>
          </cell>
          <cell r="AS656">
            <v>1.1499999999999999</v>
          </cell>
          <cell r="AT656">
            <v>83860.3</v>
          </cell>
          <cell r="AW656">
            <v>1338073.0000000002</v>
          </cell>
          <cell r="AY656">
            <v>14.18</v>
          </cell>
        </row>
        <row r="657">
          <cell r="A657" t="str">
            <v>4406300300300</v>
          </cell>
          <cell r="B657" t="str">
            <v>FOX RIVER GROVE CONS S D 3</v>
          </cell>
          <cell r="C657" t="str">
            <v>MCHENRY</v>
          </cell>
          <cell r="D657" t="str">
            <v>Elementary</v>
          </cell>
          <cell r="F657">
            <v>453.89</v>
          </cell>
          <cell r="G657">
            <v>87</v>
          </cell>
          <cell r="H657">
            <v>23.33</v>
          </cell>
          <cell r="J657">
            <v>0.69</v>
          </cell>
          <cell r="K657">
            <v>44768.58</v>
          </cell>
          <cell r="M657">
            <v>0.69</v>
          </cell>
          <cell r="N657">
            <v>44768.58</v>
          </cell>
          <cell r="P657">
            <v>0.72</v>
          </cell>
          <cell r="Q657">
            <v>46715.040000000001</v>
          </cell>
          <cell r="S657">
            <v>0.72</v>
          </cell>
          <cell r="T657">
            <v>46715.040000000001</v>
          </cell>
          <cell r="W657">
            <v>0.18</v>
          </cell>
          <cell r="X657">
            <v>11678.76</v>
          </cell>
          <cell r="Z657">
            <v>0.18</v>
          </cell>
          <cell r="AA657">
            <v>11678.76</v>
          </cell>
          <cell r="AC657">
            <v>0.19</v>
          </cell>
          <cell r="AD657">
            <v>12327.58</v>
          </cell>
          <cell r="AF657">
            <v>0.19</v>
          </cell>
          <cell r="AG657">
            <v>12327.58</v>
          </cell>
          <cell r="AI657">
            <v>0.23</v>
          </cell>
          <cell r="AJ657">
            <v>14922.86</v>
          </cell>
          <cell r="AM657">
            <v>3.21</v>
          </cell>
          <cell r="AN657">
            <v>208271.22</v>
          </cell>
          <cell r="AP657">
            <v>3.21</v>
          </cell>
          <cell r="AQ657">
            <v>82256.25</v>
          </cell>
          <cell r="AS657">
            <v>0.45</v>
          </cell>
          <cell r="AT657">
            <v>32814.9</v>
          </cell>
          <cell r="AW657">
            <v>569245.14999999991</v>
          </cell>
          <cell r="AY657">
            <v>6.13</v>
          </cell>
        </row>
        <row r="658">
          <cell r="A658" t="str">
            <v>4406301202600</v>
          </cell>
          <cell r="B658" t="str">
            <v>JOHNSBURG C U SCHOOL DIST 12</v>
          </cell>
          <cell r="C658" t="str">
            <v>MCHENRY</v>
          </cell>
          <cell r="D658" t="str">
            <v>Unit</v>
          </cell>
          <cell r="F658">
            <v>1829.77</v>
          </cell>
          <cell r="G658">
            <v>434.66</v>
          </cell>
          <cell r="H658">
            <v>43.5</v>
          </cell>
          <cell r="J658">
            <v>3.47</v>
          </cell>
          <cell r="K658">
            <v>225140.54</v>
          </cell>
          <cell r="M658">
            <v>3.47</v>
          </cell>
          <cell r="N658">
            <v>225140.54</v>
          </cell>
          <cell r="P658">
            <v>3.62</v>
          </cell>
          <cell r="Q658">
            <v>234872.84</v>
          </cell>
          <cell r="S658">
            <v>3.62</v>
          </cell>
          <cell r="T658">
            <v>234872.84</v>
          </cell>
          <cell r="W658">
            <v>0.34</v>
          </cell>
          <cell r="X658">
            <v>22059.88</v>
          </cell>
          <cell r="Z658">
            <v>0.34</v>
          </cell>
          <cell r="AA658">
            <v>22059.88</v>
          </cell>
          <cell r="AC658">
            <v>0.36</v>
          </cell>
          <cell r="AD658">
            <v>23357.52</v>
          </cell>
          <cell r="AF658">
            <v>0.36</v>
          </cell>
          <cell r="AG658">
            <v>23357.52</v>
          </cell>
          <cell r="AI658">
            <v>0.43</v>
          </cell>
          <cell r="AJ658">
            <v>27899.26</v>
          </cell>
          <cell r="AM658">
            <v>12.97</v>
          </cell>
          <cell r="AN658">
            <v>841519.54</v>
          </cell>
          <cell r="AP658">
            <v>12.97</v>
          </cell>
          <cell r="AQ658">
            <v>332356.25</v>
          </cell>
          <cell r="AS658">
            <v>1.82</v>
          </cell>
          <cell r="AT658">
            <v>132718.04</v>
          </cell>
          <cell r="AW658">
            <v>2345354.65</v>
          </cell>
          <cell r="AY658">
            <v>25.17</v>
          </cell>
        </row>
        <row r="659">
          <cell r="A659" t="str">
            <v>4406301500400</v>
          </cell>
          <cell r="B659" t="str">
            <v>MCHENRY C C SCHOOL DIST 15</v>
          </cell>
          <cell r="C659" t="str">
            <v>MCHENRY</v>
          </cell>
          <cell r="D659" t="str">
            <v>Elementary</v>
          </cell>
          <cell r="F659">
            <v>4425.22</v>
          </cell>
          <cell r="G659">
            <v>1795</v>
          </cell>
          <cell r="H659">
            <v>574</v>
          </cell>
          <cell r="J659">
            <v>14.36</v>
          </cell>
          <cell r="K659">
            <v>931705.52</v>
          </cell>
          <cell r="M659">
            <v>14.36</v>
          </cell>
          <cell r="N659">
            <v>931705.52</v>
          </cell>
          <cell r="P659">
            <v>14.95</v>
          </cell>
          <cell r="Q659">
            <v>969985.9</v>
          </cell>
          <cell r="S659">
            <v>14.95</v>
          </cell>
          <cell r="T659">
            <v>969985.9</v>
          </cell>
          <cell r="W659">
            <v>4.59</v>
          </cell>
          <cell r="X659">
            <v>297808.38</v>
          </cell>
          <cell r="Z659">
            <v>4.59</v>
          </cell>
          <cell r="AA659">
            <v>297808.38</v>
          </cell>
          <cell r="AC659">
            <v>4.78</v>
          </cell>
          <cell r="AD659">
            <v>310135.96000000002</v>
          </cell>
          <cell r="AF659">
            <v>4.78</v>
          </cell>
          <cell r="AG659">
            <v>310135.96000000002</v>
          </cell>
          <cell r="AI659">
            <v>5.74</v>
          </cell>
          <cell r="AJ659">
            <v>372422.68</v>
          </cell>
          <cell r="AM659">
            <v>31.38</v>
          </cell>
          <cell r="AN659">
            <v>2035997.16</v>
          </cell>
          <cell r="AP659">
            <v>31.38</v>
          </cell>
          <cell r="AQ659">
            <v>804112.5</v>
          </cell>
          <cell r="AS659">
            <v>4.42</v>
          </cell>
          <cell r="AT659">
            <v>322315.24</v>
          </cell>
          <cell r="AW659">
            <v>8554119.0999999996</v>
          </cell>
          <cell r="AY659">
            <v>95.529999999999987</v>
          </cell>
        </row>
        <row r="660">
          <cell r="A660" t="str">
            <v>4406301800400</v>
          </cell>
          <cell r="B660" t="str">
            <v>RILEY C C SCHOOL DIST 18</v>
          </cell>
          <cell r="C660" t="str">
            <v>MCHENRY</v>
          </cell>
          <cell r="D660" t="str">
            <v>Elementary</v>
          </cell>
          <cell r="F660">
            <v>302.64</v>
          </cell>
          <cell r="G660">
            <v>87</v>
          </cell>
          <cell r="H660">
            <v>13</v>
          </cell>
          <cell r="J660">
            <v>0.69</v>
          </cell>
          <cell r="K660">
            <v>44768.58</v>
          </cell>
          <cell r="M660">
            <v>0.69</v>
          </cell>
          <cell r="N660">
            <v>44768.58</v>
          </cell>
          <cell r="P660">
            <v>0.72</v>
          </cell>
          <cell r="Q660">
            <v>46715.040000000001</v>
          </cell>
          <cell r="S660">
            <v>0.72</v>
          </cell>
          <cell r="T660">
            <v>46715.040000000001</v>
          </cell>
          <cell r="W660">
            <v>0.1</v>
          </cell>
          <cell r="X660">
            <v>6488.2</v>
          </cell>
          <cell r="Z660">
            <v>0.1</v>
          </cell>
          <cell r="AA660">
            <v>6488.2</v>
          </cell>
          <cell r="AC660">
            <v>0.1</v>
          </cell>
          <cell r="AD660">
            <v>6488.2</v>
          </cell>
          <cell r="AF660">
            <v>0.1</v>
          </cell>
          <cell r="AG660">
            <v>6488.2</v>
          </cell>
          <cell r="AI660">
            <v>0.13</v>
          </cell>
          <cell r="AJ660">
            <v>8434.66</v>
          </cell>
          <cell r="AM660">
            <v>2.14</v>
          </cell>
          <cell r="AN660">
            <v>138847.48000000001</v>
          </cell>
          <cell r="AP660">
            <v>2.14</v>
          </cell>
          <cell r="AQ660">
            <v>54837.5</v>
          </cell>
          <cell r="AS660">
            <v>0.3</v>
          </cell>
          <cell r="AT660">
            <v>21876.6</v>
          </cell>
          <cell r="AW660">
            <v>432916.28000000009</v>
          </cell>
          <cell r="AY660">
            <v>4.7</v>
          </cell>
        </row>
        <row r="661">
          <cell r="A661" t="str">
            <v>4406301902400</v>
          </cell>
          <cell r="B661" t="str">
            <v>ALDEN HEBRON SCHOOL DIST 19</v>
          </cell>
          <cell r="C661" t="str">
            <v>MCHENRY</v>
          </cell>
          <cell r="D661" t="str">
            <v>Unit</v>
          </cell>
          <cell r="F661">
            <v>388.04</v>
          </cell>
          <cell r="G661">
            <v>200</v>
          </cell>
          <cell r="H661">
            <v>37</v>
          </cell>
          <cell r="J661">
            <v>1.6</v>
          </cell>
          <cell r="K661">
            <v>103811.2</v>
          </cell>
          <cell r="M661">
            <v>1.6</v>
          </cell>
          <cell r="N661">
            <v>103811.2</v>
          </cell>
          <cell r="P661">
            <v>1.66</v>
          </cell>
          <cell r="Q661">
            <v>107704.12</v>
          </cell>
          <cell r="S661">
            <v>1.66</v>
          </cell>
          <cell r="T661">
            <v>107704.12</v>
          </cell>
          <cell r="W661">
            <v>0.28999999999999998</v>
          </cell>
          <cell r="X661">
            <v>18815.78</v>
          </cell>
          <cell r="Z661">
            <v>0.28999999999999998</v>
          </cell>
          <cell r="AA661">
            <v>18815.78</v>
          </cell>
          <cell r="AC661">
            <v>0.3</v>
          </cell>
          <cell r="AD661">
            <v>19464.599999999999</v>
          </cell>
          <cell r="AF661">
            <v>0.3</v>
          </cell>
          <cell r="AG661">
            <v>19464.599999999999</v>
          </cell>
          <cell r="AI661">
            <v>0.37</v>
          </cell>
          <cell r="AJ661">
            <v>24006.34</v>
          </cell>
          <cell r="AM661">
            <v>2.75</v>
          </cell>
          <cell r="AN661">
            <v>178425.5</v>
          </cell>
          <cell r="AP661">
            <v>2.75</v>
          </cell>
          <cell r="AQ661">
            <v>70468.75</v>
          </cell>
          <cell r="AS661">
            <v>0.38</v>
          </cell>
          <cell r="AT661">
            <v>27710.36</v>
          </cell>
          <cell r="AW661">
            <v>800202.34999999986</v>
          </cell>
          <cell r="AY661">
            <v>8.93</v>
          </cell>
        </row>
        <row r="662">
          <cell r="A662" t="str">
            <v>4406302600400</v>
          </cell>
          <cell r="B662" t="str">
            <v>CARY C C SCHOOL DIST 26</v>
          </cell>
          <cell r="C662" t="str">
            <v>MCHENRY</v>
          </cell>
          <cell r="D662" t="str">
            <v>Elementary</v>
          </cell>
          <cell r="F662">
            <v>2411</v>
          </cell>
          <cell r="G662">
            <v>578</v>
          </cell>
          <cell r="H662">
            <v>225</v>
          </cell>
          <cell r="J662">
            <v>4.62</v>
          </cell>
          <cell r="K662">
            <v>299754.84000000003</v>
          </cell>
          <cell r="M662">
            <v>4.62</v>
          </cell>
          <cell r="N662">
            <v>299754.84000000003</v>
          </cell>
          <cell r="P662">
            <v>4.8099999999999996</v>
          </cell>
          <cell r="Q662">
            <v>312082.42</v>
          </cell>
          <cell r="S662">
            <v>4.8099999999999996</v>
          </cell>
          <cell r="T662">
            <v>312082.42</v>
          </cell>
          <cell r="W662">
            <v>1.8</v>
          </cell>
          <cell r="X662">
            <v>116787.6</v>
          </cell>
          <cell r="Z662">
            <v>1.8</v>
          </cell>
          <cell r="AA662">
            <v>116787.6</v>
          </cell>
          <cell r="AC662">
            <v>1.87</v>
          </cell>
          <cell r="AD662">
            <v>121329.34</v>
          </cell>
          <cell r="AF662">
            <v>1.87</v>
          </cell>
          <cell r="AG662">
            <v>121329.34</v>
          </cell>
          <cell r="AI662">
            <v>2.25</v>
          </cell>
          <cell r="AJ662">
            <v>145984.5</v>
          </cell>
          <cell r="AM662">
            <v>17.09</v>
          </cell>
          <cell r="AN662">
            <v>1108833.3799999999</v>
          </cell>
          <cell r="AP662">
            <v>17.09</v>
          </cell>
          <cell r="AQ662">
            <v>437931.25</v>
          </cell>
          <cell r="AS662">
            <v>2.41</v>
          </cell>
          <cell r="AT662">
            <v>175742.02</v>
          </cell>
          <cell r="AW662">
            <v>3568399.55</v>
          </cell>
          <cell r="AY662">
            <v>39.120000000000005</v>
          </cell>
        </row>
        <row r="663">
          <cell r="A663" t="str">
            <v>4406303600200</v>
          </cell>
          <cell r="B663" t="str">
            <v>HARRISON SCHOOL DISTRICT 36</v>
          </cell>
          <cell r="C663" t="str">
            <v>MCHENRY</v>
          </cell>
          <cell r="D663" t="str">
            <v>Elementary</v>
          </cell>
          <cell r="F663">
            <v>377.2</v>
          </cell>
          <cell r="G663">
            <v>216</v>
          </cell>
          <cell r="H663">
            <v>20.5</v>
          </cell>
          <cell r="J663">
            <v>1.72</v>
          </cell>
          <cell r="K663">
            <v>111597.04</v>
          </cell>
          <cell r="M663">
            <v>1.72</v>
          </cell>
          <cell r="N663">
            <v>111597.04</v>
          </cell>
          <cell r="P663">
            <v>1.8</v>
          </cell>
          <cell r="Q663">
            <v>116787.6</v>
          </cell>
          <cell r="S663">
            <v>1.8</v>
          </cell>
          <cell r="T663">
            <v>116787.6</v>
          </cell>
          <cell r="W663">
            <v>0.16</v>
          </cell>
          <cell r="X663">
            <v>10381.120000000001</v>
          </cell>
          <cell r="Z663">
            <v>0.16</v>
          </cell>
          <cell r="AA663">
            <v>10381.120000000001</v>
          </cell>
          <cell r="AC663">
            <v>0.17</v>
          </cell>
          <cell r="AD663">
            <v>11029.94</v>
          </cell>
          <cell r="AF663">
            <v>0.17</v>
          </cell>
          <cell r="AG663">
            <v>11029.94</v>
          </cell>
          <cell r="AI663">
            <v>0.2</v>
          </cell>
          <cell r="AJ663">
            <v>12976.4</v>
          </cell>
          <cell r="AM663">
            <v>2.67</v>
          </cell>
          <cell r="AN663">
            <v>173234.94</v>
          </cell>
          <cell r="AP663">
            <v>2.67</v>
          </cell>
          <cell r="AQ663">
            <v>68418.75</v>
          </cell>
          <cell r="AS663">
            <v>0.37</v>
          </cell>
          <cell r="AT663">
            <v>26981.14</v>
          </cell>
          <cell r="AW663">
            <v>781202.63000000012</v>
          </cell>
          <cell r="AY663">
            <v>8.6900000000000013</v>
          </cell>
        </row>
        <row r="664">
          <cell r="A664" t="str">
            <v>4406304600300</v>
          </cell>
          <cell r="B664" t="str">
            <v>PRAIRIE GROVE C SCH DIST 46</v>
          </cell>
          <cell r="C664" t="str">
            <v>MCHENRY</v>
          </cell>
          <cell r="D664" t="str">
            <v>Elementary</v>
          </cell>
          <cell r="F664">
            <v>696.21</v>
          </cell>
          <cell r="G664">
            <v>122.33</v>
          </cell>
          <cell r="H664">
            <v>33.5</v>
          </cell>
          <cell r="J664">
            <v>0.97</v>
          </cell>
          <cell r="K664">
            <v>62935.54</v>
          </cell>
          <cell r="M664">
            <v>0.97</v>
          </cell>
          <cell r="N664">
            <v>62935.54</v>
          </cell>
          <cell r="P664">
            <v>1.01</v>
          </cell>
          <cell r="Q664">
            <v>65530.82</v>
          </cell>
          <cell r="S664">
            <v>1.01</v>
          </cell>
          <cell r="T664">
            <v>65530.82</v>
          </cell>
          <cell r="W664">
            <v>0.26</v>
          </cell>
          <cell r="X664">
            <v>16869.32</v>
          </cell>
          <cell r="Z664">
            <v>0.26</v>
          </cell>
          <cell r="AA664">
            <v>16869.32</v>
          </cell>
          <cell r="AC664">
            <v>0.27</v>
          </cell>
          <cell r="AD664">
            <v>17518.14</v>
          </cell>
          <cell r="AF664">
            <v>0.27</v>
          </cell>
          <cell r="AG664">
            <v>17518.14</v>
          </cell>
          <cell r="AI664">
            <v>0.33</v>
          </cell>
          <cell r="AJ664">
            <v>21411.06</v>
          </cell>
          <cell r="AM664">
            <v>4.93</v>
          </cell>
          <cell r="AN664">
            <v>319868.26</v>
          </cell>
          <cell r="AP664">
            <v>4.93</v>
          </cell>
          <cell r="AQ664">
            <v>126331.25</v>
          </cell>
          <cell r="AS664">
            <v>0.69</v>
          </cell>
          <cell r="AT664">
            <v>50316.18</v>
          </cell>
          <cell r="AW664">
            <v>843634.3899999999</v>
          </cell>
          <cell r="AY664">
            <v>9.0500000000000007</v>
          </cell>
        </row>
        <row r="665">
          <cell r="A665" t="str">
            <v>4406304700400</v>
          </cell>
          <cell r="B665" t="str">
            <v>CRYSTAL LAKE C C SCH DIST 47</v>
          </cell>
          <cell r="C665" t="str">
            <v>MCHENRY</v>
          </cell>
          <cell r="D665" t="str">
            <v>Elementary</v>
          </cell>
          <cell r="F665">
            <v>7480.47</v>
          </cell>
          <cell r="G665">
            <v>2011</v>
          </cell>
          <cell r="H665">
            <v>748</v>
          </cell>
          <cell r="J665">
            <v>16.079999999999998</v>
          </cell>
          <cell r="K665">
            <v>1043302.56</v>
          </cell>
          <cell r="M665">
            <v>16.079999999999998</v>
          </cell>
          <cell r="N665">
            <v>1043302.56</v>
          </cell>
          <cell r="P665">
            <v>16.75</v>
          </cell>
          <cell r="Q665">
            <v>1086773.5</v>
          </cell>
          <cell r="S665">
            <v>16.75</v>
          </cell>
          <cell r="T665">
            <v>1086773.5</v>
          </cell>
          <cell r="W665">
            <v>5.98</v>
          </cell>
          <cell r="X665">
            <v>387994.36</v>
          </cell>
          <cell r="Z665">
            <v>5.98</v>
          </cell>
          <cell r="AA665">
            <v>387994.36</v>
          </cell>
          <cell r="AC665">
            <v>6.23</v>
          </cell>
          <cell r="AD665">
            <v>404214.86</v>
          </cell>
          <cell r="AF665">
            <v>6.23</v>
          </cell>
          <cell r="AG665">
            <v>404214.86</v>
          </cell>
          <cell r="AI665">
            <v>7.48</v>
          </cell>
          <cell r="AJ665">
            <v>485317.36</v>
          </cell>
          <cell r="AM665">
            <v>53.05</v>
          </cell>
          <cell r="AN665">
            <v>3441990.1</v>
          </cell>
          <cell r="AP665">
            <v>53.05</v>
          </cell>
          <cell r="AQ665">
            <v>1359406.25</v>
          </cell>
          <cell r="AS665">
            <v>7.48</v>
          </cell>
          <cell r="AT665">
            <v>545456.56000000006</v>
          </cell>
          <cell r="AW665">
            <v>11676740.830000002</v>
          </cell>
          <cell r="AY665">
            <v>128.55000000000001</v>
          </cell>
        </row>
        <row r="666">
          <cell r="A666" t="str">
            <v>4406305002600</v>
          </cell>
          <cell r="B666" t="str">
            <v>HARVARD C U SCHOOL DIST 50</v>
          </cell>
          <cell r="C666" t="str">
            <v>MCHENRY</v>
          </cell>
          <cell r="D666" t="str">
            <v>Unit</v>
          </cell>
          <cell r="F666">
            <v>2556.5</v>
          </cell>
          <cell r="G666">
            <v>1765</v>
          </cell>
          <cell r="H666">
            <v>927</v>
          </cell>
          <cell r="J666">
            <v>14.12</v>
          </cell>
          <cell r="K666">
            <v>916133.84</v>
          </cell>
          <cell r="M666">
            <v>14.12</v>
          </cell>
          <cell r="N666">
            <v>916133.84</v>
          </cell>
          <cell r="P666">
            <v>14.7</v>
          </cell>
          <cell r="Q666">
            <v>953765.4</v>
          </cell>
          <cell r="S666">
            <v>14.7</v>
          </cell>
          <cell r="T666">
            <v>953765.4</v>
          </cell>
          <cell r="W666">
            <v>7.41</v>
          </cell>
          <cell r="X666">
            <v>480775.62</v>
          </cell>
          <cell r="Z666">
            <v>7.41</v>
          </cell>
          <cell r="AA666">
            <v>480775.62</v>
          </cell>
          <cell r="AC666">
            <v>7.72</v>
          </cell>
          <cell r="AD666">
            <v>500889.04</v>
          </cell>
          <cell r="AF666">
            <v>7.72</v>
          </cell>
          <cell r="AG666">
            <v>500889.04</v>
          </cell>
          <cell r="AI666">
            <v>9.27</v>
          </cell>
          <cell r="AJ666">
            <v>601456.14</v>
          </cell>
          <cell r="AM666">
            <v>18.13</v>
          </cell>
          <cell r="AN666">
            <v>1176310.6599999999</v>
          </cell>
          <cell r="AP666">
            <v>18.13</v>
          </cell>
          <cell r="AQ666">
            <v>464581.25</v>
          </cell>
          <cell r="AS666">
            <v>2.5499999999999998</v>
          </cell>
          <cell r="AT666">
            <v>185951.1</v>
          </cell>
          <cell r="AW666">
            <v>8131426.9500000002</v>
          </cell>
          <cell r="AY666">
            <v>93.769999999999982</v>
          </cell>
        </row>
        <row r="667">
          <cell r="A667" t="str">
            <v>4406315401600</v>
          </cell>
          <cell r="B667" t="str">
            <v>MARENGO COMM HS DIST 154</v>
          </cell>
          <cell r="C667" t="str">
            <v>MCHENRY</v>
          </cell>
          <cell r="D667" t="str">
            <v>High School</v>
          </cell>
          <cell r="F667">
            <v>728.99</v>
          </cell>
          <cell r="G667">
            <v>207.66</v>
          </cell>
          <cell r="H667">
            <v>7.66</v>
          </cell>
          <cell r="J667">
            <v>1.66</v>
          </cell>
          <cell r="K667">
            <v>107704.12</v>
          </cell>
          <cell r="M667">
            <v>1.66</v>
          </cell>
          <cell r="N667">
            <v>107704.12</v>
          </cell>
          <cell r="P667">
            <v>1.73</v>
          </cell>
          <cell r="Q667">
            <v>112245.86</v>
          </cell>
          <cell r="S667">
            <v>1.73</v>
          </cell>
          <cell r="T667">
            <v>112245.86</v>
          </cell>
          <cell r="W667">
            <v>0.06</v>
          </cell>
          <cell r="X667">
            <v>3892.92</v>
          </cell>
          <cell r="Z667">
            <v>0.06</v>
          </cell>
          <cell r="AA667">
            <v>3892.92</v>
          </cell>
          <cell r="AC667">
            <v>0.06</v>
          </cell>
          <cell r="AD667">
            <v>3892.92</v>
          </cell>
          <cell r="AF667">
            <v>0.06</v>
          </cell>
          <cell r="AG667">
            <v>3892.92</v>
          </cell>
          <cell r="AI667">
            <v>7.0000000000000007E-2</v>
          </cell>
          <cell r="AJ667">
            <v>4541.74</v>
          </cell>
          <cell r="AM667">
            <v>5.17</v>
          </cell>
          <cell r="AN667">
            <v>335439.94</v>
          </cell>
          <cell r="AP667">
            <v>5.17</v>
          </cell>
          <cell r="AQ667">
            <v>132481.25</v>
          </cell>
          <cell r="AS667">
            <v>0.72</v>
          </cell>
          <cell r="AT667">
            <v>52503.839999999997</v>
          </cell>
          <cell r="AW667">
            <v>980438.41000000015</v>
          </cell>
          <cell r="AY667">
            <v>10.54</v>
          </cell>
        </row>
        <row r="668">
          <cell r="A668" t="str">
            <v>4406315501600</v>
          </cell>
          <cell r="B668" t="str">
            <v>COMMUNITY HIGH SCHOOL DIST 155</v>
          </cell>
          <cell r="C668" t="str">
            <v>MCHENRY</v>
          </cell>
          <cell r="D668" t="str">
            <v>High School</v>
          </cell>
          <cell r="F668">
            <v>6270.82</v>
          </cell>
          <cell r="G668">
            <v>1076</v>
          </cell>
          <cell r="H668">
            <v>99.5</v>
          </cell>
          <cell r="J668">
            <v>8.6</v>
          </cell>
          <cell r="K668">
            <v>557985.19999999995</v>
          </cell>
          <cell r="M668">
            <v>8.6</v>
          </cell>
          <cell r="N668">
            <v>557985.19999999995</v>
          </cell>
          <cell r="P668">
            <v>8.9600000000000009</v>
          </cell>
          <cell r="Q668">
            <v>581342.71999999997</v>
          </cell>
          <cell r="S668">
            <v>8.9600000000000009</v>
          </cell>
          <cell r="T668">
            <v>581342.71999999997</v>
          </cell>
          <cell r="W668">
            <v>0.79</v>
          </cell>
          <cell r="X668">
            <v>51256.78</v>
          </cell>
          <cell r="Z668">
            <v>0.79</v>
          </cell>
          <cell r="AA668">
            <v>51256.78</v>
          </cell>
          <cell r="AC668">
            <v>0.82</v>
          </cell>
          <cell r="AD668">
            <v>53203.24</v>
          </cell>
          <cell r="AF668">
            <v>0.82</v>
          </cell>
          <cell r="AG668">
            <v>53203.24</v>
          </cell>
          <cell r="AI668">
            <v>0.99</v>
          </cell>
          <cell r="AJ668">
            <v>64233.18</v>
          </cell>
          <cell r="AM668">
            <v>44.47</v>
          </cell>
          <cell r="AN668">
            <v>2885302.54</v>
          </cell>
          <cell r="AP668">
            <v>44.47</v>
          </cell>
          <cell r="AQ668">
            <v>1139543.75</v>
          </cell>
          <cell r="AS668">
            <v>6.27</v>
          </cell>
          <cell r="AT668">
            <v>457220.94</v>
          </cell>
          <cell r="AW668">
            <v>7033876.290000001</v>
          </cell>
          <cell r="AY668">
            <v>74.41</v>
          </cell>
        </row>
        <row r="669">
          <cell r="A669" t="str">
            <v>4406315601600</v>
          </cell>
          <cell r="B669" t="str">
            <v>MCHENRY COMM H S DIST 156</v>
          </cell>
          <cell r="C669" t="str">
            <v>MCHENRY</v>
          </cell>
          <cell r="D669" t="str">
            <v>High School</v>
          </cell>
          <cell r="F669">
            <v>2256.65</v>
          </cell>
          <cell r="G669">
            <v>762</v>
          </cell>
          <cell r="H669">
            <v>60</v>
          </cell>
          <cell r="J669">
            <v>6.09</v>
          </cell>
          <cell r="K669">
            <v>395131.38</v>
          </cell>
          <cell r="M669">
            <v>6.09</v>
          </cell>
          <cell r="N669">
            <v>395131.38</v>
          </cell>
          <cell r="P669">
            <v>6.35</v>
          </cell>
          <cell r="Q669">
            <v>412000.7</v>
          </cell>
          <cell r="S669">
            <v>6.35</v>
          </cell>
          <cell r="T669">
            <v>412000.7</v>
          </cell>
          <cell r="W669">
            <v>0.48</v>
          </cell>
          <cell r="X669">
            <v>31143.360000000001</v>
          </cell>
          <cell r="Z669">
            <v>0.48</v>
          </cell>
          <cell r="AA669">
            <v>31143.360000000001</v>
          </cell>
          <cell r="AC669">
            <v>0.5</v>
          </cell>
          <cell r="AD669">
            <v>32441</v>
          </cell>
          <cell r="AF669">
            <v>0.5</v>
          </cell>
          <cell r="AG669">
            <v>32441</v>
          </cell>
          <cell r="AI669">
            <v>0.6</v>
          </cell>
          <cell r="AJ669">
            <v>38929.199999999997</v>
          </cell>
          <cell r="AM669">
            <v>16</v>
          </cell>
          <cell r="AN669">
            <v>1038112</v>
          </cell>
          <cell r="AP669">
            <v>16</v>
          </cell>
          <cell r="AQ669">
            <v>410000</v>
          </cell>
          <cell r="AS669">
            <v>2.25</v>
          </cell>
          <cell r="AT669">
            <v>164074.5</v>
          </cell>
          <cell r="AW669">
            <v>3392548.58</v>
          </cell>
          <cell r="AY669">
            <v>36.870000000000005</v>
          </cell>
        </row>
        <row r="670">
          <cell r="A670" t="str">
            <v>4406315701600</v>
          </cell>
          <cell r="B670" t="str">
            <v>RICHMOND-BURTON COMM H SC D 157</v>
          </cell>
          <cell r="C670" t="str">
            <v>MCHENRY</v>
          </cell>
          <cell r="D670" t="str">
            <v>High School</v>
          </cell>
          <cell r="F670">
            <v>702.99</v>
          </cell>
          <cell r="G670">
            <v>127.33</v>
          </cell>
          <cell r="H670">
            <v>1</v>
          </cell>
          <cell r="J670">
            <v>1.01</v>
          </cell>
          <cell r="K670">
            <v>65530.82</v>
          </cell>
          <cell r="M670">
            <v>1.01</v>
          </cell>
          <cell r="N670">
            <v>65530.82</v>
          </cell>
          <cell r="P670">
            <v>1.06</v>
          </cell>
          <cell r="Q670">
            <v>68774.92</v>
          </cell>
          <cell r="S670">
            <v>1.06</v>
          </cell>
          <cell r="T670">
            <v>68774.92</v>
          </cell>
          <cell r="W670">
            <v>0</v>
          </cell>
          <cell r="X670">
            <v>0</v>
          </cell>
          <cell r="Z670">
            <v>0</v>
          </cell>
          <cell r="AA670">
            <v>0</v>
          </cell>
          <cell r="AC670">
            <v>0</v>
          </cell>
          <cell r="AD670">
            <v>0</v>
          </cell>
          <cell r="AF670">
            <v>0</v>
          </cell>
          <cell r="AG670">
            <v>0</v>
          </cell>
          <cell r="AI670">
            <v>0.01</v>
          </cell>
          <cell r="AJ670">
            <v>648.82000000000005</v>
          </cell>
          <cell r="AM670">
            <v>4.9800000000000004</v>
          </cell>
          <cell r="AN670">
            <v>323112.36</v>
          </cell>
          <cell r="AP670">
            <v>4.9800000000000004</v>
          </cell>
          <cell r="AQ670">
            <v>127612.5</v>
          </cell>
          <cell r="AS670">
            <v>0.7</v>
          </cell>
          <cell r="AT670">
            <v>51045.4</v>
          </cell>
          <cell r="AW670">
            <v>771030.55999999994</v>
          </cell>
          <cell r="AY670">
            <v>8.120000000000001</v>
          </cell>
        </row>
        <row r="671">
          <cell r="A671" t="str">
            <v>4406315802200</v>
          </cell>
          <cell r="B671" t="str">
            <v>HUNTLEY CONS SCHOOL DIST 158</v>
          </cell>
          <cell r="C671" t="str">
            <v>MCHENRY</v>
          </cell>
          <cell r="D671" t="str">
            <v>Unit</v>
          </cell>
          <cell r="F671">
            <v>9432.5</v>
          </cell>
          <cell r="G671">
            <v>1219</v>
          </cell>
          <cell r="H671">
            <v>346</v>
          </cell>
          <cell r="J671">
            <v>9.75</v>
          </cell>
          <cell r="K671">
            <v>632599.5</v>
          </cell>
          <cell r="M671">
            <v>9.75</v>
          </cell>
          <cell r="N671">
            <v>632599.5</v>
          </cell>
          <cell r="P671">
            <v>10.15</v>
          </cell>
          <cell r="Q671">
            <v>658552.30000000005</v>
          </cell>
          <cell r="S671">
            <v>10.15</v>
          </cell>
          <cell r="T671">
            <v>658552.30000000005</v>
          </cell>
          <cell r="W671">
            <v>2.76</v>
          </cell>
          <cell r="X671">
            <v>179074.32</v>
          </cell>
          <cell r="Z671">
            <v>2.76</v>
          </cell>
          <cell r="AA671">
            <v>179074.32</v>
          </cell>
          <cell r="AC671">
            <v>2.88</v>
          </cell>
          <cell r="AD671">
            <v>186860.16</v>
          </cell>
          <cell r="AF671">
            <v>2.88</v>
          </cell>
          <cell r="AG671">
            <v>186860.16</v>
          </cell>
          <cell r="AI671">
            <v>3.46</v>
          </cell>
          <cell r="AJ671">
            <v>224491.72</v>
          </cell>
          <cell r="AM671">
            <v>66.89</v>
          </cell>
          <cell r="AN671">
            <v>4339956.9800000004</v>
          </cell>
          <cell r="AP671">
            <v>66.89</v>
          </cell>
          <cell r="AQ671">
            <v>1714056.25</v>
          </cell>
          <cell r="AS671">
            <v>9.43</v>
          </cell>
          <cell r="AT671">
            <v>687654.46</v>
          </cell>
          <cell r="AW671">
            <v>10280331.970000001</v>
          </cell>
          <cell r="AY671">
            <v>108.92</v>
          </cell>
        </row>
        <row r="672">
          <cell r="A672" t="str">
            <v>4406316500300</v>
          </cell>
          <cell r="B672" t="str">
            <v>MARENGO-UNION ELEM CONS DIST 165</v>
          </cell>
          <cell r="C672" t="str">
            <v>MCHENRY</v>
          </cell>
          <cell r="D672" t="str">
            <v>Elementary</v>
          </cell>
          <cell r="F672">
            <v>963.5</v>
          </cell>
          <cell r="G672">
            <v>430</v>
          </cell>
          <cell r="H672">
            <v>96.5</v>
          </cell>
          <cell r="J672">
            <v>3.44</v>
          </cell>
          <cell r="K672">
            <v>223194.08</v>
          </cell>
          <cell r="M672">
            <v>3.44</v>
          </cell>
          <cell r="N672">
            <v>223194.08</v>
          </cell>
          <cell r="P672">
            <v>3.58</v>
          </cell>
          <cell r="Q672">
            <v>232277.56</v>
          </cell>
          <cell r="S672">
            <v>3.58</v>
          </cell>
          <cell r="T672">
            <v>232277.56</v>
          </cell>
          <cell r="W672">
            <v>0.77</v>
          </cell>
          <cell r="X672">
            <v>49959.14</v>
          </cell>
          <cell r="Z672">
            <v>0.77</v>
          </cell>
          <cell r="AA672">
            <v>49959.14</v>
          </cell>
          <cell r="AC672">
            <v>0.8</v>
          </cell>
          <cell r="AD672">
            <v>51905.599999999999</v>
          </cell>
          <cell r="AF672">
            <v>0.8</v>
          </cell>
          <cell r="AG672">
            <v>51905.599999999999</v>
          </cell>
          <cell r="AI672">
            <v>0.96</v>
          </cell>
          <cell r="AJ672">
            <v>62286.720000000001</v>
          </cell>
          <cell r="AM672">
            <v>6.83</v>
          </cell>
          <cell r="AN672">
            <v>443144.06</v>
          </cell>
          <cell r="AP672">
            <v>6.83</v>
          </cell>
          <cell r="AQ672">
            <v>175018.75</v>
          </cell>
          <cell r="AS672">
            <v>0.96</v>
          </cell>
          <cell r="AT672">
            <v>70005.119999999995</v>
          </cell>
          <cell r="AW672">
            <v>1865127.4100000001</v>
          </cell>
          <cell r="AY672">
            <v>20.759999999999998</v>
          </cell>
        </row>
        <row r="673">
          <cell r="A673" t="str">
            <v>4406320002600</v>
          </cell>
          <cell r="B673" t="str">
            <v>WOODSTOCK C U SCHOOL DIST 200</v>
          </cell>
          <cell r="C673" t="str">
            <v>MCHENRY</v>
          </cell>
          <cell r="D673" t="str">
            <v>Unit</v>
          </cell>
          <cell r="F673">
            <v>5959.21</v>
          </cell>
          <cell r="G673">
            <v>2530</v>
          </cell>
          <cell r="H673">
            <v>934</v>
          </cell>
          <cell r="J673">
            <v>20.239999999999998</v>
          </cell>
          <cell r="K673">
            <v>1313211.68</v>
          </cell>
          <cell r="M673">
            <v>20.239999999999998</v>
          </cell>
          <cell r="N673">
            <v>1313211.68</v>
          </cell>
          <cell r="P673">
            <v>21.08</v>
          </cell>
          <cell r="Q673">
            <v>1367712.56</v>
          </cell>
          <cell r="S673">
            <v>21.08</v>
          </cell>
          <cell r="T673">
            <v>1367712.56</v>
          </cell>
          <cell r="W673">
            <v>7.47</v>
          </cell>
          <cell r="X673">
            <v>484668.54</v>
          </cell>
          <cell r="Z673">
            <v>7.47</v>
          </cell>
          <cell r="AA673">
            <v>484668.54</v>
          </cell>
          <cell r="AC673">
            <v>7.78</v>
          </cell>
          <cell r="AD673">
            <v>504781.96</v>
          </cell>
          <cell r="AF673">
            <v>7.78</v>
          </cell>
          <cell r="AG673">
            <v>504781.96</v>
          </cell>
          <cell r="AI673">
            <v>9.34</v>
          </cell>
          <cell r="AJ673">
            <v>605997.88</v>
          </cell>
          <cell r="AM673">
            <v>42.26</v>
          </cell>
          <cell r="AN673">
            <v>2741913.32</v>
          </cell>
          <cell r="AP673">
            <v>42.26</v>
          </cell>
          <cell r="AQ673">
            <v>1082912.5</v>
          </cell>
          <cell r="AS673">
            <v>5.95</v>
          </cell>
          <cell r="AT673">
            <v>433885.9</v>
          </cell>
          <cell r="AW673">
            <v>12205459.08</v>
          </cell>
          <cell r="AY673">
            <v>137.03</v>
          </cell>
        </row>
        <row r="674">
          <cell r="A674" t="str">
            <v>4506700302600</v>
          </cell>
          <cell r="B674" t="str">
            <v>VALMEYER COMM UNIT SCH DIST 3</v>
          </cell>
          <cell r="C674" t="str">
            <v>MONROE</v>
          </cell>
          <cell r="D674" t="str">
            <v>Unit</v>
          </cell>
          <cell r="F674">
            <v>444.88</v>
          </cell>
          <cell r="G674">
            <v>60</v>
          </cell>
          <cell r="H674">
            <v>0</v>
          </cell>
          <cell r="J674">
            <v>0.48</v>
          </cell>
          <cell r="K674">
            <v>31143.360000000001</v>
          </cell>
          <cell r="M674">
            <v>0.48</v>
          </cell>
          <cell r="N674">
            <v>31143.360000000001</v>
          </cell>
          <cell r="P674">
            <v>0.5</v>
          </cell>
          <cell r="Q674">
            <v>32441</v>
          </cell>
          <cell r="S674">
            <v>0.5</v>
          </cell>
          <cell r="T674">
            <v>32441</v>
          </cell>
          <cell r="W674">
            <v>0</v>
          </cell>
          <cell r="X674">
            <v>0</v>
          </cell>
          <cell r="Z674">
            <v>0</v>
          </cell>
          <cell r="AA674">
            <v>0</v>
          </cell>
          <cell r="AC674">
            <v>0</v>
          </cell>
          <cell r="AD674">
            <v>0</v>
          </cell>
          <cell r="AF674">
            <v>0</v>
          </cell>
          <cell r="AG674">
            <v>0</v>
          </cell>
          <cell r="AI674">
            <v>0</v>
          </cell>
          <cell r="AJ674">
            <v>0</v>
          </cell>
          <cell r="AM674">
            <v>3.15</v>
          </cell>
          <cell r="AN674">
            <v>204378.3</v>
          </cell>
          <cell r="AP674">
            <v>3.15</v>
          </cell>
          <cell r="AQ674">
            <v>80718.75</v>
          </cell>
          <cell r="AS674">
            <v>0.44</v>
          </cell>
          <cell r="AT674">
            <v>32085.68</v>
          </cell>
          <cell r="AW674">
            <v>444351.44999999995</v>
          </cell>
          <cell r="AY674">
            <v>4.63</v>
          </cell>
        </row>
        <row r="675">
          <cell r="A675" t="str">
            <v>4506700402600</v>
          </cell>
          <cell r="B675" t="str">
            <v>COLUMBIA COMM UNIT SCH DIST 4</v>
          </cell>
          <cell r="C675" t="str">
            <v>MONROE</v>
          </cell>
          <cell r="D675" t="str">
            <v>Unit</v>
          </cell>
          <cell r="F675">
            <v>1979.85</v>
          </cell>
          <cell r="G675">
            <v>212</v>
          </cell>
          <cell r="H675">
            <v>5.5</v>
          </cell>
          <cell r="J675">
            <v>1.69</v>
          </cell>
          <cell r="K675">
            <v>109650.58</v>
          </cell>
          <cell r="M675">
            <v>1.69</v>
          </cell>
          <cell r="N675">
            <v>109650.58</v>
          </cell>
          <cell r="P675">
            <v>1.76</v>
          </cell>
          <cell r="Q675">
            <v>114192.32000000001</v>
          </cell>
          <cell r="S675">
            <v>1.76</v>
          </cell>
          <cell r="T675">
            <v>114192.32000000001</v>
          </cell>
          <cell r="W675">
            <v>0.04</v>
          </cell>
          <cell r="X675">
            <v>2595.2800000000002</v>
          </cell>
          <cell r="Z675">
            <v>0.04</v>
          </cell>
          <cell r="AA675">
            <v>2595.2800000000002</v>
          </cell>
          <cell r="AC675">
            <v>0.04</v>
          </cell>
          <cell r="AD675">
            <v>2595.2800000000002</v>
          </cell>
          <cell r="AF675">
            <v>0.04</v>
          </cell>
          <cell r="AG675">
            <v>2595.2800000000002</v>
          </cell>
          <cell r="AI675">
            <v>0.05</v>
          </cell>
          <cell r="AJ675">
            <v>3244.1</v>
          </cell>
          <cell r="AM675">
            <v>14.04</v>
          </cell>
          <cell r="AN675">
            <v>910943.28</v>
          </cell>
          <cell r="AP675">
            <v>14.04</v>
          </cell>
          <cell r="AQ675">
            <v>359775</v>
          </cell>
          <cell r="AS675">
            <v>1.97</v>
          </cell>
          <cell r="AT675">
            <v>143656.34</v>
          </cell>
          <cell r="AW675">
            <v>1875685.6400000006</v>
          </cell>
          <cell r="AY675">
            <v>19.419999999999998</v>
          </cell>
        </row>
        <row r="676">
          <cell r="A676" t="str">
            <v>4506700502600</v>
          </cell>
          <cell r="B676" t="str">
            <v>WATERLOO COMM UNIT SCH DIST 5</v>
          </cell>
          <cell r="C676" t="str">
            <v>MONROE</v>
          </cell>
          <cell r="D676" t="str">
            <v>Unit</v>
          </cell>
          <cell r="F676">
            <v>2635.2</v>
          </cell>
          <cell r="G676">
            <v>451.33</v>
          </cell>
          <cell r="H676">
            <v>0</v>
          </cell>
          <cell r="J676">
            <v>3.61</v>
          </cell>
          <cell r="K676">
            <v>234224.02</v>
          </cell>
          <cell r="M676">
            <v>3.61</v>
          </cell>
          <cell r="N676">
            <v>234224.02</v>
          </cell>
          <cell r="P676">
            <v>3.76</v>
          </cell>
          <cell r="Q676">
            <v>243956.32</v>
          </cell>
          <cell r="S676">
            <v>3.76</v>
          </cell>
          <cell r="T676">
            <v>243956.32</v>
          </cell>
          <cell r="W676">
            <v>0</v>
          </cell>
          <cell r="X676">
            <v>0</v>
          </cell>
          <cell r="Z676">
            <v>0</v>
          </cell>
          <cell r="AA676">
            <v>0</v>
          </cell>
          <cell r="AC676">
            <v>0</v>
          </cell>
          <cell r="AD676">
            <v>0</v>
          </cell>
          <cell r="AF676">
            <v>0</v>
          </cell>
          <cell r="AG676">
            <v>0</v>
          </cell>
          <cell r="AI676">
            <v>0</v>
          </cell>
          <cell r="AJ676">
            <v>0</v>
          </cell>
          <cell r="AM676">
            <v>18.68</v>
          </cell>
          <cell r="AN676">
            <v>1211995.76</v>
          </cell>
          <cell r="AP676">
            <v>18.68</v>
          </cell>
          <cell r="AQ676">
            <v>478675</v>
          </cell>
          <cell r="AS676">
            <v>2.63</v>
          </cell>
          <cell r="AT676">
            <v>191784.86</v>
          </cell>
          <cell r="AW676">
            <v>2838816.3</v>
          </cell>
          <cell r="AY676">
            <v>29.81</v>
          </cell>
        </row>
        <row r="677">
          <cell r="A677" t="str">
            <v>4507900102200</v>
          </cell>
          <cell r="B677" t="str">
            <v>COULTERVILLE UNIT SCHOOL DIST 1</v>
          </cell>
          <cell r="C677" t="str">
            <v>RANDOLPH</v>
          </cell>
          <cell r="D677" t="str">
            <v>Unit</v>
          </cell>
          <cell r="F677">
            <v>209</v>
          </cell>
          <cell r="G677">
            <v>119</v>
          </cell>
          <cell r="H677">
            <v>0</v>
          </cell>
          <cell r="J677">
            <v>0.95</v>
          </cell>
          <cell r="K677">
            <v>61637.9</v>
          </cell>
          <cell r="M677">
            <v>0.95</v>
          </cell>
          <cell r="N677">
            <v>61637.9</v>
          </cell>
          <cell r="P677">
            <v>0.99</v>
          </cell>
          <cell r="Q677">
            <v>64233.18</v>
          </cell>
          <cell r="S677">
            <v>0.99</v>
          </cell>
          <cell r="T677">
            <v>64233.18</v>
          </cell>
          <cell r="W677">
            <v>0</v>
          </cell>
          <cell r="X677">
            <v>0</v>
          </cell>
          <cell r="Z677">
            <v>0</v>
          </cell>
          <cell r="AA677">
            <v>0</v>
          </cell>
          <cell r="AC677">
            <v>0</v>
          </cell>
          <cell r="AD677">
            <v>0</v>
          </cell>
          <cell r="AF677">
            <v>0</v>
          </cell>
          <cell r="AG677">
            <v>0</v>
          </cell>
          <cell r="AI677">
            <v>0</v>
          </cell>
          <cell r="AJ677">
            <v>0</v>
          </cell>
          <cell r="AM677">
            <v>1.48</v>
          </cell>
          <cell r="AN677">
            <v>96025.36</v>
          </cell>
          <cell r="AP677">
            <v>1.48</v>
          </cell>
          <cell r="AQ677">
            <v>37925</v>
          </cell>
          <cell r="AS677">
            <v>0.2</v>
          </cell>
          <cell r="AT677">
            <v>14584.4</v>
          </cell>
          <cell r="AW677">
            <v>400276.92000000004</v>
          </cell>
          <cell r="AY677">
            <v>4.41</v>
          </cell>
        </row>
        <row r="678">
          <cell r="A678" t="str">
            <v>4507912201900</v>
          </cell>
          <cell r="B678" t="str">
            <v>CHESTER N H SCHOOL DIST 122</v>
          </cell>
          <cell r="C678" t="str">
            <v>RANDOLPH</v>
          </cell>
          <cell r="D678" t="str">
            <v>High School</v>
          </cell>
          <cell r="F678">
            <v>46.48</v>
          </cell>
          <cell r="G678">
            <v>24</v>
          </cell>
          <cell r="H678">
            <v>0</v>
          </cell>
          <cell r="J678">
            <v>0.19</v>
          </cell>
          <cell r="K678">
            <v>12327.58</v>
          </cell>
          <cell r="M678">
            <v>0.19</v>
          </cell>
          <cell r="N678">
            <v>12327.58</v>
          </cell>
          <cell r="P678">
            <v>0.2</v>
          </cell>
          <cell r="Q678">
            <v>12976.4</v>
          </cell>
          <cell r="S678">
            <v>0.2</v>
          </cell>
          <cell r="T678">
            <v>12976.4</v>
          </cell>
          <cell r="W678">
            <v>0</v>
          </cell>
          <cell r="X678">
            <v>0</v>
          </cell>
          <cell r="Z678">
            <v>0</v>
          </cell>
          <cell r="AA678">
            <v>0</v>
          </cell>
          <cell r="AC678">
            <v>0</v>
          </cell>
          <cell r="AD678">
            <v>0</v>
          </cell>
          <cell r="AF678">
            <v>0</v>
          </cell>
          <cell r="AG678">
            <v>0</v>
          </cell>
          <cell r="AI678">
            <v>0</v>
          </cell>
          <cell r="AJ678">
            <v>0</v>
          </cell>
          <cell r="AM678">
            <v>0.32</v>
          </cell>
          <cell r="AN678">
            <v>20762.240000000002</v>
          </cell>
          <cell r="AP678">
            <v>0.32</v>
          </cell>
          <cell r="AQ678">
            <v>8200</v>
          </cell>
          <cell r="AS678">
            <v>0.04</v>
          </cell>
          <cell r="AT678">
            <v>2916.88</v>
          </cell>
          <cell r="AW678">
            <v>82487.08</v>
          </cell>
          <cell r="AY678">
            <v>0.91000000000000014</v>
          </cell>
        </row>
        <row r="679">
          <cell r="A679" t="str">
            <v>4507913202600</v>
          </cell>
          <cell r="B679" t="str">
            <v>RED BUD C U SCHOOL DIST 132</v>
          </cell>
          <cell r="C679" t="str">
            <v>RANDOLPH</v>
          </cell>
          <cell r="D679" t="str">
            <v>Unit</v>
          </cell>
          <cell r="F679">
            <v>957.5</v>
          </cell>
          <cell r="G679">
            <v>350</v>
          </cell>
          <cell r="H679">
            <v>0</v>
          </cell>
          <cell r="J679">
            <v>2.8</v>
          </cell>
          <cell r="K679">
            <v>181669.6</v>
          </cell>
          <cell r="M679">
            <v>2.8</v>
          </cell>
          <cell r="N679">
            <v>181669.6</v>
          </cell>
          <cell r="P679">
            <v>2.91</v>
          </cell>
          <cell r="Q679">
            <v>188806.62</v>
          </cell>
          <cell r="S679">
            <v>2.91</v>
          </cell>
          <cell r="T679">
            <v>188806.62</v>
          </cell>
          <cell r="W679">
            <v>0</v>
          </cell>
          <cell r="X679">
            <v>0</v>
          </cell>
          <cell r="Z679">
            <v>0</v>
          </cell>
          <cell r="AA679">
            <v>0</v>
          </cell>
          <cell r="AC679">
            <v>0</v>
          </cell>
          <cell r="AD679">
            <v>0</v>
          </cell>
          <cell r="AF679">
            <v>0</v>
          </cell>
          <cell r="AG679">
            <v>0</v>
          </cell>
          <cell r="AI679">
            <v>0</v>
          </cell>
          <cell r="AJ679">
            <v>0</v>
          </cell>
          <cell r="AM679">
            <v>6.79</v>
          </cell>
          <cell r="AN679">
            <v>440548.78</v>
          </cell>
          <cell r="AP679">
            <v>6.79</v>
          </cell>
          <cell r="AQ679">
            <v>173993.75</v>
          </cell>
          <cell r="AS679">
            <v>0.95</v>
          </cell>
          <cell r="AT679">
            <v>69275.899999999994</v>
          </cell>
          <cell r="AW679">
            <v>1424770.87</v>
          </cell>
          <cell r="AY679">
            <v>15.41</v>
          </cell>
        </row>
        <row r="680">
          <cell r="A680" t="str">
            <v>4507913400400</v>
          </cell>
          <cell r="B680" t="str">
            <v>PRAIRIE DU ROCHER C C S D 134</v>
          </cell>
          <cell r="C680" t="str">
            <v>RANDOLPH</v>
          </cell>
          <cell r="D680" t="str">
            <v>Elementary</v>
          </cell>
          <cell r="F680">
            <v>145.05000000000001</v>
          </cell>
          <cell r="G680">
            <v>60</v>
          </cell>
          <cell r="H680">
            <v>0</v>
          </cell>
          <cell r="J680">
            <v>0.48</v>
          </cell>
          <cell r="K680">
            <v>31143.360000000001</v>
          </cell>
          <cell r="M680">
            <v>0.48</v>
          </cell>
          <cell r="N680">
            <v>31143.360000000001</v>
          </cell>
          <cell r="P680">
            <v>0.5</v>
          </cell>
          <cell r="Q680">
            <v>32441</v>
          </cell>
          <cell r="S680">
            <v>0.5</v>
          </cell>
          <cell r="T680">
            <v>32441</v>
          </cell>
          <cell r="W680">
            <v>0</v>
          </cell>
          <cell r="X680">
            <v>0</v>
          </cell>
          <cell r="Z680">
            <v>0</v>
          </cell>
          <cell r="AA680">
            <v>0</v>
          </cell>
          <cell r="AC680">
            <v>0</v>
          </cell>
          <cell r="AD680">
            <v>0</v>
          </cell>
          <cell r="AF680">
            <v>0</v>
          </cell>
          <cell r="AG680">
            <v>0</v>
          </cell>
          <cell r="AI680">
            <v>0</v>
          </cell>
          <cell r="AJ680">
            <v>0</v>
          </cell>
          <cell r="AM680">
            <v>1.02</v>
          </cell>
          <cell r="AN680">
            <v>66179.64</v>
          </cell>
          <cell r="AP680">
            <v>1.02</v>
          </cell>
          <cell r="AQ680">
            <v>26137.5</v>
          </cell>
          <cell r="AS680">
            <v>0.14000000000000001</v>
          </cell>
          <cell r="AT680">
            <v>10209.08</v>
          </cell>
          <cell r="AW680">
            <v>229694.94</v>
          </cell>
          <cell r="AY680">
            <v>2.5</v>
          </cell>
        </row>
        <row r="681">
          <cell r="A681" t="str">
            <v>4507913802600</v>
          </cell>
          <cell r="B681" t="str">
            <v>STEELEVILLE C U SCH DIST 138</v>
          </cell>
          <cell r="C681" t="str">
            <v>RANDOLPH</v>
          </cell>
          <cell r="D681" t="str">
            <v>Unit</v>
          </cell>
          <cell r="F681">
            <v>446.36</v>
          </cell>
          <cell r="G681">
            <v>153.66</v>
          </cell>
          <cell r="H681">
            <v>0</v>
          </cell>
          <cell r="J681">
            <v>1.22</v>
          </cell>
          <cell r="K681">
            <v>79156.039999999994</v>
          </cell>
          <cell r="M681">
            <v>1.22</v>
          </cell>
          <cell r="N681">
            <v>79156.039999999994</v>
          </cell>
          <cell r="P681">
            <v>1.28</v>
          </cell>
          <cell r="Q681">
            <v>83048.960000000006</v>
          </cell>
          <cell r="S681">
            <v>1.28</v>
          </cell>
          <cell r="T681">
            <v>83048.960000000006</v>
          </cell>
          <cell r="W681">
            <v>0</v>
          </cell>
          <cell r="X681">
            <v>0</v>
          </cell>
          <cell r="Z681">
            <v>0</v>
          </cell>
          <cell r="AA681">
            <v>0</v>
          </cell>
          <cell r="AC681">
            <v>0</v>
          </cell>
          <cell r="AD681">
            <v>0</v>
          </cell>
          <cell r="AF681">
            <v>0</v>
          </cell>
          <cell r="AG681">
            <v>0</v>
          </cell>
          <cell r="AI681">
            <v>0</v>
          </cell>
          <cell r="AJ681">
            <v>0</v>
          </cell>
          <cell r="AM681">
            <v>3.16</v>
          </cell>
          <cell r="AN681">
            <v>205027.12</v>
          </cell>
          <cell r="AP681">
            <v>3.16</v>
          </cell>
          <cell r="AQ681">
            <v>80975</v>
          </cell>
          <cell r="AS681">
            <v>0.44</v>
          </cell>
          <cell r="AT681">
            <v>32085.68</v>
          </cell>
          <cell r="AW681">
            <v>642497.80000000005</v>
          </cell>
          <cell r="AY681">
            <v>6.94</v>
          </cell>
        </row>
        <row r="682">
          <cell r="A682" t="str">
            <v>4507913902600</v>
          </cell>
          <cell r="B682" t="str">
            <v>CHESTER COMM UNIT SCH DIST 139</v>
          </cell>
          <cell r="C682" t="str">
            <v>RANDOLPH</v>
          </cell>
          <cell r="D682" t="str">
            <v>Unit</v>
          </cell>
          <cell r="F682">
            <v>976.75</v>
          </cell>
          <cell r="G682">
            <v>474</v>
          </cell>
          <cell r="H682">
            <v>0</v>
          </cell>
          <cell r="J682">
            <v>3.79</v>
          </cell>
          <cell r="K682">
            <v>245902.78</v>
          </cell>
          <cell r="M682">
            <v>3.79</v>
          </cell>
          <cell r="N682">
            <v>245902.78</v>
          </cell>
          <cell r="P682">
            <v>3.95</v>
          </cell>
          <cell r="Q682">
            <v>256283.9</v>
          </cell>
          <cell r="S682">
            <v>3.95</v>
          </cell>
          <cell r="T682">
            <v>256283.9</v>
          </cell>
          <cell r="W682">
            <v>0</v>
          </cell>
          <cell r="X682">
            <v>0</v>
          </cell>
          <cell r="Z682">
            <v>0</v>
          </cell>
          <cell r="AA682">
            <v>0</v>
          </cell>
          <cell r="AC682">
            <v>0</v>
          </cell>
          <cell r="AD682">
            <v>0</v>
          </cell>
          <cell r="AF682">
            <v>0</v>
          </cell>
          <cell r="AG682">
            <v>0</v>
          </cell>
          <cell r="AI682">
            <v>0</v>
          </cell>
          <cell r="AJ682">
            <v>0</v>
          </cell>
          <cell r="AM682">
            <v>6.92</v>
          </cell>
          <cell r="AN682">
            <v>448983.44</v>
          </cell>
          <cell r="AP682">
            <v>6.92</v>
          </cell>
          <cell r="AQ682">
            <v>177325</v>
          </cell>
          <cell r="AS682">
            <v>0.97</v>
          </cell>
          <cell r="AT682">
            <v>70734.34</v>
          </cell>
          <cell r="AW682">
            <v>1701416.1400000001</v>
          </cell>
          <cell r="AY682">
            <v>18.61</v>
          </cell>
        </row>
        <row r="683">
          <cell r="A683" t="str">
            <v>4507914002600</v>
          </cell>
          <cell r="B683" t="str">
            <v>SPARTA C U SCHOOL DIST 140</v>
          </cell>
          <cell r="C683" t="str">
            <v>RANDOLPH</v>
          </cell>
          <cell r="D683" t="str">
            <v>Unit</v>
          </cell>
          <cell r="F683">
            <v>1207.54</v>
          </cell>
          <cell r="G683">
            <v>666.66</v>
          </cell>
          <cell r="H683">
            <v>0</v>
          </cell>
          <cell r="J683">
            <v>5.33</v>
          </cell>
          <cell r="K683">
            <v>345821.06</v>
          </cell>
          <cell r="M683">
            <v>5.33</v>
          </cell>
          <cell r="N683">
            <v>345821.06</v>
          </cell>
          <cell r="P683">
            <v>5.55</v>
          </cell>
          <cell r="Q683">
            <v>360095.1</v>
          </cell>
          <cell r="S683">
            <v>5.55</v>
          </cell>
          <cell r="T683">
            <v>360095.1</v>
          </cell>
          <cell r="W683">
            <v>0</v>
          </cell>
          <cell r="X683">
            <v>0</v>
          </cell>
          <cell r="Z683">
            <v>0</v>
          </cell>
          <cell r="AA683">
            <v>0</v>
          </cell>
          <cell r="AC683">
            <v>0</v>
          </cell>
          <cell r="AD683">
            <v>0</v>
          </cell>
          <cell r="AF683">
            <v>0</v>
          </cell>
          <cell r="AG683">
            <v>0</v>
          </cell>
          <cell r="AI683">
            <v>0</v>
          </cell>
          <cell r="AJ683">
            <v>0</v>
          </cell>
          <cell r="AM683">
            <v>8.56</v>
          </cell>
          <cell r="AN683">
            <v>555389.92000000004</v>
          </cell>
          <cell r="AP683">
            <v>8.56</v>
          </cell>
          <cell r="AQ683">
            <v>219350</v>
          </cell>
          <cell r="AS683">
            <v>1.2</v>
          </cell>
          <cell r="AT683">
            <v>87506.4</v>
          </cell>
          <cell r="AW683">
            <v>2274078.64</v>
          </cell>
          <cell r="AY683">
            <v>24.990000000000002</v>
          </cell>
        </row>
        <row r="684">
          <cell r="A684" t="str">
            <v>4705217002200</v>
          </cell>
          <cell r="B684" t="str">
            <v>DIXON UNIT SCHOOL DIST 170</v>
          </cell>
          <cell r="C684" t="str">
            <v>LEE</v>
          </cell>
          <cell r="D684" t="str">
            <v>Unit</v>
          </cell>
          <cell r="F684">
            <v>2653.21</v>
          </cell>
          <cell r="G684">
            <v>1325</v>
          </cell>
          <cell r="H684">
            <v>52</v>
          </cell>
          <cell r="J684">
            <v>10.6</v>
          </cell>
          <cell r="K684">
            <v>687749.2</v>
          </cell>
          <cell r="M684">
            <v>10.6</v>
          </cell>
          <cell r="N684">
            <v>687749.2</v>
          </cell>
          <cell r="P684">
            <v>11.04</v>
          </cell>
          <cell r="Q684">
            <v>716297.28</v>
          </cell>
          <cell r="S684">
            <v>11.04</v>
          </cell>
          <cell r="T684">
            <v>716297.28</v>
          </cell>
          <cell r="W684">
            <v>0.41</v>
          </cell>
          <cell r="X684">
            <v>26601.62</v>
          </cell>
          <cell r="Z684">
            <v>0.41</v>
          </cell>
          <cell r="AA684">
            <v>26601.62</v>
          </cell>
          <cell r="AC684">
            <v>0.43</v>
          </cell>
          <cell r="AD684">
            <v>27899.26</v>
          </cell>
          <cell r="AF684">
            <v>0.43</v>
          </cell>
          <cell r="AG684">
            <v>27899.26</v>
          </cell>
          <cell r="AI684">
            <v>0.52</v>
          </cell>
          <cell r="AJ684">
            <v>33738.639999999999</v>
          </cell>
          <cell r="AM684">
            <v>18.809999999999999</v>
          </cell>
          <cell r="AN684">
            <v>1220430.42</v>
          </cell>
          <cell r="AP684">
            <v>18.809999999999999</v>
          </cell>
          <cell r="AQ684">
            <v>482006.25</v>
          </cell>
          <cell r="AS684">
            <v>2.65</v>
          </cell>
          <cell r="AT684">
            <v>193243.3</v>
          </cell>
          <cell r="AW684">
            <v>4846513.330000001</v>
          </cell>
          <cell r="AY684">
            <v>53.28</v>
          </cell>
        </row>
        <row r="685">
          <cell r="A685" t="str">
            <v>4705222000200</v>
          </cell>
          <cell r="B685" t="str">
            <v>STEWARD ELEM SCHOOL DIST 220</v>
          </cell>
          <cell r="C685" t="str">
            <v>LEE</v>
          </cell>
          <cell r="D685" t="str">
            <v>Elementary</v>
          </cell>
          <cell r="F685">
            <v>66</v>
          </cell>
          <cell r="G685">
            <v>20</v>
          </cell>
          <cell r="H685">
            <v>0</v>
          </cell>
          <cell r="J685">
            <v>0.16</v>
          </cell>
          <cell r="K685">
            <v>10381.120000000001</v>
          </cell>
          <cell r="M685">
            <v>0.16</v>
          </cell>
          <cell r="N685">
            <v>10381.120000000001</v>
          </cell>
          <cell r="P685">
            <v>0.16</v>
          </cell>
          <cell r="Q685">
            <v>10381.120000000001</v>
          </cell>
          <cell r="S685">
            <v>0.16</v>
          </cell>
          <cell r="T685">
            <v>10381.120000000001</v>
          </cell>
          <cell r="W685">
            <v>0</v>
          </cell>
          <cell r="X685">
            <v>0</v>
          </cell>
          <cell r="Z685">
            <v>0</v>
          </cell>
          <cell r="AA685">
            <v>0</v>
          </cell>
          <cell r="AC685">
            <v>0</v>
          </cell>
          <cell r="AD685">
            <v>0</v>
          </cell>
          <cell r="AF685">
            <v>0</v>
          </cell>
          <cell r="AG685">
            <v>0</v>
          </cell>
          <cell r="AI685">
            <v>0</v>
          </cell>
          <cell r="AJ685">
            <v>0</v>
          </cell>
          <cell r="AM685">
            <v>0.46</v>
          </cell>
          <cell r="AN685">
            <v>29845.72</v>
          </cell>
          <cell r="AP685">
            <v>0.46</v>
          </cell>
          <cell r="AQ685">
            <v>11787.5</v>
          </cell>
          <cell r="AS685">
            <v>0.06</v>
          </cell>
          <cell r="AT685">
            <v>4375.32</v>
          </cell>
          <cell r="AW685">
            <v>87533.01999999999</v>
          </cell>
          <cell r="AY685">
            <v>0.94</v>
          </cell>
        </row>
        <row r="686">
          <cell r="A686" t="str">
            <v>4705227102600</v>
          </cell>
          <cell r="B686" t="str">
            <v>LEE CENTER C U SCHOOL DIST 271</v>
          </cell>
          <cell r="C686" t="str">
            <v>LEE</v>
          </cell>
          <cell r="D686" t="str">
            <v>Unit</v>
          </cell>
          <cell r="F686">
            <v>199.78</v>
          </cell>
          <cell r="G686">
            <v>78.33</v>
          </cell>
          <cell r="H686">
            <v>1</v>
          </cell>
          <cell r="J686">
            <v>0.62</v>
          </cell>
          <cell r="K686">
            <v>40226.839999999997</v>
          </cell>
          <cell r="M686">
            <v>0.62</v>
          </cell>
          <cell r="N686">
            <v>40226.839999999997</v>
          </cell>
          <cell r="P686">
            <v>0.65</v>
          </cell>
          <cell r="Q686">
            <v>42173.3</v>
          </cell>
          <cell r="S686">
            <v>0.65</v>
          </cell>
          <cell r="T686">
            <v>42173.3</v>
          </cell>
          <cell r="W686">
            <v>0</v>
          </cell>
          <cell r="X686">
            <v>0</v>
          </cell>
          <cell r="Z686">
            <v>0</v>
          </cell>
          <cell r="AA686">
            <v>0</v>
          </cell>
          <cell r="AC686">
            <v>0</v>
          </cell>
          <cell r="AD686">
            <v>0</v>
          </cell>
          <cell r="AF686">
            <v>0</v>
          </cell>
          <cell r="AG686">
            <v>0</v>
          </cell>
          <cell r="AI686">
            <v>0.01</v>
          </cell>
          <cell r="AJ686">
            <v>648.82000000000005</v>
          </cell>
          <cell r="AM686">
            <v>1.41</v>
          </cell>
          <cell r="AN686">
            <v>91483.62</v>
          </cell>
          <cell r="AP686">
            <v>1.41</v>
          </cell>
          <cell r="AQ686">
            <v>36131.25</v>
          </cell>
          <cell r="AS686">
            <v>0.19</v>
          </cell>
          <cell r="AT686">
            <v>13855.18</v>
          </cell>
          <cell r="AW686">
            <v>306919.14999999991</v>
          </cell>
          <cell r="AY686">
            <v>3.34</v>
          </cell>
        </row>
        <row r="687">
          <cell r="A687" t="str">
            <v>4705227202600</v>
          </cell>
          <cell r="B687" t="str">
            <v>AMBOY COMM UNIT SCHOOL DIST 272</v>
          </cell>
          <cell r="C687" t="str">
            <v>LEE</v>
          </cell>
          <cell r="D687" t="str">
            <v>Unit</v>
          </cell>
          <cell r="F687">
            <v>699.75</v>
          </cell>
          <cell r="G687">
            <v>272.33</v>
          </cell>
          <cell r="H687">
            <v>0.66</v>
          </cell>
          <cell r="J687">
            <v>2.17</v>
          </cell>
          <cell r="K687">
            <v>140793.94</v>
          </cell>
          <cell r="M687">
            <v>2.17</v>
          </cell>
          <cell r="N687">
            <v>140793.94</v>
          </cell>
          <cell r="P687">
            <v>2.2599999999999998</v>
          </cell>
          <cell r="Q687">
            <v>146633.32</v>
          </cell>
          <cell r="S687">
            <v>2.2599999999999998</v>
          </cell>
          <cell r="T687">
            <v>146633.32</v>
          </cell>
          <cell r="W687">
            <v>0</v>
          </cell>
          <cell r="X687">
            <v>0</v>
          </cell>
          <cell r="Z687">
            <v>0</v>
          </cell>
          <cell r="AA687">
            <v>0</v>
          </cell>
          <cell r="AC687">
            <v>0</v>
          </cell>
          <cell r="AD687">
            <v>0</v>
          </cell>
          <cell r="AF687">
            <v>0</v>
          </cell>
          <cell r="AG687">
            <v>0</v>
          </cell>
          <cell r="AI687">
            <v>0</v>
          </cell>
          <cell r="AJ687">
            <v>0</v>
          </cell>
          <cell r="AM687">
            <v>4.96</v>
          </cell>
          <cell r="AN687">
            <v>321814.71999999997</v>
          </cell>
          <cell r="AP687">
            <v>4.96</v>
          </cell>
          <cell r="AQ687">
            <v>127100</v>
          </cell>
          <cell r="AS687">
            <v>0.69</v>
          </cell>
          <cell r="AT687">
            <v>50316.18</v>
          </cell>
          <cell r="AW687">
            <v>1074085.42</v>
          </cell>
          <cell r="AY687">
            <v>11.649999999999999</v>
          </cell>
        </row>
        <row r="688">
          <cell r="A688" t="str">
            <v>4705227502600</v>
          </cell>
          <cell r="B688" t="str">
            <v>ASHTON COMM UNIT SCH DIST 275</v>
          </cell>
          <cell r="C688" t="str">
            <v>LEE</v>
          </cell>
          <cell r="D688" t="str">
            <v>Unit</v>
          </cell>
          <cell r="F688">
            <v>509.75</v>
          </cell>
          <cell r="G688">
            <v>190</v>
          </cell>
          <cell r="H688">
            <v>0</v>
          </cell>
          <cell r="J688">
            <v>1.52</v>
          </cell>
          <cell r="K688">
            <v>98620.64</v>
          </cell>
          <cell r="M688">
            <v>1.52</v>
          </cell>
          <cell r="N688">
            <v>98620.64</v>
          </cell>
          <cell r="P688">
            <v>1.58</v>
          </cell>
          <cell r="Q688">
            <v>102513.56</v>
          </cell>
          <cell r="S688">
            <v>1.58</v>
          </cell>
          <cell r="T688">
            <v>102513.56</v>
          </cell>
          <cell r="W688">
            <v>0</v>
          </cell>
          <cell r="X688">
            <v>0</v>
          </cell>
          <cell r="Z688">
            <v>0</v>
          </cell>
          <cell r="AA688">
            <v>0</v>
          </cell>
          <cell r="AC688">
            <v>0</v>
          </cell>
          <cell r="AD688">
            <v>0</v>
          </cell>
          <cell r="AF688">
            <v>0</v>
          </cell>
          <cell r="AG688">
            <v>0</v>
          </cell>
          <cell r="AI688">
            <v>0</v>
          </cell>
          <cell r="AJ688">
            <v>0</v>
          </cell>
          <cell r="AM688">
            <v>3.61</v>
          </cell>
          <cell r="AN688">
            <v>234224.02</v>
          </cell>
          <cell r="AP688">
            <v>3.61</v>
          </cell>
          <cell r="AQ688">
            <v>92506.25</v>
          </cell>
          <cell r="AS688">
            <v>0.5</v>
          </cell>
          <cell r="AT688">
            <v>36461</v>
          </cell>
          <cell r="AW688">
            <v>765459.67</v>
          </cell>
          <cell r="AY688">
            <v>8.2899999999999991</v>
          </cell>
        </row>
        <row r="689">
          <cell r="A689" t="str">
            <v>4707114400300</v>
          </cell>
          <cell r="B689" t="str">
            <v>KINGS CONSOLIDATED SCH DIST 144</v>
          </cell>
          <cell r="C689" t="str">
            <v>OGLE</v>
          </cell>
          <cell r="D689" t="str">
            <v>Elementary</v>
          </cell>
          <cell r="F689">
            <v>80</v>
          </cell>
          <cell r="G689">
            <v>38</v>
          </cell>
          <cell r="H689">
            <v>0</v>
          </cell>
          <cell r="J689">
            <v>0.3</v>
          </cell>
          <cell r="K689">
            <v>19464.599999999999</v>
          </cell>
          <cell r="M689">
            <v>0.3</v>
          </cell>
          <cell r="N689">
            <v>19464.599999999999</v>
          </cell>
          <cell r="P689">
            <v>0.31</v>
          </cell>
          <cell r="Q689">
            <v>20113.419999999998</v>
          </cell>
          <cell r="S689">
            <v>0.31</v>
          </cell>
          <cell r="T689">
            <v>20113.419999999998</v>
          </cell>
          <cell r="W689">
            <v>0</v>
          </cell>
          <cell r="X689">
            <v>0</v>
          </cell>
          <cell r="Z689">
            <v>0</v>
          </cell>
          <cell r="AA689">
            <v>0</v>
          </cell>
          <cell r="AC689">
            <v>0</v>
          </cell>
          <cell r="AD689">
            <v>0</v>
          </cell>
          <cell r="AF689">
            <v>0</v>
          </cell>
          <cell r="AG689">
            <v>0</v>
          </cell>
          <cell r="AI689">
            <v>0</v>
          </cell>
          <cell r="AJ689">
            <v>0</v>
          </cell>
          <cell r="AM689">
            <v>0.56000000000000005</v>
          </cell>
          <cell r="AN689">
            <v>36333.919999999998</v>
          </cell>
          <cell r="AP689">
            <v>0.56000000000000005</v>
          </cell>
          <cell r="AQ689">
            <v>14350</v>
          </cell>
          <cell r="AS689">
            <v>0.08</v>
          </cell>
          <cell r="AT689">
            <v>5833.76</v>
          </cell>
          <cell r="AW689">
            <v>135673.72</v>
          </cell>
          <cell r="AY689">
            <v>1.48</v>
          </cell>
        </row>
        <row r="690">
          <cell r="A690" t="str">
            <v>4707116100400</v>
          </cell>
          <cell r="B690" t="str">
            <v>CRESTON COMM CONS SCHOOL DIST 161</v>
          </cell>
          <cell r="C690" t="str">
            <v>OGLE</v>
          </cell>
          <cell r="D690" t="str">
            <v>Elementary</v>
          </cell>
          <cell r="F690">
            <v>94.72</v>
          </cell>
          <cell r="G690">
            <v>39</v>
          </cell>
          <cell r="H690">
            <v>0</v>
          </cell>
          <cell r="J690">
            <v>0.31</v>
          </cell>
          <cell r="K690">
            <v>20113.419999999998</v>
          </cell>
          <cell r="M690">
            <v>0.31</v>
          </cell>
          <cell r="N690">
            <v>20113.419999999998</v>
          </cell>
          <cell r="P690">
            <v>0.32</v>
          </cell>
          <cell r="Q690">
            <v>20762.240000000002</v>
          </cell>
          <cell r="S690">
            <v>0.32</v>
          </cell>
          <cell r="T690">
            <v>20762.240000000002</v>
          </cell>
          <cell r="W690">
            <v>0</v>
          </cell>
          <cell r="X690">
            <v>0</v>
          </cell>
          <cell r="Z690">
            <v>0</v>
          </cell>
          <cell r="AA690">
            <v>0</v>
          </cell>
          <cell r="AC690">
            <v>0</v>
          </cell>
          <cell r="AD690">
            <v>0</v>
          </cell>
          <cell r="AF690">
            <v>0</v>
          </cell>
          <cell r="AG690">
            <v>0</v>
          </cell>
          <cell r="AI690">
            <v>0</v>
          </cell>
          <cell r="AJ690">
            <v>0</v>
          </cell>
          <cell r="AM690">
            <v>0.67</v>
          </cell>
          <cell r="AN690">
            <v>43470.94</v>
          </cell>
          <cell r="AP690">
            <v>0.67</v>
          </cell>
          <cell r="AQ690">
            <v>17168.75</v>
          </cell>
          <cell r="AS690">
            <v>0.09</v>
          </cell>
          <cell r="AT690">
            <v>6562.98</v>
          </cell>
          <cell r="AW690">
            <v>148953.99</v>
          </cell>
          <cell r="AY690">
            <v>1.62</v>
          </cell>
        </row>
        <row r="691">
          <cell r="A691" t="str">
            <v>4707121201700</v>
          </cell>
          <cell r="B691" t="str">
            <v>ROCHELLE TWP HIGH SCH DIST 212</v>
          </cell>
          <cell r="C691" t="str">
            <v>OGLE</v>
          </cell>
          <cell r="D691" t="str">
            <v>High School</v>
          </cell>
          <cell r="F691">
            <v>932.16</v>
          </cell>
          <cell r="G691">
            <v>397</v>
          </cell>
          <cell r="H691">
            <v>74.5</v>
          </cell>
          <cell r="J691">
            <v>3.17</v>
          </cell>
          <cell r="K691">
            <v>205675.94</v>
          </cell>
          <cell r="M691">
            <v>3.17</v>
          </cell>
          <cell r="N691">
            <v>205675.94</v>
          </cell>
          <cell r="P691">
            <v>3.3</v>
          </cell>
          <cell r="Q691">
            <v>214110.6</v>
          </cell>
          <cell r="S691">
            <v>3.3</v>
          </cell>
          <cell r="T691">
            <v>214110.6</v>
          </cell>
          <cell r="W691">
            <v>0.59</v>
          </cell>
          <cell r="X691">
            <v>38280.379999999997</v>
          </cell>
          <cell r="Z691">
            <v>0.59</v>
          </cell>
          <cell r="AA691">
            <v>38280.379999999997</v>
          </cell>
          <cell r="AC691">
            <v>0.62</v>
          </cell>
          <cell r="AD691">
            <v>40226.839999999997</v>
          </cell>
          <cell r="AF691">
            <v>0.62</v>
          </cell>
          <cell r="AG691">
            <v>40226.839999999997</v>
          </cell>
          <cell r="AI691">
            <v>0.74</v>
          </cell>
          <cell r="AJ691">
            <v>48012.68</v>
          </cell>
          <cell r="AM691">
            <v>6.61</v>
          </cell>
          <cell r="AN691">
            <v>428870.02</v>
          </cell>
          <cell r="AP691">
            <v>6.61</v>
          </cell>
          <cell r="AQ691">
            <v>169381.25</v>
          </cell>
          <cell r="AS691">
            <v>0.93</v>
          </cell>
          <cell r="AT691">
            <v>67817.460000000006</v>
          </cell>
          <cell r="AW691">
            <v>1710668.93</v>
          </cell>
          <cell r="AY691">
            <v>18.95</v>
          </cell>
        </row>
        <row r="692">
          <cell r="A692" t="str">
            <v>4707122002600</v>
          </cell>
          <cell r="B692" t="str">
            <v>OREGON C U SCHOOL DIST-220</v>
          </cell>
          <cell r="C692" t="str">
            <v>OGLE</v>
          </cell>
          <cell r="D692" t="str">
            <v>Unit</v>
          </cell>
          <cell r="F692">
            <v>1372.87</v>
          </cell>
          <cell r="G692">
            <v>668.33</v>
          </cell>
          <cell r="H692">
            <v>18.5</v>
          </cell>
          <cell r="J692">
            <v>5.34</v>
          </cell>
          <cell r="K692">
            <v>346469.88</v>
          </cell>
          <cell r="M692">
            <v>5.34</v>
          </cell>
          <cell r="N692">
            <v>346469.88</v>
          </cell>
          <cell r="P692">
            <v>5.56</v>
          </cell>
          <cell r="Q692">
            <v>360743.92</v>
          </cell>
          <cell r="S692">
            <v>5.56</v>
          </cell>
          <cell r="T692">
            <v>360743.92</v>
          </cell>
          <cell r="W692">
            <v>0.14000000000000001</v>
          </cell>
          <cell r="X692">
            <v>9083.48</v>
          </cell>
          <cell r="Z692">
            <v>0.14000000000000001</v>
          </cell>
          <cell r="AA692">
            <v>9083.48</v>
          </cell>
          <cell r="AC692">
            <v>0.15</v>
          </cell>
          <cell r="AD692">
            <v>9732.2999999999993</v>
          </cell>
          <cell r="AF692">
            <v>0.15</v>
          </cell>
          <cell r="AG692">
            <v>9732.2999999999993</v>
          </cell>
          <cell r="AI692">
            <v>0.18</v>
          </cell>
          <cell r="AJ692">
            <v>11678.76</v>
          </cell>
          <cell r="AM692">
            <v>9.73</v>
          </cell>
          <cell r="AN692">
            <v>631301.86</v>
          </cell>
          <cell r="AP692">
            <v>9.73</v>
          </cell>
          <cell r="AQ692">
            <v>249331.25</v>
          </cell>
          <cell r="AS692">
            <v>1.37</v>
          </cell>
          <cell r="AT692">
            <v>99903.14</v>
          </cell>
          <cell r="AW692">
            <v>2444274.17</v>
          </cell>
          <cell r="AY692">
            <v>26.809999999999995</v>
          </cell>
        </row>
        <row r="693">
          <cell r="A693" t="str">
            <v>4707122102600</v>
          </cell>
          <cell r="B693" t="str">
            <v>FORRESTVILLE VALLEY C U S D 221</v>
          </cell>
          <cell r="C693" t="str">
            <v>OGLE</v>
          </cell>
          <cell r="D693" t="str">
            <v>Unit</v>
          </cell>
          <cell r="F693">
            <v>829.3</v>
          </cell>
          <cell r="G693">
            <v>295.33</v>
          </cell>
          <cell r="H693">
            <v>0</v>
          </cell>
          <cell r="J693">
            <v>2.36</v>
          </cell>
          <cell r="K693">
            <v>153121.51999999999</v>
          </cell>
          <cell r="M693">
            <v>2.36</v>
          </cell>
          <cell r="N693">
            <v>153121.51999999999</v>
          </cell>
          <cell r="P693">
            <v>2.46</v>
          </cell>
          <cell r="Q693">
            <v>159609.72</v>
          </cell>
          <cell r="S693">
            <v>2.46</v>
          </cell>
          <cell r="T693">
            <v>159609.72</v>
          </cell>
          <cell r="W693">
            <v>0</v>
          </cell>
          <cell r="X693">
            <v>0</v>
          </cell>
          <cell r="Z693">
            <v>0</v>
          </cell>
          <cell r="AA693">
            <v>0</v>
          </cell>
          <cell r="AC693">
            <v>0</v>
          </cell>
          <cell r="AD693">
            <v>0</v>
          </cell>
          <cell r="AF693">
            <v>0</v>
          </cell>
          <cell r="AG693">
            <v>0</v>
          </cell>
          <cell r="AI693">
            <v>0</v>
          </cell>
          <cell r="AJ693">
            <v>0</v>
          </cell>
          <cell r="AM693">
            <v>5.88</v>
          </cell>
          <cell r="AN693">
            <v>381506.16</v>
          </cell>
          <cell r="AP693">
            <v>5.88</v>
          </cell>
          <cell r="AQ693">
            <v>150675</v>
          </cell>
          <cell r="AS693">
            <v>0.82</v>
          </cell>
          <cell r="AT693">
            <v>59796.04</v>
          </cell>
          <cell r="AW693">
            <v>1217439.68</v>
          </cell>
          <cell r="AY693">
            <v>13.16</v>
          </cell>
        </row>
        <row r="694">
          <cell r="A694" t="str">
            <v>4707122202600</v>
          </cell>
          <cell r="B694" t="str">
            <v>POLO COMM UNIT SCHOOL DIST 222</v>
          </cell>
          <cell r="C694" t="str">
            <v>OGLE</v>
          </cell>
          <cell r="D694" t="str">
            <v>Unit</v>
          </cell>
          <cell r="F694">
            <v>554.70000000000005</v>
          </cell>
          <cell r="G694">
            <v>250</v>
          </cell>
          <cell r="H694">
            <v>0</v>
          </cell>
          <cell r="J694">
            <v>2</v>
          </cell>
          <cell r="K694">
            <v>129764</v>
          </cell>
          <cell r="M694">
            <v>2</v>
          </cell>
          <cell r="N694">
            <v>129764</v>
          </cell>
          <cell r="P694">
            <v>2.08</v>
          </cell>
          <cell r="Q694">
            <v>134954.56</v>
          </cell>
          <cell r="S694">
            <v>2.08</v>
          </cell>
          <cell r="T694">
            <v>134954.56</v>
          </cell>
          <cell r="W694">
            <v>0</v>
          </cell>
          <cell r="X694">
            <v>0</v>
          </cell>
          <cell r="Z694">
            <v>0</v>
          </cell>
          <cell r="AA694">
            <v>0</v>
          </cell>
          <cell r="AC694">
            <v>0</v>
          </cell>
          <cell r="AD694">
            <v>0</v>
          </cell>
          <cell r="AF694">
            <v>0</v>
          </cell>
          <cell r="AG694">
            <v>0</v>
          </cell>
          <cell r="AI694">
            <v>0</v>
          </cell>
          <cell r="AJ694">
            <v>0</v>
          </cell>
          <cell r="AM694">
            <v>3.93</v>
          </cell>
          <cell r="AN694">
            <v>254986.26</v>
          </cell>
          <cell r="AP694">
            <v>3.93</v>
          </cell>
          <cell r="AQ694">
            <v>100706.25</v>
          </cell>
          <cell r="AS694">
            <v>0.55000000000000004</v>
          </cell>
          <cell r="AT694">
            <v>40107.1</v>
          </cell>
          <cell r="AW694">
            <v>925236.73</v>
          </cell>
          <cell r="AY694">
            <v>10.09</v>
          </cell>
        </row>
        <row r="695">
          <cell r="A695" t="str">
            <v>4707122302600</v>
          </cell>
          <cell r="B695" t="str">
            <v>MERIDIAN C U SCH DIST 223</v>
          </cell>
          <cell r="C695" t="str">
            <v>OGLE</v>
          </cell>
          <cell r="D695" t="str">
            <v>Unit</v>
          </cell>
          <cell r="F695">
            <v>1693.27</v>
          </cell>
          <cell r="G695">
            <v>438.66</v>
          </cell>
          <cell r="H695">
            <v>51.66</v>
          </cell>
          <cell r="J695">
            <v>3.5</v>
          </cell>
          <cell r="K695">
            <v>227087</v>
          </cell>
          <cell r="M695">
            <v>3.5</v>
          </cell>
          <cell r="N695">
            <v>227087</v>
          </cell>
          <cell r="P695">
            <v>3.65</v>
          </cell>
          <cell r="Q695">
            <v>236819.3</v>
          </cell>
          <cell r="S695">
            <v>3.65</v>
          </cell>
          <cell r="T695">
            <v>236819.3</v>
          </cell>
          <cell r="W695">
            <v>0.41</v>
          </cell>
          <cell r="X695">
            <v>26601.62</v>
          </cell>
          <cell r="Z695">
            <v>0.41</v>
          </cell>
          <cell r="AA695">
            <v>26601.62</v>
          </cell>
          <cell r="AC695">
            <v>0.43</v>
          </cell>
          <cell r="AD695">
            <v>27899.26</v>
          </cell>
          <cell r="AF695">
            <v>0.43</v>
          </cell>
          <cell r="AG695">
            <v>27899.26</v>
          </cell>
          <cell r="AI695">
            <v>0.51</v>
          </cell>
          <cell r="AJ695">
            <v>33089.82</v>
          </cell>
          <cell r="AM695">
            <v>12</v>
          </cell>
          <cell r="AN695">
            <v>778584</v>
          </cell>
          <cell r="AP695">
            <v>12</v>
          </cell>
          <cell r="AQ695">
            <v>307500</v>
          </cell>
          <cell r="AS695">
            <v>1.69</v>
          </cell>
          <cell r="AT695">
            <v>123238.18</v>
          </cell>
          <cell r="AW695">
            <v>2279226.3600000003</v>
          </cell>
          <cell r="AY695">
            <v>24.58</v>
          </cell>
        </row>
        <row r="696">
          <cell r="A696" t="str">
            <v>4707122602600</v>
          </cell>
          <cell r="B696" t="str">
            <v>BYRON COMM UNIT SCHOOL DIST 226</v>
          </cell>
          <cell r="C696" t="str">
            <v>OGLE</v>
          </cell>
          <cell r="D696" t="str">
            <v>Unit</v>
          </cell>
          <cell r="F696">
            <v>1506</v>
          </cell>
          <cell r="G696">
            <v>284</v>
          </cell>
          <cell r="H696">
            <v>4.33</v>
          </cell>
          <cell r="J696">
            <v>2.27</v>
          </cell>
          <cell r="K696">
            <v>147282.14000000001</v>
          </cell>
          <cell r="M696">
            <v>2.27</v>
          </cell>
          <cell r="N696">
            <v>147282.14000000001</v>
          </cell>
          <cell r="P696">
            <v>2.36</v>
          </cell>
          <cell r="Q696">
            <v>153121.51999999999</v>
          </cell>
          <cell r="S696">
            <v>2.36</v>
          </cell>
          <cell r="T696">
            <v>153121.51999999999</v>
          </cell>
          <cell r="W696">
            <v>0.03</v>
          </cell>
          <cell r="X696">
            <v>1946.46</v>
          </cell>
          <cell r="Z696">
            <v>0.03</v>
          </cell>
          <cell r="AA696">
            <v>1946.46</v>
          </cell>
          <cell r="AC696">
            <v>0.03</v>
          </cell>
          <cell r="AD696">
            <v>1946.46</v>
          </cell>
          <cell r="AF696">
            <v>0.03</v>
          </cell>
          <cell r="AG696">
            <v>1946.46</v>
          </cell>
          <cell r="AI696">
            <v>0.04</v>
          </cell>
          <cell r="AJ696">
            <v>2595.2800000000002</v>
          </cell>
          <cell r="AM696">
            <v>10.68</v>
          </cell>
          <cell r="AN696">
            <v>692939.76</v>
          </cell>
          <cell r="AP696">
            <v>10.68</v>
          </cell>
          <cell r="AQ696">
            <v>273675</v>
          </cell>
          <cell r="AS696">
            <v>1.5</v>
          </cell>
          <cell r="AT696">
            <v>109383</v>
          </cell>
          <cell r="AW696">
            <v>1687186.2000000002</v>
          </cell>
          <cell r="AY696">
            <v>17.8</v>
          </cell>
        </row>
        <row r="697">
          <cell r="A697" t="str">
            <v>4707123100400</v>
          </cell>
          <cell r="B697" t="str">
            <v>ROCHELLE COMM CONS DIST 231</v>
          </cell>
          <cell r="C697" t="str">
            <v>OGLE</v>
          </cell>
          <cell r="D697" t="str">
            <v>Elementary</v>
          </cell>
          <cell r="F697">
            <v>1530.63</v>
          </cell>
          <cell r="G697">
            <v>833.33</v>
          </cell>
          <cell r="H697">
            <v>298.5</v>
          </cell>
          <cell r="J697">
            <v>6.66</v>
          </cell>
          <cell r="K697">
            <v>432114.12</v>
          </cell>
          <cell r="M697">
            <v>6.66</v>
          </cell>
          <cell r="N697">
            <v>432114.12</v>
          </cell>
          <cell r="P697">
            <v>6.94</v>
          </cell>
          <cell r="Q697">
            <v>450281.08</v>
          </cell>
          <cell r="S697">
            <v>6.94</v>
          </cell>
          <cell r="T697">
            <v>450281.08</v>
          </cell>
          <cell r="W697">
            <v>2.38</v>
          </cell>
          <cell r="X697">
            <v>154419.16</v>
          </cell>
          <cell r="Z697">
            <v>2.38</v>
          </cell>
          <cell r="AA697">
            <v>154419.16</v>
          </cell>
          <cell r="AC697">
            <v>2.48</v>
          </cell>
          <cell r="AD697">
            <v>160907.35999999999</v>
          </cell>
          <cell r="AF697">
            <v>2.48</v>
          </cell>
          <cell r="AG697">
            <v>160907.35999999999</v>
          </cell>
          <cell r="AI697">
            <v>2.98</v>
          </cell>
          <cell r="AJ697">
            <v>193348.36</v>
          </cell>
          <cell r="AM697">
            <v>10.85</v>
          </cell>
          <cell r="AN697">
            <v>703969.7</v>
          </cell>
          <cell r="AP697">
            <v>10.85</v>
          </cell>
          <cell r="AQ697">
            <v>278031.25</v>
          </cell>
          <cell r="AS697">
            <v>1.53</v>
          </cell>
          <cell r="AT697">
            <v>111570.66</v>
          </cell>
          <cell r="AW697">
            <v>3682363.4099999997</v>
          </cell>
          <cell r="AY697">
            <v>41.71</v>
          </cell>
        </row>
        <row r="698">
          <cell r="A698" t="str">
            <v>4707126900400</v>
          </cell>
          <cell r="B698" t="str">
            <v>ESWOOD C C DISTRICT 269</v>
          </cell>
          <cell r="C698" t="str">
            <v>OGLE</v>
          </cell>
          <cell r="D698" t="str">
            <v>Elementary</v>
          </cell>
          <cell r="F698">
            <v>85.13</v>
          </cell>
          <cell r="G698">
            <v>36</v>
          </cell>
          <cell r="H698">
            <v>0</v>
          </cell>
          <cell r="J698">
            <v>0.28000000000000003</v>
          </cell>
          <cell r="K698">
            <v>18166.96</v>
          </cell>
          <cell r="M698">
            <v>0.28000000000000003</v>
          </cell>
          <cell r="N698">
            <v>18166.96</v>
          </cell>
          <cell r="P698">
            <v>0.3</v>
          </cell>
          <cell r="Q698">
            <v>19464.599999999999</v>
          </cell>
          <cell r="S698">
            <v>0.3</v>
          </cell>
          <cell r="T698">
            <v>19464.599999999999</v>
          </cell>
          <cell r="W698">
            <v>0</v>
          </cell>
          <cell r="X698">
            <v>0</v>
          </cell>
          <cell r="Z698">
            <v>0</v>
          </cell>
          <cell r="AA698">
            <v>0</v>
          </cell>
          <cell r="AC698">
            <v>0</v>
          </cell>
          <cell r="AD698">
            <v>0</v>
          </cell>
          <cell r="AF698">
            <v>0</v>
          </cell>
          <cell r="AG698">
            <v>0</v>
          </cell>
          <cell r="AI698">
            <v>0</v>
          </cell>
          <cell r="AJ698">
            <v>0</v>
          </cell>
          <cell r="AM698">
            <v>0.6</v>
          </cell>
          <cell r="AN698">
            <v>38929.199999999997</v>
          </cell>
          <cell r="AP698">
            <v>0.6</v>
          </cell>
          <cell r="AQ698">
            <v>15375</v>
          </cell>
          <cell r="AS698">
            <v>0.08</v>
          </cell>
          <cell r="AT698">
            <v>5833.76</v>
          </cell>
          <cell r="AW698">
            <v>135401.07999999999</v>
          </cell>
          <cell r="AY698">
            <v>1.48</v>
          </cell>
        </row>
        <row r="699">
          <cell r="A699" t="str">
            <v>4709800102600</v>
          </cell>
          <cell r="B699" t="str">
            <v>ERIE COMM UNIT SCH DIST 1</v>
          </cell>
          <cell r="C699" t="str">
            <v>WHITESIDE</v>
          </cell>
          <cell r="D699" t="str">
            <v>Unit</v>
          </cell>
          <cell r="F699">
            <v>606.54999999999995</v>
          </cell>
          <cell r="G699">
            <v>155.66</v>
          </cell>
          <cell r="H699">
            <v>0</v>
          </cell>
          <cell r="J699">
            <v>1.24</v>
          </cell>
          <cell r="K699">
            <v>80453.679999999993</v>
          </cell>
          <cell r="M699">
            <v>1.24</v>
          </cell>
          <cell r="N699">
            <v>80453.679999999993</v>
          </cell>
          <cell r="P699">
            <v>1.29</v>
          </cell>
          <cell r="Q699">
            <v>83697.78</v>
          </cell>
          <cell r="S699">
            <v>1.29</v>
          </cell>
          <cell r="T699">
            <v>83697.78</v>
          </cell>
          <cell r="W699">
            <v>0</v>
          </cell>
          <cell r="X699">
            <v>0</v>
          </cell>
          <cell r="Z699">
            <v>0</v>
          </cell>
          <cell r="AA699">
            <v>0</v>
          </cell>
          <cell r="AC699">
            <v>0</v>
          </cell>
          <cell r="AD699">
            <v>0</v>
          </cell>
          <cell r="AF699">
            <v>0</v>
          </cell>
          <cell r="AG699">
            <v>0</v>
          </cell>
          <cell r="AI699">
            <v>0</v>
          </cell>
          <cell r="AJ699">
            <v>0</v>
          </cell>
          <cell r="AM699">
            <v>4.3</v>
          </cell>
          <cell r="AN699">
            <v>278992.59999999998</v>
          </cell>
          <cell r="AP699">
            <v>4.3</v>
          </cell>
          <cell r="AQ699">
            <v>110187.5</v>
          </cell>
          <cell r="AS699">
            <v>0.6</v>
          </cell>
          <cell r="AT699">
            <v>43753.2</v>
          </cell>
          <cell r="AW699">
            <v>761236.22</v>
          </cell>
          <cell r="AY699">
            <v>8.120000000000001</v>
          </cell>
        </row>
        <row r="700">
          <cell r="A700" t="str">
            <v>4709800202600</v>
          </cell>
          <cell r="B700" t="str">
            <v>RIVER BEND COMM UNIT DIST 2</v>
          </cell>
          <cell r="C700" t="str">
            <v>WHITESIDE</v>
          </cell>
          <cell r="D700" t="str">
            <v>Unit</v>
          </cell>
          <cell r="F700">
            <v>922.21</v>
          </cell>
          <cell r="G700">
            <v>273</v>
          </cell>
          <cell r="H700">
            <v>0</v>
          </cell>
          <cell r="J700">
            <v>2.1800000000000002</v>
          </cell>
          <cell r="K700">
            <v>141442.76</v>
          </cell>
          <cell r="M700">
            <v>2.1800000000000002</v>
          </cell>
          <cell r="N700">
            <v>141442.76</v>
          </cell>
          <cell r="P700">
            <v>2.27</v>
          </cell>
          <cell r="Q700">
            <v>147282.14000000001</v>
          </cell>
          <cell r="S700">
            <v>2.27</v>
          </cell>
          <cell r="T700">
            <v>147282.14000000001</v>
          </cell>
          <cell r="W700">
            <v>0</v>
          </cell>
          <cell r="X700">
            <v>0</v>
          </cell>
          <cell r="Z700">
            <v>0</v>
          </cell>
          <cell r="AA700">
            <v>0</v>
          </cell>
          <cell r="AC700">
            <v>0</v>
          </cell>
          <cell r="AD700">
            <v>0</v>
          </cell>
          <cell r="AF700">
            <v>0</v>
          </cell>
          <cell r="AG700">
            <v>0</v>
          </cell>
          <cell r="AI700">
            <v>0</v>
          </cell>
          <cell r="AJ700">
            <v>0</v>
          </cell>
          <cell r="AM700">
            <v>6.54</v>
          </cell>
          <cell r="AN700">
            <v>424328.28</v>
          </cell>
          <cell r="AP700">
            <v>6.54</v>
          </cell>
          <cell r="AQ700">
            <v>167587.5</v>
          </cell>
          <cell r="AS700">
            <v>0.92</v>
          </cell>
          <cell r="AT700">
            <v>67088.240000000005</v>
          </cell>
          <cell r="AW700">
            <v>1236453.82</v>
          </cell>
          <cell r="AY700">
            <v>13.260000000000002</v>
          </cell>
        </row>
        <row r="701">
          <cell r="A701" t="str">
            <v>4709800302600</v>
          </cell>
          <cell r="B701" t="str">
            <v>PROPHETSTOWN-LYNDON-TAMPICO CUSD3</v>
          </cell>
          <cell r="C701" t="str">
            <v>WHITESIDE</v>
          </cell>
          <cell r="D701" t="str">
            <v>Unit</v>
          </cell>
          <cell r="F701">
            <v>794.3</v>
          </cell>
          <cell r="G701">
            <v>353</v>
          </cell>
          <cell r="H701">
            <v>0</v>
          </cell>
          <cell r="J701">
            <v>2.82</v>
          </cell>
          <cell r="K701">
            <v>182967.24</v>
          </cell>
          <cell r="M701">
            <v>2.82</v>
          </cell>
          <cell r="N701">
            <v>182967.24</v>
          </cell>
          <cell r="P701">
            <v>2.94</v>
          </cell>
          <cell r="Q701">
            <v>190753.08</v>
          </cell>
          <cell r="S701">
            <v>2.94</v>
          </cell>
          <cell r="T701">
            <v>190753.08</v>
          </cell>
          <cell r="W701">
            <v>0</v>
          </cell>
          <cell r="X701">
            <v>0</v>
          </cell>
          <cell r="Z701">
            <v>0</v>
          </cell>
          <cell r="AA701">
            <v>0</v>
          </cell>
          <cell r="AC701">
            <v>0</v>
          </cell>
          <cell r="AD701">
            <v>0</v>
          </cell>
          <cell r="AF701">
            <v>0</v>
          </cell>
          <cell r="AG701">
            <v>0</v>
          </cell>
          <cell r="AI701">
            <v>0</v>
          </cell>
          <cell r="AJ701">
            <v>0</v>
          </cell>
          <cell r="AM701">
            <v>5.63</v>
          </cell>
          <cell r="AN701">
            <v>365285.66</v>
          </cell>
          <cell r="AP701">
            <v>5.63</v>
          </cell>
          <cell r="AQ701">
            <v>144268.75</v>
          </cell>
          <cell r="AS701">
            <v>0.79</v>
          </cell>
          <cell r="AT701">
            <v>57608.38</v>
          </cell>
          <cell r="AW701">
            <v>1314603.43</v>
          </cell>
          <cell r="AY701">
            <v>14.329999999999998</v>
          </cell>
        </row>
        <row r="702">
          <cell r="A702" t="str">
            <v>4709800502600</v>
          </cell>
          <cell r="B702" t="str">
            <v>STERLING C U DIST 5</v>
          </cell>
          <cell r="C702" t="str">
            <v>WHITESIDE</v>
          </cell>
          <cell r="D702" t="str">
            <v>Unit</v>
          </cell>
          <cell r="F702">
            <v>3297.5</v>
          </cell>
          <cell r="G702">
            <v>1796</v>
          </cell>
          <cell r="H702">
            <v>156.5</v>
          </cell>
          <cell r="J702">
            <v>14.36</v>
          </cell>
          <cell r="K702">
            <v>931705.52</v>
          </cell>
          <cell r="M702">
            <v>14.36</v>
          </cell>
          <cell r="N702">
            <v>931705.52</v>
          </cell>
          <cell r="P702">
            <v>14.96</v>
          </cell>
          <cell r="Q702">
            <v>970634.72</v>
          </cell>
          <cell r="S702">
            <v>14.96</v>
          </cell>
          <cell r="T702">
            <v>970634.72</v>
          </cell>
          <cell r="W702">
            <v>1.25</v>
          </cell>
          <cell r="X702">
            <v>81102.5</v>
          </cell>
          <cell r="Z702">
            <v>1.25</v>
          </cell>
          <cell r="AA702">
            <v>81102.5</v>
          </cell>
          <cell r="AC702">
            <v>1.3</v>
          </cell>
          <cell r="AD702">
            <v>84346.6</v>
          </cell>
          <cell r="AF702">
            <v>1.3</v>
          </cell>
          <cell r="AG702">
            <v>84346.6</v>
          </cell>
          <cell r="AI702">
            <v>1.56</v>
          </cell>
          <cell r="AJ702">
            <v>101215.92</v>
          </cell>
          <cell r="AM702">
            <v>23.38</v>
          </cell>
          <cell r="AN702">
            <v>1516941.16</v>
          </cell>
          <cell r="AP702">
            <v>23.38</v>
          </cell>
          <cell r="AQ702">
            <v>599112.5</v>
          </cell>
          <cell r="AS702">
            <v>3.29</v>
          </cell>
          <cell r="AT702">
            <v>239913.38</v>
          </cell>
          <cell r="AW702">
            <v>6592761.6399999987</v>
          </cell>
          <cell r="AY702">
            <v>73.069999999999993</v>
          </cell>
        </row>
        <row r="703">
          <cell r="A703" t="str">
            <v>4709800602600</v>
          </cell>
          <cell r="B703" t="str">
            <v>MORRISON COMM UNIT SCH DIST 6</v>
          </cell>
          <cell r="C703" t="str">
            <v>WHITESIDE</v>
          </cell>
          <cell r="D703" t="str">
            <v>Unit</v>
          </cell>
          <cell r="F703">
            <v>995.71</v>
          </cell>
          <cell r="G703">
            <v>290</v>
          </cell>
          <cell r="H703">
            <v>0</v>
          </cell>
          <cell r="J703">
            <v>2.3199999999999998</v>
          </cell>
          <cell r="K703">
            <v>150526.24</v>
          </cell>
          <cell r="M703">
            <v>2.3199999999999998</v>
          </cell>
          <cell r="N703">
            <v>150526.24</v>
          </cell>
          <cell r="P703">
            <v>2.41</v>
          </cell>
          <cell r="Q703">
            <v>156365.62</v>
          </cell>
          <cell r="S703">
            <v>2.41</v>
          </cell>
          <cell r="T703">
            <v>156365.62</v>
          </cell>
          <cell r="W703">
            <v>0</v>
          </cell>
          <cell r="X703">
            <v>0</v>
          </cell>
          <cell r="Z703">
            <v>0</v>
          </cell>
          <cell r="AA703">
            <v>0</v>
          </cell>
          <cell r="AC703">
            <v>0</v>
          </cell>
          <cell r="AD703">
            <v>0</v>
          </cell>
          <cell r="AF703">
            <v>0</v>
          </cell>
          <cell r="AG703">
            <v>0</v>
          </cell>
          <cell r="AI703">
            <v>0</v>
          </cell>
          <cell r="AJ703">
            <v>0</v>
          </cell>
          <cell r="AM703">
            <v>7.06</v>
          </cell>
          <cell r="AN703">
            <v>458066.92</v>
          </cell>
          <cell r="AP703">
            <v>7.06</v>
          </cell>
          <cell r="AQ703">
            <v>180912.5</v>
          </cell>
          <cell r="AS703">
            <v>0.99</v>
          </cell>
          <cell r="AT703">
            <v>72192.78</v>
          </cell>
          <cell r="AW703">
            <v>1324955.92</v>
          </cell>
          <cell r="AY703">
            <v>14.2</v>
          </cell>
        </row>
        <row r="704">
          <cell r="A704" t="str">
            <v>4709801300200</v>
          </cell>
          <cell r="B704" t="str">
            <v>ROCK FALLS ELEMENTARY SCH DIST 13</v>
          </cell>
          <cell r="C704" t="str">
            <v>WHITESIDE</v>
          </cell>
          <cell r="D704" t="str">
            <v>Elementary</v>
          </cell>
          <cell r="F704">
            <v>964.96</v>
          </cell>
          <cell r="G704">
            <v>695.33</v>
          </cell>
          <cell r="H704">
            <v>60</v>
          </cell>
          <cell r="J704">
            <v>5.56</v>
          </cell>
          <cell r="K704">
            <v>360743.92</v>
          </cell>
          <cell r="M704">
            <v>5.56</v>
          </cell>
          <cell r="N704">
            <v>360743.92</v>
          </cell>
          <cell r="P704">
            <v>5.79</v>
          </cell>
          <cell r="Q704">
            <v>375666.78</v>
          </cell>
          <cell r="S704">
            <v>5.79</v>
          </cell>
          <cell r="T704">
            <v>375666.78</v>
          </cell>
          <cell r="W704">
            <v>0.48</v>
          </cell>
          <cell r="X704">
            <v>31143.360000000001</v>
          </cell>
          <cell r="Z704">
            <v>0.48</v>
          </cell>
          <cell r="AA704">
            <v>31143.360000000001</v>
          </cell>
          <cell r="AC704">
            <v>0.5</v>
          </cell>
          <cell r="AD704">
            <v>32441</v>
          </cell>
          <cell r="AF704">
            <v>0.5</v>
          </cell>
          <cell r="AG704">
            <v>32441</v>
          </cell>
          <cell r="AI704">
            <v>0.6</v>
          </cell>
          <cell r="AJ704">
            <v>38929.199999999997</v>
          </cell>
          <cell r="AM704">
            <v>6.84</v>
          </cell>
          <cell r="AN704">
            <v>443792.88</v>
          </cell>
          <cell r="AP704">
            <v>6.84</v>
          </cell>
          <cell r="AQ704">
            <v>175275</v>
          </cell>
          <cell r="AS704">
            <v>0.96</v>
          </cell>
          <cell r="AT704">
            <v>70005.119999999995</v>
          </cell>
          <cell r="AW704">
            <v>2327992.3199999998</v>
          </cell>
          <cell r="AY704">
            <v>26.060000000000002</v>
          </cell>
        </row>
        <row r="705">
          <cell r="A705" t="str">
            <v>4709802000200</v>
          </cell>
          <cell r="B705" t="str">
            <v>EAST COLOMA - NELSON CESD 20</v>
          </cell>
          <cell r="C705" t="str">
            <v>WHITESIDE</v>
          </cell>
          <cell r="D705" t="str">
            <v>Elementary</v>
          </cell>
          <cell r="F705">
            <v>275.47000000000003</v>
          </cell>
          <cell r="G705">
            <v>126</v>
          </cell>
          <cell r="H705">
            <v>0</v>
          </cell>
          <cell r="J705">
            <v>1</v>
          </cell>
          <cell r="K705">
            <v>64882</v>
          </cell>
          <cell r="M705">
            <v>1</v>
          </cell>
          <cell r="N705">
            <v>64882</v>
          </cell>
          <cell r="P705">
            <v>1.05</v>
          </cell>
          <cell r="Q705">
            <v>68126.100000000006</v>
          </cell>
          <cell r="S705">
            <v>1.05</v>
          </cell>
          <cell r="T705">
            <v>68126.100000000006</v>
          </cell>
          <cell r="W705">
            <v>0</v>
          </cell>
          <cell r="X705">
            <v>0</v>
          </cell>
          <cell r="Z705">
            <v>0</v>
          </cell>
          <cell r="AA705">
            <v>0</v>
          </cell>
          <cell r="AC705">
            <v>0</v>
          </cell>
          <cell r="AD705">
            <v>0</v>
          </cell>
          <cell r="AF705">
            <v>0</v>
          </cell>
          <cell r="AG705">
            <v>0</v>
          </cell>
          <cell r="AI705">
            <v>0</v>
          </cell>
          <cell r="AJ705">
            <v>0</v>
          </cell>
          <cell r="AM705">
            <v>1.95</v>
          </cell>
          <cell r="AN705">
            <v>126519.9</v>
          </cell>
          <cell r="AP705">
            <v>1.95</v>
          </cell>
          <cell r="AQ705">
            <v>49968.75</v>
          </cell>
          <cell r="AS705">
            <v>0.27</v>
          </cell>
          <cell r="AT705">
            <v>19688.939999999999</v>
          </cell>
          <cell r="AW705">
            <v>462193.79000000004</v>
          </cell>
          <cell r="AY705">
            <v>5.05</v>
          </cell>
        </row>
        <row r="706">
          <cell r="A706" t="str">
            <v>4709814500400</v>
          </cell>
          <cell r="B706" t="str">
            <v>MONTMORENCY C C SCH DIST 145</v>
          </cell>
          <cell r="C706" t="str">
            <v>WHITESIDE</v>
          </cell>
          <cell r="D706" t="str">
            <v>Elementary</v>
          </cell>
          <cell r="F706">
            <v>269.05</v>
          </cell>
          <cell r="G706">
            <v>92.66</v>
          </cell>
          <cell r="H706">
            <v>0</v>
          </cell>
          <cell r="J706">
            <v>0.74</v>
          </cell>
          <cell r="K706">
            <v>48012.68</v>
          </cell>
          <cell r="M706">
            <v>0.74</v>
          </cell>
          <cell r="N706">
            <v>48012.68</v>
          </cell>
          <cell r="P706">
            <v>0.77</v>
          </cell>
          <cell r="Q706">
            <v>49959.14</v>
          </cell>
          <cell r="S706">
            <v>0.77</v>
          </cell>
          <cell r="T706">
            <v>49959.14</v>
          </cell>
          <cell r="W706">
            <v>0</v>
          </cell>
          <cell r="X706">
            <v>0</v>
          </cell>
          <cell r="Z706">
            <v>0</v>
          </cell>
          <cell r="AA706">
            <v>0</v>
          </cell>
          <cell r="AC706">
            <v>0</v>
          </cell>
          <cell r="AD706">
            <v>0</v>
          </cell>
          <cell r="AF706">
            <v>0</v>
          </cell>
          <cell r="AG706">
            <v>0</v>
          </cell>
          <cell r="AI706">
            <v>0</v>
          </cell>
          <cell r="AJ706">
            <v>0</v>
          </cell>
          <cell r="AM706">
            <v>1.9</v>
          </cell>
          <cell r="AN706">
            <v>123275.8</v>
          </cell>
          <cell r="AP706">
            <v>1.9</v>
          </cell>
          <cell r="AQ706">
            <v>48687.5</v>
          </cell>
          <cell r="AS706">
            <v>0.26</v>
          </cell>
          <cell r="AT706">
            <v>18959.72</v>
          </cell>
          <cell r="AW706">
            <v>386866.66000000003</v>
          </cell>
          <cell r="AY706">
            <v>4.18</v>
          </cell>
        </row>
        <row r="707">
          <cell r="A707" t="str">
            <v>4709830101700</v>
          </cell>
          <cell r="B707" t="str">
            <v>ROCK FALLS TWP H S DIST 301</v>
          </cell>
          <cell r="C707" t="str">
            <v>WHITESIDE</v>
          </cell>
          <cell r="D707" t="str">
            <v>High School</v>
          </cell>
          <cell r="F707">
            <v>656.5</v>
          </cell>
          <cell r="G707">
            <v>358</v>
          </cell>
          <cell r="H707">
            <v>5</v>
          </cell>
          <cell r="J707">
            <v>2.86</v>
          </cell>
          <cell r="K707">
            <v>185562.52</v>
          </cell>
          <cell r="M707">
            <v>2.86</v>
          </cell>
          <cell r="N707">
            <v>185562.52</v>
          </cell>
          <cell r="P707">
            <v>2.98</v>
          </cell>
          <cell r="Q707">
            <v>193348.36</v>
          </cell>
          <cell r="S707">
            <v>2.98</v>
          </cell>
          <cell r="T707">
            <v>193348.36</v>
          </cell>
          <cell r="W707">
            <v>0.04</v>
          </cell>
          <cell r="X707">
            <v>2595.2800000000002</v>
          </cell>
          <cell r="Z707">
            <v>0.04</v>
          </cell>
          <cell r="AA707">
            <v>2595.2800000000002</v>
          </cell>
          <cell r="AC707">
            <v>0.04</v>
          </cell>
          <cell r="AD707">
            <v>2595.2800000000002</v>
          </cell>
          <cell r="AF707">
            <v>0.04</v>
          </cell>
          <cell r="AG707">
            <v>2595.2800000000002</v>
          </cell>
          <cell r="AI707">
            <v>0.05</v>
          </cell>
          <cell r="AJ707">
            <v>3244.1</v>
          </cell>
          <cell r="AM707">
            <v>4.6500000000000004</v>
          </cell>
          <cell r="AN707">
            <v>301701.3</v>
          </cell>
          <cell r="AP707">
            <v>4.6500000000000004</v>
          </cell>
          <cell r="AQ707">
            <v>119156.25</v>
          </cell>
          <cell r="AS707">
            <v>0.65</v>
          </cell>
          <cell r="AT707">
            <v>47399.3</v>
          </cell>
          <cell r="AW707">
            <v>1239703.83</v>
          </cell>
          <cell r="AY707">
            <v>13.639999999999999</v>
          </cell>
        </row>
        <row r="708">
          <cell r="A708" t="str">
            <v>4807206200200</v>
          </cell>
          <cell r="B708" t="str">
            <v>PLEASANT VALLEY SCH DIST 62</v>
          </cell>
          <cell r="C708" t="str">
            <v>PEORIA</v>
          </cell>
          <cell r="D708" t="str">
            <v>Elementary</v>
          </cell>
          <cell r="F708">
            <v>450.71</v>
          </cell>
          <cell r="G708">
            <v>435</v>
          </cell>
          <cell r="H708">
            <v>0</v>
          </cell>
          <cell r="J708">
            <v>3.48</v>
          </cell>
          <cell r="K708">
            <v>225789.36</v>
          </cell>
          <cell r="M708">
            <v>3.48</v>
          </cell>
          <cell r="N708">
            <v>225789.36</v>
          </cell>
          <cell r="P708">
            <v>3.62</v>
          </cell>
          <cell r="Q708">
            <v>234872.84</v>
          </cell>
          <cell r="S708">
            <v>3.62</v>
          </cell>
          <cell r="T708">
            <v>234872.84</v>
          </cell>
          <cell r="W708">
            <v>0</v>
          </cell>
          <cell r="X708">
            <v>0</v>
          </cell>
          <cell r="Z708">
            <v>0</v>
          </cell>
          <cell r="AA708">
            <v>0</v>
          </cell>
          <cell r="AC708">
            <v>0</v>
          </cell>
          <cell r="AD708">
            <v>0</v>
          </cell>
          <cell r="AF708">
            <v>0</v>
          </cell>
          <cell r="AG708">
            <v>0</v>
          </cell>
          <cell r="AI708">
            <v>0</v>
          </cell>
          <cell r="AJ708">
            <v>0</v>
          </cell>
          <cell r="AM708">
            <v>3.19</v>
          </cell>
          <cell r="AN708">
            <v>206973.58</v>
          </cell>
          <cell r="AP708">
            <v>3.19</v>
          </cell>
          <cell r="AQ708">
            <v>81743.75</v>
          </cell>
          <cell r="AS708">
            <v>0.45</v>
          </cell>
          <cell r="AT708">
            <v>32814.9</v>
          </cell>
          <cell r="AW708">
            <v>1242856.6299999999</v>
          </cell>
          <cell r="AY708">
            <v>13.909999999999998</v>
          </cell>
        </row>
        <row r="709">
          <cell r="A709" t="str">
            <v>4807206300200</v>
          </cell>
          <cell r="B709" t="str">
            <v>NORWOOD ELEM SCHOOL DIST 63</v>
          </cell>
          <cell r="C709" t="str">
            <v>PEORIA</v>
          </cell>
          <cell r="D709" t="str">
            <v>Elementary</v>
          </cell>
          <cell r="F709">
            <v>388.55</v>
          </cell>
          <cell r="G709">
            <v>197</v>
          </cell>
          <cell r="H709">
            <v>0.5</v>
          </cell>
          <cell r="J709">
            <v>1.57</v>
          </cell>
          <cell r="K709">
            <v>101864.74</v>
          </cell>
          <cell r="M709">
            <v>1.57</v>
          </cell>
          <cell r="N709">
            <v>101864.74</v>
          </cell>
          <cell r="P709">
            <v>1.64</v>
          </cell>
          <cell r="Q709">
            <v>106406.48</v>
          </cell>
          <cell r="S709">
            <v>1.64</v>
          </cell>
          <cell r="T709">
            <v>106406.48</v>
          </cell>
          <cell r="W709">
            <v>0</v>
          </cell>
          <cell r="X709">
            <v>0</v>
          </cell>
          <cell r="Z709">
            <v>0</v>
          </cell>
          <cell r="AA709">
            <v>0</v>
          </cell>
          <cell r="AC709">
            <v>0</v>
          </cell>
          <cell r="AD709">
            <v>0</v>
          </cell>
          <cell r="AF709">
            <v>0</v>
          </cell>
          <cell r="AG709">
            <v>0</v>
          </cell>
          <cell r="AI709">
            <v>0</v>
          </cell>
          <cell r="AJ709">
            <v>0</v>
          </cell>
          <cell r="AM709">
            <v>2.75</v>
          </cell>
          <cell r="AN709">
            <v>178425.5</v>
          </cell>
          <cell r="AP709">
            <v>2.75</v>
          </cell>
          <cell r="AQ709">
            <v>70468.75</v>
          </cell>
          <cell r="AS709">
            <v>0.38</v>
          </cell>
          <cell r="AT709">
            <v>27710.36</v>
          </cell>
          <cell r="AW709">
            <v>693147.04999999993</v>
          </cell>
          <cell r="AY709">
            <v>7.6</v>
          </cell>
        </row>
        <row r="710">
          <cell r="A710" t="str">
            <v>4807206600200</v>
          </cell>
          <cell r="B710" t="str">
            <v>BARTONVILLE SCHOOL DIST 66</v>
          </cell>
          <cell r="C710" t="str">
            <v>PEORIA</v>
          </cell>
          <cell r="D710" t="str">
            <v>Elementary</v>
          </cell>
          <cell r="F710">
            <v>232.25</v>
          </cell>
          <cell r="G710">
            <v>140</v>
          </cell>
          <cell r="H710">
            <v>0</v>
          </cell>
          <cell r="J710">
            <v>1.1200000000000001</v>
          </cell>
          <cell r="K710">
            <v>72667.839999999997</v>
          </cell>
          <cell r="M710">
            <v>1.1200000000000001</v>
          </cell>
          <cell r="N710">
            <v>72667.839999999997</v>
          </cell>
          <cell r="P710">
            <v>1.1599999999999999</v>
          </cell>
          <cell r="Q710">
            <v>75263.12</v>
          </cell>
          <cell r="S710">
            <v>1.1599999999999999</v>
          </cell>
          <cell r="T710">
            <v>75263.12</v>
          </cell>
          <cell r="W710">
            <v>0</v>
          </cell>
          <cell r="X710">
            <v>0</v>
          </cell>
          <cell r="Z710">
            <v>0</v>
          </cell>
          <cell r="AA710">
            <v>0</v>
          </cell>
          <cell r="AC710">
            <v>0</v>
          </cell>
          <cell r="AD710">
            <v>0</v>
          </cell>
          <cell r="AF710">
            <v>0</v>
          </cell>
          <cell r="AG710">
            <v>0</v>
          </cell>
          <cell r="AI710">
            <v>0</v>
          </cell>
          <cell r="AJ710">
            <v>0</v>
          </cell>
          <cell r="AM710">
            <v>1.64</v>
          </cell>
          <cell r="AN710">
            <v>106406.48</v>
          </cell>
          <cell r="AP710">
            <v>1.64</v>
          </cell>
          <cell r="AQ710">
            <v>42025</v>
          </cell>
          <cell r="AS710">
            <v>0.23</v>
          </cell>
          <cell r="AT710">
            <v>16772.060000000001</v>
          </cell>
          <cell r="AW710">
            <v>461065.45999999996</v>
          </cell>
          <cell r="AY710">
            <v>5.08</v>
          </cell>
        </row>
        <row r="711">
          <cell r="A711" t="str">
            <v>4807206800200</v>
          </cell>
          <cell r="B711" t="str">
            <v>OAK GROVE SCHOOL DIST 68</v>
          </cell>
          <cell r="C711" t="str">
            <v>PEORIA</v>
          </cell>
          <cell r="D711" t="str">
            <v>Elementary</v>
          </cell>
          <cell r="F711">
            <v>316.20999999999998</v>
          </cell>
          <cell r="G711">
            <v>167</v>
          </cell>
          <cell r="H711">
            <v>0</v>
          </cell>
          <cell r="J711">
            <v>1.33</v>
          </cell>
          <cell r="K711">
            <v>86293.06</v>
          </cell>
          <cell r="M711">
            <v>1.33</v>
          </cell>
          <cell r="N711">
            <v>86293.06</v>
          </cell>
          <cell r="P711">
            <v>1.39</v>
          </cell>
          <cell r="Q711">
            <v>90185.98</v>
          </cell>
          <cell r="S711">
            <v>1.39</v>
          </cell>
          <cell r="T711">
            <v>90185.98</v>
          </cell>
          <cell r="W711">
            <v>0</v>
          </cell>
          <cell r="X711">
            <v>0</v>
          </cell>
          <cell r="Z711">
            <v>0</v>
          </cell>
          <cell r="AA711">
            <v>0</v>
          </cell>
          <cell r="AC711">
            <v>0</v>
          </cell>
          <cell r="AD711">
            <v>0</v>
          </cell>
          <cell r="AF711">
            <v>0</v>
          </cell>
          <cell r="AG711">
            <v>0</v>
          </cell>
          <cell r="AI711">
            <v>0</v>
          </cell>
          <cell r="AJ711">
            <v>0</v>
          </cell>
          <cell r="AM711">
            <v>2.2400000000000002</v>
          </cell>
          <cell r="AN711">
            <v>145335.67999999999</v>
          </cell>
          <cell r="AP711">
            <v>2.2400000000000002</v>
          </cell>
          <cell r="AQ711">
            <v>57400</v>
          </cell>
          <cell r="AS711">
            <v>0.31</v>
          </cell>
          <cell r="AT711">
            <v>22605.82</v>
          </cell>
          <cell r="AW711">
            <v>578299.57999999996</v>
          </cell>
          <cell r="AY711">
            <v>6.35</v>
          </cell>
        </row>
        <row r="712">
          <cell r="A712" t="str">
            <v>4807206900200</v>
          </cell>
          <cell r="B712" t="str">
            <v>PLEASANT HILL SCHOOL DIST 69</v>
          </cell>
          <cell r="C712" t="str">
            <v>PEORIA</v>
          </cell>
          <cell r="D712" t="str">
            <v>Elementary</v>
          </cell>
          <cell r="F712">
            <v>226.62</v>
          </cell>
          <cell r="G712">
            <v>154</v>
          </cell>
          <cell r="H712">
            <v>4</v>
          </cell>
          <cell r="J712">
            <v>1.23</v>
          </cell>
          <cell r="K712">
            <v>79804.86</v>
          </cell>
          <cell r="M712">
            <v>1.23</v>
          </cell>
          <cell r="N712">
            <v>79804.86</v>
          </cell>
          <cell r="P712">
            <v>1.28</v>
          </cell>
          <cell r="Q712">
            <v>83048.960000000006</v>
          </cell>
          <cell r="S712">
            <v>1.28</v>
          </cell>
          <cell r="T712">
            <v>83048.960000000006</v>
          </cell>
          <cell r="W712">
            <v>0.03</v>
          </cell>
          <cell r="X712">
            <v>1946.46</v>
          </cell>
          <cell r="Z712">
            <v>0.03</v>
          </cell>
          <cell r="AA712">
            <v>1946.46</v>
          </cell>
          <cell r="AC712">
            <v>0.03</v>
          </cell>
          <cell r="AD712">
            <v>1946.46</v>
          </cell>
          <cell r="AF712">
            <v>0.03</v>
          </cell>
          <cell r="AG712">
            <v>1946.46</v>
          </cell>
          <cell r="AI712">
            <v>0.04</v>
          </cell>
          <cell r="AJ712">
            <v>2595.2800000000002</v>
          </cell>
          <cell r="AM712">
            <v>1.6</v>
          </cell>
          <cell r="AN712">
            <v>103811.2</v>
          </cell>
          <cell r="AP712">
            <v>1.6</v>
          </cell>
          <cell r="AQ712">
            <v>41000</v>
          </cell>
          <cell r="AS712">
            <v>0.22</v>
          </cell>
          <cell r="AT712">
            <v>16042.84</v>
          </cell>
          <cell r="AW712">
            <v>496942.79999999993</v>
          </cell>
          <cell r="AY712">
            <v>5.52</v>
          </cell>
        </row>
        <row r="713">
          <cell r="A713" t="str">
            <v>4807207000200</v>
          </cell>
          <cell r="B713" t="str">
            <v>MONROE SCHOOL DIST 70</v>
          </cell>
          <cell r="C713" t="str">
            <v>PEORIA</v>
          </cell>
          <cell r="D713" t="str">
            <v>Elementary</v>
          </cell>
          <cell r="F713">
            <v>297.72000000000003</v>
          </cell>
          <cell r="G713">
            <v>67.66</v>
          </cell>
          <cell r="H713">
            <v>0</v>
          </cell>
          <cell r="J713">
            <v>0.54</v>
          </cell>
          <cell r="K713">
            <v>35036.28</v>
          </cell>
          <cell r="M713">
            <v>0.54</v>
          </cell>
          <cell r="N713">
            <v>35036.28</v>
          </cell>
          <cell r="P713">
            <v>0.56000000000000005</v>
          </cell>
          <cell r="Q713">
            <v>36333.919999999998</v>
          </cell>
          <cell r="S713">
            <v>0.56000000000000005</v>
          </cell>
          <cell r="T713">
            <v>36333.919999999998</v>
          </cell>
          <cell r="W713">
            <v>0</v>
          </cell>
          <cell r="X713">
            <v>0</v>
          </cell>
          <cell r="Z713">
            <v>0</v>
          </cell>
          <cell r="AA713">
            <v>0</v>
          </cell>
          <cell r="AC713">
            <v>0</v>
          </cell>
          <cell r="AD713">
            <v>0</v>
          </cell>
          <cell r="AF713">
            <v>0</v>
          </cell>
          <cell r="AG713">
            <v>0</v>
          </cell>
          <cell r="AI713">
            <v>0</v>
          </cell>
          <cell r="AJ713">
            <v>0</v>
          </cell>
          <cell r="AM713">
            <v>2.11</v>
          </cell>
          <cell r="AN713">
            <v>136901.01999999999</v>
          </cell>
          <cell r="AP713">
            <v>2.11</v>
          </cell>
          <cell r="AQ713">
            <v>54068.75</v>
          </cell>
          <cell r="AS713">
            <v>0.28999999999999998</v>
          </cell>
          <cell r="AT713">
            <v>21147.38</v>
          </cell>
          <cell r="AW713">
            <v>354857.55000000005</v>
          </cell>
          <cell r="AY713">
            <v>3.77</v>
          </cell>
        </row>
        <row r="714">
          <cell r="A714" t="str">
            <v>4807215002500</v>
          </cell>
          <cell r="B714" t="str">
            <v>PEORIA SCHOOL DISTRICT 150</v>
          </cell>
          <cell r="C714" t="str">
            <v>PEORIA</v>
          </cell>
          <cell r="D714" t="str">
            <v>Unit</v>
          </cell>
          <cell r="F714">
            <v>12882.55</v>
          </cell>
          <cell r="G714">
            <v>10366</v>
          </cell>
          <cell r="H714">
            <v>737</v>
          </cell>
          <cell r="J714">
            <v>82.92</v>
          </cell>
          <cell r="K714">
            <v>5380015.4400000004</v>
          </cell>
          <cell r="M714">
            <v>82.92</v>
          </cell>
          <cell r="N714">
            <v>5380015.4400000004</v>
          </cell>
          <cell r="P714">
            <v>86.38</v>
          </cell>
          <cell r="Q714">
            <v>5604507.1600000001</v>
          </cell>
          <cell r="S714">
            <v>86.38</v>
          </cell>
          <cell r="T714">
            <v>5604507.1600000001</v>
          </cell>
          <cell r="W714">
            <v>5.89</v>
          </cell>
          <cell r="X714">
            <v>382154.98</v>
          </cell>
          <cell r="Z714">
            <v>5.89</v>
          </cell>
          <cell r="AA714">
            <v>382154.98</v>
          </cell>
          <cell r="AC714">
            <v>6.14</v>
          </cell>
          <cell r="AD714">
            <v>398375.48</v>
          </cell>
          <cell r="AF714">
            <v>6.14</v>
          </cell>
          <cell r="AG714">
            <v>398375.48</v>
          </cell>
          <cell r="AI714">
            <v>7.37</v>
          </cell>
          <cell r="AJ714">
            <v>478180.34</v>
          </cell>
          <cell r="AM714">
            <v>91.36</v>
          </cell>
          <cell r="AN714">
            <v>5927619.5199999996</v>
          </cell>
          <cell r="AP714">
            <v>91.36</v>
          </cell>
          <cell r="AQ714">
            <v>2341100</v>
          </cell>
          <cell r="AS714">
            <v>12.88</v>
          </cell>
          <cell r="AT714">
            <v>939235.36</v>
          </cell>
          <cell r="AW714">
            <v>33216241.340000004</v>
          </cell>
          <cell r="AY714">
            <v>372.58</v>
          </cell>
        </row>
        <row r="715">
          <cell r="A715" t="str">
            <v>4807226502600</v>
          </cell>
          <cell r="B715" t="str">
            <v>FARMINGTON CENTRAL C U S D 265</v>
          </cell>
          <cell r="C715" t="str">
            <v>PEORIA</v>
          </cell>
          <cell r="D715" t="str">
            <v>Unit</v>
          </cell>
          <cell r="F715">
            <v>1308.96</v>
          </cell>
          <cell r="G715">
            <v>437</v>
          </cell>
          <cell r="H715">
            <v>0</v>
          </cell>
          <cell r="J715">
            <v>3.49</v>
          </cell>
          <cell r="K715">
            <v>226438.18</v>
          </cell>
          <cell r="M715">
            <v>3.49</v>
          </cell>
          <cell r="N715">
            <v>226438.18</v>
          </cell>
          <cell r="P715">
            <v>3.64</v>
          </cell>
          <cell r="Q715">
            <v>236170.48</v>
          </cell>
          <cell r="S715">
            <v>3.64</v>
          </cell>
          <cell r="T715">
            <v>236170.48</v>
          </cell>
          <cell r="W715">
            <v>0</v>
          </cell>
          <cell r="X715">
            <v>0</v>
          </cell>
          <cell r="Z715">
            <v>0</v>
          </cell>
          <cell r="AA715">
            <v>0</v>
          </cell>
          <cell r="AC715">
            <v>0</v>
          </cell>
          <cell r="AD715">
            <v>0</v>
          </cell>
          <cell r="AF715">
            <v>0</v>
          </cell>
          <cell r="AG715">
            <v>0</v>
          </cell>
          <cell r="AI715">
            <v>0</v>
          </cell>
          <cell r="AJ715">
            <v>0</v>
          </cell>
          <cell r="AM715">
            <v>9.2799999999999994</v>
          </cell>
          <cell r="AN715">
            <v>602104.96</v>
          </cell>
          <cell r="AP715">
            <v>9.2799999999999994</v>
          </cell>
          <cell r="AQ715">
            <v>237800</v>
          </cell>
          <cell r="AS715">
            <v>1.3</v>
          </cell>
          <cell r="AT715">
            <v>94798.6</v>
          </cell>
          <cell r="AW715">
            <v>1859920.88</v>
          </cell>
          <cell r="AY715">
            <v>20.05</v>
          </cell>
        </row>
        <row r="716">
          <cell r="A716" t="str">
            <v>4807230902600</v>
          </cell>
          <cell r="B716" t="str">
            <v>BRIMFIELD C U SCHOOL DIST 309</v>
          </cell>
          <cell r="C716" t="str">
            <v>PEORIA</v>
          </cell>
          <cell r="D716" t="str">
            <v>Unit</v>
          </cell>
          <cell r="F716">
            <v>675.48</v>
          </cell>
          <cell r="G716">
            <v>86.33</v>
          </cell>
          <cell r="H716">
            <v>0.66</v>
          </cell>
          <cell r="J716">
            <v>0.69</v>
          </cell>
          <cell r="K716">
            <v>44768.58</v>
          </cell>
          <cell r="M716">
            <v>0.69</v>
          </cell>
          <cell r="N716">
            <v>44768.58</v>
          </cell>
          <cell r="P716">
            <v>0.71</v>
          </cell>
          <cell r="Q716">
            <v>46066.22</v>
          </cell>
          <cell r="S716">
            <v>0.71</v>
          </cell>
          <cell r="T716">
            <v>46066.22</v>
          </cell>
          <cell r="W716">
            <v>0</v>
          </cell>
          <cell r="X716">
            <v>0</v>
          </cell>
          <cell r="Z716">
            <v>0</v>
          </cell>
          <cell r="AA716">
            <v>0</v>
          </cell>
          <cell r="AC716">
            <v>0</v>
          </cell>
          <cell r="AD716">
            <v>0</v>
          </cell>
          <cell r="AF716">
            <v>0</v>
          </cell>
          <cell r="AG716">
            <v>0</v>
          </cell>
          <cell r="AI716">
            <v>0</v>
          </cell>
          <cell r="AJ716">
            <v>0</v>
          </cell>
          <cell r="AM716">
            <v>4.79</v>
          </cell>
          <cell r="AN716">
            <v>310784.78000000003</v>
          </cell>
          <cell r="AP716">
            <v>4.79</v>
          </cell>
          <cell r="AQ716">
            <v>122743.75</v>
          </cell>
          <cell r="AS716">
            <v>0.67</v>
          </cell>
          <cell r="AT716">
            <v>48857.74</v>
          </cell>
          <cell r="AW716">
            <v>664055.86999999988</v>
          </cell>
          <cell r="AY716">
            <v>6.9</v>
          </cell>
        </row>
        <row r="717">
          <cell r="A717" t="str">
            <v>4807231001600</v>
          </cell>
          <cell r="B717" t="str">
            <v>LIMESTONE COMM HIGH SCH DIST 310</v>
          </cell>
          <cell r="C717" t="str">
            <v>PEORIA</v>
          </cell>
          <cell r="D717" t="str">
            <v>High School</v>
          </cell>
          <cell r="F717">
            <v>1042.32</v>
          </cell>
          <cell r="G717">
            <v>401</v>
          </cell>
          <cell r="H717">
            <v>0</v>
          </cell>
          <cell r="J717">
            <v>3.2</v>
          </cell>
          <cell r="K717">
            <v>207622.39999999999</v>
          </cell>
          <cell r="M717">
            <v>3.2</v>
          </cell>
          <cell r="N717">
            <v>207622.39999999999</v>
          </cell>
          <cell r="P717">
            <v>3.34</v>
          </cell>
          <cell r="Q717">
            <v>216705.88</v>
          </cell>
          <cell r="S717">
            <v>3.34</v>
          </cell>
          <cell r="T717">
            <v>216705.88</v>
          </cell>
          <cell r="W717">
            <v>0</v>
          </cell>
          <cell r="X717">
            <v>0</v>
          </cell>
          <cell r="Z717">
            <v>0</v>
          </cell>
          <cell r="AA717">
            <v>0</v>
          </cell>
          <cell r="AC717">
            <v>0</v>
          </cell>
          <cell r="AD717">
            <v>0</v>
          </cell>
          <cell r="AF717">
            <v>0</v>
          </cell>
          <cell r="AG717">
            <v>0</v>
          </cell>
          <cell r="AI717">
            <v>0</v>
          </cell>
          <cell r="AJ717">
            <v>0</v>
          </cell>
          <cell r="AM717">
            <v>7.39</v>
          </cell>
          <cell r="AN717">
            <v>479477.98</v>
          </cell>
          <cell r="AP717">
            <v>7.39</v>
          </cell>
          <cell r="AQ717">
            <v>189368.75</v>
          </cell>
          <cell r="AS717">
            <v>1.04</v>
          </cell>
          <cell r="AT717">
            <v>75838.880000000005</v>
          </cell>
          <cell r="AW717">
            <v>1593342.17</v>
          </cell>
          <cell r="AY717">
            <v>17.27</v>
          </cell>
        </row>
        <row r="718">
          <cell r="A718" t="str">
            <v>4807231600400</v>
          </cell>
          <cell r="B718" t="str">
            <v>LIMESTONE WALTERS C C S DIST 316</v>
          </cell>
          <cell r="C718" t="str">
            <v>PEORIA</v>
          </cell>
          <cell r="D718" t="str">
            <v>Elementary</v>
          </cell>
          <cell r="F718">
            <v>195.25</v>
          </cell>
          <cell r="G718">
            <v>32</v>
          </cell>
          <cell r="H718">
            <v>1</v>
          </cell>
          <cell r="J718">
            <v>0.25</v>
          </cell>
          <cell r="K718">
            <v>16220.5</v>
          </cell>
          <cell r="M718">
            <v>0.25</v>
          </cell>
          <cell r="N718">
            <v>16220.5</v>
          </cell>
          <cell r="P718">
            <v>0.26</v>
          </cell>
          <cell r="Q718">
            <v>16869.32</v>
          </cell>
          <cell r="S718">
            <v>0.26</v>
          </cell>
          <cell r="T718">
            <v>16869.32</v>
          </cell>
          <cell r="W718">
            <v>0</v>
          </cell>
          <cell r="X718">
            <v>0</v>
          </cell>
          <cell r="Z718">
            <v>0</v>
          </cell>
          <cell r="AA718">
            <v>0</v>
          </cell>
          <cell r="AC718">
            <v>0</v>
          </cell>
          <cell r="AD718">
            <v>0</v>
          </cell>
          <cell r="AF718">
            <v>0</v>
          </cell>
          <cell r="AG718">
            <v>0</v>
          </cell>
          <cell r="AI718">
            <v>0.01</v>
          </cell>
          <cell r="AJ718">
            <v>648.82000000000005</v>
          </cell>
          <cell r="AM718">
            <v>1.38</v>
          </cell>
          <cell r="AN718">
            <v>89537.16</v>
          </cell>
          <cell r="AP718">
            <v>1.38</v>
          </cell>
          <cell r="AQ718">
            <v>35362.5</v>
          </cell>
          <cell r="AS718">
            <v>0.19</v>
          </cell>
          <cell r="AT718">
            <v>13855.18</v>
          </cell>
          <cell r="AW718">
            <v>205583.30000000002</v>
          </cell>
          <cell r="AY718">
            <v>2.16</v>
          </cell>
        </row>
        <row r="719">
          <cell r="A719" t="str">
            <v>4807232102600</v>
          </cell>
          <cell r="B719" t="str">
            <v>IL VALLEY CENTRAL UNIT DIST 321</v>
          </cell>
          <cell r="C719" t="str">
            <v>PEORIA</v>
          </cell>
          <cell r="D719" t="str">
            <v>Unit</v>
          </cell>
          <cell r="F719">
            <v>2027.1</v>
          </cell>
          <cell r="G719">
            <v>679</v>
          </cell>
          <cell r="H719">
            <v>16.5</v>
          </cell>
          <cell r="J719">
            <v>5.43</v>
          </cell>
          <cell r="K719">
            <v>352309.26</v>
          </cell>
          <cell r="M719">
            <v>5.43</v>
          </cell>
          <cell r="N719">
            <v>352309.26</v>
          </cell>
          <cell r="P719">
            <v>5.65</v>
          </cell>
          <cell r="Q719">
            <v>366583.3</v>
          </cell>
          <cell r="S719">
            <v>5.65</v>
          </cell>
          <cell r="T719">
            <v>366583.3</v>
          </cell>
          <cell r="W719">
            <v>0.13</v>
          </cell>
          <cell r="X719">
            <v>8434.66</v>
          </cell>
          <cell r="Z719">
            <v>0.13</v>
          </cell>
          <cell r="AA719">
            <v>8434.66</v>
          </cell>
          <cell r="AC719">
            <v>0.13</v>
          </cell>
          <cell r="AD719">
            <v>8434.66</v>
          </cell>
          <cell r="AF719">
            <v>0.13</v>
          </cell>
          <cell r="AG719">
            <v>8434.66</v>
          </cell>
          <cell r="AI719">
            <v>0.16</v>
          </cell>
          <cell r="AJ719">
            <v>10381.120000000001</v>
          </cell>
          <cell r="AM719">
            <v>14.37</v>
          </cell>
          <cell r="AN719">
            <v>932354.34</v>
          </cell>
          <cell r="AP719">
            <v>14.37</v>
          </cell>
          <cell r="AQ719">
            <v>368231.25</v>
          </cell>
          <cell r="AS719">
            <v>2.02</v>
          </cell>
          <cell r="AT719">
            <v>147302.44</v>
          </cell>
          <cell r="AW719">
            <v>2929792.9099999992</v>
          </cell>
          <cell r="AY719">
            <v>31.65</v>
          </cell>
        </row>
        <row r="720">
          <cell r="A720" t="str">
            <v>4807232202600</v>
          </cell>
          <cell r="B720" t="str">
            <v>ELMWOOD C U SCHOOL DISTRICT 322</v>
          </cell>
          <cell r="C720" t="str">
            <v>PEORIA</v>
          </cell>
          <cell r="D720" t="str">
            <v>Unit</v>
          </cell>
          <cell r="F720">
            <v>672.87</v>
          </cell>
          <cell r="G720">
            <v>165</v>
          </cell>
          <cell r="H720">
            <v>1.33</v>
          </cell>
          <cell r="J720">
            <v>1.32</v>
          </cell>
          <cell r="K720">
            <v>85644.24</v>
          </cell>
          <cell r="M720">
            <v>1.32</v>
          </cell>
          <cell r="N720">
            <v>85644.24</v>
          </cell>
          <cell r="P720">
            <v>1.37</v>
          </cell>
          <cell r="Q720">
            <v>88888.34</v>
          </cell>
          <cell r="S720">
            <v>1.37</v>
          </cell>
          <cell r="T720">
            <v>88888.34</v>
          </cell>
          <cell r="W720">
            <v>0.01</v>
          </cell>
          <cell r="X720">
            <v>648.82000000000005</v>
          </cell>
          <cell r="Z720">
            <v>0.01</v>
          </cell>
          <cell r="AA720">
            <v>648.82000000000005</v>
          </cell>
          <cell r="AC720">
            <v>0.01</v>
          </cell>
          <cell r="AD720">
            <v>648.82000000000005</v>
          </cell>
          <cell r="AF720">
            <v>0.01</v>
          </cell>
          <cell r="AG720">
            <v>648.82000000000005</v>
          </cell>
          <cell r="AI720">
            <v>0.01</v>
          </cell>
          <cell r="AJ720">
            <v>648.82000000000005</v>
          </cell>
          <cell r="AM720">
            <v>4.7699999999999996</v>
          </cell>
          <cell r="AN720">
            <v>309487.14</v>
          </cell>
          <cell r="AP720">
            <v>4.7699999999999996</v>
          </cell>
          <cell r="AQ720">
            <v>122231.25</v>
          </cell>
          <cell r="AS720">
            <v>0.67</v>
          </cell>
          <cell r="AT720">
            <v>48857.74</v>
          </cell>
          <cell r="AW720">
            <v>832885.39</v>
          </cell>
          <cell r="AY720">
            <v>8.8699999999999992</v>
          </cell>
        </row>
        <row r="721">
          <cell r="A721" t="str">
            <v>4807232302600</v>
          </cell>
          <cell r="B721" t="str">
            <v>DUNLAP C U SCHOOL DIST 323</v>
          </cell>
          <cell r="C721" t="str">
            <v>PEORIA</v>
          </cell>
          <cell r="D721" t="str">
            <v>Unit</v>
          </cell>
          <cell r="F721">
            <v>4471.03</v>
          </cell>
          <cell r="G721">
            <v>613</v>
          </cell>
          <cell r="H721">
            <v>281</v>
          </cell>
          <cell r="J721">
            <v>4.9000000000000004</v>
          </cell>
          <cell r="K721">
            <v>317921.8</v>
          </cell>
          <cell r="M721">
            <v>4.9000000000000004</v>
          </cell>
          <cell r="N721">
            <v>317921.8</v>
          </cell>
          <cell r="P721">
            <v>5.0999999999999996</v>
          </cell>
          <cell r="Q721">
            <v>330898.2</v>
          </cell>
          <cell r="S721">
            <v>5.0999999999999996</v>
          </cell>
          <cell r="T721">
            <v>330898.2</v>
          </cell>
          <cell r="W721">
            <v>2.2400000000000002</v>
          </cell>
          <cell r="X721">
            <v>145335.67999999999</v>
          </cell>
          <cell r="Z721">
            <v>2.2400000000000002</v>
          </cell>
          <cell r="AA721">
            <v>145335.67999999999</v>
          </cell>
          <cell r="AC721">
            <v>2.34</v>
          </cell>
          <cell r="AD721">
            <v>151823.88</v>
          </cell>
          <cell r="AF721">
            <v>2.34</v>
          </cell>
          <cell r="AG721">
            <v>151823.88</v>
          </cell>
          <cell r="AI721">
            <v>2.81</v>
          </cell>
          <cell r="AJ721">
            <v>182318.42</v>
          </cell>
          <cell r="AM721">
            <v>31.7</v>
          </cell>
          <cell r="AN721">
            <v>2056759.4</v>
          </cell>
          <cell r="AP721">
            <v>31.7</v>
          </cell>
          <cell r="AQ721">
            <v>812312.5</v>
          </cell>
          <cell r="AS721">
            <v>4.47</v>
          </cell>
          <cell r="AT721">
            <v>325961.34000000003</v>
          </cell>
          <cell r="AW721">
            <v>5269310.78</v>
          </cell>
          <cell r="AY721">
            <v>56.53</v>
          </cell>
        </row>
        <row r="722">
          <cell r="A722" t="str">
            <v>4807232502600</v>
          </cell>
          <cell r="B722" t="str">
            <v>PEORIA HGHTS C U SCH DIST 325</v>
          </cell>
          <cell r="C722" t="str">
            <v>PEORIA</v>
          </cell>
          <cell r="D722" t="str">
            <v>Unit</v>
          </cell>
          <cell r="F722">
            <v>743.45</v>
          </cell>
          <cell r="G722">
            <v>445</v>
          </cell>
          <cell r="H722">
            <v>0.66</v>
          </cell>
          <cell r="J722">
            <v>3.56</v>
          </cell>
          <cell r="K722">
            <v>230979.92</v>
          </cell>
          <cell r="M722">
            <v>3.56</v>
          </cell>
          <cell r="N722">
            <v>230979.92</v>
          </cell>
          <cell r="P722">
            <v>3.7</v>
          </cell>
          <cell r="Q722">
            <v>240063.4</v>
          </cell>
          <cell r="S722">
            <v>3.7</v>
          </cell>
          <cell r="T722">
            <v>240063.4</v>
          </cell>
          <cell r="W722">
            <v>0</v>
          </cell>
          <cell r="X722">
            <v>0</v>
          </cell>
          <cell r="Z722">
            <v>0</v>
          </cell>
          <cell r="AA722">
            <v>0</v>
          </cell>
          <cell r="AC722">
            <v>0</v>
          </cell>
          <cell r="AD722">
            <v>0</v>
          </cell>
          <cell r="AF722">
            <v>0</v>
          </cell>
          <cell r="AG722">
            <v>0</v>
          </cell>
          <cell r="AI722">
            <v>0</v>
          </cell>
          <cell r="AJ722">
            <v>0</v>
          </cell>
          <cell r="AM722">
            <v>5.27</v>
          </cell>
          <cell r="AN722">
            <v>341928.14</v>
          </cell>
          <cell r="AP722">
            <v>5.27</v>
          </cell>
          <cell r="AQ722">
            <v>135043.75</v>
          </cell>
          <cell r="AS722">
            <v>0.74</v>
          </cell>
          <cell r="AT722">
            <v>53962.28</v>
          </cell>
          <cell r="AW722">
            <v>1473020.81</v>
          </cell>
          <cell r="AY722">
            <v>16.23</v>
          </cell>
        </row>
        <row r="723">
          <cell r="A723" t="str">
            <v>4807232602600</v>
          </cell>
          <cell r="B723" t="str">
            <v>PRINCEVILLE C U SCH DIST 326</v>
          </cell>
          <cell r="C723" t="str">
            <v>PEORIA</v>
          </cell>
          <cell r="D723" t="str">
            <v>Unit</v>
          </cell>
          <cell r="F723">
            <v>711.71</v>
          </cell>
          <cell r="G723">
            <v>166</v>
          </cell>
          <cell r="H723">
            <v>11.83</v>
          </cell>
          <cell r="J723">
            <v>1.32</v>
          </cell>
          <cell r="K723">
            <v>85644.24</v>
          </cell>
          <cell r="M723">
            <v>1.32</v>
          </cell>
          <cell r="N723">
            <v>85644.24</v>
          </cell>
          <cell r="P723">
            <v>1.38</v>
          </cell>
          <cell r="Q723">
            <v>89537.16</v>
          </cell>
          <cell r="S723">
            <v>1.38</v>
          </cell>
          <cell r="T723">
            <v>89537.16</v>
          </cell>
          <cell r="W723">
            <v>0.09</v>
          </cell>
          <cell r="X723">
            <v>5839.38</v>
          </cell>
          <cell r="Z723">
            <v>0.09</v>
          </cell>
          <cell r="AA723">
            <v>5839.38</v>
          </cell>
          <cell r="AC723">
            <v>0.09</v>
          </cell>
          <cell r="AD723">
            <v>5839.38</v>
          </cell>
          <cell r="AF723">
            <v>0.09</v>
          </cell>
          <cell r="AG723">
            <v>5839.38</v>
          </cell>
          <cell r="AI723">
            <v>0.11</v>
          </cell>
          <cell r="AJ723">
            <v>7137.02</v>
          </cell>
          <cell r="AM723">
            <v>5.04</v>
          </cell>
          <cell r="AN723">
            <v>327005.28000000003</v>
          </cell>
          <cell r="AP723">
            <v>5.04</v>
          </cell>
          <cell r="AQ723">
            <v>129150</v>
          </cell>
          <cell r="AS723">
            <v>0.71</v>
          </cell>
          <cell r="AT723">
            <v>51774.62</v>
          </cell>
          <cell r="AW723">
            <v>888787.24000000011</v>
          </cell>
          <cell r="AY723">
            <v>9.5</v>
          </cell>
        </row>
        <row r="724">
          <cell r="A724" t="str">
            <v>4807232702600</v>
          </cell>
          <cell r="B724" t="str">
            <v>ILLINI BLUFFS CU SCH DIST 327</v>
          </cell>
          <cell r="C724" t="str">
            <v>PEORIA</v>
          </cell>
          <cell r="D724" t="str">
            <v>Unit</v>
          </cell>
          <cell r="F724">
            <v>903.69</v>
          </cell>
          <cell r="G724">
            <v>208</v>
          </cell>
          <cell r="H724">
            <v>0</v>
          </cell>
          <cell r="J724">
            <v>1.66</v>
          </cell>
          <cell r="K724">
            <v>107704.12</v>
          </cell>
          <cell r="M724">
            <v>1.66</v>
          </cell>
          <cell r="N724">
            <v>107704.12</v>
          </cell>
          <cell r="P724">
            <v>1.73</v>
          </cell>
          <cell r="Q724">
            <v>112245.86</v>
          </cell>
          <cell r="S724">
            <v>1.73</v>
          </cell>
          <cell r="T724">
            <v>112245.86</v>
          </cell>
          <cell r="W724">
            <v>0</v>
          </cell>
          <cell r="X724">
            <v>0</v>
          </cell>
          <cell r="Z724">
            <v>0</v>
          </cell>
          <cell r="AA724">
            <v>0</v>
          </cell>
          <cell r="AC724">
            <v>0</v>
          </cell>
          <cell r="AD724">
            <v>0</v>
          </cell>
          <cell r="AF724">
            <v>0</v>
          </cell>
          <cell r="AG724">
            <v>0</v>
          </cell>
          <cell r="AI724">
            <v>0</v>
          </cell>
          <cell r="AJ724">
            <v>0</v>
          </cell>
          <cell r="AM724">
            <v>6.4</v>
          </cell>
          <cell r="AN724">
            <v>415244.79999999999</v>
          </cell>
          <cell r="AP724">
            <v>6.4</v>
          </cell>
          <cell r="AQ724">
            <v>164000</v>
          </cell>
          <cell r="AS724">
            <v>0.9</v>
          </cell>
          <cell r="AT724">
            <v>65629.8</v>
          </cell>
          <cell r="AW724">
            <v>1084774.56</v>
          </cell>
          <cell r="AY724">
            <v>11.52</v>
          </cell>
        </row>
        <row r="725">
          <cell r="A725" t="str">
            <v>4807232800300</v>
          </cell>
          <cell r="B725" t="str">
            <v>HOLLIS CONS SCHOOL DIST 328</v>
          </cell>
          <cell r="C725" t="str">
            <v>PEORIA</v>
          </cell>
          <cell r="D725" t="str">
            <v>Elementary</v>
          </cell>
          <cell r="F725">
            <v>83.64</v>
          </cell>
          <cell r="G725">
            <v>23</v>
          </cell>
          <cell r="H725">
            <v>0.66</v>
          </cell>
          <cell r="J725">
            <v>0.18</v>
          </cell>
          <cell r="K725">
            <v>11678.76</v>
          </cell>
          <cell r="M725">
            <v>0.18</v>
          </cell>
          <cell r="N725">
            <v>11678.76</v>
          </cell>
          <cell r="P725">
            <v>0.19</v>
          </cell>
          <cell r="Q725">
            <v>12327.58</v>
          </cell>
          <cell r="S725">
            <v>0.19</v>
          </cell>
          <cell r="T725">
            <v>12327.58</v>
          </cell>
          <cell r="W725">
            <v>0</v>
          </cell>
          <cell r="X725">
            <v>0</v>
          </cell>
          <cell r="Z725">
            <v>0</v>
          </cell>
          <cell r="AA725">
            <v>0</v>
          </cell>
          <cell r="AC725">
            <v>0</v>
          </cell>
          <cell r="AD725">
            <v>0</v>
          </cell>
          <cell r="AF725">
            <v>0</v>
          </cell>
          <cell r="AG725">
            <v>0</v>
          </cell>
          <cell r="AI725">
            <v>0</v>
          </cell>
          <cell r="AJ725">
            <v>0</v>
          </cell>
          <cell r="AM725">
            <v>0.59</v>
          </cell>
          <cell r="AN725">
            <v>38280.379999999997</v>
          </cell>
          <cell r="AP725">
            <v>0.59</v>
          </cell>
          <cell r="AQ725">
            <v>15118.75</v>
          </cell>
          <cell r="AS725">
            <v>0.08</v>
          </cell>
          <cell r="AT725">
            <v>5833.76</v>
          </cell>
          <cell r="AW725">
            <v>107245.56999999999</v>
          </cell>
          <cell r="AY725">
            <v>1.1499999999999999</v>
          </cell>
        </row>
        <row r="726">
          <cell r="A726" t="str">
            <v>4908102900200</v>
          </cell>
          <cell r="B726" t="str">
            <v>HAMPTON SCHOOL DISTRICT 29</v>
          </cell>
          <cell r="C726" t="str">
            <v>ROCK ISLAND</v>
          </cell>
          <cell r="D726" t="str">
            <v>Elementary</v>
          </cell>
          <cell r="F726">
            <v>239.5</v>
          </cell>
          <cell r="G726">
            <v>60.33</v>
          </cell>
          <cell r="H726">
            <v>0</v>
          </cell>
          <cell r="J726">
            <v>0.48</v>
          </cell>
          <cell r="K726">
            <v>31143.360000000001</v>
          </cell>
          <cell r="M726">
            <v>0.48</v>
          </cell>
          <cell r="N726">
            <v>31143.360000000001</v>
          </cell>
          <cell r="P726">
            <v>0.5</v>
          </cell>
          <cell r="Q726">
            <v>32441</v>
          </cell>
          <cell r="S726">
            <v>0.5</v>
          </cell>
          <cell r="T726">
            <v>32441</v>
          </cell>
          <cell r="W726">
            <v>0</v>
          </cell>
          <cell r="X726">
            <v>0</v>
          </cell>
          <cell r="Z726">
            <v>0</v>
          </cell>
          <cell r="AA726">
            <v>0</v>
          </cell>
          <cell r="AC726">
            <v>0</v>
          </cell>
          <cell r="AD726">
            <v>0</v>
          </cell>
          <cell r="AF726">
            <v>0</v>
          </cell>
          <cell r="AG726">
            <v>0</v>
          </cell>
          <cell r="AI726">
            <v>0</v>
          </cell>
          <cell r="AJ726">
            <v>0</v>
          </cell>
          <cell r="AM726">
            <v>1.69</v>
          </cell>
          <cell r="AN726">
            <v>109650.58</v>
          </cell>
          <cell r="AP726">
            <v>1.69</v>
          </cell>
          <cell r="AQ726">
            <v>43306.25</v>
          </cell>
          <cell r="AS726">
            <v>0.23</v>
          </cell>
          <cell r="AT726">
            <v>16772.060000000001</v>
          </cell>
          <cell r="AW726">
            <v>296897.61</v>
          </cell>
          <cell r="AY726">
            <v>3.17</v>
          </cell>
        </row>
        <row r="727">
          <cell r="A727" t="str">
            <v>4908103001700</v>
          </cell>
          <cell r="B727" t="str">
            <v>UNITED TWP HS DISTRICT 30</v>
          </cell>
          <cell r="C727" t="str">
            <v>ROCK ISLAND</v>
          </cell>
          <cell r="D727" t="str">
            <v>High School</v>
          </cell>
          <cell r="F727">
            <v>1693.49</v>
          </cell>
          <cell r="G727">
            <v>865</v>
          </cell>
          <cell r="H727">
            <v>74</v>
          </cell>
          <cell r="J727">
            <v>6.92</v>
          </cell>
          <cell r="K727">
            <v>448983.44</v>
          </cell>
          <cell r="M727">
            <v>6.92</v>
          </cell>
          <cell r="N727">
            <v>448983.44</v>
          </cell>
          <cell r="P727">
            <v>7.2</v>
          </cell>
          <cell r="Q727">
            <v>467150.4</v>
          </cell>
          <cell r="S727">
            <v>7.2</v>
          </cell>
          <cell r="T727">
            <v>467150.4</v>
          </cell>
          <cell r="W727">
            <v>0.59</v>
          </cell>
          <cell r="X727">
            <v>38280.379999999997</v>
          </cell>
          <cell r="Z727">
            <v>0.59</v>
          </cell>
          <cell r="AA727">
            <v>38280.379999999997</v>
          </cell>
          <cell r="AC727">
            <v>0.61</v>
          </cell>
          <cell r="AD727">
            <v>39578.019999999997</v>
          </cell>
          <cell r="AF727">
            <v>0.61</v>
          </cell>
          <cell r="AG727">
            <v>39578.019999999997</v>
          </cell>
          <cell r="AI727">
            <v>0.74</v>
          </cell>
          <cell r="AJ727">
            <v>48012.68</v>
          </cell>
          <cell r="AM727">
            <v>12.01</v>
          </cell>
          <cell r="AN727">
            <v>779232.82</v>
          </cell>
          <cell r="AP727">
            <v>12.01</v>
          </cell>
          <cell r="AQ727">
            <v>307756.25</v>
          </cell>
          <cell r="AS727">
            <v>1.69</v>
          </cell>
          <cell r="AT727">
            <v>123238.18</v>
          </cell>
          <cell r="AW727">
            <v>3246224.4099999997</v>
          </cell>
          <cell r="AY727">
            <v>35.879999999999995</v>
          </cell>
        </row>
        <row r="728">
          <cell r="A728" t="str">
            <v>4908103400200</v>
          </cell>
          <cell r="B728" t="str">
            <v>SILVIS SCHOOL DISTRICT 34</v>
          </cell>
          <cell r="C728" t="str">
            <v>ROCK ISLAND</v>
          </cell>
          <cell r="D728" t="str">
            <v>Elementary</v>
          </cell>
          <cell r="F728">
            <v>594.22</v>
          </cell>
          <cell r="G728">
            <v>395</v>
          </cell>
          <cell r="H728">
            <v>67</v>
          </cell>
          <cell r="J728">
            <v>3.16</v>
          </cell>
          <cell r="K728">
            <v>205027.12</v>
          </cell>
          <cell r="M728">
            <v>3.16</v>
          </cell>
          <cell r="N728">
            <v>205027.12</v>
          </cell>
          <cell r="P728">
            <v>3.29</v>
          </cell>
          <cell r="Q728">
            <v>213461.78</v>
          </cell>
          <cell r="S728">
            <v>3.29</v>
          </cell>
          <cell r="T728">
            <v>213461.78</v>
          </cell>
          <cell r="W728">
            <v>0.53</v>
          </cell>
          <cell r="X728">
            <v>34387.46</v>
          </cell>
          <cell r="Z728">
            <v>0.53</v>
          </cell>
          <cell r="AA728">
            <v>34387.46</v>
          </cell>
          <cell r="AC728">
            <v>0.55000000000000004</v>
          </cell>
          <cell r="AD728">
            <v>35685.1</v>
          </cell>
          <cell r="AF728">
            <v>0.55000000000000004</v>
          </cell>
          <cell r="AG728">
            <v>35685.1</v>
          </cell>
          <cell r="AI728">
            <v>0.67</v>
          </cell>
          <cell r="AJ728">
            <v>43470.94</v>
          </cell>
          <cell r="AM728">
            <v>4.21</v>
          </cell>
          <cell r="AN728">
            <v>273153.21999999997</v>
          </cell>
          <cell r="AP728">
            <v>4.21</v>
          </cell>
          <cell r="AQ728">
            <v>107881.25</v>
          </cell>
          <cell r="AS728">
            <v>0.59</v>
          </cell>
          <cell r="AT728">
            <v>43023.98</v>
          </cell>
          <cell r="AW728">
            <v>1444652.31</v>
          </cell>
          <cell r="AY728">
            <v>16.25</v>
          </cell>
        </row>
        <row r="729">
          <cell r="A729" t="str">
            <v>4908103600200</v>
          </cell>
          <cell r="B729" t="str">
            <v>CARBON CLIFF-BARSTOW SCH DIST 36</v>
          </cell>
          <cell r="C729" t="str">
            <v>ROCK ISLAND</v>
          </cell>
          <cell r="D729" t="str">
            <v>Elementary</v>
          </cell>
          <cell r="F729">
            <v>276.56</v>
          </cell>
          <cell r="G729">
            <v>200.33</v>
          </cell>
          <cell r="H729">
            <v>33</v>
          </cell>
          <cell r="J729">
            <v>1.6</v>
          </cell>
          <cell r="K729">
            <v>103811.2</v>
          </cell>
          <cell r="M729">
            <v>1.6</v>
          </cell>
          <cell r="N729">
            <v>103811.2</v>
          </cell>
          <cell r="P729">
            <v>1.66</v>
          </cell>
          <cell r="Q729">
            <v>107704.12</v>
          </cell>
          <cell r="S729">
            <v>1.66</v>
          </cell>
          <cell r="T729">
            <v>107704.12</v>
          </cell>
          <cell r="W729">
            <v>0.26</v>
          </cell>
          <cell r="X729">
            <v>16869.32</v>
          </cell>
          <cell r="Z729">
            <v>0.26</v>
          </cell>
          <cell r="AA729">
            <v>16869.32</v>
          </cell>
          <cell r="AC729">
            <v>0.27</v>
          </cell>
          <cell r="AD729">
            <v>17518.14</v>
          </cell>
          <cell r="AF729">
            <v>0.27</v>
          </cell>
          <cell r="AG729">
            <v>17518.14</v>
          </cell>
          <cell r="AI729">
            <v>0.33</v>
          </cell>
          <cell r="AJ729">
            <v>21411.06</v>
          </cell>
          <cell r="AM729">
            <v>1.96</v>
          </cell>
          <cell r="AN729">
            <v>127168.72</v>
          </cell>
          <cell r="AP729">
            <v>1.96</v>
          </cell>
          <cell r="AQ729">
            <v>50225</v>
          </cell>
          <cell r="AS729">
            <v>0.27</v>
          </cell>
          <cell r="AT729">
            <v>19688.939999999999</v>
          </cell>
          <cell r="AW729">
            <v>710299.27999999991</v>
          </cell>
          <cell r="AY729">
            <v>8.009999999999998</v>
          </cell>
        </row>
        <row r="730">
          <cell r="A730" t="str">
            <v>4908103700200</v>
          </cell>
          <cell r="B730" t="str">
            <v>EAST MOLINE SCHOOL DISTRICT 37</v>
          </cell>
          <cell r="C730" t="str">
            <v>ROCK ISLAND</v>
          </cell>
          <cell r="D730" t="str">
            <v>Elementary</v>
          </cell>
          <cell r="F730">
            <v>2678.55</v>
          </cell>
          <cell r="G730">
            <v>1817</v>
          </cell>
          <cell r="H730">
            <v>584</v>
          </cell>
          <cell r="J730">
            <v>14.53</v>
          </cell>
          <cell r="K730">
            <v>942735.46</v>
          </cell>
          <cell r="M730">
            <v>14.53</v>
          </cell>
          <cell r="N730">
            <v>942735.46</v>
          </cell>
          <cell r="P730">
            <v>15.14</v>
          </cell>
          <cell r="Q730">
            <v>982313.48</v>
          </cell>
          <cell r="S730">
            <v>15.14</v>
          </cell>
          <cell r="T730">
            <v>982313.48</v>
          </cell>
          <cell r="W730">
            <v>4.67</v>
          </cell>
          <cell r="X730">
            <v>302998.94</v>
          </cell>
          <cell r="Z730">
            <v>4.67</v>
          </cell>
          <cell r="AA730">
            <v>302998.94</v>
          </cell>
          <cell r="AC730">
            <v>4.8600000000000003</v>
          </cell>
          <cell r="AD730">
            <v>315326.52</v>
          </cell>
          <cell r="AF730">
            <v>4.8600000000000003</v>
          </cell>
          <cell r="AG730">
            <v>315326.52</v>
          </cell>
          <cell r="AI730">
            <v>5.84</v>
          </cell>
          <cell r="AJ730">
            <v>378910.88</v>
          </cell>
          <cell r="AM730">
            <v>18.989999999999998</v>
          </cell>
          <cell r="AN730">
            <v>1232109.18</v>
          </cell>
          <cell r="AP730">
            <v>18.989999999999998</v>
          </cell>
          <cell r="AQ730">
            <v>486618.75</v>
          </cell>
          <cell r="AS730">
            <v>2.67</v>
          </cell>
          <cell r="AT730">
            <v>194701.74</v>
          </cell>
          <cell r="AW730">
            <v>7379089.3499999996</v>
          </cell>
          <cell r="AY730">
            <v>84.03</v>
          </cell>
        </row>
        <row r="731">
          <cell r="A731" t="str">
            <v>4908104002200</v>
          </cell>
          <cell r="B731" t="str">
            <v>MOLINE UNIT SCHOOL DISTRICT 40</v>
          </cell>
          <cell r="C731" t="str">
            <v>ROCK ISLAND</v>
          </cell>
          <cell r="D731" t="str">
            <v>Unit</v>
          </cell>
          <cell r="F731">
            <v>7034.87</v>
          </cell>
          <cell r="G731">
            <v>3777</v>
          </cell>
          <cell r="H731">
            <v>880.5</v>
          </cell>
          <cell r="J731">
            <v>30.21</v>
          </cell>
          <cell r="K731">
            <v>1960085.22</v>
          </cell>
          <cell r="M731">
            <v>30.21</v>
          </cell>
          <cell r="N731">
            <v>1960085.22</v>
          </cell>
          <cell r="P731">
            <v>31.47</v>
          </cell>
          <cell r="Q731">
            <v>2041836.54</v>
          </cell>
          <cell r="S731">
            <v>31.47</v>
          </cell>
          <cell r="T731">
            <v>2041836.54</v>
          </cell>
          <cell r="W731">
            <v>7.04</v>
          </cell>
          <cell r="X731">
            <v>456769.28000000003</v>
          </cell>
          <cell r="Z731">
            <v>7.04</v>
          </cell>
          <cell r="AA731">
            <v>456769.28000000003</v>
          </cell>
          <cell r="AC731">
            <v>7.33</v>
          </cell>
          <cell r="AD731">
            <v>475585.06</v>
          </cell>
          <cell r="AF731">
            <v>7.33</v>
          </cell>
          <cell r="AG731">
            <v>475585.06</v>
          </cell>
          <cell r="AI731">
            <v>8.8000000000000007</v>
          </cell>
          <cell r="AJ731">
            <v>570961.6</v>
          </cell>
          <cell r="AM731">
            <v>49.89</v>
          </cell>
          <cell r="AN731">
            <v>3236962.98</v>
          </cell>
          <cell r="AP731">
            <v>49.89</v>
          </cell>
          <cell r="AQ731">
            <v>1278431.25</v>
          </cell>
          <cell r="AS731">
            <v>7.03</v>
          </cell>
          <cell r="AT731">
            <v>512641.66</v>
          </cell>
          <cell r="AW731">
            <v>15467549.690000001</v>
          </cell>
          <cell r="AY731">
            <v>173.54000000000002</v>
          </cell>
        </row>
        <row r="732">
          <cell r="A732" t="str">
            <v>4908104102500</v>
          </cell>
          <cell r="B732" t="str">
            <v>ROCK ISLAND SCHOOL DISTRICT 41</v>
          </cell>
          <cell r="C732" t="str">
            <v>ROCK ISLAND</v>
          </cell>
          <cell r="D732" t="str">
            <v>Unit</v>
          </cell>
          <cell r="F732">
            <v>6184.36</v>
          </cell>
          <cell r="G732">
            <v>3992</v>
          </cell>
          <cell r="H732">
            <v>650.5</v>
          </cell>
          <cell r="J732">
            <v>31.93</v>
          </cell>
          <cell r="K732">
            <v>2071682.26</v>
          </cell>
          <cell r="M732">
            <v>31.93</v>
          </cell>
          <cell r="N732">
            <v>2071682.26</v>
          </cell>
          <cell r="P732">
            <v>33.26</v>
          </cell>
          <cell r="Q732">
            <v>2157975.3199999998</v>
          </cell>
          <cell r="S732">
            <v>33.26</v>
          </cell>
          <cell r="T732">
            <v>2157975.3199999998</v>
          </cell>
          <cell r="W732">
            <v>5.2</v>
          </cell>
          <cell r="X732">
            <v>337386.4</v>
          </cell>
          <cell r="Z732">
            <v>5.2</v>
          </cell>
          <cell r="AA732">
            <v>337386.4</v>
          </cell>
          <cell r="AC732">
            <v>5.42</v>
          </cell>
          <cell r="AD732">
            <v>351660.44</v>
          </cell>
          <cell r="AF732">
            <v>5.42</v>
          </cell>
          <cell r="AG732">
            <v>351660.44</v>
          </cell>
          <cell r="AI732">
            <v>6.5</v>
          </cell>
          <cell r="AJ732">
            <v>421733</v>
          </cell>
          <cell r="AM732">
            <v>43.86</v>
          </cell>
          <cell r="AN732">
            <v>2845724.52</v>
          </cell>
          <cell r="AP732">
            <v>43.86</v>
          </cell>
          <cell r="AQ732">
            <v>1123912.5</v>
          </cell>
          <cell r="AS732">
            <v>6.18</v>
          </cell>
          <cell r="AT732">
            <v>450657.96</v>
          </cell>
          <cell r="AW732">
            <v>14679436.820000002</v>
          </cell>
          <cell r="AY732">
            <v>164.85</v>
          </cell>
        </row>
        <row r="733">
          <cell r="A733" t="str">
            <v>4908110002600</v>
          </cell>
          <cell r="B733" t="str">
            <v>RIVERDALE C U SCHOOL DIST 100</v>
          </cell>
          <cell r="C733" t="str">
            <v>ROCK ISLAND</v>
          </cell>
          <cell r="D733" t="str">
            <v>Unit</v>
          </cell>
          <cell r="F733">
            <v>1100</v>
          </cell>
          <cell r="G733">
            <v>261.33</v>
          </cell>
          <cell r="H733">
            <v>0.33</v>
          </cell>
          <cell r="J733">
            <v>2.09</v>
          </cell>
          <cell r="K733">
            <v>135603.38</v>
          </cell>
          <cell r="M733">
            <v>2.09</v>
          </cell>
          <cell r="N733">
            <v>135603.38</v>
          </cell>
          <cell r="P733">
            <v>2.17</v>
          </cell>
          <cell r="Q733">
            <v>140793.94</v>
          </cell>
          <cell r="S733">
            <v>2.17</v>
          </cell>
          <cell r="T733">
            <v>140793.94</v>
          </cell>
          <cell r="W733">
            <v>0</v>
          </cell>
          <cell r="X733">
            <v>0</v>
          </cell>
          <cell r="Z733">
            <v>0</v>
          </cell>
          <cell r="AA733">
            <v>0</v>
          </cell>
          <cell r="AC733">
            <v>0</v>
          </cell>
          <cell r="AD733">
            <v>0</v>
          </cell>
          <cell r="AF733">
            <v>0</v>
          </cell>
          <cell r="AG733">
            <v>0</v>
          </cell>
          <cell r="AI733">
            <v>0</v>
          </cell>
          <cell r="AJ733">
            <v>0</v>
          </cell>
          <cell r="AM733">
            <v>7.8</v>
          </cell>
          <cell r="AN733">
            <v>506079.6</v>
          </cell>
          <cell r="AP733">
            <v>7.8</v>
          </cell>
          <cell r="AQ733">
            <v>199875</v>
          </cell>
          <cell r="AS733">
            <v>1.1000000000000001</v>
          </cell>
          <cell r="AT733">
            <v>80214.2</v>
          </cell>
          <cell r="AW733">
            <v>1338963.44</v>
          </cell>
          <cell r="AY733">
            <v>14.23</v>
          </cell>
        </row>
        <row r="734">
          <cell r="A734" t="str">
            <v>4908120002600</v>
          </cell>
          <cell r="B734" t="str">
            <v>SHERRARD COMM UNIT SCH DIST 200</v>
          </cell>
          <cell r="C734" t="str">
            <v>ROCK ISLAND</v>
          </cell>
          <cell r="D734" t="str">
            <v>Unit</v>
          </cell>
          <cell r="F734">
            <v>1415.87</v>
          </cell>
          <cell r="G734">
            <v>379.66</v>
          </cell>
          <cell r="H734">
            <v>3.5</v>
          </cell>
          <cell r="J734">
            <v>3.03</v>
          </cell>
          <cell r="K734">
            <v>196592.46</v>
          </cell>
          <cell r="M734">
            <v>3.03</v>
          </cell>
          <cell r="N734">
            <v>196592.46</v>
          </cell>
          <cell r="P734">
            <v>3.16</v>
          </cell>
          <cell r="Q734">
            <v>205027.12</v>
          </cell>
          <cell r="S734">
            <v>3.16</v>
          </cell>
          <cell r="T734">
            <v>205027.12</v>
          </cell>
          <cell r="W734">
            <v>0.02</v>
          </cell>
          <cell r="X734">
            <v>1297.6400000000001</v>
          </cell>
          <cell r="Z734">
            <v>0.02</v>
          </cell>
          <cell r="AA734">
            <v>1297.6400000000001</v>
          </cell>
          <cell r="AC734">
            <v>0.02</v>
          </cell>
          <cell r="AD734">
            <v>1297.6400000000001</v>
          </cell>
          <cell r="AF734">
            <v>0.02</v>
          </cell>
          <cell r="AG734">
            <v>1297.6400000000001</v>
          </cell>
          <cell r="AI734">
            <v>0.03</v>
          </cell>
          <cell r="AJ734">
            <v>1946.46</v>
          </cell>
          <cell r="AM734">
            <v>10.039999999999999</v>
          </cell>
          <cell r="AN734">
            <v>651415.28</v>
          </cell>
          <cell r="AP734">
            <v>10.039999999999999</v>
          </cell>
          <cell r="AQ734">
            <v>257275</v>
          </cell>
          <cell r="AS734">
            <v>1.41</v>
          </cell>
          <cell r="AT734">
            <v>102820.02</v>
          </cell>
          <cell r="AW734">
            <v>1821886.48</v>
          </cell>
          <cell r="AY734">
            <v>19.479999999999997</v>
          </cell>
        </row>
        <row r="735">
          <cell r="A735" t="str">
            <v>4908130002600</v>
          </cell>
          <cell r="B735" t="str">
            <v>ROCKRIDGE C U SCHOOL DIST 300</v>
          </cell>
          <cell r="C735" t="str">
            <v>ROCK ISLAND</v>
          </cell>
          <cell r="D735" t="str">
            <v>Unit</v>
          </cell>
          <cell r="F735">
            <v>1096.1199999999999</v>
          </cell>
          <cell r="G735">
            <v>187.33</v>
          </cell>
          <cell r="H735">
            <v>3.5</v>
          </cell>
          <cell r="J735">
            <v>1.49</v>
          </cell>
          <cell r="K735">
            <v>96674.18</v>
          </cell>
          <cell r="M735">
            <v>1.49</v>
          </cell>
          <cell r="N735">
            <v>96674.18</v>
          </cell>
          <cell r="P735">
            <v>1.56</v>
          </cell>
          <cell r="Q735">
            <v>101215.92</v>
          </cell>
          <cell r="S735">
            <v>1.56</v>
          </cell>
          <cell r="T735">
            <v>101215.92</v>
          </cell>
          <cell r="W735">
            <v>0.02</v>
          </cell>
          <cell r="X735">
            <v>1297.6400000000001</v>
          </cell>
          <cell r="Z735">
            <v>0.02</v>
          </cell>
          <cell r="AA735">
            <v>1297.6400000000001</v>
          </cell>
          <cell r="AC735">
            <v>0.02</v>
          </cell>
          <cell r="AD735">
            <v>1297.6400000000001</v>
          </cell>
          <cell r="AF735">
            <v>0.02</v>
          </cell>
          <cell r="AG735">
            <v>1297.6400000000001</v>
          </cell>
          <cell r="AI735">
            <v>0.03</v>
          </cell>
          <cell r="AJ735">
            <v>1946.46</v>
          </cell>
          <cell r="AM735">
            <v>7.77</v>
          </cell>
          <cell r="AN735">
            <v>504133.14</v>
          </cell>
          <cell r="AP735">
            <v>7.77</v>
          </cell>
          <cell r="AQ735">
            <v>199106.25</v>
          </cell>
          <cell r="AS735">
            <v>1.0900000000000001</v>
          </cell>
          <cell r="AT735">
            <v>79484.98</v>
          </cell>
          <cell r="AW735">
            <v>1185641.5900000001</v>
          </cell>
          <cell r="AY735">
            <v>12.469999999999999</v>
          </cell>
        </row>
        <row r="736">
          <cell r="A736" t="str">
            <v>5008200902600</v>
          </cell>
          <cell r="B736" t="str">
            <v>LEBANON COMM UNIT SCH DIST 9</v>
          </cell>
          <cell r="C736" t="str">
            <v>ST CLAIR</v>
          </cell>
          <cell r="D736" t="str">
            <v>Unit</v>
          </cell>
          <cell r="F736">
            <v>582.88</v>
          </cell>
          <cell r="G736">
            <v>251.33</v>
          </cell>
          <cell r="H736">
            <v>0</v>
          </cell>
          <cell r="J736">
            <v>2.0099999999999998</v>
          </cell>
          <cell r="K736">
            <v>130412.82</v>
          </cell>
          <cell r="M736">
            <v>2.0099999999999998</v>
          </cell>
          <cell r="N736">
            <v>130412.82</v>
          </cell>
          <cell r="P736">
            <v>2.09</v>
          </cell>
          <cell r="Q736">
            <v>135603.38</v>
          </cell>
          <cell r="S736">
            <v>2.09</v>
          </cell>
          <cell r="T736">
            <v>135603.38</v>
          </cell>
          <cell r="W736">
            <v>0</v>
          </cell>
          <cell r="X736">
            <v>0</v>
          </cell>
          <cell r="Z736">
            <v>0</v>
          </cell>
          <cell r="AA736">
            <v>0</v>
          </cell>
          <cell r="AC736">
            <v>0</v>
          </cell>
          <cell r="AD736">
            <v>0</v>
          </cell>
          <cell r="AF736">
            <v>0</v>
          </cell>
          <cell r="AG736">
            <v>0</v>
          </cell>
          <cell r="AI736">
            <v>0</v>
          </cell>
          <cell r="AJ736">
            <v>0</v>
          </cell>
          <cell r="AM736">
            <v>4.13</v>
          </cell>
          <cell r="AN736">
            <v>267962.65999999997</v>
          </cell>
          <cell r="AP736">
            <v>4.13</v>
          </cell>
          <cell r="AQ736">
            <v>105831.25</v>
          </cell>
          <cell r="AS736">
            <v>0.57999999999999996</v>
          </cell>
          <cell r="AT736">
            <v>42294.76</v>
          </cell>
          <cell r="AW736">
            <v>948121.07000000007</v>
          </cell>
          <cell r="AY736">
            <v>10.32</v>
          </cell>
        </row>
        <row r="737">
          <cell r="A737" t="str">
            <v>5008201902600</v>
          </cell>
          <cell r="B737" t="str">
            <v>MASCOUTAH C U DISTRICT 19</v>
          </cell>
          <cell r="C737" t="str">
            <v>ST CLAIR</v>
          </cell>
          <cell r="D737" t="str">
            <v>Unit</v>
          </cell>
          <cell r="F737">
            <v>3894.75</v>
          </cell>
          <cell r="G737">
            <v>439.33</v>
          </cell>
          <cell r="H737">
            <v>4</v>
          </cell>
          <cell r="J737">
            <v>3.51</v>
          </cell>
          <cell r="K737">
            <v>227735.82</v>
          </cell>
          <cell r="M737">
            <v>3.51</v>
          </cell>
          <cell r="N737">
            <v>227735.82</v>
          </cell>
          <cell r="P737">
            <v>3.66</v>
          </cell>
          <cell r="Q737">
            <v>237468.12</v>
          </cell>
          <cell r="S737">
            <v>3.66</v>
          </cell>
          <cell r="T737">
            <v>237468.12</v>
          </cell>
          <cell r="W737">
            <v>0.03</v>
          </cell>
          <cell r="X737">
            <v>1946.46</v>
          </cell>
          <cell r="Z737">
            <v>0.03</v>
          </cell>
          <cell r="AA737">
            <v>1946.46</v>
          </cell>
          <cell r="AC737">
            <v>0.03</v>
          </cell>
          <cell r="AD737">
            <v>1946.46</v>
          </cell>
          <cell r="AF737">
            <v>0.03</v>
          </cell>
          <cell r="AG737">
            <v>1946.46</v>
          </cell>
          <cell r="AI737">
            <v>0.04</v>
          </cell>
          <cell r="AJ737">
            <v>2595.2800000000002</v>
          </cell>
          <cell r="AM737">
            <v>27.62</v>
          </cell>
          <cell r="AN737">
            <v>1792040.84</v>
          </cell>
          <cell r="AP737">
            <v>27.62</v>
          </cell>
          <cell r="AQ737">
            <v>707762.5</v>
          </cell>
          <cell r="AS737">
            <v>3.89</v>
          </cell>
          <cell r="AT737">
            <v>283666.58</v>
          </cell>
          <cell r="AW737">
            <v>3724258.9199999995</v>
          </cell>
          <cell r="AY737">
            <v>38.58</v>
          </cell>
        </row>
        <row r="738">
          <cell r="A738" t="str">
            <v>5008203000300</v>
          </cell>
          <cell r="B738" t="str">
            <v>ST LIBORY CONS SCH DIST 30</v>
          </cell>
          <cell r="C738" t="str">
            <v>ST CLAIR</v>
          </cell>
          <cell r="D738" t="str">
            <v>Elementary</v>
          </cell>
          <cell r="F738">
            <v>84.04</v>
          </cell>
          <cell r="G738">
            <v>12.33</v>
          </cell>
          <cell r="H738">
            <v>0</v>
          </cell>
          <cell r="J738">
            <v>0.09</v>
          </cell>
          <cell r="K738">
            <v>5839.38</v>
          </cell>
          <cell r="M738">
            <v>0.09</v>
          </cell>
          <cell r="N738">
            <v>5839.38</v>
          </cell>
          <cell r="P738">
            <v>0.1</v>
          </cell>
          <cell r="Q738">
            <v>6488.2</v>
          </cell>
          <cell r="S738">
            <v>0.1</v>
          </cell>
          <cell r="T738">
            <v>6488.2</v>
          </cell>
          <cell r="W738">
            <v>0</v>
          </cell>
          <cell r="X738">
            <v>0</v>
          </cell>
          <cell r="Z738">
            <v>0</v>
          </cell>
          <cell r="AA738">
            <v>0</v>
          </cell>
          <cell r="AC738">
            <v>0</v>
          </cell>
          <cell r="AD738">
            <v>0</v>
          </cell>
          <cell r="AF738">
            <v>0</v>
          </cell>
          <cell r="AG738">
            <v>0</v>
          </cell>
          <cell r="AI738">
            <v>0</v>
          </cell>
          <cell r="AJ738">
            <v>0</v>
          </cell>
          <cell r="AM738">
            <v>0.59</v>
          </cell>
          <cell r="AN738">
            <v>38280.379999999997</v>
          </cell>
          <cell r="AP738">
            <v>0.59</v>
          </cell>
          <cell r="AQ738">
            <v>15118.75</v>
          </cell>
          <cell r="AS738">
            <v>0.08</v>
          </cell>
          <cell r="AT738">
            <v>5833.76</v>
          </cell>
          <cell r="AW738">
            <v>83888.05</v>
          </cell>
          <cell r="AY738">
            <v>0.88</v>
          </cell>
        </row>
        <row r="739">
          <cell r="A739" t="str">
            <v>5008204002600</v>
          </cell>
          <cell r="B739" t="str">
            <v>MARISSA C U SCH DIST 40</v>
          </cell>
          <cell r="C739" t="str">
            <v>ST CLAIR</v>
          </cell>
          <cell r="D739" t="str">
            <v>Unit</v>
          </cell>
          <cell r="F739">
            <v>557.04</v>
          </cell>
          <cell r="G739">
            <v>309.66000000000003</v>
          </cell>
          <cell r="H739">
            <v>0</v>
          </cell>
          <cell r="J739">
            <v>2.4700000000000002</v>
          </cell>
          <cell r="K739">
            <v>160258.54</v>
          </cell>
          <cell r="M739">
            <v>2.4700000000000002</v>
          </cell>
          <cell r="N739">
            <v>160258.54</v>
          </cell>
          <cell r="P739">
            <v>2.58</v>
          </cell>
          <cell r="Q739">
            <v>167395.56</v>
          </cell>
          <cell r="S739">
            <v>2.58</v>
          </cell>
          <cell r="T739">
            <v>167395.56</v>
          </cell>
          <cell r="W739">
            <v>0</v>
          </cell>
          <cell r="X739">
            <v>0</v>
          </cell>
          <cell r="Z739">
            <v>0</v>
          </cell>
          <cell r="AA739">
            <v>0</v>
          </cell>
          <cell r="AC739">
            <v>0</v>
          </cell>
          <cell r="AD739">
            <v>0</v>
          </cell>
          <cell r="AF739">
            <v>0</v>
          </cell>
          <cell r="AG739">
            <v>0</v>
          </cell>
          <cell r="AI739">
            <v>0</v>
          </cell>
          <cell r="AJ739">
            <v>0</v>
          </cell>
          <cell r="AM739">
            <v>3.95</v>
          </cell>
          <cell r="AN739">
            <v>256283.9</v>
          </cell>
          <cell r="AP739">
            <v>3.95</v>
          </cell>
          <cell r="AQ739">
            <v>101218.75</v>
          </cell>
          <cell r="AS739">
            <v>0.55000000000000004</v>
          </cell>
          <cell r="AT739">
            <v>40107.1</v>
          </cell>
          <cell r="AW739">
            <v>1052917.9500000002</v>
          </cell>
          <cell r="AY739">
            <v>11.580000000000002</v>
          </cell>
        </row>
        <row r="740">
          <cell r="A740" t="str">
            <v>5008206002600</v>
          </cell>
          <cell r="B740" t="str">
            <v>NEW ATHENS C U SCHOOL DIST 60</v>
          </cell>
          <cell r="C740" t="str">
            <v>ST CLAIR</v>
          </cell>
          <cell r="D740" t="str">
            <v>Unit</v>
          </cell>
          <cell r="F740">
            <v>495.54</v>
          </cell>
          <cell r="G740">
            <v>191</v>
          </cell>
          <cell r="H740">
            <v>0</v>
          </cell>
          <cell r="J740">
            <v>1.52</v>
          </cell>
          <cell r="K740">
            <v>98620.64</v>
          </cell>
          <cell r="M740">
            <v>1.52</v>
          </cell>
          <cell r="N740">
            <v>98620.64</v>
          </cell>
          <cell r="P740">
            <v>1.59</v>
          </cell>
          <cell r="Q740">
            <v>103162.38</v>
          </cell>
          <cell r="S740">
            <v>1.59</v>
          </cell>
          <cell r="T740">
            <v>103162.38</v>
          </cell>
          <cell r="W740">
            <v>0</v>
          </cell>
          <cell r="X740">
            <v>0</v>
          </cell>
          <cell r="Z740">
            <v>0</v>
          </cell>
          <cell r="AA740">
            <v>0</v>
          </cell>
          <cell r="AC740">
            <v>0</v>
          </cell>
          <cell r="AD740">
            <v>0</v>
          </cell>
          <cell r="AF740">
            <v>0</v>
          </cell>
          <cell r="AG740">
            <v>0</v>
          </cell>
          <cell r="AI740">
            <v>0</v>
          </cell>
          <cell r="AJ740">
            <v>0</v>
          </cell>
          <cell r="AM740">
            <v>3.51</v>
          </cell>
          <cell r="AN740">
            <v>227735.82</v>
          </cell>
          <cell r="AP740">
            <v>3.51</v>
          </cell>
          <cell r="AQ740">
            <v>89943.75</v>
          </cell>
          <cell r="AS740">
            <v>0.49</v>
          </cell>
          <cell r="AT740">
            <v>35731.78</v>
          </cell>
          <cell r="AW740">
            <v>756977.39</v>
          </cell>
          <cell r="AY740">
            <v>8.2100000000000009</v>
          </cell>
        </row>
        <row r="741">
          <cell r="A741" t="str">
            <v>5008207000400</v>
          </cell>
          <cell r="B741" t="str">
            <v>FREEBURG C C SCHOOL DIST 70</v>
          </cell>
          <cell r="C741" t="str">
            <v>ST CLAIR</v>
          </cell>
          <cell r="D741" t="str">
            <v>Elementary</v>
          </cell>
          <cell r="F741">
            <v>773.25</v>
          </cell>
          <cell r="G741">
            <v>199</v>
          </cell>
          <cell r="H741">
            <v>6</v>
          </cell>
          <cell r="J741">
            <v>1.59</v>
          </cell>
          <cell r="K741">
            <v>103162.38</v>
          </cell>
          <cell r="M741">
            <v>1.59</v>
          </cell>
          <cell r="N741">
            <v>103162.38</v>
          </cell>
          <cell r="P741">
            <v>1.65</v>
          </cell>
          <cell r="Q741">
            <v>107055.3</v>
          </cell>
          <cell r="S741">
            <v>1.65</v>
          </cell>
          <cell r="T741">
            <v>107055.3</v>
          </cell>
          <cell r="W741">
            <v>0.04</v>
          </cell>
          <cell r="X741">
            <v>2595.2800000000002</v>
          </cell>
          <cell r="Z741">
            <v>0.04</v>
          </cell>
          <cell r="AA741">
            <v>2595.2800000000002</v>
          </cell>
          <cell r="AC741">
            <v>0.05</v>
          </cell>
          <cell r="AD741">
            <v>3244.1</v>
          </cell>
          <cell r="AF741">
            <v>0.05</v>
          </cell>
          <cell r="AG741">
            <v>3244.1</v>
          </cell>
          <cell r="AI741">
            <v>0.06</v>
          </cell>
          <cell r="AJ741">
            <v>3892.92</v>
          </cell>
          <cell r="AM741">
            <v>5.48</v>
          </cell>
          <cell r="AN741">
            <v>355553.36</v>
          </cell>
          <cell r="AP741">
            <v>5.48</v>
          </cell>
          <cell r="AQ741">
            <v>140425</v>
          </cell>
          <cell r="AS741">
            <v>0.77</v>
          </cell>
          <cell r="AT741">
            <v>56149.94</v>
          </cell>
          <cell r="AW741">
            <v>988135.3400000002</v>
          </cell>
          <cell r="AY741">
            <v>10.57</v>
          </cell>
        </row>
        <row r="742">
          <cell r="A742" t="str">
            <v>5008207701600</v>
          </cell>
          <cell r="B742" t="str">
            <v>FREEBURG COMM H S DIST 77</v>
          </cell>
          <cell r="C742" t="str">
            <v>ST CLAIR</v>
          </cell>
          <cell r="D742" t="str">
            <v>High School</v>
          </cell>
          <cell r="F742">
            <v>653.33000000000004</v>
          </cell>
          <cell r="G742">
            <v>107</v>
          </cell>
          <cell r="H742">
            <v>1</v>
          </cell>
          <cell r="J742">
            <v>0.85</v>
          </cell>
          <cell r="K742">
            <v>55149.7</v>
          </cell>
          <cell r="M742">
            <v>0.85</v>
          </cell>
          <cell r="N742">
            <v>55149.7</v>
          </cell>
          <cell r="P742">
            <v>0.89</v>
          </cell>
          <cell r="Q742">
            <v>57744.98</v>
          </cell>
          <cell r="S742">
            <v>0.89</v>
          </cell>
          <cell r="T742">
            <v>57744.98</v>
          </cell>
          <cell r="W742">
            <v>0</v>
          </cell>
          <cell r="X742">
            <v>0</v>
          </cell>
          <cell r="Z742">
            <v>0</v>
          </cell>
          <cell r="AA742">
            <v>0</v>
          </cell>
          <cell r="AC742">
            <v>0</v>
          </cell>
          <cell r="AD742">
            <v>0</v>
          </cell>
          <cell r="AF742">
            <v>0</v>
          </cell>
          <cell r="AG742">
            <v>0</v>
          </cell>
          <cell r="AI742">
            <v>0.01</v>
          </cell>
          <cell r="AJ742">
            <v>648.82000000000005</v>
          </cell>
          <cell r="AM742">
            <v>4.63</v>
          </cell>
          <cell r="AN742">
            <v>300403.65999999997</v>
          </cell>
          <cell r="AP742">
            <v>4.63</v>
          </cell>
          <cell r="AQ742">
            <v>118643.75</v>
          </cell>
          <cell r="AS742">
            <v>0.65</v>
          </cell>
          <cell r="AT742">
            <v>47399.3</v>
          </cell>
          <cell r="AW742">
            <v>692884.8899999999</v>
          </cell>
          <cell r="AY742">
            <v>7.27</v>
          </cell>
        </row>
        <row r="743">
          <cell r="A743" t="str">
            <v>5008208500200</v>
          </cell>
          <cell r="B743" t="str">
            <v>SHILOH VILLAGE SCHOOL DIST 85</v>
          </cell>
          <cell r="C743" t="str">
            <v>ST CLAIR</v>
          </cell>
          <cell r="D743" t="str">
            <v>Elementary</v>
          </cell>
          <cell r="F743">
            <v>568.47</v>
          </cell>
          <cell r="G743">
            <v>146.66</v>
          </cell>
          <cell r="H743">
            <v>2</v>
          </cell>
          <cell r="J743">
            <v>1.17</v>
          </cell>
          <cell r="K743">
            <v>75911.94</v>
          </cell>
          <cell r="M743">
            <v>1.17</v>
          </cell>
          <cell r="N743">
            <v>75911.94</v>
          </cell>
          <cell r="P743">
            <v>1.22</v>
          </cell>
          <cell r="Q743">
            <v>79156.039999999994</v>
          </cell>
          <cell r="S743">
            <v>1.22</v>
          </cell>
          <cell r="T743">
            <v>79156.039999999994</v>
          </cell>
          <cell r="W743">
            <v>0.01</v>
          </cell>
          <cell r="X743">
            <v>648.82000000000005</v>
          </cell>
          <cell r="Z743">
            <v>0.01</v>
          </cell>
          <cell r="AA743">
            <v>648.82000000000005</v>
          </cell>
          <cell r="AC743">
            <v>0.01</v>
          </cell>
          <cell r="AD743">
            <v>648.82000000000005</v>
          </cell>
          <cell r="AF743">
            <v>0.01</v>
          </cell>
          <cell r="AG743">
            <v>648.82000000000005</v>
          </cell>
          <cell r="AI743">
            <v>0.02</v>
          </cell>
          <cell r="AJ743">
            <v>1297.6400000000001</v>
          </cell>
          <cell r="AM743">
            <v>4.03</v>
          </cell>
          <cell r="AN743">
            <v>261474.46</v>
          </cell>
          <cell r="AP743">
            <v>4.03</v>
          </cell>
          <cell r="AQ743">
            <v>103268.75</v>
          </cell>
          <cell r="AS743">
            <v>0.56000000000000005</v>
          </cell>
          <cell r="AT743">
            <v>40836.32</v>
          </cell>
          <cell r="AW743">
            <v>719608.40999999992</v>
          </cell>
          <cell r="AY743">
            <v>7.6899999999999995</v>
          </cell>
        </row>
        <row r="744">
          <cell r="A744" t="str">
            <v>5008209000400</v>
          </cell>
          <cell r="B744" t="str">
            <v>O FALLON C C SCHOOL DIST 90</v>
          </cell>
          <cell r="C744" t="str">
            <v>ST CLAIR</v>
          </cell>
          <cell r="D744" t="str">
            <v>Elementary</v>
          </cell>
          <cell r="F744">
            <v>3650.25</v>
          </cell>
          <cell r="G744">
            <v>715</v>
          </cell>
          <cell r="H744">
            <v>0.33</v>
          </cell>
          <cell r="J744">
            <v>5.72</v>
          </cell>
          <cell r="K744">
            <v>371125.04</v>
          </cell>
          <cell r="M744">
            <v>5.72</v>
          </cell>
          <cell r="N744">
            <v>371125.04</v>
          </cell>
          <cell r="P744">
            <v>5.95</v>
          </cell>
          <cell r="Q744">
            <v>386047.9</v>
          </cell>
          <cell r="S744">
            <v>5.95</v>
          </cell>
          <cell r="T744">
            <v>386047.9</v>
          </cell>
          <cell r="W744">
            <v>0</v>
          </cell>
          <cell r="X744">
            <v>0</v>
          </cell>
          <cell r="Z744">
            <v>0</v>
          </cell>
          <cell r="AA744">
            <v>0</v>
          </cell>
          <cell r="AC744">
            <v>0</v>
          </cell>
          <cell r="AD744">
            <v>0</v>
          </cell>
          <cell r="AF744">
            <v>0</v>
          </cell>
          <cell r="AG744">
            <v>0</v>
          </cell>
          <cell r="AI744">
            <v>0</v>
          </cell>
          <cell r="AJ744">
            <v>0</v>
          </cell>
          <cell r="AM744">
            <v>25.88</v>
          </cell>
          <cell r="AN744">
            <v>1679146.16</v>
          </cell>
          <cell r="AP744">
            <v>25.88</v>
          </cell>
          <cell r="AQ744">
            <v>663175</v>
          </cell>
          <cell r="AS744">
            <v>3.65</v>
          </cell>
          <cell r="AT744">
            <v>266165.3</v>
          </cell>
          <cell r="AW744">
            <v>4122832.34</v>
          </cell>
          <cell r="AY744">
            <v>43.5</v>
          </cell>
        </row>
        <row r="745">
          <cell r="A745" t="str">
            <v>5008210400200</v>
          </cell>
          <cell r="B745" t="str">
            <v>CENTRAL SCHOOL DIST 104</v>
          </cell>
          <cell r="C745" t="str">
            <v>ST CLAIR</v>
          </cell>
          <cell r="D745" t="str">
            <v>Elementary</v>
          </cell>
          <cell r="F745">
            <v>573.47</v>
          </cell>
          <cell r="G745">
            <v>299</v>
          </cell>
          <cell r="H745">
            <v>15.16</v>
          </cell>
          <cell r="J745">
            <v>2.39</v>
          </cell>
          <cell r="K745">
            <v>155067.98000000001</v>
          </cell>
          <cell r="M745">
            <v>2.39</v>
          </cell>
          <cell r="N745">
            <v>155067.98000000001</v>
          </cell>
          <cell r="P745">
            <v>2.4900000000000002</v>
          </cell>
          <cell r="Q745">
            <v>161556.18</v>
          </cell>
          <cell r="S745">
            <v>2.4900000000000002</v>
          </cell>
          <cell r="T745">
            <v>161556.18</v>
          </cell>
          <cell r="W745">
            <v>0.12</v>
          </cell>
          <cell r="X745">
            <v>7785.84</v>
          </cell>
          <cell r="Z745">
            <v>0.12</v>
          </cell>
          <cell r="AA745">
            <v>7785.84</v>
          </cell>
          <cell r="AC745">
            <v>0.12</v>
          </cell>
          <cell r="AD745">
            <v>7785.84</v>
          </cell>
          <cell r="AF745">
            <v>0.12</v>
          </cell>
          <cell r="AG745">
            <v>7785.84</v>
          </cell>
          <cell r="AI745">
            <v>0.15</v>
          </cell>
          <cell r="AJ745">
            <v>9732.2999999999993</v>
          </cell>
          <cell r="AM745">
            <v>4.0599999999999996</v>
          </cell>
          <cell r="AN745">
            <v>263420.92</v>
          </cell>
          <cell r="AP745">
            <v>4.0599999999999996</v>
          </cell>
          <cell r="AQ745">
            <v>104037.5</v>
          </cell>
          <cell r="AS745">
            <v>0.56999999999999995</v>
          </cell>
          <cell r="AT745">
            <v>41565.54</v>
          </cell>
          <cell r="AW745">
            <v>1083147.94</v>
          </cell>
          <cell r="AY745">
            <v>11.940000000000001</v>
          </cell>
        </row>
        <row r="746">
          <cell r="A746" t="str">
            <v>5008210500200</v>
          </cell>
          <cell r="B746" t="str">
            <v>PONTIAC-W HOLLIDAY SCH DIST 105</v>
          </cell>
          <cell r="C746" t="str">
            <v>ST CLAIR</v>
          </cell>
          <cell r="D746" t="str">
            <v>Elementary</v>
          </cell>
          <cell r="F746">
            <v>680.89</v>
          </cell>
          <cell r="G746">
            <v>290</v>
          </cell>
          <cell r="H746">
            <v>7.33</v>
          </cell>
          <cell r="J746">
            <v>2.3199999999999998</v>
          </cell>
          <cell r="K746">
            <v>150526.24</v>
          </cell>
          <cell r="M746">
            <v>2.3199999999999998</v>
          </cell>
          <cell r="N746">
            <v>150526.24</v>
          </cell>
          <cell r="P746">
            <v>2.41</v>
          </cell>
          <cell r="Q746">
            <v>156365.62</v>
          </cell>
          <cell r="S746">
            <v>2.41</v>
          </cell>
          <cell r="T746">
            <v>156365.62</v>
          </cell>
          <cell r="W746">
            <v>0.05</v>
          </cell>
          <cell r="X746">
            <v>3244.1</v>
          </cell>
          <cell r="Z746">
            <v>0.05</v>
          </cell>
          <cell r="AA746">
            <v>3244.1</v>
          </cell>
          <cell r="AC746">
            <v>0.06</v>
          </cell>
          <cell r="AD746">
            <v>3892.92</v>
          </cell>
          <cell r="AF746">
            <v>0.06</v>
          </cell>
          <cell r="AG746">
            <v>3892.92</v>
          </cell>
          <cell r="AI746">
            <v>7.0000000000000007E-2</v>
          </cell>
          <cell r="AJ746">
            <v>4541.74</v>
          </cell>
          <cell r="AM746">
            <v>4.82</v>
          </cell>
          <cell r="AN746">
            <v>312731.24</v>
          </cell>
          <cell r="AP746">
            <v>4.82</v>
          </cell>
          <cell r="AQ746">
            <v>123512.5</v>
          </cell>
          <cell r="AS746">
            <v>0.68</v>
          </cell>
          <cell r="AT746">
            <v>49586.96</v>
          </cell>
          <cell r="AW746">
            <v>1118430.1999999997</v>
          </cell>
          <cell r="AY746">
            <v>12.2</v>
          </cell>
        </row>
        <row r="747">
          <cell r="A747" t="str">
            <v>5008211000400</v>
          </cell>
          <cell r="B747" t="str">
            <v>GRANT COMM CONS SCH DIST 110</v>
          </cell>
          <cell r="C747" t="str">
            <v>ST CLAIR</v>
          </cell>
          <cell r="D747" t="str">
            <v>Elementary</v>
          </cell>
          <cell r="F747">
            <v>580</v>
          </cell>
          <cell r="G747">
            <v>319</v>
          </cell>
          <cell r="H747">
            <v>1</v>
          </cell>
          <cell r="J747">
            <v>2.5499999999999998</v>
          </cell>
          <cell r="K747">
            <v>165449.1</v>
          </cell>
          <cell r="M747">
            <v>2.5499999999999998</v>
          </cell>
          <cell r="N747">
            <v>165449.1</v>
          </cell>
          <cell r="P747">
            <v>2.65</v>
          </cell>
          <cell r="Q747">
            <v>171937.3</v>
          </cell>
          <cell r="S747">
            <v>2.65</v>
          </cell>
          <cell r="T747">
            <v>171937.3</v>
          </cell>
          <cell r="W747">
            <v>0</v>
          </cell>
          <cell r="X747">
            <v>0</v>
          </cell>
          <cell r="Z747">
            <v>0</v>
          </cell>
          <cell r="AA747">
            <v>0</v>
          </cell>
          <cell r="AC747">
            <v>0</v>
          </cell>
          <cell r="AD747">
            <v>0</v>
          </cell>
          <cell r="AF747">
            <v>0</v>
          </cell>
          <cell r="AG747">
            <v>0</v>
          </cell>
          <cell r="AI747">
            <v>0.01</v>
          </cell>
          <cell r="AJ747">
            <v>648.82000000000005</v>
          </cell>
          <cell r="AM747">
            <v>4.1100000000000003</v>
          </cell>
          <cell r="AN747">
            <v>266665.02</v>
          </cell>
          <cell r="AP747">
            <v>4.1100000000000003</v>
          </cell>
          <cell r="AQ747">
            <v>105318.75</v>
          </cell>
          <cell r="AS747">
            <v>0.57999999999999996</v>
          </cell>
          <cell r="AT747">
            <v>42294.76</v>
          </cell>
          <cell r="AW747">
            <v>1089700.1499999999</v>
          </cell>
          <cell r="AY747">
            <v>11.969999999999999</v>
          </cell>
        </row>
        <row r="748">
          <cell r="A748" t="str">
            <v>5008211300200</v>
          </cell>
          <cell r="B748" t="str">
            <v>WOLF BRANCH SCH DIST 113</v>
          </cell>
          <cell r="C748" t="str">
            <v>ST CLAIR</v>
          </cell>
          <cell r="D748" t="str">
            <v>Elementary</v>
          </cell>
          <cell r="F748">
            <v>777.14</v>
          </cell>
          <cell r="G748">
            <v>137</v>
          </cell>
          <cell r="H748">
            <v>5.16</v>
          </cell>
          <cell r="J748">
            <v>1.0900000000000001</v>
          </cell>
          <cell r="K748">
            <v>70721.38</v>
          </cell>
          <cell r="M748">
            <v>1.0900000000000001</v>
          </cell>
          <cell r="N748">
            <v>70721.38</v>
          </cell>
          <cell r="P748">
            <v>1.1399999999999999</v>
          </cell>
          <cell r="Q748">
            <v>73965.48</v>
          </cell>
          <cell r="S748">
            <v>1.1399999999999999</v>
          </cell>
          <cell r="T748">
            <v>73965.48</v>
          </cell>
          <cell r="W748">
            <v>0.04</v>
          </cell>
          <cell r="X748">
            <v>2595.2800000000002</v>
          </cell>
          <cell r="Z748">
            <v>0.04</v>
          </cell>
          <cell r="AA748">
            <v>2595.2800000000002</v>
          </cell>
          <cell r="AC748">
            <v>0.04</v>
          </cell>
          <cell r="AD748">
            <v>2595.2800000000002</v>
          </cell>
          <cell r="AF748">
            <v>0.04</v>
          </cell>
          <cell r="AG748">
            <v>2595.2800000000002</v>
          </cell>
          <cell r="AI748">
            <v>0.05</v>
          </cell>
          <cell r="AJ748">
            <v>3244.1</v>
          </cell>
          <cell r="AM748">
            <v>5.51</v>
          </cell>
          <cell r="AN748">
            <v>357499.82</v>
          </cell>
          <cell r="AP748">
            <v>5.51</v>
          </cell>
          <cell r="AQ748">
            <v>141193.75</v>
          </cell>
          <cell r="AS748">
            <v>0.77</v>
          </cell>
          <cell r="AT748">
            <v>56149.94</v>
          </cell>
          <cell r="AW748">
            <v>857842.45000000007</v>
          </cell>
          <cell r="AY748">
            <v>9.0500000000000007</v>
          </cell>
        </row>
        <row r="749">
          <cell r="A749" t="str">
            <v>5008211500200</v>
          </cell>
          <cell r="B749" t="str">
            <v>WHITESIDE SCHOOL DIST 115</v>
          </cell>
          <cell r="C749" t="str">
            <v>ST CLAIR</v>
          </cell>
          <cell r="D749" t="str">
            <v>Elementary</v>
          </cell>
          <cell r="F749">
            <v>1230.3900000000001</v>
          </cell>
          <cell r="G749">
            <v>518</v>
          </cell>
          <cell r="H749">
            <v>0</v>
          </cell>
          <cell r="J749">
            <v>4.1399999999999997</v>
          </cell>
          <cell r="K749">
            <v>268611.48</v>
          </cell>
          <cell r="M749">
            <v>4.1399999999999997</v>
          </cell>
          <cell r="N749">
            <v>268611.48</v>
          </cell>
          <cell r="P749">
            <v>4.3099999999999996</v>
          </cell>
          <cell r="Q749">
            <v>279641.42</v>
          </cell>
          <cell r="S749">
            <v>4.3099999999999996</v>
          </cell>
          <cell r="T749">
            <v>279641.42</v>
          </cell>
          <cell r="W749">
            <v>0</v>
          </cell>
          <cell r="X749">
            <v>0</v>
          </cell>
          <cell r="Z749">
            <v>0</v>
          </cell>
          <cell r="AA749">
            <v>0</v>
          </cell>
          <cell r="AC749">
            <v>0</v>
          </cell>
          <cell r="AD749">
            <v>0</v>
          </cell>
          <cell r="AF749">
            <v>0</v>
          </cell>
          <cell r="AG749">
            <v>0</v>
          </cell>
          <cell r="AI749">
            <v>0</v>
          </cell>
          <cell r="AJ749">
            <v>0</v>
          </cell>
          <cell r="AM749">
            <v>8.7200000000000006</v>
          </cell>
          <cell r="AN749">
            <v>565771.04</v>
          </cell>
          <cell r="AP749">
            <v>8.7200000000000006</v>
          </cell>
          <cell r="AQ749">
            <v>223450</v>
          </cell>
          <cell r="AS749">
            <v>1.23</v>
          </cell>
          <cell r="AT749">
            <v>89694.06</v>
          </cell>
          <cell r="AW749">
            <v>1975420.9</v>
          </cell>
          <cell r="AY749">
            <v>21.479999999999997</v>
          </cell>
        </row>
        <row r="750">
          <cell r="A750" t="str">
            <v>5008211600200</v>
          </cell>
          <cell r="B750" t="str">
            <v>HIGH MOUNT SCHOOL DIST 116</v>
          </cell>
          <cell r="C750" t="str">
            <v>ST CLAIR</v>
          </cell>
          <cell r="D750" t="str">
            <v>Elementary</v>
          </cell>
          <cell r="F750">
            <v>421.79</v>
          </cell>
          <cell r="G750">
            <v>237</v>
          </cell>
          <cell r="H750">
            <v>2</v>
          </cell>
          <cell r="J750">
            <v>1.89</v>
          </cell>
          <cell r="K750">
            <v>122626.98</v>
          </cell>
          <cell r="M750">
            <v>1.89</v>
          </cell>
          <cell r="N750">
            <v>122626.98</v>
          </cell>
          <cell r="P750">
            <v>1.97</v>
          </cell>
          <cell r="Q750">
            <v>127817.54</v>
          </cell>
          <cell r="S750">
            <v>1.97</v>
          </cell>
          <cell r="T750">
            <v>127817.54</v>
          </cell>
          <cell r="W750">
            <v>0.01</v>
          </cell>
          <cell r="X750">
            <v>648.82000000000005</v>
          </cell>
          <cell r="Z750">
            <v>0.01</v>
          </cell>
          <cell r="AA750">
            <v>648.82000000000005</v>
          </cell>
          <cell r="AC750">
            <v>0.01</v>
          </cell>
          <cell r="AD750">
            <v>648.82000000000005</v>
          </cell>
          <cell r="AF750">
            <v>0.01</v>
          </cell>
          <cell r="AG750">
            <v>648.82000000000005</v>
          </cell>
          <cell r="AI750">
            <v>0.02</v>
          </cell>
          <cell r="AJ750">
            <v>1297.6400000000001</v>
          </cell>
          <cell r="AM750">
            <v>2.99</v>
          </cell>
          <cell r="AN750">
            <v>193997.18</v>
          </cell>
          <cell r="AP750">
            <v>2.99</v>
          </cell>
          <cell r="AQ750">
            <v>76618.75</v>
          </cell>
          <cell r="AS750">
            <v>0.42</v>
          </cell>
          <cell r="AT750">
            <v>30627.24</v>
          </cell>
          <cell r="AW750">
            <v>806025.13</v>
          </cell>
          <cell r="AY750">
            <v>8.8699999999999992</v>
          </cell>
        </row>
        <row r="751">
          <cell r="A751" t="str">
            <v>5008211800200</v>
          </cell>
          <cell r="B751" t="str">
            <v>BELLEVILLE SCHOOL DIST 118</v>
          </cell>
          <cell r="C751" t="str">
            <v>ST CLAIR</v>
          </cell>
          <cell r="D751" t="str">
            <v>Elementary</v>
          </cell>
          <cell r="F751">
            <v>3644.39</v>
          </cell>
          <cell r="G751">
            <v>2372</v>
          </cell>
          <cell r="H751">
            <v>6.66</v>
          </cell>
          <cell r="J751">
            <v>18.97</v>
          </cell>
          <cell r="K751">
            <v>1230811.54</v>
          </cell>
          <cell r="M751">
            <v>18.97</v>
          </cell>
          <cell r="N751">
            <v>1230811.54</v>
          </cell>
          <cell r="P751">
            <v>19.760000000000002</v>
          </cell>
          <cell r="Q751">
            <v>1282068.32</v>
          </cell>
          <cell r="S751">
            <v>19.760000000000002</v>
          </cell>
          <cell r="T751">
            <v>1282068.32</v>
          </cell>
          <cell r="W751">
            <v>0.05</v>
          </cell>
          <cell r="X751">
            <v>3244.1</v>
          </cell>
          <cell r="Z751">
            <v>0.05</v>
          </cell>
          <cell r="AA751">
            <v>3244.1</v>
          </cell>
          <cell r="AC751">
            <v>0.05</v>
          </cell>
          <cell r="AD751">
            <v>3244.1</v>
          </cell>
          <cell r="AF751">
            <v>0.05</v>
          </cell>
          <cell r="AG751">
            <v>3244.1</v>
          </cell>
          <cell r="AI751">
            <v>0.06</v>
          </cell>
          <cell r="AJ751">
            <v>3892.92</v>
          </cell>
          <cell r="AM751">
            <v>25.84</v>
          </cell>
          <cell r="AN751">
            <v>1676550.88</v>
          </cell>
          <cell r="AP751">
            <v>25.84</v>
          </cell>
          <cell r="AQ751">
            <v>662150</v>
          </cell>
          <cell r="AS751">
            <v>3.64</v>
          </cell>
          <cell r="AT751">
            <v>265436.08</v>
          </cell>
          <cell r="AW751">
            <v>7646766.0000000009</v>
          </cell>
          <cell r="AY751">
            <v>84.54</v>
          </cell>
        </row>
        <row r="752">
          <cell r="A752" t="str">
            <v>5008211900200</v>
          </cell>
          <cell r="B752" t="str">
            <v>BELLE VALLEY SCHOOL DIST 119</v>
          </cell>
          <cell r="C752" t="str">
            <v>ST CLAIR</v>
          </cell>
          <cell r="D752" t="str">
            <v>Elementary</v>
          </cell>
          <cell r="F752">
            <v>992</v>
          </cell>
          <cell r="G752">
            <v>568</v>
          </cell>
          <cell r="H752">
            <v>4</v>
          </cell>
          <cell r="J752">
            <v>4.54</v>
          </cell>
          <cell r="K752">
            <v>294564.28000000003</v>
          </cell>
          <cell r="M752">
            <v>4.54</v>
          </cell>
          <cell r="N752">
            <v>294564.28000000003</v>
          </cell>
          <cell r="P752">
            <v>4.7300000000000004</v>
          </cell>
          <cell r="Q752">
            <v>306891.86</v>
          </cell>
          <cell r="S752">
            <v>4.7300000000000004</v>
          </cell>
          <cell r="T752">
            <v>306891.86</v>
          </cell>
          <cell r="W752">
            <v>0.03</v>
          </cell>
          <cell r="X752">
            <v>1946.46</v>
          </cell>
          <cell r="Z752">
            <v>0.03</v>
          </cell>
          <cell r="AA752">
            <v>1946.46</v>
          </cell>
          <cell r="AC752">
            <v>0.03</v>
          </cell>
          <cell r="AD752">
            <v>1946.46</v>
          </cell>
          <cell r="AF752">
            <v>0.03</v>
          </cell>
          <cell r="AG752">
            <v>1946.46</v>
          </cell>
          <cell r="AI752">
            <v>0.04</v>
          </cell>
          <cell r="AJ752">
            <v>2595.2800000000002</v>
          </cell>
          <cell r="AM752">
            <v>7.03</v>
          </cell>
          <cell r="AN752">
            <v>456120.46</v>
          </cell>
          <cell r="AP752">
            <v>7.03</v>
          </cell>
          <cell r="AQ752">
            <v>180143.75</v>
          </cell>
          <cell r="AS752">
            <v>0.99</v>
          </cell>
          <cell r="AT752">
            <v>72192.78</v>
          </cell>
          <cell r="AW752">
            <v>1921750.39</v>
          </cell>
          <cell r="AY752">
            <v>21.159999999999997</v>
          </cell>
        </row>
        <row r="753">
          <cell r="A753" t="str">
            <v>5008213000400</v>
          </cell>
          <cell r="B753" t="str">
            <v>SMITHTON C C SCHOOL DIST 130</v>
          </cell>
          <cell r="C753" t="str">
            <v>ST CLAIR</v>
          </cell>
          <cell r="D753" t="str">
            <v>Elementary</v>
          </cell>
          <cell r="F753">
            <v>540.5</v>
          </cell>
          <cell r="G753">
            <v>80</v>
          </cell>
          <cell r="H753">
            <v>0</v>
          </cell>
          <cell r="J753">
            <v>0.64</v>
          </cell>
          <cell r="K753">
            <v>41524.480000000003</v>
          </cell>
          <cell r="M753">
            <v>0.64</v>
          </cell>
          <cell r="N753">
            <v>41524.480000000003</v>
          </cell>
          <cell r="P753">
            <v>0.66</v>
          </cell>
          <cell r="Q753">
            <v>42822.12</v>
          </cell>
          <cell r="S753">
            <v>0.66</v>
          </cell>
          <cell r="T753">
            <v>42822.12</v>
          </cell>
          <cell r="W753">
            <v>0</v>
          </cell>
          <cell r="X753">
            <v>0</v>
          </cell>
          <cell r="Z753">
            <v>0</v>
          </cell>
          <cell r="AA753">
            <v>0</v>
          </cell>
          <cell r="AC753">
            <v>0</v>
          </cell>
          <cell r="AD753">
            <v>0</v>
          </cell>
          <cell r="AF753">
            <v>0</v>
          </cell>
          <cell r="AG753">
            <v>0</v>
          </cell>
          <cell r="AI753">
            <v>0</v>
          </cell>
          <cell r="AJ753">
            <v>0</v>
          </cell>
          <cell r="AM753">
            <v>3.83</v>
          </cell>
          <cell r="AN753">
            <v>248498.06</v>
          </cell>
          <cell r="AP753">
            <v>3.83</v>
          </cell>
          <cell r="AQ753">
            <v>98143.75</v>
          </cell>
          <cell r="AS753">
            <v>0.54</v>
          </cell>
          <cell r="AT753">
            <v>39377.879999999997</v>
          </cell>
          <cell r="AW753">
            <v>554712.89</v>
          </cell>
          <cell r="AY753">
            <v>5.79</v>
          </cell>
        </row>
        <row r="754">
          <cell r="A754" t="str">
            <v>5008216000400</v>
          </cell>
          <cell r="B754" t="str">
            <v>MILLSTADT C C  SCH DIST 160</v>
          </cell>
          <cell r="C754" t="str">
            <v>ST CLAIR</v>
          </cell>
          <cell r="D754" t="str">
            <v>Elementary</v>
          </cell>
          <cell r="F754">
            <v>767.21</v>
          </cell>
          <cell r="G754">
            <v>148.33000000000001</v>
          </cell>
          <cell r="H754">
            <v>0</v>
          </cell>
          <cell r="J754">
            <v>1.18</v>
          </cell>
          <cell r="K754">
            <v>76560.759999999995</v>
          </cell>
          <cell r="M754">
            <v>1.18</v>
          </cell>
          <cell r="N754">
            <v>76560.759999999995</v>
          </cell>
          <cell r="P754">
            <v>1.23</v>
          </cell>
          <cell r="Q754">
            <v>79804.86</v>
          </cell>
          <cell r="S754">
            <v>1.23</v>
          </cell>
          <cell r="T754">
            <v>79804.86</v>
          </cell>
          <cell r="W754">
            <v>0</v>
          </cell>
          <cell r="X754">
            <v>0</v>
          </cell>
          <cell r="Z754">
            <v>0</v>
          </cell>
          <cell r="AA754">
            <v>0</v>
          </cell>
          <cell r="AC754">
            <v>0</v>
          </cell>
          <cell r="AD754">
            <v>0</v>
          </cell>
          <cell r="AF754">
            <v>0</v>
          </cell>
          <cell r="AG754">
            <v>0</v>
          </cell>
          <cell r="AI754">
            <v>0</v>
          </cell>
          <cell r="AJ754">
            <v>0</v>
          </cell>
          <cell r="AM754">
            <v>5.44</v>
          </cell>
          <cell r="AN754">
            <v>352958.08</v>
          </cell>
          <cell r="AP754">
            <v>5.44</v>
          </cell>
          <cell r="AQ754">
            <v>139400</v>
          </cell>
          <cell r="AS754">
            <v>0.76</v>
          </cell>
          <cell r="AT754">
            <v>55420.72</v>
          </cell>
          <cell r="AW754">
            <v>860510.04</v>
          </cell>
          <cell r="AY754">
            <v>9.08</v>
          </cell>
        </row>
        <row r="755">
          <cell r="A755" t="str">
            <v>5008217500200</v>
          </cell>
          <cell r="B755" t="str">
            <v>HARMONY EMGE SCHOOL DIST 175</v>
          </cell>
          <cell r="C755" t="str">
            <v>ST CLAIR</v>
          </cell>
          <cell r="D755" t="str">
            <v>Elementary</v>
          </cell>
          <cell r="F755">
            <v>766.05</v>
          </cell>
          <cell r="G755">
            <v>458</v>
          </cell>
          <cell r="H755">
            <v>7</v>
          </cell>
          <cell r="J755">
            <v>3.66</v>
          </cell>
          <cell r="K755">
            <v>237468.12</v>
          </cell>
          <cell r="M755">
            <v>3.66</v>
          </cell>
          <cell r="N755">
            <v>237468.12</v>
          </cell>
          <cell r="P755">
            <v>3.81</v>
          </cell>
          <cell r="Q755">
            <v>247200.42</v>
          </cell>
          <cell r="S755">
            <v>3.81</v>
          </cell>
          <cell r="T755">
            <v>247200.42</v>
          </cell>
          <cell r="W755">
            <v>0.05</v>
          </cell>
          <cell r="X755">
            <v>3244.1</v>
          </cell>
          <cell r="Z755">
            <v>0.05</v>
          </cell>
          <cell r="AA755">
            <v>3244.1</v>
          </cell>
          <cell r="AC755">
            <v>0.05</v>
          </cell>
          <cell r="AD755">
            <v>3244.1</v>
          </cell>
          <cell r="AF755">
            <v>0.05</v>
          </cell>
          <cell r="AG755">
            <v>3244.1</v>
          </cell>
          <cell r="AI755">
            <v>7.0000000000000007E-2</v>
          </cell>
          <cell r="AJ755">
            <v>4541.74</v>
          </cell>
          <cell r="AM755">
            <v>5.43</v>
          </cell>
          <cell r="AN755">
            <v>352309.26</v>
          </cell>
          <cell r="AP755">
            <v>5.43</v>
          </cell>
          <cell r="AQ755">
            <v>139143.75</v>
          </cell>
          <cell r="AS755">
            <v>0.76</v>
          </cell>
          <cell r="AT755">
            <v>55420.72</v>
          </cell>
          <cell r="AW755">
            <v>1533728.9500000002</v>
          </cell>
          <cell r="AY755">
            <v>16.930000000000003</v>
          </cell>
        </row>
        <row r="756">
          <cell r="A756" t="str">
            <v>5008218100200</v>
          </cell>
          <cell r="B756" t="str">
            <v>SIGNAL HILL SCH DIST 181</v>
          </cell>
          <cell r="C756" t="str">
            <v>ST CLAIR</v>
          </cell>
          <cell r="D756" t="str">
            <v>Elementary</v>
          </cell>
          <cell r="F756">
            <v>332.79</v>
          </cell>
          <cell r="G756">
            <v>181</v>
          </cell>
          <cell r="H756">
            <v>0</v>
          </cell>
          <cell r="J756">
            <v>1.44</v>
          </cell>
          <cell r="K756">
            <v>93430.080000000002</v>
          </cell>
          <cell r="M756">
            <v>1.44</v>
          </cell>
          <cell r="N756">
            <v>93430.080000000002</v>
          </cell>
          <cell r="P756">
            <v>1.5</v>
          </cell>
          <cell r="Q756">
            <v>97323</v>
          </cell>
          <cell r="S756">
            <v>1.5</v>
          </cell>
          <cell r="T756">
            <v>97323</v>
          </cell>
          <cell r="W756">
            <v>0</v>
          </cell>
          <cell r="X756">
            <v>0</v>
          </cell>
          <cell r="Z756">
            <v>0</v>
          </cell>
          <cell r="AA756">
            <v>0</v>
          </cell>
          <cell r="AC756">
            <v>0</v>
          </cell>
          <cell r="AD756">
            <v>0</v>
          </cell>
          <cell r="AF756">
            <v>0</v>
          </cell>
          <cell r="AG756">
            <v>0</v>
          </cell>
          <cell r="AI756">
            <v>0</v>
          </cell>
          <cell r="AJ756">
            <v>0</v>
          </cell>
          <cell r="AM756">
            <v>2.36</v>
          </cell>
          <cell r="AN756">
            <v>153121.51999999999</v>
          </cell>
          <cell r="AP756">
            <v>2.36</v>
          </cell>
          <cell r="AQ756">
            <v>60475</v>
          </cell>
          <cell r="AS756">
            <v>0.33</v>
          </cell>
          <cell r="AT756">
            <v>24064.26</v>
          </cell>
          <cell r="AW756">
            <v>619166.93999999994</v>
          </cell>
          <cell r="AY756">
            <v>6.7999999999999989</v>
          </cell>
        </row>
        <row r="757">
          <cell r="A757" t="str">
            <v>5008218702600</v>
          </cell>
          <cell r="B757" t="str">
            <v>CAHOKIA COMM UNIT SCH DIST 187</v>
          </cell>
          <cell r="C757" t="str">
            <v>ST CLAIR</v>
          </cell>
          <cell r="D757" t="str">
            <v>Unit</v>
          </cell>
          <cell r="F757">
            <v>3412.05</v>
          </cell>
          <cell r="G757">
            <v>3225.33</v>
          </cell>
          <cell r="H757">
            <v>21.5</v>
          </cell>
          <cell r="J757">
            <v>25.8</v>
          </cell>
          <cell r="K757">
            <v>1673955.6</v>
          </cell>
          <cell r="M757">
            <v>25.8</v>
          </cell>
          <cell r="N757">
            <v>1673955.6</v>
          </cell>
          <cell r="P757">
            <v>26.87</v>
          </cell>
          <cell r="Q757">
            <v>1743379.34</v>
          </cell>
          <cell r="S757">
            <v>26.87</v>
          </cell>
          <cell r="T757">
            <v>1743379.34</v>
          </cell>
          <cell r="W757">
            <v>0.17</v>
          </cell>
          <cell r="X757">
            <v>11029.94</v>
          </cell>
          <cell r="Z757">
            <v>0.17</v>
          </cell>
          <cell r="AA757">
            <v>11029.94</v>
          </cell>
          <cell r="AC757">
            <v>0.17</v>
          </cell>
          <cell r="AD757">
            <v>11029.94</v>
          </cell>
          <cell r="AF757">
            <v>0.17</v>
          </cell>
          <cell r="AG757">
            <v>11029.94</v>
          </cell>
          <cell r="AI757">
            <v>0.21</v>
          </cell>
          <cell r="AJ757">
            <v>13625.22</v>
          </cell>
          <cell r="AM757">
            <v>24.19</v>
          </cell>
          <cell r="AN757">
            <v>1569495.58</v>
          </cell>
          <cell r="AP757">
            <v>24.19</v>
          </cell>
          <cell r="AQ757">
            <v>619868.75</v>
          </cell>
          <cell r="AS757">
            <v>3.41</v>
          </cell>
          <cell r="AT757">
            <v>248664.02</v>
          </cell>
          <cell r="AW757">
            <v>9330443.209999999</v>
          </cell>
          <cell r="AY757">
            <v>104.45</v>
          </cell>
        </row>
        <row r="758">
          <cell r="A758" t="str">
            <v>5008218802200</v>
          </cell>
          <cell r="B758" t="str">
            <v>BROOKLYN UNIT DISTRICT 188</v>
          </cell>
          <cell r="C758" t="str">
            <v>ST CLAIR</v>
          </cell>
          <cell r="D758" t="str">
            <v>Unit</v>
          </cell>
          <cell r="F758">
            <v>123.61</v>
          </cell>
          <cell r="G758">
            <v>102.33</v>
          </cell>
          <cell r="H758">
            <v>0</v>
          </cell>
          <cell r="J758">
            <v>0.81</v>
          </cell>
          <cell r="K758">
            <v>52554.42</v>
          </cell>
          <cell r="M758">
            <v>0.81</v>
          </cell>
          <cell r="N758">
            <v>52554.42</v>
          </cell>
          <cell r="P758">
            <v>0.85</v>
          </cell>
          <cell r="Q758">
            <v>55149.7</v>
          </cell>
          <cell r="S758">
            <v>0.85</v>
          </cell>
          <cell r="T758">
            <v>55149.7</v>
          </cell>
          <cell r="W758">
            <v>0</v>
          </cell>
          <cell r="X758">
            <v>0</v>
          </cell>
          <cell r="Z758">
            <v>0</v>
          </cell>
          <cell r="AA758">
            <v>0</v>
          </cell>
          <cell r="AC758">
            <v>0</v>
          </cell>
          <cell r="AD758">
            <v>0</v>
          </cell>
          <cell r="AF758">
            <v>0</v>
          </cell>
          <cell r="AG758">
            <v>0</v>
          </cell>
          <cell r="AI758">
            <v>0</v>
          </cell>
          <cell r="AJ758">
            <v>0</v>
          </cell>
          <cell r="AM758">
            <v>0.87</v>
          </cell>
          <cell r="AN758">
            <v>56447.34</v>
          </cell>
          <cell r="AP758">
            <v>0.87</v>
          </cell>
          <cell r="AQ758">
            <v>22293.75</v>
          </cell>
          <cell r="AS758">
            <v>0.12</v>
          </cell>
          <cell r="AT758">
            <v>8750.64</v>
          </cell>
          <cell r="AW758">
            <v>302899.96999999997</v>
          </cell>
          <cell r="AY758">
            <v>3.3800000000000003</v>
          </cell>
        </row>
        <row r="759">
          <cell r="A759" t="str">
            <v>5008218902200</v>
          </cell>
          <cell r="B759" t="str">
            <v>EAST ST LOUIS SCHOOL DIST 189</v>
          </cell>
          <cell r="C759" t="str">
            <v>ST CLAIR</v>
          </cell>
          <cell r="D759" t="str">
            <v>Unit</v>
          </cell>
          <cell r="F759">
            <v>5505.05</v>
          </cell>
          <cell r="G759">
            <v>5758</v>
          </cell>
          <cell r="H759">
            <v>45</v>
          </cell>
          <cell r="J759">
            <v>46.06</v>
          </cell>
          <cell r="K759">
            <v>2988464.92</v>
          </cell>
          <cell r="M759">
            <v>46.06</v>
          </cell>
          <cell r="N759">
            <v>2988464.92</v>
          </cell>
          <cell r="P759">
            <v>47.98</v>
          </cell>
          <cell r="Q759">
            <v>3113038.36</v>
          </cell>
          <cell r="S759">
            <v>47.98</v>
          </cell>
          <cell r="T759">
            <v>3113038.36</v>
          </cell>
          <cell r="W759">
            <v>0.36</v>
          </cell>
          <cell r="X759">
            <v>23357.52</v>
          </cell>
          <cell r="Z759">
            <v>0.36</v>
          </cell>
          <cell r="AA759">
            <v>23357.52</v>
          </cell>
          <cell r="AC759">
            <v>0.37</v>
          </cell>
          <cell r="AD759">
            <v>24006.34</v>
          </cell>
          <cell r="AF759">
            <v>0.37</v>
          </cell>
          <cell r="AG759">
            <v>24006.34</v>
          </cell>
          <cell r="AI759">
            <v>0.45</v>
          </cell>
          <cell r="AJ759">
            <v>29196.9</v>
          </cell>
          <cell r="AM759">
            <v>39.04</v>
          </cell>
          <cell r="AN759">
            <v>2532993.2799999998</v>
          </cell>
          <cell r="AP759">
            <v>39.04</v>
          </cell>
          <cell r="AQ759">
            <v>1000400</v>
          </cell>
          <cell r="AS759">
            <v>5.5</v>
          </cell>
          <cell r="AT759">
            <v>401071</v>
          </cell>
          <cell r="AW759">
            <v>16261395.459999999</v>
          </cell>
          <cell r="AY759">
            <v>182.60999999999999</v>
          </cell>
        </row>
        <row r="760">
          <cell r="A760" t="str">
            <v>5008219602600</v>
          </cell>
          <cell r="B760" t="str">
            <v>DUPO COMM UNIT SCH DISTRICT 196</v>
          </cell>
          <cell r="C760" t="str">
            <v>ST CLAIR</v>
          </cell>
          <cell r="D760" t="str">
            <v>Unit</v>
          </cell>
          <cell r="F760">
            <v>1002.29</v>
          </cell>
          <cell r="G760">
            <v>552.33000000000004</v>
          </cell>
          <cell r="H760">
            <v>1</v>
          </cell>
          <cell r="J760">
            <v>4.41</v>
          </cell>
          <cell r="K760">
            <v>286129.62</v>
          </cell>
          <cell r="M760">
            <v>4.41</v>
          </cell>
          <cell r="N760">
            <v>286129.62</v>
          </cell>
          <cell r="P760">
            <v>4.5999999999999996</v>
          </cell>
          <cell r="Q760">
            <v>298457.2</v>
          </cell>
          <cell r="S760">
            <v>4.5999999999999996</v>
          </cell>
          <cell r="T760">
            <v>298457.2</v>
          </cell>
          <cell r="W760">
            <v>0</v>
          </cell>
          <cell r="X760">
            <v>0</v>
          </cell>
          <cell r="Z760">
            <v>0</v>
          </cell>
          <cell r="AA760">
            <v>0</v>
          </cell>
          <cell r="AC760">
            <v>0</v>
          </cell>
          <cell r="AD760">
            <v>0</v>
          </cell>
          <cell r="AF760">
            <v>0</v>
          </cell>
          <cell r="AG760">
            <v>0</v>
          </cell>
          <cell r="AI760">
            <v>0.01</v>
          </cell>
          <cell r="AJ760">
            <v>648.82000000000005</v>
          </cell>
          <cell r="AM760">
            <v>7.1</v>
          </cell>
          <cell r="AN760">
            <v>460662.2</v>
          </cell>
          <cell r="AP760">
            <v>7.1</v>
          </cell>
          <cell r="AQ760">
            <v>181937.5</v>
          </cell>
          <cell r="AS760">
            <v>1</v>
          </cell>
          <cell r="AT760">
            <v>72922</v>
          </cell>
          <cell r="AW760">
            <v>1885344.1600000001</v>
          </cell>
          <cell r="AY760">
            <v>20.72</v>
          </cell>
        </row>
        <row r="761">
          <cell r="A761" t="str">
            <v>5008220101700</v>
          </cell>
          <cell r="B761" t="str">
            <v>BELLEVILLE TWP HS DIST 201</v>
          </cell>
          <cell r="C761" t="str">
            <v>ST CLAIR</v>
          </cell>
          <cell r="D761" t="str">
            <v>High School</v>
          </cell>
          <cell r="F761">
            <v>4789.16</v>
          </cell>
          <cell r="G761">
            <v>1899.33</v>
          </cell>
          <cell r="H761">
            <v>15</v>
          </cell>
          <cell r="J761">
            <v>15.19</v>
          </cell>
          <cell r="K761">
            <v>985557.58</v>
          </cell>
          <cell r="M761">
            <v>15.19</v>
          </cell>
          <cell r="N761">
            <v>985557.58</v>
          </cell>
          <cell r="P761">
            <v>15.82</v>
          </cell>
          <cell r="Q761">
            <v>1026433.24</v>
          </cell>
          <cell r="S761">
            <v>15.82</v>
          </cell>
          <cell r="T761">
            <v>1026433.24</v>
          </cell>
          <cell r="W761">
            <v>0.12</v>
          </cell>
          <cell r="X761">
            <v>7785.84</v>
          </cell>
          <cell r="Z761">
            <v>0.12</v>
          </cell>
          <cell r="AA761">
            <v>7785.84</v>
          </cell>
          <cell r="AC761">
            <v>0.12</v>
          </cell>
          <cell r="AD761">
            <v>7785.84</v>
          </cell>
          <cell r="AF761">
            <v>0.12</v>
          </cell>
          <cell r="AG761">
            <v>7785.84</v>
          </cell>
          <cell r="AI761">
            <v>0.15</v>
          </cell>
          <cell r="AJ761">
            <v>9732.2999999999993</v>
          </cell>
          <cell r="AM761">
            <v>33.96</v>
          </cell>
          <cell r="AN761">
            <v>2203392.7200000002</v>
          </cell>
          <cell r="AP761">
            <v>33.96</v>
          </cell>
          <cell r="AQ761">
            <v>870225</v>
          </cell>
          <cell r="AS761">
            <v>4.78</v>
          </cell>
          <cell r="AT761">
            <v>348567.16</v>
          </cell>
          <cell r="AW761">
            <v>7487042.1799999997</v>
          </cell>
          <cell r="AY761">
            <v>81.299999999999983</v>
          </cell>
        </row>
        <row r="762">
          <cell r="A762" t="str">
            <v>5008220301700</v>
          </cell>
          <cell r="B762" t="str">
            <v>O FALLON TWP HIGH SCH DIST 203</v>
          </cell>
          <cell r="C762" t="str">
            <v>ST CLAIR</v>
          </cell>
          <cell r="D762" t="str">
            <v>High School</v>
          </cell>
          <cell r="F762">
            <v>2431.66</v>
          </cell>
          <cell r="G762">
            <v>433.66</v>
          </cell>
          <cell r="H762">
            <v>6.16</v>
          </cell>
          <cell r="J762">
            <v>3.46</v>
          </cell>
          <cell r="K762">
            <v>224491.72</v>
          </cell>
          <cell r="M762">
            <v>3.46</v>
          </cell>
          <cell r="N762">
            <v>224491.72</v>
          </cell>
          <cell r="P762">
            <v>3.61</v>
          </cell>
          <cell r="Q762">
            <v>234224.02</v>
          </cell>
          <cell r="S762">
            <v>3.61</v>
          </cell>
          <cell r="T762">
            <v>234224.02</v>
          </cell>
          <cell r="W762">
            <v>0.04</v>
          </cell>
          <cell r="X762">
            <v>2595.2800000000002</v>
          </cell>
          <cell r="Z762">
            <v>0.04</v>
          </cell>
          <cell r="AA762">
            <v>2595.2800000000002</v>
          </cell>
          <cell r="AC762">
            <v>0.05</v>
          </cell>
          <cell r="AD762">
            <v>3244.1</v>
          </cell>
          <cell r="AF762">
            <v>0.05</v>
          </cell>
          <cell r="AG762">
            <v>3244.1</v>
          </cell>
          <cell r="AI762">
            <v>0.06</v>
          </cell>
          <cell r="AJ762">
            <v>3892.92</v>
          </cell>
          <cell r="AM762">
            <v>17.239999999999998</v>
          </cell>
          <cell r="AN762">
            <v>1118565.68</v>
          </cell>
          <cell r="AP762">
            <v>17.239999999999998</v>
          </cell>
          <cell r="AQ762">
            <v>441775</v>
          </cell>
          <cell r="AS762">
            <v>2.4300000000000002</v>
          </cell>
          <cell r="AT762">
            <v>177200.46</v>
          </cell>
          <cell r="AW762">
            <v>2670544.3000000003</v>
          </cell>
          <cell r="AY762">
            <v>28.119999999999997</v>
          </cell>
        </row>
        <row r="763">
          <cell r="A763" t="str">
            <v>5106520002600</v>
          </cell>
          <cell r="B763" t="str">
            <v>GREENVIEW C U SCH DIST 200</v>
          </cell>
          <cell r="C763" t="str">
            <v>MENARD</v>
          </cell>
          <cell r="D763" t="str">
            <v>Unit</v>
          </cell>
          <cell r="F763">
            <v>222.03</v>
          </cell>
          <cell r="G763">
            <v>88</v>
          </cell>
          <cell r="H763">
            <v>0</v>
          </cell>
          <cell r="J763">
            <v>0.7</v>
          </cell>
          <cell r="K763">
            <v>45417.4</v>
          </cell>
          <cell r="M763">
            <v>0.7</v>
          </cell>
          <cell r="N763">
            <v>45417.4</v>
          </cell>
          <cell r="P763">
            <v>0.73</v>
          </cell>
          <cell r="Q763">
            <v>47363.86</v>
          </cell>
          <cell r="S763">
            <v>0.73</v>
          </cell>
          <cell r="T763">
            <v>47363.86</v>
          </cell>
          <cell r="W763">
            <v>0</v>
          </cell>
          <cell r="X763">
            <v>0</v>
          </cell>
          <cell r="Z763">
            <v>0</v>
          </cell>
          <cell r="AA763">
            <v>0</v>
          </cell>
          <cell r="AC763">
            <v>0</v>
          </cell>
          <cell r="AD763">
            <v>0</v>
          </cell>
          <cell r="AF763">
            <v>0</v>
          </cell>
          <cell r="AG763">
            <v>0</v>
          </cell>
          <cell r="AI763">
            <v>0</v>
          </cell>
          <cell r="AJ763">
            <v>0</v>
          </cell>
          <cell r="AM763">
            <v>1.57</v>
          </cell>
          <cell r="AN763">
            <v>101864.74</v>
          </cell>
          <cell r="AP763">
            <v>1.57</v>
          </cell>
          <cell r="AQ763">
            <v>40231.25</v>
          </cell>
          <cell r="AS763">
            <v>0.22</v>
          </cell>
          <cell r="AT763">
            <v>16042.84</v>
          </cell>
          <cell r="AW763">
            <v>343701.35000000003</v>
          </cell>
          <cell r="AY763">
            <v>3.7300000000000004</v>
          </cell>
        </row>
        <row r="764">
          <cell r="A764" t="str">
            <v>5106520202600</v>
          </cell>
          <cell r="B764" t="str">
            <v>PORTA COMM UNIT SCHOOL DIST 202</v>
          </cell>
          <cell r="C764" t="str">
            <v>MENARD</v>
          </cell>
          <cell r="D764" t="str">
            <v>Unit</v>
          </cell>
          <cell r="F764">
            <v>1026.3800000000001</v>
          </cell>
          <cell r="G764">
            <v>385</v>
          </cell>
          <cell r="H764">
            <v>0</v>
          </cell>
          <cell r="J764">
            <v>3.08</v>
          </cell>
          <cell r="K764">
            <v>199836.56</v>
          </cell>
          <cell r="M764">
            <v>3.08</v>
          </cell>
          <cell r="N764">
            <v>199836.56</v>
          </cell>
          <cell r="P764">
            <v>3.2</v>
          </cell>
          <cell r="Q764">
            <v>207622.39999999999</v>
          </cell>
          <cell r="S764">
            <v>3.2</v>
          </cell>
          <cell r="T764">
            <v>207622.39999999999</v>
          </cell>
          <cell r="W764">
            <v>0</v>
          </cell>
          <cell r="X764">
            <v>0</v>
          </cell>
          <cell r="Z764">
            <v>0</v>
          </cell>
          <cell r="AA764">
            <v>0</v>
          </cell>
          <cell r="AC764">
            <v>0</v>
          </cell>
          <cell r="AD764">
            <v>0</v>
          </cell>
          <cell r="AF764">
            <v>0</v>
          </cell>
          <cell r="AG764">
            <v>0</v>
          </cell>
          <cell r="AI764">
            <v>0</v>
          </cell>
          <cell r="AJ764">
            <v>0</v>
          </cell>
          <cell r="AM764">
            <v>7.27</v>
          </cell>
          <cell r="AN764">
            <v>471692.14</v>
          </cell>
          <cell r="AP764">
            <v>7.27</v>
          </cell>
          <cell r="AQ764">
            <v>186293.75</v>
          </cell>
          <cell r="AS764">
            <v>1.02</v>
          </cell>
          <cell r="AT764">
            <v>74380.44</v>
          </cell>
          <cell r="AW764">
            <v>1547284.2500000002</v>
          </cell>
          <cell r="AY764">
            <v>16.75</v>
          </cell>
        </row>
        <row r="765">
          <cell r="A765" t="str">
            <v>5106521302600</v>
          </cell>
          <cell r="B765" t="str">
            <v>ATHENS COMM UNIT SCH DIST 213</v>
          </cell>
          <cell r="C765" t="str">
            <v>MENARD</v>
          </cell>
          <cell r="D765" t="str">
            <v>Unit</v>
          </cell>
          <cell r="F765">
            <v>1061</v>
          </cell>
          <cell r="G765">
            <v>308</v>
          </cell>
          <cell r="H765">
            <v>0.33</v>
          </cell>
          <cell r="J765">
            <v>2.46</v>
          </cell>
          <cell r="K765">
            <v>159609.72</v>
          </cell>
          <cell r="M765">
            <v>2.46</v>
          </cell>
          <cell r="N765">
            <v>159609.72</v>
          </cell>
          <cell r="P765">
            <v>2.56</v>
          </cell>
          <cell r="Q765">
            <v>166097.92000000001</v>
          </cell>
          <cell r="S765">
            <v>2.56</v>
          </cell>
          <cell r="T765">
            <v>166097.92000000001</v>
          </cell>
          <cell r="W765">
            <v>0</v>
          </cell>
          <cell r="X765">
            <v>0</v>
          </cell>
          <cell r="Z765">
            <v>0</v>
          </cell>
          <cell r="AA765">
            <v>0</v>
          </cell>
          <cell r="AC765">
            <v>0</v>
          </cell>
          <cell r="AD765">
            <v>0</v>
          </cell>
          <cell r="AF765">
            <v>0</v>
          </cell>
          <cell r="AG765">
            <v>0</v>
          </cell>
          <cell r="AI765">
            <v>0</v>
          </cell>
          <cell r="AJ765">
            <v>0</v>
          </cell>
          <cell r="AM765">
            <v>7.52</v>
          </cell>
          <cell r="AN765">
            <v>487912.64</v>
          </cell>
          <cell r="AP765">
            <v>7.52</v>
          </cell>
          <cell r="AQ765">
            <v>192700</v>
          </cell>
          <cell r="AS765">
            <v>1.06</v>
          </cell>
          <cell r="AT765">
            <v>77297.320000000007</v>
          </cell>
          <cell r="AW765">
            <v>1409325.24</v>
          </cell>
          <cell r="AY765">
            <v>15.1</v>
          </cell>
        </row>
        <row r="766">
          <cell r="A766" t="str">
            <v>5108400102600</v>
          </cell>
          <cell r="B766" t="str">
            <v>TRI CITY COMM UNIT SCH DIST 1</v>
          </cell>
          <cell r="C766" t="str">
            <v>SANGAMON</v>
          </cell>
          <cell r="D766" t="str">
            <v>Unit</v>
          </cell>
          <cell r="F766">
            <v>526.70000000000005</v>
          </cell>
          <cell r="G766">
            <v>190.66</v>
          </cell>
          <cell r="H766">
            <v>0.66</v>
          </cell>
          <cell r="J766">
            <v>1.52</v>
          </cell>
          <cell r="K766">
            <v>98620.64</v>
          </cell>
          <cell r="M766">
            <v>1.52</v>
          </cell>
          <cell r="N766">
            <v>98620.64</v>
          </cell>
          <cell r="P766">
            <v>1.58</v>
          </cell>
          <cell r="Q766">
            <v>102513.56</v>
          </cell>
          <cell r="S766">
            <v>1.58</v>
          </cell>
          <cell r="T766">
            <v>102513.56</v>
          </cell>
          <cell r="W766">
            <v>0</v>
          </cell>
          <cell r="X766">
            <v>0</v>
          </cell>
          <cell r="Z766">
            <v>0</v>
          </cell>
          <cell r="AA766">
            <v>0</v>
          </cell>
          <cell r="AC766">
            <v>0</v>
          </cell>
          <cell r="AD766">
            <v>0</v>
          </cell>
          <cell r="AF766">
            <v>0</v>
          </cell>
          <cell r="AG766">
            <v>0</v>
          </cell>
          <cell r="AI766">
            <v>0</v>
          </cell>
          <cell r="AJ766">
            <v>0</v>
          </cell>
          <cell r="AM766">
            <v>3.73</v>
          </cell>
          <cell r="AN766">
            <v>242009.86</v>
          </cell>
          <cell r="AP766">
            <v>3.73</v>
          </cell>
          <cell r="AQ766">
            <v>95581.25</v>
          </cell>
          <cell r="AS766">
            <v>0.52</v>
          </cell>
          <cell r="AT766">
            <v>37919.440000000002</v>
          </cell>
          <cell r="AW766">
            <v>777778.95</v>
          </cell>
          <cell r="AY766">
            <v>8.41</v>
          </cell>
        </row>
        <row r="767">
          <cell r="A767" t="str">
            <v>5108400502600</v>
          </cell>
          <cell r="B767" t="str">
            <v>BALL CHATHAM C U SCHOOL DIST 5</v>
          </cell>
          <cell r="C767" t="str">
            <v>SANGAMON</v>
          </cell>
          <cell r="D767" t="str">
            <v>Unit</v>
          </cell>
          <cell r="F767">
            <v>4753</v>
          </cell>
          <cell r="G767">
            <v>820</v>
          </cell>
          <cell r="H767">
            <v>137</v>
          </cell>
          <cell r="J767">
            <v>6.56</v>
          </cell>
          <cell r="K767">
            <v>425625.92</v>
          </cell>
          <cell r="M767">
            <v>6.56</v>
          </cell>
          <cell r="N767">
            <v>425625.92</v>
          </cell>
          <cell r="P767">
            <v>6.83</v>
          </cell>
          <cell r="Q767">
            <v>443144.06</v>
          </cell>
          <cell r="S767">
            <v>6.83</v>
          </cell>
          <cell r="T767">
            <v>443144.06</v>
          </cell>
          <cell r="W767">
            <v>1.0900000000000001</v>
          </cell>
          <cell r="X767">
            <v>70721.38</v>
          </cell>
          <cell r="Z767">
            <v>1.0900000000000001</v>
          </cell>
          <cell r="AA767">
            <v>70721.38</v>
          </cell>
          <cell r="AC767">
            <v>1.1399999999999999</v>
          </cell>
          <cell r="AD767">
            <v>73965.48</v>
          </cell>
          <cell r="AF767">
            <v>1.1399999999999999</v>
          </cell>
          <cell r="AG767">
            <v>73965.48</v>
          </cell>
          <cell r="AI767">
            <v>1.37</v>
          </cell>
          <cell r="AJ767">
            <v>88888.34</v>
          </cell>
          <cell r="AM767">
            <v>33.700000000000003</v>
          </cell>
          <cell r="AN767">
            <v>2186523.4</v>
          </cell>
          <cell r="AP767">
            <v>33.700000000000003</v>
          </cell>
          <cell r="AQ767">
            <v>863562.5</v>
          </cell>
          <cell r="AS767">
            <v>4.75</v>
          </cell>
          <cell r="AT767">
            <v>346379.5</v>
          </cell>
          <cell r="AW767">
            <v>5512267.419999999</v>
          </cell>
          <cell r="AY767">
            <v>58.660000000000004</v>
          </cell>
        </row>
        <row r="768">
          <cell r="A768" t="str">
            <v>5108400802600</v>
          </cell>
          <cell r="B768" t="str">
            <v>PLEASANT PLAINS C U SCHOOL DIST 8</v>
          </cell>
          <cell r="C768" t="str">
            <v>SANGAMON</v>
          </cell>
          <cell r="D768" t="str">
            <v>Unit</v>
          </cell>
          <cell r="F768">
            <v>1254.3499999999999</v>
          </cell>
          <cell r="G768">
            <v>170.33</v>
          </cell>
          <cell r="H768">
            <v>1</v>
          </cell>
          <cell r="J768">
            <v>1.36</v>
          </cell>
          <cell r="K768">
            <v>88239.52</v>
          </cell>
          <cell r="M768">
            <v>1.36</v>
          </cell>
          <cell r="N768">
            <v>88239.52</v>
          </cell>
          <cell r="P768">
            <v>1.41</v>
          </cell>
          <cell r="Q768">
            <v>91483.62</v>
          </cell>
          <cell r="S768">
            <v>1.41</v>
          </cell>
          <cell r="T768">
            <v>91483.62</v>
          </cell>
          <cell r="W768">
            <v>0</v>
          </cell>
          <cell r="X768">
            <v>0</v>
          </cell>
          <cell r="Z768">
            <v>0</v>
          </cell>
          <cell r="AA768">
            <v>0</v>
          </cell>
          <cell r="AC768">
            <v>0</v>
          </cell>
          <cell r="AD768">
            <v>0</v>
          </cell>
          <cell r="AF768">
            <v>0</v>
          </cell>
          <cell r="AG768">
            <v>0</v>
          </cell>
          <cell r="AI768">
            <v>0.01</v>
          </cell>
          <cell r="AJ768">
            <v>648.82000000000005</v>
          </cell>
          <cell r="AM768">
            <v>8.89</v>
          </cell>
          <cell r="AN768">
            <v>576800.98</v>
          </cell>
          <cell r="AP768">
            <v>8.89</v>
          </cell>
          <cell r="AQ768">
            <v>227806.25</v>
          </cell>
          <cell r="AS768">
            <v>1.25</v>
          </cell>
          <cell r="AT768">
            <v>91152.5</v>
          </cell>
          <cell r="AW768">
            <v>1255854.83</v>
          </cell>
          <cell r="AY768">
            <v>13.08</v>
          </cell>
        </row>
        <row r="769">
          <cell r="A769" t="str">
            <v>5108401002600</v>
          </cell>
          <cell r="B769" t="str">
            <v>AUBURN COMM UNIT SCHOOL DIST 10</v>
          </cell>
          <cell r="C769" t="str">
            <v>SANGAMON</v>
          </cell>
          <cell r="D769" t="str">
            <v>Unit</v>
          </cell>
          <cell r="F769">
            <v>1266.6400000000001</v>
          </cell>
          <cell r="G769">
            <v>429.66</v>
          </cell>
          <cell r="H769">
            <v>0</v>
          </cell>
          <cell r="J769">
            <v>3.43</v>
          </cell>
          <cell r="K769">
            <v>222545.26</v>
          </cell>
          <cell r="M769">
            <v>3.43</v>
          </cell>
          <cell r="N769">
            <v>222545.26</v>
          </cell>
          <cell r="P769">
            <v>3.58</v>
          </cell>
          <cell r="Q769">
            <v>232277.56</v>
          </cell>
          <cell r="S769">
            <v>3.58</v>
          </cell>
          <cell r="T769">
            <v>232277.56</v>
          </cell>
          <cell r="W769">
            <v>0</v>
          </cell>
          <cell r="X769">
            <v>0</v>
          </cell>
          <cell r="Z769">
            <v>0</v>
          </cell>
          <cell r="AA769">
            <v>0</v>
          </cell>
          <cell r="AC769">
            <v>0</v>
          </cell>
          <cell r="AD769">
            <v>0</v>
          </cell>
          <cell r="AF769">
            <v>0</v>
          </cell>
          <cell r="AG769">
            <v>0</v>
          </cell>
          <cell r="AI769">
            <v>0</v>
          </cell>
          <cell r="AJ769">
            <v>0</v>
          </cell>
          <cell r="AM769">
            <v>8.98</v>
          </cell>
          <cell r="AN769">
            <v>582640.36</v>
          </cell>
          <cell r="AP769">
            <v>8.98</v>
          </cell>
          <cell r="AQ769">
            <v>230112.5</v>
          </cell>
          <cell r="AS769">
            <v>1.26</v>
          </cell>
          <cell r="AT769">
            <v>91881.72</v>
          </cell>
          <cell r="AW769">
            <v>1814280.22</v>
          </cell>
          <cell r="AY769">
            <v>19.57</v>
          </cell>
        </row>
        <row r="770">
          <cell r="A770" t="str">
            <v>5108401102600</v>
          </cell>
          <cell r="B770" t="str">
            <v>PAWNEE COMM UNIT SCHOOL DIST 11</v>
          </cell>
          <cell r="C770" t="str">
            <v>SANGAMON</v>
          </cell>
          <cell r="D770" t="str">
            <v>Unit</v>
          </cell>
          <cell r="F770">
            <v>610.27</v>
          </cell>
          <cell r="G770">
            <v>191</v>
          </cell>
          <cell r="H770">
            <v>0</v>
          </cell>
          <cell r="J770">
            <v>1.52</v>
          </cell>
          <cell r="K770">
            <v>98620.64</v>
          </cell>
          <cell r="M770">
            <v>1.52</v>
          </cell>
          <cell r="N770">
            <v>98620.64</v>
          </cell>
          <cell r="P770">
            <v>1.59</v>
          </cell>
          <cell r="Q770">
            <v>103162.38</v>
          </cell>
          <cell r="S770">
            <v>1.59</v>
          </cell>
          <cell r="T770">
            <v>103162.38</v>
          </cell>
          <cell r="W770">
            <v>0</v>
          </cell>
          <cell r="X770">
            <v>0</v>
          </cell>
          <cell r="Z770">
            <v>0</v>
          </cell>
          <cell r="AA770">
            <v>0</v>
          </cell>
          <cell r="AC770">
            <v>0</v>
          </cell>
          <cell r="AD770">
            <v>0</v>
          </cell>
          <cell r="AF770">
            <v>0</v>
          </cell>
          <cell r="AG770">
            <v>0</v>
          </cell>
          <cell r="AI770">
            <v>0</v>
          </cell>
          <cell r="AJ770">
            <v>0</v>
          </cell>
          <cell r="AM770">
            <v>4.32</v>
          </cell>
          <cell r="AN770">
            <v>280290.24</v>
          </cell>
          <cell r="AP770">
            <v>4.32</v>
          </cell>
          <cell r="AQ770">
            <v>110700</v>
          </cell>
          <cell r="AS770">
            <v>0.61</v>
          </cell>
          <cell r="AT770">
            <v>44482.42</v>
          </cell>
          <cell r="AW770">
            <v>839038.70000000007</v>
          </cell>
          <cell r="AY770">
            <v>9.02</v>
          </cell>
        </row>
        <row r="771">
          <cell r="A771" t="str">
            <v>5108401402600</v>
          </cell>
          <cell r="B771" t="str">
            <v>RIVERTON C U SCHOOL DIST 14</v>
          </cell>
          <cell r="C771" t="str">
            <v>SANGAMON</v>
          </cell>
          <cell r="D771" t="str">
            <v>Unit</v>
          </cell>
          <cell r="F771">
            <v>1383.11</v>
          </cell>
          <cell r="G771">
            <v>650</v>
          </cell>
          <cell r="H771">
            <v>3.33</v>
          </cell>
          <cell r="J771">
            <v>5.2</v>
          </cell>
          <cell r="K771">
            <v>337386.4</v>
          </cell>
          <cell r="M771">
            <v>5.2</v>
          </cell>
          <cell r="N771">
            <v>337386.4</v>
          </cell>
          <cell r="P771">
            <v>5.41</v>
          </cell>
          <cell r="Q771">
            <v>351011.62</v>
          </cell>
          <cell r="S771">
            <v>5.41</v>
          </cell>
          <cell r="T771">
            <v>351011.62</v>
          </cell>
          <cell r="W771">
            <v>0.02</v>
          </cell>
          <cell r="X771">
            <v>1297.6400000000001</v>
          </cell>
          <cell r="Z771">
            <v>0.02</v>
          </cell>
          <cell r="AA771">
            <v>1297.6400000000001</v>
          </cell>
          <cell r="AC771">
            <v>0.02</v>
          </cell>
          <cell r="AD771">
            <v>1297.6400000000001</v>
          </cell>
          <cell r="AF771">
            <v>0.02</v>
          </cell>
          <cell r="AG771">
            <v>1297.6400000000001</v>
          </cell>
          <cell r="AI771">
            <v>0.03</v>
          </cell>
          <cell r="AJ771">
            <v>1946.46</v>
          </cell>
          <cell r="AM771">
            <v>9.8000000000000007</v>
          </cell>
          <cell r="AN771">
            <v>635843.6</v>
          </cell>
          <cell r="AP771">
            <v>9.8000000000000007</v>
          </cell>
          <cell r="AQ771">
            <v>251125</v>
          </cell>
          <cell r="AS771">
            <v>1.38</v>
          </cell>
          <cell r="AT771">
            <v>100632.36</v>
          </cell>
          <cell r="AW771">
            <v>2371534.02</v>
          </cell>
          <cell r="AY771">
            <v>25.91</v>
          </cell>
        </row>
        <row r="772">
          <cell r="A772" t="str">
            <v>5108401502600</v>
          </cell>
          <cell r="B772" t="str">
            <v>WILLIAMSVILLE C U SCHOOL DIST 15</v>
          </cell>
          <cell r="C772" t="str">
            <v>SANGAMON</v>
          </cell>
          <cell r="D772" t="str">
            <v>Unit</v>
          </cell>
          <cell r="F772">
            <v>1516.75</v>
          </cell>
          <cell r="G772">
            <v>162</v>
          </cell>
          <cell r="H772">
            <v>0</v>
          </cell>
          <cell r="J772">
            <v>1.29</v>
          </cell>
          <cell r="K772">
            <v>83697.78</v>
          </cell>
          <cell r="M772">
            <v>1.29</v>
          </cell>
          <cell r="N772">
            <v>83697.78</v>
          </cell>
          <cell r="P772">
            <v>1.35</v>
          </cell>
          <cell r="Q772">
            <v>87590.7</v>
          </cell>
          <cell r="S772">
            <v>1.35</v>
          </cell>
          <cell r="T772">
            <v>87590.7</v>
          </cell>
          <cell r="W772">
            <v>0</v>
          </cell>
          <cell r="X772">
            <v>0</v>
          </cell>
          <cell r="Z772">
            <v>0</v>
          </cell>
          <cell r="AA772">
            <v>0</v>
          </cell>
          <cell r="AC772">
            <v>0</v>
          </cell>
          <cell r="AD772">
            <v>0</v>
          </cell>
          <cell r="AF772">
            <v>0</v>
          </cell>
          <cell r="AG772">
            <v>0</v>
          </cell>
          <cell r="AI772">
            <v>0</v>
          </cell>
          <cell r="AJ772">
            <v>0</v>
          </cell>
          <cell r="AM772">
            <v>10.75</v>
          </cell>
          <cell r="AN772">
            <v>697481.5</v>
          </cell>
          <cell r="AP772">
            <v>10.75</v>
          </cell>
          <cell r="AQ772">
            <v>275468.75</v>
          </cell>
          <cell r="AS772">
            <v>1.51</v>
          </cell>
          <cell r="AT772">
            <v>110112.22</v>
          </cell>
          <cell r="AW772">
            <v>1425639.43</v>
          </cell>
          <cell r="AY772">
            <v>14.74</v>
          </cell>
        </row>
        <row r="773">
          <cell r="A773" t="str">
            <v>5108401602600</v>
          </cell>
          <cell r="B773" t="str">
            <v>COMMUNITY UNIT SCHOOL DIST 16</v>
          </cell>
          <cell r="C773" t="str">
            <v>SANGAMON</v>
          </cell>
          <cell r="D773" t="str">
            <v>Unit</v>
          </cell>
          <cell r="F773">
            <v>877.97</v>
          </cell>
          <cell r="G773">
            <v>276</v>
          </cell>
          <cell r="H773">
            <v>0</v>
          </cell>
          <cell r="J773">
            <v>2.2000000000000002</v>
          </cell>
          <cell r="K773">
            <v>142740.4</v>
          </cell>
          <cell r="M773">
            <v>2.2000000000000002</v>
          </cell>
          <cell r="N773">
            <v>142740.4</v>
          </cell>
          <cell r="P773">
            <v>2.2999999999999998</v>
          </cell>
          <cell r="Q773">
            <v>149228.6</v>
          </cell>
          <cell r="S773">
            <v>2.2999999999999998</v>
          </cell>
          <cell r="T773">
            <v>149228.6</v>
          </cell>
          <cell r="W773">
            <v>0</v>
          </cell>
          <cell r="X773">
            <v>0</v>
          </cell>
          <cell r="Z773">
            <v>0</v>
          </cell>
          <cell r="AA773">
            <v>0</v>
          </cell>
          <cell r="AC773">
            <v>0</v>
          </cell>
          <cell r="AD773">
            <v>0</v>
          </cell>
          <cell r="AF773">
            <v>0</v>
          </cell>
          <cell r="AG773">
            <v>0</v>
          </cell>
          <cell r="AI773">
            <v>0</v>
          </cell>
          <cell r="AJ773">
            <v>0</v>
          </cell>
          <cell r="AM773">
            <v>6.22</v>
          </cell>
          <cell r="AN773">
            <v>403566.04</v>
          </cell>
          <cell r="AP773">
            <v>6.22</v>
          </cell>
          <cell r="AQ773">
            <v>159387.5</v>
          </cell>
          <cell r="AS773">
            <v>0.87</v>
          </cell>
          <cell r="AT773">
            <v>63442.14</v>
          </cell>
          <cell r="AW773">
            <v>1210333.6799999997</v>
          </cell>
          <cell r="AY773">
            <v>13.02</v>
          </cell>
        </row>
        <row r="774">
          <cell r="A774" t="str">
            <v>5108418602500</v>
          </cell>
          <cell r="B774" t="str">
            <v>SPRINGFIELD SCHOOL DISTRICT 186</v>
          </cell>
          <cell r="C774" t="str">
            <v>SANGAMON</v>
          </cell>
          <cell r="D774" t="str">
            <v>Unit</v>
          </cell>
          <cell r="F774">
            <v>13927.04</v>
          </cell>
          <cell r="G774">
            <v>10343.33</v>
          </cell>
          <cell r="H774">
            <v>183.5</v>
          </cell>
          <cell r="J774">
            <v>82.74</v>
          </cell>
          <cell r="K774">
            <v>5368336.68</v>
          </cell>
          <cell r="M774">
            <v>82.74</v>
          </cell>
          <cell r="N774">
            <v>5368336.68</v>
          </cell>
          <cell r="P774">
            <v>86.19</v>
          </cell>
          <cell r="Q774">
            <v>5592179.5800000001</v>
          </cell>
          <cell r="S774">
            <v>86.19</v>
          </cell>
          <cell r="T774">
            <v>5592179.5800000001</v>
          </cell>
          <cell r="W774">
            <v>1.46</v>
          </cell>
          <cell r="X774">
            <v>94727.72</v>
          </cell>
          <cell r="Z774">
            <v>1.46</v>
          </cell>
          <cell r="AA774">
            <v>94727.72</v>
          </cell>
          <cell r="AC774">
            <v>1.52</v>
          </cell>
          <cell r="AD774">
            <v>98620.64</v>
          </cell>
          <cell r="AF774">
            <v>1.52</v>
          </cell>
          <cell r="AG774">
            <v>98620.64</v>
          </cell>
          <cell r="AI774">
            <v>1.83</v>
          </cell>
          <cell r="AJ774">
            <v>118734.06</v>
          </cell>
          <cell r="AM774">
            <v>98.77</v>
          </cell>
          <cell r="AN774">
            <v>6408395.1399999997</v>
          </cell>
          <cell r="AP774">
            <v>98.77</v>
          </cell>
          <cell r="AQ774">
            <v>2530981.25</v>
          </cell>
          <cell r="AS774">
            <v>13.92</v>
          </cell>
          <cell r="AT774">
            <v>1015074.24</v>
          </cell>
          <cell r="AW774">
            <v>32380913.93</v>
          </cell>
          <cell r="AY774">
            <v>360.21999999999991</v>
          </cell>
        </row>
        <row r="775">
          <cell r="A775" t="str">
            <v>5306012602600</v>
          </cell>
          <cell r="B775" t="str">
            <v>HAVANA COMM UNIT SCHOOL DIST 126</v>
          </cell>
          <cell r="C775" t="str">
            <v>MASON</v>
          </cell>
          <cell r="D775" t="str">
            <v>Unit</v>
          </cell>
          <cell r="F775">
            <v>925.94</v>
          </cell>
          <cell r="G775">
            <v>440.33</v>
          </cell>
          <cell r="H775">
            <v>0</v>
          </cell>
          <cell r="J775">
            <v>3.52</v>
          </cell>
          <cell r="K775">
            <v>228384.64000000001</v>
          </cell>
          <cell r="M775">
            <v>3.52</v>
          </cell>
          <cell r="N775">
            <v>228384.64000000001</v>
          </cell>
          <cell r="P775">
            <v>3.66</v>
          </cell>
          <cell r="Q775">
            <v>237468.12</v>
          </cell>
          <cell r="S775">
            <v>3.66</v>
          </cell>
          <cell r="T775">
            <v>237468.12</v>
          </cell>
          <cell r="W775">
            <v>0</v>
          </cell>
          <cell r="X775">
            <v>0</v>
          </cell>
          <cell r="Z775">
            <v>0</v>
          </cell>
          <cell r="AA775">
            <v>0</v>
          </cell>
          <cell r="AC775">
            <v>0</v>
          </cell>
          <cell r="AD775">
            <v>0</v>
          </cell>
          <cell r="AF775">
            <v>0</v>
          </cell>
          <cell r="AG775">
            <v>0</v>
          </cell>
          <cell r="AI775">
            <v>0</v>
          </cell>
          <cell r="AJ775">
            <v>0</v>
          </cell>
          <cell r="AM775">
            <v>6.56</v>
          </cell>
          <cell r="AN775">
            <v>425625.92</v>
          </cell>
          <cell r="AP775">
            <v>6.56</v>
          </cell>
          <cell r="AQ775">
            <v>168100</v>
          </cell>
          <cell r="AS775">
            <v>0.92</v>
          </cell>
          <cell r="AT775">
            <v>67088.240000000005</v>
          </cell>
          <cell r="AW775">
            <v>1592519.6800000002</v>
          </cell>
          <cell r="AY775">
            <v>17.399999999999999</v>
          </cell>
        </row>
        <row r="776">
          <cell r="A776" t="str">
            <v>5306018902600</v>
          </cell>
          <cell r="B776" t="str">
            <v>ILLINI CENTRAL C U SCH DIST 189</v>
          </cell>
          <cell r="C776" t="str">
            <v>MASON</v>
          </cell>
          <cell r="D776" t="str">
            <v>Unit</v>
          </cell>
          <cell r="F776">
            <v>671.7</v>
          </cell>
          <cell r="G776">
            <v>296.33</v>
          </cell>
          <cell r="H776">
            <v>0</v>
          </cell>
          <cell r="J776">
            <v>2.37</v>
          </cell>
          <cell r="K776">
            <v>153770.34</v>
          </cell>
          <cell r="M776">
            <v>2.37</v>
          </cell>
          <cell r="N776">
            <v>153770.34</v>
          </cell>
          <cell r="P776">
            <v>2.46</v>
          </cell>
          <cell r="Q776">
            <v>159609.72</v>
          </cell>
          <cell r="S776">
            <v>2.46</v>
          </cell>
          <cell r="T776">
            <v>159609.72</v>
          </cell>
          <cell r="W776">
            <v>0</v>
          </cell>
          <cell r="X776">
            <v>0</v>
          </cell>
          <cell r="Z776">
            <v>0</v>
          </cell>
          <cell r="AA776">
            <v>0</v>
          </cell>
          <cell r="AC776">
            <v>0</v>
          </cell>
          <cell r="AD776">
            <v>0</v>
          </cell>
          <cell r="AF776">
            <v>0</v>
          </cell>
          <cell r="AG776">
            <v>0</v>
          </cell>
          <cell r="AI776">
            <v>0</v>
          </cell>
          <cell r="AJ776">
            <v>0</v>
          </cell>
          <cell r="AM776">
            <v>4.76</v>
          </cell>
          <cell r="AN776">
            <v>308838.32</v>
          </cell>
          <cell r="AP776">
            <v>4.76</v>
          </cell>
          <cell r="AQ776">
            <v>121975</v>
          </cell>
          <cell r="AS776">
            <v>0.67</v>
          </cell>
          <cell r="AT776">
            <v>48857.74</v>
          </cell>
          <cell r="AW776">
            <v>1106431.18</v>
          </cell>
          <cell r="AY776">
            <v>12.05</v>
          </cell>
        </row>
        <row r="777">
          <cell r="A777" t="str">
            <v>5306019102600</v>
          </cell>
          <cell r="B777" t="str">
            <v>MIDWEST CENTRAL CUSD 191</v>
          </cell>
          <cell r="C777" t="str">
            <v>MASON</v>
          </cell>
          <cell r="D777" t="str">
            <v>Unit</v>
          </cell>
          <cell r="F777">
            <v>921.03</v>
          </cell>
          <cell r="G777">
            <v>444</v>
          </cell>
          <cell r="H777">
            <v>0</v>
          </cell>
          <cell r="J777">
            <v>3.55</v>
          </cell>
          <cell r="K777">
            <v>230331.1</v>
          </cell>
          <cell r="M777">
            <v>3.55</v>
          </cell>
          <cell r="N777">
            <v>230331.1</v>
          </cell>
          <cell r="P777">
            <v>3.7</v>
          </cell>
          <cell r="Q777">
            <v>240063.4</v>
          </cell>
          <cell r="S777">
            <v>3.7</v>
          </cell>
          <cell r="T777">
            <v>240063.4</v>
          </cell>
          <cell r="W777">
            <v>0</v>
          </cell>
          <cell r="X777">
            <v>0</v>
          </cell>
          <cell r="Z777">
            <v>0</v>
          </cell>
          <cell r="AA777">
            <v>0</v>
          </cell>
          <cell r="AC777">
            <v>0</v>
          </cell>
          <cell r="AD777">
            <v>0</v>
          </cell>
          <cell r="AF777">
            <v>0</v>
          </cell>
          <cell r="AG777">
            <v>0</v>
          </cell>
          <cell r="AI777">
            <v>0</v>
          </cell>
          <cell r="AJ777">
            <v>0</v>
          </cell>
          <cell r="AM777">
            <v>6.53</v>
          </cell>
          <cell r="AN777">
            <v>423679.46</v>
          </cell>
          <cell r="AP777">
            <v>6.53</v>
          </cell>
          <cell r="AQ777">
            <v>167331.25</v>
          </cell>
          <cell r="AS777">
            <v>0.92</v>
          </cell>
          <cell r="AT777">
            <v>67088.240000000005</v>
          </cell>
          <cell r="AW777">
            <v>1598887.9500000002</v>
          </cell>
          <cell r="AY777">
            <v>17.48</v>
          </cell>
        </row>
        <row r="778">
          <cell r="A778" t="str">
            <v>5309005000200</v>
          </cell>
          <cell r="B778" t="str">
            <v>DISTRICT 50 SCHOOLS</v>
          </cell>
          <cell r="C778" t="str">
            <v>TAZEWELL</v>
          </cell>
          <cell r="D778" t="str">
            <v>Elementary</v>
          </cell>
          <cell r="F778">
            <v>747.8</v>
          </cell>
          <cell r="G778">
            <v>392</v>
          </cell>
          <cell r="H778">
            <v>0</v>
          </cell>
          <cell r="J778">
            <v>3.13</v>
          </cell>
          <cell r="K778">
            <v>203080.66</v>
          </cell>
          <cell r="M778">
            <v>3.13</v>
          </cell>
          <cell r="N778">
            <v>203080.66</v>
          </cell>
          <cell r="P778">
            <v>3.26</v>
          </cell>
          <cell r="Q778">
            <v>211515.32</v>
          </cell>
          <cell r="S778">
            <v>3.26</v>
          </cell>
          <cell r="T778">
            <v>211515.32</v>
          </cell>
          <cell r="W778">
            <v>0</v>
          </cell>
          <cell r="X778">
            <v>0</v>
          </cell>
          <cell r="Z778">
            <v>0</v>
          </cell>
          <cell r="AA778">
            <v>0</v>
          </cell>
          <cell r="AC778">
            <v>0</v>
          </cell>
          <cell r="AD778">
            <v>0</v>
          </cell>
          <cell r="AF778">
            <v>0</v>
          </cell>
          <cell r="AG778">
            <v>0</v>
          </cell>
          <cell r="AI778">
            <v>0</v>
          </cell>
          <cell r="AJ778">
            <v>0</v>
          </cell>
          <cell r="AM778">
            <v>5.3</v>
          </cell>
          <cell r="AN778">
            <v>343874.6</v>
          </cell>
          <cell r="AP778">
            <v>5.3</v>
          </cell>
          <cell r="AQ778">
            <v>135812.5</v>
          </cell>
          <cell r="AS778">
            <v>0.74</v>
          </cell>
          <cell r="AT778">
            <v>53962.28</v>
          </cell>
          <cell r="AW778">
            <v>1362841.3399999999</v>
          </cell>
          <cell r="AY778">
            <v>14.95</v>
          </cell>
        </row>
        <row r="779">
          <cell r="A779" t="str">
            <v>5309005100200</v>
          </cell>
          <cell r="B779" t="str">
            <v>CENTRAL SCHOOL DISTRICT 51</v>
          </cell>
          <cell r="C779" t="str">
            <v>TAZEWELL</v>
          </cell>
          <cell r="D779" t="str">
            <v>Elementary</v>
          </cell>
          <cell r="F779">
            <v>1359.25</v>
          </cell>
          <cell r="G779">
            <v>134</v>
          </cell>
          <cell r="H779">
            <v>11.83</v>
          </cell>
          <cell r="J779">
            <v>1.07</v>
          </cell>
          <cell r="K779">
            <v>69423.740000000005</v>
          </cell>
          <cell r="M779">
            <v>1.07</v>
          </cell>
          <cell r="N779">
            <v>69423.740000000005</v>
          </cell>
          <cell r="P779">
            <v>1.1100000000000001</v>
          </cell>
          <cell r="Q779">
            <v>72019.02</v>
          </cell>
          <cell r="S779">
            <v>1.1100000000000001</v>
          </cell>
          <cell r="T779">
            <v>72019.02</v>
          </cell>
          <cell r="W779">
            <v>0.09</v>
          </cell>
          <cell r="X779">
            <v>5839.38</v>
          </cell>
          <cell r="Z779">
            <v>0.09</v>
          </cell>
          <cell r="AA779">
            <v>5839.38</v>
          </cell>
          <cell r="AC779">
            <v>0.09</v>
          </cell>
          <cell r="AD779">
            <v>5839.38</v>
          </cell>
          <cell r="AF779">
            <v>0.09</v>
          </cell>
          <cell r="AG779">
            <v>5839.38</v>
          </cell>
          <cell r="AI779">
            <v>0.11</v>
          </cell>
          <cell r="AJ779">
            <v>7137.02</v>
          </cell>
          <cell r="AM779">
            <v>9.64</v>
          </cell>
          <cell r="AN779">
            <v>625462.48</v>
          </cell>
          <cell r="AP779">
            <v>9.64</v>
          </cell>
          <cell r="AQ779">
            <v>247025</v>
          </cell>
          <cell r="AS779">
            <v>1.35</v>
          </cell>
          <cell r="AT779">
            <v>98444.7</v>
          </cell>
          <cell r="AW779">
            <v>1284312.24</v>
          </cell>
          <cell r="AY779">
            <v>13.31</v>
          </cell>
        </row>
        <row r="780">
          <cell r="A780" t="str">
            <v>5309005200200</v>
          </cell>
          <cell r="B780" t="str">
            <v>WASHINGTON SCHOOL DIST 52</v>
          </cell>
          <cell r="C780" t="str">
            <v>TAZEWELL</v>
          </cell>
          <cell r="D780" t="str">
            <v>Elementary</v>
          </cell>
          <cell r="F780">
            <v>969</v>
          </cell>
          <cell r="G780">
            <v>242</v>
          </cell>
          <cell r="H780">
            <v>5</v>
          </cell>
          <cell r="J780">
            <v>1.93</v>
          </cell>
          <cell r="K780">
            <v>125222.26</v>
          </cell>
          <cell r="M780">
            <v>1.93</v>
          </cell>
          <cell r="N780">
            <v>125222.26</v>
          </cell>
          <cell r="P780">
            <v>2.0099999999999998</v>
          </cell>
          <cell r="Q780">
            <v>130412.82</v>
          </cell>
          <cell r="S780">
            <v>2.0099999999999998</v>
          </cell>
          <cell r="T780">
            <v>130412.82</v>
          </cell>
          <cell r="W780">
            <v>0.04</v>
          </cell>
          <cell r="X780">
            <v>2595.2800000000002</v>
          </cell>
          <cell r="Z780">
            <v>0.04</v>
          </cell>
          <cell r="AA780">
            <v>2595.2800000000002</v>
          </cell>
          <cell r="AC780">
            <v>0.04</v>
          </cell>
          <cell r="AD780">
            <v>2595.2800000000002</v>
          </cell>
          <cell r="AF780">
            <v>0.04</v>
          </cell>
          <cell r="AG780">
            <v>2595.2800000000002</v>
          </cell>
          <cell r="AI780">
            <v>0.05</v>
          </cell>
          <cell r="AJ780">
            <v>3244.1</v>
          </cell>
          <cell r="AM780">
            <v>6.87</v>
          </cell>
          <cell r="AN780">
            <v>445739.34</v>
          </cell>
          <cell r="AP780">
            <v>6.87</v>
          </cell>
          <cell r="AQ780">
            <v>176043.75</v>
          </cell>
          <cell r="AS780">
            <v>0.96</v>
          </cell>
          <cell r="AT780">
            <v>70005.119999999995</v>
          </cell>
          <cell r="AW780">
            <v>1216683.5900000001</v>
          </cell>
          <cell r="AY780">
            <v>12.989999999999998</v>
          </cell>
        </row>
        <row r="781">
          <cell r="A781" t="str">
            <v>5309007600200</v>
          </cell>
          <cell r="B781" t="str">
            <v>CREVE COEUR SCHOOL DISTRICT 76</v>
          </cell>
          <cell r="C781" t="str">
            <v>TAZEWELL</v>
          </cell>
          <cell r="D781" t="str">
            <v>Elementary</v>
          </cell>
          <cell r="F781">
            <v>590.72</v>
          </cell>
          <cell r="G781">
            <v>438</v>
          </cell>
          <cell r="H781">
            <v>0</v>
          </cell>
          <cell r="J781">
            <v>3.5</v>
          </cell>
          <cell r="K781">
            <v>227087</v>
          </cell>
          <cell r="M781">
            <v>3.5</v>
          </cell>
          <cell r="N781">
            <v>227087</v>
          </cell>
          <cell r="P781">
            <v>3.65</v>
          </cell>
          <cell r="Q781">
            <v>236819.3</v>
          </cell>
          <cell r="S781">
            <v>3.65</v>
          </cell>
          <cell r="T781">
            <v>236819.3</v>
          </cell>
          <cell r="W781">
            <v>0</v>
          </cell>
          <cell r="X781">
            <v>0</v>
          </cell>
          <cell r="Z781">
            <v>0</v>
          </cell>
          <cell r="AA781">
            <v>0</v>
          </cell>
          <cell r="AC781">
            <v>0</v>
          </cell>
          <cell r="AD781">
            <v>0</v>
          </cell>
          <cell r="AF781">
            <v>0</v>
          </cell>
          <cell r="AG781">
            <v>0</v>
          </cell>
          <cell r="AI781">
            <v>0</v>
          </cell>
          <cell r="AJ781">
            <v>0</v>
          </cell>
          <cell r="AM781">
            <v>4.18</v>
          </cell>
          <cell r="AN781">
            <v>271206.76</v>
          </cell>
          <cell r="AP781">
            <v>4.18</v>
          </cell>
          <cell r="AQ781">
            <v>107112.5</v>
          </cell>
          <cell r="AS781">
            <v>0.59</v>
          </cell>
          <cell r="AT781">
            <v>43023.98</v>
          </cell>
          <cell r="AW781">
            <v>1349155.8400000001</v>
          </cell>
          <cell r="AY781">
            <v>14.98</v>
          </cell>
        </row>
        <row r="782">
          <cell r="A782" t="str">
            <v>5309008500200</v>
          </cell>
          <cell r="B782" t="str">
            <v>ROBEIN SCHOOL DISTRICT 85</v>
          </cell>
          <cell r="C782" t="str">
            <v>TAZEWELL</v>
          </cell>
          <cell r="D782" t="str">
            <v>Elementary</v>
          </cell>
          <cell r="F782">
            <v>154.5</v>
          </cell>
          <cell r="G782">
            <v>52</v>
          </cell>
          <cell r="H782">
            <v>0</v>
          </cell>
          <cell r="J782">
            <v>0.41</v>
          </cell>
          <cell r="K782">
            <v>26601.62</v>
          </cell>
          <cell r="M782">
            <v>0.41</v>
          </cell>
          <cell r="N782">
            <v>26601.62</v>
          </cell>
          <cell r="P782">
            <v>0.43</v>
          </cell>
          <cell r="Q782">
            <v>27899.26</v>
          </cell>
          <cell r="S782">
            <v>0.43</v>
          </cell>
          <cell r="T782">
            <v>27899.26</v>
          </cell>
          <cell r="W782">
            <v>0</v>
          </cell>
          <cell r="X782">
            <v>0</v>
          </cell>
          <cell r="Z782">
            <v>0</v>
          </cell>
          <cell r="AA782">
            <v>0</v>
          </cell>
          <cell r="AC782">
            <v>0</v>
          </cell>
          <cell r="AD782">
            <v>0</v>
          </cell>
          <cell r="AF782">
            <v>0</v>
          </cell>
          <cell r="AG782">
            <v>0</v>
          </cell>
          <cell r="AI782">
            <v>0</v>
          </cell>
          <cell r="AJ782">
            <v>0</v>
          </cell>
          <cell r="AM782">
            <v>1.0900000000000001</v>
          </cell>
          <cell r="AN782">
            <v>70721.38</v>
          </cell>
          <cell r="AP782">
            <v>1.0900000000000001</v>
          </cell>
          <cell r="AQ782">
            <v>27931.25</v>
          </cell>
          <cell r="AS782">
            <v>0.15</v>
          </cell>
          <cell r="AT782">
            <v>10938.3</v>
          </cell>
          <cell r="AW782">
            <v>218592.69</v>
          </cell>
          <cell r="AY782">
            <v>2.3600000000000003</v>
          </cell>
        </row>
        <row r="783">
          <cell r="A783" t="str">
            <v>5309008600200</v>
          </cell>
          <cell r="B783" t="str">
            <v>EAST PEORIA SCHOOL DISTRICT 86</v>
          </cell>
          <cell r="C783" t="str">
            <v>TAZEWELL</v>
          </cell>
          <cell r="D783" t="str">
            <v>Elementary</v>
          </cell>
          <cell r="F783">
            <v>1605.38</v>
          </cell>
          <cell r="G783">
            <v>801</v>
          </cell>
          <cell r="H783">
            <v>10</v>
          </cell>
          <cell r="J783">
            <v>6.4</v>
          </cell>
          <cell r="K783">
            <v>415244.79999999999</v>
          </cell>
          <cell r="M783">
            <v>6.4</v>
          </cell>
          <cell r="N783">
            <v>415244.79999999999</v>
          </cell>
          <cell r="P783">
            <v>6.67</v>
          </cell>
          <cell r="Q783">
            <v>432762.94</v>
          </cell>
          <cell r="S783">
            <v>6.67</v>
          </cell>
          <cell r="T783">
            <v>432762.94</v>
          </cell>
          <cell r="W783">
            <v>0.08</v>
          </cell>
          <cell r="X783">
            <v>5190.5600000000004</v>
          </cell>
          <cell r="Z783">
            <v>0.08</v>
          </cell>
          <cell r="AA783">
            <v>5190.5600000000004</v>
          </cell>
          <cell r="AC783">
            <v>0.08</v>
          </cell>
          <cell r="AD783">
            <v>5190.5600000000004</v>
          </cell>
          <cell r="AF783">
            <v>0.08</v>
          </cell>
          <cell r="AG783">
            <v>5190.5600000000004</v>
          </cell>
          <cell r="AI783">
            <v>0.1</v>
          </cell>
          <cell r="AJ783">
            <v>6488.2</v>
          </cell>
          <cell r="AM783">
            <v>11.38</v>
          </cell>
          <cell r="AN783">
            <v>738357.16</v>
          </cell>
          <cell r="AP783">
            <v>11.38</v>
          </cell>
          <cell r="AQ783">
            <v>291612.5</v>
          </cell>
          <cell r="AS783">
            <v>1.6</v>
          </cell>
          <cell r="AT783">
            <v>116675.2</v>
          </cell>
          <cell r="AW783">
            <v>2869910.78</v>
          </cell>
          <cell r="AY783">
            <v>31.46</v>
          </cell>
        </row>
        <row r="784">
          <cell r="A784" t="str">
            <v>5309009800200</v>
          </cell>
          <cell r="B784" t="str">
            <v>RANKIN COMMUNITY SCHOOL DIST 98</v>
          </cell>
          <cell r="C784" t="str">
            <v>TAZEWELL</v>
          </cell>
          <cell r="D784" t="str">
            <v>Elementary</v>
          </cell>
          <cell r="F784">
            <v>215.56</v>
          </cell>
          <cell r="G784">
            <v>86</v>
          </cell>
          <cell r="H784">
            <v>0</v>
          </cell>
          <cell r="J784">
            <v>0.68</v>
          </cell>
          <cell r="K784">
            <v>44119.76</v>
          </cell>
          <cell r="M784">
            <v>0.68</v>
          </cell>
          <cell r="N784">
            <v>44119.76</v>
          </cell>
          <cell r="P784">
            <v>0.71</v>
          </cell>
          <cell r="Q784">
            <v>46066.22</v>
          </cell>
          <cell r="S784">
            <v>0.71</v>
          </cell>
          <cell r="T784">
            <v>46066.22</v>
          </cell>
          <cell r="W784">
            <v>0</v>
          </cell>
          <cell r="X784">
            <v>0</v>
          </cell>
          <cell r="Z784">
            <v>0</v>
          </cell>
          <cell r="AA784">
            <v>0</v>
          </cell>
          <cell r="AC784">
            <v>0</v>
          </cell>
          <cell r="AD784">
            <v>0</v>
          </cell>
          <cell r="AF784">
            <v>0</v>
          </cell>
          <cell r="AG784">
            <v>0</v>
          </cell>
          <cell r="AI784">
            <v>0</v>
          </cell>
          <cell r="AJ784">
            <v>0</v>
          </cell>
          <cell r="AM784">
            <v>1.52</v>
          </cell>
          <cell r="AN784">
            <v>98620.64</v>
          </cell>
          <cell r="AP784">
            <v>1.52</v>
          </cell>
          <cell r="AQ784">
            <v>38950</v>
          </cell>
          <cell r="AS784">
            <v>0.21</v>
          </cell>
          <cell r="AT784">
            <v>15313.62</v>
          </cell>
          <cell r="AW784">
            <v>333256.22000000003</v>
          </cell>
          <cell r="AY784">
            <v>3.62</v>
          </cell>
        </row>
        <row r="785">
          <cell r="A785" t="str">
            <v>5309010200200</v>
          </cell>
          <cell r="B785" t="str">
            <v>N PEKIN &amp; MARQUETTE HGHT S D 102</v>
          </cell>
          <cell r="C785" t="str">
            <v>TAZEWELL</v>
          </cell>
          <cell r="D785" t="str">
            <v>Elementary</v>
          </cell>
          <cell r="F785">
            <v>532.37</v>
          </cell>
          <cell r="G785">
            <v>229</v>
          </cell>
          <cell r="H785">
            <v>4.5</v>
          </cell>
          <cell r="J785">
            <v>1.83</v>
          </cell>
          <cell r="K785">
            <v>118734.06</v>
          </cell>
          <cell r="M785">
            <v>1.83</v>
          </cell>
          <cell r="N785">
            <v>118734.06</v>
          </cell>
          <cell r="P785">
            <v>1.9</v>
          </cell>
          <cell r="Q785">
            <v>123275.8</v>
          </cell>
          <cell r="S785">
            <v>1.9</v>
          </cell>
          <cell r="T785">
            <v>123275.8</v>
          </cell>
          <cell r="W785">
            <v>0.03</v>
          </cell>
          <cell r="X785">
            <v>1946.46</v>
          </cell>
          <cell r="Z785">
            <v>0.03</v>
          </cell>
          <cell r="AA785">
            <v>1946.46</v>
          </cell>
          <cell r="AC785">
            <v>0.03</v>
          </cell>
          <cell r="AD785">
            <v>1946.46</v>
          </cell>
          <cell r="AF785">
            <v>0.03</v>
          </cell>
          <cell r="AG785">
            <v>1946.46</v>
          </cell>
          <cell r="AI785">
            <v>0.04</v>
          </cell>
          <cell r="AJ785">
            <v>2595.2800000000002</v>
          </cell>
          <cell r="AM785">
            <v>3.77</v>
          </cell>
          <cell r="AN785">
            <v>244605.14</v>
          </cell>
          <cell r="AP785">
            <v>3.77</v>
          </cell>
          <cell r="AQ785">
            <v>96606.25</v>
          </cell>
          <cell r="AS785">
            <v>0.53</v>
          </cell>
          <cell r="AT785">
            <v>38648.660000000003</v>
          </cell>
          <cell r="AW785">
            <v>874260.89000000013</v>
          </cell>
          <cell r="AY785">
            <v>9.5300000000000011</v>
          </cell>
        </row>
        <row r="786">
          <cell r="A786" t="str">
            <v>5309010800200</v>
          </cell>
          <cell r="B786" t="str">
            <v>PEKIN PUBLIC SCHOOL DIST 108</v>
          </cell>
          <cell r="C786" t="str">
            <v>TAZEWELL</v>
          </cell>
          <cell r="D786" t="str">
            <v>Elementary</v>
          </cell>
          <cell r="F786">
            <v>3470.75</v>
          </cell>
          <cell r="G786">
            <v>1997</v>
          </cell>
          <cell r="H786">
            <v>16.5</v>
          </cell>
          <cell r="J786">
            <v>15.97</v>
          </cell>
          <cell r="K786">
            <v>1036165.54</v>
          </cell>
          <cell r="M786">
            <v>15.97</v>
          </cell>
          <cell r="N786">
            <v>1036165.54</v>
          </cell>
          <cell r="P786">
            <v>16.64</v>
          </cell>
          <cell r="Q786">
            <v>1079636.48</v>
          </cell>
          <cell r="S786">
            <v>16.64</v>
          </cell>
          <cell r="T786">
            <v>1079636.48</v>
          </cell>
          <cell r="W786">
            <v>0.13</v>
          </cell>
          <cell r="X786">
            <v>8434.66</v>
          </cell>
          <cell r="Z786">
            <v>0.13</v>
          </cell>
          <cell r="AA786">
            <v>8434.66</v>
          </cell>
          <cell r="AC786">
            <v>0.13</v>
          </cell>
          <cell r="AD786">
            <v>8434.66</v>
          </cell>
          <cell r="AF786">
            <v>0.13</v>
          </cell>
          <cell r="AG786">
            <v>8434.66</v>
          </cell>
          <cell r="AI786">
            <v>0.16</v>
          </cell>
          <cell r="AJ786">
            <v>10381.120000000001</v>
          </cell>
          <cell r="AM786">
            <v>24.61</v>
          </cell>
          <cell r="AN786">
            <v>1596746.02</v>
          </cell>
          <cell r="AP786">
            <v>24.61</v>
          </cell>
          <cell r="AQ786">
            <v>630631.25</v>
          </cell>
          <cell r="AS786">
            <v>3.47</v>
          </cell>
          <cell r="AT786">
            <v>253039.34</v>
          </cell>
          <cell r="AW786">
            <v>6756140.4100000001</v>
          </cell>
          <cell r="AY786">
            <v>74.41</v>
          </cell>
        </row>
        <row r="787">
          <cell r="A787" t="str">
            <v>5309013700200</v>
          </cell>
          <cell r="B787" t="str">
            <v>SOUTH PEKIN SCHOOL DIST 137</v>
          </cell>
          <cell r="C787" t="str">
            <v>TAZEWELL</v>
          </cell>
          <cell r="D787" t="str">
            <v>Elementary</v>
          </cell>
          <cell r="F787">
            <v>226.56</v>
          </cell>
          <cell r="G787">
            <v>127</v>
          </cell>
          <cell r="H787">
            <v>0</v>
          </cell>
          <cell r="J787">
            <v>1.01</v>
          </cell>
          <cell r="K787">
            <v>65530.82</v>
          </cell>
          <cell r="M787">
            <v>1.01</v>
          </cell>
          <cell r="N787">
            <v>65530.82</v>
          </cell>
          <cell r="P787">
            <v>1.05</v>
          </cell>
          <cell r="Q787">
            <v>68126.100000000006</v>
          </cell>
          <cell r="S787">
            <v>1.05</v>
          </cell>
          <cell r="T787">
            <v>68126.100000000006</v>
          </cell>
          <cell r="W787">
            <v>0</v>
          </cell>
          <cell r="X787">
            <v>0</v>
          </cell>
          <cell r="Z787">
            <v>0</v>
          </cell>
          <cell r="AA787">
            <v>0</v>
          </cell>
          <cell r="AC787">
            <v>0</v>
          </cell>
          <cell r="AD787">
            <v>0</v>
          </cell>
          <cell r="AF787">
            <v>0</v>
          </cell>
          <cell r="AG787">
            <v>0</v>
          </cell>
          <cell r="AI787">
            <v>0</v>
          </cell>
          <cell r="AJ787">
            <v>0</v>
          </cell>
          <cell r="AM787">
            <v>1.6</v>
          </cell>
          <cell r="AN787">
            <v>103811.2</v>
          </cell>
          <cell r="AP787">
            <v>1.6</v>
          </cell>
          <cell r="AQ787">
            <v>41000</v>
          </cell>
          <cell r="AS787">
            <v>0.22</v>
          </cell>
          <cell r="AT787">
            <v>16042.84</v>
          </cell>
          <cell r="AW787">
            <v>428167.88</v>
          </cell>
          <cell r="AY787">
            <v>4.7100000000000009</v>
          </cell>
        </row>
        <row r="788">
          <cell r="A788" t="str">
            <v>5309030301600</v>
          </cell>
          <cell r="B788" t="str">
            <v>PEKIN COMM H S DIST 303</v>
          </cell>
          <cell r="C788" t="str">
            <v>TAZEWELL</v>
          </cell>
          <cell r="D788" t="str">
            <v>High School</v>
          </cell>
          <cell r="F788">
            <v>1924.32</v>
          </cell>
          <cell r="G788">
            <v>895</v>
          </cell>
          <cell r="H788">
            <v>1.5</v>
          </cell>
          <cell r="J788">
            <v>7.16</v>
          </cell>
          <cell r="K788">
            <v>464555.12</v>
          </cell>
          <cell r="M788">
            <v>7.16</v>
          </cell>
          <cell r="N788">
            <v>464555.12</v>
          </cell>
          <cell r="P788">
            <v>7.45</v>
          </cell>
          <cell r="Q788">
            <v>483370.9</v>
          </cell>
          <cell r="S788">
            <v>7.45</v>
          </cell>
          <cell r="T788">
            <v>483370.9</v>
          </cell>
          <cell r="W788">
            <v>0.01</v>
          </cell>
          <cell r="X788">
            <v>648.82000000000005</v>
          </cell>
          <cell r="Z788">
            <v>0.01</v>
          </cell>
          <cell r="AA788">
            <v>648.82000000000005</v>
          </cell>
          <cell r="AC788">
            <v>0.01</v>
          </cell>
          <cell r="AD788">
            <v>648.82000000000005</v>
          </cell>
          <cell r="AF788">
            <v>0.01</v>
          </cell>
          <cell r="AG788">
            <v>648.82000000000005</v>
          </cell>
          <cell r="AI788">
            <v>0.01</v>
          </cell>
          <cell r="AJ788">
            <v>648.82000000000005</v>
          </cell>
          <cell r="AM788">
            <v>13.64</v>
          </cell>
          <cell r="AN788">
            <v>884990.48</v>
          </cell>
          <cell r="AP788">
            <v>13.64</v>
          </cell>
          <cell r="AQ788">
            <v>349525</v>
          </cell>
          <cell r="AS788">
            <v>1.92</v>
          </cell>
          <cell r="AT788">
            <v>140010.23999999999</v>
          </cell>
          <cell r="AW788">
            <v>3273621.8600000003</v>
          </cell>
          <cell r="AY788">
            <v>35.740000000000009</v>
          </cell>
        </row>
        <row r="789">
          <cell r="A789" t="str">
            <v>5309030801600</v>
          </cell>
          <cell r="B789" t="str">
            <v>WASHINGTON COMM H S DIST 308</v>
          </cell>
          <cell r="C789" t="str">
            <v>TAZEWELL</v>
          </cell>
          <cell r="D789" t="str">
            <v>High School</v>
          </cell>
          <cell r="F789">
            <v>1329</v>
          </cell>
          <cell r="G789">
            <v>281</v>
          </cell>
          <cell r="H789">
            <v>2</v>
          </cell>
          <cell r="J789">
            <v>2.2400000000000002</v>
          </cell>
          <cell r="K789">
            <v>145335.67999999999</v>
          </cell>
          <cell r="M789">
            <v>2.2400000000000002</v>
          </cell>
          <cell r="N789">
            <v>145335.67999999999</v>
          </cell>
          <cell r="P789">
            <v>2.34</v>
          </cell>
          <cell r="Q789">
            <v>151823.88</v>
          </cell>
          <cell r="S789">
            <v>2.34</v>
          </cell>
          <cell r="T789">
            <v>151823.88</v>
          </cell>
          <cell r="W789">
            <v>0.01</v>
          </cell>
          <cell r="X789">
            <v>648.82000000000005</v>
          </cell>
          <cell r="Z789">
            <v>0.01</v>
          </cell>
          <cell r="AA789">
            <v>648.82000000000005</v>
          </cell>
          <cell r="AC789">
            <v>0.01</v>
          </cell>
          <cell r="AD789">
            <v>648.82000000000005</v>
          </cell>
          <cell r="AF789">
            <v>0.01</v>
          </cell>
          <cell r="AG789">
            <v>648.82000000000005</v>
          </cell>
          <cell r="AI789">
            <v>0.02</v>
          </cell>
          <cell r="AJ789">
            <v>1297.6400000000001</v>
          </cell>
          <cell r="AM789">
            <v>9.42</v>
          </cell>
          <cell r="AN789">
            <v>611188.43999999994</v>
          </cell>
          <cell r="AP789">
            <v>9.42</v>
          </cell>
          <cell r="AQ789">
            <v>241387.5</v>
          </cell>
          <cell r="AS789">
            <v>1.32</v>
          </cell>
          <cell r="AT789">
            <v>96257.04</v>
          </cell>
          <cell r="AW789">
            <v>1547045.0199999996</v>
          </cell>
          <cell r="AY789">
            <v>16.39</v>
          </cell>
        </row>
        <row r="790">
          <cell r="A790" t="str">
            <v>5309030901600</v>
          </cell>
          <cell r="B790" t="str">
            <v>EAST PEORIA COMM H S DIST 309</v>
          </cell>
          <cell r="C790" t="str">
            <v>TAZEWELL</v>
          </cell>
          <cell r="D790" t="str">
            <v>High School</v>
          </cell>
          <cell r="F790">
            <v>1006.99</v>
          </cell>
          <cell r="G790">
            <v>511</v>
          </cell>
          <cell r="H790">
            <v>2</v>
          </cell>
          <cell r="J790">
            <v>4.08</v>
          </cell>
          <cell r="K790">
            <v>264718.56</v>
          </cell>
          <cell r="M790">
            <v>4.08</v>
          </cell>
          <cell r="N790">
            <v>264718.56</v>
          </cell>
          <cell r="P790">
            <v>4.25</v>
          </cell>
          <cell r="Q790">
            <v>275748.5</v>
          </cell>
          <cell r="S790">
            <v>4.25</v>
          </cell>
          <cell r="T790">
            <v>275748.5</v>
          </cell>
          <cell r="W790">
            <v>0.01</v>
          </cell>
          <cell r="X790">
            <v>648.82000000000005</v>
          </cell>
          <cell r="Z790">
            <v>0.01</v>
          </cell>
          <cell r="AA790">
            <v>648.82000000000005</v>
          </cell>
          <cell r="AC790">
            <v>0.01</v>
          </cell>
          <cell r="AD790">
            <v>648.82000000000005</v>
          </cell>
          <cell r="AF790">
            <v>0.01</v>
          </cell>
          <cell r="AG790">
            <v>648.82000000000005</v>
          </cell>
          <cell r="AI790">
            <v>0.02</v>
          </cell>
          <cell r="AJ790">
            <v>1297.6400000000001</v>
          </cell>
          <cell r="AM790">
            <v>7.14</v>
          </cell>
          <cell r="AN790">
            <v>463257.48</v>
          </cell>
          <cell r="AP790">
            <v>7.14</v>
          </cell>
          <cell r="AQ790">
            <v>182962.5</v>
          </cell>
          <cell r="AS790">
            <v>1</v>
          </cell>
          <cell r="AT790">
            <v>72922</v>
          </cell>
          <cell r="AW790">
            <v>1803969.02</v>
          </cell>
          <cell r="AY790">
            <v>19.77</v>
          </cell>
        </row>
        <row r="791">
          <cell r="A791" t="str">
            <v>5309060600400</v>
          </cell>
          <cell r="B791" t="str">
            <v>SPRING LAKE C C SCH DIST 606</v>
          </cell>
          <cell r="C791" t="str">
            <v>TAZEWELL</v>
          </cell>
          <cell r="D791" t="str">
            <v>Elementary</v>
          </cell>
          <cell r="F791">
            <v>74.459999999999994</v>
          </cell>
          <cell r="G791">
            <v>28</v>
          </cell>
          <cell r="H791">
            <v>0</v>
          </cell>
          <cell r="J791">
            <v>0.22</v>
          </cell>
          <cell r="K791">
            <v>14274.04</v>
          </cell>
          <cell r="M791">
            <v>0.22</v>
          </cell>
          <cell r="N791">
            <v>14274.04</v>
          </cell>
          <cell r="P791">
            <v>0.23</v>
          </cell>
          <cell r="Q791">
            <v>14922.86</v>
          </cell>
          <cell r="S791">
            <v>0.23</v>
          </cell>
          <cell r="T791">
            <v>14922.86</v>
          </cell>
          <cell r="W791">
            <v>0</v>
          </cell>
          <cell r="X791">
            <v>0</v>
          </cell>
          <cell r="Z791">
            <v>0</v>
          </cell>
          <cell r="AA791">
            <v>0</v>
          </cell>
          <cell r="AC791">
            <v>0</v>
          </cell>
          <cell r="AD791">
            <v>0</v>
          </cell>
          <cell r="AF791">
            <v>0</v>
          </cell>
          <cell r="AG791">
            <v>0</v>
          </cell>
          <cell r="AI791">
            <v>0</v>
          </cell>
          <cell r="AJ791">
            <v>0</v>
          </cell>
          <cell r="AM791">
            <v>0.52</v>
          </cell>
          <cell r="AN791">
            <v>33738.639999999999</v>
          </cell>
          <cell r="AP791">
            <v>0.52</v>
          </cell>
          <cell r="AQ791">
            <v>13325</v>
          </cell>
          <cell r="AS791">
            <v>7.0000000000000007E-2</v>
          </cell>
          <cell r="AT791">
            <v>5104.54</v>
          </cell>
          <cell r="AW791">
            <v>110561.98000000001</v>
          </cell>
          <cell r="AY791">
            <v>1.2000000000000002</v>
          </cell>
        </row>
        <row r="792">
          <cell r="A792" t="str">
            <v>5309070102600</v>
          </cell>
          <cell r="B792" t="str">
            <v>DEER CREEK-MACKINAW CUSD 701</v>
          </cell>
          <cell r="C792" t="str">
            <v>TAZEWELL</v>
          </cell>
          <cell r="D792" t="str">
            <v>Unit</v>
          </cell>
          <cell r="F792">
            <v>1048.8800000000001</v>
          </cell>
          <cell r="G792">
            <v>199</v>
          </cell>
          <cell r="H792">
            <v>0.5</v>
          </cell>
          <cell r="J792">
            <v>1.59</v>
          </cell>
          <cell r="K792">
            <v>103162.38</v>
          </cell>
          <cell r="M792">
            <v>1.59</v>
          </cell>
          <cell r="N792">
            <v>103162.38</v>
          </cell>
          <cell r="P792">
            <v>1.65</v>
          </cell>
          <cell r="Q792">
            <v>107055.3</v>
          </cell>
          <cell r="S792">
            <v>1.65</v>
          </cell>
          <cell r="T792">
            <v>107055.3</v>
          </cell>
          <cell r="W792">
            <v>0</v>
          </cell>
          <cell r="X792">
            <v>0</v>
          </cell>
          <cell r="Z792">
            <v>0</v>
          </cell>
          <cell r="AA792">
            <v>0</v>
          </cell>
          <cell r="AC792">
            <v>0</v>
          </cell>
          <cell r="AD792">
            <v>0</v>
          </cell>
          <cell r="AF792">
            <v>0</v>
          </cell>
          <cell r="AG792">
            <v>0</v>
          </cell>
          <cell r="AI792">
            <v>0</v>
          </cell>
          <cell r="AJ792">
            <v>0</v>
          </cell>
          <cell r="AM792">
            <v>7.43</v>
          </cell>
          <cell r="AN792">
            <v>482073.26</v>
          </cell>
          <cell r="AP792">
            <v>7.43</v>
          </cell>
          <cell r="AQ792">
            <v>190393.75</v>
          </cell>
          <cell r="AS792">
            <v>1.04</v>
          </cell>
          <cell r="AT792">
            <v>75838.880000000005</v>
          </cell>
          <cell r="AW792">
            <v>1168741.25</v>
          </cell>
          <cell r="AY792">
            <v>12.32</v>
          </cell>
        </row>
        <row r="793">
          <cell r="A793" t="str">
            <v>5309070202600</v>
          </cell>
          <cell r="B793" t="str">
            <v>TREMONT COMM UNIT DIST 702</v>
          </cell>
          <cell r="C793" t="str">
            <v>TAZEWELL</v>
          </cell>
          <cell r="D793" t="str">
            <v>Unit</v>
          </cell>
          <cell r="F793">
            <v>968.5</v>
          </cell>
          <cell r="G793">
            <v>125</v>
          </cell>
          <cell r="H793">
            <v>1</v>
          </cell>
          <cell r="J793">
            <v>1</v>
          </cell>
          <cell r="K793">
            <v>64882</v>
          </cell>
          <cell r="M793">
            <v>1</v>
          </cell>
          <cell r="N793">
            <v>64882</v>
          </cell>
          <cell r="P793">
            <v>1.04</v>
          </cell>
          <cell r="Q793">
            <v>67477.279999999999</v>
          </cell>
          <cell r="S793">
            <v>1.04</v>
          </cell>
          <cell r="T793">
            <v>67477.279999999999</v>
          </cell>
          <cell r="W793">
            <v>0</v>
          </cell>
          <cell r="X793">
            <v>0</v>
          </cell>
          <cell r="Z793">
            <v>0</v>
          </cell>
          <cell r="AA793">
            <v>0</v>
          </cell>
          <cell r="AC793">
            <v>0</v>
          </cell>
          <cell r="AD793">
            <v>0</v>
          </cell>
          <cell r="AF793">
            <v>0</v>
          </cell>
          <cell r="AG793">
            <v>0</v>
          </cell>
          <cell r="AI793">
            <v>0.01</v>
          </cell>
          <cell r="AJ793">
            <v>648.82000000000005</v>
          </cell>
          <cell r="AM793">
            <v>6.86</v>
          </cell>
          <cell r="AN793">
            <v>445090.52</v>
          </cell>
          <cell r="AP793">
            <v>6.86</v>
          </cell>
          <cell r="AQ793">
            <v>175787.5</v>
          </cell>
          <cell r="AS793">
            <v>0.96</v>
          </cell>
          <cell r="AT793">
            <v>70005.119999999995</v>
          </cell>
          <cell r="AW793">
            <v>956250.52</v>
          </cell>
          <cell r="AY793">
            <v>9.9499999999999993</v>
          </cell>
        </row>
        <row r="794">
          <cell r="A794" t="str">
            <v>5309070302600</v>
          </cell>
          <cell r="B794" t="str">
            <v>DELAVAN COMM UNIT DIST 703</v>
          </cell>
          <cell r="C794" t="str">
            <v>TAZEWELL</v>
          </cell>
          <cell r="D794" t="str">
            <v>Unit</v>
          </cell>
          <cell r="F794">
            <v>465.88</v>
          </cell>
          <cell r="G794">
            <v>136</v>
          </cell>
          <cell r="H794">
            <v>0</v>
          </cell>
          <cell r="J794">
            <v>1.08</v>
          </cell>
          <cell r="K794">
            <v>70072.56</v>
          </cell>
          <cell r="M794">
            <v>1.08</v>
          </cell>
          <cell r="N794">
            <v>70072.56</v>
          </cell>
          <cell r="P794">
            <v>1.1299999999999999</v>
          </cell>
          <cell r="Q794">
            <v>73316.66</v>
          </cell>
          <cell r="S794">
            <v>1.1299999999999999</v>
          </cell>
          <cell r="T794">
            <v>73316.66</v>
          </cell>
          <cell r="W794">
            <v>0</v>
          </cell>
          <cell r="X794">
            <v>0</v>
          </cell>
          <cell r="Z794">
            <v>0</v>
          </cell>
          <cell r="AA794">
            <v>0</v>
          </cell>
          <cell r="AC794">
            <v>0</v>
          </cell>
          <cell r="AD794">
            <v>0</v>
          </cell>
          <cell r="AF794">
            <v>0</v>
          </cell>
          <cell r="AG794">
            <v>0</v>
          </cell>
          <cell r="AI794">
            <v>0</v>
          </cell>
          <cell r="AJ794">
            <v>0</v>
          </cell>
          <cell r="AM794">
            <v>3.3</v>
          </cell>
          <cell r="AN794">
            <v>214110.6</v>
          </cell>
          <cell r="AP794">
            <v>3.3</v>
          </cell>
          <cell r="AQ794">
            <v>84562.5</v>
          </cell>
          <cell r="AS794">
            <v>0.46</v>
          </cell>
          <cell r="AT794">
            <v>33544.120000000003</v>
          </cell>
          <cell r="AW794">
            <v>618995.66000000015</v>
          </cell>
          <cell r="AY794">
            <v>6.64</v>
          </cell>
        </row>
        <row r="795">
          <cell r="A795" t="str">
            <v>5309070902600</v>
          </cell>
          <cell r="B795" t="str">
            <v>MORTON C U SCHOOL DISTRICT 709</v>
          </cell>
          <cell r="C795" t="str">
            <v>TAZEWELL</v>
          </cell>
          <cell r="D795" t="str">
            <v>Unit</v>
          </cell>
          <cell r="F795">
            <v>3017.75</v>
          </cell>
          <cell r="G795">
            <v>486</v>
          </cell>
          <cell r="H795">
            <v>27.66</v>
          </cell>
          <cell r="J795">
            <v>3.88</v>
          </cell>
          <cell r="K795">
            <v>251742.16</v>
          </cell>
          <cell r="M795">
            <v>3.88</v>
          </cell>
          <cell r="N795">
            <v>251742.16</v>
          </cell>
          <cell r="P795">
            <v>4.05</v>
          </cell>
          <cell r="Q795">
            <v>262772.09999999998</v>
          </cell>
          <cell r="S795">
            <v>4.05</v>
          </cell>
          <cell r="T795">
            <v>262772.09999999998</v>
          </cell>
          <cell r="W795">
            <v>0.22</v>
          </cell>
          <cell r="X795">
            <v>14274.04</v>
          </cell>
          <cell r="Z795">
            <v>0.22</v>
          </cell>
          <cell r="AA795">
            <v>14274.04</v>
          </cell>
          <cell r="AC795">
            <v>0.23</v>
          </cell>
          <cell r="AD795">
            <v>14922.86</v>
          </cell>
          <cell r="AF795">
            <v>0.23</v>
          </cell>
          <cell r="AG795">
            <v>14922.86</v>
          </cell>
          <cell r="AI795">
            <v>0.27</v>
          </cell>
          <cell r="AJ795">
            <v>17518.14</v>
          </cell>
          <cell r="AM795">
            <v>21.4</v>
          </cell>
          <cell r="AN795">
            <v>1388474.8</v>
          </cell>
          <cell r="AP795">
            <v>21.4</v>
          </cell>
          <cell r="AQ795">
            <v>548375</v>
          </cell>
          <cell r="AS795">
            <v>3.01</v>
          </cell>
          <cell r="AT795">
            <v>219495.22</v>
          </cell>
          <cell r="AW795">
            <v>3261285.4800000004</v>
          </cell>
          <cell r="AY795">
            <v>34.33</v>
          </cell>
        </row>
        <row r="796">
          <cell r="A796" t="str">
            <v>5310200100400</v>
          </cell>
          <cell r="B796" t="str">
            <v>METAMORA C C SCH DIST 1</v>
          </cell>
          <cell r="C796" t="str">
            <v>WOODFORD</v>
          </cell>
          <cell r="D796" t="str">
            <v>Elementary</v>
          </cell>
          <cell r="F796">
            <v>894.5</v>
          </cell>
          <cell r="G796">
            <v>163</v>
          </cell>
          <cell r="H796">
            <v>1</v>
          </cell>
          <cell r="J796">
            <v>1.3</v>
          </cell>
          <cell r="K796">
            <v>84346.6</v>
          </cell>
          <cell r="M796">
            <v>1.3</v>
          </cell>
          <cell r="N796">
            <v>84346.6</v>
          </cell>
          <cell r="P796">
            <v>1.35</v>
          </cell>
          <cell r="Q796">
            <v>87590.7</v>
          </cell>
          <cell r="S796">
            <v>1.35</v>
          </cell>
          <cell r="T796">
            <v>87590.7</v>
          </cell>
          <cell r="W796">
            <v>0</v>
          </cell>
          <cell r="X796">
            <v>0</v>
          </cell>
          <cell r="Z796">
            <v>0</v>
          </cell>
          <cell r="AA796">
            <v>0</v>
          </cell>
          <cell r="AC796">
            <v>0</v>
          </cell>
          <cell r="AD796">
            <v>0</v>
          </cell>
          <cell r="AF796">
            <v>0</v>
          </cell>
          <cell r="AG796">
            <v>0</v>
          </cell>
          <cell r="AI796">
            <v>0.01</v>
          </cell>
          <cell r="AJ796">
            <v>648.82000000000005</v>
          </cell>
          <cell r="AM796">
            <v>6.34</v>
          </cell>
          <cell r="AN796">
            <v>411351.88</v>
          </cell>
          <cell r="AP796">
            <v>6.34</v>
          </cell>
          <cell r="AQ796">
            <v>162462.5</v>
          </cell>
          <cell r="AS796">
            <v>0.89</v>
          </cell>
          <cell r="AT796">
            <v>64900.58</v>
          </cell>
          <cell r="AW796">
            <v>983238.37999999977</v>
          </cell>
          <cell r="AY796">
            <v>10.35</v>
          </cell>
        </row>
        <row r="797">
          <cell r="A797" t="str">
            <v>5310200200400</v>
          </cell>
          <cell r="B797" t="str">
            <v>RIVERVIEW C C SCHOOL DISTRICT 2</v>
          </cell>
          <cell r="C797" t="str">
            <v>WOODFORD</v>
          </cell>
          <cell r="D797" t="str">
            <v>Elementary</v>
          </cell>
          <cell r="F797">
            <v>228.15</v>
          </cell>
          <cell r="G797">
            <v>99.66</v>
          </cell>
          <cell r="H797">
            <v>0</v>
          </cell>
          <cell r="J797">
            <v>0.79</v>
          </cell>
          <cell r="K797">
            <v>51256.78</v>
          </cell>
          <cell r="M797">
            <v>0.79</v>
          </cell>
          <cell r="N797">
            <v>51256.78</v>
          </cell>
          <cell r="P797">
            <v>0.83</v>
          </cell>
          <cell r="Q797">
            <v>53852.06</v>
          </cell>
          <cell r="S797">
            <v>0.83</v>
          </cell>
          <cell r="T797">
            <v>53852.06</v>
          </cell>
          <cell r="W797">
            <v>0</v>
          </cell>
          <cell r="X797">
            <v>0</v>
          </cell>
          <cell r="Z797">
            <v>0</v>
          </cell>
          <cell r="AA797">
            <v>0</v>
          </cell>
          <cell r="AC797">
            <v>0</v>
          </cell>
          <cell r="AD797">
            <v>0</v>
          </cell>
          <cell r="AF797">
            <v>0</v>
          </cell>
          <cell r="AG797">
            <v>0</v>
          </cell>
          <cell r="AI797">
            <v>0</v>
          </cell>
          <cell r="AJ797">
            <v>0</v>
          </cell>
          <cell r="AM797">
            <v>1.61</v>
          </cell>
          <cell r="AN797">
            <v>104460.02</v>
          </cell>
          <cell r="AP797">
            <v>1.61</v>
          </cell>
          <cell r="AQ797">
            <v>41256.25</v>
          </cell>
          <cell r="AS797">
            <v>0.22</v>
          </cell>
          <cell r="AT797">
            <v>16042.84</v>
          </cell>
          <cell r="AW797">
            <v>371976.79000000004</v>
          </cell>
          <cell r="AY797">
            <v>4.0600000000000005</v>
          </cell>
        </row>
        <row r="798">
          <cell r="A798" t="str">
            <v>5310200602600</v>
          </cell>
          <cell r="B798" t="str">
            <v>FIELDCREST CUSD #6</v>
          </cell>
          <cell r="C798" t="str">
            <v>WOODFORD</v>
          </cell>
          <cell r="D798" t="str">
            <v>Unit</v>
          </cell>
          <cell r="F798">
            <v>1010.48</v>
          </cell>
          <cell r="G798">
            <v>421.66</v>
          </cell>
          <cell r="H798">
            <v>1</v>
          </cell>
          <cell r="J798">
            <v>3.37</v>
          </cell>
          <cell r="K798">
            <v>218652.34</v>
          </cell>
          <cell r="M798">
            <v>3.37</v>
          </cell>
          <cell r="N798">
            <v>218652.34</v>
          </cell>
          <cell r="P798">
            <v>3.51</v>
          </cell>
          <cell r="Q798">
            <v>227735.82</v>
          </cell>
          <cell r="S798">
            <v>3.51</v>
          </cell>
          <cell r="T798">
            <v>227735.82</v>
          </cell>
          <cell r="W798">
            <v>0</v>
          </cell>
          <cell r="X798">
            <v>0</v>
          </cell>
          <cell r="Z798">
            <v>0</v>
          </cell>
          <cell r="AA798">
            <v>0</v>
          </cell>
          <cell r="AC798">
            <v>0</v>
          </cell>
          <cell r="AD798">
            <v>0</v>
          </cell>
          <cell r="AF798">
            <v>0</v>
          </cell>
          <cell r="AG798">
            <v>0</v>
          </cell>
          <cell r="AI798">
            <v>0.01</v>
          </cell>
          <cell r="AJ798">
            <v>648.82000000000005</v>
          </cell>
          <cell r="AM798">
            <v>7.16</v>
          </cell>
          <cell r="AN798">
            <v>464555.12</v>
          </cell>
          <cell r="AP798">
            <v>7.16</v>
          </cell>
          <cell r="AQ798">
            <v>183475</v>
          </cell>
          <cell r="AS798">
            <v>1.01</v>
          </cell>
          <cell r="AT798">
            <v>73651.22</v>
          </cell>
          <cell r="AW798">
            <v>1615106.4800000002</v>
          </cell>
          <cell r="AY798">
            <v>17.560000000000002</v>
          </cell>
        </row>
        <row r="799">
          <cell r="A799" t="str">
            <v>5310201102600</v>
          </cell>
          <cell r="B799" t="str">
            <v>EL PASO-GRIDLEY CUSD 11</v>
          </cell>
          <cell r="C799" t="str">
            <v>WOODFORD</v>
          </cell>
          <cell r="D799" t="str">
            <v>Unit</v>
          </cell>
          <cell r="F799">
            <v>1193.25</v>
          </cell>
          <cell r="G799">
            <v>352</v>
          </cell>
          <cell r="H799">
            <v>0</v>
          </cell>
          <cell r="J799">
            <v>2.81</v>
          </cell>
          <cell r="K799">
            <v>182318.42</v>
          </cell>
          <cell r="M799">
            <v>2.81</v>
          </cell>
          <cell r="N799">
            <v>182318.42</v>
          </cell>
          <cell r="P799">
            <v>2.93</v>
          </cell>
          <cell r="Q799">
            <v>190104.26</v>
          </cell>
          <cell r="S799">
            <v>2.93</v>
          </cell>
          <cell r="T799">
            <v>190104.26</v>
          </cell>
          <cell r="W799">
            <v>0</v>
          </cell>
          <cell r="X799">
            <v>0</v>
          </cell>
          <cell r="Z799">
            <v>0</v>
          </cell>
          <cell r="AA799">
            <v>0</v>
          </cell>
          <cell r="AC799">
            <v>0</v>
          </cell>
          <cell r="AD799">
            <v>0</v>
          </cell>
          <cell r="AF799">
            <v>0</v>
          </cell>
          <cell r="AG799">
            <v>0</v>
          </cell>
          <cell r="AI799">
            <v>0</v>
          </cell>
          <cell r="AJ799">
            <v>0</v>
          </cell>
          <cell r="AM799">
            <v>8.4600000000000009</v>
          </cell>
          <cell r="AN799">
            <v>548901.72</v>
          </cell>
          <cell r="AP799">
            <v>8.4600000000000009</v>
          </cell>
          <cell r="AQ799">
            <v>216787.5</v>
          </cell>
          <cell r="AS799">
            <v>1.19</v>
          </cell>
          <cell r="AT799">
            <v>86777.18</v>
          </cell>
          <cell r="AW799">
            <v>1597311.7599999998</v>
          </cell>
          <cell r="AY799">
            <v>17.130000000000003</v>
          </cell>
        </row>
        <row r="800">
          <cell r="A800" t="str">
            <v>5310202102600</v>
          </cell>
          <cell r="B800" t="str">
            <v>LOWPOINT-WASHBURN C U S DIST 21</v>
          </cell>
          <cell r="C800" t="str">
            <v>WOODFORD</v>
          </cell>
          <cell r="D800" t="str">
            <v>Unit</v>
          </cell>
          <cell r="F800">
            <v>338.61</v>
          </cell>
          <cell r="G800">
            <v>160.33000000000001</v>
          </cell>
          <cell r="H800">
            <v>0</v>
          </cell>
          <cell r="J800">
            <v>1.28</v>
          </cell>
          <cell r="K800">
            <v>83048.960000000006</v>
          </cell>
          <cell r="M800">
            <v>1.28</v>
          </cell>
          <cell r="N800">
            <v>83048.960000000006</v>
          </cell>
          <cell r="P800">
            <v>1.33</v>
          </cell>
          <cell r="Q800">
            <v>86293.06</v>
          </cell>
          <cell r="S800">
            <v>1.33</v>
          </cell>
          <cell r="T800">
            <v>86293.06</v>
          </cell>
          <cell r="W800">
            <v>0</v>
          </cell>
          <cell r="X800">
            <v>0</v>
          </cell>
          <cell r="Z800">
            <v>0</v>
          </cell>
          <cell r="AA800">
            <v>0</v>
          </cell>
          <cell r="AC800">
            <v>0</v>
          </cell>
          <cell r="AD800">
            <v>0</v>
          </cell>
          <cell r="AF800">
            <v>0</v>
          </cell>
          <cell r="AG800">
            <v>0</v>
          </cell>
          <cell r="AI800">
            <v>0</v>
          </cell>
          <cell r="AJ800">
            <v>0</v>
          </cell>
          <cell r="AM800">
            <v>2.4</v>
          </cell>
          <cell r="AN800">
            <v>155716.79999999999</v>
          </cell>
          <cell r="AP800">
            <v>2.4</v>
          </cell>
          <cell r="AQ800">
            <v>61500</v>
          </cell>
          <cell r="AS800">
            <v>0.33</v>
          </cell>
          <cell r="AT800">
            <v>24064.26</v>
          </cell>
          <cell r="AW800">
            <v>579965.1</v>
          </cell>
          <cell r="AY800">
            <v>6.34</v>
          </cell>
        </row>
        <row r="801">
          <cell r="A801" t="str">
            <v>5310206002600</v>
          </cell>
          <cell r="B801" t="str">
            <v>ROANOKE BENSON C U S DIST 60</v>
          </cell>
          <cell r="C801" t="str">
            <v>WOODFORD</v>
          </cell>
          <cell r="D801" t="str">
            <v>Unit</v>
          </cell>
          <cell r="F801">
            <v>510.96</v>
          </cell>
          <cell r="G801">
            <v>139.66</v>
          </cell>
          <cell r="H801">
            <v>0</v>
          </cell>
          <cell r="J801">
            <v>1.1100000000000001</v>
          </cell>
          <cell r="K801">
            <v>72019.02</v>
          </cell>
          <cell r="M801">
            <v>1.1100000000000001</v>
          </cell>
          <cell r="N801">
            <v>72019.02</v>
          </cell>
          <cell r="P801">
            <v>1.1599999999999999</v>
          </cell>
          <cell r="Q801">
            <v>75263.12</v>
          </cell>
          <cell r="S801">
            <v>1.1599999999999999</v>
          </cell>
          <cell r="T801">
            <v>75263.12</v>
          </cell>
          <cell r="W801">
            <v>0</v>
          </cell>
          <cell r="X801">
            <v>0</v>
          </cell>
          <cell r="Z801">
            <v>0</v>
          </cell>
          <cell r="AA801">
            <v>0</v>
          </cell>
          <cell r="AC801">
            <v>0</v>
          </cell>
          <cell r="AD801">
            <v>0</v>
          </cell>
          <cell r="AF801">
            <v>0</v>
          </cell>
          <cell r="AG801">
            <v>0</v>
          </cell>
          <cell r="AI801">
            <v>0</v>
          </cell>
          <cell r="AJ801">
            <v>0</v>
          </cell>
          <cell r="AM801">
            <v>3.62</v>
          </cell>
          <cell r="AN801">
            <v>234872.84</v>
          </cell>
          <cell r="AP801">
            <v>3.62</v>
          </cell>
          <cell r="AQ801">
            <v>92762.5</v>
          </cell>
          <cell r="AS801">
            <v>0.51</v>
          </cell>
          <cell r="AT801">
            <v>37190.22</v>
          </cell>
          <cell r="AW801">
            <v>659389.84</v>
          </cell>
          <cell r="AY801">
            <v>7.05</v>
          </cell>
        </row>
        <row r="802">
          <cell r="A802" t="str">
            <v>5310206900200</v>
          </cell>
          <cell r="B802" t="str">
            <v>GERMANTOWN HILLS SCHOOL DIST 69</v>
          </cell>
          <cell r="C802" t="str">
            <v>WOODFORD</v>
          </cell>
          <cell r="D802" t="str">
            <v>Elementary</v>
          </cell>
          <cell r="F802">
            <v>844.96</v>
          </cell>
          <cell r="G802">
            <v>106</v>
          </cell>
          <cell r="H802">
            <v>3</v>
          </cell>
          <cell r="J802">
            <v>0.84</v>
          </cell>
          <cell r="K802">
            <v>54500.88</v>
          </cell>
          <cell r="M802">
            <v>0.84</v>
          </cell>
          <cell r="N802">
            <v>54500.88</v>
          </cell>
          <cell r="P802">
            <v>0.88</v>
          </cell>
          <cell r="Q802">
            <v>57096.160000000003</v>
          </cell>
          <cell r="S802">
            <v>0.88</v>
          </cell>
          <cell r="T802">
            <v>57096.160000000003</v>
          </cell>
          <cell r="W802">
            <v>0.02</v>
          </cell>
          <cell r="X802">
            <v>1297.6400000000001</v>
          </cell>
          <cell r="Z802">
            <v>0.02</v>
          </cell>
          <cell r="AA802">
            <v>1297.6400000000001</v>
          </cell>
          <cell r="AC802">
            <v>0.02</v>
          </cell>
          <cell r="AD802">
            <v>1297.6400000000001</v>
          </cell>
          <cell r="AF802">
            <v>0.02</v>
          </cell>
          <cell r="AG802">
            <v>1297.6400000000001</v>
          </cell>
          <cell r="AI802">
            <v>0.03</v>
          </cell>
          <cell r="AJ802">
            <v>1946.46</v>
          </cell>
          <cell r="AM802">
            <v>5.99</v>
          </cell>
          <cell r="AN802">
            <v>388643.18</v>
          </cell>
          <cell r="AP802">
            <v>5.99</v>
          </cell>
          <cell r="AQ802">
            <v>153493.75</v>
          </cell>
          <cell r="AS802">
            <v>0.84</v>
          </cell>
          <cell r="AT802">
            <v>61254.48</v>
          </cell>
          <cell r="AW802">
            <v>833722.51000000013</v>
          </cell>
          <cell r="AY802">
            <v>8.68</v>
          </cell>
        </row>
        <row r="803">
          <cell r="A803" t="str">
            <v>5310212201700</v>
          </cell>
          <cell r="B803" t="str">
            <v>METAMORA TWP H S DIST 122</v>
          </cell>
          <cell r="C803" t="str">
            <v>WOODFORD</v>
          </cell>
          <cell r="D803" t="str">
            <v>High School</v>
          </cell>
          <cell r="F803">
            <v>991</v>
          </cell>
          <cell r="G803">
            <v>115</v>
          </cell>
          <cell r="H803">
            <v>0.33</v>
          </cell>
          <cell r="J803">
            <v>0.92</v>
          </cell>
          <cell r="K803">
            <v>59691.44</v>
          </cell>
          <cell r="M803">
            <v>0.92</v>
          </cell>
          <cell r="N803">
            <v>59691.44</v>
          </cell>
          <cell r="P803">
            <v>0.95</v>
          </cell>
          <cell r="Q803">
            <v>61637.9</v>
          </cell>
          <cell r="S803">
            <v>0.95</v>
          </cell>
          <cell r="T803">
            <v>61637.9</v>
          </cell>
          <cell r="W803">
            <v>0</v>
          </cell>
          <cell r="X803">
            <v>0</v>
          </cell>
          <cell r="Z803">
            <v>0</v>
          </cell>
          <cell r="AA803">
            <v>0</v>
          </cell>
          <cell r="AC803">
            <v>0</v>
          </cell>
          <cell r="AD803">
            <v>0</v>
          </cell>
          <cell r="AF803">
            <v>0</v>
          </cell>
          <cell r="AG803">
            <v>0</v>
          </cell>
          <cell r="AI803">
            <v>0</v>
          </cell>
          <cell r="AJ803">
            <v>0</v>
          </cell>
          <cell r="AM803">
            <v>7.02</v>
          </cell>
          <cell r="AN803">
            <v>455471.64</v>
          </cell>
          <cell r="AP803">
            <v>7.02</v>
          </cell>
          <cell r="AQ803">
            <v>179887.5</v>
          </cell>
          <cell r="AS803">
            <v>0.99</v>
          </cell>
          <cell r="AT803">
            <v>72192.78</v>
          </cell>
          <cell r="AW803">
            <v>950210.60000000009</v>
          </cell>
          <cell r="AY803">
            <v>9.84</v>
          </cell>
        </row>
        <row r="804">
          <cell r="A804" t="str">
            <v>5310214002600</v>
          </cell>
          <cell r="B804" t="str">
            <v>EUREKA C U DIST 140</v>
          </cell>
          <cell r="C804" t="str">
            <v>WOODFORD</v>
          </cell>
          <cell r="D804" t="str">
            <v>Unit</v>
          </cell>
          <cell r="F804">
            <v>1582.61</v>
          </cell>
          <cell r="G804">
            <v>344</v>
          </cell>
          <cell r="H804">
            <v>2.5</v>
          </cell>
          <cell r="J804">
            <v>2.75</v>
          </cell>
          <cell r="K804">
            <v>178425.5</v>
          </cell>
          <cell r="M804">
            <v>2.75</v>
          </cell>
          <cell r="N804">
            <v>178425.5</v>
          </cell>
          <cell r="P804">
            <v>2.86</v>
          </cell>
          <cell r="Q804">
            <v>185562.52</v>
          </cell>
          <cell r="S804">
            <v>2.86</v>
          </cell>
          <cell r="T804">
            <v>185562.52</v>
          </cell>
          <cell r="W804">
            <v>0.02</v>
          </cell>
          <cell r="X804">
            <v>1297.6400000000001</v>
          </cell>
          <cell r="Z804">
            <v>0.02</v>
          </cell>
          <cell r="AA804">
            <v>1297.6400000000001</v>
          </cell>
          <cell r="AC804">
            <v>0.02</v>
          </cell>
          <cell r="AD804">
            <v>1297.6400000000001</v>
          </cell>
          <cell r="AF804">
            <v>0.02</v>
          </cell>
          <cell r="AG804">
            <v>1297.6400000000001</v>
          </cell>
          <cell r="AI804">
            <v>0.02</v>
          </cell>
          <cell r="AJ804">
            <v>1297.6400000000001</v>
          </cell>
          <cell r="AM804">
            <v>11.22</v>
          </cell>
          <cell r="AN804">
            <v>727976.04</v>
          </cell>
          <cell r="AP804">
            <v>11.22</v>
          </cell>
          <cell r="AQ804">
            <v>287512.5</v>
          </cell>
          <cell r="AS804">
            <v>1.58</v>
          </cell>
          <cell r="AT804">
            <v>115216.76</v>
          </cell>
          <cell r="AW804">
            <v>1865169.5399999996</v>
          </cell>
          <cell r="AY804">
            <v>19.769999999999996</v>
          </cell>
        </row>
        <row r="805">
          <cell r="A805" t="str">
            <v>5409200102600</v>
          </cell>
          <cell r="B805" t="str">
            <v>BISMARCK HENNING C U SCHOOL DIST</v>
          </cell>
          <cell r="C805" t="str">
            <v>VERMILION</v>
          </cell>
          <cell r="D805" t="str">
            <v>Unit</v>
          </cell>
          <cell r="F805">
            <v>817.5</v>
          </cell>
          <cell r="G805">
            <v>251.66</v>
          </cell>
          <cell r="H805">
            <v>0</v>
          </cell>
          <cell r="J805">
            <v>2.0099999999999998</v>
          </cell>
          <cell r="K805">
            <v>130412.82</v>
          </cell>
          <cell r="M805">
            <v>2.0099999999999998</v>
          </cell>
          <cell r="N805">
            <v>130412.82</v>
          </cell>
          <cell r="P805">
            <v>2.09</v>
          </cell>
          <cell r="Q805">
            <v>135603.38</v>
          </cell>
          <cell r="S805">
            <v>2.09</v>
          </cell>
          <cell r="T805">
            <v>135603.38</v>
          </cell>
          <cell r="W805">
            <v>0</v>
          </cell>
          <cell r="X805">
            <v>0</v>
          </cell>
          <cell r="Z805">
            <v>0</v>
          </cell>
          <cell r="AA805">
            <v>0</v>
          </cell>
          <cell r="AC805">
            <v>0</v>
          </cell>
          <cell r="AD805">
            <v>0</v>
          </cell>
          <cell r="AF805">
            <v>0</v>
          </cell>
          <cell r="AG805">
            <v>0</v>
          </cell>
          <cell r="AI805">
            <v>0</v>
          </cell>
          <cell r="AJ805">
            <v>0</v>
          </cell>
          <cell r="AM805">
            <v>5.79</v>
          </cell>
          <cell r="AN805">
            <v>375666.78</v>
          </cell>
          <cell r="AP805">
            <v>5.79</v>
          </cell>
          <cell r="AQ805">
            <v>148368.75</v>
          </cell>
          <cell r="AS805">
            <v>0.81</v>
          </cell>
          <cell r="AT805">
            <v>59066.82</v>
          </cell>
          <cell r="AW805">
            <v>1115134.7500000002</v>
          </cell>
          <cell r="AY805">
            <v>11.98</v>
          </cell>
        </row>
        <row r="806">
          <cell r="A806" t="str">
            <v>5409200202600</v>
          </cell>
          <cell r="B806" t="str">
            <v>WESTVILLE C U SCHOOL DIST 2</v>
          </cell>
          <cell r="C806" t="str">
            <v>VERMILION</v>
          </cell>
          <cell r="D806" t="str">
            <v>Unit</v>
          </cell>
          <cell r="F806">
            <v>1273.1099999999999</v>
          </cell>
          <cell r="G806">
            <v>633</v>
          </cell>
          <cell r="H806">
            <v>0.33</v>
          </cell>
          <cell r="J806">
            <v>5.0599999999999996</v>
          </cell>
          <cell r="K806">
            <v>328302.92</v>
          </cell>
          <cell r="M806">
            <v>5.0599999999999996</v>
          </cell>
          <cell r="N806">
            <v>328302.92</v>
          </cell>
          <cell r="P806">
            <v>5.27</v>
          </cell>
          <cell r="Q806">
            <v>341928.14</v>
          </cell>
          <cell r="S806">
            <v>5.27</v>
          </cell>
          <cell r="T806">
            <v>341928.14</v>
          </cell>
          <cell r="W806">
            <v>0</v>
          </cell>
          <cell r="X806">
            <v>0</v>
          </cell>
          <cell r="Z806">
            <v>0</v>
          </cell>
          <cell r="AA806">
            <v>0</v>
          </cell>
          <cell r="AC806">
            <v>0</v>
          </cell>
          <cell r="AD806">
            <v>0</v>
          </cell>
          <cell r="AF806">
            <v>0</v>
          </cell>
          <cell r="AG806">
            <v>0</v>
          </cell>
          <cell r="AI806">
            <v>0</v>
          </cell>
          <cell r="AJ806">
            <v>0</v>
          </cell>
          <cell r="AM806">
            <v>9.02</v>
          </cell>
          <cell r="AN806">
            <v>585235.64</v>
          </cell>
          <cell r="AP806">
            <v>9.02</v>
          </cell>
          <cell r="AQ806">
            <v>231137.5</v>
          </cell>
          <cell r="AS806">
            <v>1.27</v>
          </cell>
          <cell r="AT806">
            <v>92610.94</v>
          </cell>
          <cell r="AW806">
            <v>2249446.2000000002</v>
          </cell>
          <cell r="AY806">
            <v>24.619999999999997</v>
          </cell>
        </row>
        <row r="807">
          <cell r="A807" t="str">
            <v>5409200402600</v>
          </cell>
          <cell r="B807" t="str">
            <v>GEORGETOWN-RIDGE FARM C U D 4</v>
          </cell>
          <cell r="C807" t="str">
            <v>VERMILION</v>
          </cell>
          <cell r="D807" t="str">
            <v>Unit</v>
          </cell>
          <cell r="F807">
            <v>996.21</v>
          </cell>
          <cell r="G807">
            <v>575</v>
          </cell>
          <cell r="H807">
            <v>6</v>
          </cell>
          <cell r="J807">
            <v>4.5999999999999996</v>
          </cell>
          <cell r="K807">
            <v>298457.2</v>
          </cell>
          <cell r="M807">
            <v>4.5999999999999996</v>
          </cell>
          <cell r="N807">
            <v>298457.2</v>
          </cell>
          <cell r="P807">
            <v>4.79</v>
          </cell>
          <cell r="Q807">
            <v>310784.78000000003</v>
          </cell>
          <cell r="S807">
            <v>4.79</v>
          </cell>
          <cell r="T807">
            <v>310784.78000000003</v>
          </cell>
          <cell r="W807">
            <v>0.04</v>
          </cell>
          <cell r="X807">
            <v>2595.2800000000002</v>
          </cell>
          <cell r="Z807">
            <v>0.04</v>
          </cell>
          <cell r="AA807">
            <v>2595.2800000000002</v>
          </cell>
          <cell r="AC807">
            <v>0.05</v>
          </cell>
          <cell r="AD807">
            <v>3244.1</v>
          </cell>
          <cell r="AF807">
            <v>0.05</v>
          </cell>
          <cell r="AG807">
            <v>3244.1</v>
          </cell>
          <cell r="AI807">
            <v>0.06</v>
          </cell>
          <cell r="AJ807">
            <v>3892.92</v>
          </cell>
          <cell r="AM807">
            <v>7.06</v>
          </cell>
          <cell r="AN807">
            <v>458066.92</v>
          </cell>
          <cell r="AP807">
            <v>7.06</v>
          </cell>
          <cell r="AQ807">
            <v>180912.5</v>
          </cell>
          <cell r="AS807">
            <v>0.99</v>
          </cell>
          <cell r="AT807">
            <v>72192.78</v>
          </cell>
          <cell r="AW807">
            <v>1945227.8399999999</v>
          </cell>
          <cell r="AY807">
            <v>21.44</v>
          </cell>
        </row>
        <row r="808">
          <cell r="A808" t="str">
            <v>5409200702600</v>
          </cell>
          <cell r="B808" t="str">
            <v>ROSSVILLE-ALVIN CU SCH DIST 7</v>
          </cell>
          <cell r="C808" t="str">
            <v>VERMILION</v>
          </cell>
          <cell r="D808" t="str">
            <v>Unit</v>
          </cell>
          <cell r="F808">
            <v>409.95</v>
          </cell>
          <cell r="G808">
            <v>191</v>
          </cell>
          <cell r="H808">
            <v>0</v>
          </cell>
          <cell r="J808">
            <v>1.52</v>
          </cell>
          <cell r="K808">
            <v>98620.64</v>
          </cell>
          <cell r="M808">
            <v>1.52</v>
          </cell>
          <cell r="N808">
            <v>98620.64</v>
          </cell>
          <cell r="P808">
            <v>1.59</v>
          </cell>
          <cell r="Q808">
            <v>103162.38</v>
          </cell>
          <cell r="S808">
            <v>1.59</v>
          </cell>
          <cell r="T808">
            <v>103162.38</v>
          </cell>
          <cell r="W808">
            <v>0</v>
          </cell>
          <cell r="X808">
            <v>0</v>
          </cell>
          <cell r="Z808">
            <v>0</v>
          </cell>
          <cell r="AA808">
            <v>0</v>
          </cell>
          <cell r="AC808">
            <v>0</v>
          </cell>
          <cell r="AD808">
            <v>0</v>
          </cell>
          <cell r="AF808">
            <v>0</v>
          </cell>
          <cell r="AG808">
            <v>0</v>
          </cell>
          <cell r="AI808">
            <v>0</v>
          </cell>
          <cell r="AJ808">
            <v>0</v>
          </cell>
          <cell r="AM808">
            <v>2.9</v>
          </cell>
          <cell r="AN808">
            <v>188157.8</v>
          </cell>
          <cell r="AP808">
            <v>2.9</v>
          </cell>
          <cell r="AQ808">
            <v>74312.5</v>
          </cell>
          <cell r="AS808">
            <v>0.4</v>
          </cell>
          <cell r="AT808">
            <v>29168.799999999999</v>
          </cell>
          <cell r="AW808">
            <v>695205.14</v>
          </cell>
          <cell r="AY808">
            <v>7.6</v>
          </cell>
        </row>
        <row r="809">
          <cell r="A809" t="str">
            <v>5409201002600</v>
          </cell>
          <cell r="B809" t="str">
            <v>POTOMAC C U SCH DIST 10</v>
          </cell>
          <cell r="C809" t="str">
            <v>VERMILION</v>
          </cell>
          <cell r="D809" t="str">
            <v>Unit</v>
          </cell>
          <cell r="F809">
            <v>212.62</v>
          </cell>
          <cell r="G809">
            <v>77</v>
          </cell>
          <cell r="H809">
            <v>0.33</v>
          </cell>
          <cell r="J809">
            <v>0.61</v>
          </cell>
          <cell r="K809">
            <v>39578.019999999997</v>
          </cell>
          <cell r="M809">
            <v>0.61</v>
          </cell>
          <cell r="N809">
            <v>39578.019999999997</v>
          </cell>
          <cell r="P809">
            <v>0.64</v>
          </cell>
          <cell r="Q809">
            <v>41524.480000000003</v>
          </cell>
          <cell r="S809">
            <v>0.64</v>
          </cell>
          <cell r="T809">
            <v>41524.480000000003</v>
          </cell>
          <cell r="W809">
            <v>0</v>
          </cell>
          <cell r="X809">
            <v>0</v>
          </cell>
          <cell r="Z809">
            <v>0</v>
          </cell>
          <cell r="AA809">
            <v>0</v>
          </cell>
          <cell r="AC809">
            <v>0</v>
          </cell>
          <cell r="AD809">
            <v>0</v>
          </cell>
          <cell r="AF809">
            <v>0</v>
          </cell>
          <cell r="AG809">
            <v>0</v>
          </cell>
          <cell r="AI809">
            <v>0</v>
          </cell>
          <cell r="AJ809">
            <v>0</v>
          </cell>
          <cell r="AM809">
            <v>1.5</v>
          </cell>
          <cell r="AN809">
            <v>97323</v>
          </cell>
          <cell r="AP809">
            <v>1.5</v>
          </cell>
          <cell r="AQ809">
            <v>38437.5</v>
          </cell>
          <cell r="AS809">
            <v>0.21</v>
          </cell>
          <cell r="AT809">
            <v>15313.62</v>
          </cell>
          <cell r="AW809">
            <v>313279.12000000005</v>
          </cell>
          <cell r="AY809">
            <v>3.39</v>
          </cell>
        </row>
        <row r="810">
          <cell r="A810" t="str">
            <v>5409201102600</v>
          </cell>
          <cell r="B810" t="str">
            <v>HOOPESTON AREA C U SCH DIST 11</v>
          </cell>
          <cell r="C810" t="str">
            <v>VERMILION</v>
          </cell>
          <cell r="D810" t="str">
            <v>Unit</v>
          </cell>
          <cell r="F810">
            <v>1208.29</v>
          </cell>
          <cell r="G810">
            <v>771</v>
          </cell>
          <cell r="H810">
            <v>0.33</v>
          </cell>
          <cell r="J810">
            <v>6.16</v>
          </cell>
          <cell r="K810">
            <v>399673.12</v>
          </cell>
          <cell r="M810">
            <v>6.16</v>
          </cell>
          <cell r="N810">
            <v>399673.12</v>
          </cell>
          <cell r="P810">
            <v>6.42</v>
          </cell>
          <cell r="Q810">
            <v>416542.44</v>
          </cell>
          <cell r="S810">
            <v>6.42</v>
          </cell>
          <cell r="T810">
            <v>416542.44</v>
          </cell>
          <cell r="W810">
            <v>0</v>
          </cell>
          <cell r="X810">
            <v>0</v>
          </cell>
          <cell r="Z810">
            <v>0</v>
          </cell>
          <cell r="AA810">
            <v>0</v>
          </cell>
          <cell r="AC810">
            <v>0</v>
          </cell>
          <cell r="AD810">
            <v>0</v>
          </cell>
          <cell r="AF810">
            <v>0</v>
          </cell>
          <cell r="AG810">
            <v>0</v>
          </cell>
          <cell r="AI810">
            <v>0</v>
          </cell>
          <cell r="AJ810">
            <v>0</v>
          </cell>
          <cell r="AM810">
            <v>8.56</v>
          </cell>
          <cell r="AN810">
            <v>555389.92000000004</v>
          </cell>
          <cell r="AP810">
            <v>8.56</v>
          </cell>
          <cell r="AQ810">
            <v>219350</v>
          </cell>
          <cell r="AS810">
            <v>1.2</v>
          </cell>
          <cell r="AT810">
            <v>87506.4</v>
          </cell>
          <cell r="AW810">
            <v>2494677.44</v>
          </cell>
          <cell r="AY810">
            <v>27.560000000000002</v>
          </cell>
        </row>
        <row r="811">
          <cell r="A811" t="str">
            <v>5409206100300</v>
          </cell>
          <cell r="B811" t="str">
            <v>ARMSTRONG-ELLIS CONS SCH DIST 61</v>
          </cell>
          <cell r="C811" t="str">
            <v>VERMILION</v>
          </cell>
          <cell r="D811" t="str">
            <v>Elementary</v>
          </cell>
          <cell r="F811">
            <v>74.5</v>
          </cell>
          <cell r="G811">
            <v>32.33</v>
          </cell>
          <cell r="H811">
            <v>0</v>
          </cell>
          <cell r="J811">
            <v>0.25</v>
          </cell>
          <cell r="K811">
            <v>16220.5</v>
          </cell>
          <cell r="M811">
            <v>0.25</v>
          </cell>
          <cell r="N811">
            <v>16220.5</v>
          </cell>
          <cell r="P811">
            <v>0.26</v>
          </cell>
          <cell r="Q811">
            <v>16869.32</v>
          </cell>
          <cell r="S811">
            <v>0.26</v>
          </cell>
          <cell r="T811">
            <v>16869.32</v>
          </cell>
          <cell r="W811">
            <v>0</v>
          </cell>
          <cell r="X811">
            <v>0</v>
          </cell>
          <cell r="Z811">
            <v>0</v>
          </cell>
          <cell r="AA811">
            <v>0</v>
          </cell>
          <cell r="AC811">
            <v>0</v>
          </cell>
          <cell r="AD811">
            <v>0</v>
          </cell>
          <cell r="AF811">
            <v>0</v>
          </cell>
          <cell r="AG811">
            <v>0</v>
          </cell>
          <cell r="AI811">
            <v>0</v>
          </cell>
          <cell r="AJ811">
            <v>0</v>
          </cell>
          <cell r="AM811">
            <v>0.52</v>
          </cell>
          <cell r="AN811">
            <v>33738.639999999999</v>
          </cell>
          <cell r="AP811">
            <v>0.52</v>
          </cell>
          <cell r="AQ811">
            <v>13325</v>
          </cell>
          <cell r="AS811">
            <v>7.0000000000000007E-2</v>
          </cell>
          <cell r="AT811">
            <v>5104.54</v>
          </cell>
          <cell r="AW811">
            <v>118347.82</v>
          </cell>
          <cell r="AY811">
            <v>1.29</v>
          </cell>
        </row>
        <row r="812">
          <cell r="A812" t="str">
            <v>5409207602600</v>
          </cell>
          <cell r="B812" t="str">
            <v>OAKWOOD COMM UNIT DIST #76</v>
          </cell>
          <cell r="C812" t="str">
            <v>VERMILION</v>
          </cell>
          <cell r="D812" t="str">
            <v>Unit</v>
          </cell>
          <cell r="F812">
            <v>964.21</v>
          </cell>
          <cell r="G812">
            <v>334.33</v>
          </cell>
          <cell r="H812">
            <v>0.66</v>
          </cell>
          <cell r="J812">
            <v>2.67</v>
          </cell>
          <cell r="K812">
            <v>173234.94</v>
          </cell>
          <cell r="M812">
            <v>2.67</v>
          </cell>
          <cell r="N812">
            <v>173234.94</v>
          </cell>
          <cell r="P812">
            <v>2.78</v>
          </cell>
          <cell r="Q812">
            <v>180371.96</v>
          </cell>
          <cell r="S812">
            <v>2.78</v>
          </cell>
          <cell r="T812">
            <v>180371.96</v>
          </cell>
          <cell r="W812">
            <v>0</v>
          </cell>
          <cell r="X812">
            <v>0</v>
          </cell>
          <cell r="Z812">
            <v>0</v>
          </cell>
          <cell r="AA812">
            <v>0</v>
          </cell>
          <cell r="AC812">
            <v>0</v>
          </cell>
          <cell r="AD812">
            <v>0</v>
          </cell>
          <cell r="AF812">
            <v>0</v>
          </cell>
          <cell r="AG812">
            <v>0</v>
          </cell>
          <cell r="AI812">
            <v>0</v>
          </cell>
          <cell r="AJ812">
            <v>0</v>
          </cell>
          <cell r="AM812">
            <v>6.83</v>
          </cell>
          <cell r="AN812">
            <v>443144.06</v>
          </cell>
          <cell r="AP812">
            <v>6.83</v>
          </cell>
          <cell r="AQ812">
            <v>175018.75</v>
          </cell>
          <cell r="AS812">
            <v>0.96</v>
          </cell>
          <cell r="AT812">
            <v>70005.119999999995</v>
          </cell>
          <cell r="AW812">
            <v>1395381.7299999997</v>
          </cell>
          <cell r="AY812">
            <v>15.059999999999999</v>
          </cell>
        </row>
        <row r="813">
          <cell r="A813" t="str">
            <v>5409211802400</v>
          </cell>
          <cell r="B813" t="str">
            <v>DANVILLE C C SCHOOL DIST 118</v>
          </cell>
          <cell r="C813" t="str">
            <v>VERMILION</v>
          </cell>
          <cell r="D813" t="str">
            <v>Unit</v>
          </cell>
          <cell r="F813">
            <v>5586.04</v>
          </cell>
          <cell r="G813">
            <v>4452</v>
          </cell>
          <cell r="H813">
            <v>186</v>
          </cell>
          <cell r="J813">
            <v>35.61</v>
          </cell>
          <cell r="K813">
            <v>2310448.02</v>
          </cell>
          <cell r="M813">
            <v>35.61</v>
          </cell>
          <cell r="N813">
            <v>2310448.02</v>
          </cell>
          <cell r="P813">
            <v>37.1</v>
          </cell>
          <cell r="Q813">
            <v>2407122.2000000002</v>
          </cell>
          <cell r="S813">
            <v>37.1</v>
          </cell>
          <cell r="T813">
            <v>2407122.2000000002</v>
          </cell>
          <cell r="W813">
            <v>1.48</v>
          </cell>
          <cell r="X813">
            <v>96025.36</v>
          </cell>
          <cell r="Z813">
            <v>1.48</v>
          </cell>
          <cell r="AA813">
            <v>96025.36</v>
          </cell>
          <cell r="AC813">
            <v>1.55</v>
          </cell>
          <cell r="AD813">
            <v>100567.1</v>
          </cell>
          <cell r="AF813">
            <v>1.55</v>
          </cell>
          <cell r="AG813">
            <v>100567.1</v>
          </cell>
          <cell r="AI813">
            <v>1.86</v>
          </cell>
          <cell r="AJ813">
            <v>120680.52</v>
          </cell>
          <cell r="AM813">
            <v>39.61</v>
          </cell>
          <cell r="AN813">
            <v>2569976.02</v>
          </cell>
          <cell r="AP813">
            <v>39.61</v>
          </cell>
          <cell r="AQ813">
            <v>1015006.25</v>
          </cell>
          <cell r="AS813">
            <v>5.58</v>
          </cell>
          <cell r="AT813">
            <v>406904.76</v>
          </cell>
          <cell r="AW813">
            <v>13940892.91</v>
          </cell>
          <cell r="AY813">
            <v>155.86000000000001</v>
          </cell>
        </row>
        <row r="814">
          <cell r="A814" t="str">
            <v>5409222501700</v>
          </cell>
          <cell r="B814" t="str">
            <v>ARMSTRONG TWP HS DIST 225</v>
          </cell>
          <cell r="C814" t="str">
            <v>VERMILION</v>
          </cell>
          <cell r="D814" t="str">
            <v>High School</v>
          </cell>
          <cell r="F814">
            <v>69.83</v>
          </cell>
          <cell r="G814">
            <v>24</v>
          </cell>
          <cell r="H814">
            <v>0</v>
          </cell>
          <cell r="J814">
            <v>0.19</v>
          </cell>
          <cell r="K814">
            <v>12327.58</v>
          </cell>
          <cell r="M814">
            <v>0.19</v>
          </cell>
          <cell r="N814">
            <v>12327.58</v>
          </cell>
          <cell r="P814">
            <v>0.2</v>
          </cell>
          <cell r="Q814">
            <v>12976.4</v>
          </cell>
          <cell r="S814">
            <v>0.2</v>
          </cell>
          <cell r="T814">
            <v>12976.4</v>
          </cell>
          <cell r="W814">
            <v>0</v>
          </cell>
          <cell r="X814">
            <v>0</v>
          </cell>
          <cell r="Z814">
            <v>0</v>
          </cell>
          <cell r="AA814">
            <v>0</v>
          </cell>
          <cell r="AC814">
            <v>0</v>
          </cell>
          <cell r="AD814">
            <v>0</v>
          </cell>
          <cell r="AF814">
            <v>0</v>
          </cell>
          <cell r="AG814">
            <v>0</v>
          </cell>
          <cell r="AI814">
            <v>0</v>
          </cell>
          <cell r="AJ814">
            <v>0</v>
          </cell>
          <cell r="AM814">
            <v>0.49</v>
          </cell>
          <cell r="AN814">
            <v>31792.18</v>
          </cell>
          <cell r="AP814">
            <v>0.49</v>
          </cell>
          <cell r="AQ814">
            <v>12556.25</v>
          </cell>
          <cell r="AS814">
            <v>0.06</v>
          </cell>
          <cell r="AT814">
            <v>4375.32</v>
          </cell>
          <cell r="AW814">
            <v>99331.71</v>
          </cell>
          <cell r="AY814">
            <v>1.08</v>
          </cell>
        </row>
        <row r="815">
          <cell r="A815" t="str">
            <v>5409251202600</v>
          </cell>
          <cell r="B815" t="str">
            <v>SALT FORK CUD 512</v>
          </cell>
          <cell r="C815" t="str">
            <v>VERMILION</v>
          </cell>
          <cell r="D815" t="str">
            <v>Unit</v>
          </cell>
          <cell r="F815">
            <v>876.96</v>
          </cell>
          <cell r="G815">
            <v>292</v>
          </cell>
          <cell r="H815">
            <v>0</v>
          </cell>
          <cell r="J815">
            <v>2.33</v>
          </cell>
          <cell r="K815">
            <v>151175.06</v>
          </cell>
          <cell r="M815">
            <v>2.33</v>
          </cell>
          <cell r="N815">
            <v>151175.06</v>
          </cell>
          <cell r="P815">
            <v>2.4300000000000002</v>
          </cell>
          <cell r="Q815">
            <v>157663.26</v>
          </cell>
          <cell r="S815">
            <v>2.4300000000000002</v>
          </cell>
          <cell r="T815">
            <v>157663.26</v>
          </cell>
          <cell r="W815">
            <v>0</v>
          </cell>
          <cell r="X815">
            <v>0</v>
          </cell>
          <cell r="Z815">
            <v>0</v>
          </cell>
          <cell r="AA815">
            <v>0</v>
          </cell>
          <cell r="AC815">
            <v>0</v>
          </cell>
          <cell r="AD815">
            <v>0</v>
          </cell>
          <cell r="AF815">
            <v>0</v>
          </cell>
          <cell r="AG815">
            <v>0</v>
          </cell>
          <cell r="AI815">
            <v>0</v>
          </cell>
          <cell r="AJ815">
            <v>0</v>
          </cell>
          <cell r="AM815">
            <v>6.21</v>
          </cell>
          <cell r="AN815">
            <v>402917.22</v>
          </cell>
          <cell r="AP815">
            <v>6.21</v>
          </cell>
          <cell r="AQ815">
            <v>159131.25</v>
          </cell>
          <cell r="AS815">
            <v>0.87</v>
          </cell>
          <cell r="AT815">
            <v>63442.14</v>
          </cell>
          <cell r="AW815">
            <v>1243167.25</v>
          </cell>
          <cell r="AY815">
            <v>13.399999999999999</v>
          </cell>
        </row>
        <row r="816">
          <cell r="A816" t="str">
            <v>5609901700200</v>
          </cell>
          <cell r="B816" t="str">
            <v>CHANNAHON SCHOOL DISTRICT 17</v>
          </cell>
          <cell r="C816" t="str">
            <v>WILL</v>
          </cell>
          <cell r="D816" t="str">
            <v>Elementary</v>
          </cell>
          <cell r="F816">
            <v>1225</v>
          </cell>
          <cell r="G816">
            <v>184</v>
          </cell>
          <cell r="H816">
            <v>19.5</v>
          </cell>
          <cell r="J816">
            <v>1.47</v>
          </cell>
          <cell r="K816">
            <v>95376.54</v>
          </cell>
          <cell r="M816">
            <v>1.47</v>
          </cell>
          <cell r="N816">
            <v>95376.54</v>
          </cell>
          <cell r="P816">
            <v>1.53</v>
          </cell>
          <cell r="Q816">
            <v>99269.46</v>
          </cell>
          <cell r="S816">
            <v>1.53</v>
          </cell>
          <cell r="T816">
            <v>99269.46</v>
          </cell>
          <cell r="W816">
            <v>0.15</v>
          </cell>
          <cell r="X816">
            <v>9732.2999999999993</v>
          </cell>
          <cell r="Z816">
            <v>0.15</v>
          </cell>
          <cell r="AA816">
            <v>9732.2999999999993</v>
          </cell>
          <cell r="AC816">
            <v>0.16</v>
          </cell>
          <cell r="AD816">
            <v>10381.120000000001</v>
          </cell>
          <cell r="AF816">
            <v>0.16</v>
          </cell>
          <cell r="AG816">
            <v>10381.120000000001</v>
          </cell>
          <cell r="AI816">
            <v>0.19</v>
          </cell>
          <cell r="AJ816">
            <v>12327.58</v>
          </cell>
          <cell r="AM816">
            <v>8.68</v>
          </cell>
          <cell r="AN816">
            <v>563175.76</v>
          </cell>
          <cell r="AP816">
            <v>8.68</v>
          </cell>
          <cell r="AQ816">
            <v>222425</v>
          </cell>
          <cell r="AS816">
            <v>1.22</v>
          </cell>
          <cell r="AT816">
            <v>88964.84</v>
          </cell>
          <cell r="AW816">
            <v>1316412.02</v>
          </cell>
          <cell r="AY816">
            <v>13.870000000000001</v>
          </cell>
        </row>
        <row r="817">
          <cell r="A817" t="str">
            <v>5609908100200</v>
          </cell>
          <cell r="B817" t="str">
            <v>UNION SCHOOL DIST 81</v>
          </cell>
          <cell r="C817" t="str">
            <v>WILL</v>
          </cell>
          <cell r="D817" t="str">
            <v>Elementary</v>
          </cell>
          <cell r="F817">
            <v>101.14</v>
          </cell>
          <cell r="G817">
            <v>60</v>
          </cell>
          <cell r="H817">
            <v>4.33</v>
          </cell>
          <cell r="J817">
            <v>0.48</v>
          </cell>
          <cell r="K817">
            <v>31143.360000000001</v>
          </cell>
          <cell r="M817">
            <v>0.48</v>
          </cell>
          <cell r="N817">
            <v>31143.360000000001</v>
          </cell>
          <cell r="P817">
            <v>0.5</v>
          </cell>
          <cell r="Q817">
            <v>32441</v>
          </cell>
          <cell r="S817">
            <v>0.5</v>
          </cell>
          <cell r="T817">
            <v>32441</v>
          </cell>
          <cell r="W817">
            <v>0.03</v>
          </cell>
          <cell r="X817">
            <v>1946.46</v>
          </cell>
          <cell r="Z817">
            <v>0.03</v>
          </cell>
          <cell r="AA817">
            <v>1946.46</v>
          </cell>
          <cell r="AC817">
            <v>0.03</v>
          </cell>
          <cell r="AD817">
            <v>1946.46</v>
          </cell>
          <cell r="AF817">
            <v>0.03</v>
          </cell>
          <cell r="AG817">
            <v>1946.46</v>
          </cell>
          <cell r="AI817">
            <v>0.04</v>
          </cell>
          <cell r="AJ817">
            <v>2595.2800000000002</v>
          </cell>
          <cell r="AM817">
            <v>0.71</v>
          </cell>
          <cell r="AN817">
            <v>46066.22</v>
          </cell>
          <cell r="AP817">
            <v>0.71</v>
          </cell>
          <cell r="AQ817">
            <v>18193.75</v>
          </cell>
          <cell r="AS817">
            <v>0.1</v>
          </cell>
          <cell r="AT817">
            <v>7292.2</v>
          </cell>
          <cell r="AW817">
            <v>209102.01</v>
          </cell>
          <cell r="AY817">
            <v>2.3200000000000003</v>
          </cell>
        </row>
        <row r="818">
          <cell r="A818" t="str">
            <v>5609908400200</v>
          </cell>
          <cell r="B818" t="str">
            <v>ROCKDALE SCHOOL DISTRICT 84</v>
          </cell>
          <cell r="C818" t="str">
            <v>WILL</v>
          </cell>
          <cell r="D818" t="str">
            <v>Elementary</v>
          </cell>
          <cell r="F818">
            <v>294.20999999999998</v>
          </cell>
          <cell r="G818">
            <v>192</v>
          </cell>
          <cell r="H818">
            <v>30</v>
          </cell>
          <cell r="J818">
            <v>1.53</v>
          </cell>
          <cell r="K818">
            <v>99269.46</v>
          </cell>
          <cell r="M818">
            <v>1.53</v>
          </cell>
          <cell r="N818">
            <v>99269.46</v>
          </cell>
          <cell r="P818">
            <v>1.6</v>
          </cell>
          <cell r="Q818">
            <v>103811.2</v>
          </cell>
          <cell r="S818">
            <v>1.6</v>
          </cell>
          <cell r="T818">
            <v>103811.2</v>
          </cell>
          <cell r="W818">
            <v>0.24</v>
          </cell>
          <cell r="X818">
            <v>15571.68</v>
          </cell>
          <cell r="Z818">
            <v>0.24</v>
          </cell>
          <cell r="AA818">
            <v>15571.68</v>
          </cell>
          <cell r="AC818">
            <v>0.25</v>
          </cell>
          <cell r="AD818">
            <v>16220.5</v>
          </cell>
          <cell r="AF818">
            <v>0.25</v>
          </cell>
          <cell r="AG818">
            <v>16220.5</v>
          </cell>
          <cell r="AI818">
            <v>0.3</v>
          </cell>
          <cell r="AJ818">
            <v>19464.599999999999</v>
          </cell>
          <cell r="AM818">
            <v>2.08</v>
          </cell>
          <cell r="AN818">
            <v>134954.56</v>
          </cell>
          <cell r="AP818">
            <v>2.08</v>
          </cell>
          <cell r="AQ818">
            <v>53300</v>
          </cell>
          <cell r="AS818">
            <v>0.28999999999999998</v>
          </cell>
          <cell r="AT818">
            <v>21147.38</v>
          </cell>
          <cell r="AW818">
            <v>698612.22</v>
          </cell>
          <cell r="AY818">
            <v>7.8500000000000005</v>
          </cell>
        </row>
        <row r="819">
          <cell r="A819" t="str">
            <v>5609908600500</v>
          </cell>
          <cell r="B819" t="str">
            <v>JOLIET SCHOOL DIST 86</v>
          </cell>
          <cell r="C819" t="str">
            <v>WILL</v>
          </cell>
          <cell r="D819" t="str">
            <v>Elementary</v>
          </cell>
          <cell r="F819">
            <v>11182.3</v>
          </cell>
          <cell r="G819">
            <v>9279.33</v>
          </cell>
          <cell r="H819">
            <v>1529.5</v>
          </cell>
          <cell r="J819">
            <v>74.23</v>
          </cell>
          <cell r="K819">
            <v>4816190.8600000003</v>
          </cell>
          <cell r="M819">
            <v>74.23</v>
          </cell>
          <cell r="N819">
            <v>4816190.8600000003</v>
          </cell>
          <cell r="P819">
            <v>77.319999999999993</v>
          </cell>
          <cell r="Q819">
            <v>5016676.24</v>
          </cell>
          <cell r="S819">
            <v>77.319999999999993</v>
          </cell>
          <cell r="T819">
            <v>5016676.24</v>
          </cell>
          <cell r="W819">
            <v>12.23</v>
          </cell>
          <cell r="X819">
            <v>793506.86</v>
          </cell>
          <cell r="Z819">
            <v>12.23</v>
          </cell>
          <cell r="AA819">
            <v>793506.86</v>
          </cell>
          <cell r="AC819">
            <v>12.74</v>
          </cell>
          <cell r="AD819">
            <v>826596.68</v>
          </cell>
          <cell r="AF819">
            <v>12.74</v>
          </cell>
          <cell r="AG819">
            <v>826596.68</v>
          </cell>
          <cell r="AI819">
            <v>15.29</v>
          </cell>
          <cell r="AJ819">
            <v>992045.78</v>
          </cell>
          <cell r="AM819">
            <v>79.3</v>
          </cell>
          <cell r="AN819">
            <v>5145142.5999999996</v>
          </cell>
          <cell r="AP819">
            <v>79.3</v>
          </cell>
          <cell r="AQ819">
            <v>2032062.5</v>
          </cell>
          <cell r="AS819">
            <v>11.18</v>
          </cell>
          <cell r="AT819">
            <v>815267.96</v>
          </cell>
          <cell r="AW819">
            <v>31890460.119999997</v>
          </cell>
          <cell r="AY819">
            <v>361.17</v>
          </cell>
        </row>
        <row r="820">
          <cell r="A820" t="str">
            <v>5609908800200</v>
          </cell>
          <cell r="B820" t="str">
            <v>CHANEY-MONGE SCH DISTRICT 88</v>
          </cell>
          <cell r="C820" t="str">
            <v>WILL</v>
          </cell>
          <cell r="D820" t="str">
            <v>Elementary</v>
          </cell>
          <cell r="F820">
            <v>449.72</v>
          </cell>
          <cell r="G820">
            <v>361</v>
          </cell>
          <cell r="H820">
            <v>20</v>
          </cell>
          <cell r="J820">
            <v>2.88</v>
          </cell>
          <cell r="K820">
            <v>186860.16</v>
          </cell>
          <cell r="M820">
            <v>2.88</v>
          </cell>
          <cell r="N820">
            <v>186860.16</v>
          </cell>
          <cell r="P820">
            <v>3</v>
          </cell>
          <cell r="Q820">
            <v>194646</v>
          </cell>
          <cell r="S820">
            <v>3</v>
          </cell>
          <cell r="T820">
            <v>194646</v>
          </cell>
          <cell r="W820">
            <v>0.16</v>
          </cell>
          <cell r="X820">
            <v>10381.120000000001</v>
          </cell>
          <cell r="Z820">
            <v>0.16</v>
          </cell>
          <cell r="AA820">
            <v>10381.120000000001</v>
          </cell>
          <cell r="AC820">
            <v>0.16</v>
          </cell>
          <cell r="AD820">
            <v>10381.120000000001</v>
          </cell>
          <cell r="AF820">
            <v>0.16</v>
          </cell>
          <cell r="AG820">
            <v>10381.120000000001</v>
          </cell>
          <cell r="AI820">
            <v>0.2</v>
          </cell>
          <cell r="AJ820">
            <v>12976.4</v>
          </cell>
          <cell r="AM820">
            <v>3.18</v>
          </cell>
          <cell r="AN820">
            <v>206324.76</v>
          </cell>
          <cell r="AP820">
            <v>3.18</v>
          </cell>
          <cell r="AQ820">
            <v>81487.5</v>
          </cell>
          <cell r="AS820">
            <v>0.44</v>
          </cell>
          <cell r="AT820">
            <v>32085.68</v>
          </cell>
          <cell r="AW820">
            <v>1137411.1400000001</v>
          </cell>
          <cell r="AY820">
            <v>12.739999999999998</v>
          </cell>
        </row>
        <row r="821">
          <cell r="A821" t="str">
            <v>5609908900200</v>
          </cell>
          <cell r="B821" t="str">
            <v>FAIRMONT SCHOOL DISTRICT 89</v>
          </cell>
          <cell r="C821" t="str">
            <v>WILL</v>
          </cell>
          <cell r="D821" t="str">
            <v>Elementary</v>
          </cell>
          <cell r="F821">
            <v>288.75</v>
          </cell>
          <cell r="G821">
            <v>319</v>
          </cell>
          <cell r="H821">
            <v>52</v>
          </cell>
          <cell r="J821">
            <v>2.5499999999999998</v>
          </cell>
          <cell r="K821">
            <v>165449.1</v>
          </cell>
          <cell r="M821">
            <v>2.5499999999999998</v>
          </cell>
          <cell r="N821">
            <v>165449.1</v>
          </cell>
          <cell r="P821">
            <v>2.65</v>
          </cell>
          <cell r="Q821">
            <v>171937.3</v>
          </cell>
          <cell r="S821">
            <v>2.65</v>
          </cell>
          <cell r="T821">
            <v>171937.3</v>
          </cell>
          <cell r="W821">
            <v>0.41</v>
          </cell>
          <cell r="X821">
            <v>26601.62</v>
          </cell>
          <cell r="Z821">
            <v>0.41</v>
          </cell>
          <cell r="AA821">
            <v>26601.62</v>
          </cell>
          <cell r="AC821">
            <v>0.43</v>
          </cell>
          <cell r="AD821">
            <v>27899.26</v>
          </cell>
          <cell r="AF821">
            <v>0.43</v>
          </cell>
          <cell r="AG821">
            <v>27899.26</v>
          </cell>
          <cell r="AI821">
            <v>0.52</v>
          </cell>
          <cell r="AJ821">
            <v>33738.639999999999</v>
          </cell>
          <cell r="AM821">
            <v>2.04</v>
          </cell>
          <cell r="AN821">
            <v>132359.28</v>
          </cell>
          <cell r="AP821">
            <v>2.04</v>
          </cell>
          <cell r="AQ821">
            <v>52275</v>
          </cell>
          <cell r="AS821">
            <v>0.28000000000000003</v>
          </cell>
          <cell r="AT821">
            <v>20418.16</v>
          </cell>
          <cell r="AW821">
            <v>1022565.6399999999</v>
          </cell>
          <cell r="AY821">
            <v>11.68</v>
          </cell>
        </row>
        <row r="822">
          <cell r="A822" t="str">
            <v>5609909000200</v>
          </cell>
          <cell r="B822" t="str">
            <v>TAFT SCHOOL DISTRICT 90</v>
          </cell>
          <cell r="C822" t="str">
            <v>WILL</v>
          </cell>
          <cell r="D822" t="str">
            <v>Elementary</v>
          </cell>
          <cell r="F822">
            <v>329.31</v>
          </cell>
          <cell r="G822">
            <v>130</v>
          </cell>
          <cell r="H822">
            <v>13</v>
          </cell>
          <cell r="J822">
            <v>1.04</v>
          </cell>
          <cell r="K822">
            <v>67477.279999999999</v>
          </cell>
          <cell r="M822">
            <v>1.04</v>
          </cell>
          <cell r="N822">
            <v>67477.279999999999</v>
          </cell>
          <cell r="P822">
            <v>1.08</v>
          </cell>
          <cell r="Q822">
            <v>70072.56</v>
          </cell>
          <cell r="S822">
            <v>1.08</v>
          </cell>
          <cell r="T822">
            <v>70072.56</v>
          </cell>
          <cell r="W822">
            <v>0.1</v>
          </cell>
          <cell r="X822">
            <v>6488.2</v>
          </cell>
          <cell r="Z822">
            <v>0.1</v>
          </cell>
          <cell r="AA822">
            <v>6488.2</v>
          </cell>
          <cell r="AC822">
            <v>0.1</v>
          </cell>
          <cell r="AD822">
            <v>6488.2</v>
          </cell>
          <cell r="AF822">
            <v>0.1</v>
          </cell>
          <cell r="AG822">
            <v>6488.2</v>
          </cell>
          <cell r="AI822">
            <v>0.13</v>
          </cell>
          <cell r="AJ822">
            <v>8434.66</v>
          </cell>
          <cell r="AM822">
            <v>2.33</v>
          </cell>
          <cell r="AN822">
            <v>151175.06</v>
          </cell>
          <cell r="AP822">
            <v>2.33</v>
          </cell>
          <cell r="AQ822">
            <v>59706.25</v>
          </cell>
          <cell r="AS822">
            <v>0.32</v>
          </cell>
          <cell r="AT822">
            <v>23335.040000000001</v>
          </cell>
          <cell r="AW822">
            <v>543703.49000000011</v>
          </cell>
          <cell r="AY822">
            <v>5.9600000000000009</v>
          </cell>
        </row>
        <row r="823">
          <cell r="A823" t="str">
            <v>5609909100200</v>
          </cell>
          <cell r="B823" t="str">
            <v>LOCKPORT SCHOOL DIST 91</v>
          </cell>
          <cell r="C823" t="str">
            <v>WILL</v>
          </cell>
          <cell r="D823" t="str">
            <v>Elementary</v>
          </cell>
          <cell r="F823">
            <v>588.47</v>
          </cell>
          <cell r="G823">
            <v>208.33</v>
          </cell>
          <cell r="H823">
            <v>14.5</v>
          </cell>
          <cell r="J823">
            <v>1.66</v>
          </cell>
          <cell r="K823">
            <v>107704.12</v>
          </cell>
          <cell r="M823">
            <v>1.66</v>
          </cell>
          <cell r="N823">
            <v>107704.12</v>
          </cell>
          <cell r="P823">
            <v>1.73</v>
          </cell>
          <cell r="Q823">
            <v>112245.86</v>
          </cell>
          <cell r="S823">
            <v>1.73</v>
          </cell>
          <cell r="T823">
            <v>112245.86</v>
          </cell>
          <cell r="W823">
            <v>0.11</v>
          </cell>
          <cell r="X823">
            <v>7137.02</v>
          </cell>
          <cell r="Z823">
            <v>0.11</v>
          </cell>
          <cell r="AA823">
            <v>7137.02</v>
          </cell>
          <cell r="AC823">
            <v>0.12</v>
          </cell>
          <cell r="AD823">
            <v>7785.84</v>
          </cell>
          <cell r="AF823">
            <v>0.12</v>
          </cell>
          <cell r="AG823">
            <v>7785.84</v>
          </cell>
          <cell r="AI823">
            <v>0.14000000000000001</v>
          </cell>
          <cell r="AJ823">
            <v>9083.48</v>
          </cell>
          <cell r="AM823">
            <v>4.17</v>
          </cell>
          <cell r="AN823">
            <v>270557.94</v>
          </cell>
          <cell r="AP823">
            <v>4.17</v>
          </cell>
          <cell r="AQ823">
            <v>106856.25</v>
          </cell>
          <cell r="AS823">
            <v>0.57999999999999996</v>
          </cell>
          <cell r="AT823">
            <v>42294.76</v>
          </cell>
          <cell r="AW823">
            <v>898538.1100000001</v>
          </cell>
          <cell r="AY823">
            <v>9.7799999999999994</v>
          </cell>
        </row>
        <row r="824">
          <cell r="A824" t="str">
            <v>5609909200200</v>
          </cell>
          <cell r="B824" t="str">
            <v>WILL COUNTY SCHOOL DISTRICT 92</v>
          </cell>
          <cell r="C824" t="str">
            <v>WILL</v>
          </cell>
          <cell r="D824" t="str">
            <v>Elementary</v>
          </cell>
          <cell r="F824">
            <v>1518.82</v>
          </cell>
          <cell r="G824">
            <v>394.66</v>
          </cell>
          <cell r="H824">
            <v>45.5</v>
          </cell>
          <cell r="J824">
            <v>3.15</v>
          </cell>
          <cell r="K824">
            <v>204378.3</v>
          </cell>
          <cell r="M824">
            <v>3.15</v>
          </cell>
          <cell r="N824">
            <v>204378.3</v>
          </cell>
          <cell r="P824">
            <v>3.28</v>
          </cell>
          <cell r="Q824">
            <v>212812.96</v>
          </cell>
          <cell r="S824">
            <v>3.28</v>
          </cell>
          <cell r="T824">
            <v>212812.96</v>
          </cell>
          <cell r="W824">
            <v>0.36</v>
          </cell>
          <cell r="X824">
            <v>23357.52</v>
          </cell>
          <cell r="Z824">
            <v>0.36</v>
          </cell>
          <cell r="AA824">
            <v>23357.52</v>
          </cell>
          <cell r="AC824">
            <v>0.37</v>
          </cell>
          <cell r="AD824">
            <v>24006.34</v>
          </cell>
          <cell r="AF824">
            <v>0.37</v>
          </cell>
          <cell r="AG824">
            <v>24006.34</v>
          </cell>
          <cell r="AI824">
            <v>0.45</v>
          </cell>
          <cell r="AJ824">
            <v>29196.9</v>
          </cell>
          <cell r="AM824">
            <v>10.77</v>
          </cell>
          <cell r="AN824">
            <v>698779.14</v>
          </cell>
          <cell r="AP824">
            <v>10.77</v>
          </cell>
          <cell r="AQ824">
            <v>275981.25</v>
          </cell>
          <cell r="AS824">
            <v>1.51</v>
          </cell>
          <cell r="AT824">
            <v>110112.22</v>
          </cell>
          <cell r="AW824">
            <v>2043179.75</v>
          </cell>
          <cell r="AY824">
            <v>22.029999999999994</v>
          </cell>
        </row>
        <row r="825">
          <cell r="A825" t="str">
            <v>5609911400200</v>
          </cell>
          <cell r="B825" t="str">
            <v>MANHATTAN SCHOOL DIST 114</v>
          </cell>
          <cell r="C825" t="str">
            <v>WILL</v>
          </cell>
          <cell r="D825" t="str">
            <v>Elementary</v>
          </cell>
          <cell r="F825">
            <v>1473.5</v>
          </cell>
          <cell r="G825">
            <v>187</v>
          </cell>
          <cell r="H825">
            <v>20.5</v>
          </cell>
          <cell r="J825">
            <v>1.49</v>
          </cell>
          <cell r="K825">
            <v>96674.18</v>
          </cell>
          <cell r="M825">
            <v>1.49</v>
          </cell>
          <cell r="N825">
            <v>96674.18</v>
          </cell>
          <cell r="P825">
            <v>1.55</v>
          </cell>
          <cell r="Q825">
            <v>100567.1</v>
          </cell>
          <cell r="S825">
            <v>1.55</v>
          </cell>
          <cell r="T825">
            <v>100567.1</v>
          </cell>
          <cell r="W825">
            <v>0.16</v>
          </cell>
          <cell r="X825">
            <v>10381.120000000001</v>
          </cell>
          <cell r="Z825">
            <v>0.16</v>
          </cell>
          <cell r="AA825">
            <v>10381.120000000001</v>
          </cell>
          <cell r="AC825">
            <v>0.17</v>
          </cell>
          <cell r="AD825">
            <v>11029.94</v>
          </cell>
          <cell r="AF825">
            <v>0.17</v>
          </cell>
          <cell r="AG825">
            <v>11029.94</v>
          </cell>
          <cell r="AI825">
            <v>0.2</v>
          </cell>
          <cell r="AJ825">
            <v>12976.4</v>
          </cell>
          <cell r="AM825">
            <v>10.45</v>
          </cell>
          <cell r="AN825">
            <v>678016.9</v>
          </cell>
          <cell r="AP825">
            <v>10.45</v>
          </cell>
          <cell r="AQ825">
            <v>267781.25</v>
          </cell>
          <cell r="AS825">
            <v>1.47</v>
          </cell>
          <cell r="AT825">
            <v>107195.34</v>
          </cell>
          <cell r="AW825">
            <v>1503274.57</v>
          </cell>
          <cell r="AY825">
            <v>15.739999999999998</v>
          </cell>
        </row>
        <row r="826">
          <cell r="A826" t="str">
            <v>5609912200200</v>
          </cell>
          <cell r="B826" t="str">
            <v>NEW LENOX SCHOOL DIST 122</v>
          </cell>
          <cell r="C826" t="str">
            <v>WILL</v>
          </cell>
          <cell r="D826" t="str">
            <v>Elementary</v>
          </cell>
          <cell r="F826">
            <v>4951.3</v>
          </cell>
          <cell r="G826">
            <v>608</v>
          </cell>
          <cell r="H826">
            <v>18.5</v>
          </cell>
          <cell r="J826">
            <v>4.8600000000000003</v>
          </cell>
          <cell r="K826">
            <v>315326.52</v>
          </cell>
          <cell r="M826">
            <v>4.8600000000000003</v>
          </cell>
          <cell r="N826">
            <v>315326.52</v>
          </cell>
          <cell r="P826">
            <v>5.0599999999999996</v>
          </cell>
          <cell r="Q826">
            <v>328302.92</v>
          </cell>
          <cell r="S826">
            <v>5.0599999999999996</v>
          </cell>
          <cell r="T826">
            <v>328302.92</v>
          </cell>
          <cell r="W826">
            <v>0.14000000000000001</v>
          </cell>
          <cell r="X826">
            <v>9083.48</v>
          </cell>
          <cell r="Z826">
            <v>0.14000000000000001</v>
          </cell>
          <cell r="AA826">
            <v>9083.48</v>
          </cell>
          <cell r="AC826">
            <v>0.15</v>
          </cell>
          <cell r="AD826">
            <v>9732.2999999999993</v>
          </cell>
          <cell r="AF826">
            <v>0.15</v>
          </cell>
          <cell r="AG826">
            <v>9732.2999999999993</v>
          </cell>
          <cell r="AI826">
            <v>0.18</v>
          </cell>
          <cell r="AJ826">
            <v>11678.76</v>
          </cell>
          <cell r="AM826">
            <v>35.11</v>
          </cell>
          <cell r="AN826">
            <v>2278007.02</v>
          </cell>
          <cell r="AP826">
            <v>35.11</v>
          </cell>
          <cell r="AQ826">
            <v>899693.75</v>
          </cell>
          <cell r="AS826">
            <v>4.95</v>
          </cell>
          <cell r="AT826">
            <v>360963.9</v>
          </cell>
          <cell r="AW826">
            <v>4875233.8699999992</v>
          </cell>
          <cell r="AY826">
            <v>50.71</v>
          </cell>
        </row>
        <row r="827">
          <cell r="A827" t="str">
            <v>5609915900200</v>
          </cell>
          <cell r="B827" t="str">
            <v>MOKENA SCHOOL DIST 159</v>
          </cell>
          <cell r="C827" t="str">
            <v>WILL</v>
          </cell>
          <cell r="D827" t="str">
            <v>Elementary</v>
          </cell>
          <cell r="F827">
            <v>1530.55</v>
          </cell>
          <cell r="G827">
            <v>250.33</v>
          </cell>
          <cell r="H827">
            <v>74</v>
          </cell>
          <cell r="J827">
            <v>2</v>
          </cell>
          <cell r="K827">
            <v>129764</v>
          </cell>
          <cell r="M827">
            <v>2</v>
          </cell>
          <cell r="N827">
            <v>129764</v>
          </cell>
          <cell r="P827">
            <v>2.08</v>
          </cell>
          <cell r="Q827">
            <v>134954.56</v>
          </cell>
          <cell r="S827">
            <v>2.08</v>
          </cell>
          <cell r="T827">
            <v>134954.56</v>
          </cell>
          <cell r="W827">
            <v>0.59</v>
          </cell>
          <cell r="X827">
            <v>38280.379999999997</v>
          </cell>
          <cell r="Z827">
            <v>0.59</v>
          </cell>
          <cell r="AA827">
            <v>38280.379999999997</v>
          </cell>
          <cell r="AC827">
            <v>0.61</v>
          </cell>
          <cell r="AD827">
            <v>39578.019999999997</v>
          </cell>
          <cell r="AF827">
            <v>0.61</v>
          </cell>
          <cell r="AG827">
            <v>39578.019999999997</v>
          </cell>
          <cell r="AI827">
            <v>0.74</v>
          </cell>
          <cell r="AJ827">
            <v>48012.68</v>
          </cell>
          <cell r="AM827">
            <v>10.85</v>
          </cell>
          <cell r="AN827">
            <v>703969.7</v>
          </cell>
          <cell r="AP827">
            <v>10.85</v>
          </cell>
          <cell r="AQ827">
            <v>278031.25</v>
          </cell>
          <cell r="AS827">
            <v>1.53</v>
          </cell>
          <cell r="AT827">
            <v>111570.66</v>
          </cell>
          <cell r="AW827">
            <v>1826738.2099999997</v>
          </cell>
          <cell r="AY827">
            <v>19.560000000000002</v>
          </cell>
        </row>
        <row r="828">
          <cell r="A828" t="str">
            <v>5609916100200</v>
          </cell>
          <cell r="B828" t="str">
            <v>SUMMIT HILL SCHOOL DIST 161</v>
          </cell>
          <cell r="C828" t="str">
            <v>WILL</v>
          </cell>
          <cell r="D828" t="str">
            <v>Elementary</v>
          </cell>
          <cell r="F828">
            <v>3028.22</v>
          </cell>
          <cell r="G828">
            <v>443.66</v>
          </cell>
          <cell r="H828">
            <v>120</v>
          </cell>
          <cell r="J828">
            <v>3.54</v>
          </cell>
          <cell r="K828">
            <v>229682.28</v>
          </cell>
          <cell r="M828">
            <v>3.54</v>
          </cell>
          <cell r="N828">
            <v>229682.28</v>
          </cell>
          <cell r="P828">
            <v>3.69</v>
          </cell>
          <cell r="Q828">
            <v>239414.58</v>
          </cell>
          <cell r="S828">
            <v>3.69</v>
          </cell>
          <cell r="T828">
            <v>239414.58</v>
          </cell>
          <cell r="W828">
            <v>0.96</v>
          </cell>
          <cell r="X828">
            <v>62286.720000000001</v>
          </cell>
          <cell r="Z828">
            <v>0.96</v>
          </cell>
          <cell r="AA828">
            <v>62286.720000000001</v>
          </cell>
          <cell r="AC828">
            <v>1</v>
          </cell>
          <cell r="AD828">
            <v>64882</v>
          </cell>
          <cell r="AF828">
            <v>1</v>
          </cell>
          <cell r="AG828">
            <v>64882</v>
          </cell>
          <cell r="AI828">
            <v>1.2</v>
          </cell>
          <cell r="AJ828">
            <v>77858.399999999994</v>
          </cell>
          <cell r="AM828">
            <v>21.47</v>
          </cell>
          <cell r="AN828">
            <v>1393016.54</v>
          </cell>
          <cell r="AP828">
            <v>21.47</v>
          </cell>
          <cell r="AQ828">
            <v>550168.75</v>
          </cell>
          <cell r="AS828">
            <v>3.02</v>
          </cell>
          <cell r="AT828">
            <v>220224.44</v>
          </cell>
          <cell r="AW828">
            <v>3433799.29</v>
          </cell>
          <cell r="AY828">
            <v>36.549999999999997</v>
          </cell>
        </row>
        <row r="829">
          <cell r="A829" t="str">
            <v>5609920202200</v>
          </cell>
          <cell r="B829" t="str">
            <v>PLAINFIELD SCHOOL DIST 202</v>
          </cell>
          <cell r="C829" t="str">
            <v>WILL</v>
          </cell>
          <cell r="D829" t="str">
            <v>Unit</v>
          </cell>
          <cell r="F829">
            <v>26287.71</v>
          </cell>
          <cell r="G829">
            <v>6077</v>
          </cell>
          <cell r="H829">
            <v>1780.5</v>
          </cell>
          <cell r="J829">
            <v>48.61</v>
          </cell>
          <cell r="K829">
            <v>3153914.02</v>
          </cell>
          <cell r="M829">
            <v>48.61</v>
          </cell>
          <cell r="N829">
            <v>3153914.02</v>
          </cell>
          <cell r="P829">
            <v>50.64</v>
          </cell>
          <cell r="Q829">
            <v>3285624.48</v>
          </cell>
          <cell r="S829">
            <v>50.64</v>
          </cell>
          <cell r="T829">
            <v>3285624.48</v>
          </cell>
          <cell r="W829">
            <v>14.24</v>
          </cell>
          <cell r="X829">
            <v>923919.68</v>
          </cell>
          <cell r="Z829">
            <v>14.24</v>
          </cell>
          <cell r="AA829">
            <v>923919.68</v>
          </cell>
          <cell r="AC829">
            <v>14.83</v>
          </cell>
          <cell r="AD829">
            <v>962200.06</v>
          </cell>
          <cell r="AF829">
            <v>14.83</v>
          </cell>
          <cell r="AG829">
            <v>962200.06</v>
          </cell>
          <cell r="AI829">
            <v>17.8</v>
          </cell>
          <cell r="AJ829">
            <v>1154899.6000000001</v>
          </cell>
          <cell r="AM829">
            <v>186.43</v>
          </cell>
          <cell r="AN829">
            <v>12095951.26</v>
          </cell>
          <cell r="AP829">
            <v>186.43</v>
          </cell>
          <cell r="AQ829">
            <v>4777268.75</v>
          </cell>
          <cell r="AS829">
            <v>26.28</v>
          </cell>
          <cell r="AT829">
            <v>1916390.16</v>
          </cell>
          <cell r="AW829">
            <v>36595826.25</v>
          </cell>
          <cell r="AY829">
            <v>398.02000000000004</v>
          </cell>
        </row>
        <row r="830">
          <cell r="A830" t="str">
            <v>5609920300400</v>
          </cell>
          <cell r="B830" t="str">
            <v>ELWOOD C C SCH DIST 203</v>
          </cell>
          <cell r="C830" t="str">
            <v>WILL</v>
          </cell>
          <cell r="D830" t="str">
            <v>Elementary</v>
          </cell>
          <cell r="F830">
            <v>367.22</v>
          </cell>
          <cell r="G830">
            <v>105</v>
          </cell>
          <cell r="H830">
            <v>0</v>
          </cell>
          <cell r="J830">
            <v>0.84</v>
          </cell>
          <cell r="K830">
            <v>54500.88</v>
          </cell>
          <cell r="M830">
            <v>0.84</v>
          </cell>
          <cell r="N830">
            <v>54500.88</v>
          </cell>
          <cell r="P830">
            <v>0.87</v>
          </cell>
          <cell r="Q830">
            <v>56447.34</v>
          </cell>
          <cell r="S830">
            <v>0.87</v>
          </cell>
          <cell r="T830">
            <v>56447.34</v>
          </cell>
          <cell r="W830">
            <v>0</v>
          </cell>
          <cell r="X830">
            <v>0</v>
          </cell>
          <cell r="Z830">
            <v>0</v>
          </cell>
          <cell r="AA830">
            <v>0</v>
          </cell>
          <cell r="AC830">
            <v>0</v>
          </cell>
          <cell r="AD830">
            <v>0</v>
          </cell>
          <cell r="AF830">
            <v>0</v>
          </cell>
          <cell r="AG830">
            <v>0</v>
          </cell>
          <cell r="AI830">
            <v>0</v>
          </cell>
          <cell r="AJ830">
            <v>0</v>
          </cell>
          <cell r="AM830">
            <v>2.6</v>
          </cell>
          <cell r="AN830">
            <v>168693.2</v>
          </cell>
          <cell r="AP830">
            <v>2.6</v>
          </cell>
          <cell r="AQ830">
            <v>66625</v>
          </cell>
          <cell r="AS830">
            <v>0.36</v>
          </cell>
          <cell r="AT830">
            <v>26251.919999999998</v>
          </cell>
          <cell r="AW830">
            <v>483466.55999999994</v>
          </cell>
          <cell r="AY830">
            <v>5.18</v>
          </cell>
        </row>
        <row r="831">
          <cell r="A831" t="str">
            <v>5609920401700</v>
          </cell>
          <cell r="B831" t="str">
            <v>JOLIET TWP HS DIST 204</v>
          </cell>
          <cell r="C831" t="str">
            <v>WILL</v>
          </cell>
          <cell r="D831" t="str">
            <v>High School</v>
          </cell>
          <cell r="F831">
            <v>6623.5</v>
          </cell>
          <cell r="G831">
            <v>4023</v>
          </cell>
          <cell r="H831">
            <v>136</v>
          </cell>
          <cell r="J831">
            <v>32.18</v>
          </cell>
          <cell r="K831">
            <v>2087902.76</v>
          </cell>
          <cell r="M831">
            <v>32.18</v>
          </cell>
          <cell r="N831">
            <v>2087902.76</v>
          </cell>
          <cell r="P831">
            <v>33.520000000000003</v>
          </cell>
          <cell r="Q831">
            <v>2174844.64</v>
          </cell>
          <cell r="S831">
            <v>33.520000000000003</v>
          </cell>
          <cell r="T831">
            <v>2174844.64</v>
          </cell>
          <cell r="W831">
            <v>1.08</v>
          </cell>
          <cell r="X831">
            <v>70072.56</v>
          </cell>
          <cell r="Z831">
            <v>1.08</v>
          </cell>
          <cell r="AA831">
            <v>70072.56</v>
          </cell>
          <cell r="AC831">
            <v>1.1299999999999999</v>
          </cell>
          <cell r="AD831">
            <v>73316.66</v>
          </cell>
          <cell r="AF831">
            <v>1.1299999999999999</v>
          </cell>
          <cell r="AG831">
            <v>73316.66</v>
          </cell>
          <cell r="AI831">
            <v>1.36</v>
          </cell>
          <cell r="AJ831">
            <v>88239.52</v>
          </cell>
          <cell r="AM831">
            <v>46.97</v>
          </cell>
          <cell r="AN831">
            <v>3047507.54</v>
          </cell>
          <cell r="AP831">
            <v>46.97</v>
          </cell>
          <cell r="AQ831">
            <v>1203606.25</v>
          </cell>
          <cell r="AS831">
            <v>6.62</v>
          </cell>
          <cell r="AT831">
            <v>482743.64</v>
          </cell>
          <cell r="AW831">
            <v>13634370.189999999</v>
          </cell>
          <cell r="AY831">
            <v>150.88999999999999</v>
          </cell>
        </row>
        <row r="832">
          <cell r="A832" t="str">
            <v>5609920501700</v>
          </cell>
          <cell r="B832" t="str">
            <v>LOCKPORT TWP HS DIST 205</v>
          </cell>
          <cell r="C832" t="str">
            <v>WILL</v>
          </cell>
          <cell r="D832" t="str">
            <v>High School</v>
          </cell>
          <cell r="F832">
            <v>3732.5</v>
          </cell>
          <cell r="G832">
            <v>1014</v>
          </cell>
          <cell r="H832">
            <v>36.659999999999997</v>
          </cell>
          <cell r="J832">
            <v>8.11</v>
          </cell>
          <cell r="K832">
            <v>526193.02</v>
          </cell>
          <cell r="M832">
            <v>8.11</v>
          </cell>
          <cell r="N832">
            <v>526193.02</v>
          </cell>
          <cell r="P832">
            <v>8.4499999999999993</v>
          </cell>
          <cell r="Q832">
            <v>548252.9</v>
          </cell>
          <cell r="S832">
            <v>8.4499999999999993</v>
          </cell>
          <cell r="T832">
            <v>548252.9</v>
          </cell>
          <cell r="W832">
            <v>0.28999999999999998</v>
          </cell>
          <cell r="X832">
            <v>18815.78</v>
          </cell>
          <cell r="Z832">
            <v>0.28999999999999998</v>
          </cell>
          <cell r="AA832">
            <v>18815.78</v>
          </cell>
          <cell r="AC832">
            <v>0.3</v>
          </cell>
          <cell r="AD832">
            <v>19464.599999999999</v>
          </cell>
          <cell r="AF832">
            <v>0.3</v>
          </cell>
          <cell r="AG832">
            <v>19464.599999999999</v>
          </cell>
          <cell r="AI832">
            <v>0.36</v>
          </cell>
          <cell r="AJ832">
            <v>23357.52</v>
          </cell>
          <cell r="AM832">
            <v>26.47</v>
          </cell>
          <cell r="AN832">
            <v>1717426.54</v>
          </cell>
          <cell r="AP832">
            <v>26.47</v>
          </cell>
          <cell r="AQ832">
            <v>678293.75</v>
          </cell>
          <cell r="AS832">
            <v>3.73</v>
          </cell>
          <cell r="AT832">
            <v>271999.06</v>
          </cell>
          <cell r="AW832">
            <v>4916529.4699999988</v>
          </cell>
          <cell r="AY832">
            <v>52.73</v>
          </cell>
        </row>
        <row r="833">
          <cell r="A833" t="str">
            <v>5609921001600</v>
          </cell>
          <cell r="B833" t="str">
            <v>LINCOLN WAY COMM H S DIST 210</v>
          </cell>
          <cell r="C833" t="str">
            <v>WILL</v>
          </cell>
          <cell r="D833" t="str">
            <v>High School</v>
          </cell>
          <cell r="F833">
            <v>7041.82</v>
          </cell>
          <cell r="G833">
            <v>704.66</v>
          </cell>
          <cell r="H833">
            <v>18</v>
          </cell>
          <cell r="J833">
            <v>5.63</v>
          </cell>
          <cell r="K833">
            <v>365285.66</v>
          </cell>
          <cell r="M833">
            <v>5.63</v>
          </cell>
          <cell r="N833">
            <v>365285.66</v>
          </cell>
          <cell r="P833">
            <v>5.87</v>
          </cell>
          <cell r="Q833">
            <v>380857.34</v>
          </cell>
          <cell r="S833">
            <v>5.87</v>
          </cell>
          <cell r="T833">
            <v>380857.34</v>
          </cell>
          <cell r="W833">
            <v>0.14000000000000001</v>
          </cell>
          <cell r="X833">
            <v>9083.48</v>
          </cell>
          <cell r="Z833">
            <v>0.14000000000000001</v>
          </cell>
          <cell r="AA833">
            <v>9083.48</v>
          </cell>
          <cell r="AC833">
            <v>0.15</v>
          </cell>
          <cell r="AD833">
            <v>9732.2999999999993</v>
          </cell>
          <cell r="AF833">
            <v>0.15</v>
          </cell>
          <cell r="AG833">
            <v>9732.2999999999993</v>
          </cell>
          <cell r="AI833">
            <v>0.18</v>
          </cell>
          <cell r="AJ833">
            <v>11678.76</v>
          </cell>
          <cell r="AM833">
            <v>49.94</v>
          </cell>
          <cell r="AN833">
            <v>3240207.08</v>
          </cell>
          <cell r="AP833">
            <v>49.94</v>
          </cell>
          <cell r="AQ833">
            <v>1279712.5</v>
          </cell>
          <cell r="AS833">
            <v>7.04</v>
          </cell>
          <cell r="AT833">
            <v>513370.88</v>
          </cell>
          <cell r="AW833">
            <v>6574886.7800000003</v>
          </cell>
          <cell r="AY833">
            <v>67.929999999999993</v>
          </cell>
        </row>
        <row r="834">
          <cell r="A834" t="str">
            <v>07016113A0200</v>
          </cell>
          <cell r="B834" t="str">
            <v>LEMONT-BROMBEREK CSD 113A</v>
          </cell>
          <cell r="C834" t="str">
            <v>COOK</v>
          </cell>
          <cell r="D834" t="str">
            <v>Elementary</v>
          </cell>
          <cell r="F834">
            <v>2047.5</v>
          </cell>
          <cell r="G834">
            <v>404</v>
          </cell>
          <cell r="H834">
            <v>153</v>
          </cell>
          <cell r="J834">
            <v>3.23</v>
          </cell>
          <cell r="K834">
            <v>209568.86</v>
          </cell>
          <cell r="M834">
            <v>3.23</v>
          </cell>
          <cell r="N834">
            <v>209568.86</v>
          </cell>
          <cell r="P834">
            <v>3.36</v>
          </cell>
          <cell r="Q834">
            <v>218003.52</v>
          </cell>
          <cell r="S834">
            <v>3.36</v>
          </cell>
          <cell r="T834">
            <v>218003.52</v>
          </cell>
          <cell r="W834">
            <v>1.22</v>
          </cell>
          <cell r="X834">
            <v>79156.039999999994</v>
          </cell>
          <cell r="Z834">
            <v>1.22</v>
          </cell>
          <cell r="AA834">
            <v>79156.039999999994</v>
          </cell>
          <cell r="AC834">
            <v>1.27</v>
          </cell>
          <cell r="AD834">
            <v>82400.14</v>
          </cell>
          <cell r="AF834">
            <v>1.27</v>
          </cell>
          <cell r="AG834">
            <v>82400.14</v>
          </cell>
          <cell r="AI834">
            <v>1.53</v>
          </cell>
          <cell r="AJ834">
            <v>99269.46</v>
          </cell>
          <cell r="AM834">
            <v>14.52</v>
          </cell>
          <cell r="AN834">
            <v>942086.64</v>
          </cell>
          <cell r="AP834">
            <v>14.52</v>
          </cell>
          <cell r="AQ834">
            <v>372075</v>
          </cell>
          <cell r="AS834">
            <v>2.04</v>
          </cell>
          <cell r="AT834">
            <v>148760.88</v>
          </cell>
          <cell r="AW834">
            <v>2740449.0999999996</v>
          </cell>
          <cell r="AY834">
            <v>29.759999999999998</v>
          </cell>
        </row>
        <row r="835">
          <cell r="A835" t="str">
            <v>11012002C2600</v>
          </cell>
          <cell r="B835" t="str">
            <v>MARSHALL C U SCHOOL DIST 2C</v>
          </cell>
          <cell r="C835" t="str">
            <v>CLARK</v>
          </cell>
          <cell r="D835" t="str">
            <v>Unit</v>
          </cell>
          <cell r="F835">
            <v>1324.8</v>
          </cell>
          <cell r="G835">
            <v>481</v>
          </cell>
          <cell r="H835">
            <v>6</v>
          </cell>
          <cell r="J835">
            <v>3.84</v>
          </cell>
          <cell r="K835">
            <v>249146.88</v>
          </cell>
          <cell r="M835">
            <v>3.84</v>
          </cell>
          <cell r="N835">
            <v>249146.88</v>
          </cell>
          <cell r="P835">
            <v>4</v>
          </cell>
          <cell r="Q835">
            <v>259528</v>
          </cell>
          <cell r="S835">
            <v>4</v>
          </cell>
          <cell r="T835">
            <v>259528</v>
          </cell>
          <cell r="W835">
            <v>0.04</v>
          </cell>
          <cell r="X835">
            <v>2595.2800000000002</v>
          </cell>
          <cell r="Z835">
            <v>0.04</v>
          </cell>
          <cell r="AA835">
            <v>2595.2800000000002</v>
          </cell>
          <cell r="AC835">
            <v>0.05</v>
          </cell>
          <cell r="AD835">
            <v>3244.1</v>
          </cell>
          <cell r="AF835">
            <v>0.05</v>
          </cell>
          <cell r="AG835">
            <v>3244.1</v>
          </cell>
          <cell r="AI835">
            <v>0.06</v>
          </cell>
          <cell r="AJ835">
            <v>3892.92</v>
          </cell>
          <cell r="AM835">
            <v>9.39</v>
          </cell>
          <cell r="AN835">
            <v>609241.98</v>
          </cell>
          <cell r="AP835">
            <v>9.39</v>
          </cell>
          <cell r="AQ835">
            <v>240618.75</v>
          </cell>
          <cell r="AS835">
            <v>1.32</v>
          </cell>
          <cell r="AT835">
            <v>96257.04</v>
          </cell>
          <cell r="AW835">
            <v>1979039.21</v>
          </cell>
          <cell r="AY835">
            <v>21.43</v>
          </cell>
        </row>
        <row r="836">
          <cell r="A836" t="str">
            <v>11012003C2600</v>
          </cell>
          <cell r="B836" t="str">
            <v>MARTINSVILLE C U SCH DIST 3C</v>
          </cell>
          <cell r="C836" t="str">
            <v>CLARK</v>
          </cell>
          <cell r="D836" t="str">
            <v>Unit</v>
          </cell>
          <cell r="F836">
            <v>391</v>
          </cell>
          <cell r="G836">
            <v>230</v>
          </cell>
          <cell r="H836">
            <v>0</v>
          </cell>
          <cell r="J836">
            <v>1.84</v>
          </cell>
          <cell r="K836">
            <v>119382.88</v>
          </cell>
          <cell r="M836">
            <v>1.84</v>
          </cell>
          <cell r="N836">
            <v>119382.88</v>
          </cell>
          <cell r="P836">
            <v>1.91</v>
          </cell>
          <cell r="Q836">
            <v>123924.62</v>
          </cell>
          <cell r="S836">
            <v>1.91</v>
          </cell>
          <cell r="T836">
            <v>123924.62</v>
          </cell>
          <cell r="W836">
            <v>0</v>
          </cell>
          <cell r="X836">
            <v>0</v>
          </cell>
          <cell r="Z836">
            <v>0</v>
          </cell>
          <cell r="AA836">
            <v>0</v>
          </cell>
          <cell r="AC836">
            <v>0</v>
          </cell>
          <cell r="AD836">
            <v>0</v>
          </cell>
          <cell r="AF836">
            <v>0</v>
          </cell>
          <cell r="AG836">
            <v>0</v>
          </cell>
          <cell r="AI836">
            <v>0</v>
          </cell>
          <cell r="AJ836">
            <v>0</v>
          </cell>
          <cell r="AM836">
            <v>2.77</v>
          </cell>
          <cell r="AN836">
            <v>179723.14</v>
          </cell>
          <cell r="AP836">
            <v>2.77</v>
          </cell>
          <cell r="AQ836">
            <v>70981.25</v>
          </cell>
          <cell r="AS836">
            <v>0.39</v>
          </cell>
          <cell r="AT836">
            <v>28439.58</v>
          </cell>
          <cell r="AW836">
            <v>765758.97</v>
          </cell>
          <cell r="AY836">
            <v>8.43</v>
          </cell>
        </row>
        <row r="837">
          <cell r="A837" t="str">
            <v>11012004C2600</v>
          </cell>
          <cell r="B837" t="str">
            <v>CASEY-WESTFIELD C U SCH DIST 4C</v>
          </cell>
          <cell r="C837" t="str">
            <v>CLARK</v>
          </cell>
          <cell r="D837" t="str">
            <v>Unit</v>
          </cell>
          <cell r="F837">
            <v>880.38</v>
          </cell>
          <cell r="G837">
            <v>434</v>
          </cell>
          <cell r="H837">
            <v>2</v>
          </cell>
          <cell r="J837">
            <v>3.47</v>
          </cell>
          <cell r="K837">
            <v>225140.54</v>
          </cell>
          <cell r="M837">
            <v>3.47</v>
          </cell>
          <cell r="N837">
            <v>225140.54</v>
          </cell>
          <cell r="P837">
            <v>3.61</v>
          </cell>
          <cell r="Q837">
            <v>234224.02</v>
          </cell>
          <cell r="S837">
            <v>3.61</v>
          </cell>
          <cell r="T837">
            <v>234224.02</v>
          </cell>
          <cell r="W837">
            <v>0.01</v>
          </cell>
          <cell r="X837">
            <v>648.82000000000005</v>
          </cell>
          <cell r="Z837">
            <v>0.01</v>
          </cell>
          <cell r="AA837">
            <v>648.82000000000005</v>
          </cell>
          <cell r="AC837">
            <v>0.01</v>
          </cell>
          <cell r="AD837">
            <v>648.82000000000005</v>
          </cell>
          <cell r="AF837">
            <v>0.01</v>
          </cell>
          <cell r="AG837">
            <v>648.82000000000005</v>
          </cell>
          <cell r="AI837">
            <v>0.02</v>
          </cell>
          <cell r="AJ837">
            <v>1297.6400000000001</v>
          </cell>
          <cell r="AM837">
            <v>6.24</v>
          </cell>
          <cell r="AN837">
            <v>404863.68</v>
          </cell>
          <cell r="AP837">
            <v>6.24</v>
          </cell>
          <cell r="AQ837">
            <v>159900</v>
          </cell>
          <cell r="AS837">
            <v>0.88</v>
          </cell>
          <cell r="AT837">
            <v>64171.360000000001</v>
          </cell>
          <cell r="AW837">
            <v>1551557.0799999998</v>
          </cell>
          <cell r="AY837">
            <v>16.979999999999997</v>
          </cell>
        </row>
        <row r="838">
          <cell r="A838" t="str">
            <v>11087003A2600</v>
          </cell>
          <cell r="B838" t="str">
            <v>COWDEN-HERRICK CUD 3A</v>
          </cell>
          <cell r="C838" t="str">
            <v>SHELBY</v>
          </cell>
          <cell r="D838" t="str">
            <v>Unit</v>
          </cell>
          <cell r="F838">
            <v>384.61</v>
          </cell>
          <cell r="G838">
            <v>193.33</v>
          </cell>
          <cell r="H838">
            <v>0</v>
          </cell>
          <cell r="J838">
            <v>1.54</v>
          </cell>
          <cell r="K838">
            <v>99918.28</v>
          </cell>
          <cell r="M838">
            <v>1.54</v>
          </cell>
          <cell r="N838">
            <v>99918.28</v>
          </cell>
          <cell r="P838">
            <v>1.61</v>
          </cell>
          <cell r="Q838">
            <v>104460.02</v>
          </cell>
          <cell r="S838">
            <v>1.61</v>
          </cell>
          <cell r="T838">
            <v>104460.02</v>
          </cell>
          <cell r="W838">
            <v>0</v>
          </cell>
          <cell r="X838">
            <v>0</v>
          </cell>
          <cell r="Z838">
            <v>0</v>
          </cell>
          <cell r="AA838">
            <v>0</v>
          </cell>
          <cell r="AC838">
            <v>0</v>
          </cell>
          <cell r="AD838">
            <v>0</v>
          </cell>
          <cell r="AF838">
            <v>0</v>
          </cell>
          <cell r="AG838">
            <v>0</v>
          </cell>
          <cell r="AI838">
            <v>0</v>
          </cell>
          <cell r="AJ838">
            <v>0</v>
          </cell>
          <cell r="AM838">
            <v>2.72</v>
          </cell>
          <cell r="AN838">
            <v>176479.04</v>
          </cell>
          <cell r="AP838">
            <v>2.72</v>
          </cell>
          <cell r="AQ838">
            <v>69700</v>
          </cell>
          <cell r="AS838">
            <v>0.38</v>
          </cell>
          <cell r="AT838">
            <v>27710.36</v>
          </cell>
          <cell r="AW838">
            <v>682646.00000000012</v>
          </cell>
          <cell r="AY838">
            <v>7.48</v>
          </cell>
        </row>
        <row r="839">
          <cell r="A839" t="str">
            <v>11087005A2600</v>
          </cell>
          <cell r="B839" t="str">
            <v>STEWARDSON-STRASBURG CU DIST 5A</v>
          </cell>
          <cell r="C839" t="str">
            <v>SHELBY</v>
          </cell>
          <cell r="D839" t="str">
            <v>Unit</v>
          </cell>
          <cell r="F839">
            <v>355.5</v>
          </cell>
          <cell r="G839">
            <v>110</v>
          </cell>
          <cell r="H839">
            <v>0</v>
          </cell>
          <cell r="J839">
            <v>0.88</v>
          </cell>
          <cell r="K839">
            <v>57096.160000000003</v>
          </cell>
          <cell r="M839">
            <v>0.88</v>
          </cell>
          <cell r="N839">
            <v>57096.160000000003</v>
          </cell>
          <cell r="P839">
            <v>0.91</v>
          </cell>
          <cell r="Q839">
            <v>59042.62</v>
          </cell>
          <cell r="S839">
            <v>0.91</v>
          </cell>
          <cell r="T839">
            <v>59042.62</v>
          </cell>
          <cell r="W839">
            <v>0</v>
          </cell>
          <cell r="X839">
            <v>0</v>
          </cell>
          <cell r="Z839">
            <v>0</v>
          </cell>
          <cell r="AA839">
            <v>0</v>
          </cell>
          <cell r="AC839">
            <v>0</v>
          </cell>
          <cell r="AD839">
            <v>0</v>
          </cell>
          <cell r="AF839">
            <v>0</v>
          </cell>
          <cell r="AG839">
            <v>0</v>
          </cell>
          <cell r="AI839">
            <v>0</v>
          </cell>
          <cell r="AJ839">
            <v>0</v>
          </cell>
          <cell r="AM839">
            <v>2.52</v>
          </cell>
          <cell r="AN839">
            <v>163502.64000000001</v>
          </cell>
          <cell r="AP839">
            <v>2.52</v>
          </cell>
          <cell r="AQ839">
            <v>64575</v>
          </cell>
          <cell r="AS839">
            <v>0.35</v>
          </cell>
          <cell r="AT839">
            <v>25522.7</v>
          </cell>
          <cell r="AW839">
            <v>485877.9</v>
          </cell>
          <cell r="AY839">
            <v>5.2200000000000006</v>
          </cell>
        </row>
        <row r="840">
          <cell r="A840" t="str">
            <v>17053006J2600</v>
          </cell>
          <cell r="B840" t="str">
            <v>TRI POINT C U SCH DIST 6-J</v>
          </cell>
          <cell r="C840" t="str">
            <v>LIVINGSTON</v>
          </cell>
          <cell r="D840" t="str">
            <v>Unit</v>
          </cell>
          <cell r="F840">
            <v>365.96</v>
          </cell>
          <cell r="G840">
            <v>164.33</v>
          </cell>
          <cell r="H840">
            <v>0</v>
          </cell>
          <cell r="J840">
            <v>1.31</v>
          </cell>
          <cell r="K840">
            <v>84995.42</v>
          </cell>
          <cell r="M840">
            <v>1.31</v>
          </cell>
          <cell r="N840">
            <v>84995.42</v>
          </cell>
          <cell r="P840">
            <v>1.36</v>
          </cell>
          <cell r="Q840">
            <v>88239.52</v>
          </cell>
          <cell r="S840">
            <v>1.36</v>
          </cell>
          <cell r="T840">
            <v>88239.52</v>
          </cell>
          <cell r="W840">
            <v>0</v>
          </cell>
          <cell r="X840">
            <v>0</v>
          </cell>
          <cell r="Z840">
            <v>0</v>
          </cell>
          <cell r="AA840">
            <v>0</v>
          </cell>
          <cell r="AC840">
            <v>0</v>
          </cell>
          <cell r="AD840">
            <v>0</v>
          </cell>
          <cell r="AF840">
            <v>0</v>
          </cell>
          <cell r="AG840">
            <v>0</v>
          </cell>
          <cell r="AI840">
            <v>0</v>
          </cell>
          <cell r="AJ840">
            <v>0</v>
          </cell>
          <cell r="AM840">
            <v>2.59</v>
          </cell>
          <cell r="AN840">
            <v>168044.38</v>
          </cell>
          <cell r="AP840">
            <v>2.59</v>
          </cell>
          <cell r="AQ840">
            <v>66368.75</v>
          </cell>
          <cell r="AS840">
            <v>0.36</v>
          </cell>
          <cell r="AT840">
            <v>26251.919999999998</v>
          </cell>
          <cell r="AW840">
            <v>607134.93000000005</v>
          </cell>
          <cell r="AY840">
            <v>6.62</v>
          </cell>
        </row>
        <row r="841">
          <cell r="A841" t="str">
            <v>24032002C0200</v>
          </cell>
          <cell r="B841" t="str">
            <v>MAZON-VERONA-KINSMAN ESD 2C</v>
          </cell>
          <cell r="C841" t="str">
            <v>GRUNDY</v>
          </cell>
          <cell r="D841" t="str">
            <v>Elementary</v>
          </cell>
          <cell r="F841">
            <v>309.14</v>
          </cell>
          <cell r="G841">
            <v>90.33</v>
          </cell>
          <cell r="H841">
            <v>0</v>
          </cell>
          <cell r="J841">
            <v>0.72</v>
          </cell>
          <cell r="K841">
            <v>46715.040000000001</v>
          </cell>
          <cell r="M841">
            <v>0.72</v>
          </cell>
          <cell r="N841">
            <v>46715.040000000001</v>
          </cell>
          <cell r="P841">
            <v>0.75</v>
          </cell>
          <cell r="Q841">
            <v>48661.5</v>
          </cell>
          <cell r="S841">
            <v>0.75</v>
          </cell>
          <cell r="T841">
            <v>48661.5</v>
          </cell>
          <cell r="W841">
            <v>0</v>
          </cell>
          <cell r="X841">
            <v>0</v>
          </cell>
          <cell r="Z841">
            <v>0</v>
          </cell>
          <cell r="AA841">
            <v>0</v>
          </cell>
          <cell r="AC841">
            <v>0</v>
          </cell>
          <cell r="AD841">
            <v>0</v>
          </cell>
          <cell r="AF841">
            <v>0</v>
          </cell>
          <cell r="AG841">
            <v>0</v>
          </cell>
          <cell r="AI841">
            <v>0</v>
          </cell>
          <cell r="AJ841">
            <v>0</v>
          </cell>
          <cell r="AM841">
            <v>2.19</v>
          </cell>
          <cell r="AN841">
            <v>142091.57999999999</v>
          </cell>
          <cell r="AP841">
            <v>2.19</v>
          </cell>
          <cell r="AQ841">
            <v>56118.75</v>
          </cell>
          <cell r="AS841">
            <v>0.3</v>
          </cell>
          <cell r="AT841">
            <v>21876.6</v>
          </cell>
          <cell r="AW841">
            <v>410840.00999999995</v>
          </cell>
          <cell r="AY841">
            <v>4.41</v>
          </cell>
        </row>
        <row r="842">
          <cell r="A842" t="str">
            <v>24032024C0400</v>
          </cell>
          <cell r="B842" t="str">
            <v>NETTLE CREEK C C SCH DIST 24C</v>
          </cell>
          <cell r="C842" t="str">
            <v>GRUNDY</v>
          </cell>
          <cell r="D842" t="str">
            <v>Elementary</v>
          </cell>
          <cell r="F842">
            <v>90</v>
          </cell>
          <cell r="G842">
            <v>12</v>
          </cell>
          <cell r="H842">
            <v>5</v>
          </cell>
          <cell r="J842">
            <v>0.09</v>
          </cell>
          <cell r="K842">
            <v>5839.38</v>
          </cell>
          <cell r="M842">
            <v>0.09</v>
          </cell>
          <cell r="N842">
            <v>5839.38</v>
          </cell>
          <cell r="P842">
            <v>0.1</v>
          </cell>
          <cell r="Q842">
            <v>6488.2</v>
          </cell>
          <cell r="S842">
            <v>0.1</v>
          </cell>
          <cell r="T842">
            <v>6488.2</v>
          </cell>
          <cell r="W842">
            <v>0.04</v>
          </cell>
          <cell r="X842">
            <v>2595.2800000000002</v>
          </cell>
          <cell r="Z842">
            <v>0.04</v>
          </cell>
          <cell r="AA842">
            <v>2595.2800000000002</v>
          </cell>
          <cell r="AC842">
            <v>0.04</v>
          </cell>
          <cell r="AD842">
            <v>2595.2800000000002</v>
          </cell>
          <cell r="AF842">
            <v>0.04</v>
          </cell>
          <cell r="AG842">
            <v>2595.2800000000002</v>
          </cell>
          <cell r="AI842">
            <v>0.05</v>
          </cell>
          <cell r="AJ842">
            <v>3244.1</v>
          </cell>
          <cell r="AM842">
            <v>0.63</v>
          </cell>
          <cell r="AN842">
            <v>40875.660000000003</v>
          </cell>
          <cell r="AP842">
            <v>0.63</v>
          </cell>
          <cell r="AQ842">
            <v>16143.75</v>
          </cell>
          <cell r="AS842">
            <v>0.09</v>
          </cell>
          <cell r="AT842">
            <v>6562.98</v>
          </cell>
          <cell r="AW842">
            <v>101862.77</v>
          </cell>
          <cell r="AY842">
            <v>1.0899999999999999</v>
          </cell>
        </row>
        <row r="843">
          <cell r="A843" t="str">
            <v>24032060C0400</v>
          </cell>
          <cell r="B843" t="str">
            <v>SARATOGA COMM CONS S DIST 60C</v>
          </cell>
          <cell r="C843" t="str">
            <v>GRUNDY</v>
          </cell>
          <cell r="D843" t="str">
            <v>Elementary</v>
          </cell>
          <cell r="F843">
            <v>774.22</v>
          </cell>
          <cell r="G843">
            <v>261.33</v>
          </cell>
          <cell r="H843">
            <v>40.5</v>
          </cell>
          <cell r="J843">
            <v>2.09</v>
          </cell>
          <cell r="K843">
            <v>135603.38</v>
          </cell>
          <cell r="M843">
            <v>2.09</v>
          </cell>
          <cell r="N843">
            <v>135603.38</v>
          </cell>
          <cell r="P843">
            <v>2.17</v>
          </cell>
          <cell r="Q843">
            <v>140793.94</v>
          </cell>
          <cell r="S843">
            <v>2.17</v>
          </cell>
          <cell r="T843">
            <v>140793.94</v>
          </cell>
          <cell r="W843">
            <v>0.32</v>
          </cell>
          <cell r="X843">
            <v>20762.240000000002</v>
          </cell>
          <cell r="Z843">
            <v>0.32</v>
          </cell>
          <cell r="AA843">
            <v>20762.240000000002</v>
          </cell>
          <cell r="AC843">
            <v>0.33</v>
          </cell>
          <cell r="AD843">
            <v>21411.06</v>
          </cell>
          <cell r="AF843">
            <v>0.33</v>
          </cell>
          <cell r="AG843">
            <v>21411.06</v>
          </cell>
          <cell r="AI843">
            <v>0.4</v>
          </cell>
          <cell r="AJ843">
            <v>25952.799999999999</v>
          </cell>
          <cell r="AM843">
            <v>5.49</v>
          </cell>
          <cell r="AN843">
            <v>356202.18</v>
          </cell>
          <cell r="AP843">
            <v>5.49</v>
          </cell>
          <cell r="AQ843">
            <v>140681.25</v>
          </cell>
          <cell r="AS843">
            <v>0.77</v>
          </cell>
          <cell r="AT843">
            <v>56149.94</v>
          </cell>
          <cell r="AW843">
            <v>1216127.4100000001</v>
          </cell>
          <cell r="AY843">
            <v>13.3</v>
          </cell>
        </row>
        <row r="844">
          <cell r="A844" t="str">
            <v>24032072C0400</v>
          </cell>
          <cell r="B844" t="str">
            <v>GARDNER COMM CONS SCH DIST 72C</v>
          </cell>
          <cell r="C844" t="str">
            <v>GRUNDY</v>
          </cell>
          <cell r="D844" t="str">
            <v>Elementary</v>
          </cell>
          <cell r="F844">
            <v>196.05</v>
          </cell>
          <cell r="G844">
            <v>77</v>
          </cell>
          <cell r="H844">
            <v>0</v>
          </cell>
          <cell r="J844">
            <v>0.61</v>
          </cell>
          <cell r="K844">
            <v>39578.019999999997</v>
          </cell>
          <cell r="M844">
            <v>0.61</v>
          </cell>
          <cell r="N844">
            <v>39578.019999999997</v>
          </cell>
          <cell r="P844">
            <v>0.64</v>
          </cell>
          <cell r="Q844">
            <v>41524.480000000003</v>
          </cell>
          <cell r="S844">
            <v>0.64</v>
          </cell>
          <cell r="T844">
            <v>41524.480000000003</v>
          </cell>
          <cell r="W844">
            <v>0</v>
          </cell>
          <cell r="X844">
            <v>0</v>
          </cell>
          <cell r="Z844">
            <v>0</v>
          </cell>
          <cell r="AA844">
            <v>0</v>
          </cell>
          <cell r="AC844">
            <v>0</v>
          </cell>
          <cell r="AD844">
            <v>0</v>
          </cell>
          <cell r="AF844">
            <v>0</v>
          </cell>
          <cell r="AG844">
            <v>0</v>
          </cell>
          <cell r="AI844">
            <v>0</v>
          </cell>
          <cell r="AJ844">
            <v>0</v>
          </cell>
          <cell r="AM844">
            <v>1.39</v>
          </cell>
          <cell r="AN844">
            <v>90185.98</v>
          </cell>
          <cell r="AP844">
            <v>1.39</v>
          </cell>
          <cell r="AQ844">
            <v>35618.75</v>
          </cell>
          <cell r="AS844">
            <v>0.19</v>
          </cell>
          <cell r="AT844">
            <v>13855.18</v>
          </cell>
          <cell r="AW844">
            <v>301864.91000000003</v>
          </cell>
          <cell r="AY844">
            <v>3.2800000000000002</v>
          </cell>
        </row>
        <row r="845">
          <cell r="A845" t="str">
            <v>51084003A2600</v>
          </cell>
          <cell r="B845" t="str">
            <v>ROCHESTER COMM UNIT SCH DIST 3A</v>
          </cell>
          <cell r="C845" t="str">
            <v>SANGAMON</v>
          </cell>
          <cell r="D845" t="str">
            <v>Unit</v>
          </cell>
          <cell r="F845">
            <v>2280.5300000000002</v>
          </cell>
          <cell r="G845">
            <v>253</v>
          </cell>
          <cell r="H845">
            <v>19</v>
          </cell>
          <cell r="J845">
            <v>2.02</v>
          </cell>
          <cell r="K845">
            <v>131061.64</v>
          </cell>
          <cell r="M845">
            <v>2.02</v>
          </cell>
          <cell r="N845">
            <v>131061.64</v>
          </cell>
          <cell r="P845">
            <v>2.1</v>
          </cell>
          <cell r="Q845">
            <v>136252.20000000001</v>
          </cell>
          <cell r="S845">
            <v>2.1</v>
          </cell>
          <cell r="T845">
            <v>136252.20000000001</v>
          </cell>
          <cell r="W845">
            <v>0.15</v>
          </cell>
          <cell r="X845">
            <v>9732.2999999999993</v>
          </cell>
          <cell r="Z845">
            <v>0.15</v>
          </cell>
          <cell r="AA845">
            <v>9732.2999999999993</v>
          </cell>
          <cell r="AC845">
            <v>0.15</v>
          </cell>
          <cell r="AD845">
            <v>9732.2999999999993</v>
          </cell>
          <cell r="AF845">
            <v>0.15</v>
          </cell>
          <cell r="AG845">
            <v>9732.2999999999993</v>
          </cell>
          <cell r="AI845">
            <v>0.19</v>
          </cell>
          <cell r="AJ845">
            <v>12327.58</v>
          </cell>
          <cell r="AM845">
            <v>16.170000000000002</v>
          </cell>
          <cell r="AN845">
            <v>1049141.94</v>
          </cell>
          <cell r="AP845">
            <v>16.170000000000002</v>
          </cell>
          <cell r="AQ845">
            <v>414356.25</v>
          </cell>
          <cell r="AS845">
            <v>2.2799999999999998</v>
          </cell>
          <cell r="AT845">
            <v>166262.16</v>
          </cell>
          <cell r="AW845">
            <v>2215644.81</v>
          </cell>
          <cell r="AY845">
            <v>23.030000000000005</v>
          </cell>
        </row>
        <row r="846">
          <cell r="A846" t="str">
            <v>56099030C0400</v>
          </cell>
          <cell r="B846" t="str">
            <v>TROY COMM CONS SCH DIST 30C</v>
          </cell>
          <cell r="C846" t="str">
            <v>WILL</v>
          </cell>
          <cell r="D846" t="str">
            <v>Elementary</v>
          </cell>
          <cell r="F846">
            <v>4142.7299999999996</v>
          </cell>
          <cell r="G846">
            <v>1341</v>
          </cell>
          <cell r="H846">
            <v>329</v>
          </cell>
          <cell r="J846">
            <v>10.72</v>
          </cell>
          <cell r="K846">
            <v>695535.04</v>
          </cell>
          <cell r="M846">
            <v>10.72</v>
          </cell>
          <cell r="N846">
            <v>695535.04</v>
          </cell>
          <cell r="P846">
            <v>11.17</v>
          </cell>
          <cell r="Q846">
            <v>724731.94</v>
          </cell>
          <cell r="S846">
            <v>11.17</v>
          </cell>
          <cell r="T846">
            <v>724731.94</v>
          </cell>
          <cell r="W846">
            <v>2.63</v>
          </cell>
          <cell r="X846">
            <v>170639.66</v>
          </cell>
          <cell r="Z846">
            <v>2.63</v>
          </cell>
          <cell r="AA846">
            <v>170639.66</v>
          </cell>
          <cell r="AC846">
            <v>2.74</v>
          </cell>
          <cell r="AD846">
            <v>177776.68</v>
          </cell>
          <cell r="AF846">
            <v>2.74</v>
          </cell>
          <cell r="AG846">
            <v>177776.68</v>
          </cell>
          <cell r="AI846">
            <v>3.29</v>
          </cell>
          <cell r="AJ846">
            <v>213461.78</v>
          </cell>
          <cell r="AM846">
            <v>29.38</v>
          </cell>
          <cell r="AN846">
            <v>1906233.16</v>
          </cell>
          <cell r="AP846">
            <v>29.38</v>
          </cell>
          <cell r="AQ846">
            <v>752862.5</v>
          </cell>
          <cell r="AS846">
            <v>4.1399999999999997</v>
          </cell>
          <cell r="AT846">
            <v>301897.08</v>
          </cell>
          <cell r="AW846">
            <v>6711821.1600000001</v>
          </cell>
          <cell r="AY846">
            <v>73.84</v>
          </cell>
        </row>
        <row r="847">
          <cell r="A847" t="str">
            <v>56099033C0400</v>
          </cell>
          <cell r="B847" t="str">
            <v>HOMER COMM CONS SCH DIST 33C</v>
          </cell>
          <cell r="C847" t="str">
            <v>WILL</v>
          </cell>
          <cell r="D847" t="str">
            <v>Elementary</v>
          </cell>
          <cell r="F847">
            <v>3747.5</v>
          </cell>
          <cell r="G847">
            <v>671</v>
          </cell>
          <cell r="H847">
            <v>214</v>
          </cell>
          <cell r="J847">
            <v>5.36</v>
          </cell>
          <cell r="K847">
            <v>347767.52</v>
          </cell>
          <cell r="M847">
            <v>5.36</v>
          </cell>
          <cell r="N847">
            <v>347767.52</v>
          </cell>
          <cell r="P847">
            <v>5.59</v>
          </cell>
          <cell r="Q847">
            <v>362690.38</v>
          </cell>
          <cell r="S847">
            <v>5.59</v>
          </cell>
          <cell r="T847">
            <v>362690.38</v>
          </cell>
          <cell r="W847">
            <v>1.71</v>
          </cell>
          <cell r="X847">
            <v>110948.22</v>
          </cell>
          <cell r="Z847">
            <v>1.71</v>
          </cell>
          <cell r="AA847">
            <v>110948.22</v>
          </cell>
          <cell r="AC847">
            <v>1.78</v>
          </cell>
          <cell r="AD847">
            <v>115489.96</v>
          </cell>
          <cell r="AF847">
            <v>1.78</v>
          </cell>
          <cell r="AG847">
            <v>115489.96</v>
          </cell>
          <cell r="AI847">
            <v>2.14</v>
          </cell>
          <cell r="AJ847">
            <v>138847.48000000001</v>
          </cell>
          <cell r="AM847">
            <v>26.57</v>
          </cell>
          <cell r="AN847">
            <v>1723914.74</v>
          </cell>
          <cell r="AP847">
            <v>26.57</v>
          </cell>
          <cell r="AQ847">
            <v>680856.25</v>
          </cell>
          <cell r="AS847">
            <v>3.74</v>
          </cell>
          <cell r="AT847">
            <v>272728.28000000003</v>
          </cell>
          <cell r="AW847">
            <v>4690138.91</v>
          </cell>
          <cell r="AY847">
            <v>50.52</v>
          </cell>
        </row>
        <row r="848">
          <cell r="A848" t="str">
            <v>56099070C0400</v>
          </cell>
          <cell r="B848" t="str">
            <v>LARAWAY C C SCHOOL DIST 70C</v>
          </cell>
          <cell r="C848" t="str">
            <v>WILL</v>
          </cell>
          <cell r="D848" t="str">
            <v>Elementary</v>
          </cell>
          <cell r="F848">
            <v>399.38</v>
          </cell>
          <cell r="G848">
            <v>339</v>
          </cell>
          <cell r="H848">
            <v>67.83</v>
          </cell>
          <cell r="J848">
            <v>2.71</v>
          </cell>
          <cell r="K848">
            <v>175830.22</v>
          </cell>
          <cell r="M848">
            <v>2.71</v>
          </cell>
          <cell r="N848">
            <v>175830.22</v>
          </cell>
          <cell r="P848">
            <v>2.82</v>
          </cell>
          <cell r="Q848">
            <v>182967.24</v>
          </cell>
          <cell r="S848">
            <v>2.82</v>
          </cell>
          <cell r="T848">
            <v>182967.24</v>
          </cell>
          <cell r="W848">
            <v>0.54</v>
          </cell>
          <cell r="X848">
            <v>35036.28</v>
          </cell>
          <cell r="Z848">
            <v>0.54</v>
          </cell>
          <cell r="AA848">
            <v>35036.28</v>
          </cell>
          <cell r="AC848">
            <v>0.56000000000000005</v>
          </cell>
          <cell r="AD848">
            <v>36333.919999999998</v>
          </cell>
          <cell r="AF848">
            <v>0.56000000000000005</v>
          </cell>
          <cell r="AG848">
            <v>36333.919999999998</v>
          </cell>
          <cell r="AI848">
            <v>0.67</v>
          </cell>
          <cell r="AJ848">
            <v>43470.94</v>
          </cell>
          <cell r="AM848">
            <v>2.83</v>
          </cell>
          <cell r="AN848">
            <v>183616.06</v>
          </cell>
          <cell r="AP848">
            <v>2.83</v>
          </cell>
          <cell r="AQ848">
            <v>72518.75</v>
          </cell>
          <cell r="AS848">
            <v>0.39</v>
          </cell>
          <cell r="AT848">
            <v>28439.58</v>
          </cell>
          <cell r="AW848">
            <v>1188380.6499999999</v>
          </cell>
          <cell r="AY848">
            <v>13.510000000000002</v>
          </cell>
        </row>
        <row r="849">
          <cell r="A849" t="str">
            <v>56099088A0200</v>
          </cell>
          <cell r="B849" t="str">
            <v>RICHLAND SCHOOL DIST 88A</v>
          </cell>
          <cell r="C849" t="str">
            <v>WILL</v>
          </cell>
          <cell r="D849" t="str">
            <v>Elementary</v>
          </cell>
          <cell r="F849">
            <v>875.5</v>
          </cell>
          <cell r="G849">
            <v>371</v>
          </cell>
          <cell r="H849">
            <v>117.5</v>
          </cell>
          <cell r="J849">
            <v>2.96</v>
          </cell>
          <cell r="K849">
            <v>192050.72</v>
          </cell>
          <cell r="M849">
            <v>2.96</v>
          </cell>
          <cell r="N849">
            <v>192050.72</v>
          </cell>
          <cell r="P849">
            <v>3.09</v>
          </cell>
          <cell r="Q849">
            <v>200485.38</v>
          </cell>
          <cell r="S849">
            <v>3.09</v>
          </cell>
          <cell r="T849">
            <v>200485.38</v>
          </cell>
          <cell r="W849">
            <v>0.94</v>
          </cell>
          <cell r="X849">
            <v>60989.08</v>
          </cell>
          <cell r="Z849">
            <v>0.94</v>
          </cell>
          <cell r="AA849">
            <v>60989.08</v>
          </cell>
          <cell r="AC849">
            <v>0.97</v>
          </cell>
          <cell r="AD849">
            <v>62935.54</v>
          </cell>
          <cell r="AF849">
            <v>0.97</v>
          </cell>
          <cell r="AG849">
            <v>62935.54</v>
          </cell>
          <cell r="AI849">
            <v>1.17</v>
          </cell>
          <cell r="AJ849">
            <v>75911.94</v>
          </cell>
          <cell r="AM849">
            <v>6.2</v>
          </cell>
          <cell r="AN849">
            <v>402268.4</v>
          </cell>
          <cell r="AP849">
            <v>6.2</v>
          </cell>
          <cell r="AQ849">
            <v>158875</v>
          </cell>
          <cell r="AS849">
            <v>0.87</v>
          </cell>
          <cell r="AT849">
            <v>63442.14</v>
          </cell>
          <cell r="AW849">
            <v>1733418.92</v>
          </cell>
          <cell r="AY849">
            <v>19.39</v>
          </cell>
        </row>
        <row r="850">
          <cell r="A850" t="str">
            <v>56099157C0400</v>
          </cell>
          <cell r="B850" t="str">
            <v>FRANKFORT C C SCH DIST 157C</v>
          </cell>
          <cell r="C850" t="str">
            <v>WILL</v>
          </cell>
          <cell r="D850" t="str">
            <v>Elementary</v>
          </cell>
          <cell r="F850">
            <v>2467.5</v>
          </cell>
          <cell r="G850">
            <v>181</v>
          </cell>
          <cell r="H850">
            <v>28</v>
          </cell>
          <cell r="J850">
            <v>1.44</v>
          </cell>
          <cell r="K850">
            <v>93430.080000000002</v>
          </cell>
          <cell r="M850">
            <v>1.44</v>
          </cell>
          <cell r="N850">
            <v>93430.080000000002</v>
          </cell>
          <cell r="P850">
            <v>1.5</v>
          </cell>
          <cell r="Q850">
            <v>97323</v>
          </cell>
          <cell r="S850">
            <v>1.5</v>
          </cell>
          <cell r="T850">
            <v>97323</v>
          </cell>
          <cell r="W850">
            <v>0.22</v>
          </cell>
          <cell r="X850">
            <v>14274.04</v>
          </cell>
          <cell r="Z850">
            <v>0.22</v>
          </cell>
          <cell r="AA850">
            <v>14274.04</v>
          </cell>
          <cell r="AC850">
            <v>0.23</v>
          </cell>
          <cell r="AD850">
            <v>14922.86</v>
          </cell>
          <cell r="AF850">
            <v>0.23</v>
          </cell>
          <cell r="AG850">
            <v>14922.86</v>
          </cell>
          <cell r="AI850">
            <v>0.28000000000000003</v>
          </cell>
          <cell r="AJ850">
            <v>18166.96</v>
          </cell>
          <cell r="AM850">
            <v>17.5</v>
          </cell>
          <cell r="AN850">
            <v>1135435</v>
          </cell>
          <cell r="AP850">
            <v>17.5</v>
          </cell>
          <cell r="AQ850">
            <v>448437.5</v>
          </cell>
          <cell r="AS850">
            <v>2.46</v>
          </cell>
          <cell r="AT850">
            <v>179388.12</v>
          </cell>
          <cell r="AW850">
            <v>2221327.5400000005</v>
          </cell>
          <cell r="AY850">
            <v>22.9</v>
          </cell>
        </row>
        <row r="851">
          <cell r="A851" t="str">
            <v>56099200U2600</v>
          </cell>
          <cell r="B851" t="str">
            <v>BEECHER C U SCH DIST 200U</v>
          </cell>
          <cell r="C851" t="str">
            <v>WILL</v>
          </cell>
          <cell r="D851" t="str">
            <v>Unit</v>
          </cell>
          <cell r="F851">
            <v>1023.2</v>
          </cell>
          <cell r="G851">
            <v>223</v>
          </cell>
          <cell r="H851">
            <v>4</v>
          </cell>
          <cell r="J851">
            <v>1.78</v>
          </cell>
          <cell r="K851">
            <v>115489.96</v>
          </cell>
          <cell r="M851">
            <v>1.78</v>
          </cell>
          <cell r="N851">
            <v>115489.96</v>
          </cell>
          <cell r="P851">
            <v>1.85</v>
          </cell>
          <cell r="Q851">
            <v>120031.7</v>
          </cell>
          <cell r="S851">
            <v>1.85</v>
          </cell>
          <cell r="T851">
            <v>120031.7</v>
          </cell>
          <cell r="W851">
            <v>0.03</v>
          </cell>
          <cell r="X851">
            <v>1946.46</v>
          </cell>
          <cell r="Z851">
            <v>0.03</v>
          </cell>
          <cell r="AA851">
            <v>1946.46</v>
          </cell>
          <cell r="AC851">
            <v>0.03</v>
          </cell>
          <cell r="AD851">
            <v>1946.46</v>
          </cell>
          <cell r="AF851">
            <v>0.03</v>
          </cell>
          <cell r="AG851">
            <v>1946.46</v>
          </cell>
          <cell r="AI851">
            <v>0.04</v>
          </cell>
          <cell r="AJ851">
            <v>2595.2800000000002</v>
          </cell>
          <cell r="AM851">
            <v>7.25</v>
          </cell>
          <cell r="AN851">
            <v>470394.5</v>
          </cell>
          <cell r="AP851">
            <v>7.25</v>
          </cell>
          <cell r="AQ851">
            <v>185781.25</v>
          </cell>
          <cell r="AS851">
            <v>1.02</v>
          </cell>
          <cell r="AT851">
            <v>74380.44</v>
          </cell>
          <cell r="AW851">
            <v>1211980.6299999997</v>
          </cell>
          <cell r="AY851">
            <v>12.860000000000001</v>
          </cell>
        </row>
        <row r="852">
          <cell r="A852" t="str">
            <v>56099201U2600</v>
          </cell>
          <cell r="B852" t="str">
            <v>CRETE MONEE C U SCHOOL DIST 201U</v>
          </cell>
          <cell r="C852" t="str">
            <v>WILL</v>
          </cell>
          <cell r="D852" t="str">
            <v>Unit</v>
          </cell>
          <cell r="F852">
            <v>4778.46</v>
          </cell>
          <cell r="G852">
            <v>2466</v>
          </cell>
          <cell r="H852">
            <v>102</v>
          </cell>
          <cell r="J852">
            <v>19.72</v>
          </cell>
          <cell r="K852">
            <v>1279473.04</v>
          </cell>
          <cell r="M852">
            <v>19.72</v>
          </cell>
          <cell r="N852">
            <v>1279473.04</v>
          </cell>
          <cell r="P852">
            <v>20.55</v>
          </cell>
          <cell r="Q852">
            <v>1333325.1000000001</v>
          </cell>
          <cell r="S852">
            <v>20.55</v>
          </cell>
          <cell r="T852">
            <v>1333325.1000000001</v>
          </cell>
          <cell r="W852">
            <v>0.81</v>
          </cell>
          <cell r="X852">
            <v>52554.42</v>
          </cell>
          <cell r="Z852">
            <v>0.81</v>
          </cell>
          <cell r="AA852">
            <v>52554.42</v>
          </cell>
          <cell r="AC852">
            <v>0.85</v>
          </cell>
          <cell r="AD852">
            <v>55149.7</v>
          </cell>
          <cell r="AF852">
            <v>0.85</v>
          </cell>
          <cell r="AG852">
            <v>55149.7</v>
          </cell>
          <cell r="AI852">
            <v>1.02</v>
          </cell>
          <cell r="AJ852">
            <v>66179.64</v>
          </cell>
          <cell r="AM852">
            <v>33.880000000000003</v>
          </cell>
          <cell r="AN852">
            <v>2198202.16</v>
          </cell>
          <cell r="AP852">
            <v>33.880000000000003</v>
          </cell>
          <cell r="AQ852">
            <v>868175</v>
          </cell>
          <cell r="AS852">
            <v>4.7699999999999996</v>
          </cell>
          <cell r="AT852">
            <v>347837.94</v>
          </cell>
          <cell r="AW852">
            <v>8921399.2599999998</v>
          </cell>
          <cell r="AY852">
            <v>98.22999999999999</v>
          </cell>
        </row>
        <row r="853">
          <cell r="A853" t="str">
            <v>56099207U2600</v>
          </cell>
          <cell r="B853" t="str">
            <v>PEOTONE C U SCH DIST 207U</v>
          </cell>
          <cell r="C853" t="str">
            <v>WILL</v>
          </cell>
          <cell r="D853" t="str">
            <v>Unit</v>
          </cell>
          <cell r="F853">
            <v>1486.03</v>
          </cell>
          <cell r="G853">
            <v>324.66000000000003</v>
          </cell>
          <cell r="H853">
            <v>28</v>
          </cell>
          <cell r="J853">
            <v>2.59</v>
          </cell>
          <cell r="K853">
            <v>168044.38</v>
          </cell>
          <cell r="M853">
            <v>2.59</v>
          </cell>
          <cell r="N853">
            <v>168044.38</v>
          </cell>
          <cell r="P853">
            <v>2.7</v>
          </cell>
          <cell r="Q853">
            <v>175181.4</v>
          </cell>
          <cell r="S853">
            <v>2.7</v>
          </cell>
          <cell r="T853">
            <v>175181.4</v>
          </cell>
          <cell r="W853">
            <v>0.22</v>
          </cell>
          <cell r="X853">
            <v>14274.04</v>
          </cell>
          <cell r="Z853">
            <v>0.22</v>
          </cell>
          <cell r="AA853">
            <v>14274.04</v>
          </cell>
          <cell r="AC853">
            <v>0.23</v>
          </cell>
          <cell r="AD853">
            <v>14922.86</v>
          </cell>
          <cell r="AF853">
            <v>0.23</v>
          </cell>
          <cell r="AG853">
            <v>14922.86</v>
          </cell>
          <cell r="AI853">
            <v>0.28000000000000003</v>
          </cell>
          <cell r="AJ853">
            <v>18166.96</v>
          </cell>
          <cell r="AM853">
            <v>10.53</v>
          </cell>
          <cell r="AN853">
            <v>683207.46</v>
          </cell>
          <cell r="AP853">
            <v>10.53</v>
          </cell>
          <cell r="AQ853">
            <v>269831.25</v>
          </cell>
          <cell r="AS853">
            <v>1.48</v>
          </cell>
          <cell r="AT853">
            <v>107924.56</v>
          </cell>
          <cell r="AW853">
            <v>1823975.5899999999</v>
          </cell>
          <cell r="AY853">
            <v>19.48</v>
          </cell>
        </row>
        <row r="854">
          <cell r="A854" t="str">
            <v>56099209U2600</v>
          </cell>
          <cell r="B854" t="str">
            <v>WILMINGTON C U SCH DIST 209U</v>
          </cell>
          <cell r="C854" t="str">
            <v>WILL</v>
          </cell>
          <cell r="D854" t="str">
            <v>Unit</v>
          </cell>
          <cell r="F854">
            <v>1348.02</v>
          </cell>
          <cell r="G854">
            <v>473.66</v>
          </cell>
          <cell r="H854">
            <v>9</v>
          </cell>
          <cell r="J854">
            <v>3.78</v>
          </cell>
          <cell r="K854">
            <v>245253.96</v>
          </cell>
          <cell r="M854">
            <v>3.78</v>
          </cell>
          <cell r="N854">
            <v>245253.96</v>
          </cell>
          <cell r="P854">
            <v>3.94</v>
          </cell>
          <cell r="Q854">
            <v>255635.08</v>
          </cell>
          <cell r="S854">
            <v>3.94</v>
          </cell>
          <cell r="T854">
            <v>255635.08</v>
          </cell>
          <cell r="W854">
            <v>7.0000000000000007E-2</v>
          </cell>
          <cell r="X854">
            <v>4541.74</v>
          </cell>
          <cell r="Z854">
            <v>7.0000000000000007E-2</v>
          </cell>
          <cell r="AA854">
            <v>4541.74</v>
          </cell>
          <cell r="AC854">
            <v>7.0000000000000007E-2</v>
          </cell>
          <cell r="AD854">
            <v>4541.74</v>
          </cell>
          <cell r="AF854">
            <v>7.0000000000000007E-2</v>
          </cell>
          <cell r="AG854">
            <v>4541.74</v>
          </cell>
          <cell r="AI854">
            <v>0.09</v>
          </cell>
          <cell r="AJ854">
            <v>5839.38</v>
          </cell>
          <cell r="AM854">
            <v>9.56</v>
          </cell>
          <cell r="AN854">
            <v>620271.92000000004</v>
          </cell>
          <cell r="AP854">
            <v>9.56</v>
          </cell>
          <cell r="AQ854">
            <v>244975</v>
          </cell>
          <cell r="AS854">
            <v>1.34</v>
          </cell>
          <cell r="AT854">
            <v>97715.48</v>
          </cell>
          <cell r="AW854">
            <v>1988746.82</v>
          </cell>
          <cell r="AY854">
            <v>21.520000000000003</v>
          </cell>
        </row>
        <row r="855">
          <cell r="A855" t="str">
            <v>56099255U2600</v>
          </cell>
          <cell r="B855" t="str">
            <v>REED CUSTER C U SCH DIST 255U</v>
          </cell>
          <cell r="C855" t="str">
            <v>WILL</v>
          </cell>
          <cell r="D855" t="str">
            <v>Unit</v>
          </cell>
          <cell r="F855">
            <v>1471.7</v>
          </cell>
          <cell r="G855">
            <v>500</v>
          </cell>
          <cell r="H855">
            <v>21.5</v>
          </cell>
          <cell r="J855">
            <v>4</v>
          </cell>
          <cell r="K855">
            <v>259528</v>
          </cell>
          <cell r="M855">
            <v>4</v>
          </cell>
          <cell r="N855">
            <v>259528</v>
          </cell>
          <cell r="P855">
            <v>4.16</v>
          </cell>
          <cell r="Q855">
            <v>269909.12</v>
          </cell>
          <cell r="S855">
            <v>4.16</v>
          </cell>
          <cell r="T855">
            <v>269909.12</v>
          </cell>
          <cell r="W855">
            <v>0.17</v>
          </cell>
          <cell r="X855">
            <v>11029.94</v>
          </cell>
          <cell r="Z855">
            <v>0.17</v>
          </cell>
          <cell r="AA855">
            <v>11029.94</v>
          </cell>
          <cell r="AC855">
            <v>0.17</v>
          </cell>
          <cell r="AD855">
            <v>11029.94</v>
          </cell>
          <cell r="AF855">
            <v>0.17</v>
          </cell>
          <cell r="AG855">
            <v>11029.94</v>
          </cell>
          <cell r="AI855">
            <v>0.21</v>
          </cell>
          <cell r="AJ855">
            <v>13625.22</v>
          </cell>
          <cell r="AM855">
            <v>10.43</v>
          </cell>
          <cell r="AN855">
            <v>676719.26</v>
          </cell>
          <cell r="AP855">
            <v>10.43</v>
          </cell>
          <cell r="AQ855">
            <v>267268.75</v>
          </cell>
          <cell r="AS855">
            <v>1.47</v>
          </cell>
          <cell r="AT855">
            <v>107195.34</v>
          </cell>
          <cell r="AW855">
            <v>2167802.5699999998</v>
          </cell>
          <cell r="AY855">
            <v>23.47</v>
          </cell>
        </row>
        <row r="856">
          <cell r="A856" t="str">
            <v>56099365U2600</v>
          </cell>
          <cell r="B856" t="str">
            <v>VALLEY VIEW CUSD #365U</v>
          </cell>
          <cell r="C856" t="str">
            <v>WILL</v>
          </cell>
          <cell r="D856" t="str">
            <v>Unit</v>
          </cell>
          <cell r="F856">
            <v>16637.46</v>
          </cell>
          <cell r="G856">
            <v>8369</v>
          </cell>
          <cell r="H856">
            <v>2399.5</v>
          </cell>
          <cell r="J856">
            <v>66.95</v>
          </cell>
          <cell r="K856">
            <v>4343849.9000000004</v>
          </cell>
          <cell r="M856">
            <v>66.95</v>
          </cell>
          <cell r="N856">
            <v>4343849.9000000004</v>
          </cell>
          <cell r="P856">
            <v>69.739999999999995</v>
          </cell>
          <cell r="Q856">
            <v>4524870.68</v>
          </cell>
          <cell r="S856">
            <v>69.739999999999995</v>
          </cell>
          <cell r="T856">
            <v>4524870.68</v>
          </cell>
          <cell r="W856">
            <v>19.190000000000001</v>
          </cell>
          <cell r="X856">
            <v>1245085.58</v>
          </cell>
          <cell r="Z856">
            <v>19.190000000000001</v>
          </cell>
          <cell r="AA856">
            <v>1245085.58</v>
          </cell>
          <cell r="AC856">
            <v>19.989999999999998</v>
          </cell>
          <cell r="AD856">
            <v>1296991.18</v>
          </cell>
          <cell r="AF856">
            <v>19.989999999999998</v>
          </cell>
          <cell r="AG856">
            <v>1296991.18</v>
          </cell>
          <cell r="AI856">
            <v>23.99</v>
          </cell>
          <cell r="AJ856">
            <v>1556519.18</v>
          </cell>
          <cell r="AM856">
            <v>117.99</v>
          </cell>
          <cell r="AN856">
            <v>7655427.1799999997</v>
          </cell>
          <cell r="AP856">
            <v>117.99</v>
          </cell>
          <cell r="AQ856">
            <v>3023493.75</v>
          </cell>
          <cell r="AS856">
            <v>16.63</v>
          </cell>
          <cell r="AT856">
            <v>1212692.8600000001</v>
          </cell>
          <cell r="AW856">
            <v>36269727.649999991</v>
          </cell>
          <cell r="AY856">
            <v>407.58000000000004</v>
          </cell>
        </row>
        <row r="857">
          <cell r="A857" t="str">
            <v>6510890108000</v>
          </cell>
          <cell r="B857" t="str">
            <v>ILLINOIS STATE UNIVERSITY LAB SCH</v>
          </cell>
          <cell r="C857" t="str">
            <v>MCLEAN</v>
          </cell>
          <cell r="D857" t="str">
            <v>Labs</v>
          </cell>
          <cell r="F857">
            <v>995.78</v>
          </cell>
          <cell r="G857">
            <v>0</v>
          </cell>
          <cell r="H857">
            <v>0</v>
          </cell>
          <cell r="J857">
            <v>0</v>
          </cell>
          <cell r="K857">
            <v>0</v>
          </cell>
          <cell r="M857">
            <v>0</v>
          </cell>
          <cell r="N857">
            <v>0</v>
          </cell>
          <cell r="P857">
            <v>0</v>
          </cell>
          <cell r="Q857">
            <v>0</v>
          </cell>
          <cell r="S857">
            <v>0</v>
          </cell>
          <cell r="T857">
            <v>0</v>
          </cell>
          <cell r="W857">
            <v>0</v>
          </cell>
          <cell r="X857">
            <v>0</v>
          </cell>
          <cell r="Z857">
            <v>0</v>
          </cell>
          <cell r="AA857">
            <v>0</v>
          </cell>
          <cell r="AC857">
            <v>0</v>
          </cell>
          <cell r="AD857">
            <v>0</v>
          </cell>
          <cell r="AF857">
            <v>0</v>
          </cell>
          <cell r="AG857">
            <v>0</v>
          </cell>
          <cell r="AI857">
            <v>0</v>
          </cell>
          <cell r="AJ857">
            <v>0</v>
          </cell>
          <cell r="AM857">
            <v>7.06</v>
          </cell>
          <cell r="AN857">
            <v>458066.92</v>
          </cell>
          <cell r="AP857">
            <v>7.06</v>
          </cell>
          <cell r="AQ857">
            <v>180912.5</v>
          </cell>
          <cell r="AS857">
            <v>0.99</v>
          </cell>
          <cell r="AT857">
            <v>72192.78</v>
          </cell>
          <cell r="AW857">
            <v>711172.2</v>
          </cell>
          <cell r="AY857">
            <v>7.06</v>
          </cell>
        </row>
        <row r="858">
          <cell r="A858" t="str">
            <v>6510890208000</v>
          </cell>
          <cell r="B858" t="str">
            <v>UNIVERSITY OF ILLINOIS LAB SCHOOL</v>
          </cell>
          <cell r="C858" t="str">
            <v>CHAMPAIGN</v>
          </cell>
          <cell r="D858" t="str">
            <v>Labs</v>
          </cell>
          <cell r="F858">
            <v>321</v>
          </cell>
          <cell r="G858">
            <v>0</v>
          </cell>
          <cell r="H858">
            <v>0</v>
          </cell>
          <cell r="J858">
            <v>0</v>
          </cell>
          <cell r="K858">
            <v>0</v>
          </cell>
          <cell r="M858">
            <v>0</v>
          </cell>
          <cell r="N858">
            <v>0</v>
          </cell>
          <cell r="P858">
            <v>0</v>
          </cell>
          <cell r="Q858">
            <v>0</v>
          </cell>
          <cell r="S858">
            <v>0</v>
          </cell>
          <cell r="T858">
            <v>0</v>
          </cell>
          <cell r="W858">
            <v>0</v>
          </cell>
          <cell r="X858">
            <v>0</v>
          </cell>
          <cell r="Z858">
            <v>0</v>
          </cell>
          <cell r="AA858">
            <v>0</v>
          </cell>
          <cell r="AC858">
            <v>0</v>
          </cell>
          <cell r="AD858">
            <v>0</v>
          </cell>
          <cell r="AF858">
            <v>0</v>
          </cell>
          <cell r="AG858">
            <v>0</v>
          </cell>
          <cell r="AI858">
            <v>0</v>
          </cell>
          <cell r="AJ858">
            <v>0</v>
          </cell>
          <cell r="AM858">
            <v>2.27</v>
          </cell>
          <cell r="AN858">
            <v>147282.14000000001</v>
          </cell>
          <cell r="AP858">
            <v>2.27</v>
          </cell>
          <cell r="AQ858">
            <v>58168.75</v>
          </cell>
          <cell r="AS858">
            <v>0.32</v>
          </cell>
          <cell r="AT858">
            <v>23335.040000000001</v>
          </cell>
          <cell r="AW858">
            <v>228785.93000000002</v>
          </cell>
          <cell r="AY858">
            <v>2.27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AVTR"/>
      <sheetName val="Hybrid - HS Calcs"/>
      <sheetName val="Hybrid - Elementary Calcs"/>
      <sheetName val="Hybrid Rates for EBF"/>
      <sheetName val="Cherry-Dimmick Recalc"/>
      <sheetName val="DNAME"/>
      <sheetName val="Orig 16"/>
      <sheetName val="OTR 16 EBF"/>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edical"/>
      <sheetName val="Medical OAKGROVE"/>
      <sheetName val="SNAP"/>
      <sheetName val="SNAP OAKGROVE"/>
      <sheetName val="CHIP"/>
      <sheetName val="CHIP - OAKGROVE"/>
      <sheetName val="DHS16"/>
      <sheetName val="17 ISBE Matched"/>
      <sheetName val="For FY 19 EB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ELL EAV CALC"/>
      <sheetName val="Hybrid Limiting Rate"/>
      <sheetName val="data"/>
      <sheetName val="HYBRID PTELL EAV CALC"/>
    </sheetNames>
    <sheetDataSet>
      <sheetData sheetId="0">
        <row r="6">
          <cell r="A6" t="str">
            <v>0100100102600</v>
          </cell>
        </row>
      </sheetData>
      <sheetData sheetId="1"/>
      <sheetData sheetId="2">
        <row r="4">
          <cell r="A4" t="str">
            <v>0100000000093</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ELL EAV CALC"/>
      <sheetName val="Hybrid Limiting Rate"/>
      <sheetName val="data"/>
      <sheetName val="HYBRID PTELL EAV CALC"/>
    </sheetNames>
    <sheetDataSet>
      <sheetData sheetId="0" refreshError="1"/>
      <sheetData sheetId="1" refreshError="1"/>
      <sheetData sheetId="2">
        <row r="4">
          <cell r="A4" t="str">
            <v>0100000000093</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28"/>
  <sheetViews>
    <sheetView tabSelected="1" workbookViewId="0">
      <pane xSplit="3" ySplit="7" topLeftCell="D8" activePane="bottomRight" state="frozen"/>
      <selection pane="topRight" activeCell="D1" sqref="D1"/>
      <selection pane="bottomLeft" activeCell="A8" sqref="A8"/>
      <selection pane="bottomRight" activeCell="A4" sqref="A4"/>
    </sheetView>
  </sheetViews>
  <sheetFormatPr defaultRowHeight="15" x14ac:dyDescent="0.25"/>
  <cols>
    <col min="1" max="1" width="2.7109375" style="146" customWidth="1"/>
    <col min="2" max="2" width="24.7109375" style="146" bestFit="1" customWidth="1"/>
    <col min="3" max="3" width="10.7109375" style="146" bestFit="1" customWidth="1"/>
    <col min="4" max="4" width="37.140625" style="146" bestFit="1" customWidth="1"/>
    <col min="5" max="5" width="17" style="105" customWidth="1"/>
    <col min="6" max="6" width="17.5703125" style="295" customWidth="1"/>
    <col min="7" max="7" width="19.140625" style="105" customWidth="1"/>
    <col min="8" max="8" width="24.5703125" style="200" customWidth="1"/>
    <col min="9" max="9" width="22.28515625" style="200" customWidth="1"/>
    <col min="10" max="10" width="18.7109375" style="201" customWidth="1"/>
    <col min="11" max="11" width="20.5703125" style="200" customWidth="1"/>
    <col min="12" max="12" width="2.7109375" style="146" customWidth="1"/>
    <col min="13" max="25" width="9.140625" style="322"/>
    <col min="26" max="26" width="9.140625" style="146"/>
    <col min="27" max="27" width="24.42578125" style="146" hidden="1" customWidth="1"/>
    <col min="28" max="28" width="9.140625" style="146" hidden="1" customWidth="1"/>
    <col min="29" max="16384" width="9.140625" style="146"/>
  </cols>
  <sheetData>
    <row r="1" spans="1:28" ht="23.25" x14ac:dyDescent="0.35">
      <c r="A1" s="334" t="s">
        <v>2063</v>
      </c>
      <c r="B1" s="335"/>
      <c r="C1" s="335"/>
      <c r="D1" s="335"/>
      <c r="E1" s="335"/>
      <c r="F1" s="335"/>
      <c r="G1" s="335"/>
      <c r="H1" s="335"/>
      <c r="I1" s="335"/>
      <c r="J1" s="335"/>
      <c r="K1" s="335"/>
      <c r="L1" s="336"/>
    </row>
    <row r="2" spans="1:28" ht="23.25" x14ac:dyDescent="0.35">
      <c r="A2" s="337" t="s">
        <v>2249</v>
      </c>
      <c r="B2" s="338"/>
      <c r="C2" s="338"/>
      <c r="D2" s="338"/>
      <c r="E2" s="338"/>
      <c r="F2" s="338"/>
      <c r="G2" s="338"/>
      <c r="H2" s="338"/>
      <c r="I2" s="338"/>
      <c r="J2" s="338"/>
      <c r="K2" s="338"/>
      <c r="L2" s="339"/>
    </row>
    <row r="3" spans="1:28" ht="18.75" x14ac:dyDescent="0.3">
      <c r="A3" s="340" t="s">
        <v>2313</v>
      </c>
      <c r="B3" s="341"/>
      <c r="C3" s="341"/>
      <c r="D3" s="341"/>
      <c r="E3" s="341"/>
      <c r="F3" s="341"/>
      <c r="G3" s="341"/>
      <c r="H3" s="341"/>
      <c r="I3" s="341"/>
      <c r="J3" s="341"/>
      <c r="K3" s="341"/>
      <c r="L3" s="342"/>
    </row>
    <row r="4" spans="1:28" ht="33" customHeight="1" thickBot="1" x14ac:dyDescent="0.3">
      <c r="A4" s="202"/>
      <c r="B4" s="344" t="s">
        <v>2266</v>
      </c>
      <c r="C4" s="344"/>
      <c r="D4" s="344"/>
      <c r="E4" s="55"/>
      <c r="F4" s="206"/>
      <c r="G4" s="55"/>
      <c r="H4" s="1"/>
      <c r="I4" s="1"/>
      <c r="J4" s="203"/>
      <c r="K4" s="1"/>
      <c r="L4" s="204"/>
    </row>
    <row r="5" spans="1:28" ht="15.75" thickBot="1" x14ac:dyDescent="0.3">
      <c r="A5" s="202"/>
      <c r="B5" s="286"/>
      <c r="C5" s="205"/>
      <c r="D5" s="285" t="str">
        <f>IFERROR(VLOOKUP(B5,BASE_CALC,2,FALSE),"")</f>
        <v/>
      </c>
      <c r="E5" s="206"/>
      <c r="F5" s="206"/>
      <c r="G5" s="206"/>
      <c r="H5" s="203"/>
      <c r="I5" s="203"/>
      <c r="J5" s="203"/>
      <c r="K5" s="1"/>
      <c r="L5" s="204"/>
    </row>
    <row r="6" spans="1:28" ht="26.25" customHeight="1" x14ac:dyDescent="0.25">
      <c r="A6" s="207"/>
      <c r="B6" s="345" t="s">
        <v>2254</v>
      </c>
      <c r="C6" s="345"/>
      <c r="D6" s="345"/>
      <c r="E6" s="55"/>
      <c r="F6" s="206"/>
      <c r="G6" s="55"/>
      <c r="H6" s="1"/>
      <c r="I6" s="1"/>
      <c r="J6" s="203"/>
      <c r="K6" s="1"/>
      <c r="L6" s="204"/>
      <c r="AA6" s="214" t="s">
        <v>2165</v>
      </c>
      <c r="AB6" s="214" t="s">
        <v>2166</v>
      </c>
    </row>
    <row r="7" spans="1:28" ht="55.5" thickBot="1" x14ac:dyDescent="0.3">
      <c r="A7" s="208"/>
      <c r="B7" s="209" t="s">
        <v>2159</v>
      </c>
      <c r="C7" s="209" t="s">
        <v>2160</v>
      </c>
      <c r="D7" s="210" t="s">
        <v>2161</v>
      </c>
      <c r="E7" s="211" t="s">
        <v>2250</v>
      </c>
      <c r="F7" s="211" t="s">
        <v>2162</v>
      </c>
      <c r="G7" s="211" t="s">
        <v>2163</v>
      </c>
      <c r="H7" s="212" t="s">
        <v>2251</v>
      </c>
      <c r="I7" s="213" t="s">
        <v>2252</v>
      </c>
      <c r="J7" s="212" t="s">
        <v>2164</v>
      </c>
      <c r="K7" s="212" t="s">
        <v>2163</v>
      </c>
      <c r="L7" s="204"/>
    </row>
    <row r="8" spans="1:28" x14ac:dyDescent="0.25">
      <c r="A8" s="215" t="s">
        <v>2167</v>
      </c>
      <c r="B8" s="216"/>
      <c r="C8" s="216"/>
      <c r="D8" s="216"/>
      <c r="E8" s="217"/>
      <c r="F8" s="217"/>
      <c r="G8" s="217"/>
      <c r="H8" s="218"/>
      <c r="I8" s="218"/>
      <c r="J8" s="218"/>
      <c r="K8" s="1"/>
      <c r="L8" s="204"/>
      <c r="AA8" s="36" t="s">
        <v>3</v>
      </c>
      <c r="AB8" s="36" t="s">
        <v>4</v>
      </c>
    </row>
    <row r="9" spans="1:28" x14ac:dyDescent="0.25">
      <c r="A9" s="219"/>
      <c r="B9" s="216"/>
      <c r="C9" s="216"/>
      <c r="D9" s="216"/>
      <c r="E9" s="217"/>
      <c r="F9" s="217"/>
      <c r="G9" s="217"/>
      <c r="H9" s="218"/>
      <c r="I9" s="218"/>
      <c r="J9" s="218"/>
      <c r="K9" s="1"/>
      <c r="L9" s="204"/>
      <c r="AA9" s="116" t="s">
        <v>7</v>
      </c>
      <c r="AB9" s="116" t="s">
        <v>8</v>
      </c>
    </row>
    <row r="10" spans="1:28" x14ac:dyDescent="0.25">
      <c r="A10" s="220"/>
      <c r="B10" s="135" t="s">
        <v>1950</v>
      </c>
      <c r="C10" s="135" t="s">
        <v>1954</v>
      </c>
      <c r="D10" s="135" t="s">
        <v>2168</v>
      </c>
      <c r="E10" s="221">
        <f>IFERROR(VLOOKUP($B$5,CORE_INVEST,23,FALSE)+VLOOKUP($B$5,CORE_INVEST,24,FALSE)+VLOOKUP($B$5,CORE_INVEST,25,FALSE),0)</f>
        <v>0</v>
      </c>
      <c r="F10" s="287"/>
      <c r="G10" s="222" t="str">
        <f>IF(F10="","",F10-E10)</f>
        <v/>
      </c>
      <c r="H10" s="223">
        <f>IFERROR(VLOOKUP($B$5,CORE_INVEST,26,FALSE),0)</f>
        <v>0</v>
      </c>
      <c r="I10" s="223">
        <f>IFERROR(INT(VLOOKUP($B$5,BASE_CALC,13,FALSE)*H10*100)/100,0)</f>
        <v>0</v>
      </c>
      <c r="J10" s="224"/>
      <c r="K10" s="225" t="str">
        <f>IF(J10="","",J10-I10)</f>
        <v/>
      </c>
      <c r="L10" s="204"/>
      <c r="AA10" s="116" t="s">
        <v>10</v>
      </c>
      <c r="AB10" s="116" t="s">
        <v>11</v>
      </c>
    </row>
    <row r="11" spans="1:28" x14ac:dyDescent="0.25">
      <c r="A11" s="220"/>
      <c r="B11" s="226"/>
      <c r="C11" s="227" t="s">
        <v>1955</v>
      </c>
      <c r="D11" s="226" t="s">
        <v>2169</v>
      </c>
      <c r="E11" s="228"/>
      <c r="F11" s="288"/>
      <c r="G11" s="229"/>
      <c r="H11" s="230"/>
      <c r="I11" s="230"/>
      <c r="J11" s="231"/>
      <c r="K11" s="232"/>
      <c r="L11" s="204"/>
      <c r="AA11" s="116" t="s">
        <v>13</v>
      </c>
      <c r="AB11" s="116" t="s">
        <v>14</v>
      </c>
    </row>
    <row r="12" spans="1:28" x14ac:dyDescent="0.25">
      <c r="A12" s="220"/>
      <c r="B12" s="135"/>
      <c r="C12" s="135"/>
      <c r="D12" s="135"/>
      <c r="E12" s="55"/>
      <c r="F12" s="206"/>
      <c r="G12" s="233"/>
      <c r="H12" s="234"/>
      <c r="I12" s="234"/>
      <c r="J12" s="235"/>
      <c r="K12" s="236"/>
      <c r="L12" s="204"/>
      <c r="AA12" s="116" t="s">
        <v>15</v>
      </c>
      <c r="AB12" s="116" t="s">
        <v>16</v>
      </c>
    </row>
    <row r="13" spans="1:28" hidden="1" x14ac:dyDescent="0.25">
      <c r="A13" s="220"/>
      <c r="B13" s="135"/>
      <c r="C13" s="135"/>
      <c r="D13" s="135"/>
      <c r="E13" s="55"/>
      <c r="F13" s="206"/>
      <c r="G13" s="233"/>
      <c r="H13" s="234"/>
      <c r="I13" s="234"/>
      <c r="J13" s="235"/>
      <c r="K13" s="236"/>
      <c r="L13" s="204"/>
      <c r="AA13" s="116" t="s">
        <v>17</v>
      </c>
      <c r="AB13" s="116" t="s">
        <v>18</v>
      </c>
    </row>
    <row r="14" spans="1:28" hidden="1" x14ac:dyDescent="0.25">
      <c r="A14" s="220"/>
      <c r="B14" s="135"/>
      <c r="C14" s="135"/>
      <c r="D14" s="135"/>
      <c r="E14" s="55"/>
      <c r="F14" s="206"/>
      <c r="G14" s="233"/>
      <c r="H14" s="234"/>
      <c r="I14" s="234"/>
      <c r="J14" s="235"/>
      <c r="K14" s="236"/>
      <c r="L14" s="204"/>
      <c r="AA14" s="116" t="s">
        <v>19</v>
      </c>
      <c r="AB14" s="116" t="s">
        <v>20</v>
      </c>
    </row>
    <row r="15" spans="1:28" hidden="1" x14ac:dyDescent="0.25">
      <c r="A15" s="220"/>
      <c r="B15" s="135"/>
      <c r="C15" s="135"/>
      <c r="D15" s="135"/>
      <c r="E15" s="55"/>
      <c r="F15" s="206"/>
      <c r="G15" s="233"/>
      <c r="H15" s="234"/>
      <c r="I15" s="234"/>
      <c r="J15" s="235"/>
      <c r="K15" s="236"/>
      <c r="L15" s="204"/>
      <c r="AA15" s="116" t="s">
        <v>21</v>
      </c>
      <c r="AB15" s="116" t="s">
        <v>22</v>
      </c>
    </row>
    <row r="16" spans="1:28" hidden="1" x14ac:dyDescent="0.25">
      <c r="A16" s="220"/>
      <c r="B16" s="135"/>
      <c r="C16" s="135"/>
      <c r="D16" s="135"/>
      <c r="E16" s="55"/>
      <c r="F16" s="206"/>
      <c r="G16" s="233"/>
      <c r="H16" s="234"/>
      <c r="I16" s="234"/>
      <c r="J16" s="235"/>
      <c r="K16" s="236"/>
      <c r="L16" s="204"/>
      <c r="AA16" s="116" t="s">
        <v>24</v>
      </c>
      <c r="AB16" s="116" t="s">
        <v>25</v>
      </c>
    </row>
    <row r="17" spans="1:28" x14ac:dyDescent="0.25">
      <c r="A17" s="220"/>
      <c r="B17" s="135"/>
      <c r="C17" s="135"/>
      <c r="D17" s="135"/>
      <c r="E17" s="55"/>
      <c r="F17" s="206"/>
      <c r="G17" s="233"/>
      <c r="H17" s="234"/>
      <c r="I17" s="234"/>
      <c r="J17" s="235"/>
      <c r="K17" s="236"/>
      <c r="L17" s="204"/>
      <c r="AA17" s="116" t="s">
        <v>27</v>
      </c>
      <c r="AB17" s="116" t="s">
        <v>28</v>
      </c>
    </row>
    <row r="18" spans="1:28" x14ac:dyDescent="0.25">
      <c r="A18" s="220"/>
      <c r="B18" s="135" t="s">
        <v>2170</v>
      </c>
      <c r="C18" s="135" t="s">
        <v>2171</v>
      </c>
      <c r="D18" s="135" t="s">
        <v>2172</v>
      </c>
      <c r="E18" s="221">
        <f>IFERROR(VLOOKUP($B$5,CORE_INVEST,28,FALSE),0)</f>
        <v>0</v>
      </c>
      <c r="F18" s="287"/>
      <c r="G18" s="222" t="str">
        <f>IF(F18="","",F18-E18)</f>
        <v/>
      </c>
      <c r="H18" s="223">
        <f>IFERROR(VLOOKUP($B$5,CORE_INVEST,29,FALSE),0)</f>
        <v>0</v>
      </c>
      <c r="I18" s="223">
        <f>IFERROR(INT(VLOOKUP($B$5,BASE_CALC,13,FALSE)*H18*100)/100,0)</f>
        <v>0</v>
      </c>
      <c r="J18" s="224"/>
      <c r="K18" s="225" t="str">
        <f>IF(J18="","",J18-I18)</f>
        <v/>
      </c>
      <c r="L18" s="204"/>
      <c r="AA18" s="116" t="s">
        <v>29</v>
      </c>
      <c r="AB18" s="116" t="s">
        <v>30</v>
      </c>
    </row>
    <row r="19" spans="1:28" x14ac:dyDescent="0.25">
      <c r="A19" s="220"/>
      <c r="B19" s="226"/>
      <c r="C19" s="227" t="s">
        <v>1966</v>
      </c>
      <c r="D19" s="226" t="s">
        <v>2173</v>
      </c>
      <c r="E19" s="228"/>
      <c r="F19" s="288"/>
      <c r="G19" s="229"/>
      <c r="H19" s="230"/>
      <c r="I19" s="230"/>
      <c r="J19" s="231"/>
      <c r="K19" s="232"/>
      <c r="L19" s="204"/>
      <c r="AA19" s="116" t="s">
        <v>31</v>
      </c>
      <c r="AB19" s="116" t="s">
        <v>32</v>
      </c>
    </row>
    <row r="20" spans="1:28" x14ac:dyDescent="0.25">
      <c r="A20" s="220"/>
      <c r="B20" s="135"/>
      <c r="C20" s="135"/>
      <c r="D20" s="135"/>
      <c r="E20" s="55"/>
      <c r="F20" s="206"/>
      <c r="G20" s="233"/>
      <c r="H20" s="234"/>
      <c r="I20" s="234"/>
      <c r="J20" s="235"/>
      <c r="K20" s="236"/>
      <c r="L20" s="204"/>
      <c r="AA20" s="116" t="s">
        <v>33</v>
      </c>
      <c r="AB20" s="116" t="s">
        <v>34</v>
      </c>
    </row>
    <row r="21" spans="1:28" x14ac:dyDescent="0.25">
      <c r="A21" s="220"/>
      <c r="B21" s="135" t="s">
        <v>2174</v>
      </c>
      <c r="C21" s="135" t="s">
        <v>2175</v>
      </c>
      <c r="D21" s="135" t="s">
        <v>2176</v>
      </c>
      <c r="E21" s="221">
        <f>IFERROR(VLOOKUP($B$5,CORE_INVEST,31,FALSE)+VLOOKUP($B$5,CORE_INVEST,32,FALSE)+VLOOKUP($B$5,CORE_INVEST,33,FALSE),0)</f>
        <v>0</v>
      </c>
      <c r="F21" s="287"/>
      <c r="G21" s="222" t="str">
        <f>IF(F21="","",F21-E21)</f>
        <v/>
      </c>
      <c r="H21" s="223">
        <f>IFERROR(VLOOKUP($B$5,CORE_INVEST,34,FALSE),0)</f>
        <v>0</v>
      </c>
      <c r="I21" s="223">
        <f>IFERROR(INT(VLOOKUP($B$5,BASE_CALC,13,FALSE)*H21*100)/100,0)</f>
        <v>0</v>
      </c>
      <c r="J21" s="224"/>
      <c r="K21" s="225" t="str">
        <f>IF(J21="","",J21-I21)</f>
        <v/>
      </c>
      <c r="L21" s="204"/>
      <c r="AA21" s="116" t="s">
        <v>35</v>
      </c>
      <c r="AB21" s="116" t="s">
        <v>36</v>
      </c>
    </row>
    <row r="22" spans="1:28" s="53" customFormat="1" x14ac:dyDescent="0.25">
      <c r="A22" s="237"/>
      <c r="B22" s="238"/>
      <c r="C22" s="238"/>
      <c r="D22" s="238"/>
      <c r="E22" s="239"/>
      <c r="F22" s="289"/>
      <c r="G22" s="240"/>
      <c r="H22" s="241"/>
      <c r="I22" s="241"/>
      <c r="J22" s="242"/>
      <c r="K22" s="243"/>
      <c r="L22" s="244"/>
      <c r="M22" s="323"/>
      <c r="N22" s="323"/>
      <c r="O22" s="323"/>
      <c r="P22" s="323"/>
      <c r="Q22" s="323"/>
      <c r="R22" s="323"/>
      <c r="S22" s="323"/>
      <c r="T22" s="323"/>
      <c r="U22" s="323"/>
      <c r="V22" s="323"/>
      <c r="W22" s="323"/>
      <c r="X22" s="323"/>
      <c r="Y22" s="323"/>
      <c r="AA22" s="116" t="s">
        <v>37</v>
      </c>
      <c r="AB22" s="116" t="s">
        <v>38</v>
      </c>
    </row>
    <row r="23" spans="1:28" x14ac:dyDescent="0.25">
      <c r="A23" s="220"/>
      <c r="B23" s="135"/>
      <c r="C23" s="135"/>
      <c r="D23" s="135"/>
      <c r="E23" s="55"/>
      <c r="F23" s="206"/>
      <c r="G23" s="233"/>
      <c r="H23" s="234"/>
      <c r="I23" s="234"/>
      <c r="J23" s="235"/>
      <c r="K23" s="236"/>
      <c r="L23" s="204"/>
      <c r="AA23" s="116" t="s">
        <v>39</v>
      </c>
      <c r="AB23" s="116" t="s">
        <v>40</v>
      </c>
    </row>
    <row r="24" spans="1:28" x14ac:dyDescent="0.25">
      <c r="A24" s="220"/>
      <c r="B24" s="135" t="s">
        <v>2177</v>
      </c>
      <c r="C24" s="135" t="s">
        <v>2178</v>
      </c>
      <c r="D24" s="135" t="s">
        <v>2179</v>
      </c>
      <c r="E24" s="221">
        <f>IFERROR(VLOOKUP($B$5,CORE_INVEST,36,FALSE)+VLOOKUP($B$5,CORE_INVEST,37,FALSE)+VLOOKUP($B$5,CORE_INVEST,38,FALSE),0)</f>
        <v>0</v>
      </c>
      <c r="F24" s="287"/>
      <c r="G24" s="222" t="str">
        <f>IF(F24="","",F24-E24)</f>
        <v/>
      </c>
      <c r="H24" s="223">
        <f>IFERROR(VLOOKUP($B$5,CORE_INVEST,39,FALSE),0)</f>
        <v>0</v>
      </c>
      <c r="I24" s="223">
        <f>IFERROR(INT(VLOOKUP($B$5,BASE_CALC,13,FALSE)*H24*100)/100,0)</f>
        <v>0</v>
      </c>
      <c r="J24" s="224"/>
      <c r="K24" s="225" t="str">
        <f>IF(J24="","",J24-I24)</f>
        <v/>
      </c>
      <c r="L24" s="204"/>
      <c r="AA24" s="116" t="s">
        <v>41</v>
      </c>
      <c r="AB24" s="116" t="s">
        <v>42</v>
      </c>
    </row>
    <row r="25" spans="1:28" x14ac:dyDescent="0.25">
      <c r="A25" s="220"/>
      <c r="B25" s="135"/>
      <c r="C25" s="245" t="s">
        <v>2180</v>
      </c>
      <c r="D25" s="135" t="s">
        <v>2179</v>
      </c>
      <c r="E25" s="195"/>
      <c r="F25" s="206"/>
      <c r="G25" s="233"/>
      <c r="H25" s="234"/>
      <c r="I25" s="234"/>
      <c r="J25" s="235"/>
      <c r="K25" s="236"/>
      <c r="L25" s="204"/>
      <c r="AA25" s="116" t="s">
        <v>44</v>
      </c>
      <c r="AB25" s="116" t="s">
        <v>45</v>
      </c>
    </row>
    <row r="26" spans="1:28" x14ac:dyDescent="0.25">
      <c r="A26" s="220"/>
      <c r="B26" s="226"/>
      <c r="C26" s="227" t="s">
        <v>1966</v>
      </c>
      <c r="D26" s="226" t="s">
        <v>2181</v>
      </c>
      <c r="E26" s="228"/>
      <c r="F26" s="288"/>
      <c r="G26" s="229"/>
      <c r="H26" s="230"/>
      <c r="I26" s="230"/>
      <c r="J26" s="231"/>
      <c r="K26" s="232"/>
      <c r="L26" s="204"/>
      <c r="AA26" s="116" t="s">
        <v>46</v>
      </c>
      <c r="AB26" s="116" t="s">
        <v>47</v>
      </c>
    </row>
    <row r="27" spans="1:28" x14ac:dyDescent="0.25">
      <c r="A27" s="220"/>
      <c r="B27" s="135"/>
      <c r="C27" s="135"/>
      <c r="D27" s="135"/>
      <c r="E27" s="55"/>
      <c r="F27" s="206"/>
      <c r="G27" s="233"/>
      <c r="H27" s="234"/>
      <c r="I27" s="234"/>
      <c r="J27" s="235"/>
      <c r="K27" s="236"/>
      <c r="L27" s="204"/>
      <c r="AA27" s="116" t="s">
        <v>48</v>
      </c>
      <c r="AB27" s="116" t="s">
        <v>49</v>
      </c>
    </row>
    <row r="28" spans="1:28" x14ac:dyDescent="0.25">
      <c r="A28" s="220"/>
      <c r="B28" s="135" t="s">
        <v>2182</v>
      </c>
      <c r="C28" s="135"/>
      <c r="D28" s="135"/>
      <c r="E28" s="55"/>
      <c r="F28" s="206"/>
      <c r="G28" s="233"/>
      <c r="H28" s="234"/>
      <c r="I28" s="234"/>
      <c r="J28" s="235"/>
      <c r="K28" s="236"/>
      <c r="L28" s="204"/>
      <c r="AA28" s="116" t="s">
        <v>50</v>
      </c>
      <c r="AB28" s="116" t="s">
        <v>51</v>
      </c>
    </row>
    <row r="29" spans="1:28" x14ac:dyDescent="0.25">
      <c r="A29" s="220"/>
      <c r="B29" s="135"/>
      <c r="C29" s="135"/>
      <c r="D29" s="246" t="s">
        <v>2183</v>
      </c>
      <c r="E29" s="247">
        <f>IFERROR(VLOOKUP($B$5,CORE_INVEST,41,FALSE),0)</f>
        <v>0</v>
      </c>
      <c r="F29" s="287"/>
      <c r="G29" s="222" t="str">
        <f t="shared" ref="G29:G31" si="0">IF(F29="","",F29-E29)</f>
        <v/>
      </c>
      <c r="H29" s="234"/>
      <c r="I29" s="234"/>
      <c r="J29" s="235"/>
      <c r="K29" s="236"/>
      <c r="L29" s="204"/>
      <c r="AA29" s="116" t="s">
        <v>53</v>
      </c>
      <c r="AB29" s="116" t="s">
        <v>54</v>
      </c>
    </row>
    <row r="30" spans="1:28" x14ac:dyDescent="0.25">
      <c r="A30" s="220"/>
      <c r="B30" s="135"/>
      <c r="C30" s="135"/>
      <c r="D30" s="246" t="s">
        <v>2184</v>
      </c>
      <c r="E30" s="248">
        <f>IFERROR(VLOOKUP($B$5,CORE_INVEST,42,FALSE),0)</f>
        <v>0</v>
      </c>
      <c r="F30" s="287"/>
      <c r="G30" s="222" t="str">
        <f t="shared" si="0"/>
        <v/>
      </c>
      <c r="H30" s="234"/>
      <c r="I30" s="234"/>
      <c r="J30" s="235"/>
      <c r="K30" s="236"/>
      <c r="L30" s="204"/>
      <c r="AA30" s="116" t="s">
        <v>55</v>
      </c>
      <c r="AB30" s="116" t="s">
        <v>56</v>
      </c>
    </row>
    <row r="31" spans="1:28" x14ac:dyDescent="0.25">
      <c r="A31" s="220"/>
      <c r="B31" s="135"/>
      <c r="C31" s="135"/>
      <c r="D31" s="246" t="s">
        <v>2185</v>
      </c>
      <c r="E31" s="248">
        <f>IFERROR(VLOOKUP($B$5,CORE_INVEST,43,FALSE),0)</f>
        <v>0</v>
      </c>
      <c r="F31" s="287"/>
      <c r="G31" s="249" t="str">
        <f t="shared" si="0"/>
        <v/>
      </c>
      <c r="H31" s="234"/>
      <c r="I31" s="234"/>
      <c r="J31" s="235"/>
      <c r="K31" s="236"/>
      <c r="L31" s="204"/>
      <c r="AA31" s="116" t="s">
        <v>58</v>
      </c>
      <c r="AB31" s="116" t="s">
        <v>59</v>
      </c>
    </row>
    <row r="32" spans="1:28" x14ac:dyDescent="0.25">
      <c r="A32" s="220"/>
      <c r="B32" s="135"/>
      <c r="C32" s="135"/>
      <c r="D32" s="135" t="s">
        <v>2186</v>
      </c>
      <c r="E32" s="250">
        <f>IFERROR(SUM(E29:E31),0)</f>
        <v>0</v>
      </c>
      <c r="F32" s="290">
        <f>SUM(F29:F31)</f>
        <v>0</v>
      </c>
      <c r="G32" s="222">
        <f>SUM(G29:G31)</f>
        <v>0</v>
      </c>
      <c r="H32" s="223">
        <f>IFERROR(VLOOKUP($B$5,CORE_INVEST,44,FALSE),0)</f>
        <v>0</v>
      </c>
      <c r="I32" s="223">
        <f>IFERROR(INT(VLOOKUP($B$5,BASE_CALC,13,FALSE)*H32*100)/100,0)</f>
        <v>0</v>
      </c>
      <c r="J32" s="224"/>
      <c r="K32" s="225" t="str">
        <f>IF(J32="","",J32-I32)</f>
        <v/>
      </c>
      <c r="L32" s="204"/>
      <c r="AA32" s="116" t="s">
        <v>60</v>
      </c>
      <c r="AB32" s="116" t="s">
        <v>61</v>
      </c>
    </row>
    <row r="33" spans="1:28" s="53" customFormat="1" x14ac:dyDescent="0.25">
      <c r="A33" s="237"/>
      <c r="B33" s="238"/>
      <c r="C33" s="238"/>
      <c r="D33" s="238"/>
      <c r="E33" s="239"/>
      <c r="F33" s="289"/>
      <c r="G33" s="240"/>
      <c r="H33" s="241"/>
      <c r="I33" s="241"/>
      <c r="J33" s="242"/>
      <c r="K33" s="243"/>
      <c r="L33" s="244"/>
      <c r="M33" s="323"/>
      <c r="N33" s="323"/>
      <c r="O33" s="323"/>
      <c r="P33" s="323"/>
      <c r="Q33" s="323"/>
      <c r="R33" s="323"/>
      <c r="S33" s="323"/>
      <c r="T33" s="323"/>
      <c r="U33" s="323"/>
      <c r="V33" s="323"/>
      <c r="W33" s="323"/>
      <c r="X33" s="323"/>
      <c r="Y33" s="323"/>
      <c r="AA33" s="116" t="s">
        <v>63</v>
      </c>
      <c r="AB33" s="116" t="s">
        <v>64</v>
      </c>
    </row>
    <row r="34" spans="1:28" x14ac:dyDescent="0.25">
      <c r="A34" s="220"/>
      <c r="B34" s="135"/>
      <c r="C34" s="135"/>
      <c r="D34" s="135"/>
      <c r="E34" s="55"/>
      <c r="F34" s="206"/>
      <c r="G34" s="233"/>
      <c r="H34" s="234"/>
      <c r="I34" s="234"/>
      <c r="J34" s="235"/>
      <c r="K34" s="236"/>
      <c r="L34" s="204"/>
      <c r="AA34" s="116" t="s">
        <v>65</v>
      </c>
      <c r="AB34" s="116" t="s">
        <v>66</v>
      </c>
    </row>
    <row r="35" spans="1:28" x14ac:dyDescent="0.25">
      <c r="A35" s="220"/>
      <c r="B35" s="135" t="s">
        <v>2101</v>
      </c>
      <c r="C35" s="135" t="s">
        <v>2178</v>
      </c>
      <c r="D35" s="135" t="s">
        <v>2187</v>
      </c>
      <c r="E35" s="221">
        <f>IFERROR(VLOOKUP($B$5,CORE_INVEST,46,FALSE)+VLOOKUP($B$5,CORE_INVEST,47,FALSE)+VLOOKUP($B$5,CORE_INVEST,48,FALSE),0)</f>
        <v>0</v>
      </c>
      <c r="F35" s="287"/>
      <c r="G35" s="222" t="str">
        <f t="shared" ref="G35" si="1">IF(F35="","",F35-E35)</f>
        <v/>
      </c>
      <c r="H35" s="223">
        <f>IFERROR(VLOOKUP($B$5,CORE_INVEST,49,FALSE),0)</f>
        <v>0</v>
      </c>
      <c r="I35" s="223">
        <f>IFERROR(INT(VLOOKUP($B$5,BASE_CALC,13,FALSE)*H35*100)/100,0)</f>
        <v>0</v>
      </c>
      <c r="J35" s="224"/>
      <c r="K35" s="225" t="str">
        <f>IF(J35="","",J35-I35)</f>
        <v/>
      </c>
      <c r="L35" s="204"/>
      <c r="AA35" s="116" t="s">
        <v>68</v>
      </c>
      <c r="AB35" s="116" t="s">
        <v>69</v>
      </c>
    </row>
    <row r="36" spans="1:28" x14ac:dyDescent="0.25">
      <c r="A36" s="220"/>
      <c r="B36" s="135"/>
      <c r="C36" s="245" t="s">
        <v>2180</v>
      </c>
      <c r="D36" s="135" t="s">
        <v>2188</v>
      </c>
      <c r="E36" s="55"/>
      <c r="F36" s="206"/>
      <c r="G36" s="233"/>
      <c r="H36" s="234"/>
      <c r="I36" s="234"/>
      <c r="J36" s="235"/>
      <c r="K36" s="236"/>
      <c r="L36" s="204"/>
      <c r="AA36" s="116" t="s">
        <v>70</v>
      </c>
      <c r="AB36" s="116" t="s">
        <v>71</v>
      </c>
    </row>
    <row r="37" spans="1:28" x14ac:dyDescent="0.25">
      <c r="A37" s="220"/>
      <c r="B37" s="226"/>
      <c r="C37" s="227" t="s">
        <v>1966</v>
      </c>
      <c r="D37" s="226" t="s">
        <v>2188</v>
      </c>
      <c r="E37" s="228"/>
      <c r="F37" s="288"/>
      <c r="G37" s="229"/>
      <c r="H37" s="230"/>
      <c r="I37" s="230"/>
      <c r="J37" s="231"/>
      <c r="K37" s="232"/>
      <c r="L37" s="204"/>
      <c r="AA37" s="116" t="s">
        <v>72</v>
      </c>
      <c r="AB37" s="116" t="s">
        <v>73</v>
      </c>
    </row>
    <row r="38" spans="1:28" x14ac:dyDescent="0.25">
      <c r="A38" s="220"/>
      <c r="B38" s="135"/>
      <c r="C38" s="135"/>
      <c r="D38" s="135"/>
      <c r="E38" s="55"/>
      <c r="F38" s="206"/>
      <c r="G38" s="233"/>
      <c r="H38" s="234"/>
      <c r="I38" s="234"/>
      <c r="J38" s="235"/>
      <c r="K38" s="236"/>
      <c r="L38" s="204"/>
      <c r="AA38" s="116" t="s">
        <v>74</v>
      </c>
      <c r="AB38" s="116" t="s">
        <v>75</v>
      </c>
    </row>
    <row r="39" spans="1:28" x14ac:dyDescent="0.25">
      <c r="A39" s="220"/>
      <c r="B39" s="135" t="s">
        <v>2189</v>
      </c>
      <c r="C39" s="135" t="s">
        <v>2178</v>
      </c>
      <c r="D39" s="135" t="s">
        <v>2190</v>
      </c>
      <c r="E39" s="221">
        <f>IFERROR(VLOOKUP($B$5,CORE_INVEST,51,FALSE)+VLOOKUP($B$5,CORE_INVEST,52,FALSE)+VLOOKUP($B$5,CORE_INVEST,53,FALSE),0)</f>
        <v>0</v>
      </c>
      <c r="F39" s="291"/>
      <c r="G39" s="222" t="str">
        <f t="shared" ref="G39" si="2">IF(F39="","",F39-E39)</f>
        <v/>
      </c>
      <c r="H39" s="223">
        <f>IFERROR(VLOOKUP($B$5,CORE_INVEST,54,FALSE),0)</f>
        <v>0</v>
      </c>
      <c r="I39" s="223">
        <f>IFERROR(INT(VLOOKUP($B$5,BASE_CALC,13,FALSE)*H39*100)/100,0)</f>
        <v>0</v>
      </c>
      <c r="J39" s="224"/>
      <c r="K39" s="225" t="str">
        <f>IF(J39="","",J39-I39)</f>
        <v/>
      </c>
      <c r="L39" s="204"/>
      <c r="AA39" s="116" t="s">
        <v>76</v>
      </c>
      <c r="AB39" s="116" t="s">
        <v>77</v>
      </c>
    </row>
    <row r="40" spans="1:28" x14ac:dyDescent="0.25">
      <c r="A40" s="220"/>
      <c r="B40" s="135"/>
      <c r="C40" s="245" t="s">
        <v>2180</v>
      </c>
      <c r="D40" s="135" t="s">
        <v>2190</v>
      </c>
      <c r="E40" s="55"/>
      <c r="F40" s="206"/>
      <c r="G40" s="233"/>
      <c r="H40" s="234"/>
      <c r="I40" s="234"/>
      <c r="J40" s="235"/>
      <c r="K40" s="236"/>
      <c r="L40" s="204"/>
      <c r="AA40" s="116" t="s">
        <v>79</v>
      </c>
      <c r="AB40" s="116" t="s">
        <v>80</v>
      </c>
    </row>
    <row r="41" spans="1:28" x14ac:dyDescent="0.25">
      <c r="A41" s="220"/>
      <c r="B41" s="226"/>
      <c r="C41" s="227" t="s">
        <v>1966</v>
      </c>
      <c r="D41" s="226" t="s">
        <v>2190</v>
      </c>
      <c r="E41" s="228"/>
      <c r="F41" s="288"/>
      <c r="G41" s="229"/>
      <c r="H41" s="230"/>
      <c r="I41" s="230"/>
      <c r="J41" s="231"/>
      <c r="K41" s="232"/>
      <c r="L41" s="204"/>
      <c r="AA41" s="116" t="s">
        <v>81</v>
      </c>
      <c r="AB41" s="116" t="s">
        <v>82</v>
      </c>
    </row>
    <row r="42" spans="1:28" x14ac:dyDescent="0.25">
      <c r="A42" s="220"/>
      <c r="B42" s="135"/>
      <c r="C42" s="135"/>
      <c r="D42" s="135"/>
      <c r="E42" s="55"/>
      <c r="F42" s="206"/>
      <c r="G42" s="233"/>
      <c r="H42" s="234"/>
      <c r="I42" s="234"/>
      <c r="J42" s="235"/>
      <c r="K42" s="236"/>
      <c r="L42" s="204"/>
      <c r="AA42" s="116" t="s">
        <v>83</v>
      </c>
      <c r="AB42" s="116" t="s">
        <v>84</v>
      </c>
    </row>
    <row r="43" spans="1:28" x14ac:dyDescent="0.25">
      <c r="A43" s="220"/>
      <c r="B43" s="135" t="s">
        <v>2191</v>
      </c>
      <c r="C43" s="135" t="s">
        <v>2178</v>
      </c>
      <c r="D43" s="135" t="s">
        <v>2192</v>
      </c>
      <c r="E43" s="221">
        <f>IFERROR(VLOOKUP($B$5,CORE_INVEST,56,FALSE)+VLOOKUP($B$5,CORE_INVEST,57,FALSE)+VLOOKUP($B$5,CORE_INVEST,58,FALSE),0)</f>
        <v>0</v>
      </c>
      <c r="F43" s="291"/>
      <c r="G43" s="222" t="str">
        <f t="shared" ref="G43" si="3">IF(F43="","",F43-E43)</f>
        <v/>
      </c>
      <c r="H43" s="223">
        <f>IFERROR(VLOOKUP($B$5,CORE_INVEST,59,FALSE),0)</f>
        <v>0</v>
      </c>
      <c r="I43" s="223">
        <f>IFERROR(INT(VLOOKUP($B$5,BASE_CALC,13,FALSE)*H43*100)/100,0)</f>
        <v>0</v>
      </c>
      <c r="J43" s="224"/>
      <c r="K43" s="225" t="str">
        <f>IF(J43="","",J43-I43)</f>
        <v/>
      </c>
      <c r="L43" s="204"/>
      <c r="AA43" s="116" t="s">
        <v>85</v>
      </c>
      <c r="AB43" s="116" t="s">
        <v>86</v>
      </c>
    </row>
    <row r="44" spans="1:28" x14ac:dyDescent="0.25">
      <c r="A44" s="220"/>
      <c r="B44" s="135"/>
      <c r="C44" s="245" t="s">
        <v>2180</v>
      </c>
      <c r="D44" s="135" t="s">
        <v>2192</v>
      </c>
      <c r="E44" s="55"/>
      <c r="F44" s="206"/>
      <c r="G44" s="233"/>
      <c r="H44" s="234"/>
      <c r="I44" s="234"/>
      <c r="J44" s="235"/>
      <c r="K44" s="236"/>
      <c r="L44" s="204"/>
      <c r="AA44" s="116" t="s">
        <v>87</v>
      </c>
      <c r="AB44" s="116" t="s">
        <v>88</v>
      </c>
    </row>
    <row r="45" spans="1:28" x14ac:dyDescent="0.25">
      <c r="A45" s="220"/>
      <c r="B45" s="226"/>
      <c r="C45" s="227" t="s">
        <v>1966</v>
      </c>
      <c r="D45" s="226" t="s">
        <v>2193</v>
      </c>
      <c r="E45" s="228"/>
      <c r="F45" s="288"/>
      <c r="G45" s="229"/>
      <c r="H45" s="230"/>
      <c r="I45" s="230"/>
      <c r="J45" s="231"/>
      <c r="K45" s="232"/>
      <c r="L45" s="204"/>
      <c r="AA45" s="116" t="s">
        <v>89</v>
      </c>
      <c r="AB45" s="116" t="s">
        <v>90</v>
      </c>
    </row>
    <row r="46" spans="1:28" x14ac:dyDescent="0.25">
      <c r="A46" s="220"/>
      <c r="B46" s="135"/>
      <c r="C46" s="135"/>
      <c r="D46" s="135"/>
      <c r="E46" s="55"/>
      <c r="F46" s="206"/>
      <c r="G46" s="233"/>
      <c r="H46" s="234"/>
      <c r="I46" s="234"/>
      <c r="J46" s="235"/>
      <c r="K46" s="236"/>
      <c r="L46" s="204"/>
      <c r="AA46" s="116" t="s">
        <v>91</v>
      </c>
      <c r="AB46" s="116" t="s">
        <v>92</v>
      </c>
    </row>
    <row r="47" spans="1:28" x14ac:dyDescent="0.25">
      <c r="A47" s="220"/>
      <c r="B47" s="135" t="s">
        <v>2194</v>
      </c>
      <c r="C47" s="135" t="s">
        <v>2178</v>
      </c>
      <c r="D47" s="135" t="s">
        <v>2195</v>
      </c>
      <c r="E47" s="221">
        <f>IFERROR(VLOOKUP($B$5,CORE_INVEST,61,FALSE)+VLOOKUP($B$5,CORE_INVEST,62,FALSE)+VLOOKUP($B$5,CORE_INVEST,63,FALSE),0)</f>
        <v>0</v>
      </c>
      <c r="F47" s="291"/>
      <c r="G47" s="222" t="str">
        <f t="shared" ref="G47" si="4">IF(F47="","",F47-E47)</f>
        <v/>
      </c>
      <c r="H47" s="223">
        <f>IFERROR(VLOOKUP($B$5,CORE_INVEST,64,FALSE),0)</f>
        <v>0</v>
      </c>
      <c r="I47" s="223">
        <f>IFERROR(INT(VLOOKUP($B$5,BASE_CALC,13,FALSE)*H47*100)/100,0)</f>
        <v>0</v>
      </c>
      <c r="J47" s="224"/>
      <c r="K47" s="225" t="str">
        <f>IF(J47="","",J47-I47)</f>
        <v/>
      </c>
      <c r="L47" s="204"/>
      <c r="AA47" s="116" t="s">
        <v>93</v>
      </c>
      <c r="AB47" s="116" t="s">
        <v>94</v>
      </c>
    </row>
    <row r="48" spans="1:28" x14ac:dyDescent="0.25">
      <c r="A48" s="220"/>
      <c r="B48" s="135"/>
      <c r="C48" s="245" t="s">
        <v>2180</v>
      </c>
      <c r="D48" s="135" t="s">
        <v>2195</v>
      </c>
      <c r="E48" s="55"/>
      <c r="F48" s="206"/>
      <c r="G48" s="233"/>
      <c r="H48" s="234"/>
      <c r="I48" s="234"/>
      <c r="J48" s="235"/>
      <c r="K48" s="236"/>
      <c r="L48" s="204"/>
      <c r="AA48" s="116" t="s">
        <v>95</v>
      </c>
      <c r="AB48" s="116" t="s">
        <v>96</v>
      </c>
    </row>
    <row r="49" spans="1:28" x14ac:dyDescent="0.25">
      <c r="A49" s="220"/>
      <c r="B49" s="226"/>
      <c r="C49" s="227" t="s">
        <v>1966</v>
      </c>
      <c r="D49" s="226" t="s">
        <v>2196</v>
      </c>
      <c r="E49" s="228"/>
      <c r="F49" s="288"/>
      <c r="G49" s="229"/>
      <c r="H49" s="230"/>
      <c r="I49" s="230"/>
      <c r="J49" s="231"/>
      <c r="K49" s="232"/>
      <c r="L49" s="204"/>
      <c r="AA49" s="116" t="s">
        <v>98</v>
      </c>
      <c r="AB49" s="116" t="s">
        <v>99</v>
      </c>
    </row>
    <row r="50" spans="1:28" x14ac:dyDescent="0.25">
      <c r="A50" s="220"/>
      <c r="B50" s="135"/>
      <c r="C50" s="135"/>
      <c r="D50" s="135"/>
      <c r="E50" s="55"/>
      <c r="F50" s="206"/>
      <c r="G50" s="233"/>
      <c r="H50" s="234"/>
      <c r="I50" s="234"/>
      <c r="J50" s="235"/>
      <c r="K50" s="236"/>
      <c r="L50" s="204"/>
      <c r="AA50" s="116" t="s">
        <v>100</v>
      </c>
      <c r="AB50" s="116" t="s">
        <v>101</v>
      </c>
    </row>
    <row r="51" spans="1:28" x14ac:dyDescent="0.25">
      <c r="A51" s="220"/>
      <c r="B51" s="135" t="s">
        <v>2197</v>
      </c>
      <c r="C51" s="135" t="s">
        <v>2178</v>
      </c>
      <c r="D51" s="135" t="s">
        <v>2198</v>
      </c>
      <c r="E51" s="221">
        <f>IFERROR(VLOOKUP($B$5,CORE_INVEST,66,FALSE)+VLOOKUP($B$5,CORE_INVEST,67,FALSE)+VLOOKUP($B$5,CORE_INVEST,68,FALSE),0)</f>
        <v>0</v>
      </c>
      <c r="F51" s="291"/>
      <c r="G51" s="222" t="str">
        <f t="shared" ref="G51" si="5">IF(F51="","",F51-E51)</f>
        <v/>
      </c>
      <c r="H51" s="223">
        <f>IFERROR(VLOOKUP($B$5,CORE_INVEST,69,FALSE),0)</f>
        <v>0</v>
      </c>
      <c r="I51" s="223">
        <f>IFERROR(INT(VLOOKUP($B$5,BASE_CALC,13,FALSE)*H51*100)/100,0)</f>
        <v>0</v>
      </c>
      <c r="J51" s="224"/>
      <c r="K51" s="225" t="str">
        <f>IF(J51="","",J51-I51)</f>
        <v/>
      </c>
      <c r="L51" s="204"/>
      <c r="AA51" s="116" t="s">
        <v>102</v>
      </c>
      <c r="AB51" s="116" t="s">
        <v>103</v>
      </c>
    </row>
    <row r="52" spans="1:28" x14ac:dyDescent="0.25">
      <c r="A52" s="220"/>
      <c r="B52" s="135"/>
      <c r="C52" s="245" t="s">
        <v>2180</v>
      </c>
      <c r="D52" s="135" t="s">
        <v>2198</v>
      </c>
      <c r="E52" s="55"/>
      <c r="F52" s="206"/>
      <c r="G52" s="233"/>
      <c r="H52" s="234"/>
      <c r="I52" s="234"/>
      <c r="J52" s="235"/>
      <c r="K52" s="236"/>
      <c r="L52" s="204"/>
      <c r="AA52" s="116" t="s">
        <v>104</v>
      </c>
      <c r="AB52" s="116" t="s">
        <v>105</v>
      </c>
    </row>
    <row r="53" spans="1:28" x14ac:dyDescent="0.25">
      <c r="A53" s="220"/>
      <c r="B53" s="226"/>
      <c r="C53" s="227" t="s">
        <v>1966</v>
      </c>
      <c r="D53" s="226" t="s">
        <v>2198</v>
      </c>
      <c r="E53" s="228"/>
      <c r="F53" s="288"/>
      <c r="G53" s="229"/>
      <c r="H53" s="230"/>
      <c r="I53" s="230"/>
      <c r="J53" s="231"/>
      <c r="K53" s="232"/>
      <c r="L53" s="204"/>
      <c r="AA53" s="116" t="s">
        <v>107</v>
      </c>
      <c r="AB53" s="116" t="s">
        <v>108</v>
      </c>
    </row>
    <row r="54" spans="1:28" x14ac:dyDescent="0.25">
      <c r="A54" s="220"/>
      <c r="B54" s="135"/>
      <c r="C54" s="135"/>
      <c r="D54" s="135"/>
      <c r="E54" s="55"/>
      <c r="F54" s="206"/>
      <c r="G54" s="233"/>
      <c r="H54" s="234"/>
      <c r="I54" s="234"/>
      <c r="J54" s="235"/>
      <c r="K54" s="236"/>
      <c r="L54" s="204"/>
      <c r="AA54" s="116" t="s">
        <v>109</v>
      </c>
      <c r="AB54" s="116" t="s">
        <v>110</v>
      </c>
    </row>
    <row r="55" spans="1:28" x14ac:dyDescent="0.25">
      <c r="A55" s="220"/>
      <c r="B55" s="135" t="s">
        <v>1947</v>
      </c>
      <c r="C55" s="135" t="s">
        <v>2178</v>
      </c>
      <c r="D55" s="135" t="s">
        <v>2199</v>
      </c>
      <c r="E55" s="221">
        <f>IFERROR(VLOOKUP($B$5,CORE_INVEST,71,FALSE)+VLOOKUP($B$5,CORE_INVEST,72,FALSE)+VLOOKUP($B$5,CORE_INVEST,73,FALSE),0)</f>
        <v>0</v>
      </c>
      <c r="F55" s="291"/>
      <c r="G55" s="222" t="str">
        <f t="shared" ref="G55" si="6">IF(F55="","",F55-E55)</f>
        <v/>
      </c>
      <c r="H55" s="223">
        <f>IFERROR(VLOOKUP($B$5,CORE_INVEST,74,FALSE),0)</f>
        <v>0</v>
      </c>
      <c r="I55" s="223">
        <f>IFERROR(INT(VLOOKUP($B$5,BASE_CALC,13,FALSE)*H55*100)/100,0)</f>
        <v>0</v>
      </c>
      <c r="J55" s="224"/>
      <c r="K55" s="225" t="str">
        <f>IF(J55="","",J55-I55)</f>
        <v/>
      </c>
      <c r="L55" s="204"/>
      <c r="AA55" s="116" t="s">
        <v>111</v>
      </c>
      <c r="AB55" s="116" t="s">
        <v>112</v>
      </c>
    </row>
    <row r="56" spans="1:28" x14ac:dyDescent="0.25">
      <c r="A56" s="220"/>
      <c r="B56" s="135"/>
      <c r="C56" s="245" t="s">
        <v>2180</v>
      </c>
      <c r="D56" s="135" t="s">
        <v>2199</v>
      </c>
      <c r="E56" s="55"/>
      <c r="F56" s="206"/>
      <c r="G56" s="233"/>
      <c r="H56" s="234"/>
      <c r="I56" s="234"/>
      <c r="J56" s="235"/>
      <c r="K56" s="236"/>
      <c r="L56" s="204"/>
      <c r="AA56" s="116" t="s">
        <v>114</v>
      </c>
      <c r="AB56" s="116" t="s">
        <v>115</v>
      </c>
    </row>
    <row r="57" spans="1:28" x14ac:dyDescent="0.25">
      <c r="A57" s="220"/>
      <c r="B57" s="226"/>
      <c r="C57" s="227" t="s">
        <v>1966</v>
      </c>
      <c r="D57" s="226" t="s">
        <v>2200</v>
      </c>
      <c r="E57" s="228"/>
      <c r="F57" s="288"/>
      <c r="G57" s="229"/>
      <c r="H57" s="230"/>
      <c r="I57" s="230"/>
      <c r="J57" s="231"/>
      <c r="K57" s="232"/>
      <c r="L57" s="204"/>
      <c r="AA57" s="116" t="s">
        <v>116</v>
      </c>
      <c r="AB57" s="116" t="s">
        <v>117</v>
      </c>
    </row>
    <row r="58" spans="1:28" x14ac:dyDescent="0.25">
      <c r="A58" s="220"/>
      <c r="B58" s="135"/>
      <c r="C58" s="135"/>
      <c r="D58" s="135"/>
      <c r="E58" s="55"/>
      <c r="F58" s="206"/>
      <c r="G58" s="233"/>
      <c r="H58" s="234"/>
      <c r="I58" s="234"/>
      <c r="J58" s="235"/>
      <c r="K58" s="236"/>
      <c r="L58" s="204"/>
      <c r="AA58" s="116" t="s">
        <v>118</v>
      </c>
      <c r="AB58" s="116" t="s">
        <v>119</v>
      </c>
    </row>
    <row r="59" spans="1:28" x14ac:dyDescent="0.25">
      <c r="A59" s="220"/>
      <c r="B59" s="135" t="s">
        <v>1948</v>
      </c>
      <c r="C59" s="135" t="s">
        <v>2178</v>
      </c>
      <c r="D59" s="135" t="s">
        <v>2201</v>
      </c>
      <c r="E59" s="221">
        <f>IFERROR(VLOOKUP($B$5,CORE_INVEST,76,FALSE)+VLOOKUP($B$5,CORE_INVEST,77,FALSE)+VLOOKUP($B$5,CORE_INVEST,78,FALSE),0)</f>
        <v>0</v>
      </c>
      <c r="F59" s="291"/>
      <c r="G59" s="222" t="str">
        <f t="shared" ref="G59" si="7">IF(F59="","",F59-E59)</f>
        <v/>
      </c>
      <c r="H59" s="223">
        <f>IFERROR(VLOOKUP($B$5,CORE_INVEST,79,FALSE),0)</f>
        <v>0</v>
      </c>
      <c r="I59" s="223">
        <f>IFERROR(INT(VLOOKUP($B$5,BASE_CALC,13,FALSE)*H59*100)/100,0)</f>
        <v>0</v>
      </c>
      <c r="J59" s="224"/>
      <c r="K59" s="225" t="str">
        <f>IF(J59="","",J59-I59)</f>
        <v/>
      </c>
      <c r="L59" s="204"/>
      <c r="AA59" s="116" t="s">
        <v>121</v>
      </c>
      <c r="AB59" s="116" t="s">
        <v>122</v>
      </c>
    </row>
    <row r="60" spans="1:28" x14ac:dyDescent="0.25">
      <c r="A60" s="220"/>
      <c r="B60" s="135"/>
      <c r="C60" s="245" t="s">
        <v>2180</v>
      </c>
      <c r="D60" s="135" t="s">
        <v>2201</v>
      </c>
      <c r="E60" s="55"/>
      <c r="F60" s="206"/>
      <c r="G60" s="233"/>
      <c r="H60" s="234"/>
      <c r="I60" s="234"/>
      <c r="J60" s="235"/>
      <c r="K60" s="236"/>
      <c r="L60" s="204"/>
      <c r="AA60" s="116" t="s">
        <v>123</v>
      </c>
      <c r="AB60" s="116" t="s">
        <v>124</v>
      </c>
    </row>
    <row r="61" spans="1:28" x14ac:dyDescent="0.25">
      <c r="A61" s="220"/>
      <c r="B61" s="226"/>
      <c r="C61" s="227" t="s">
        <v>1966</v>
      </c>
      <c r="D61" s="226" t="s">
        <v>2202</v>
      </c>
      <c r="E61" s="228"/>
      <c r="F61" s="288"/>
      <c r="G61" s="229"/>
      <c r="H61" s="230"/>
      <c r="I61" s="230"/>
      <c r="J61" s="231"/>
      <c r="K61" s="232"/>
      <c r="L61" s="204"/>
      <c r="AA61" s="116" t="s">
        <v>125</v>
      </c>
      <c r="AB61" s="116" t="s">
        <v>126</v>
      </c>
    </row>
    <row r="62" spans="1:28" x14ac:dyDescent="0.25">
      <c r="A62" s="220"/>
      <c r="B62" s="135"/>
      <c r="C62" s="135"/>
      <c r="D62" s="135"/>
      <c r="E62" s="55"/>
      <c r="F62" s="206"/>
      <c r="G62" s="233"/>
      <c r="H62" s="234"/>
      <c r="I62" s="234"/>
      <c r="J62" s="235"/>
      <c r="K62" s="236"/>
      <c r="L62" s="204"/>
      <c r="AA62" s="116" t="s">
        <v>127</v>
      </c>
      <c r="AB62" s="116" t="s">
        <v>128</v>
      </c>
    </row>
    <row r="63" spans="1:28" x14ac:dyDescent="0.25">
      <c r="A63" s="220"/>
      <c r="B63" s="135" t="s">
        <v>1949</v>
      </c>
      <c r="C63" s="135" t="s">
        <v>2178</v>
      </c>
      <c r="D63" s="135" t="s">
        <v>2203</v>
      </c>
      <c r="E63" s="221">
        <f>IFERROR(VLOOKUP($B$5,CORE_INVEST,81,FALSE)+VLOOKUP($B$5,CORE_INVEST,82,FALSE)+VLOOKUP($B$5,CORE_INVEST,83,FALSE),0)</f>
        <v>0</v>
      </c>
      <c r="F63" s="291"/>
      <c r="G63" s="222" t="str">
        <f t="shared" ref="G63" si="8">IF(F63="","",F63-E63)</f>
        <v/>
      </c>
      <c r="H63" s="223">
        <f>IFERROR(VLOOKUP($B$5,CORE_INVEST,84,FALSE),0)</f>
        <v>0</v>
      </c>
      <c r="I63" s="223">
        <f>IFERROR(INT(VLOOKUP($B$5,BASE_CALC,13,FALSE)*H63*100)/100,0)</f>
        <v>0</v>
      </c>
      <c r="J63" s="224"/>
      <c r="K63" s="225" t="str">
        <f>IF(J63="","",J63-I63)</f>
        <v/>
      </c>
      <c r="L63" s="204"/>
      <c r="AA63" s="116" t="s">
        <v>129</v>
      </c>
      <c r="AB63" s="116" t="s">
        <v>130</v>
      </c>
    </row>
    <row r="64" spans="1:28" x14ac:dyDescent="0.25">
      <c r="A64" s="220"/>
      <c r="B64" s="135"/>
      <c r="C64" s="245" t="s">
        <v>2180</v>
      </c>
      <c r="D64" s="135" t="s">
        <v>2203</v>
      </c>
      <c r="E64" s="55"/>
      <c r="F64" s="206"/>
      <c r="G64" s="233"/>
      <c r="H64" s="234"/>
      <c r="I64" s="234"/>
      <c r="J64" s="235"/>
      <c r="K64" s="236"/>
      <c r="L64" s="204"/>
      <c r="AA64" s="116" t="s">
        <v>132</v>
      </c>
      <c r="AB64" s="116" t="s">
        <v>133</v>
      </c>
    </row>
    <row r="65" spans="1:28" x14ac:dyDescent="0.25">
      <c r="A65" s="220"/>
      <c r="B65" s="226"/>
      <c r="C65" s="227" t="s">
        <v>1966</v>
      </c>
      <c r="D65" s="226" t="s">
        <v>2204</v>
      </c>
      <c r="E65" s="228"/>
      <c r="F65" s="288"/>
      <c r="G65" s="229"/>
      <c r="H65" s="230"/>
      <c r="I65" s="230"/>
      <c r="J65" s="231"/>
      <c r="K65" s="232"/>
      <c r="L65" s="204"/>
      <c r="AA65" s="116" t="s">
        <v>134</v>
      </c>
      <c r="AB65" s="116" t="s">
        <v>135</v>
      </c>
    </row>
    <row r="66" spans="1:28" x14ac:dyDescent="0.25">
      <c r="A66" s="220"/>
      <c r="B66" s="135"/>
      <c r="C66" s="251"/>
      <c r="D66" s="135"/>
      <c r="E66" s="55"/>
      <c r="F66" s="206"/>
      <c r="G66" s="233"/>
      <c r="H66" s="234"/>
      <c r="I66" s="234"/>
      <c r="J66" s="235"/>
      <c r="K66" s="236"/>
      <c r="L66" s="204"/>
      <c r="AA66" s="116" t="s">
        <v>136</v>
      </c>
      <c r="AB66" s="116" t="s">
        <v>137</v>
      </c>
    </row>
    <row r="67" spans="1:28" x14ac:dyDescent="0.25">
      <c r="A67" s="220"/>
      <c r="B67" s="135"/>
      <c r="C67" s="251"/>
      <c r="D67" s="135"/>
      <c r="E67" s="206" t="s">
        <v>2205</v>
      </c>
      <c r="F67" s="206"/>
      <c r="G67" s="233"/>
      <c r="H67" s="252">
        <f>SUM(H10:H63)</f>
        <v>0</v>
      </c>
      <c r="I67" s="252">
        <f>SUM(I10:I63)</f>
        <v>0</v>
      </c>
      <c r="J67" s="252">
        <f>SUM(J10:J63)</f>
        <v>0</v>
      </c>
      <c r="K67" s="253" t="str">
        <f>IF(J67=0,"",J67-I67)</f>
        <v/>
      </c>
      <c r="L67" s="204"/>
      <c r="AA67" s="116" t="s">
        <v>138</v>
      </c>
      <c r="AB67" s="116" t="s">
        <v>139</v>
      </c>
    </row>
    <row r="68" spans="1:28" ht="15.75" thickBot="1" x14ac:dyDescent="0.3">
      <c r="A68" s="254"/>
      <c r="B68" s="255"/>
      <c r="C68" s="256"/>
      <c r="D68" s="255"/>
      <c r="E68" s="153"/>
      <c r="F68" s="292"/>
      <c r="G68" s="257"/>
      <c r="H68" s="258"/>
      <c r="I68" s="258"/>
      <c r="J68" s="259"/>
      <c r="K68" s="260"/>
      <c r="L68" s="261"/>
      <c r="AA68" s="116" t="s">
        <v>140</v>
      </c>
      <c r="AB68" s="116" t="s">
        <v>141</v>
      </c>
    </row>
    <row r="69" spans="1:28" ht="15.75" thickTop="1" x14ac:dyDescent="0.25">
      <c r="A69" s="220"/>
      <c r="B69" s="135"/>
      <c r="C69" s="135"/>
      <c r="D69" s="135"/>
      <c r="E69" s="55"/>
      <c r="F69" s="206"/>
      <c r="G69" s="233"/>
      <c r="H69" s="234"/>
      <c r="I69" s="234"/>
      <c r="J69" s="235"/>
      <c r="K69" s="236"/>
      <c r="L69" s="204"/>
      <c r="AA69" s="116" t="s">
        <v>143</v>
      </c>
      <c r="AB69" s="116" t="s">
        <v>144</v>
      </c>
    </row>
    <row r="70" spans="1:28" x14ac:dyDescent="0.25">
      <c r="A70" s="319" t="s">
        <v>2206</v>
      </c>
      <c r="B70" s="320"/>
      <c r="C70" s="320"/>
      <c r="D70" s="320"/>
      <c r="E70" s="55"/>
      <c r="F70" s="206"/>
      <c r="G70" s="233"/>
      <c r="H70" s="234"/>
      <c r="I70" s="234"/>
      <c r="J70" s="235"/>
      <c r="K70" s="236"/>
      <c r="L70" s="204"/>
      <c r="AA70" s="116" t="s">
        <v>145</v>
      </c>
      <c r="AB70" s="116" t="s">
        <v>146</v>
      </c>
    </row>
    <row r="71" spans="1:28" x14ac:dyDescent="0.25">
      <c r="A71" s="220"/>
      <c r="B71" s="135"/>
      <c r="C71" s="135"/>
      <c r="D71" s="135"/>
      <c r="E71" s="55"/>
      <c r="F71" s="206"/>
      <c r="G71" s="233"/>
      <c r="H71" s="234"/>
      <c r="I71" s="234"/>
      <c r="J71" s="235"/>
      <c r="K71" s="236"/>
      <c r="L71" s="204"/>
      <c r="AA71" s="116" t="s">
        <v>147</v>
      </c>
      <c r="AB71" s="116" t="s">
        <v>148</v>
      </c>
    </row>
    <row r="72" spans="1:28" x14ac:dyDescent="0.25">
      <c r="A72" s="220"/>
      <c r="B72" s="135" t="s">
        <v>2207</v>
      </c>
      <c r="C72" s="135"/>
      <c r="D72" s="135" t="s">
        <v>2258</v>
      </c>
      <c r="E72" s="55"/>
      <c r="F72" s="206"/>
      <c r="G72" s="233"/>
      <c r="H72" s="223">
        <f>IFERROR(VLOOKUP($B$5,PER_STUDENT_INVEST,15,FALSE),0)</f>
        <v>0</v>
      </c>
      <c r="I72" s="223">
        <f>INT(H72*100)/100</f>
        <v>0</v>
      </c>
      <c r="J72" s="224"/>
      <c r="K72" s="225" t="str">
        <f>IF(J72="","",J72-I72)</f>
        <v/>
      </c>
      <c r="L72" s="204"/>
      <c r="AA72" s="116" t="s">
        <v>149</v>
      </c>
      <c r="AB72" s="116" t="s">
        <v>150</v>
      </c>
    </row>
    <row r="73" spans="1:28" s="53" customFormat="1" x14ac:dyDescent="0.25">
      <c r="A73" s="237"/>
      <c r="B73" s="238"/>
      <c r="C73" s="238"/>
      <c r="D73" s="238"/>
      <c r="E73" s="239"/>
      <c r="F73" s="289"/>
      <c r="G73" s="240"/>
      <c r="H73" s="241"/>
      <c r="I73" s="241"/>
      <c r="J73" s="242"/>
      <c r="K73" s="243"/>
      <c r="L73" s="244"/>
      <c r="M73" s="323"/>
      <c r="N73" s="323"/>
      <c r="O73" s="323"/>
      <c r="P73" s="323"/>
      <c r="Q73" s="323"/>
      <c r="R73" s="323"/>
      <c r="S73" s="323"/>
      <c r="T73" s="323"/>
      <c r="U73" s="323"/>
      <c r="V73" s="323"/>
      <c r="W73" s="323"/>
      <c r="X73" s="323"/>
      <c r="Y73" s="323"/>
      <c r="AA73" s="116" t="s">
        <v>151</v>
      </c>
      <c r="AB73" s="116" t="s">
        <v>152</v>
      </c>
    </row>
    <row r="74" spans="1:28" x14ac:dyDescent="0.25">
      <c r="A74" s="220"/>
      <c r="B74" s="135"/>
      <c r="C74" s="135"/>
      <c r="D74" s="135"/>
      <c r="E74" s="55"/>
      <c r="F74" s="206"/>
      <c r="G74" s="233"/>
      <c r="H74" s="234"/>
      <c r="I74" s="234"/>
      <c r="J74" s="262"/>
      <c r="K74" s="236"/>
      <c r="L74" s="204"/>
      <c r="AA74" s="116" t="s">
        <v>153</v>
      </c>
      <c r="AB74" s="116" t="s">
        <v>154</v>
      </c>
    </row>
    <row r="75" spans="1:28" x14ac:dyDescent="0.25">
      <c r="A75" s="220"/>
      <c r="B75" s="135" t="s">
        <v>2208</v>
      </c>
      <c r="C75" s="135"/>
      <c r="D75" s="135" t="s">
        <v>2209</v>
      </c>
      <c r="E75" s="55"/>
      <c r="F75" s="206"/>
      <c r="G75" s="233"/>
      <c r="H75" s="223">
        <f>IFERROR(VLOOKUP($B$5,PER_STUDENT_INVEST,20,FALSE),0)</f>
        <v>0</v>
      </c>
      <c r="I75" s="223">
        <f>INT(H75*100)/100</f>
        <v>0</v>
      </c>
      <c r="J75" s="224"/>
      <c r="K75" s="225" t="str">
        <f>IF(J75="","",J75-I75)</f>
        <v/>
      </c>
      <c r="L75" s="204"/>
      <c r="AA75" s="116" t="s">
        <v>155</v>
      </c>
      <c r="AB75" s="116" t="s">
        <v>156</v>
      </c>
    </row>
    <row r="76" spans="1:28" s="53" customFormat="1" x14ac:dyDescent="0.25">
      <c r="A76" s="237"/>
      <c r="B76" s="238"/>
      <c r="C76" s="238"/>
      <c r="D76" s="238"/>
      <c r="E76" s="239"/>
      <c r="F76" s="289"/>
      <c r="G76" s="240"/>
      <c r="H76" s="241"/>
      <c r="I76" s="241"/>
      <c r="J76" s="242"/>
      <c r="K76" s="243"/>
      <c r="L76" s="244"/>
      <c r="M76" s="323"/>
      <c r="N76" s="323"/>
      <c r="O76" s="323"/>
      <c r="P76" s="323"/>
      <c r="Q76" s="323"/>
      <c r="R76" s="323"/>
      <c r="S76" s="323"/>
      <c r="T76" s="323"/>
      <c r="U76" s="323"/>
      <c r="V76" s="323"/>
      <c r="W76" s="323"/>
      <c r="X76" s="323"/>
      <c r="Y76" s="323"/>
      <c r="AA76" s="116" t="s">
        <v>157</v>
      </c>
      <c r="AB76" s="116" t="s">
        <v>158</v>
      </c>
    </row>
    <row r="77" spans="1:28" x14ac:dyDescent="0.25">
      <c r="A77" s="220"/>
      <c r="B77" s="135"/>
      <c r="C77" s="135"/>
      <c r="D77" s="135"/>
      <c r="E77" s="55"/>
      <c r="F77" s="206"/>
      <c r="G77" s="233"/>
      <c r="H77" s="234"/>
      <c r="I77" s="234"/>
      <c r="J77" s="235"/>
      <c r="K77" s="236"/>
      <c r="L77" s="204"/>
      <c r="AA77" s="116" t="s">
        <v>159</v>
      </c>
      <c r="AB77" s="116" t="s">
        <v>160</v>
      </c>
    </row>
    <row r="78" spans="1:28" x14ac:dyDescent="0.25">
      <c r="A78" s="220"/>
      <c r="B78" s="135" t="s">
        <v>2210</v>
      </c>
      <c r="C78" s="135"/>
      <c r="D78" s="135" t="s">
        <v>2259</v>
      </c>
      <c r="E78" s="55"/>
      <c r="F78" s="206"/>
      <c r="G78" s="233"/>
      <c r="H78" s="223">
        <f>IFERROR(VLOOKUP($B$5,PER_STUDENT_INVEST,25,FALSE),0)</f>
        <v>0</v>
      </c>
      <c r="I78" s="223">
        <f>INT(H78*100)/100</f>
        <v>0</v>
      </c>
      <c r="J78" s="224"/>
      <c r="K78" s="225" t="str">
        <f>IF(J78="","",J78-I78)</f>
        <v/>
      </c>
      <c r="L78" s="204"/>
      <c r="AA78" s="116" t="s">
        <v>161</v>
      </c>
      <c r="AB78" s="116" t="s">
        <v>162</v>
      </c>
    </row>
    <row r="79" spans="1:28" s="53" customFormat="1" x14ac:dyDescent="0.25">
      <c r="A79" s="237"/>
      <c r="B79" s="238"/>
      <c r="C79" s="238"/>
      <c r="D79" s="238"/>
      <c r="E79" s="239"/>
      <c r="F79" s="289"/>
      <c r="G79" s="240"/>
      <c r="H79" s="241"/>
      <c r="I79" s="241"/>
      <c r="J79" s="242"/>
      <c r="K79" s="243"/>
      <c r="L79" s="244"/>
      <c r="M79" s="323"/>
      <c r="N79" s="323"/>
      <c r="O79" s="323"/>
      <c r="P79" s="323"/>
      <c r="Q79" s="323"/>
      <c r="R79" s="323"/>
      <c r="S79" s="323"/>
      <c r="T79" s="323"/>
      <c r="U79" s="323"/>
      <c r="V79" s="323"/>
      <c r="W79" s="323"/>
      <c r="X79" s="323"/>
      <c r="Y79" s="323"/>
      <c r="AA79" s="116" t="s">
        <v>163</v>
      </c>
      <c r="AB79" s="116" t="s">
        <v>164</v>
      </c>
    </row>
    <row r="80" spans="1:28" x14ac:dyDescent="0.25">
      <c r="A80" s="220"/>
      <c r="B80" s="135"/>
      <c r="C80" s="135"/>
      <c r="D80" s="135"/>
      <c r="E80" s="55"/>
      <c r="F80" s="206"/>
      <c r="G80" s="233"/>
      <c r="H80" s="234"/>
      <c r="I80" s="234"/>
      <c r="J80" s="235"/>
      <c r="K80" s="236"/>
      <c r="L80" s="204"/>
      <c r="AA80" s="116" t="s">
        <v>165</v>
      </c>
      <c r="AB80" s="116" t="s">
        <v>166</v>
      </c>
    </row>
    <row r="81" spans="1:28" x14ac:dyDescent="0.25">
      <c r="A81" s="220"/>
      <c r="B81" s="135" t="s">
        <v>2211</v>
      </c>
      <c r="C81" s="135"/>
      <c r="D81" s="135" t="s">
        <v>2212</v>
      </c>
      <c r="E81" s="55"/>
      <c r="F81" s="206"/>
      <c r="G81" s="233"/>
      <c r="H81" s="223">
        <f>IFERROR(VLOOKUP($B$5,PER_STUDENT_INVEST,30,FALSE),0)</f>
        <v>0</v>
      </c>
      <c r="I81" s="223">
        <f>INT(H81*100)/100</f>
        <v>0</v>
      </c>
      <c r="J81" s="224"/>
      <c r="K81" s="225" t="str">
        <f>IF(J81="","",J81-I81)</f>
        <v/>
      </c>
      <c r="L81" s="204"/>
      <c r="AA81" s="116" t="s">
        <v>167</v>
      </c>
      <c r="AB81" s="116" t="s">
        <v>168</v>
      </c>
    </row>
    <row r="82" spans="1:28" s="53" customFormat="1" x14ac:dyDescent="0.25">
      <c r="A82" s="237"/>
      <c r="B82" s="238"/>
      <c r="C82" s="238"/>
      <c r="D82" s="238"/>
      <c r="E82" s="239"/>
      <c r="F82" s="289"/>
      <c r="G82" s="240"/>
      <c r="H82" s="241"/>
      <c r="I82" s="241"/>
      <c r="J82" s="242"/>
      <c r="K82" s="243"/>
      <c r="L82" s="244"/>
      <c r="M82" s="323"/>
      <c r="N82" s="323"/>
      <c r="O82" s="323"/>
      <c r="P82" s="323"/>
      <c r="Q82" s="323"/>
      <c r="R82" s="323"/>
      <c r="S82" s="323"/>
      <c r="T82" s="323"/>
      <c r="U82" s="323"/>
      <c r="V82" s="323"/>
      <c r="W82" s="323"/>
      <c r="X82" s="323"/>
      <c r="Y82" s="323"/>
      <c r="AA82" s="116" t="s">
        <v>169</v>
      </c>
      <c r="AB82" s="116" t="s">
        <v>170</v>
      </c>
    </row>
    <row r="83" spans="1:28" x14ac:dyDescent="0.25">
      <c r="A83" s="220"/>
      <c r="B83" s="135"/>
      <c r="C83" s="135"/>
      <c r="D83" s="135"/>
      <c r="E83" s="55"/>
      <c r="F83" s="206"/>
      <c r="G83" s="233"/>
      <c r="H83" s="234"/>
      <c r="I83" s="234"/>
      <c r="J83" s="235"/>
      <c r="K83" s="236"/>
      <c r="L83" s="204"/>
      <c r="AA83" s="116" t="s">
        <v>171</v>
      </c>
      <c r="AB83" s="116" t="s">
        <v>172</v>
      </c>
    </row>
    <row r="84" spans="1:28" x14ac:dyDescent="0.25">
      <c r="A84" s="220"/>
      <c r="B84" s="135" t="s">
        <v>2213</v>
      </c>
      <c r="C84" s="135"/>
      <c r="D84" s="135" t="s">
        <v>2214</v>
      </c>
      <c r="E84" s="55"/>
      <c r="F84" s="206"/>
      <c r="G84" s="233"/>
      <c r="H84" s="223">
        <f>IFERROR(VLOOKUP($B$5,PER_STUDENT_INVEST,35,FALSE),0)</f>
        <v>0</v>
      </c>
      <c r="I84" s="223">
        <f>INT(H84*100)/100</f>
        <v>0</v>
      </c>
      <c r="J84" s="224"/>
      <c r="K84" s="225" t="str">
        <f>IF(J84="","",J84-I84)</f>
        <v/>
      </c>
      <c r="L84" s="204"/>
      <c r="AA84" s="116" t="s">
        <v>173</v>
      </c>
      <c r="AB84" s="116" t="s">
        <v>174</v>
      </c>
    </row>
    <row r="85" spans="1:28" s="53" customFormat="1" x14ac:dyDescent="0.25">
      <c r="A85" s="237"/>
      <c r="B85" s="238"/>
      <c r="C85" s="238"/>
      <c r="D85" s="238"/>
      <c r="E85" s="239"/>
      <c r="F85" s="289"/>
      <c r="G85" s="240"/>
      <c r="H85" s="241"/>
      <c r="I85" s="241"/>
      <c r="J85" s="242"/>
      <c r="K85" s="243"/>
      <c r="L85" s="244"/>
      <c r="M85" s="323"/>
      <c r="N85" s="323"/>
      <c r="O85" s="323"/>
      <c r="P85" s="323"/>
      <c r="Q85" s="323"/>
      <c r="R85" s="323"/>
      <c r="S85" s="323"/>
      <c r="T85" s="323"/>
      <c r="U85" s="323"/>
      <c r="V85" s="323"/>
      <c r="W85" s="323"/>
      <c r="X85" s="323"/>
      <c r="Y85" s="323"/>
      <c r="AA85" s="116" t="s">
        <v>175</v>
      </c>
      <c r="AB85" s="116" t="s">
        <v>176</v>
      </c>
    </row>
    <row r="86" spans="1:28" x14ac:dyDescent="0.25">
      <c r="A86" s="220"/>
      <c r="B86" s="135"/>
      <c r="C86" s="135"/>
      <c r="D86" s="135"/>
      <c r="E86" s="55"/>
      <c r="F86" s="206"/>
      <c r="G86" s="233"/>
      <c r="H86" s="234"/>
      <c r="I86" s="234"/>
      <c r="J86" s="235"/>
      <c r="K86" s="236"/>
      <c r="L86" s="204"/>
      <c r="AA86" s="116" t="s">
        <v>177</v>
      </c>
      <c r="AB86" s="116" t="s">
        <v>178</v>
      </c>
    </row>
    <row r="87" spans="1:28" x14ac:dyDescent="0.25">
      <c r="A87" s="220"/>
      <c r="B87" s="135" t="s">
        <v>2215</v>
      </c>
      <c r="C87" s="135" t="s">
        <v>2178</v>
      </c>
      <c r="D87" s="135" t="s">
        <v>2260</v>
      </c>
      <c r="E87" s="55"/>
      <c r="F87" s="206"/>
      <c r="G87" s="233"/>
      <c r="H87" s="223">
        <f>IFERROR(VLOOKUP($B$5,PER_STUDENT_INVEST,40,FALSE),0)</f>
        <v>0</v>
      </c>
      <c r="I87" s="223">
        <f>INT(H87*100)/100</f>
        <v>0</v>
      </c>
      <c r="J87" s="224"/>
      <c r="K87" s="225" t="str">
        <f>IF(J87="","",J87-I87)</f>
        <v/>
      </c>
      <c r="L87" s="204"/>
      <c r="AA87" s="116" t="s">
        <v>179</v>
      </c>
      <c r="AB87" s="116" t="s">
        <v>180</v>
      </c>
    </row>
    <row r="88" spans="1:28" x14ac:dyDescent="0.25">
      <c r="A88" s="220"/>
      <c r="B88" s="135"/>
      <c r="C88" s="245" t="s">
        <v>2180</v>
      </c>
      <c r="D88" s="135" t="s">
        <v>2261</v>
      </c>
      <c r="E88" s="55"/>
      <c r="F88" s="206"/>
      <c r="G88" s="233"/>
      <c r="H88" s="234"/>
      <c r="I88" s="234"/>
      <c r="J88" s="235"/>
      <c r="K88" s="236"/>
      <c r="L88" s="204"/>
      <c r="AA88" s="116" t="s">
        <v>181</v>
      </c>
      <c r="AB88" s="116" t="s">
        <v>182</v>
      </c>
    </row>
    <row r="89" spans="1:28" x14ac:dyDescent="0.25">
      <c r="A89" s="220"/>
      <c r="B89" s="226"/>
      <c r="C89" s="227" t="s">
        <v>1966</v>
      </c>
      <c r="D89" s="226" t="s">
        <v>2262</v>
      </c>
      <c r="E89" s="228"/>
      <c r="F89" s="288"/>
      <c r="G89" s="229"/>
      <c r="H89" s="230"/>
      <c r="I89" s="230"/>
      <c r="J89" s="231"/>
      <c r="K89" s="232"/>
      <c r="L89" s="204"/>
      <c r="AA89" s="116" t="s">
        <v>183</v>
      </c>
      <c r="AB89" s="116" t="s">
        <v>184</v>
      </c>
    </row>
    <row r="90" spans="1:28" x14ac:dyDescent="0.25">
      <c r="A90" s="220"/>
      <c r="B90" s="135"/>
      <c r="C90" s="135"/>
      <c r="D90" s="135"/>
      <c r="E90" s="55"/>
      <c r="F90" s="206"/>
      <c r="G90" s="233"/>
      <c r="H90" s="234"/>
      <c r="I90" s="234"/>
      <c r="J90" s="235"/>
      <c r="K90" s="236"/>
      <c r="L90" s="204"/>
      <c r="AA90" s="116" t="s">
        <v>185</v>
      </c>
      <c r="AB90" s="116" t="s">
        <v>186</v>
      </c>
    </row>
    <row r="91" spans="1:28" x14ac:dyDescent="0.25">
      <c r="A91" s="220"/>
      <c r="B91" s="135" t="s">
        <v>2216</v>
      </c>
      <c r="C91" s="135"/>
      <c r="D91" s="135" t="s">
        <v>2217</v>
      </c>
      <c r="E91" s="55"/>
      <c r="F91" s="206"/>
      <c r="G91" s="233"/>
      <c r="H91" s="223">
        <f>IFERROR(VLOOKUP($B$5,PER_STUDENT_INVEST,45,FALSE),0)</f>
        <v>0</v>
      </c>
      <c r="I91" s="223">
        <f>INT(H91*100)/100</f>
        <v>0</v>
      </c>
      <c r="J91" s="224"/>
      <c r="K91" s="225" t="str">
        <f>IF(J91="","",J91-I91)</f>
        <v/>
      </c>
      <c r="L91" s="204"/>
      <c r="AA91" s="116" t="s">
        <v>187</v>
      </c>
      <c r="AB91" s="116" t="s">
        <v>188</v>
      </c>
    </row>
    <row r="92" spans="1:28" s="53" customFormat="1" x14ac:dyDescent="0.25">
      <c r="A92" s="237"/>
      <c r="B92" s="238"/>
      <c r="C92" s="238"/>
      <c r="D92" s="238"/>
      <c r="E92" s="239"/>
      <c r="F92" s="289"/>
      <c r="G92" s="240"/>
      <c r="H92" s="241"/>
      <c r="I92" s="241"/>
      <c r="J92" s="242"/>
      <c r="K92" s="243"/>
      <c r="L92" s="244"/>
      <c r="M92" s="323"/>
      <c r="N92" s="323"/>
      <c r="O92" s="323"/>
      <c r="P92" s="323"/>
      <c r="Q92" s="323"/>
      <c r="R92" s="323"/>
      <c r="S92" s="323"/>
      <c r="T92" s="323"/>
      <c r="U92" s="323"/>
      <c r="V92" s="323"/>
      <c r="W92" s="323"/>
      <c r="X92" s="323"/>
      <c r="Y92" s="323"/>
      <c r="AA92" s="116" t="s">
        <v>189</v>
      </c>
      <c r="AB92" s="116" t="s">
        <v>190</v>
      </c>
    </row>
    <row r="93" spans="1:28" x14ac:dyDescent="0.25">
      <c r="A93" s="220"/>
      <c r="B93" s="135"/>
      <c r="C93" s="135"/>
      <c r="D93" s="135"/>
      <c r="E93" s="55"/>
      <c r="F93" s="206"/>
      <c r="G93" s="233"/>
      <c r="H93" s="234"/>
      <c r="I93" s="234"/>
      <c r="J93" s="235"/>
      <c r="K93" s="236"/>
      <c r="L93" s="204"/>
      <c r="AA93" s="116" t="s">
        <v>191</v>
      </c>
      <c r="AB93" s="116" t="s">
        <v>192</v>
      </c>
    </row>
    <row r="94" spans="1:28" x14ac:dyDescent="0.25">
      <c r="A94" s="220"/>
      <c r="B94" s="135" t="s">
        <v>2218</v>
      </c>
      <c r="C94" s="135"/>
      <c r="D94" s="135" t="s">
        <v>2263</v>
      </c>
      <c r="E94" s="55"/>
      <c r="F94" s="206"/>
      <c r="G94" s="233"/>
      <c r="H94" s="223">
        <f>IFERROR(VLOOKUP($B$5,PER_STUDENT_INVEST,50,FALSE),0)</f>
        <v>0</v>
      </c>
      <c r="I94" s="223">
        <f>INT(H94*100)/100</f>
        <v>0</v>
      </c>
      <c r="J94" s="224"/>
      <c r="K94" s="225" t="str">
        <f>IF(J94="","",J94-I94)</f>
        <v/>
      </c>
      <c r="L94" s="204"/>
      <c r="AA94" s="116" t="s">
        <v>193</v>
      </c>
      <c r="AB94" s="116" t="s">
        <v>194</v>
      </c>
    </row>
    <row r="95" spans="1:28" s="53" customFormat="1" x14ac:dyDescent="0.25">
      <c r="A95" s="237"/>
      <c r="B95" s="238"/>
      <c r="C95" s="238"/>
      <c r="D95" s="238"/>
      <c r="E95" s="239"/>
      <c r="F95" s="289"/>
      <c r="G95" s="240"/>
      <c r="H95" s="241"/>
      <c r="I95" s="241"/>
      <c r="J95" s="242"/>
      <c r="K95" s="243"/>
      <c r="L95" s="244"/>
      <c r="M95" s="323"/>
      <c r="N95" s="323"/>
      <c r="O95" s="323"/>
      <c r="P95" s="323"/>
      <c r="Q95" s="323"/>
      <c r="R95" s="323"/>
      <c r="S95" s="323"/>
      <c r="T95" s="323"/>
      <c r="U95" s="323"/>
      <c r="V95" s="323"/>
      <c r="W95" s="323"/>
      <c r="X95" s="323"/>
      <c r="Y95" s="323"/>
      <c r="AA95" s="116" t="s">
        <v>195</v>
      </c>
      <c r="AB95" s="116" t="s">
        <v>196</v>
      </c>
    </row>
    <row r="96" spans="1:28" x14ac:dyDescent="0.25">
      <c r="A96" s="220"/>
      <c r="B96" s="135"/>
      <c r="C96" s="135"/>
      <c r="D96" s="135"/>
      <c r="E96" s="55"/>
      <c r="F96" s="206"/>
      <c r="G96" s="233"/>
      <c r="H96" s="234"/>
      <c r="I96" s="234"/>
      <c r="J96" s="235"/>
      <c r="K96" s="236"/>
      <c r="L96" s="204"/>
      <c r="AA96" s="116" t="s">
        <v>197</v>
      </c>
      <c r="AB96" s="116" t="s">
        <v>198</v>
      </c>
    </row>
    <row r="97" spans="1:28" x14ac:dyDescent="0.25">
      <c r="A97" s="220"/>
      <c r="B97" s="135" t="s">
        <v>2219</v>
      </c>
      <c r="C97" s="135"/>
      <c r="D97" s="135" t="s">
        <v>2220</v>
      </c>
      <c r="E97" s="55"/>
      <c r="F97" s="206"/>
      <c r="G97" s="233"/>
      <c r="H97" s="223">
        <f>IFERROR(VLOOKUP($B$5,PER_STUDENT_INVEST,58,FALSE),0)</f>
        <v>0</v>
      </c>
      <c r="I97" s="223">
        <f>INT(H97*100)/100</f>
        <v>0</v>
      </c>
      <c r="J97" s="224"/>
      <c r="K97" s="225" t="str">
        <f>IF(J97="","",J97-I97)</f>
        <v/>
      </c>
      <c r="L97" s="204"/>
      <c r="AA97" s="116" t="s">
        <v>199</v>
      </c>
      <c r="AB97" s="116" t="s">
        <v>200</v>
      </c>
    </row>
    <row r="98" spans="1:28" s="53" customFormat="1" x14ac:dyDescent="0.25">
      <c r="A98" s="237"/>
      <c r="B98" s="238"/>
      <c r="C98" s="238"/>
      <c r="D98" s="238"/>
      <c r="E98" s="239"/>
      <c r="F98" s="289"/>
      <c r="G98" s="240"/>
      <c r="H98" s="241"/>
      <c r="I98" s="241"/>
      <c r="J98" s="242"/>
      <c r="K98" s="243"/>
      <c r="L98" s="244"/>
      <c r="M98" s="323"/>
      <c r="N98" s="323"/>
      <c r="O98" s="323"/>
      <c r="P98" s="323"/>
      <c r="Q98" s="323"/>
      <c r="R98" s="323"/>
      <c r="S98" s="323"/>
      <c r="T98" s="323"/>
      <c r="U98" s="323"/>
      <c r="V98" s="323"/>
      <c r="W98" s="323"/>
      <c r="X98" s="323"/>
      <c r="Y98" s="323"/>
      <c r="AA98" s="116" t="s">
        <v>201</v>
      </c>
      <c r="AB98" s="116" t="s">
        <v>202</v>
      </c>
    </row>
    <row r="99" spans="1:28" x14ac:dyDescent="0.25">
      <c r="A99" s="220"/>
      <c r="B99" s="135"/>
      <c r="C99" s="135"/>
      <c r="D99" s="135"/>
      <c r="E99" s="55"/>
      <c r="F99" s="206"/>
      <c r="G99" s="233"/>
      <c r="H99" s="234"/>
      <c r="I99" s="234"/>
      <c r="J99" s="235"/>
      <c r="K99" s="236"/>
      <c r="L99" s="204"/>
      <c r="AA99" s="116" t="s">
        <v>203</v>
      </c>
      <c r="AB99" s="116" t="s">
        <v>204</v>
      </c>
    </row>
    <row r="100" spans="1:28" x14ac:dyDescent="0.25">
      <c r="A100" s="220"/>
      <c r="B100" s="135"/>
      <c r="C100" s="135"/>
      <c r="D100" s="135"/>
      <c r="E100" s="333" t="s">
        <v>2221</v>
      </c>
      <c r="F100" s="333"/>
      <c r="G100" s="333"/>
      <c r="H100" s="252">
        <f>SUM(H72:H97)</f>
        <v>0</v>
      </c>
      <c r="I100" s="252">
        <f>I102+I104</f>
        <v>0</v>
      </c>
      <c r="J100" s="252">
        <f>J72+J75+J78+J81+J84+J87+J91+J94+J97</f>
        <v>0</v>
      </c>
      <c r="K100" s="225" t="str">
        <f>IF(J100=0,"",J100-I100)</f>
        <v/>
      </c>
      <c r="L100" s="204"/>
      <c r="AA100" s="116" t="s">
        <v>205</v>
      </c>
      <c r="AB100" s="116" t="s">
        <v>206</v>
      </c>
    </row>
    <row r="101" spans="1:28" x14ac:dyDescent="0.25">
      <c r="A101" s="220"/>
      <c r="B101" s="135"/>
      <c r="C101" s="135"/>
      <c r="D101" s="135"/>
      <c r="E101" s="55"/>
      <c r="F101" s="206"/>
      <c r="G101" s="233"/>
      <c r="H101" s="234"/>
      <c r="I101" s="234"/>
      <c r="J101" s="263"/>
      <c r="K101" s="236"/>
      <c r="L101" s="204"/>
      <c r="AA101" s="116" t="s">
        <v>207</v>
      </c>
      <c r="AB101" s="116" t="s">
        <v>208</v>
      </c>
    </row>
    <row r="102" spans="1:28" ht="28.5" customHeight="1" x14ac:dyDescent="0.25">
      <c r="A102" s="220"/>
      <c r="B102" s="135"/>
      <c r="C102" s="135"/>
      <c r="D102" s="343" t="s">
        <v>2222</v>
      </c>
      <c r="E102" s="343"/>
      <c r="F102" s="343"/>
      <c r="G102" s="343"/>
      <c r="H102" s="252">
        <f>IFERROR(VLOOKUP($B$5,PER_STUDENT_INVEST,62,FALSE),0)</f>
        <v>0</v>
      </c>
      <c r="I102" s="252">
        <f>IFERROR(INT(VLOOKUP($B$5,BASE_CALC,13,FALSE)*H102*100)/100,0)</f>
        <v>0</v>
      </c>
      <c r="J102" s="224"/>
      <c r="K102" s="225" t="str">
        <f>IF(J102="","",J102-I102)</f>
        <v/>
      </c>
      <c r="L102" s="204"/>
      <c r="AA102" s="116" t="s">
        <v>209</v>
      </c>
      <c r="AB102" s="116" t="s">
        <v>210</v>
      </c>
    </row>
    <row r="103" spans="1:28" x14ac:dyDescent="0.25">
      <c r="A103" s="220"/>
      <c r="B103" s="135"/>
      <c r="C103" s="135"/>
      <c r="D103" s="135"/>
      <c r="E103" s="55"/>
      <c r="F103" s="157"/>
      <c r="G103" s="264"/>
      <c r="H103" s="235"/>
      <c r="I103" s="235"/>
      <c r="J103" s="263"/>
      <c r="K103" s="265"/>
      <c r="L103" s="204"/>
      <c r="AA103" s="116" t="s">
        <v>211</v>
      </c>
      <c r="AB103" s="116" t="s">
        <v>212</v>
      </c>
    </row>
    <row r="104" spans="1:28" x14ac:dyDescent="0.25">
      <c r="A104" s="220"/>
      <c r="B104" s="135"/>
      <c r="C104" s="135"/>
      <c r="D104" s="135"/>
      <c r="E104" s="333" t="s">
        <v>2223</v>
      </c>
      <c r="F104" s="333"/>
      <c r="G104" s="333"/>
      <c r="H104" s="252">
        <f>IFERROR(VLOOKUP($B$5,PER_STUDENT_INVEST,63,FALSE),0)</f>
        <v>0</v>
      </c>
      <c r="I104" s="252">
        <f>H104</f>
        <v>0</v>
      </c>
      <c r="J104" s="266">
        <f>J100-J102</f>
        <v>0</v>
      </c>
      <c r="K104" s="225" t="str">
        <f>IF(J104=0,"",J104-I104)</f>
        <v/>
      </c>
      <c r="L104" s="204"/>
      <c r="AA104" s="116" t="s">
        <v>213</v>
      </c>
      <c r="AB104" s="116" t="s">
        <v>214</v>
      </c>
    </row>
    <row r="105" spans="1:28" ht="15.75" thickBot="1" x14ac:dyDescent="0.3">
      <c r="A105" s="254"/>
      <c r="B105" s="255"/>
      <c r="C105" s="255"/>
      <c r="D105" s="255"/>
      <c r="E105" s="153"/>
      <c r="F105" s="292"/>
      <c r="G105" s="153"/>
      <c r="H105" s="258"/>
      <c r="I105" s="258"/>
      <c r="J105" s="267"/>
      <c r="K105" s="260"/>
      <c r="L105" s="261"/>
      <c r="AA105" s="116" t="s">
        <v>215</v>
      </c>
      <c r="AB105" s="116" t="s">
        <v>216</v>
      </c>
    </row>
    <row r="106" spans="1:28" ht="15.75" thickTop="1" x14ac:dyDescent="0.25">
      <c r="A106" s="220"/>
      <c r="B106" s="135"/>
      <c r="C106" s="135"/>
      <c r="D106" s="135"/>
      <c r="E106" s="55"/>
      <c r="F106" s="206"/>
      <c r="G106" s="55"/>
      <c r="H106" s="234"/>
      <c r="I106" s="234"/>
      <c r="J106" s="263"/>
      <c r="K106" s="236"/>
      <c r="L106" s="204"/>
      <c r="AA106" s="116" t="s">
        <v>217</v>
      </c>
      <c r="AB106" s="116" t="s">
        <v>218</v>
      </c>
    </row>
    <row r="107" spans="1:28" x14ac:dyDescent="0.25">
      <c r="A107" s="215" t="s">
        <v>2224</v>
      </c>
      <c r="B107" s="135"/>
      <c r="C107" s="135"/>
      <c r="D107" s="135"/>
      <c r="E107" s="55"/>
      <c r="F107" s="206"/>
      <c r="G107" s="55"/>
      <c r="H107" s="234"/>
      <c r="I107" s="234"/>
      <c r="J107" s="235"/>
      <c r="K107" s="236"/>
      <c r="L107" s="204"/>
      <c r="AA107" s="116" t="s">
        <v>219</v>
      </c>
      <c r="AB107" s="116" t="s">
        <v>220</v>
      </c>
    </row>
    <row r="108" spans="1:28" x14ac:dyDescent="0.25">
      <c r="A108" s="220"/>
      <c r="B108" s="268" t="s">
        <v>2050</v>
      </c>
      <c r="C108" s="135"/>
      <c r="D108" s="135"/>
      <c r="E108" s="55"/>
      <c r="F108" s="206"/>
      <c r="G108" s="55"/>
      <c r="H108" s="234"/>
      <c r="I108" s="234"/>
      <c r="J108" s="235"/>
      <c r="K108" s="236"/>
      <c r="L108" s="204"/>
      <c r="AA108" s="116" t="s">
        <v>221</v>
      </c>
      <c r="AB108" s="116" t="s">
        <v>141</v>
      </c>
    </row>
    <row r="109" spans="1:28" x14ac:dyDescent="0.25">
      <c r="A109" s="220"/>
      <c r="B109" s="135" t="s">
        <v>2225</v>
      </c>
      <c r="C109" s="135"/>
      <c r="D109" s="135" t="s">
        <v>2226</v>
      </c>
      <c r="E109" s="221">
        <f>IFERROR(VLOOKUP($B$5,ADDITIONAL_INVEST,10,FALSE),0)</f>
        <v>0</v>
      </c>
      <c r="F109" s="291"/>
      <c r="G109" s="222" t="str">
        <f t="shared" ref="G109" si="9">IF(F109="","",F109-E109)</f>
        <v/>
      </c>
      <c r="H109" s="223">
        <f>IFERROR(VLOOKUP($B$5,ADDITIONAL_INVEST,11,FALSE),0)</f>
        <v>0</v>
      </c>
      <c r="I109" s="223">
        <f>IFERROR(INT(VLOOKUP($B$5,BASE_CALC,13,FALSE)*H109*100)/100,0)</f>
        <v>0</v>
      </c>
      <c r="J109" s="224"/>
      <c r="K109" s="225" t="str">
        <f>IF(J109="","",J109-I109)</f>
        <v/>
      </c>
      <c r="L109" s="204"/>
      <c r="AA109" s="116" t="s">
        <v>222</v>
      </c>
      <c r="AB109" s="116" t="s">
        <v>223</v>
      </c>
    </row>
    <row r="110" spans="1:28" s="53" customFormat="1" x14ac:dyDescent="0.25">
      <c r="A110" s="237"/>
      <c r="B110" s="238"/>
      <c r="C110" s="238"/>
      <c r="D110" s="238"/>
      <c r="E110" s="239"/>
      <c r="F110" s="289"/>
      <c r="G110" s="240"/>
      <c r="H110" s="241"/>
      <c r="I110" s="241"/>
      <c r="J110" s="242"/>
      <c r="K110" s="243"/>
      <c r="L110" s="244"/>
      <c r="M110" s="323"/>
      <c r="N110" s="323"/>
      <c r="O110" s="323"/>
      <c r="P110" s="323"/>
      <c r="Q110" s="323"/>
      <c r="R110" s="323"/>
      <c r="S110" s="323"/>
      <c r="T110" s="323"/>
      <c r="U110" s="323"/>
      <c r="V110" s="323"/>
      <c r="W110" s="323"/>
      <c r="X110" s="323"/>
      <c r="Y110" s="323"/>
      <c r="AA110" s="116" t="s">
        <v>224</v>
      </c>
      <c r="AB110" s="116" t="s">
        <v>225</v>
      </c>
    </row>
    <row r="111" spans="1:28" x14ac:dyDescent="0.25">
      <c r="A111" s="220"/>
      <c r="B111" s="135"/>
      <c r="C111" s="135"/>
      <c r="D111" s="135"/>
      <c r="E111" s="55"/>
      <c r="F111" s="206"/>
      <c r="G111" s="233"/>
      <c r="H111" s="234"/>
      <c r="I111" s="234"/>
      <c r="J111" s="235"/>
      <c r="K111" s="236"/>
      <c r="L111" s="204"/>
      <c r="AA111" s="116" t="s">
        <v>226</v>
      </c>
      <c r="AB111" s="116" t="s">
        <v>227</v>
      </c>
    </row>
    <row r="112" spans="1:28" x14ac:dyDescent="0.25">
      <c r="A112" s="220"/>
      <c r="B112" s="135" t="s">
        <v>2227</v>
      </c>
      <c r="C112" s="135"/>
      <c r="D112" s="135" t="s">
        <v>2228</v>
      </c>
      <c r="E112" s="221">
        <f>IFERROR(VLOOKUP($B$5,ADDITIONAL_INVEST,13,FALSE),0)</f>
        <v>0</v>
      </c>
      <c r="F112" s="291"/>
      <c r="G112" s="222" t="str">
        <f t="shared" ref="G112" si="10">IF(F112="","",F112-E112)</f>
        <v/>
      </c>
      <c r="H112" s="223">
        <f>IFERROR(VLOOKUP($B$5,ADDITIONAL_INVEST,14,FALSE),0)</f>
        <v>0</v>
      </c>
      <c r="I112" s="223">
        <f>IFERROR(INT(VLOOKUP($B$5,BASE_CALC,13,FALSE)*H112*100)/100,0)</f>
        <v>0</v>
      </c>
      <c r="J112" s="224"/>
      <c r="K112" s="225" t="str">
        <f>IF(J112="","",J112-I112)</f>
        <v/>
      </c>
      <c r="L112" s="204"/>
      <c r="AA112" s="116" t="s">
        <v>228</v>
      </c>
      <c r="AB112" s="116" t="s">
        <v>229</v>
      </c>
    </row>
    <row r="113" spans="1:28" s="53" customFormat="1" x14ac:dyDescent="0.25">
      <c r="A113" s="237"/>
      <c r="B113" s="238"/>
      <c r="C113" s="238"/>
      <c r="D113" s="238"/>
      <c r="E113" s="239"/>
      <c r="F113" s="289"/>
      <c r="G113" s="240"/>
      <c r="H113" s="241"/>
      <c r="I113" s="241"/>
      <c r="J113" s="242"/>
      <c r="K113" s="243"/>
      <c r="L113" s="244"/>
      <c r="M113" s="323"/>
      <c r="N113" s="323"/>
      <c r="O113" s="323"/>
      <c r="P113" s="323"/>
      <c r="Q113" s="323"/>
      <c r="R113" s="323"/>
      <c r="S113" s="323"/>
      <c r="T113" s="323"/>
      <c r="U113" s="323"/>
      <c r="V113" s="323"/>
      <c r="W113" s="323"/>
      <c r="X113" s="323"/>
      <c r="Y113" s="323"/>
      <c r="AA113" s="116" t="s">
        <v>230</v>
      </c>
      <c r="AB113" s="116" t="s">
        <v>231</v>
      </c>
    </row>
    <row r="114" spans="1:28" x14ac:dyDescent="0.25">
      <c r="A114" s="220"/>
      <c r="B114" s="135"/>
      <c r="C114" s="135"/>
      <c r="D114" s="135"/>
      <c r="E114" s="55"/>
      <c r="F114" s="206"/>
      <c r="G114" s="233"/>
      <c r="H114" s="234"/>
      <c r="I114" s="234"/>
      <c r="J114" s="235"/>
      <c r="K114" s="236"/>
      <c r="L114" s="204"/>
      <c r="AA114" s="116" t="s">
        <v>232</v>
      </c>
      <c r="AB114" s="116" t="s">
        <v>233</v>
      </c>
    </row>
    <row r="115" spans="1:28" x14ac:dyDescent="0.25">
      <c r="A115" s="220"/>
      <c r="B115" s="135" t="s">
        <v>2229</v>
      </c>
      <c r="C115" s="135"/>
      <c r="D115" s="135" t="s">
        <v>2230</v>
      </c>
      <c r="E115" s="221">
        <f>IFERROR(VLOOKUP($B$5,ADDITIONAL_INVEST,16,FALSE),0)</f>
        <v>0</v>
      </c>
      <c r="F115" s="291"/>
      <c r="G115" s="222" t="str">
        <f t="shared" ref="G115" si="11">IF(F115="","",F115-E115)</f>
        <v/>
      </c>
      <c r="H115" s="223">
        <f>IFERROR(VLOOKUP($B$5,ADDITIONAL_INVEST,17,FALSE),0)</f>
        <v>0</v>
      </c>
      <c r="I115" s="223">
        <f>IFERROR(INT(VLOOKUP($B$5,BASE_CALC,13,FALSE)*H115*100)/100,0)</f>
        <v>0</v>
      </c>
      <c r="J115" s="224"/>
      <c r="K115" s="225" t="str">
        <f>IF(J115="","",J115-I115)</f>
        <v/>
      </c>
      <c r="L115" s="204"/>
      <c r="AA115" s="116" t="s">
        <v>234</v>
      </c>
      <c r="AB115" s="116" t="s">
        <v>235</v>
      </c>
    </row>
    <row r="116" spans="1:28" s="53" customFormat="1" x14ac:dyDescent="0.25">
      <c r="A116" s="237"/>
      <c r="B116" s="238"/>
      <c r="C116" s="238"/>
      <c r="D116" s="238"/>
      <c r="E116" s="239"/>
      <c r="F116" s="289"/>
      <c r="G116" s="240"/>
      <c r="H116" s="241"/>
      <c r="I116" s="241"/>
      <c r="J116" s="242"/>
      <c r="K116" s="243"/>
      <c r="L116" s="244"/>
      <c r="M116" s="323"/>
      <c r="N116" s="323"/>
      <c r="O116" s="323"/>
      <c r="P116" s="323"/>
      <c r="Q116" s="323"/>
      <c r="R116" s="323"/>
      <c r="S116" s="323"/>
      <c r="T116" s="323"/>
      <c r="U116" s="323"/>
      <c r="V116" s="323"/>
      <c r="W116" s="323"/>
      <c r="X116" s="323"/>
      <c r="Y116" s="323"/>
      <c r="AA116" s="116" t="s">
        <v>236</v>
      </c>
      <c r="AB116" s="116" t="s">
        <v>237</v>
      </c>
    </row>
    <row r="117" spans="1:28" x14ac:dyDescent="0.25">
      <c r="A117" s="220"/>
      <c r="B117" s="135"/>
      <c r="C117" s="135"/>
      <c r="D117" s="135"/>
      <c r="E117" s="55"/>
      <c r="F117" s="206"/>
      <c r="G117" s="233"/>
      <c r="H117" s="234"/>
      <c r="I117" s="234"/>
      <c r="J117" s="235"/>
      <c r="K117" s="236"/>
      <c r="L117" s="204"/>
      <c r="AA117" s="116" t="s">
        <v>238</v>
      </c>
      <c r="AB117" s="116" t="s">
        <v>239</v>
      </c>
    </row>
    <row r="118" spans="1:28" x14ac:dyDescent="0.25">
      <c r="A118" s="220"/>
      <c r="B118" s="135" t="s">
        <v>2231</v>
      </c>
      <c r="C118" s="135"/>
      <c r="D118" s="135" t="s">
        <v>2232</v>
      </c>
      <c r="E118" s="221">
        <f>IFERROR(VLOOKUP($B$5,ADDITIONAL_INVEST,19,FALSE),0)</f>
        <v>0</v>
      </c>
      <c r="F118" s="291"/>
      <c r="G118" s="222" t="str">
        <f t="shared" ref="G118" si="12">IF(F118="","",F118-E118)</f>
        <v/>
      </c>
      <c r="H118" s="223">
        <f>IFERROR(VLOOKUP($B$5,ADDITIONAL_INVEST,20,FALSE),0)</f>
        <v>0</v>
      </c>
      <c r="I118" s="223">
        <f>IFERROR(INT(VLOOKUP($B$5,BASE_CALC,13,FALSE)*H118*100)/100,0)</f>
        <v>0</v>
      </c>
      <c r="J118" s="224"/>
      <c r="K118" s="225" t="str">
        <f>IF(J118="","",J118-I118)</f>
        <v/>
      </c>
      <c r="L118" s="204"/>
      <c r="AA118" s="116" t="s">
        <v>240</v>
      </c>
      <c r="AB118" s="116" t="s">
        <v>241</v>
      </c>
    </row>
    <row r="119" spans="1:28" s="53" customFormat="1" x14ac:dyDescent="0.25">
      <c r="A119" s="237"/>
      <c r="B119" s="238"/>
      <c r="C119" s="238"/>
      <c r="D119" s="238"/>
      <c r="E119" s="239"/>
      <c r="F119" s="289"/>
      <c r="G119" s="240"/>
      <c r="H119" s="241"/>
      <c r="I119" s="241"/>
      <c r="J119" s="242"/>
      <c r="K119" s="243"/>
      <c r="L119" s="244"/>
      <c r="M119" s="323"/>
      <c r="N119" s="323"/>
      <c r="O119" s="323"/>
      <c r="P119" s="323"/>
      <c r="Q119" s="323"/>
      <c r="R119" s="323"/>
      <c r="S119" s="323"/>
      <c r="T119" s="323"/>
      <c r="U119" s="323"/>
      <c r="V119" s="323"/>
      <c r="W119" s="323"/>
      <c r="X119" s="323"/>
      <c r="Y119" s="323"/>
      <c r="AA119" s="116" t="s">
        <v>242</v>
      </c>
      <c r="AB119" s="116" t="s">
        <v>243</v>
      </c>
    </row>
    <row r="120" spans="1:28" x14ac:dyDescent="0.25">
      <c r="A120" s="220"/>
      <c r="B120" s="135"/>
      <c r="C120" s="135"/>
      <c r="D120" s="135"/>
      <c r="E120" s="55"/>
      <c r="F120" s="206"/>
      <c r="G120" s="233"/>
      <c r="H120" s="234"/>
      <c r="I120" s="234"/>
      <c r="J120" s="235"/>
      <c r="K120" s="236"/>
      <c r="L120" s="204"/>
      <c r="AA120" s="116" t="s">
        <v>244</v>
      </c>
      <c r="AB120" s="116" t="s">
        <v>245</v>
      </c>
    </row>
    <row r="121" spans="1:28" x14ac:dyDescent="0.25">
      <c r="A121" s="220"/>
      <c r="B121" s="268" t="s">
        <v>2053</v>
      </c>
      <c r="C121" s="135"/>
      <c r="D121" s="135"/>
      <c r="E121" s="55"/>
      <c r="F121" s="206"/>
      <c r="G121" s="233"/>
      <c r="H121" s="234"/>
      <c r="I121" s="234"/>
      <c r="J121" s="235"/>
      <c r="K121" s="236"/>
      <c r="L121" s="204"/>
      <c r="AA121" s="116" t="s">
        <v>246</v>
      </c>
      <c r="AB121" s="116" t="s">
        <v>247</v>
      </c>
    </row>
    <row r="122" spans="1:28" x14ac:dyDescent="0.25">
      <c r="A122" s="220"/>
      <c r="B122" s="135" t="s">
        <v>2225</v>
      </c>
      <c r="C122" s="135"/>
      <c r="D122" s="135" t="s">
        <v>2226</v>
      </c>
      <c r="E122" s="221">
        <f>IFERROR(VLOOKUP($B$5,ADDITIONAL_INVEST,23,FALSE),0)</f>
        <v>0</v>
      </c>
      <c r="F122" s="291"/>
      <c r="G122" s="222" t="str">
        <f t="shared" ref="G122" si="13">IF(F122="","",F122-E122)</f>
        <v/>
      </c>
      <c r="H122" s="223">
        <f>IFERROR(VLOOKUP($B$5,ADDITIONAL_INVEST,24,FALSE),0)</f>
        <v>0</v>
      </c>
      <c r="I122" s="223">
        <f>IFERROR(INT(VLOOKUP($B$5,BASE_CALC,13,FALSE)*H122*100)/100,0)</f>
        <v>0</v>
      </c>
      <c r="J122" s="224"/>
      <c r="K122" s="225" t="str">
        <f>IF(J122="","",J122-I122)</f>
        <v/>
      </c>
      <c r="L122" s="204"/>
      <c r="AA122" s="116" t="s">
        <v>248</v>
      </c>
      <c r="AB122" s="116" t="s">
        <v>249</v>
      </c>
    </row>
    <row r="123" spans="1:28" s="53" customFormat="1" x14ac:dyDescent="0.25">
      <c r="A123" s="237"/>
      <c r="B123" s="238"/>
      <c r="C123" s="238"/>
      <c r="D123" s="238"/>
      <c r="E123" s="239"/>
      <c r="F123" s="289"/>
      <c r="G123" s="240"/>
      <c r="H123" s="241"/>
      <c r="I123" s="241"/>
      <c r="J123" s="242"/>
      <c r="K123" s="243"/>
      <c r="L123" s="244"/>
      <c r="M123" s="323"/>
      <c r="N123" s="323"/>
      <c r="O123" s="323"/>
      <c r="P123" s="323"/>
      <c r="Q123" s="323"/>
      <c r="R123" s="323"/>
      <c r="S123" s="323"/>
      <c r="T123" s="323"/>
      <c r="U123" s="323"/>
      <c r="V123" s="323"/>
      <c r="W123" s="323"/>
      <c r="X123" s="323"/>
      <c r="Y123" s="323"/>
      <c r="AA123" s="116" t="s">
        <v>250</v>
      </c>
      <c r="AB123" s="116" t="s">
        <v>251</v>
      </c>
    </row>
    <row r="124" spans="1:28" x14ac:dyDescent="0.25">
      <c r="A124" s="220"/>
      <c r="B124" s="135"/>
      <c r="C124" s="135"/>
      <c r="D124" s="135"/>
      <c r="E124" s="55"/>
      <c r="F124" s="206"/>
      <c r="G124" s="233"/>
      <c r="H124" s="234"/>
      <c r="I124" s="234"/>
      <c r="J124" s="235"/>
      <c r="K124" s="236"/>
      <c r="L124" s="204"/>
      <c r="AA124" s="116" t="s">
        <v>252</v>
      </c>
      <c r="AB124" s="116" t="s">
        <v>253</v>
      </c>
    </row>
    <row r="125" spans="1:28" x14ac:dyDescent="0.25">
      <c r="A125" s="220"/>
      <c r="B125" s="135" t="s">
        <v>2227</v>
      </c>
      <c r="C125" s="135"/>
      <c r="D125" s="135" t="s">
        <v>2228</v>
      </c>
      <c r="E125" s="221">
        <f>IFERROR(VLOOKUP($B$5,ADDITIONAL_INVEST,26,FALSE),0)</f>
        <v>0</v>
      </c>
      <c r="F125" s="291"/>
      <c r="G125" s="222" t="str">
        <f t="shared" ref="G125" si="14">IF(F125="","",F125-E125)</f>
        <v/>
      </c>
      <c r="H125" s="223">
        <f>IFERROR(VLOOKUP($B$5,ADDITIONAL_INVEST,27,FALSE),0)</f>
        <v>0</v>
      </c>
      <c r="I125" s="223">
        <f>IFERROR(INT(VLOOKUP($B$5,BASE_CALC,13,FALSE)*H125*100)/100,0)</f>
        <v>0</v>
      </c>
      <c r="J125" s="224"/>
      <c r="K125" s="225" t="str">
        <f>IF(J125="","",J125-I125)</f>
        <v/>
      </c>
      <c r="L125" s="204"/>
      <c r="AA125" s="116" t="s">
        <v>254</v>
      </c>
      <c r="AB125" s="116" t="s">
        <v>255</v>
      </c>
    </row>
    <row r="126" spans="1:28" s="53" customFormat="1" x14ac:dyDescent="0.25">
      <c r="A126" s="237"/>
      <c r="B126" s="238"/>
      <c r="C126" s="238"/>
      <c r="D126" s="238"/>
      <c r="E126" s="239"/>
      <c r="F126" s="289"/>
      <c r="G126" s="240"/>
      <c r="H126" s="241"/>
      <c r="I126" s="241"/>
      <c r="J126" s="242"/>
      <c r="K126" s="243"/>
      <c r="L126" s="244"/>
      <c r="M126" s="323"/>
      <c r="N126" s="323"/>
      <c r="O126" s="323"/>
      <c r="P126" s="323"/>
      <c r="Q126" s="323"/>
      <c r="R126" s="323"/>
      <c r="S126" s="323"/>
      <c r="T126" s="323"/>
      <c r="U126" s="323"/>
      <c r="V126" s="323"/>
      <c r="W126" s="323"/>
      <c r="X126" s="323"/>
      <c r="Y126" s="323"/>
      <c r="AA126" s="116" t="s">
        <v>256</v>
      </c>
      <c r="AB126" s="116" t="s">
        <v>257</v>
      </c>
    </row>
    <row r="127" spans="1:28" x14ac:dyDescent="0.25">
      <c r="A127" s="220"/>
      <c r="B127" s="135"/>
      <c r="C127" s="135"/>
      <c r="D127" s="135"/>
      <c r="E127" s="55"/>
      <c r="F127" s="206"/>
      <c r="G127" s="233"/>
      <c r="H127" s="234"/>
      <c r="I127" s="234"/>
      <c r="J127" s="235"/>
      <c r="K127" s="236"/>
      <c r="L127" s="204"/>
      <c r="AA127" s="116" t="s">
        <v>258</v>
      </c>
      <c r="AB127" s="116" t="s">
        <v>259</v>
      </c>
    </row>
    <row r="128" spans="1:28" x14ac:dyDescent="0.25">
      <c r="A128" s="220"/>
      <c r="B128" s="135" t="s">
        <v>2229</v>
      </c>
      <c r="C128" s="135"/>
      <c r="D128" s="135" t="s">
        <v>2233</v>
      </c>
      <c r="E128" s="221">
        <f>IFERROR(VLOOKUP($B$5,ADDITIONAL_INVEST,29,FALSE),0)</f>
        <v>0</v>
      </c>
      <c r="F128" s="291"/>
      <c r="G128" s="222" t="str">
        <f t="shared" ref="G128" si="15">IF(F128="","",F128-E128)</f>
        <v/>
      </c>
      <c r="H128" s="223">
        <f>IFERROR(VLOOKUP($B$5,ADDITIONAL_INVEST,30,FALSE),0)</f>
        <v>0</v>
      </c>
      <c r="I128" s="223">
        <f>IFERROR(INT(VLOOKUP($B$5,BASE_CALC,13,FALSE)*H128*100)/100,0)</f>
        <v>0</v>
      </c>
      <c r="J128" s="224"/>
      <c r="K128" s="225" t="str">
        <f>IF(J128="","",J128-I128)</f>
        <v/>
      </c>
      <c r="L128" s="204"/>
      <c r="AA128" s="116" t="s">
        <v>260</v>
      </c>
      <c r="AB128" s="116" t="s">
        <v>261</v>
      </c>
    </row>
    <row r="129" spans="1:28" s="53" customFormat="1" x14ac:dyDescent="0.25">
      <c r="A129" s="237"/>
      <c r="B129" s="238"/>
      <c r="C129" s="238"/>
      <c r="D129" s="238"/>
      <c r="E129" s="239"/>
      <c r="F129" s="289"/>
      <c r="G129" s="240"/>
      <c r="H129" s="241"/>
      <c r="I129" s="241"/>
      <c r="J129" s="242"/>
      <c r="K129" s="243"/>
      <c r="L129" s="244"/>
      <c r="M129" s="323"/>
      <c r="N129" s="323"/>
      <c r="O129" s="323"/>
      <c r="P129" s="323"/>
      <c r="Q129" s="323"/>
      <c r="R129" s="323"/>
      <c r="S129" s="323"/>
      <c r="T129" s="323"/>
      <c r="U129" s="323"/>
      <c r="V129" s="323"/>
      <c r="W129" s="323"/>
      <c r="X129" s="323"/>
      <c r="Y129" s="323"/>
      <c r="AA129" s="116" t="s">
        <v>262</v>
      </c>
      <c r="AB129" s="116" t="s">
        <v>263</v>
      </c>
    </row>
    <row r="130" spans="1:28" x14ac:dyDescent="0.25">
      <c r="A130" s="220"/>
      <c r="B130" s="135"/>
      <c r="C130" s="135"/>
      <c r="D130" s="135"/>
      <c r="E130" s="55"/>
      <c r="F130" s="206"/>
      <c r="G130" s="233"/>
      <c r="H130" s="234"/>
      <c r="I130" s="234"/>
      <c r="J130" s="235"/>
      <c r="K130" s="236"/>
      <c r="L130" s="204"/>
      <c r="AA130" s="116" t="s">
        <v>264</v>
      </c>
      <c r="AB130" s="116" t="s">
        <v>265</v>
      </c>
    </row>
    <row r="131" spans="1:28" x14ac:dyDescent="0.25">
      <c r="A131" s="220"/>
      <c r="B131" s="135" t="s">
        <v>2231</v>
      </c>
      <c r="C131" s="135"/>
      <c r="D131" s="135" t="s">
        <v>2232</v>
      </c>
      <c r="E131" s="221">
        <f>IFERROR(VLOOKUP($B$5,ADDITIONAL_INVEST,32,FALSE),0)</f>
        <v>0</v>
      </c>
      <c r="F131" s="291"/>
      <c r="G131" s="222" t="str">
        <f t="shared" ref="G131" si="16">IF(F131="","",F131-E131)</f>
        <v/>
      </c>
      <c r="H131" s="223">
        <f>IFERROR(VLOOKUP($B$5,ADDITIONAL_INVEST,33,FALSE),0)</f>
        <v>0</v>
      </c>
      <c r="I131" s="223">
        <f>IFERROR(INT(VLOOKUP($B$5,BASE_CALC,13,FALSE)*H131*100)/100,0)</f>
        <v>0</v>
      </c>
      <c r="J131" s="224"/>
      <c r="K131" s="225" t="str">
        <f>IF(J131="","",J131-I131)</f>
        <v/>
      </c>
      <c r="L131" s="204"/>
      <c r="AA131" s="116" t="s">
        <v>266</v>
      </c>
      <c r="AB131" s="116" t="s">
        <v>267</v>
      </c>
    </row>
    <row r="132" spans="1:28" s="53" customFormat="1" x14ac:dyDescent="0.25">
      <c r="A132" s="237"/>
      <c r="B132" s="238"/>
      <c r="C132" s="238"/>
      <c r="D132" s="238"/>
      <c r="E132" s="239"/>
      <c r="F132" s="289"/>
      <c r="G132" s="240"/>
      <c r="H132" s="241"/>
      <c r="I132" s="241"/>
      <c r="J132" s="242"/>
      <c r="K132" s="243"/>
      <c r="L132" s="244"/>
      <c r="M132" s="323"/>
      <c r="N132" s="323"/>
      <c r="O132" s="323"/>
      <c r="P132" s="323"/>
      <c r="Q132" s="323"/>
      <c r="R132" s="323"/>
      <c r="S132" s="323"/>
      <c r="T132" s="323"/>
      <c r="U132" s="323"/>
      <c r="V132" s="323"/>
      <c r="W132" s="323"/>
      <c r="X132" s="323"/>
      <c r="Y132" s="323"/>
      <c r="AA132" s="116" t="s">
        <v>268</v>
      </c>
      <c r="AB132" s="116" t="s">
        <v>269</v>
      </c>
    </row>
    <row r="133" spans="1:28" x14ac:dyDescent="0.25">
      <c r="A133" s="220"/>
      <c r="B133" s="135"/>
      <c r="C133" s="135"/>
      <c r="D133" s="135"/>
      <c r="E133" s="55"/>
      <c r="F133" s="206"/>
      <c r="G133" s="233"/>
      <c r="H133" s="234"/>
      <c r="I133" s="234"/>
      <c r="J133" s="235"/>
      <c r="K133" s="236"/>
      <c r="L133" s="204"/>
      <c r="AA133" s="116" t="s">
        <v>270</v>
      </c>
      <c r="AB133" s="116" t="s">
        <v>271</v>
      </c>
    </row>
    <row r="134" spans="1:28" x14ac:dyDescent="0.25">
      <c r="A134" s="220"/>
      <c r="B134" s="135" t="s">
        <v>2234</v>
      </c>
      <c r="C134" s="135"/>
      <c r="D134" s="135" t="s">
        <v>2235</v>
      </c>
      <c r="E134" s="221">
        <f>IFERROR(VLOOKUP($B$5,ADDITIONAL_INVEST,35,FALSE),0)</f>
        <v>0</v>
      </c>
      <c r="F134" s="291"/>
      <c r="G134" s="222" t="str">
        <f t="shared" ref="G134" si="17">IF(F134="","",F134-E134)</f>
        <v/>
      </c>
      <c r="H134" s="223">
        <f>IFERROR(VLOOKUP($B$5,ADDITIONAL_INVEST,36,FALSE),0)</f>
        <v>0</v>
      </c>
      <c r="I134" s="223">
        <f>IFERROR(INT(VLOOKUP($B$5,BASE_CALC,13,FALSE)*H134*100)/100,0)</f>
        <v>0</v>
      </c>
      <c r="J134" s="224"/>
      <c r="K134" s="225" t="str">
        <f>IF(J134="","",J134-I134)</f>
        <v/>
      </c>
      <c r="L134" s="204"/>
      <c r="AA134" s="116" t="s">
        <v>272</v>
      </c>
      <c r="AB134" s="116" t="s">
        <v>273</v>
      </c>
    </row>
    <row r="135" spans="1:28" s="53" customFormat="1" x14ac:dyDescent="0.25">
      <c r="A135" s="237"/>
      <c r="B135" s="238"/>
      <c r="C135" s="238"/>
      <c r="D135" s="238"/>
      <c r="E135" s="239"/>
      <c r="F135" s="289"/>
      <c r="G135" s="240"/>
      <c r="H135" s="241"/>
      <c r="I135" s="241"/>
      <c r="J135" s="242"/>
      <c r="K135" s="243"/>
      <c r="L135" s="244"/>
      <c r="M135" s="323"/>
      <c r="N135" s="323"/>
      <c r="O135" s="323"/>
      <c r="P135" s="323"/>
      <c r="Q135" s="323"/>
      <c r="R135" s="323"/>
      <c r="S135" s="323"/>
      <c r="T135" s="323"/>
      <c r="U135" s="323"/>
      <c r="V135" s="323"/>
      <c r="W135" s="323"/>
      <c r="X135" s="323"/>
      <c r="Y135" s="323"/>
      <c r="AA135" s="116" t="s">
        <v>274</v>
      </c>
      <c r="AB135" s="116" t="s">
        <v>275</v>
      </c>
    </row>
    <row r="136" spans="1:28" x14ac:dyDescent="0.25">
      <c r="A136" s="220"/>
      <c r="B136" s="135"/>
      <c r="C136" s="135"/>
      <c r="D136" s="135"/>
      <c r="E136" s="55"/>
      <c r="F136" s="206"/>
      <c r="G136" s="233"/>
      <c r="H136" s="234"/>
      <c r="I136" s="234"/>
      <c r="J136" s="235"/>
      <c r="K136" s="236"/>
      <c r="L136" s="204"/>
      <c r="AA136" s="116" t="s">
        <v>276</v>
      </c>
      <c r="AB136" s="116" t="s">
        <v>277</v>
      </c>
    </row>
    <row r="137" spans="1:28" x14ac:dyDescent="0.25">
      <c r="A137" s="220"/>
      <c r="B137" s="268" t="s">
        <v>2058</v>
      </c>
      <c r="C137" s="135"/>
      <c r="D137" s="135"/>
      <c r="E137" s="55"/>
      <c r="F137" s="206"/>
      <c r="G137" s="233"/>
      <c r="H137" s="234"/>
      <c r="I137" s="234"/>
      <c r="J137" s="235"/>
      <c r="K137" s="236"/>
      <c r="L137" s="204"/>
      <c r="AA137" s="116" t="s">
        <v>278</v>
      </c>
      <c r="AB137" s="116" t="s">
        <v>279</v>
      </c>
    </row>
    <row r="138" spans="1:28" x14ac:dyDescent="0.25">
      <c r="A138" s="220"/>
      <c r="B138" s="135" t="s">
        <v>2257</v>
      </c>
      <c r="C138" s="135"/>
      <c r="D138" s="135" t="s">
        <v>2236</v>
      </c>
      <c r="E138" s="221">
        <f>IFERROR(VLOOKUP($B$5,ADDITIONAL_INVEST,39,FALSE),0)</f>
        <v>0</v>
      </c>
      <c r="F138" s="291"/>
      <c r="G138" s="222" t="str">
        <f t="shared" ref="G138" si="18">IF(F138="","",F138-E138)</f>
        <v/>
      </c>
      <c r="H138" s="223">
        <f>IFERROR(VLOOKUP($B$5,ADDITIONAL_INVEST,40,FALSE),0)</f>
        <v>0</v>
      </c>
      <c r="I138" s="223">
        <f>IFERROR(INT(VLOOKUP($B$5,BASE_CALC,13,FALSE)*H138*100)/100,0)</f>
        <v>0</v>
      </c>
      <c r="J138" s="224"/>
      <c r="K138" s="225" t="str">
        <f>IF(J138="","",J138-I138)</f>
        <v/>
      </c>
      <c r="L138" s="204"/>
      <c r="AA138" s="116" t="s">
        <v>280</v>
      </c>
      <c r="AB138" s="116" t="s">
        <v>281</v>
      </c>
    </row>
    <row r="139" spans="1:28" s="53" customFormat="1" x14ac:dyDescent="0.25">
      <c r="A139" s="237"/>
      <c r="B139" s="238"/>
      <c r="C139" s="238"/>
      <c r="D139" s="238"/>
      <c r="E139" s="239"/>
      <c r="F139" s="289"/>
      <c r="G139" s="240"/>
      <c r="H139" s="241"/>
      <c r="I139" s="241"/>
      <c r="J139" s="242"/>
      <c r="K139" s="243"/>
      <c r="L139" s="244"/>
      <c r="M139" s="323"/>
      <c r="N139" s="323"/>
      <c r="O139" s="323"/>
      <c r="P139" s="323"/>
      <c r="Q139" s="323"/>
      <c r="R139" s="323"/>
      <c r="S139" s="323"/>
      <c r="T139" s="323"/>
      <c r="U139" s="323"/>
      <c r="V139" s="323"/>
      <c r="W139" s="323"/>
      <c r="X139" s="323"/>
      <c r="Y139" s="323"/>
      <c r="AA139" s="116" t="s">
        <v>282</v>
      </c>
      <c r="AB139" s="116" t="s">
        <v>283</v>
      </c>
    </row>
    <row r="140" spans="1:28" x14ac:dyDescent="0.25">
      <c r="A140" s="220"/>
      <c r="B140" s="135"/>
      <c r="C140" s="135"/>
      <c r="D140" s="135"/>
      <c r="E140" s="55"/>
      <c r="F140" s="206"/>
      <c r="G140" s="233"/>
      <c r="H140" s="234"/>
      <c r="I140" s="234"/>
      <c r="J140" s="235"/>
      <c r="K140" s="236"/>
      <c r="L140" s="204"/>
      <c r="AA140" s="116" t="s">
        <v>284</v>
      </c>
      <c r="AB140" s="116" t="s">
        <v>285</v>
      </c>
    </row>
    <row r="141" spans="1:28" x14ac:dyDescent="0.25">
      <c r="A141" s="220"/>
      <c r="B141" s="135" t="s">
        <v>2237</v>
      </c>
      <c r="C141" s="135"/>
      <c r="D141" s="135" t="s">
        <v>2238</v>
      </c>
      <c r="E141" s="221">
        <f>IFERROR(VLOOKUP($B$5,ADDITIONAL_INVEST,42,FALSE),0)</f>
        <v>0</v>
      </c>
      <c r="F141" s="291"/>
      <c r="G141" s="222" t="str">
        <f t="shared" ref="G141" si="19">IF(F141="","",F141-E141)</f>
        <v/>
      </c>
      <c r="H141" s="223">
        <f>IFERROR(VLOOKUP($B$5,ADDITIONAL_INVEST,43,FALSE),0)</f>
        <v>0</v>
      </c>
      <c r="I141" s="223">
        <f>IFERROR(INT(VLOOKUP($B$5,BASE_CALC,13,FALSE)*H141*100)/100,0)</f>
        <v>0</v>
      </c>
      <c r="J141" s="224"/>
      <c r="K141" s="225" t="str">
        <f>IF(J141="","",J141-I141)</f>
        <v/>
      </c>
      <c r="L141" s="204"/>
      <c r="AA141" s="116" t="s">
        <v>286</v>
      </c>
      <c r="AB141" s="116" t="s">
        <v>287</v>
      </c>
    </row>
    <row r="142" spans="1:28" s="53" customFormat="1" x14ac:dyDescent="0.25">
      <c r="A142" s="237"/>
      <c r="B142" s="238"/>
      <c r="C142" s="238"/>
      <c r="D142" s="238"/>
      <c r="E142" s="239"/>
      <c r="F142" s="289"/>
      <c r="G142" s="240"/>
      <c r="H142" s="241"/>
      <c r="I142" s="241"/>
      <c r="J142" s="242"/>
      <c r="K142" s="243"/>
      <c r="L142" s="244"/>
      <c r="M142" s="323"/>
      <c r="N142" s="323"/>
      <c r="O142" s="323"/>
      <c r="P142" s="323"/>
      <c r="Q142" s="323"/>
      <c r="R142" s="323"/>
      <c r="S142" s="323"/>
      <c r="T142" s="323"/>
      <c r="U142" s="323"/>
      <c r="V142" s="323"/>
      <c r="W142" s="323"/>
      <c r="X142" s="323"/>
      <c r="Y142" s="323"/>
      <c r="AA142" s="116" t="s">
        <v>288</v>
      </c>
      <c r="AB142" s="116" t="s">
        <v>289</v>
      </c>
    </row>
    <row r="143" spans="1:28" x14ac:dyDescent="0.25">
      <c r="A143" s="220"/>
      <c r="B143" s="135"/>
      <c r="C143" s="135"/>
      <c r="D143" s="135"/>
      <c r="E143" s="55"/>
      <c r="F143" s="206"/>
      <c r="G143" s="233"/>
      <c r="H143" s="234"/>
      <c r="I143" s="234"/>
      <c r="J143" s="235"/>
      <c r="K143" s="236"/>
      <c r="L143" s="204"/>
      <c r="AA143" s="116" t="s">
        <v>290</v>
      </c>
      <c r="AB143" s="116" t="s">
        <v>291</v>
      </c>
    </row>
    <row r="144" spans="1:28" x14ac:dyDescent="0.25">
      <c r="A144" s="220"/>
      <c r="B144" s="135" t="s">
        <v>2239</v>
      </c>
      <c r="C144" s="135"/>
      <c r="D144" s="135" t="s">
        <v>2240</v>
      </c>
      <c r="E144" s="221">
        <f>IFERROR(VLOOKUP($B$5,ADDITIONAL_INVEST,45,FALSE),0)</f>
        <v>0</v>
      </c>
      <c r="F144" s="291"/>
      <c r="G144" s="222" t="str">
        <f t="shared" ref="G144" si="20">IF(F144="","",F144-E144)</f>
        <v/>
      </c>
      <c r="H144" s="223">
        <f>IFERROR(VLOOKUP($B$5,ADDITIONAL_INVEST,46,FALSE),0)</f>
        <v>0</v>
      </c>
      <c r="I144" s="223">
        <f>IFERROR(INT(VLOOKUP($B$5,BASE_CALC,13,FALSE)*H144*100)/100,0)</f>
        <v>0</v>
      </c>
      <c r="J144" s="224"/>
      <c r="K144" s="225" t="str">
        <f>IF(J144="","",J144-I144)</f>
        <v/>
      </c>
      <c r="L144" s="204"/>
      <c r="AA144" s="116" t="s">
        <v>292</v>
      </c>
      <c r="AB144" s="116" t="s">
        <v>293</v>
      </c>
    </row>
    <row r="145" spans="1:28" s="53" customFormat="1" x14ac:dyDescent="0.25">
      <c r="A145" s="237"/>
      <c r="B145" s="238"/>
      <c r="C145" s="238"/>
      <c r="D145" s="238"/>
      <c r="E145" s="239"/>
      <c r="F145" s="289"/>
      <c r="G145" s="240"/>
      <c r="H145" s="241"/>
      <c r="I145" s="241"/>
      <c r="J145" s="242"/>
      <c r="K145" s="243"/>
      <c r="L145" s="244"/>
      <c r="M145" s="323"/>
      <c r="N145" s="323"/>
      <c r="O145" s="323"/>
      <c r="P145" s="323"/>
      <c r="Q145" s="323"/>
      <c r="R145" s="323"/>
      <c r="S145" s="323"/>
      <c r="T145" s="323"/>
      <c r="U145" s="323"/>
      <c r="V145" s="323"/>
      <c r="W145" s="323"/>
      <c r="X145" s="323"/>
      <c r="Y145" s="323"/>
      <c r="AA145" s="116" t="s">
        <v>294</v>
      </c>
      <c r="AB145" s="116" t="s">
        <v>295</v>
      </c>
    </row>
    <row r="146" spans="1:28" x14ac:dyDescent="0.25">
      <c r="A146" s="220"/>
      <c r="B146" s="135"/>
      <c r="C146" s="135"/>
      <c r="D146" s="135"/>
      <c r="E146" s="55"/>
      <c r="F146" s="206"/>
      <c r="G146" s="233"/>
      <c r="H146" s="234"/>
      <c r="I146" s="234"/>
      <c r="J146" s="235"/>
      <c r="K146" s="236"/>
      <c r="L146" s="204"/>
      <c r="AA146" s="116" t="s">
        <v>296</v>
      </c>
      <c r="AB146" s="116" t="s">
        <v>297</v>
      </c>
    </row>
    <row r="147" spans="1:28" x14ac:dyDescent="0.25">
      <c r="A147" s="220"/>
      <c r="B147" s="135"/>
      <c r="C147" s="135"/>
      <c r="D147" s="135"/>
      <c r="E147" s="206" t="s">
        <v>2241</v>
      </c>
      <c r="F147" s="206"/>
      <c r="G147" s="233"/>
      <c r="H147" s="252">
        <f>SUM(H109:H144)</f>
        <v>0</v>
      </c>
      <c r="I147" s="252">
        <f>SUM(I109:I144)</f>
        <v>0</v>
      </c>
      <c r="J147" s="252">
        <f>SUM(J109:J144)</f>
        <v>0</v>
      </c>
      <c r="K147" s="225" t="s">
        <v>2158</v>
      </c>
      <c r="L147" s="204"/>
      <c r="AA147" s="116" t="s">
        <v>298</v>
      </c>
      <c r="AB147" s="116" t="s">
        <v>299</v>
      </c>
    </row>
    <row r="148" spans="1:28" ht="15.75" thickBot="1" x14ac:dyDescent="0.3">
      <c r="A148" s="254"/>
      <c r="B148" s="255"/>
      <c r="C148" s="255"/>
      <c r="D148" s="255"/>
      <c r="E148" s="153"/>
      <c r="F148" s="292"/>
      <c r="G148" s="257"/>
      <c r="H148" s="258"/>
      <c r="I148" s="258"/>
      <c r="J148" s="259"/>
      <c r="K148" s="260"/>
      <c r="L148" s="261"/>
      <c r="AA148" s="116" t="s">
        <v>300</v>
      </c>
      <c r="AB148" s="116" t="s">
        <v>141</v>
      </c>
    </row>
    <row r="149" spans="1:28" ht="16.5" thickTop="1" thickBot="1" x14ac:dyDescent="0.3">
      <c r="A149" s="220"/>
      <c r="B149" s="135"/>
      <c r="C149" s="135"/>
      <c r="D149" s="135"/>
      <c r="E149" s="55"/>
      <c r="F149" s="206"/>
      <c r="G149" s="233"/>
      <c r="H149" s="234"/>
      <c r="I149" s="234"/>
      <c r="J149" s="235"/>
      <c r="K149" s="236"/>
      <c r="L149" s="204"/>
      <c r="AA149" s="116" t="s">
        <v>301</v>
      </c>
      <c r="AB149" s="116" t="s">
        <v>302</v>
      </c>
    </row>
    <row r="150" spans="1:28" ht="29.25" customHeight="1" thickBot="1" x14ac:dyDescent="0.3">
      <c r="A150" s="220"/>
      <c r="B150" s="135"/>
      <c r="C150" s="135"/>
      <c r="D150" s="204"/>
      <c r="E150" s="269" t="s">
        <v>2242</v>
      </c>
      <c r="F150" s="293"/>
      <c r="G150" s="270"/>
      <c r="H150" s="271">
        <f>H67+H102+H104+H147</f>
        <v>0</v>
      </c>
      <c r="I150" s="271">
        <f>IFERROR(INT((VLOOKUP($B$5,BASE_CALC,13,FALSE)*(H67+H102+H147)+H104)*100)/100,0)</f>
        <v>0</v>
      </c>
      <c r="J150" s="271">
        <f>J67+J102+J104+J147</f>
        <v>0</v>
      </c>
      <c r="K150" s="272" t="s">
        <v>2158</v>
      </c>
      <c r="L150" s="273"/>
      <c r="AA150" s="116" t="s">
        <v>303</v>
      </c>
      <c r="AB150" s="116" t="s">
        <v>304</v>
      </c>
    </row>
    <row r="151" spans="1:28" x14ac:dyDescent="0.25">
      <c r="A151" s="220"/>
      <c r="B151" s="135"/>
      <c r="C151" s="135"/>
      <c r="D151" s="135"/>
      <c r="E151" s="55"/>
      <c r="F151" s="206"/>
      <c r="G151" s="55"/>
      <c r="H151" s="234"/>
      <c r="I151" s="234"/>
      <c r="J151" s="235"/>
      <c r="K151" s="1"/>
      <c r="L151" s="204"/>
      <c r="AA151" s="116" t="s">
        <v>305</v>
      </c>
      <c r="AB151" s="116" t="s">
        <v>306</v>
      </c>
    </row>
    <row r="152" spans="1:28" x14ac:dyDescent="0.25">
      <c r="A152" s="220"/>
      <c r="B152" s="135"/>
      <c r="C152" s="135"/>
      <c r="D152" s="135"/>
      <c r="E152" s="55"/>
      <c r="F152" s="206"/>
      <c r="G152" s="55"/>
      <c r="H152" s="234"/>
      <c r="I152" s="234"/>
      <c r="J152" s="235"/>
      <c r="K152" s="1"/>
      <c r="L152" s="204"/>
      <c r="AA152" s="116" t="s">
        <v>307</v>
      </c>
      <c r="AB152" s="116" t="s">
        <v>308</v>
      </c>
    </row>
    <row r="153" spans="1:28" x14ac:dyDescent="0.25">
      <c r="A153" s="220"/>
      <c r="B153" s="135"/>
      <c r="C153" s="135"/>
      <c r="D153" s="135"/>
      <c r="E153" s="233" t="s">
        <v>2243</v>
      </c>
      <c r="F153" s="206"/>
      <c r="G153" s="55"/>
      <c r="H153" s="234"/>
      <c r="I153" s="234"/>
      <c r="J153" s="235"/>
      <c r="K153" s="1"/>
      <c r="L153" s="204"/>
      <c r="AA153" s="116" t="s">
        <v>309</v>
      </c>
      <c r="AB153" s="116" t="s">
        <v>310</v>
      </c>
    </row>
    <row r="154" spans="1:28" ht="15.75" thickBot="1" x14ac:dyDescent="0.3">
      <c r="A154" s="274"/>
      <c r="B154" s="275"/>
      <c r="C154" s="275"/>
      <c r="D154" s="275"/>
      <c r="E154" s="276"/>
      <c r="F154" s="294"/>
      <c r="G154" s="276"/>
      <c r="H154" s="277"/>
      <c r="I154" s="278"/>
      <c r="J154" s="279"/>
      <c r="K154" s="280"/>
      <c r="L154" s="281"/>
      <c r="AA154" s="116" t="s">
        <v>311</v>
      </c>
      <c r="AB154" s="116" t="s">
        <v>312</v>
      </c>
    </row>
    <row r="155" spans="1:28" s="147" customFormat="1" x14ac:dyDescent="0.25">
      <c r="A155" s="298"/>
      <c r="E155" s="299"/>
      <c r="F155" s="300"/>
      <c r="G155" s="299"/>
      <c r="H155" s="301"/>
      <c r="I155" s="302"/>
      <c r="J155" s="303"/>
      <c r="K155" s="297"/>
      <c r="M155" s="324"/>
      <c r="N155" s="324"/>
      <c r="O155" s="324"/>
      <c r="P155" s="324"/>
      <c r="Q155" s="324"/>
      <c r="R155" s="324"/>
      <c r="S155" s="324"/>
      <c r="T155" s="324"/>
      <c r="U155" s="324"/>
      <c r="V155" s="324"/>
      <c r="W155" s="324"/>
      <c r="X155" s="324"/>
      <c r="Y155" s="324"/>
      <c r="AA155" s="116" t="s">
        <v>313</v>
      </c>
      <c r="AB155" s="116" t="s">
        <v>314</v>
      </c>
    </row>
    <row r="156" spans="1:28" x14ac:dyDescent="0.25">
      <c r="A156" s="282"/>
      <c r="H156" s="283"/>
      <c r="I156" s="283"/>
      <c r="J156" s="284"/>
      <c r="AA156" s="116" t="s">
        <v>315</v>
      </c>
      <c r="AB156" s="116" t="s">
        <v>316</v>
      </c>
    </row>
    <row r="157" spans="1:28" x14ac:dyDescent="0.25">
      <c r="A157" s="282"/>
      <c r="H157" s="283"/>
      <c r="I157" s="283"/>
      <c r="J157" s="284"/>
      <c r="AA157" s="116" t="s">
        <v>317</v>
      </c>
      <c r="AB157" s="116" t="s">
        <v>318</v>
      </c>
    </row>
    <row r="158" spans="1:28" x14ac:dyDescent="0.25">
      <c r="A158" s="282"/>
      <c r="H158" s="283"/>
      <c r="I158" s="283"/>
      <c r="J158" s="284"/>
      <c r="AA158" s="116" t="s">
        <v>319</v>
      </c>
      <c r="AB158" s="116" t="s">
        <v>320</v>
      </c>
    </row>
    <row r="159" spans="1:28" x14ac:dyDescent="0.25">
      <c r="A159" s="282"/>
      <c r="H159" s="283"/>
      <c r="I159" s="283"/>
      <c r="J159" s="284"/>
      <c r="AA159" s="116" t="s">
        <v>321</v>
      </c>
      <c r="AB159" s="116" t="s">
        <v>322</v>
      </c>
    </row>
    <row r="160" spans="1:28" x14ac:dyDescent="0.25">
      <c r="A160" s="282"/>
      <c r="H160" s="283"/>
      <c r="I160" s="283"/>
      <c r="J160" s="284"/>
      <c r="AA160" s="116" t="s">
        <v>323</v>
      </c>
      <c r="AB160" s="116" t="s">
        <v>324</v>
      </c>
    </row>
    <row r="161" spans="1:28" x14ac:dyDescent="0.25">
      <c r="A161" s="282"/>
      <c r="H161" s="283"/>
      <c r="I161" s="283"/>
      <c r="J161" s="284"/>
      <c r="AA161" s="116" t="s">
        <v>325</v>
      </c>
      <c r="AB161" s="116" t="s">
        <v>326</v>
      </c>
    </row>
    <row r="162" spans="1:28" x14ac:dyDescent="0.25">
      <c r="A162" s="282"/>
      <c r="H162" s="283"/>
      <c r="I162" s="283"/>
      <c r="J162" s="284"/>
      <c r="AA162" s="116" t="s">
        <v>327</v>
      </c>
      <c r="AB162" s="116" t="s">
        <v>328</v>
      </c>
    </row>
    <row r="163" spans="1:28" x14ac:dyDescent="0.25">
      <c r="A163" s="282"/>
      <c r="H163" s="283"/>
      <c r="I163" s="283"/>
      <c r="J163" s="284"/>
      <c r="AA163" s="116" t="s">
        <v>329</v>
      </c>
      <c r="AB163" s="116" t="s">
        <v>330</v>
      </c>
    </row>
    <row r="164" spans="1:28" x14ac:dyDescent="0.25">
      <c r="A164" s="282"/>
      <c r="H164" s="283"/>
      <c r="I164" s="283"/>
      <c r="J164" s="284"/>
      <c r="AA164" s="116" t="s">
        <v>331</v>
      </c>
      <c r="AB164" s="116" t="s">
        <v>332</v>
      </c>
    </row>
    <row r="165" spans="1:28" x14ac:dyDescent="0.25">
      <c r="A165" s="282"/>
      <c r="H165" s="283"/>
      <c r="I165" s="283"/>
      <c r="J165" s="284"/>
      <c r="AA165" s="116" t="s">
        <v>333</v>
      </c>
      <c r="AB165" s="116" t="s">
        <v>334</v>
      </c>
    </row>
    <row r="166" spans="1:28" x14ac:dyDescent="0.25">
      <c r="A166" s="282"/>
      <c r="H166" s="283"/>
      <c r="I166" s="283"/>
      <c r="J166" s="284"/>
      <c r="AA166" s="116" t="s">
        <v>335</v>
      </c>
      <c r="AB166" s="116" t="s">
        <v>336</v>
      </c>
    </row>
    <row r="167" spans="1:28" x14ac:dyDescent="0.25">
      <c r="A167" s="282"/>
      <c r="H167" s="283"/>
      <c r="I167" s="283"/>
      <c r="J167" s="284"/>
      <c r="AA167" s="116" t="s">
        <v>337</v>
      </c>
      <c r="AB167" s="116" t="s">
        <v>338</v>
      </c>
    </row>
    <row r="168" spans="1:28" x14ac:dyDescent="0.25">
      <c r="A168" s="282"/>
      <c r="H168" s="283"/>
      <c r="I168" s="283"/>
      <c r="J168" s="284"/>
      <c r="AA168" s="116" t="s">
        <v>339</v>
      </c>
      <c r="AB168" s="116" t="s">
        <v>340</v>
      </c>
    </row>
    <row r="169" spans="1:28" x14ac:dyDescent="0.25">
      <c r="A169" s="282"/>
      <c r="H169" s="283"/>
      <c r="I169" s="283"/>
      <c r="J169" s="284"/>
      <c r="AA169" s="116" t="s">
        <v>341</v>
      </c>
      <c r="AB169" s="116" t="s">
        <v>342</v>
      </c>
    </row>
    <row r="170" spans="1:28" x14ac:dyDescent="0.25">
      <c r="A170" s="282"/>
      <c r="H170" s="283"/>
      <c r="I170" s="283"/>
      <c r="J170" s="284"/>
      <c r="AA170" s="116" t="s">
        <v>343</v>
      </c>
      <c r="AB170" s="116" t="s">
        <v>344</v>
      </c>
    </row>
    <row r="171" spans="1:28" x14ac:dyDescent="0.25">
      <c r="A171" s="282"/>
      <c r="AA171" s="116" t="s">
        <v>345</v>
      </c>
      <c r="AB171" s="116" t="s">
        <v>346</v>
      </c>
    </row>
    <row r="172" spans="1:28" x14ac:dyDescent="0.25">
      <c r="A172" s="282"/>
      <c r="AA172" s="116" t="s">
        <v>347</v>
      </c>
      <c r="AB172" s="116" t="s">
        <v>348</v>
      </c>
    </row>
    <row r="173" spans="1:28" x14ac:dyDescent="0.25">
      <c r="A173" s="282"/>
      <c r="AA173" s="116" t="s">
        <v>349</v>
      </c>
      <c r="AB173" s="116" t="s">
        <v>350</v>
      </c>
    </row>
    <row r="174" spans="1:28" x14ac:dyDescent="0.25">
      <c r="A174" s="282"/>
      <c r="AA174" s="116" t="s">
        <v>351</v>
      </c>
      <c r="AB174" s="116" t="s">
        <v>352</v>
      </c>
    </row>
    <row r="175" spans="1:28" x14ac:dyDescent="0.25">
      <c r="A175" s="282"/>
      <c r="AA175" s="116" t="s">
        <v>353</v>
      </c>
      <c r="AB175" s="116" t="s">
        <v>354</v>
      </c>
    </row>
    <row r="176" spans="1:28" x14ac:dyDescent="0.25">
      <c r="A176" s="282"/>
      <c r="AA176" s="116" t="s">
        <v>355</v>
      </c>
      <c r="AB176" s="116" t="s">
        <v>356</v>
      </c>
    </row>
    <row r="177" spans="1:28" x14ac:dyDescent="0.25">
      <c r="A177" s="282"/>
      <c r="AA177" s="116" t="s">
        <v>357</v>
      </c>
      <c r="AB177" s="116" t="s">
        <v>358</v>
      </c>
    </row>
    <row r="178" spans="1:28" x14ac:dyDescent="0.25">
      <c r="A178" s="282"/>
      <c r="AA178" s="116" t="s">
        <v>359</v>
      </c>
      <c r="AB178" s="116" t="s">
        <v>360</v>
      </c>
    </row>
    <row r="179" spans="1:28" x14ac:dyDescent="0.25">
      <c r="A179" s="282"/>
      <c r="AA179" s="116" t="s">
        <v>361</v>
      </c>
      <c r="AB179" s="116" t="s">
        <v>362</v>
      </c>
    </row>
    <row r="180" spans="1:28" x14ac:dyDescent="0.25">
      <c r="A180" s="282"/>
      <c r="AA180" s="116" t="s">
        <v>363</v>
      </c>
      <c r="AB180" s="116" t="s">
        <v>364</v>
      </c>
    </row>
    <row r="181" spans="1:28" x14ac:dyDescent="0.25">
      <c r="A181" s="282"/>
      <c r="AA181" s="116" t="s">
        <v>365</v>
      </c>
      <c r="AB181" s="116" t="s">
        <v>366</v>
      </c>
    </row>
    <row r="182" spans="1:28" x14ac:dyDescent="0.25">
      <c r="A182" s="282"/>
      <c r="AA182" s="116" t="s">
        <v>367</v>
      </c>
      <c r="AB182" s="116" t="s">
        <v>368</v>
      </c>
    </row>
    <row r="183" spans="1:28" x14ac:dyDescent="0.25">
      <c r="A183" s="282"/>
      <c r="AA183" s="116" t="s">
        <v>369</v>
      </c>
      <c r="AB183" s="116" t="s">
        <v>370</v>
      </c>
    </row>
    <row r="184" spans="1:28" x14ac:dyDescent="0.25">
      <c r="A184" s="282"/>
      <c r="AA184" s="116" t="s">
        <v>371</v>
      </c>
      <c r="AB184" s="116" t="s">
        <v>372</v>
      </c>
    </row>
    <row r="185" spans="1:28" x14ac:dyDescent="0.25">
      <c r="A185" s="282"/>
      <c r="AA185" s="116" t="s">
        <v>373</v>
      </c>
      <c r="AB185" s="116" t="s">
        <v>374</v>
      </c>
    </row>
    <row r="186" spans="1:28" x14ac:dyDescent="0.25">
      <c r="A186" s="282"/>
      <c r="AA186" s="116" t="s">
        <v>375</v>
      </c>
      <c r="AB186" s="116" t="s">
        <v>376</v>
      </c>
    </row>
    <row r="187" spans="1:28" x14ac:dyDescent="0.25">
      <c r="AA187" s="116" t="s">
        <v>377</v>
      </c>
      <c r="AB187" s="116" t="s">
        <v>378</v>
      </c>
    </row>
    <row r="188" spans="1:28" x14ac:dyDescent="0.25">
      <c r="AA188" s="116" t="s">
        <v>379</v>
      </c>
      <c r="AB188" s="116" t="s">
        <v>380</v>
      </c>
    </row>
    <row r="189" spans="1:28" x14ac:dyDescent="0.25">
      <c r="AA189" s="116" t="s">
        <v>381</v>
      </c>
      <c r="AB189" s="116" t="s">
        <v>382</v>
      </c>
    </row>
    <row r="190" spans="1:28" x14ac:dyDescent="0.25">
      <c r="AA190" s="116" t="s">
        <v>383</v>
      </c>
      <c r="AB190" s="116" t="s">
        <v>384</v>
      </c>
    </row>
    <row r="191" spans="1:28" x14ac:dyDescent="0.25">
      <c r="AA191" s="116" t="s">
        <v>385</v>
      </c>
      <c r="AB191" s="116" t="s">
        <v>386</v>
      </c>
    </row>
    <row r="192" spans="1:28" x14ac:dyDescent="0.25">
      <c r="AA192" s="116" t="s">
        <v>387</v>
      </c>
      <c r="AB192" s="116" t="s">
        <v>388</v>
      </c>
    </row>
    <row r="193" spans="27:28" x14ac:dyDescent="0.25">
      <c r="AA193" s="116" t="s">
        <v>389</v>
      </c>
      <c r="AB193" s="116" t="s">
        <v>390</v>
      </c>
    </row>
    <row r="194" spans="27:28" x14ac:dyDescent="0.25">
      <c r="AA194" s="116" t="s">
        <v>391</v>
      </c>
      <c r="AB194" s="116" t="s">
        <v>392</v>
      </c>
    </row>
    <row r="195" spans="27:28" x14ac:dyDescent="0.25">
      <c r="AA195" s="116" t="s">
        <v>393</v>
      </c>
      <c r="AB195" s="116" t="s">
        <v>394</v>
      </c>
    </row>
    <row r="196" spans="27:28" x14ac:dyDescent="0.25">
      <c r="AA196" s="116" t="s">
        <v>395</v>
      </c>
      <c r="AB196" s="116" t="s">
        <v>396</v>
      </c>
    </row>
    <row r="197" spans="27:28" x14ac:dyDescent="0.25">
      <c r="AA197" s="116" t="s">
        <v>397</v>
      </c>
      <c r="AB197" s="116" t="s">
        <v>398</v>
      </c>
    </row>
    <row r="198" spans="27:28" x14ac:dyDescent="0.25">
      <c r="AA198" s="116" t="s">
        <v>399</v>
      </c>
      <c r="AB198" s="116" t="s">
        <v>400</v>
      </c>
    </row>
    <row r="199" spans="27:28" x14ac:dyDescent="0.25">
      <c r="AA199" s="116" t="s">
        <v>401</v>
      </c>
      <c r="AB199" s="116" t="s">
        <v>402</v>
      </c>
    </row>
    <row r="200" spans="27:28" x14ac:dyDescent="0.25">
      <c r="AA200" s="116" t="s">
        <v>403</v>
      </c>
      <c r="AB200" s="116" t="s">
        <v>404</v>
      </c>
    </row>
    <row r="201" spans="27:28" x14ac:dyDescent="0.25">
      <c r="AA201" s="116" t="s">
        <v>405</v>
      </c>
      <c r="AB201" s="116" t="s">
        <v>406</v>
      </c>
    </row>
    <row r="202" spans="27:28" x14ac:dyDescent="0.25">
      <c r="AA202" s="116" t="s">
        <v>407</v>
      </c>
      <c r="AB202" s="116" t="s">
        <v>408</v>
      </c>
    </row>
    <row r="203" spans="27:28" x14ac:dyDescent="0.25">
      <c r="AA203" s="116" t="s">
        <v>409</v>
      </c>
      <c r="AB203" s="116" t="s">
        <v>410</v>
      </c>
    </row>
    <row r="204" spans="27:28" x14ac:dyDescent="0.25">
      <c r="AA204" s="116" t="s">
        <v>411</v>
      </c>
      <c r="AB204" s="116" t="s">
        <v>412</v>
      </c>
    </row>
    <row r="205" spans="27:28" x14ac:dyDescent="0.25">
      <c r="AA205" s="116" t="s">
        <v>413</v>
      </c>
      <c r="AB205" s="116" t="s">
        <v>414</v>
      </c>
    </row>
    <row r="206" spans="27:28" x14ac:dyDescent="0.25">
      <c r="AA206" s="116" t="s">
        <v>415</v>
      </c>
      <c r="AB206" s="116" t="s">
        <v>416</v>
      </c>
    </row>
    <row r="207" spans="27:28" x14ac:dyDescent="0.25">
      <c r="AA207" s="116" t="s">
        <v>417</v>
      </c>
      <c r="AB207" s="116" t="s">
        <v>418</v>
      </c>
    </row>
    <row r="208" spans="27:28" x14ac:dyDescent="0.25">
      <c r="AA208" s="116" t="s">
        <v>419</v>
      </c>
      <c r="AB208" s="116" t="s">
        <v>420</v>
      </c>
    </row>
    <row r="209" spans="27:28" x14ac:dyDescent="0.25">
      <c r="AA209" s="116" t="s">
        <v>421</v>
      </c>
      <c r="AB209" s="116" t="s">
        <v>422</v>
      </c>
    </row>
    <row r="210" spans="27:28" x14ac:dyDescent="0.25">
      <c r="AA210" s="116" t="s">
        <v>423</v>
      </c>
      <c r="AB210" s="116" t="s">
        <v>424</v>
      </c>
    </row>
    <row r="211" spans="27:28" x14ac:dyDescent="0.25">
      <c r="AA211" s="116" t="s">
        <v>425</v>
      </c>
      <c r="AB211" s="116" t="s">
        <v>426</v>
      </c>
    </row>
    <row r="212" spans="27:28" x14ac:dyDescent="0.25">
      <c r="AA212" s="116" t="s">
        <v>427</v>
      </c>
      <c r="AB212" s="116" t="s">
        <v>428</v>
      </c>
    </row>
    <row r="213" spans="27:28" x14ac:dyDescent="0.25">
      <c r="AA213" s="116" t="s">
        <v>429</v>
      </c>
      <c r="AB213" s="116" t="s">
        <v>430</v>
      </c>
    </row>
    <row r="214" spans="27:28" x14ac:dyDescent="0.25">
      <c r="AA214" s="116" t="s">
        <v>431</v>
      </c>
      <c r="AB214" s="116" t="s">
        <v>432</v>
      </c>
    </row>
    <row r="215" spans="27:28" x14ac:dyDescent="0.25">
      <c r="AA215" s="116" t="s">
        <v>434</v>
      </c>
      <c r="AB215" s="116" t="s">
        <v>435</v>
      </c>
    </row>
    <row r="216" spans="27:28" x14ac:dyDescent="0.25">
      <c r="AA216" s="116" t="s">
        <v>436</v>
      </c>
      <c r="AB216" s="116" t="s">
        <v>437</v>
      </c>
    </row>
    <row r="217" spans="27:28" x14ac:dyDescent="0.25">
      <c r="AA217" s="116" t="s">
        <v>439</v>
      </c>
      <c r="AB217" s="116" t="s">
        <v>440</v>
      </c>
    </row>
    <row r="218" spans="27:28" x14ac:dyDescent="0.25">
      <c r="AA218" s="116" t="s">
        <v>441</v>
      </c>
      <c r="AB218" s="116" t="s">
        <v>442</v>
      </c>
    </row>
    <row r="219" spans="27:28" x14ac:dyDescent="0.25">
      <c r="AA219" s="116" t="s">
        <v>443</v>
      </c>
      <c r="AB219" s="116" t="s">
        <v>444</v>
      </c>
    </row>
    <row r="220" spans="27:28" x14ac:dyDescent="0.25">
      <c r="AA220" s="116" t="s">
        <v>445</v>
      </c>
      <c r="AB220" s="116" t="s">
        <v>446</v>
      </c>
    </row>
    <row r="221" spans="27:28" x14ac:dyDescent="0.25">
      <c r="AA221" s="116" t="s">
        <v>447</v>
      </c>
      <c r="AB221" s="116" t="s">
        <v>448</v>
      </c>
    </row>
    <row r="222" spans="27:28" x14ac:dyDescent="0.25">
      <c r="AA222" s="116" t="s">
        <v>449</v>
      </c>
      <c r="AB222" s="116" t="s">
        <v>450</v>
      </c>
    </row>
    <row r="223" spans="27:28" x14ac:dyDescent="0.25">
      <c r="AA223" s="116" t="s">
        <v>451</v>
      </c>
      <c r="AB223" s="116" t="s">
        <v>452</v>
      </c>
    </row>
    <row r="224" spans="27:28" x14ac:dyDescent="0.25">
      <c r="AA224" s="116" t="s">
        <v>453</v>
      </c>
      <c r="AB224" s="116" t="s">
        <v>454</v>
      </c>
    </row>
    <row r="225" spans="27:28" x14ac:dyDescent="0.25">
      <c r="AA225" s="116" t="s">
        <v>455</v>
      </c>
      <c r="AB225" s="116" t="s">
        <v>456</v>
      </c>
    </row>
    <row r="226" spans="27:28" x14ac:dyDescent="0.25">
      <c r="AA226" s="116" t="s">
        <v>458</v>
      </c>
      <c r="AB226" s="116" t="s">
        <v>459</v>
      </c>
    </row>
    <row r="227" spans="27:28" x14ac:dyDescent="0.25">
      <c r="AA227" s="116" t="s">
        <v>460</v>
      </c>
      <c r="AB227" s="116" t="s">
        <v>461</v>
      </c>
    </row>
    <row r="228" spans="27:28" x14ac:dyDescent="0.25">
      <c r="AA228" s="116" t="s">
        <v>462</v>
      </c>
      <c r="AB228" s="116" t="s">
        <v>463</v>
      </c>
    </row>
    <row r="229" spans="27:28" x14ac:dyDescent="0.25">
      <c r="AA229" s="116" t="s">
        <v>464</v>
      </c>
      <c r="AB229" s="116" t="s">
        <v>465</v>
      </c>
    </row>
    <row r="230" spans="27:28" x14ac:dyDescent="0.25">
      <c r="AA230" s="116" t="s">
        <v>466</v>
      </c>
      <c r="AB230" s="116" t="s">
        <v>467</v>
      </c>
    </row>
    <row r="231" spans="27:28" x14ac:dyDescent="0.25">
      <c r="AA231" s="116" t="s">
        <v>469</v>
      </c>
      <c r="AB231" s="116" t="s">
        <v>470</v>
      </c>
    </row>
    <row r="232" spans="27:28" x14ac:dyDescent="0.25">
      <c r="AA232" s="116" t="s">
        <v>471</v>
      </c>
      <c r="AB232" s="116" t="s">
        <v>472</v>
      </c>
    </row>
    <row r="233" spans="27:28" x14ac:dyDescent="0.25">
      <c r="AA233" s="116" t="s">
        <v>473</v>
      </c>
      <c r="AB233" s="116" t="s">
        <v>474</v>
      </c>
    </row>
    <row r="234" spans="27:28" x14ac:dyDescent="0.25">
      <c r="AA234" s="116" t="s">
        <v>475</v>
      </c>
      <c r="AB234" s="116" t="s">
        <v>476</v>
      </c>
    </row>
    <row r="235" spans="27:28" x14ac:dyDescent="0.25">
      <c r="AA235" s="116" t="s">
        <v>477</v>
      </c>
      <c r="AB235" s="116" t="s">
        <v>478</v>
      </c>
    </row>
    <row r="236" spans="27:28" x14ac:dyDescent="0.25">
      <c r="AA236" s="116" t="s">
        <v>479</v>
      </c>
      <c r="AB236" s="116" t="s">
        <v>480</v>
      </c>
    </row>
    <row r="237" spans="27:28" x14ac:dyDescent="0.25">
      <c r="AA237" s="116" t="s">
        <v>481</v>
      </c>
      <c r="AB237" s="116" t="s">
        <v>482</v>
      </c>
    </row>
    <row r="238" spans="27:28" x14ac:dyDescent="0.25">
      <c r="AA238" s="116" t="s">
        <v>483</v>
      </c>
      <c r="AB238" s="116" t="s">
        <v>484</v>
      </c>
    </row>
    <row r="239" spans="27:28" x14ac:dyDescent="0.25">
      <c r="AA239" s="116" t="s">
        <v>485</v>
      </c>
      <c r="AB239" s="116" t="s">
        <v>486</v>
      </c>
    </row>
    <row r="240" spans="27:28" x14ac:dyDescent="0.25">
      <c r="AA240" s="116" t="s">
        <v>487</v>
      </c>
      <c r="AB240" s="116" t="s">
        <v>488</v>
      </c>
    </row>
    <row r="241" spans="27:28" x14ac:dyDescent="0.25">
      <c r="AA241" s="116" t="s">
        <v>489</v>
      </c>
      <c r="AB241" s="116" t="s">
        <v>490</v>
      </c>
    </row>
    <row r="242" spans="27:28" x14ac:dyDescent="0.25">
      <c r="AA242" s="116" t="s">
        <v>491</v>
      </c>
      <c r="AB242" s="116" t="s">
        <v>492</v>
      </c>
    </row>
    <row r="243" spans="27:28" x14ac:dyDescent="0.25">
      <c r="AA243" s="116" t="s">
        <v>493</v>
      </c>
      <c r="AB243" s="116" t="s">
        <v>494</v>
      </c>
    </row>
    <row r="244" spans="27:28" x14ac:dyDescent="0.25">
      <c r="AA244" s="116" t="s">
        <v>495</v>
      </c>
      <c r="AB244" s="116" t="s">
        <v>496</v>
      </c>
    </row>
    <row r="245" spans="27:28" x14ac:dyDescent="0.25">
      <c r="AA245" s="116" t="s">
        <v>497</v>
      </c>
      <c r="AB245" s="116" t="s">
        <v>498</v>
      </c>
    </row>
    <row r="246" spans="27:28" x14ac:dyDescent="0.25">
      <c r="AA246" s="116" t="s">
        <v>500</v>
      </c>
      <c r="AB246" s="116" t="s">
        <v>501</v>
      </c>
    </row>
    <row r="247" spans="27:28" x14ac:dyDescent="0.25">
      <c r="AA247" s="116" t="s">
        <v>502</v>
      </c>
      <c r="AB247" s="116" t="s">
        <v>503</v>
      </c>
    </row>
    <row r="248" spans="27:28" x14ac:dyDescent="0.25">
      <c r="AA248" s="116" t="s">
        <v>505</v>
      </c>
      <c r="AB248" s="116" t="s">
        <v>506</v>
      </c>
    </row>
    <row r="249" spans="27:28" x14ac:dyDescent="0.25">
      <c r="AA249" s="116" t="s">
        <v>507</v>
      </c>
      <c r="AB249" s="116" t="s">
        <v>508</v>
      </c>
    </row>
    <row r="250" spans="27:28" x14ac:dyDescent="0.25">
      <c r="AA250" s="116" t="s">
        <v>509</v>
      </c>
      <c r="AB250" s="116" t="s">
        <v>510</v>
      </c>
    </row>
    <row r="251" spans="27:28" x14ac:dyDescent="0.25">
      <c r="AA251" s="116" t="s">
        <v>511</v>
      </c>
      <c r="AB251" s="116" t="s">
        <v>512</v>
      </c>
    </row>
    <row r="252" spans="27:28" x14ac:dyDescent="0.25">
      <c r="AA252" s="116" t="s">
        <v>513</v>
      </c>
      <c r="AB252" s="116" t="s">
        <v>514</v>
      </c>
    </row>
    <row r="253" spans="27:28" x14ac:dyDescent="0.25">
      <c r="AA253" s="116" t="s">
        <v>516</v>
      </c>
      <c r="AB253" s="116" t="s">
        <v>517</v>
      </c>
    </row>
    <row r="254" spans="27:28" x14ac:dyDescent="0.25">
      <c r="AA254" s="116" t="s">
        <v>518</v>
      </c>
      <c r="AB254" s="116" t="s">
        <v>519</v>
      </c>
    </row>
    <row r="255" spans="27:28" x14ac:dyDescent="0.25">
      <c r="AA255" s="116" t="s">
        <v>521</v>
      </c>
      <c r="AB255" s="116" t="s">
        <v>522</v>
      </c>
    </row>
    <row r="256" spans="27:28" x14ac:dyDescent="0.25">
      <c r="AA256" s="116" t="s">
        <v>523</v>
      </c>
      <c r="AB256" s="116" t="s">
        <v>524</v>
      </c>
    </row>
    <row r="257" spans="27:28" x14ac:dyDescent="0.25">
      <c r="AA257" s="116" t="s">
        <v>526</v>
      </c>
      <c r="AB257" s="116" t="s">
        <v>527</v>
      </c>
    </row>
    <row r="258" spans="27:28" x14ac:dyDescent="0.25">
      <c r="AA258" s="116" t="s">
        <v>528</v>
      </c>
      <c r="AB258" s="116" t="s">
        <v>529</v>
      </c>
    </row>
    <row r="259" spans="27:28" x14ac:dyDescent="0.25">
      <c r="AA259" s="116" t="s">
        <v>531</v>
      </c>
      <c r="AB259" s="116" t="s">
        <v>532</v>
      </c>
    </row>
    <row r="260" spans="27:28" x14ac:dyDescent="0.25">
      <c r="AA260" s="116" t="s">
        <v>533</v>
      </c>
      <c r="AB260" s="116" t="s">
        <v>534</v>
      </c>
    </row>
    <row r="261" spans="27:28" x14ac:dyDescent="0.25">
      <c r="AA261" s="116" t="s">
        <v>535</v>
      </c>
      <c r="AB261" s="116" t="s">
        <v>536</v>
      </c>
    </row>
    <row r="262" spans="27:28" x14ac:dyDescent="0.25">
      <c r="AA262" s="116" t="s">
        <v>537</v>
      </c>
      <c r="AB262" s="116" t="s">
        <v>538</v>
      </c>
    </row>
    <row r="263" spans="27:28" x14ac:dyDescent="0.25">
      <c r="AA263" s="116" t="s">
        <v>539</v>
      </c>
      <c r="AB263" s="116" t="s">
        <v>540</v>
      </c>
    </row>
    <row r="264" spans="27:28" x14ac:dyDescent="0.25">
      <c r="AA264" s="116" t="s">
        <v>542</v>
      </c>
      <c r="AB264" s="116" t="s">
        <v>543</v>
      </c>
    </row>
    <row r="265" spans="27:28" x14ac:dyDescent="0.25">
      <c r="AA265" s="116" t="s">
        <v>544</v>
      </c>
      <c r="AB265" s="116" t="s">
        <v>545</v>
      </c>
    </row>
    <row r="266" spans="27:28" x14ac:dyDescent="0.25">
      <c r="AA266" s="116" t="s">
        <v>547</v>
      </c>
      <c r="AB266" s="116" t="s">
        <v>548</v>
      </c>
    </row>
    <row r="267" spans="27:28" x14ac:dyDescent="0.25">
      <c r="AA267" s="116" t="s">
        <v>549</v>
      </c>
      <c r="AB267" s="116" t="s">
        <v>550</v>
      </c>
    </row>
    <row r="268" spans="27:28" x14ac:dyDescent="0.25">
      <c r="AA268" s="116" t="s">
        <v>551</v>
      </c>
      <c r="AB268" s="116" t="s">
        <v>552</v>
      </c>
    </row>
    <row r="269" spans="27:28" x14ac:dyDescent="0.25">
      <c r="AA269" s="116" t="s">
        <v>554</v>
      </c>
      <c r="AB269" s="116" t="s">
        <v>555</v>
      </c>
    </row>
    <row r="270" spans="27:28" x14ac:dyDescent="0.25">
      <c r="AA270" s="116" t="s">
        <v>556</v>
      </c>
      <c r="AB270" s="116" t="s">
        <v>557</v>
      </c>
    </row>
    <row r="271" spans="27:28" x14ac:dyDescent="0.25">
      <c r="AA271" s="116" t="s">
        <v>559</v>
      </c>
      <c r="AB271" s="116" t="s">
        <v>560</v>
      </c>
    </row>
    <row r="272" spans="27:28" x14ac:dyDescent="0.25">
      <c r="AA272" s="116" t="s">
        <v>561</v>
      </c>
      <c r="AB272" s="116" t="s">
        <v>562</v>
      </c>
    </row>
    <row r="273" spans="27:28" x14ac:dyDescent="0.25">
      <c r="AA273" s="116" t="s">
        <v>563</v>
      </c>
      <c r="AB273" s="116" t="s">
        <v>564</v>
      </c>
    </row>
    <row r="274" spans="27:28" x14ac:dyDescent="0.25">
      <c r="AA274" s="116" t="s">
        <v>566</v>
      </c>
      <c r="AB274" s="116" t="s">
        <v>567</v>
      </c>
    </row>
    <row r="275" spans="27:28" x14ac:dyDescent="0.25">
      <c r="AA275" s="116" t="s">
        <v>568</v>
      </c>
      <c r="AB275" s="116" t="s">
        <v>569</v>
      </c>
    </row>
    <row r="276" spans="27:28" x14ac:dyDescent="0.25">
      <c r="AA276" s="116" t="s">
        <v>570</v>
      </c>
      <c r="AB276" s="116" t="s">
        <v>571</v>
      </c>
    </row>
    <row r="277" spans="27:28" x14ac:dyDescent="0.25">
      <c r="AA277" s="116" t="s">
        <v>572</v>
      </c>
      <c r="AB277" s="116" t="s">
        <v>573</v>
      </c>
    </row>
    <row r="278" spans="27:28" x14ac:dyDescent="0.25">
      <c r="AA278" s="116" t="s">
        <v>575</v>
      </c>
      <c r="AB278" s="116" t="s">
        <v>576</v>
      </c>
    </row>
    <row r="279" spans="27:28" x14ac:dyDescent="0.25">
      <c r="AA279" s="116" t="s">
        <v>578</v>
      </c>
      <c r="AB279" s="116" t="s">
        <v>579</v>
      </c>
    </row>
    <row r="280" spans="27:28" x14ac:dyDescent="0.25">
      <c r="AA280" s="116" t="s">
        <v>580</v>
      </c>
      <c r="AB280" s="116" t="s">
        <v>581</v>
      </c>
    </row>
    <row r="281" spans="27:28" x14ac:dyDescent="0.25">
      <c r="AA281" s="116" t="s">
        <v>582</v>
      </c>
      <c r="AB281" s="116" t="s">
        <v>583</v>
      </c>
    </row>
    <row r="282" spans="27:28" x14ac:dyDescent="0.25">
      <c r="AA282" s="116" t="s">
        <v>585</v>
      </c>
      <c r="AB282" s="116" t="s">
        <v>586</v>
      </c>
    </row>
    <row r="283" spans="27:28" x14ac:dyDescent="0.25">
      <c r="AA283" s="116" t="s">
        <v>587</v>
      </c>
      <c r="AB283" s="116" t="s">
        <v>588</v>
      </c>
    </row>
    <row r="284" spans="27:28" x14ac:dyDescent="0.25">
      <c r="AA284" s="116" t="s">
        <v>589</v>
      </c>
      <c r="AB284" s="116" t="s">
        <v>590</v>
      </c>
    </row>
    <row r="285" spans="27:28" x14ac:dyDescent="0.25">
      <c r="AA285" s="116" t="s">
        <v>591</v>
      </c>
      <c r="AB285" s="116" t="s">
        <v>592</v>
      </c>
    </row>
    <row r="286" spans="27:28" x14ac:dyDescent="0.25">
      <c r="AA286" s="116" t="s">
        <v>593</v>
      </c>
      <c r="AB286" s="116" t="s">
        <v>594</v>
      </c>
    </row>
    <row r="287" spans="27:28" x14ac:dyDescent="0.25">
      <c r="AA287" s="116" t="s">
        <v>595</v>
      </c>
      <c r="AB287" s="116" t="s">
        <v>596</v>
      </c>
    </row>
    <row r="288" spans="27:28" x14ac:dyDescent="0.25">
      <c r="AA288" s="116" t="s">
        <v>597</v>
      </c>
      <c r="AB288" s="116" t="s">
        <v>598</v>
      </c>
    </row>
    <row r="289" spans="27:28" x14ac:dyDescent="0.25">
      <c r="AA289" s="116" t="s">
        <v>599</v>
      </c>
      <c r="AB289" s="116" t="s">
        <v>600</v>
      </c>
    </row>
    <row r="290" spans="27:28" x14ac:dyDescent="0.25">
      <c r="AA290" s="116" t="s">
        <v>601</v>
      </c>
      <c r="AB290" s="116" t="s">
        <v>602</v>
      </c>
    </row>
    <row r="291" spans="27:28" x14ac:dyDescent="0.25">
      <c r="AA291" s="116" t="s">
        <v>603</v>
      </c>
      <c r="AB291" s="116" t="s">
        <v>604</v>
      </c>
    </row>
    <row r="292" spans="27:28" x14ac:dyDescent="0.25">
      <c r="AA292" s="116" t="s">
        <v>605</v>
      </c>
      <c r="AB292" s="116" t="s">
        <v>606</v>
      </c>
    </row>
    <row r="293" spans="27:28" x14ac:dyDescent="0.25">
      <c r="AA293" s="116" t="s">
        <v>607</v>
      </c>
      <c r="AB293" s="116" t="s">
        <v>608</v>
      </c>
    </row>
    <row r="294" spans="27:28" x14ac:dyDescent="0.25">
      <c r="AA294" s="116" t="s">
        <v>609</v>
      </c>
      <c r="AB294" s="116" t="s">
        <v>610</v>
      </c>
    </row>
    <row r="295" spans="27:28" x14ac:dyDescent="0.25">
      <c r="AA295" s="116" t="s">
        <v>611</v>
      </c>
      <c r="AB295" s="116" t="s">
        <v>612</v>
      </c>
    </row>
    <row r="296" spans="27:28" x14ac:dyDescent="0.25">
      <c r="AA296" s="116" t="s">
        <v>614</v>
      </c>
      <c r="AB296" s="116" t="s">
        <v>615</v>
      </c>
    </row>
    <row r="297" spans="27:28" x14ac:dyDescent="0.25">
      <c r="AA297" s="116" t="s">
        <v>616</v>
      </c>
      <c r="AB297" s="116" t="s">
        <v>617</v>
      </c>
    </row>
    <row r="298" spans="27:28" x14ac:dyDescent="0.25">
      <c r="AA298" s="116" t="s">
        <v>618</v>
      </c>
      <c r="AB298" s="116" t="s">
        <v>619</v>
      </c>
    </row>
    <row r="299" spans="27:28" x14ac:dyDescent="0.25">
      <c r="AA299" s="116" t="s">
        <v>620</v>
      </c>
      <c r="AB299" s="116" t="s">
        <v>621</v>
      </c>
    </row>
    <row r="300" spans="27:28" x14ac:dyDescent="0.25">
      <c r="AA300" s="116" t="s">
        <v>622</v>
      </c>
      <c r="AB300" s="116" t="s">
        <v>623</v>
      </c>
    </row>
    <row r="301" spans="27:28" x14ac:dyDescent="0.25">
      <c r="AA301" s="116" t="s">
        <v>624</v>
      </c>
      <c r="AB301" s="116" t="s">
        <v>625</v>
      </c>
    </row>
    <row r="302" spans="27:28" x14ac:dyDescent="0.25">
      <c r="AA302" s="116" t="s">
        <v>626</v>
      </c>
      <c r="AB302" s="116" t="s">
        <v>627</v>
      </c>
    </row>
    <row r="303" spans="27:28" x14ac:dyDescent="0.25">
      <c r="AA303" s="116" t="s">
        <v>628</v>
      </c>
      <c r="AB303" s="116" t="s">
        <v>629</v>
      </c>
    </row>
    <row r="304" spans="27:28" x14ac:dyDescent="0.25">
      <c r="AA304" s="116" t="s">
        <v>630</v>
      </c>
      <c r="AB304" s="116" t="s">
        <v>631</v>
      </c>
    </row>
    <row r="305" spans="27:28" x14ac:dyDescent="0.25">
      <c r="AA305" s="116" t="s">
        <v>632</v>
      </c>
      <c r="AB305" s="116" t="s">
        <v>633</v>
      </c>
    </row>
    <row r="306" spans="27:28" x14ac:dyDescent="0.25">
      <c r="AA306" s="116" t="s">
        <v>634</v>
      </c>
      <c r="AB306" s="116" t="s">
        <v>635</v>
      </c>
    </row>
    <row r="307" spans="27:28" x14ac:dyDescent="0.25">
      <c r="AA307" s="116" t="s">
        <v>636</v>
      </c>
      <c r="AB307" s="116" t="s">
        <v>637</v>
      </c>
    </row>
    <row r="308" spans="27:28" x14ac:dyDescent="0.25">
      <c r="AA308" s="116" t="s">
        <v>638</v>
      </c>
      <c r="AB308" s="116" t="s">
        <v>639</v>
      </c>
    </row>
    <row r="309" spans="27:28" x14ac:dyDescent="0.25">
      <c r="AA309" s="116" t="s">
        <v>640</v>
      </c>
      <c r="AB309" s="116" t="s">
        <v>641</v>
      </c>
    </row>
    <row r="310" spans="27:28" x14ac:dyDescent="0.25">
      <c r="AA310" s="116" t="s">
        <v>643</v>
      </c>
      <c r="AB310" s="116" t="s">
        <v>644</v>
      </c>
    </row>
    <row r="311" spans="27:28" x14ac:dyDescent="0.25">
      <c r="AA311" s="116" t="s">
        <v>645</v>
      </c>
      <c r="AB311" s="116" t="s">
        <v>646</v>
      </c>
    </row>
    <row r="312" spans="27:28" x14ac:dyDescent="0.25">
      <c r="AA312" s="116" t="s">
        <v>647</v>
      </c>
      <c r="AB312" s="116" t="s">
        <v>648</v>
      </c>
    </row>
    <row r="313" spans="27:28" x14ac:dyDescent="0.25">
      <c r="AA313" s="116" t="s">
        <v>649</v>
      </c>
      <c r="AB313" s="116" t="s">
        <v>650</v>
      </c>
    </row>
    <row r="314" spans="27:28" x14ac:dyDescent="0.25">
      <c r="AA314" s="116" t="s">
        <v>651</v>
      </c>
      <c r="AB314" s="116" t="s">
        <v>652</v>
      </c>
    </row>
    <row r="315" spans="27:28" x14ac:dyDescent="0.25">
      <c r="AA315" s="116" t="s">
        <v>653</v>
      </c>
      <c r="AB315" s="116" t="s">
        <v>654</v>
      </c>
    </row>
    <row r="316" spans="27:28" x14ac:dyDescent="0.25">
      <c r="AA316" s="116" t="s">
        <v>655</v>
      </c>
      <c r="AB316" s="116" t="s">
        <v>656</v>
      </c>
    </row>
    <row r="317" spans="27:28" x14ac:dyDescent="0.25">
      <c r="AA317" s="116" t="s">
        <v>657</v>
      </c>
      <c r="AB317" s="116" t="s">
        <v>658</v>
      </c>
    </row>
    <row r="318" spans="27:28" x14ac:dyDescent="0.25">
      <c r="AA318" s="116" t="s">
        <v>659</v>
      </c>
      <c r="AB318" s="116" t="s">
        <v>660</v>
      </c>
    </row>
    <row r="319" spans="27:28" x14ac:dyDescent="0.25">
      <c r="AA319" s="116" t="s">
        <v>661</v>
      </c>
      <c r="AB319" s="116" t="s">
        <v>662</v>
      </c>
    </row>
    <row r="320" spans="27:28" x14ac:dyDescent="0.25">
      <c r="AA320" s="116" t="s">
        <v>663</v>
      </c>
      <c r="AB320" s="116" t="s">
        <v>664</v>
      </c>
    </row>
    <row r="321" spans="27:28" x14ac:dyDescent="0.25">
      <c r="AA321" s="116" t="s">
        <v>665</v>
      </c>
      <c r="AB321" s="116" t="s">
        <v>666</v>
      </c>
    </row>
    <row r="322" spans="27:28" x14ac:dyDescent="0.25">
      <c r="AA322" s="116" t="s">
        <v>667</v>
      </c>
      <c r="AB322" s="116" t="s">
        <v>668</v>
      </c>
    </row>
    <row r="323" spans="27:28" x14ac:dyDescent="0.25">
      <c r="AA323" s="116" t="s">
        <v>670</v>
      </c>
      <c r="AB323" s="116" t="s">
        <v>671</v>
      </c>
    </row>
    <row r="324" spans="27:28" x14ac:dyDescent="0.25">
      <c r="AA324" s="116" t="s">
        <v>672</v>
      </c>
      <c r="AB324" s="116" t="s">
        <v>673</v>
      </c>
    </row>
    <row r="325" spans="27:28" x14ac:dyDescent="0.25">
      <c r="AA325" s="116" t="s">
        <v>674</v>
      </c>
      <c r="AB325" s="116" t="s">
        <v>675</v>
      </c>
    </row>
    <row r="326" spans="27:28" x14ac:dyDescent="0.25">
      <c r="AA326" s="116" t="s">
        <v>676</v>
      </c>
      <c r="AB326" s="116" t="s">
        <v>677</v>
      </c>
    </row>
    <row r="327" spans="27:28" x14ac:dyDescent="0.25">
      <c r="AA327" s="116" t="s">
        <v>678</v>
      </c>
      <c r="AB327" s="116" t="s">
        <v>679</v>
      </c>
    </row>
    <row r="328" spans="27:28" x14ac:dyDescent="0.25">
      <c r="AA328" s="116" t="s">
        <v>680</v>
      </c>
      <c r="AB328" s="116" t="s">
        <v>681</v>
      </c>
    </row>
    <row r="329" spans="27:28" x14ac:dyDescent="0.25">
      <c r="AA329" s="116" t="s">
        <v>682</v>
      </c>
      <c r="AB329" s="116" t="s">
        <v>683</v>
      </c>
    </row>
    <row r="330" spans="27:28" x14ac:dyDescent="0.25">
      <c r="AA330" s="116" t="s">
        <v>685</v>
      </c>
      <c r="AB330" s="116" t="s">
        <v>686</v>
      </c>
    </row>
    <row r="331" spans="27:28" x14ac:dyDescent="0.25">
      <c r="AA331" s="116" t="s">
        <v>687</v>
      </c>
      <c r="AB331" s="116" t="s">
        <v>688</v>
      </c>
    </row>
    <row r="332" spans="27:28" x14ac:dyDescent="0.25">
      <c r="AA332" s="116" t="s">
        <v>689</v>
      </c>
      <c r="AB332" s="116" t="s">
        <v>690</v>
      </c>
    </row>
    <row r="333" spans="27:28" x14ac:dyDescent="0.25">
      <c r="AA333" s="116" t="s">
        <v>691</v>
      </c>
      <c r="AB333" s="116" t="s">
        <v>692</v>
      </c>
    </row>
    <row r="334" spans="27:28" x14ac:dyDescent="0.25">
      <c r="AA334" s="116" t="s">
        <v>693</v>
      </c>
      <c r="AB334" s="116" t="s">
        <v>694</v>
      </c>
    </row>
    <row r="335" spans="27:28" x14ac:dyDescent="0.25">
      <c r="AA335" s="116" t="s">
        <v>695</v>
      </c>
      <c r="AB335" s="116" t="s">
        <v>696</v>
      </c>
    </row>
    <row r="336" spans="27:28" x14ac:dyDescent="0.25">
      <c r="AA336" s="116" t="s">
        <v>697</v>
      </c>
      <c r="AB336" s="116" t="s">
        <v>698</v>
      </c>
    </row>
    <row r="337" spans="27:28" x14ac:dyDescent="0.25">
      <c r="AA337" s="116" t="s">
        <v>699</v>
      </c>
      <c r="AB337" s="116" t="s">
        <v>700</v>
      </c>
    </row>
    <row r="338" spans="27:28" x14ac:dyDescent="0.25">
      <c r="AA338" s="116" t="s">
        <v>701</v>
      </c>
      <c r="AB338" s="116" t="s">
        <v>702</v>
      </c>
    </row>
    <row r="339" spans="27:28" x14ac:dyDescent="0.25">
      <c r="AA339" s="116" t="s">
        <v>704</v>
      </c>
      <c r="AB339" s="116" t="s">
        <v>705</v>
      </c>
    </row>
    <row r="340" spans="27:28" x14ac:dyDescent="0.25">
      <c r="AA340" s="116" t="s">
        <v>706</v>
      </c>
      <c r="AB340" s="116" t="s">
        <v>707</v>
      </c>
    </row>
    <row r="341" spans="27:28" x14ac:dyDescent="0.25">
      <c r="AA341" s="116" t="s">
        <v>709</v>
      </c>
      <c r="AB341" s="116" t="s">
        <v>710</v>
      </c>
    </row>
    <row r="342" spans="27:28" x14ac:dyDescent="0.25">
      <c r="AA342" s="116" t="s">
        <v>711</v>
      </c>
      <c r="AB342" s="116" t="s">
        <v>712</v>
      </c>
    </row>
    <row r="343" spans="27:28" x14ac:dyDescent="0.25">
      <c r="AA343" s="116" t="s">
        <v>714</v>
      </c>
      <c r="AB343" s="116" t="s">
        <v>715</v>
      </c>
    </row>
    <row r="344" spans="27:28" x14ac:dyDescent="0.25">
      <c r="AA344" s="116" t="s">
        <v>716</v>
      </c>
      <c r="AB344" s="116" t="s">
        <v>717</v>
      </c>
    </row>
    <row r="345" spans="27:28" x14ac:dyDescent="0.25">
      <c r="AA345" s="116" t="s">
        <v>718</v>
      </c>
      <c r="AB345" s="116" t="s">
        <v>719</v>
      </c>
    </row>
    <row r="346" spans="27:28" x14ac:dyDescent="0.25">
      <c r="AA346" s="116" t="s">
        <v>720</v>
      </c>
      <c r="AB346" s="116" t="s">
        <v>721</v>
      </c>
    </row>
    <row r="347" spans="27:28" x14ac:dyDescent="0.25">
      <c r="AA347" s="116" t="s">
        <v>722</v>
      </c>
      <c r="AB347" s="116" t="s">
        <v>723</v>
      </c>
    </row>
    <row r="348" spans="27:28" x14ac:dyDescent="0.25">
      <c r="AA348" s="116" t="s">
        <v>724</v>
      </c>
      <c r="AB348" s="116" t="s">
        <v>725</v>
      </c>
    </row>
    <row r="349" spans="27:28" x14ac:dyDescent="0.25">
      <c r="AA349" s="116" t="s">
        <v>726</v>
      </c>
      <c r="AB349" s="116" t="s">
        <v>727</v>
      </c>
    </row>
    <row r="350" spans="27:28" x14ac:dyDescent="0.25">
      <c r="AA350" s="116" t="s">
        <v>728</v>
      </c>
      <c r="AB350" s="116" t="s">
        <v>729</v>
      </c>
    </row>
    <row r="351" spans="27:28" x14ac:dyDescent="0.25">
      <c r="AA351" s="116" t="s">
        <v>730</v>
      </c>
      <c r="AB351" s="116" t="s">
        <v>731</v>
      </c>
    </row>
    <row r="352" spans="27:28" x14ac:dyDescent="0.25">
      <c r="AA352" s="116" t="s">
        <v>732</v>
      </c>
      <c r="AB352" s="116" t="s">
        <v>733</v>
      </c>
    </row>
    <row r="353" spans="27:28" x14ac:dyDescent="0.25">
      <c r="AA353" s="116" t="s">
        <v>734</v>
      </c>
      <c r="AB353" s="116" t="s">
        <v>735</v>
      </c>
    </row>
    <row r="354" spans="27:28" x14ac:dyDescent="0.25">
      <c r="AA354" s="116" t="s">
        <v>737</v>
      </c>
      <c r="AB354" s="116" t="s">
        <v>738</v>
      </c>
    </row>
    <row r="355" spans="27:28" x14ac:dyDescent="0.25">
      <c r="AA355" s="116" t="s">
        <v>739</v>
      </c>
      <c r="AB355" s="116" t="s">
        <v>740</v>
      </c>
    </row>
    <row r="356" spans="27:28" x14ac:dyDescent="0.25">
      <c r="AA356" s="116" t="s">
        <v>741</v>
      </c>
      <c r="AB356" s="116" t="s">
        <v>742</v>
      </c>
    </row>
    <row r="357" spans="27:28" x14ac:dyDescent="0.25">
      <c r="AA357" s="116" t="s">
        <v>743</v>
      </c>
      <c r="AB357" s="116" t="s">
        <v>744</v>
      </c>
    </row>
    <row r="358" spans="27:28" x14ac:dyDescent="0.25">
      <c r="AA358" s="116" t="s">
        <v>745</v>
      </c>
      <c r="AB358" s="116" t="s">
        <v>746</v>
      </c>
    </row>
    <row r="359" spans="27:28" x14ac:dyDescent="0.25">
      <c r="AA359" s="116" t="s">
        <v>747</v>
      </c>
      <c r="AB359" s="116" t="s">
        <v>748</v>
      </c>
    </row>
    <row r="360" spans="27:28" x14ac:dyDescent="0.25">
      <c r="AA360" s="116" t="s">
        <v>749</v>
      </c>
      <c r="AB360" s="116" t="s">
        <v>750</v>
      </c>
    </row>
    <row r="361" spans="27:28" x14ac:dyDescent="0.25">
      <c r="AA361" s="116" t="s">
        <v>751</v>
      </c>
      <c r="AB361" s="116" t="s">
        <v>752</v>
      </c>
    </row>
    <row r="362" spans="27:28" x14ac:dyDescent="0.25">
      <c r="AA362" s="116" t="s">
        <v>753</v>
      </c>
      <c r="AB362" s="116" t="s">
        <v>754</v>
      </c>
    </row>
    <row r="363" spans="27:28" x14ac:dyDescent="0.25">
      <c r="AA363" s="116" t="s">
        <v>755</v>
      </c>
      <c r="AB363" s="116" t="s">
        <v>756</v>
      </c>
    </row>
    <row r="364" spans="27:28" x14ac:dyDescent="0.25">
      <c r="AA364" s="116" t="s">
        <v>757</v>
      </c>
      <c r="AB364" s="116" t="s">
        <v>758</v>
      </c>
    </row>
    <row r="365" spans="27:28" x14ac:dyDescent="0.25">
      <c r="AA365" s="116" t="s">
        <v>759</v>
      </c>
      <c r="AB365" s="116" t="s">
        <v>760</v>
      </c>
    </row>
    <row r="366" spans="27:28" x14ac:dyDescent="0.25">
      <c r="AA366" s="116" t="s">
        <v>761</v>
      </c>
      <c r="AB366" s="116" t="s">
        <v>762</v>
      </c>
    </row>
    <row r="367" spans="27:28" x14ac:dyDescent="0.25">
      <c r="AA367" s="116" t="s">
        <v>763</v>
      </c>
      <c r="AB367" s="116" t="s">
        <v>764</v>
      </c>
    </row>
    <row r="368" spans="27:28" x14ac:dyDescent="0.25">
      <c r="AA368" s="116" t="s">
        <v>765</v>
      </c>
      <c r="AB368" s="116" t="s">
        <v>766</v>
      </c>
    </row>
    <row r="369" spans="27:28" x14ac:dyDescent="0.25">
      <c r="AA369" s="116" t="s">
        <v>768</v>
      </c>
      <c r="AB369" s="116" t="s">
        <v>769</v>
      </c>
    </row>
    <row r="370" spans="27:28" x14ac:dyDescent="0.25">
      <c r="AA370" s="116" t="s">
        <v>770</v>
      </c>
      <c r="AB370" s="116" t="s">
        <v>771</v>
      </c>
    </row>
    <row r="371" spans="27:28" x14ac:dyDescent="0.25">
      <c r="AA371" s="116" t="s">
        <v>772</v>
      </c>
      <c r="AB371" s="116" t="s">
        <v>773</v>
      </c>
    </row>
    <row r="372" spans="27:28" x14ac:dyDescent="0.25">
      <c r="AA372" s="116" t="s">
        <v>774</v>
      </c>
      <c r="AB372" s="116" t="s">
        <v>775</v>
      </c>
    </row>
    <row r="373" spans="27:28" x14ac:dyDescent="0.25">
      <c r="AA373" s="116" t="s">
        <v>776</v>
      </c>
      <c r="AB373" s="116" t="s">
        <v>777</v>
      </c>
    </row>
    <row r="374" spans="27:28" x14ac:dyDescent="0.25">
      <c r="AA374" s="116" t="s">
        <v>778</v>
      </c>
      <c r="AB374" s="116" t="s">
        <v>779</v>
      </c>
    </row>
    <row r="375" spans="27:28" x14ac:dyDescent="0.25">
      <c r="AA375" s="116" t="s">
        <v>780</v>
      </c>
      <c r="AB375" s="116" t="s">
        <v>781</v>
      </c>
    </row>
    <row r="376" spans="27:28" x14ac:dyDescent="0.25">
      <c r="AA376" s="116" t="s">
        <v>782</v>
      </c>
      <c r="AB376" s="116" t="s">
        <v>783</v>
      </c>
    </row>
    <row r="377" spans="27:28" x14ac:dyDescent="0.25">
      <c r="AA377" s="116" t="s">
        <v>784</v>
      </c>
      <c r="AB377" s="116" t="s">
        <v>785</v>
      </c>
    </row>
    <row r="378" spans="27:28" x14ac:dyDescent="0.25">
      <c r="AA378" s="116" t="s">
        <v>786</v>
      </c>
      <c r="AB378" s="116" t="s">
        <v>787</v>
      </c>
    </row>
    <row r="379" spans="27:28" x14ac:dyDescent="0.25">
      <c r="AA379" s="116" t="s">
        <v>788</v>
      </c>
      <c r="AB379" s="116" t="s">
        <v>789</v>
      </c>
    </row>
    <row r="380" spans="27:28" x14ac:dyDescent="0.25">
      <c r="AA380" s="116" t="s">
        <v>790</v>
      </c>
      <c r="AB380" s="116" t="s">
        <v>791</v>
      </c>
    </row>
    <row r="381" spans="27:28" x14ac:dyDescent="0.25">
      <c r="AA381" s="116" t="s">
        <v>792</v>
      </c>
      <c r="AB381" s="116" t="s">
        <v>793</v>
      </c>
    </row>
    <row r="382" spans="27:28" x14ac:dyDescent="0.25">
      <c r="AA382" s="116" t="s">
        <v>794</v>
      </c>
      <c r="AB382" s="116" t="s">
        <v>795</v>
      </c>
    </row>
    <row r="383" spans="27:28" x14ac:dyDescent="0.25">
      <c r="AA383" s="116" t="s">
        <v>796</v>
      </c>
      <c r="AB383" s="116" t="s">
        <v>797</v>
      </c>
    </row>
    <row r="384" spans="27:28" x14ac:dyDescent="0.25">
      <c r="AA384" s="116" t="s">
        <v>798</v>
      </c>
      <c r="AB384" s="116" t="s">
        <v>799</v>
      </c>
    </row>
    <row r="385" spans="27:28" x14ac:dyDescent="0.25">
      <c r="AA385" s="116" t="s">
        <v>800</v>
      </c>
      <c r="AB385" s="116" t="s">
        <v>801</v>
      </c>
    </row>
    <row r="386" spans="27:28" x14ac:dyDescent="0.25">
      <c r="AA386" s="116" t="s">
        <v>802</v>
      </c>
      <c r="AB386" s="116" t="s">
        <v>803</v>
      </c>
    </row>
    <row r="387" spans="27:28" x14ac:dyDescent="0.25">
      <c r="AA387" s="116" t="s">
        <v>804</v>
      </c>
      <c r="AB387" s="116" t="s">
        <v>805</v>
      </c>
    </row>
    <row r="388" spans="27:28" x14ac:dyDescent="0.25">
      <c r="AA388" s="116" t="s">
        <v>806</v>
      </c>
      <c r="AB388" s="116" t="s">
        <v>807</v>
      </c>
    </row>
    <row r="389" spans="27:28" x14ac:dyDescent="0.25">
      <c r="AA389" s="116" t="s">
        <v>808</v>
      </c>
      <c r="AB389" s="116" t="s">
        <v>809</v>
      </c>
    </row>
    <row r="390" spans="27:28" x14ac:dyDescent="0.25">
      <c r="AA390" s="116" t="s">
        <v>810</v>
      </c>
      <c r="AB390" s="116" t="s">
        <v>811</v>
      </c>
    </row>
    <row r="391" spans="27:28" x14ac:dyDescent="0.25">
      <c r="AA391" s="116" t="s">
        <v>812</v>
      </c>
      <c r="AB391" s="116" t="s">
        <v>813</v>
      </c>
    </row>
    <row r="392" spans="27:28" x14ac:dyDescent="0.25">
      <c r="AA392" s="116" t="s">
        <v>814</v>
      </c>
      <c r="AB392" s="116" t="s">
        <v>815</v>
      </c>
    </row>
    <row r="393" spans="27:28" x14ac:dyDescent="0.25">
      <c r="AA393" s="116" t="s">
        <v>816</v>
      </c>
      <c r="AB393" s="116" t="s">
        <v>817</v>
      </c>
    </row>
    <row r="394" spans="27:28" x14ac:dyDescent="0.25">
      <c r="AA394" s="116" t="s">
        <v>818</v>
      </c>
      <c r="AB394" s="116" t="s">
        <v>819</v>
      </c>
    </row>
    <row r="395" spans="27:28" x14ac:dyDescent="0.25">
      <c r="AA395" s="116" t="s">
        <v>820</v>
      </c>
      <c r="AB395" s="116" t="s">
        <v>821</v>
      </c>
    </row>
    <row r="396" spans="27:28" x14ac:dyDescent="0.25">
      <c r="AA396" s="116" t="s">
        <v>822</v>
      </c>
      <c r="AB396" s="116" t="s">
        <v>823</v>
      </c>
    </row>
    <row r="397" spans="27:28" x14ac:dyDescent="0.25">
      <c r="AA397" s="116" t="s">
        <v>824</v>
      </c>
      <c r="AB397" s="116" t="s">
        <v>825</v>
      </c>
    </row>
    <row r="398" spans="27:28" x14ac:dyDescent="0.25">
      <c r="AA398" s="116" t="s">
        <v>826</v>
      </c>
      <c r="AB398" s="116" t="s">
        <v>827</v>
      </c>
    </row>
    <row r="399" spans="27:28" x14ac:dyDescent="0.25">
      <c r="AA399" s="116" t="s">
        <v>828</v>
      </c>
      <c r="AB399" s="116" t="s">
        <v>829</v>
      </c>
    </row>
    <row r="400" spans="27:28" x14ac:dyDescent="0.25">
      <c r="AA400" s="116" t="s">
        <v>830</v>
      </c>
      <c r="AB400" s="116" t="s">
        <v>831</v>
      </c>
    </row>
    <row r="401" spans="27:28" x14ac:dyDescent="0.25">
      <c r="AA401" s="116" t="s">
        <v>832</v>
      </c>
      <c r="AB401" s="116" t="s">
        <v>833</v>
      </c>
    </row>
    <row r="402" spans="27:28" x14ac:dyDescent="0.25">
      <c r="AA402" s="116" t="s">
        <v>834</v>
      </c>
      <c r="AB402" s="116" t="s">
        <v>835</v>
      </c>
    </row>
    <row r="403" spans="27:28" x14ac:dyDescent="0.25">
      <c r="AA403" s="116" t="s">
        <v>836</v>
      </c>
      <c r="AB403" s="116" t="s">
        <v>837</v>
      </c>
    </row>
    <row r="404" spans="27:28" x14ac:dyDescent="0.25">
      <c r="AA404" s="116" t="s">
        <v>838</v>
      </c>
      <c r="AB404" s="116" t="s">
        <v>839</v>
      </c>
    </row>
    <row r="405" spans="27:28" x14ac:dyDescent="0.25">
      <c r="AA405" s="116" t="s">
        <v>840</v>
      </c>
      <c r="AB405" s="116" t="s">
        <v>841</v>
      </c>
    </row>
    <row r="406" spans="27:28" x14ac:dyDescent="0.25">
      <c r="AA406" s="116" t="s">
        <v>842</v>
      </c>
      <c r="AB406" s="116" t="s">
        <v>843</v>
      </c>
    </row>
    <row r="407" spans="27:28" x14ac:dyDescent="0.25">
      <c r="AA407" s="116" t="s">
        <v>844</v>
      </c>
      <c r="AB407" s="116" t="s">
        <v>845</v>
      </c>
    </row>
    <row r="408" spans="27:28" x14ac:dyDescent="0.25">
      <c r="AA408" s="116" t="s">
        <v>846</v>
      </c>
      <c r="AB408" s="116" t="s">
        <v>847</v>
      </c>
    </row>
    <row r="409" spans="27:28" x14ac:dyDescent="0.25">
      <c r="AA409" s="116" t="s">
        <v>848</v>
      </c>
      <c r="AB409" s="116" t="s">
        <v>849</v>
      </c>
    </row>
    <row r="410" spans="27:28" x14ac:dyDescent="0.25">
      <c r="AA410" s="116" t="s">
        <v>850</v>
      </c>
      <c r="AB410" s="116" t="s">
        <v>851</v>
      </c>
    </row>
    <row r="411" spans="27:28" x14ac:dyDescent="0.25">
      <c r="AA411" s="116" t="s">
        <v>852</v>
      </c>
      <c r="AB411" s="116" t="s">
        <v>853</v>
      </c>
    </row>
    <row r="412" spans="27:28" x14ac:dyDescent="0.25">
      <c r="AA412" s="116" t="s">
        <v>854</v>
      </c>
      <c r="AB412" s="116" t="s">
        <v>855</v>
      </c>
    </row>
    <row r="413" spans="27:28" x14ac:dyDescent="0.25">
      <c r="AA413" s="116" t="s">
        <v>857</v>
      </c>
      <c r="AB413" s="116" t="s">
        <v>858</v>
      </c>
    </row>
    <row r="414" spans="27:28" x14ac:dyDescent="0.25">
      <c r="AA414" s="116" t="s">
        <v>859</v>
      </c>
      <c r="AB414" s="116" t="s">
        <v>860</v>
      </c>
    </row>
    <row r="415" spans="27:28" x14ac:dyDescent="0.25">
      <c r="AA415" s="116" t="s">
        <v>862</v>
      </c>
      <c r="AB415" s="116" t="s">
        <v>863</v>
      </c>
    </row>
    <row r="416" spans="27:28" x14ac:dyDescent="0.25">
      <c r="AA416" s="116" t="s">
        <v>865</v>
      </c>
      <c r="AB416" s="116" t="s">
        <v>866</v>
      </c>
    </row>
    <row r="417" spans="27:28" x14ac:dyDescent="0.25">
      <c r="AA417" s="116" t="s">
        <v>868</v>
      </c>
      <c r="AB417" s="116" t="s">
        <v>869</v>
      </c>
    </row>
    <row r="418" spans="27:28" x14ac:dyDescent="0.25">
      <c r="AA418" s="116" t="s">
        <v>871</v>
      </c>
      <c r="AB418" s="116" t="s">
        <v>872</v>
      </c>
    </row>
    <row r="419" spans="27:28" x14ac:dyDescent="0.25">
      <c r="AA419" s="116" t="s">
        <v>874</v>
      </c>
      <c r="AB419" s="116" t="s">
        <v>875</v>
      </c>
    </row>
    <row r="420" spans="27:28" x14ac:dyDescent="0.25">
      <c r="AA420" s="116" t="s">
        <v>876</v>
      </c>
      <c r="AB420" s="116" t="s">
        <v>877</v>
      </c>
    </row>
    <row r="421" spans="27:28" x14ac:dyDescent="0.25">
      <c r="AA421" s="116" t="s">
        <v>878</v>
      </c>
      <c r="AB421" s="116" t="s">
        <v>879</v>
      </c>
    </row>
    <row r="422" spans="27:28" x14ac:dyDescent="0.25">
      <c r="AA422" s="116" t="s">
        <v>880</v>
      </c>
      <c r="AB422" s="116" t="s">
        <v>881</v>
      </c>
    </row>
    <row r="423" spans="27:28" x14ac:dyDescent="0.25">
      <c r="AA423" s="116" t="s">
        <v>882</v>
      </c>
      <c r="AB423" s="116" t="s">
        <v>883</v>
      </c>
    </row>
    <row r="424" spans="27:28" x14ac:dyDescent="0.25">
      <c r="AA424" s="116" t="s">
        <v>885</v>
      </c>
      <c r="AB424" s="116" t="s">
        <v>886</v>
      </c>
    </row>
    <row r="425" spans="27:28" x14ac:dyDescent="0.25">
      <c r="AA425" s="116" t="s">
        <v>887</v>
      </c>
      <c r="AB425" s="116" t="s">
        <v>888</v>
      </c>
    </row>
    <row r="426" spans="27:28" x14ac:dyDescent="0.25">
      <c r="AA426" s="116" t="s">
        <v>890</v>
      </c>
      <c r="AB426" s="116" t="s">
        <v>891</v>
      </c>
    </row>
    <row r="427" spans="27:28" x14ac:dyDescent="0.25">
      <c r="AA427" s="116" t="s">
        <v>892</v>
      </c>
      <c r="AB427" s="116" t="s">
        <v>893</v>
      </c>
    </row>
    <row r="428" spans="27:28" x14ac:dyDescent="0.25">
      <c r="AA428" s="116" t="s">
        <v>894</v>
      </c>
      <c r="AB428" s="116" t="s">
        <v>895</v>
      </c>
    </row>
    <row r="429" spans="27:28" x14ac:dyDescent="0.25">
      <c r="AA429" s="116" t="s">
        <v>896</v>
      </c>
      <c r="AB429" s="116" t="s">
        <v>897</v>
      </c>
    </row>
    <row r="430" spans="27:28" x14ac:dyDescent="0.25">
      <c r="AA430" s="116" t="s">
        <v>898</v>
      </c>
      <c r="AB430" s="116" t="s">
        <v>899</v>
      </c>
    </row>
    <row r="431" spans="27:28" x14ac:dyDescent="0.25">
      <c r="AA431" s="116" t="s">
        <v>900</v>
      </c>
      <c r="AB431" s="116" t="s">
        <v>901</v>
      </c>
    </row>
    <row r="432" spans="27:28" x14ac:dyDescent="0.25">
      <c r="AA432" s="116" t="s">
        <v>902</v>
      </c>
      <c r="AB432" s="116" t="s">
        <v>903</v>
      </c>
    </row>
    <row r="433" spans="27:28" x14ac:dyDescent="0.25">
      <c r="AA433" s="116" t="s">
        <v>905</v>
      </c>
      <c r="AB433" s="116" t="s">
        <v>906</v>
      </c>
    </row>
    <row r="434" spans="27:28" x14ac:dyDescent="0.25">
      <c r="AA434" s="116" t="s">
        <v>907</v>
      </c>
      <c r="AB434" s="116" t="s">
        <v>908</v>
      </c>
    </row>
    <row r="435" spans="27:28" x14ac:dyDescent="0.25">
      <c r="AA435" s="116" t="s">
        <v>909</v>
      </c>
      <c r="AB435" s="116" t="s">
        <v>910</v>
      </c>
    </row>
    <row r="436" spans="27:28" x14ac:dyDescent="0.25">
      <c r="AA436" s="116" t="s">
        <v>912</v>
      </c>
      <c r="AB436" s="116" t="s">
        <v>913</v>
      </c>
    </row>
    <row r="437" spans="27:28" x14ac:dyDescent="0.25">
      <c r="AA437" s="116" t="s">
        <v>914</v>
      </c>
      <c r="AB437" s="116" t="s">
        <v>915</v>
      </c>
    </row>
    <row r="438" spans="27:28" x14ac:dyDescent="0.25">
      <c r="AA438" s="116" t="s">
        <v>916</v>
      </c>
      <c r="AB438" s="116" t="s">
        <v>917</v>
      </c>
    </row>
    <row r="439" spans="27:28" x14ac:dyDescent="0.25">
      <c r="AA439" s="116" t="s">
        <v>918</v>
      </c>
      <c r="AB439" s="116" t="s">
        <v>919</v>
      </c>
    </row>
    <row r="440" spans="27:28" x14ac:dyDescent="0.25">
      <c r="AA440" s="116" t="s">
        <v>920</v>
      </c>
      <c r="AB440" s="116" t="s">
        <v>921</v>
      </c>
    </row>
    <row r="441" spans="27:28" x14ac:dyDescent="0.25">
      <c r="AA441" s="116" t="s">
        <v>922</v>
      </c>
      <c r="AB441" s="116" t="s">
        <v>923</v>
      </c>
    </row>
    <row r="442" spans="27:28" x14ac:dyDescent="0.25">
      <c r="AA442" s="116" t="s">
        <v>924</v>
      </c>
      <c r="AB442" s="116" t="s">
        <v>925</v>
      </c>
    </row>
    <row r="443" spans="27:28" x14ac:dyDescent="0.25">
      <c r="AA443" s="116" t="s">
        <v>926</v>
      </c>
      <c r="AB443" s="116" t="s">
        <v>927</v>
      </c>
    </row>
    <row r="444" spans="27:28" x14ac:dyDescent="0.25">
      <c r="AA444" s="116" t="s">
        <v>928</v>
      </c>
      <c r="AB444" s="116" t="s">
        <v>929</v>
      </c>
    </row>
    <row r="445" spans="27:28" x14ac:dyDescent="0.25">
      <c r="AA445" s="116" t="s">
        <v>930</v>
      </c>
      <c r="AB445" s="116" t="s">
        <v>931</v>
      </c>
    </row>
    <row r="446" spans="27:28" x14ac:dyDescent="0.25">
      <c r="AA446" s="116" t="s">
        <v>932</v>
      </c>
      <c r="AB446" s="116" t="s">
        <v>933</v>
      </c>
    </row>
    <row r="447" spans="27:28" x14ac:dyDescent="0.25">
      <c r="AA447" s="116" t="s">
        <v>935</v>
      </c>
      <c r="AB447" s="116" t="s">
        <v>936</v>
      </c>
    </row>
    <row r="448" spans="27:28" x14ac:dyDescent="0.25">
      <c r="AA448" s="116" t="s">
        <v>937</v>
      </c>
      <c r="AB448" s="116" t="s">
        <v>938</v>
      </c>
    </row>
    <row r="449" spans="27:28" x14ac:dyDescent="0.25">
      <c r="AA449" s="116" t="s">
        <v>939</v>
      </c>
      <c r="AB449" s="116" t="s">
        <v>940</v>
      </c>
    </row>
    <row r="450" spans="27:28" x14ac:dyDescent="0.25">
      <c r="AA450" s="116" t="s">
        <v>941</v>
      </c>
      <c r="AB450" s="116" t="s">
        <v>942</v>
      </c>
    </row>
    <row r="451" spans="27:28" x14ac:dyDescent="0.25">
      <c r="AA451" s="116" t="s">
        <v>943</v>
      </c>
      <c r="AB451" s="116" t="s">
        <v>944</v>
      </c>
    </row>
    <row r="452" spans="27:28" x14ac:dyDescent="0.25">
      <c r="AA452" s="116" t="s">
        <v>945</v>
      </c>
      <c r="AB452" s="116" t="s">
        <v>946</v>
      </c>
    </row>
    <row r="453" spans="27:28" x14ac:dyDescent="0.25">
      <c r="AA453" s="116" t="s">
        <v>948</v>
      </c>
      <c r="AB453" s="116" t="s">
        <v>949</v>
      </c>
    </row>
    <row r="454" spans="27:28" x14ac:dyDescent="0.25">
      <c r="AA454" s="116" t="s">
        <v>950</v>
      </c>
      <c r="AB454" s="116" t="s">
        <v>951</v>
      </c>
    </row>
    <row r="455" spans="27:28" x14ac:dyDescent="0.25">
      <c r="AA455" s="116" t="s">
        <v>953</v>
      </c>
      <c r="AB455" s="116" t="s">
        <v>954</v>
      </c>
    </row>
    <row r="456" spans="27:28" x14ac:dyDescent="0.25">
      <c r="AA456" s="116" t="s">
        <v>955</v>
      </c>
      <c r="AB456" s="116" t="s">
        <v>956</v>
      </c>
    </row>
    <row r="457" spans="27:28" x14ac:dyDescent="0.25">
      <c r="AA457" s="116" t="s">
        <v>957</v>
      </c>
      <c r="AB457" s="116" t="s">
        <v>958</v>
      </c>
    </row>
    <row r="458" spans="27:28" x14ac:dyDescent="0.25">
      <c r="AA458" s="116" t="s">
        <v>959</v>
      </c>
      <c r="AB458" s="116" t="s">
        <v>960</v>
      </c>
    </row>
    <row r="459" spans="27:28" x14ac:dyDescent="0.25">
      <c r="AA459" s="116" t="s">
        <v>961</v>
      </c>
      <c r="AB459" s="116" t="s">
        <v>962</v>
      </c>
    </row>
    <row r="460" spans="27:28" x14ac:dyDescent="0.25">
      <c r="AA460" s="116" t="s">
        <v>964</v>
      </c>
      <c r="AB460" s="116" t="s">
        <v>965</v>
      </c>
    </row>
    <row r="461" spans="27:28" x14ac:dyDescent="0.25">
      <c r="AA461" s="116" t="s">
        <v>967</v>
      </c>
      <c r="AB461" s="116" t="s">
        <v>968</v>
      </c>
    </row>
    <row r="462" spans="27:28" x14ac:dyDescent="0.25">
      <c r="AA462" s="116" t="s">
        <v>969</v>
      </c>
      <c r="AB462" s="116" t="s">
        <v>970</v>
      </c>
    </row>
    <row r="463" spans="27:28" x14ac:dyDescent="0.25">
      <c r="AA463" s="116" t="s">
        <v>971</v>
      </c>
      <c r="AB463" s="116" t="s">
        <v>972</v>
      </c>
    </row>
    <row r="464" spans="27:28" x14ac:dyDescent="0.25">
      <c r="AA464" s="116" t="s">
        <v>973</v>
      </c>
      <c r="AB464" s="116" t="s">
        <v>974</v>
      </c>
    </row>
    <row r="465" spans="27:28" x14ac:dyDescent="0.25">
      <c r="AA465" s="116" t="s">
        <v>975</v>
      </c>
      <c r="AB465" s="116" t="s">
        <v>976</v>
      </c>
    </row>
    <row r="466" spans="27:28" x14ac:dyDescent="0.25">
      <c r="AA466" s="116" t="s">
        <v>977</v>
      </c>
      <c r="AB466" s="116" t="s">
        <v>978</v>
      </c>
    </row>
    <row r="467" spans="27:28" x14ac:dyDescent="0.25">
      <c r="AA467" s="116" t="s">
        <v>979</v>
      </c>
      <c r="AB467" s="116" t="s">
        <v>980</v>
      </c>
    </row>
    <row r="468" spans="27:28" x14ac:dyDescent="0.25">
      <c r="AA468" s="116" t="s">
        <v>981</v>
      </c>
      <c r="AB468" s="116" t="s">
        <v>982</v>
      </c>
    </row>
    <row r="469" spans="27:28" x14ac:dyDescent="0.25">
      <c r="AA469" s="116" t="s">
        <v>983</v>
      </c>
      <c r="AB469" s="116" t="s">
        <v>984</v>
      </c>
    </row>
    <row r="470" spans="27:28" x14ac:dyDescent="0.25">
      <c r="AA470" s="116" t="s">
        <v>986</v>
      </c>
      <c r="AB470" s="116" t="s">
        <v>987</v>
      </c>
    </row>
    <row r="471" spans="27:28" x14ac:dyDescent="0.25">
      <c r="AA471" s="116" t="s">
        <v>988</v>
      </c>
      <c r="AB471" s="116" t="s">
        <v>989</v>
      </c>
    </row>
    <row r="472" spans="27:28" x14ac:dyDescent="0.25">
      <c r="AA472" s="116" t="s">
        <v>990</v>
      </c>
      <c r="AB472" s="116" t="s">
        <v>991</v>
      </c>
    </row>
    <row r="473" spans="27:28" x14ac:dyDescent="0.25">
      <c r="AA473" s="116" t="s">
        <v>992</v>
      </c>
      <c r="AB473" s="116" t="s">
        <v>993</v>
      </c>
    </row>
    <row r="474" spans="27:28" x14ac:dyDescent="0.25">
      <c r="AA474" s="116" t="s">
        <v>994</v>
      </c>
      <c r="AB474" s="116" t="s">
        <v>995</v>
      </c>
    </row>
    <row r="475" spans="27:28" x14ac:dyDescent="0.25">
      <c r="AA475" s="116" t="s">
        <v>996</v>
      </c>
      <c r="AB475" s="116" t="s">
        <v>997</v>
      </c>
    </row>
    <row r="476" spans="27:28" x14ac:dyDescent="0.25">
      <c r="AA476" s="116" t="s">
        <v>999</v>
      </c>
      <c r="AB476" s="116" t="s">
        <v>1000</v>
      </c>
    </row>
    <row r="477" spans="27:28" x14ac:dyDescent="0.25">
      <c r="AA477" s="116" t="s">
        <v>1001</v>
      </c>
      <c r="AB477" s="116" t="s">
        <v>1002</v>
      </c>
    </row>
    <row r="478" spans="27:28" x14ac:dyDescent="0.25">
      <c r="AA478" s="116" t="s">
        <v>1004</v>
      </c>
      <c r="AB478" s="116" t="s">
        <v>1005</v>
      </c>
    </row>
    <row r="479" spans="27:28" x14ac:dyDescent="0.25">
      <c r="AA479" s="116" t="s">
        <v>1006</v>
      </c>
      <c r="AB479" s="116" t="s">
        <v>1007</v>
      </c>
    </row>
    <row r="480" spans="27:28" x14ac:dyDescent="0.25">
      <c r="AA480" s="116" t="s">
        <v>1008</v>
      </c>
      <c r="AB480" s="116" t="s">
        <v>1009</v>
      </c>
    </row>
    <row r="481" spans="27:28" x14ac:dyDescent="0.25">
      <c r="AA481" s="116" t="s">
        <v>1010</v>
      </c>
      <c r="AB481" s="116" t="s">
        <v>1011</v>
      </c>
    </row>
    <row r="482" spans="27:28" x14ac:dyDescent="0.25">
      <c r="AA482" s="116" t="s">
        <v>1012</v>
      </c>
      <c r="AB482" s="116" t="s">
        <v>1013</v>
      </c>
    </row>
    <row r="483" spans="27:28" x14ac:dyDescent="0.25">
      <c r="AA483" s="116" t="s">
        <v>1014</v>
      </c>
      <c r="AB483" s="116" t="s">
        <v>1015</v>
      </c>
    </row>
    <row r="484" spans="27:28" x14ac:dyDescent="0.25">
      <c r="AA484" s="116" t="s">
        <v>1017</v>
      </c>
      <c r="AB484" s="116" t="s">
        <v>1018</v>
      </c>
    </row>
    <row r="485" spans="27:28" x14ac:dyDescent="0.25">
      <c r="AA485" s="116" t="s">
        <v>1019</v>
      </c>
      <c r="AB485" s="116" t="s">
        <v>1020</v>
      </c>
    </row>
    <row r="486" spans="27:28" x14ac:dyDescent="0.25">
      <c r="AA486" s="116" t="s">
        <v>1021</v>
      </c>
      <c r="AB486" s="116" t="s">
        <v>1022</v>
      </c>
    </row>
    <row r="487" spans="27:28" x14ac:dyDescent="0.25">
      <c r="AA487" s="116" t="s">
        <v>1023</v>
      </c>
      <c r="AB487" s="116" t="s">
        <v>1024</v>
      </c>
    </row>
    <row r="488" spans="27:28" x14ac:dyDescent="0.25">
      <c r="AA488" s="116" t="s">
        <v>1025</v>
      </c>
      <c r="AB488" s="116" t="s">
        <v>1026</v>
      </c>
    </row>
    <row r="489" spans="27:28" x14ac:dyDescent="0.25">
      <c r="AA489" s="116" t="s">
        <v>1027</v>
      </c>
      <c r="AB489" s="116" t="s">
        <v>1028</v>
      </c>
    </row>
    <row r="490" spans="27:28" x14ac:dyDescent="0.25">
      <c r="AA490" s="116" t="s">
        <v>1029</v>
      </c>
      <c r="AB490" s="116" t="s">
        <v>1030</v>
      </c>
    </row>
    <row r="491" spans="27:28" x14ac:dyDescent="0.25">
      <c r="AA491" s="116" t="s">
        <v>1031</v>
      </c>
      <c r="AB491" s="116" t="s">
        <v>1032</v>
      </c>
    </row>
    <row r="492" spans="27:28" x14ac:dyDescent="0.25">
      <c r="AA492" s="116" t="s">
        <v>1033</v>
      </c>
      <c r="AB492" s="116" t="s">
        <v>1034</v>
      </c>
    </row>
    <row r="493" spans="27:28" x14ac:dyDescent="0.25">
      <c r="AA493" s="116" t="s">
        <v>1035</v>
      </c>
      <c r="AB493" s="116" t="s">
        <v>1036</v>
      </c>
    </row>
    <row r="494" spans="27:28" x14ac:dyDescent="0.25">
      <c r="AA494" s="116" t="s">
        <v>1037</v>
      </c>
      <c r="AB494" s="116" t="s">
        <v>1038</v>
      </c>
    </row>
    <row r="495" spans="27:28" x14ac:dyDescent="0.25">
      <c r="AA495" s="116" t="s">
        <v>1040</v>
      </c>
      <c r="AB495" s="116" t="s">
        <v>1041</v>
      </c>
    </row>
    <row r="496" spans="27:28" x14ac:dyDescent="0.25">
      <c r="AA496" s="116" t="s">
        <v>1043</v>
      </c>
      <c r="AB496" s="116" t="s">
        <v>1044</v>
      </c>
    </row>
    <row r="497" spans="27:28" x14ac:dyDescent="0.25">
      <c r="AA497" s="116" t="s">
        <v>1046</v>
      </c>
      <c r="AB497" s="116" t="s">
        <v>1047</v>
      </c>
    </row>
    <row r="498" spans="27:28" x14ac:dyDescent="0.25">
      <c r="AA498" s="116" t="s">
        <v>1048</v>
      </c>
      <c r="AB498" s="116" t="s">
        <v>1049</v>
      </c>
    </row>
    <row r="499" spans="27:28" x14ac:dyDescent="0.25">
      <c r="AA499" s="116" t="s">
        <v>1050</v>
      </c>
      <c r="AB499" s="116" t="s">
        <v>1051</v>
      </c>
    </row>
    <row r="500" spans="27:28" x14ac:dyDescent="0.25">
      <c r="AA500" s="116" t="s">
        <v>1052</v>
      </c>
      <c r="AB500" s="116" t="s">
        <v>1053</v>
      </c>
    </row>
    <row r="501" spans="27:28" x14ac:dyDescent="0.25">
      <c r="AA501" s="116" t="s">
        <v>1054</v>
      </c>
      <c r="AB501" s="116" t="s">
        <v>1055</v>
      </c>
    </row>
    <row r="502" spans="27:28" x14ac:dyDescent="0.25">
      <c r="AA502" s="116" t="s">
        <v>1056</v>
      </c>
      <c r="AB502" s="116" t="s">
        <v>1057</v>
      </c>
    </row>
    <row r="503" spans="27:28" x14ac:dyDescent="0.25">
      <c r="AA503" s="116" t="s">
        <v>1058</v>
      </c>
      <c r="AB503" s="116" t="s">
        <v>1059</v>
      </c>
    </row>
    <row r="504" spans="27:28" x14ac:dyDescent="0.25">
      <c r="AA504" s="116" t="s">
        <v>1060</v>
      </c>
      <c r="AB504" s="116" t="s">
        <v>1061</v>
      </c>
    </row>
    <row r="505" spans="27:28" x14ac:dyDescent="0.25">
      <c r="AA505" s="116" t="s">
        <v>1062</v>
      </c>
      <c r="AB505" s="116" t="s">
        <v>1063</v>
      </c>
    </row>
    <row r="506" spans="27:28" x14ac:dyDescent="0.25">
      <c r="AA506" s="116" t="s">
        <v>1064</v>
      </c>
      <c r="AB506" s="116" t="s">
        <v>1065</v>
      </c>
    </row>
    <row r="507" spans="27:28" x14ac:dyDescent="0.25">
      <c r="AA507" s="116" t="s">
        <v>1066</v>
      </c>
      <c r="AB507" s="116" t="s">
        <v>1067</v>
      </c>
    </row>
    <row r="508" spans="27:28" x14ac:dyDescent="0.25">
      <c r="AA508" s="116" t="s">
        <v>1068</v>
      </c>
      <c r="AB508" s="116" t="s">
        <v>1069</v>
      </c>
    </row>
    <row r="509" spans="27:28" x14ac:dyDescent="0.25">
      <c r="AA509" s="116" t="s">
        <v>1070</v>
      </c>
      <c r="AB509" s="116" t="s">
        <v>1071</v>
      </c>
    </row>
    <row r="510" spans="27:28" x14ac:dyDescent="0.25">
      <c r="AA510" s="116" t="s">
        <v>1072</v>
      </c>
      <c r="AB510" s="116" t="s">
        <v>1073</v>
      </c>
    </row>
    <row r="511" spans="27:28" x14ac:dyDescent="0.25">
      <c r="AA511" s="116" t="s">
        <v>1074</v>
      </c>
      <c r="AB511" s="116" t="s">
        <v>1075</v>
      </c>
    </row>
    <row r="512" spans="27:28" x14ac:dyDescent="0.25">
      <c r="AA512" s="116" t="s">
        <v>1076</v>
      </c>
      <c r="AB512" s="116" t="s">
        <v>1077</v>
      </c>
    </row>
    <row r="513" spans="27:28" x14ac:dyDescent="0.25">
      <c r="AA513" s="116" t="s">
        <v>1078</v>
      </c>
      <c r="AB513" s="116" t="s">
        <v>1079</v>
      </c>
    </row>
    <row r="514" spans="27:28" x14ac:dyDescent="0.25">
      <c r="AA514" s="116" t="s">
        <v>1080</v>
      </c>
      <c r="AB514" s="116" t="s">
        <v>1081</v>
      </c>
    </row>
    <row r="515" spans="27:28" x14ac:dyDescent="0.25">
      <c r="AA515" s="116" t="s">
        <v>1082</v>
      </c>
      <c r="AB515" s="116" t="s">
        <v>1083</v>
      </c>
    </row>
    <row r="516" spans="27:28" x14ac:dyDescent="0.25">
      <c r="AA516" s="116" t="s">
        <v>1084</v>
      </c>
      <c r="AB516" s="116" t="s">
        <v>1085</v>
      </c>
    </row>
    <row r="517" spans="27:28" x14ac:dyDescent="0.25">
      <c r="AA517" s="116" t="s">
        <v>1086</v>
      </c>
      <c r="AB517" s="116" t="s">
        <v>1087</v>
      </c>
    </row>
    <row r="518" spans="27:28" x14ac:dyDescent="0.25">
      <c r="AA518" s="116" t="s">
        <v>1089</v>
      </c>
      <c r="AB518" s="116" t="s">
        <v>1090</v>
      </c>
    </row>
    <row r="519" spans="27:28" x14ac:dyDescent="0.25">
      <c r="AA519" s="116" t="s">
        <v>1091</v>
      </c>
      <c r="AB519" s="116" t="s">
        <v>1092</v>
      </c>
    </row>
    <row r="520" spans="27:28" x14ac:dyDescent="0.25">
      <c r="AA520" s="116" t="s">
        <v>1094</v>
      </c>
      <c r="AB520" s="116" t="s">
        <v>1095</v>
      </c>
    </row>
    <row r="521" spans="27:28" x14ac:dyDescent="0.25">
      <c r="AA521" s="116" t="s">
        <v>1096</v>
      </c>
      <c r="AB521" s="116" t="s">
        <v>1097</v>
      </c>
    </row>
    <row r="522" spans="27:28" x14ac:dyDescent="0.25">
      <c r="AA522" s="116" t="s">
        <v>1098</v>
      </c>
      <c r="AB522" s="116" t="s">
        <v>1099</v>
      </c>
    </row>
    <row r="523" spans="27:28" x14ac:dyDescent="0.25">
      <c r="AA523" s="116" t="s">
        <v>1101</v>
      </c>
      <c r="AB523" s="116" t="s">
        <v>1102</v>
      </c>
    </row>
    <row r="524" spans="27:28" x14ac:dyDescent="0.25">
      <c r="AA524" s="116" t="s">
        <v>1103</v>
      </c>
      <c r="AB524" s="116" t="s">
        <v>1104</v>
      </c>
    </row>
    <row r="525" spans="27:28" x14ac:dyDescent="0.25">
      <c r="AA525" s="116" t="s">
        <v>1105</v>
      </c>
      <c r="AB525" s="116" t="s">
        <v>1106</v>
      </c>
    </row>
    <row r="526" spans="27:28" x14ac:dyDescent="0.25">
      <c r="AA526" s="116" t="s">
        <v>1107</v>
      </c>
      <c r="AB526" s="116" t="s">
        <v>1108</v>
      </c>
    </row>
    <row r="527" spans="27:28" x14ac:dyDescent="0.25">
      <c r="AA527" s="116" t="s">
        <v>1109</v>
      </c>
      <c r="AB527" s="116" t="s">
        <v>1110</v>
      </c>
    </row>
    <row r="528" spans="27:28" x14ac:dyDescent="0.25">
      <c r="AA528" s="116" t="s">
        <v>1111</v>
      </c>
      <c r="AB528" s="116" t="s">
        <v>1112</v>
      </c>
    </row>
    <row r="529" spans="27:28" x14ac:dyDescent="0.25">
      <c r="AA529" s="116" t="s">
        <v>1113</v>
      </c>
      <c r="AB529" s="116" t="s">
        <v>1114</v>
      </c>
    </row>
    <row r="530" spans="27:28" x14ac:dyDescent="0.25">
      <c r="AA530" s="116" t="s">
        <v>1115</v>
      </c>
      <c r="AB530" s="116" t="s">
        <v>1116</v>
      </c>
    </row>
    <row r="531" spans="27:28" x14ac:dyDescent="0.25">
      <c r="AA531" s="116" t="s">
        <v>1117</v>
      </c>
      <c r="AB531" s="116" t="s">
        <v>1118</v>
      </c>
    </row>
    <row r="532" spans="27:28" x14ac:dyDescent="0.25">
      <c r="AA532" s="116" t="s">
        <v>1119</v>
      </c>
      <c r="AB532" s="116" t="s">
        <v>1120</v>
      </c>
    </row>
    <row r="533" spans="27:28" x14ac:dyDescent="0.25">
      <c r="AA533" s="116" t="s">
        <v>1122</v>
      </c>
      <c r="AB533" s="116" t="s">
        <v>1123</v>
      </c>
    </row>
    <row r="534" spans="27:28" x14ac:dyDescent="0.25">
      <c r="AA534" s="116" t="s">
        <v>1124</v>
      </c>
      <c r="AB534" s="116" t="s">
        <v>1125</v>
      </c>
    </row>
    <row r="535" spans="27:28" x14ac:dyDescent="0.25">
      <c r="AA535" s="116" t="s">
        <v>1126</v>
      </c>
      <c r="AB535" s="116" t="s">
        <v>1127</v>
      </c>
    </row>
    <row r="536" spans="27:28" x14ac:dyDescent="0.25">
      <c r="AA536" s="116" t="s">
        <v>1128</v>
      </c>
      <c r="AB536" s="116" t="s">
        <v>1129</v>
      </c>
    </row>
    <row r="537" spans="27:28" x14ac:dyDescent="0.25">
      <c r="AA537" s="116" t="s">
        <v>1130</v>
      </c>
      <c r="AB537" s="116" t="s">
        <v>1131</v>
      </c>
    </row>
    <row r="538" spans="27:28" x14ac:dyDescent="0.25">
      <c r="AA538" s="116" t="s">
        <v>1133</v>
      </c>
      <c r="AB538" s="116" t="s">
        <v>1134</v>
      </c>
    </row>
    <row r="539" spans="27:28" x14ac:dyDescent="0.25">
      <c r="AA539" s="116" t="s">
        <v>1135</v>
      </c>
      <c r="AB539" s="116" t="s">
        <v>1136</v>
      </c>
    </row>
    <row r="540" spans="27:28" x14ac:dyDescent="0.25">
      <c r="AA540" s="116" t="s">
        <v>1138</v>
      </c>
      <c r="AB540" s="116" t="s">
        <v>1139</v>
      </c>
    </row>
    <row r="541" spans="27:28" x14ac:dyDescent="0.25">
      <c r="AA541" s="116" t="s">
        <v>1140</v>
      </c>
      <c r="AB541" s="116" t="s">
        <v>1141</v>
      </c>
    </row>
    <row r="542" spans="27:28" x14ac:dyDescent="0.25">
      <c r="AA542" s="116" t="s">
        <v>1142</v>
      </c>
      <c r="AB542" s="116" t="s">
        <v>1143</v>
      </c>
    </row>
    <row r="543" spans="27:28" x14ac:dyDescent="0.25">
      <c r="AA543" s="116" t="s">
        <v>1144</v>
      </c>
      <c r="AB543" s="116" t="s">
        <v>1145</v>
      </c>
    </row>
    <row r="544" spans="27:28" x14ac:dyDescent="0.25">
      <c r="AA544" s="116" t="s">
        <v>1146</v>
      </c>
      <c r="AB544" s="116" t="s">
        <v>1147</v>
      </c>
    </row>
    <row r="545" spans="27:28" x14ac:dyDescent="0.25">
      <c r="AA545" s="116" t="s">
        <v>1148</v>
      </c>
      <c r="AB545" s="116" t="s">
        <v>1149</v>
      </c>
    </row>
    <row r="546" spans="27:28" x14ac:dyDescent="0.25">
      <c r="AA546" s="116" t="s">
        <v>1150</v>
      </c>
      <c r="AB546" s="116" t="s">
        <v>1151</v>
      </c>
    </row>
    <row r="547" spans="27:28" x14ac:dyDescent="0.25">
      <c r="AA547" s="116" t="s">
        <v>1153</v>
      </c>
      <c r="AB547" s="116" t="s">
        <v>1154</v>
      </c>
    </row>
    <row r="548" spans="27:28" x14ac:dyDescent="0.25">
      <c r="AA548" s="116" t="s">
        <v>1155</v>
      </c>
      <c r="AB548" s="116" t="s">
        <v>1156</v>
      </c>
    </row>
    <row r="549" spans="27:28" x14ac:dyDescent="0.25">
      <c r="AA549" s="116" t="s">
        <v>1157</v>
      </c>
      <c r="AB549" s="116" t="s">
        <v>1158</v>
      </c>
    </row>
    <row r="550" spans="27:28" x14ac:dyDescent="0.25">
      <c r="AA550" s="116" t="s">
        <v>1159</v>
      </c>
      <c r="AB550" s="116" t="s">
        <v>1160</v>
      </c>
    </row>
    <row r="551" spans="27:28" x14ac:dyDescent="0.25">
      <c r="AA551" s="116" t="s">
        <v>1161</v>
      </c>
      <c r="AB551" s="116" t="s">
        <v>1162</v>
      </c>
    </row>
    <row r="552" spans="27:28" x14ac:dyDescent="0.25">
      <c r="AA552" s="116" t="s">
        <v>1163</v>
      </c>
      <c r="AB552" s="116" t="s">
        <v>1164</v>
      </c>
    </row>
    <row r="553" spans="27:28" x14ac:dyDescent="0.25">
      <c r="AA553" s="116" t="s">
        <v>1165</v>
      </c>
      <c r="AB553" s="116" t="s">
        <v>1166</v>
      </c>
    </row>
    <row r="554" spans="27:28" x14ac:dyDescent="0.25">
      <c r="AA554" s="116" t="s">
        <v>1167</v>
      </c>
      <c r="AB554" s="116" t="s">
        <v>1168</v>
      </c>
    </row>
    <row r="555" spans="27:28" x14ac:dyDescent="0.25">
      <c r="AA555" s="116" t="s">
        <v>1169</v>
      </c>
      <c r="AB555" s="116" t="s">
        <v>1170</v>
      </c>
    </row>
    <row r="556" spans="27:28" x14ac:dyDescent="0.25">
      <c r="AA556" s="116" t="s">
        <v>1171</v>
      </c>
      <c r="AB556" s="116" t="s">
        <v>1172</v>
      </c>
    </row>
    <row r="557" spans="27:28" x14ac:dyDescent="0.25">
      <c r="AA557" s="116" t="s">
        <v>1173</v>
      </c>
      <c r="AB557" s="116" t="s">
        <v>1174</v>
      </c>
    </row>
    <row r="558" spans="27:28" x14ac:dyDescent="0.25">
      <c r="AA558" s="116" t="s">
        <v>1176</v>
      </c>
      <c r="AB558" s="116" t="s">
        <v>1177</v>
      </c>
    </row>
    <row r="559" spans="27:28" x14ac:dyDescent="0.25">
      <c r="AA559" s="116" t="s">
        <v>1178</v>
      </c>
      <c r="AB559" s="116" t="s">
        <v>1179</v>
      </c>
    </row>
    <row r="560" spans="27:28" x14ac:dyDescent="0.25">
      <c r="AA560" s="116" t="s">
        <v>1181</v>
      </c>
      <c r="AB560" s="116" t="s">
        <v>1182</v>
      </c>
    </row>
    <row r="561" spans="27:28" x14ac:dyDescent="0.25">
      <c r="AA561" s="116" t="s">
        <v>1183</v>
      </c>
      <c r="AB561" s="116" t="s">
        <v>1184</v>
      </c>
    </row>
    <row r="562" spans="27:28" x14ac:dyDescent="0.25">
      <c r="AA562" s="116" t="s">
        <v>1185</v>
      </c>
      <c r="AB562" s="116" t="s">
        <v>1186</v>
      </c>
    </row>
    <row r="563" spans="27:28" x14ac:dyDescent="0.25">
      <c r="AA563" s="116" t="s">
        <v>1187</v>
      </c>
      <c r="AB563" s="116" t="s">
        <v>1188</v>
      </c>
    </row>
    <row r="564" spans="27:28" x14ac:dyDescent="0.25">
      <c r="AA564" s="116" t="s">
        <v>1189</v>
      </c>
      <c r="AB564" s="116" t="s">
        <v>1190</v>
      </c>
    </row>
    <row r="565" spans="27:28" x14ac:dyDescent="0.25">
      <c r="AA565" s="116" t="s">
        <v>1191</v>
      </c>
      <c r="AB565" s="116" t="s">
        <v>1192</v>
      </c>
    </row>
    <row r="566" spans="27:28" x14ac:dyDescent="0.25">
      <c r="AA566" s="116" t="s">
        <v>1193</v>
      </c>
      <c r="AB566" s="116" t="s">
        <v>1194</v>
      </c>
    </row>
    <row r="567" spans="27:28" x14ac:dyDescent="0.25">
      <c r="AA567" s="116" t="s">
        <v>1195</v>
      </c>
      <c r="AB567" s="116" t="s">
        <v>1196</v>
      </c>
    </row>
    <row r="568" spans="27:28" x14ac:dyDescent="0.25">
      <c r="AA568" s="116" t="s">
        <v>1197</v>
      </c>
      <c r="AB568" s="116" t="s">
        <v>1198</v>
      </c>
    </row>
    <row r="569" spans="27:28" x14ac:dyDescent="0.25">
      <c r="AA569" s="116" t="s">
        <v>1199</v>
      </c>
      <c r="AB569" s="116" t="s">
        <v>1200</v>
      </c>
    </row>
    <row r="570" spans="27:28" x14ac:dyDescent="0.25">
      <c r="AA570" s="116" t="s">
        <v>1201</v>
      </c>
      <c r="AB570" s="116" t="s">
        <v>1202</v>
      </c>
    </row>
    <row r="571" spans="27:28" x14ac:dyDescent="0.25">
      <c r="AA571" s="116" t="s">
        <v>1203</v>
      </c>
      <c r="AB571" s="116" t="s">
        <v>1204</v>
      </c>
    </row>
    <row r="572" spans="27:28" x14ac:dyDescent="0.25">
      <c r="AA572" s="116" t="s">
        <v>1205</v>
      </c>
      <c r="AB572" s="116" t="s">
        <v>1206</v>
      </c>
    </row>
    <row r="573" spans="27:28" x14ac:dyDescent="0.25">
      <c r="AA573" s="116" t="s">
        <v>1207</v>
      </c>
      <c r="AB573" s="116" t="s">
        <v>1208</v>
      </c>
    </row>
    <row r="574" spans="27:28" x14ac:dyDescent="0.25">
      <c r="AA574" s="116" t="s">
        <v>1209</v>
      </c>
      <c r="AB574" s="116" t="s">
        <v>1210</v>
      </c>
    </row>
    <row r="575" spans="27:28" x14ac:dyDescent="0.25">
      <c r="AA575" s="116" t="s">
        <v>1211</v>
      </c>
      <c r="AB575" s="116" t="s">
        <v>1212</v>
      </c>
    </row>
    <row r="576" spans="27:28" x14ac:dyDescent="0.25">
      <c r="AA576" s="116" t="s">
        <v>1213</v>
      </c>
      <c r="AB576" s="116" t="s">
        <v>1214</v>
      </c>
    </row>
    <row r="577" spans="27:28" x14ac:dyDescent="0.25">
      <c r="AA577" s="116" t="s">
        <v>1215</v>
      </c>
      <c r="AB577" s="116" t="s">
        <v>1216</v>
      </c>
    </row>
    <row r="578" spans="27:28" x14ac:dyDescent="0.25">
      <c r="AA578" s="116" t="s">
        <v>1217</v>
      </c>
      <c r="AB578" s="116" t="s">
        <v>1218</v>
      </c>
    </row>
    <row r="579" spans="27:28" x14ac:dyDescent="0.25">
      <c r="AA579" s="116" t="s">
        <v>1220</v>
      </c>
      <c r="AB579" s="116" t="s">
        <v>1221</v>
      </c>
    </row>
    <row r="580" spans="27:28" x14ac:dyDescent="0.25">
      <c r="AA580" s="116" t="s">
        <v>1222</v>
      </c>
      <c r="AB580" s="116" t="s">
        <v>1223</v>
      </c>
    </row>
    <row r="581" spans="27:28" x14ac:dyDescent="0.25">
      <c r="AA581" s="116" t="s">
        <v>1225</v>
      </c>
      <c r="AB581" s="116" t="s">
        <v>1226</v>
      </c>
    </row>
    <row r="582" spans="27:28" x14ac:dyDescent="0.25">
      <c r="AA582" s="116" t="s">
        <v>1228</v>
      </c>
      <c r="AB582" s="116" t="s">
        <v>1229</v>
      </c>
    </row>
    <row r="583" spans="27:28" x14ac:dyDescent="0.25">
      <c r="AA583" s="116" t="s">
        <v>1230</v>
      </c>
      <c r="AB583" s="116" t="s">
        <v>1231</v>
      </c>
    </row>
    <row r="584" spans="27:28" x14ac:dyDescent="0.25">
      <c r="AA584" s="116" t="s">
        <v>1232</v>
      </c>
      <c r="AB584" s="116" t="s">
        <v>1233</v>
      </c>
    </row>
    <row r="585" spans="27:28" x14ac:dyDescent="0.25">
      <c r="AA585" s="116" t="s">
        <v>1234</v>
      </c>
      <c r="AB585" s="116" t="s">
        <v>1235</v>
      </c>
    </row>
    <row r="586" spans="27:28" x14ac:dyDescent="0.25">
      <c r="AA586" s="116" t="s">
        <v>1236</v>
      </c>
      <c r="AB586" s="116" t="s">
        <v>1237</v>
      </c>
    </row>
    <row r="587" spans="27:28" x14ac:dyDescent="0.25">
      <c r="AA587" s="116" t="s">
        <v>1239</v>
      </c>
      <c r="AB587" s="116" t="s">
        <v>1240</v>
      </c>
    </row>
    <row r="588" spans="27:28" x14ac:dyDescent="0.25">
      <c r="AA588" s="116" t="s">
        <v>1241</v>
      </c>
      <c r="AB588" s="116" t="s">
        <v>1242</v>
      </c>
    </row>
    <row r="589" spans="27:28" x14ac:dyDescent="0.25">
      <c r="AA589" s="116" t="s">
        <v>1243</v>
      </c>
      <c r="AB589" s="116" t="s">
        <v>1244</v>
      </c>
    </row>
    <row r="590" spans="27:28" x14ac:dyDescent="0.25">
      <c r="AA590" s="116" t="s">
        <v>1246</v>
      </c>
      <c r="AB590" s="116" t="s">
        <v>1247</v>
      </c>
    </row>
    <row r="591" spans="27:28" x14ac:dyDescent="0.25">
      <c r="AA591" s="116" t="s">
        <v>1248</v>
      </c>
      <c r="AB591" s="116" t="s">
        <v>1249</v>
      </c>
    </row>
    <row r="592" spans="27:28" x14ac:dyDescent="0.25">
      <c r="AA592" s="116" t="s">
        <v>1250</v>
      </c>
      <c r="AB592" s="116" t="s">
        <v>1251</v>
      </c>
    </row>
    <row r="593" spans="27:28" x14ac:dyDescent="0.25">
      <c r="AA593" s="116" t="s">
        <v>1252</v>
      </c>
      <c r="AB593" s="116" t="s">
        <v>1253</v>
      </c>
    </row>
    <row r="594" spans="27:28" x14ac:dyDescent="0.25">
      <c r="AA594" s="116" t="s">
        <v>1254</v>
      </c>
      <c r="AB594" s="116" t="s">
        <v>1255</v>
      </c>
    </row>
    <row r="595" spans="27:28" x14ac:dyDescent="0.25">
      <c r="AA595" s="116" t="s">
        <v>1256</v>
      </c>
      <c r="AB595" s="116" t="s">
        <v>1257</v>
      </c>
    </row>
    <row r="596" spans="27:28" x14ac:dyDescent="0.25">
      <c r="AA596" s="116" t="s">
        <v>1258</v>
      </c>
      <c r="AB596" s="116" t="s">
        <v>1259</v>
      </c>
    </row>
    <row r="597" spans="27:28" x14ac:dyDescent="0.25">
      <c r="AA597" s="116" t="s">
        <v>1260</v>
      </c>
      <c r="AB597" s="116" t="s">
        <v>1261</v>
      </c>
    </row>
    <row r="598" spans="27:28" x14ac:dyDescent="0.25">
      <c r="AA598" s="116" t="s">
        <v>1262</v>
      </c>
      <c r="AB598" s="116" t="s">
        <v>1263</v>
      </c>
    </row>
    <row r="599" spans="27:28" x14ac:dyDescent="0.25">
      <c r="AA599" s="116" t="s">
        <v>1264</v>
      </c>
      <c r="AB599" s="116" t="s">
        <v>1265</v>
      </c>
    </row>
    <row r="600" spans="27:28" x14ac:dyDescent="0.25">
      <c r="AA600" s="116" t="s">
        <v>1266</v>
      </c>
      <c r="AB600" s="116" t="s">
        <v>1267</v>
      </c>
    </row>
    <row r="601" spans="27:28" x14ac:dyDescent="0.25">
      <c r="AA601" s="116" t="s">
        <v>1268</v>
      </c>
      <c r="AB601" s="116" t="s">
        <v>1269</v>
      </c>
    </row>
    <row r="602" spans="27:28" x14ac:dyDescent="0.25">
      <c r="AA602" s="116" t="s">
        <v>1270</v>
      </c>
      <c r="AB602" s="116" t="s">
        <v>1271</v>
      </c>
    </row>
    <row r="603" spans="27:28" x14ac:dyDescent="0.25">
      <c r="AA603" s="116" t="s">
        <v>1272</v>
      </c>
      <c r="AB603" s="116" t="s">
        <v>1273</v>
      </c>
    </row>
    <row r="604" spans="27:28" x14ac:dyDescent="0.25">
      <c r="AA604" s="116" t="s">
        <v>1274</v>
      </c>
      <c r="AB604" s="116" t="s">
        <v>1275</v>
      </c>
    </row>
    <row r="605" spans="27:28" x14ac:dyDescent="0.25">
      <c r="AA605" s="116" t="s">
        <v>1276</v>
      </c>
      <c r="AB605" s="116" t="s">
        <v>1277</v>
      </c>
    </row>
    <row r="606" spans="27:28" x14ac:dyDescent="0.25">
      <c r="AA606" s="116" t="s">
        <v>1278</v>
      </c>
      <c r="AB606" s="116" t="s">
        <v>1279</v>
      </c>
    </row>
    <row r="607" spans="27:28" x14ac:dyDescent="0.25">
      <c r="AA607" s="116" t="s">
        <v>1280</v>
      </c>
      <c r="AB607" s="116" t="s">
        <v>1281</v>
      </c>
    </row>
    <row r="608" spans="27:28" x14ac:dyDescent="0.25">
      <c r="AA608" s="116" t="s">
        <v>1282</v>
      </c>
      <c r="AB608" s="116" t="s">
        <v>1283</v>
      </c>
    </row>
    <row r="609" spans="27:28" x14ac:dyDescent="0.25">
      <c r="AA609" s="116" t="s">
        <v>1284</v>
      </c>
      <c r="AB609" s="116" t="s">
        <v>1285</v>
      </c>
    </row>
    <row r="610" spans="27:28" x14ac:dyDescent="0.25">
      <c r="AA610" s="116" t="s">
        <v>1286</v>
      </c>
      <c r="AB610" s="116" t="s">
        <v>1287</v>
      </c>
    </row>
    <row r="611" spans="27:28" x14ac:dyDescent="0.25">
      <c r="AA611" s="116" t="s">
        <v>1288</v>
      </c>
      <c r="AB611" s="116" t="s">
        <v>1289</v>
      </c>
    </row>
    <row r="612" spans="27:28" x14ac:dyDescent="0.25">
      <c r="AA612" s="116" t="s">
        <v>1290</v>
      </c>
      <c r="AB612" s="116" t="s">
        <v>1291</v>
      </c>
    </row>
    <row r="613" spans="27:28" x14ac:dyDescent="0.25">
      <c r="AA613" s="116" t="s">
        <v>1292</v>
      </c>
      <c r="AB613" s="116" t="s">
        <v>1293</v>
      </c>
    </row>
    <row r="614" spans="27:28" x14ac:dyDescent="0.25">
      <c r="AA614" s="116" t="s">
        <v>1294</v>
      </c>
      <c r="AB614" s="116" t="s">
        <v>1295</v>
      </c>
    </row>
    <row r="615" spans="27:28" x14ac:dyDescent="0.25">
      <c r="AA615" s="116" t="s">
        <v>1296</v>
      </c>
      <c r="AB615" s="116" t="s">
        <v>1297</v>
      </c>
    </row>
    <row r="616" spans="27:28" x14ac:dyDescent="0.25">
      <c r="AA616" s="116" t="s">
        <v>1298</v>
      </c>
      <c r="AB616" s="116" t="s">
        <v>1299</v>
      </c>
    </row>
    <row r="617" spans="27:28" x14ac:dyDescent="0.25">
      <c r="AA617" s="116" t="s">
        <v>1300</v>
      </c>
      <c r="AB617" s="116" t="s">
        <v>1301</v>
      </c>
    </row>
    <row r="618" spans="27:28" x14ac:dyDescent="0.25">
      <c r="AA618" s="116" t="s">
        <v>1302</v>
      </c>
      <c r="AB618" s="116" t="s">
        <v>1303</v>
      </c>
    </row>
    <row r="619" spans="27:28" x14ac:dyDescent="0.25">
      <c r="AA619" s="116" t="s">
        <v>1304</v>
      </c>
      <c r="AB619" s="116" t="s">
        <v>1305</v>
      </c>
    </row>
    <row r="620" spans="27:28" x14ac:dyDescent="0.25">
      <c r="AA620" s="116" t="s">
        <v>1306</v>
      </c>
      <c r="AB620" s="116" t="s">
        <v>1307</v>
      </c>
    </row>
    <row r="621" spans="27:28" x14ac:dyDescent="0.25">
      <c r="AA621" s="116" t="s">
        <v>1308</v>
      </c>
      <c r="AB621" s="116" t="s">
        <v>1309</v>
      </c>
    </row>
    <row r="622" spans="27:28" x14ac:dyDescent="0.25">
      <c r="AA622" s="116" t="s">
        <v>1310</v>
      </c>
      <c r="AB622" s="116" t="s">
        <v>1311</v>
      </c>
    </row>
    <row r="623" spans="27:28" x14ac:dyDescent="0.25">
      <c r="AA623" s="116" t="s">
        <v>1312</v>
      </c>
      <c r="AB623" s="116" t="s">
        <v>1313</v>
      </c>
    </row>
    <row r="624" spans="27:28" x14ac:dyDescent="0.25">
      <c r="AA624" s="116" t="s">
        <v>1314</v>
      </c>
      <c r="AB624" s="116" t="s">
        <v>1315</v>
      </c>
    </row>
    <row r="625" spans="27:28" x14ac:dyDescent="0.25">
      <c r="AA625" s="116" t="s">
        <v>1316</v>
      </c>
      <c r="AB625" s="116" t="s">
        <v>1317</v>
      </c>
    </row>
    <row r="626" spans="27:28" x14ac:dyDescent="0.25">
      <c r="AA626" s="116" t="s">
        <v>1318</v>
      </c>
      <c r="AB626" s="116" t="s">
        <v>1319</v>
      </c>
    </row>
    <row r="627" spans="27:28" x14ac:dyDescent="0.25">
      <c r="AA627" s="116" t="s">
        <v>1320</v>
      </c>
      <c r="AB627" s="116" t="s">
        <v>1321</v>
      </c>
    </row>
    <row r="628" spans="27:28" x14ac:dyDescent="0.25">
      <c r="AA628" s="116" t="s">
        <v>1322</v>
      </c>
      <c r="AB628" s="116" t="s">
        <v>1323</v>
      </c>
    </row>
    <row r="629" spans="27:28" x14ac:dyDescent="0.25">
      <c r="AA629" s="116" t="s">
        <v>1324</v>
      </c>
      <c r="AB629" s="116" t="s">
        <v>1325</v>
      </c>
    </row>
    <row r="630" spans="27:28" x14ac:dyDescent="0.25">
      <c r="AA630" s="116" t="s">
        <v>1326</v>
      </c>
      <c r="AB630" s="116" t="s">
        <v>1327</v>
      </c>
    </row>
    <row r="631" spans="27:28" x14ac:dyDescent="0.25">
      <c r="AA631" s="116" t="s">
        <v>1328</v>
      </c>
      <c r="AB631" s="116" t="s">
        <v>1329</v>
      </c>
    </row>
    <row r="632" spans="27:28" x14ac:dyDescent="0.25">
      <c r="AA632" s="116" t="s">
        <v>1330</v>
      </c>
      <c r="AB632" s="116" t="s">
        <v>1331</v>
      </c>
    </row>
    <row r="633" spans="27:28" x14ac:dyDescent="0.25">
      <c r="AA633" s="116" t="s">
        <v>1332</v>
      </c>
      <c r="AB633" s="116" t="s">
        <v>1333</v>
      </c>
    </row>
    <row r="634" spans="27:28" x14ac:dyDescent="0.25">
      <c r="AA634" s="116" t="s">
        <v>1334</v>
      </c>
      <c r="AB634" s="116" t="s">
        <v>1335</v>
      </c>
    </row>
    <row r="635" spans="27:28" x14ac:dyDescent="0.25">
      <c r="AA635" s="116" t="s">
        <v>1336</v>
      </c>
      <c r="AB635" s="116" t="s">
        <v>1337</v>
      </c>
    </row>
    <row r="636" spans="27:28" x14ac:dyDescent="0.25">
      <c r="AA636" s="116" t="s">
        <v>1338</v>
      </c>
      <c r="AB636" s="116" t="s">
        <v>1339</v>
      </c>
    </row>
    <row r="637" spans="27:28" x14ac:dyDescent="0.25">
      <c r="AA637" s="116" t="s">
        <v>1341</v>
      </c>
      <c r="AB637" s="116" t="s">
        <v>1342</v>
      </c>
    </row>
    <row r="638" spans="27:28" x14ac:dyDescent="0.25">
      <c r="AA638" s="116" t="s">
        <v>1343</v>
      </c>
      <c r="AB638" s="116" t="s">
        <v>1344</v>
      </c>
    </row>
    <row r="639" spans="27:28" x14ac:dyDescent="0.25">
      <c r="AA639" s="116" t="s">
        <v>1345</v>
      </c>
      <c r="AB639" s="116" t="s">
        <v>1346</v>
      </c>
    </row>
    <row r="640" spans="27:28" x14ac:dyDescent="0.25">
      <c r="AA640" s="116" t="s">
        <v>1347</v>
      </c>
      <c r="AB640" s="116" t="s">
        <v>1348</v>
      </c>
    </row>
    <row r="641" spans="27:28" x14ac:dyDescent="0.25">
      <c r="AA641" s="116" t="s">
        <v>1349</v>
      </c>
      <c r="AB641" s="116" t="s">
        <v>1350</v>
      </c>
    </row>
    <row r="642" spans="27:28" x14ac:dyDescent="0.25">
      <c r="AA642" s="116" t="s">
        <v>1351</v>
      </c>
      <c r="AB642" s="116" t="s">
        <v>1352</v>
      </c>
    </row>
    <row r="643" spans="27:28" x14ac:dyDescent="0.25">
      <c r="AA643" s="116" t="s">
        <v>1353</v>
      </c>
      <c r="AB643" s="116" t="s">
        <v>1354</v>
      </c>
    </row>
    <row r="644" spans="27:28" x14ac:dyDescent="0.25">
      <c r="AA644" s="116" t="s">
        <v>1355</v>
      </c>
      <c r="AB644" s="116" t="s">
        <v>1356</v>
      </c>
    </row>
    <row r="645" spans="27:28" x14ac:dyDescent="0.25">
      <c r="AA645" s="116" t="s">
        <v>1357</v>
      </c>
      <c r="AB645" s="116" t="s">
        <v>1358</v>
      </c>
    </row>
    <row r="646" spans="27:28" x14ac:dyDescent="0.25">
      <c r="AA646" s="116" t="s">
        <v>1359</v>
      </c>
      <c r="AB646" s="116" t="s">
        <v>1360</v>
      </c>
    </row>
    <row r="647" spans="27:28" x14ac:dyDescent="0.25">
      <c r="AA647" s="116" t="s">
        <v>1361</v>
      </c>
      <c r="AB647" s="116" t="s">
        <v>1362</v>
      </c>
    </row>
    <row r="648" spans="27:28" x14ac:dyDescent="0.25">
      <c r="AA648" s="116" t="s">
        <v>1363</v>
      </c>
      <c r="AB648" s="116" t="s">
        <v>1364</v>
      </c>
    </row>
    <row r="649" spans="27:28" x14ac:dyDescent="0.25">
      <c r="AA649" s="116" t="s">
        <v>1365</v>
      </c>
      <c r="AB649" s="116" t="s">
        <v>1366</v>
      </c>
    </row>
    <row r="650" spans="27:28" x14ac:dyDescent="0.25">
      <c r="AA650" s="116" t="s">
        <v>1367</v>
      </c>
      <c r="AB650" s="116" t="s">
        <v>1368</v>
      </c>
    </row>
    <row r="651" spans="27:28" x14ac:dyDescent="0.25">
      <c r="AA651" s="116" t="s">
        <v>1369</v>
      </c>
      <c r="AB651" s="116" t="s">
        <v>1370</v>
      </c>
    </row>
    <row r="652" spans="27:28" x14ac:dyDescent="0.25">
      <c r="AA652" s="116" t="s">
        <v>1371</v>
      </c>
      <c r="AB652" s="116" t="s">
        <v>1372</v>
      </c>
    </row>
    <row r="653" spans="27:28" x14ac:dyDescent="0.25">
      <c r="AA653" s="116" t="s">
        <v>1373</v>
      </c>
      <c r="AB653" s="116" t="s">
        <v>1374</v>
      </c>
    </row>
    <row r="654" spans="27:28" x14ac:dyDescent="0.25">
      <c r="AA654" s="116" t="s">
        <v>1375</v>
      </c>
      <c r="AB654" s="116" t="s">
        <v>1376</v>
      </c>
    </row>
    <row r="655" spans="27:28" x14ac:dyDescent="0.25">
      <c r="AA655" s="118" t="s">
        <v>2126</v>
      </c>
      <c r="AB655" s="116" t="s">
        <v>1377</v>
      </c>
    </row>
    <row r="656" spans="27:28" x14ac:dyDescent="0.25">
      <c r="AA656" s="116" t="s">
        <v>1378</v>
      </c>
      <c r="AB656" s="116" t="s">
        <v>1379</v>
      </c>
    </row>
    <row r="657" spans="27:28" x14ac:dyDescent="0.25">
      <c r="AA657" s="116" t="s">
        <v>1380</v>
      </c>
      <c r="AB657" s="116" t="s">
        <v>1381</v>
      </c>
    </row>
    <row r="658" spans="27:28" x14ac:dyDescent="0.25">
      <c r="AA658" s="116" t="s">
        <v>1382</v>
      </c>
      <c r="AB658" s="116" t="s">
        <v>1383</v>
      </c>
    </row>
    <row r="659" spans="27:28" x14ac:dyDescent="0.25">
      <c r="AA659" s="116" t="s">
        <v>1384</v>
      </c>
      <c r="AB659" s="116" t="s">
        <v>1385</v>
      </c>
    </row>
    <row r="660" spans="27:28" x14ac:dyDescent="0.25">
      <c r="AA660" s="116" t="s">
        <v>1386</v>
      </c>
      <c r="AB660" s="116" t="s">
        <v>1387</v>
      </c>
    </row>
    <row r="661" spans="27:28" x14ac:dyDescent="0.25">
      <c r="AA661" s="116" t="s">
        <v>1388</v>
      </c>
      <c r="AB661" s="116" t="s">
        <v>1389</v>
      </c>
    </row>
    <row r="662" spans="27:28" x14ac:dyDescent="0.25">
      <c r="AA662" s="116" t="s">
        <v>1390</v>
      </c>
      <c r="AB662" s="116" t="s">
        <v>1391</v>
      </c>
    </row>
    <row r="663" spans="27:28" x14ac:dyDescent="0.25">
      <c r="AA663" s="116" t="s">
        <v>1392</v>
      </c>
      <c r="AB663" s="116" t="s">
        <v>1393</v>
      </c>
    </row>
    <row r="664" spans="27:28" x14ac:dyDescent="0.25">
      <c r="AA664" s="116" t="s">
        <v>1395</v>
      </c>
      <c r="AB664" s="116" t="s">
        <v>1396</v>
      </c>
    </row>
    <row r="665" spans="27:28" x14ac:dyDescent="0.25">
      <c r="AA665" s="116" t="s">
        <v>1397</v>
      </c>
      <c r="AB665" s="116" t="s">
        <v>1398</v>
      </c>
    </row>
    <row r="666" spans="27:28" x14ac:dyDescent="0.25">
      <c r="AA666" s="116" t="s">
        <v>1400</v>
      </c>
      <c r="AB666" s="116" t="s">
        <v>1401</v>
      </c>
    </row>
    <row r="667" spans="27:28" x14ac:dyDescent="0.25">
      <c r="AA667" s="116" t="s">
        <v>1403</v>
      </c>
      <c r="AB667" s="116" t="s">
        <v>1404</v>
      </c>
    </row>
    <row r="668" spans="27:28" x14ac:dyDescent="0.25">
      <c r="AA668" s="116" t="s">
        <v>1405</v>
      </c>
      <c r="AB668" s="116" t="s">
        <v>1406</v>
      </c>
    </row>
    <row r="669" spans="27:28" x14ac:dyDescent="0.25">
      <c r="AA669" s="116" t="s">
        <v>1407</v>
      </c>
      <c r="AB669" s="116" t="s">
        <v>1408</v>
      </c>
    </row>
    <row r="670" spans="27:28" x14ac:dyDescent="0.25">
      <c r="AA670" s="116" t="s">
        <v>1409</v>
      </c>
      <c r="AB670" s="116" t="s">
        <v>1410</v>
      </c>
    </row>
    <row r="671" spans="27:28" x14ac:dyDescent="0.25">
      <c r="AA671" s="116" t="s">
        <v>1411</v>
      </c>
      <c r="AB671" s="116" t="s">
        <v>1412</v>
      </c>
    </row>
    <row r="672" spans="27:28" x14ac:dyDescent="0.25">
      <c r="AA672" s="116" t="s">
        <v>1413</v>
      </c>
      <c r="AB672" s="116" t="s">
        <v>1414</v>
      </c>
    </row>
    <row r="673" spans="27:28" x14ac:dyDescent="0.25">
      <c r="AA673" s="116" t="s">
        <v>1415</v>
      </c>
      <c r="AB673" s="116" t="s">
        <v>1416</v>
      </c>
    </row>
    <row r="674" spans="27:28" x14ac:dyDescent="0.25">
      <c r="AA674" s="116" t="s">
        <v>1417</v>
      </c>
      <c r="AB674" s="116" t="s">
        <v>1418</v>
      </c>
    </row>
    <row r="675" spans="27:28" x14ac:dyDescent="0.25">
      <c r="AA675" s="116" t="s">
        <v>1419</v>
      </c>
      <c r="AB675" s="116" t="s">
        <v>1420</v>
      </c>
    </row>
    <row r="676" spans="27:28" x14ac:dyDescent="0.25">
      <c r="AA676" s="116" t="s">
        <v>1421</v>
      </c>
      <c r="AB676" s="116" t="s">
        <v>1422</v>
      </c>
    </row>
    <row r="677" spans="27:28" x14ac:dyDescent="0.25">
      <c r="AA677" s="116" t="s">
        <v>1423</v>
      </c>
      <c r="AB677" s="116" t="s">
        <v>1424</v>
      </c>
    </row>
    <row r="678" spans="27:28" x14ac:dyDescent="0.25">
      <c r="AA678" s="116" t="s">
        <v>1425</v>
      </c>
      <c r="AB678" s="116" t="s">
        <v>1426</v>
      </c>
    </row>
    <row r="679" spans="27:28" x14ac:dyDescent="0.25">
      <c r="AA679" s="116" t="s">
        <v>1427</v>
      </c>
      <c r="AB679" s="116" t="s">
        <v>1428</v>
      </c>
    </row>
    <row r="680" spans="27:28" x14ac:dyDescent="0.25">
      <c r="AA680" s="116" t="s">
        <v>1430</v>
      </c>
      <c r="AB680" s="116" t="s">
        <v>1431</v>
      </c>
    </row>
    <row r="681" spans="27:28" x14ac:dyDescent="0.25">
      <c r="AA681" s="116" t="s">
        <v>1432</v>
      </c>
      <c r="AB681" s="116" t="s">
        <v>1433</v>
      </c>
    </row>
    <row r="682" spans="27:28" x14ac:dyDescent="0.25">
      <c r="AA682" s="116" t="s">
        <v>1435</v>
      </c>
      <c r="AB682" s="116" t="s">
        <v>1436</v>
      </c>
    </row>
    <row r="683" spans="27:28" x14ac:dyDescent="0.25">
      <c r="AA683" s="116" t="s">
        <v>1437</v>
      </c>
      <c r="AB683" s="116" t="s">
        <v>1438</v>
      </c>
    </row>
    <row r="684" spans="27:28" x14ac:dyDescent="0.25">
      <c r="AA684" s="116" t="s">
        <v>1440</v>
      </c>
      <c r="AB684" s="116" t="s">
        <v>1441</v>
      </c>
    </row>
    <row r="685" spans="27:28" x14ac:dyDescent="0.25">
      <c r="AA685" s="116" t="s">
        <v>1442</v>
      </c>
      <c r="AB685" s="116" t="s">
        <v>1443</v>
      </c>
    </row>
    <row r="686" spans="27:28" x14ac:dyDescent="0.25">
      <c r="AA686" s="116" t="s">
        <v>1444</v>
      </c>
      <c r="AB686" s="116" t="s">
        <v>1445</v>
      </c>
    </row>
    <row r="687" spans="27:28" x14ac:dyDescent="0.25">
      <c r="AA687" s="116" t="s">
        <v>1447</v>
      </c>
      <c r="AB687" s="116" t="s">
        <v>1448</v>
      </c>
    </row>
    <row r="688" spans="27:28" x14ac:dyDescent="0.25">
      <c r="AA688" s="116" t="s">
        <v>1449</v>
      </c>
      <c r="AB688" s="116" t="s">
        <v>1450</v>
      </c>
    </row>
    <row r="689" spans="27:28" x14ac:dyDescent="0.25">
      <c r="AA689" s="116" t="s">
        <v>1451</v>
      </c>
      <c r="AB689" s="116" t="s">
        <v>1452</v>
      </c>
    </row>
    <row r="690" spans="27:28" x14ac:dyDescent="0.25">
      <c r="AA690" s="116" t="s">
        <v>1453</v>
      </c>
      <c r="AB690" s="116" t="s">
        <v>1454</v>
      </c>
    </row>
    <row r="691" spans="27:28" x14ac:dyDescent="0.25">
      <c r="AA691" s="116" t="s">
        <v>1455</v>
      </c>
      <c r="AB691" s="116" t="s">
        <v>1456</v>
      </c>
    </row>
    <row r="692" spans="27:28" x14ac:dyDescent="0.25">
      <c r="AA692" s="116" t="s">
        <v>1457</v>
      </c>
      <c r="AB692" s="116" t="s">
        <v>1458</v>
      </c>
    </row>
    <row r="693" spans="27:28" x14ac:dyDescent="0.25">
      <c r="AA693" s="116" t="s">
        <v>1459</v>
      </c>
      <c r="AB693" s="116" t="s">
        <v>1460</v>
      </c>
    </row>
    <row r="694" spans="27:28" x14ac:dyDescent="0.25">
      <c r="AA694" s="116" t="s">
        <v>1461</v>
      </c>
      <c r="AB694" s="116" t="s">
        <v>1462</v>
      </c>
    </row>
    <row r="695" spans="27:28" x14ac:dyDescent="0.25">
      <c r="AA695" s="116" t="s">
        <v>1463</v>
      </c>
      <c r="AB695" s="116" t="s">
        <v>1464</v>
      </c>
    </row>
    <row r="696" spans="27:28" x14ac:dyDescent="0.25">
      <c r="AA696" s="116" t="s">
        <v>1466</v>
      </c>
      <c r="AB696" s="116" t="s">
        <v>1467</v>
      </c>
    </row>
    <row r="697" spans="27:28" x14ac:dyDescent="0.25">
      <c r="AA697" s="116" t="s">
        <v>1468</v>
      </c>
      <c r="AB697" s="116" t="s">
        <v>1469</v>
      </c>
    </row>
    <row r="698" spans="27:28" x14ac:dyDescent="0.25">
      <c r="AA698" s="116" t="s">
        <v>1470</v>
      </c>
      <c r="AB698" s="116" t="s">
        <v>1471</v>
      </c>
    </row>
    <row r="699" spans="27:28" x14ac:dyDescent="0.25">
      <c r="AA699" s="116" t="s">
        <v>1472</v>
      </c>
      <c r="AB699" s="116" t="s">
        <v>1473</v>
      </c>
    </row>
    <row r="700" spans="27:28" x14ac:dyDescent="0.25">
      <c r="AA700" s="116" t="s">
        <v>1474</v>
      </c>
      <c r="AB700" s="116" t="s">
        <v>1475</v>
      </c>
    </row>
    <row r="701" spans="27:28" x14ac:dyDescent="0.25">
      <c r="AA701" s="116" t="s">
        <v>1476</v>
      </c>
      <c r="AB701" s="116" t="s">
        <v>1477</v>
      </c>
    </row>
    <row r="702" spans="27:28" x14ac:dyDescent="0.25">
      <c r="AA702" s="116" t="s">
        <v>1478</v>
      </c>
      <c r="AB702" s="116" t="s">
        <v>1479</v>
      </c>
    </row>
    <row r="703" spans="27:28" x14ac:dyDescent="0.25">
      <c r="AA703" s="116" t="s">
        <v>1480</v>
      </c>
      <c r="AB703" s="116" t="s">
        <v>1481</v>
      </c>
    </row>
    <row r="704" spans="27:28" x14ac:dyDescent="0.25">
      <c r="AA704" s="116" t="s">
        <v>1482</v>
      </c>
      <c r="AB704" s="116" t="s">
        <v>1483</v>
      </c>
    </row>
    <row r="705" spans="27:28" x14ac:dyDescent="0.25">
      <c r="AA705" s="116" t="s">
        <v>1484</v>
      </c>
      <c r="AB705" s="116" t="s">
        <v>1485</v>
      </c>
    </row>
    <row r="706" spans="27:28" x14ac:dyDescent="0.25">
      <c r="AA706" s="116" t="s">
        <v>1486</v>
      </c>
      <c r="AB706" s="116" t="s">
        <v>1487</v>
      </c>
    </row>
    <row r="707" spans="27:28" x14ac:dyDescent="0.25">
      <c r="AA707" s="116" t="s">
        <v>1488</v>
      </c>
      <c r="AB707" s="116" t="s">
        <v>1489</v>
      </c>
    </row>
    <row r="708" spans="27:28" x14ac:dyDescent="0.25">
      <c r="AA708" s="116" t="s">
        <v>1490</v>
      </c>
      <c r="AB708" s="116" t="s">
        <v>1491</v>
      </c>
    </row>
    <row r="709" spans="27:28" x14ac:dyDescent="0.25">
      <c r="AA709" s="116" t="s">
        <v>1492</v>
      </c>
      <c r="AB709" s="116" t="s">
        <v>1493</v>
      </c>
    </row>
    <row r="710" spans="27:28" x14ac:dyDescent="0.25">
      <c r="AA710" s="116" t="s">
        <v>1495</v>
      </c>
      <c r="AB710" s="116" t="s">
        <v>1496</v>
      </c>
    </row>
    <row r="711" spans="27:28" x14ac:dyDescent="0.25">
      <c r="AA711" s="116" t="s">
        <v>1497</v>
      </c>
      <c r="AB711" s="116" t="s">
        <v>1498</v>
      </c>
    </row>
    <row r="712" spans="27:28" x14ac:dyDescent="0.25">
      <c r="AA712" s="116" t="s">
        <v>1499</v>
      </c>
      <c r="AB712" s="116" t="s">
        <v>1500</v>
      </c>
    </row>
    <row r="713" spans="27:28" x14ac:dyDescent="0.25">
      <c r="AA713" s="116" t="s">
        <v>1501</v>
      </c>
      <c r="AB713" s="116" t="s">
        <v>1502</v>
      </c>
    </row>
    <row r="714" spans="27:28" x14ac:dyDescent="0.25">
      <c r="AA714" s="116" t="s">
        <v>1503</v>
      </c>
      <c r="AB714" s="116" t="s">
        <v>1504</v>
      </c>
    </row>
    <row r="715" spans="27:28" x14ac:dyDescent="0.25">
      <c r="AA715" s="116" t="s">
        <v>1505</v>
      </c>
      <c r="AB715" s="116" t="s">
        <v>1506</v>
      </c>
    </row>
    <row r="716" spans="27:28" x14ac:dyDescent="0.25">
      <c r="AA716" s="116" t="s">
        <v>1507</v>
      </c>
      <c r="AB716" s="116" t="s">
        <v>1508</v>
      </c>
    </row>
    <row r="717" spans="27:28" x14ac:dyDescent="0.25">
      <c r="AA717" s="116" t="s">
        <v>1509</v>
      </c>
      <c r="AB717" s="116" t="s">
        <v>1510</v>
      </c>
    </row>
    <row r="718" spans="27:28" x14ac:dyDescent="0.25">
      <c r="AA718" s="116" t="s">
        <v>1511</v>
      </c>
      <c r="AB718" s="116" t="s">
        <v>1512</v>
      </c>
    </row>
    <row r="719" spans="27:28" x14ac:dyDescent="0.25">
      <c r="AA719" s="116" t="s">
        <v>1513</v>
      </c>
      <c r="AB719" s="116" t="s">
        <v>1514</v>
      </c>
    </row>
    <row r="720" spans="27:28" x14ac:dyDescent="0.25">
      <c r="AA720" s="116" t="s">
        <v>1515</v>
      </c>
      <c r="AB720" s="116" t="s">
        <v>1516</v>
      </c>
    </row>
    <row r="721" spans="27:28" x14ac:dyDescent="0.25">
      <c r="AA721" s="116" t="s">
        <v>1517</v>
      </c>
      <c r="AB721" s="116" t="s">
        <v>1518</v>
      </c>
    </row>
    <row r="722" spans="27:28" x14ac:dyDescent="0.25">
      <c r="AA722" s="116" t="s">
        <v>1519</v>
      </c>
      <c r="AB722" s="116" t="s">
        <v>1520</v>
      </c>
    </row>
    <row r="723" spans="27:28" x14ac:dyDescent="0.25">
      <c r="AA723" s="116" t="s">
        <v>1521</v>
      </c>
      <c r="AB723" s="116" t="s">
        <v>1522</v>
      </c>
    </row>
    <row r="724" spans="27:28" x14ac:dyDescent="0.25">
      <c r="AA724" s="116" t="s">
        <v>1523</v>
      </c>
      <c r="AB724" s="116" t="s">
        <v>1524</v>
      </c>
    </row>
    <row r="725" spans="27:28" x14ac:dyDescent="0.25">
      <c r="AA725" s="116" t="s">
        <v>1525</v>
      </c>
      <c r="AB725" s="116" t="s">
        <v>1526</v>
      </c>
    </row>
    <row r="726" spans="27:28" x14ac:dyDescent="0.25">
      <c r="AA726" s="116" t="s">
        <v>1527</v>
      </c>
      <c r="AB726" s="116" t="s">
        <v>1528</v>
      </c>
    </row>
    <row r="727" spans="27:28" x14ac:dyDescent="0.25">
      <c r="AA727" s="116" t="s">
        <v>1529</v>
      </c>
      <c r="AB727" s="116" t="s">
        <v>1530</v>
      </c>
    </row>
    <row r="728" spans="27:28" x14ac:dyDescent="0.25">
      <c r="AA728" s="116" t="s">
        <v>1531</v>
      </c>
      <c r="AB728" s="116" t="s">
        <v>1532</v>
      </c>
    </row>
    <row r="729" spans="27:28" x14ac:dyDescent="0.25">
      <c r="AA729" s="116" t="s">
        <v>1534</v>
      </c>
      <c r="AB729" s="116" t="s">
        <v>1535</v>
      </c>
    </row>
    <row r="730" spans="27:28" x14ac:dyDescent="0.25">
      <c r="AA730" s="116" t="s">
        <v>1536</v>
      </c>
      <c r="AB730" s="116" t="s">
        <v>1537</v>
      </c>
    </row>
    <row r="731" spans="27:28" x14ac:dyDescent="0.25">
      <c r="AA731" s="116" t="s">
        <v>1538</v>
      </c>
      <c r="AB731" s="116" t="s">
        <v>1539</v>
      </c>
    </row>
    <row r="732" spans="27:28" x14ac:dyDescent="0.25">
      <c r="AA732" s="116" t="s">
        <v>1540</v>
      </c>
      <c r="AB732" s="116" t="s">
        <v>1541</v>
      </c>
    </row>
    <row r="733" spans="27:28" x14ac:dyDescent="0.25">
      <c r="AA733" s="116" t="s">
        <v>1542</v>
      </c>
      <c r="AB733" s="116" t="s">
        <v>1543</v>
      </c>
    </row>
    <row r="734" spans="27:28" x14ac:dyDescent="0.25">
      <c r="AA734" s="116" t="s">
        <v>1545</v>
      </c>
      <c r="AB734" s="116" t="s">
        <v>1546</v>
      </c>
    </row>
    <row r="735" spans="27:28" x14ac:dyDescent="0.25">
      <c r="AA735" s="116" t="s">
        <v>1547</v>
      </c>
      <c r="AB735" s="116" t="s">
        <v>1548</v>
      </c>
    </row>
    <row r="736" spans="27:28" x14ac:dyDescent="0.25">
      <c r="AA736" s="116" t="s">
        <v>1549</v>
      </c>
      <c r="AB736" s="116" t="s">
        <v>1550</v>
      </c>
    </row>
    <row r="737" spans="27:28" x14ac:dyDescent="0.25">
      <c r="AA737" s="116" t="s">
        <v>1551</v>
      </c>
      <c r="AB737" s="116" t="s">
        <v>1552</v>
      </c>
    </row>
    <row r="738" spans="27:28" x14ac:dyDescent="0.25">
      <c r="AA738" s="116" t="s">
        <v>1553</v>
      </c>
      <c r="AB738" s="116" t="s">
        <v>1554</v>
      </c>
    </row>
    <row r="739" spans="27:28" x14ac:dyDescent="0.25">
      <c r="AA739" s="116" t="s">
        <v>1555</v>
      </c>
      <c r="AB739" s="116" t="s">
        <v>1556</v>
      </c>
    </row>
    <row r="740" spans="27:28" x14ac:dyDescent="0.25">
      <c r="AA740" s="116" t="s">
        <v>1557</v>
      </c>
      <c r="AB740" s="116" t="s">
        <v>1558</v>
      </c>
    </row>
    <row r="741" spans="27:28" x14ac:dyDescent="0.25">
      <c r="AA741" s="116" t="s">
        <v>1560</v>
      </c>
      <c r="AB741" s="116" t="s">
        <v>1561</v>
      </c>
    </row>
    <row r="742" spans="27:28" x14ac:dyDescent="0.25">
      <c r="AA742" s="116" t="s">
        <v>1562</v>
      </c>
      <c r="AB742" s="116" t="s">
        <v>1563</v>
      </c>
    </row>
    <row r="743" spans="27:28" x14ac:dyDescent="0.25">
      <c r="AA743" s="116" t="s">
        <v>1564</v>
      </c>
      <c r="AB743" s="116" t="s">
        <v>1565</v>
      </c>
    </row>
    <row r="744" spans="27:28" x14ac:dyDescent="0.25">
      <c r="AA744" s="116" t="s">
        <v>1566</v>
      </c>
      <c r="AB744" s="116" t="s">
        <v>2064</v>
      </c>
    </row>
    <row r="745" spans="27:28" x14ac:dyDescent="0.25">
      <c r="AA745" s="116" t="s">
        <v>1567</v>
      </c>
      <c r="AB745" s="116" t="s">
        <v>1568</v>
      </c>
    </row>
    <row r="746" spans="27:28" x14ac:dyDescent="0.25">
      <c r="AA746" s="116" t="s">
        <v>1569</v>
      </c>
      <c r="AB746" s="116" t="s">
        <v>1570</v>
      </c>
    </row>
    <row r="747" spans="27:28" x14ac:dyDescent="0.25">
      <c r="AA747" s="116" t="s">
        <v>1571</v>
      </c>
      <c r="AB747" s="116" t="s">
        <v>1572</v>
      </c>
    </row>
    <row r="748" spans="27:28" x14ac:dyDescent="0.25">
      <c r="AA748" s="116" t="s">
        <v>1574</v>
      </c>
      <c r="AB748" s="116" t="s">
        <v>1575</v>
      </c>
    </row>
    <row r="749" spans="27:28" x14ac:dyDescent="0.25">
      <c r="AA749" s="116" t="s">
        <v>1576</v>
      </c>
      <c r="AB749" s="116" t="s">
        <v>1577</v>
      </c>
    </row>
    <row r="750" spans="27:28" x14ac:dyDescent="0.25">
      <c r="AA750" s="116" t="s">
        <v>1578</v>
      </c>
      <c r="AB750" s="116" t="s">
        <v>1579</v>
      </c>
    </row>
    <row r="751" spans="27:28" x14ac:dyDescent="0.25">
      <c r="AA751" s="116" t="s">
        <v>1580</v>
      </c>
      <c r="AB751" s="116" t="s">
        <v>1581</v>
      </c>
    </row>
    <row r="752" spans="27:28" x14ac:dyDescent="0.25">
      <c r="AA752" s="116" t="s">
        <v>1582</v>
      </c>
      <c r="AB752" s="116" t="s">
        <v>1583</v>
      </c>
    </row>
    <row r="753" spans="27:28" x14ac:dyDescent="0.25">
      <c r="AA753" s="116" t="s">
        <v>1584</v>
      </c>
      <c r="AB753" s="116" t="s">
        <v>1585</v>
      </c>
    </row>
    <row r="754" spans="27:28" x14ac:dyDescent="0.25">
      <c r="AA754" s="116" t="s">
        <v>1586</v>
      </c>
      <c r="AB754" s="116" t="s">
        <v>1587</v>
      </c>
    </row>
    <row r="755" spans="27:28" x14ac:dyDescent="0.25">
      <c r="AA755" s="116" t="s">
        <v>1588</v>
      </c>
      <c r="AB755" s="116" t="s">
        <v>1589</v>
      </c>
    </row>
    <row r="756" spans="27:28" x14ac:dyDescent="0.25">
      <c r="AA756" s="116" t="s">
        <v>1590</v>
      </c>
      <c r="AB756" s="116" t="s">
        <v>1591</v>
      </c>
    </row>
    <row r="757" spans="27:28" x14ac:dyDescent="0.25">
      <c r="AA757" s="116" t="s">
        <v>1592</v>
      </c>
      <c r="AB757" s="116" t="s">
        <v>1593</v>
      </c>
    </row>
    <row r="758" spans="27:28" x14ac:dyDescent="0.25">
      <c r="AA758" s="116" t="s">
        <v>1595</v>
      </c>
      <c r="AB758" s="116" t="s">
        <v>1596</v>
      </c>
    </row>
    <row r="759" spans="27:28" x14ac:dyDescent="0.25">
      <c r="AA759" s="116" t="s">
        <v>1597</v>
      </c>
      <c r="AB759" s="116" t="s">
        <v>1598</v>
      </c>
    </row>
    <row r="760" spans="27:28" x14ac:dyDescent="0.25">
      <c r="AA760" s="116" t="s">
        <v>1599</v>
      </c>
      <c r="AB760" s="116" t="s">
        <v>1600</v>
      </c>
    </row>
    <row r="761" spans="27:28" x14ac:dyDescent="0.25">
      <c r="AA761" s="116" t="s">
        <v>1601</v>
      </c>
      <c r="AB761" s="116" t="s">
        <v>1602</v>
      </c>
    </row>
    <row r="762" spans="27:28" x14ac:dyDescent="0.25">
      <c r="AA762" s="116" t="s">
        <v>1603</v>
      </c>
      <c r="AB762" s="116" t="s">
        <v>1604</v>
      </c>
    </row>
    <row r="763" spans="27:28" x14ac:dyDescent="0.25">
      <c r="AA763" s="116" t="s">
        <v>1605</v>
      </c>
      <c r="AB763" s="116" t="s">
        <v>1606</v>
      </c>
    </row>
    <row r="764" spans="27:28" x14ac:dyDescent="0.25">
      <c r="AA764" s="116" t="s">
        <v>1607</v>
      </c>
      <c r="AB764" s="116" t="s">
        <v>1608</v>
      </c>
    </row>
    <row r="765" spans="27:28" x14ac:dyDescent="0.25">
      <c r="AA765" s="116" t="s">
        <v>1609</v>
      </c>
      <c r="AB765" s="116" t="s">
        <v>1610</v>
      </c>
    </row>
    <row r="766" spans="27:28" x14ac:dyDescent="0.25">
      <c r="AA766" s="116" t="s">
        <v>1611</v>
      </c>
      <c r="AB766" s="116" t="s">
        <v>1612</v>
      </c>
    </row>
    <row r="767" spans="27:28" x14ac:dyDescent="0.25">
      <c r="AA767" s="116" t="s">
        <v>1614</v>
      </c>
      <c r="AB767" s="116" t="s">
        <v>1615</v>
      </c>
    </row>
    <row r="768" spans="27:28" x14ac:dyDescent="0.25">
      <c r="AA768" s="116" t="s">
        <v>1616</v>
      </c>
      <c r="AB768" s="116" t="s">
        <v>1617</v>
      </c>
    </row>
    <row r="769" spans="27:28" x14ac:dyDescent="0.25">
      <c r="AA769" s="116" t="s">
        <v>1618</v>
      </c>
      <c r="AB769" s="116" t="s">
        <v>1619</v>
      </c>
    </row>
    <row r="770" spans="27:28" x14ac:dyDescent="0.25">
      <c r="AA770" s="116" t="s">
        <v>1620</v>
      </c>
      <c r="AB770" s="116" t="s">
        <v>1621</v>
      </c>
    </row>
    <row r="771" spans="27:28" x14ac:dyDescent="0.25">
      <c r="AA771" s="116" t="s">
        <v>1622</v>
      </c>
      <c r="AB771" s="116" t="s">
        <v>1281</v>
      </c>
    </row>
    <row r="772" spans="27:28" x14ac:dyDescent="0.25">
      <c r="AA772" s="116" t="s">
        <v>1623</v>
      </c>
      <c r="AB772" s="116" t="s">
        <v>1624</v>
      </c>
    </row>
    <row r="773" spans="27:28" x14ac:dyDescent="0.25">
      <c r="AA773" s="116" t="s">
        <v>1625</v>
      </c>
      <c r="AB773" s="116" t="s">
        <v>1626</v>
      </c>
    </row>
    <row r="774" spans="27:28" x14ac:dyDescent="0.25">
      <c r="AA774" s="116" t="s">
        <v>1627</v>
      </c>
      <c r="AB774" s="116" t="s">
        <v>1628</v>
      </c>
    </row>
    <row r="775" spans="27:28" x14ac:dyDescent="0.25">
      <c r="AA775" s="116" t="s">
        <v>1629</v>
      </c>
      <c r="AB775" s="116" t="s">
        <v>1630</v>
      </c>
    </row>
    <row r="776" spans="27:28" x14ac:dyDescent="0.25">
      <c r="AA776" s="116" t="s">
        <v>1631</v>
      </c>
      <c r="AB776" s="116" t="s">
        <v>1632</v>
      </c>
    </row>
    <row r="777" spans="27:28" x14ac:dyDescent="0.25">
      <c r="AA777" s="116" t="s">
        <v>1633</v>
      </c>
      <c r="AB777" s="116" t="s">
        <v>1634</v>
      </c>
    </row>
    <row r="778" spans="27:28" x14ac:dyDescent="0.25">
      <c r="AA778" s="116" t="s">
        <v>1635</v>
      </c>
      <c r="AB778" s="116" t="s">
        <v>1636</v>
      </c>
    </row>
    <row r="779" spans="27:28" x14ac:dyDescent="0.25">
      <c r="AA779" s="116" t="s">
        <v>1637</v>
      </c>
      <c r="AB779" s="116" t="s">
        <v>1638</v>
      </c>
    </row>
    <row r="780" spans="27:28" x14ac:dyDescent="0.25">
      <c r="AA780" s="116" t="s">
        <v>1639</v>
      </c>
      <c r="AB780" s="116" t="s">
        <v>1640</v>
      </c>
    </row>
    <row r="781" spans="27:28" x14ac:dyDescent="0.25">
      <c r="AA781" s="116" t="s">
        <v>1641</v>
      </c>
      <c r="AB781" s="116" t="s">
        <v>1642</v>
      </c>
    </row>
    <row r="782" spans="27:28" x14ac:dyDescent="0.25">
      <c r="AA782" s="116" t="s">
        <v>1643</v>
      </c>
      <c r="AB782" s="116" t="s">
        <v>1644</v>
      </c>
    </row>
    <row r="783" spans="27:28" x14ac:dyDescent="0.25">
      <c r="AA783" s="116" t="s">
        <v>1645</v>
      </c>
      <c r="AB783" s="116" t="s">
        <v>1646</v>
      </c>
    </row>
    <row r="784" spans="27:28" x14ac:dyDescent="0.25">
      <c r="AA784" s="116" t="s">
        <v>1647</v>
      </c>
      <c r="AB784" s="116" t="s">
        <v>1648</v>
      </c>
    </row>
    <row r="785" spans="27:28" x14ac:dyDescent="0.25">
      <c r="AA785" s="116" t="s">
        <v>1649</v>
      </c>
      <c r="AB785" s="116" t="s">
        <v>1650</v>
      </c>
    </row>
    <row r="786" spans="27:28" x14ac:dyDescent="0.25">
      <c r="AA786" s="116" t="s">
        <v>1651</v>
      </c>
      <c r="AB786" s="116" t="s">
        <v>1652</v>
      </c>
    </row>
    <row r="787" spans="27:28" x14ac:dyDescent="0.25">
      <c r="AA787" s="116" t="s">
        <v>1654</v>
      </c>
      <c r="AB787" s="116" t="s">
        <v>1655</v>
      </c>
    </row>
    <row r="788" spans="27:28" x14ac:dyDescent="0.25">
      <c r="AA788" s="116" t="s">
        <v>1656</v>
      </c>
      <c r="AB788" s="116" t="s">
        <v>1657</v>
      </c>
    </row>
    <row r="789" spans="27:28" x14ac:dyDescent="0.25">
      <c r="AA789" s="116" t="s">
        <v>1658</v>
      </c>
      <c r="AB789" s="116" t="s">
        <v>1659</v>
      </c>
    </row>
    <row r="790" spans="27:28" x14ac:dyDescent="0.25">
      <c r="AA790" s="116" t="s">
        <v>1660</v>
      </c>
      <c r="AB790" s="116" t="s">
        <v>1661</v>
      </c>
    </row>
    <row r="791" spans="27:28" x14ac:dyDescent="0.25">
      <c r="AA791" s="116" t="s">
        <v>1662</v>
      </c>
      <c r="AB791" s="116" t="s">
        <v>1663</v>
      </c>
    </row>
    <row r="792" spans="27:28" x14ac:dyDescent="0.25">
      <c r="AA792" s="116" t="s">
        <v>1664</v>
      </c>
      <c r="AB792" s="116" t="s">
        <v>1665</v>
      </c>
    </row>
    <row r="793" spans="27:28" x14ac:dyDescent="0.25">
      <c r="AA793" s="116" t="s">
        <v>1666</v>
      </c>
      <c r="AB793" s="116" t="s">
        <v>1667</v>
      </c>
    </row>
    <row r="794" spans="27:28" x14ac:dyDescent="0.25">
      <c r="AA794" s="116" t="s">
        <v>1668</v>
      </c>
      <c r="AB794" s="116" t="s">
        <v>1669</v>
      </c>
    </row>
    <row r="795" spans="27:28" x14ac:dyDescent="0.25">
      <c r="AA795" s="116" t="s">
        <v>1670</v>
      </c>
      <c r="AB795" s="116" t="s">
        <v>1671</v>
      </c>
    </row>
    <row r="796" spans="27:28" x14ac:dyDescent="0.25">
      <c r="AA796" s="116" t="s">
        <v>1672</v>
      </c>
      <c r="AB796" s="116" t="s">
        <v>1673</v>
      </c>
    </row>
    <row r="797" spans="27:28" x14ac:dyDescent="0.25">
      <c r="AA797" s="116" t="s">
        <v>1674</v>
      </c>
      <c r="AB797" s="116" t="s">
        <v>1675</v>
      </c>
    </row>
    <row r="798" spans="27:28" x14ac:dyDescent="0.25">
      <c r="AA798" s="116" t="s">
        <v>1677</v>
      </c>
      <c r="AB798" s="116" t="s">
        <v>1678</v>
      </c>
    </row>
    <row r="799" spans="27:28" x14ac:dyDescent="0.25">
      <c r="AA799" s="116" t="s">
        <v>1679</v>
      </c>
      <c r="AB799" s="116" t="s">
        <v>1680</v>
      </c>
    </row>
    <row r="800" spans="27:28" x14ac:dyDescent="0.25">
      <c r="AA800" s="116" t="s">
        <v>1681</v>
      </c>
      <c r="AB800" s="116" t="s">
        <v>1682</v>
      </c>
    </row>
    <row r="801" spans="27:28" x14ac:dyDescent="0.25">
      <c r="AA801" s="116" t="s">
        <v>1683</v>
      </c>
      <c r="AB801" s="116" t="s">
        <v>1684</v>
      </c>
    </row>
    <row r="802" spans="27:28" x14ac:dyDescent="0.25">
      <c r="AA802" s="116" t="s">
        <v>1685</v>
      </c>
      <c r="AB802" s="116" t="s">
        <v>1686</v>
      </c>
    </row>
    <row r="803" spans="27:28" x14ac:dyDescent="0.25">
      <c r="AA803" s="116" t="s">
        <v>1687</v>
      </c>
      <c r="AB803" s="116" t="s">
        <v>1688</v>
      </c>
    </row>
    <row r="804" spans="27:28" x14ac:dyDescent="0.25">
      <c r="AA804" s="116" t="s">
        <v>1689</v>
      </c>
      <c r="AB804" s="116" t="s">
        <v>1690</v>
      </c>
    </row>
    <row r="805" spans="27:28" x14ac:dyDescent="0.25">
      <c r="AA805" s="116" t="s">
        <v>1691</v>
      </c>
      <c r="AB805" s="116" t="s">
        <v>1692</v>
      </c>
    </row>
    <row r="806" spans="27:28" x14ac:dyDescent="0.25">
      <c r="AA806" s="116" t="s">
        <v>1693</v>
      </c>
      <c r="AB806" s="116" t="s">
        <v>1694</v>
      </c>
    </row>
    <row r="807" spans="27:28" x14ac:dyDescent="0.25">
      <c r="AA807" s="116" t="s">
        <v>1695</v>
      </c>
      <c r="AB807" s="116" t="s">
        <v>1696</v>
      </c>
    </row>
    <row r="808" spans="27:28" x14ac:dyDescent="0.25">
      <c r="AA808" s="116" t="s">
        <v>1697</v>
      </c>
      <c r="AB808" s="116" t="s">
        <v>1698</v>
      </c>
    </row>
    <row r="809" spans="27:28" x14ac:dyDescent="0.25">
      <c r="AA809" s="116" t="s">
        <v>1699</v>
      </c>
      <c r="AB809" s="116" t="s">
        <v>1700</v>
      </c>
    </row>
    <row r="810" spans="27:28" x14ac:dyDescent="0.25">
      <c r="AA810" s="116" t="s">
        <v>1701</v>
      </c>
      <c r="AB810" s="116" t="s">
        <v>1702</v>
      </c>
    </row>
    <row r="811" spans="27:28" x14ac:dyDescent="0.25">
      <c r="AA811" s="116" t="s">
        <v>1703</v>
      </c>
      <c r="AB811" s="116" t="s">
        <v>1704</v>
      </c>
    </row>
    <row r="812" spans="27:28" x14ac:dyDescent="0.25">
      <c r="AA812" s="116" t="s">
        <v>1705</v>
      </c>
      <c r="AB812" s="116" t="s">
        <v>1706</v>
      </c>
    </row>
    <row r="813" spans="27:28" x14ac:dyDescent="0.25">
      <c r="AA813" s="116" t="s">
        <v>1707</v>
      </c>
      <c r="AB813" s="116" t="s">
        <v>1708</v>
      </c>
    </row>
    <row r="814" spans="27:28" x14ac:dyDescent="0.25">
      <c r="AA814" s="116" t="s">
        <v>1709</v>
      </c>
      <c r="AB814" s="116" t="s">
        <v>1710</v>
      </c>
    </row>
    <row r="815" spans="27:28" x14ac:dyDescent="0.25">
      <c r="AA815" s="116" t="s">
        <v>1711</v>
      </c>
      <c r="AB815" s="116" t="s">
        <v>1712</v>
      </c>
    </row>
    <row r="816" spans="27:28" x14ac:dyDescent="0.25">
      <c r="AA816" s="116" t="s">
        <v>1713</v>
      </c>
      <c r="AB816" s="116" t="s">
        <v>1714</v>
      </c>
    </row>
    <row r="817" spans="27:28" x14ac:dyDescent="0.25">
      <c r="AA817" s="116" t="s">
        <v>1715</v>
      </c>
      <c r="AB817" s="116" t="s">
        <v>1716</v>
      </c>
    </row>
    <row r="818" spans="27:28" x14ac:dyDescent="0.25">
      <c r="AA818" s="116" t="s">
        <v>1717</v>
      </c>
      <c r="AB818" s="116" t="s">
        <v>1718</v>
      </c>
    </row>
    <row r="819" spans="27:28" x14ac:dyDescent="0.25">
      <c r="AA819" s="116" t="s">
        <v>1719</v>
      </c>
      <c r="AB819" s="116" t="s">
        <v>1720</v>
      </c>
    </row>
    <row r="820" spans="27:28" x14ac:dyDescent="0.25">
      <c r="AA820" s="116" t="s">
        <v>1721</v>
      </c>
      <c r="AB820" s="116" t="s">
        <v>1722</v>
      </c>
    </row>
    <row r="821" spans="27:28" x14ac:dyDescent="0.25">
      <c r="AA821" s="116" t="s">
        <v>1723</v>
      </c>
      <c r="AB821" s="116" t="s">
        <v>1724</v>
      </c>
    </row>
    <row r="822" spans="27:28" x14ac:dyDescent="0.25">
      <c r="AA822" s="116" t="s">
        <v>1725</v>
      </c>
      <c r="AB822" s="116" t="s">
        <v>1726</v>
      </c>
    </row>
    <row r="823" spans="27:28" x14ac:dyDescent="0.25">
      <c r="AA823" s="116" t="s">
        <v>1727</v>
      </c>
      <c r="AB823" s="116" t="s">
        <v>1728</v>
      </c>
    </row>
    <row r="824" spans="27:28" x14ac:dyDescent="0.25">
      <c r="AA824" s="116" t="s">
        <v>1729</v>
      </c>
      <c r="AB824" s="116" t="s">
        <v>1730</v>
      </c>
    </row>
    <row r="825" spans="27:28" x14ac:dyDescent="0.25">
      <c r="AA825" s="116" t="s">
        <v>1731</v>
      </c>
      <c r="AB825" s="116" t="s">
        <v>1732</v>
      </c>
    </row>
    <row r="826" spans="27:28" x14ac:dyDescent="0.25">
      <c r="AA826" s="116" t="s">
        <v>1734</v>
      </c>
      <c r="AB826" s="116" t="s">
        <v>1735</v>
      </c>
    </row>
    <row r="827" spans="27:28" x14ac:dyDescent="0.25">
      <c r="AA827" s="116" t="s">
        <v>1736</v>
      </c>
      <c r="AB827" s="116" t="s">
        <v>1737</v>
      </c>
    </row>
    <row r="828" spans="27:28" x14ac:dyDescent="0.25">
      <c r="AA828" s="116" t="s">
        <v>1739</v>
      </c>
      <c r="AB828" s="116" t="s">
        <v>1740</v>
      </c>
    </row>
    <row r="829" spans="27:28" x14ac:dyDescent="0.25">
      <c r="AA829" s="116" t="s">
        <v>1741</v>
      </c>
      <c r="AB829" s="116" t="s">
        <v>1742</v>
      </c>
    </row>
    <row r="830" spans="27:28" x14ac:dyDescent="0.25">
      <c r="AA830" s="116" t="s">
        <v>1743</v>
      </c>
      <c r="AB830" s="116" t="s">
        <v>1744</v>
      </c>
    </row>
    <row r="831" spans="27:28" x14ac:dyDescent="0.25">
      <c r="AA831" s="116" t="s">
        <v>1745</v>
      </c>
      <c r="AB831" s="116" t="s">
        <v>1746</v>
      </c>
    </row>
    <row r="832" spans="27:28" x14ac:dyDescent="0.25">
      <c r="AA832" s="116" t="s">
        <v>1747</v>
      </c>
      <c r="AB832" s="116" t="s">
        <v>1748</v>
      </c>
    </row>
    <row r="833" spans="27:28" x14ac:dyDescent="0.25">
      <c r="AA833" s="116" t="s">
        <v>1749</v>
      </c>
      <c r="AB833" s="116" t="s">
        <v>1750</v>
      </c>
    </row>
    <row r="834" spans="27:28" x14ac:dyDescent="0.25">
      <c r="AA834" s="116" t="s">
        <v>1751</v>
      </c>
      <c r="AB834" s="116" t="s">
        <v>1752</v>
      </c>
    </row>
    <row r="835" spans="27:28" x14ac:dyDescent="0.25">
      <c r="AA835" s="116" t="s">
        <v>1753</v>
      </c>
      <c r="AB835" s="116" t="s">
        <v>1754</v>
      </c>
    </row>
    <row r="836" spans="27:28" x14ac:dyDescent="0.25">
      <c r="AA836" s="116" t="s">
        <v>1755</v>
      </c>
      <c r="AB836" s="116" t="s">
        <v>1756</v>
      </c>
    </row>
    <row r="837" spans="27:28" x14ac:dyDescent="0.25">
      <c r="AA837" s="116" t="s">
        <v>1757</v>
      </c>
      <c r="AB837" s="116" t="s">
        <v>1758</v>
      </c>
    </row>
    <row r="838" spans="27:28" x14ac:dyDescent="0.25">
      <c r="AA838" s="116" t="s">
        <v>1759</v>
      </c>
      <c r="AB838" s="116" t="s">
        <v>1760</v>
      </c>
    </row>
    <row r="839" spans="27:28" x14ac:dyDescent="0.25">
      <c r="AA839" s="116" t="s">
        <v>1761</v>
      </c>
      <c r="AB839" s="116" t="s">
        <v>1762</v>
      </c>
    </row>
    <row r="840" spans="27:28" x14ac:dyDescent="0.25">
      <c r="AA840" s="116" t="s">
        <v>1764</v>
      </c>
      <c r="AB840" s="116" t="s">
        <v>1765</v>
      </c>
    </row>
    <row r="841" spans="27:28" x14ac:dyDescent="0.25">
      <c r="AA841" s="116" t="s">
        <v>1766</v>
      </c>
      <c r="AB841" s="116" t="s">
        <v>1767</v>
      </c>
    </row>
    <row r="842" spans="27:28" x14ac:dyDescent="0.25">
      <c r="AA842" s="116" t="s">
        <v>1769</v>
      </c>
      <c r="AB842" s="116" t="s">
        <v>1770</v>
      </c>
    </row>
    <row r="843" spans="27:28" x14ac:dyDescent="0.25">
      <c r="AA843" s="116" t="s">
        <v>1771</v>
      </c>
      <c r="AB843" s="116" t="s">
        <v>1772</v>
      </c>
    </row>
    <row r="844" spans="27:28" x14ac:dyDescent="0.25">
      <c r="AA844" s="116" t="s">
        <v>1773</v>
      </c>
      <c r="AB844" s="116" t="s">
        <v>1774</v>
      </c>
    </row>
    <row r="845" spans="27:28" x14ac:dyDescent="0.25">
      <c r="AA845" s="116" t="s">
        <v>1775</v>
      </c>
      <c r="AB845" s="116" t="s">
        <v>1776</v>
      </c>
    </row>
    <row r="846" spans="27:28" x14ac:dyDescent="0.25">
      <c r="AA846" s="116" t="s">
        <v>1777</v>
      </c>
      <c r="AB846" s="116" t="s">
        <v>1778</v>
      </c>
    </row>
    <row r="847" spans="27:28" x14ac:dyDescent="0.25">
      <c r="AA847" s="116" t="s">
        <v>1779</v>
      </c>
      <c r="AB847" s="116" t="s">
        <v>1780</v>
      </c>
    </row>
    <row r="848" spans="27:28" x14ac:dyDescent="0.25">
      <c r="AA848" s="116" t="s">
        <v>1781</v>
      </c>
      <c r="AB848" s="116" t="s">
        <v>1782</v>
      </c>
    </row>
    <row r="849" spans="27:28" x14ac:dyDescent="0.25">
      <c r="AA849" s="116" t="s">
        <v>1783</v>
      </c>
      <c r="AB849" s="116" t="s">
        <v>1784</v>
      </c>
    </row>
    <row r="850" spans="27:28" x14ac:dyDescent="0.25">
      <c r="AA850" s="116" t="s">
        <v>1785</v>
      </c>
      <c r="AB850" s="116" t="s">
        <v>1786</v>
      </c>
    </row>
    <row r="851" spans="27:28" x14ac:dyDescent="0.25">
      <c r="AA851" s="116" t="s">
        <v>1787</v>
      </c>
      <c r="AB851" s="116" t="s">
        <v>1788</v>
      </c>
    </row>
    <row r="852" spans="27:28" x14ac:dyDescent="0.25">
      <c r="AA852" s="116" t="s">
        <v>1789</v>
      </c>
      <c r="AB852" s="116" t="s">
        <v>1790</v>
      </c>
    </row>
    <row r="853" spans="27:28" x14ac:dyDescent="0.25">
      <c r="AA853" s="116" t="s">
        <v>1791</v>
      </c>
      <c r="AB853" s="116" t="s">
        <v>1792</v>
      </c>
    </row>
    <row r="854" spans="27:28" x14ac:dyDescent="0.25">
      <c r="AA854" s="116" t="s">
        <v>1793</v>
      </c>
      <c r="AB854" s="116" t="s">
        <v>1794</v>
      </c>
    </row>
    <row r="855" spans="27:28" x14ac:dyDescent="0.25">
      <c r="AA855" s="116" t="s">
        <v>1795</v>
      </c>
      <c r="AB855" s="116" t="s">
        <v>1796</v>
      </c>
    </row>
    <row r="856" spans="27:28" x14ac:dyDescent="0.25">
      <c r="AA856" s="116" t="s">
        <v>1797</v>
      </c>
      <c r="AB856" s="116" t="s">
        <v>1798</v>
      </c>
    </row>
    <row r="857" spans="27:28" x14ac:dyDescent="0.25">
      <c r="AA857" s="116" t="s">
        <v>1799</v>
      </c>
      <c r="AB857" s="116" t="s">
        <v>1800</v>
      </c>
    </row>
    <row r="858" spans="27:28" x14ac:dyDescent="0.25">
      <c r="AA858" s="116" t="s">
        <v>1801</v>
      </c>
      <c r="AB858" s="116" t="s">
        <v>1802</v>
      </c>
    </row>
    <row r="859" spans="27:28" x14ac:dyDescent="0.25">
      <c r="AA859" s="116" t="s">
        <v>1803</v>
      </c>
      <c r="AB859" s="116" t="s">
        <v>1804</v>
      </c>
    </row>
    <row r="860" spans="27:28" x14ac:dyDescent="0.25">
      <c r="AA860" s="116" t="s">
        <v>1805</v>
      </c>
      <c r="AB860" s="116" t="s">
        <v>1806</v>
      </c>
    </row>
    <row r="861" spans="27:28" x14ac:dyDescent="0.25">
      <c r="AA861" s="116" t="s">
        <v>1807</v>
      </c>
      <c r="AB861" s="116" t="s">
        <v>1808</v>
      </c>
    </row>
    <row r="862" spans="27:28" x14ac:dyDescent="0.25">
      <c r="AA862" s="116" t="s">
        <v>1809</v>
      </c>
      <c r="AB862" s="116" t="s">
        <v>1810</v>
      </c>
    </row>
    <row r="863" spans="27:28" x14ac:dyDescent="0.25">
      <c r="AA863" s="116" t="s">
        <v>1812</v>
      </c>
      <c r="AB863" s="116" t="s">
        <v>1813</v>
      </c>
    </row>
    <row r="864" spans="27:28" x14ac:dyDescent="0.25">
      <c r="AA864" s="116" t="s">
        <v>1814</v>
      </c>
      <c r="AB864" s="116" t="s">
        <v>1815</v>
      </c>
    </row>
    <row r="865" spans="27:28" x14ac:dyDescent="0.25">
      <c r="AA865" s="116" t="s">
        <v>1816</v>
      </c>
      <c r="AB865" s="116" t="s">
        <v>1817</v>
      </c>
    </row>
    <row r="866" spans="27:28" x14ac:dyDescent="0.25">
      <c r="AA866" s="116" t="s">
        <v>1818</v>
      </c>
      <c r="AB866" s="116" t="s">
        <v>1819</v>
      </c>
    </row>
    <row r="867" spans="27:28" x14ac:dyDescent="0.25">
      <c r="AA867" s="116" t="s">
        <v>1820</v>
      </c>
      <c r="AB867" s="116" t="s">
        <v>1821</v>
      </c>
    </row>
    <row r="868" spans="27:28" x14ac:dyDescent="0.25">
      <c r="AA868" s="116" t="s">
        <v>1822</v>
      </c>
      <c r="AB868" s="116" t="s">
        <v>1823</v>
      </c>
    </row>
    <row r="869" spans="27:28" x14ac:dyDescent="0.25">
      <c r="AA869" s="116" t="s">
        <v>1824</v>
      </c>
      <c r="AB869" s="116" t="s">
        <v>1825</v>
      </c>
    </row>
    <row r="870" spans="27:28" x14ac:dyDescent="0.25">
      <c r="AA870" s="116" t="s">
        <v>1826</v>
      </c>
      <c r="AB870" s="116" t="s">
        <v>1827</v>
      </c>
    </row>
    <row r="871" spans="27:28" x14ac:dyDescent="0.25">
      <c r="AA871" s="116" t="s">
        <v>1828</v>
      </c>
      <c r="AB871" s="116" t="s">
        <v>1829</v>
      </c>
    </row>
    <row r="872" spans="27:28" x14ac:dyDescent="0.25">
      <c r="AA872" s="116" t="s">
        <v>1831</v>
      </c>
      <c r="AB872" s="116" t="s">
        <v>1832</v>
      </c>
    </row>
    <row r="873" spans="27:28" x14ac:dyDescent="0.25">
      <c r="AA873" s="116" t="s">
        <v>1833</v>
      </c>
      <c r="AB873" s="116" t="s">
        <v>1834</v>
      </c>
    </row>
    <row r="874" spans="27:28" x14ac:dyDescent="0.25">
      <c r="AA874" s="116" t="s">
        <v>1835</v>
      </c>
      <c r="AB874" s="116" t="s">
        <v>1836</v>
      </c>
    </row>
    <row r="875" spans="27:28" x14ac:dyDescent="0.25">
      <c r="AA875" s="116" t="s">
        <v>1837</v>
      </c>
      <c r="AB875" s="116" t="s">
        <v>1838</v>
      </c>
    </row>
    <row r="876" spans="27:28" x14ac:dyDescent="0.25">
      <c r="AA876" s="116" t="s">
        <v>1839</v>
      </c>
      <c r="AB876" s="116" t="s">
        <v>1840</v>
      </c>
    </row>
    <row r="877" spans="27:28" x14ac:dyDescent="0.25">
      <c r="AA877" s="116" t="s">
        <v>1841</v>
      </c>
      <c r="AB877" s="116" t="s">
        <v>1842</v>
      </c>
    </row>
    <row r="878" spans="27:28" x14ac:dyDescent="0.25">
      <c r="AA878" s="116" t="s">
        <v>1843</v>
      </c>
      <c r="AB878" s="116" t="s">
        <v>1844</v>
      </c>
    </row>
    <row r="879" spans="27:28" x14ac:dyDescent="0.25">
      <c r="AA879" s="116" t="s">
        <v>1845</v>
      </c>
      <c r="AB879" s="116" t="s">
        <v>1846</v>
      </c>
    </row>
    <row r="880" spans="27:28" x14ac:dyDescent="0.25">
      <c r="AA880" s="116" t="s">
        <v>1847</v>
      </c>
      <c r="AB880" s="116" t="s">
        <v>1848</v>
      </c>
    </row>
    <row r="881" spans="27:28" x14ac:dyDescent="0.25">
      <c r="AA881" s="116" t="s">
        <v>1849</v>
      </c>
      <c r="AB881" s="116" t="s">
        <v>1850</v>
      </c>
    </row>
    <row r="882" spans="27:28" x14ac:dyDescent="0.25">
      <c r="AA882" s="116" t="s">
        <v>1851</v>
      </c>
      <c r="AB882" s="116" t="s">
        <v>1852</v>
      </c>
    </row>
    <row r="883" spans="27:28" x14ac:dyDescent="0.25">
      <c r="AA883" s="116" t="s">
        <v>1853</v>
      </c>
      <c r="AB883" s="116" t="s">
        <v>1854</v>
      </c>
    </row>
    <row r="884" spans="27:28" x14ac:dyDescent="0.25">
      <c r="AA884" s="116" t="s">
        <v>1855</v>
      </c>
      <c r="AB884" s="116" t="s">
        <v>1856</v>
      </c>
    </row>
    <row r="885" spans="27:28" x14ac:dyDescent="0.25">
      <c r="AA885" s="116" t="s">
        <v>1857</v>
      </c>
      <c r="AB885" s="116" t="s">
        <v>1858</v>
      </c>
    </row>
    <row r="886" spans="27:28" x14ac:dyDescent="0.25">
      <c r="AA886" s="116" t="s">
        <v>1859</v>
      </c>
      <c r="AB886" s="116" t="s">
        <v>1860</v>
      </c>
    </row>
    <row r="887" spans="27:28" x14ac:dyDescent="0.25">
      <c r="AA887" s="116" t="s">
        <v>1861</v>
      </c>
      <c r="AB887" s="116" t="s">
        <v>1862</v>
      </c>
    </row>
    <row r="888" spans="27:28" x14ac:dyDescent="0.25">
      <c r="AA888" s="116" t="s">
        <v>1863</v>
      </c>
      <c r="AB888" s="116" t="s">
        <v>1864</v>
      </c>
    </row>
    <row r="889" spans="27:28" x14ac:dyDescent="0.25">
      <c r="AA889" s="116" t="s">
        <v>1865</v>
      </c>
      <c r="AB889" s="116" t="s">
        <v>1866</v>
      </c>
    </row>
    <row r="890" spans="27:28" x14ac:dyDescent="0.25">
      <c r="AA890" s="116" t="s">
        <v>1867</v>
      </c>
      <c r="AB890" s="116" t="s">
        <v>1868</v>
      </c>
    </row>
    <row r="891" spans="27:28" x14ac:dyDescent="0.25">
      <c r="AA891" s="116" t="s">
        <v>1869</v>
      </c>
      <c r="AB891" s="116" t="s">
        <v>1870</v>
      </c>
    </row>
    <row r="892" spans="27:28" x14ac:dyDescent="0.25">
      <c r="AA892" s="116" t="s">
        <v>1871</v>
      </c>
      <c r="AB892" s="116" t="s">
        <v>1872</v>
      </c>
    </row>
    <row r="893" spans="27:28" x14ac:dyDescent="0.25">
      <c r="AA893" s="116" t="s">
        <v>1873</v>
      </c>
      <c r="AB893" s="116" t="s">
        <v>1874</v>
      </c>
    </row>
    <row r="894" spans="27:28" x14ac:dyDescent="0.25">
      <c r="AA894" s="116" t="s">
        <v>1875</v>
      </c>
      <c r="AB894" s="116" t="s">
        <v>1876</v>
      </c>
    </row>
    <row r="895" spans="27:28" x14ac:dyDescent="0.25">
      <c r="AA895" s="116" t="s">
        <v>1877</v>
      </c>
      <c r="AB895" s="116" t="s">
        <v>1878</v>
      </c>
    </row>
    <row r="896" spans="27:28" x14ac:dyDescent="0.25">
      <c r="AA896" s="116" t="s">
        <v>1879</v>
      </c>
      <c r="AB896" s="116" t="s">
        <v>1880</v>
      </c>
    </row>
    <row r="897" spans="27:28" x14ac:dyDescent="0.25">
      <c r="AA897" s="116" t="s">
        <v>1881</v>
      </c>
      <c r="AB897" s="116" t="s">
        <v>1882</v>
      </c>
    </row>
    <row r="898" spans="27:28" x14ac:dyDescent="0.25">
      <c r="AA898" s="116" t="s">
        <v>1883</v>
      </c>
      <c r="AB898" s="116" t="s">
        <v>1884</v>
      </c>
    </row>
    <row r="899" spans="27:28" x14ac:dyDescent="0.25">
      <c r="AA899" s="116" t="s">
        <v>1885</v>
      </c>
      <c r="AB899" s="116" t="s">
        <v>1886</v>
      </c>
    </row>
    <row r="900" spans="27:28" x14ac:dyDescent="0.25">
      <c r="AA900" s="116" t="s">
        <v>1887</v>
      </c>
      <c r="AB900" s="116" t="s">
        <v>1888</v>
      </c>
    </row>
    <row r="901" spans="27:28" x14ac:dyDescent="0.25">
      <c r="AA901" s="116" t="s">
        <v>1889</v>
      </c>
      <c r="AB901" s="116" t="s">
        <v>1890</v>
      </c>
    </row>
    <row r="902" spans="27:28" x14ac:dyDescent="0.25">
      <c r="AA902" s="116" t="s">
        <v>1891</v>
      </c>
      <c r="AB902" s="116" t="s">
        <v>1892</v>
      </c>
    </row>
    <row r="903" spans="27:28" x14ac:dyDescent="0.25">
      <c r="AA903" s="116" t="s">
        <v>1893</v>
      </c>
      <c r="AB903" s="116" t="s">
        <v>1894</v>
      </c>
    </row>
    <row r="904" spans="27:28" x14ac:dyDescent="0.25">
      <c r="AA904" s="116" t="s">
        <v>1895</v>
      </c>
      <c r="AB904" s="116" t="s">
        <v>1896</v>
      </c>
    </row>
    <row r="905" spans="27:28" x14ac:dyDescent="0.25">
      <c r="AA905" s="116" t="s">
        <v>1898</v>
      </c>
      <c r="AB905" s="116" t="s">
        <v>1899</v>
      </c>
    </row>
    <row r="906" spans="27:28" x14ac:dyDescent="0.25">
      <c r="AA906" s="116" t="s">
        <v>1900</v>
      </c>
      <c r="AB906" s="116" t="s">
        <v>1901</v>
      </c>
    </row>
    <row r="907" spans="27:28" x14ac:dyDescent="0.25">
      <c r="AA907" s="116" t="s">
        <v>1902</v>
      </c>
      <c r="AB907" s="116" t="s">
        <v>1903</v>
      </c>
    </row>
    <row r="908" spans="27:28" x14ac:dyDescent="0.25">
      <c r="AA908" s="116" t="s">
        <v>1905</v>
      </c>
      <c r="AB908" s="116" t="s">
        <v>1906</v>
      </c>
    </row>
    <row r="909" spans="27:28" x14ac:dyDescent="0.25">
      <c r="AA909" s="116" t="s">
        <v>1907</v>
      </c>
      <c r="AB909" s="116" t="s">
        <v>1908</v>
      </c>
    </row>
    <row r="910" spans="27:28" x14ac:dyDescent="0.25">
      <c r="AA910" s="116" t="s">
        <v>1909</v>
      </c>
      <c r="AB910" s="116" t="s">
        <v>1910</v>
      </c>
    </row>
    <row r="911" spans="27:28" x14ac:dyDescent="0.25">
      <c r="AA911" s="116" t="s">
        <v>1911</v>
      </c>
      <c r="AB911" s="116" t="s">
        <v>1912</v>
      </c>
    </row>
    <row r="912" spans="27:28" x14ac:dyDescent="0.25">
      <c r="AA912" s="116" t="s">
        <v>1913</v>
      </c>
      <c r="AB912" s="116" t="s">
        <v>1914</v>
      </c>
    </row>
    <row r="913" spans="27:28" x14ac:dyDescent="0.25">
      <c r="AA913" s="116" t="s">
        <v>1915</v>
      </c>
      <c r="AB913" s="116" t="s">
        <v>1916</v>
      </c>
    </row>
    <row r="914" spans="27:28" x14ac:dyDescent="0.25">
      <c r="AA914" s="116" t="s">
        <v>1917</v>
      </c>
      <c r="AB914" s="116" t="s">
        <v>1918</v>
      </c>
    </row>
    <row r="915" spans="27:28" x14ac:dyDescent="0.25">
      <c r="AA915" s="116" t="s">
        <v>1919</v>
      </c>
      <c r="AB915" s="116" t="s">
        <v>1920</v>
      </c>
    </row>
    <row r="916" spans="27:28" x14ac:dyDescent="0.25">
      <c r="AA916" s="116" t="s">
        <v>1921</v>
      </c>
      <c r="AB916" s="116" t="s">
        <v>1922</v>
      </c>
    </row>
    <row r="917" spans="27:28" x14ac:dyDescent="0.25">
      <c r="AA917" s="116" t="s">
        <v>1923</v>
      </c>
      <c r="AB917" s="116" t="s">
        <v>1924</v>
      </c>
    </row>
    <row r="918" spans="27:28" x14ac:dyDescent="0.25">
      <c r="AA918" s="116" t="s">
        <v>1925</v>
      </c>
      <c r="AB918" s="116" t="s">
        <v>1926</v>
      </c>
    </row>
    <row r="919" spans="27:28" x14ac:dyDescent="0.25">
      <c r="AA919" s="116" t="s">
        <v>1927</v>
      </c>
      <c r="AB919" s="116" t="s">
        <v>1928</v>
      </c>
    </row>
    <row r="920" spans="27:28" x14ac:dyDescent="0.25">
      <c r="AA920" s="116" t="s">
        <v>1929</v>
      </c>
      <c r="AB920" s="116" t="s">
        <v>1930</v>
      </c>
    </row>
    <row r="921" spans="27:28" x14ac:dyDescent="0.25">
      <c r="AA921" s="116" t="s">
        <v>1931</v>
      </c>
      <c r="AB921" s="116" t="s">
        <v>1932</v>
      </c>
    </row>
    <row r="922" spans="27:28" x14ac:dyDescent="0.25">
      <c r="AA922" s="116" t="s">
        <v>1933</v>
      </c>
      <c r="AB922" s="116" t="s">
        <v>1934</v>
      </c>
    </row>
    <row r="923" spans="27:28" x14ac:dyDescent="0.25">
      <c r="AA923" s="116" t="s">
        <v>1935</v>
      </c>
      <c r="AB923" s="116" t="s">
        <v>1936</v>
      </c>
    </row>
    <row r="924" spans="27:28" x14ac:dyDescent="0.25">
      <c r="AA924" s="116" t="s">
        <v>1937</v>
      </c>
      <c r="AB924" s="116" t="s">
        <v>1938</v>
      </c>
    </row>
    <row r="925" spans="27:28" x14ac:dyDescent="0.25">
      <c r="AA925" s="116" t="s">
        <v>1939</v>
      </c>
      <c r="AB925" s="116" t="s">
        <v>1940</v>
      </c>
    </row>
    <row r="926" spans="27:28" x14ac:dyDescent="0.25">
      <c r="AA926" s="116" t="s">
        <v>1941</v>
      </c>
      <c r="AB926" s="116" t="s">
        <v>1942</v>
      </c>
    </row>
    <row r="927" spans="27:28" x14ac:dyDescent="0.25">
      <c r="AA927" s="116" t="s">
        <v>1943</v>
      </c>
      <c r="AB927" s="116" t="s">
        <v>1944</v>
      </c>
    </row>
    <row r="928" spans="27:28" x14ac:dyDescent="0.25">
      <c r="AA928" s="116" t="s">
        <v>1945</v>
      </c>
      <c r="AB928" s="116" t="s">
        <v>1946</v>
      </c>
    </row>
  </sheetData>
  <sheetProtection algorithmName="SHA-512" hashValue="3BjFhv7TCI+Zl1+1xafNBkDJZEOaE/aN4dXSN/mySLVrgX9xlLiVS+U+nh1Znotg5KbNH7QW2AnX8RlJ+8pYaQ==" saltValue="Jt/LAzeoBifdUTueM9TJMA==" spinCount="100000" sheet="1" objects="1" scenarios="1"/>
  <mergeCells count="8">
    <mergeCell ref="E104:G104"/>
    <mergeCell ref="A1:L1"/>
    <mergeCell ref="A2:L2"/>
    <mergeCell ref="A3:L3"/>
    <mergeCell ref="E100:G100"/>
    <mergeCell ref="D102:G102"/>
    <mergeCell ref="B4:D4"/>
    <mergeCell ref="B6:D6"/>
  </mergeCells>
  <dataValidations count="2">
    <dataValidation allowBlank="1" showInputMessage="1" showErrorMessage="1" prompt="Enter the salary portion of expenditures on Maintenance &amp; Operations and Central Office expenses." sqref="J102"/>
    <dataValidation type="list" allowBlank="1" showInputMessage="1" showErrorMessage="1" sqref="B5">
      <formula1>$AA$7:$AA$928</formula1>
    </dataValidation>
  </dataValidations>
  <pageMargins left="0.7" right="0.7" top="0.75" bottom="0.75" header="0.3" footer="0.3"/>
  <pageSetup scale="5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B948"/>
  <sheetViews>
    <sheetView zoomScaleNormal="100" workbookViewId="0">
      <pane xSplit="2" ySplit="11" topLeftCell="C12" activePane="bottomRight" state="frozen"/>
      <selection activeCell="BB17" sqref="BB17"/>
      <selection pane="topRight" activeCell="BB17" sqref="BB17"/>
      <selection pane="bottomLeft" activeCell="BB17" sqref="BB17"/>
      <selection pane="bottomRight" activeCell="BE924" sqref="BE924"/>
    </sheetView>
  </sheetViews>
  <sheetFormatPr defaultColWidth="9.140625" defaultRowHeight="15" x14ac:dyDescent="0.25"/>
  <cols>
    <col min="1" max="1" width="14.42578125" style="2" bestFit="1" customWidth="1"/>
    <col min="2" max="2" width="40.42578125" style="2" bestFit="1" customWidth="1"/>
    <col min="3" max="3" width="14.28515625" style="2" hidden="1" customWidth="1"/>
    <col min="4" max="4" width="15.140625" style="2" hidden="1" customWidth="1"/>
    <col min="5" max="5" width="1.42578125" style="8" hidden="1" customWidth="1"/>
    <col min="6" max="6" width="13.28515625" style="2" hidden="1" customWidth="1"/>
    <col min="7" max="7" width="1.42578125" style="2" hidden="1" customWidth="1"/>
    <col min="8" max="8" width="18" style="9" hidden="1" customWidth="1"/>
    <col min="9" max="9" width="17.42578125" style="9" hidden="1" customWidth="1"/>
    <col min="10" max="10" width="21.42578125" style="9" hidden="1" customWidth="1"/>
    <col min="11" max="11" width="18" style="15" hidden="1" customWidth="1"/>
    <col min="12" max="12" width="17.7109375" style="9" hidden="1" customWidth="1"/>
    <col min="13" max="13" width="15.7109375" style="2" hidden="1" customWidth="1"/>
    <col min="14" max="15" width="18" style="5" hidden="1" customWidth="1"/>
    <col min="16" max="16" width="1.42578125" style="8" hidden="1" customWidth="1"/>
    <col min="17" max="17" width="19" style="2" hidden="1" customWidth="1"/>
    <col min="18" max="18" width="21.140625" style="2" hidden="1" customWidth="1"/>
    <col min="19" max="19" width="20.7109375" style="2" hidden="1" customWidth="1"/>
    <col min="20" max="20" width="9.5703125" style="2" hidden="1" customWidth="1"/>
    <col min="21" max="21" width="1.42578125" style="26" hidden="1" customWidth="1"/>
    <col min="22" max="22" width="16.42578125" style="2" hidden="1" customWidth="1"/>
    <col min="23" max="23" width="19.140625" style="2" hidden="1" customWidth="1"/>
    <col min="24" max="24" width="16.140625" style="2" hidden="1" customWidth="1"/>
    <col min="25" max="25" width="14" style="2" hidden="1" customWidth="1"/>
    <col min="26" max="26" width="1.42578125" style="26" hidden="1" customWidth="1"/>
    <col min="27" max="27" width="17.5703125" style="2" hidden="1" customWidth="1"/>
    <col min="28" max="28" width="17.140625" style="2" hidden="1" customWidth="1"/>
    <col min="29" max="29" width="18.85546875" style="2" hidden="1" customWidth="1"/>
    <col min="30" max="30" width="15.85546875" style="2" hidden="1" customWidth="1"/>
    <col min="31" max="31" width="20.28515625" style="103" hidden="1" customWidth="1"/>
    <col min="32" max="32" width="20.140625" style="120" hidden="1" customWidth="1"/>
    <col min="33" max="33" width="13.42578125" style="2" hidden="1" customWidth="1"/>
    <col min="34" max="34" width="11.5703125" style="2" hidden="1" customWidth="1"/>
    <col min="35" max="35" width="11.5703125" style="135" hidden="1" customWidth="1"/>
    <col min="36" max="36" width="10.5703125" style="2" hidden="1" customWidth="1"/>
    <col min="37" max="37" width="9.28515625" style="2" hidden="1" customWidth="1"/>
    <col min="38" max="38" width="17" style="2" hidden="1" customWidth="1"/>
    <col min="39" max="39" width="15.42578125" style="2" hidden="1" customWidth="1"/>
    <col min="40" max="40" width="20" style="2" hidden="1" customWidth="1"/>
    <col min="41" max="41" width="16" style="135" hidden="1" customWidth="1"/>
    <col min="42" max="42" width="16.42578125" style="2" hidden="1" customWidth="1"/>
    <col min="43" max="43" width="17.42578125" style="2" hidden="1" customWidth="1"/>
    <col min="44" max="45" width="17.42578125" style="135" hidden="1" customWidth="1"/>
    <col min="46" max="46" width="1.7109375" style="2" hidden="1" customWidth="1"/>
    <col min="47" max="48" width="0" style="2" hidden="1" customWidth="1"/>
    <col min="49" max="49" width="1" style="103" hidden="1" customWidth="1"/>
    <col min="50" max="50" width="2.5703125" style="2" hidden="1" customWidth="1"/>
    <col min="51" max="51" width="16.85546875" style="2" hidden="1" customWidth="1"/>
    <col min="52" max="52" width="14" style="2" hidden="1" customWidth="1"/>
    <col min="53" max="53" width="11" style="2" bestFit="1" customWidth="1"/>
    <col min="54" max="16384" width="9.140625" style="2"/>
  </cols>
  <sheetData>
    <row r="1" spans="1:54" ht="15.75" customHeight="1" x14ac:dyDescent="0.9">
      <c r="B1" s="115"/>
      <c r="V1" s="354" t="s">
        <v>2134</v>
      </c>
      <c r="W1" s="354"/>
      <c r="X1" s="354"/>
      <c r="Y1" s="354"/>
    </row>
    <row r="2" spans="1:54" s="15" customFormat="1" ht="21" x14ac:dyDescent="0.35">
      <c r="A2" s="163" t="s">
        <v>2063</v>
      </c>
      <c r="H2" s="16"/>
      <c r="I2" s="16"/>
      <c r="J2" s="16"/>
      <c r="L2" s="16"/>
      <c r="N2" s="5"/>
      <c r="O2" s="5"/>
      <c r="U2" s="26"/>
      <c r="V2" s="361" t="s">
        <v>2135</v>
      </c>
      <c r="W2" s="361"/>
      <c r="X2" s="361"/>
      <c r="Y2" s="361"/>
      <c r="Z2" s="26"/>
      <c r="AA2" s="355" t="s">
        <v>2094</v>
      </c>
      <c r="AB2" s="356"/>
      <c r="AC2" s="356"/>
      <c r="AD2" s="357"/>
      <c r="AE2" s="106"/>
      <c r="AF2" s="119"/>
      <c r="AG2" s="358" t="s">
        <v>2156</v>
      </c>
      <c r="AH2" s="358"/>
      <c r="AI2" s="358"/>
      <c r="AJ2" s="358"/>
      <c r="AK2" s="358"/>
      <c r="AO2" s="135"/>
      <c r="AR2" s="135"/>
      <c r="AS2" s="135"/>
      <c r="AW2" s="103"/>
    </row>
    <row r="3" spans="1:54" s="15" customFormat="1" ht="20.25" customHeight="1" x14ac:dyDescent="0.35">
      <c r="A3" s="163" t="s">
        <v>2264</v>
      </c>
      <c r="H3" s="16"/>
      <c r="I3" s="16"/>
      <c r="J3" s="16"/>
      <c r="L3" s="16"/>
      <c r="N3" s="5"/>
      <c r="O3" s="5"/>
      <c r="U3" s="26"/>
      <c r="V3" s="362">
        <v>312491585.8100003</v>
      </c>
      <c r="W3" s="362"/>
      <c r="X3" s="362"/>
      <c r="Y3" s="362"/>
      <c r="Z3" s="26"/>
      <c r="AA3" s="46">
        <v>358</v>
      </c>
      <c r="AB3" s="46">
        <v>354</v>
      </c>
      <c r="AC3" s="46">
        <v>58</v>
      </c>
      <c r="AD3" s="46">
        <v>151</v>
      </c>
      <c r="AE3" s="103"/>
      <c r="AF3" s="120"/>
      <c r="AG3" s="358"/>
      <c r="AH3" s="358"/>
      <c r="AI3" s="358"/>
      <c r="AJ3" s="358"/>
      <c r="AK3" s="358"/>
      <c r="AM3" s="21"/>
      <c r="AN3" s="21"/>
      <c r="AO3" s="21"/>
      <c r="AP3" s="21"/>
      <c r="AR3" s="135"/>
      <c r="AS3" s="135"/>
      <c r="AW3" s="103"/>
    </row>
    <row r="4" spans="1:54" s="15" customFormat="1" x14ac:dyDescent="0.25">
      <c r="A4" s="52" t="s">
        <v>2265</v>
      </c>
      <c r="H4" s="16"/>
      <c r="I4" s="16"/>
      <c r="J4" s="16"/>
      <c r="L4" s="16"/>
      <c r="N4" s="5"/>
      <c r="O4" s="5"/>
      <c r="U4" s="26"/>
      <c r="V4" s="361" t="s">
        <v>2082</v>
      </c>
      <c r="W4" s="361"/>
      <c r="X4" s="361"/>
      <c r="Y4" s="361"/>
      <c r="Z4" s="26"/>
      <c r="AA4" s="355" t="s">
        <v>2084</v>
      </c>
      <c r="AB4" s="356"/>
      <c r="AC4" s="356"/>
      <c r="AD4" s="357"/>
      <c r="AE4" s="106"/>
      <c r="AF4" s="119"/>
      <c r="AG4" s="109" t="s">
        <v>2102</v>
      </c>
      <c r="AH4" s="109" t="s">
        <v>2103</v>
      </c>
      <c r="AI4" s="109" t="s">
        <v>2122</v>
      </c>
      <c r="AJ4" s="109" t="s">
        <v>2104</v>
      </c>
      <c r="AK4" s="110" t="s">
        <v>2105</v>
      </c>
      <c r="AM4" s="355" t="s">
        <v>2089</v>
      </c>
      <c r="AN4" s="356"/>
      <c r="AO4" s="356"/>
      <c r="AP4" s="357"/>
      <c r="AQ4" s="142"/>
      <c r="AR4" s="179"/>
      <c r="AS4" s="179"/>
      <c r="AW4" s="103"/>
    </row>
    <row r="5" spans="1:54" s="15" customFormat="1" x14ac:dyDescent="0.25">
      <c r="A5" s="49"/>
      <c r="H5" s="16"/>
      <c r="I5" s="16"/>
      <c r="J5" s="16"/>
      <c r="L5" s="16"/>
      <c r="N5" s="5"/>
      <c r="O5" s="5"/>
      <c r="T5" s="14"/>
      <c r="U5" s="26"/>
      <c r="V5" s="17" t="s">
        <v>2079</v>
      </c>
      <c r="W5" s="17" t="s">
        <v>2080</v>
      </c>
      <c r="X5" s="17" t="s">
        <v>2081</v>
      </c>
      <c r="Y5" s="18" t="s">
        <v>2083</v>
      </c>
      <c r="Z5" s="26"/>
      <c r="AA5" s="18" t="s">
        <v>2079</v>
      </c>
      <c r="AB5" s="18" t="s">
        <v>2080</v>
      </c>
      <c r="AC5" s="18" t="s">
        <v>2081</v>
      </c>
      <c r="AD5" s="18" t="s">
        <v>2083</v>
      </c>
      <c r="AE5" s="100"/>
      <c r="AF5" s="100"/>
      <c r="AG5" s="111">
        <v>1115.3395906810017</v>
      </c>
      <c r="AH5" s="111">
        <v>244.40491452959941</v>
      </c>
      <c r="AI5" s="111">
        <v>237.66036087767469</v>
      </c>
      <c r="AJ5" s="111">
        <v>36.554003099789128</v>
      </c>
      <c r="AK5" s="111">
        <v>1.4870155140828791</v>
      </c>
      <c r="AM5" s="18" t="s">
        <v>2079</v>
      </c>
      <c r="AN5" s="18" t="s">
        <v>2080</v>
      </c>
      <c r="AO5" s="18" t="s">
        <v>2081</v>
      </c>
      <c r="AP5" s="18" t="s">
        <v>2083</v>
      </c>
      <c r="AQ5" s="135"/>
      <c r="AR5" s="135"/>
      <c r="AS5" s="135"/>
      <c r="AV5" s="103"/>
      <c r="AW5" s="103"/>
    </row>
    <row r="6" spans="1:54" s="15" customFormat="1" x14ac:dyDescent="0.25">
      <c r="A6" s="104"/>
      <c r="B6" s="104"/>
      <c r="F6" s="87"/>
      <c r="H6" s="160"/>
      <c r="I6" s="161"/>
      <c r="J6" s="161"/>
      <c r="K6" s="86"/>
      <c r="L6" s="16"/>
      <c r="N6" s="5"/>
      <c r="O6" s="5"/>
      <c r="Q6" s="359"/>
      <c r="R6" s="359"/>
      <c r="S6" s="359"/>
      <c r="U6" s="26"/>
      <c r="V6" s="19">
        <v>156245792.90500015</v>
      </c>
      <c r="W6" s="19">
        <v>153120877.04690015</v>
      </c>
      <c r="X6" s="19">
        <v>2812424.2722900026</v>
      </c>
      <c r="Y6" s="19">
        <v>312491.58581000031</v>
      </c>
      <c r="Z6" s="26"/>
      <c r="AA6" s="98">
        <v>0.67360409319634407</v>
      </c>
      <c r="AB6" s="20">
        <v>0.9</v>
      </c>
      <c r="AC6" s="20">
        <v>1</v>
      </c>
      <c r="AD6" s="20" t="s">
        <v>2085</v>
      </c>
      <c r="AE6" s="108"/>
      <c r="AF6" s="108"/>
      <c r="AI6" s="135"/>
      <c r="AM6" s="133">
        <v>0.3</v>
      </c>
      <c r="AN6" s="99">
        <v>4.9641255414653848E-2</v>
      </c>
      <c r="AO6" s="154">
        <v>2.2746160168822345E-3</v>
      </c>
      <c r="AP6" s="155">
        <v>9.4985621626058597E-5</v>
      </c>
      <c r="AR6" s="135"/>
      <c r="AS6" s="135"/>
      <c r="AV6" s="103"/>
      <c r="AW6" s="103"/>
    </row>
    <row r="7" spans="1:54" s="15" customFormat="1" x14ac:dyDescent="0.25">
      <c r="H7" s="16"/>
      <c r="I7" s="16"/>
      <c r="J7" s="16"/>
      <c r="L7" s="16"/>
      <c r="N7" s="5"/>
      <c r="O7" s="5"/>
      <c r="U7" s="26"/>
      <c r="Z7" s="26"/>
      <c r="AE7" s="103"/>
      <c r="AF7" s="120"/>
      <c r="AI7" s="135"/>
      <c r="AO7" s="135"/>
      <c r="AR7" s="135"/>
      <c r="AS7" s="135"/>
      <c r="AW7" s="103"/>
    </row>
    <row r="8" spans="1:54" s="100" customFormat="1" x14ac:dyDescent="0.25">
      <c r="A8" s="100">
        <v>1</v>
      </c>
      <c r="B8" s="100">
        <v>2</v>
      </c>
      <c r="C8" s="141">
        <v>3</v>
      </c>
      <c r="D8" s="141">
        <v>4</v>
      </c>
      <c r="E8" s="141">
        <v>5</v>
      </c>
      <c r="F8" s="141">
        <v>6</v>
      </c>
      <c r="G8" s="141">
        <v>7</v>
      </c>
      <c r="H8" s="141">
        <v>8</v>
      </c>
      <c r="I8" s="141">
        <v>9</v>
      </c>
      <c r="J8" s="141">
        <v>10</v>
      </c>
      <c r="K8" s="141">
        <v>11</v>
      </c>
      <c r="L8" s="141">
        <v>12</v>
      </c>
      <c r="M8" s="141">
        <v>13</v>
      </c>
      <c r="N8" s="141">
        <v>14</v>
      </c>
      <c r="O8" s="141">
        <v>15</v>
      </c>
      <c r="P8" s="141">
        <v>16</v>
      </c>
      <c r="Q8" s="141">
        <v>17</v>
      </c>
      <c r="R8" s="141">
        <v>18</v>
      </c>
      <c r="S8" s="141">
        <v>19</v>
      </c>
      <c r="T8" s="141">
        <v>20</v>
      </c>
      <c r="U8" s="141">
        <v>21</v>
      </c>
      <c r="V8" s="141">
        <v>22</v>
      </c>
      <c r="W8" s="141">
        <v>23</v>
      </c>
      <c r="X8" s="141">
        <v>24</v>
      </c>
      <c r="Y8" s="141">
        <v>25</v>
      </c>
      <c r="Z8" s="141">
        <v>26</v>
      </c>
      <c r="AA8" s="141">
        <v>27</v>
      </c>
      <c r="AB8" s="141">
        <v>28</v>
      </c>
      <c r="AC8" s="141">
        <v>29</v>
      </c>
      <c r="AD8" s="141">
        <v>30</v>
      </c>
      <c r="AE8" s="141">
        <v>31</v>
      </c>
      <c r="AF8" s="141">
        <v>32</v>
      </c>
      <c r="AG8" s="141">
        <v>33</v>
      </c>
      <c r="AH8" s="141">
        <v>34</v>
      </c>
      <c r="AI8" s="141">
        <v>35</v>
      </c>
      <c r="AJ8" s="141">
        <v>36</v>
      </c>
      <c r="AK8" s="141">
        <v>37</v>
      </c>
      <c r="AL8" s="141">
        <v>38</v>
      </c>
      <c r="AM8" s="141">
        <v>39</v>
      </c>
      <c r="AN8" s="141">
        <v>40</v>
      </c>
      <c r="AO8" s="141">
        <v>41</v>
      </c>
      <c r="AP8" s="141">
        <v>42</v>
      </c>
      <c r="AQ8" s="141">
        <v>43</v>
      </c>
      <c r="AR8" s="141">
        <v>44</v>
      </c>
      <c r="AS8" s="141">
        <v>45</v>
      </c>
      <c r="AT8" s="141">
        <v>46</v>
      </c>
      <c r="AU8" s="141">
        <v>47</v>
      </c>
      <c r="AV8" s="141">
        <v>48</v>
      </c>
      <c r="AW8" s="141">
        <v>49</v>
      </c>
    </row>
    <row r="9" spans="1:54" s="141" customFormat="1" ht="60" x14ac:dyDescent="0.25">
      <c r="H9" s="160" t="s">
        <v>2129</v>
      </c>
      <c r="I9" s="161" t="s">
        <v>2131</v>
      </c>
      <c r="J9" s="161" t="s">
        <v>2130</v>
      </c>
      <c r="M9" s="162" t="s">
        <v>2133</v>
      </c>
      <c r="Q9" s="364" t="s">
        <v>2132</v>
      </c>
      <c r="R9" s="364"/>
      <c r="S9" s="364"/>
      <c r="T9" s="364"/>
      <c r="U9" s="101"/>
      <c r="AG9" s="348" t="s">
        <v>2142</v>
      </c>
      <c r="AH9" s="349"/>
      <c r="AI9" s="349"/>
      <c r="AJ9" s="349"/>
      <c r="AK9" s="350"/>
    </row>
    <row r="10" spans="1:54" s="174" customFormat="1" ht="38.25" customHeight="1" x14ac:dyDescent="0.25">
      <c r="A10" s="167"/>
      <c r="B10" s="167"/>
      <c r="C10" s="167"/>
      <c r="D10" s="167"/>
      <c r="E10" s="167"/>
      <c r="F10" s="168"/>
      <c r="G10" s="169"/>
      <c r="H10" s="360" t="s">
        <v>2147</v>
      </c>
      <c r="I10" s="360"/>
      <c r="J10" s="360"/>
      <c r="K10" s="360"/>
      <c r="L10" s="360"/>
      <c r="M10" s="360"/>
      <c r="N10" s="360"/>
      <c r="O10" s="360"/>
      <c r="P10" s="170"/>
      <c r="Q10" s="363" t="s">
        <v>2137</v>
      </c>
      <c r="R10" s="363"/>
      <c r="S10" s="363"/>
      <c r="T10" s="363"/>
      <c r="U10" s="171"/>
      <c r="V10" s="363" t="s">
        <v>2093</v>
      </c>
      <c r="W10" s="363"/>
      <c r="X10" s="363"/>
      <c r="Y10" s="363"/>
      <c r="Z10" s="172"/>
      <c r="AA10" s="351" t="s">
        <v>2138</v>
      </c>
      <c r="AB10" s="352"/>
      <c r="AC10" s="352"/>
      <c r="AD10" s="352"/>
      <c r="AE10" s="352"/>
      <c r="AF10" s="352"/>
      <c r="AG10" s="352"/>
      <c r="AH10" s="352"/>
      <c r="AI10" s="352"/>
      <c r="AJ10" s="352"/>
      <c r="AK10" s="352"/>
      <c r="AL10" s="352"/>
      <c r="AM10" s="353"/>
      <c r="AN10" s="351" t="s">
        <v>2124</v>
      </c>
      <c r="AO10" s="352"/>
      <c r="AP10" s="352"/>
      <c r="AQ10" s="352"/>
      <c r="AR10" s="352"/>
      <c r="AS10" s="353"/>
      <c r="AT10" s="173"/>
      <c r="AW10" s="175"/>
    </row>
    <row r="11" spans="1:54" s="97" customFormat="1" ht="75.75" thickBot="1" x14ac:dyDescent="0.3">
      <c r="A11" s="88" t="s">
        <v>2125</v>
      </c>
      <c r="B11" s="88" t="s">
        <v>0</v>
      </c>
      <c r="C11" s="88" t="s">
        <v>1</v>
      </c>
      <c r="D11" s="88" t="s">
        <v>2</v>
      </c>
      <c r="E11" s="89"/>
      <c r="F11" s="90" t="s">
        <v>1953</v>
      </c>
      <c r="G11" s="89"/>
      <c r="H11" s="91" t="s">
        <v>1964</v>
      </c>
      <c r="I11" s="92" t="s">
        <v>2070</v>
      </c>
      <c r="J11" s="93" t="s">
        <v>2095</v>
      </c>
      <c r="K11" s="92" t="s">
        <v>2071</v>
      </c>
      <c r="L11" s="143" t="s">
        <v>2143</v>
      </c>
      <c r="M11" s="149" t="s">
        <v>2144</v>
      </c>
      <c r="N11" s="144" t="s">
        <v>2145</v>
      </c>
      <c r="O11" s="144" t="s">
        <v>2146</v>
      </c>
      <c r="P11" s="89"/>
      <c r="Q11" s="94" t="s">
        <v>2066</v>
      </c>
      <c r="R11" s="94" t="s">
        <v>2069</v>
      </c>
      <c r="S11" s="94" t="s">
        <v>2067</v>
      </c>
      <c r="T11" s="94" t="s">
        <v>2068</v>
      </c>
      <c r="U11" s="89"/>
      <c r="V11" s="95" t="s">
        <v>2078</v>
      </c>
      <c r="W11" s="95" t="s">
        <v>2112</v>
      </c>
      <c r="X11" s="90" t="s">
        <v>2128</v>
      </c>
      <c r="Y11" s="90" t="s">
        <v>2086</v>
      </c>
      <c r="Z11" s="89"/>
      <c r="AA11" s="90" t="s">
        <v>2087</v>
      </c>
      <c r="AB11" s="90" t="s">
        <v>2088</v>
      </c>
      <c r="AC11" s="90" t="s">
        <v>2090</v>
      </c>
      <c r="AD11" s="95" t="s">
        <v>2113</v>
      </c>
      <c r="AE11" s="95" t="s">
        <v>2114</v>
      </c>
      <c r="AF11" s="95" t="s">
        <v>2115</v>
      </c>
      <c r="AG11" s="90" t="s">
        <v>2106</v>
      </c>
      <c r="AH11" s="90" t="s">
        <v>2120</v>
      </c>
      <c r="AI11" s="90" t="s">
        <v>2121</v>
      </c>
      <c r="AJ11" s="90" t="s">
        <v>2107</v>
      </c>
      <c r="AK11" s="90" t="s">
        <v>2108</v>
      </c>
      <c r="AL11" s="96" t="s">
        <v>2091</v>
      </c>
      <c r="AM11" s="96" t="s">
        <v>2092</v>
      </c>
      <c r="AN11" s="145" t="s">
        <v>2245</v>
      </c>
      <c r="AO11" s="145" t="s">
        <v>2246</v>
      </c>
      <c r="AP11" s="94" t="s">
        <v>2157</v>
      </c>
      <c r="AQ11" s="181" t="s">
        <v>2244</v>
      </c>
      <c r="AR11" s="181" t="s">
        <v>2247</v>
      </c>
      <c r="AS11" s="145" t="s">
        <v>2248</v>
      </c>
      <c r="AT11" s="89"/>
      <c r="AU11" s="90" t="s">
        <v>2065</v>
      </c>
      <c r="AV11" s="90" t="s">
        <v>2152</v>
      </c>
      <c r="AW11" s="89"/>
    </row>
    <row r="12" spans="1:54" ht="15.75" thickTop="1" x14ac:dyDescent="0.25">
      <c r="A12" s="36" t="s">
        <v>3</v>
      </c>
      <c r="B12" s="36" t="s">
        <v>4</v>
      </c>
      <c r="C12" s="116" t="s">
        <v>9</v>
      </c>
      <c r="D12" s="36" t="s">
        <v>6</v>
      </c>
      <c r="E12" s="57"/>
      <c r="F12" s="38">
        <v>42</v>
      </c>
      <c r="G12" s="57"/>
      <c r="H12" s="38">
        <v>257183.68</v>
      </c>
      <c r="I12" s="38">
        <v>32933.46</v>
      </c>
      <c r="J12" s="38">
        <v>75899.13</v>
      </c>
      <c r="K12" s="38">
        <v>214062.87299999999</v>
      </c>
      <c r="L12" s="38">
        <v>580079.14300000004</v>
      </c>
      <c r="M12" s="117">
        <v>0.9</v>
      </c>
      <c r="N12" s="39">
        <v>543477.51</v>
      </c>
      <c r="O12" s="39">
        <v>12939.94</v>
      </c>
      <c r="P12" s="57"/>
      <c r="Q12" s="38">
        <v>54347.75</v>
      </c>
      <c r="R12" s="38">
        <v>286736.34000000003</v>
      </c>
      <c r="S12" s="38">
        <v>341084.09</v>
      </c>
      <c r="T12" s="40">
        <v>0.6275955926860709</v>
      </c>
      <c r="U12" s="57"/>
      <c r="V12" s="41">
        <v>202393.41999999998</v>
      </c>
      <c r="W12" s="23">
        <v>0.6275955926860709</v>
      </c>
      <c r="X12" s="42">
        <v>1</v>
      </c>
      <c r="Y12" s="37">
        <v>1</v>
      </c>
      <c r="Z12" s="57"/>
      <c r="AA12" s="41">
        <v>25004.585296156991</v>
      </c>
      <c r="AB12" s="41">
        <v>7501.3755888470969</v>
      </c>
      <c r="AC12" s="139">
        <v>126489.86407003761</v>
      </c>
      <c r="AD12" s="41">
        <v>6279.115649665584</v>
      </c>
      <c r="AE12" s="140">
        <v>6279.115649665584</v>
      </c>
      <c r="AF12" s="130">
        <v>6105.8383141123295</v>
      </c>
      <c r="AG12" s="85">
        <v>178.60418068683563</v>
      </c>
      <c r="AH12" s="85">
        <v>149.50275356346629</v>
      </c>
      <c r="AI12" s="85">
        <v>145.37710271696022</v>
      </c>
      <c r="AJ12" s="85">
        <v>0</v>
      </c>
      <c r="AK12" s="85">
        <v>0</v>
      </c>
      <c r="AL12" s="22">
        <v>0</v>
      </c>
      <c r="AM12" s="43">
        <v>0</v>
      </c>
      <c r="AN12" s="140">
        <v>13607.21</v>
      </c>
      <c r="AO12" s="140">
        <v>323.98</v>
      </c>
      <c r="AP12" s="41">
        <v>286736.34000000003</v>
      </c>
      <c r="AQ12" s="41">
        <v>300343.55000000005</v>
      </c>
      <c r="AR12" s="140"/>
      <c r="AS12" s="140">
        <v>300343.55000000005</v>
      </c>
      <c r="AT12" s="57"/>
      <c r="AU12" s="37">
        <v>100</v>
      </c>
      <c r="AV12" s="37">
        <v>50</v>
      </c>
      <c r="AW12" s="57"/>
      <c r="AY12" s="6"/>
      <c r="AZ12" s="1"/>
      <c r="BA12" s="1"/>
      <c r="BB12" s="176"/>
    </row>
    <row r="13" spans="1:54" x14ac:dyDescent="0.25">
      <c r="A13" s="24" t="s">
        <v>7</v>
      </c>
      <c r="B13" s="24" t="s">
        <v>8</v>
      </c>
      <c r="C13" s="24" t="s">
        <v>9</v>
      </c>
      <c r="D13" s="24" t="s">
        <v>6</v>
      </c>
      <c r="E13" s="58"/>
      <c r="F13" s="139">
        <v>98</v>
      </c>
      <c r="G13" s="57"/>
      <c r="H13" s="139">
        <v>585241.37</v>
      </c>
      <c r="I13" s="139">
        <v>76844.740000000005</v>
      </c>
      <c r="J13" s="139">
        <v>178519.96</v>
      </c>
      <c r="K13" s="139">
        <v>486304.88199999998</v>
      </c>
      <c r="L13" s="139">
        <v>1326910.952</v>
      </c>
      <c r="M13" s="117">
        <v>0.9</v>
      </c>
      <c r="N13" s="25">
        <v>1242850.3400000001</v>
      </c>
      <c r="O13" s="25">
        <v>12682.14</v>
      </c>
      <c r="P13" s="58"/>
      <c r="Q13" s="139">
        <v>124285.03</v>
      </c>
      <c r="R13" s="139">
        <v>475018.05</v>
      </c>
      <c r="S13" s="139">
        <v>599303.07999999996</v>
      </c>
      <c r="T13" s="40">
        <v>0.48220051981479922</v>
      </c>
      <c r="U13" s="58"/>
      <c r="V13" s="28">
        <v>643547.26000000013</v>
      </c>
      <c r="W13" s="29">
        <v>0.48220051981479922</v>
      </c>
      <c r="X13" s="42">
        <v>1</v>
      </c>
      <c r="Y13" s="46">
        <v>1</v>
      </c>
      <c r="Z13" s="58"/>
      <c r="AA13" s="28">
        <v>237885.99625446799</v>
      </c>
      <c r="AB13" s="28">
        <v>71365.798876340399</v>
      </c>
      <c r="AC13" s="139">
        <v>403106.7844112938</v>
      </c>
      <c r="AD13" s="130">
        <v>20010.726844340839</v>
      </c>
      <c r="AE13" s="137">
        <v>20010.726844340839</v>
      </c>
      <c r="AF13" s="130">
        <v>19458.514459105343</v>
      </c>
      <c r="AG13" s="47">
        <v>728.22243751367751</v>
      </c>
      <c r="AH13" s="47">
        <v>204.1910902483759</v>
      </c>
      <c r="AI13" s="47">
        <v>198.55626999087085</v>
      </c>
      <c r="AJ13" s="47">
        <v>0</v>
      </c>
      <c r="AK13" s="47">
        <v>0</v>
      </c>
      <c r="AL13" s="45">
        <v>0</v>
      </c>
      <c r="AM13" s="30">
        <v>0</v>
      </c>
      <c r="AN13" s="140">
        <v>90824.31</v>
      </c>
      <c r="AO13" s="140">
        <v>926.77</v>
      </c>
      <c r="AP13" s="140">
        <v>475018.05</v>
      </c>
      <c r="AQ13" s="41">
        <v>565842.36</v>
      </c>
      <c r="AR13" s="140"/>
      <c r="AS13" s="140">
        <v>565842.36</v>
      </c>
      <c r="AT13" s="58"/>
      <c r="AU13" s="117">
        <v>94</v>
      </c>
      <c r="AV13" s="117">
        <v>47</v>
      </c>
      <c r="AW13" s="57"/>
      <c r="AY13" s="6"/>
      <c r="AZ13" s="1"/>
      <c r="BA13" s="1"/>
      <c r="BB13" s="176"/>
    </row>
    <row r="14" spans="1:54" x14ac:dyDescent="0.25">
      <c r="A14" s="24" t="s">
        <v>10</v>
      </c>
      <c r="B14" s="24" t="s">
        <v>11</v>
      </c>
      <c r="C14" s="24" t="s">
        <v>9</v>
      </c>
      <c r="D14" s="24" t="s">
        <v>12</v>
      </c>
      <c r="E14" s="58"/>
      <c r="F14" s="139">
        <v>526.03</v>
      </c>
      <c r="G14" s="57"/>
      <c r="H14" s="139">
        <v>2970928.54</v>
      </c>
      <c r="I14" s="139">
        <v>412475.9</v>
      </c>
      <c r="J14" s="139">
        <v>896613.2699999999</v>
      </c>
      <c r="K14" s="139">
        <v>2524321.9041699995</v>
      </c>
      <c r="L14" s="139">
        <v>6804339.61417</v>
      </c>
      <c r="M14" s="117">
        <v>0.9</v>
      </c>
      <c r="N14" s="25">
        <v>6376337.8399999999</v>
      </c>
      <c r="O14" s="25">
        <v>12121.62</v>
      </c>
      <c r="P14" s="58"/>
      <c r="Q14" s="139">
        <v>1950521.74</v>
      </c>
      <c r="R14" s="139">
        <v>2126265.0299999998</v>
      </c>
      <c r="S14" s="139">
        <v>4112965.59</v>
      </c>
      <c r="T14" s="40">
        <v>0.64503570751828299</v>
      </c>
      <c r="U14" s="58"/>
      <c r="V14" s="28">
        <v>2263372.25</v>
      </c>
      <c r="W14" s="29">
        <v>0.64503570751828299</v>
      </c>
      <c r="X14" s="42">
        <v>1</v>
      </c>
      <c r="Y14" s="46">
        <v>1</v>
      </c>
      <c r="Z14" s="58"/>
      <c r="AA14" s="28">
        <v>182161.67862673569</v>
      </c>
      <c r="AB14" s="28">
        <v>54648.503588020707</v>
      </c>
      <c r="AC14" s="139">
        <v>1090493.5429101547</v>
      </c>
      <c r="AD14" s="130">
        <v>54133.468491633772</v>
      </c>
      <c r="AE14" s="137">
        <v>54133.468491633772</v>
      </c>
      <c r="AF14" s="130">
        <v>52639.611122565257</v>
      </c>
      <c r="AG14" s="47">
        <v>103.88856830983158</v>
      </c>
      <c r="AH14" s="47">
        <v>102.90946997630131</v>
      </c>
      <c r="AI14" s="47">
        <v>100.06959892509032</v>
      </c>
      <c r="AJ14" s="47">
        <v>0</v>
      </c>
      <c r="AK14" s="47">
        <v>0</v>
      </c>
      <c r="AL14" s="45">
        <v>0</v>
      </c>
      <c r="AM14" s="30">
        <v>0</v>
      </c>
      <c r="AN14" s="140">
        <v>107288.11</v>
      </c>
      <c r="AO14" s="140">
        <v>203.95</v>
      </c>
      <c r="AP14" s="140">
        <v>2181960.2199999997</v>
      </c>
      <c r="AQ14" s="41">
        <v>2289248.3299999996</v>
      </c>
      <c r="AR14" s="140"/>
      <c r="AS14" s="140">
        <v>2289248.3299999996</v>
      </c>
      <c r="AT14" s="58"/>
      <c r="AU14" s="117">
        <v>94</v>
      </c>
      <c r="AV14" s="117">
        <v>47</v>
      </c>
      <c r="AW14" s="57"/>
      <c r="AY14" s="6"/>
      <c r="AZ14" s="1"/>
      <c r="BA14" s="1"/>
      <c r="BB14" s="176"/>
    </row>
    <row r="15" spans="1:54" x14ac:dyDescent="0.25">
      <c r="A15" s="24" t="s">
        <v>13</v>
      </c>
      <c r="B15" s="24" t="s">
        <v>14</v>
      </c>
      <c r="C15" s="24" t="s">
        <v>9</v>
      </c>
      <c r="D15" s="24" t="s">
        <v>12</v>
      </c>
      <c r="E15" s="58"/>
      <c r="F15" s="139">
        <v>575.75</v>
      </c>
      <c r="G15" s="57"/>
      <c r="H15" s="139">
        <v>3162584.47</v>
      </c>
      <c r="I15" s="139">
        <v>451462.84</v>
      </c>
      <c r="J15" s="139">
        <v>717004.03</v>
      </c>
      <c r="K15" s="139">
        <v>2674404.0272500003</v>
      </c>
      <c r="L15" s="139">
        <v>7005455.3672500001</v>
      </c>
      <c r="M15" s="117">
        <v>0.9</v>
      </c>
      <c r="N15" s="25">
        <v>6572350.2300000004</v>
      </c>
      <c r="O15" s="25">
        <v>11415.28</v>
      </c>
      <c r="P15" s="58"/>
      <c r="Q15" s="139">
        <v>2437027.46</v>
      </c>
      <c r="R15" s="139">
        <v>2189850.36</v>
      </c>
      <c r="S15" s="139">
        <v>4685495.29</v>
      </c>
      <c r="T15" s="40">
        <v>0.71291016547059449</v>
      </c>
      <c r="U15" s="58"/>
      <c r="V15" s="28">
        <v>1886854.9400000004</v>
      </c>
      <c r="W15" s="29">
        <v>0.71291016547059449</v>
      </c>
      <c r="X15" s="42">
        <v>2</v>
      </c>
      <c r="Y15" s="46">
        <v>0</v>
      </c>
      <c r="Z15" s="58"/>
      <c r="AA15" s="28">
        <v>0</v>
      </c>
      <c r="AB15" s="28">
        <v>0</v>
      </c>
      <c r="AC15" s="139">
        <v>773676.85177640023</v>
      </c>
      <c r="AD15" s="130">
        <v>38406.290207437574</v>
      </c>
      <c r="AE15" s="137">
        <v>38406.290207437574</v>
      </c>
      <c r="AF15" s="130">
        <v>37346.437195177117</v>
      </c>
      <c r="AG15" s="47">
        <v>0</v>
      </c>
      <c r="AH15" s="47">
        <v>66.706539656860741</v>
      </c>
      <c r="AI15" s="47">
        <v>64.865718098440496</v>
      </c>
      <c r="AJ15" s="47">
        <v>0</v>
      </c>
      <c r="AK15" s="47">
        <v>0</v>
      </c>
      <c r="AL15" s="45">
        <v>0</v>
      </c>
      <c r="AM15" s="30">
        <v>0</v>
      </c>
      <c r="AN15" s="140">
        <v>37346.43</v>
      </c>
      <c r="AO15" s="140">
        <v>64.86</v>
      </c>
      <c r="AP15" s="140">
        <v>2213872.9100000006</v>
      </c>
      <c r="AQ15" s="41">
        <v>2251219.3400000008</v>
      </c>
      <c r="AR15" s="140"/>
      <c r="AS15" s="140">
        <v>2251219.3400000008</v>
      </c>
      <c r="AT15" s="58"/>
      <c r="AU15" s="117">
        <v>94</v>
      </c>
      <c r="AV15" s="117">
        <v>47</v>
      </c>
      <c r="AW15" s="57"/>
      <c r="AY15" s="6"/>
      <c r="AZ15" s="1"/>
      <c r="BA15" s="1"/>
      <c r="BB15" s="176"/>
    </row>
    <row r="16" spans="1:54" x14ac:dyDescent="0.25">
      <c r="A16" s="24" t="s">
        <v>15</v>
      </c>
      <c r="B16" s="24" t="s">
        <v>16</v>
      </c>
      <c r="C16" s="24" t="s">
        <v>9</v>
      </c>
      <c r="D16" s="24" t="s">
        <v>12</v>
      </c>
      <c r="E16" s="58"/>
      <c r="F16" s="139">
        <v>853.37</v>
      </c>
      <c r="G16" s="57"/>
      <c r="H16" s="139">
        <v>4802123.92</v>
      </c>
      <c r="I16" s="139">
        <v>669153.01</v>
      </c>
      <c r="J16" s="139">
        <v>1353543.4</v>
      </c>
      <c r="K16" s="139">
        <v>4056841.7434299998</v>
      </c>
      <c r="L16" s="139">
        <v>10881662.07343</v>
      </c>
      <c r="M16" s="117">
        <v>0.9</v>
      </c>
      <c r="N16" s="25">
        <v>10199180.039999999</v>
      </c>
      <c r="O16" s="25">
        <v>11951.65</v>
      </c>
      <c r="P16" s="58"/>
      <c r="Q16" s="139">
        <v>3432024.08</v>
      </c>
      <c r="R16" s="139">
        <v>3289161.65</v>
      </c>
      <c r="S16" s="139">
        <v>6830899.6500000004</v>
      </c>
      <c r="T16" s="40">
        <v>0.66974988412892067</v>
      </c>
      <c r="U16" s="58"/>
      <c r="V16" s="28">
        <v>3368280.3899999987</v>
      </c>
      <c r="W16" s="29">
        <v>0.66974988412892067</v>
      </c>
      <c r="X16" s="42">
        <v>1</v>
      </c>
      <c r="Y16" s="46">
        <v>1</v>
      </c>
      <c r="Z16" s="58"/>
      <c r="AA16" s="28">
        <v>39309.772190451622</v>
      </c>
      <c r="AB16" s="28">
        <v>11792.931657135487</v>
      </c>
      <c r="AC16" s="139">
        <v>1550313.8329564906</v>
      </c>
      <c r="AD16" s="130">
        <v>76959.524954664143</v>
      </c>
      <c r="AE16" s="137">
        <v>76959.524954664143</v>
      </c>
      <c r="AF16" s="130">
        <v>74835.763875299628</v>
      </c>
      <c r="AG16" s="47">
        <v>13.819247989893583</v>
      </c>
      <c r="AH16" s="47">
        <v>90.183068252533062</v>
      </c>
      <c r="AI16" s="47">
        <v>87.694392672931585</v>
      </c>
      <c r="AJ16" s="47">
        <v>0</v>
      </c>
      <c r="AK16" s="47">
        <v>0</v>
      </c>
      <c r="AL16" s="45">
        <v>0</v>
      </c>
      <c r="AM16" s="30">
        <v>0</v>
      </c>
      <c r="AN16" s="140">
        <v>86628.69</v>
      </c>
      <c r="AO16" s="140">
        <v>101.51</v>
      </c>
      <c r="AP16" s="140">
        <v>3388005.27</v>
      </c>
      <c r="AQ16" s="41">
        <v>3474633.96</v>
      </c>
      <c r="AR16" s="140"/>
      <c r="AS16" s="140">
        <v>3474633.96</v>
      </c>
      <c r="AT16" s="58"/>
      <c r="AU16" s="117">
        <v>94</v>
      </c>
      <c r="AV16" s="117">
        <v>47</v>
      </c>
      <c r="AW16" s="57"/>
      <c r="AY16" s="6"/>
      <c r="AZ16" s="1"/>
      <c r="BA16" s="1"/>
      <c r="BB16" s="176"/>
    </row>
    <row r="17" spans="1:54" x14ac:dyDescent="0.25">
      <c r="A17" s="24" t="s">
        <v>17</v>
      </c>
      <c r="B17" s="24" t="s">
        <v>18</v>
      </c>
      <c r="C17" s="24" t="s">
        <v>9</v>
      </c>
      <c r="D17" s="24" t="s">
        <v>12</v>
      </c>
      <c r="E17" s="58"/>
      <c r="F17" s="139">
        <v>674.25</v>
      </c>
      <c r="G17" s="57"/>
      <c r="H17" s="139">
        <v>3747502.02</v>
      </c>
      <c r="I17" s="139">
        <v>528699.65</v>
      </c>
      <c r="J17" s="139">
        <v>973024.41</v>
      </c>
      <c r="K17" s="139">
        <v>3167682.8767499998</v>
      </c>
      <c r="L17" s="139">
        <v>8416908.9567499999</v>
      </c>
      <c r="M17" s="117">
        <v>0.9</v>
      </c>
      <c r="N17" s="25">
        <v>7891986.3399999999</v>
      </c>
      <c r="O17" s="25">
        <v>11704.83</v>
      </c>
      <c r="P17" s="58"/>
      <c r="Q17" s="139">
        <v>2730747.53</v>
      </c>
      <c r="R17" s="139">
        <v>2603713.63</v>
      </c>
      <c r="S17" s="139">
        <v>5402021.1500000004</v>
      </c>
      <c r="T17" s="40">
        <v>0.68449448811387581</v>
      </c>
      <c r="U17" s="58"/>
      <c r="V17" s="28">
        <v>2489965.1899999995</v>
      </c>
      <c r="W17" s="29">
        <v>0.68449448811387581</v>
      </c>
      <c r="X17" s="42">
        <v>2</v>
      </c>
      <c r="Y17" s="46">
        <v>0</v>
      </c>
      <c r="Z17" s="58"/>
      <c r="AA17" s="28">
        <v>0</v>
      </c>
      <c r="AB17" s="28">
        <v>0</v>
      </c>
      <c r="AC17" s="139">
        <v>1120465.0070928</v>
      </c>
      <c r="AD17" s="130">
        <v>55621.289600275617</v>
      </c>
      <c r="AE17" s="137">
        <v>55621.289600275617</v>
      </c>
      <c r="AF17" s="130">
        <v>54086.37458999308</v>
      </c>
      <c r="AG17" s="47">
        <v>0</v>
      </c>
      <c r="AH17" s="47">
        <v>82.493570041194829</v>
      </c>
      <c r="AI17" s="47">
        <v>80.217092458276724</v>
      </c>
      <c r="AJ17" s="47">
        <v>0</v>
      </c>
      <c r="AK17" s="47">
        <v>0</v>
      </c>
      <c r="AL17" s="45">
        <v>0</v>
      </c>
      <c r="AM17" s="30">
        <v>0</v>
      </c>
      <c r="AN17" s="140">
        <v>54086.37</v>
      </c>
      <c r="AO17" s="140">
        <v>80.209999999999994</v>
      </c>
      <c r="AP17" s="140">
        <v>2642559.71</v>
      </c>
      <c r="AQ17" s="41">
        <v>2696646.08</v>
      </c>
      <c r="AR17" s="140"/>
      <c r="AS17" s="140">
        <v>2696646.08</v>
      </c>
      <c r="AT17" s="58"/>
      <c r="AU17" s="117">
        <v>94</v>
      </c>
      <c r="AV17" s="117">
        <v>47</v>
      </c>
      <c r="AW17" s="57"/>
      <c r="AY17" s="6"/>
      <c r="AZ17" s="1"/>
      <c r="BA17" s="1"/>
      <c r="BB17" s="176"/>
    </row>
    <row r="18" spans="1:54" x14ac:dyDescent="0.25">
      <c r="A18" s="24" t="s">
        <v>19</v>
      </c>
      <c r="B18" s="24" t="s">
        <v>20</v>
      </c>
      <c r="C18" s="24" t="s">
        <v>9</v>
      </c>
      <c r="D18" s="24" t="s">
        <v>12</v>
      </c>
      <c r="E18" s="58"/>
      <c r="F18" s="139">
        <v>6174</v>
      </c>
      <c r="G18" s="57"/>
      <c r="H18" s="139">
        <v>35897242.549999997</v>
      </c>
      <c r="I18" s="139">
        <v>4841218.62</v>
      </c>
      <c r="J18" s="139">
        <v>12229832.549999999</v>
      </c>
      <c r="K18" s="139">
        <v>30452412.496999998</v>
      </c>
      <c r="L18" s="139">
        <v>83420706.216999993</v>
      </c>
      <c r="M18" s="117">
        <v>0.9</v>
      </c>
      <c r="N18" s="25">
        <v>78123876.840000004</v>
      </c>
      <c r="O18" s="25">
        <v>12653.68</v>
      </c>
      <c r="P18" s="58"/>
      <c r="Q18" s="139">
        <v>37077591.939999998</v>
      </c>
      <c r="R18" s="139">
        <v>14515123.189999999</v>
      </c>
      <c r="S18" s="139">
        <v>56169150.769999996</v>
      </c>
      <c r="T18" s="40">
        <v>0.71897546616940256</v>
      </c>
      <c r="U18" s="58"/>
      <c r="V18" s="28">
        <v>21954726.070000008</v>
      </c>
      <c r="W18" s="29">
        <v>0.71897546616940256</v>
      </c>
      <c r="X18" s="42">
        <v>2</v>
      </c>
      <c r="Y18" s="46">
        <v>0</v>
      </c>
      <c r="Z18" s="58"/>
      <c r="AA18" s="28">
        <v>0</v>
      </c>
      <c r="AB18" s="28">
        <v>0</v>
      </c>
      <c r="AC18" s="139">
        <v>7430384.5880044037</v>
      </c>
      <c r="AD18" s="130">
        <v>368853.61916223413</v>
      </c>
      <c r="AE18" s="137">
        <v>368853.61916223413</v>
      </c>
      <c r="AF18" s="130">
        <v>358674.80164976948</v>
      </c>
      <c r="AG18" s="47">
        <v>0</v>
      </c>
      <c r="AH18" s="47">
        <v>59.743054610015243</v>
      </c>
      <c r="AI18" s="47">
        <v>58.094396120791949</v>
      </c>
      <c r="AJ18" s="47">
        <v>0</v>
      </c>
      <c r="AK18" s="47">
        <v>0</v>
      </c>
      <c r="AL18" s="45">
        <v>0</v>
      </c>
      <c r="AM18" s="30">
        <v>0</v>
      </c>
      <c r="AN18" s="140">
        <v>358674.8</v>
      </c>
      <c r="AO18" s="140">
        <v>58.09</v>
      </c>
      <c r="AP18" s="140">
        <v>15813476.08</v>
      </c>
      <c r="AQ18" s="41">
        <v>16172150.880000001</v>
      </c>
      <c r="AR18" s="140"/>
      <c r="AS18" s="140">
        <v>16172150.880000001</v>
      </c>
      <c r="AT18" s="58"/>
      <c r="AU18" s="117">
        <v>94</v>
      </c>
      <c r="AV18" s="117">
        <v>47</v>
      </c>
      <c r="AW18" s="57"/>
      <c r="AY18" s="6"/>
      <c r="AZ18" s="1"/>
      <c r="BA18" s="1"/>
      <c r="BB18" s="176"/>
    </row>
    <row r="19" spans="1:54" x14ac:dyDescent="0.25">
      <c r="A19" s="24" t="s">
        <v>21</v>
      </c>
      <c r="B19" s="24" t="s">
        <v>22</v>
      </c>
      <c r="C19" s="24" t="s">
        <v>23</v>
      </c>
      <c r="D19" s="24" t="s">
        <v>12</v>
      </c>
      <c r="E19" s="58"/>
      <c r="F19" s="139">
        <v>656.21</v>
      </c>
      <c r="G19" s="57"/>
      <c r="H19" s="139">
        <v>3670036.2</v>
      </c>
      <c r="I19" s="139">
        <v>514553.94</v>
      </c>
      <c r="J19" s="139">
        <v>1026140.24</v>
      </c>
      <c r="K19" s="139">
        <v>3111464.04819</v>
      </c>
      <c r="L19" s="139">
        <v>8322194.4281900004</v>
      </c>
      <c r="M19" s="117">
        <v>0.9</v>
      </c>
      <c r="N19" s="25">
        <v>7801121.3899999997</v>
      </c>
      <c r="O19" s="25">
        <v>11888.14</v>
      </c>
      <c r="P19" s="58"/>
      <c r="Q19" s="139">
        <v>3778863.2</v>
      </c>
      <c r="R19" s="139">
        <v>2250197.2599999998</v>
      </c>
      <c r="S19" s="139">
        <v>6151828.7300000004</v>
      </c>
      <c r="T19" s="40">
        <v>0.78858261812023933</v>
      </c>
      <c r="U19" s="58"/>
      <c r="V19" s="28">
        <v>1649292.6599999992</v>
      </c>
      <c r="W19" s="29">
        <v>0.78858261812023933</v>
      </c>
      <c r="X19" s="42">
        <v>2</v>
      </c>
      <c r="Y19" s="46">
        <v>0</v>
      </c>
      <c r="Z19" s="58"/>
      <c r="AA19" s="28">
        <v>0</v>
      </c>
      <c r="AB19" s="28">
        <v>0</v>
      </c>
      <c r="AC19" s="139">
        <v>448149.47662759991</v>
      </c>
      <c r="AD19" s="130">
        <v>22246.702633214132</v>
      </c>
      <c r="AE19" s="137">
        <v>23987.102374112626</v>
      </c>
      <c r="AF19" s="130">
        <v>23325.15865163146</v>
      </c>
      <c r="AG19" s="47">
        <v>0</v>
      </c>
      <c r="AH19" s="47">
        <v>33.901803741506733</v>
      </c>
      <c r="AI19" s="47">
        <v>35.545265466285883</v>
      </c>
      <c r="AJ19" s="47">
        <v>0</v>
      </c>
      <c r="AK19" s="47">
        <v>0</v>
      </c>
      <c r="AL19" s="45">
        <v>0</v>
      </c>
      <c r="AM19" s="30">
        <v>0</v>
      </c>
      <c r="AN19" s="140">
        <v>23325.15</v>
      </c>
      <c r="AO19" s="140">
        <v>35.54</v>
      </c>
      <c r="AP19" s="140">
        <v>2304351.3599999994</v>
      </c>
      <c r="AQ19" s="41">
        <v>2327676.5099999993</v>
      </c>
      <c r="AR19" s="140"/>
      <c r="AS19" s="140">
        <v>2327676.5099999993</v>
      </c>
      <c r="AT19" s="58"/>
      <c r="AU19" s="117">
        <v>93</v>
      </c>
      <c r="AV19" s="117">
        <v>47</v>
      </c>
      <c r="AW19" s="57"/>
      <c r="AY19" s="6"/>
      <c r="AZ19" s="1"/>
      <c r="BA19" s="1"/>
      <c r="BB19" s="176"/>
    </row>
    <row r="20" spans="1:54" x14ac:dyDescent="0.25">
      <c r="A20" s="24" t="s">
        <v>24</v>
      </c>
      <c r="B20" s="24" t="s">
        <v>25</v>
      </c>
      <c r="C20" s="24" t="s">
        <v>26</v>
      </c>
      <c r="D20" s="24" t="s">
        <v>12</v>
      </c>
      <c r="E20" s="58"/>
      <c r="F20" s="139">
        <v>1412.96</v>
      </c>
      <c r="G20" s="57"/>
      <c r="H20" s="139">
        <v>8310310.8399999999</v>
      </c>
      <c r="I20" s="139">
        <v>1107944.32</v>
      </c>
      <c r="J20" s="139">
        <v>4821962.1899999995</v>
      </c>
      <c r="K20" s="139">
        <v>7611578.5364399999</v>
      </c>
      <c r="L20" s="139">
        <v>21851795.886440001</v>
      </c>
      <c r="M20" s="117">
        <v>0.9</v>
      </c>
      <c r="N20" s="25">
        <v>20427774.149999999</v>
      </c>
      <c r="O20" s="25">
        <v>14457.43</v>
      </c>
      <c r="P20" s="58"/>
      <c r="Q20" s="139">
        <v>2191881.7000000002</v>
      </c>
      <c r="R20" s="139">
        <v>9730380.1999999993</v>
      </c>
      <c r="S20" s="139">
        <v>12177021.059999999</v>
      </c>
      <c r="T20" s="40">
        <v>0.59610121839926444</v>
      </c>
      <c r="U20" s="58"/>
      <c r="V20" s="28">
        <v>8250753.0899999999</v>
      </c>
      <c r="W20" s="29">
        <v>0.59610121839926444</v>
      </c>
      <c r="X20" s="42">
        <v>1</v>
      </c>
      <c r="Y20" s="46">
        <v>1</v>
      </c>
      <c r="Z20" s="58"/>
      <c r="AA20" s="28">
        <v>1583211.2223304678</v>
      </c>
      <c r="AB20" s="28">
        <v>474963.36669914029</v>
      </c>
      <c r="AC20" s="139">
        <v>5127606.2085442897</v>
      </c>
      <c r="AD20" s="130">
        <v>254540.80946411192</v>
      </c>
      <c r="AE20" s="137">
        <v>254540.80946411192</v>
      </c>
      <c r="AF20" s="130">
        <v>247516.54749565161</v>
      </c>
      <c r="AG20" s="47">
        <v>336.14777962514177</v>
      </c>
      <c r="AH20" s="47">
        <v>180.14721539471176</v>
      </c>
      <c r="AI20" s="47">
        <v>175.17590554272704</v>
      </c>
      <c r="AJ20" s="47">
        <v>0</v>
      </c>
      <c r="AK20" s="47">
        <v>0</v>
      </c>
      <c r="AL20" s="45">
        <v>0</v>
      </c>
      <c r="AM20" s="30">
        <v>0</v>
      </c>
      <c r="AN20" s="140">
        <v>722479.91</v>
      </c>
      <c r="AO20" s="140">
        <v>511.32</v>
      </c>
      <c r="AP20" s="140">
        <v>10170400.420000002</v>
      </c>
      <c r="AQ20" s="41">
        <v>10892880.330000002</v>
      </c>
      <c r="AR20" s="140"/>
      <c r="AS20" s="140">
        <v>10892880.330000002</v>
      </c>
      <c r="AT20" s="58"/>
      <c r="AU20" s="117">
        <v>93</v>
      </c>
      <c r="AV20" s="117">
        <v>47</v>
      </c>
      <c r="AW20" s="57"/>
      <c r="AY20" s="6"/>
      <c r="AZ20" s="1"/>
      <c r="BA20" s="1"/>
      <c r="BB20" s="176"/>
    </row>
    <row r="21" spans="1:54" x14ac:dyDescent="0.25">
      <c r="A21" s="24" t="s">
        <v>27</v>
      </c>
      <c r="B21" s="24" t="s">
        <v>28</v>
      </c>
      <c r="C21" s="24" t="s">
        <v>26</v>
      </c>
      <c r="D21" s="24" t="s">
        <v>12</v>
      </c>
      <c r="E21" s="58"/>
      <c r="F21" s="139">
        <v>282.5</v>
      </c>
      <c r="G21" s="57"/>
      <c r="H21" s="139">
        <v>1580847.8699999999</v>
      </c>
      <c r="I21" s="139">
        <v>221516.72</v>
      </c>
      <c r="J21" s="139">
        <v>463902.2</v>
      </c>
      <c r="K21" s="139">
        <v>1339457.9165000001</v>
      </c>
      <c r="L21" s="139">
        <v>3605724.7065000003</v>
      </c>
      <c r="M21" s="117">
        <v>0.9</v>
      </c>
      <c r="N21" s="25">
        <v>3379098.02</v>
      </c>
      <c r="O21" s="25">
        <v>11961.4</v>
      </c>
      <c r="P21" s="58"/>
      <c r="Q21" s="139">
        <v>1649291.23</v>
      </c>
      <c r="R21" s="139">
        <v>658359.68999999994</v>
      </c>
      <c r="S21" s="139">
        <v>2386225.88</v>
      </c>
      <c r="T21" s="40">
        <v>0.70617243592122847</v>
      </c>
      <c r="U21" s="58"/>
      <c r="V21" s="28">
        <v>992872.14000000013</v>
      </c>
      <c r="W21" s="29">
        <v>0.70617243592122847</v>
      </c>
      <c r="X21" s="42">
        <v>2</v>
      </c>
      <c r="Y21" s="46">
        <v>0</v>
      </c>
      <c r="Z21" s="58"/>
      <c r="AA21" s="28">
        <v>0</v>
      </c>
      <c r="AB21" s="28">
        <v>0</v>
      </c>
      <c r="AC21" s="139">
        <v>352042.25667499995</v>
      </c>
      <c r="AD21" s="130">
        <v>17475.819580354801</v>
      </c>
      <c r="AE21" s="137">
        <v>17475.819580354801</v>
      </c>
      <c r="AF21" s="130">
        <v>16993.560035787479</v>
      </c>
      <c r="AG21" s="47">
        <v>0</v>
      </c>
      <c r="AH21" s="47">
        <v>61.861308249043539</v>
      </c>
      <c r="AI21" s="47">
        <v>60.154194816946827</v>
      </c>
      <c r="AJ21" s="47">
        <v>0</v>
      </c>
      <c r="AK21" s="47">
        <v>0</v>
      </c>
      <c r="AL21" s="45">
        <v>0</v>
      </c>
      <c r="AM21" s="30">
        <v>0</v>
      </c>
      <c r="AN21" s="140">
        <v>16993.560000000001</v>
      </c>
      <c r="AO21" s="140">
        <v>60.15</v>
      </c>
      <c r="AP21" s="140">
        <v>697079.99</v>
      </c>
      <c r="AQ21" s="41">
        <v>714073.55</v>
      </c>
      <c r="AR21" s="140"/>
      <c r="AS21" s="140">
        <v>714073.55</v>
      </c>
      <c r="AT21" s="58"/>
      <c r="AU21" s="117">
        <v>93</v>
      </c>
      <c r="AV21" s="117">
        <v>47</v>
      </c>
      <c r="AW21" s="57"/>
      <c r="AY21" s="6"/>
      <c r="AZ21" s="1"/>
      <c r="BA21" s="1"/>
      <c r="BB21" s="176"/>
    </row>
    <row r="22" spans="1:54" x14ac:dyDescent="0.25">
      <c r="A22" s="24" t="s">
        <v>29</v>
      </c>
      <c r="B22" s="24" t="s">
        <v>30</v>
      </c>
      <c r="C22" s="24" t="s">
        <v>26</v>
      </c>
      <c r="D22" s="24" t="s">
        <v>12</v>
      </c>
      <c r="E22" s="58"/>
      <c r="F22" s="139">
        <v>412.62</v>
      </c>
      <c r="G22" s="57"/>
      <c r="H22" s="139">
        <v>2305133.2800000003</v>
      </c>
      <c r="I22" s="139">
        <v>323547.71999999997</v>
      </c>
      <c r="J22" s="139">
        <v>607276.99</v>
      </c>
      <c r="K22" s="139">
        <v>1956608.1801799994</v>
      </c>
      <c r="L22" s="139">
        <v>5192566.1701799994</v>
      </c>
      <c r="M22" s="117">
        <v>0.9</v>
      </c>
      <c r="N22" s="25">
        <v>4868970.37</v>
      </c>
      <c r="O22" s="25">
        <v>11800.13</v>
      </c>
      <c r="P22" s="58"/>
      <c r="Q22" s="139">
        <v>2353908.44</v>
      </c>
      <c r="R22" s="139">
        <v>1283913.6499999999</v>
      </c>
      <c r="S22" s="139">
        <v>3695588.4499999997</v>
      </c>
      <c r="T22" s="40">
        <v>0.75900820279586123</v>
      </c>
      <c r="U22" s="58"/>
      <c r="V22" s="28">
        <v>1173381.9200000004</v>
      </c>
      <c r="W22" s="29">
        <v>0.75900820279586123</v>
      </c>
      <c r="X22" s="42">
        <v>2</v>
      </c>
      <c r="Y22" s="46">
        <v>0</v>
      </c>
      <c r="Z22" s="58"/>
      <c r="AA22" s="28">
        <v>0</v>
      </c>
      <c r="AB22" s="28">
        <v>0</v>
      </c>
      <c r="AC22" s="139">
        <v>379969.38274050044</v>
      </c>
      <c r="AD22" s="130">
        <v>18862.157178369547</v>
      </c>
      <c r="AE22" s="137">
        <v>18862.157178369547</v>
      </c>
      <c r="AF22" s="130">
        <v>18341.640513124079</v>
      </c>
      <c r="AG22" s="47">
        <v>0</v>
      </c>
      <c r="AH22" s="47">
        <v>45.713143275579341</v>
      </c>
      <c r="AI22" s="47">
        <v>44.451651672541516</v>
      </c>
      <c r="AJ22" s="47">
        <v>0</v>
      </c>
      <c r="AK22" s="47">
        <v>0</v>
      </c>
      <c r="AL22" s="45">
        <v>0</v>
      </c>
      <c r="AM22" s="30">
        <v>0</v>
      </c>
      <c r="AN22" s="140">
        <v>18341.64</v>
      </c>
      <c r="AO22" s="140">
        <v>44.45</v>
      </c>
      <c r="AP22" s="140">
        <v>1313019.1099999999</v>
      </c>
      <c r="AQ22" s="41">
        <v>1331360.7499999998</v>
      </c>
      <c r="AR22" s="140"/>
      <c r="AS22" s="140">
        <v>1331360.7499999998</v>
      </c>
      <c r="AT22" s="58"/>
      <c r="AU22" s="117">
        <v>93</v>
      </c>
      <c r="AV22" s="117">
        <v>47</v>
      </c>
      <c r="AW22" s="57"/>
      <c r="AY22" s="6"/>
      <c r="AZ22" s="1"/>
      <c r="BA22" s="1"/>
      <c r="BB22" s="176"/>
    </row>
    <row r="23" spans="1:54" x14ac:dyDescent="0.25">
      <c r="A23" s="24" t="s">
        <v>31</v>
      </c>
      <c r="B23" s="24" t="s">
        <v>32</v>
      </c>
      <c r="C23" s="24" t="s">
        <v>5</v>
      </c>
      <c r="D23" s="24" t="s">
        <v>12</v>
      </c>
      <c r="E23" s="58"/>
      <c r="F23" s="139">
        <v>283.37</v>
      </c>
      <c r="G23" s="57"/>
      <c r="H23" s="139">
        <v>1569448.82</v>
      </c>
      <c r="I23" s="139">
        <v>222198.91</v>
      </c>
      <c r="J23" s="139">
        <v>412467.43999999994</v>
      </c>
      <c r="K23" s="139">
        <v>1328837.2184300001</v>
      </c>
      <c r="L23" s="139">
        <v>3532952.3884300003</v>
      </c>
      <c r="M23" s="117">
        <v>0.9</v>
      </c>
      <c r="N23" s="25">
        <v>3312540.87</v>
      </c>
      <c r="O23" s="25">
        <v>11689.8</v>
      </c>
      <c r="P23" s="58"/>
      <c r="Q23" s="139">
        <v>2234826.38</v>
      </c>
      <c r="R23" s="139">
        <v>483119.94</v>
      </c>
      <c r="S23" s="139">
        <v>2793394.5799999996</v>
      </c>
      <c r="T23" s="40">
        <v>0.84327852534540937</v>
      </c>
      <c r="U23" s="58"/>
      <c r="V23" s="28">
        <v>519146.2900000005</v>
      </c>
      <c r="W23" s="29">
        <v>0.84327852534540937</v>
      </c>
      <c r="X23" s="42">
        <v>2</v>
      </c>
      <c r="Y23" s="46">
        <v>0</v>
      </c>
      <c r="Z23" s="58"/>
      <c r="AA23" s="28">
        <v>0</v>
      </c>
      <c r="AB23" s="28">
        <v>0</v>
      </c>
      <c r="AC23" s="139">
        <v>67453.300877000234</v>
      </c>
      <c r="AD23" s="130">
        <v>3348.4665373966632</v>
      </c>
      <c r="AE23" s="137">
        <v>10358.307858387245</v>
      </c>
      <c r="AF23" s="130">
        <v>10072.461875181431</v>
      </c>
      <c r="AG23" s="47">
        <v>0</v>
      </c>
      <c r="AH23" s="47">
        <v>11.816587985307772</v>
      </c>
      <c r="AI23" s="47">
        <v>35.545265466285883</v>
      </c>
      <c r="AJ23" s="47">
        <v>0</v>
      </c>
      <c r="AK23" s="47">
        <v>0</v>
      </c>
      <c r="AL23" s="45">
        <v>0</v>
      </c>
      <c r="AM23" s="30">
        <v>0</v>
      </c>
      <c r="AN23" s="140">
        <v>10072.459999999999</v>
      </c>
      <c r="AO23" s="140">
        <v>35.54</v>
      </c>
      <c r="AP23" s="140">
        <v>496710.57</v>
      </c>
      <c r="AQ23" s="41">
        <v>506783.03</v>
      </c>
      <c r="AR23" s="140"/>
      <c r="AS23" s="140">
        <v>506783.03</v>
      </c>
      <c r="AT23" s="58"/>
      <c r="AU23" s="117">
        <v>100</v>
      </c>
      <c r="AV23" s="117">
        <v>50</v>
      </c>
      <c r="AW23" s="57"/>
      <c r="AY23" s="6"/>
      <c r="AZ23" s="1"/>
      <c r="BA23" s="1"/>
      <c r="BB23" s="176"/>
    </row>
    <row r="24" spans="1:54" x14ac:dyDescent="0.25">
      <c r="A24" s="24" t="s">
        <v>33</v>
      </c>
      <c r="B24" s="24" t="s">
        <v>34</v>
      </c>
      <c r="C24" s="24" t="s">
        <v>5</v>
      </c>
      <c r="D24" s="24" t="s">
        <v>12</v>
      </c>
      <c r="E24" s="58"/>
      <c r="F24" s="139">
        <v>351.85</v>
      </c>
      <c r="G24" s="57"/>
      <c r="H24" s="139">
        <v>1981039.79</v>
      </c>
      <c r="I24" s="139">
        <v>275896.14</v>
      </c>
      <c r="J24" s="139">
        <v>567085.34</v>
      </c>
      <c r="K24" s="139">
        <v>1686036.7441500002</v>
      </c>
      <c r="L24" s="139">
        <v>4510058.0141500002</v>
      </c>
      <c r="M24" s="117">
        <v>0.9</v>
      </c>
      <c r="N24" s="25">
        <v>4227655.88</v>
      </c>
      <c r="O24" s="25">
        <v>12015.5</v>
      </c>
      <c r="P24" s="58"/>
      <c r="Q24" s="139">
        <v>2202915.1</v>
      </c>
      <c r="R24" s="139">
        <v>931077.07</v>
      </c>
      <c r="S24" s="139">
        <v>3275240.52</v>
      </c>
      <c r="T24" s="40">
        <v>0.77471786090593542</v>
      </c>
      <c r="U24" s="58"/>
      <c r="V24" s="28">
        <v>952415.35999999987</v>
      </c>
      <c r="W24" s="29">
        <v>0.77471786090593542</v>
      </c>
      <c r="X24" s="42">
        <v>2</v>
      </c>
      <c r="Y24" s="46">
        <v>0</v>
      </c>
      <c r="Z24" s="58"/>
      <c r="AA24" s="28">
        <v>0</v>
      </c>
      <c r="AB24" s="28">
        <v>0</v>
      </c>
      <c r="AC24" s="139">
        <v>263606.69152439997</v>
      </c>
      <c r="AD24" s="130">
        <v>13085.767102974607</v>
      </c>
      <c r="AE24" s="137">
        <v>13085.767102974607</v>
      </c>
      <c r="AF24" s="130">
        <v>12724.654649599961</v>
      </c>
      <c r="AG24" s="47">
        <v>0</v>
      </c>
      <c r="AH24" s="47">
        <v>37.191323299629403</v>
      </c>
      <c r="AI24" s="47">
        <v>36.164998293590905</v>
      </c>
      <c r="AJ24" s="47">
        <v>0</v>
      </c>
      <c r="AK24" s="47">
        <v>0</v>
      </c>
      <c r="AL24" s="45">
        <v>0</v>
      </c>
      <c r="AM24" s="30">
        <v>0</v>
      </c>
      <c r="AN24" s="140">
        <v>12724.65</v>
      </c>
      <c r="AO24" s="140">
        <v>36.159999999999997</v>
      </c>
      <c r="AP24" s="140">
        <v>964412.45</v>
      </c>
      <c r="AQ24" s="41">
        <v>977137.1</v>
      </c>
      <c r="AR24" s="140"/>
      <c r="AS24" s="140">
        <v>977137.1</v>
      </c>
      <c r="AT24" s="58"/>
      <c r="AU24" s="117">
        <v>100</v>
      </c>
      <c r="AV24" s="117">
        <v>50</v>
      </c>
      <c r="AW24" s="57"/>
      <c r="AY24" s="6"/>
      <c r="AZ24" s="1"/>
      <c r="BA24" s="1"/>
      <c r="BB24" s="176"/>
    </row>
    <row r="25" spans="1:54" x14ac:dyDescent="0.25">
      <c r="A25" s="24" t="s">
        <v>35</v>
      </c>
      <c r="B25" s="24" t="s">
        <v>36</v>
      </c>
      <c r="C25" s="24" t="s">
        <v>5</v>
      </c>
      <c r="D25" s="24" t="s">
        <v>12</v>
      </c>
      <c r="E25" s="58"/>
      <c r="F25" s="139">
        <v>183.95</v>
      </c>
      <c r="G25" s="57"/>
      <c r="H25" s="139">
        <v>1081001.3999999999</v>
      </c>
      <c r="I25" s="139">
        <v>144240.71</v>
      </c>
      <c r="J25" s="139">
        <v>386584.64</v>
      </c>
      <c r="K25" s="139">
        <v>862787.46404999983</v>
      </c>
      <c r="L25" s="139">
        <v>2474614.2140499996</v>
      </c>
      <c r="M25" s="117">
        <v>0.9</v>
      </c>
      <c r="N25" s="25">
        <v>2313431.5299999998</v>
      </c>
      <c r="O25" s="25">
        <v>12576.41</v>
      </c>
      <c r="P25" s="58"/>
      <c r="Q25" s="139">
        <v>1247634.82</v>
      </c>
      <c r="R25" s="139">
        <v>342718.83</v>
      </c>
      <c r="S25" s="139">
        <v>2399645.4900000002</v>
      </c>
      <c r="T25" s="40">
        <v>1.0372667005191203</v>
      </c>
      <c r="U25" s="58"/>
      <c r="V25" s="28">
        <v>-86213.960000000428</v>
      </c>
      <c r="W25" s="29">
        <v>1.0372667005191203</v>
      </c>
      <c r="X25" s="42">
        <v>4</v>
      </c>
      <c r="Y25" s="46">
        <v>0</v>
      </c>
      <c r="Z25" s="58"/>
      <c r="AA25" s="28">
        <v>0</v>
      </c>
      <c r="AB25" s="28">
        <v>0</v>
      </c>
      <c r="AC25" s="139">
        <v>0</v>
      </c>
      <c r="AD25" s="130">
        <v>0</v>
      </c>
      <c r="AE25" s="137">
        <v>0</v>
      </c>
      <c r="AF25" s="130">
        <v>0</v>
      </c>
      <c r="AG25" s="47">
        <v>0</v>
      </c>
      <c r="AH25" s="47">
        <v>0</v>
      </c>
      <c r="AI25" s="47">
        <v>0</v>
      </c>
      <c r="AJ25" s="47">
        <v>0</v>
      </c>
      <c r="AK25" s="47">
        <v>1.1945785918258973</v>
      </c>
      <c r="AL25" s="45">
        <v>0</v>
      </c>
      <c r="AM25" s="30">
        <v>219.74273196637381</v>
      </c>
      <c r="AN25" s="140">
        <v>219.74</v>
      </c>
      <c r="AO25" s="140">
        <v>1.19</v>
      </c>
      <c r="AP25" s="140">
        <v>342718.83</v>
      </c>
      <c r="AQ25" s="41">
        <v>342938.57</v>
      </c>
      <c r="AR25" s="140"/>
      <c r="AS25" s="140">
        <v>342938.57</v>
      </c>
      <c r="AT25" s="58"/>
      <c r="AU25" s="117">
        <v>100</v>
      </c>
      <c r="AV25" s="117">
        <v>50</v>
      </c>
      <c r="AW25" s="57"/>
      <c r="AY25" s="6"/>
      <c r="AZ25" s="1"/>
      <c r="BA25" s="1"/>
      <c r="BB25" s="176"/>
    </row>
    <row r="26" spans="1:54" x14ac:dyDescent="0.25">
      <c r="A26" s="24" t="s">
        <v>37</v>
      </c>
      <c r="B26" s="24" t="s">
        <v>38</v>
      </c>
      <c r="C26" s="24" t="s">
        <v>5</v>
      </c>
      <c r="D26" s="24" t="s">
        <v>12</v>
      </c>
      <c r="E26" s="58"/>
      <c r="F26" s="139">
        <v>368.25</v>
      </c>
      <c r="G26" s="57"/>
      <c r="H26" s="139">
        <v>2017608.28</v>
      </c>
      <c r="I26" s="139">
        <v>288755.87</v>
      </c>
      <c r="J26" s="139">
        <v>482628.48999999993</v>
      </c>
      <c r="K26" s="139">
        <v>1713096.0947499997</v>
      </c>
      <c r="L26" s="139">
        <v>4502088.7347499989</v>
      </c>
      <c r="M26" s="117">
        <v>0.9</v>
      </c>
      <c r="N26" s="25">
        <v>4223189.47</v>
      </c>
      <c r="O26" s="25">
        <v>11468.26</v>
      </c>
      <c r="P26" s="58"/>
      <c r="Q26" s="139">
        <v>1938866.28</v>
      </c>
      <c r="R26" s="139">
        <v>988353.88</v>
      </c>
      <c r="S26" s="139">
        <v>3020498.78</v>
      </c>
      <c r="T26" s="40">
        <v>0.71521744441174695</v>
      </c>
      <c r="U26" s="58"/>
      <c r="V26" s="28">
        <v>1202690.69</v>
      </c>
      <c r="W26" s="29">
        <v>0.71521744441174695</v>
      </c>
      <c r="X26" s="42">
        <v>2</v>
      </c>
      <c r="Y26" s="46">
        <v>0</v>
      </c>
      <c r="Z26" s="58"/>
      <c r="AA26" s="28">
        <v>0</v>
      </c>
      <c r="AB26" s="28">
        <v>0</v>
      </c>
      <c r="AC26" s="139">
        <v>422103.07578870008</v>
      </c>
      <c r="AD26" s="130">
        <v>20953.72659653785</v>
      </c>
      <c r="AE26" s="137">
        <v>20953.72659653785</v>
      </c>
      <c r="AF26" s="130">
        <v>20375.491361333541</v>
      </c>
      <c r="AG26" s="47">
        <v>0</v>
      </c>
      <c r="AH26" s="47">
        <v>56.900818999423898</v>
      </c>
      <c r="AI26" s="47">
        <v>55.330594328129102</v>
      </c>
      <c r="AJ26" s="47">
        <v>0</v>
      </c>
      <c r="AK26" s="47">
        <v>0</v>
      </c>
      <c r="AL26" s="45">
        <v>0</v>
      </c>
      <c r="AM26" s="30">
        <v>0</v>
      </c>
      <c r="AN26" s="140">
        <v>20375.490000000002</v>
      </c>
      <c r="AO26" s="140">
        <v>55.33</v>
      </c>
      <c r="AP26" s="140">
        <v>1006432.39</v>
      </c>
      <c r="AQ26" s="41">
        <v>1026807.88</v>
      </c>
      <c r="AR26" s="140"/>
      <c r="AS26" s="140">
        <v>1026807.88</v>
      </c>
      <c r="AT26" s="58"/>
      <c r="AU26" s="117">
        <v>100</v>
      </c>
      <c r="AV26" s="117">
        <v>50</v>
      </c>
      <c r="AW26" s="57"/>
      <c r="AY26" s="6"/>
      <c r="AZ26" s="1"/>
      <c r="BA26" s="1"/>
      <c r="BB26" s="176"/>
    </row>
    <row r="27" spans="1:54" x14ac:dyDescent="0.25">
      <c r="A27" s="24" t="s">
        <v>39</v>
      </c>
      <c r="B27" s="24" t="s">
        <v>40</v>
      </c>
      <c r="C27" s="24" t="s">
        <v>5</v>
      </c>
      <c r="D27" s="24" t="s">
        <v>12</v>
      </c>
      <c r="E27" s="58"/>
      <c r="F27" s="139">
        <v>3236.04</v>
      </c>
      <c r="G27" s="57"/>
      <c r="H27" s="139">
        <v>18934017.34</v>
      </c>
      <c r="I27" s="139">
        <v>2537476.04</v>
      </c>
      <c r="J27" s="139">
        <v>6791620.620000001</v>
      </c>
      <c r="K27" s="139">
        <v>16151633.068560001</v>
      </c>
      <c r="L27" s="139">
        <v>44414747.068560004</v>
      </c>
      <c r="M27" s="117">
        <v>0.9</v>
      </c>
      <c r="N27" s="25">
        <v>41588435.659999996</v>
      </c>
      <c r="O27" s="25">
        <v>12851.64</v>
      </c>
      <c r="P27" s="58"/>
      <c r="Q27" s="139">
        <v>16927743.879999999</v>
      </c>
      <c r="R27" s="139">
        <v>9507514.75</v>
      </c>
      <c r="S27" s="139">
        <v>28161041.98</v>
      </c>
      <c r="T27" s="40">
        <v>0.67713636094000662</v>
      </c>
      <c r="U27" s="58"/>
      <c r="V27" s="28">
        <v>13427393.679999996</v>
      </c>
      <c r="W27" s="29">
        <v>0.67713636094000662</v>
      </c>
      <c r="X27" s="42">
        <v>2</v>
      </c>
      <c r="Y27" s="46">
        <v>0</v>
      </c>
      <c r="Z27" s="58"/>
      <c r="AA27" s="28">
        <v>0</v>
      </c>
      <c r="AB27" s="28">
        <v>0</v>
      </c>
      <c r="AC27" s="139">
        <v>5668645.249722397</v>
      </c>
      <c r="AD27" s="130">
        <v>281398.66669653374</v>
      </c>
      <c r="AE27" s="137">
        <v>281398.66669653374</v>
      </c>
      <c r="AF27" s="130">
        <v>273633.24017568113</v>
      </c>
      <c r="AG27" s="47">
        <v>0</v>
      </c>
      <c r="AH27" s="47">
        <v>86.957721998656922</v>
      </c>
      <c r="AI27" s="47">
        <v>84.558052488745858</v>
      </c>
      <c r="AJ27" s="47">
        <v>0</v>
      </c>
      <c r="AK27" s="47">
        <v>0</v>
      </c>
      <c r="AL27" s="45">
        <v>0</v>
      </c>
      <c r="AM27" s="30">
        <v>0</v>
      </c>
      <c r="AN27" s="140">
        <v>273633.24</v>
      </c>
      <c r="AO27" s="140">
        <v>84.55</v>
      </c>
      <c r="AP27" s="140">
        <v>10441268.060000001</v>
      </c>
      <c r="AQ27" s="41">
        <v>10714901.300000001</v>
      </c>
      <c r="AR27" s="140"/>
      <c r="AS27" s="140">
        <v>10714901.300000001</v>
      </c>
      <c r="AT27" s="58"/>
      <c r="AU27" s="117">
        <v>100</v>
      </c>
      <c r="AV27" s="117">
        <v>50</v>
      </c>
      <c r="AW27" s="57"/>
      <c r="AY27" s="6"/>
      <c r="AZ27" s="1"/>
      <c r="BA27" s="1"/>
      <c r="BB27" s="176"/>
    </row>
    <row r="28" spans="1:54" x14ac:dyDescent="0.25">
      <c r="A28" s="24" t="s">
        <v>41</v>
      </c>
      <c r="B28" s="24" t="s">
        <v>42</v>
      </c>
      <c r="C28" s="24" t="s">
        <v>43</v>
      </c>
      <c r="D28" s="24" t="s">
        <v>12</v>
      </c>
      <c r="E28" s="58"/>
      <c r="F28" s="139">
        <v>286</v>
      </c>
      <c r="G28" s="57"/>
      <c r="H28" s="139">
        <v>1621488.8399999999</v>
      </c>
      <c r="I28" s="139">
        <v>224261.18</v>
      </c>
      <c r="J28" s="139">
        <v>494762.38</v>
      </c>
      <c r="K28" s="139">
        <v>1370823.8940000001</v>
      </c>
      <c r="L28" s="139">
        <v>3711336.2939999998</v>
      </c>
      <c r="M28" s="117">
        <v>0.9</v>
      </c>
      <c r="N28" s="25">
        <v>3477285.05</v>
      </c>
      <c r="O28" s="25">
        <v>12158.33</v>
      </c>
      <c r="P28" s="58"/>
      <c r="Q28" s="139">
        <v>1064784.51</v>
      </c>
      <c r="R28" s="139">
        <v>1002172.05</v>
      </c>
      <c r="S28" s="139">
        <v>2237999.91</v>
      </c>
      <c r="T28" s="40">
        <v>0.64360553645149121</v>
      </c>
      <c r="U28" s="58"/>
      <c r="V28" s="28">
        <v>1239285.1399999997</v>
      </c>
      <c r="W28" s="29">
        <v>0.64360553645149121</v>
      </c>
      <c r="X28" s="42">
        <v>1</v>
      </c>
      <c r="Y28" s="46">
        <v>1</v>
      </c>
      <c r="Z28" s="58"/>
      <c r="AA28" s="28">
        <v>104313.53289045347</v>
      </c>
      <c r="AB28" s="28">
        <v>31294.059867136039</v>
      </c>
      <c r="AC28" s="139">
        <v>610872.45460184652</v>
      </c>
      <c r="AD28" s="130">
        <v>30324.475544666802</v>
      </c>
      <c r="AE28" s="137">
        <v>30324.475544666802</v>
      </c>
      <c r="AF28" s="130">
        <v>29487.646822662049</v>
      </c>
      <c r="AG28" s="47">
        <v>109.4197897452309</v>
      </c>
      <c r="AH28" s="47">
        <v>106.02963477156224</v>
      </c>
      <c r="AI28" s="47">
        <v>103.10366021909807</v>
      </c>
      <c r="AJ28" s="47">
        <v>0</v>
      </c>
      <c r="AK28" s="47">
        <v>0</v>
      </c>
      <c r="AL28" s="45">
        <v>0</v>
      </c>
      <c r="AM28" s="30">
        <v>0</v>
      </c>
      <c r="AN28" s="140">
        <v>60781.7</v>
      </c>
      <c r="AO28" s="140">
        <v>212.52</v>
      </c>
      <c r="AP28" s="140">
        <v>1045047</v>
      </c>
      <c r="AQ28" s="41">
        <v>1105828.7</v>
      </c>
      <c r="AR28" s="140"/>
      <c r="AS28" s="140">
        <v>1105828.7</v>
      </c>
      <c r="AT28" s="58"/>
      <c r="AU28" s="117">
        <v>100</v>
      </c>
      <c r="AV28" s="117">
        <v>50</v>
      </c>
      <c r="AW28" s="57"/>
      <c r="AY28" s="6"/>
      <c r="AZ28" s="1"/>
      <c r="BA28" s="1"/>
      <c r="BB28" s="176"/>
    </row>
    <row r="29" spans="1:54" x14ac:dyDescent="0.25">
      <c r="A29" s="24" t="s">
        <v>44</v>
      </c>
      <c r="B29" s="24" t="s">
        <v>45</v>
      </c>
      <c r="C29" s="24" t="s">
        <v>43</v>
      </c>
      <c r="D29" s="24" t="s">
        <v>12</v>
      </c>
      <c r="E29" s="58"/>
      <c r="F29" s="139">
        <v>346.3</v>
      </c>
      <c r="G29" s="57"/>
      <c r="H29" s="139">
        <v>1957483.1800000002</v>
      </c>
      <c r="I29" s="139">
        <v>271544.21000000002</v>
      </c>
      <c r="J29" s="139">
        <v>606171.3899999999</v>
      </c>
      <c r="K29" s="139">
        <v>1667363.8266999999</v>
      </c>
      <c r="L29" s="139">
        <v>4502562.6067000004</v>
      </c>
      <c r="M29" s="117">
        <v>0.9</v>
      </c>
      <c r="N29" s="25">
        <v>4219042.72</v>
      </c>
      <c r="O29" s="25">
        <v>12183.2</v>
      </c>
      <c r="P29" s="58"/>
      <c r="Q29" s="139">
        <v>1520964.9</v>
      </c>
      <c r="R29" s="139">
        <v>1591957.88</v>
      </c>
      <c r="S29" s="139">
        <v>3201856.3499999996</v>
      </c>
      <c r="T29" s="40">
        <v>0.75890588517198043</v>
      </c>
      <c r="U29" s="58"/>
      <c r="V29" s="28">
        <v>1017186.3700000001</v>
      </c>
      <c r="W29" s="29">
        <v>0.75890588517198043</v>
      </c>
      <c r="X29" s="42">
        <v>2</v>
      </c>
      <c r="Y29" s="46">
        <v>0</v>
      </c>
      <c r="Z29" s="58"/>
      <c r="AA29" s="28">
        <v>0</v>
      </c>
      <c r="AB29" s="28">
        <v>0</v>
      </c>
      <c r="AC29" s="139">
        <v>380682.90167100012</v>
      </c>
      <c r="AD29" s="130">
        <v>18897.577153841674</v>
      </c>
      <c r="AE29" s="137">
        <v>18897.577153841674</v>
      </c>
      <c r="AF29" s="130">
        <v>18376.083045383242</v>
      </c>
      <c r="AG29" s="47">
        <v>0</v>
      </c>
      <c r="AH29" s="47">
        <v>54.569960016868819</v>
      </c>
      <c r="AI29" s="47">
        <v>53.06405730691089</v>
      </c>
      <c r="AJ29" s="47">
        <v>0</v>
      </c>
      <c r="AK29" s="47">
        <v>0</v>
      </c>
      <c r="AL29" s="45">
        <v>0</v>
      </c>
      <c r="AM29" s="30">
        <v>0</v>
      </c>
      <c r="AN29" s="140">
        <v>18376.080000000002</v>
      </c>
      <c r="AO29" s="140">
        <v>53.06</v>
      </c>
      <c r="AP29" s="140">
        <v>1650606.5699999998</v>
      </c>
      <c r="AQ29" s="41">
        <v>1668982.65</v>
      </c>
      <c r="AR29" s="140"/>
      <c r="AS29" s="140">
        <v>1668982.65</v>
      </c>
      <c r="AT29" s="58"/>
      <c r="AU29" s="117">
        <v>100</v>
      </c>
      <c r="AV29" s="117">
        <v>50</v>
      </c>
      <c r="AW29" s="57"/>
      <c r="AY29" s="6"/>
      <c r="AZ29" s="1"/>
      <c r="BA29" s="1"/>
      <c r="BB29" s="176"/>
    </row>
    <row r="30" spans="1:54" x14ac:dyDescent="0.25">
      <c r="A30" s="24" t="s">
        <v>46</v>
      </c>
      <c r="B30" s="24" t="s">
        <v>47</v>
      </c>
      <c r="C30" s="24" t="s">
        <v>43</v>
      </c>
      <c r="D30" s="24" t="s">
        <v>12</v>
      </c>
      <c r="E30" s="58"/>
      <c r="F30" s="139">
        <v>1178.46</v>
      </c>
      <c r="G30" s="57"/>
      <c r="H30" s="139">
        <v>6741614.8099999996</v>
      </c>
      <c r="I30" s="139">
        <v>924065.83</v>
      </c>
      <c r="J30" s="139">
        <v>2118470.3800000004</v>
      </c>
      <c r="K30" s="139">
        <v>5701293.7149400003</v>
      </c>
      <c r="L30" s="139">
        <v>15485444.73494</v>
      </c>
      <c r="M30" s="117">
        <v>0.9</v>
      </c>
      <c r="N30" s="25">
        <v>14507029.630000001</v>
      </c>
      <c r="O30" s="25">
        <v>12310.15</v>
      </c>
      <c r="P30" s="58"/>
      <c r="Q30" s="139">
        <v>4343404.67</v>
      </c>
      <c r="R30" s="139">
        <v>5118542.18</v>
      </c>
      <c r="S30" s="139">
        <v>9644139.8000000007</v>
      </c>
      <c r="T30" s="40">
        <v>0.66479079770101779</v>
      </c>
      <c r="U30" s="58"/>
      <c r="V30" s="28">
        <v>4862889.83</v>
      </c>
      <c r="W30" s="29">
        <v>0.66479079770101779</v>
      </c>
      <c r="X30" s="42">
        <v>1</v>
      </c>
      <c r="Y30" s="46">
        <v>1</v>
      </c>
      <c r="Z30" s="58"/>
      <c r="AA30" s="28">
        <v>127854.73888864368</v>
      </c>
      <c r="AB30" s="28">
        <v>38356.421666593102</v>
      </c>
      <c r="AC30" s="139">
        <v>2363705.6100005852</v>
      </c>
      <c r="AD30" s="130">
        <v>117337.31391108922</v>
      </c>
      <c r="AE30" s="137">
        <v>117337.31391108922</v>
      </c>
      <c r="AF30" s="130">
        <v>114099.29469789441</v>
      </c>
      <c r="AG30" s="47">
        <v>32.547919884080159</v>
      </c>
      <c r="AH30" s="47">
        <v>99.56834675007147</v>
      </c>
      <c r="AI30" s="47">
        <v>96.820676728861741</v>
      </c>
      <c r="AJ30" s="47">
        <v>0</v>
      </c>
      <c r="AK30" s="47">
        <v>0</v>
      </c>
      <c r="AL30" s="45">
        <v>0</v>
      </c>
      <c r="AM30" s="30">
        <v>0</v>
      </c>
      <c r="AN30" s="140">
        <v>152455.71</v>
      </c>
      <c r="AO30" s="140">
        <v>129.36000000000001</v>
      </c>
      <c r="AP30" s="140">
        <v>5336150.7300000004</v>
      </c>
      <c r="AQ30" s="41">
        <v>5488606.4400000004</v>
      </c>
      <c r="AR30" s="140"/>
      <c r="AS30" s="140">
        <v>5488606.4400000004</v>
      </c>
      <c r="AT30" s="58"/>
      <c r="AU30" s="117">
        <v>100</v>
      </c>
      <c r="AV30" s="117">
        <v>50</v>
      </c>
      <c r="AW30" s="57"/>
      <c r="AY30" s="6"/>
      <c r="AZ30" s="1"/>
      <c r="BA30" s="1"/>
      <c r="BB30" s="176"/>
    </row>
    <row r="31" spans="1:54" x14ac:dyDescent="0.25">
      <c r="A31" s="24" t="s">
        <v>48</v>
      </c>
      <c r="B31" s="24" t="s">
        <v>49</v>
      </c>
      <c r="C31" s="24" t="s">
        <v>43</v>
      </c>
      <c r="D31" s="24" t="s">
        <v>12</v>
      </c>
      <c r="E31" s="58"/>
      <c r="F31" s="139">
        <v>498.53</v>
      </c>
      <c r="G31" s="57"/>
      <c r="H31" s="139">
        <v>2854574.74</v>
      </c>
      <c r="I31" s="139">
        <v>390912.32</v>
      </c>
      <c r="J31" s="139">
        <v>946481.40000000014</v>
      </c>
      <c r="K31" s="139">
        <v>2429120.4846699997</v>
      </c>
      <c r="L31" s="139">
        <v>6621088.9446699992</v>
      </c>
      <c r="M31" s="117">
        <v>0.9</v>
      </c>
      <c r="N31" s="25">
        <v>6201892.0899999999</v>
      </c>
      <c r="O31" s="25">
        <v>12440.35</v>
      </c>
      <c r="P31" s="58"/>
      <c r="Q31" s="139">
        <v>2177300.7000000002</v>
      </c>
      <c r="R31" s="139">
        <v>2034693.94</v>
      </c>
      <c r="S31" s="139">
        <v>4307161.78</v>
      </c>
      <c r="T31" s="40">
        <v>0.69449157087800928</v>
      </c>
      <c r="U31" s="58"/>
      <c r="V31" s="28">
        <v>1894730.3099999996</v>
      </c>
      <c r="W31" s="29">
        <v>0.69449157087800928</v>
      </c>
      <c r="X31" s="42">
        <v>2</v>
      </c>
      <c r="Y31" s="46">
        <v>0</v>
      </c>
      <c r="Z31" s="58"/>
      <c r="AA31" s="28">
        <v>0</v>
      </c>
      <c r="AB31" s="28">
        <v>0</v>
      </c>
      <c r="AC31" s="139">
        <v>842981.48420139984</v>
      </c>
      <c r="AD31" s="130">
        <v>41846.659167065678</v>
      </c>
      <c r="AE31" s="137">
        <v>41846.659167065678</v>
      </c>
      <c r="AF31" s="130">
        <v>40691.866357562241</v>
      </c>
      <c r="AG31" s="47">
        <v>0</v>
      </c>
      <c r="AH31" s="47">
        <v>83.940102234701385</v>
      </c>
      <c r="AI31" s="47">
        <v>81.623706411975689</v>
      </c>
      <c r="AJ31" s="47">
        <v>0</v>
      </c>
      <c r="AK31" s="47">
        <v>0</v>
      </c>
      <c r="AL31" s="45">
        <v>0</v>
      </c>
      <c r="AM31" s="30">
        <v>0</v>
      </c>
      <c r="AN31" s="140">
        <v>40691.86</v>
      </c>
      <c r="AO31" s="140">
        <v>81.62</v>
      </c>
      <c r="AP31" s="140">
        <v>2147007.79</v>
      </c>
      <c r="AQ31" s="41">
        <v>2187699.65</v>
      </c>
      <c r="AR31" s="140"/>
      <c r="AS31" s="140">
        <v>2187699.65</v>
      </c>
      <c r="AT31" s="58"/>
      <c r="AU31" s="117">
        <v>100</v>
      </c>
      <c r="AV31" s="117">
        <v>50</v>
      </c>
      <c r="AW31" s="57"/>
      <c r="AY31" s="6"/>
      <c r="AZ31" s="1"/>
      <c r="BA31" s="1"/>
      <c r="BB31" s="176"/>
    </row>
    <row r="32" spans="1:54" x14ac:dyDescent="0.25">
      <c r="A32" s="24" t="s">
        <v>50</v>
      </c>
      <c r="B32" s="24" t="s">
        <v>51</v>
      </c>
      <c r="C32" s="24" t="s">
        <v>52</v>
      </c>
      <c r="D32" s="24" t="s">
        <v>12</v>
      </c>
      <c r="E32" s="58"/>
      <c r="F32" s="139">
        <v>575.86</v>
      </c>
      <c r="G32" s="57"/>
      <c r="H32" s="139">
        <v>3260291.85</v>
      </c>
      <c r="I32" s="139">
        <v>451549.1</v>
      </c>
      <c r="J32" s="139">
        <v>957032.91</v>
      </c>
      <c r="K32" s="139">
        <v>2766608.4085399997</v>
      </c>
      <c r="L32" s="139">
        <v>7435482.2685400005</v>
      </c>
      <c r="M32" s="117">
        <v>0.9</v>
      </c>
      <c r="N32" s="25">
        <v>6968594.8799999999</v>
      </c>
      <c r="O32" s="25">
        <v>12101.19</v>
      </c>
      <c r="P32" s="58"/>
      <c r="Q32" s="139">
        <v>1825074.99</v>
      </c>
      <c r="R32" s="139">
        <v>2740612.61</v>
      </c>
      <c r="S32" s="139">
        <v>4687450.9000000004</v>
      </c>
      <c r="T32" s="40">
        <v>0.67265366701873774</v>
      </c>
      <c r="U32" s="58"/>
      <c r="V32" s="28">
        <v>2281143.9799999995</v>
      </c>
      <c r="W32" s="29">
        <v>0.67265366701873774</v>
      </c>
      <c r="X32" s="42">
        <v>1</v>
      </c>
      <c r="Y32" s="46">
        <v>1</v>
      </c>
      <c r="Z32" s="58"/>
      <c r="AA32" s="28">
        <v>6623.1349950851873</v>
      </c>
      <c r="AB32" s="28">
        <v>1986.940498525556</v>
      </c>
      <c r="AC32" s="139">
        <v>1167893.8227632381</v>
      </c>
      <c r="AD32" s="130">
        <v>57975.715552986374</v>
      </c>
      <c r="AE32" s="137">
        <v>57975.715552986374</v>
      </c>
      <c r="AF32" s="130">
        <v>56375.828231536914</v>
      </c>
      <c r="AG32" s="47">
        <v>3.4503881126064599</v>
      </c>
      <c r="AH32" s="47">
        <v>100.67675399052959</v>
      </c>
      <c r="AI32" s="47">
        <v>97.8984965643332</v>
      </c>
      <c r="AJ32" s="47">
        <v>0</v>
      </c>
      <c r="AK32" s="47">
        <v>0</v>
      </c>
      <c r="AL32" s="45">
        <v>0</v>
      </c>
      <c r="AM32" s="30">
        <v>0</v>
      </c>
      <c r="AN32" s="140">
        <v>58362.76</v>
      </c>
      <c r="AO32" s="140">
        <v>101.34</v>
      </c>
      <c r="AP32" s="140">
        <v>2811906.04</v>
      </c>
      <c r="AQ32" s="41">
        <v>2870268.8</v>
      </c>
      <c r="AR32" s="140"/>
      <c r="AS32" s="140">
        <v>2870268.8</v>
      </c>
      <c r="AT32" s="58"/>
      <c r="AU32" s="117">
        <v>100</v>
      </c>
      <c r="AV32" s="117">
        <v>50</v>
      </c>
      <c r="AW32" s="57"/>
      <c r="AY32" s="6"/>
      <c r="AZ32" s="1"/>
      <c r="BA32" s="1"/>
      <c r="BB32" s="176"/>
    </row>
    <row r="33" spans="1:54" x14ac:dyDescent="0.25">
      <c r="A33" s="24" t="s">
        <v>53</v>
      </c>
      <c r="B33" s="24" t="s">
        <v>54</v>
      </c>
      <c r="C33" s="24" t="s">
        <v>52</v>
      </c>
      <c r="D33" s="24" t="s">
        <v>12</v>
      </c>
      <c r="E33" s="58"/>
      <c r="F33" s="139">
        <v>222.25</v>
      </c>
      <c r="G33" s="57"/>
      <c r="H33" s="139">
        <v>1266792.52</v>
      </c>
      <c r="I33" s="139">
        <v>174272.89</v>
      </c>
      <c r="J33" s="139">
        <v>409862.73000000004</v>
      </c>
      <c r="K33" s="139">
        <v>1080765.1397500001</v>
      </c>
      <c r="L33" s="139">
        <v>2931693.2797500002</v>
      </c>
      <c r="M33" s="117">
        <v>0.9</v>
      </c>
      <c r="N33" s="25">
        <v>2746600.46</v>
      </c>
      <c r="O33" s="25">
        <v>12358.15</v>
      </c>
      <c r="P33" s="58"/>
      <c r="Q33" s="139">
        <v>799914.27</v>
      </c>
      <c r="R33" s="139">
        <v>840285.6</v>
      </c>
      <c r="S33" s="139">
        <v>1714651.5699999998</v>
      </c>
      <c r="T33" s="40">
        <v>0.62428139621006251</v>
      </c>
      <c r="U33" s="58"/>
      <c r="V33" s="28">
        <v>1031948.8900000001</v>
      </c>
      <c r="W33" s="29">
        <v>0.62428139621006251</v>
      </c>
      <c r="X33" s="42">
        <v>1</v>
      </c>
      <c r="Y33" s="46">
        <v>1</v>
      </c>
      <c r="Z33" s="58"/>
      <c r="AA33" s="28">
        <v>135469.74223096156</v>
      </c>
      <c r="AB33" s="28">
        <v>40640.922669288469</v>
      </c>
      <c r="AC33" s="139">
        <v>518351.44149850373</v>
      </c>
      <c r="AD33" s="130">
        <v>25731.616301981227</v>
      </c>
      <c r="AE33" s="137">
        <v>25731.616301981227</v>
      </c>
      <c r="AF33" s="130">
        <v>25021.53128984684</v>
      </c>
      <c r="AG33" s="47">
        <v>182.86129435000436</v>
      </c>
      <c r="AH33" s="47">
        <v>115.77780113377379</v>
      </c>
      <c r="AI33" s="47">
        <v>112.58281795206678</v>
      </c>
      <c r="AJ33" s="47">
        <v>0</v>
      </c>
      <c r="AK33" s="47">
        <v>0</v>
      </c>
      <c r="AL33" s="45">
        <v>0</v>
      </c>
      <c r="AM33" s="30">
        <v>0</v>
      </c>
      <c r="AN33" s="140">
        <v>65662.45</v>
      </c>
      <c r="AO33" s="140">
        <v>295.44</v>
      </c>
      <c r="AP33" s="140">
        <v>901700.3</v>
      </c>
      <c r="AQ33" s="41">
        <v>967362.75</v>
      </c>
      <c r="AR33" s="140"/>
      <c r="AS33" s="140">
        <v>967362.75</v>
      </c>
      <c r="AT33" s="58"/>
      <c r="AU33" s="117">
        <v>100</v>
      </c>
      <c r="AV33" s="117">
        <v>50</v>
      </c>
      <c r="AW33" s="57"/>
      <c r="AY33" s="6"/>
      <c r="AZ33" s="1"/>
      <c r="BA33" s="1"/>
      <c r="BB33" s="176"/>
    </row>
    <row r="34" spans="1:54" x14ac:dyDescent="0.25">
      <c r="A34" s="24" t="s">
        <v>55</v>
      </c>
      <c r="B34" s="24" t="s">
        <v>56</v>
      </c>
      <c r="C34" s="24" t="s">
        <v>57</v>
      </c>
      <c r="D34" s="24" t="s">
        <v>6</v>
      </c>
      <c r="E34" s="58"/>
      <c r="F34" s="139">
        <v>88</v>
      </c>
      <c r="G34" s="57"/>
      <c r="H34" s="139">
        <v>535918.18999999994</v>
      </c>
      <c r="I34" s="139">
        <v>69003.44</v>
      </c>
      <c r="J34" s="139">
        <v>152851.97999999998</v>
      </c>
      <c r="K34" s="139">
        <v>445804.45399999997</v>
      </c>
      <c r="L34" s="139">
        <v>1203578.0639999998</v>
      </c>
      <c r="M34" s="117">
        <v>0.9</v>
      </c>
      <c r="N34" s="25">
        <v>1127800.7</v>
      </c>
      <c r="O34" s="25">
        <v>12815.91</v>
      </c>
      <c r="P34" s="58"/>
      <c r="Q34" s="139">
        <v>112780.07</v>
      </c>
      <c r="R34" s="139">
        <v>488418.58</v>
      </c>
      <c r="S34" s="139">
        <v>601198.65</v>
      </c>
      <c r="T34" s="40">
        <v>0.53307171204983295</v>
      </c>
      <c r="U34" s="58"/>
      <c r="V34" s="28">
        <v>526602.04999999993</v>
      </c>
      <c r="W34" s="29">
        <v>0.53307171204983295</v>
      </c>
      <c r="X34" s="42">
        <v>1</v>
      </c>
      <c r="Y34" s="46">
        <v>1</v>
      </c>
      <c r="Z34" s="58"/>
      <c r="AA34" s="28">
        <v>158492.517829702</v>
      </c>
      <c r="AB34" s="28">
        <v>47547.755348910599</v>
      </c>
      <c r="AC34" s="139">
        <v>329646.80218598049</v>
      </c>
      <c r="AD34" s="130">
        <v>16364.08110393813</v>
      </c>
      <c r="AE34" s="137">
        <v>16364.08110393813</v>
      </c>
      <c r="AF34" s="130">
        <v>15912.500892540244</v>
      </c>
      <c r="AG34" s="47">
        <v>540.31540169216589</v>
      </c>
      <c r="AH34" s="47">
        <v>185.95546709020601</v>
      </c>
      <c r="AI34" s="47">
        <v>180.82387377886641</v>
      </c>
      <c r="AJ34" s="47">
        <v>0</v>
      </c>
      <c r="AK34" s="47">
        <v>0</v>
      </c>
      <c r="AL34" s="45">
        <v>0</v>
      </c>
      <c r="AM34" s="30">
        <v>0</v>
      </c>
      <c r="AN34" s="140">
        <v>63460.25</v>
      </c>
      <c r="AO34" s="140">
        <v>721.13</v>
      </c>
      <c r="AP34" s="140">
        <v>488418.58</v>
      </c>
      <c r="AQ34" s="41">
        <v>551878.83000000007</v>
      </c>
      <c r="AR34" s="140"/>
      <c r="AS34" s="140">
        <v>551878.83000000007</v>
      </c>
      <c r="AT34" s="58"/>
      <c r="AU34" s="117">
        <v>115</v>
      </c>
      <c r="AV34" s="117">
        <v>58</v>
      </c>
      <c r="AW34" s="57"/>
      <c r="AY34" s="6"/>
      <c r="AZ34" s="1"/>
      <c r="BA34" s="1"/>
      <c r="BB34" s="176"/>
    </row>
    <row r="35" spans="1:54" x14ac:dyDescent="0.25">
      <c r="A35" s="24" t="s">
        <v>58</v>
      </c>
      <c r="B35" s="24" t="s">
        <v>59</v>
      </c>
      <c r="C35" s="24" t="s">
        <v>57</v>
      </c>
      <c r="D35" s="24" t="s">
        <v>6</v>
      </c>
      <c r="E35" s="58"/>
      <c r="F35" s="139">
        <v>48</v>
      </c>
      <c r="G35" s="57"/>
      <c r="H35" s="139">
        <v>256349.1</v>
      </c>
      <c r="I35" s="139">
        <v>37638.239999999998</v>
      </c>
      <c r="J35" s="139">
        <v>83151.059999999983</v>
      </c>
      <c r="K35" s="139">
        <v>214577.522</v>
      </c>
      <c r="L35" s="139">
        <v>591715.92200000002</v>
      </c>
      <c r="M35" s="117">
        <v>0.9</v>
      </c>
      <c r="N35" s="25">
        <v>554002.07999999996</v>
      </c>
      <c r="O35" s="25">
        <v>11541.71</v>
      </c>
      <c r="P35" s="58"/>
      <c r="Q35" s="139">
        <v>55400.2</v>
      </c>
      <c r="R35" s="139">
        <v>434510.19</v>
      </c>
      <c r="S35" s="139">
        <v>489910.39</v>
      </c>
      <c r="T35" s="40">
        <v>0.88431146323493959</v>
      </c>
      <c r="U35" s="58"/>
      <c r="V35" s="28">
        <v>64091.689999999944</v>
      </c>
      <c r="W35" s="29">
        <v>0.88431146323493959</v>
      </c>
      <c r="X35" s="42">
        <v>2</v>
      </c>
      <c r="Y35" s="46">
        <v>0</v>
      </c>
      <c r="Z35" s="58"/>
      <c r="AA35" s="28">
        <v>0</v>
      </c>
      <c r="AB35" s="28">
        <v>0</v>
      </c>
      <c r="AC35" s="139">
        <v>7822.333799999964</v>
      </c>
      <c r="AD35" s="130">
        <v>388.31047010447804</v>
      </c>
      <c r="AE35" s="137">
        <v>1754.5921487898781</v>
      </c>
      <c r="AF35" s="130">
        <v>1706.1727423817224</v>
      </c>
      <c r="AG35" s="47">
        <v>0</v>
      </c>
      <c r="AH35" s="47">
        <v>8.0898014605099586</v>
      </c>
      <c r="AI35" s="47">
        <v>35.545265466285883</v>
      </c>
      <c r="AJ35" s="47">
        <v>0</v>
      </c>
      <c r="AK35" s="47">
        <v>0</v>
      </c>
      <c r="AL35" s="45">
        <v>0</v>
      </c>
      <c r="AM35" s="30">
        <v>0</v>
      </c>
      <c r="AN35" s="140">
        <v>1706.17</v>
      </c>
      <c r="AO35" s="140">
        <v>35.54</v>
      </c>
      <c r="AP35" s="140">
        <v>434510.19</v>
      </c>
      <c r="AQ35" s="41">
        <v>436216.36</v>
      </c>
      <c r="AR35" s="140"/>
      <c r="AS35" s="140">
        <v>436216.36</v>
      </c>
      <c r="AT35" s="58"/>
      <c r="AU35" s="117">
        <v>107</v>
      </c>
      <c r="AV35" s="117">
        <v>54</v>
      </c>
      <c r="AW35" s="57"/>
      <c r="AY35" s="6"/>
      <c r="AZ35" s="1"/>
      <c r="BA35" s="1"/>
      <c r="BB35" s="176"/>
    </row>
    <row r="36" spans="1:54" x14ac:dyDescent="0.25">
      <c r="A36" s="24" t="s">
        <v>60</v>
      </c>
      <c r="B36" s="24" t="s">
        <v>61</v>
      </c>
      <c r="C36" s="24" t="s">
        <v>62</v>
      </c>
      <c r="D36" s="24" t="s">
        <v>12</v>
      </c>
      <c r="E36" s="58"/>
      <c r="F36" s="139">
        <v>395.19</v>
      </c>
      <c r="G36" s="57"/>
      <c r="H36" s="139">
        <v>2239657.04</v>
      </c>
      <c r="I36" s="139">
        <v>309880.33</v>
      </c>
      <c r="J36" s="139">
        <v>675163.49</v>
      </c>
      <c r="K36" s="139">
        <v>1898576.2274099994</v>
      </c>
      <c r="L36" s="139">
        <v>5123277.0874099992</v>
      </c>
      <c r="M36" s="117">
        <v>0.93018000000000001</v>
      </c>
      <c r="N36" s="25">
        <v>4898128.47</v>
      </c>
      <c r="O36" s="25">
        <v>12394.36</v>
      </c>
      <c r="P36" s="58"/>
      <c r="Q36" s="139">
        <v>1020978.15</v>
      </c>
      <c r="R36" s="139">
        <v>2033367.41</v>
      </c>
      <c r="S36" s="139">
        <v>3116931.8</v>
      </c>
      <c r="T36" s="40">
        <v>0.63635158185224161</v>
      </c>
      <c r="U36" s="58"/>
      <c r="V36" s="28">
        <v>1781196.67</v>
      </c>
      <c r="W36" s="29">
        <v>0.63635158185224161</v>
      </c>
      <c r="X36" s="42">
        <v>1</v>
      </c>
      <c r="Y36" s="46">
        <v>1</v>
      </c>
      <c r="Z36" s="58"/>
      <c r="AA36" s="28">
        <v>182467.58639354631</v>
      </c>
      <c r="AB36" s="28">
        <v>54740.27591806389</v>
      </c>
      <c r="AC36" s="139">
        <v>980040.01106243418</v>
      </c>
      <c r="AD36" s="130">
        <v>48650.416505730478</v>
      </c>
      <c r="AE36" s="137">
        <v>48650.416505730478</v>
      </c>
      <c r="AF36" s="130">
        <v>47307.868443867977</v>
      </c>
      <c r="AG36" s="47">
        <v>138.51634889056882</v>
      </c>
      <c r="AH36" s="47">
        <v>123.10639567228543</v>
      </c>
      <c r="AI36" s="47">
        <v>119.70917392613168</v>
      </c>
      <c r="AJ36" s="47">
        <v>0</v>
      </c>
      <c r="AK36" s="47">
        <v>0</v>
      </c>
      <c r="AL36" s="45">
        <v>0</v>
      </c>
      <c r="AM36" s="30">
        <v>0</v>
      </c>
      <c r="AN36" s="140">
        <v>102048.14</v>
      </c>
      <c r="AO36" s="140">
        <v>258.22000000000003</v>
      </c>
      <c r="AP36" s="140">
        <v>2097385.5299999998</v>
      </c>
      <c r="AQ36" s="41">
        <v>2199433.67</v>
      </c>
      <c r="AR36" s="140"/>
      <c r="AS36" s="140">
        <v>2199433.67</v>
      </c>
      <c r="AT36" s="58"/>
      <c r="AU36" s="117">
        <v>107</v>
      </c>
      <c r="AV36" s="117">
        <v>54</v>
      </c>
      <c r="AW36" s="57"/>
      <c r="AY36" s="6"/>
      <c r="AZ36" s="1"/>
      <c r="BA36" s="1"/>
      <c r="BB36" s="176"/>
    </row>
    <row r="37" spans="1:54" x14ac:dyDescent="0.25">
      <c r="A37" s="24" t="s">
        <v>63</v>
      </c>
      <c r="B37" s="24" t="s">
        <v>64</v>
      </c>
      <c r="C37" s="24" t="s">
        <v>62</v>
      </c>
      <c r="D37" s="24" t="s">
        <v>12</v>
      </c>
      <c r="E37" s="58"/>
      <c r="F37" s="139">
        <v>1732.55</v>
      </c>
      <c r="G37" s="57"/>
      <c r="H37" s="139">
        <v>9794871.6499999985</v>
      </c>
      <c r="I37" s="139">
        <v>1358544.43</v>
      </c>
      <c r="J37" s="139">
        <v>2868365.6300000004</v>
      </c>
      <c r="K37" s="139">
        <v>8311280.8304500021</v>
      </c>
      <c r="L37" s="139">
        <v>22333062.540449999</v>
      </c>
      <c r="M37" s="117">
        <v>0.93018000000000001</v>
      </c>
      <c r="N37" s="25">
        <v>21354061.739999998</v>
      </c>
      <c r="O37" s="25">
        <v>12325.22</v>
      </c>
      <c r="P37" s="58"/>
      <c r="Q37" s="139">
        <v>6320372.6699999999</v>
      </c>
      <c r="R37" s="139">
        <v>7083392.7000000002</v>
      </c>
      <c r="S37" s="139">
        <v>13741581.57</v>
      </c>
      <c r="T37" s="40">
        <v>0.64351137208990772</v>
      </c>
      <c r="U37" s="58"/>
      <c r="V37" s="28">
        <v>7612480.1699999981</v>
      </c>
      <c r="W37" s="29">
        <v>0.64351137208990772</v>
      </c>
      <c r="X37" s="42">
        <v>1</v>
      </c>
      <c r="Y37" s="46">
        <v>1</v>
      </c>
      <c r="Z37" s="58"/>
      <c r="AA37" s="28">
        <v>642601.82443144359</v>
      </c>
      <c r="AB37" s="28">
        <v>192780.54732943306</v>
      </c>
      <c r="AC37" s="139">
        <v>3744450.337727963</v>
      </c>
      <c r="AD37" s="130">
        <v>185879.21560264067</v>
      </c>
      <c r="AE37" s="137">
        <v>185879.21560264067</v>
      </c>
      <c r="AF37" s="130">
        <v>180749.72651350917</v>
      </c>
      <c r="AG37" s="47">
        <v>111.26983194103089</v>
      </c>
      <c r="AH37" s="47">
        <v>107.28649424411456</v>
      </c>
      <c r="AI37" s="47">
        <v>104.32583562581696</v>
      </c>
      <c r="AJ37" s="47">
        <v>0</v>
      </c>
      <c r="AK37" s="47">
        <v>0</v>
      </c>
      <c r="AL37" s="45">
        <v>0</v>
      </c>
      <c r="AM37" s="30">
        <v>0</v>
      </c>
      <c r="AN37" s="140">
        <v>373530.27</v>
      </c>
      <c r="AO37" s="140">
        <v>215.59</v>
      </c>
      <c r="AP37" s="140">
        <v>7323402.8700000001</v>
      </c>
      <c r="AQ37" s="41">
        <v>7696933.1400000006</v>
      </c>
      <c r="AR37" s="140"/>
      <c r="AS37" s="140">
        <v>7696933.1400000006</v>
      </c>
      <c r="AT37" s="58"/>
      <c r="AU37" s="117">
        <v>107</v>
      </c>
      <c r="AV37" s="117">
        <v>54</v>
      </c>
      <c r="AW37" s="57"/>
      <c r="AY37" s="6"/>
      <c r="AZ37" s="1"/>
      <c r="BA37" s="1"/>
      <c r="BB37" s="176"/>
    </row>
    <row r="38" spans="1:54" x14ac:dyDescent="0.25">
      <c r="A38" s="24" t="s">
        <v>65</v>
      </c>
      <c r="B38" s="24" t="s">
        <v>66</v>
      </c>
      <c r="C38" s="24" t="s">
        <v>67</v>
      </c>
      <c r="D38" s="24" t="s">
        <v>12</v>
      </c>
      <c r="E38" s="58"/>
      <c r="F38" s="139">
        <v>304.37</v>
      </c>
      <c r="G38" s="57"/>
      <c r="H38" s="139">
        <v>1709617.92</v>
      </c>
      <c r="I38" s="139">
        <v>238665.64</v>
      </c>
      <c r="J38" s="139">
        <v>473958.13</v>
      </c>
      <c r="K38" s="139">
        <v>1444587.53743</v>
      </c>
      <c r="L38" s="139">
        <v>3866829.22743</v>
      </c>
      <c r="M38" s="117">
        <v>0.9</v>
      </c>
      <c r="N38" s="25">
        <v>3624605.05</v>
      </c>
      <c r="O38" s="25">
        <v>11908.54</v>
      </c>
      <c r="P38" s="58"/>
      <c r="Q38" s="139">
        <v>1888209.75</v>
      </c>
      <c r="R38" s="139">
        <v>725349.4</v>
      </c>
      <c r="S38" s="139">
        <v>2680702.02</v>
      </c>
      <c r="T38" s="40">
        <v>0.73958458453287212</v>
      </c>
      <c r="U38" s="58"/>
      <c r="V38" s="28">
        <v>943903.0299999998</v>
      </c>
      <c r="W38" s="29">
        <v>0.73958458453287212</v>
      </c>
      <c r="X38" s="42">
        <v>2</v>
      </c>
      <c r="Y38" s="46">
        <v>0</v>
      </c>
      <c r="Z38" s="58"/>
      <c r="AA38" s="28">
        <v>0</v>
      </c>
      <c r="AB38" s="28">
        <v>0</v>
      </c>
      <c r="AC38" s="139">
        <v>283395.08668499999</v>
      </c>
      <c r="AD38" s="130">
        <v>14068.087881388052</v>
      </c>
      <c r="AE38" s="137">
        <v>14068.087881388052</v>
      </c>
      <c r="AF38" s="130">
        <v>13679.867482143491</v>
      </c>
      <c r="AG38" s="47">
        <v>0</v>
      </c>
      <c r="AH38" s="47">
        <v>46.220349841929398</v>
      </c>
      <c r="AI38" s="47">
        <v>44.9448614585652</v>
      </c>
      <c r="AJ38" s="47">
        <v>0</v>
      </c>
      <c r="AK38" s="47">
        <v>0</v>
      </c>
      <c r="AL38" s="45">
        <v>0</v>
      </c>
      <c r="AM38" s="30">
        <v>0</v>
      </c>
      <c r="AN38" s="140">
        <v>13679.86</v>
      </c>
      <c r="AO38" s="140">
        <v>44.94</v>
      </c>
      <c r="AP38" s="140">
        <v>754593.78999999992</v>
      </c>
      <c r="AQ38" s="41">
        <v>768273.64999999991</v>
      </c>
      <c r="AR38" s="140"/>
      <c r="AS38" s="140">
        <v>768273.64999999991</v>
      </c>
      <c r="AT38" s="58"/>
      <c r="AU38" s="117">
        <v>95</v>
      </c>
      <c r="AV38" s="117">
        <v>48</v>
      </c>
      <c r="AW38" s="57"/>
      <c r="AY38" s="6"/>
      <c r="AZ38" s="1"/>
      <c r="BA38" s="1"/>
      <c r="BB38" s="176"/>
    </row>
    <row r="39" spans="1:54" x14ac:dyDescent="0.25">
      <c r="A39" s="24" t="s">
        <v>68</v>
      </c>
      <c r="B39" s="24" t="s">
        <v>69</v>
      </c>
      <c r="C39" s="24" t="s">
        <v>67</v>
      </c>
      <c r="D39" s="24" t="s">
        <v>12</v>
      </c>
      <c r="E39" s="58"/>
      <c r="F39" s="139">
        <v>2346.1999999999998</v>
      </c>
      <c r="G39" s="57"/>
      <c r="H39" s="139">
        <v>13511308.330000002</v>
      </c>
      <c r="I39" s="139">
        <v>1839725.8</v>
      </c>
      <c r="J39" s="139">
        <v>4322799.6099999994</v>
      </c>
      <c r="K39" s="139">
        <v>11490209.8638</v>
      </c>
      <c r="L39" s="139">
        <v>31164043.603800002</v>
      </c>
      <c r="M39" s="117">
        <v>0.9</v>
      </c>
      <c r="N39" s="25">
        <v>29196660.219999999</v>
      </c>
      <c r="O39" s="25">
        <v>12444.23</v>
      </c>
      <c r="P39" s="58"/>
      <c r="Q39" s="139">
        <v>11958952.02</v>
      </c>
      <c r="R39" s="139">
        <v>7544583.21</v>
      </c>
      <c r="S39" s="139">
        <v>19998462.289999999</v>
      </c>
      <c r="T39" s="40">
        <v>0.68495718823007212</v>
      </c>
      <c r="U39" s="58"/>
      <c r="V39" s="28">
        <v>9198197.9299999997</v>
      </c>
      <c r="W39" s="29">
        <v>0.68495718823007212</v>
      </c>
      <c r="X39" s="42">
        <v>2</v>
      </c>
      <c r="Y39" s="46">
        <v>0</v>
      </c>
      <c r="Z39" s="58"/>
      <c r="AA39" s="28">
        <v>0</v>
      </c>
      <c r="AB39" s="28">
        <v>0</v>
      </c>
      <c r="AC39" s="139">
        <v>3706845.2384832003</v>
      </c>
      <c r="AD39" s="130">
        <v>184012.451266138</v>
      </c>
      <c r="AE39" s="137">
        <v>184012.451266138</v>
      </c>
      <c r="AF39" s="130">
        <v>178934.47706674295</v>
      </c>
      <c r="AG39" s="47">
        <v>0</v>
      </c>
      <c r="AH39" s="47">
        <v>78.429993720116784</v>
      </c>
      <c r="AI39" s="47">
        <v>76.26565385165074</v>
      </c>
      <c r="AJ39" s="47">
        <v>0</v>
      </c>
      <c r="AK39" s="47">
        <v>0</v>
      </c>
      <c r="AL39" s="45">
        <v>0</v>
      </c>
      <c r="AM39" s="30">
        <v>0</v>
      </c>
      <c r="AN39" s="140">
        <v>178934.47</v>
      </c>
      <c r="AO39" s="140">
        <v>76.260000000000005</v>
      </c>
      <c r="AP39" s="140">
        <v>8020608.0399999991</v>
      </c>
      <c r="AQ39" s="41">
        <v>8199542.5099999988</v>
      </c>
      <c r="AR39" s="140"/>
      <c r="AS39" s="140">
        <v>8199542.5099999988</v>
      </c>
      <c r="AT39" s="58"/>
      <c r="AU39" s="117">
        <v>95</v>
      </c>
      <c r="AV39" s="117">
        <v>48</v>
      </c>
      <c r="AW39" s="57"/>
      <c r="AY39" s="6"/>
      <c r="AZ39" s="1"/>
      <c r="BA39" s="1"/>
      <c r="BB39" s="176"/>
    </row>
    <row r="40" spans="1:54" x14ac:dyDescent="0.25">
      <c r="A40" s="24" t="s">
        <v>70</v>
      </c>
      <c r="B40" s="24" t="s">
        <v>71</v>
      </c>
      <c r="C40" s="24" t="s">
        <v>67</v>
      </c>
      <c r="D40" s="24" t="s">
        <v>12</v>
      </c>
      <c r="E40" s="58"/>
      <c r="F40" s="139">
        <v>251.7</v>
      </c>
      <c r="G40" s="57"/>
      <c r="H40" s="139">
        <v>1413677.11</v>
      </c>
      <c r="I40" s="139">
        <v>197365.52</v>
      </c>
      <c r="J40" s="139">
        <v>400482.65</v>
      </c>
      <c r="K40" s="139">
        <v>1204120.8582999997</v>
      </c>
      <c r="L40" s="139">
        <v>3215646.1382999998</v>
      </c>
      <c r="M40" s="117">
        <v>0.9</v>
      </c>
      <c r="N40" s="25">
        <v>3014493.61</v>
      </c>
      <c r="O40" s="25">
        <v>11976.53</v>
      </c>
      <c r="P40" s="58"/>
      <c r="Q40" s="139">
        <v>1760765.71</v>
      </c>
      <c r="R40" s="139">
        <v>541537.68999999994</v>
      </c>
      <c r="S40" s="139">
        <v>2389466.87</v>
      </c>
      <c r="T40" s="40">
        <v>0.792659457652657</v>
      </c>
      <c r="U40" s="58"/>
      <c r="V40" s="28">
        <v>625026.73999999976</v>
      </c>
      <c r="W40" s="29">
        <v>0.792659457652657</v>
      </c>
      <c r="X40" s="42">
        <v>2</v>
      </c>
      <c r="Y40" s="46">
        <v>0</v>
      </c>
      <c r="Z40" s="58"/>
      <c r="AA40" s="28">
        <v>0</v>
      </c>
      <c r="AB40" s="28">
        <v>0</v>
      </c>
      <c r="AC40" s="139">
        <v>134575.8319260999</v>
      </c>
      <c r="AD40" s="130">
        <v>6680.513245283053</v>
      </c>
      <c r="AE40" s="137">
        <v>9200.6425802169233</v>
      </c>
      <c r="AF40" s="130">
        <v>8946.7433178641568</v>
      </c>
      <c r="AG40" s="47">
        <v>0</v>
      </c>
      <c r="AH40" s="47">
        <v>26.541570303071328</v>
      </c>
      <c r="AI40" s="47">
        <v>35.545265466285883</v>
      </c>
      <c r="AJ40" s="47">
        <v>0</v>
      </c>
      <c r="AK40" s="47">
        <v>0</v>
      </c>
      <c r="AL40" s="45">
        <v>0</v>
      </c>
      <c r="AM40" s="30">
        <v>0</v>
      </c>
      <c r="AN40" s="140">
        <v>8946.74</v>
      </c>
      <c r="AO40" s="140">
        <v>35.54</v>
      </c>
      <c r="AP40" s="140">
        <v>555910.42999999993</v>
      </c>
      <c r="AQ40" s="41">
        <v>564857.16999999993</v>
      </c>
      <c r="AR40" s="140"/>
      <c r="AS40" s="140">
        <v>564857.16999999993</v>
      </c>
      <c r="AT40" s="58"/>
      <c r="AU40" s="117">
        <v>96</v>
      </c>
      <c r="AV40" s="117">
        <v>48</v>
      </c>
      <c r="AW40" s="57"/>
      <c r="AY40" s="6"/>
      <c r="AZ40" s="1"/>
      <c r="BA40" s="1"/>
      <c r="BB40" s="176"/>
    </row>
    <row r="41" spans="1:54" x14ac:dyDescent="0.25">
      <c r="A41" s="24" t="s">
        <v>72</v>
      </c>
      <c r="B41" s="24" t="s">
        <v>73</v>
      </c>
      <c r="C41" s="24" t="s">
        <v>67</v>
      </c>
      <c r="D41" s="24" t="s">
        <v>12</v>
      </c>
      <c r="E41" s="58"/>
      <c r="F41" s="139">
        <v>1250.46</v>
      </c>
      <c r="G41" s="57"/>
      <c r="H41" s="139">
        <v>7303155.0499999989</v>
      </c>
      <c r="I41" s="139">
        <v>980523.19</v>
      </c>
      <c r="J41" s="139">
        <v>2485373.81</v>
      </c>
      <c r="K41" s="139">
        <v>6201972.7389400005</v>
      </c>
      <c r="L41" s="139">
        <v>16971024.788939998</v>
      </c>
      <c r="M41" s="117">
        <v>0.9</v>
      </c>
      <c r="N41" s="25">
        <v>15894119.58</v>
      </c>
      <c r="O41" s="25">
        <v>12710.61</v>
      </c>
      <c r="P41" s="58"/>
      <c r="Q41" s="139">
        <v>3951072.09</v>
      </c>
      <c r="R41" s="139">
        <v>6082715.9199999999</v>
      </c>
      <c r="S41" s="139">
        <v>10300590.550000001</v>
      </c>
      <c r="T41" s="40">
        <v>0.64807556644795294</v>
      </c>
      <c r="U41" s="58"/>
      <c r="V41" s="28">
        <v>5593529.0299999993</v>
      </c>
      <c r="W41" s="29">
        <v>0.64807556644795294</v>
      </c>
      <c r="X41" s="42">
        <v>1</v>
      </c>
      <c r="Y41" s="46">
        <v>1</v>
      </c>
      <c r="Z41" s="58"/>
      <c r="AA41" s="28">
        <v>405753.45684015565</v>
      </c>
      <c r="AB41" s="28">
        <v>121726.03705204668</v>
      </c>
      <c r="AC41" s="139">
        <v>2944405.3609045269</v>
      </c>
      <c r="AD41" s="130">
        <v>146163.97856493766</v>
      </c>
      <c r="AE41" s="137">
        <v>146163.97856493766</v>
      </c>
      <c r="AF41" s="130">
        <v>142130.4639471675</v>
      </c>
      <c r="AG41" s="47">
        <v>97.345006679179406</v>
      </c>
      <c r="AH41" s="47">
        <v>116.88816800612386</v>
      </c>
      <c r="AI41" s="47">
        <v>113.66254334178423</v>
      </c>
      <c r="AJ41" s="47">
        <v>0</v>
      </c>
      <c r="AK41" s="47">
        <v>0</v>
      </c>
      <c r="AL41" s="45">
        <v>0</v>
      </c>
      <c r="AM41" s="30">
        <v>0</v>
      </c>
      <c r="AN41" s="140">
        <v>263856.5</v>
      </c>
      <c r="AO41" s="140">
        <v>211</v>
      </c>
      <c r="AP41" s="140">
        <v>6502687.7700000005</v>
      </c>
      <c r="AQ41" s="41">
        <v>6766544.2700000005</v>
      </c>
      <c r="AR41" s="140"/>
      <c r="AS41" s="140">
        <v>6766544.2700000005</v>
      </c>
      <c r="AT41" s="58"/>
      <c r="AU41" s="117">
        <v>95</v>
      </c>
      <c r="AV41" s="117">
        <v>48</v>
      </c>
      <c r="AW41" s="57"/>
      <c r="AY41" s="6"/>
      <c r="AZ41" s="1"/>
      <c r="BA41" s="1"/>
      <c r="BB41" s="176"/>
    </row>
    <row r="42" spans="1:54" x14ac:dyDescent="0.25">
      <c r="A42" s="24" t="s">
        <v>74</v>
      </c>
      <c r="B42" s="24" t="s">
        <v>75</v>
      </c>
      <c r="C42" s="24" t="s">
        <v>67</v>
      </c>
      <c r="D42" s="24" t="s">
        <v>12</v>
      </c>
      <c r="E42" s="58"/>
      <c r="F42" s="139">
        <v>295.77999999999997</v>
      </c>
      <c r="G42" s="57"/>
      <c r="H42" s="139">
        <v>1694928.1099999999</v>
      </c>
      <c r="I42" s="139">
        <v>231929.97</v>
      </c>
      <c r="J42" s="139">
        <v>540212.96</v>
      </c>
      <c r="K42" s="139">
        <v>1439182.4534199999</v>
      </c>
      <c r="L42" s="139">
        <v>3906253.4934200002</v>
      </c>
      <c r="M42" s="117">
        <v>0.9</v>
      </c>
      <c r="N42" s="25">
        <v>3659546.38</v>
      </c>
      <c r="O42" s="25">
        <v>12372.52</v>
      </c>
      <c r="P42" s="58"/>
      <c r="Q42" s="139">
        <v>660479.53</v>
      </c>
      <c r="R42" s="139">
        <v>1745563.33</v>
      </c>
      <c r="S42" s="139">
        <v>2450752.48</v>
      </c>
      <c r="T42" s="40">
        <v>0.66968750372826269</v>
      </c>
      <c r="U42" s="58"/>
      <c r="V42" s="28">
        <v>1208793.8999999999</v>
      </c>
      <c r="W42" s="29">
        <v>0.66968750372826269</v>
      </c>
      <c r="X42" s="42">
        <v>1</v>
      </c>
      <c r="Y42" s="46">
        <v>1</v>
      </c>
      <c r="Z42" s="58"/>
      <c r="AA42" s="28">
        <v>14332.94080986362</v>
      </c>
      <c r="AB42" s="28">
        <v>4299.8822429590855</v>
      </c>
      <c r="AC42" s="139">
        <v>690956.44891980186</v>
      </c>
      <c r="AD42" s="130">
        <v>34299.94556123011</v>
      </c>
      <c r="AE42" s="137">
        <v>34299.94556123011</v>
      </c>
      <c r="AF42" s="130">
        <v>33353.410490357805</v>
      </c>
      <c r="AG42" s="47">
        <v>14.537434048816978</v>
      </c>
      <c r="AH42" s="47">
        <v>115.96438420863518</v>
      </c>
      <c r="AI42" s="47">
        <v>112.76425211426671</v>
      </c>
      <c r="AJ42" s="47">
        <v>0</v>
      </c>
      <c r="AK42" s="47">
        <v>0</v>
      </c>
      <c r="AL42" s="45">
        <v>0</v>
      </c>
      <c r="AM42" s="30">
        <v>0</v>
      </c>
      <c r="AN42" s="140">
        <v>37653.29</v>
      </c>
      <c r="AO42" s="140">
        <v>127.3</v>
      </c>
      <c r="AP42" s="140">
        <v>1826904.98</v>
      </c>
      <c r="AQ42" s="41">
        <v>1864558.27</v>
      </c>
      <c r="AR42" s="140"/>
      <c r="AS42" s="140">
        <v>1864558.27</v>
      </c>
      <c r="AT42" s="58"/>
      <c r="AU42" s="117">
        <v>96</v>
      </c>
      <c r="AV42" s="117">
        <v>48</v>
      </c>
      <c r="AW42" s="57"/>
      <c r="AY42" s="6"/>
      <c r="AZ42" s="1"/>
      <c r="BA42" s="1"/>
      <c r="BB42" s="176"/>
    </row>
    <row r="43" spans="1:54" x14ac:dyDescent="0.25">
      <c r="A43" s="24" t="s">
        <v>76</v>
      </c>
      <c r="B43" s="24" t="s">
        <v>77</v>
      </c>
      <c r="C43" s="24" t="s">
        <v>78</v>
      </c>
      <c r="D43" s="24" t="s">
        <v>12</v>
      </c>
      <c r="E43" s="58"/>
      <c r="F43" s="139">
        <v>680.03</v>
      </c>
      <c r="G43" s="57"/>
      <c r="H43" s="139">
        <v>3916954.52</v>
      </c>
      <c r="I43" s="139">
        <v>533231.92000000004</v>
      </c>
      <c r="J43" s="139">
        <v>1239909.2399999998</v>
      </c>
      <c r="K43" s="139">
        <v>3337125.6051700003</v>
      </c>
      <c r="L43" s="139">
        <v>9027221.28517</v>
      </c>
      <c r="M43" s="117">
        <v>0.9</v>
      </c>
      <c r="N43" s="25">
        <v>8458211.7100000009</v>
      </c>
      <c r="O43" s="25">
        <v>12437.99</v>
      </c>
      <c r="P43" s="58"/>
      <c r="Q43" s="139">
        <v>2682944.75</v>
      </c>
      <c r="R43" s="139">
        <v>3163552.94</v>
      </c>
      <c r="S43" s="139">
        <v>5936748.79</v>
      </c>
      <c r="T43" s="40">
        <v>0.70189172292543611</v>
      </c>
      <c r="U43" s="58"/>
      <c r="V43" s="28">
        <v>2521462.9200000009</v>
      </c>
      <c r="W43" s="29">
        <v>0.70189172292543611</v>
      </c>
      <c r="X43" s="42">
        <v>2</v>
      </c>
      <c r="Y43" s="46">
        <v>0</v>
      </c>
      <c r="Z43" s="58"/>
      <c r="AA43" s="28">
        <v>0</v>
      </c>
      <c r="AB43" s="28">
        <v>0</v>
      </c>
      <c r="AC43" s="139">
        <v>1144128.1862172007</v>
      </c>
      <c r="AD43" s="130">
        <v>56795.959519112701</v>
      </c>
      <c r="AE43" s="137">
        <v>56795.959519112701</v>
      </c>
      <c r="AF43" s="130">
        <v>55228.628531000308</v>
      </c>
      <c r="AG43" s="47">
        <v>0</v>
      </c>
      <c r="AH43" s="47">
        <v>83.519785184642885</v>
      </c>
      <c r="AI43" s="47">
        <v>81.214988354925978</v>
      </c>
      <c r="AJ43" s="47">
        <v>0</v>
      </c>
      <c r="AK43" s="47">
        <v>0</v>
      </c>
      <c r="AL43" s="45">
        <v>0</v>
      </c>
      <c r="AM43" s="30">
        <v>0</v>
      </c>
      <c r="AN43" s="140">
        <v>55228.62</v>
      </c>
      <c r="AO43" s="140">
        <v>81.209999999999994</v>
      </c>
      <c r="AP43" s="140">
        <v>3279311.29</v>
      </c>
      <c r="AQ43" s="41">
        <v>3334539.91</v>
      </c>
      <c r="AR43" s="140"/>
      <c r="AS43" s="140">
        <v>3334539.91</v>
      </c>
      <c r="AT43" s="58"/>
      <c r="AU43" s="117">
        <v>107</v>
      </c>
      <c r="AV43" s="117">
        <v>54</v>
      </c>
      <c r="AW43" s="57"/>
      <c r="AY43" s="6"/>
      <c r="AZ43" s="1"/>
      <c r="BA43" s="1"/>
      <c r="BB43" s="176"/>
    </row>
    <row r="44" spans="1:54" x14ac:dyDescent="0.25">
      <c r="A44" s="24" t="s">
        <v>79</v>
      </c>
      <c r="B44" s="24" t="s">
        <v>80</v>
      </c>
      <c r="C44" s="24" t="s">
        <v>78</v>
      </c>
      <c r="D44" s="24" t="s">
        <v>12</v>
      </c>
      <c r="E44" s="58"/>
      <c r="F44" s="139">
        <v>304</v>
      </c>
      <c r="G44" s="57"/>
      <c r="H44" s="139">
        <v>1711539.82</v>
      </c>
      <c r="I44" s="139">
        <v>238375.52</v>
      </c>
      <c r="J44" s="139">
        <v>497697.25</v>
      </c>
      <c r="K44" s="139">
        <v>1363343.3459999999</v>
      </c>
      <c r="L44" s="139">
        <v>3810955.9359999998</v>
      </c>
      <c r="M44" s="117">
        <v>0.9</v>
      </c>
      <c r="N44" s="25">
        <v>3566194.67</v>
      </c>
      <c r="O44" s="25">
        <v>11730.9</v>
      </c>
      <c r="P44" s="58"/>
      <c r="Q44" s="139">
        <v>2764157.48</v>
      </c>
      <c r="R44" s="139">
        <v>573458.35</v>
      </c>
      <c r="S44" s="139">
        <v>3486053.46</v>
      </c>
      <c r="T44" s="40">
        <v>0.97752752796302056</v>
      </c>
      <c r="U44" s="58"/>
      <c r="V44" s="28">
        <v>80141.209999999963</v>
      </c>
      <c r="W44" s="29">
        <v>0.97752752796302056</v>
      </c>
      <c r="X44" s="42">
        <v>3</v>
      </c>
      <c r="Y44" s="46">
        <v>0</v>
      </c>
      <c r="Z44" s="58"/>
      <c r="AA44" s="28">
        <v>0</v>
      </c>
      <c r="AB44" s="28">
        <v>0</v>
      </c>
      <c r="AC44" s="139">
        <v>0</v>
      </c>
      <c r="AD44" s="130">
        <v>0</v>
      </c>
      <c r="AE44" s="137">
        <v>0</v>
      </c>
      <c r="AF44" s="130">
        <v>0</v>
      </c>
      <c r="AG44" s="47">
        <v>0</v>
      </c>
      <c r="AH44" s="47">
        <v>0</v>
      </c>
      <c r="AI44" s="47">
        <v>0</v>
      </c>
      <c r="AJ44" s="47">
        <v>26.6833010384936</v>
      </c>
      <c r="AK44" s="47">
        <v>0</v>
      </c>
      <c r="AL44" s="45">
        <v>8111.7235157020541</v>
      </c>
      <c r="AM44" s="30">
        <v>0</v>
      </c>
      <c r="AN44" s="140">
        <v>8111.72</v>
      </c>
      <c r="AO44" s="140">
        <v>26.68</v>
      </c>
      <c r="AP44" s="140">
        <v>577893.03</v>
      </c>
      <c r="AQ44" s="41">
        <v>586004.75</v>
      </c>
      <c r="AR44" s="140"/>
      <c r="AS44" s="140">
        <v>586004.75</v>
      </c>
      <c r="AT44" s="58"/>
      <c r="AU44" s="117">
        <v>107</v>
      </c>
      <c r="AV44" s="117">
        <v>54</v>
      </c>
      <c r="AW44" s="57"/>
      <c r="AY44" s="6"/>
      <c r="AZ44" s="1"/>
      <c r="BA44" s="1"/>
      <c r="BB44" s="176"/>
    </row>
    <row r="45" spans="1:54" ht="14.45" customHeight="1" x14ac:dyDescent="0.25">
      <c r="A45" s="24" t="s">
        <v>81</v>
      </c>
      <c r="B45" s="24" t="s">
        <v>82</v>
      </c>
      <c r="C45" s="24" t="s">
        <v>78</v>
      </c>
      <c r="D45" s="24" t="s">
        <v>12</v>
      </c>
      <c r="E45" s="58"/>
      <c r="F45" s="139">
        <v>503.25</v>
      </c>
      <c r="G45" s="57"/>
      <c r="H45" s="139">
        <v>2773629.5999999996</v>
      </c>
      <c r="I45" s="139">
        <v>394613.42</v>
      </c>
      <c r="J45" s="139">
        <v>683588.54</v>
      </c>
      <c r="K45" s="139">
        <v>2323479.5877499999</v>
      </c>
      <c r="L45" s="139">
        <v>6175311.1477499995</v>
      </c>
      <c r="M45" s="117">
        <v>0.9</v>
      </c>
      <c r="N45" s="25">
        <v>5790127.9900000002</v>
      </c>
      <c r="O45" s="25">
        <v>11505.47</v>
      </c>
      <c r="P45" s="58"/>
      <c r="Q45" s="139">
        <v>1274407.17</v>
      </c>
      <c r="R45" s="139">
        <v>2258117.4700000002</v>
      </c>
      <c r="S45" s="139">
        <v>3610198.64</v>
      </c>
      <c r="T45" s="40">
        <v>0.62350929828064128</v>
      </c>
      <c r="U45" s="58"/>
      <c r="V45" s="28">
        <v>2179929.35</v>
      </c>
      <c r="W45" s="29">
        <v>0.62350929828064128</v>
      </c>
      <c r="X45" s="42">
        <v>1</v>
      </c>
      <c r="Y45" s="46">
        <v>1</v>
      </c>
      <c r="Z45" s="58"/>
      <c r="AA45" s="28">
        <v>290055.2741947202</v>
      </c>
      <c r="AB45" s="28">
        <v>87016.582258416063</v>
      </c>
      <c r="AC45" s="139">
        <v>1180690.5856215616</v>
      </c>
      <c r="AD45" s="130">
        <v>58610.962926517168</v>
      </c>
      <c r="AE45" s="137">
        <v>58610.962926517168</v>
      </c>
      <c r="AF45" s="130">
        <v>56993.54543387099</v>
      </c>
      <c r="AG45" s="47">
        <v>172.90925436346959</v>
      </c>
      <c r="AH45" s="47">
        <v>116.46490397718264</v>
      </c>
      <c r="AI45" s="47">
        <v>113.25095963014603</v>
      </c>
      <c r="AJ45" s="47">
        <v>0</v>
      </c>
      <c r="AK45" s="47">
        <v>0</v>
      </c>
      <c r="AL45" s="45">
        <v>0</v>
      </c>
      <c r="AM45" s="30">
        <v>0</v>
      </c>
      <c r="AN45" s="140">
        <v>144010.12</v>
      </c>
      <c r="AO45" s="140">
        <v>286.16000000000003</v>
      </c>
      <c r="AP45" s="140">
        <v>2290789.71</v>
      </c>
      <c r="AQ45" s="41">
        <v>2434799.83</v>
      </c>
      <c r="AR45" s="140"/>
      <c r="AS45" s="140">
        <v>2434799.83</v>
      </c>
      <c r="AT45" s="58"/>
      <c r="AU45" s="117">
        <v>109</v>
      </c>
      <c r="AV45" s="117">
        <v>55</v>
      </c>
      <c r="AW45" s="57"/>
      <c r="AY45" s="6"/>
      <c r="AZ45" s="1"/>
      <c r="BA45" s="1"/>
      <c r="BB45" s="176"/>
    </row>
    <row r="46" spans="1:54" ht="14.45" customHeight="1" x14ac:dyDescent="0.25">
      <c r="A46" s="24" t="s">
        <v>83</v>
      </c>
      <c r="B46" s="24" t="s">
        <v>84</v>
      </c>
      <c r="C46" s="24" t="s">
        <v>78</v>
      </c>
      <c r="D46" s="24" t="s">
        <v>12</v>
      </c>
      <c r="E46" s="58"/>
      <c r="F46" s="139">
        <v>2525.13</v>
      </c>
      <c r="G46" s="57"/>
      <c r="H46" s="139">
        <v>14494959.859999999</v>
      </c>
      <c r="I46" s="139">
        <v>1980030.18</v>
      </c>
      <c r="J46" s="139">
        <v>4749478</v>
      </c>
      <c r="K46" s="139">
        <v>12337637.890070003</v>
      </c>
      <c r="L46" s="139">
        <v>33562105.930069998</v>
      </c>
      <c r="M46" s="117">
        <v>0.9</v>
      </c>
      <c r="N46" s="25">
        <v>31439659.120000001</v>
      </c>
      <c r="O46" s="25">
        <v>12450.7</v>
      </c>
      <c r="P46" s="58"/>
      <c r="Q46" s="139">
        <v>18646861.82</v>
      </c>
      <c r="R46" s="139">
        <v>5890424.8799999999</v>
      </c>
      <c r="S46" s="139">
        <v>25146780.620000001</v>
      </c>
      <c r="T46" s="40">
        <v>0.79984266127119508</v>
      </c>
      <c r="U46" s="58"/>
      <c r="V46" s="28">
        <v>6292878.5</v>
      </c>
      <c r="W46" s="29">
        <v>0.79984266127119508</v>
      </c>
      <c r="X46" s="42">
        <v>2</v>
      </c>
      <c r="Y46" s="46">
        <v>0</v>
      </c>
      <c r="Z46" s="58"/>
      <c r="AA46" s="28">
        <v>0</v>
      </c>
      <c r="AB46" s="28">
        <v>0</v>
      </c>
      <c r="AC46" s="139">
        <v>1281292.5320571999</v>
      </c>
      <c r="AD46" s="130">
        <v>63604.969844740015</v>
      </c>
      <c r="AE46" s="137">
        <v>92303.609847370521</v>
      </c>
      <c r="AF46" s="130">
        <v>89756.416186882474</v>
      </c>
      <c r="AG46" s="47">
        <v>0</v>
      </c>
      <c r="AH46" s="47">
        <v>25.188790218618454</v>
      </c>
      <c r="AI46" s="47">
        <v>35.545265466285883</v>
      </c>
      <c r="AJ46" s="47">
        <v>0</v>
      </c>
      <c r="AK46" s="47">
        <v>0</v>
      </c>
      <c r="AL46" s="45">
        <v>0</v>
      </c>
      <c r="AM46" s="30">
        <v>0</v>
      </c>
      <c r="AN46" s="140">
        <v>89756.41</v>
      </c>
      <c r="AO46" s="140">
        <v>35.54</v>
      </c>
      <c r="AP46" s="140">
        <v>6155566.4500000002</v>
      </c>
      <c r="AQ46" s="41">
        <v>6245322.8600000003</v>
      </c>
      <c r="AR46" s="140"/>
      <c r="AS46" s="140">
        <v>6245322.8600000003</v>
      </c>
      <c r="AT46" s="58"/>
      <c r="AU46" s="117">
        <v>107</v>
      </c>
      <c r="AV46" s="117">
        <v>54</v>
      </c>
      <c r="AW46" s="57"/>
      <c r="AY46" s="6"/>
      <c r="AZ46" s="1"/>
      <c r="BA46" s="1"/>
      <c r="BB46" s="176"/>
    </row>
    <row r="47" spans="1:54" ht="14.45" customHeight="1" x14ac:dyDescent="0.25">
      <c r="A47" s="24" t="s">
        <v>85</v>
      </c>
      <c r="B47" s="24" t="s">
        <v>86</v>
      </c>
      <c r="C47" s="24" t="s">
        <v>78</v>
      </c>
      <c r="D47" s="24" t="s">
        <v>12</v>
      </c>
      <c r="E47" s="58"/>
      <c r="F47" s="139">
        <v>1038.5</v>
      </c>
      <c r="G47" s="57"/>
      <c r="H47" s="139">
        <v>5578000.0199999996</v>
      </c>
      <c r="I47" s="139">
        <v>814319</v>
      </c>
      <c r="J47" s="139">
        <v>1036130.9099999999</v>
      </c>
      <c r="K47" s="139">
        <v>4697615.6524999999</v>
      </c>
      <c r="L47" s="139">
        <v>12126065.5825</v>
      </c>
      <c r="M47" s="117">
        <v>0.9</v>
      </c>
      <c r="N47" s="25">
        <v>11383220.58</v>
      </c>
      <c r="O47" s="25">
        <v>10961.21</v>
      </c>
      <c r="P47" s="58"/>
      <c r="Q47" s="139">
        <v>5428657.8899999997</v>
      </c>
      <c r="R47" s="139">
        <v>3189333.51</v>
      </c>
      <c r="S47" s="139">
        <v>8767425.5700000003</v>
      </c>
      <c r="T47" s="40">
        <v>0.77020606851844031</v>
      </c>
      <c r="U47" s="58"/>
      <c r="V47" s="28">
        <v>2615795.0099999998</v>
      </c>
      <c r="W47" s="29">
        <v>0.77020606851844031</v>
      </c>
      <c r="X47" s="42">
        <v>2</v>
      </c>
      <c r="Y47" s="46">
        <v>0</v>
      </c>
      <c r="Z47" s="58"/>
      <c r="AA47" s="28">
        <v>0</v>
      </c>
      <c r="AB47" s="28">
        <v>0</v>
      </c>
      <c r="AC47" s="139">
        <v>772866.10119119985</v>
      </c>
      <c r="AD47" s="130">
        <v>38366.043530560055</v>
      </c>
      <c r="AE47" s="137">
        <v>38366.043530560055</v>
      </c>
      <c r="AF47" s="130">
        <v>37307.301158288305</v>
      </c>
      <c r="AG47" s="47">
        <v>0</v>
      </c>
      <c r="AH47" s="47">
        <v>36.943710669773765</v>
      </c>
      <c r="AI47" s="47">
        <v>35.924218736916998</v>
      </c>
      <c r="AJ47" s="47">
        <v>0</v>
      </c>
      <c r="AK47" s="47">
        <v>0</v>
      </c>
      <c r="AL47" s="45">
        <v>0</v>
      </c>
      <c r="AM47" s="30">
        <v>0</v>
      </c>
      <c r="AN47" s="140">
        <v>37307.300000000003</v>
      </c>
      <c r="AO47" s="140">
        <v>35.92</v>
      </c>
      <c r="AP47" s="140">
        <v>3199868.1699999995</v>
      </c>
      <c r="AQ47" s="41">
        <v>3237175.4699999993</v>
      </c>
      <c r="AR47" s="140"/>
      <c r="AS47" s="140">
        <v>3237175.4699999993</v>
      </c>
      <c r="AT47" s="58"/>
      <c r="AU47" s="117">
        <v>109</v>
      </c>
      <c r="AV47" s="117">
        <v>55</v>
      </c>
      <c r="AW47" s="57"/>
      <c r="AY47" s="6"/>
      <c r="AZ47" s="1"/>
      <c r="BA47" s="1"/>
      <c r="BB47" s="176"/>
    </row>
    <row r="48" spans="1:54" ht="14.45" customHeight="1" x14ac:dyDescent="0.25">
      <c r="A48" s="24" t="s">
        <v>87</v>
      </c>
      <c r="B48" s="24" t="s">
        <v>88</v>
      </c>
      <c r="C48" s="24" t="s">
        <v>57</v>
      </c>
      <c r="D48" s="24" t="s">
        <v>12</v>
      </c>
      <c r="E48" s="58"/>
      <c r="F48" s="139">
        <v>356.96</v>
      </c>
      <c r="G48" s="57"/>
      <c r="H48" s="139">
        <v>2061536.33</v>
      </c>
      <c r="I48" s="139">
        <v>279903.03999999998</v>
      </c>
      <c r="J48" s="139">
        <v>696066.54</v>
      </c>
      <c r="K48" s="139">
        <v>1744490.8954399996</v>
      </c>
      <c r="L48" s="139">
        <v>4781996.8054399993</v>
      </c>
      <c r="M48" s="117">
        <v>0.9</v>
      </c>
      <c r="N48" s="25">
        <v>4478246.21</v>
      </c>
      <c r="O48" s="25">
        <v>12545.51</v>
      </c>
      <c r="P48" s="58"/>
      <c r="Q48" s="139">
        <v>693595.76</v>
      </c>
      <c r="R48" s="139">
        <v>1932126.06</v>
      </c>
      <c r="S48" s="139">
        <v>2707952.41</v>
      </c>
      <c r="T48" s="40">
        <v>0.60469038168403877</v>
      </c>
      <c r="U48" s="58"/>
      <c r="V48" s="28">
        <v>1770293.7999999998</v>
      </c>
      <c r="W48" s="29">
        <v>0.60469038168403877</v>
      </c>
      <c r="X48" s="42">
        <v>1</v>
      </c>
      <c r="Y48" s="46">
        <v>1</v>
      </c>
      <c r="Z48" s="58"/>
      <c r="AA48" s="28">
        <v>308612.56739701424</v>
      </c>
      <c r="AB48" s="28">
        <v>92583.770219104263</v>
      </c>
      <c r="AC48" s="139">
        <v>1040360.0672877596</v>
      </c>
      <c r="AD48" s="130">
        <v>51644.779823438141</v>
      </c>
      <c r="AE48" s="137">
        <v>51644.779823438141</v>
      </c>
      <c r="AF48" s="130">
        <v>50219.599855058928</v>
      </c>
      <c r="AG48" s="47">
        <v>259.36735269807338</v>
      </c>
      <c r="AH48" s="47">
        <v>144.67945938883389</v>
      </c>
      <c r="AI48" s="47">
        <v>140.68691129274688</v>
      </c>
      <c r="AJ48" s="47">
        <v>0</v>
      </c>
      <c r="AK48" s="47">
        <v>0</v>
      </c>
      <c r="AL48" s="45">
        <v>0</v>
      </c>
      <c r="AM48" s="30">
        <v>0</v>
      </c>
      <c r="AN48" s="140">
        <v>142803.37</v>
      </c>
      <c r="AO48" s="140">
        <v>400.05</v>
      </c>
      <c r="AP48" s="140">
        <v>2006581.34</v>
      </c>
      <c r="AQ48" s="41">
        <v>2149384.71</v>
      </c>
      <c r="AR48" s="140"/>
      <c r="AS48" s="140">
        <v>2149384.71</v>
      </c>
      <c r="AT48" s="58"/>
      <c r="AU48" s="117">
        <v>107</v>
      </c>
      <c r="AV48" s="117">
        <v>54</v>
      </c>
      <c r="AW48" s="57"/>
      <c r="AY48" s="6"/>
      <c r="AZ48" s="1"/>
      <c r="BA48" s="1"/>
      <c r="BB48" s="176"/>
    </row>
    <row r="49" spans="1:54" x14ac:dyDescent="0.25">
      <c r="A49" s="24" t="s">
        <v>89</v>
      </c>
      <c r="B49" s="24" t="s">
        <v>90</v>
      </c>
      <c r="C49" s="24" t="s">
        <v>57</v>
      </c>
      <c r="D49" s="24" t="s">
        <v>12</v>
      </c>
      <c r="E49" s="58"/>
      <c r="F49" s="139">
        <v>418.27</v>
      </c>
      <c r="G49" s="57"/>
      <c r="H49" s="139">
        <v>2431888.79</v>
      </c>
      <c r="I49" s="139">
        <v>327978.05</v>
      </c>
      <c r="J49" s="139">
        <v>831214.67000000016</v>
      </c>
      <c r="K49" s="139">
        <v>2063377.2965300002</v>
      </c>
      <c r="L49" s="139">
        <v>5654458.8065299997</v>
      </c>
      <c r="M49" s="117">
        <v>0.9</v>
      </c>
      <c r="N49" s="25">
        <v>5295350.6500000004</v>
      </c>
      <c r="O49" s="25">
        <v>12660.12</v>
      </c>
      <c r="P49" s="58"/>
      <c r="Q49" s="139">
        <v>1103913.0900000001</v>
      </c>
      <c r="R49" s="139">
        <v>2022671.83</v>
      </c>
      <c r="S49" s="139">
        <v>3386795.0700000003</v>
      </c>
      <c r="T49" s="40">
        <v>0.63957899936239349</v>
      </c>
      <c r="U49" s="58"/>
      <c r="V49" s="28">
        <v>1908555.58</v>
      </c>
      <c r="W49" s="29">
        <v>0.63957899936239349</v>
      </c>
      <c r="X49" s="42">
        <v>1</v>
      </c>
      <c r="Y49" s="46">
        <v>1</v>
      </c>
      <c r="Z49" s="58"/>
      <c r="AA49" s="28">
        <v>180174.8027499211</v>
      </c>
      <c r="AB49" s="28">
        <v>54052.440824976329</v>
      </c>
      <c r="AC49" s="139">
        <v>1051097.1732430467</v>
      </c>
      <c r="AD49" s="130">
        <v>52177.783242578749</v>
      </c>
      <c r="AE49" s="137">
        <v>52177.783242578749</v>
      </c>
      <c r="AF49" s="130">
        <v>50737.89460860673</v>
      </c>
      <c r="AG49" s="47">
        <v>129.22858637955466</v>
      </c>
      <c r="AH49" s="47">
        <v>124.74665465507627</v>
      </c>
      <c r="AI49" s="47">
        <v>121.30416861980714</v>
      </c>
      <c r="AJ49" s="47">
        <v>0</v>
      </c>
      <c r="AK49" s="47">
        <v>0</v>
      </c>
      <c r="AL49" s="45">
        <v>0</v>
      </c>
      <c r="AM49" s="30">
        <v>0</v>
      </c>
      <c r="AN49" s="140">
        <v>104790.33</v>
      </c>
      <c r="AO49" s="140">
        <v>250.53</v>
      </c>
      <c r="AP49" s="140">
        <v>2111095.2400000002</v>
      </c>
      <c r="AQ49" s="41">
        <v>2215885.5700000003</v>
      </c>
      <c r="AR49" s="140"/>
      <c r="AS49" s="140">
        <v>2215885.5700000003</v>
      </c>
      <c r="AT49" s="58"/>
      <c r="AU49" s="117">
        <v>107</v>
      </c>
      <c r="AV49" s="117">
        <v>54</v>
      </c>
      <c r="AW49" s="57"/>
      <c r="AY49" s="6"/>
      <c r="AZ49" s="1"/>
      <c r="BA49" s="1"/>
      <c r="BB49" s="176"/>
    </row>
    <row r="50" spans="1:54" x14ac:dyDescent="0.25">
      <c r="A50" s="24" t="s">
        <v>91</v>
      </c>
      <c r="B50" s="24" t="s">
        <v>92</v>
      </c>
      <c r="C50" s="24" t="s">
        <v>57</v>
      </c>
      <c r="D50" s="24" t="s">
        <v>12</v>
      </c>
      <c r="E50" s="58"/>
      <c r="F50" s="139">
        <v>1406.14</v>
      </c>
      <c r="G50" s="57"/>
      <c r="H50" s="139">
        <v>8117995.3900000006</v>
      </c>
      <c r="I50" s="139">
        <v>1102596.55</v>
      </c>
      <c r="J50" s="139">
        <v>2600293.0500000003</v>
      </c>
      <c r="K50" s="139">
        <v>6869545.0954600014</v>
      </c>
      <c r="L50" s="139">
        <v>18690430.085460003</v>
      </c>
      <c r="M50" s="117">
        <v>0.9</v>
      </c>
      <c r="N50" s="25">
        <v>17508341.579999998</v>
      </c>
      <c r="O50" s="25">
        <v>12451.35</v>
      </c>
      <c r="P50" s="58"/>
      <c r="Q50" s="139">
        <v>4098130.87</v>
      </c>
      <c r="R50" s="139">
        <v>6888405.7300000004</v>
      </c>
      <c r="S50" s="139">
        <v>11230289.210000001</v>
      </c>
      <c r="T50" s="40">
        <v>0.64142506922691656</v>
      </c>
      <c r="U50" s="58"/>
      <c r="V50" s="28">
        <v>6278052.3699999973</v>
      </c>
      <c r="W50" s="29">
        <v>0.64142506922691656</v>
      </c>
      <c r="X50" s="42">
        <v>1</v>
      </c>
      <c r="Y50" s="46">
        <v>1</v>
      </c>
      <c r="Z50" s="58"/>
      <c r="AA50" s="28">
        <v>563401.34336774424</v>
      </c>
      <c r="AB50" s="28">
        <v>169020.40301032327</v>
      </c>
      <c r="AC50" s="139">
        <v>3347967.5568658672</v>
      </c>
      <c r="AD50" s="130">
        <v>166197.31261035314</v>
      </c>
      <c r="AE50" s="137">
        <v>166197.31261035314</v>
      </c>
      <c r="AF50" s="130">
        <v>161610.96174313079</v>
      </c>
      <c r="AG50" s="47">
        <v>120.20168902834942</v>
      </c>
      <c r="AH50" s="47">
        <v>118.19400103144291</v>
      </c>
      <c r="AI50" s="47">
        <v>114.93234083599839</v>
      </c>
      <c r="AJ50" s="47">
        <v>0</v>
      </c>
      <c r="AK50" s="47">
        <v>0</v>
      </c>
      <c r="AL50" s="45">
        <v>0</v>
      </c>
      <c r="AM50" s="30">
        <v>0</v>
      </c>
      <c r="AN50" s="140">
        <v>330631.36</v>
      </c>
      <c r="AO50" s="140">
        <v>235.13</v>
      </c>
      <c r="AP50" s="140">
        <v>7195740.6500000004</v>
      </c>
      <c r="AQ50" s="41">
        <v>7526372.0100000007</v>
      </c>
      <c r="AR50" s="140"/>
      <c r="AS50" s="140">
        <v>7526372.0100000007</v>
      </c>
      <c r="AT50" s="58"/>
      <c r="AU50" s="117">
        <v>107</v>
      </c>
      <c r="AV50" s="117">
        <v>54</v>
      </c>
      <c r="AW50" s="57"/>
      <c r="AY50" s="6"/>
      <c r="AZ50" s="1"/>
      <c r="BA50" s="1"/>
      <c r="BB50" s="176"/>
    </row>
    <row r="51" spans="1:54" x14ac:dyDescent="0.25">
      <c r="A51" s="24" t="s">
        <v>93</v>
      </c>
      <c r="B51" s="24" t="s">
        <v>94</v>
      </c>
      <c r="C51" s="24" t="s">
        <v>57</v>
      </c>
      <c r="D51" s="24" t="s">
        <v>12</v>
      </c>
      <c r="E51" s="58"/>
      <c r="F51" s="139">
        <v>415.37</v>
      </c>
      <c r="G51" s="57"/>
      <c r="H51" s="139">
        <v>2355180.84</v>
      </c>
      <c r="I51" s="139">
        <v>325704.07</v>
      </c>
      <c r="J51" s="139">
        <v>704079.16999999993</v>
      </c>
      <c r="K51" s="139">
        <v>2007206.2664299991</v>
      </c>
      <c r="L51" s="139">
        <v>5392170.346429999</v>
      </c>
      <c r="M51" s="117">
        <v>0.9</v>
      </c>
      <c r="N51" s="25">
        <v>5053673.93</v>
      </c>
      <c r="O51" s="25">
        <v>12166.68</v>
      </c>
      <c r="P51" s="58"/>
      <c r="Q51" s="139">
        <v>883887.57</v>
      </c>
      <c r="R51" s="139">
        <v>2431778.84</v>
      </c>
      <c r="S51" s="139">
        <v>3366417.25</v>
      </c>
      <c r="T51" s="40">
        <v>0.66613265846378023</v>
      </c>
      <c r="U51" s="58"/>
      <c r="V51" s="28">
        <v>1687256.6799999997</v>
      </c>
      <c r="W51" s="29">
        <v>0.66613265846378023</v>
      </c>
      <c r="X51" s="42">
        <v>1</v>
      </c>
      <c r="Y51" s="46">
        <v>1</v>
      </c>
      <c r="Z51" s="58"/>
      <c r="AA51" s="28">
        <v>37758.194927654229</v>
      </c>
      <c r="AB51" s="28">
        <v>11327.458478296268</v>
      </c>
      <c r="AC51" s="139">
        <v>965830.56471325736</v>
      </c>
      <c r="AD51" s="130">
        <v>47945.04175021017</v>
      </c>
      <c r="AE51" s="137">
        <v>47945.04175021017</v>
      </c>
      <c r="AF51" s="130">
        <v>46621.959082046793</v>
      </c>
      <c r="AG51" s="47">
        <v>27.270766974736425</v>
      </c>
      <c r="AH51" s="47">
        <v>115.42730998919077</v>
      </c>
      <c r="AI51" s="47">
        <v>112.24199889748127</v>
      </c>
      <c r="AJ51" s="47">
        <v>0</v>
      </c>
      <c r="AK51" s="47">
        <v>0</v>
      </c>
      <c r="AL51" s="45">
        <v>0</v>
      </c>
      <c r="AM51" s="30">
        <v>0</v>
      </c>
      <c r="AN51" s="140">
        <v>57949.41</v>
      </c>
      <c r="AO51" s="140">
        <v>139.51</v>
      </c>
      <c r="AP51" s="140">
        <v>2535246.9899999998</v>
      </c>
      <c r="AQ51" s="41">
        <v>2593196.4</v>
      </c>
      <c r="AR51" s="140"/>
      <c r="AS51" s="140">
        <v>2593196.4</v>
      </c>
      <c r="AT51" s="58"/>
      <c r="AU51" s="117">
        <v>107</v>
      </c>
      <c r="AV51" s="117">
        <v>54</v>
      </c>
      <c r="AW51" s="57"/>
      <c r="AY51" s="6"/>
      <c r="AZ51" s="1"/>
      <c r="BA51" s="1"/>
      <c r="BB51" s="176"/>
    </row>
    <row r="52" spans="1:54" x14ac:dyDescent="0.25">
      <c r="A52" s="24" t="s">
        <v>95</v>
      </c>
      <c r="B52" s="24" t="s">
        <v>96</v>
      </c>
      <c r="C52" s="24" t="s">
        <v>97</v>
      </c>
      <c r="D52" s="24" t="s">
        <v>12</v>
      </c>
      <c r="E52" s="58"/>
      <c r="F52" s="139">
        <v>455.36</v>
      </c>
      <c r="G52" s="57"/>
      <c r="H52" s="139">
        <v>2584889.38</v>
      </c>
      <c r="I52" s="139">
        <v>357061.43</v>
      </c>
      <c r="J52" s="139">
        <v>769823.57</v>
      </c>
      <c r="K52" s="139">
        <v>2194935.4290399994</v>
      </c>
      <c r="L52" s="139">
        <v>5906709.8090399988</v>
      </c>
      <c r="M52" s="117">
        <v>0.9</v>
      </c>
      <c r="N52" s="25">
        <v>5535532.3700000001</v>
      </c>
      <c r="O52" s="25">
        <v>12156.38</v>
      </c>
      <c r="P52" s="58"/>
      <c r="Q52" s="139">
        <v>2871864.99</v>
      </c>
      <c r="R52" s="139">
        <v>1117691.48</v>
      </c>
      <c r="S52" s="139">
        <v>4113118.1300000004</v>
      </c>
      <c r="T52" s="40">
        <v>0.74303930590148459</v>
      </c>
      <c r="U52" s="58"/>
      <c r="V52" s="28">
        <v>1422414.2399999998</v>
      </c>
      <c r="W52" s="29">
        <v>0.74303930590148459</v>
      </c>
      <c r="X52" s="42">
        <v>2</v>
      </c>
      <c r="Y52" s="46">
        <v>0</v>
      </c>
      <c r="Z52" s="58"/>
      <c r="AA52" s="28">
        <v>0</v>
      </c>
      <c r="AB52" s="28">
        <v>0</v>
      </c>
      <c r="AC52" s="139">
        <v>421484.47255529999</v>
      </c>
      <c r="AD52" s="130">
        <v>20923.018355428307</v>
      </c>
      <c r="AE52" s="137">
        <v>20923.018355428307</v>
      </c>
      <c r="AF52" s="130">
        <v>20345.63053927086</v>
      </c>
      <c r="AG52" s="47">
        <v>0</v>
      </c>
      <c r="AH52" s="47">
        <v>45.948301026502783</v>
      </c>
      <c r="AI52" s="47">
        <v>44.680320052861163</v>
      </c>
      <c r="AJ52" s="47">
        <v>0</v>
      </c>
      <c r="AK52" s="47">
        <v>0</v>
      </c>
      <c r="AL52" s="45">
        <v>0</v>
      </c>
      <c r="AM52" s="30">
        <v>0</v>
      </c>
      <c r="AN52" s="140">
        <v>20345.63</v>
      </c>
      <c r="AO52" s="140">
        <v>44.68</v>
      </c>
      <c r="AP52" s="140">
        <v>1170189.8899999999</v>
      </c>
      <c r="AQ52" s="41">
        <v>1190535.5199999998</v>
      </c>
      <c r="AR52" s="140"/>
      <c r="AS52" s="140">
        <v>1190535.5199999998</v>
      </c>
      <c r="AT52" s="58"/>
      <c r="AU52" s="117">
        <v>95</v>
      </c>
      <c r="AV52" s="117">
        <v>48</v>
      </c>
      <c r="AW52" s="57"/>
      <c r="AY52" s="6"/>
      <c r="AZ52" s="1"/>
      <c r="BA52" s="1"/>
      <c r="BB52" s="176"/>
    </row>
    <row r="53" spans="1:54" x14ac:dyDescent="0.25">
      <c r="A53" s="24" t="s">
        <v>98</v>
      </c>
      <c r="B53" s="24" t="s">
        <v>99</v>
      </c>
      <c r="C53" s="24" t="s">
        <v>97</v>
      </c>
      <c r="D53" s="24" t="s">
        <v>12</v>
      </c>
      <c r="E53" s="58"/>
      <c r="F53" s="139">
        <v>1571.04</v>
      </c>
      <c r="G53" s="57"/>
      <c r="H53" s="139">
        <v>8992955.620000001</v>
      </c>
      <c r="I53" s="139">
        <v>1231899.5900000001</v>
      </c>
      <c r="J53" s="139">
        <v>2744658.21</v>
      </c>
      <c r="K53" s="139">
        <v>7619535.5045599993</v>
      </c>
      <c r="L53" s="139">
        <v>20589048.924560003</v>
      </c>
      <c r="M53" s="117">
        <v>0.9</v>
      </c>
      <c r="N53" s="25">
        <v>19292097.579999998</v>
      </c>
      <c r="O53" s="25">
        <v>12279.82</v>
      </c>
      <c r="P53" s="58"/>
      <c r="Q53" s="139">
        <v>6856992.1299999999</v>
      </c>
      <c r="R53" s="139">
        <v>4243363.97</v>
      </c>
      <c r="S53" s="139">
        <v>12273788.629999999</v>
      </c>
      <c r="T53" s="40">
        <v>0.6362080939671465</v>
      </c>
      <c r="U53" s="58"/>
      <c r="V53" s="28">
        <v>7018308.9499999993</v>
      </c>
      <c r="W53" s="29">
        <v>0.6362080939671465</v>
      </c>
      <c r="X53" s="42">
        <v>1</v>
      </c>
      <c r="Y53" s="46">
        <v>1</v>
      </c>
      <c r="Z53" s="58"/>
      <c r="AA53" s="28">
        <v>721447.26623128355</v>
      </c>
      <c r="AB53" s="28">
        <v>216434.17986938506</v>
      </c>
      <c r="AC53" s="139">
        <v>3142381.6663230346</v>
      </c>
      <c r="AD53" s="130">
        <v>155991.77090826732</v>
      </c>
      <c r="AE53" s="137">
        <v>155991.77090826732</v>
      </c>
      <c r="AF53" s="130">
        <v>151687.05031713474</v>
      </c>
      <c r="AG53" s="47">
        <v>137.76490723939878</v>
      </c>
      <c r="AH53" s="47">
        <v>99.292042792206004</v>
      </c>
      <c r="AI53" s="47">
        <v>96.551997604857121</v>
      </c>
      <c r="AJ53" s="47">
        <v>0</v>
      </c>
      <c r="AK53" s="47">
        <v>0</v>
      </c>
      <c r="AL53" s="45">
        <v>0</v>
      </c>
      <c r="AM53" s="30">
        <v>0</v>
      </c>
      <c r="AN53" s="140">
        <v>368121.23</v>
      </c>
      <c r="AO53" s="140">
        <v>234.31</v>
      </c>
      <c r="AP53" s="140">
        <v>4580640.6199999992</v>
      </c>
      <c r="AQ53" s="41">
        <v>4948761.8499999996</v>
      </c>
      <c r="AR53" s="140"/>
      <c r="AS53" s="140">
        <v>4948761.8499999996</v>
      </c>
      <c r="AT53" s="58"/>
      <c r="AU53" s="117">
        <v>95</v>
      </c>
      <c r="AV53" s="117">
        <v>48</v>
      </c>
      <c r="AW53" s="57"/>
      <c r="AY53" s="6"/>
      <c r="AZ53" s="1"/>
      <c r="BA53" s="1"/>
      <c r="BB53" s="176"/>
    </row>
    <row r="54" spans="1:54" x14ac:dyDescent="0.25">
      <c r="A54" s="24" t="s">
        <v>100</v>
      </c>
      <c r="B54" s="24" t="s">
        <v>101</v>
      </c>
      <c r="C54" s="24" t="s">
        <v>97</v>
      </c>
      <c r="D54" s="24" t="s">
        <v>12</v>
      </c>
      <c r="E54" s="58"/>
      <c r="F54" s="139">
        <v>1322.35</v>
      </c>
      <c r="G54" s="57"/>
      <c r="H54" s="139">
        <v>7676876.8499999996</v>
      </c>
      <c r="I54" s="139">
        <v>1036894.3</v>
      </c>
      <c r="J54" s="139">
        <v>2632605.5300000003</v>
      </c>
      <c r="K54" s="139">
        <v>6528978.0736500006</v>
      </c>
      <c r="L54" s="139">
        <v>17875354.753650002</v>
      </c>
      <c r="M54" s="117">
        <v>0.9</v>
      </c>
      <c r="N54" s="25">
        <v>16740717.08</v>
      </c>
      <c r="O54" s="25">
        <v>12659.82</v>
      </c>
      <c r="P54" s="58"/>
      <c r="Q54" s="139">
        <v>4982906.78</v>
      </c>
      <c r="R54" s="139">
        <v>5433528.9699999997</v>
      </c>
      <c r="S54" s="139">
        <v>10852654.58</v>
      </c>
      <c r="T54" s="40">
        <v>0.64827895532417656</v>
      </c>
      <c r="U54" s="58"/>
      <c r="V54" s="28">
        <v>5888062.5</v>
      </c>
      <c r="W54" s="29">
        <v>0.64827895532417656</v>
      </c>
      <c r="X54" s="42">
        <v>1</v>
      </c>
      <c r="Y54" s="46">
        <v>1</v>
      </c>
      <c r="Z54" s="58"/>
      <c r="AA54" s="28">
        <v>423960.96812994964</v>
      </c>
      <c r="AB54" s="28">
        <v>127188.29043898488</v>
      </c>
      <c r="AC54" s="139">
        <v>2906125.2588600377</v>
      </c>
      <c r="AD54" s="130">
        <v>144263.70624204815</v>
      </c>
      <c r="AE54" s="137">
        <v>144263.70624204815</v>
      </c>
      <c r="AF54" s="130">
        <v>140282.63119432374</v>
      </c>
      <c r="AG54" s="47">
        <v>96.183529654769842</v>
      </c>
      <c r="AH54" s="47">
        <v>109.09646178549413</v>
      </c>
      <c r="AI54" s="47">
        <v>106.08585563150736</v>
      </c>
      <c r="AJ54" s="47">
        <v>0</v>
      </c>
      <c r="AK54" s="47">
        <v>0</v>
      </c>
      <c r="AL54" s="45">
        <v>0</v>
      </c>
      <c r="AM54" s="30">
        <v>0</v>
      </c>
      <c r="AN54" s="140">
        <v>267470.92</v>
      </c>
      <c r="AO54" s="140">
        <v>202.26</v>
      </c>
      <c r="AP54" s="140">
        <v>5765260.9699999997</v>
      </c>
      <c r="AQ54" s="41">
        <v>6032731.8899999997</v>
      </c>
      <c r="AR54" s="140"/>
      <c r="AS54" s="140">
        <v>6032731.8899999997</v>
      </c>
      <c r="AT54" s="58"/>
      <c r="AU54" s="117">
        <v>95</v>
      </c>
      <c r="AV54" s="117">
        <v>48</v>
      </c>
      <c r="AW54" s="57"/>
      <c r="AY54" s="6"/>
      <c r="AZ54" s="1"/>
      <c r="BA54" s="1"/>
      <c r="BB54" s="176"/>
    </row>
    <row r="55" spans="1:54" x14ac:dyDescent="0.25">
      <c r="A55" s="24" t="s">
        <v>102</v>
      </c>
      <c r="B55" s="24" t="s">
        <v>103</v>
      </c>
      <c r="C55" s="24" t="s">
        <v>97</v>
      </c>
      <c r="D55" s="24" t="s">
        <v>12</v>
      </c>
      <c r="E55" s="58"/>
      <c r="F55" s="139">
        <v>579</v>
      </c>
      <c r="G55" s="57"/>
      <c r="H55" s="139">
        <v>3364151.63</v>
      </c>
      <c r="I55" s="139">
        <v>454011.27</v>
      </c>
      <c r="J55" s="139">
        <v>1107907.53</v>
      </c>
      <c r="K55" s="139">
        <v>2847592.61</v>
      </c>
      <c r="L55" s="139">
        <v>7773663.0399999991</v>
      </c>
      <c r="M55" s="117">
        <v>0.9</v>
      </c>
      <c r="N55" s="25">
        <v>7281055.9900000002</v>
      </c>
      <c r="O55" s="25">
        <v>12575.22</v>
      </c>
      <c r="P55" s="58"/>
      <c r="Q55" s="139">
        <v>1843673.68</v>
      </c>
      <c r="R55" s="139">
        <v>2713280.59</v>
      </c>
      <c r="S55" s="139">
        <v>4709297.55</v>
      </c>
      <c r="T55" s="40">
        <v>0.64678771272571955</v>
      </c>
      <c r="U55" s="58"/>
      <c r="V55" s="28">
        <v>2571758.4400000004</v>
      </c>
      <c r="W55" s="29">
        <v>0.64678771272571955</v>
      </c>
      <c r="X55" s="42">
        <v>1</v>
      </c>
      <c r="Y55" s="46">
        <v>1</v>
      </c>
      <c r="Z55" s="58"/>
      <c r="AA55" s="28">
        <v>195251.56765575986</v>
      </c>
      <c r="AB55" s="28">
        <v>58575.470296727959</v>
      </c>
      <c r="AC55" s="139">
        <v>1333274.2881782746</v>
      </c>
      <c r="AD55" s="130">
        <v>66185.409477248526</v>
      </c>
      <c r="AE55" s="137">
        <v>66185.409477248526</v>
      </c>
      <c r="AF55" s="130">
        <v>64358.968932658536</v>
      </c>
      <c r="AG55" s="47">
        <v>101.16661536567868</v>
      </c>
      <c r="AH55" s="47">
        <v>114.30986092789037</v>
      </c>
      <c r="AI55" s="47">
        <v>111.15538675761405</v>
      </c>
      <c r="AJ55" s="47">
        <v>0</v>
      </c>
      <c r="AK55" s="47">
        <v>0</v>
      </c>
      <c r="AL55" s="45">
        <v>0</v>
      </c>
      <c r="AM55" s="30">
        <v>0</v>
      </c>
      <c r="AN55" s="140">
        <v>122934.43</v>
      </c>
      <c r="AO55" s="140">
        <v>212.32</v>
      </c>
      <c r="AP55" s="140">
        <v>2882868.4</v>
      </c>
      <c r="AQ55" s="41">
        <v>3005802.83</v>
      </c>
      <c r="AR55" s="140"/>
      <c r="AS55" s="140">
        <v>3005802.83</v>
      </c>
      <c r="AT55" s="58"/>
      <c r="AU55" s="117">
        <v>95</v>
      </c>
      <c r="AV55" s="117">
        <v>48</v>
      </c>
      <c r="AW55" s="57"/>
      <c r="AY55" s="6"/>
      <c r="AZ55" s="1"/>
      <c r="BA55" s="1"/>
      <c r="BB55" s="176"/>
    </row>
    <row r="56" spans="1:54" x14ac:dyDescent="0.25">
      <c r="A56" s="24" t="s">
        <v>104</v>
      </c>
      <c r="B56" s="24" t="s">
        <v>105</v>
      </c>
      <c r="C56" s="24" t="s">
        <v>106</v>
      </c>
      <c r="D56" s="24" t="s">
        <v>6</v>
      </c>
      <c r="E56" s="58"/>
      <c r="F56" s="139">
        <v>16</v>
      </c>
      <c r="G56" s="57"/>
      <c r="H56" s="139">
        <v>96543.739999999991</v>
      </c>
      <c r="I56" s="139">
        <v>12546.08</v>
      </c>
      <c r="J56" s="139">
        <v>29359.379999999994</v>
      </c>
      <c r="K56" s="139">
        <v>81246.385999999984</v>
      </c>
      <c r="L56" s="139">
        <v>219695.58599999995</v>
      </c>
      <c r="M56" s="117">
        <v>0.91503999999999996</v>
      </c>
      <c r="N56" s="25">
        <v>207932.94</v>
      </c>
      <c r="O56" s="25">
        <v>12995.8</v>
      </c>
      <c r="P56" s="58"/>
      <c r="Q56" s="139">
        <v>20793.29</v>
      </c>
      <c r="R56" s="139">
        <v>280049.67</v>
      </c>
      <c r="S56" s="139">
        <v>300842.95999999996</v>
      </c>
      <c r="T56" s="40">
        <v>1.446826847155626</v>
      </c>
      <c r="U56" s="58"/>
      <c r="V56" s="28">
        <v>-92910.01999999996</v>
      </c>
      <c r="W56" s="29">
        <v>1.446826847155626</v>
      </c>
      <c r="X56" s="42">
        <v>4</v>
      </c>
      <c r="Y56" s="46">
        <v>0</v>
      </c>
      <c r="Z56" s="58"/>
      <c r="AA56" s="28">
        <v>0</v>
      </c>
      <c r="AB56" s="28">
        <v>0</v>
      </c>
      <c r="AC56" s="139">
        <v>0</v>
      </c>
      <c r="AD56" s="130">
        <v>0</v>
      </c>
      <c r="AE56" s="137">
        <v>0</v>
      </c>
      <c r="AF56" s="130">
        <v>0</v>
      </c>
      <c r="AG56" s="47">
        <v>0</v>
      </c>
      <c r="AH56" s="47">
        <v>0</v>
      </c>
      <c r="AI56" s="47">
        <v>0</v>
      </c>
      <c r="AJ56" s="47">
        <v>0</v>
      </c>
      <c r="AK56" s="47">
        <v>1.2344149726521216</v>
      </c>
      <c r="AL56" s="45">
        <v>0</v>
      </c>
      <c r="AM56" s="30">
        <v>19.750639562433946</v>
      </c>
      <c r="AN56" s="140">
        <v>19.75</v>
      </c>
      <c r="AO56" s="140">
        <v>1.23</v>
      </c>
      <c r="AP56" s="140">
        <v>280049.67</v>
      </c>
      <c r="AQ56" s="41">
        <v>280069.42</v>
      </c>
      <c r="AR56" s="140"/>
      <c r="AS56" s="140">
        <v>280069.42</v>
      </c>
      <c r="AT56" s="58"/>
      <c r="AU56" s="117">
        <v>68</v>
      </c>
      <c r="AV56" s="117">
        <v>34</v>
      </c>
      <c r="AW56" s="57"/>
      <c r="AY56" s="6"/>
      <c r="AZ56" s="1"/>
      <c r="BA56" s="1"/>
      <c r="BB56" s="176"/>
    </row>
    <row r="57" spans="1:54" x14ac:dyDescent="0.25">
      <c r="A57" s="24" t="s">
        <v>107</v>
      </c>
      <c r="B57" s="24" t="s">
        <v>108</v>
      </c>
      <c r="C57" s="24" t="s">
        <v>106</v>
      </c>
      <c r="D57" s="24" t="s">
        <v>6</v>
      </c>
      <c r="E57" s="58"/>
      <c r="F57" s="139">
        <v>239</v>
      </c>
      <c r="G57" s="57"/>
      <c r="H57" s="139">
        <v>1395447.24</v>
      </c>
      <c r="I57" s="139">
        <v>187407.07</v>
      </c>
      <c r="J57" s="139">
        <v>475094.22</v>
      </c>
      <c r="K57" s="139">
        <v>1159656.0649999999</v>
      </c>
      <c r="L57" s="139">
        <v>3217604.5949999997</v>
      </c>
      <c r="M57" s="117">
        <v>0.91503999999999996</v>
      </c>
      <c r="N57" s="25">
        <v>3042761.28</v>
      </c>
      <c r="O57" s="25">
        <v>12731.21</v>
      </c>
      <c r="P57" s="58"/>
      <c r="Q57" s="139">
        <v>304276.12</v>
      </c>
      <c r="R57" s="139">
        <v>1141683.02</v>
      </c>
      <c r="S57" s="139">
        <v>1445959.1400000001</v>
      </c>
      <c r="T57" s="40">
        <v>0.47521281064809667</v>
      </c>
      <c r="U57" s="58"/>
      <c r="V57" s="28">
        <v>1596802.1399999997</v>
      </c>
      <c r="W57" s="29">
        <v>0.47521281064809667</v>
      </c>
      <c r="X57" s="42">
        <v>1</v>
      </c>
      <c r="Y57" s="46">
        <v>1</v>
      </c>
      <c r="Z57" s="58"/>
      <c r="AA57" s="28">
        <v>603657.31282734685</v>
      </c>
      <c r="AB57" s="28">
        <v>181097.19384820404</v>
      </c>
      <c r="AC57" s="139">
        <v>1000285.9363366161</v>
      </c>
      <c r="AD57" s="130">
        <v>49655.449653372139</v>
      </c>
      <c r="AE57" s="137">
        <v>49655.449653372139</v>
      </c>
      <c r="AF57" s="130">
        <v>48285.166879221717</v>
      </c>
      <c r="AG57" s="47">
        <v>757.728844553155</v>
      </c>
      <c r="AH57" s="47">
        <v>207.76338767101313</v>
      </c>
      <c r="AI57" s="47">
        <v>202.02998694235029</v>
      </c>
      <c r="AJ57" s="47">
        <v>0</v>
      </c>
      <c r="AK57" s="47">
        <v>0</v>
      </c>
      <c r="AL57" s="45">
        <v>0</v>
      </c>
      <c r="AM57" s="30">
        <v>0</v>
      </c>
      <c r="AN57" s="140">
        <v>229382.36</v>
      </c>
      <c r="AO57" s="140">
        <v>959.75</v>
      </c>
      <c r="AP57" s="140">
        <v>1141683.02</v>
      </c>
      <c r="AQ57" s="41">
        <v>1371065.38</v>
      </c>
      <c r="AR57" s="140"/>
      <c r="AS57" s="140">
        <v>1371065.38</v>
      </c>
      <c r="AT57" s="58"/>
      <c r="AU57" s="117">
        <v>68</v>
      </c>
      <c r="AV57" s="117">
        <v>34</v>
      </c>
      <c r="AW57" s="57"/>
      <c r="AY57" s="6"/>
      <c r="AZ57" s="1"/>
      <c r="BA57" s="1"/>
      <c r="BB57" s="176"/>
    </row>
    <row r="58" spans="1:54" x14ac:dyDescent="0.25">
      <c r="A58" s="24" t="s">
        <v>109</v>
      </c>
      <c r="B58" s="24" t="s">
        <v>110</v>
      </c>
      <c r="C58" s="24" t="s">
        <v>106</v>
      </c>
      <c r="D58" s="24" t="s">
        <v>6</v>
      </c>
      <c r="E58" s="58"/>
      <c r="F58" s="139">
        <v>168</v>
      </c>
      <c r="G58" s="57"/>
      <c r="H58" s="139">
        <v>1047431.8500000001</v>
      </c>
      <c r="I58" s="139">
        <v>131733.84</v>
      </c>
      <c r="J58" s="139">
        <v>334060.71000000002</v>
      </c>
      <c r="K58" s="139">
        <v>870778.66500000004</v>
      </c>
      <c r="L58" s="139">
        <v>2384005.0650000004</v>
      </c>
      <c r="M58" s="117">
        <v>0.91503999999999996</v>
      </c>
      <c r="N58" s="25">
        <v>2255441.35</v>
      </c>
      <c r="O58" s="25">
        <v>13425.24</v>
      </c>
      <c r="P58" s="58"/>
      <c r="Q58" s="139">
        <v>225544.13</v>
      </c>
      <c r="R58" s="139">
        <v>1141988.97</v>
      </c>
      <c r="S58" s="139">
        <v>1367533.1</v>
      </c>
      <c r="T58" s="40">
        <v>0.60632616316979382</v>
      </c>
      <c r="U58" s="58"/>
      <c r="V58" s="28">
        <v>887908.25</v>
      </c>
      <c r="W58" s="29">
        <v>0.60632616316979382</v>
      </c>
      <c r="X58" s="42">
        <v>1</v>
      </c>
      <c r="Y58" s="46">
        <v>1</v>
      </c>
      <c r="Z58" s="58"/>
      <c r="AA58" s="28">
        <v>151741.42532428796</v>
      </c>
      <c r="AB58" s="28">
        <v>45522.427597286391</v>
      </c>
      <c r="AC58" s="139">
        <v>555157.51866244222</v>
      </c>
      <c r="AD58" s="130">
        <v>27558.716179287756</v>
      </c>
      <c r="AE58" s="137">
        <v>27558.716179287756</v>
      </c>
      <c r="AF58" s="130">
        <v>26798.210850632171</v>
      </c>
      <c r="AG58" s="47">
        <v>270.96683093622852</v>
      </c>
      <c r="AH58" s="47">
        <v>164.03997725766521</v>
      </c>
      <c r="AI58" s="47">
        <v>159.51315982519151</v>
      </c>
      <c r="AJ58" s="47">
        <v>0</v>
      </c>
      <c r="AK58" s="47">
        <v>0</v>
      </c>
      <c r="AL58" s="45">
        <v>0</v>
      </c>
      <c r="AM58" s="30">
        <v>0</v>
      </c>
      <c r="AN58" s="140">
        <v>72320.63</v>
      </c>
      <c r="AO58" s="140">
        <v>430.47</v>
      </c>
      <c r="AP58" s="140">
        <v>1141988.97</v>
      </c>
      <c r="AQ58" s="41">
        <v>1214309.6000000001</v>
      </c>
      <c r="AR58" s="140"/>
      <c r="AS58" s="140">
        <v>1214309.6000000001</v>
      </c>
      <c r="AT58" s="58"/>
      <c r="AU58" s="117">
        <v>68</v>
      </c>
      <c r="AV58" s="117">
        <v>34</v>
      </c>
      <c r="AW58" s="57"/>
      <c r="AY58" s="6"/>
      <c r="AZ58" s="1"/>
      <c r="BA58" s="1"/>
      <c r="BB58" s="176"/>
    </row>
    <row r="59" spans="1:54" x14ac:dyDescent="0.25">
      <c r="A59" s="24" t="s">
        <v>111</v>
      </c>
      <c r="B59" s="24" t="s">
        <v>112</v>
      </c>
      <c r="C59" s="24" t="s">
        <v>113</v>
      </c>
      <c r="D59" s="24" t="s">
        <v>12</v>
      </c>
      <c r="E59" s="58"/>
      <c r="F59" s="139">
        <v>7911.69</v>
      </c>
      <c r="G59" s="57"/>
      <c r="H59" s="139">
        <v>45283538.850000001</v>
      </c>
      <c r="I59" s="139">
        <v>6203793.4699999997</v>
      </c>
      <c r="J59" s="139">
        <v>16572744.460000003</v>
      </c>
      <c r="K59" s="139">
        <v>39365469.251910008</v>
      </c>
      <c r="L59" s="139">
        <v>107425546.03191</v>
      </c>
      <c r="M59" s="117">
        <v>0.95318000000000003</v>
      </c>
      <c r="N59" s="25">
        <v>104238973.23</v>
      </c>
      <c r="O59" s="25">
        <v>13175.31</v>
      </c>
      <c r="P59" s="58"/>
      <c r="Q59" s="139">
        <v>31176958.030000001</v>
      </c>
      <c r="R59" s="139">
        <v>33616181.509999998</v>
      </c>
      <c r="S59" s="139">
        <v>67236412.289999992</v>
      </c>
      <c r="T59" s="40">
        <v>0.6450218205972249</v>
      </c>
      <c r="U59" s="58"/>
      <c r="V59" s="28">
        <v>37002560.940000013</v>
      </c>
      <c r="W59" s="29">
        <v>0.6450218205972249</v>
      </c>
      <c r="X59" s="42">
        <v>1</v>
      </c>
      <c r="Y59" s="46">
        <v>1</v>
      </c>
      <c r="Z59" s="58"/>
      <c r="AA59" s="28">
        <v>2979386.7483121455</v>
      </c>
      <c r="AB59" s="28">
        <v>893816.02449364366</v>
      </c>
      <c r="AC59" s="139">
        <v>18749938.742529649</v>
      </c>
      <c r="AD59" s="130">
        <v>930770.49812702788</v>
      </c>
      <c r="AE59" s="137">
        <v>930770.49812702788</v>
      </c>
      <c r="AF59" s="130">
        <v>905085.12443342246</v>
      </c>
      <c r="AG59" s="47">
        <v>112.9740958624066</v>
      </c>
      <c r="AH59" s="47">
        <v>117.64496563022918</v>
      </c>
      <c r="AI59" s="47">
        <v>114.39845651604429</v>
      </c>
      <c r="AJ59" s="47">
        <v>0</v>
      </c>
      <c r="AK59" s="47">
        <v>0</v>
      </c>
      <c r="AL59" s="45">
        <v>0</v>
      </c>
      <c r="AM59" s="30">
        <v>0</v>
      </c>
      <c r="AN59" s="140">
        <v>1798901.14</v>
      </c>
      <c r="AO59" s="140">
        <v>227.37</v>
      </c>
      <c r="AP59" s="140">
        <v>34943498.039999999</v>
      </c>
      <c r="AQ59" s="41">
        <v>36742399.18</v>
      </c>
      <c r="AR59" s="140"/>
      <c r="AS59" s="140">
        <v>36742399.18</v>
      </c>
      <c r="AT59" s="58"/>
      <c r="AU59" s="117">
        <v>69</v>
      </c>
      <c r="AV59" s="117">
        <v>35</v>
      </c>
      <c r="AW59" s="57"/>
      <c r="AY59" s="6"/>
      <c r="AZ59" s="1"/>
      <c r="BA59" s="1"/>
      <c r="BB59" s="176"/>
    </row>
    <row r="60" spans="1:54" x14ac:dyDescent="0.25">
      <c r="A60" s="24" t="s">
        <v>114</v>
      </c>
      <c r="B60" s="24" t="s">
        <v>115</v>
      </c>
      <c r="C60" s="24" t="s">
        <v>113</v>
      </c>
      <c r="D60" s="24" t="s">
        <v>12</v>
      </c>
      <c r="E60" s="58"/>
      <c r="F60" s="139">
        <v>1601.45</v>
      </c>
      <c r="G60" s="57"/>
      <c r="H60" s="139">
        <v>9061779.5</v>
      </c>
      <c r="I60" s="139">
        <v>1255744.98</v>
      </c>
      <c r="J60" s="139">
        <v>2926509.9299999997</v>
      </c>
      <c r="K60" s="139">
        <v>7776149.0215499997</v>
      </c>
      <c r="L60" s="139">
        <v>21020183.43155</v>
      </c>
      <c r="M60" s="117">
        <v>0.95318000000000003</v>
      </c>
      <c r="N60" s="25">
        <v>20400097.739999998</v>
      </c>
      <c r="O60" s="25">
        <v>12738.51</v>
      </c>
      <c r="P60" s="58"/>
      <c r="Q60" s="139">
        <v>5674132.1900000004</v>
      </c>
      <c r="R60" s="139">
        <v>7148277.5599999996</v>
      </c>
      <c r="S60" s="139">
        <v>12929477.809999999</v>
      </c>
      <c r="T60" s="40">
        <v>0.63379489523955579</v>
      </c>
      <c r="U60" s="58"/>
      <c r="V60" s="28">
        <v>7470619.9299999997</v>
      </c>
      <c r="W60" s="29">
        <v>0.63379489523955579</v>
      </c>
      <c r="X60" s="42">
        <v>1</v>
      </c>
      <c r="Y60" s="46">
        <v>1</v>
      </c>
      <c r="Z60" s="58"/>
      <c r="AA60" s="28">
        <v>812111.52926948853</v>
      </c>
      <c r="AB60" s="28">
        <v>243633.45878084656</v>
      </c>
      <c r="AC60" s="139">
        <v>3949882.7549323854</v>
      </c>
      <c r="AD60" s="130">
        <v>196077.13869553513</v>
      </c>
      <c r="AE60" s="137">
        <v>196077.13869553513</v>
      </c>
      <c r="AF60" s="130">
        <v>190666.22957207001</v>
      </c>
      <c r="AG60" s="47">
        <v>152.13304116946927</v>
      </c>
      <c r="AH60" s="47">
        <v>122.43725292424686</v>
      </c>
      <c r="AI60" s="47">
        <v>119.05849671989135</v>
      </c>
      <c r="AJ60" s="47">
        <v>0</v>
      </c>
      <c r="AK60" s="47">
        <v>0</v>
      </c>
      <c r="AL60" s="45">
        <v>0</v>
      </c>
      <c r="AM60" s="30">
        <v>0</v>
      </c>
      <c r="AN60" s="140">
        <v>434299.68</v>
      </c>
      <c r="AO60" s="140">
        <v>271.19</v>
      </c>
      <c r="AP60" s="140">
        <v>7374159.8700000001</v>
      </c>
      <c r="AQ60" s="41">
        <v>7808459.5499999998</v>
      </c>
      <c r="AR60" s="140"/>
      <c r="AS60" s="140">
        <v>7808459.5499999998</v>
      </c>
      <c r="AT60" s="58"/>
      <c r="AU60" s="117">
        <v>69</v>
      </c>
      <c r="AV60" s="117">
        <v>35</v>
      </c>
      <c r="AW60" s="57"/>
      <c r="AY60" s="6"/>
      <c r="AZ60" s="1"/>
      <c r="BA60" s="1"/>
      <c r="BB60" s="176"/>
    </row>
    <row r="61" spans="1:54" x14ac:dyDescent="0.25">
      <c r="A61" s="24" t="s">
        <v>116</v>
      </c>
      <c r="B61" s="24" t="s">
        <v>117</v>
      </c>
      <c r="C61" s="24" t="s">
        <v>106</v>
      </c>
      <c r="D61" s="24" t="s">
        <v>12</v>
      </c>
      <c r="E61" s="58"/>
      <c r="F61" s="139">
        <v>6443.21</v>
      </c>
      <c r="G61" s="57"/>
      <c r="H61" s="139">
        <v>37023506.469999999</v>
      </c>
      <c r="I61" s="139">
        <v>5052314.25</v>
      </c>
      <c r="J61" s="139">
        <v>12119561.889999997</v>
      </c>
      <c r="K61" s="139">
        <v>31587849.017189994</v>
      </c>
      <c r="L61" s="139">
        <v>85783231.627189994</v>
      </c>
      <c r="M61" s="117">
        <v>0.91503999999999996</v>
      </c>
      <c r="N61" s="25">
        <v>81178791.920000002</v>
      </c>
      <c r="O61" s="25">
        <v>12599.12</v>
      </c>
      <c r="P61" s="58"/>
      <c r="Q61" s="139">
        <v>26117145.829999998</v>
      </c>
      <c r="R61" s="139">
        <v>24620188.5</v>
      </c>
      <c r="S61" s="139">
        <v>53449878.170000002</v>
      </c>
      <c r="T61" s="40">
        <v>0.65842169987789101</v>
      </c>
      <c r="U61" s="58"/>
      <c r="V61" s="28">
        <v>27728913.75</v>
      </c>
      <c r="W61" s="29">
        <v>0.65842169987789101</v>
      </c>
      <c r="X61" s="42">
        <v>1</v>
      </c>
      <c r="Y61" s="46">
        <v>1</v>
      </c>
      <c r="Z61" s="58"/>
      <c r="AA61" s="28">
        <v>1232488.3480463028</v>
      </c>
      <c r="AB61" s="28">
        <v>369746.50441389083</v>
      </c>
      <c r="AC61" s="139">
        <v>14228932.515626926</v>
      </c>
      <c r="AD61" s="130">
        <v>706342.07328610937</v>
      </c>
      <c r="AE61" s="137">
        <v>706342.07328610937</v>
      </c>
      <c r="AF61" s="130">
        <v>686849.98566152528</v>
      </c>
      <c r="AG61" s="47">
        <v>57.385449863327565</v>
      </c>
      <c r="AH61" s="47">
        <v>109.62580348709872</v>
      </c>
      <c r="AI61" s="47">
        <v>106.60058971561152</v>
      </c>
      <c r="AJ61" s="47">
        <v>0</v>
      </c>
      <c r="AK61" s="47">
        <v>0</v>
      </c>
      <c r="AL61" s="45">
        <v>0</v>
      </c>
      <c r="AM61" s="30">
        <v>0</v>
      </c>
      <c r="AN61" s="140">
        <v>1056596.49</v>
      </c>
      <c r="AO61" s="140">
        <v>163.98</v>
      </c>
      <c r="AP61" s="140">
        <v>26106672.320000004</v>
      </c>
      <c r="AQ61" s="41">
        <v>27163268.810000002</v>
      </c>
      <c r="AR61" s="140"/>
      <c r="AS61" s="140">
        <v>27163268.810000002</v>
      </c>
      <c r="AT61" s="58"/>
      <c r="AU61" s="117">
        <v>68</v>
      </c>
      <c r="AV61" s="117">
        <v>34</v>
      </c>
      <c r="AW61" s="57"/>
      <c r="AY61" s="6"/>
      <c r="AZ61" s="1"/>
      <c r="BA61" s="1"/>
      <c r="BB61" s="176"/>
    </row>
    <row r="62" spans="1:54" x14ac:dyDescent="0.25">
      <c r="A62" s="24" t="s">
        <v>118</v>
      </c>
      <c r="B62" s="24" t="s">
        <v>119</v>
      </c>
      <c r="C62" s="24" t="s">
        <v>106</v>
      </c>
      <c r="D62" s="24" t="s">
        <v>120</v>
      </c>
      <c r="E62" s="58"/>
      <c r="F62" s="139">
        <v>1677.07</v>
      </c>
      <c r="G62" s="57"/>
      <c r="H62" s="139">
        <v>8811346.7100000009</v>
      </c>
      <c r="I62" s="139">
        <v>1315040.8899999999</v>
      </c>
      <c r="J62" s="139">
        <v>2045177.3199999998</v>
      </c>
      <c r="K62" s="139">
        <v>7329803.7567300024</v>
      </c>
      <c r="L62" s="139">
        <v>19501368.676730003</v>
      </c>
      <c r="M62" s="117">
        <v>0.91503999999999996</v>
      </c>
      <c r="N62" s="25">
        <v>18467272.52</v>
      </c>
      <c r="O62" s="25">
        <v>11011.62</v>
      </c>
      <c r="P62" s="58"/>
      <c r="Q62" s="139">
        <v>10221535.42</v>
      </c>
      <c r="R62" s="139">
        <v>4160928.61</v>
      </c>
      <c r="S62" s="139">
        <v>14937427.66</v>
      </c>
      <c r="T62" s="40">
        <v>0.80885943735453147</v>
      </c>
      <c r="U62" s="58"/>
      <c r="V62" s="28">
        <v>3529844.8599999994</v>
      </c>
      <c r="W62" s="29">
        <v>0.80885943735453147</v>
      </c>
      <c r="X62" s="42">
        <v>2</v>
      </c>
      <c r="Y62" s="46">
        <v>0</v>
      </c>
      <c r="Z62" s="58"/>
      <c r="AA62" s="28">
        <v>0</v>
      </c>
      <c r="AB62" s="28">
        <v>0</v>
      </c>
      <c r="AC62" s="139">
        <v>870676.73861839948</v>
      </c>
      <c r="AD62" s="130">
        <v>43221.486365353776</v>
      </c>
      <c r="AE62" s="137">
        <v>61303.621978563351</v>
      </c>
      <c r="AF62" s="130">
        <v>59611.898355544065</v>
      </c>
      <c r="AG62" s="47">
        <v>0</v>
      </c>
      <c r="AH62" s="47">
        <v>25.772022852566547</v>
      </c>
      <c r="AI62" s="47">
        <v>35.545265466285883</v>
      </c>
      <c r="AJ62" s="47">
        <v>0</v>
      </c>
      <c r="AK62" s="47">
        <v>0</v>
      </c>
      <c r="AL62" s="45">
        <v>0</v>
      </c>
      <c r="AM62" s="30">
        <v>0</v>
      </c>
      <c r="AN62" s="140">
        <v>59611.89</v>
      </c>
      <c r="AO62" s="140">
        <v>35.54</v>
      </c>
      <c r="AP62" s="140">
        <v>4202843.84</v>
      </c>
      <c r="AQ62" s="41">
        <v>4262455.7299999995</v>
      </c>
      <c r="AR62" s="140"/>
      <c r="AS62" s="140">
        <v>4262455.7299999995</v>
      </c>
      <c r="AT62" s="58"/>
      <c r="AU62" s="117">
        <v>69</v>
      </c>
      <c r="AV62" s="117">
        <v>35</v>
      </c>
      <c r="AW62" s="57"/>
      <c r="AY62" s="6"/>
      <c r="AZ62" s="1"/>
      <c r="BA62" s="1"/>
      <c r="BB62" s="176"/>
    </row>
    <row r="63" spans="1:54" x14ac:dyDescent="0.25">
      <c r="A63" s="24" t="s">
        <v>121</v>
      </c>
      <c r="B63" s="24" t="s">
        <v>122</v>
      </c>
      <c r="C63" s="24" t="s">
        <v>106</v>
      </c>
      <c r="D63" s="24" t="s">
        <v>120</v>
      </c>
      <c r="E63" s="58"/>
      <c r="F63" s="139">
        <v>709.71</v>
      </c>
      <c r="G63" s="57"/>
      <c r="H63" s="139">
        <v>3682554.51</v>
      </c>
      <c r="I63" s="139">
        <v>556504.9</v>
      </c>
      <c r="J63" s="139">
        <v>773466.25</v>
      </c>
      <c r="K63" s="139">
        <v>3059866.4016900002</v>
      </c>
      <c r="L63" s="139">
        <v>8072392.0616900008</v>
      </c>
      <c r="M63" s="117">
        <v>0.91503999999999996</v>
      </c>
      <c r="N63" s="25">
        <v>7646527.8799999999</v>
      </c>
      <c r="O63" s="25">
        <v>10774.15</v>
      </c>
      <c r="P63" s="58"/>
      <c r="Q63" s="139">
        <v>3490568.11</v>
      </c>
      <c r="R63" s="139">
        <v>2143483.7000000002</v>
      </c>
      <c r="S63" s="139">
        <v>5676653.5199999996</v>
      </c>
      <c r="T63" s="40">
        <v>0.74238315861603832</v>
      </c>
      <c r="U63" s="58"/>
      <c r="V63" s="28">
        <v>1969874.3600000003</v>
      </c>
      <c r="W63" s="29">
        <v>0.74238315861603832</v>
      </c>
      <c r="X63" s="42">
        <v>2</v>
      </c>
      <c r="Y63" s="46">
        <v>0</v>
      </c>
      <c r="Z63" s="58"/>
      <c r="AA63" s="28">
        <v>0</v>
      </c>
      <c r="AB63" s="28">
        <v>0</v>
      </c>
      <c r="AC63" s="139">
        <v>686976.29604000039</v>
      </c>
      <c r="AD63" s="130">
        <v>34102.365775534512</v>
      </c>
      <c r="AE63" s="137">
        <v>34102.365775534512</v>
      </c>
      <c r="AF63" s="130">
        <v>33161.283080559493</v>
      </c>
      <c r="AG63" s="47">
        <v>0</v>
      </c>
      <c r="AH63" s="47">
        <v>48.051127609212934</v>
      </c>
      <c r="AI63" s="47">
        <v>46.725117414943412</v>
      </c>
      <c r="AJ63" s="47">
        <v>0</v>
      </c>
      <c r="AK63" s="47">
        <v>0</v>
      </c>
      <c r="AL63" s="45">
        <v>0</v>
      </c>
      <c r="AM63" s="30">
        <v>0</v>
      </c>
      <c r="AN63" s="140">
        <v>33161.279999999999</v>
      </c>
      <c r="AO63" s="140">
        <v>46.72</v>
      </c>
      <c r="AP63" s="140">
        <v>2156771.36</v>
      </c>
      <c r="AQ63" s="41">
        <v>2189932.6399999997</v>
      </c>
      <c r="AR63" s="140"/>
      <c r="AS63" s="140">
        <v>2189932.6399999997</v>
      </c>
      <c r="AT63" s="58"/>
      <c r="AU63" s="117">
        <v>69</v>
      </c>
      <c r="AV63" s="117">
        <v>35</v>
      </c>
      <c r="AW63" s="57"/>
      <c r="AY63" s="6"/>
      <c r="AZ63" s="1"/>
      <c r="BA63" s="1"/>
      <c r="BB63" s="176"/>
    </row>
    <row r="64" spans="1:54" x14ac:dyDescent="0.25">
      <c r="A64" s="24" t="s">
        <v>123</v>
      </c>
      <c r="B64" s="24" t="s">
        <v>124</v>
      </c>
      <c r="C64" s="24" t="s">
        <v>106</v>
      </c>
      <c r="D64" s="24" t="s">
        <v>120</v>
      </c>
      <c r="E64" s="58"/>
      <c r="F64" s="139">
        <v>111.97</v>
      </c>
      <c r="G64" s="57"/>
      <c r="H64" s="139">
        <v>594495.26</v>
      </c>
      <c r="I64" s="139">
        <v>87799.03</v>
      </c>
      <c r="J64" s="139">
        <v>154287.74</v>
      </c>
      <c r="K64" s="139">
        <v>464237.97682999994</v>
      </c>
      <c r="L64" s="139">
        <v>1300820.0068299999</v>
      </c>
      <c r="M64" s="117">
        <v>0.91503999999999996</v>
      </c>
      <c r="N64" s="25">
        <v>1229743.99</v>
      </c>
      <c r="O64" s="25">
        <v>10982.79</v>
      </c>
      <c r="P64" s="58"/>
      <c r="Q64" s="139">
        <v>1072852.1000000001</v>
      </c>
      <c r="R64" s="139">
        <v>110000.02</v>
      </c>
      <c r="S64" s="139">
        <v>1204810.53</v>
      </c>
      <c r="T64" s="40">
        <v>0.97972467423890397</v>
      </c>
      <c r="U64" s="58"/>
      <c r="V64" s="28">
        <v>24933.459999999963</v>
      </c>
      <c r="W64" s="29">
        <v>0.97972467423890397</v>
      </c>
      <c r="X64" s="42">
        <v>3</v>
      </c>
      <c r="Y64" s="46">
        <v>0</v>
      </c>
      <c r="Z64" s="58"/>
      <c r="AA64" s="28">
        <v>0</v>
      </c>
      <c r="AB64" s="28">
        <v>0</v>
      </c>
      <c r="AC64" s="139">
        <v>0</v>
      </c>
      <c r="AD64" s="130">
        <v>0</v>
      </c>
      <c r="AE64" s="137">
        <v>0</v>
      </c>
      <c r="AF64" s="130">
        <v>0</v>
      </c>
      <c r="AG64" s="47">
        <v>0</v>
      </c>
      <c r="AH64" s="47">
        <v>0</v>
      </c>
      <c r="AI64" s="47">
        <v>0</v>
      </c>
      <c r="AJ64" s="47">
        <v>24.981650230585569</v>
      </c>
      <c r="AK64" s="47">
        <v>0</v>
      </c>
      <c r="AL64" s="45">
        <v>2797.1953763186661</v>
      </c>
      <c r="AM64" s="30">
        <v>0</v>
      </c>
      <c r="AN64" s="140">
        <v>2797.19</v>
      </c>
      <c r="AO64" s="140">
        <v>24.98</v>
      </c>
      <c r="AP64" s="140">
        <v>112942.74000000002</v>
      </c>
      <c r="AQ64" s="41">
        <v>115739.93000000002</v>
      </c>
      <c r="AR64" s="140"/>
      <c r="AS64" s="140">
        <v>115739.93000000002</v>
      </c>
      <c r="AT64" s="58"/>
      <c r="AU64" s="117">
        <v>69</v>
      </c>
      <c r="AV64" s="117">
        <v>35</v>
      </c>
      <c r="AW64" s="57"/>
      <c r="AY64" s="6"/>
      <c r="AZ64" s="1"/>
      <c r="BA64" s="1"/>
      <c r="BB64" s="176"/>
    </row>
    <row r="65" spans="1:54" x14ac:dyDescent="0.25">
      <c r="A65" s="24" t="s">
        <v>125</v>
      </c>
      <c r="B65" s="24" t="s">
        <v>126</v>
      </c>
      <c r="C65" s="24" t="s">
        <v>106</v>
      </c>
      <c r="D65" s="24" t="s">
        <v>120</v>
      </c>
      <c r="E65" s="58"/>
      <c r="F65" s="139">
        <v>1529.5</v>
      </c>
      <c r="G65" s="57"/>
      <c r="H65" s="139">
        <v>8095612.9100000001</v>
      </c>
      <c r="I65" s="139">
        <v>1199326.83</v>
      </c>
      <c r="J65" s="139">
        <v>1912056.0599999994</v>
      </c>
      <c r="K65" s="139">
        <v>6716804.0124999993</v>
      </c>
      <c r="L65" s="139">
        <v>17923799.8125</v>
      </c>
      <c r="M65" s="117">
        <v>0.91503999999999996</v>
      </c>
      <c r="N65" s="25">
        <v>16971653.440000001</v>
      </c>
      <c r="O65" s="25">
        <v>11096.21</v>
      </c>
      <c r="P65" s="58"/>
      <c r="Q65" s="139">
        <v>6394104.8600000003</v>
      </c>
      <c r="R65" s="139">
        <v>4394882.3099999996</v>
      </c>
      <c r="S65" s="139">
        <v>11042546.620000001</v>
      </c>
      <c r="T65" s="40">
        <v>0.65064648291569172</v>
      </c>
      <c r="U65" s="58"/>
      <c r="V65" s="28">
        <v>5929106.8200000003</v>
      </c>
      <c r="W65" s="29">
        <v>0.65064648291569172</v>
      </c>
      <c r="X65" s="42">
        <v>1</v>
      </c>
      <c r="Y65" s="46">
        <v>1</v>
      </c>
      <c r="Z65" s="58"/>
      <c r="AA65" s="28">
        <v>389628.60549381375</v>
      </c>
      <c r="AB65" s="28">
        <v>116888.58164814413</v>
      </c>
      <c r="AC65" s="139">
        <v>2704412.7621680396</v>
      </c>
      <c r="AD65" s="130">
        <v>134250.44467343317</v>
      </c>
      <c r="AE65" s="137">
        <v>134250.44467343317</v>
      </c>
      <c r="AF65" s="130">
        <v>130545.69377414195</v>
      </c>
      <c r="AG65" s="47">
        <v>76.422740534909536</v>
      </c>
      <c r="AH65" s="47">
        <v>87.774073013032478</v>
      </c>
      <c r="AI65" s="47">
        <v>85.351875628729616</v>
      </c>
      <c r="AJ65" s="47">
        <v>0</v>
      </c>
      <c r="AK65" s="47">
        <v>0</v>
      </c>
      <c r="AL65" s="45">
        <v>0</v>
      </c>
      <c r="AM65" s="30">
        <v>0</v>
      </c>
      <c r="AN65" s="140">
        <v>247434.27</v>
      </c>
      <c r="AO65" s="140">
        <v>161.77000000000001</v>
      </c>
      <c r="AP65" s="140">
        <v>4467792.6899999995</v>
      </c>
      <c r="AQ65" s="41">
        <v>4715226.959999999</v>
      </c>
      <c r="AR65" s="140"/>
      <c r="AS65" s="140">
        <v>4715226.959999999</v>
      </c>
      <c r="AT65" s="58"/>
      <c r="AU65" s="117">
        <v>69</v>
      </c>
      <c r="AV65" s="117">
        <v>35</v>
      </c>
      <c r="AW65" s="57"/>
      <c r="AY65" s="6"/>
      <c r="AZ65" s="1"/>
      <c r="BA65" s="1"/>
      <c r="BB65" s="176"/>
    </row>
    <row r="66" spans="1:54" x14ac:dyDescent="0.25">
      <c r="A66" s="24" t="s">
        <v>127</v>
      </c>
      <c r="B66" s="24" t="s">
        <v>128</v>
      </c>
      <c r="C66" s="24" t="s">
        <v>106</v>
      </c>
      <c r="D66" s="24" t="s">
        <v>12</v>
      </c>
      <c r="E66" s="58"/>
      <c r="F66" s="139">
        <v>26424.25</v>
      </c>
      <c r="G66" s="57"/>
      <c r="H66" s="139">
        <v>159550611.73000002</v>
      </c>
      <c r="I66" s="139">
        <v>20720047.149999999</v>
      </c>
      <c r="J66" s="139">
        <v>76515371.260000005</v>
      </c>
      <c r="K66" s="139">
        <v>139106590.88775</v>
      </c>
      <c r="L66" s="139">
        <v>395892621.02775002</v>
      </c>
      <c r="M66" s="117">
        <v>0.91503999999999996</v>
      </c>
      <c r="N66" s="25">
        <v>374076079.89999998</v>
      </c>
      <c r="O66" s="25">
        <v>14156.54</v>
      </c>
      <c r="P66" s="58"/>
      <c r="Q66" s="139">
        <v>79538740.430000007</v>
      </c>
      <c r="R66" s="139">
        <v>126335017.47</v>
      </c>
      <c r="S66" s="139">
        <v>226522697.88</v>
      </c>
      <c r="T66" s="40">
        <v>0.60555247996759176</v>
      </c>
      <c r="U66" s="58"/>
      <c r="V66" s="28">
        <v>147553382.01999998</v>
      </c>
      <c r="W66" s="29">
        <v>0.60555247996759176</v>
      </c>
      <c r="X66" s="42">
        <v>1</v>
      </c>
      <c r="Y66" s="46">
        <v>1</v>
      </c>
      <c r="Z66" s="58"/>
      <c r="AA66" s="28">
        <v>25456480.707482636</v>
      </c>
      <c r="AB66" s="28">
        <v>7636944.21224479</v>
      </c>
      <c r="AC66" s="139">
        <v>83770215.727069542</v>
      </c>
      <c r="AD66" s="130">
        <v>4158458.6750481119</v>
      </c>
      <c r="AE66" s="137">
        <v>4158458.6750481119</v>
      </c>
      <c r="AF66" s="130">
        <v>4043702.6043808949</v>
      </c>
      <c r="AG66" s="47">
        <v>289.01271416387561</v>
      </c>
      <c r="AH66" s="47">
        <v>157.37281758415517</v>
      </c>
      <c r="AI66" s="47">
        <v>153.02998587967093</v>
      </c>
      <c r="AJ66" s="47">
        <v>0</v>
      </c>
      <c r="AK66" s="47">
        <v>0</v>
      </c>
      <c r="AL66" s="45">
        <v>0</v>
      </c>
      <c r="AM66" s="30">
        <v>0</v>
      </c>
      <c r="AN66" s="140">
        <v>11680646.810000001</v>
      </c>
      <c r="AO66" s="140">
        <v>442.04</v>
      </c>
      <c r="AP66" s="140">
        <v>143839384.28000003</v>
      </c>
      <c r="AQ66" s="41">
        <v>155520031.09000003</v>
      </c>
      <c r="AR66" s="140"/>
      <c r="AS66" s="140">
        <v>155520031.09000003</v>
      </c>
      <c r="AT66" s="58"/>
      <c r="AU66" s="117">
        <v>67</v>
      </c>
      <c r="AV66" s="117">
        <v>34</v>
      </c>
      <c r="AW66" s="57"/>
      <c r="AY66" s="6"/>
      <c r="AZ66" s="1"/>
      <c r="BA66" s="1"/>
      <c r="BB66" s="176"/>
    </row>
    <row r="67" spans="1:54" x14ac:dyDescent="0.25">
      <c r="A67" s="24" t="s">
        <v>129</v>
      </c>
      <c r="B67" s="24" t="s">
        <v>130</v>
      </c>
      <c r="C67" s="24" t="s">
        <v>106</v>
      </c>
      <c r="D67" s="24" t="s">
        <v>131</v>
      </c>
      <c r="E67" s="58"/>
      <c r="F67" s="139">
        <v>2046.32</v>
      </c>
      <c r="G67" s="57"/>
      <c r="H67" s="139">
        <v>11923914.530000001</v>
      </c>
      <c r="I67" s="139">
        <v>1604580.9</v>
      </c>
      <c r="J67" s="139">
        <v>2315820.8500000006</v>
      </c>
      <c r="K67" s="139">
        <v>10425880.10448</v>
      </c>
      <c r="L67" s="139">
        <v>26270196.38448</v>
      </c>
      <c r="M67" s="117">
        <v>0.91503999999999996</v>
      </c>
      <c r="N67" s="25">
        <v>24924063.27</v>
      </c>
      <c r="O67" s="25">
        <v>12179.94</v>
      </c>
      <c r="P67" s="58"/>
      <c r="Q67" s="139">
        <v>10103093.98</v>
      </c>
      <c r="R67" s="139">
        <v>5730926.3499999996</v>
      </c>
      <c r="S67" s="139">
        <v>16431670.41</v>
      </c>
      <c r="T67" s="40">
        <v>0.65926932667427784</v>
      </c>
      <c r="U67" s="58"/>
      <c r="V67" s="28">
        <v>8492392.8599999994</v>
      </c>
      <c r="W67" s="29">
        <v>0.65926932667427784</v>
      </c>
      <c r="X67" s="42">
        <v>1</v>
      </c>
      <c r="Y67" s="46">
        <v>1</v>
      </c>
      <c r="Z67" s="58"/>
      <c r="AA67" s="28">
        <v>357280.62775665522</v>
      </c>
      <c r="AB67" s="28">
        <v>107184.18832699656</v>
      </c>
      <c r="AC67" s="139">
        <v>4066033.6178243719</v>
      </c>
      <c r="AD67" s="130">
        <v>201843.01334698868</v>
      </c>
      <c r="AE67" s="137">
        <v>201843.01334698868</v>
      </c>
      <c r="AF67" s="130">
        <v>196272.99019338284</v>
      </c>
      <c r="AG67" s="47">
        <v>52.378996602191528</v>
      </c>
      <c r="AH67" s="47">
        <v>98.637072084028247</v>
      </c>
      <c r="AI67" s="47">
        <v>95.91510134943843</v>
      </c>
      <c r="AJ67" s="47">
        <v>0</v>
      </c>
      <c r="AK67" s="47">
        <v>0</v>
      </c>
      <c r="AL67" s="45">
        <v>0</v>
      </c>
      <c r="AM67" s="30">
        <v>0</v>
      </c>
      <c r="AN67" s="140">
        <v>303457.17</v>
      </c>
      <c r="AO67" s="140">
        <v>148.29</v>
      </c>
      <c r="AP67" s="140">
        <v>5794687.9699999997</v>
      </c>
      <c r="AQ67" s="41">
        <v>6098145.1399999997</v>
      </c>
      <c r="AR67" s="140"/>
      <c r="AS67" s="140">
        <v>6098145.1399999997</v>
      </c>
      <c r="AT67" s="58"/>
      <c r="AU67" s="117">
        <v>69</v>
      </c>
      <c r="AV67" s="117">
        <v>35</v>
      </c>
      <c r="AW67" s="57"/>
      <c r="AY67" s="6"/>
      <c r="AZ67" s="1"/>
      <c r="BA67" s="1"/>
      <c r="BB67" s="176"/>
    </row>
    <row r="68" spans="1:54" x14ac:dyDescent="0.25">
      <c r="A68" s="24" t="s">
        <v>132</v>
      </c>
      <c r="B68" s="24" t="s">
        <v>133</v>
      </c>
      <c r="C68" s="24" t="s">
        <v>106</v>
      </c>
      <c r="D68" s="24" t="s">
        <v>12</v>
      </c>
      <c r="E68" s="58"/>
      <c r="F68" s="139">
        <v>924.29</v>
      </c>
      <c r="G68" s="57"/>
      <c r="H68" s="139">
        <v>5383674.9299999997</v>
      </c>
      <c r="I68" s="139">
        <v>724763.51</v>
      </c>
      <c r="J68" s="139">
        <v>2001670.89</v>
      </c>
      <c r="K68" s="139">
        <v>4612632.3813100001</v>
      </c>
      <c r="L68" s="139">
        <v>12722741.711309999</v>
      </c>
      <c r="M68" s="117">
        <v>0.91503999999999996</v>
      </c>
      <c r="N68" s="25">
        <v>12033706.82</v>
      </c>
      <c r="O68" s="25">
        <v>13019.4</v>
      </c>
      <c r="P68" s="58"/>
      <c r="Q68" s="139">
        <v>2753346.29</v>
      </c>
      <c r="R68" s="139">
        <v>4375713.4800000004</v>
      </c>
      <c r="S68" s="139">
        <v>7793751.1300000008</v>
      </c>
      <c r="T68" s="40">
        <v>0.6476600474466272</v>
      </c>
      <c r="U68" s="58"/>
      <c r="V68" s="28">
        <v>4239955.6899999995</v>
      </c>
      <c r="W68" s="29">
        <v>0.6476600474466272</v>
      </c>
      <c r="X68" s="42">
        <v>1</v>
      </c>
      <c r="Y68" s="46">
        <v>1</v>
      </c>
      <c r="Z68" s="58"/>
      <c r="AA68" s="28">
        <v>312203.04027676024</v>
      </c>
      <c r="AB68" s="28">
        <v>93660.912083028074</v>
      </c>
      <c r="AC68" s="139">
        <v>2333444.5156525667</v>
      </c>
      <c r="AD68" s="130">
        <v>115835.1151974323</v>
      </c>
      <c r="AE68" s="137">
        <v>115835.1151974323</v>
      </c>
      <c r="AF68" s="130">
        <v>112638.55038722939</v>
      </c>
      <c r="AG68" s="47">
        <v>101.33281987582693</v>
      </c>
      <c r="AH68" s="47">
        <v>125.32334570041037</v>
      </c>
      <c r="AI68" s="47">
        <v>121.86494540374709</v>
      </c>
      <c r="AJ68" s="47">
        <v>0</v>
      </c>
      <c r="AK68" s="47">
        <v>0</v>
      </c>
      <c r="AL68" s="45">
        <v>0</v>
      </c>
      <c r="AM68" s="30">
        <v>0</v>
      </c>
      <c r="AN68" s="140">
        <v>206299.46</v>
      </c>
      <c r="AO68" s="140">
        <v>223.19</v>
      </c>
      <c r="AP68" s="140">
        <v>4692878.58</v>
      </c>
      <c r="AQ68" s="41">
        <v>4899178.04</v>
      </c>
      <c r="AR68" s="140"/>
      <c r="AS68" s="140">
        <v>4899178.04</v>
      </c>
      <c r="AT68" s="58"/>
      <c r="AU68" s="117">
        <v>69</v>
      </c>
      <c r="AV68" s="117">
        <v>35</v>
      </c>
      <c r="AW68" s="57"/>
      <c r="AY68" s="6"/>
      <c r="AZ68" s="1"/>
      <c r="BA68" s="1"/>
      <c r="BB68" s="176"/>
    </row>
    <row r="69" spans="1:54" x14ac:dyDescent="0.25">
      <c r="A69" s="24" t="s">
        <v>134</v>
      </c>
      <c r="B69" s="24" t="s">
        <v>135</v>
      </c>
      <c r="C69" s="24" t="s">
        <v>106</v>
      </c>
      <c r="D69" s="24" t="s">
        <v>12</v>
      </c>
      <c r="E69" s="58"/>
      <c r="F69" s="139">
        <v>883.2</v>
      </c>
      <c r="G69" s="57"/>
      <c r="H69" s="139">
        <v>4825856.97</v>
      </c>
      <c r="I69" s="139">
        <v>692543.61</v>
      </c>
      <c r="J69" s="139">
        <v>1127214.1399999999</v>
      </c>
      <c r="K69" s="139">
        <v>4075859.2847999991</v>
      </c>
      <c r="L69" s="139">
        <v>10721474.004799999</v>
      </c>
      <c r="M69" s="117">
        <v>0.91503999999999996</v>
      </c>
      <c r="N69" s="25">
        <v>10156862.57</v>
      </c>
      <c r="O69" s="25">
        <v>11500.07</v>
      </c>
      <c r="P69" s="58"/>
      <c r="Q69" s="139">
        <v>4020476.25</v>
      </c>
      <c r="R69" s="139">
        <v>2799806.25</v>
      </c>
      <c r="S69" s="139">
        <v>7112760.3799999999</v>
      </c>
      <c r="T69" s="40">
        <v>0.70029109195675565</v>
      </c>
      <c r="U69" s="58"/>
      <c r="V69" s="28">
        <v>3044102.1900000004</v>
      </c>
      <c r="W69" s="29">
        <v>0.70029109195675565</v>
      </c>
      <c r="X69" s="42">
        <v>2</v>
      </c>
      <c r="Y69" s="46">
        <v>0</v>
      </c>
      <c r="Z69" s="58"/>
      <c r="AA69" s="28">
        <v>0</v>
      </c>
      <c r="AB69" s="28">
        <v>0</v>
      </c>
      <c r="AC69" s="139">
        <v>1327598.2281485009</v>
      </c>
      <c r="AD69" s="130">
        <v>65903.642731561631</v>
      </c>
      <c r="AE69" s="137">
        <v>65903.642731561631</v>
      </c>
      <c r="AF69" s="130">
        <v>64084.977770933489</v>
      </c>
      <c r="AG69" s="47">
        <v>0</v>
      </c>
      <c r="AH69" s="47">
        <v>74.619160701496412</v>
      </c>
      <c r="AI69" s="47">
        <v>72.559983889190988</v>
      </c>
      <c r="AJ69" s="47">
        <v>0</v>
      </c>
      <c r="AK69" s="47">
        <v>0</v>
      </c>
      <c r="AL69" s="45">
        <v>0</v>
      </c>
      <c r="AM69" s="30">
        <v>0</v>
      </c>
      <c r="AN69" s="140">
        <v>64084.97</v>
      </c>
      <c r="AO69" s="140">
        <v>72.55</v>
      </c>
      <c r="AP69" s="140">
        <v>2842653.17</v>
      </c>
      <c r="AQ69" s="41">
        <v>2906738.14</v>
      </c>
      <c r="AR69" s="140"/>
      <c r="AS69" s="140">
        <v>2906738.14</v>
      </c>
      <c r="AT69" s="58"/>
      <c r="AU69" s="117">
        <v>89</v>
      </c>
      <c r="AV69" s="117">
        <v>45</v>
      </c>
      <c r="AW69" s="57"/>
      <c r="AY69" s="6"/>
      <c r="AZ69" s="1"/>
      <c r="BA69" s="1"/>
      <c r="BB69" s="176"/>
    </row>
    <row r="70" spans="1:54" x14ac:dyDescent="0.25">
      <c r="A70" s="24" t="s">
        <v>136</v>
      </c>
      <c r="B70" s="24" t="s">
        <v>137</v>
      </c>
      <c r="C70" s="24" t="s">
        <v>106</v>
      </c>
      <c r="D70" s="24" t="s">
        <v>12</v>
      </c>
      <c r="E70" s="58"/>
      <c r="F70" s="139">
        <v>552.25</v>
      </c>
      <c r="G70" s="57"/>
      <c r="H70" s="139">
        <v>3018101.89</v>
      </c>
      <c r="I70" s="139">
        <v>433035.79</v>
      </c>
      <c r="J70" s="139">
        <v>698508.2</v>
      </c>
      <c r="K70" s="139">
        <v>2408543.1727499999</v>
      </c>
      <c r="L70" s="139">
        <v>6558189.0527499998</v>
      </c>
      <c r="M70" s="117">
        <v>0.91503999999999996</v>
      </c>
      <c r="N70" s="25">
        <v>6205635.1299999999</v>
      </c>
      <c r="O70" s="25">
        <v>11237</v>
      </c>
      <c r="P70" s="58"/>
      <c r="Q70" s="139">
        <v>4537060.7</v>
      </c>
      <c r="R70" s="139">
        <v>1272278.45</v>
      </c>
      <c r="S70" s="139">
        <v>5873067.4100000001</v>
      </c>
      <c r="T70" s="40">
        <v>0.94640875381276246</v>
      </c>
      <c r="U70" s="58"/>
      <c r="V70" s="28">
        <v>332567.71999999974</v>
      </c>
      <c r="W70" s="29">
        <v>0.94640875381276246</v>
      </c>
      <c r="X70" s="42">
        <v>3</v>
      </c>
      <c r="Y70" s="46">
        <v>0</v>
      </c>
      <c r="Z70" s="58"/>
      <c r="AA70" s="28">
        <v>0</v>
      </c>
      <c r="AB70" s="28">
        <v>0</v>
      </c>
      <c r="AC70" s="139">
        <v>0</v>
      </c>
      <c r="AD70" s="130">
        <v>0</v>
      </c>
      <c r="AE70" s="137">
        <v>0</v>
      </c>
      <c r="AF70" s="130">
        <v>0</v>
      </c>
      <c r="AG70" s="47">
        <v>0</v>
      </c>
      <c r="AH70" s="47">
        <v>0</v>
      </c>
      <c r="AI70" s="47">
        <v>0</v>
      </c>
      <c r="AJ70" s="47">
        <v>25.559867925079342</v>
      </c>
      <c r="AK70" s="47">
        <v>0</v>
      </c>
      <c r="AL70" s="45">
        <v>14115.437061625067</v>
      </c>
      <c r="AM70" s="30">
        <v>0</v>
      </c>
      <c r="AN70" s="140">
        <v>14115.43</v>
      </c>
      <c r="AO70" s="140">
        <v>25.55</v>
      </c>
      <c r="AP70" s="140">
        <v>1290655.43</v>
      </c>
      <c r="AQ70" s="41">
        <v>1304770.8599999999</v>
      </c>
      <c r="AR70" s="140"/>
      <c r="AS70" s="140">
        <v>1304770.8599999999</v>
      </c>
      <c r="AT70" s="58"/>
      <c r="AU70" s="117">
        <v>89</v>
      </c>
      <c r="AV70" s="117">
        <v>45</v>
      </c>
      <c r="AW70" s="57"/>
      <c r="AY70" s="6"/>
      <c r="AZ70" s="1"/>
      <c r="BA70" s="1"/>
      <c r="BB70" s="176"/>
    </row>
    <row r="71" spans="1:54" x14ac:dyDescent="0.25">
      <c r="A71" s="24" t="s">
        <v>138</v>
      </c>
      <c r="B71" s="24" t="s">
        <v>139</v>
      </c>
      <c r="C71" s="24" t="s">
        <v>106</v>
      </c>
      <c r="D71" s="24" t="s">
        <v>12</v>
      </c>
      <c r="E71" s="58"/>
      <c r="F71" s="139">
        <v>1355.03</v>
      </c>
      <c r="G71" s="57"/>
      <c r="H71" s="139">
        <v>7420610.290000001</v>
      </c>
      <c r="I71" s="139">
        <v>1062519.67</v>
      </c>
      <c r="J71" s="139">
        <v>1731820.48</v>
      </c>
      <c r="K71" s="139">
        <v>6303234.0811700001</v>
      </c>
      <c r="L71" s="139">
        <v>16518184.521170001</v>
      </c>
      <c r="M71" s="117">
        <v>0.91503999999999996</v>
      </c>
      <c r="N71" s="25">
        <v>15650322.33</v>
      </c>
      <c r="O71" s="25">
        <v>11549.79</v>
      </c>
      <c r="P71" s="58"/>
      <c r="Q71" s="139">
        <v>6752765.1399999997</v>
      </c>
      <c r="R71" s="139">
        <v>4084563.65</v>
      </c>
      <c r="S71" s="139">
        <v>11160355.99</v>
      </c>
      <c r="T71" s="40">
        <v>0.71310710122607424</v>
      </c>
      <c r="U71" s="58"/>
      <c r="V71" s="28">
        <v>4489966.34</v>
      </c>
      <c r="W71" s="29">
        <v>0.71310710122607424</v>
      </c>
      <c r="X71" s="42">
        <v>2</v>
      </c>
      <c r="Y71" s="46">
        <v>0</v>
      </c>
      <c r="Z71" s="58"/>
      <c r="AA71" s="28">
        <v>0</v>
      </c>
      <c r="AB71" s="28">
        <v>0</v>
      </c>
      <c r="AC71" s="139">
        <v>1787134.7393770004</v>
      </c>
      <c r="AD71" s="130">
        <v>88715.61205781452</v>
      </c>
      <c r="AE71" s="137">
        <v>88715.61205781452</v>
      </c>
      <c r="AF71" s="130">
        <v>86267.432132959497</v>
      </c>
      <c r="AG71" s="47">
        <v>0</v>
      </c>
      <c r="AH71" s="47">
        <v>65.471326876758837</v>
      </c>
      <c r="AI71" s="47">
        <v>63.664592025976916</v>
      </c>
      <c r="AJ71" s="47">
        <v>0</v>
      </c>
      <c r="AK71" s="47">
        <v>0</v>
      </c>
      <c r="AL71" s="45">
        <v>0</v>
      </c>
      <c r="AM71" s="30">
        <v>0</v>
      </c>
      <c r="AN71" s="140">
        <v>86267.43</v>
      </c>
      <c r="AO71" s="140">
        <v>63.66</v>
      </c>
      <c r="AP71" s="140">
        <v>4146073.3799999994</v>
      </c>
      <c r="AQ71" s="41">
        <v>4232340.8099999996</v>
      </c>
      <c r="AR71" s="140"/>
      <c r="AS71" s="140">
        <v>4232340.8099999996</v>
      </c>
      <c r="AT71" s="58"/>
      <c r="AU71" s="117">
        <v>89</v>
      </c>
      <c r="AV71" s="117">
        <v>45</v>
      </c>
      <c r="AW71" s="57"/>
      <c r="AY71" s="6"/>
      <c r="AZ71" s="1"/>
      <c r="BA71" s="1"/>
      <c r="BB71" s="176"/>
    </row>
    <row r="72" spans="1:54" x14ac:dyDescent="0.25">
      <c r="A72" s="24" t="s">
        <v>140</v>
      </c>
      <c r="B72" s="24" t="s">
        <v>141</v>
      </c>
      <c r="C72" s="24" t="s">
        <v>142</v>
      </c>
      <c r="D72" s="24" t="s">
        <v>6</v>
      </c>
      <c r="E72" s="58"/>
      <c r="F72" s="139">
        <v>43</v>
      </c>
      <c r="G72" s="57"/>
      <c r="H72" s="139">
        <v>245570.25</v>
      </c>
      <c r="I72" s="139">
        <v>33717.589999999997</v>
      </c>
      <c r="J72" s="139">
        <v>59677.060000000005</v>
      </c>
      <c r="K72" s="139">
        <v>205004.93399999998</v>
      </c>
      <c r="L72" s="139">
        <v>543969.83399999992</v>
      </c>
      <c r="M72" s="117">
        <v>1.05711</v>
      </c>
      <c r="N72" s="25">
        <v>563328.11</v>
      </c>
      <c r="O72" s="25">
        <v>13100.65</v>
      </c>
      <c r="P72" s="58"/>
      <c r="Q72" s="139">
        <v>56332.81</v>
      </c>
      <c r="R72" s="139">
        <v>405037.71</v>
      </c>
      <c r="S72" s="139">
        <v>461370.52</v>
      </c>
      <c r="T72" s="40">
        <v>0.81900851707897204</v>
      </c>
      <c r="U72" s="58"/>
      <c r="V72" s="28">
        <v>101957.58999999997</v>
      </c>
      <c r="W72" s="29">
        <v>0.81900851707897204</v>
      </c>
      <c r="X72" s="42">
        <v>2</v>
      </c>
      <c r="Y72" s="46">
        <v>0</v>
      </c>
      <c r="Z72" s="58"/>
      <c r="AA72" s="28">
        <v>0</v>
      </c>
      <c r="AB72" s="28">
        <v>0</v>
      </c>
      <c r="AC72" s="139">
        <v>41062.301099999982</v>
      </c>
      <c r="AD72" s="130">
        <v>2038.3841768185207</v>
      </c>
      <c r="AE72" s="137">
        <v>2038.3841768185207</v>
      </c>
      <c r="AF72" s="130">
        <v>1982.1332971246838</v>
      </c>
      <c r="AG72" s="47">
        <v>0</v>
      </c>
      <c r="AH72" s="47">
        <v>47.404283181826059</v>
      </c>
      <c r="AI72" s="47">
        <v>46.096123188946137</v>
      </c>
      <c r="AJ72" s="47">
        <v>0</v>
      </c>
      <c r="AK72" s="47">
        <v>0</v>
      </c>
      <c r="AL72" s="45">
        <v>0</v>
      </c>
      <c r="AM72" s="30">
        <v>0</v>
      </c>
      <c r="AN72" s="140">
        <v>1982.13</v>
      </c>
      <c r="AO72" s="140">
        <v>46.09</v>
      </c>
      <c r="AP72" s="140">
        <v>405037.71</v>
      </c>
      <c r="AQ72" s="41">
        <v>407019.84</v>
      </c>
      <c r="AR72" s="140"/>
      <c r="AS72" s="140">
        <v>407019.84</v>
      </c>
      <c r="AT72" s="58"/>
      <c r="AU72" s="117">
        <v>55</v>
      </c>
      <c r="AV72" s="117">
        <v>28</v>
      </c>
      <c r="AW72" s="57"/>
      <c r="AY72" s="6"/>
      <c r="AZ72" s="1"/>
      <c r="BA72" s="1"/>
      <c r="BB72" s="176"/>
    </row>
    <row r="73" spans="1:54" x14ac:dyDescent="0.25">
      <c r="A73" s="24" t="s">
        <v>143</v>
      </c>
      <c r="B73" s="24" t="s">
        <v>144</v>
      </c>
      <c r="C73" s="24" t="s">
        <v>142</v>
      </c>
      <c r="D73" s="24" t="s">
        <v>120</v>
      </c>
      <c r="E73" s="58"/>
      <c r="F73" s="139">
        <v>11537.97</v>
      </c>
      <c r="G73" s="57"/>
      <c r="H73" s="139">
        <v>63289898.689999998</v>
      </c>
      <c r="I73" s="139">
        <v>9047268.4100000001</v>
      </c>
      <c r="J73" s="139">
        <v>27936306.469999999</v>
      </c>
      <c r="K73" s="139">
        <v>55320086.623830006</v>
      </c>
      <c r="L73" s="139">
        <v>155593560.19383001</v>
      </c>
      <c r="M73" s="117">
        <v>1.05711</v>
      </c>
      <c r="N73" s="25">
        <v>161320178.25999999</v>
      </c>
      <c r="O73" s="25">
        <v>13981.67</v>
      </c>
      <c r="P73" s="58"/>
      <c r="Q73" s="139">
        <v>108493277.38</v>
      </c>
      <c r="R73" s="139">
        <v>15177841.26</v>
      </c>
      <c r="S73" s="139">
        <v>125185891.63</v>
      </c>
      <c r="T73" s="40">
        <v>0.77600888481686214</v>
      </c>
      <c r="U73" s="58"/>
      <c r="V73" s="28">
        <v>36134286.629999995</v>
      </c>
      <c r="W73" s="29">
        <v>0.77600888481686214</v>
      </c>
      <c r="X73" s="42">
        <v>2</v>
      </c>
      <c r="Y73" s="46">
        <v>0</v>
      </c>
      <c r="Z73" s="58"/>
      <c r="AA73" s="28">
        <v>0</v>
      </c>
      <c r="AB73" s="28">
        <v>0</v>
      </c>
      <c r="AC73" s="139">
        <v>7474847.8520547971</v>
      </c>
      <c r="AD73" s="130">
        <v>371060.83140952891</v>
      </c>
      <c r="AE73" s="137">
        <v>421758.99114527396</v>
      </c>
      <c r="AF73" s="130">
        <v>410120.20659204252</v>
      </c>
      <c r="AG73" s="47">
        <v>0</v>
      </c>
      <c r="AH73" s="47">
        <v>32.159975403778041</v>
      </c>
      <c r="AI73" s="47">
        <v>35.545265466285883</v>
      </c>
      <c r="AJ73" s="47">
        <v>0</v>
      </c>
      <c r="AK73" s="47">
        <v>0</v>
      </c>
      <c r="AL73" s="45">
        <v>0</v>
      </c>
      <c r="AM73" s="30">
        <v>0</v>
      </c>
      <c r="AN73" s="140">
        <v>410120.2</v>
      </c>
      <c r="AO73" s="140">
        <v>35.54</v>
      </c>
      <c r="AP73" s="140">
        <v>16515153.449999999</v>
      </c>
      <c r="AQ73" s="41">
        <v>16925273.649999999</v>
      </c>
      <c r="AR73" s="140"/>
      <c r="AS73" s="140">
        <v>16925273.649999999</v>
      </c>
      <c r="AT73" s="58"/>
      <c r="AU73" s="117">
        <v>54</v>
      </c>
      <c r="AV73" s="117">
        <v>27</v>
      </c>
      <c r="AW73" s="57"/>
      <c r="AY73" s="6"/>
      <c r="AZ73" s="1"/>
      <c r="BA73" s="1"/>
      <c r="BB73" s="176"/>
    </row>
    <row r="74" spans="1:54" x14ac:dyDescent="0.25">
      <c r="A74" s="24" t="s">
        <v>145</v>
      </c>
      <c r="B74" s="24" t="s">
        <v>146</v>
      </c>
      <c r="C74" s="24" t="s">
        <v>142</v>
      </c>
      <c r="D74" s="24" t="s">
        <v>120</v>
      </c>
      <c r="E74" s="58"/>
      <c r="F74" s="139">
        <v>5938.64</v>
      </c>
      <c r="G74" s="57"/>
      <c r="H74" s="139">
        <v>33718072.25</v>
      </c>
      <c r="I74" s="139">
        <v>4656665.78</v>
      </c>
      <c r="J74" s="139">
        <v>19713060.899999999</v>
      </c>
      <c r="K74" s="139">
        <v>30383444.704959989</v>
      </c>
      <c r="L74" s="139">
        <v>88471243.634959996</v>
      </c>
      <c r="M74" s="117">
        <v>1.05711</v>
      </c>
      <c r="N74" s="25">
        <v>91788637.829999998</v>
      </c>
      <c r="O74" s="25">
        <v>15456.17</v>
      </c>
      <c r="P74" s="58"/>
      <c r="Q74" s="139">
        <v>65709670.520000003</v>
      </c>
      <c r="R74" s="139">
        <v>11149801.970000001</v>
      </c>
      <c r="S74" s="139">
        <v>77866497.270000011</v>
      </c>
      <c r="T74" s="40">
        <v>0.84832392233791598</v>
      </c>
      <c r="U74" s="58"/>
      <c r="V74" s="28">
        <v>13922140.559999987</v>
      </c>
      <c r="W74" s="29">
        <v>0.84832392233791598</v>
      </c>
      <c r="X74" s="42">
        <v>2</v>
      </c>
      <c r="Y74" s="46">
        <v>0</v>
      </c>
      <c r="Z74" s="58"/>
      <c r="AA74" s="28">
        <v>0</v>
      </c>
      <c r="AB74" s="28">
        <v>0</v>
      </c>
      <c r="AC74" s="139">
        <v>2170049.1254774979</v>
      </c>
      <c r="AD74" s="130">
        <v>107723.96290017469</v>
      </c>
      <c r="AE74" s="137">
        <v>217081.06496853172</v>
      </c>
      <c r="AF74" s="130">
        <v>211090.53530870398</v>
      </c>
      <c r="AG74" s="47">
        <v>0</v>
      </c>
      <c r="AH74" s="47">
        <v>18.139500441207868</v>
      </c>
      <c r="AI74" s="47">
        <v>35.545265466285876</v>
      </c>
      <c r="AJ74" s="47">
        <v>0</v>
      </c>
      <c r="AK74" s="47">
        <v>0</v>
      </c>
      <c r="AL74" s="45">
        <v>0</v>
      </c>
      <c r="AM74" s="30">
        <v>0</v>
      </c>
      <c r="AN74" s="140">
        <v>211090.53</v>
      </c>
      <c r="AO74" s="140">
        <v>35.54</v>
      </c>
      <c r="AP74" s="140">
        <v>12871839.08</v>
      </c>
      <c r="AQ74" s="41">
        <v>13082929.609999999</v>
      </c>
      <c r="AR74" s="140"/>
      <c r="AS74" s="140">
        <v>13082929.609999999</v>
      </c>
      <c r="AT74" s="58"/>
      <c r="AU74" s="117">
        <v>57</v>
      </c>
      <c r="AV74" s="117">
        <v>29</v>
      </c>
      <c r="AW74" s="57"/>
      <c r="AY74" s="6"/>
      <c r="AZ74" s="1"/>
      <c r="BA74" s="1"/>
      <c r="BB74" s="176"/>
    </row>
    <row r="75" spans="1:54" x14ac:dyDescent="0.25">
      <c r="A75" s="24" t="s">
        <v>147</v>
      </c>
      <c r="B75" s="24" t="s">
        <v>148</v>
      </c>
      <c r="C75" s="24" t="s">
        <v>142</v>
      </c>
      <c r="D75" s="24" t="s">
        <v>120</v>
      </c>
      <c r="E75" s="58"/>
      <c r="F75" s="139">
        <v>1468.88</v>
      </c>
      <c r="G75" s="57"/>
      <c r="H75" s="139">
        <v>7975321.4199999999</v>
      </c>
      <c r="I75" s="139">
        <v>1151792.8700000001</v>
      </c>
      <c r="J75" s="139">
        <v>3399081.1299999994</v>
      </c>
      <c r="K75" s="139">
        <v>6971378.8453199994</v>
      </c>
      <c r="L75" s="139">
        <v>19497574.265319996</v>
      </c>
      <c r="M75" s="117">
        <v>1.05711</v>
      </c>
      <c r="N75" s="25">
        <v>20212945.280000001</v>
      </c>
      <c r="O75" s="25">
        <v>13760.78</v>
      </c>
      <c r="P75" s="58"/>
      <c r="Q75" s="139">
        <v>15871860.82</v>
      </c>
      <c r="R75" s="139">
        <v>1694425.31</v>
      </c>
      <c r="S75" s="139">
        <v>17636834.079999998</v>
      </c>
      <c r="T75" s="40">
        <v>0.87255141869161568</v>
      </c>
      <c r="U75" s="58"/>
      <c r="V75" s="28">
        <v>2576111.200000003</v>
      </c>
      <c r="W75" s="29">
        <v>0.87255141869161568</v>
      </c>
      <c r="X75" s="42">
        <v>2</v>
      </c>
      <c r="Y75" s="46">
        <v>0</v>
      </c>
      <c r="Z75" s="58"/>
      <c r="AA75" s="28">
        <v>0</v>
      </c>
      <c r="AB75" s="28">
        <v>0</v>
      </c>
      <c r="AC75" s="139">
        <v>134099.18962240053</v>
      </c>
      <c r="AD75" s="130">
        <v>6656.8521229436838</v>
      </c>
      <c r="AE75" s="137">
        <v>53693.444073218256</v>
      </c>
      <c r="AF75" s="130">
        <v>52211.729538118008</v>
      </c>
      <c r="AG75" s="47">
        <v>0</v>
      </c>
      <c r="AH75" s="47">
        <v>4.5319237262020611</v>
      </c>
      <c r="AI75" s="47">
        <v>35.545265466285883</v>
      </c>
      <c r="AJ75" s="47">
        <v>0</v>
      </c>
      <c r="AK75" s="47">
        <v>0</v>
      </c>
      <c r="AL75" s="45">
        <v>0</v>
      </c>
      <c r="AM75" s="30">
        <v>0</v>
      </c>
      <c r="AN75" s="140">
        <v>52211.72</v>
      </c>
      <c r="AO75" s="140">
        <v>35.54</v>
      </c>
      <c r="AP75" s="140">
        <v>1753620.0900000003</v>
      </c>
      <c r="AQ75" s="41">
        <v>1805831.8100000003</v>
      </c>
      <c r="AR75" s="140"/>
      <c r="AS75" s="140">
        <v>1805831.8100000003</v>
      </c>
      <c r="AT75" s="58"/>
      <c r="AU75" s="117">
        <v>53</v>
      </c>
      <c r="AV75" s="117">
        <v>27</v>
      </c>
      <c r="AW75" s="57"/>
      <c r="AY75" s="6"/>
      <c r="AZ75" s="1"/>
      <c r="BA75" s="1"/>
      <c r="BB75" s="176"/>
    </row>
    <row r="76" spans="1:54" x14ac:dyDescent="0.25">
      <c r="A76" s="24" t="s">
        <v>149</v>
      </c>
      <c r="B76" s="24" t="s">
        <v>150</v>
      </c>
      <c r="C76" s="24" t="s">
        <v>142</v>
      </c>
      <c r="D76" s="24" t="s">
        <v>120</v>
      </c>
      <c r="E76" s="58"/>
      <c r="F76" s="139">
        <v>5299.75</v>
      </c>
      <c r="G76" s="57"/>
      <c r="H76" s="139">
        <v>27533898.48</v>
      </c>
      <c r="I76" s="139">
        <v>4155692.96</v>
      </c>
      <c r="J76" s="139">
        <v>7041512.370000001</v>
      </c>
      <c r="K76" s="139">
        <v>21727026.512250002</v>
      </c>
      <c r="L76" s="139">
        <v>60458130.322250009</v>
      </c>
      <c r="M76" s="117">
        <v>1.05711</v>
      </c>
      <c r="N76" s="25">
        <v>62670063.659999996</v>
      </c>
      <c r="O76" s="25">
        <v>11825.09</v>
      </c>
      <c r="P76" s="58"/>
      <c r="Q76" s="139">
        <v>53497573.340000004</v>
      </c>
      <c r="R76" s="139">
        <v>4625322.8899999997</v>
      </c>
      <c r="S76" s="139">
        <v>59011565.040000007</v>
      </c>
      <c r="T76" s="40">
        <v>0.94162286734144363</v>
      </c>
      <c r="U76" s="58"/>
      <c r="V76" s="28">
        <v>3658498.6199999899</v>
      </c>
      <c r="W76" s="29">
        <v>0.94162286734144363</v>
      </c>
      <c r="X76" s="42">
        <v>3</v>
      </c>
      <c r="Y76" s="46">
        <v>0</v>
      </c>
      <c r="Z76" s="58"/>
      <c r="AA76" s="28">
        <v>0</v>
      </c>
      <c r="AB76" s="28">
        <v>0</v>
      </c>
      <c r="AC76" s="139">
        <v>0</v>
      </c>
      <c r="AD76" s="130">
        <v>0</v>
      </c>
      <c r="AE76" s="137">
        <v>0</v>
      </c>
      <c r="AF76" s="130">
        <v>0</v>
      </c>
      <c r="AG76" s="47">
        <v>0</v>
      </c>
      <c r="AH76" s="47">
        <v>0</v>
      </c>
      <c r="AI76" s="47">
        <v>0</v>
      </c>
      <c r="AJ76" s="47">
        <v>26.897557541405774</v>
      </c>
      <c r="AK76" s="47">
        <v>0</v>
      </c>
      <c r="AL76" s="45">
        <v>142550.33058006526</v>
      </c>
      <c r="AM76" s="30">
        <v>0</v>
      </c>
      <c r="AN76" s="140">
        <v>142550.32999999999</v>
      </c>
      <c r="AO76" s="140">
        <v>26.89</v>
      </c>
      <c r="AP76" s="140">
        <v>4668560.2399999993</v>
      </c>
      <c r="AQ76" s="41">
        <v>4811110.5699999994</v>
      </c>
      <c r="AR76" s="140"/>
      <c r="AS76" s="140">
        <v>4811110.5699999994</v>
      </c>
      <c r="AT76" s="58"/>
      <c r="AU76" s="117">
        <v>53</v>
      </c>
      <c r="AV76" s="117">
        <v>27</v>
      </c>
      <c r="AW76" s="57"/>
      <c r="AY76" s="6"/>
      <c r="AZ76" s="1"/>
      <c r="BA76" s="1"/>
      <c r="BB76" s="176"/>
    </row>
    <row r="77" spans="1:54" x14ac:dyDescent="0.25">
      <c r="A77" s="24" t="s">
        <v>151</v>
      </c>
      <c r="B77" s="24" t="s">
        <v>152</v>
      </c>
      <c r="C77" s="24" t="s">
        <v>142</v>
      </c>
      <c r="D77" s="24" t="s">
        <v>120</v>
      </c>
      <c r="E77" s="58"/>
      <c r="F77" s="139">
        <v>1538.25</v>
      </c>
      <c r="G77" s="57"/>
      <c r="H77" s="139">
        <v>8341645.1400000006</v>
      </c>
      <c r="I77" s="139">
        <v>1206187.97</v>
      </c>
      <c r="J77" s="139">
        <v>3033416.6500000004</v>
      </c>
      <c r="K77" s="139">
        <v>6699437.1857500002</v>
      </c>
      <c r="L77" s="139">
        <v>19280686.945750002</v>
      </c>
      <c r="M77" s="117">
        <v>1.05711</v>
      </c>
      <c r="N77" s="25">
        <v>19999202.109999999</v>
      </c>
      <c r="O77" s="25">
        <v>13001.26</v>
      </c>
      <c r="P77" s="58"/>
      <c r="Q77" s="139">
        <v>18882185.57</v>
      </c>
      <c r="R77" s="139">
        <v>1433344.15</v>
      </c>
      <c r="S77" s="139">
        <v>20656489.829999998</v>
      </c>
      <c r="T77" s="40">
        <v>1.0328656971605552</v>
      </c>
      <c r="U77" s="58"/>
      <c r="V77" s="28">
        <v>-657287.71999999881</v>
      </c>
      <c r="W77" s="29">
        <v>1.0328656971605552</v>
      </c>
      <c r="X77" s="42">
        <v>4</v>
      </c>
      <c r="Y77" s="46">
        <v>0</v>
      </c>
      <c r="Z77" s="58"/>
      <c r="AA77" s="28">
        <v>0</v>
      </c>
      <c r="AB77" s="28">
        <v>0</v>
      </c>
      <c r="AC77" s="139">
        <v>0</v>
      </c>
      <c r="AD77" s="130">
        <v>0</v>
      </c>
      <c r="AE77" s="137">
        <v>0</v>
      </c>
      <c r="AF77" s="130">
        <v>0</v>
      </c>
      <c r="AG77" s="47">
        <v>0</v>
      </c>
      <c r="AH77" s="47">
        <v>0</v>
      </c>
      <c r="AI77" s="47">
        <v>0</v>
      </c>
      <c r="AJ77" s="47">
        <v>0</v>
      </c>
      <c r="AK77" s="47">
        <v>1.2349336222613572</v>
      </c>
      <c r="AL77" s="45">
        <v>0</v>
      </c>
      <c r="AM77" s="30">
        <v>1899.6366444435328</v>
      </c>
      <c r="AN77" s="140">
        <v>1899.63</v>
      </c>
      <c r="AO77" s="140">
        <v>1.23</v>
      </c>
      <c r="AP77" s="140">
        <v>1476947.4899999998</v>
      </c>
      <c r="AQ77" s="41">
        <v>1478847.1199999996</v>
      </c>
      <c r="AR77" s="140"/>
      <c r="AS77" s="140">
        <v>1478847.1199999996</v>
      </c>
      <c r="AT77" s="58"/>
      <c r="AU77" s="117">
        <v>57</v>
      </c>
      <c r="AV77" s="117">
        <v>29</v>
      </c>
      <c r="AW77" s="57"/>
      <c r="AY77" s="6"/>
      <c r="AZ77" s="1"/>
      <c r="BA77" s="1"/>
      <c r="BB77" s="176"/>
    </row>
    <row r="78" spans="1:54" x14ac:dyDescent="0.25">
      <c r="A78" s="24" t="s">
        <v>153</v>
      </c>
      <c r="B78" s="24" t="s">
        <v>154</v>
      </c>
      <c r="C78" s="24" t="s">
        <v>142</v>
      </c>
      <c r="D78" s="24" t="s">
        <v>120</v>
      </c>
      <c r="E78" s="58"/>
      <c r="F78" s="139">
        <v>1283.75</v>
      </c>
      <c r="G78" s="57"/>
      <c r="H78" s="139">
        <v>6599613.6899999995</v>
      </c>
      <c r="I78" s="139">
        <v>1006626.88</v>
      </c>
      <c r="J78" s="139">
        <v>1313567.1400000001</v>
      </c>
      <c r="K78" s="139">
        <v>5127734.0872499999</v>
      </c>
      <c r="L78" s="139">
        <v>14047541.797249999</v>
      </c>
      <c r="M78" s="117">
        <v>1.05711</v>
      </c>
      <c r="N78" s="25">
        <v>14556952.01</v>
      </c>
      <c r="O78" s="25">
        <v>11339.39</v>
      </c>
      <c r="P78" s="58"/>
      <c r="Q78" s="139">
        <v>22762621.02</v>
      </c>
      <c r="R78" s="139">
        <v>786534.29</v>
      </c>
      <c r="S78" s="139">
        <v>23835207.259999998</v>
      </c>
      <c r="T78" s="40">
        <v>1.6373762339551738</v>
      </c>
      <c r="U78" s="58"/>
      <c r="V78" s="28">
        <v>-9278255.2499999981</v>
      </c>
      <c r="W78" s="29">
        <v>1.6373762339551738</v>
      </c>
      <c r="X78" s="42">
        <v>4</v>
      </c>
      <c r="Y78" s="46">
        <v>0</v>
      </c>
      <c r="Z78" s="58"/>
      <c r="AA78" s="28">
        <v>0</v>
      </c>
      <c r="AB78" s="28">
        <v>0</v>
      </c>
      <c r="AC78" s="139">
        <v>0</v>
      </c>
      <c r="AD78" s="130">
        <v>0</v>
      </c>
      <c r="AE78" s="137">
        <v>0</v>
      </c>
      <c r="AF78" s="130">
        <v>0</v>
      </c>
      <c r="AG78" s="47">
        <v>0</v>
      </c>
      <c r="AH78" s="47">
        <v>0</v>
      </c>
      <c r="AI78" s="47">
        <v>0</v>
      </c>
      <c r="AJ78" s="47">
        <v>0</v>
      </c>
      <c r="AK78" s="47">
        <v>1.0770797551318818</v>
      </c>
      <c r="AL78" s="45">
        <v>0</v>
      </c>
      <c r="AM78" s="30">
        <v>1382.7011356505532</v>
      </c>
      <c r="AN78" s="140">
        <v>1382.7</v>
      </c>
      <c r="AO78" s="140">
        <v>1.07</v>
      </c>
      <c r="AP78" s="140">
        <v>787401.22</v>
      </c>
      <c r="AQ78" s="41">
        <v>788783.91999999993</v>
      </c>
      <c r="AR78" s="140"/>
      <c r="AS78" s="140">
        <v>788783.91999999993</v>
      </c>
      <c r="AT78" s="58"/>
      <c r="AU78" s="117">
        <v>57</v>
      </c>
      <c r="AV78" s="117">
        <v>29</v>
      </c>
      <c r="AW78" s="57"/>
      <c r="AY78" s="6"/>
      <c r="AZ78" s="1"/>
      <c r="BA78" s="1"/>
      <c r="BB78" s="176"/>
    </row>
    <row r="79" spans="1:54" x14ac:dyDescent="0.25">
      <c r="A79" s="24" t="s">
        <v>155</v>
      </c>
      <c r="B79" s="24" t="s">
        <v>156</v>
      </c>
      <c r="C79" s="24" t="s">
        <v>142</v>
      </c>
      <c r="D79" s="24" t="s">
        <v>120</v>
      </c>
      <c r="E79" s="58"/>
      <c r="F79" s="139">
        <v>1783.75</v>
      </c>
      <c r="G79" s="57"/>
      <c r="H79" s="139">
        <v>9188201.620000001</v>
      </c>
      <c r="I79" s="139">
        <v>1398691.88</v>
      </c>
      <c r="J79" s="139">
        <v>1943479.23</v>
      </c>
      <c r="K79" s="139">
        <v>7161217.054250001</v>
      </c>
      <c r="L79" s="139">
        <v>19691589.784250002</v>
      </c>
      <c r="M79" s="117">
        <v>1.05711</v>
      </c>
      <c r="N79" s="25">
        <v>20407199.370000001</v>
      </c>
      <c r="O79" s="25">
        <v>11440.61</v>
      </c>
      <c r="P79" s="58"/>
      <c r="Q79" s="139">
        <v>29866336.969999999</v>
      </c>
      <c r="R79" s="139">
        <v>1050885.3400000001</v>
      </c>
      <c r="S79" s="139">
        <v>32062635.32</v>
      </c>
      <c r="T79" s="40">
        <v>1.5711433371467081</v>
      </c>
      <c r="U79" s="58"/>
      <c r="V79" s="28">
        <v>-11655435.949999999</v>
      </c>
      <c r="W79" s="29">
        <v>1.5711433371467081</v>
      </c>
      <c r="X79" s="42">
        <v>4</v>
      </c>
      <c r="Y79" s="46">
        <v>0</v>
      </c>
      <c r="Z79" s="58"/>
      <c r="AA79" s="28">
        <v>0</v>
      </c>
      <c r="AB79" s="28">
        <v>0</v>
      </c>
      <c r="AC79" s="139">
        <v>0</v>
      </c>
      <c r="AD79" s="130">
        <v>0</v>
      </c>
      <c r="AE79" s="137">
        <v>0</v>
      </c>
      <c r="AF79" s="130">
        <v>0</v>
      </c>
      <c r="AG79" s="47">
        <v>0</v>
      </c>
      <c r="AH79" s="47">
        <v>0</v>
      </c>
      <c r="AI79" s="47">
        <v>0</v>
      </c>
      <c r="AJ79" s="47">
        <v>0</v>
      </c>
      <c r="AK79" s="47">
        <v>1.0866940534303358</v>
      </c>
      <c r="AL79" s="45">
        <v>0</v>
      </c>
      <c r="AM79" s="30">
        <v>1938.3905178063615</v>
      </c>
      <c r="AN79" s="140">
        <v>1938.39</v>
      </c>
      <c r="AO79" s="140">
        <v>1.08</v>
      </c>
      <c r="AP79" s="140">
        <v>1050885.3400000001</v>
      </c>
      <c r="AQ79" s="41">
        <v>1052823.73</v>
      </c>
      <c r="AR79" s="140"/>
      <c r="AS79" s="140">
        <v>1052823.73</v>
      </c>
      <c r="AT79" s="58"/>
      <c r="AU79" s="117">
        <v>18</v>
      </c>
      <c r="AV79" s="117">
        <v>9</v>
      </c>
      <c r="AW79" s="57"/>
      <c r="AY79" s="6"/>
      <c r="AZ79" s="1"/>
      <c r="BA79" s="1"/>
      <c r="BB79" s="176"/>
    </row>
    <row r="80" spans="1:54" x14ac:dyDescent="0.25">
      <c r="A80" s="24" t="s">
        <v>157</v>
      </c>
      <c r="B80" s="24" t="s">
        <v>158</v>
      </c>
      <c r="C80" s="24" t="s">
        <v>142</v>
      </c>
      <c r="D80" s="24" t="s">
        <v>120</v>
      </c>
      <c r="E80" s="58"/>
      <c r="F80" s="139">
        <v>478.25</v>
      </c>
      <c r="G80" s="57"/>
      <c r="H80" s="139">
        <v>2433618.37</v>
      </c>
      <c r="I80" s="139">
        <v>375010.17</v>
      </c>
      <c r="J80" s="139">
        <v>438167.37999999995</v>
      </c>
      <c r="K80" s="139">
        <v>1887328.1657500002</v>
      </c>
      <c r="L80" s="139">
        <v>5134124.0857500006</v>
      </c>
      <c r="M80" s="117">
        <v>1.05711</v>
      </c>
      <c r="N80" s="25">
        <v>5319548.5999999996</v>
      </c>
      <c r="O80" s="25">
        <v>11122.94</v>
      </c>
      <c r="P80" s="58"/>
      <c r="Q80" s="139">
        <v>11252450.4</v>
      </c>
      <c r="R80" s="139">
        <v>368744.54</v>
      </c>
      <c r="S80" s="139">
        <v>11728829.449999999</v>
      </c>
      <c r="T80" s="40">
        <v>2.204854270905618</v>
      </c>
      <c r="U80" s="58"/>
      <c r="V80" s="28">
        <v>-6409280.8499999996</v>
      </c>
      <c r="W80" s="29">
        <v>2.204854270905618</v>
      </c>
      <c r="X80" s="42">
        <v>4</v>
      </c>
      <c r="Y80" s="46">
        <v>0</v>
      </c>
      <c r="Z80" s="58"/>
      <c r="AA80" s="28">
        <v>0</v>
      </c>
      <c r="AB80" s="28">
        <v>0</v>
      </c>
      <c r="AC80" s="139">
        <v>0</v>
      </c>
      <c r="AD80" s="130">
        <v>0</v>
      </c>
      <c r="AE80" s="137">
        <v>0</v>
      </c>
      <c r="AF80" s="130">
        <v>0</v>
      </c>
      <c r="AG80" s="47">
        <v>0</v>
      </c>
      <c r="AH80" s="47">
        <v>0</v>
      </c>
      <c r="AI80" s="47">
        <v>0</v>
      </c>
      <c r="AJ80" s="47">
        <v>0</v>
      </c>
      <c r="AK80" s="47">
        <v>1.056519875673873</v>
      </c>
      <c r="AL80" s="45">
        <v>0</v>
      </c>
      <c r="AM80" s="30">
        <v>505.28063054102972</v>
      </c>
      <c r="AN80" s="140">
        <v>505.28</v>
      </c>
      <c r="AO80" s="140">
        <v>1.05</v>
      </c>
      <c r="AP80" s="140">
        <v>368864.19</v>
      </c>
      <c r="AQ80" s="41">
        <v>369369.47000000003</v>
      </c>
      <c r="AR80" s="140"/>
      <c r="AS80" s="140">
        <v>369369.47000000003</v>
      </c>
      <c r="AT80" s="58"/>
      <c r="AU80" s="117">
        <v>18</v>
      </c>
      <c r="AV80" s="117">
        <v>9</v>
      </c>
      <c r="AW80" s="57"/>
      <c r="AY80" s="6"/>
      <c r="AZ80" s="1"/>
      <c r="BA80" s="1"/>
      <c r="BB80" s="176"/>
    </row>
    <row r="81" spans="1:54" x14ac:dyDescent="0.25">
      <c r="A81" s="24" t="s">
        <v>159</v>
      </c>
      <c r="B81" s="24" t="s">
        <v>160</v>
      </c>
      <c r="C81" s="24" t="s">
        <v>142</v>
      </c>
      <c r="D81" s="24" t="s">
        <v>120</v>
      </c>
      <c r="E81" s="58"/>
      <c r="F81" s="139">
        <v>1192.25</v>
      </c>
      <c r="G81" s="57"/>
      <c r="H81" s="139">
        <v>6137150.3500000006</v>
      </c>
      <c r="I81" s="139">
        <v>934878.99</v>
      </c>
      <c r="J81" s="139">
        <v>1383383.4000000004</v>
      </c>
      <c r="K81" s="139">
        <v>4809359.4907499999</v>
      </c>
      <c r="L81" s="139">
        <v>13264772.230750002</v>
      </c>
      <c r="M81" s="117">
        <v>1.05711</v>
      </c>
      <c r="N81" s="25">
        <v>13747660.85</v>
      </c>
      <c r="O81" s="25">
        <v>11530.85</v>
      </c>
      <c r="P81" s="58"/>
      <c r="Q81" s="139">
        <v>19368964.899999999</v>
      </c>
      <c r="R81" s="139">
        <v>706562</v>
      </c>
      <c r="S81" s="139">
        <v>20300360.979999997</v>
      </c>
      <c r="T81" s="40">
        <v>1.4766410956377352</v>
      </c>
      <c r="U81" s="58"/>
      <c r="V81" s="28">
        <v>-6552700.1299999971</v>
      </c>
      <c r="W81" s="29">
        <v>1.4766410956377352</v>
      </c>
      <c r="X81" s="42">
        <v>4</v>
      </c>
      <c r="Y81" s="46">
        <v>0</v>
      </c>
      <c r="Z81" s="58"/>
      <c r="AA81" s="28">
        <v>0</v>
      </c>
      <c r="AB81" s="28">
        <v>0</v>
      </c>
      <c r="AC81" s="139">
        <v>0</v>
      </c>
      <c r="AD81" s="130">
        <v>0</v>
      </c>
      <c r="AE81" s="137">
        <v>0</v>
      </c>
      <c r="AF81" s="130">
        <v>0</v>
      </c>
      <c r="AG81" s="47">
        <v>0</v>
      </c>
      <c r="AH81" s="47">
        <v>0</v>
      </c>
      <c r="AI81" s="47">
        <v>0</v>
      </c>
      <c r="AJ81" s="47">
        <v>0</v>
      </c>
      <c r="AK81" s="47">
        <v>1.095265348493587</v>
      </c>
      <c r="AL81" s="45">
        <v>0</v>
      </c>
      <c r="AM81" s="30">
        <v>1305.8301117414792</v>
      </c>
      <c r="AN81" s="140">
        <v>1305.83</v>
      </c>
      <c r="AO81" s="140">
        <v>1.0900000000000001</v>
      </c>
      <c r="AP81" s="140">
        <v>707840.59000000008</v>
      </c>
      <c r="AQ81" s="41">
        <v>709146.42</v>
      </c>
      <c r="AR81" s="140"/>
      <c r="AS81" s="140">
        <v>709146.42</v>
      </c>
      <c r="AT81" s="58"/>
      <c r="AU81" s="117">
        <v>17</v>
      </c>
      <c r="AV81" s="117">
        <v>9</v>
      </c>
      <c r="AW81" s="57"/>
      <c r="AY81" s="6"/>
      <c r="AZ81" s="1"/>
      <c r="BA81" s="1"/>
      <c r="BB81" s="176"/>
    </row>
    <row r="82" spans="1:54" x14ac:dyDescent="0.25">
      <c r="A82" s="24" t="s">
        <v>161</v>
      </c>
      <c r="B82" s="24" t="s">
        <v>162</v>
      </c>
      <c r="C82" s="24" t="s">
        <v>142</v>
      </c>
      <c r="D82" s="24" t="s">
        <v>120</v>
      </c>
      <c r="E82" s="58"/>
      <c r="F82" s="139">
        <v>864.3</v>
      </c>
      <c r="G82" s="57"/>
      <c r="H82" s="139">
        <v>4721337.5999999996</v>
      </c>
      <c r="I82" s="139">
        <v>677723.55</v>
      </c>
      <c r="J82" s="139">
        <v>1832892.34</v>
      </c>
      <c r="K82" s="139">
        <v>3812567.9336999999</v>
      </c>
      <c r="L82" s="139">
        <v>11044521.423699999</v>
      </c>
      <c r="M82" s="117">
        <v>1.05711</v>
      </c>
      <c r="N82" s="25">
        <v>11457538.279999999</v>
      </c>
      <c r="O82" s="25">
        <v>13256.43</v>
      </c>
      <c r="P82" s="58"/>
      <c r="Q82" s="139">
        <v>13882888.74</v>
      </c>
      <c r="R82" s="139">
        <v>805360.15</v>
      </c>
      <c r="S82" s="139">
        <v>15059676.350000001</v>
      </c>
      <c r="T82" s="40">
        <v>1.3143902278107862</v>
      </c>
      <c r="U82" s="58"/>
      <c r="V82" s="28">
        <v>-3602138.0700000022</v>
      </c>
      <c r="W82" s="29">
        <v>1.3143902278107862</v>
      </c>
      <c r="X82" s="42">
        <v>4</v>
      </c>
      <c r="Y82" s="46">
        <v>0</v>
      </c>
      <c r="Z82" s="58"/>
      <c r="AA82" s="28">
        <v>0</v>
      </c>
      <c r="AB82" s="28">
        <v>0</v>
      </c>
      <c r="AC82" s="139">
        <v>0</v>
      </c>
      <c r="AD82" s="130">
        <v>0</v>
      </c>
      <c r="AE82" s="137">
        <v>0</v>
      </c>
      <c r="AF82" s="130">
        <v>0</v>
      </c>
      <c r="AG82" s="47">
        <v>0</v>
      </c>
      <c r="AH82" s="47">
        <v>0</v>
      </c>
      <c r="AI82" s="47">
        <v>0</v>
      </c>
      <c r="AJ82" s="47">
        <v>0</v>
      </c>
      <c r="AK82" s="47">
        <v>1.2591708849128338</v>
      </c>
      <c r="AL82" s="45">
        <v>0</v>
      </c>
      <c r="AM82" s="30">
        <v>1088.3013958301622</v>
      </c>
      <c r="AN82" s="140">
        <v>1088.3</v>
      </c>
      <c r="AO82" s="140">
        <v>1.25</v>
      </c>
      <c r="AP82" s="140">
        <v>805360.15</v>
      </c>
      <c r="AQ82" s="41">
        <v>806448.45000000007</v>
      </c>
      <c r="AR82" s="140"/>
      <c r="AS82" s="140">
        <v>806448.45000000007</v>
      </c>
      <c r="AT82" s="58"/>
      <c r="AU82" s="117">
        <v>57</v>
      </c>
      <c r="AV82" s="117">
        <v>29</v>
      </c>
      <c r="AW82" s="57"/>
      <c r="AY82" s="6"/>
      <c r="AZ82" s="1"/>
      <c r="BA82" s="1"/>
      <c r="BB82" s="176"/>
    </row>
    <row r="83" spans="1:54" x14ac:dyDescent="0.25">
      <c r="A83" s="24" t="s">
        <v>163</v>
      </c>
      <c r="B83" s="24" t="s">
        <v>164</v>
      </c>
      <c r="C83" s="24" t="s">
        <v>142</v>
      </c>
      <c r="D83" s="24" t="s">
        <v>120</v>
      </c>
      <c r="E83" s="58"/>
      <c r="F83" s="139">
        <v>4572.63</v>
      </c>
      <c r="G83" s="57"/>
      <c r="H83" s="139">
        <v>24040216.75</v>
      </c>
      <c r="I83" s="139">
        <v>3585536.36</v>
      </c>
      <c r="J83" s="139">
        <v>7724011.7200000007</v>
      </c>
      <c r="K83" s="139">
        <v>19338107.078569997</v>
      </c>
      <c r="L83" s="139">
        <v>54687871.908569992</v>
      </c>
      <c r="M83" s="117">
        <v>1.05711</v>
      </c>
      <c r="N83" s="25">
        <v>56706696.969999999</v>
      </c>
      <c r="O83" s="25">
        <v>12401.33</v>
      </c>
      <c r="P83" s="58"/>
      <c r="Q83" s="139">
        <v>50531337.659999996</v>
      </c>
      <c r="R83" s="139">
        <v>4236030.12</v>
      </c>
      <c r="S83" s="139">
        <v>55364836.449999996</v>
      </c>
      <c r="T83" s="40">
        <v>0.97633682454278903</v>
      </c>
      <c r="U83" s="58"/>
      <c r="V83" s="28">
        <v>1341860.5200000033</v>
      </c>
      <c r="W83" s="29">
        <v>0.97633682454278903</v>
      </c>
      <c r="X83" s="42">
        <v>3</v>
      </c>
      <c r="Y83" s="46">
        <v>0</v>
      </c>
      <c r="Z83" s="58"/>
      <c r="AA83" s="28">
        <v>0</v>
      </c>
      <c r="AB83" s="28">
        <v>0</v>
      </c>
      <c r="AC83" s="139">
        <v>0</v>
      </c>
      <c r="AD83" s="130">
        <v>0</v>
      </c>
      <c r="AE83" s="137">
        <v>0</v>
      </c>
      <c r="AF83" s="130">
        <v>0</v>
      </c>
      <c r="AG83" s="47">
        <v>0</v>
      </c>
      <c r="AH83" s="47">
        <v>0</v>
      </c>
      <c r="AI83" s="47">
        <v>0</v>
      </c>
      <c r="AJ83" s="47">
        <v>28.208265526064711</v>
      </c>
      <c r="AK83" s="47">
        <v>0</v>
      </c>
      <c r="AL83" s="45">
        <v>128985.96119244928</v>
      </c>
      <c r="AM83" s="30">
        <v>0</v>
      </c>
      <c r="AN83" s="140">
        <v>128985.96</v>
      </c>
      <c r="AO83" s="140">
        <v>28.2</v>
      </c>
      <c r="AP83" s="140">
        <v>4247840.25</v>
      </c>
      <c r="AQ83" s="41">
        <v>4376826.21</v>
      </c>
      <c r="AR83" s="140"/>
      <c r="AS83" s="140">
        <v>4376826.21</v>
      </c>
      <c r="AT83" s="58"/>
      <c r="AU83" s="117">
        <v>17</v>
      </c>
      <c r="AV83" s="117">
        <v>9</v>
      </c>
      <c r="AW83" s="57"/>
      <c r="AY83" s="6"/>
      <c r="AZ83" s="1"/>
      <c r="BA83" s="1"/>
      <c r="BB83" s="176"/>
    </row>
    <row r="84" spans="1:54" x14ac:dyDescent="0.25">
      <c r="A84" s="24" t="s">
        <v>165</v>
      </c>
      <c r="B84" s="24" t="s">
        <v>166</v>
      </c>
      <c r="C84" s="24" t="s">
        <v>142</v>
      </c>
      <c r="D84" s="24" t="s">
        <v>120</v>
      </c>
      <c r="E84" s="58"/>
      <c r="F84" s="139">
        <v>1182.8</v>
      </c>
      <c r="G84" s="57"/>
      <c r="H84" s="139">
        <v>6049010.0600000005</v>
      </c>
      <c r="I84" s="139">
        <v>927468.96</v>
      </c>
      <c r="J84" s="139">
        <v>989759.05999999994</v>
      </c>
      <c r="K84" s="139">
        <v>4651197.5142000001</v>
      </c>
      <c r="L84" s="139">
        <v>12617435.5942</v>
      </c>
      <c r="M84" s="117">
        <v>1.05711</v>
      </c>
      <c r="N84" s="25">
        <v>13072387.449999999</v>
      </c>
      <c r="O84" s="25">
        <v>11052.06</v>
      </c>
      <c r="P84" s="58"/>
      <c r="Q84" s="139">
        <v>22229137.579999998</v>
      </c>
      <c r="R84" s="139">
        <v>715705.38</v>
      </c>
      <c r="S84" s="139">
        <v>23118712.559999999</v>
      </c>
      <c r="T84" s="40">
        <v>1.7685149440701438</v>
      </c>
      <c r="U84" s="58"/>
      <c r="V84" s="28">
        <v>-10046325.109999999</v>
      </c>
      <c r="W84" s="29">
        <v>1.7685149440701438</v>
      </c>
      <c r="X84" s="42">
        <v>4</v>
      </c>
      <c r="Y84" s="46">
        <v>0</v>
      </c>
      <c r="Z84" s="58"/>
      <c r="AA84" s="28">
        <v>0</v>
      </c>
      <c r="AB84" s="28">
        <v>0</v>
      </c>
      <c r="AC84" s="139">
        <v>0</v>
      </c>
      <c r="AD84" s="130">
        <v>0</v>
      </c>
      <c r="AE84" s="137">
        <v>0</v>
      </c>
      <c r="AF84" s="130">
        <v>0</v>
      </c>
      <c r="AG84" s="47">
        <v>0</v>
      </c>
      <c r="AH84" s="47">
        <v>0</v>
      </c>
      <c r="AI84" s="47">
        <v>0</v>
      </c>
      <c r="AJ84" s="47">
        <v>0</v>
      </c>
      <c r="AK84" s="47">
        <v>1.0497876632354894</v>
      </c>
      <c r="AL84" s="45">
        <v>0</v>
      </c>
      <c r="AM84" s="30">
        <v>1241.6888480749369</v>
      </c>
      <c r="AN84" s="140">
        <v>1241.68</v>
      </c>
      <c r="AO84" s="140">
        <v>1.04</v>
      </c>
      <c r="AP84" s="140">
        <v>716086.82000000007</v>
      </c>
      <c r="AQ84" s="41">
        <v>717328.50000000012</v>
      </c>
      <c r="AR84" s="140"/>
      <c r="AS84" s="140">
        <v>717328.50000000012</v>
      </c>
      <c r="AT84" s="58"/>
      <c r="AU84" s="117">
        <v>18</v>
      </c>
      <c r="AV84" s="117">
        <v>9</v>
      </c>
      <c r="AW84" s="57"/>
      <c r="AY84" s="6"/>
      <c r="AZ84" s="1"/>
      <c r="BA84" s="1"/>
      <c r="BB84" s="176"/>
    </row>
    <row r="85" spans="1:54" x14ac:dyDescent="0.25">
      <c r="A85" s="24" t="s">
        <v>167</v>
      </c>
      <c r="B85" s="24" t="s">
        <v>168</v>
      </c>
      <c r="C85" s="24" t="s">
        <v>142</v>
      </c>
      <c r="D85" s="24" t="s">
        <v>120</v>
      </c>
      <c r="E85" s="58"/>
      <c r="F85" s="139">
        <v>1658.38</v>
      </c>
      <c r="G85" s="57"/>
      <c r="H85" s="139">
        <v>8421887.5300000012</v>
      </c>
      <c r="I85" s="139">
        <v>1300385.5</v>
      </c>
      <c r="J85" s="139">
        <v>1322815.23</v>
      </c>
      <c r="K85" s="139">
        <v>6486244.9208199997</v>
      </c>
      <c r="L85" s="139">
        <v>17531333.180820003</v>
      </c>
      <c r="M85" s="117">
        <v>1.05711</v>
      </c>
      <c r="N85" s="25">
        <v>18162118.170000002</v>
      </c>
      <c r="O85" s="25">
        <v>10951.72</v>
      </c>
      <c r="P85" s="58"/>
      <c r="Q85" s="139">
        <v>33529357.73</v>
      </c>
      <c r="R85" s="139">
        <v>1083993.25</v>
      </c>
      <c r="S85" s="139">
        <v>34886748.18</v>
      </c>
      <c r="T85" s="40">
        <v>1.920852394718231</v>
      </c>
      <c r="U85" s="58"/>
      <c r="V85" s="28">
        <v>-16724630.009999998</v>
      </c>
      <c r="W85" s="29">
        <v>1.920852394718231</v>
      </c>
      <c r="X85" s="42">
        <v>4</v>
      </c>
      <c r="Y85" s="46">
        <v>0</v>
      </c>
      <c r="Z85" s="58"/>
      <c r="AA85" s="28">
        <v>0</v>
      </c>
      <c r="AB85" s="28">
        <v>0</v>
      </c>
      <c r="AC85" s="139">
        <v>0</v>
      </c>
      <c r="AD85" s="130">
        <v>0</v>
      </c>
      <c r="AE85" s="137">
        <v>0</v>
      </c>
      <c r="AF85" s="130">
        <v>0</v>
      </c>
      <c r="AG85" s="47">
        <v>0</v>
      </c>
      <c r="AH85" s="47">
        <v>0</v>
      </c>
      <c r="AI85" s="47">
        <v>0</v>
      </c>
      <c r="AJ85" s="47">
        <v>0</v>
      </c>
      <c r="AK85" s="47">
        <v>1.0402562045028183</v>
      </c>
      <c r="AL85" s="45">
        <v>0</v>
      </c>
      <c r="AM85" s="30">
        <v>1725.140084423384</v>
      </c>
      <c r="AN85" s="140">
        <v>1725.14</v>
      </c>
      <c r="AO85" s="140">
        <v>1.04</v>
      </c>
      <c r="AP85" s="140">
        <v>1084336.75</v>
      </c>
      <c r="AQ85" s="41">
        <v>1086061.8899999999</v>
      </c>
      <c r="AR85" s="140"/>
      <c r="AS85" s="140">
        <v>1086061.8899999999</v>
      </c>
      <c r="AT85" s="58"/>
      <c r="AU85" s="117">
        <v>18</v>
      </c>
      <c r="AV85" s="117">
        <v>9</v>
      </c>
      <c r="AW85" s="57"/>
      <c r="AY85" s="6"/>
      <c r="AZ85" s="1"/>
      <c r="BA85" s="1"/>
      <c r="BB85" s="176"/>
    </row>
    <row r="86" spans="1:54" x14ac:dyDescent="0.25">
      <c r="A86" s="24" t="s">
        <v>169</v>
      </c>
      <c r="B86" s="24" t="s">
        <v>170</v>
      </c>
      <c r="C86" s="24" t="s">
        <v>142</v>
      </c>
      <c r="D86" s="24" t="s">
        <v>120</v>
      </c>
      <c r="E86" s="58"/>
      <c r="F86" s="139">
        <v>725.46</v>
      </c>
      <c r="G86" s="57"/>
      <c r="H86" s="139">
        <v>3757312.1399999997</v>
      </c>
      <c r="I86" s="139">
        <v>568854.93999999994</v>
      </c>
      <c r="J86" s="139">
        <v>920287.24000000011</v>
      </c>
      <c r="K86" s="139">
        <v>2960039.2769400002</v>
      </c>
      <c r="L86" s="139">
        <v>8206493.5969400005</v>
      </c>
      <c r="M86" s="117">
        <v>1.05711</v>
      </c>
      <c r="N86" s="25">
        <v>8506118.5999999996</v>
      </c>
      <c r="O86" s="25">
        <v>11725.13</v>
      </c>
      <c r="P86" s="58"/>
      <c r="Q86" s="139">
        <v>11430776.91</v>
      </c>
      <c r="R86" s="139">
        <v>461098.89</v>
      </c>
      <c r="S86" s="139">
        <v>12167355.9</v>
      </c>
      <c r="T86" s="40">
        <v>1.4304239656380997</v>
      </c>
      <c r="U86" s="58"/>
      <c r="V86" s="28">
        <v>-3661237.3000000007</v>
      </c>
      <c r="W86" s="29">
        <v>1.4304239656380997</v>
      </c>
      <c r="X86" s="42">
        <v>4</v>
      </c>
      <c r="Y86" s="46">
        <v>0</v>
      </c>
      <c r="Z86" s="58"/>
      <c r="AA86" s="28">
        <v>0</v>
      </c>
      <c r="AB86" s="28">
        <v>0</v>
      </c>
      <c r="AC86" s="139">
        <v>0</v>
      </c>
      <c r="AD86" s="130">
        <v>0</v>
      </c>
      <c r="AE86" s="137">
        <v>0</v>
      </c>
      <c r="AF86" s="130">
        <v>0</v>
      </c>
      <c r="AG86" s="47">
        <v>0</v>
      </c>
      <c r="AH86" s="47">
        <v>0</v>
      </c>
      <c r="AI86" s="47">
        <v>0</v>
      </c>
      <c r="AJ86" s="47">
        <v>0</v>
      </c>
      <c r="AK86" s="47">
        <v>1.1137195198163636</v>
      </c>
      <c r="AL86" s="45">
        <v>0</v>
      </c>
      <c r="AM86" s="30">
        <v>807.95896284597927</v>
      </c>
      <c r="AN86" s="140">
        <v>807.95</v>
      </c>
      <c r="AO86" s="140">
        <v>1.1100000000000001</v>
      </c>
      <c r="AP86" s="140">
        <v>461445.26</v>
      </c>
      <c r="AQ86" s="41">
        <v>462253.21</v>
      </c>
      <c r="AR86" s="140"/>
      <c r="AS86" s="140">
        <v>462253.21</v>
      </c>
      <c r="AT86" s="58"/>
      <c r="AU86" s="117">
        <v>17</v>
      </c>
      <c r="AV86" s="117">
        <v>9</v>
      </c>
      <c r="AW86" s="57"/>
      <c r="AY86" s="6"/>
      <c r="AZ86" s="1"/>
      <c r="BA86" s="1"/>
      <c r="BB86" s="176"/>
    </row>
    <row r="87" spans="1:54" x14ac:dyDescent="0.25">
      <c r="A87" s="24" t="s">
        <v>171</v>
      </c>
      <c r="B87" s="24" t="s">
        <v>172</v>
      </c>
      <c r="C87" s="24" t="s">
        <v>142</v>
      </c>
      <c r="D87" s="24" t="s">
        <v>120</v>
      </c>
      <c r="E87" s="58"/>
      <c r="F87" s="139">
        <v>467.5</v>
      </c>
      <c r="G87" s="57"/>
      <c r="H87" s="139">
        <v>2360353.48</v>
      </c>
      <c r="I87" s="139">
        <v>366580.77</v>
      </c>
      <c r="J87" s="139">
        <v>358822.95000000007</v>
      </c>
      <c r="K87" s="139">
        <v>1820547.8645000001</v>
      </c>
      <c r="L87" s="139">
        <v>4906305.0645000003</v>
      </c>
      <c r="M87" s="117">
        <v>1.05711</v>
      </c>
      <c r="N87" s="25">
        <v>5082532.6500000004</v>
      </c>
      <c r="O87" s="25">
        <v>10871.72</v>
      </c>
      <c r="P87" s="58"/>
      <c r="Q87" s="139">
        <v>10331884.65</v>
      </c>
      <c r="R87" s="139">
        <v>273421.26</v>
      </c>
      <c r="S87" s="139">
        <v>10669454.24</v>
      </c>
      <c r="T87" s="40">
        <v>2.0992396851597204</v>
      </c>
      <c r="U87" s="58"/>
      <c r="V87" s="28">
        <v>-5586921.5899999999</v>
      </c>
      <c r="W87" s="29">
        <v>2.0992396851597204</v>
      </c>
      <c r="X87" s="42">
        <v>4</v>
      </c>
      <c r="Y87" s="46">
        <v>0</v>
      </c>
      <c r="Z87" s="58"/>
      <c r="AA87" s="28">
        <v>0</v>
      </c>
      <c r="AB87" s="28">
        <v>0</v>
      </c>
      <c r="AC87" s="139">
        <v>0</v>
      </c>
      <c r="AD87" s="130">
        <v>0</v>
      </c>
      <c r="AE87" s="137">
        <v>0</v>
      </c>
      <c r="AF87" s="130">
        <v>0</v>
      </c>
      <c r="AG87" s="47">
        <v>0</v>
      </c>
      <c r="AH87" s="47">
        <v>0</v>
      </c>
      <c r="AI87" s="47">
        <v>0</v>
      </c>
      <c r="AJ87" s="47">
        <v>0</v>
      </c>
      <c r="AK87" s="47">
        <v>1.0326578036256449</v>
      </c>
      <c r="AL87" s="45">
        <v>0</v>
      </c>
      <c r="AM87" s="30">
        <v>482.76752319498894</v>
      </c>
      <c r="AN87" s="140">
        <v>482.76</v>
      </c>
      <c r="AO87" s="140">
        <v>1.03</v>
      </c>
      <c r="AP87" s="140">
        <v>273536.35000000009</v>
      </c>
      <c r="AQ87" s="41">
        <v>274019.1100000001</v>
      </c>
      <c r="AR87" s="140"/>
      <c r="AS87" s="140">
        <v>274019.1100000001</v>
      </c>
      <c r="AT87" s="58"/>
      <c r="AU87" s="117">
        <v>18</v>
      </c>
      <c r="AV87" s="117">
        <v>9</v>
      </c>
      <c r="AW87" s="57"/>
      <c r="AY87" s="6"/>
      <c r="AZ87" s="1"/>
      <c r="BA87" s="1"/>
      <c r="BB87" s="176"/>
    </row>
    <row r="88" spans="1:54" x14ac:dyDescent="0.25">
      <c r="A88" s="24" t="s">
        <v>173</v>
      </c>
      <c r="B88" s="24" t="s">
        <v>174</v>
      </c>
      <c r="C88" s="24" t="s">
        <v>142</v>
      </c>
      <c r="D88" s="24" t="s">
        <v>120</v>
      </c>
      <c r="E88" s="58"/>
      <c r="F88" s="139">
        <v>3419.31</v>
      </c>
      <c r="G88" s="57"/>
      <c r="H88" s="139">
        <v>17394736.649999999</v>
      </c>
      <c r="I88" s="139">
        <v>2681183.5499999998</v>
      </c>
      <c r="J88" s="139">
        <v>3206518.5999999992</v>
      </c>
      <c r="K88" s="139">
        <v>13529704.402090002</v>
      </c>
      <c r="L88" s="139">
        <v>36812143.202089995</v>
      </c>
      <c r="M88" s="117">
        <v>1.05711</v>
      </c>
      <c r="N88" s="25">
        <v>38141803.280000001</v>
      </c>
      <c r="O88" s="25">
        <v>11154.82</v>
      </c>
      <c r="P88" s="58"/>
      <c r="Q88" s="139">
        <v>45493825.409999996</v>
      </c>
      <c r="R88" s="139">
        <v>2790839.04</v>
      </c>
      <c r="S88" s="139">
        <v>48720406.539999999</v>
      </c>
      <c r="T88" s="40">
        <v>1.2773493214870357</v>
      </c>
      <c r="U88" s="58"/>
      <c r="V88" s="28">
        <v>-10578603.259999998</v>
      </c>
      <c r="W88" s="29">
        <v>1.2773493214870357</v>
      </c>
      <c r="X88" s="42">
        <v>4</v>
      </c>
      <c r="Y88" s="46">
        <v>0</v>
      </c>
      <c r="Z88" s="58"/>
      <c r="AA88" s="28">
        <v>0</v>
      </c>
      <c r="AB88" s="28">
        <v>0</v>
      </c>
      <c r="AC88" s="139">
        <v>0</v>
      </c>
      <c r="AD88" s="130">
        <v>0</v>
      </c>
      <c r="AE88" s="137">
        <v>0</v>
      </c>
      <c r="AF88" s="130">
        <v>0</v>
      </c>
      <c r="AG88" s="47">
        <v>0</v>
      </c>
      <c r="AH88" s="47">
        <v>0</v>
      </c>
      <c r="AI88" s="47">
        <v>0</v>
      </c>
      <c r="AJ88" s="47">
        <v>0</v>
      </c>
      <c r="AK88" s="47">
        <v>1.0595479481210071</v>
      </c>
      <c r="AL88" s="45">
        <v>0</v>
      </c>
      <c r="AM88" s="30">
        <v>3622.9228944896408</v>
      </c>
      <c r="AN88" s="140">
        <v>3622.92</v>
      </c>
      <c r="AO88" s="140">
        <v>1.05</v>
      </c>
      <c r="AP88" s="140">
        <v>2791580.03</v>
      </c>
      <c r="AQ88" s="41">
        <v>2795202.9499999997</v>
      </c>
      <c r="AR88" s="140"/>
      <c r="AS88" s="140">
        <v>2795202.9499999997</v>
      </c>
      <c r="AT88" s="58"/>
      <c r="AU88" s="117">
        <v>17</v>
      </c>
      <c r="AV88" s="117">
        <v>9</v>
      </c>
      <c r="AW88" s="57"/>
      <c r="AY88" s="6"/>
      <c r="AZ88" s="1"/>
      <c r="BA88" s="1"/>
      <c r="BB88" s="176"/>
    </row>
    <row r="89" spans="1:54" x14ac:dyDescent="0.25">
      <c r="A89" s="24" t="s">
        <v>175</v>
      </c>
      <c r="B89" s="24" t="s">
        <v>176</v>
      </c>
      <c r="C89" s="24" t="s">
        <v>142</v>
      </c>
      <c r="D89" s="24" t="s">
        <v>120</v>
      </c>
      <c r="E89" s="58"/>
      <c r="F89" s="139">
        <v>14863.25</v>
      </c>
      <c r="G89" s="57"/>
      <c r="H89" s="139">
        <v>80802589.019999996</v>
      </c>
      <c r="I89" s="139">
        <v>11654720.220000001</v>
      </c>
      <c r="J89" s="139">
        <v>30717897.750000004</v>
      </c>
      <c r="K89" s="139">
        <v>69441942.954750001</v>
      </c>
      <c r="L89" s="139">
        <v>192617149.94475001</v>
      </c>
      <c r="M89" s="117">
        <v>1.05711</v>
      </c>
      <c r="N89" s="25">
        <v>199651686.00999999</v>
      </c>
      <c r="O89" s="25">
        <v>13432.57</v>
      </c>
      <c r="P89" s="58"/>
      <c r="Q89" s="139">
        <v>149858754.34999999</v>
      </c>
      <c r="R89" s="139">
        <v>15506253.130000001</v>
      </c>
      <c r="S89" s="139">
        <v>167264267.84999999</v>
      </c>
      <c r="T89" s="40">
        <v>0.83778039240611368</v>
      </c>
      <c r="U89" s="58"/>
      <c r="V89" s="28">
        <v>32387418.159999996</v>
      </c>
      <c r="W89" s="29">
        <v>0.83778039240611368</v>
      </c>
      <c r="X89" s="42">
        <v>2</v>
      </c>
      <c r="Y89" s="46">
        <v>0</v>
      </c>
      <c r="Z89" s="58"/>
      <c r="AA89" s="28">
        <v>0</v>
      </c>
      <c r="AB89" s="28">
        <v>0</v>
      </c>
      <c r="AC89" s="139">
        <v>4306793.9221053058</v>
      </c>
      <c r="AD89" s="130">
        <v>213794.65710550829</v>
      </c>
      <c r="AE89" s="137">
        <v>543311.28657294076</v>
      </c>
      <c r="AF89" s="130">
        <v>528318.16694177361</v>
      </c>
      <c r="AG89" s="47">
        <v>0</v>
      </c>
      <c r="AH89" s="47">
        <v>14.384112297479238</v>
      </c>
      <c r="AI89" s="47">
        <v>35.545265466285883</v>
      </c>
      <c r="AJ89" s="47">
        <v>0</v>
      </c>
      <c r="AK89" s="47">
        <v>0</v>
      </c>
      <c r="AL89" s="45">
        <v>0</v>
      </c>
      <c r="AM89" s="30">
        <v>0</v>
      </c>
      <c r="AN89" s="140">
        <v>528318.16</v>
      </c>
      <c r="AO89" s="140">
        <v>35.54</v>
      </c>
      <c r="AP89" s="140">
        <v>16463908.029999999</v>
      </c>
      <c r="AQ89" s="41">
        <v>16992226.189999998</v>
      </c>
      <c r="AR89" s="140"/>
      <c r="AS89" s="140">
        <v>16992226.189999998</v>
      </c>
      <c r="AT89" s="58"/>
      <c r="AU89" s="117">
        <v>56</v>
      </c>
      <c r="AV89" s="117">
        <v>28</v>
      </c>
      <c r="AW89" s="57"/>
      <c r="AY89" s="6"/>
      <c r="AZ89" s="1"/>
      <c r="BA89" s="1"/>
      <c r="BB89" s="176"/>
    </row>
    <row r="90" spans="1:54" x14ac:dyDescent="0.25">
      <c r="A90" s="24" t="s">
        <v>177</v>
      </c>
      <c r="B90" s="24" t="s">
        <v>178</v>
      </c>
      <c r="C90" s="24" t="s">
        <v>142</v>
      </c>
      <c r="D90" s="24" t="s">
        <v>120</v>
      </c>
      <c r="E90" s="58"/>
      <c r="F90" s="139">
        <v>2166.25</v>
      </c>
      <c r="G90" s="57"/>
      <c r="H90" s="139">
        <v>11325579.07</v>
      </c>
      <c r="I90" s="139">
        <v>1698621.61</v>
      </c>
      <c r="J90" s="139">
        <v>2925454.98</v>
      </c>
      <c r="K90" s="139">
        <v>9535738.6117499992</v>
      </c>
      <c r="L90" s="139">
        <v>25485394.271749999</v>
      </c>
      <c r="M90" s="117">
        <v>1.05711</v>
      </c>
      <c r="N90" s="25">
        <v>26396279.100000001</v>
      </c>
      <c r="O90" s="25">
        <v>12185.24</v>
      </c>
      <c r="P90" s="58"/>
      <c r="Q90" s="139">
        <v>21141231.18</v>
      </c>
      <c r="R90" s="139">
        <v>1897923.74</v>
      </c>
      <c r="S90" s="139">
        <v>23473960.219999999</v>
      </c>
      <c r="T90" s="40">
        <v>0.88929049928101411</v>
      </c>
      <c r="U90" s="58"/>
      <c r="V90" s="28">
        <v>2922318.8800000027</v>
      </c>
      <c r="W90" s="29">
        <v>0.88929049928101411</v>
      </c>
      <c r="X90" s="42">
        <v>2</v>
      </c>
      <c r="Y90" s="46">
        <v>0</v>
      </c>
      <c r="Z90" s="58"/>
      <c r="AA90" s="28">
        <v>0</v>
      </c>
      <c r="AB90" s="28">
        <v>0</v>
      </c>
      <c r="AC90" s="139">
        <v>80029.813607000717</v>
      </c>
      <c r="AD90" s="130">
        <v>3972.7804180522626</v>
      </c>
      <c r="AE90" s="137">
        <v>79185.109214918193</v>
      </c>
      <c r="AF90" s="130">
        <v>76999.931316341783</v>
      </c>
      <c r="AG90" s="47">
        <v>0</v>
      </c>
      <c r="AH90" s="47">
        <v>1.8339436436478995</v>
      </c>
      <c r="AI90" s="47">
        <v>35.545265466285876</v>
      </c>
      <c r="AJ90" s="47">
        <v>0</v>
      </c>
      <c r="AK90" s="47">
        <v>0</v>
      </c>
      <c r="AL90" s="45">
        <v>0</v>
      </c>
      <c r="AM90" s="30">
        <v>0</v>
      </c>
      <c r="AN90" s="140">
        <v>76999.929999999993</v>
      </c>
      <c r="AO90" s="140">
        <v>35.54</v>
      </c>
      <c r="AP90" s="140">
        <v>1922304.5500000005</v>
      </c>
      <c r="AQ90" s="41">
        <v>1999304.4800000004</v>
      </c>
      <c r="AR90" s="140"/>
      <c r="AS90" s="140">
        <v>1999304.4800000004</v>
      </c>
      <c r="AT90" s="58"/>
      <c r="AU90" s="117">
        <v>53</v>
      </c>
      <c r="AV90" s="117">
        <v>27</v>
      </c>
      <c r="AW90" s="57"/>
      <c r="AY90" s="6"/>
      <c r="AZ90" s="1"/>
      <c r="BA90" s="1"/>
      <c r="BB90" s="176"/>
    </row>
    <row r="91" spans="1:54" x14ac:dyDescent="0.25">
      <c r="A91" s="24" t="s">
        <v>179</v>
      </c>
      <c r="B91" s="24" t="s">
        <v>180</v>
      </c>
      <c r="C91" s="24" t="s">
        <v>142</v>
      </c>
      <c r="D91" s="24" t="s">
        <v>120</v>
      </c>
      <c r="E91" s="58"/>
      <c r="F91" s="139">
        <v>6597.06</v>
      </c>
      <c r="G91" s="57"/>
      <c r="H91" s="139">
        <v>37289590.630000003</v>
      </c>
      <c r="I91" s="139">
        <v>5172952.6500000004</v>
      </c>
      <c r="J91" s="139">
        <v>20522863.669999998</v>
      </c>
      <c r="K91" s="139">
        <v>31388449.515339993</v>
      </c>
      <c r="L91" s="139">
        <v>94373856.465339988</v>
      </c>
      <c r="M91" s="117">
        <v>1.05711</v>
      </c>
      <c r="N91" s="25">
        <v>97970953.049999997</v>
      </c>
      <c r="O91" s="25">
        <v>14850.69</v>
      </c>
      <c r="P91" s="58"/>
      <c r="Q91" s="139">
        <v>80904413.019999996</v>
      </c>
      <c r="R91" s="139">
        <v>11746775.539999999</v>
      </c>
      <c r="S91" s="139">
        <v>96847470.389999986</v>
      </c>
      <c r="T91" s="40">
        <v>0.98853249228445661</v>
      </c>
      <c r="U91" s="58"/>
      <c r="V91" s="28">
        <v>1123482.6600000113</v>
      </c>
      <c r="W91" s="29">
        <v>0.98853249228445661</v>
      </c>
      <c r="X91" s="42">
        <v>3</v>
      </c>
      <c r="Y91" s="46">
        <v>0</v>
      </c>
      <c r="Z91" s="58"/>
      <c r="AA91" s="28">
        <v>0</v>
      </c>
      <c r="AB91" s="28">
        <v>0</v>
      </c>
      <c r="AC91" s="139">
        <v>0</v>
      </c>
      <c r="AD91" s="130">
        <v>0</v>
      </c>
      <c r="AE91" s="137">
        <v>0</v>
      </c>
      <c r="AF91" s="130">
        <v>0</v>
      </c>
      <c r="AG91" s="47">
        <v>0</v>
      </c>
      <c r="AH91" s="47">
        <v>0</v>
      </c>
      <c r="AI91" s="47">
        <v>0</v>
      </c>
      <c r="AJ91" s="47">
        <v>33.779638050396294</v>
      </c>
      <c r="AK91" s="47">
        <v>0</v>
      </c>
      <c r="AL91" s="45">
        <v>222846.29899674738</v>
      </c>
      <c r="AM91" s="30">
        <v>0</v>
      </c>
      <c r="AN91" s="140">
        <v>222846.29</v>
      </c>
      <c r="AO91" s="140">
        <v>33.770000000000003</v>
      </c>
      <c r="AP91" s="140">
        <v>11804502.199999999</v>
      </c>
      <c r="AQ91" s="41">
        <v>12027348.489999998</v>
      </c>
      <c r="AR91" s="140"/>
      <c r="AS91" s="140">
        <v>12027348.489999998</v>
      </c>
      <c r="AT91" s="58"/>
      <c r="AU91" s="117">
        <v>55</v>
      </c>
      <c r="AV91" s="117">
        <v>28</v>
      </c>
      <c r="AW91" s="57"/>
      <c r="AY91" s="6"/>
      <c r="AZ91" s="1"/>
      <c r="BA91" s="1"/>
      <c r="BB91" s="176"/>
    </row>
    <row r="92" spans="1:54" x14ac:dyDescent="0.25">
      <c r="A92" s="24" t="s">
        <v>181</v>
      </c>
      <c r="B92" s="24" t="s">
        <v>182</v>
      </c>
      <c r="C92" s="24" t="s">
        <v>142</v>
      </c>
      <c r="D92" s="24" t="s">
        <v>120</v>
      </c>
      <c r="E92" s="58"/>
      <c r="F92" s="139">
        <v>4219.21</v>
      </c>
      <c r="G92" s="57"/>
      <c r="H92" s="139">
        <v>23634482.560000002</v>
      </c>
      <c r="I92" s="139">
        <v>3308409.13</v>
      </c>
      <c r="J92" s="139">
        <v>12448819.590000002</v>
      </c>
      <c r="K92" s="139">
        <v>19825131.225189999</v>
      </c>
      <c r="L92" s="139">
        <v>59216842.50519</v>
      </c>
      <c r="M92" s="117">
        <v>1.05711</v>
      </c>
      <c r="N92" s="25">
        <v>61466503.130000003</v>
      </c>
      <c r="O92" s="25">
        <v>14568.24</v>
      </c>
      <c r="P92" s="58"/>
      <c r="Q92" s="139">
        <v>60328963.380000003</v>
      </c>
      <c r="R92" s="139">
        <v>8018802.6799999997</v>
      </c>
      <c r="S92" s="139">
        <v>71405406.890000001</v>
      </c>
      <c r="T92" s="40">
        <v>1.161696261441447</v>
      </c>
      <c r="U92" s="58"/>
      <c r="V92" s="28">
        <v>-9938903.7599999979</v>
      </c>
      <c r="W92" s="29">
        <v>1.161696261441447</v>
      </c>
      <c r="X92" s="42">
        <v>4</v>
      </c>
      <c r="Y92" s="46">
        <v>0</v>
      </c>
      <c r="Z92" s="58"/>
      <c r="AA92" s="28">
        <v>0</v>
      </c>
      <c r="AB92" s="28">
        <v>0</v>
      </c>
      <c r="AC92" s="139">
        <v>0</v>
      </c>
      <c r="AD92" s="130">
        <v>0</v>
      </c>
      <c r="AE92" s="137">
        <v>0</v>
      </c>
      <c r="AF92" s="130">
        <v>0</v>
      </c>
      <c r="AG92" s="47">
        <v>0</v>
      </c>
      <c r="AH92" s="47">
        <v>0</v>
      </c>
      <c r="AI92" s="47">
        <v>0</v>
      </c>
      <c r="AJ92" s="47">
        <v>0</v>
      </c>
      <c r="AK92" s="47">
        <v>1.3837742157852126</v>
      </c>
      <c r="AL92" s="45">
        <v>0</v>
      </c>
      <c r="AM92" s="30">
        <v>5838.4340089831267</v>
      </c>
      <c r="AN92" s="140">
        <v>5838.43</v>
      </c>
      <c r="AO92" s="140">
        <v>1.38</v>
      </c>
      <c r="AP92" s="140">
        <v>8048394.5</v>
      </c>
      <c r="AQ92" s="41">
        <v>8054232.9299999997</v>
      </c>
      <c r="AR92" s="140"/>
      <c r="AS92" s="140">
        <v>8054232.9299999997</v>
      </c>
      <c r="AT92" s="58"/>
      <c r="AU92" s="117">
        <v>55</v>
      </c>
      <c r="AV92" s="117">
        <v>28</v>
      </c>
      <c r="AW92" s="57"/>
      <c r="AY92" s="6"/>
      <c r="AZ92" s="1"/>
      <c r="BA92" s="1"/>
      <c r="BB92" s="176"/>
    </row>
    <row r="93" spans="1:54" x14ac:dyDescent="0.25">
      <c r="A93" s="24" t="s">
        <v>183</v>
      </c>
      <c r="B93" s="24" t="s">
        <v>184</v>
      </c>
      <c r="C93" s="24" t="s">
        <v>142</v>
      </c>
      <c r="D93" s="24" t="s">
        <v>120</v>
      </c>
      <c r="E93" s="58"/>
      <c r="F93" s="139">
        <v>3296.71</v>
      </c>
      <c r="G93" s="57"/>
      <c r="H93" s="139">
        <v>18815233.25</v>
      </c>
      <c r="I93" s="139">
        <v>2585049.21</v>
      </c>
      <c r="J93" s="139">
        <v>10645238.129999999</v>
      </c>
      <c r="K93" s="139">
        <v>16794315.887689997</v>
      </c>
      <c r="L93" s="139">
        <v>48839836.477689996</v>
      </c>
      <c r="M93" s="117">
        <v>1.05711</v>
      </c>
      <c r="N93" s="25">
        <v>50669956.149999999</v>
      </c>
      <c r="O93" s="25">
        <v>15369.85</v>
      </c>
      <c r="P93" s="58"/>
      <c r="Q93" s="139">
        <v>31428432.469999999</v>
      </c>
      <c r="R93" s="139">
        <v>6447345.6200000001</v>
      </c>
      <c r="S93" s="139">
        <v>38464809.169999994</v>
      </c>
      <c r="T93" s="40">
        <v>0.75912457978316206</v>
      </c>
      <c r="U93" s="58"/>
      <c r="V93" s="28">
        <v>12205146.980000004</v>
      </c>
      <c r="W93" s="29">
        <v>0.75912457978316206</v>
      </c>
      <c r="X93" s="42">
        <v>2</v>
      </c>
      <c r="Y93" s="46">
        <v>0</v>
      </c>
      <c r="Z93" s="58"/>
      <c r="AA93" s="28">
        <v>0</v>
      </c>
      <c r="AB93" s="28">
        <v>0</v>
      </c>
      <c r="AC93" s="139">
        <v>2840984.2432700009</v>
      </c>
      <c r="AD93" s="130">
        <v>141030.02444917319</v>
      </c>
      <c r="AE93" s="137">
        <v>141030.02444917319</v>
      </c>
      <c r="AF93" s="130">
        <v>137138.18549716016</v>
      </c>
      <c r="AG93" s="47">
        <v>0</v>
      </c>
      <c r="AH93" s="47">
        <v>42.779020432240991</v>
      </c>
      <c r="AI93" s="47">
        <v>41.598498350525269</v>
      </c>
      <c r="AJ93" s="47">
        <v>0</v>
      </c>
      <c r="AK93" s="47">
        <v>0</v>
      </c>
      <c r="AL93" s="45">
        <v>0</v>
      </c>
      <c r="AM93" s="30">
        <v>0</v>
      </c>
      <c r="AN93" s="140">
        <v>137138.18</v>
      </c>
      <c r="AO93" s="140">
        <v>41.59</v>
      </c>
      <c r="AP93" s="140">
        <v>7325434.2599999998</v>
      </c>
      <c r="AQ93" s="41">
        <v>7462572.4399999995</v>
      </c>
      <c r="AR93" s="140"/>
      <c r="AS93" s="140">
        <v>7462572.4399999995</v>
      </c>
      <c r="AT93" s="58"/>
      <c r="AU93" s="117">
        <v>20</v>
      </c>
      <c r="AV93" s="117">
        <v>10</v>
      </c>
      <c r="AW93" s="57"/>
      <c r="AY93" s="6"/>
      <c r="AZ93" s="1"/>
      <c r="BA93" s="1"/>
      <c r="BB93" s="176"/>
    </row>
    <row r="94" spans="1:54" x14ac:dyDescent="0.25">
      <c r="A94" s="24" t="s">
        <v>185</v>
      </c>
      <c r="B94" s="24" t="s">
        <v>186</v>
      </c>
      <c r="C94" s="24" t="s">
        <v>142</v>
      </c>
      <c r="D94" s="24" t="s">
        <v>120</v>
      </c>
      <c r="E94" s="58"/>
      <c r="F94" s="139">
        <v>4420.75</v>
      </c>
      <c r="G94" s="57"/>
      <c r="H94" s="139">
        <v>22838426.420000002</v>
      </c>
      <c r="I94" s="139">
        <v>3466442.69</v>
      </c>
      <c r="J94" s="139">
        <v>5204978.0299999993</v>
      </c>
      <c r="K94" s="139">
        <v>17895316.807250001</v>
      </c>
      <c r="L94" s="139">
        <v>49405163.947250001</v>
      </c>
      <c r="M94" s="117">
        <v>1.05711</v>
      </c>
      <c r="N94" s="25">
        <v>51204691.310000002</v>
      </c>
      <c r="O94" s="25">
        <v>11582.8</v>
      </c>
      <c r="P94" s="58"/>
      <c r="Q94" s="139">
        <v>57501749.770000003</v>
      </c>
      <c r="R94" s="139">
        <v>3356103.09</v>
      </c>
      <c r="S94" s="139">
        <v>61915364.430000007</v>
      </c>
      <c r="T94" s="40">
        <v>1.2091736683882375</v>
      </c>
      <c r="U94" s="58"/>
      <c r="V94" s="28">
        <v>-10710673.120000005</v>
      </c>
      <c r="W94" s="29">
        <v>1.2091736683882375</v>
      </c>
      <c r="X94" s="42">
        <v>4</v>
      </c>
      <c r="Y94" s="46">
        <v>0</v>
      </c>
      <c r="Z94" s="58"/>
      <c r="AA94" s="28">
        <v>0</v>
      </c>
      <c r="AB94" s="28">
        <v>0</v>
      </c>
      <c r="AC94" s="139">
        <v>0</v>
      </c>
      <c r="AD94" s="130">
        <v>0</v>
      </c>
      <c r="AE94" s="137">
        <v>0</v>
      </c>
      <c r="AF94" s="130">
        <v>0</v>
      </c>
      <c r="AG94" s="47">
        <v>0</v>
      </c>
      <c r="AH94" s="47">
        <v>0</v>
      </c>
      <c r="AI94" s="47">
        <v>0</v>
      </c>
      <c r="AJ94" s="47">
        <v>0</v>
      </c>
      <c r="AK94" s="47">
        <v>1.1002000642992231</v>
      </c>
      <c r="AL94" s="45">
        <v>0</v>
      </c>
      <c r="AM94" s="30">
        <v>4863.7094342507908</v>
      </c>
      <c r="AN94" s="140">
        <v>4863.7</v>
      </c>
      <c r="AO94" s="140">
        <v>1.1000000000000001</v>
      </c>
      <c r="AP94" s="140">
        <v>3362247.72</v>
      </c>
      <c r="AQ94" s="41">
        <v>3367111.4200000004</v>
      </c>
      <c r="AR94" s="140"/>
      <c r="AS94" s="140">
        <v>3367111.4200000004</v>
      </c>
      <c r="AT94" s="58"/>
      <c r="AU94" s="117">
        <v>55</v>
      </c>
      <c r="AV94" s="117">
        <v>28</v>
      </c>
      <c r="AW94" s="57"/>
      <c r="AY94" s="6"/>
      <c r="AZ94" s="1"/>
      <c r="BA94" s="1"/>
      <c r="BB94" s="176"/>
    </row>
    <row r="95" spans="1:54" x14ac:dyDescent="0.25">
      <c r="A95" s="24" t="s">
        <v>187</v>
      </c>
      <c r="B95" s="24" t="s">
        <v>188</v>
      </c>
      <c r="C95" s="24" t="s">
        <v>142</v>
      </c>
      <c r="D95" s="24" t="s">
        <v>120</v>
      </c>
      <c r="E95" s="58"/>
      <c r="F95" s="139">
        <v>7594.38</v>
      </c>
      <c r="G95" s="57"/>
      <c r="H95" s="139">
        <v>41148431.060000002</v>
      </c>
      <c r="I95" s="139">
        <v>5954981.1799999997</v>
      </c>
      <c r="J95" s="139">
        <v>13588208.07</v>
      </c>
      <c r="K95" s="139">
        <v>32660823.474819995</v>
      </c>
      <c r="L95" s="139">
        <v>93352443.78481999</v>
      </c>
      <c r="M95" s="117">
        <v>1.05711</v>
      </c>
      <c r="N95" s="25">
        <v>96818542.219999999</v>
      </c>
      <c r="O95" s="25">
        <v>12748.7</v>
      </c>
      <c r="P95" s="58"/>
      <c r="Q95" s="139">
        <v>90104894.569999993</v>
      </c>
      <c r="R95" s="139">
        <v>8022937.79</v>
      </c>
      <c r="S95" s="139">
        <v>100039582.47</v>
      </c>
      <c r="T95" s="40">
        <v>1.0332688364867224</v>
      </c>
      <c r="U95" s="58"/>
      <c r="V95" s="28">
        <v>-3221040.25</v>
      </c>
      <c r="W95" s="29">
        <v>1.0332688364867224</v>
      </c>
      <c r="X95" s="42">
        <v>4</v>
      </c>
      <c r="Y95" s="46">
        <v>0</v>
      </c>
      <c r="Z95" s="58"/>
      <c r="AA95" s="28">
        <v>0</v>
      </c>
      <c r="AB95" s="28">
        <v>0</v>
      </c>
      <c r="AC95" s="139">
        <v>0</v>
      </c>
      <c r="AD95" s="130">
        <v>0</v>
      </c>
      <c r="AE95" s="137">
        <v>0</v>
      </c>
      <c r="AF95" s="130">
        <v>0</v>
      </c>
      <c r="AG95" s="47">
        <v>0</v>
      </c>
      <c r="AH95" s="47">
        <v>0</v>
      </c>
      <c r="AI95" s="47">
        <v>0</v>
      </c>
      <c r="AJ95" s="47">
        <v>0</v>
      </c>
      <c r="AK95" s="47">
        <v>1.2109440688634885</v>
      </c>
      <c r="AL95" s="45">
        <v>0</v>
      </c>
      <c r="AM95" s="30">
        <v>9196.3694176954996</v>
      </c>
      <c r="AN95" s="140">
        <v>9196.36</v>
      </c>
      <c r="AO95" s="140">
        <v>1.21</v>
      </c>
      <c r="AP95" s="140">
        <v>8258066.9000000013</v>
      </c>
      <c r="AQ95" s="41">
        <v>8267263.2600000016</v>
      </c>
      <c r="AR95" s="140"/>
      <c r="AS95" s="140">
        <v>8267263.2600000016</v>
      </c>
      <c r="AT95" s="58"/>
      <c r="AU95" s="117">
        <v>18</v>
      </c>
      <c r="AV95" s="117">
        <v>9</v>
      </c>
      <c r="AW95" s="57"/>
      <c r="AY95" s="6"/>
      <c r="AZ95" s="1"/>
      <c r="BA95" s="1"/>
      <c r="BB95" s="176"/>
    </row>
    <row r="96" spans="1:54" x14ac:dyDescent="0.25">
      <c r="A96" s="24" t="s">
        <v>189</v>
      </c>
      <c r="B96" s="24" t="s">
        <v>190</v>
      </c>
      <c r="C96" s="24" t="s">
        <v>142</v>
      </c>
      <c r="D96" s="24" t="s">
        <v>120</v>
      </c>
      <c r="E96" s="58"/>
      <c r="F96" s="139">
        <v>700</v>
      </c>
      <c r="G96" s="57"/>
      <c r="H96" s="139">
        <v>3773649.81</v>
      </c>
      <c r="I96" s="139">
        <v>548891</v>
      </c>
      <c r="J96" s="139">
        <v>1268165.4999999998</v>
      </c>
      <c r="K96" s="139">
        <v>3009069.176</v>
      </c>
      <c r="L96" s="139">
        <v>8599775.4860000014</v>
      </c>
      <c r="M96" s="117">
        <v>1.05711</v>
      </c>
      <c r="N96" s="25">
        <v>8919060.7200000007</v>
      </c>
      <c r="O96" s="25">
        <v>12741.51</v>
      </c>
      <c r="P96" s="58"/>
      <c r="Q96" s="139">
        <v>7954910.25</v>
      </c>
      <c r="R96" s="139">
        <v>565269.28</v>
      </c>
      <c r="S96" s="139">
        <v>8914863.1400000006</v>
      </c>
      <c r="T96" s="40">
        <v>0.99952936972493223</v>
      </c>
      <c r="U96" s="58"/>
      <c r="V96" s="28">
        <v>4197.5800000000745</v>
      </c>
      <c r="W96" s="29">
        <v>0.99952936972493223</v>
      </c>
      <c r="X96" s="42">
        <v>3</v>
      </c>
      <c r="Y96" s="46">
        <v>0</v>
      </c>
      <c r="Z96" s="58"/>
      <c r="AA96" s="28">
        <v>0</v>
      </c>
      <c r="AB96" s="28">
        <v>0</v>
      </c>
      <c r="AC96" s="139">
        <v>0</v>
      </c>
      <c r="AD96" s="130">
        <v>0</v>
      </c>
      <c r="AE96" s="137">
        <v>0</v>
      </c>
      <c r="AF96" s="130">
        <v>0</v>
      </c>
      <c r="AG96" s="47">
        <v>0</v>
      </c>
      <c r="AH96" s="47">
        <v>0</v>
      </c>
      <c r="AI96" s="47">
        <v>0</v>
      </c>
      <c r="AJ96" s="47">
        <v>28.982054813224568</v>
      </c>
      <c r="AK96" s="47">
        <v>0</v>
      </c>
      <c r="AL96" s="45">
        <v>20287.438369257197</v>
      </c>
      <c r="AM96" s="30">
        <v>0</v>
      </c>
      <c r="AN96" s="140">
        <v>20287.43</v>
      </c>
      <c r="AO96" s="140">
        <v>28.98</v>
      </c>
      <c r="AP96" s="140">
        <v>565334.91999999993</v>
      </c>
      <c r="AQ96" s="41">
        <v>585622.35</v>
      </c>
      <c r="AR96" s="140"/>
      <c r="AS96" s="140">
        <v>585622.35</v>
      </c>
      <c r="AT96" s="58"/>
      <c r="AU96" s="117">
        <v>15</v>
      </c>
      <c r="AV96" s="117">
        <v>8</v>
      </c>
      <c r="AW96" s="57"/>
      <c r="AY96" s="6"/>
      <c r="AZ96" s="1"/>
      <c r="BA96" s="1"/>
      <c r="BB96" s="176"/>
    </row>
    <row r="97" spans="1:54" x14ac:dyDescent="0.25">
      <c r="A97" s="24" t="s">
        <v>191</v>
      </c>
      <c r="B97" s="24" t="s">
        <v>192</v>
      </c>
      <c r="C97" s="24" t="s">
        <v>142</v>
      </c>
      <c r="D97" s="24" t="s">
        <v>120</v>
      </c>
      <c r="E97" s="58"/>
      <c r="F97" s="139">
        <v>1796.21</v>
      </c>
      <c r="G97" s="57"/>
      <c r="H97" s="139">
        <v>10023474.390000001</v>
      </c>
      <c r="I97" s="139">
        <v>1408462.14</v>
      </c>
      <c r="J97" s="139">
        <v>4420474.78</v>
      </c>
      <c r="K97" s="139">
        <v>8172881.5901899999</v>
      </c>
      <c r="L97" s="139">
        <v>24025292.900190003</v>
      </c>
      <c r="M97" s="117">
        <v>1.05711</v>
      </c>
      <c r="N97" s="25">
        <v>24930624.109999999</v>
      </c>
      <c r="O97" s="25">
        <v>13879.57</v>
      </c>
      <c r="P97" s="58"/>
      <c r="Q97" s="139">
        <v>23233063.850000001</v>
      </c>
      <c r="R97" s="139">
        <v>2332003.79</v>
      </c>
      <c r="S97" s="139">
        <v>26361423.27</v>
      </c>
      <c r="T97" s="40">
        <v>1.0573912291038912</v>
      </c>
      <c r="U97" s="58"/>
      <c r="V97" s="28">
        <v>-1430799.1600000001</v>
      </c>
      <c r="W97" s="29">
        <v>1.0573912291038912</v>
      </c>
      <c r="X97" s="42">
        <v>4</v>
      </c>
      <c r="Y97" s="46">
        <v>0</v>
      </c>
      <c r="Z97" s="58"/>
      <c r="AA97" s="28">
        <v>0</v>
      </c>
      <c r="AB97" s="28">
        <v>0</v>
      </c>
      <c r="AC97" s="139">
        <v>0</v>
      </c>
      <c r="AD97" s="130">
        <v>0</v>
      </c>
      <c r="AE97" s="137">
        <v>0</v>
      </c>
      <c r="AF97" s="130">
        <v>0</v>
      </c>
      <c r="AG97" s="47">
        <v>0</v>
      </c>
      <c r="AH97" s="47">
        <v>0</v>
      </c>
      <c r="AI97" s="47">
        <v>0</v>
      </c>
      <c r="AJ97" s="47">
        <v>0</v>
      </c>
      <c r="AK97" s="47">
        <v>1.3183596732085634</v>
      </c>
      <c r="AL97" s="45">
        <v>0</v>
      </c>
      <c r="AM97" s="30">
        <v>2368.0508286139539</v>
      </c>
      <c r="AN97" s="140">
        <v>2368.0500000000002</v>
      </c>
      <c r="AO97" s="140">
        <v>1.31</v>
      </c>
      <c r="AP97" s="140">
        <v>2332003.79</v>
      </c>
      <c r="AQ97" s="41">
        <v>2334371.8399999999</v>
      </c>
      <c r="AR97" s="140"/>
      <c r="AS97" s="140">
        <v>2334371.8399999999</v>
      </c>
      <c r="AT97" s="58"/>
      <c r="AU97" s="117">
        <v>17</v>
      </c>
      <c r="AV97" s="117">
        <v>9</v>
      </c>
      <c r="AW97" s="57"/>
      <c r="AY97" s="6"/>
      <c r="AZ97" s="1"/>
      <c r="BA97" s="1"/>
      <c r="BB97" s="176"/>
    </row>
    <row r="98" spans="1:54" x14ac:dyDescent="0.25">
      <c r="A98" s="24" t="s">
        <v>193</v>
      </c>
      <c r="B98" s="24" t="s">
        <v>194</v>
      </c>
      <c r="C98" s="24" t="s">
        <v>142</v>
      </c>
      <c r="D98" s="24" t="s">
        <v>120</v>
      </c>
      <c r="E98" s="58"/>
      <c r="F98" s="139">
        <v>1633.5</v>
      </c>
      <c r="G98" s="57"/>
      <c r="H98" s="139">
        <v>9247124.2400000002</v>
      </c>
      <c r="I98" s="139">
        <v>1280876.3500000001</v>
      </c>
      <c r="J98" s="139">
        <v>4851076.1499999994</v>
      </c>
      <c r="K98" s="139">
        <v>8173849.0995000005</v>
      </c>
      <c r="L98" s="139">
        <v>23552925.839499999</v>
      </c>
      <c r="M98" s="117">
        <v>1.05711</v>
      </c>
      <c r="N98" s="25">
        <v>24431224.91</v>
      </c>
      <c r="O98" s="25">
        <v>14956.36</v>
      </c>
      <c r="P98" s="58"/>
      <c r="Q98" s="139">
        <v>14877408.810000001</v>
      </c>
      <c r="R98" s="139">
        <v>3226261.97</v>
      </c>
      <c r="S98" s="139">
        <v>18570947.359999999</v>
      </c>
      <c r="T98" s="40">
        <v>0.76013165235930036</v>
      </c>
      <c r="U98" s="58"/>
      <c r="V98" s="28">
        <v>5860277.5500000007</v>
      </c>
      <c r="W98" s="29">
        <v>0.76013165235930036</v>
      </c>
      <c r="X98" s="42">
        <v>2</v>
      </c>
      <c r="Y98" s="46">
        <v>0</v>
      </c>
      <c r="Z98" s="58"/>
      <c r="AA98" s="28">
        <v>0</v>
      </c>
      <c r="AB98" s="28">
        <v>0</v>
      </c>
      <c r="AC98" s="139">
        <v>1879776.9979559004</v>
      </c>
      <c r="AD98" s="130">
        <v>93314.490078120099</v>
      </c>
      <c r="AE98" s="137">
        <v>93314.490078120099</v>
      </c>
      <c r="AF98" s="130">
        <v>90739.400350300159</v>
      </c>
      <c r="AG98" s="47">
        <v>0</v>
      </c>
      <c r="AH98" s="47">
        <v>57.125491324224122</v>
      </c>
      <c r="AI98" s="47">
        <v>55.549066636241299</v>
      </c>
      <c r="AJ98" s="47">
        <v>0</v>
      </c>
      <c r="AK98" s="47">
        <v>0</v>
      </c>
      <c r="AL98" s="45">
        <v>0</v>
      </c>
      <c r="AM98" s="30">
        <v>0</v>
      </c>
      <c r="AN98" s="140">
        <v>90739.4</v>
      </c>
      <c r="AO98" s="140">
        <v>55.54</v>
      </c>
      <c r="AP98" s="140">
        <v>3763225.54</v>
      </c>
      <c r="AQ98" s="41">
        <v>3853964.94</v>
      </c>
      <c r="AR98" s="140"/>
      <c r="AS98" s="140">
        <v>3853964.94</v>
      </c>
      <c r="AT98" s="58"/>
      <c r="AU98" s="117">
        <v>16</v>
      </c>
      <c r="AV98" s="117">
        <v>8</v>
      </c>
      <c r="AW98" s="57"/>
      <c r="AY98" s="6"/>
      <c r="AZ98" s="1"/>
      <c r="BA98" s="1"/>
      <c r="BB98" s="176"/>
    </row>
    <row r="99" spans="1:54" x14ac:dyDescent="0.25">
      <c r="A99" s="24" t="s">
        <v>195</v>
      </c>
      <c r="B99" s="24" t="s">
        <v>196</v>
      </c>
      <c r="C99" s="24" t="s">
        <v>142</v>
      </c>
      <c r="D99" s="24" t="s">
        <v>120</v>
      </c>
      <c r="E99" s="58"/>
      <c r="F99" s="139">
        <v>897.5</v>
      </c>
      <c r="G99" s="57"/>
      <c r="H99" s="139">
        <v>4788320.8900000006</v>
      </c>
      <c r="I99" s="139">
        <v>703756.67</v>
      </c>
      <c r="J99" s="139">
        <v>1719454.77</v>
      </c>
      <c r="K99" s="139">
        <v>3874687.5344999991</v>
      </c>
      <c r="L99" s="139">
        <v>11086219.864499999</v>
      </c>
      <c r="M99" s="117">
        <v>1.05711</v>
      </c>
      <c r="N99" s="25">
        <v>11498070.470000001</v>
      </c>
      <c r="O99" s="25">
        <v>12811.22</v>
      </c>
      <c r="P99" s="58"/>
      <c r="Q99" s="139">
        <v>10170270.060000001</v>
      </c>
      <c r="R99" s="139">
        <v>793408.9</v>
      </c>
      <c r="S99" s="139">
        <v>11372212.24</v>
      </c>
      <c r="T99" s="40">
        <v>0.98905396950485025</v>
      </c>
      <c r="U99" s="58"/>
      <c r="V99" s="28">
        <v>125858.23000000045</v>
      </c>
      <c r="W99" s="29">
        <v>0.98905396950485025</v>
      </c>
      <c r="X99" s="42">
        <v>3</v>
      </c>
      <c r="Y99" s="46">
        <v>0</v>
      </c>
      <c r="Z99" s="58"/>
      <c r="AA99" s="28">
        <v>0</v>
      </c>
      <c r="AB99" s="28">
        <v>0</v>
      </c>
      <c r="AC99" s="139">
        <v>0</v>
      </c>
      <c r="AD99" s="130">
        <v>0</v>
      </c>
      <c r="AE99" s="137">
        <v>0</v>
      </c>
      <c r="AF99" s="130">
        <v>0</v>
      </c>
      <c r="AG99" s="47">
        <v>0</v>
      </c>
      <c r="AH99" s="47">
        <v>0</v>
      </c>
      <c r="AI99" s="47">
        <v>0</v>
      </c>
      <c r="AJ99" s="47">
        <v>29.140607525685393</v>
      </c>
      <c r="AK99" s="47">
        <v>0</v>
      </c>
      <c r="AL99" s="45">
        <v>26153.695254302642</v>
      </c>
      <c r="AM99" s="30">
        <v>0</v>
      </c>
      <c r="AN99" s="140">
        <v>26153.69</v>
      </c>
      <c r="AO99" s="140">
        <v>29.14</v>
      </c>
      <c r="AP99" s="140">
        <v>814208.03</v>
      </c>
      <c r="AQ99" s="41">
        <v>840361.72</v>
      </c>
      <c r="AR99" s="140"/>
      <c r="AS99" s="140">
        <v>840361.72</v>
      </c>
      <c r="AT99" s="58"/>
      <c r="AU99" s="117">
        <v>16</v>
      </c>
      <c r="AV99" s="117">
        <v>8</v>
      </c>
      <c r="AW99" s="57"/>
      <c r="AY99" s="6"/>
      <c r="AZ99" s="1"/>
      <c r="BA99" s="1"/>
      <c r="BB99" s="176"/>
    </row>
    <row r="100" spans="1:54" x14ac:dyDescent="0.25">
      <c r="A100" s="24" t="s">
        <v>197</v>
      </c>
      <c r="B100" s="24" t="s">
        <v>198</v>
      </c>
      <c r="C100" s="24" t="s">
        <v>142</v>
      </c>
      <c r="D100" s="24" t="s">
        <v>120</v>
      </c>
      <c r="E100" s="58"/>
      <c r="F100" s="139">
        <v>556.25</v>
      </c>
      <c r="G100" s="57"/>
      <c r="H100" s="139">
        <v>3066606.51</v>
      </c>
      <c r="I100" s="139">
        <v>436172.31</v>
      </c>
      <c r="J100" s="139">
        <v>1199798.27</v>
      </c>
      <c r="K100" s="139">
        <v>2468491.70475</v>
      </c>
      <c r="L100" s="139">
        <v>7171068.7947499994</v>
      </c>
      <c r="M100" s="117">
        <v>1.05711</v>
      </c>
      <c r="N100" s="25">
        <v>7439632.9699999997</v>
      </c>
      <c r="O100" s="25">
        <v>13374.62</v>
      </c>
      <c r="P100" s="58"/>
      <c r="Q100" s="139">
        <v>7657259.8899999997</v>
      </c>
      <c r="R100" s="139">
        <v>552969.73</v>
      </c>
      <c r="S100" s="139">
        <v>8491898.7300000004</v>
      </c>
      <c r="T100" s="40">
        <v>1.1414405474360385</v>
      </c>
      <c r="U100" s="58"/>
      <c r="V100" s="28">
        <v>-1052265.7600000007</v>
      </c>
      <c r="W100" s="29">
        <v>1.1414405474360385</v>
      </c>
      <c r="X100" s="42">
        <v>4</v>
      </c>
      <c r="Y100" s="46">
        <v>0</v>
      </c>
      <c r="Z100" s="58"/>
      <c r="AA100" s="28">
        <v>0</v>
      </c>
      <c r="AB100" s="28">
        <v>0</v>
      </c>
      <c r="AC100" s="139">
        <v>0</v>
      </c>
      <c r="AD100" s="130">
        <v>0</v>
      </c>
      <c r="AE100" s="137">
        <v>0</v>
      </c>
      <c r="AF100" s="130">
        <v>0</v>
      </c>
      <c r="AG100" s="47">
        <v>0</v>
      </c>
      <c r="AH100" s="47">
        <v>0</v>
      </c>
      <c r="AI100" s="47">
        <v>0</v>
      </c>
      <c r="AJ100" s="47">
        <v>0</v>
      </c>
      <c r="AK100" s="47">
        <v>1.2703966963149134</v>
      </c>
      <c r="AL100" s="45">
        <v>0</v>
      </c>
      <c r="AM100" s="30">
        <v>706.65816232517057</v>
      </c>
      <c r="AN100" s="140">
        <v>706.65</v>
      </c>
      <c r="AO100" s="140">
        <v>1.27</v>
      </c>
      <c r="AP100" s="140">
        <v>552969.73</v>
      </c>
      <c r="AQ100" s="41">
        <v>553676.38</v>
      </c>
      <c r="AR100" s="140"/>
      <c r="AS100" s="140">
        <v>553676.38</v>
      </c>
      <c r="AT100" s="58"/>
      <c r="AU100" s="117">
        <v>15</v>
      </c>
      <c r="AV100" s="117">
        <v>8</v>
      </c>
      <c r="AW100" s="57"/>
      <c r="AY100" s="6"/>
      <c r="AZ100" s="1"/>
      <c r="BA100" s="1"/>
      <c r="BB100" s="176"/>
    </row>
    <row r="101" spans="1:54" x14ac:dyDescent="0.25">
      <c r="A101" s="24" t="s">
        <v>199</v>
      </c>
      <c r="B101" s="24" t="s">
        <v>200</v>
      </c>
      <c r="C101" s="24" t="s">
        <v>142</v>
      </c>
      <c r="D101" s="24" t="s">
        <v>120</v>
      </c>
      <c r="E101" s="58"/>
      <c r="F101" s="139">
        <v>754.75</v>
      </c>
      <c r="G101" s="57"/>
      <c r="H101" s="139">
        <v>4051441.52</v>
      </c>
      <c r="I101" s="139">
        <v>591822.11</v>
      </c>
      <c r="J101" s="139">
        <v>1258421.5000000002</v>
      </c>
      <c r="K101" s="139">
        <v>3207548.01725</v>
      </c>
      <c r="L101" s="139">
        <v>9109233.1472500004</v>
      </c>
      <c r="M101" s="117">
        <v>1.05711</v>
      </c>
      <c r="N101" s="25">
        <v>9446278.3800000008</v>
      </c>
      <c r="O101" s="25">
        <v>12515.77</v>
      </c>
      <c r="P101" s="58"/>
      <c r="Q101" s="139">
        <v>9185651.1099999994</v>
      </c>
      <c r="R101" s="139">
        <v>539364.54</v>
      </c>
      <c r="S101" s="139">
        <v>10506836.509999998</v>
      </c>
      <c r="T101" s="40">
        <v>1.1122725889854621</v>
      </c>
      <c r="U101" s="58"/>
      <c r="V101" s="28">
        <v>-1060558.1299999971</v>
      </c>
      <c r="W101" s="29">
        <v>1.1122725889854621</v>
      </c>
      <c r="X101" s="42">
        <v>4</v>
      </c>
      <c r="Y101" s="46">
        <v>0</v>
      </c>
      <c r="Z101" s="58"/>
      <c r="AA101" s="28">
        <v>0</v>
      </c>
      <c r="AB101" s="28">
        <v>0</v>
      </c>
      <c r="AC101" s="139">
        <v>0</v>
      </c>
      <c r="AD101" s="130">
        <v>0</v>
      </c>
      <c r="AE101" s="137">
        <v>0</v>
      </c>
      <c r="AF101" s="130">
        <v>0</v>
      </c>
      <c r="AG101" s="47">
        <v>0</v>
      </c>
      <c r="AH101" s="47">
        <v>0</v>
      </c>
      <c r="AI101" s="47">
        <v>0</v>
      </c>
      <c r="AJ101" s="47">
        <v>0</v>
      </c>
      <c r="AK101" s="47">
        <v>1.188818315968331</v>
      </c>
      <c r="AL101" s="45">
        <v>0</v>
      </c>
      <c r="AM101" s="30">
        <v>897.26062397709779</v>
      </c>
      <c r="AN101" s="140">
        <v>897.26</v>
      </c>
      <c r="AO101" s="140">
        <v>1.18</v>
      </c>
      <c r="AP101" s="140">
        <v>539364.53999999992</v>
      </c>
      <c r="AQ101" s="41">
        <v>540261.79999999993</v>
      </c>
      <c r="AR101" s="140"/>
      <c r="AS101" s="140">
        <v>540261.79999999993</v>
      </c>
      <c r="AT101" s="58"/>
      <c r="AU101" s="117">
        <v>16</v>
      </c>
      <c r="AV101" s="117">
        <v>8</v>
      </c>
      <c r="AW101" s="57"/>
      <c r="AY101" s="6"/>
      <c r="AZ101" s="1"/>
      <c r="BA101" s="1"/>
      <c r="BB101" s="176"/>
    </row>
    <row r="102" spans="1:54" x14ac:dyDescent="0.25">
      <c r="A102" s="24" t="s">
        <v>201</v>
      </c>
      <c r="B102" s="24" t="s">
        <v>202</v>
      </c>
      <c r="C102" s="24" t="s">
        <v>142</v>
      </c>
      <c r="D102" s="24" t="s">
        <v>120</v>
      </c>
      <c r="E102" s="58"/>
      <c r="F102" s="139">
        <v>473.22</v>
      </c>
      <c r="G102" s="57"/>
      <c r="H102" s="139">
        <v>2596647.96</v>
      </c>
      <c r="I102" s="139">
        <v>371065.99</v>
      </c>
      <c r="J102" s="139">
        <v>1060265.56</v>
      </c>
      <c r="K102" s="139">
        <v>2108860.1685799994</v>
      </c>
      <c r="L102" s="139">
        <v>6136839.6785799991</v>
      </c>
      <c r="M102" s="117">
        <v>1.05711</v>
      </c>
      <c r="N102" s="25">
        <v>6366877.5800000001</v>
      </c>
      <c r="O102" s="25">
        <v>13454.37</v>
      </c>
      <c r="P102" s="58"/>
      <c r="Q102" s="139">
        <v>6168620.0999999996</v>
      </c>
      <c r="R102" s="139">
        <v>611233.15</v>
      </c>
      <c r="S102" s="139">
        <v>6959099.6299999999</v>
      </c>
      <c r="T102" s="40">
        <v>1.0930160887434559</v>
      </c>
      <c r="U102" s="58"/>
      <c r="V102" s="28">
        <v>-592222.04999999981</v>
      </c>
      <c r="W102" s="29">
        <v>1.0930160887434559</v>
      </c>
      <c r="X102" s="42">
        <v>4</v>
      </c>
      <c r="Y102" s="46">
        <v>0</v>
      </c>
      <c r="Z102" s="58"/>
      <c r="AA102" s="28">
        <v>0</v>
      </c>
      <c r="AB102" s="28">
        <v>0</v>
      </c>
      <c r="AC102" s="139">
        <v>0</v>
      </c>
      <c r="AD102" s="130">
        <v>0</v>
      </c>
      <c r="AE102" s="137">
        <v>0</v>
      </c>
      <c r="AF102" s="130">
        <v>0</v>
      </c>
      <c r="AG102" s="47">
        <v>0</v>
      </c>
      <c r="AH102" s="47">
        <v>0</v>
      </c>
      <c r="AI102" s="47">
        <v>0</v>
      </c>
      <c r="AJ102" s="47">
        <v>0</v>
      </c>
      <c r="AK102" s="47">
        <v>1.2779718201963475</v>
      </c>
      <c r="AL102" s="45">
        <v>0</v>
      </c>
      <c r="AM102" s="30">
        <v>604.76182475331564</v>
      </c>
      <c r="AN102" s="140">
        <v>604.76</v>
      </c>
      <c r="AO102" s="140">
        <v>1.27</v>
      </c>
      <c r="AP102" s="140">
        <v>617959.29</v>
      </c>
      <c r="AQ102" s="41">
        <v>618564.05000000005</v>
      </c>
      <c r="AR102" s="140"/>
      <c r="AS102" s="140">
        <v>618564.05000000005</v>
      </c>
      <c r="AT102" s="58"/>
      <c r="AU102" s="117">
        <v>16</v>
      </c>
      <c r="AV102" s="117">
        <v>8</v>
      </c>
      <c r="AW102" s="57"/>
      <c r="AY102" s="6"/>
      <c r="AZ102" s="1"/>
      <c r="BA102" s="1"/>
      <c r="BB102" s="176"/>
    </row>
    <row r="103" spans="1:54" x14ac:dyDescent="0.25">
      <c r="A103" s="24" t="s">
        <v>203</v>
      </c>
      <c r="B103" s="24" t="s">
        <v>204</v>
      </c>
      <c r="C103" s="24" t="s">
        <v>142</v>
      </c>
      <c r="D103" s="24" t="s">
        <v>120</v>
      </c>
      <c r="E103" s="58"/>
      <c r="F103" s="139">
        <v>1028.5</v>
      </c>
      <c r="G103" s="57"/>
      <c r="H103" s="139">
        <v>5585660.04</v>
      </c>
      <c r="I103" s="139">
        <v>806477.7</v>
      </c>
      <c r="J103" s="139">
        <v>2091252.31</v>
      </c>
      <c r="K103" s="139">
        <v>4503064.2505000001</v>
      </c>
      <c r="L103" s="139">
        <v>12986454.300500002</v>
      </c>
      <c r="M103" s="117">
        <v>1.05711</v>
      </c>
      <c r="N103" s="25">
        <v>13470940.699999999</v>
      </c>
      <c r="O103" s="25">
        <v>13097.65</v>
      </c>
      <c r="P103" s="58"/>
      <c r="Q103" s="139">
        <v>12046912.9</v>
      </c>
      <c r="R103" s="139">
        <v>1184162.8899999999</v>
      </c>
      <c r="S103" s="139">
        <v>13662304.060000001</v>
      </c>
      <c r="T103" s="40">
        <v>1.0142056419266994</v>
      </c>
      <c r="U103" s="58"/>
      <c r="V103" s="28">
        <v>-191363.36000000127</v>
      </c>
      <c r="W103" s="29">
        <v>1.0142056419266994</v>
      </c>
      <c r="X103" s="42">
        <v>4</v>
      </c>
      <c r="Y103" s="46">
        <v>0</v>
      </c>
      <c r="Z103" s="58"/>
      <c r="AA103" s="28">
        <v>0</v>
      </c>
      <c r="AB103" s="28">
        <v>0</v>
      </c>
      <c r="AC103" s="139">
        <v>0</v>
      </c>
      <c r="AD103" s="130">
        <v>0</v>
      </c>
      <c r="AE103" s="137">
        <v>0</v>
      </c>
      <c r="AF103" s="130">
        <v>0</v>
      </c>
      <c r="AG103" s="47">
        <v>0</v>
      </c>
      <c r="AH103" s="47">
        <v>0</v>
      </c>
      <c r="AI103" s="47">
        <v>0</v>
      </c>
      <c r="AJ103" s="47">
        <v>0</v>
      </c>
      <c r="AK103" s="47">
        <v>1.2440891359040085</v>
      </c>
      <c r="AL103" s="45">
        <v>0</v>
      </c>
      <c r="AM103" s="30">
        <v>1279.5456762772728</v>
      </c>
      <c r="AN103" s="140">
        <v>1279.54</v>
      </c>
      <c r="AO103" s="140">
        <v>1.24</v>
      </c>
      <c r="AP103" s="140">
        <v>1271880.1100000001</v>
      </c>
      <c r="AQ103" s="41">
        <v>1273159.6500000001</v>
      </c>
      <c r="AR103" s="140"/>
      <c r="AS103" s="140">
        <v>1273159.6500000001</v>
      </c>
      <c r="AT103" s="58"/>
      <c r="AU103" s="117">
        <v>16</v>
      </c>
      <c r="AV103" s="117">
        <v>8</v>
      </c>
      <c r="AW103" s="57"/>
      <c r="AY103" s="6"/>
      <c r="AZ103" s="1"/>
      <c r="BA103" s="1"/>
      <c r="BB103" s="176"/>
    </row>
    <row r="104" spans="1:54" x14ac:dyDescent="0.25">
      <c r="A104" s="24" t="s">
        <v>205</v>
      </c>
      <c r="B104" s="24" t="s">
        <v>206</v>
      </c>
      <c r="C104" s="24" t="s">
        <v>142</v>
      </c>
      <c r="D104" s="24" t="s">
        <v>120</v>
      </c>
      <c r="E104" s="58"/>
      <c r="F104" s="139">
        <v>1202</v>
      </c>
      <c r="G104" s="57"/>
      <c r="H104" s="139">
        <v>6525027.4699999997</v>
      </c>
      <c r="I104" s="139">
        <v>942524.26</v>
      </c>
      <c r="J104" s="139">
        <v>2423239.34</v>
      </c>
      <c r="K104" s="139">
        <v>5256719.5529999994</v>
      </c>
      <c r="L104" s="139">
        <v>15147510.623</v>
      </c>
      <c r="M104" s="117">
        <v>1.05711</v>
      </c>
      <c r="N104" s="25">
        <v>15712373.699999999</v>
      </c>
      <c r="O104" s="25">
        <v>13071.85</v>
      </c>
      <c r="P104" s="58"/>
      <c r="Q104" s="139">
        <v>18332547.84</v>
      </c>
      <c r="R104" s="139">
        <v>1161405.1100000001</v>
      </c>
      <c r="S104" s="139">
        <v>20021545.93</v>
      </c>
      <c r="T104" s="40">
        <v>1.2742534204109466</v>
      </c>
      <c r="U104" s="58"/>
      <c r="V104" s="28">
        <v>-4309172.2300000004</v>
      </c>
      <c r="W104" s="29">
        <v>1.2742534204109466</v>
      </c>
      <c r="X104" s="42">
        <v>4</v>
      </c>
      <c r="Y104" s="46">
        <v>0</v>
      </c>
      <c r="Z104" s="58"/>
      <c r="AA104" s="28">
        <v>0</v>
      </c>
      <c r="AB104" s="28">
        <v>0</v>
      </c>
      <c r="AC104" s="139">
        <v>0</v>
      </c>
      <c r="AD104" s="130">
        <v>0</v>
      </c>
      <c r="AE104" s="137">
        <v>0</v>
      </c>
      <c r="AF104" s="130">
        <v>0</v>
      </c>
      <c r="AG104" s="47">
        <v>0</v>
      </c>
      <c r="AH104" s="47">
        <v>0</v>
      </c>
      <c r="AI104" s="47">
        <v>0</v>
      </c>
      <c r="AJ104" s="47">
        <v>0</v>
      </c>
      <c r="AK104" s="47">
        <v>1.2416385882823913</v>
      </c>
      <c r="AL104" s="45">
        <v>0</v>
      </c>
      <c r="AM104" s="30">
        <v>1492.4495831154343</v>
      </c>
      <c r="AN104" s="140">
        <v>1492.44</v>
      </c>
      <c r="AO104" s="140">
        <v>1.24</v>
      </c>
      <c r="AP104" s="140">
        <v>1161405.1100000001</v>
      </c>
      <c r="AQ104" s="41">
        <v>1162897.55</v>
      </c>
      <c r="AR104" s="140"/>
      <c r="AS104" s="140">
        <v>1162897.55</v>
      </c>
      <c r="AT104" s="58"/>
      <c r="AU104" s="117">
        <v>16</v>
      </c>
      <c r="AV104" s="117">
        <v>8</v>
      </c>
      <c r="AW104" s="57"/>
      <c r="AY104" s="6"/>
      <c r="AZ104" s="1"/>
      <c r="BA104" s="1"/>
      <c r="BB104" s="176"/>
    </row>
    <row r="105" spans="1:54" x14ac:dyDescent="0.25">
      <c r="A105" s="24" t="s">
        <v>207</v>
      </c>
      <c r="B105" s="24" t="s">
        <v>208</v>
      </c>
      <c r="C105" s="24" t="s">
        <v>142</v>
      </c>
      <c r="D105" s="24" t="s">
        <v>131</v>
      </c>
      <c r="E105" s="58"/>
      <c r="F105" s="139">
        <v>3594</v>
      </c>
      <c r="G105" s="57"/>
      <c r="H105" s="139">
        <v>21270301.609999999</v>
      </c>
      <c r="I105" s="139">
        <v>2818163.22</v>
      </c>
      <c r="J105" s="139">
        <v>5254975.8899999997</v>
      </c>
      <c r="K105" s="139">
        <v>17733127.608000003</v>
      </c>
      <c r="L105" s="139">
        <v>47076568.328000002</v>
      </c>
      <c r="M105" s="117">
        <v>1.05711</v>
      </c>
      <c r="N105" s="25">
        <v>48752372.219999999</v>
      </c>
      <c r="O105" s="25">
        <v>13564.93</v>
      </c>
      <c r="P105" s="58"/>
      <c r="Q105" s="139">
        <v>50938890.380000003</v>
      </c>
      <c r="R105" s="139">
        <v>2799768.8</v>
      </c>
      <c r="S105" s="139">
        <v>55533537.82</v>
      </c>
      <c r="T105" s="40">
        <v>1.1390940643749459</v>
      </c>
      <c r="U105" s="58"/>
      <c r="V105" s="28">
        <v>-6781165.6000000015</v>
      </c>
      <c r="W105" s="29">
        <v>1.1390940643749459</v>
      </c>
      <c r="X105" s="42">
        <v>4</v>
      </c>
      <c r="Y105" s="46">
        <v>0</v>
      </c>
      <c r="Z105" s="58"/>
      <c r="AA105" s="28">
        <v>0</v>
      </c>
      <c r="AB105" s="28">
        <v>0</v>
      </c>
      <c r="AC105" s="139">
        <v>0</v>
      </c>
      <c r="AD105" s="130">
        <v>0</v>
      </c>
      <c r="AE105" s="137">
        <v>0</v>
      </c>
      <c r="AF105" s="130">
        <v>0</v>
      </c>
      <c r="AG105" s="47">
        <v>0</v>
      </c>
      <c r="AH105" s="47">
        <v>0</v>
      </c>
      <c r="AI105" s="47">
        <v>0</v>
      </c>
      <c r="AJ105" s="47">
        <v>0</v>
      </c>
      <c r="AK105" s="47">
        <v>1.2884736730833863</v>
      </c>
      <c r="AL105" s="45">
        <v>0</v>
      </c>
      <c r="AM105" s="30">
        <v>4630.7743810616903</v>
      </c>
      <c r="AN105" s="140">
        <v>4630.7700000000004</v>
      </c>
      <c r="AO105" s="140">
        <v>1.28</v>
      </c>
      <c r="AP105" s="140">
        <v>2949511.0699999994</v>
      </c>
      <c r="AQ105" s="41">
        <v>2954141.8399999994</v>
      </c>
      <c r="AR105" s="140"/>
      <c r="AS105" s="140">
        <v>2954141.8399999994</v>
      </c>
      <c r="AT105" s="58"/>
      <c r="AU105" s="117">
        <v>18</v>
      </c>
      <c r="AV105" s="117">
        <v>9</v>
      </c>
      <c r="AW105" s="57"/>
      <c r="AY105" s="6"/>
      <c r="AZ105" s="1"/>
      <c r="BA105" s="1"/>
      <c r="BB105" s="176"/>
    </row>
    <row r="106" spans="1:54" x14ac:dyDescent="0.25">
      <c r="A106" s="24" t="s">
        <v>209</v>
      </c>
      <c r="B106" s="24" t="s">
        <v>210</v>
      </c>
      <c r="C106" s="24" t="s">
        <v>142</v>
      </c>
      <c r="D106" s="24" t="s">
        <v>131</v>
      </c>
      <c r="E106" s="58"/>
      <c r="F106" s="139">
        <v>4022</v>
      </c>
      <c r="G106" s="57"/>
      <c r="H106" s="139">
        <v>22889745.02</v>
      </c>
      <c r="I106" s="139">
        <v>3153770.86</v>
      </c>
      <c r="J106" s="139">
        <v>3401331.2000000007</v>
      </c>
      <c r="K106" s="139">
        <v>18842015.092</v>
      </c>
      <c r="L106" s="139">
        <v>48286862.171999998</v>
      </c>
      <c r="M106" s="117">
        <v>1.05711</v>
      </c>
      <c r="N106" s="25">
        <v>49968457.380000003</v>
      </c>
      <c r="O106" s="25">
        <v>12423.78</v>
      </c>
      <c r="P106" s="58"/>
      <c r="Q106" s="139">
        <v>87712769.909999996</v>
      </c>
      <c r="R106" s="139">
        <v>2405381.33</v>
      </c>
      <c r="S106" s="139">
        <v>91184431.699999988</v>
      </c>
      <c r="T106" s="40">
        <v>1.824839838591791</v>
      </c>
      <c r="U106" s="58"/>
      <c r="V106" s="28">
        <v>-41215974.319999985</v>
      </c>
      <c r="W106" s="29">
        <v>1.824839838591791</v>
      </c>
      <c r="X106" s="42">
        <v>4</v>
      </c>
      <c r="Y106" s="46">
        <v>0</v>
      </c>
      <c r="Z106" s="58"/>
      <c r="AA106" s="28">
        <v>0</v>
      </c>
      <c r="AB106" s="28">
        <v>0</v>
      </c>
      <c r="AC106" s="139">
        <v>0</v>
      </c>
      <c r="AD106" s="130">
        <v>0</v>
      </c>
      <c r="AE106" s="137">
        <v>0</v>
      </c>
      <c r="AF106" s="130">
        <v>0</v>
      </c>
      <c r="AG106" s="47">
        <v>0</v>
      </c>
      <c r="AH106" s="47">
        <v>0</v>
      </c>
      <c r="AI106" s="47">
        <v>0</v>
      </c>
      <c r="AJ106" s="47">
        <v>0</v>
      </c>
      <c r="AK106" s="47">
        <v>1.1800808020722315</v>
      </c>
      <c r="AL106" s="45">
        <v>0</v>
      </c>
      <c r="AM106" s="30">
        <v>4746.2849859345151</v>
      </c>
      <c r="AN106" s="140">
        <v>4746.28</v>
      </c>
      <c r="AO106" s="140">
        <v>1.18</v>
      </c>
      <c r="AP106" s="140">
        <v>2407448.14</v>
      </c>
      <c r="AQ106" s="41">
        <v>2412194.42</v>
      </c>
      <c r="AR106" s="140"/>
      <c r="AS106" s="140">
        <v>2412194.42</v>
      </c>
      <c r="AT106" s="58"/>
      <c r="AU106" s="117">
        <v>18</v>
      </c>
      <c r="AV106" s="117">
        <v>9</v>
      </c>
      <c r="AW106" s="57"/>
      <c r="AY106" s="6"/>
      <c r="AZ106" s="1"/>
      <c r="BA106" s="1"/>
      <c r="BB106" s="176"/>
    </row>
    <row r="107" spans="1:54" x14ac:dyDescent="0.25">
      <c r="A107" s="24" t="s">
        <v>211</v>
      </c>
      <c r="B107" s="24" t="s">
        <v>212</v>
      </c>
      <c r="C107" s="24" t="s">
        <v>142</v>
      </c>
      <c r="D107" s="24" t="s">
        <v>131</v>
      </c>
      <c r="E107" s="58"/>
      <c r="F107" s="139">
        <v>6421.5</v>
      </c>
      <c r="G107" s="57"/>
      <c r="H107" s="139">
        <v>38362827.810000002</v>
      </c>
      <c r="I107" s="139">
        <v>5035290.79</v>
      </c>
      <c r="J107" s="139">
        <v>10369296.580000002</v>
      </c>
      <c r="K107" s="139">
        <v>32079951.702500001</v>
      </c>
      <c r="L107" s="139">
        <v>85847366.882500008</v>
      </c>
      <c r="M107" s="117">
        <v>1.05711</v>
      </c>
      <c r="N107" s="25">
        <v>88918023.959999993</v>
      </c>
      <c r="O107" s="25">
        <v>13846.92</v>
      </c>
      <c r="P107" s="58"/>
      <c r="Q107" s="139">
        <v>92273562.030000001</v>
      </c>
      <c r="R107" s="139">
        <v>5312323</v>
      </c>
      <c r="S107" s="139">
        <v>102264767.34</v>
      </c>
      <c r="T107" s="40">
        <v>1.1501016642700481</v>
      </c>
      <c r="U107" s="58"/>
      <c r="V107" s="28">
        <v>-13346743.38000001</v>
      </c>
      <c r="W107" s="29">
        <v>1.1501016642700481</v>
      </c>
      <c r="X107" s="42">
        <v>4</v>
      </c>
      <c r="Y107" s="46">
        <v>0</v>
      </c>
      <c r="Z107" s="58"/>
      <c r="AA107" s="28">
        <v>0</v>
      </c>
      <c r="AB107" s="28">
        <v>0</v>
      </c>
      <c r="AC107" s="139">
        <v>0</v>
      </c>
      <c r="AD107" s="130">
        <v>0</v>
      </c>
      <c r="AE107" s="137">
        <v>0</v>
      </c>
      <c r="AF107" s="130">
        <v>0</v>
      </c>
      <c r="AG107" s="47">
        <v>0</v>
      </c>
      <c r="AH107" s="47">
        <v>0</v>
      </c>
      <c r="AI107" s="47">
        <v>0</v>
      </c>
      <c r="AJ107" s="47">
        <v>0</v>
      </c>
      <c r="AK107" s="47">
        <v>1.3152587058477569</v>
      </c>
      <c r="AL107" s="45">
        <v>0</v>
      </c>
      <c r="AM107" s="30">
        <v>8445.9337796013715</v>
      </c>
      <c r="AN107" s="140">
        <v>8445.93</v>
      </c>
      <c r="AO107" s="140">
        <v>1.31</v>
      </c>
      <c r="AP107" s="140">
        <v>5604015.5200000005</v>
      </c>
      <c r="AQ107" s="41">
        <v>5612461.4500000002</v>
      </c>
      <c r="AR107" s="140"/>
      <c r="AS107" s="140">
        <v>5612461.4500000002</v>
      </c>
      <c r="AT107" s="58"/>
      <c r="AU107" s="117">
        <v>55</v>
      </c>
      <c r="AV107" s="117">
        <v>28</v>
      </c>
      <c r="AW107" s="57"/>
      <c r="AY107" s="6"/>
      <c r="AZ107" s="1"/>
      <c r="BA107" s="1"/>
      <c r="BB107" s="176"/>
    </row>
    <row r="108" spans="1:54" x14ac:dyDescent="0.25">
      <c r="A108" s="24" t="s">
        <v>213</v>
      </c>
      <c r="B108" s="24" t="s">
        <v>214</v>
      </c>
      <c r="C108" s="24" t="s">
        <v>142</v>
      </c>
      <c r="D108" s="24" t="s">
        <v>131</v>
      </c>
      <c r="E108" s="58"/>
      <c r="F108" s="139">
        <v>11828.48</v>
      </c>
      <c r="G108" s="57"/>
      <c r="H108" s="139">
        <v>70295473.75999999</v>
      </c>
      <c r="I108" s="139">
        <v>9275066.0199999996</v>
      </c>
      <c r="J108" s="139">
        <v>18217132.200000003</v>
      </c>
      <c r="K108" s="139">
        <v>58721432.50372</v>
      </c>
      <c r="L108" s="139">
        <v>156509104.48372</v>
      </c>
      <c r="M108" s="117">
        <v>1.05711</v>
      </c>
      <c r="N108" s="25">
        <v>162093758.43000001</v>
      </c>
      <c r="O108" s="25">
        <v>13703.68</v>
      </c>
      <c r="P108" s="58"/>
      <c r="Q108" s="139">
        <v>159614137.19999999</v>
      </c>
      <c r="R108" s="139">
        <v>11505607.960000001</v>
      </c>
      <c r="S108" s="139">
        <v>173930187.60999998</v>
      </c>
      <c r="T108" s="40">
        <v>1.0730221156856667</v>
      </c>
      <c r="U108" s="58"/>
      <c r="V108" s="28">
        <v>-11836429.179999977</v>
      </c>
      <c r="W108" s="29">
        <v>1.0730221156856667</v>
      </c>
      <c r="X108" s="42">
        <v>4</v>
      </c>
      <c r="Y108" s="46">
        <v>0</v>
      </c>
      <c r="Z108" s="58"/>
      <c r="AA108" s="28">
        <v>0</v>
      </c>
      <c r="AB108" s="28">
        <v>0</v>
      </c>
      <c r="AC108" s="139">
        <v>0</v>
      </c>
      <c r="AD108" s="130">
        <v>0</v>
      </c>
      <c r="AE108" s="137">
        <v>0</v>
      </c>
      <c r="AF108" s="130">
        <v>0</v>
      </c>
      <c r="AG108" s="47">
        <v>0</v>
      </c>
      <c r="AH108" s="47">
        <v>0</v>
      </c>
      <c r="AI108" s="47">
        <v>0</v>
      </c>
      <c r="AJ108" s="47">
        <v>0</v>
      </c>
      <c r="AK108" s="47">
        <v>1.3016529939753652</v>
      </c>
      <c r="AL108" s="45">
        <v>0</v>
      </c>
      <c r="AM108" s="30">
        <v>15396.576406177726</v>
      </c>
      <c r="AN108" s="140">
        <v>15396.57</v>
      </c>
      <c r="AO108" s="140">
        <v>1.3</v>
      </c>
      <c r="AP108" s="140">
        <v>12137280.740000002</v>
      </c>
      <c r="AQ108" s="41">
        <v>12152677.310000002</v>
      </c>
      <c r="AR108" s="140"/>
      <c r="AS108" s="140">
        <v>12152677.310000002</v>
      </c>
      <c r="AT108" s="58"/>
      <c r="AU108" s="117">
        <v>54</v>
      </c>
      <c r="AV108" s="117">
        <v>27</v>
      </c>
      <c r="AW108" s="57"/>
      <c r="AY108" s="6"/>
      <c r="AZ108" s="1"/>
      <c r="BA108" s="1"/>
      <c r="BB108" s="176"/>
    </row>
    <row r="109" spans="1:54" x14ac:dyDescent="0.25">
      <c r="A109" s="24" t="s">
        <v>215</v>
      </c>
      <c r="B109" s="24" t="s">
        <v>216</v>
      </c>
      <c r="C109" s="24" t="s">
        <v>142</v>
      </c>
      <c r="D109" s="24" t="s">
        <v>131</v>
      </c>
      <c r="E109" s="58"/>
      <c r="F109" s="139">
        <v>11984</v>
      </c>
      <c r="G109" s="57"/>
      <c r="H109" s="139">
        <v>71683492.390000001</v>
      </c>
      <c r="I109" s="139">
        <v>9397013.9199999999</v>
      </c>
      <c r="J109" s="139">
        <v>19748570.450000003</v>
      </c>
      <c r="K109" s="139">
        <v>60012442.126000002</v>
      </c>
      <c r="L109" s="139">
        <v>160841518.88600001</v>
      </c>
      <c r="M109" s="117">
        <v>1.05711</v>
      </c>
      <c r="N109" s="25">
        <v>166599867.44999999</v>
      </c>
      <c r="O109" s="25">
        <v>13901.85</v>
      </c>
      <c r="P109" s="58"/>
      <c r="Q109" s="139">
        <v>166898576.15000001</v>
      </c>
      <c r="R109" s="139">
        <v>9520773.5199999996</v>
      </c>
      <c r="S109" s="139">
        <v>182994832.85000002</v>
      </c>
      <c r="T109" s="40">
        <v>1.0984092343586078</v>
      </c>
      <c r="U109" s="58"/>
      <c r="V109" s="28">
        <v>-16394965.400000036</v>
      </c>
      <c r="W109" s="29">
        <v>1.0984092343586078</v>
      </c>
      <c r="X109" s="42">
        <v>4</v>
      </c>
      <c r="Y109" s="46">
        <v>0</v>
      </c>
      <c r="Z109" s="58"/>
      <c r="AA109" s="28">
        <v>0</v>
      </c>
      <c r="AB109" s="28">
        <v>0</v>
      </c>
      <c r="AC109" s="139">
        <v>0</v>
      </c>
      <c r="AD109" s="130">
        <v>0</v>
      </c>
      <c r="AE109" s="137">
        <v>0</v>
      </c>
      <c r="AF109" s="130">
        <v>0</v>
      </c>
      <c r="AG109" s="47">
        <v>0</v>
      </c>
      <c r="AH109" s="47">
        <v>0</v>
      </c>
      <c r="AI109" s="47">
        <v>0</v>
      </c>
      <c r="AJ109" s="47">
        <v>0</v>
      </c>
      <c r="AK109" s="47">
        <v>1.3204766332240667</v>
      </c>
      <c r="AL109" s="45">
        <v>0</v>
      </c>
      <c r="AM109" s="30">
        <v>15824.591972557215</v>
      </c>
      <c r="AN109" s="140">
        <v>15824.59</v>
      </c>
      <c r="AO109" s="140">
        <v>1.32</v>
      </c>
      <c r="AP109" s="140">
        <v>10086769.799999999</v>
      </c>
      <c r="AQ109" s="41">
        <v>10102594.389999999</v>
      </c>
      <c r="AR109" s="140"/>
      <c r="AS109" s="140">
        <v>10102594.389999999</v>
      </c>
      <c r="AT109" s="58"/>
      <c r="AU109" s="117">
        <v>53</v>
      </c>
      <c r="AV109" s="117">
        <v>27</v>
      </c>
      <c r="AW109" s="57"/>
      <c r="AY109" s="6"/>
      <c r="AZ109" s="1"/>
      <c r="BA109" s="1"/>
      <c r="BB109" s="176"/>
    </row>
    <row r="110" spans="1:54" x14ac:dyDescent="0.25">
      <c r="A110" s="24" t="s">
        <v>217</v>
      </c>
      <c r="B110" s="24" t="s">
        <v>218</v>
      </c>
      <c r="C110" s="24" t="s">
        <v>142</v>
      </c>
      <c r="D110" s="24" t="s">
        <v>131</v>
      </c>
      <c r="E110" s="58"/>
      <c r="F110" s="139">
        <v>4603.5</v>
      </c>
      <c r="G110" s="57"/>
      <c r="H110" s="139">
        <v>27801049.07</v>
      </c>
      <c r="I110" s="139">
        <v>3609742.45</v>
      </c>
      <c r="J110" s="139">
        <v>8248102.4200000009</v>
      </c>
      <c r="K110" s="139">
        <v>23326922.706500001</v>
      </c>
      <c r="L110" s="139">
        <v>62985816.646499999</v>
      </c>
      <c r="M110" s="117">
        <v>1.05711</v>
      </c>
      <c r="N110" s="25">
        <v>65250736.07</v>
      </c>
      <c r="O110" s="25">
        <v>14174.15</v>
      </c>
      <c r="P110" s="58"/>
      <c r="Q110" s="139">
        <v>106684422.14</v>
      </c>
      <c r="R110" s="139">
        <v>4730021.41</v>
      </c>
      <c r="S110" s="139">
        <v>115688395.28</v>
      </c>
      <c r="T110" s="40">
        <v>1.7729822259152945</v>
      </c>
      <c r="U110" s="58"/>
      <c r="V110" s="28">
        <v>-50437659.210000001</v>
      </c>
      <c r="W110" s="29">
        <v>1.7729822259152945</v>
      </c>
      <c r="X110" s="42">
        <v>4</v>
      </c>
      <c r="Y110" s="46">
        <v>0</v>
      </c>
      <c r="Z110" s="58"/>
      <c r="AA110" s="28">
        <v>0</v>
      </c>
      <c r="AB110" s="28">
        <v>0</v>
      </c>
      <c r="AC110" s="139">
        <v>0</v>
      </c>
      <c r="AD110" s="130">
        <v>0</v>
      </c>
      <c r="AE110" s="137">
        <v>0</v>
      </c>
      <c r="AF110" s="130">
        <v>0</v>
      </c>
      <c r="AG110" s="47">
        <v>0</v>
      </c>
      <c r="AH110" s="47">
        <v>0</v>
      </c>
      <c r="AI110" s="47">
        <v>0</v>
      </c>
      <c r="AJ110" s="47">
        <v>0</v>
      </c>
      <c r="AK110" s="47">
        <v>1.3463412028167339</v>
      </c>
      <c r="AL110" s="45">
        <v>0</v>
      </c>
      <c r="AM110" s="30">
        <v>6197.881727166834</v>
      </c>
      <c r="AN110" s="140">
        <v>6197.88</v>
      </c>
      <c r="AO110" s="140">
        <v>1.34</v>
      </c>
      <c r="AP110" s="140">
        <v>4836512.05</v>
      </c>
      <c r="AQ110" s="41">
        <v>4842709.93</v>
      </c>
      <c r="AR110" s="140"/>
      <c r="AS110" s="140">
        <v>4842709.93</v>
      </c>
      <c r="AT110" s="58"/>
      <c r="AU110" s="117">
        <v>15</v>
      </c>
      <c r="AV110" s="117">
        <v>8</v>
      </c>
      <c r="AW110" s="57"/>
      <c r="AY110" s="6"/>
      <c r="AZ110" s="1"/>
      <c r="BA110" s="1"/>
      <c r="BB110" s="176"/>
    </row>
    <row r="111" spans="1:54" x14ac:dyDescent="0.25">
      <c r="A111" s="24" t="s">
        <v>219</v>
      </c>
      <c r="B111" s="24" t="s">
        <v>220</v>
      </c>
      <c r="C111" s="24" t="s">
        <v>142</v>
      </c>
      <c r="D111" s="24" t="s">
        <v>131</v>
      </c>
      <c r="E111" s="58"/>
      <c r="F111" s="139">
        <v>5214</v>
      </c>
      <c r="G111" s="57"/>
      <c r="H111" s="139">
        <v>30179962.150000002</v>
      </c>
      <c r="I111" s="139">
        <v>4088453.82</v>
      </c>
      <c r="J111" s="139">
        <v>5832532.9800000004</v>
      </c>
      <c r="K111" s="139">
        <v>24996554.394000001</v>
      </c>
      <c r="L111" s="139">
        <v>65097503.344000004</v>
      </c>
      <c r="M111" s="117">
        <v>1.05711</v>
      </c>
      <c r="N111" s="25">
        <v>67387668.530000001</v>
      </c>
      <c r="O111" s="25">
        <v>12924.37</v>
      </c>
      <c r="P111" s="58"/>
      <c r="Q111" s="139">
        <v>92099943.650000006</v>
      </c>
      <c r="R111" s="139">
        <v>3336476.47</v>
      </c>
      <c r="S111" s="139">
        <v>97752186.480000004</v>
      </c>
      <c r="T111" s="40">
        <v>1.4505945763130559</v>
      </c>
      <c r="U111" s="58"/>
      <c r="V111" s="28">
        <v>-30364517.950000003</v>
      </c>
      <c r="W111" s="29">
        <v>1.4505945763130559</v>
      </c>
      <c r="X111" s="42">
        <v>4</v>
      </c>
      <c r="Y111" s="46">
        <v>0</v>
      </c>
      <c r="Z111" s="58"/>
      <c r="AA111" s="28">
        <v>0</v>
      </c>
      <c r="AB111" s="28">
        <v>0</v>
      </c>
      <c r="AC111" s="139">
        <v>0</v>
      </c>
      <c r="AD111" s="130">
        <v>0</v>
      </c>
      <c r="AE111" s="137">
        <v>0</v>
      </c>
      <c r="AF111" s="130">
        <v>0</v>
      </c>
      <c r="AG111" s="47">
        <v>0</v>
      </c>
      <c r="AH111" s="47">
        <v>0</v>
      </c>
      <c r="AI111" s="47">
        <v>0</v>
      </c>
      <c r="AJ111" s="47">
        <v>0</v>
      </c>
      <c r="AK111" s="47">
        <v>1.2276293796035358</v>
      </c>
      <c r="AL111" s="45">
        <v>0</v>
      </c>
      <c r="AM111" s="30">
        <v>6400.859585252836</v>
      </c>
      <c r="AN111" s="140">
        <v>6400.85</v>
      </c>
      <c r="AO111" s="140">
        <v>1.22</v>
      </c>
      <c r="AP111" s="140">
        <v>3340936.72</v>
      </c>
      <c r="AQ111" s="41">
        <v>3347337.5700000003</v>
      </c>
      <c r="AR111" s="140"/>
      <c r="AS111" s="140">
        <v>3347337.5700000003</v>
      </c>
      <c r="AT111" s="58"/>
      <c r="AU111" s="117">
        <v>17</v>
      </c>
      <c r="AV111" s="117">
        <v>9</v>
      </c>
      <c r="AW111" s="57"/>
      <c r="AY111" s="6"/>
      <c r="AZ111" s="1"/>
      <c r="BA111" s="1"/>
      <c r="BB111" s="176"/>
    </row>
    <row r="112" spans="1:54" x14ac:dyDescent="0.25">
      <c r="A112" s="24" t="s">
        <v>221</v>
      </c>
      <c r="B112" s="24" t="s">
        <v>141</v>
      </c>
      <c r="C112" s="24" t="s">
        <v>142</v>
      </c>
      <c r="D112" s="24" t="s">
        <v>6</v>
      </c>
      <c r="E112" s="58"/>
      <c r="F112" s="139">
        <v>72</v>
      </c>
      <c r="G112" s="57"/>
      <c r="H112" s="139">
        <v>428530.65</v>
      </c>
      <c r="I112" s="139">
        <v>56457.36</v>
      </c>
      <c r="J112" s="139">
        <v>137999.84</v>
      </c>
      <c r="K112" s="139">
        <v>358479.65299999999</v>
      </c>
      <c r="L112" s="139">
        <v>981467.50300000003</v>
      </c>
      <c r="M112" s="117">
        <v>1.05711</v>
      </c>
      <c r="N112" s="25">
        <v>1017046.33</v>
      </c>
      <c r="O112" s="25">
        <v>14125.64</v>
      </c>
      <c r="P112" s="58"/>
      <c r="Q112" s="139">
        <v>101704.63</v>
      </c>
      <c r="R112" s="139">
        <v>587485.18999999994</v>
      </c>
      <c r="S112" s="139">
        <v>689189.82</v>
      </c>
      <c r="T112" s="40">
        <v>0.67763856932653199</v>
      </c>
      <c r="U112" s="58"/>
      <c r="V112" s="28">
        <v>327856.51</v>
      </c>
      <c r="W112" s="29">
        <v>0.67763856932653199</v>
      </c>
      <c r="X112" s="42">
        <v>2</v>
      </c>
      <c r="Y112" s="46">
        <v>0</v>
      </c>
      <c r="Z112" s="58"/>
      <c r="AA112" s="28">
        <v>0</v>
      </c>
      <c r="AB112" s="28">
        <v>0</v>
      </c>
      <c r="AC112" s="139">
        <v>203536.6893</v>
      </c>
      <c r="AD112" s="130">
        <v>10103.816779794342</v>
      </c>
      <c r="AE112" s="137">
        <v>10103.816779794342</v>
      </c>
      <c r="AF112" s="130">
        <v>9824.9936861928945</v>
      </c>
      <c r="AG112" s="47">
        <v>0</v>
      </c>
      <c r="AH112" s="47">
        <v>140.33078860825475</v>
      </c>
      <c r="AI112" s="47">
        <v>136.45824564156797</v>
      </c>
      <c r="AJ112" s="47">
        <v>0</v>
      </c>
      <c r="AK112" s="47">
        <v>0</v>
      </c>
      <c r="AL112" s="45">
        <v>0</v>
      </c>
      <c r="AM112" s="30">
        <v>0</v>
      </c>
      <c r="AN112" s="140">
        <v>9824.99</v>
      </c>
      <c r="AO112" s="140">
        <v>136.44999999999999</v>
      </c>
      <c r="AP112" s="140">
        <v>587485.18999999994</v>
      </c>
      <c r="AQ112" s="41">
        <v>597310.17999999993</v>
      </c>
      <c r="AR112" s="140"/>
      <c r="AS112" s="140">
        <v>597310.17999999993</v>
      </c>
      <c r="AT112" s="58"/>
      <c r="AU112" s="117">
        <v>7</v>
      </c>
      <c r="AV112" s="117">
        <v>4</v>
      </c>
      <c r="AW112" s="57"/>
      <c r="AY112" s="6"/>
      <c r="AZ112" s="1"/>
      <c r="BA112" s="1"/>
      <c r="BB112" s="176"/>
    </row>
    <row r="113" spans="1:54" x14ac:dyDescent="0.25">
      <c r="A113" s="24" t="s">
        <v>222</v>
      </c>
      <c r="B113" s="24" t="s">
        <v>223</v>
      </c>
      <c r="C113" s="24" t="s">
        <v>142</v>
      </c>
      <c r="D113" s="24" t="s">
        <v>6</v>
      </c>
      <c r="E113" s="58"/>
      <c r="F113" s="139">
        <v>1439</v>
      </c>
      <c r="G113" s="57"/>
      <c r="H113" s="139">
        <v>8619679.3900000006</v>
      </c>
      <c r="I113" s="139">
        <v>1128363.07</v>
      </c>
      <c r="J113" s="139">
        <v>2782012.21</v>
      </c>
      <c r="K113" s="139">
        <v>7156680.9790000003</v>
      </c>
      <c r="L113" s="139">
        <v>19686735.649000004</v>
      </c>
      <c r="M113" s="117">
        <v>1.05711</v>
      </c>
      <c r="N113" s="25">
        <v>20402327.07</v>
      </c>
      <c r="O113" s="25">
        <v>14178.12</v>
      </c>
      <c r="P113" s="58"/>
      <c r="Q113" s="139">
        <v>2040232.7</v>
      </c>
      <c r="R113" s="139">
        <v>8127361.7699999996</v>
      </c>
      <c r="S113" s="139">
        <v>10167594.469999999</v>
      </c>
      <c r="T113" s="40">
        <v>0.49835464528703877</v>
      </c>
      <c r="U113" s="58"/>
      <c r="V113" s="28">
        <v>10234732.600000001</v>
      </c>
      <c r="W113" s="29">
        <v>0.49835464528703877</v>
      </c>
      <c r="X113" s="42">
        <v>1</v>
      </c>
      <c r="Y113" s="46">
        <v>1</v>
      </c>
      <c r="Z113" s="58"/>
      <c r="AA113" s="28">
        <v>3575496.5550825745</v>
      </c>
      <c r="AB113" s="28">
        <v>1072648.9665247723</v>
      </c>
      <c r="AC113" s="139">
        <v>6409665.8338277079</v>
      </c>
      <c r="AD113" s="130">
        <v>318183.85877962149</v>
      </c>
      <c r="AE113" s="137">
        <v>318183.85877962149</v>
      </c>
      <c r="AF113" s="130">
        <v>309403.31477605272</v>
      </c>
      <c r="AG113" s="47">
        <v>745.41276339456033</v>
      </c>
      <c r="AH113" s="47">
        <v>221.11456482253055</v>
      </c>
      <c r="AI113" s="47">
        <v>215.01272743297619</v>
      </c>
      <c r="AJ113" s="47">
        <v>0</v>
      </c>
      <c r="AK113" s="47">
        <v>0</v>
      </c>
      <c r="AL113" s="45">
        <v>0</v>
      </c>
      <c r="AM113" s="30">
        <v>0</v>
      </c>
      <c r="AN113" s="140">
        <v>1382052.28</v>
      </c>
      <c r="AO113" s="140">
        <v>960.42</v>
      </c>
      <c r="AP113" s="140">
        <v>8127361.7699999996</v>
      </c>
      <c r="AQ113" s="41">
        <v>9509414.0499999989</v>
      </c>
      <c r="AR113" s="140"/>
      <c r="AS113" s="140">
        <v>9509414.0499999989</v>
      </c>
      <c r="AT113" s="58"/>
      <c r="AU113" s="117">
        <v>78</v>
      </c>
      <c r="AV113" s="117">
        <v>39</v>
      </c>
      <c r="AW113" s="57"/>
      <c r="AY113" s="6"/>
      <c r="AZ113" s="1"/>
      <c r="BA113" s="1"/>
      <c r="BB113" s="176"/>
    </row>
    <row r="114" spans="1:54" x14ac:dyDescent="0.25">
      <c r="A114" s="24" t="s">
        <v>224</v>
      </c>
      <c r="B114" s="24" t="s">
        <v>225</v>
      </c>
      <c r="C114" s="24" t="s">
        <v>142</v>
      </c>
      <c r="D114" s="24" t="s">
        <v>120</v>
      </c>
      <c r="E114" s="58"/>
      <c r="F114" s="139">
        <v>206.72</v>
      </c>
      <c r="G114" s="57"/>
      <c r="H114" s="139">
        <v>1132611.1399999999</v>
      </c>
      <c r="I114" s="139">
        <v>162095.35</v>
      </c>
      <c r="J114" s="139">
        <v>424599.63999999996</v>
      </c>
      <c r="K114" s="139">
        <v>908317.0400800003</v>
      </c>
      <c r="L114" s="139">
        <v>2627623.1700800001</v>
      </c>
      <c r="M114" s="117">
        <v>1.05711</v>
      </c>
      <c r="N114" s="25">
        <v>2725812.74</v>
      </c>
      <c r="O114" s="25">
        <v>13186.01</v>
      </c>
      <c r="P114" s="58"/>
      <c r="Q114" s="139">
        <v>5010197.1399999997</v>
      </c>
      <c r="R114" s="139">
        <v>269398.65000000002</v>
      </c>
      <c r="S114" s="139">
        <v>5414805.0800000001</v>
      </c>
      <c r="T114" s="40">
        <v>1.9864919554231739</v>
      </c>
      <c r="U114" s="58"/>
      <c r="V114" s="28">
        <v>-2688992.34</v>
      </c>
      <c r="W114" s="29">
        <v>1.9864919554231739</v>
      </c>
      <c r="X114" s="42">
        <v>4</v>
      </c>
      <c r="Y114" s="46">
        <v>0</v>
      </c>
      <c r="Z114" s="58"/>
      <c r="AA114" s="28">
        <v>0</v>
      </c>
      <c r="AB114" s="28">
        <v>0</v>
      </c>
      <c r="AC114" s="139">
        <v>0</v>
      </c>
      <c r="AD114" s="130">
        <v>0</v>
      </c>
      <c r="AE114" s="137">
        <v>0</v>
      </c>
      <c r="AF114" s="130">
        <v>0</v>
      </c>
      <c r="AG114" s="47">
        <v>0</v>
      </c>
      <c r="AH114" s="47">
        <v>0</v>
      </c>
      <c r="AI114" s="47">
        <v>0</v>
      </c>
      <c r="AJ114" s="47">
        <v>0</v>
      </c>
      <c r="AK114" s="47">
        <v>1.2524817025209465</v>
      </c>
      <c r="AL114" s="45">
        <v>0</v>
      </c>
      <c r="AM114" s="30">
        <v>258.91301754513006</v>
      </c>
      <c r="AN114" s="140">
        <v>258.91000000000003</v>
      </c>
      <c r="AO114" s="140">
        <v>1.25</v>
      </c>
      <c r="AP114" s="140">
        <v>269398.65000000002</v>
      </c>
      <c r="AQ114" s="41">
        <v>269657.56</v>
      </c>
      <c r="AR114" s="140"/>
      <c r="AS114" s="140">
        <v>269657.56</v>
      </c>
      <c r="AT114" s="58"/>
      <c r="AU114" s="117">
        <v>20</v>
      </c>
      <c r="AV114" s="117">
        <v>10</v>
      </c>
      <c r="AW114" s="57"/>
      <c r="AY114" s="6"/>
      <c r="AZ114" s="1"/>
      <c r="BA114" s="1"/>
      <c r="BB114" s="176"/>
    </row>
    <row r="115" spans="1:54" x14ac:dyDescent="0.25">
      <c r="A115" s="24" t="s">
        <v>226</v>
      </c>
      <c r="B115" s="24" t="s">
        <v>227</v>
      </c>
      <c r="C115" s="24" t="s">
        <v>142</v>
      </c>
      <c r="D115" s="24" t="s">
        <v>120</v>
      </c>
      <c r="E115" s="58"/>
      <c r="F115" s="139">
        <v>412.5</v>
      </c>
      <c r="G115" s="57"/>
      <c r="H115" s="139">
        <v>2289301</v>
      </c>
      <c r="I115" s="139">
        <v>323453.62</v>
      </c>
      <c r="J115" s="139">
        <v>987762.33000000007</v>
      </c>
      <c r="K115" s="139">
        <v>1981357.5354999998</v>
      </c>
      <c r="L115" s="139">
        <v>5581874.4855000004</v>
      </c>
      <c r="M115" s="117">
        <v>1.05711</v>
      </c>
      <c r="N115" s="25">
        <v>5787500</v>
      </c>
      <c r="O115" s="25">
        <v>14030.3</v>
      </c>
      <c r="P115" s="58"/>
      <c r="Q115" s="139">
        <v>4462741.25</v>
      </c>
      <c r="R115" s="139">
        <v>478097.86</v>
      </c>
      <c r="S115" s="139">
        <v>4985924.07</v>
      </c>
      <c r="T115" s="40">
        <v>0.86149875939524845</v>
      </c>
      <c r="U115" s="58"/>
      <c r="V115" s="28">
        <v>801575.9299999997</v>
      </c>
      <c r="W115" s="29">
        <v>0.86149875939524845</v>
      </c>
      <c r="X115" s="42">
        <v>2</v>
      </c>
      <c r="Y115" s="46">
        <v>0</v>
      </c>
      <c r="Z115" s="58"/>
      <c r="AA115" s="28">
        <v>0</v>
      </c>
      <c r="AB115" s="28">
        <v>0</v>
      </c>
      <c r="AC115" s="139">
        <v>51004.855376999927</v>
      </c>
      <c r="AD115" s="130">
        <v>2531.9450531571342</v>
      </c>
      <c r="AE115" s="137">
        <v>15078.526278663016</v>
      </c>
      <c r="AF115" s="130">
        <v>14662.422004842927</v>
      </c>
      <c r="AG115" s="47">
        <v>0</v>
      </c>
      <c r="AH115" s="47">
        <v>6.1380486137142647</v>
      </c>
      <c r="AI115" s="47">
        <v>35.545265466285883</v>
      </c>
      <c r="AJ115" s="47">
        <v>0</v>
      </c>
      <c r="AK115" s="47">
        <v>0</v>
      </c>
      <c r="AL115" s="45">
        <v>0</v>
      </c>
      <c r="AM115" s="30">
        <v>0</v>
      </c>
      <c r="AN115" s="140">
        <v>14662.42</v>
      </c>
      <c r="AO115" s="140">
        <v>35.54</v>
      </c>
      <c r="AP115" s="140">
        <v>504963.53999999992</v>
      </c>
      <c r="AQ115" s="41">
        <v>519625.9599999999</v>
      </c>
      <c r="AR115" s="140"/>
      <c r="AS115" s="140">
        <v>519625.9599999999</v>
      </c>
      <c r="AT115" s="58"/>
      <c r="AU115" s="117">
        <v>20</v>
      </c>
      <c r="AV115" s="117">
        <v>10</v>
      </c>
      <c r="AW115" s="57"/>
      <c r="AY115" s="6"/>
      <c r="AZ115" s="1"/>
      <c r="BA115" s="1"/>
      <c r="BB115" s="176"/>
    </row>
    <row r="116" spans="1:54" x14ac:dyDescent="0.25">
      <c r="A116" s="24" t="s">
        <v>228</v>
      </c>
      <c r="B116" s="24" t="s">
        <v>229</v>
      </c>
      <c r="C116" s="24" t="s">
        <v>142</v>
      </c>
      <c r="D116" s="24" t="s">
        <v>120</v>
      </c>
      <c r="E116" s="58"/>
      <c r="F116" s="139">
        <v>1096.8900000000001</v>
      </c>
      <c r="G116" s="57"/>
      <c r="H116" s="139">
        <v>6056608.8700000001</v>
      </c>
      <c r="I116" s="139">
        <v>860104.35</v>
      </c>
      <c r="J116" s="139">
        <v>2269345.9</v>
      </c>
      <c r="K116" s="139">
        <v>5153793.4467099998</v>
      </c>
      <c r="L116" s="139">
        <v>14339852.566709999</v>
      </c>
      <c r="M116" s="117">
        <v>1.05711</v>
      </c>
      <c r="N116" s="25">
        <v>14864468.4</v>
      </c>
      <c r="O116" s="25">
        <v>13551.46</v>
      </c>
      <c r="P116" s="58"/>
      <c r="Q116" s="139">
        <v>11384696.34</v>
      </c>
      <c r="R116" s="139">
        <v>1182139.53</v>
      </c>
      <c r="S116" s="139">
        <v>12707215.189999999</v>
      </c>
      <c r="T116" s="40">
        <v>0.85487182239224913</v>
      </c>
      <c r="U116" s="58"/>
      <c r="V116" s="28">
        <v>2157253.2100000009</v>
      </c>
      <c r="W116" s="29">
        <v>0.85487182239224913</v>
      </c>
      <c r="X116" s="42">
        <v>2</v>
      </c>
      <c r="Y116" s="46">
        <v>0</v>
      </c>
      <c r="Z116" s="58"/>
      <c r="AA116" s="28">
        <v>0</v>
      </c>
      <c r="AB116" s="28">
        <v>0</v>
      </c>
      <c r="AC116" s="139">
        <v>157035.77121700023</v>
      </c>
      <c r="AD116" s="130">
        <v>7795.4528282202555</v>
      </c>
      <c r="AE116" s="137">
        <v>40095.720460127697</v>
      </c>
      <c r="AF116" s="130">
        <v>38989.246237314321</v>
      </c>
      <c r="AG116" s="47">
        <v>0</v>
      </c>
      <c r="AH116" s="47">
        <v>7.1068683534540877</v>
      </c>
      <c r="AI116" s="47">
        <v>35.545265466285876</v>
      </c>
      <c r="AJ116" s="47">
        <v>0</v>
      </c>
      <c r="AK116" s="47">
        <v>0</v>
      </c>
      <c r="AL116" s="45">
        <v>0</v>
      </c>
      <c r="AM116" s="30">
        <v>0</v>
      </c>
      <c r="AN116" s="140">
        <v>38989.24</v>
      </c>
      <c r="AO116" s="140">
        <v>35.54</v>
      </c>
      <c r="AP116" s="140">
        <v>1238544.1300000001</v>
      </c>
      <c r="AQ116" s="41">
        <v>1277533.3700000001</v>
      </c>
      <c r="AR116" s="140"/>
      <c r="AS116" s="140">
        <v>1277533.3700000001</v>
      </c>
      <c r="AT116" s="58"/>
      <c r="AU116" s="117">
        <v>20</v>
      </c>
      <c r="AV116" s="117">
        <v>10</v>
      </c>
      <c r="AW116" s="57"/>
      <c r="AY116" s="6"/>
      <c r="AZ116" s="1"/>
      <c r="BA116" s="1"/>
      <c r="BB116" s="176"/>
    </row>
    <row r="117" spans="1:54" x14ac:dyDescent="0.25">
      <c r="A117" s="24" t="s">
        <v>230</v>
      </c>
      <c r="B117" s="24" t="s">
        <v>231</v>
      </c>
      <c r="C117" s="24" t="s">
        <v>142</v>
      </c>
      <c r="D117" s="24" t="s">
        <v>120</v>
      </c>
      <c r="E117" s="58"/>
      <c r="F117" s="139">
        <v>1334.22</v>
      </c>
      <c r="G117" s="57"/>
      <c r="H117" s="139">
        <v>7773853.6699999999</v>
      </c>
      <c r="I117" s="139">
        <v>1046201.92</v>
      </c>
      <c r="J117" s="139">
        <v>3996763.5499999989</v>
      </c>
      <c r="K117" s="139">
        <v>6750678.3045800002</v>
      </c>
      <c r="L117" s="139">
        <v>19567497.44458</v>
      </c>
      <c r="M117" s="117">
        <v>1.05711</v>
      </c>
      <c r="N117" s="25">
        <v>20299465.98</v>
      </c>
      <c r="O117" s="25">
        <v>15214.48</v>
      </c>
      <c r="P117" s="58"/>
      <c r="Q117" s="139">
        <v>10329855.17</v>
      </c>
      <c r="R117" s="139">
        <v>3069337.86</v>
      </c>
      <c r="S117" s="139">
        <v>13938112.939999999</v>
      </c>
      <c r="T117" s="40">
        <v>0.68662461139285591</v>
      </c>
      <c r="U117" s="58"/>
      <c r="V117" s="28">
        <v>6361353.040000001</v>
      </c>
      <c r="W117" s="29">
        <v>0.68662461139285591</v>
      </c>
      <c r="X117" s="42">
        <v>2</v>
      </c>
      <c r="Y117" s="46">
        <v>0</v>
      </c>
      <c r="Z117" s="58"/>
      <c r="AA117" s="28">
        <v>0</v>
      </c>
      <c r="AB117" s="28">
        <v>0</v>
      </c>
      <c r="AC117" s="139">
        <v>2394834.6217817995</v>
      </c>
      <c r="AD117" s="130">
        <v>118882.59713572626</v>
      </c>
      <c r="AE117" s="137">
        <v>118882.59713572626</v>
      </c>
      <c r="AF117" s="130">
        <v>115601.93456719613</v>
      </c>
      <c r="AG117" s="47">
        <v>0</v>
      </c>
      <c r="AH117" s="47">
        <v>89.102694559912351</v>
      </c>
      <c r="AI117" s="47">
        <v>86.643832776600661</v>
      </c>
      <c r="AJ117" s="47">
        <v>0</v>
      </c>
      <c r="AK117" s="47">
        <v>0</v>
      </c>
      <c r="AL117" s="45">
        <v>0</v>
      </c>
      <c r="AM117" s="30">
        <v>0</v>
      </c>
      <c r="AN117" s="140">
        <v>115601.93</v>
      </c>
      <c r="AO117" s="140">
        <v>86.64</v>
      </c>
      <c r="AP117" s="140">
        <v>3593036.32</v>
      </c>
      <c r="AQ117" s="41">
        <v>3708638.25</v>
      </c>
      <c r="AR117" s="140"/>
      <c r="AS117" s="140">
        <v>3708638.25</v>
      </c>
      <c r="AT117" s="58"/>
      <c r="AU117" s="117">
        <v>20</v>
      </c>
      <c r="AV117" s="117">
        <v>10</v>
      </c>
      <c r="AW117" s="57"/>
      <c r="AY117" s="6"/>
      <c r="AZ117" s="1"/>
      <c r="BA117" s="1"/>
      <c r="BB117" s="176"/>
    </row>
    <row r="118" spans="1:54" x14ac:dyDescent="0.25">
      <c r="A118" s="24" t="s">
        <v>232</v>
      </c>
      <c r="B118" s="24" t="s">
        <v>233</v>
      </c>
      <c r="C118" s="24" t="s">
        <v>142</v>
      </c>
      <c r="D118" s="24" t="s">
        <v>120</v>
      </c>
      <c r="E118" s="58"/>
      <c r="F118" s="139">
        <v>2552.2399999999998</v>
      </c>
      <c r="G118" s="57"/>
      <c r="H118" s="139">
        <v>14586527.66</v>
      </c>
      <c r="I118" s="139">
        <v>2001287.95</v>
      </c>
      <c r="J118" s="139">
        <v>8253224.25</v>
      </c>
      <c r="K118" s="139">
        <v>12295342.847359998</v>
      </c>
      <c r="L118" s="139">
        <v>37136382.707359999</v>
      </c>
      <c r="M118" s="117">
        <v>1.05711</v>
      </c>
      <c r="N118" s="25">
        <v>38555054.490000002</v>
      </c>
      <c r="O118" s="25">
        <v>15106.35</v>
      </c>
      <c r="P118" s="58"/>
      <c r="Q118" s="139">
        <v>27310259.539999999</v>
      </c>
      <c r="R118" s="139">
        <v>5555040.8799999999</v>
      </c>
      <c r="S118" s="139">
        <v>35732916.280000001</v>
      </c>
      <c r="T118" s="40">
        <v>0.92680238045748375</v>
      </c>
      <c r="U118" s="58"/>
      <c r="V118" s="28">
        <v>2822138.2100000009</v>
      </c>
      <c r="W118" s="29">
        <v>0.92680238045748375</v>
      </c>
      <c r="X118" s="42">
        <v>3</v>
      </c>
      <c r="Y118" s="46">
        <v>0</v>
      </c>
      <c r="Z118" s="58"/>
      <c r="AA118" s="28">
        <v>0</v>
      </c>
      <c r="AB118" s="28">
        <v>0</v>
      </c>
      <c r="AC118" s="139">
        <v>0</v>
      </c>
      <c r="AD118" s="130">
        <v>0</v>
      </c>
      <c r="AE118" s="137">
        <v>0</v>
      </c>
      <c r="AF118" s="130">
        <v>0</v>
      </c>
      <c r="AG118" s="47">
        <v>0</v>
      </c>
      <c r="AH118" s="47">
        <v>0</v>
      </c>
      <c r="AI118" s="47">
        <v>0</v>
      </c>
      <c r="AJ118" s="47">
        <v>34.361166847444331</v>
      </c>
      <c r="AK118" s="47">
        <v>0</v>
      </c>
      <c r="AL118" s="45">
        <v>87697.944474721313</v>
      </c>
      <c r="AM118" s="30">
        <v>0</v>
      </c>
      <c r="AN118" s="140">
        <v>87697.94</v>
      </c>
      <c r="AO118" s="140">
        <v>34.36</v>
      </c>
      <c r="AP118" s="140">
        <v>6332657.6099999994</v>
      </c>
      <c r="AQ118" s="41">
        <v>6420355.5499999998</v>
      </c>
      <c r="AR118" s="140"/>
      <c r="AS118" s="140">
        <v>6420355.5499999998</v>
      </c>
      <c r="AT118" s="58"/>
      <c r="AU118" s="117">
        <v>77</v>
      </c>
      <c r="AV118" s="117">
        <v>39</v>
      </c>
      <c r="AW118" s="57"/>
      <c r="AY118" s="6"/>
      <c r="AZ118" s="1"/>
      <c r="BA118" s="1"/>
      <c r="BB118" s="176"/>
    </row>
    <row r="119" spans="1:54" x14ac:dyDescent="0.25">
      <c r="A119" s="24" t="s">
        <v>234</v>
      </c>
      <c r="B119" s="24" t="s">
        <v>235</v>
      </c>
      <c r="C119" s="24" t="s">
        <v>142</v>
      </c>
      <c r="D119" s="24" t="s">
        <v>120</v>
      </c>
      <c r="E119" s="58"/>
      <c r="F119" s="139">
        <v>1349</v>
      </c>
      <c r="G119" s="57"/>
      <c r="H119" s="139">
        <v>7580691.0100000007</v>
      </c>
      <c r="I119" s="139">
        <v>1057791.3700000001</v>
      </c>
      <c r="J119" s="139">
        <v>3618337.9399999995</v>
      </c>
      <c r="K119" s="139">
        <v>6624393.8689999999</v>
      </c>
      <c r="L119" s="139">
        <v>18881214.188999999</v>
      </c>
      <c r="M119" s="117">
        <v>1.05711</v>
      </c>
      <c r="N119" s="25">
        <v>19581201.190000001</v>
      </c>
      <c r="O119" s="25">
        <v>14515.34</v>
      </c>
      <c r="P119" s="58"/>
      <c r="Q119" s="139">
        <v>11647606.34</v>
      </c>
      <c r="R119" s="139">
        <v>2092319.3</v>
      </c>
      <c r="S119" s="139">
        <v>14482032.540000001</v>
      </c>
      <c r="T119" s="40">
        <v>0.73958856760002478</v>
      </c>
      <c r="U119" s="58"/>
      <c r="V119" s="28">
        <v>5099168.6500000004</v>
      </c>
      <c r="W119" s="29">
        <v>0.73958856760002478</v>
      </c>
      <c r="X119" s="42">
        <v>2</v>
      </c>
      <c r="Y119" s="46">
        <v>0</v>
      </c>
      <c r="Z119" s="58"/>
      <c r="AA119" s="28">
        <v>0</v>
      </c>
      <c r="AB119" s="28">
        <v>0</v>
      </c>
      <c r="AC119" s="139">
        <v>1735115.2085244008</v>
      </c>
      <c r="AD119" s="130">
        <v>86133.297240210159</v>
      </c>
      <c r="AE119" s="137">
        <v>86133.297240210159</v>
      </c>
      <c r="AF119" s="130">
        <v>83756.378406266565</v>
      </c>
      <c r="AG119" s="47">
        <v>0</v>
      </c>
      <c r="AH119" s="47">
        <v>63.849738502750306</v>
      </c>
      <c r="AI119" s="47">
        <v>62.087752710353271</v>
      </c>
      <c r="AJ119" s="47">
        <v>0</v>
      </c>
      <c r="AK119" s="47">
        <v>0</v>
      </c>
      <c r="AL119" s="45">
        <v>0</v>
      </c>
      <c r="AM119" s="30">
        <v>0</v>
      </c>
      <c r="AN119" s="140">
        <v>83756.37</v>
      </c>
      <c r="AO119" s="140">
        <v>62.08</v>
      </c>
      <c r="AP119" s="140">
        <v>2588481.96</v>
      </c>
      <c r="AQ119" s="41">
        <v>2672238.33</v>
      </c>
      <c r="AR119" s="140"/>
      <c r="AS119" s="140">
        <v>2672238.33</v>
      </c>
      <c r="AT119" s="58"/>
      <c r="AU119" s="117">
        <v>78</v>
      </c>
      <c r="AV119" s="117">
        <v>39</v>
      </c>
      <c r="AW119" s="57"/>
      <c r="AY119" s="6"/>
      <c r="AZ119" s="1"/>
      <c r="BA119" s="1"/>
      <c r="BB119" s="176"/>
    </row>
    <row r="120" spans="1:54" x14ac:dyDescent="0.25">
      <c r="A120" s="24" t="s">
        <v>236</v>
      </c>
      <c r="B120" s="24" t="s">
        <v>237</v>
      </c>
      <c r="C120" s="24" t="s">
        <v>142</v>
      </c>
      <c r="D120" s="24" t="s">
        <v>120</v>
      </c>
      <c r="E120" s="58"/>
      <c r="F120" s="139">
        <v>634.04</v>
      </c>
      <c r="G120" s="57"/>
      <c r="H120" s="139">
        <v>3704165.88</v>
      </c>
      <c r="I120" s="139">
        <v>497169.78</v>
      </c>
      <c r="J120" s="139">
        <v>2288501.4799999995</v>
      </c>
      <c r="K120" s="139">
        <v>3328808.54856</v>
      </c>
      <c r="L120" s="139">
        <v>9818645.6885599997</v>
      </c>
      <c r="M120" s="117">
        <v>1.05711</v>
      </c>
      <c r="N120" s="25">
        <v>10189280.279999999</v>
      </c>
      <c r="O120" s="25">
        <v>16070.4</v>
      </c>
      <c r="P120" s="58"/>
      <c r="Q120" s="139">
        <v>7265664.9000000004</v>
      </c>
      <c r="R120" s="139">
        <v>1414450.24</v>
      </c>
      <c r="S120" s="139">
        <v>9180081.9600000009</v>
      </c>
      <c r="T120" s="40">
        <v>0.90095489649245386</v>
      </c>
      <c r="U120" s="58"/>
      <c r="V120" s="28">
        <v>1009198.3199999984</v>
      </c>
      <c r="W120" s="29">
        <v>0.90095489649245386</v>
      </c>
      <c r="X120" s="42">
        <v>3</v>
      </c>
      <c r="Y120" s="46">
        <v>0</v>
      </c>
      <c r="Z120" s="58"/>
      <c r="AA120" s="28">
        <v>0</v>
      </c>
      <c r="AB120" s="28">
        <v>0</v>
      </c>
      <c r="AC120" s="139">
        <v>0</v>
      </c>
      <c r="AD120" s="130">
        <v>0</v>
      </c>
      <c r="AE120" s="137">
        <v>0</v>
      </c>
      <c r="AF120" s="130">
        <v>0</v>
      </c>
      <c r="AG120" s="47">
        <v>0</v>
      </c>
      <c r="AH120" s="47">
        <v>0</v>
      </c>
      <c r="AI120" s="47">
        <v>0</v>
      </c>
      <c r="AJ120" s="47">
        <v>36.554003099789128</v>
      </c>
      <c r="AK120" s="47">
        <v>0</v>
      </c>
      <c r="AL120" s="45">
        <v>23176.700125390296</v>
      </c>
      <c r="AM120" s="30">
        <v>0</v>
      </c>
      <c r="AN120" s="140">
        <v>23176.7</v>
      </c>
      <c r="AO120" s="140">
        <v>36.549999999999997</v>
      </c>
      <c r="AP120" s="140">
        <v>1618584.4000000001</v>
      </c>
      <c r="AQ120" s="41">
        <v>1641761.1</v>
      </c>
      <c r="AR120" s="140"/>
      <c r="AS120" s="140">
        <v>1641761.1</v>
      </c>
      <c r="AT120" s="58"/>
      <c r="AU120" s="117">
        <v>78</v>
      </c>
      <c r="AV120" s="117">
        <v>39</v>
      </c>
      <c r="AW120" s="57"/>
      <c r="AY120" s="6"/>
      <c r="AZ120" s="1"/>
      <c r="BA120" s="1"/>
      <c r="BB120" s="176"/>
    </row>
    <row r="121" spans="1:54" x14ac:dyDescent="0.25">
      <c r="A121" s="24" t="s">
        <v>238</v>
      </c>
      <c r="B121" s="24" t="s">
        <v>239</v>
      </c>
      <c r="C121" s="24" t="s">
        <v>142</v>
      </c>
      <c r="D121" s="24" t="s">
        <v>120</v>
      </c>
      <c r="E121" s="58"/>
      <c r="F121" s="139">
        <v>747.5</v>
      </c>
      <c r="G121" s="57"/>
      <c r="H121" s="139">
        <v>4297580.16</v>
      </c>
      <c r="I121" s="139">
        <v>586137.17000000004</v>
      </c>
      <c r="J121" s="139">
        <v>2053598.8599999999</v>
      </c>
      <c r="K121" s="139">
        <v>3713579.9314999999</v>
      </c>
      <c r="L121" s="139">
        <v>10650896.1215</v>
      </c>
      <c r="M121" s="117">
        <v>1.05711</v>
      </c>
      <c r="N121" s="25">
        <v>11047086.24</v>
      </c>
      <c r="O121" s="25">
        <v>14778.71</v>
      </c>
      <c r="P121" s="58"/>
      <c r="Q121" s="139">
        <v>3503202.52</v>
      </c>
      <c r="R121" s="139">
        <v>2685495.79</v>
      </c>
      <c r="S121" s="139">
        <v>6375095.54</v>
      </c>
      <c r="T121" s="40">
        <v>0.57708389357155954</v>
      </c>
      <c r="U121" s="58"/>
      <c r="V121" s="28">
        <v>4671990.7</v>
      </c>
      <c r="W121" s="29">
        <v>0.57708389357155954</v>
      </c>
      <c r="X121" s="42">
        <v>1</v>
      </c>
      <c r="Y121" s="46">
        <v>1</v>
      </c>
      <c r="Z121" s="58"/>
      <c r="AA121" s="28">
        <v>1066266.9691570103</v>
      </c>
      <c r="AB121" s="28">
        <v>319880.0907471031</v>
      </c>
      <c r="AC121" s="139">
        <v>2273506.1298755533</v>
      </c>
      <c r="AD121" s="130">
        <v>112859.69847993352</v>
      </c>
      <c r="AE121" s="137">
        <v>112859.69847993352</v>
      </c>
      <c r="AF121" s="130">
        <v>109745.24272930755</v>
      </c>
      <c r="AG121" s="47">
        <v>427.93323176869978</v>
      </c>
      <c r="AH121" s="47">
        <v>150.98287422064683</v>
      </c>
      <c r="AI121" s="47">
        <v>146.81637823318735</v>
      </c>
      <c r="AJ121" s="47">
        <v>0</v>
      </c>
      <c r="AK121" s="47">
        <v>0</v>
      </c>
      <c r="AL121" s="45">
        <v>0</v>
      </c>
      <c r="AM121" s="30">
        <v>0</v>
      </c>
      <c r="AN121" s="140">
        <v>429625.33</v>
      </c>
      <c r="AO121" s="140">
        <v>574.74</v>
      </c>
      <c r="AP121" s="140">
        <v>3004414.28</v>
      </c>
      <c r="AQ121" s="41">
        <v>3434039.61</v>
      </c>
      <c r="AR121" s="140"/>
      <c r="AS121" s="140">
        <v>3434039.61</v>
      </c>
      <c r="AT121" s="58"/>
      <c r="AU121" s="117">
        <v>78</v>
      </c>
      <c r="AV121" s="117">
        <v>39</v>
      </c>
      <c r="AW121" s="57"/>
      <c r="AY121" s="6"/>
      <c r="AZ121" s="1"/>
      <c r="BA121" s="1"/>
      <c r="BB121" s="176"/>
    </row>
    <row r="122" spans="1:54" x14ac:dyDescent="0.25">
      <c r="A122" s="24" t="s">
        <v>240</v>
      </c>
      <c r="B122" s="24" t="s">
        <v>241</v>
      </c>
      <c r="C122" s="24" t="s">
        <v>142</v>
      </c>
      <c r="D122" s="24" t="s">
        <v>120</v>
      </c>
      <c r="E122" s="58"/>
      <c r="F122" s="139">
        <v>584.47</v>
      </c>
      <c r="G122" s="57"/>
      <c r="H122" s="139">
        <v>3300948.2800000003</v>
      </c>
      <c r="I122" s="139">
        <v>458300.46</v>
      </c>
      <c r="J122" s="139">
        <v>1674169.04</v>
      </c>
      <c r="K122" s="139">
        <v>2904943.3013299997</v>
      </c>
      <c r="L122" s="139">
        <v>8338361.0813299995</v>
      </c>
      <c r="M122" s="117">
        <v>1.05711</v>
      </c>
      <c r="N122" s="25">
        <v>8648663.5700000003</v>
      </c>
      <c r="O122" s="25">
        <v>14797.44</v>
      </c>
      <c r="P122" s="58"/>
      <c r="Q122" s="139">
        <v>5359576.8099999996</v>
      </c>
      <c r="R122" s="139">
        <v>788707.51</v>
      </c>
      <c r="S122" s="139">
        <v>6215411.2599999998</v>
      </c>
      <c r="T122" s="40">
        <v>0.71865568705431782</v>
      </c>
      <c r="U122" s="58"/>
      <c r="V122" s="28">
        <v>2433252.3100000005</v>
      </c>
      <c r="W122" s="29">
        <v>0.71865568705431782</v>
      </c>
      <c r="X122" s="42">
        <v>2</v>
      </c>
      <c r="Y122" s="46">
        <v>0</v>
      </c>
      <c r="Z122" s="58"/>
      <c r="AA122" s="28">
        <v>0</v>
      </c>
      <c r="AB122" s="28">
        <v>0</v>
      </c>
      <c r="AC122" s="139">
        <v>596457.17792590021</v>
      </c>
      <c r="AD122" s="130">
        <v>29608.883113323249</v>
      </c>
      <c r="AE122" s="137">
        <v>29608.883113323249</v>
      </c>
      <c r="AF122" s="130">
        <v>28791.801750144718</v>
      </c>
      <c r="AG122" s="47">
        <v>0</v>
      </c>
      <c r="AH122" s="47">
        <v>50.659371932388744</v>
      </c>
      <c r="AI122" s="47">
        <v>49.261385101279309</v>
      </c>
      <c r="AJ122" s="47">
        <v>0</v>
      </c>
      <c r="AK122" s="47">
        <v>0</v>
      </c>
      <c r="AL122" s="45">
        <v>0</v>
      </c>
      <c r="AM122" s="30">
        <v>0</v>
      </c>
      <c r="AN122" s="140">
        <v>28791.8</v>
      </c>
      <c r="AO122" s="140">
        <v>49.26</v>
      </c>
      <c r="AP122" s="140">
        <v>897735.76</v>
      </c>
      <c r="AQ122" s="41">
        <v>926527.56</v>
      </c>
      <c r="AR122" s="140"/>
      <c r="AS122" s="140">
        <v>926527.56</v>
      </c>
      <c r="AT122" s="58"/>
      <c r="AU122" s="117">
        <v>19</v>
      </c>
      <c r="AV122" s="117">
        <v>10</v>
      </c>
      <c r="AW122" s="57"/>
      <c r="AY122" s="6"/>
      <c r="AZ122" s="1"/>
      <c r="BA122" s="1"/>
      <c r="BB122" s="176"/>
    </row>
    <row r="123" spans="1:54" x14ac:dyDescent="0.25">
      <c r="A123" s="24" t="s">
        <v>242</v>
      </c>
      <c r="B123" s="24" t="s">
        <v>243</v>
      </c>
      <c r="C123" s="24" t="s">
        <v>142</v>
      </c>
      <c r="D123" s="24" t="s">
        <v>120</v>
      </c>
      <c r="E123" s="58"/>
      <c r="F123" s="139">
        <v>2602.7199999999998</v>
      </c>
      <c r="G123" s="57"/>
      <c r="H123" s="139">
        <v>15090016.710000001</v>
      </c>
      <c r="I123" s="139">
        <v>2040870.83</v>
      </c>
      <c r="J123" s="139">
        <v>8501578.5899999999</v>
      </c>
      <c r="K123" s="139">
        <v>13365450.482079998</v>
      </c>
      <c r="L123" s="139">
        <v>38997916.612079993</v>
      </c>
      <c r="M123" s="117">
        <v>1.05711</v>
      </c>
      <c r="N123" s="25">
        <v>40461786.75</v>
      </c>
      <c r="O123" s="25">
        <v>15545.96</v>
      </c>
      <c r="P123" s="58"/>
      <c r="Q123" s="139">
        <v>11439090.529999999</v>
      </c>
      <c r="R123" s="139">
        <v>13120886.470000001</v>
      </c>
      <c r="S123" s="139">
        <v>25403531.960000001</v>
      </c>
      <c r="T123" s="40">
        <v>0.62784009309722344</v>
      </c>
      <c r="U123" s="58"/>
      <c r="V123" s="28">
        <v>15058254.789999999</v>
      </c>
      <c r="W123" s="29">
        <v>0.62784009309722344</v>
      </c>
      <c r="X123" s="42">
        <v>1</v>
      </c>
      <c r="Y123" s="46">
        <v>1</v>
      </c>
      <c r="Z123" s="58"/>
      <c r="AA123" s="28">
        <v>1851693.2128375992</v>
      </c>
      <c r="AB123" s="28">
        <v>555507.9638512797</v>
      </c>
      <c r="AC123" s="139">
        <v>7824649.9475045884</v>
      </c>
      <c r="AD123" s="130">
        <v>388425.44657433312</v>
      </c>
      <c r="AE123" s="137">
        <v>388425.44657433312</v>
      </c>
      <c r="AF123" s="130">
        <v>377706.52846568706</v>
      </c>
      <c r="AG123" s="47">
        <v>213.43362476612148</v>
      </c>
      <c r="AH123" s="47">
        <v>149.23827633181179</v>
      </c>
      <c r="AI123" s="47">
        <v>145.1199239509771</v>
      </c>
      <c r="AJ123" s="47">
        <v>0</v>
      </c>
      <c r="AK123" s="47">
        <v>0</v>
      </c>
      <c r="AL123" s="45">
        <v>0</v>
      </c>
      <c r="AM123" s="30">
        <v>0</v>
      </c>
      <c r="AN123" s="140">
        <v>933214.49</v>
      </c>
      <c r="AO123" s="140">
        <v>358.55</v>
      </c>
      <c r="AP123" s="140">
        <v>14810881.350000001</v>
      </c>
      <c r="AQ123" s="41">
        <v>15744095.840000002</v>
      </c>
      <c r="AR123" s="140"/>
      <c r="AS123" s="140">
        <v>15744095.840000002</v>
      </c>
      <c r="AT123" s="58"/>
      <c r="AU123" s="117">
        <v>7</v>
      </c>
      <c r="AV123" s="117">
        <v>4</v>
      </c>
      <c r="AW123" s="57"/>
      <c r="AY123" s="6"/>
      <c r="AZ123" s="1"/>
      <c r="BA123" s="1"/>
      <c r="BB123" s="176"/>
    </row>
    <row r="124" spans="1:54" x14ac:dyDescent="0.25">
      <c r="A124" s="24" t="s">
        <v>244</v>
      </c>
      <c r="B124" s="24" t="s">
        <v>245</v>
      </c>
      <c r="C124" s="24" t="s">
        <v>142</v>
      </c>
      <c r="D124" s="24" t="s">
        <v>120</v>
      </c>
      <c r="E124" s="58"/>
      <c r="F124" s="139">
        <v>2330.38</v>
      </c>
      <c r="G124" s="57"/>
      <c r="H124" s="139">
        <v>13922063.969999999</v>
      </c>
      <c r="I124" s="139">
        <v>1827320.86</v>
      </c>
      <c r="J124" s="139">
        <v>8143134.1899999995</v>
      </c>
      <c r="K124" s="139">
        <v>12242436.33182</v>
      </c>
      <c r="L124" s="139">
        <v>36134955.351819992</v>
      </c>
      <c r="M124" s="117">
        <v>1.05711</v>
      </c>
      <c r="N124" s="25">
        <v>37499457.109999999</v>
      </c>
      <c r="O124" s="25">
        <v>16091.56</v>
      </c>
      <c r="P124" s="58"/>
      <c r="Q124" s="139">
        <v>8194328.7400000002</v>
      </c>
      <c r="R124" s="139">
        <v>14872523.619999999</v>
      </c>
      <c r="S124" s="139">
        <v>24064305.009999998</v>
      </c>
      <c r="T124" s="40">
        <v>0.64172409054910706</v>
      </c>
      <c r="U124" s="58"/>
      <c r="V124" s="28">
        <v>13435152.100000001</v>
      </c>
      <c r="W124" s="29">
        <v>0.64172409054910706</v>
      </c>
      <c r="X124" s="42">
        <v>1</v>
      </c>
      <c r="Y124" s="46">
        <v>1</v>
      </c>
      <c r="Z124" s="58"/>
      <c r="AA124" s="28">
        <v>1195482.7919367477</v>
      </c>
      <c r="AB124" s="28">
        <v>358644.83758102433</v>
      </c>
      <c r="AC124" s="139">
        <v>7456585.9603594765</v>
      </c>
      <c r="AD124" s="130">
        <v>370154.28817952675</v>
      </c>
      <c r="AE124" s="137">
        <v>370154.28817952675</v>
      </c>
      <c r="AF124" s="130">
        <v>359939.57764098526</v>
      </c>
      <c r="AG124" s="47">
        <v>153.89972347043155</v>
      </c>
      <c r="AH124" s="47">
        <v>158.83859635747248</v>
      </c>
      <c r="AI124" s="47">
        <v>154.45531528805827</v>
      </c>
      <c r="AJ124" s="47">
        <v>0</v>
      </c>
      <c r="AK124" s="47">
        <v>0</v>
      </c>
      <c r="AL124" s="45">
        <v>0</v>
      </c>
      <c r="AM124" s="30">
        <v>0</v>
      </c>
      <c r="AN124" s="140">
        <v>718584.41</v>
      </c>
      <c r="AO124" s="140">
        <v>308.35000000000002</v>
      </c>
      <c r="AP124" s="140">
        <v>17096908.91</v>
      </c>
      <c r="AQ124" s="41">
        <v>17815493.32</v>
      </c>
      <c r="AR124" s="140"/>
      <c r="AS124" s="140">
        <v>17815493.32</v>
      </c>
      <c r="AT124" s="58"/>
      <c r="AU124" s="117">
        <v>7</v>
      </c>
      <c r="AV124" s="117">
        <v>4</v>
      </c>
      <c r="AW124" s="57"/>
      <c r="AY124" s="6"/>
      <c r="AZ124" s="1"/>
      <c r="BA124" s="1"/>
      <c r="BB124" s="176"/>
    </row>
    <row r="125" spans="1:54" x14ac:dyDescent="0.25">
      <c r="A125" s="24" t="s">
        <v>246</v>
      </c>
      <c r="B125" s="24" t="s">
        <v>247</v>
      </c>
      <c r="C125" s="24" t="s">
        <v>142</v>
      </c>
      <c r="D125" s="24" t="s">
        <v>120</v>
      </c>
      <c r="E125" s="58"/>
      <c r="F125" s="139">
        <v>4715.6400000000003</v>
      </c>
      <c r="G125" s="57"/>
      <c r="H125" s="139">
        <v>28440844.82</v>
      </c>
      <c r="I125" s="139">
        <v>3697674.79</v>
      </c>
      <c r="J125" s="139">
        <v>16927635.350000001</v>
      </c>
      <c r="K125" s="139">
        <v>24989383.779960006</v>
      </c>
      <c r="L125" s="139">
        <v>74055538.739960015</v>
      </c>
      <c r="M125" s="117">
        <v>1.05711</v>
      </c>
      <c r="N125" s="25">
        <v>76857706.840000004</v>
      </c>
      <c r="O125" s="25">
        <v>16298.46</v>
      </c>
      <c r="P125" s="58"/>
      <c r="Q125" s="139">
        <v>10682821.76</v>
      </c>
      <c r="R125" s="139">
        <v>38515652.420000002</v>
      </c>
      <c r="S125" s="139">
        <v>50036850.120000005</v>
      </c>
      <c r="T125" s="40">
        <v>0.65103230602709983</v>
      </c>
      <c r="U125" s="58"/>
      <c r="V125" s="28">
        <v>26820856.719999999</v>
      </c>
      <c r="W125" s="29">
        <v>0.65103230602709983</v>
      </c>
      <c r="X125" s="42">
        <v>1</v>
      </c>
      <c r="Y125" s="46">
        <v>1</v>
      </c>
      <c r="Z125" s="58"/>
      <c r="AA125" s="28">
        <v>1734815.8011086509</v>
      </c>
      <c r="AB125" s="28">
        <v>520444.74033259525</v>
      </c>
      <c r="AC125" s="139">
        <v>16036513.476217465</v>
      </c>
      <c r="AD125" s="130">
        <v>796072.66143344971</v>
      </c>
      <c r="AE125" s="137">
        <v>796072.66143344971</v>
      </c>
      <c r="AF125" s="130">
        <v>774104.38478810352</v>
      </c>
      <c r="AG125" s="47">
        <v>110.36566411613168</v>
      </c>
      <c r="AH125" s="47">
        <v>168.81540181893649</v>
      </c>
      <c r="AI125" s="47">
        <v>164.15680263720375</v>
      </c>
      <c r="AJ125" s="47">
        <v>0</v>
      </c>
      <c r="AK125" s="47">
        <v>0</v>
      </c>
      <c r="AL125" s="45">
        <v>0</v>
      </c>
      <c r="AM125" s="30">
        <v>0</v>
      </c>
      <c r="AN125" s="140">
        <v>1294549.1200000001</v>
      </c>
      <c r="AO125" s="140">
        <v>274.52</v>
      </c>
      <c r="AP125" s="140">
        <v>42829382.75</v>
      </c>
      <c r="AQ125" s="41">
        <v>44123931.869999997</v>
      </c>
      <c r="AR125" s="140">
        <v>-383122.33</v>
      </c>
      <c r="AS125" s="140">
        <v>43740809.539999999</v>
      </c>
      <c r="AT125" s="58"/>
      <c r="AU125" s="117">
        <v>77</v>
      </c>
      <c r="AV125" s="117">
        <v>39</v>
      </c>
      <c r="AW125" s="57"/>
      <c r="AY125" s="6"/>
      <c r="AZ125" s="1"/>
      <c r="BA125" s="1"/>
      <c r="BB125" s="176"/>
    </row>
    <row r="126" spans="1:54" x14ac:dyDescent="0.25">
      <c r="A126" s="24" t="s">
        <v>248</v>
      </c>
      <c r="B126" s="24" t="s">
        <v>249</v>
      </c>
      <c r="C126" s="24" t="s">
        <v>142</v>
      </c>
      <c r="D126" s="24" t="s">
        <v>120</v>
      </c>
      <c r="E126" s="58"/>
      <c r="F126" s="139">
        <v>1401.75</v>
      </c>
      <c r="G126" s="57"/>
      <c r="H126" s="139">
        <v>7183910.2199999997</v>
      </c>
      <c r="I126" s="139">
        <v>1099154.22</v>
      </c>
      <c r="J126" s="139">
        <v>1310336.6599999997</v>
      </c>
      <c r="K126" s="139">
        <v>5555986.1092499997</v>
      </c>
      <c r="L126" s="139">
        <v>15149387.209249999</v>
      </c>
      <c r="M126" s="117">
        <v>1.05711</v>
      </c>
      <c r="N126" s="25">
        <v>15697266.34</v>
      </c>
      <c r="O126" s="25">
        <v>11198.33</v>
      </c>
      <c r="P126" s="58"/>
      <c r="Q126" s="139">
        <v>17899701.719999999</v>
      </c>
      <c r="R126" s="139">
        <v>1072137.67</v>
      </c>
      <c r="S126" s="139">
        <v>19173567.57</v>
      </c>
      <c r="T126" s="40">
        <v>1.2214590206156877</v>
      </c>
      <c r="U126" s="58"/>
      <c r="V126" s="28">
        <v>-3476301.2300000004</v>
      </c>
      <c r="W126" s="29">
        <v>1.2214590206156877</v>
      </c>
      <c r="X126" s="42">
        <v>4</v>
      </c>
      <c r="Y126" s="46">
        <v>0</v>
      </c>
      <c r="Z126" s="58"/>
      <c r="AA126" s="28">
        <v>0</v>
      </c>
      <c r="AB126" s="28">
        <v>0</v>
      </c>
      <c r="AC126" s="139">
        <v>0</v>
      </c>
      <c r="AD126" s="130">
        <v>0</v>
      </c>
      <c r="AE126" s="137">
        <v>0</v>
      </c>
      <c r="AF126" s="130">
        <v>0</v>
      </c>
      <c r="AG126" s="47">
        <v>0</v>
      </c>
      <c r="AH126" s="47">
        <v>0</v>
      </c>
      <c r="AI126" s="47">
        <v>0</v>
      </c>
      <c r="AJ126" s="47">
        <v>0</v>
      </c>
      <c r="AK126" s="47">
        <v>1.0636808283464994</v>
      </c>
      <c r="AL126" s="45">
        <v>0</v>
      </c>
      <c r="AM126" s="30">
        <v>1491.0146011347056</v>
      </c>
      <c r="AN126" s="140">
        <v>1491.01</v>
      </c>
      <c r="AO126" s="140">
        <v>1.06</v>
      </c>
      <c r="AP126" s="140">
        <v>1072914</v>
      </c>
      <c r="AQ126" s="41">
        <v>1074405.01</v>
      </c>
      <c r="AR126" s="140"/>
      <c r="AS126" s="140">
        <v>1074405.01</v>
      </c>
      <c r="AT126" s="58"/>
      <c r="AU126" s="117">
        <v>7</v>
      </c>
      <c r="AV126" s="117">
        <v>4</v>
      </c>
      <c r="AW126" s="57"/>
      <c r="AY126" s="6"/>
      <c r="AZ126" s="1"/>
      <c r="BA126" s="1"/>
      <c r="BB126" s="176"/>
    </row>
    <row r="127" spans="1:54" x14ac:dyDescent="0.25">
      <c r="A127" s="24" t="s">
        <v>250</v>
      </c>
      <c r="B127" s="24" t="s">
        <v>251</v>
      </c>
      <c r="C127" s="24" t="s">
        <v>142</v>
      </c>
      <c r="D127" s="24" t="s">
        <v>120</v>
      </c>
      <c r="E127" s="58"/>
      <c r="F127" s="139">
        <v>744.55</v>
      </c>
      <c r="G127" s="57"/>
      <c r="H127" s="139">
        <v>4180146.8</v>
      </c>
      <c r="I127" s="139">
        <v>583823.99</v>
      </c>
      <c r="J127" s="139">
        <v>1451021.5400000003</v>
      </c>
      <c r="K127" s="139">
        <v>3274112.0104499999</v>
      </c>
      <c r="L127" s="139">
        <v>9489104.34045</v>
      </c>
      <c r="M127" s="117">
        <v>1.05711</v>
      </c>
      <c r="N127" s="25">
        <v>9844042.5500000007</v>
      </c>
      <c r="O127" s="25">
        <v>13221.46</v>
      </c>
      <c r="P127" s="58"/>
      <c r="Q127" s="139">
        <v>13153391.810000001</v>
      </c>
      <c r="R127" s="139">
        <v>1593914.9</v>
      </c>
      <c r="S127" s="139">
        <v>15005490.450000001</v>
      </c>
      <c r="T127" s="40">
        <v>1.5243219819280445</v>
      </c>
      <c r="U127" s="58"/>
      <c r="V127" s="28">
        <v>-5161447.9000000004</v>
      </c>
      <c r="W127" s="29">
        <v>1.5243219819280445</v>
      </c>
      <c r="X127" s="42">
        <v>4</v>
      </c>
      <c r="Y127" s="46">
        <v>0</v>
      </c>
      <c r="Z127" s="58"/>
      <c r="AA127" s="28">
        <v>0</v>
      </c>
      <c r="AB127" s="28">
        <v>0</v>
      </c>
      <c r="AC127" s="139">
        <v>0</v>
      </c>
      <c r="AD127" s="130">
        <v>0</v>
      </c>
      <c r="AE127" s="137">
        <v>0</v>
      </c>
      <c r="AF127" s="130">
        <v>0</v>
      </c>
      <c r="AG127" s="47">
        <v>0</v>
      </c>
      <c r="AH127" s="47">
        <v>0</v>
      </c>
      <c r="AI127" s="47">
        <v>0</v>
      </c>
      <c r="AJ127" s="47">
        <v>0</v>
      </c>
      <c r="AK127" s="47">
        <v>1.2558491718825078</v>
      </c>
      <c r="AL127" s="45">
        <v>0</v>
      </c>
      <c r="AM127" s="30">
        <v>935.04250092512109</v>
      </c>
      <c r="AN127" s="140">
        <v>935.04</v>
      </c>
      <c r="AO127" s="140">
        <v>1.25</v>
      </c>
      <c r="AP127" s="140">
        <v>1593914.9000000001</v>
      </c>
      <c r="AQ127" s="41">
        <v>1594849.9400000002</v>
      </c>
      <c r="AR127" s="140"/>
      <c r="AS127" s="140">
        <v>1594849.9400000002</v>
      </c>
      <c r="AT127" s="58"/>
      <c r="AU127" s="117">
        <v>7</v>
      </c>
      <c r="AV127" s="117">
        <v>4</v>
      </c>
      <c r="AW127" s="57"/>
      <c r="AY127" s="6"/>
      <c r="AZ127" s="1"/>
      <c r="BA127" s="1"/>
      <c r="BB127" s="176"/>
    </row>
    <row r="128" spans="1:54" x14ac:dyDescent="0.25">
      <c r="A128" s="24" t="s">
        <v>252</v>
      </c>
      <c r="B128" s="24" t="s">
        <v>253</v>
      </c>
      <c r="C128" s="24" t="s">
        <v>142</v>
      </c>
      <c r="D128" s="24" t="s">
        <v>120</v>
      </c>
      <c r="E128" s="58"/>
      <c r="F128" s="139">
        <v>399.5</v>
      </c>
      <c r="G128" s="57"/>
      <c r="H128" s="139">
        <v>2255806.63</v>
      </c>
      <c r="I128" s="139">
        <v>313259.93</v>
      </c>
      <c r="J128" s="139">
        <v>900815.99999999988</v>
      </c>
      <c r="K128" s="139">
        <v>1914953.6185000001</v>
      </c>
      <c r="L128" s="139">
        <v>5384836.1785000004</v>
      </c>
      <c r="M128" s="117">
        <v>1.05711</v>
      </c>
      <c r="N128" s="25">
        <v>5583001.1699999999</v>
      </c>
      <c r="O128" s="25">
        <v>13974.97</v>
      </c>
      <c r="P128" s="58"/>
      <c r="Q128" s="139">
        <v>3662174.56</v>
      </c>
      <c r="R128" s="139">
        <v>885688.38</v>
      </c>
      <c r="S128" s="139">
        <v>4746784.58</v>
      </c>
      <c r="T128" s="40">
        <v>0.85022095383153939</v>
      </c>
      <c r="U128" s="58"/>
      <c r="V128" s="28">
        <v>836216.58999999985</v>
      </c>
      <c r="W128" s="29">
        <v>0.85022095383153939</v>
      </c>
      <c r="X128" s="42">
        <v>2</v>
      </c>
      <c r="Y128" s="46">
        <v>0</v>
      </c>
      <c r="Z128" s="58"/>
      <c r="AA128" s="28">
        <v>0</v>
      </c>
      <c r="AB128" s="28">
        <v>0</v>
      </c>
      <c r="AC128" s="139">
        <v>149685.81235780011</v>
      </c>
      <c r="AD128" s="130">
        <v>7430.5916432035046</v>
      </c>
      <c r="AE128" s="137">
        <v>14603.324238365756</v>
      </c>
      <c r="AF128" s="130">
        <v>14200.333553781209</v>
      </c>
      <c r="AG128" s="47">
        <v>0</v>
      </c>
      <c r="AH128" s="47">
        <v>18.599728768969975</v>
      </c>
      <c r="AI128" s="47">
        <v>35.545265466285883</v>
      </c>
      <c r="AJ128" s="47">
        <v>0</v>
      </c>
      <c r="AK128" s="47">
        <v>0</v>
      </c>
      <c r="AL128" s="45">
        <v>0</v>
      </c>
      <c r="AM128" s="30">
        <v>0</v>
      </c>
      <c r="AN128" s="140">
        <v>14200.33</v>
      </c>
      <c r="AO128" s="140">
        <v>35.54</v>
      </c>
      <c r="AP128" s="140">
        <v>1058126.6300000001</v>
      </c>
      <c r="AQ128" s="41">
        <v>1072326.9600000002</v>
      </c>
      <c r="AR128" s="140"/>
      <c r="AS128" s="140">
        <v>1072326.9600000002</v>
      </c>
      <c r="AT128" s="58"/>
      <c r="AU128" s="117">
        <v>7</v>
      </c>
      <c r="AV128" s="117">
        <v>4</v>
      </c>
      <c r="AW128" s="57"/>
      <c r="AY128" s="6"/>
      <c r="AZ128" s="1"/>
      <c r="BA128" s="1"/>
      <c r="BB128" s="176"/>
    </row>
    <row r="129" spans="1:54" x14ac:dyDescent="0.25">
      <c r="A129" s="24" t="s">
        <v>254</v>
      </c>
      <c r="B129" s="24" t="s">
        <v>255</v>
      </c>
      <c r="C129" s="24" t="s">
        <v>142</v>
      </c>
      <c r="D129" s="24" t="s">
        <v>120</v>
      </c>
      <c r="E129" s="58"/>
      <c r="F129" s="139">
        <v>1122.9000000000001</v>
      </c>
      <c r="G129" s="57"/>
      <c r="H129" s="139">
        <v>6154651.2599999998</v>
      </c>
      <c r="I129" s="139">
        <v>880499.57</v>
      </c>
      <c r="J129" s="139">
        <v>2155250.5999999996</v>
      </c>
      <c r="K129" s="139">
        <v>5210796.7150999997</v>
      </c>
      <c r="L129" s="139">
        <v>14401198.145099999</v>
      </c>
      <c r="M129" s="117">
        <v>1.05711</v>
      </c>
      <c r="N129" s="25">
        <v>14926061.970000001</v>
      </c>
      <c r="O129" s="25">
        <v>13292.42</v>
      </c>
      <c r="P129" s="58"/>
      <c r="Q129" s="139">
        <v>11437841.279999999</v>
      </c>
      <c r="R129" s="139">
        <v>1232161</v>
      </c>
      <c r="S129" s="139">
        <v>12861387.83</v>
      </c>
      <c r="T129" s="40">
        <v>0.86167321667632069</v>
      </c>
      <c r="U129" s="58"/>
      <c r="V129" s="28">
        <v>2064674.1400000006</v>
      </c>
      <c r="W129" s="29">
        <v>0.86167321667632069</v>
      </c>
      <c r="X129" s="42">
        <v>2</v>
      </c>
      <c r="Y129" s="46">
        <v>0</v>
      </c>
      <c r="Z129" s="58"/>
      <c r="AA129" s="28">
        <v>0</v>
      </c>
      <c r="AB129" s="28">
        <v>0</v>
      </c>
      <c r="AC129" s="139">
        <v>133692.27827909999</v>
      </c>
      <c r="AD129" s="130">
        <v>6636.6525330197819</v>
      </c>
      <c r="AE129" s="137">
        <v>41046.490080753218</v>
      </c>
      <c r="AF129" s="130">
        <v>39913.778592092422</v>
      </c>
      <c r="AG129" s="47">
        <v>0</v>
      </c>
      <c r="AH129" s="47">
        <v>5.9102792172230663</v>
      </c>
      <c r="AI129" s="47">
        <v>35.545265466285883</v>
      </c>
      <c r="AJ129" s="47">
        <v>0</v>
      </c>
      <c r="AK129" s="47">
        <v>0</v>
      </c>
      <c r="AL129" s="45">
        <v>0</v>
      </c>
      <c r="AM129" s="30">
        <v>0</v>
      </c>
      <c r="AN129" s="140">
        <v>39913.769999999997</v>
      </c>
      <c r="AO129" s="140">
        <v>35.54</v>
      </c>
      <c r="AP129" s="140">
        <v>1281302.3400000001</v>
      </c>
      <c r="AQ129" s="41">
        <v>1321216.1100000001</v>
      </c>
      <c r="AR129" s="140"/>
      <c r="AS129" s="140">
        <v>1321216.1100000001</v>
      </c>
      <c r="AT129" s="58"/>
      <c r="AU129" s="117">
        <v>7</v>
      </c>
      <c r="AV129" s="117">
        <v>4</v>
      </c>
      <c r="AW129" s="57"/>
      <c r="AY129" s="6"/>
      <c r="AZ129" s="1"/>
      <c r="BA129" s="1"/>
      <c r="BB129" s="176"/>
    </row>
    <row r="130" spans="1:54" x14ac:dyDescent="0.25">
      <c r="A130" s="24" t="s">
        <v>256</v>
      </c>
      <c r="B130" s="24" t="s">
        <v>257</v>
      </c>
      <c r="C130" s="24" t="s">
        <v>142</v>
      </c>
      <c r="D130" s="24" t="s">
        <v>120</v>
      </c>
      <c r="E130" s="58"/>
      <c r="F130" s="139">
        <v>462.47</v>
      </c>
      <c r="G130" s="57"/>
      <c r="H130" s="139">
        <v>2636905</v>
      </c>
      <c r="I130" s="139">
        <v>362636.6</v>
      </c>
      <c r="J130" s="139">
        <v>1277660.1300000001</v>
      </c>
      <c r="K130" s="139">
        <v>2162048.5733299996</v>
      </c>
      <c r="L130" s="139">
        <v>6439250.3033300005</v>
      </c>
      <c r="M130" s="117">
        <v>1.05711</v>
      </c>
      <c r="N130" s="25">
        <v>6683521.29</v>
      </c>
      <c r="O130" s="25">
        <v>14451.79</v>
      </c>
      <c r="P130" s="58"/>
      <c r="Q130" s="139">
        <v>6015169.1600000001</v>
      </c>
      <c r="R130" s="139">
        <v>626164.88</v>
      </c>
      <c r="S130" s="139">
        <v>6985817.25</v>
      </c>
      <c r="T130" s="40">
        <v>1.0452300436975193</v>
      </c>
      <c r="U130" s="58"/>
      <c r="V130" s="28">
        <v>-302295.95999999996</v>
      </c>
      <c r="W130" s="29">
        <v>1.0452300436975193</v>
      </c>
      <c r="X130" s="42">
        <v>4</v>
      </c>
      <c r="Y130" s="46">
        <v>0</v>
      </c>
      <c r="Z130" s="58"/>
      <c r="AA130" s="28">
        <v>0</v>
      </c>
      <c r="AB130" s="28">
        <v>0</v>
      </c>
      <c r="AC130" s="139">
        <v>0</v>
      </c>
      <c r="AD130" s="130">
        <v>0</v>
      </c>
      <c r="AE130" s="137">
        <v>0</v>
      </c>
      <c r="AF130" s="130">
        <v>0</v>
      </c>
      <c r="AG130" s="47">
        <v>0</v>
      </c>
      <c r="AH130" s="47">
        <v>0</v>
      </c>
      <c r="AI130" s="47">
        <v>0</v>
      </c>
      <c r="AJ130" s="47">
        <v>0</v>
      </c>
      <c r="AK130" s="47">
        <v>1.3727126611059033</v>
      </c>
      <c r="AL130" s="45">
        <v>0</v>
      </c>
      <c r="AM130" s="30">
        <v>634.83842438164709</v>
      </c>
      <c r="AN130" s="140">
        <v>634.83000000000004</v>
      </c>
      <c r="AO130" s="140">
        <v>1.37</v>
      </c>
      <c r="AP130" s="140">
        <v>626164.88000000012</v>
      </c>
      <c r="AQ130" s="41">
        <v>626799.71000000008</v>
      </c>
      <c r="AR130" s="140"/>
      <c r="AS130" s="140">
        <v>626799.71000000008</v>
      </c>
      <c r="AT130" s="58"/>
      <c r="AU130" s="117">
        <v>7</v>
      </c>
      <c r="AV130" s="117">
        <v>4</v>
      </c>
      <c r="AW130" s="57"/>
      <c r="AY130" s="6"/>
      <c r="AZ130" s="1"/>
      <c r="BA130" s="1"/>
      <c r="BB130" s="176"/>
    </row>
    <row r="131" spans="1:54" x14ac:dyDescent="0.25">
      <c r="A131" s="24" t="s">
        <v>258</v>
      </c>
      <c r="B131" s="24" t="s">
        <v>259</v>
      </c>
      <c r="C131" s="24" t="s">
        <v>142</v>
      </c>
      <c r="D131" s="24" t="s">
        <v>120</v>
      </c>
      <c r="E131" s="58"/>
      <c r="F131" s="139">
        <v>513.79</v>
      </c>
      <c r="G131" s="57"/>
      <c r="H131" s="139">
        <v>2791809.6399999997</v>
      </c>
      <c r="I131" s="139">
        <v>402878.15</v>
      </c>
      <c r="J131" s="139">
        <v>989114.03</v>
      </c>
      <c r="K131" s="139">
        <v>2382780.2488099998</v>
      </c>
      <c r="L131" s="139">
        <v>6566582.0688099992</v>
      </c>
      <c r="M131" s="117">
        <v>1.05711</v>
      </c>
      <c r="N131" s="25">
        <v>6805518.9900000002</v>
      </c>
      <c r="O131" s="25">
        <v>13245.72</v>
      </c>
      <c r="P131" s="58"/>
      <c r="Q131" s="139">
        <v>4439240.03</v>
      </c>
      <c r="R131" s="139">
        <v>503944.77</v>
      </c>
      <c r="S131" s="139">
        <v>5532416.2100000009</v>
      </c>
      <c r="T131" s="40">
        <v>0.81293083130460864</v>
      </c>
      <c r="U131" s="58"/>
      <c r="V131" s="28">
        <v>1273102.7799999993</v>
      </c>
      <c r="W131" s="29">
        <v>0.81293083130460864</v>
      </c>
      <c r="X131" s="42">
        <v>2</v>
      </c>
      <c r="Y131" s="46">
        <v>0</v>
      </c>
      <c r="Z131" s="58"/>
      <c r="AA131" s="28">
        <v>0</v>
      </c>
      <c r="AB131" s="28">
        <v>0</v>
      </c>
      <c r="AC131" s="139">
        <v>206029.94132369969</v>
      </c>
      <c r="AD131" s="130">
        <v>10227.584940315923</v>
      </c>
      <c r="AE131" s="137">
        <v>18781.081252640655</v>
      </c>
      <c r="AF131" s="130">
        <v>18262.801943923023</v>
      </c>
      <c r="AG131" s="47">
        <v>0</v>
      </c>
      <c r="AH131" s="47">
        <v>19.906158041837955</v>
      </c>
      <c r="AI131" s="47">
        <v>35.545265466285883</v>
      </c>
      <c r="AJ131" s="47">
        <v>0</v>
      </c>
      <c r="AK131" s="47">
        <v>0</v>
      </c>
      <c r="AL131" s="45">
        <v>0</v>
      </c>
      <c r="AM131" s="30">
        <v>0</v>
      </c>
      <c r="AN131" s="140">
        <v>18262.8</v>
      </c>
      <c r="AO131" s="140">
        <v>35.54</v>
      </c>
      <c r="AP131" s="140">
        <v>515135.59</v>
      </c>
      <c r="AQ131" s="41">
        <v>533398.39</v>
      </c>
      <c r="AR131" s="140"/>
      <c r="AS131" s="140">
        <v>533398.39</v>
      </c>
      <c r="AT131" s="58"/>
      <c r="AU131" s="117">
        <v>8</v>
      </c>
      <c r="AV131" s="117">
        <v>4</v>
      </c>
      <c r="AW131" s="57"/>
      <c r="AY131" s="6"/>
      <c r="AZ131" s="1"/>
      <c r="BA131" s="1"/>
      <c r="BB131" s="176"/>
    </row>
    <row r="132" spans="1:54" x14ac:dyDescent="0.25">
      <c r="A132" s="24" t="s">
        <v>260</v>
      </c>
      <c r="B132" s="24" t="s">
        <v>261</v>
      </c>
      <c r="C132" s="24" t="s">
        <v>142</v>
      </c>
      <c r="D132" s="24" t="s">
        <v>120</v>
      </c>
      <c r="E132" s="58"/>
      <c r="F132" s="139">
        <v>1205</v>
      </c>
      <c r="G132" s="57"/>
      <c r="H132" s="139">
        <v>6376823.1399999997</v>
      </c>
      <c r="I132" s="139">
        <v>944876.65</v>
      </c>
      <c r="J132" s="139">
        <v>1560585.4199999995</v>
      </c>
      <c r="K132" s="139">
        <v>5302216.5470000003</v>
      </c>
      <c r="L132" s="139">
        <v>14184501.756999999</v>
      </c>
      <c r="M132" s="117">
        <v>1.05711</v>
      </c>
      <c r="N132" s="25">
        <v>14691769.060000001</v>
      </c>
      <c r="O132" s="25">
        <v>12192.33</v>
      </c>
      <c r="P132" s="58"/>
      <c r="Q132" s="139">
        <v>7038618.6200000001</v>
      </c>
      <c r="R132" s="139">
        <v>2193527.0499999998</v>
      </c>
      <c r="S132" s="139">
        <v>9300508.620000001</v>
      </c>
      <c r="T132" s="40">
        <v>0.63304211916328612</v>
      </c>
      <c r="U132" s="58"/>
      <c r="V132" s="28">
        <v>5391260.4399999995</v>
      </c>
      <c r="W132" s="29">
        <v>0.63304211916328612</v>
      </c>
      <c r="X132" s="42">
        <v>1</v>
      </c>
      <c r="Y132" s="46">
        <v>1</v>
      </c>
      <c r="Z132" s="58"/>
      <c r="AA132" s="28">
        <v>595927.15511140414</v>
      </c>
      <c r="AB132" s="28">
        <v>178778.14653342124</v>
      </c>
      <c r="AC132" s="139">
        <v>2216036.7893802151</v>
      </c>
      <c r="AD132" s="130">
        <v>110006.84826989273</v>
      </c>
      <c r="AE132" s="137">
        <v>110006.84826989273</v>
      </c>
      <c r="AF132" s="130">
        <v>106971.11925575467</v>
      </c>
      <c r="AG132" s="47">
        <v>148.36360708167737</v>
      </c>
      <c r="AH132" s="47">
        <v>91.291990265471142</v>
      </c>
      <c r="AI132" s="47">
        <v>88.772713075315082</v>
      </c>
      <c r="AJ132" s="47">
        <v>0</v>
      </c>
      <c r="AK132" s="47">
        <v>0</v>
      </c>
      <c r="AL132" s="45">
        <v>0</v>
      </c>
      <c r="AM132" s="30">
        <v>0</v>
      </c>
      <c r="AN132" s="140">
        <v>285749.26</v>
      </c>
      <c r="AO132" s="140">
        <v>237.13</v>
      </c>
      <c r="AP132" s="140">
        <v>2250868.4</v>
      </c>
      <c r="AQ132" s="41">
        <v>2536617.66</v>
      </c>
      <c r="AR132" s="140"/>
      <c r="AS132" s="140">
        <v>2536617.66</v>
      </c>
      <c r="AT132" s="58"/>
      <c r="AU132" s="117">
        <v>24</v>
      </c>
      <c r="AV132" s="117">
        <v>12</v>
      </c>
      <c r="AW132" s="57"/>
      <c r="AY132" s="6"/>
      <c r="AZ132" s="1"/>
      <c r="BA132" s="1"/>
      <c r="BB132" s="176"/>
    </row>
    <row r="133" spans="1:54" x14ac:dyDescent="0.25">
      <c r="A133" s="24" t="s">
        <v>262</v>
      </c>
      <c r="B133" s="24" t="s">
        <v>263</v>
      </c>
      <c r="C133" s="24" t="s">
        <v>142</v>
      </c>
      <c r="D133" s="24" t="s">
        <v>120</v>
      </c>
      <c r="E133" s="58"/>
      <c r="F133" s="139">
        <v>1600.97</v>
      </c>
      <c r="G133" s="57"/>
      <c r="H133" s="139">
        <v>8398888.9800000004</v>
      </c>
      <c r="I133" s="139">
        <v>1255368.6000000001</v>
      </c>
      <c r="J133" s="139">
        <v>2122676.9499999997</v>
      </c>
      <c r="K133" s="139">
        <v>6592166.0828299988</v>
      </c>
      <c r="L133" s="139">
        <v>18369100.612829998</v>
      </c>
      <c r="M133" s="117">
        <v>1.05711</v>
      </c>
      <c r="N133" s="25">
        <v>19041681.34</v>
      </c>
      <c r="O133" s="25">
        <v>11893.84</v>
      </c>
      <c r="P133" s="58"/>
      <c r="Q133" s="139">
        <v>20557699.550000001</v>
      </c>
      <c r="R133" s="139">
        <v>1465756.7</v>
      </c>
      <c r="S133" s="139">
        <v>22384066.59</v>
      </c>
      <c r="T133" s="40">
        <v>1.1755299435128559</v>
      </c>
      <c r="U133" s="58"/>
      <c r="V133" s="28">
        <v>-3342385.25</v>
      </c>
      <c r="W133" s="29">
        <v>1.1755299435128559</v>
      </c>
      <c r="X133" s="42">
        <v>4</v>
      </c>
      <c r="Y133" s="46">
        <v>0</v>
      </c>
      <c r="Z133" s="58"/>
      <c r="AA133" s="28">
        <v>0</v>
      </c>
      <c r="AB133" s="28">
        <v>0</v>
      </c>
      <c r="AC133" s="139">
        <v>0</v>
      </c>
      <c r="AD133" s="130">
        <v>0</v>
      </c>
      <c r="AE133" s="137">
        <v>0</v>
      </c>
      <c r="AF133" s="130">
        <v>0</v>
      </c>
      <c r="AG133" s="47">
        <v>0</v>
      </c>
      <c r="AH133" s="47">
        <v>0</v>
      </c>
      <c r="AI133" s="47">
        <v>0</v>
      </c>
      <c r="AJ133" s="47">
        <v>0</v>
      </c>
      <c r="AK133" s="47">
        <v>1.1297438046217108</v>
      </c>
      <c r="AL133" s="45">
        <v>0</v>
      </c>
      <c r="AM133" s="30">
        <v>1808.6859388852204</v>
      </c>
      <c r="AN133" s="140">
        <v>1808.68</v>
      </c>
      <c r="AO133" s="140">
        <v>1.1200000000000001</v>
      </c>
      <c r="AP133" s="140">
        <v>1491041.7</v>
      </c>
      <c r="AQ133" s="41">
        <v>1492850.38</v>
      </c>
      <c r="AR133" s="140"/>
      <c r="AS133" s="140">
        <v>1492850.38</v>
      </c>
      <c r="AT133" s="58"/>
      <c r="AU133" s="117">
        <v>23</v>
      </c>
      <c r="AV133" s="117">
        <v>12</v>
      </c>
      <c r="AW133" s="57"/>
      <c r="AY133" s="6"/>
      <c r="AZ133" s="1"/>
      <c r="BA133" s="1"/>
      <c r="BB133" s="176"/>
    </row>
    <row r="134" spans="1:54" x14ac:dyDescent="0.25">
      <c r="A134" s="24" t="s">
        <v>264</v>
      </c>
      <c r="B134" s="24" t="s">
        <v>265</v>
      </c>
      <c r="C134" s="24" t="s">
        <v>142</v>
      </c>
      <c r="D134" s="24" t="s">
        <v>120</v>
      </c>
      <c r="E134" s="58"/>
      <c r="F134" s="139">
        <v>6014.29</v>
      </c>
      <c r="G134" s="57"/>
      <c r="H134" s="139">
        <v>31503030.859999999</v>
      </c>
      <c r="I134" s="139">
        <v>4715985.21</v>
      </c>
      <c r="J134" s="139">
        <v>6682659.0600000005</v>
      </c>
      <c r="K134" s="139">
        <v>26055170.821309999</v>
      </c>
      <c r="L134" s="139">
        <v>68956845.951310009</v>
      </c>
      <c r="M134" s="117">
        <v>1.05711</v>
      </c>
      <c r="N134" s="25">
        <v>71406960.609999999</v>
      </c>
      <c r="O134" s="25">
        <v>11872.88</v>
      </c>
      <c r="P134" s="58"/>
      <c r="Q134" s="139">
        <v>44863291.229999997</v>
      </c>
      <c r="R134" s="139">
        <v>10834643.050000001</v>
      </c>
      <c r="S134" s="139">
        <v>57045829.920000002</v>
      </c>
      <c r="T134" s="40">
        <v>0.79888332219549996</v>
      </c>
      <c r="U134" s="58"/>
      <c r="V134" s="28">
        <v>14361130.689999998</v>
      </c>
      <c r="W134" s="29">
        <v>0.79888332219549996</v>
      </c>
      <c r="X134" s="42">
        <v>2</v>
      </c>
      <c r="Y134" s="46">
        <v>0</v>
      </c>
      <c r="Z134" s="58"/>
      <c r="AA134" s="28">
        <v>0</v>
      </c>
      <c r="AB134" s="28">
        <v>0</v>
      </c>
      <c r="AC134" s="139">
        <v>3996510.5671515004</v>
      </c>
      <c r="AD134" s="130">
        <v>198391.80183133073</v>
      </c>
      <c r="AE134" s="137">
        <v>219846.37530303074</v>
      </c>
      <c r="AF134" s="130">
        <v>213779.5346412285</v>
      </c>
      <c r="AG134" s="47">
        <v>0</v>
      </c>
      <c r="AH134" s="47">
        <v>32.986736893520387</v>
      </c>
      <c r="AI134" s="47">
        <v>35.545265466285876</v>
      </c>
      <c r="AJ134" s="47">
        <v>0</v>
      </c>
      <c r="AK134" s="47">
        <v>0</v>
      </c>
      <c r="AL134" s="45">
        <v>0</v>
      </c>
      <c r="AM134" s="30">
        <v>0</v>
      </c>
      <c r="AN134" s="140">
        <v>213779.53</v>
      </c>
      <c r="AO134" s="140">
        <v>35.54</v>
      </c>
      <c r="AP134" s="140">
        <v>11012499.230000002</v>
      </c>
      <c r="AQ134" s="41">
        <v>11226278.760000002</v>
      </c>
      <c r="AR134" s="140"/>
      <c r="AS134" s="140">
        <v>11226278.760000002</v>
      </c>
      <c r="AT134" s="58"/>
      <c r="AU134" s="117">
        <v>78</v>
      </c>
      <c r="AV134" s="117">
        <v>39</v>
      </c>
      <c r="AW134" s="57"/>
      <c r="AY134" s="6"/>
      <c r="AZ134" s="1"/>
      <c r="BA134" s="1"/>
      <c r="BB134" s="176"/>
    </row>
    <row r="135" spans="1:54" x14ac:dyDescent="0.25">
      <c r="A135" s="24" t="s">
        <v>266</v>
      </c>
      <c r="B135" s="24" t="s">
        <v>267</v>
      </c>
      <c r="C135" s="24" t="s">
        <v>142</v>
      </c>
      <c r="D135" s="24" t="s">
        <v>120</v>
      </c>
      <c r="E135" s="58"/>
      <c r="F135" s="139">
        <v>2873.89</v>
      </c>
      <c r="G135" s="57"/>
      <c r="H135" s="139">
        <v>16740708.500000002</v>
      </c>
      <c r="I135" s="139">
        <v>2253503.36</v>
      </c>
      <c r="J135" s="139">
        <v>9324254.6699999999</v>
      </c>
      <c r="K135" s="139">
        <v>14761441.012710001</v>
      </c>
      <c r="L135" s="139">
        <v>43079907.542710006</v>
      </c>
      <c r="M135" s="117">
        <v>1.05711</v>
      </c>
      <c r="N135" s="25">
        <v>44697175.159999996</v>
      </c>
      <c r="O135" s="25">
        <v>15552.84</v>
      </c>
      <c r="P135" s="58"/>
      <c r="Q135" s="139">
        <v>5494223.21</v>
      </c>
      <c r="R135" s="139">
        <v>23581398.93</v>
      </c>
      <c r="S135" s="139">
        <v>29182046.32</v>
      </c>
      <c r="T135" s="40">
        <v>0.6528834588659943</v>
      </c>
      <c r="U135" s="58"/>
      <c r="V135" s="28">
        <v>15515128.839999996</v>
      </c>
      <c r="W135" s="29">
        <v>0.6528834588659943</v>
      </c>
      <c r="X135" s="42">
        <v>1</v>
      </c>
      <c r="Y135" s="46">
        <v>1</v>
      </c>
      <c r="Z135" s="58"/>
      <c r="AA135" s="28">
        <v>926153.82208995149</v>
      </c>
      <c r="AB135" s="28">
        <v>277846.14662698546</v>
      </c>
      <c r="AC135" s="139">
        <v>9500222.7559962124</v>
      </c>
      <c r="AD135" s="130">
        <v>471602.98432651471</v>
      </c>
      <c r="AE135" s="137">
        <v>471602.98432651471</v>
      </c>
      <c r="AF135" s="130">
        <v>458588.71398616611</v>
      </c>
      <c r="AG135" s="47">
        <v>96.679464637472364</v>
      </c>
      <c r="AH135" s="47">
        <v>164.0991771871974</v>
      </c>
      <c r="AI135" s="47">
        <v>159.57072608421552</v>
      </c>
      <c r="AJ135" s="47">
        <v>0</v>
      </c>
      <c r="AK135" s="47">
        <v>0</v>
      </c>
      <c r="AL135" s="45">
        <v>0</v>
      </c>
      <c r="AM135" s="30">
        <v>0</v>
      </c>
      <c r="AN135" s="140">
        <v>736434.86</v>
      </c>
      <c r="AO135" s="140">
        <v>256.25</v>
      </c>
      <c r="AP135" s="140">
        <v>25724295.709999993</v>
      </c>
      <c r="AQ135" s="41">
        <v>26460730.569999993</v>
      </c>
      <c r="AR135" s="140"/>
      <c r="AS135" s="140">
        <v>26460730.569999993</v>
      </c>
      <c r="AT135" s="58"/>
      <c r="AU135" s="117">
        <v>24</v>
      </c>
      <c r="AV135" s="117">
        <v>12</v>
      </c>
      <c r="AW135" s="57"/>
      <c r="AY135" s="6"/>
      <c r="AZ135" s="1"/>
      <c r="BA135" s="1"/>
      <c r="BB135" s="176"/>
    </row>
    <row r="136" spans="1:54" x14ac:dyDescent="0.25">
      <c r="A136" s="24" t="s">
        <v>268</v>
      </c>
      <c r="B136" s="24" t="s">
        <v>269</v>
      </c>
      <c r="C136" s="24" t="s">
        <v>142</v>
      </c>
      <c r="D136" s="24" t="s">
        <v>120</v>
      </c>
      <c r="E136" s="58"/>
      <c r="F136" s="139">
        <v>11389.55</v>
      </c>
      <c r="G136" s="57"/>
      <c r="H136" s="139">
        <v>68230244.090000004</v>
      </c>
      <c r="I136" s="139">
        <v>8930887.8399999999</v>
      </c>
      <c r="J136" s="139">
        <v>47649089.529999994</v>
      </c>
      <c r="K136" s="139">
        <v>62226585.879449993</v>
      </c>
      <c r="L136" s="139">
        <v>187036807.33945</v>
      </c>
      <c r="M136" s="117">
        <v>1.05711</v>
      </c>
      <c r="N136" s="25">
        <v>194164719.08000001</v>
      </c>
      <c r="O136" s="25">
        <v>17047.61</v>
      </c>
      <c r="P136" s="58"/>
      <c r="Q136" s="139">
        <v>16432357.380000001</v>
      </c>
      <c r="R136" s="139">
        <v>104570389.02</v>
      </c>
      <c r="S136" s="139">
        <v>125068603.09</v>
      </c>
      <c r="T136" s="40">
        <v>0.64413660567483977</v>
      </c>
      <c r="U136" s="58"/>
      <c r="V136" s="28">
        <v>69096115.99000001</v>
      </c>
      <c r="W136" s="29">
        <v>0.64413660567483977</v>
      </c>
      <c r="X136" s="42">
        <v>1</v>
      </c>
      <c r="Y136" s="46">
        <v>1</v>
      </c>
      <c r="Z136" s="58"/>
      <c r="AA136" s="28">
        <v>5721546.436606288</v>
      </c>
      <c r="AB136" s="28">
        <v>1716463.9309818863</v>
      </c>
      <c r="AC136" s="139">
        <v>43924680.382302396</v>
      </c>
      <c r="AD136" s="130">
        <v>2180476.2778649083</v>
      </c>
      <c r="AE136" s="137">
        <v>2180476.2778649083</v>
      </c>
      <c r="AF136" s="130">
        <v>2120304.250346092</v>
      </c>
      <c r="AG136" s="47">
        <v>150.70515788436649</v>
      </c>
      <c r="AH136" s="47">
        <v>191.44534049764113</v>
      </c>
      <c r="AI136" s="47">
        <v>186.1622496363853</v>
      </c>
      <c r="AJ136" s="47">
        <v>0</v>
      </c>
      <c r="AK136" s="47">
        <v>0</v>
      </c>
      <c r="AL136" s="45">
        <v>0</v>
      </c>
      <c r="AM136" s="30">
        <v>0</v>
      </c>
      <c r="AN136" s="140">
        <v>3836768.18</v>
      </c>
      <c r="AO136" s="140">
        <v>336.86</v>
      </c>
      <c r="AP136" s="140">
        <v>115445611.36999999</v>
      </c>
      <c r="AQ136" s="41">
        <v>119282379.55</v>
      </c>
      <c r="AR136" s="140"/>
      <c r="AS136" s="140">
        <v>119282379.55</v>
      </c>
      <c r="AT136" s="58"/>
      <c r="AU136" s="117">
        <v>24</v>
      </c>
      <c r="AV136" s="117">
        <v>12</v>
      </c>
      <c r="AW136" s="57"/>
      <c r="AY136" s="6"/>
      <c r="AZ136" s="1"/>
      <c r="BA136" s="1"/>
      <c r="BB136" s="176"/>
    </row>
    <row r="137" spans="1:54" x14ac:dyDescent="0.25">
      <c r="A137" s="24" t="s">
        <v>270</v>
      </c>
      <c r="B137" s="24" t="s">
        <v>271</v>
      </c>
      <c r="C137" s="24" t="s">
        <v>142</v>
      </c>
      <c r="D137" s="24" t="s">
        <v>120</v>
      </c>
      <c r="E137" s="58"/>
      <c r="F137" s="139">
        <v>3602.39</v>
      </c>
      <c r="G137" s="57"/>
      <c r="H137" s="139">
        <v>20494638.43</v>
      </c>
      <c r="I137" s="139">
        <v>2824742.07</v>
      </c>
      <c r="J137" s="139">
        <v>10124479.76</v>
      </c>
      <c r="K137" s="139">
        <v>17904172.541209999</v>
      </c>
      <c r="L137" s="139">
        <v>51348032.801210001</v>
      </c>
      <c r="M137" s="117">
        <v>1.05711</v>
      </c>
      <c r="N137" s="25">
        <v>53258011.659999996</v>
      </c>
      <c r="O137" s="25">
        <v>14784.07</v>
      </c>
      <c r="P137" s="58"/>
      <c r="Q137" s="139">
        <v>10692622.27</v>
      </c>
      <c r="R137" s="139">
        <v>23216906.010000002</v>
      </c>
      <c r="S137" s="139">
        <v>34220846.109999999</v>
      </c>
      <c r="T137" s="40">
        <v>0.64254832359244707</v>
      </c>
      <c r="U137" s="58"/>
      <c r="V137" s="28">
        <v>19037165.549999997</v>
      </c>
      <c r="W137" s="29">
        <v>0.64254832359244707</v>
      </c>
      <c r="X137" s="42">
        <v>1</v>
      </c>
      <c r="Y137" s="46">
        <v>1</v>
      </c>
      <c r="Z137" s="58"/>
      <c r="AA137" s="28">
        <v>1653968.5396746174</v>
      </c>
      <c r="AB137" s="28">
        <v>496190.56190238521</v>
      </c>
      <c r="AC137" s="139">
        <v>10880052.607732963</v>
      </c>
      <c r="AD137" s="130">
        <v>540099.47042534268</v>
      </c>
      <c r="AE137" s="137">
        <v>540099.47042534268</v>
      </c>
      <c r="AF137" s="130">
        <v>525194.98348950932</v>
      </c>
      <c r="AG137" s="47">
        <v>137.73926806991614</v>
      </c>
      <c r="AH137" s="47">
        <v>149.92809507725224</v>
      </c>
      <c r="AI137" s="47">
        <v>145.79070658354851</v>
      </c>
      <c r="AJ137" s="47">
        <v>0</v>
      </c>
      <c r="AK137" s="47">
        <v>0</v>
      </c>
      <c r="AL137" s="45">
        <v>0</v>
      </c>
      <c r="AM137" s="30">
        <v>0</v>
      </c>
      <c r="AN137" s="140">
        <v>1021385.54</v>
      </c>
      <c r="AO137" s="140">
        <v>283.52</v>
      </c>
      <c r="AP137" s="140">
        <v>24721989.539999999</v>
      </c>
      <c r="AQ137" s="41">
        <v>25743375.079999998</v>
      </c>
      <c r="AR137" s="140"/>
      <c r="AS137" s="140">
        <v>25743375.079999998</v>
      </c>
      <c r="AT137" s="58"/>
      <c r="AU137" s="117">
        <v>24</v>
      </c>
      <c r="AV137" s="117">
        <v>12</v>
      </c>
      <c r="AW137" s="57"/>
      <c r="AY137" s="6"/>
      <c r="AZ137" s="1"/>
      <c r="BA137" s="1"/>
      <c r="BB137" s="176"/>
    </row>
    <row r="138" spans="1:54" x14ac:dyDescent="0.25">
      <c r="A138" s="24" t="s">
        <v>272</v>
      </c>
      <c r="B138" s="24" t="s">
        <v>273</v>
      </c>
      <c r="C138" s="24" t="s">
        <v>142</v>
      </c>
      <c r="D138" s="24" t="s">
        <v>120</v>
      </c>
      <c r="E138" s="58"/>
      <c r="F138" s="139">
        <v>1428.5</v>
      </c>
      <c r="G138" s="57"/>
      <c r="H138" s="139">
        <v>7276293.4100000001</v>
      </c>
      <c r="I138" s="139">
        <v>1120129.7</v>
      </c>
      <c r="J138" s="139">
        <v>1107794.23</v>
      </c>
      <c r="K138" s="139">
        <v>5580044.2845000001</v>
      </c>
      <c r="L138" s="139">
        <v>15084261.624499999</v>
      </c>
      <c r="M138" s="117">
        <v>1.05711</v>
      </c>
      <c r="N138" s="25">
        <v>15627047.470000001</v>
      </c>
      <c r="O138" s="25">
        <v>10939.48</v>
      </c>
      <c r="P138" s="58"/>
      <c r="Q138" s="139">
        <v>14064342.720000001</v>
      </c>
      <c r="R138" s="139">
        <v>1075332.81</v>
      </c>
      <c r="S138" s="139">
        <v>15219741.030000001</v>
      </c>
      <c r="T138" s="40">
        <v>0.97393580324229989</v>
      </c>
      <c r="U138" s="58"/>
      <c r="V138" s="28">
        <v>407306.43999999948</v>
      </c>
      <c r="W138" s="29">
        <v>0.97393580324229989</v>
      </c>
      <c r="X138" s="42">
        <v>3</v>
      </c>
      <c r="Y138" s="46">
        <v>0</v>
      </c>
      <c r="Z138" s="58"/>
      <c r="AA138" s="28">
        <v>0</v>
      </c>
      <c r="AB138" s="28">
        <v>0</v>
      </c>
      <c r="AC138" s="139">
        <v>0</v>
      </c>
      <c r="AD138" s="130">
        <v>0</v>
      </c>
      <c r="AE138" s="137">
        <v>0</v>
      </c>
      <c r="AF138" s="130">
        <v>0</v>
      </c>
      <c r="AG138" s="47">
        <v>0</v>
      </c>
      <c r="AH138" s="47">
        <v>0</v>
      </c>
      <c r="AI138" s="47">
        <v>0</v>
      </c>
      <c r="AJ138" s="47">
        <v>24.883116886133006</v>
      </c>
      <c r="AK138" s="47">
        <v>0</v>
      </c>
      <c r="AL138" s="45">
        <v>35545.532471840997</v>
      </c>
      <c r="AM138" s="30">
        <v>0</v>
      </c>
      <c r="AN138" s="140">
        <v>35545.53</v>
      </c>
      <c r="AO138" s="140">
        <v>24.88</v>
      </c>
      <c r="AP138" s="140">
        <v>1075699.45</v>
      </c>
      <c r="AQ138" s="41">
        <v>1111244.98</v>
      </c>
      <c r="AR138" s="140"/>
      <c r="AS138" s="140">
        <v>1111244.98</v>
      </c>
      <c r="AT138" s="58"/>
      <c r="AU138" s="117">
        <v>47</v>
      </c>
      <c r="AV138" s="117">
        <v>24</v>
      </c>
      <c r="AW138" s="57"/>
      <c r="AY138" s="6"/>
      <c r="AZ138" s="1"/>
      <c r="BA138" s="1"/>
      <c r="BB138" s="176"/>
    </row>
    <row r="139" spans="1:54" x14ac:dyDescent="0.25">
      <c r="A139" s="24" t="s">
        <v>274</v>
      </c>
      <c r="B139" s="24" t="s">
        <v>275</v>
      </c>
      <c r="C139" s="24" t="s">
        <v>142</v>
      </c>
      <c r="D139" s="24" t="s">
        <v>120</v>
      </c>
      <c r="E139" s="58"/>
      <c r="F139" s="139">
        <v>3019.13</v>
      </c>
      <c r="G139" s="57"/>
      <c r="H139" s="139">
        <v>15743698.119999999</v>
      </c>
      <c r="I139" s="139">
        <v>2367390.4</v>
      </c>
      <c r="J139" s="139">
        <v>3572759.5599999996</v>
      </c>
      <c r="K139" s="139">
        <v>12264417.952069996</v>
      </c>
      <c r="L139" s="139">
        <v>33948266.032069996</v>
      </c>
      <c r="M139" s="117">
        <v>1.05711</v>
      </c>
      <c r="N139" s="25">
        <v>35186630.590000004</v>
      </c>
      <c r="O139" s="25">
        <v>11654.55</v>
      </c>
      <c r="P139" s="58"/>
      <c r="Q139" s="139">
        <v>26750392.66</v>
      </c>
      <c r="R139" s="139">
        <v>3241120.93</v>
      </c>
      <c r="S139" s="139">
        <v>30454508.780000001</v>
      </c>
      <c r="T139" s="40">
        <v>0.86551364166863809</v>
      </c>
      <c r="U139" s="58"/>
      <c r="V139" s="28">
        <v>4732121.8100000024</v>
      </c>
      <c r="W139" s="29">
        <v>0.86551364166863809</v>
      </c>
      <c r="X139" s="42">
        <v>2</v>
      </c>
      <c r="Y139" s="46">
        <v>0</v>
      </c>
      <c r="Z139" s="58"/>
      <c r="AA139" s="28">
        <v>0</v>
      </c>
      <c r="AB139" s="28">
        <v>0</v>
      </c>
      <c r="AC139" s="139">
        <v>368284.73092850059</v>
      </c>
      <c r="AD139" s="130">
        <v>18282.116393338765</v>
      </c>
      <c r="AE139" s="137">
        <v>110361.28737866635</v>
      </c>
      <c r="AF139" s="130">
        <v>107315.7773272277</v>
      </c>
      <c r="AG139" s="47">
        <v>0</v>
      </c>
      <c r="AH139" s="47">
        <v>6.0554253686786472</v>
      </c>
      <c r="AI139" s="47">
        <v>35.545265466285883</v>
      </c>
      <c r="AJ139" s="47">
        <v>0</v>
      </c>
      <c r="AK139" s="47">
        <v>0</v>
      </c>
      <c r="AL139" s="45">
        <v>0</v>
      </c>
      <c r="AM139" s="30">
        <v>0</v>
      </c>
      <c r="AN139" s="140">
        <v>107315.77</v>
      </c>
      <c r="AO139" s="140">
        <v>35.54</v>
      </c>
      <c r="AP139" s="140">
        <v>3281345.4100000006</v>
      </c>
      <c r="AQ139" s="41">
        <v>3388661.1800000006</v>
      </c>
      <c r="AR139" s="140"/>
      <c r="AS139" s="140">
        <v>3388661.1800000006</v>
      </c>
      <c r="AT139" s="58"/>
      <c r="AU139" s="117">
        <v>7</v>
      </c>
      <c r="AV139" s="117">
        <v>4</v>
      </c>
      <c r="AW139" s="57"/>
      <c r="AY139" s="6"/>
      <c r="AZ139" s="1"/>
      <c r="BA139" s="1"/>
      <c r="BB139" s="176"/>
    </row>
    <row r="140" spans="1:54" x14ac:dyDescent="0.25">
      <c r="A140" s="24" t="s">
        <v>276</v>
      </c>
      <c r="B140" s="24" t="s">
        <v>277</v>
      </c>
      <c r="C140" s="24" t="s">
        <v>142</v>
      </c>
      <c r="D140" s="24" t="s">
        <v>120</v>
      </c>
      <c r="E140" s="58"/>
      <c r="F140" s="139">
        <v>2308.2199999999998</v>
      </c>
      <c r="G140" s="57"/>
      <c r="H140" s="139">
        <v>13120290.01</v>
      </c>
      <c r="I140" s="139">
        <v>1809944.54</v>
      </c>
      <c r="J140" s="139">
        <v>6271450.7499999991</v>
      </c>
      <c r="K140" s="139">
        <v>11392860.20958</v>
      </c>
      <c r="L140" s="139">
        <v>32594545.509580001</v>
      </c>
      <c r="M140" s="117">
        <v>1.05711</v>
      </c>
      <c r="N140" s="25">
        <v>33805373.75</v>
      </c>
      <c r="O140" s="25">
        <v>14645.64</v>
      </c>
      <c r="P140" s="58"/>
      <c r="Q140" s="139">
        <v>11447076.550000001</v>
      </c>
      <c r="R140" s="139">
        <v>7357120.5899999999</v>
      </c>
      <c r="S140" s="139">
        <v>20845607.690000001</v>
      </c>
      <c r="T140" s="40">
        <v>0.61663591842406418</v>
      </c>
      <c r="U140" s="58"/>
      <c r="V140" s="28">
        <v>12959766.059999999</v>
      </c>
      <c r="W140" s="29">
        <v>0.61663591842406418</v>
      </c>
      <c r="X140" s="42">
        <v>1</v>
      </c>
      <c r="Y140" s="46">
        <v>1</v>
      </c>
      <c r="Z140" s="58"/>
      <c r="AA140" s="28">
        <v>1925830.4400322437</v>
      </c>
      <c r="AB140" s="28">
        <v>577749.13200967305</v>
      </c>
      <c r="AC140" s="139">
        <v>6536874.4513815735</v>
      </c>
      <c r="AD140" s="130">
        <v>324498.65425455791</v>
      </c>
      <c r="AE140" s="137">
        <v>324498.65425455791</v>
      </c>
      <c r="AF140" s="130">
        <v>315543.84830145509</v>
      </c>
      <c r="AG140" s="47">
        <v>250.3007217724797</v>
      </c>
      <c r="AH140" s="47">
        <v>140.58393665012778</v>
      </c>
      <c r="AI140" s="47">
        <v>136.70440785603412</v>
      </c>
      <c r="AJ140" s="47">
        <v>0</v>
      </c>
      <c r="AK140" s="47">
        <v>0</v>
      </c>
      <c r="AL140" s="45">
        <v>0</v>
      </c>
      <c r="AM140" s="30">
        <v>0</v>
      </c>
      <c r="AN140" s="140">
        <v>893292.98</v>
      </c>
      <c r="AO140" s="140">
        <v>387</v>
      </c>
      <c r="AP140" s="140">
        <v>8473767.0199999996</v>
      </c>
      <c r="AQ140" s="41">
        <v>9367060</v>
      </c>
      <c r="AR140" s="140"/>
      <c r="AS140" s="140">
        <v>9367060</v>
      </c>
      <c r="AT140" s="58"/>
      <c r="AU140" s="117">
        <v>21</v>
      </c>
      <c r="AV140" s="117">
        <v>11</v>
      </c>
      <c r="AW140" s="57"/>
      <c r="AY140" s="6"/>
      <c r="AZ140" s="1"/>
      <c r="BA140" s="1"/>
      <c r="BB140" s="176"/>
    </row>
    <row r="141" spans="1:54" x14ac:dyDescent="0.25">
      <c r="A141" s="24" t="s">
        <v>278</v>
      </c>
      <c r="B141" s="24" t="s">
        <v>279</v>
      </c>
      <c r="C141" s="24" t="s">
        <v>142</v>
      </c>
      <c r="D141" s="24" t="s">
        <v>120</v>
      </c>
      <c r="E141" s="58"/>
      <c r="F141" s="139">
        <v>1320.13</v>
      </c>
      <c r="G141" s="57"/>
      <c r="H141" s="139">
        <v>7150989.8399999999</v>
      </c>
      <c r="I141" s="139">
        <v>1035153.53</v>
      </c>
      <c r="J141" s="139">
        <v>2594755.16</v>
      </c>
      <c r="K141" s="139">
        <v>5748314.3620699979</v>
      </c>
      <c r="L141" s="139">
        <v>16529212.892069999</v>
      </c>
      <c r="M141" s="117">
        <v>1.05711</v>
      </c>
      <c r="N141" s="25">
        <v>17144910</v>
      </c>
      <c r="O141" s="25">
        <v>12987.28</v>
      </c>
      <c r="P141" s="58"/>
      <c r="Q141" s="139">
        <v>18383905.859999999</v>
      </c>
      <c r="R141" s="139">
        <v>1553266.43</v>
      </c>
      <c r="S141" s="139">
        <v>21053029.07</v>
      </c>
      <c r="T141" s="40">
        <v>1.2279463158453443</v>
      </c>
      <c r="U141" s="58"/>
      <c r="V141" s="28">
        <v>-3908119.0700000003</v>
      </c>
      <c r="W141" s="29">
        <v>1.2279463158453443</v>
      </c>
      <c r="X141" s="42">
        <v>4</v>
      </c>
      <c r="Y141" s="46">
        <v>0</v>
      </c>
      <c r="Z141" s="58"/>
      <c r="AA141" s="28">
        <v>0</v>
      </c>
      <c r="AB141" s="28">
        <v>0</v>
      </c>
      <c r="AC141" s="139">
        <v>0</v>
      </c>
      <c r="AD141" s="130">
        <v>0</v>
      </c>
      <c r="AE141" s="137">
        <v>0</v>
      </c>
      <c r="AF141" s="130">
        <v>0</v>
      </c>
      <c r="AG141" s="47">
        <v>0</v>
      </c>
      <c r="AH141" s="47">
        <v>0</v>
      </c>
      <c r="AI141" s="47">
        <v>0</v>
      </c>
      <c r="AJ141" s="47">
        <v>0</v>
      </c>
      <c r="AK141" s="47">
        <v>1.2336057313089077</v>
      </c>
      <c r="AL141" s="45">
        <v>0</v>
      </c>
      <c r="AM141" s="30">
        <v>1628.5199340728284</v>
      </c>
      <c r="AN141" s="140">
        <v>1628.51</v>
      </c>
      <c r="AO141" s="140">
        <v>1.23</v>
      </c>
      <c r="AP141" s="140">
        <v>1553266.43</v>
      </c>
      <c r="AQ141" s="41">
        <v>1554894.94</v>
      </c>
      <c r="AR141" s="140"/>
      <c r="AS141" s="140">
        <v>1554894.94</v>
      </c>
      <c r="AT141" s="58"/>
      <c r="AU141" s="117">
        <v>23</v>
      </c>
      <c r="AV141" s="117">
        <v>12</v>
      </c>
      <c r="AW141" s="57"/>
      <c r="AY141" s="6"/>
      <c r="AZ141" s="1"/>
      <c r="BA141" s="1"/>
      <c r="BB141" s="176"/>
    </row>
    <row r="142" spans="1:54" x14ac:dyDescent="0.25">
      <c r="A142" s="24" t="s">
        <v>280</v>
      </c>
      <c r="B142" s="24" t="s">
        <v>281</v>
      </c>
      <c r="C142" s="24" t="s">
        <v>142</v>
      </c>
      <c r="D142" s="24" t="s">
        <v>120</v>
      </c>
      <c r="E142" s="58"/>
      <c r="F142" s="139">
        <v>877.5</v>
      </c>
      <c r="G142" s="57"/>
      <c r="H142" s="139">
        <v>4547027.7299999995</v>
      </c>
      <c r="I142" s="139">
        <v>688074.07</v>
      </c>
      <c r="J142" s="139">
        <v>969793.03000000014</v>
      </c>
      <c r="K142" s="139">
        <v>3533799.5444999994</v>
      </c>
      <c r="L142" s="139">
        <v>9738694.374499999</v>
      </c>
      <c r="M142" s="117">
        <v>1.05711</v>
      </c>
      <c r="N142" s="25">
        <v>10093055.91</v>
      </c>
      <c r="O142" s="25">
        <v>11502.05</v>
      </c>
      <c r="P142" s="58"/>
      <c r="Q142" s="139">
        <v>10304629.65</v>
      </c>
      <c r="R142" s="139">
        <v>569842.97</v>
      </c>
      <c r="S142" s="139">
        <v>10935741.860000001</v>
      </c>
      <c r="T142" s="40">
        <v>1.0834916557992198</v>
      </c>
      <c r="U142" s="58"/>
      <c r="V142" s="28">
        <v>-842685.95000000112</v>
      </c>
      <c r="W142" s="29">
        <v>1.0834916557992198</v>
      </c>
      <c r="X142" s="42">
        <v>4</v>
      </c>
      <c r="Y142" s="46">
        <v>0</v>
      </c>
      <c r="Z142" s="58"/>
      <c r="AA142" s="28">
        <v>0</v>
      </c>
      <c r="AB142" s="28">
        <v>0</v>
      </c>
      <c r="AC142" s="139">
        <v>0</v>
      </c>
      <c r="AD142" s="130">
        <v>0</v>
      </c>
      <c r="AE142" s="137">
        <v>0</v>
      </c>
      <c r="AF142" s="130">
        <v>0</v>
      </c>
      <c r="AG142" s="47">
        <v>0</v>
      </c>
      <c r="AH142" s="47">
        <v>0</v>
      </c>
      <c r="AI142" s="47">
        <v>0</v>
      </c>
      <c r="AJ142" s="47">
        <v>0</v>
      </c>
      <c r="AK142" s="47">
        <v>1.0925301307326662</v>
      </c>
      <c r="AL142" s="45">
        <v>0</v>
      </c>
      <c r="AM142" s="30">
        <v>958.69518971791456</v>
      </c>
      <c r="AN142" s="140">
        <v>958.69</v>
      </c>
      <c r="AO142" s="140">
        <v>1.0900000000000001</v>
      </c>
      <c r="AP142" s="140">
        <v>570873.19999999995</v>
      </c>
      <c r="AQ142" s="41">
        <v>571831.8899999999</v>
      </c>
      <c r="AR142" s="140"/>
      <c r="AS142" s="140">
        <v>571831.8899999999</v>
      </c>
      <c r="AT142" s="58"/>
      <c r="AU142" s="117">
        <v>82</v>
      </c>
      <c r="AV142" s="117">
        <v>41</v>
      </c>
      <c r="AW142" s="57"/>
      <c r="AY142" s="6"/>
      <c r="AZ142" s="1"/>
      <c r="BA142" s="1"/>
      <c r="BB142" s="176"/>
    </row>
    <row r="143" spans="1:54" x14ac:dyDescent="0.25">
      <c r="A143" s="24" t="s">
        <v>282</v>
      </c>
      <c r="B143" s="24" t="s">
        <v>283</v>
      </c>
      <c r="C143" s="24" t="s">
        <v>142</v>
      </c>
      <c r="D143" s="24" t="s">
        <v>120</v>
      </c>
      <c r="E143" s="58"/>
      <c r="F143" s="139">
        <v>783.63</v>
      </c>
      <c r="G143" s="57"/>
      <c r="H143" s="139">
        <v>4084285.5</v>
      </c>
      <c r="I143" s="139">
        <v>614467.79</v>
      </c>
      <c r="J143" s="139">
        <v>1089857.77</v>
      </c>
      <c r="K143" s="139">
        <v>3233966.8395699998</v>
      </c>
      <c r="L143" s="139">
        <v>9022577.8995699994</v>
      </c>
      <c r="M143" s="117">
        <v>1.05711</v>
      </c>
      <c r="N143" s="25">
        <v>9353165.4700000007</v>
      </c>
      <c r="O143" s="25">
        <v>11935.69</v>
      </c>
      <c r="P143" s="58"/>
      <c r="Q143" s="139">
        <v>10029534.42</v>
      </c>
      <c r="R143" s="139">
        <v>530901.24</v>
      </c>
      <c r="S143" s="139">
        <v>11028766.550000001</v>
      </c>
      <c r="T143" s="40">
        <v>1.1791480205684846</v>
      </c>
      <c r="U143" s="58"/>
      <c r="V143" s="28">
        <v>-1675601.08</v>
      </c>
      <c r="W143" s="29">
        <v>1.1791480205684846</v>
      </c>
      <c r="X143" s="42">
        <v>4</v>
      </c>
      <c r="Y143" s="46">
        <v>0</v>
      </c>
      <c r="Z143" s="58"/>
      <c r="AA143" s="28">
        <v>0</v>
      </c>
      <c r="AB143" s="28">
        <v>0</v>
      </c>
      <c r="AC143" s="139">
        <v>0</v>
      </c>
      <c r="AD143" s="130">
        <v>0</v>
      </c>
      <c r="AE143" s="137">
        <v>0</v>
      </c>
      <c r="AF143" s="130">
        <v>0</v>
      </c>
      <c r="AG143" s="47">
        <v>0</v>
      </c>
      <c r="AH143" s="47">
        <v>0</v>
      </c>
      <c r="AI143" s="47">
        <v>0</v>
      </c>
      <c r="AJ143" s="47">
        <v>0</v>
      </c>
      <c r="AK143" s="47">
        <v>1.1337190208891141</v>
      </c>
      <c r="AL143" s="45">
        <v>0</v>
      </c>
      <c r="AM143" s="30">
        <v>888.41623633933659</v>
      </c>
      <c r="AN143" s="140">
        <v>888.41</v>
      </c>
      <c r="AO143" s="140">
        <v>1.1299999999999999</v>
      </c>
      <c r="AP143" s="140">
        <v>530901.24</v>
      </c>
      <c r="AQ143" s="41">
        <v>531789.65</v>
      </c>
      <c r="AR143" s="140"/>
      <c r="AS143" s="140">
        <v>531789.65</v>
      </c>
      <c r="AT143" s="58"/>
      <c r="AU143" s="117">
        <v>82</v>
      </c>
      <c r="AV143" s="117">
        <v>41</v>
      </c>
      <c r="AW143" s="57"/>
      <c r="AY143" s="6"/>
      <c r="AZ143" s="1"/>
      <c r="BA143" s="1"/>
      <c r="BB143" s="176"/>
    </row>
    <row r="144" spans="1:54" x14ac:dyDescent="0.25">
      <c r="A144" s="24" t="s">
        <v>284</v>
      </c>
      <c r="B144" s="24" t="s">
        <v>285</v>
      </c>
      <c r="C144" s="24" t="s">
        <v>142</v>
      </c>
      <c r="D144" s="24" t="s">
        <v>131</v>
      </c>
      <c r="E144" s="58"/>
      <c r="F144" s="139">
        <v>3471</v>
      </c>
      <c r="G144" s="57"/>
      <c r="H144" s="139">
        <v>20109317.43</v>
      </c>
      <c r="I144" s="139">
        <v>2721715.23</v>
      </c>
      <c r="J144" s="139">
        <v>3701844.3</v>
      </c>
      <c r="K144" s="139">
        <v>16592330.105999999</v>
      </c>
      <c r="L144" s="139">
        <v>43125207.066</v>
      </c>
      <c r="M144" s="117">
        <v>1.05711</v>
      </c>
      <c r="N144" s="25">
        <v>44640499.659999996</v>
      </c>
      <c r="O144" s="25">
        <v>12860.99</v>
      </c>
      <c r="P144" s="58"/>
      <c r="Q144" s="139">
        <v>44731584.090000004</v>
      </c>
      <c r="R144" s="139">
        <v>6140360.96</v>
      </c>
      <c r="S144" s="139">
        <v>52187640.360000007</v>
      </c>
      <c r="T144" s="40">
        <v>1.1690648795932408</v>
      </c>
      <c r="U144" s="58"/>
      <c r="V144" s="28">
        <v>-7547140.7000000104</v>
      </c>
      <c r="W144" s="29">
        <v>1.1690648795932408</v>
      </c>
      <c r="X144" s="42">
        <v>4</v>
      </c>
      <c r="Y144" s="46">
        <v>0</v>
      </c>
      <c r="Z144" s="58"/>
      <c r="AA144" s="28">
        <v>0</v>
      </c>
      <c r="AB144" s="28">
        <v>0</v>
      </c>
      <c r="AC144" s="139">
        <v>0</v>
      </c>
      <c r="AD144" s="130">
        <v>0</v>
      </c>
      <c r="AE144" s="137">
        <v>0</v>
      </c>
      <c r="AF144" s="130">
        <v>0</v>
      </c>
      <c r="AG144" s="47">
        <v>0</v>
      </c>
      <c r="AH144" s="47">
        <v>0</v>
      </c>
      <c r="AI144" s="47">
        <v>0</v>
      </c>
      <c r="AJ144" s="47">
        <v>0</v>
      </c>
      <c r="AK144" s="47">
        <v>1.2216092220982302</v>
      </c>
      <c r="AL144" s="45">
        <v>0</v>
      </c>
      <c r="AM144" s="30">
        <v>4240.2056099029569</v>
      </c>
      <c r="AN144" s="140">
        <v>4240.2</v>
      </c>
      <c r="AO144" s="140">
        <v>1.22</v>
      </c>
      <c r="AP144" s="140">
        <v>6205754.4299999997</v>
      </c>
      <c r="AQ144" s="41">
        <v>6209994.6299999999</v>
      </c>
      <c r="AR144" s="140"/>
      <c r="AS144" s="140">
        <v>6209994.6299999999</v>
      </c>
      <c r="AT144" s="58"/>
      <c r="AU144" s="117">
        <v>78</v>
      </c>
      <c r="AV144" s="117">
        <v>39</v>
      </c>
      <c r="AW144" s="57"/>
      <c r="AY144" s="6"/>
      <c r="AZ144" s="1"/>
      <c r="BA144" s="1"/>
      <c r="BB144" s="176"/>
    </row>
    <row r="145" spans="1:54" x14ac:dyDescent="0.25">
      <c r="A145" s="24" t="s">
        <v>286</v>
      </c>
      <c r="B145" s="24" t="s">
        <v>287</v>
      </c>
      <c r="C145" s="24" t="s">
        <v>142</v>
      </c>
      <c r="D145" s="24" t="s">
        <v>131</v>
      </c>
      <c r="E145" s="58"/>
      <c r="F145" s="139">
        <v>8439</v>
      </c>
      <c r="G145" s="57"/>
      <c r="H145" s="139">
        <v>54171827.569999993</v>
      </c>
      <c r="I145" s="139">
        <v>6617273.0700000003</v>
      </c>
      <c r="J145" s="139">
        <v>24116574.760000002</v>
      </c>
      <c r="K145" s="139">
        <v>48778821.033</v>
      </c>
      <c r="L145" s="139">
        <v>133684496.433</v>
      </c>
      <c r="M145" s="117">
        <v>1.05711</v>
      </c>
      <c r="N145" s="25">
        <v>138533459.55000001</v>
      </c>
      <c r="O145" s="25">
        <v>16415.86</v>
      </c>
      <c r="P145" s="58"/>
      <c r="Q145" s="139">
        <v>17623143.739999998</v>
      </c>
      <c r="R145" s="139">
        <v>54607263.130000003</v>
      </c>
      <c r="S145" s="139">
        <v>77845902.780000001</v>
      </c>
      <c r="T145" s="40">
        <v>0.56192852638537893</v>
      </c>
      <c r="U145" s="58"/>
      <c r="V145" s="28">
        <v>60687556.770000011</v>
      </c>
      <c r="W145" s="29">
        <v>0.56192852638537893</v>
      </c>
      <c r="X145" s="42">
        <v>1</v>
      </c>
      <c r="Y145" s="46">
        <v>1</v>
      </c>
      <c r="Z145" s="58"/>
      <c r="AA145" s="28">
        <v>15470802.617530167</v>
      </c>
      <c r="AB145" s="28">
        <v>4641240.7852590503</v>
      </c>
      <c r="AC145" s="139">
        <v>37382971.446350493</v>
      </c>
      <c r="AD145" s="130">
        <v>1855737.6337269966</v>
      </c>
      <c r="AE145" s="137">
        <v>1855737.6337269966</v>
      </c>
      <c r="AF145" s="130">
        <v>1804527.0348785361</v>
      </c>
      <c r="AG145" s="47">
        <v>549.97520858621283</v>
      </c>
      <c r="AH145" s="47">
        <v>219.90018174274164</v>
      </c>
      <c r="AI145" s="47">
        <v>213.8318562481972</v>
      </c>
      <c r="AJ145" s="47">
        <v>0</v>
      </c>
      <c r="AK145" s="47">
        <v>0</v>
      </c>
      <c r="AL145" s="45">
        <v>0</v>
      </c>
      <c r="AM145" s="30">
        <v>0</v>
      </c>
      <c r="AN145" s="140">
        <v>6445767.8200000003</v>
      </c>
      <c r="AO145" s="140">
        <v>763.8</v>
      </c>
      <c r="AP145" s="140">
        <v>61610668.819999993</v>
      </c>
      <c r="AQ145" s="41">
        <v>68056436.639999986</v>
      </c>
      <c r="AR145" s="140"/>
      <c r="AS145" s="140">
        <v>68056436.639999986</v>
      </c>
      <c r="AT145" s="58"/>
      <c r="AU145" s="117">
        <v>24</v>
      </c>
      <c r="AV145" s="117">
        <v>12</v>
      </c>
      <c r="AW145" s="57"/>
      <c r="AY145" s="6"/>
      <c r="AZ145" s="1"/>
      <c r="BA145" s="1"/>
      <c r="BB145" s="176"/>
    </row>
    <row r="146" spans="1:54" x14ac:dyDescent="0.25">
      <c r="A146" s="24" t="s">
        <v>288</v>
      </c>
      <c r="B146" s="24" t="s">
        <v>289</v>
      </c>
      <c r="C146" s="24" t="s">
        <v>142</v>
      </c>
      <c r="D146" s="24" t="s">
        <v>131</v>
      </c>
      <c r="E146" s="58"/>
      <c r="F146" s="139">
        <v>4113.5</v>
      </c>
      <c r="G146" s="57"/>
      <c r="H146" s="139">
        <v>23840682.620000001</v>
      </c>
      <c r="I146" s="139">
        <v>3225518.75</v>
      </c>
      <c r="J146" s="139">
        <v>4552101.3600000003</v>
      </c>
      <c r="K146" s="139">
        <v>19715094.7665</v>
      </c>
      <c r="L146" s="139">
        <v>51333397.4965</v>
      </c>
      <c r="M146" s="117">
        <v>1.05711</v>
      </c>
      <c r="N146" s="25">
        <v>53139118.759999998</v>
      </c>
      <c r="O146" s="25">
        <v>12918.22</v>
      </c>
      <c r="P146" s="58"/>
      <c r="Q146" s="139">
        <v>51737096.259999998</v>
      </c>
      <c r="R146" s="139">
        <v>2748346.42</v>
      </c>
      <c r="S146" s="139">
        <v>57530192.469999999</v>
      </c>
      <c r="T146" s="40">
        <v>1.0826335440343309</v>
      </c>
      <c r="U146" s="58"/>
      <c r="V146" s="28">
        <v>-4391073.7100000009</v>
      </c>
      <c r="W146" s="29">
        <v>1.0826335440343309</v>
      </c>
      <c r="X146" s="42">
        <v>4</v>
      </c>
      <c r="Y146" s="46">
        <v>0</v>
      </c>
      <c r="Z146" s="58"/>
      <c r="AA146" s="28">
        <v>0</v>
      </c>
      <c r="AB146" s="28">
        <v>0</v>
      </c>
      <c r="AC146" s="139">
        <v>0</v>
      </c>
      <c r="AD146" s="130">
        <v>0</v>
      </c>
      <c r="AE146" s="137">
        <v>0</v>
      </c>
      <c r="AF146" s="130">
        <v>0</v>
      </c>
      <c r="AG146" s="47">
        <v>0</v>
      </c>
      <c r="AH146" s="47">
        <v>0</v>
      </c>
      <c r="AI146" s="47">
        <v>0</v>
      </c>
      <c r="AJ146" s="47">
        <v>0</v>
      </c>
      <c r="AK146" s="47">
        <v>1.2270456370680811</v>
      </c>
      <c r="AL146" s="45">
        <v>0</v>
      </c>
      <c r="AM146" s="30">
        <v>5047.4522280795518</v>
      </c>
      <c r="AN146" s="140">
        <v>5047.45</v>
      </c>
      <c r="AO146" s="140">
        <v>1.22</v>
      </c>
      <c r="AP146" s="140">
        <v>2786485.1399999997</v>
      </c>
      <c r="AQ146" s="41">
        <v>2791532.59</v>
      </c>
      <c r="AR146" s="140"/>
      <c r="AS146" s="140">
        <v>2791532.59</v>
      </c>
      <c r="AT146" s="58"/>
      <c r="AU146" s="117">
        <v>8</v>
      </c>
      <c r="AV146" s="117">
        <v>4</v>
      </c>
      <c r="AW146" s="57"/>
      <c r="AY146" s="6"/>
      <c r="AZ146" s="1"/>
      <c r="BA146" s="1"/>
      <c r="BB146" s="176"/>
    </row>
    <row r="147" spans="1:54" x14ac:dyDescent="0.25">
      <c r="A147" s="24" t="s">
        <v>290</v>
      </c>
      <c r="B147" s="24" t="s">
        <v>291</v>
      </c>
      <c r="C147" s="24" t="s">
        <v>142</v>
      </c>
      <c r="D147" s="24" t="s">
        <v>131</v>
      </c>
      <c r="E147" s="58"/>
      <c r="F147" s="139">
        <v>1648</v>
      </c>
      <c r="G147" s="57"/>
      <c r="H147" s="139">
        <v>9658533.0700000003</v>
      </c>
      <c r="I147" s="139">
        <v>1292246.24</v>
      </c>
      <c r="J147" s="139">
        <v>2041369</v>
      </c>
      <c r="K147" s="139">
        <v>8465016.4570000004</v>
      </c>
      <c r="L147" s="139">
        <v>21457164.767000001</v>
      </c>
      <c r="M147" s="117">
        <v>1.05711</v>
      </c>
      <c r="N147" s="25">
        <v>22199146.350000001</v>
      </c>
      <c r="O147" s="25">
        <v>13470.35</v>
      </c>
      <c r="P147" s="58"/>
      <c r="Q147" s="139">
        <v>13081890.210000001</v>
      </c>
      <c r="R147" s="139">
        <v>1838394.14</v>
      </c>
      <c r="S147" s="139">
        <v>15269500.980000002</v>
      </c>
      <c r="T147" s="40">
        <v>0.68784180883604118</v>
      </c>
      <c r="U147" s="58"/>
      <c r="V147" s="28">
        <v>6929645.3699999992</v>
      </c>
      <c r="W147" s="29">
        <v>0.68784180883604118</v>
      </c>
      <c r="X147" s="42">
        <v>2</v>
      </c>
      <c r="Y147" s="46">
        <v>0</v>
      </c>
      <c r="Z147" s="58"/>
      <c r="AA147" s="28">
        <v>0</v>
      </c>
      <c r="AB147" s="28">
        <v>0</v>
      </c>
      <c r="AC147" s="139">
        <v>2660526.8922015005</v>
      </c>
      <c r="AD147" s="130">
        <v>132071.89499332992</v>
      </c>
      <c r="AE147" s="137">
        <v>132071.89499332992</v>
      </c>
      <c r="AF147" s="130">
        <v>128427.26295551544</v>
      </c>
      <c r="AG147" s="47">
        <v>0</v>
      </c>
      <c r="AH147" s="47">
        <v>80.140712981389512</v>
      </c>
      <c r="AI147" s="47">
        <v>77.92916441475451</v>
      </c>
      <c r="AJ147" s="47">
        <v>0</v>
      </c>
      <c r="AK147" s="47">
        <v>0</v>
      </c>
      <c r="AL147" s="45">
        <v>0</v>
      </c>
      <c r="AM147" s="30">
        <v>0</v>
      </c>
      <c r="AN147" s="140">
        <v>128427.26</v>
      </c>
      <c r="AO147" s="140">
        <v>77.92</v>
      </c>
      <c r="AP147" s="140">
        <v>1913143.08</v>
      </c>
      <c r="AQ147" s="41">
        <v>2041570.34</v>
      </c>
      <c r="AR147" s="140"/>
      <c r="AS147" s="140">
        <v>2041570.34</v>
      </c>
      <c r="AT147" s="58"/>
      <c r="AU147" s="117">
        <v>23</v>
      </c>
      <c r="AV147" s="117">
        <v>12</v>
      </c>
      <c r="AW147" s="57"/>
      <c r="AY147" s="6"/>
      <c r="AZ147" s="1"/>
      <c r="BA147" s="1"/>
      <c r="BB147" s="176"/>
    </row>
    <row r="148" spans="1:54" x14ac:dyDescent="0.25">
      <c r="A148" s="24" t="s">
        <v>292</v>
      </c>
      <c r="B148" s="24" t="s">
        <v>293</v>
      </c>
      <c r="C148" s="24" t="s">
        <v>142</v>
      </c>
      <c r="D148" s="24" t="s">
        <v>131</v>
      </c>
      <c r="E148" s="58"/>
      <c r="F148" s="139">
        <v>4614</v>
      </c>
      <c r="G148" s="57"/>
      <c r="H148" s="139">
        <v>29713259.68</v>
      </c>
      <c r="I148" s="139">
        <v>3617975.82</v>
      </c>
      <c r="J148" s="139">
        <v>12643350.750000002</v>
      </c>
      <c r="K148" s="139">
        <v>26537490.425999999</v>
      </c>
      <c r="L148" s="139">
        <v>72512076.675999999</v>
      </c>
      <c r="M148" s="117">
        <v>1.05711</v>
      </c>
      <c r="N148" s="25">
        <v>75137685.290000007</v>
      </c>
      <c r="O148" s="25">
        <v>16284.71</v>
      </c>
      <c r="P148" s="58"/>
      <c r="Q148" s="139">
        <v>34669891.770000003</v>
      </c>
      <c r="R148" s="139">
        <v>11644612.43</v>
      </c>
      <c r="S148" s="139">
        <v>49527354.490000002</v>
      </c>
      <c r="T148" s="40">
        <v>0.65915464788202016</v>
      </c>
      <c r="U148" s="58"/>
      <c r="V148" s="28">
        <v>25610330.800000004</v>
      </c>
      <c r="W148" s="29">
        <v>0.65915464788202016</v>
      </c>
      <c r="X148" s="42">
        <v>1</v>
      </c>
      <c r="Y148" s="46">
        <v>1</v>
      </c>
      <c r="Z148" s="58"/>
      <c r="AA148" s="28">
        <v>1085697.8746427298</v>
      </c>
      <c r="AB148" s="28">
        <v>325709.3623928189</v>
      </c>
      <c r="AC148" s="139">
        <v>11602589.864029631</v>
      </c>
      <c r="AD148" s="130">
        <v>575967.12691176881</v>
      </c>
      <c r="AE148" s="137">
        <v>575967.12691176881</v>
      </c>
      <c r="AF148" s="130">
        <v>560072.84263897478</v>
      </c>
      <c r="AG148" s="47">
        <v>70.591539313571502</v>
      </c>
      <c r="AH148" s="47">
        <v>124.83032659552856</v>
      </c>
      <c r="AI148" s="47">
        <v>121.38553156458057</v>
      </c>
      <c r="AJ148" s="47">
        <v>0</v>
      </c>
      <c r="AK148" s="47">
        <v>0</v>
      </c>
      <c r="AL148" s="45">
        <v>0</v>
      </c>
      <c r="AM148" s="30">
        <v>0</v>
      </c>
      <c r="AN148" s="140">
        <v>885782.2</v>
      </c>
      <c r="AO148" s="140">
        <v>191.97</v>
      </c>
      <c r="AP148" s="140">
        <v>15688524.4</v>
      </c>
      <c r="AQ148" s="41">
        <v>16574306.6</v>
      </c>
      <c r="AR148" s="140"/>
      <c r="AS148" s="140">
        <v>16574306.6</v>
      </c>
      <c r="AT148" s="58"/>
      <c r="AU148" s="117">
        <v>7</v>
      </c>
      <c r="AV148" s="117">
        <v>4</v>
      </c>
      <c r="AW148" s="57"/>
      <c r="AY148" s="6"/>
      <c r="AZ148" s="1"/>
      <c r="BA148" s="1"/>
      <c r="BB148" s="176"/>
    </row>
    <row r="149" spans="1:54" x14ac:dyDescent="0.25">
      <c r="A149" s="24" t="s">
        <v>294</v>
      </c>
      <c r="B149" s="24" t="s">
        <v>295</v>
      </c>
      <c r="C149" s="24" t="s">
        <v>142</v>
      </c>
      <c r="D149" s="24" t="s">
        <v>131</v>
      </c>
      <c r="E149" s="58"/>
      <c r="F149" s="139">
        <v>3512</v>
      </c>
      <c r="G149" s="57"/>
      <c r="H149" s="139">
        <v>21816626.369999997</v>
      </c>
      <c r="I149" s="139">
        <v>2753864.56</v>
      </c>
      <c r="J149" s="139">
        <v>7858893.8099999996</v>
      </c>
      <c r="K149" s="139">
        <v>18438554.566</v>
      </c>
      <c r="L149" s="139">
        <v>50867939.305999994</v>
      </c>
      <c r="M149" s="117">
        <v>1.05711</v>
      </c>
      <c r="N149" s="25">
        <v>52719981.460000001</v>
      </c>
      <c r="O149" s="25">
        <v>15011.38</v>
      </c>
      <c r="P149" s="58"/>
      <c r="Q149" s="139">
        <v>43154013.32</v>
      </c>
      <c r="R149" s="139">
        <v>9310695.3300000001</v>
      </c>
      <c r="S149" s="139">
        <v>56267195.509999998</v>
      </c>
      <c r="T149" s="40">
        <v>1.0672840534416985</v>
      </c>
      <c r="U149" s="58"/>
      <c r="V149" s="28">
        <v>-3547214.049999997</v>
      </c>
      <c r="W149" s="29">
        <v>1.0672840534416985</v>
      </c>
      <c r="X149" s="42">
        <v>4</v>
      </c>
      <c r="Y149" s="46">
        <v>0</v>
      </c>
      <c r="Z149" s="58"/>
      <c r="AA149" s="28">
        <v>0</v>
      </c>
      <c r="AB149" s="28">
        <v>0</v>
      </c>
      <c r="AC149" s="139">
        <v>0</v>
      </c>
      <c r="AD149" s="130">
        <v>0</v>
      </c>
      <c r="AE149" s="137">
        <v>0</v>
      </c>
      <c r="AF149" s="130">
        <v>0</v>
      </c>
      <c r="AG149" s="47">
        <v>0</v>
      </c>
      <c r="AH149" s="47">
        <v>0</v>
      </c>
      <c r="AI149" s="47">
        <v>0</v>
      </c>
      <c r="AJ149" s="47">
        <v>0</v>
      </c>
      <c r="AK149" s="47">
        <v>1.425865663750679</v>
      </c>
      <c r="AL149" s="45">
        <v>0</v>
      </c>
      <c r="AM149" s="30">
        <v>5007.6402110923846</v>
      </c>
      <c r="AN149" s="140">
        <v>5007.6400000000003</v>
      </c>
      <c r="AO149" s="140">
        <v>1.42</v>
      </c>
      <c r="AP149" s="140">
        <v>9767382.8599999994</v>
      </c>
      <c r="AQ149" s="41">
        <v>9772390.5</v>
      </c>
      <c r="AR149" s="140"/>
      <c r="AS149" s="140">
        <v>9772390.5</v>
      </c>
      <c r="AT149" s="58"/>
      <c r="AU149" s="117">
        <v>78</v>
      </c>
      <c r="AV149" s="117">
        <v>39</v>
      </c>
      <c r="AW149" s="57"/>
      <c r="AY149" s="6"/>
      <c r="AZ149" s="1"/>
      <c r="BA149" s="1"/>
      <c r="BB149" s="176"/>
    </row>
    <row r="150" spans="1:54" x14ac:dyDescent="0.25">
      <c r="A150" s="24" t="s">
        <v>296</v>
      </c>
      <c r="B150" s="24" t="s">
        <v>297</v>
      </c>
      <c r="C150" s="24" t="s">
        <v>142</v>
      </c>
      <c r="D150" s="24" t="s">
        <v>131</v>
      </c>
      <c r="E150" s="58"/>
      <c r="F150" s="139">
        <v>852.5</v>
      </c>
      <c r="G150" s="57"/>
      <c r="H150" s="139">
        <v>5150245.01</v>
      </c>
      <c r="I150" s="139">
        <v>668470.81999999995</v>
      </c>
      <c r="J150" s="139">
        <v>1469337.8900000001</v>
      </c>
      <c r="K150" s="139">
        <v>4303195.9574999996</v>
      </c>
      <c r="L150" s="139">
        <v>11591249.6775</v>
      </c>
      <c r="M150" s="117">
        <v>1.05711</v>
      </c>
      <c r="N150" s="25">
        <v>12007470.42</v>
      </c>
      <c r="O150" s="25">
        <v>14085</v>
      </c>
      <c r="P150" s="58"/>
      <c r="Q150" s="139">
        <v>10668156.439999999</v>
      </c>
      <c r="R150" s="139">
        <v>815876.12</v>
      </c>
      <c r="S150" s="139">
        <v>11783848.149999999</v>
      </c>
      <c r="T150" s="40">
        <v>0.98137640467324994</v>
      </c>
      <c r="U150" s="58"/>
      <c r="V150" s="28">
        <v>223622.27000000142</v>
      </c>
      <c r="W150" s="29">
        <v>0.98137640467324994</v>
      </c>
      <c r="X150" s="42">
        <v>3</v>
      </c>
      <c r="Y150" s="46">
        <v>0</v>
      </c>
      <c r="Z150" s="58"/>
      <c r="AA150" s="28">
        <v>0</v>
      </c>
      <c r="AB150" s="28">
        <v>0</v>
      </c>
      <c r="AC150" s="139">
        <v>0</v>
      </c>
      <c r="AD150" s="130">
        <v>0</v>
      </c>
      <c r="AE150" s="137">
        <v>0</v>
      </c>
      <c r="AF150" s="130">
        <v>0</v>
      </c>
      <c r="AG150" s="47">
        <v>0</v>
      </c>
      <c r="AH150" s="47">
        <v>0</v>
      </c>
      <c r="AI150" s="47">
        <v>0</v>
      </c>
      <c r="AJ150" s="47">
        <v>32.03798772970282</v>
      </c>
      <c r="AK150" s="47">
        <v>0</v>
      </c>
      <c r="AL150" s="45">
        <v>27312.384539571653</v>
      </c>
      <c r="AM150" s="30">
        <v>0</v>
      </c>
      <c r="AN150" s="140">
        <v>27312.38</v>
      </c>
      <c r="AO150" s="140">
        <v>32.03</v>
      </c>
      <c r="AP150" s="140">
        <v>895324.72000000009</v>
      </c>
      <c r="AQ150" s="41">
        <v>922637.10000000009</v>
      </c>
      <c r="AR150" s="140"/>
      <c r="AS150" s="140">
        <v>922637.10000000009</v>
      </c>
      <c r="AT150" s="58"/>
      <c r="AU150" s="117">
        <v>20</v>
      </c>
      <c r="AV150" s="117">
        <v>10</v>
      </c>
      <c r="AW150" s="57"/>
      <c r="AY150" s="6"/>
      <c r="AZ150" s="1"/>
      <c r="BA150" s="1"/>
      <c r="BB150" s="176"/>
    </row>
    <row r="151" spans="1:54" x14ac:dyDescent="0.25">
      <c r="A151" s="24" t="s">
        <v>298</v>
      </c>
      <c r="B151" s="24" t="s">
        <v>299</v>
      </c>
      <c r="C151" s="24" t="s">
        <v>142</v>
      </c>
      <c r="D151" s="24" t="s">
        <v>12</v>
      </c>
      <c r="E151" s="58"/>
      <c r="F151" s="139">
        <v>2702.8</v>
      </c>
      <c r="G151" s="57"/>
      <c r="H151" s="139">
        <v>15749091.48</v>
      </c>
      <c r="I151" s="139">
        <v>2119346.56</v>
      </c>
      <c r="J151" s="139">
        <v>6770370.5199999996</v>
      </c>
      <c r="K151" s="139">
        <v>13846564.703200001</v>
      </c>
      <c r="L151" s="139">
        <v>38485373.2632</v>
      </c>
      <c r="M151" s="117">
        <v>1.05711</v>
      </c>
      <c r="N151" s="25">
        <v>39892495.619999997</v>
      </c>
      <c r="O151" s="25">
        <v>14759.69</v>
      </c>
      <c r="P151" s="58"/>
      <c r="Q151" s="139">
        <v>15001736.27</v>
      </c>
      <c r="R151" s="139">
        <v>10961916.68</v>
      </c>
      <c r="S151" s="139">
        <v>26253247.259999998</v>
      </c>
      <c r="T151" s="40">
        <v>0.65809989703522087</v>
      </c>
      <c r="U151" s="58"/>
      <c r="V151" s="28">
        <v>13639248.359999999</v>
      </c>
      <c r="W151" s="29">
        <v>0.65809989703522087</v>
      </c>
      <c r="X151" s="42">
        <v>1</v>
      </c>
      <c r="Y151" s="46">
        <v>1</v>
      </c>
      <c r="Z151" s="58"/>
      <c r="AA151" s="28">
        <v>618501.07744922861</v>
      </c>
      <c r="AB151" s="28">
        <v>185550.32323476858</v>
      </c>
      <c r="AC151" s="139">
        <v>6588202.5832840772</v>
      </c>
      <c r="AD151" s="130">
        <v>327046.64716028719</v>
      </c>
      <c r="AE151" s="137">
        <v>327046.64716028719</v>
      </c>
      <c r="AF151" s="130">
        <v>318021.52725752222</v>
      </c>
      <c r="AG151" s="47">
        <v>68.651148155530777</v>
      </c>
      <c r="AH151" s="47">
        <v>121.00290334478584</v>
      </c>
      <c r="AI151" s="47">
        <v>117.66372919103233</v>
      </c>
      <c r="AJ151" s="47">
        <v>0</v>
      </c>
      <c r="AK151" s="47">
        <v>0</v>
      </c>
      <c r="AL151" s="45">
        <v>0</v>
      </c>
      <c r="AM151" s="30">
        <v>0</v>
      </c>
      <c r="AN151" s="140">
        <v>503571.85</v>
      </c>
      <c r="AO151" s="140">
        <v>186.31</v>
      </c>
      <c r="AP151" s="140">
        <v>12002982.580000002</v>
      </c>
      <c r="AQ151" s="41">
        <v>12506554.430000002</v>
      </c>
      <c r="AR151" s="140"/>
      <c r="AS151" s="140">
        <v>12506554.430000002</v>
      </c>
      <c r="AT151" s="58"/>
      <c r="AU151" s="117">
        <v>78</v>
      </c>
      <c r="AV151" s="117">
        <v>39</v>
      </c>
      <c r="AW151" s="57"/>
      <c r="AY151" s="6"/>
      <c r="AZ151" s="1"/>
      <c r="BA151" s="1"/>
      <c r="BB151" s="176"/>
    </row>
    <row r="152" spans="1:54" x14ac:dyDescent="0.25">
      <c r="A152" s="24" t="s">
        <v>300</v>
      </c>
      <c r="B152" s="24" t="s">
        <v>141</v>
      </c>
      <c r="C152" s="24" t="s">
        <v>142</v>
      </c>
      <c r="D152" s="24" t="s">
        <v>6</v>
      </c>
      <c r="E152" s="58"/>
      <c r="F152" s="139">
        <v>105</v>
      </c>
      <c r="G152" s="57"/>
      <c r="H152" s="139">
        <v>629838.79999999993</v>
      </c>
      <c r="I152" s="139">
        <v>82333.649999999994</v>
      </c>
      <c r="J152" s="139">
        <v>204979.92</v>
      </c>
      <c r="K152" s="139">
        <v>525549.6889999999</v>
      </c>
      <c r="L152" s="139">
        <v>1442702.0589999999</v>
      </c>
      <c r="M152" s="117">
        <v>1.05711</v>
      </c>
      <c r="N152" s="25">
        <v>1495080.63</v>
      </c>
      <c r="O152" s="25">
        <v>14238.86</v>
      </c>
      <c r="P152" s="58"/>
      <c r="Q152" s="139">
        <v>149508.06</v>
      </c>
      <c r="R152" s="139">
        <v>975552.17</v>
      </c>
      <c r="S152" s="139">
        <v>1125060.23</v>
      </c>
      <c r="T152" s="40">
        <v>0.75250806372897761</v>
      </c>
      <c r="U152" s="58"/>
      <c r="V152" s="28">
        <v>370020.39999999991</v>
      </c>
      <c r="W152" s="29">
        <v>0.75250806372897761</v>
      </c>
      <c r="X152" s="42">
        <v>2</v>
      </c>
      <c r="Y152" s="46">
        <v>0</v>
      </c>
      <c r="Z152" s="58"/>
      <c r="AA152" s="28">
        <v>0</v>
      </c>
      <c r="AB152" s="28">
        <v>0</v>
      </c>
      <c r="AC152" s="139">
        <v>198461.10330000005</v>
      </c>
      <c r="AD152" s="130">
        <v>9851.8583187893037</v>
      </c>
      <c r="AE152" s="137">
        <v>9851.8583187893037</v>
      </c>
      <c r="AF152" s="130">
        <v>9579.98822513704</v>
      </c>
      <c r="AG152" s="47">
        <v>0</v>
      </c>
      <c r="AH152" s="47">
        <v>93.827222083707653</v>
      </c>
      <c r="AI152" s="47">
        <v>91.237983096543232</v>
      </c>
      <c r="AJ152" s="47">
        <v>0</v>
      </c>
      <c r="AK152" s="47">
        <v>0</v>
      </c>
      <c r="AL152" s="45">
        <v>0</v>
      </c>
      <c r="AM152" s="30">
        <v>0</v>
      </c>
      <c r="AN152" s="140">
        <v>9579.98</v>
      </c>
      <c r="AO152" s="140">
        <v>91.23</v>
      </c>
      <c r="AP152" s="140">
        <v>975552.17</v>
      </c>
      <c r="AQ152" s="41">
        <v>985132.15</v>
      </c>
      <c r="AR152" s="140"/>
      <c r="AS152" s="140">
        <v>985132.15</v>
      </c>
      <c r="AT152" s="58"/>
      <c r="AU152" s="117">
        <v>80</v>
      </c>
      <c r="AV152" s="117">
        <v>40</v>
      </c>
      <c r="AW152" s="57"/>
      <c r="AY152" s="6"/>
      <c r="AZ152" s="1"/>
      <c r="BA152" s="1"/>
      <c r="BB152" s="176"/>
    </row>
    <row r="153" spans="1:54" x14ac:dyDescent="0.25">
      <c r="A153" s="24" t="s">
        <v>301</v>
      </c>
      <c r="B153" s="24" t="s">
        <v>302</v>
      </c>
      <c r="C153" s="24" t="s">
        <v>142</v>
      </c>
      <c r="D153" s="24" t="s">
        <v>120</v>
      </c>
      <c r="E153" s="58"/>
      <c r="F153" s="139">
        <v>1630.95</v>
      </c>
      <c r="G153" s="57"/>
      <c r="H153" s="139">
        <v>9669027.9100000001</v>
      </c>
      <c r="I153" s="139">
        <v>1278876.82</v>
      </c>
      <c r="J153" s="139">
        <v>6489207.9900000002</v>
      </c>
      <c r="K153" s="139">
        <v>8783960.5250499994</v>
      </c>
      <c r="L153" s="139">
        <v>26221073.245049998</v>
      </c>
      <c r="M153" s="117">
        <v>1.05711</v>
      </c>
      <c r="N153" s="25">
        <v>27216906.75</v>
      </c>
      <c r="O153" s="25">
        <v>16687.759999999998</v>
      </c>
      <c r="P153" s="58"/>
      <c r="Q153" s="139">
        <v>6250611.6100000003</v>
      </c>
      <c r="R153" s="139">
        <v>10289046.35</v>
      </c>
      <c r="S153" s="139">
        <v>17309304.98</v>
      </c>
      <c r="T153" s="40">
        <v>0.63597620181433734</v>
      </c>
      <c r="U153" s="58"/>
      <c r="V153" s="28">
        <v>9907601.7699999996</v>
      </c>
      <c r="W153" s="29">
        <v>0.63597620181433734</v>
      </c>
      <c r="X153" s="42">
        <v>1</v>
      </c>
      <c r="Y153" s="46">
        <v>1</v>
      </c>
      <c r="Z153" s="58"/>
      <c r="AA153" s="28">
        <v>1024114.8109432049</v>
      </c>
      <c r="AB153" s="28">
        <v>307234.44328296144</v>
      </c>
      <c r="AC153" s="139">
        <v>5565537.2789042545</v>
      </c>
      <c r="AD153" s="130">
        <v>276280.25758186367</v>
      </c>
      <c r="AE153" s="137">
        <v>276280.25758186367</v>
      </c>
      <c r="AF153" s="130">
        <v>268656.07774974004</v>
      </c>
      <c r="AG153" s="47">
        <v>188.3775978926156</v>
      </c>
      <c r="AH153" s="47">
        <v>169.39836143466303</v>
      </c>
      <c r="AI153" s="47">
        <v>164.72367500520556</v>
      </c>
      <c r="AJ153" s="47">
        <v>0</v>
      </c>
      <c r="AK153" s="47">
        <v>0</v>
      </c>
      <c r="AL153" s="45">
        <v>0</v>
      </c>
      <c r="AM153" s="30">
        <v>0</v>
      </c>
      <c r="AN153" s="140">
        <v>575890.52</v>
      </c>
      <c r="AO153" s="140">
        <v>353.1</v>
      </c>
      <c r="AP153" s="140">
        <v>11655803.810000001</v>
      </c>
      <c r="AQ153" s="41">
        <v>12231694.33</v>
      </c>
      <c r="AR153" s="140"/>
      <c r="AS153" s="140">
        <v>12231694.33</v>
      </c>
      <c r="AT153" s="58"/>
      <c r="AU153" s="117">
        <v>21</v>
      </c>
      <c r="AV153" s="117">
        <v>11</v>
      </c>
      <c r="AW153" s="57"/>
      <c r="AY153" s="6"/>
      <c r="AZ153" s="1"/>
      <c r="BA153" s="1"/>
      <c r="BB153" s="176"/>
    </row>
    <row r="154" spans="1:54" x14ac:dyDescent="0.25">
      <c r="A154" s="24" t="s">
        <v>303</v>
      </c>
      <c r="B154" s="24" t="s">
        <v>304</v>
      </c>
      <c r="C154" s="24" t="s">
        <v>142</v>
      </c>
      <c r="D154" s="24" t="s">
        <v>120</v>
      </c>
      <c r="E154" s="58"/>
      <c r="F154" s="139">
        <v>382.2</v>
      </c>
      <c r="G154" s="57"/>
      <c r="H154" s="139">
        <v>2190655.09</v>
      </c>
      <c r="I154" s="139">
        <v>299694.48</v>
      </c>
      <c r="J154" s="139">
        <v>950983.01</v>
      </c>
      <c r="K154" s="139">
        <v>1866238.2157999994</v>
      </c>
      <c r="L154" s="139">
        <v>5307570.7957999995</v>
      </c>
      <c r="M154" s="117">
        <v>1.05711</v>
      </c>
      <c r="N154" s="25">
        <v>5504105.29</v>
      </c>
      <c r="O154" s="25">
        <v>14401.11</v>
      </c>
      <c r="P154" s="58"/>
      <c r="Q154" s="139">
        <v>2107556.19</v>
      </c>
      <c r="R154" s="139">
        <v>1333397.17</v>
      </c>
      <c r="S154" s="139">
        <v>3501353.2199999997</v>
      </c>
      <c r="T154" s="40">
        <v>0.63613485489846067</v>
      </c>
      <c r="U154" s="58"/>
      <c r="V154" s="28">
        <v>2002752.0700000003</v>
      </c>
      <c r="W154" s="29">
        <v>0.63613485489846067</v>
      </c>
      <c r="X154" s="42">
        <v>1</v>
      </c>
      <c r="Y154" s="46">
        <v>1</v>
      </c>
      <c r="Z154" s="58"/>
      <c r="AA154" s="28">
        <v>206234.63272765046</v>
      </c>
      <c r="AB154" s="28">
        <v>61870.389818295138</v>
      </c>
      <c r="AC154" s="139">
        <v>965821.26161081227</v>
      </c>
      <c r="AD154" s="130">
        <v>47944.579932525543</v>
      </c>
      <c r="AE154" s="137">
        <v>47944.579932525543</v>
      </c>
      <c r="AF154" s="130">
        <v>46621.510008599151</v>
      </c>
      <c r="AG154" s="47">
        <v>161.8796175256283</v>
      </c>
      <c r="AH154" s="47">
        <v>125.44369422429499</v>
      </c>
      <c r="AI154" s="47">
        <v>121.98197281161474</v>
      </c>
      <c r="AJ154" s="47">
        <v>0</v>
      </c>
      <c r="AK154" s="47">
        <v>0</v>
      </c>
      <c r="AL154" s="45">
        <v>0</v>
      </c>
      <c r="AM154" s="30">
        <v>0</v>
      </c>
      <c r="AN154" s="140">
        <v>108491.89</v>
      </c>
      <c r="AO154" s="140">
        <v>283.86</v>
      </c>
      <c r="AP154" s="140">
        <v>1482285.56</v>
      </c>
      <c r="AQ154" s="41">
        <v>1590777.45</v>
      </c>
      <c r="AR154" s="140"/>
      <c r="AS154" s="140">
        <v>1590777.45</v>
      </c>
      <c r="AT154" s="58"/>
      <c r="AU154" s="117">
        <v>31</v>
      </c>
      <c r="AV154" s="117">
        <v>16</v>
      </c>
      <c r="AW154" s="57"/>
      <c r="AY154" s="6"/>
      <c r="AZ154" s="1"/>
      <c r="BA154" s="1"/>
      <c r="BB154" s="176"/>
    </row>
    <row r="155" spans="1:54" x14ac:dyDescent="0.25">
      <c r="A155" s="24" t="s">
        <v>305</v>
      </c>
      <c r="B155" s="24" t="s">
        <v>306</v>
      </c>
      <c r="C155" s="24" t="s">
        <v>142</v>
      </c>
      <c r="D155" s="24" t="s">
        <v>120</v>
      </c>
      <c r="E155" s="58"/>
      <c r="F155" s="139">
        <v>2702.38</v>
      </c>
      <c r="G155" s="57"/>
      <c r="H155" s="139">
        <v>15685120.16</v>
      </c>
      <c r="I155" s="139">
        <v>2119017.2200000002</v>
      </c>
      <c r="J155" s="139">
        <v>8230326.4000000004</v>
      </c>
      <c r="K155" s="139">
        <v>13699220.015819998</v>
      </c>
      <c r="L155" s="139">
        <v>39733683.795819998</v>
      </c>
      <c r="M155" s="117">
        <v>1.05711</v>
      </c>
      <c r="N155" s="25">
        <v>41220512.020000003</v>
      </c>
      <c r="O155" s="25">
        <v>15253.41</v>
      </c>
      <c r="P155" s="58"/>
      <c r="Q155" s="139">
        <v>9895546.5500000007</v>
      </c>
      <c r="R155" s="139">
        <v>14777880.23</v>
      </c>
      <c r="S155" s="139">
        <v>25188651.359999999</v>
      </c>
      <c r="T155" s="40">
        <v>0.61107080251158896</v>
      </c>
      <c r="U155" s="58"/>
      <c r="V155" s="28">
        <v>16031860.660000004</v>
      </c>
      <c r="W155" s="29">
        <v>0.61107080251158896</v>
      </c>
      <c r="X155" s="42">
        <v>1</v>
      </c>
      <c r="Y155" s="46">
        <v>1</v>
      </c>
      <c r="Z155" s="58"/>
      <c r="AA155" s="28">
        <v>2577654.260321103</v>
      </c>
      <c r="AB155" s="28">
        <v>773296.27809633093</v>
      </c>
      <c r="AC155" s="139">
        <v>8651957.0894671641</v>
      </c>
      <c r="AD155" s="130">
        <v>429494.01171486464</v>
      </c>
      <c r="AE155" s="137">
        <v>429494.01171486464</v>
      </c>
      <c r="AF155" s="130">
        <v>417641.77293821564</v>
      </c>
      <c r="AG155" s="47">
        <v>286.15378965812761</v>
      </c>
      <c r="AH155" s="47">
        <v>158.93176078673784</v>
      </c>
      <c r="AI155" s="47">
        <v>154.54590876864677</v>
      </c>
      <c r="AJ155" s="47">
        <v>0</v>
      </c>
      <c r="AK155" s="47">
        <v>0</v>
      </c>
      <c r="AL155" s="45">
        <v>0</v>
      </c>
      <c r="AM155" s="30">
        <v>0</v>
      </c>
      <c r="AN155" s="140">
        <v>1190938.05</v>
      </c>
      <c r="AO155" s="140">
        <v>440.69</v>
      </c>
      <c r="AP155" s="140">
        <v>16229195.120000001</v>
      </c>
      <c r="AQ155" s="41">
        <v>17420133.170000002</v>
      </c>
      <c r="AR155" s="140"/>
      <c r="AS155" s="140">
        <v>17420133.170000002</v>
      </c>
      <c r="AT155" s="58"/>
      <c r="AU155" s="117">
        <v>23</v>
      </c>
      <c r="AV155" s="117">
        <v>12</v>
      </c>
      <c r="AW155" s="57"/>
      <c r="AY155" s="6"/>
      <c r="AZ155" s="1"/>
      <c r="BA155" s="1"/>
      <c r="BB155" s="176"/>
    </row>
    <row r="156" spans="1:54" x14ac:dyDescent="0.25">
      <c r="A156" s="24" t="s">
        <v>307</v>
      </c>
      <c r="B156" s="24" t="s">
        <v>308</v>
      </c>
      <c r="C156" s="24" t="s">
        <v>142</v>
      </c>
      <c r="D156" s="24" t="s">
        <v>120</v>
      </c>
      <c r="E156" s="58"/>
      <c r="F156" s="139">
        <v>365.64</v>
      </c>
      <c r="G156" s="57"/>
      <c r="H156" s="139">
        <v>2117409.1800000002</v>
      </c>
      <c r="I156" s="139">
        <v>286709.28999999998</v>
      </c>
      <c r="J156" s="139">
        <v>1303079.5300000003</v>
      </c>
      <c r="K156" s="139">
        <v>1805238.2059600004</v>
      </c>
      <c r="L156" s="139">
        <v>5512436.2059600009</v>
      </c>
      <c r="M156" s="117">
        <v>1.05711</v>
      </c>
      <c r="N156" s="25">
        <v>5724154.2800000003</v>
      </c>
      <c r="O156" s="25">
        <v>15655.16</v>
      </c>
      <c r="P156" s="58"/>
      <c r="Q156" s="139">
        <v>5151738.8499999996</v>
      </c>
      <c r="R156" s="139">
        <v>955624.11</v>
      </c>
      <c r="S156" s="139">
        <v>6804923.6100000003</v>
      </c>
      <c r="T156" s="40">
        <v>1.1888085605547305</v>
      </c>
      <c r="U156" s="58"/>
      <c r="V156" s="28">
        <v>-1080769.33</v>
      </c>
      <c r="W156" s="29">
        <v>1.1888085605547305</v>
      </c>
      <c r="X156" s="42">
        <v>4</v>
      </c>
      <c r="Y156" s="46">
        <v>0</v>
      </c>
      <c r="Z156" s="58"/>
      <c r="AA156" s="28">
        <v>0</v>
      </c>
      <c r="AB156" s="28">
        <v>0</v>
      </c>
      <c r="AC156" s="139">
        <v>0</v>
      </c>
      <c r="AD156" s="130">
        <v>0</v>
      </c>
      <c r="AE156" s="137">
        <v>0</v>
      </c>
      <c r="AF156" s="130">
        <v>0</v>
      </c>
      <c r="AG156" s="47">
        <v>0</v>
      </c>
      <c r="AH156" s="47">
        <v>0</v>
      </c>
      <c r="AI156" s="47">
        <v>0</v>
      </c>
      <c r="AJ156" s="47">
        <v>0</v>
      </c>
      <c r="AK156" s="47">
        <v>1.4870155140828791</v>
      </c>
      <c r="AL156" s="45">
        <v>0</v>
      </c>
      <c r="AM156" s="30">
        <v>543.71235256926389</v>
      </c>
      <c r="AN156" s="140">
        <v>543.71</v>
      </c>
      <c r="AO156" s="140">
        <v>1.48</v>
      </c>
      <c r="AP156" s="140">
        <v>955624.11</v>
      </c>
      <c r="AQ156" s="41">
        <v>956167.82</v>
      </c>
      <c r="AR156" s="140"/>
      <c r="AS156" s="140">
        <v>956167.82</v>
      </c>
      <c r="AT156" s="58"/>
      <c r="AU156" s="117">
        <v>1</v>
      </c>
      <c r="AV156" s="117">
        <v>1</v>
      </c>
      <c r="AW156" s="57"/>
      <c r="AY156" s="6"/>
      <c r="AZ156" s="1"/>
      <c r="BA156" s="1"/>
      <c r="BB156" s="176"/>
    </row>
    <row r="157" spans="1:54" x14ac:dyDescent="0.25">
      <c r="A157" s="24" t="s">
        <v>309</v>
      </c>
      <c r="B157" s="24" t="s">
        <v>310</v>
      </c>
      <c r="C157" s="24" t="s">
        <v>142</v>
      </c>
      <c r="D157" s="24" t="s">
        <v>120</v>
      </c>
      <c r="E157" s="58"/>
      <c r="F157" s="139">
        <v>3554.14</v>
      </c>
      <c r="G157" s="57"/>
      <c r="H157" s="139">
        <v>20303122.030000001</v>
      </c>
      <c r="I157" s="139">
        <v>2786907.79</v>
      </c>
      <c r="J157" s="139">
        <v>10700004.43</v>
      </c>
      <c r="K157" s="139">
        <v>17898116.047460005</v>
      </c>
      <c r="L157" s="139">
        <v>51688150.297460005</v>
      </c>
      <c r="M157" s="117">
        <v>1.05711</v>
      </c>
      <c r="N157" s="25">
        <v>53617899.149999999</v>
      </c>
      <c r="O157" s="25">
        <v>15086.04</v>
      </c>
      <c r="P157" s="58"/>
      <c r="Q157" s="139">
        <v>21027628.390000001</v>
      </c>
      <c r="R157" s="139">
        <v>10186682.48</v>
      </c>
      <c r="S157" s="139">
        <v>32469332.790000003</v>
      </c>
      <c r="T157" s="40">
        <v>0.60556891084383346</v>
      </c>
      <c r="U157" s="58"/>
      <c r="V157" s="28">
        <v>21148566.359999996</v>
      </c>
      <c r="W157" s="29">
        <v>0.60556891084383346</v>
      </c>
      <c r="X157" s="42">
        <v>1</v>
      </c>
      <c r="Y157" s="46">
        <v>1</v>
      </c>
      <c r="Z157" s="58"/>
      <c r="AA157" s="28">
        <v>3647903.5460287742</v>
      </c>
      <c r="AB157" s="28">
        <v>1094371.0638086323</v>
      </c>
      <c r="AC157" s="139">
        <v>9724903.1218105629</v>
      </c>
      <c r="AD157" s="130">
        <v>482756.39975256269</v>
      </c>
      <c r="AE157" s="137">
        <v>482756.39975256269</v>
      </c>
      <c r="AF157" s="130">
        <v>469434.34178491548</v>
      </c>
      <c r="AG157" s="47">
        <v>307.91445013663849</v>
      </c>
      <c r="AH157" s="47">
        <v>135.82931447623412</v>
      </c>
      <c r="AI157" s="47">
        <v>132.08099337249391</v>
      </c>
      <c r="AJ157" s="47">
        <v>0</v>
      </c>
      <c r="AK157" s="47">
        <v>0</v>
      </c>
      <c r="AL157" s="45">
        <v>0</v>
      </c>
      <c r="AM157" s="30">
        <v>0</v>
      </c>
      <c r="AN157" s="140">
        <v>1563805.4</v>
      </c>
      <c r="AO157" s="140">
        <v>439.99</v>
      </c>
      <c r="AP157" s="140">
        <v>11873701.920000002</v>
      </c>
      <c r="AQ157" s="41">
        <v>13437507.320000002</v>
      </c>
      <c r="AR157" s="140"/>
      <c r="AS157" s="140">
        <v>13437507.320000002</v>
      </c>
      <c r="AT157" s="58"/>
      <c r="AU157" s="117">
        <v>23</v>
      </c>
      <c r="AV157" s="117">
        <v>12</v>
      </c>
      <c r="AW157" s="57"/>
      <c r="AY157" s="6"/>
      <c r="AZ157" s="1"/>
      <c r="BA157" s="1"/>
      <c r="BB157" s="176"/>
    </row>
    <row r="158" spans="1:54" x14ac:dyDescent="0.25">
      <c r="A158" s="24" t="s">
        <v>311</v>
      </c>
      <c r="B158" s="24" t="s">
        <v>312</v>
      </c>
      <c r="C158" s="24" t="s">
        <v>142</v>
      </c>
      <c r="D158" s="24" t="s">
        <v>120</v>
      </c>
      <c r="E158" s="58"/>
      <c r="F158" s="139">
        <v>3153.25</v>
      </c>
      <c r="G158" s="57"/>
      <c r="H158" s="139">
        <v>18126931.600000001</v>
      </c>
      <c r="I158" s="139">
        <v>2472557.92</v>
      </c>
      <c r="J158" s="139">
        <v>10386383.370000001</v>
      </c>
      <c r="K158" s="139">
        <v>16174605.168750001</v>
      </c>
      <c r="L158" s="139">
        <v>47160478.058750004</v>
      </c>
      <c r="M158" s="117">
        <v>1.05711</v>
      </c>
      <c r="N158" s="25">
        <v>48930081.25</v>
      </c>
      <c r="O158" s="25">
        <v>15517.34</v>
      </c>
      <c r="P158" s="58"/>
      <c r="Q158" s="139">
        <v>18689022.57</v>
      </c>
      <c r="R158" s="139">
        <v>9683826.1400000006</v>
      </c>
      <c r="S158" s="139">
        <v>28730474.66</v>
      </c>
      <c r="T158" s="40">
        <v>0.58717406401200289</v>
      </c>
      <c r="U158" s="58"/>
      <c r="V158" s="28">
        <v>20199606.59</v>
      </c>
      <c r="W158" s="29">
        <v>0.58717406401200289</v>
      </c>
      <c r="X158" s="42">
        <v>1</v>
      </c>
      <c r="Y158" s="46">
        <v>1</v>
      </c>
      <c r="Z158" s="58"/>
      <c r="AA158" s="28">
        <v>4229028.3504296876</v>
      </c>
      <c r="AB158" s="28">
        <v>1268708.5051289063</v>
      </c>
      <c r="AC158" s="139">
        <v>9714219.8522307947</v>
      </c>
      <c r="AD158" s="130">
        <v>482226.06883868983</v>
      </c>
      <c r="AE158" s="137">
        <v>482226.06883868983</v>
      </c>
      <c r="AF158" s="130">
        <v>468918.64578666521</v>
      </c>
      <c r="AG158" s="47">
        <v>402.34948232106757</v>
      </c>
      <c r="AH158" s="47">
        <v>152.92985612897482</v>
      </c>
      <c r="AI158" s="47">
        <v>148.70963158222952</v>
      </c>
      <c r="AJ158" s="47">
        <v>0</v>
      </c>
      <c r="AK158" s="47">
        <v>0</v>
      </c>
      <c r="AL158" s="45">
        <v>0</v>
      </c>
      <c r="AM158" s="30">
        <v>0</v>
      </c>
      <c r="AN158" s="140">
        <v>1737627.15</v>
      </c>
      <c r="AO158" s="140">
        <v>551.04999999999995</v>
      </c>
      <c r="AP158" s="140">
        <v>11151369.120000001</v>
      </c>
      <c r="AQ158" s="41">
        <v>12888996.270000001</v>
      </c>
      <c r="AR158" s="140"/>
      <c r="AS158" s="140">
        <v>12888996.270000001</v>
      </c>
      <c r="AT158" s="58"/>
      <c r="AU158" s="117">
        <v>36</v>
      </c>
      <c r="AV158" s="117">
        <v>18</v>
      </c>
      <c r="AW158" s="57"/>
      <c r="AY158" s="6"/>
      <c r="AZ158" s="1"/>
      <c r="BA158" s="1"/>
      <c r="BB158" s="176"/>
    </row>
    <row r="159" spans="1:54" x14ac:dyDescent="0.25">
      <c r="A159" s="24" t="s">
        <v>313</v>
      </c>
      <c r="B159" s="24" t="s">
        <v>314</v>
      </c>
      <c r="C159" s="24" t="s">
        <v>142</v>
      </c>
      <c r="D159" s="24" t="s">
        <v>120</v>
      </c>
      <c r="E159" s="58"/>
      <c r="F159" s="139">
        <v>1923.75</v>
      </c>
      <c r="G159" s="57"/>
      <c r="H159" s="139">
        <v>10244555.109999999</v>
      </c>
      <c r="I159" s="139">
        <v>1508470.08</v>
      </c>
      <c r="J159" s="139">
        <v>3292224.38</v>
      </c>
      <c r="K159" s="139">
        <v>8179988.4282499999</v>
      </c>
      <c r="L159" s="139">
        <v>23225237.99825</v>
      </c>
      <c r="M159" s="117">
        <v>1.05711</v>
      </c>
      <c r="N159" s="25">
        <v>24084472.199999999</v>
      </c>
      <c r="O159" s="25">
        <v>12519.54</v>
      </c>
      <c r="P159" s="58"/>
      <c r="Q159" s="139">
        <v>21676024.98</v>
      </c>
      <c r="R159" s="139">
        <v>1629791.95</v>
      </c>
      <c r="S159" s="139">
        <v>23602989.079999998</v>
      </c>
      <c r="T159" s="40">
        <v>0.98000856668139891</v>
      </c>
      <c r="U159" s="58"/>
      <c r="V159" s="28">
        <v>481483.12000000104</v>
      </c>
      <c r="W159" s="29">
        <v>0.98000856668139891</v>
      </c>
      <c r="X159" s="42">
        <v>3</v>
      </c>
      <c r="Y159" s="46">
        <v>0</v>
      </c>
      <c r="Z159" s="58"/>
      <c r="AA159" s="28">
        <v>0</v>
      </c>
      <c r="AB159" s="28">
        <v>0</v>
      </c>
      <c r="AC159" s="139">
        <v>0</v>
      </c>
      <c r="AD159" s="130">
        <v>0</v>
      </c>
      <c r="AE159" s="137">
        <v>0</v>
      </c>
      <c r="AF159" s="130">
        <v>0</v>
      </c>
      <c r="AG159" s="47">
        <v>0</v>
      </c>
      <c r="AH159" s="47">
        <v>0</v>
      </c>
      <c r="AI159" s="47">
        <v>0</v>
      </c>
      <c r="AJ159" s="47">
        <v>28.477154632501573</v>
      </c>
      <c r="AK159" s="47">
        <v>0</v>
      </c>
      <c r="AL159" s="45">
        <v>54782.926224274903</v>
      </c>
      <c r="AM159" s="30">
        <v>0</v>
      </c>
      <c r="AN159" s="140">
        <v>54782.92</v>
      </c>
      <c r="AO159" s="140">
        <v>28.47</v>
      </c>
      <c r="AP159" s="140">
        <v>1635754.4</v>
      </c>
      <c r="AQ159" s="41">
        <v>1690537.3199999998</v>
      </c>
      <c r="AR159" s="140"/>
      <c r="AS159" s="140">
        <v>1690537.3199999998</v>
      </c>
      <c r="AT159" s="58"/>
      <c r="AU159" s="117">
        <v>36</v>
      </c>
      <c r="AV159" s="117">
        <v>18</v>
      </c>
      <c r="AW159" s="57"/>
      <c r="AY159" s="6"/>
      <c r="AZ159" s="1"/>
      <c r="BA159" s="1"/>
      <c r="BB159" s="176"/>
    </row>
    <row r="160" spans="1:54" x14ac:dyDescent="0.25">
      <c r="A160" s="24" t="s">
        <v>315</v>
      </c>
      <c r="B160" s="24" t="s">
        <v>316</v>
      </c>
      <c r="C160" s="24" t="s">
        <v>142</v>
      </c>
      <c r="D160" s="24" t="s">
        <v>120</v>
      </c>
      <c r="E160" s="58"/>
      <c r="F160" s="139">
        <v>2269.25</v>
      </c>
      <c r="G160" s="57"/>
      <c r="H160" s="139">
        <v>13059081.199999999</v>
      </c>
      <c r="I160" s="139">
        <v>1779387</v>
      </c>
      <c r="J160" s="139">
        <v>7220553.7300000014</v>
      </c>
      <c r="K160" s="139">
        <v>11567040.95575</v>
      </c>
      <c r="L160" s="139">
        <v>33626062.885749996</v>
      </c>
      <c r="M160" s="117">
        <v>1.05711</v>
      </c>
      <c r="N160" s="25">
        <v>34885853.619999997</v>
      </c>
      <c r="O160" s="25">
        <v>15373.29</v>
      </c>
      <c r="P160" s="58"/>
      <c r="Q160" s="139">
        <v>14050928.460000001</v>
      </c>
      <c r="R160" s="139">
        <v>5841410.25</v>
      </c>
      <c r="S160" s="139">
        <v>20102580.880000003</v>
      </c>
      <c r="T160" s="40">
        <v>0.57623875565639671</v>
      </c>
      <c r="U160" s="58"/>
      <c r="V160" s="28">
        <v>14783272.739999995</v>
      </c>
      <c r="W160" s="29">
        <v>0.57623875565639671</v>
      </c>
      <c r="X160" s="42">
        <v>1</v>
      </c>
      <c r="Y160" s="46">
        <v>1</v>
      </c>
      <c r="Z160" s="58"/>
      <c r="AA160" s="28">
        <v>3396672.9130804911</v>
      </c>
      <c r="AB160" s="28">
        <v>1019001.8739241473</v>
      </c>
      <c r="AC160" s="139">
        <v>6323656.8592082765</v>
      </c>
      <c r="AD160" s="130">
        <v>313914.26530258579</v>
      </c>
      <c r="AE160" s="137">
        <v>313914.26530258579</v>
      </c>
      <c r="AF160" s="130">
        <v>305251.54422550445</v>
      </c>
      <c r="AG160" s="47">
        <v>449.04786776430421</v>
      </c>
      <c r="AH160" s="47">
        <v>138.33392764243067</v>
      </c>
      <c r="AI160" s="47">
        <v>134.51648968844529</v>
      </c>
      <c r="AJ160" s="47">
        <v>0</v>
      </c>
      <c r="AK160" s="47">
        <v>0</v>
      </c>
      <c r="AL160" s="45">
        <v>0</v>
      </c>
      <c r="AM160" s="30">
        <v>0</v>
      </c>
      <c r="AN160" s="140">
        <v>1324253.4099999999</v>
      </c>
      <c r="AO160" s="140">
        <v>583.55999999999995</v>
      </c>
      <c r="AP160" s="140">
        <v>7177589.3200000003</v>
      </c>
      <c r="AQ160" s="41">
        <v>8501842.7300000004</v>
      </c>
      <c r="AR160" s="140"/>
      <c r="AS160" s="140">
        <v>8501842.7300000004</v>
      </c>
      <c r="AT160" s="58"/>
      <c r="AU160" s="117">
        <v>31</v>
      </c>
      <c r="AV160" s="117">
        <v>16</v>
      </c>
      <c r="AW160" s="57"/>
      <c r="AY160" s="6"/>
      <c r="AZ160" s="1"/>
      <c r="BA160" s="1"/>
      <c r="BB160" s="176"/>
    </row>
    <row r="161" spans="1:54" x14ac:dyDescent="0.25">
      <c r="A161" s="24" t="s">
        <v>317</v>
      </c>
      <c r="B161" s="24" t="s">
        <v>318</v>
      </c>
      <c r="C161" s="24" t="s">
        <v>142</v>
      </c>
      <c r="D161" s="24" t="s">
        <v>120</v>
      </c>
      <c r="E161" s="58"/>
      <c r="F161" s="139">
        <v>3165.25</v>
      </c>
      <c r="G161" s="57"/>
      <c r="H161" s="139">
        <v>17299969.509999998</v>
      </c>
      <c r="I161" s="139">
        <v>2481967.48</v>
      </c>
      <c r="J161" s="139">
        <v>6497997.6600000001</v>
      </c>
      <c r="K161" s="139">
        <v>14807586.246749997</v>
      </c>
      <c r="L161" s="139">
        <v>41087520.896749996</v>
      </c>
      <c r="M161" s="117">
        <v>1.05711</v>
      </c>
      <c r="N161" s="25">
        <v>42588367.960000001</v>
      </c>
      <c r="O161" s="25">
        <v>13454.97</v>
      </c>
      <c r="P161" s="58"/>
      <c r="Q161" s="139">
        <v>20947515.190000001</v>
      </c>
      <c r="R161" s="139">
        <v>5858289.8700000001</v>
      </c>
      <c r="S161" s="139">
        <v>27206528.090000004</v>
      </c>
      <c r="T161" s="40">
        <v>0.63882532703655182</v>
      </c>
      <c r="U161" s="58"/>
      <c r="V161" s="28">
        <v>15381839.869999997</v>
      </c>
      <c r="W161" s="29">
        <v>0.63882532703655182</v>
      </c>
      <c r="X161" s="42">
        <v>1</v>
      </c>
      <c r="Y161" s="46">
        <v>1</v>
      </c>
      <c r="Z161" s="58"/>
      <c r="AA161" s="28">
        <v>1481170.8904080316</v>
      </c>
      <c r="AB161" s="28">
        <v>444351.26712240948</v>
      </c>
      <c r="AC161" s="139">
        <v>6261961.4195530191</v>
      </c>
      <c r="AD161" s="130">
        <v>310851.62622473983</v>
      </c>
      <c r="AE161" s="137">
        <v>310851.62622473983</v>
      </c>
      <c r="AF161" s="130">
        <v>302273.4211796571</v>
      </c>
      <c r="AG161" s="47">
        <v>140.38425625856078</v>
      </c>
      <c r="AH161" s="47">
        <v>98.207606421211537</v>
      </c>
      <c r="AI161" s="47">
        <v>95.497487143087312</v>
      </c>
      <c r="AJ161" s="47">
        <v>0</v>
      </c>
      <c r="AK161" s="47">
        <v>0</v>
      </c>
      <c r="AL161" s="45">
        <v>0</v>
      </c>
      <c r="AM161" s="30">
        <v>0</v>
      </c>
      <c r="AN161" s="140">
        <v>746624.68</v>
      </c>
      <c r="AO161" s="140">
        <v>235.88</v>
      </c>
      <c r="AP161" s="140">
        <v>6381532.8399999999</v>
      </c>
      <c r="AQ161" s="41">
        <v>7128157.5199999996</v>
      </c>
      <c r="AR161" s="140"/>
      <c r="AS161" s="140">
        <v>7128157.5199999996</v>
      </c>
      <c r="AT161" s="58"/>
      <c r="AU161" s="117">
        <v>36</v>
      </c>
      <c r="AV161" s="117">
        <v>18</v>
      </c>
      <c r="AW161" s="57"/>
      <c r="AY161" s="6"/>
      <c r="AZ161" s="1"/>
      <c r="BA161" s="1"/>
      <c r="BB161" s="176"/>
    </row>
    <row r="162" spans="1:54" x14ac:dyDescent="0.25">
      <c r="A162" s="24" t="s">
        <v>319</v>
      </c>
      <c r="B162" s="24" t="s">
        <v>320</v>
      </c>
      <c r="C162" s="24" t="s">
        <v>142</v>
      </c>
      <c r="D162" s="24" t="s">
        <v>120</v>
      </c>
      <c r="E162" s="58"/>
      <c r="F162" s="139">
        <v>1829</v>
      </c>
      <c r="G162" s="57"/>
      <c r="H162" s="139">
        <v>9867388.6400000006</v>
      </c>
      <c r="I162" s="139">
        <v>1434173.77</v>
      </c>
      <c r="J162" s="139">
        <v>3178769.5900000003</v>
      </c>
      <c r="K162" s="139">
        <v>8348038.6700000018</v>
      </c>
      <c r="L162" s="139">
        <v>22828370.670000002</v>
      </c>
      <c r="M162" s="117">
        <v>1.05711</v>
      </c>
      <c r="N162" s="25">
        <v>23655342.43</v>
      </c>
      <c r="O162" s="25">
        <v>12933.48</v>
      </c>
      <c r="P162" s="58"/>
      <c r="Q162" s="139">
        <v>14206898.25</v>
      </c>
      <c r="R162" s="139">
        <v>2709312.98</v>
      </c>
      <c r="S162" s="139">
        <v>17279061.149999999</v>
      </c>
      <c r="T162" s="40">
        <v>0.7304506878787127</v>
      </c>
      <c r="U162" s="58"/>
      <c r="V162" s="28">
        <v>6376281.2800000012</v>
      </c>
      <c r="W162" s="29">
        <v>0.7304506878787127</v>
      </c>
      <c r="X162" s="42">
        <v>2</v>
      </c>
      <c r="Y162" s="46">
        <v>0</v>
      </c>
      <c r="Z162" s="58"/>
      <c r="AA162" s="28">
        <v>0</v>
      </c>
      <c r="AB162" s="28">
        <v>0</v>
      </c>
      <c r="AC162" s="139">
        <v>2165001.2505726004</v>
      </c>
      <c r="AD162" s="130">
        <v>107473.38005271945</v>
      </c>
      <c r="AE162" s="137">
        <v>107473.38005271945</v>
      </c>
      <c r="AF162" s="130">
        <v>104507.56416757496</v>
      </c>
      <c r="AG162" s="47">
        <v>0</v>
      </c>
      <c r="AH162" s="47">
        <v>58.760732669611514</v>
      </c>
      <c r="AI162" s="47">
        <v>57.139182158324203</v>
      </c>
      <c r="AJ162" s="47">
        <v>0</v>
      </c>
      <c r="AK162" s="47">
        <v>0</v>
      </c>
      <c r="AL162" s="45">
        <v>0</v>
      </c>
      <c r="AM162" s="30">
        <v>0</v>
      </c>
      <c r="AN162" s="140">
        <v>104507.56</v>
      </c>
      <c r="AO162" s="140">
        <v>57.13</v>
      </c>
      <c r="AP162" s="140">
        <v>2935364.5200000005</v>
      </c>
      <c r="AQ162" s="41">
        <v>3039872.0800000005</v>
      </c>
      <c r="AR162" s="140"/>
      <c r="AS162" s="140">
        <v>3039872.0800000005</v>
      </c>
      <c r="AT162" s="58"/>
      <c r="AU162" s="117">
        <v>36</v>
      </c>
      <c r="AV162" s="117">
        <v>18</v>
      </c>
      <c r="AW162" s="57"/>
      <c r="AY162" s="6"/>
      <c r="AZ162" s="1"/>
      <c r="BA162" s="1"/>
      <c r="BB162" s="176"/>
    </row>
    <row r="163" spans="1:54" x14ac:dyDescent="0.25">
      <c r="A163" s="24" t="s">
        <v>321</v>
      </c>
      <c r="B163" s="24" t="s">
        <v>322</v>
      </c>
      <c r="C163" s="24" t="s">
        <v>142</v>
      </c>
      <c r="D163" s="24" t="s">
        <v>120</v>
      </c>
      <c r="E163" s="58"/>
      <c r="F163" s="139">
        <v>626.64</v>
      </c>
      <c r="G163" s="57"/>
      <c r="H163" s="139">
        <v>3481744.31</v>
      </c>
      <c r="I163" s="139">
        <v>491367.22</v>
      </c>
      <c r="J163" s="139">
        <v>1295331.8</v>
      </c>
      <c r="K163" s="139">
        <v>2951621.2659599995</v>
      </c>
      <c r="L163" s="139">
        <v>8220064.5959599996</v>
      </c>
      <c r="M163" s="117">
        <v>1.05711</v>
      </c>
      <c r="N163" s="25">
        <v>8520945.3900000006</v>
      </c>
      <c r="O163" s="25">
        <v>13597.83</v>
      </c>
      <c r="P163" s="58"/>
      <c r="Q163" s="139">
        <v>3279577.19</v>
      </c>
      <c r="R163" s="139">
        <v>2707885.36</v>
      </c>
      <c r="S163" s="139">
        <v>6035939.6299999999</v>
      </c>
      <c r="T163" s="40">
        <v>0.70836501746433556</v>
      </c>
      <c r="U163" s="58"/>
      <c r="V163" s="28">
        <v>2485005.7600000007</v>
      </c>
      <c r="W163" s="29">
        <v>0.70836501746433556</v>
      </c>
      <c r="X163" s="42">
        <v>2</v>
      </c>
      <c r="Y163" s="46">
        <v>0</v>
      </c>
      <c r="Z163" s="58"/>
      <c r="AA163" s="28">
        <v>0</v>
      </c>
      <c r="AB163" s="28">
        <v>0</v>
      </c>
      <c r="AC163" s="139">
        <v>1090294.8222617004</v>
      </c>
      <c r="AD163" s="130">
        <v>54123.603749167691</v>
      </c>
      <c r="AE163" s="137">
        <v>54123.603749167691</v>
      </c>
      <c r="AF163" s="130">
        <v>52630.018605741418</v>
      </c>
      <c r="AG163" s="47">
        <v>0</v>
      </c>
      <c r="AH163" s="47">
        <v>86.371128158380714</v>
      </c>
      <c r="AI163" s="47">
        <v>83.987646185595267</v>
      </c>
      <c r="AJ163" s="47">
        <v>0</v>
      </c>
      <c r="AK163" s="47">
        <v>0</v>
      </c>
      <c r="AL163" s="45">
        <v>0</v>
      </c>
      <c r="AM163" s="30">
        <v>0</v>
      </c>
      <c r="AN163" s="140">
        <v>52630.01</v>
      </c>
      <c r="AO163" s="140">
        <v>83.98</v>
      </c>
      <c r="AP163" s="140">
        <v>2869122.0399999996</v>
      </c>
      <c r="AQ163" s="41">
        <v>2921752.0499999993</v>
      </c>
      <c r="AR163" s="140"/>
      <c r="AS163" s="140">
        <v>2921752.0499999993</v>
      </c>
      <c r="AT163" s="58"/>
      <c r="AU163" s="117">
        <v>27</v>
      </c>
      <c r="AV163" s="117">
        <v>14</v>
      </c>
      <c r="AW163" s="57"/>
      <c r="AY163" s="6"/>
      <c r="AZ163" s="1"/>
      <c r="BA163" s="1"/>
      <c r="BB163" s="176"/>
    </row>
    <row r="164" spans="1:54" x14ac:dyDescent="0.25">
      <c r="A164" s="24" t="s">
        <v>323</v>
      </c>
      <c r="B164" s="24" t="s">
        <v>324</v>
      </c>
      <c r="C164" s="24" t="s">
        <v>142</v>
      </c>
      <c r="D164" s="24" t="s">
        <v>120</v>
      </c>
      <c r="E164" s="58"/>
      <c r="F164" s="139">
        <v>1578.72</v>
      </c>
      <c r="G164" s="57"/>
      <c r="H164" s="139">
        <v>8763989.9199999999</v>
      </c>
      <c r="I164" s="139">
        <v>1237921.71</v>
      </c>
      <c r="J164" s="139">
        <v>3502989.52</v>
      </c>
      <c r="K164" s="139">
        <v>7054366.1060799984</v>
      </c>
      <c r="L164" s="139">
        <v>20559267.256079998</v>
      </c>
      <c r="M164" s="117">
        <v>1.05711</v>
      </c>
      <c r="N164" s="25">
        <v>21330532.16</v>
      </c>
      <c r="O164" s="25">
        <v>13511.28</v>
      </c>
      <c r="P164" s="58"/>
      <c r="Q164" s="139">
        <v>18110982.59</v>
      </c>
      <c r="R164" s="139">
        <v>2311466.6800000002</v>
      </c>
      <c r="S164" s="139">
        <v>21374798.34</v>
      </c>
      <c r="T164" s="40">
        <v>1.0020752496781591</v>
      </c>
      <c r="U164" s="58"/>
      <c r="V164" s="28">
        <v>-44266.179999999702</v>
      </c>
      <c r="W164" s="29">
        <v>1.0020752496781591</v>
      </c>
      <c r="X164" s="42">
        <v>4</v>
      </c>
      <c r="Y164" s="46">
        <v>0</v>
      </c>
      <c r="Z164" s="58"/>
      <c r="AA164" s="28">
        <v>0</v>
      </c>
      <c r="AB164" s="28">
        <v>0</v>
      </c>
      <c r="AC164" s="139">
        <v>0</v>
      </c>
      <c r="AD164" s="130">
        <v>0</v>
      </c>
      <c r="AE164" s="137">
        <v>0</v>
      </c>
      <c r="AF164" s="130">
        <v>0</v>
      </c>
      <c r="AG164" s="47">
        <v>0</v>
      </c>
      <c r="AH164" s="47">
        <v>0</v>
      </c>
      <c r="AI164" s="47">
        <v>0</v>
      </c>
      <c r="AJ164" s="47">
        <v>0</v>
      </c>
      <c r="AK164" s="47">
        <v>1.2833775823656091</v>
      </c>
      <c r="AL164" s="45">
        <v>0</v>
      </c>
      <c r="AM164" s="30">
        <v>2026.0938568322345</v>
      </c>
      <c r="AN164" s="140">
        <v>2026.09</v>
      </c>
      <c r="AO164" s="140">
        <v>1.28</v>
      </c>
      <c r="AP164" s="140">
        <v>2491911</v>
      </c>
      <c r="AQ164" s="41">
        <v>2493937.09</v>
      </c>
      <c r="AR164" s="140"/>
      <c r="AS164" s="140">
        <v>2493937.09</v>
      </c>
      <c r="AT164" s="58"/>
      <c r="AU164" s="117">
        <v>27</v>
      </c>
      <c r="AV164" s="117">
        <v>14</v>
      </c>
      <c r="AW164" s="57"/>
      <c r="AY164" s="6"/>
      <c r="AZ164" s="1"/>
      <c r="BA164" s="1"/>
      <c r="BB164" s="176"/>
    </row>
    <row r="165" spans="1:54" x14ac:dyDescent="0.25">
      <c r="A165" s="24" t="s">
        <v>325</v>
      </c>
      <c r="B165" s="24" t="s">
        <v>326</v>
      </c>
      <c r="C165" s="24" t="s">
        <v>142</v>
      </c>
      <c r="D165" s="24" t="s">
        <v>120</v>
      </c>
      <c r="E165" s="58"/>
      <c r="F165" s="139">
        <v>1059.8699999999999</v>
      </c>
      <c r="G165" s="57"/>
      <c r="H165" s="139">
        <v>6017899.0899999999</v>
      </c>
      <c r="I165" s="139">
        <v>831075.86</v>
      </c>
      <c r="J165" s="139">
        <v>2854316.48</v>
      </c>
      <c r="K165" s="139">
        <v>5224589.5429299995</v>
      </c>
      <c r="L165" s="139">
        <v>14927880.972929999</v>
      </c>
      <c r="M165" s="117">
        <v>1.05711</v>
      </c>
      <c r="N165" s="25">
        <v>15482035.939999999</v>
      </c>
      <c r="O165" s="25">
        <v>14607.48</v>
      </c>
      <c r="P165" s="58"/>
      <c r="Q165" s="139">
        <v>4938472.3600000003</v>
      </c>
      <c r="R165" s="139">
        <v>4718512.2300000004</v>
      </c>
      <c r="S165" s="139">
        <v>9726481.4400000013</v>
      </c>
      <c r="T165" s="40">
        <v>0.62824304747092596</v>
      </c>
      <c r="U165" s="58"/>
      <c r="V165" s="28">
        <v>5755554.4999999981</v>
      </c>
      <c r="W165" s="29">
        <v>0.62824304747092596</v>
      </c>
      <c r="X165" s="42">
        <v>1</v>
      </c>
      <c r="Y165" s="46">
        <v>1</v>
      </c>
      <c r="Z165" s="58"/>
      <c r="AA165" s="28">
        <v>702281.34019690752</v>
      </c>
      <c r="AB165" s="28">
        <v>210684.40205907225</v>
      </c>
      <c r="AC165" s="139">
        <v>3021879.5436297338</v>
      </c>
      <c r="AD165" s="130">
        <v>150009.89425764122</v>
      </c>
      <c r="AE165" s="137">
        <v>150009.89425764122</v>
      </c>
      <c r="AF165" s="130">
        <v>145870.24844860539</v>
      </c>
      <c r="AG165" s="47">
        <v>198.78324894475008</v>
      </c>
      <c r="AH165" s="47">
        <v>141.53612637176374</v>
      </c>
      <c r="AI165" s="47">
        <v>137.63032112297302</v>
      </c>
      <c r="AJ165" s="47">
        <v>0</v>
      </c>
      <c r="AK165" s="47">
        <v>0</v>
      </c>
      <c r="AL165" s="45">
        <v>0</v>
      </c>
      <c r="AM165" s="30">
        <v>0</v>
      </c>
      <c r="AN165" s="140">
        <v>356554.65</v>
      </c>
      <c r="AO165" s="140">
        <v>336.41</v>
      </c>
      <c r="AP165" s="140">
        <v>5281169.8599999994</v>
      </c>
      <c r="AQ165" s="41">
        <v>5637724.5099999998</v>
      </c>
      <c r="AR165" s="140"/>
      <c r="AS165" s="140">
        <v>5637724.5099999998</v>
      </c>
      <c r="AT165" s="58"/>
      <c r="AU165" s="117">
        <v>35</v>
      </c>
      <c r="AV165" s="117">
        <v>18</v>
      </c>
      <c r="AW165" s="57"/>
      <c r="AY165" s="6"/>
      <c r="AZ165" s="1"/>
      <c r="BA165" s="1"/>
      <c r="BB165" s="176"/>
    </row>
    <row r="166" spans="1:54" x14ac:dyDescent="0.25">
      <c r="A166" s="24" t="s">
        <v>327</v>
      </c>
      <c r="B166" s="24" t="s">
        <v>328</v>
      </c>
      <c r="C166" s="24" t="s">
        <v>142</v>
      </c>
      <c r="D166" s="24" t="s">
        <v>120</v>
      </c>
      <c r="E166" s="58"/>
      <c r="F166" s="139">
        <v>1383</v>
      </c>
      <c r="G166" s="57"/>
      <c r="H166" s="139">
        <v>8036167.0800000001</v>
      </c>
      <c r="I166" s="139">
        <v>1084451.79</v>
      </c>
      <c r="J166" s="139">
        <v>4497412.3199999994</v>
      </c>
      <c r="K166" s="139">
        <v>7097189.8609999996</v>
      </c>
      <c r="L166" s="139">
        <v>20715221.050999999</v>
      </c>
      <c r="M166" s="117">
        <v>1.05711</v>
      </c>
      <c r="N166" s="25">
        <v>21492946.809999999</v>
      </c>
      <c r="O166" s="25">
        <v>15540.81</v>
      </c>
      <c r="P166" s="58"/>
      <c r="Q166" s="139">
        <v>3504911.66</v>
      </c>
      <c r="R166" s="139">
        <v>8710211.2599999998</v>
      </c>
      <c r="S166" s="139">
        <v>12331487.800000001</v>
      </c>
      <c r="T166" s="40">
        <v>0.57374579246911561</v>
      </c>
      <c r="U166" s="58"/>
      <c r="V166" s="28">
        <v>9161459.0099999979</v>
      </c>
      <c r="W166" s="29">
        <v>0.57374579246911561</v>
      </c>
      <c r="X166" s="42">
        <v>1</v>
      </c>
      <c r="Y166" s="46">
        <v>1</v>
      </c>
      <c r="Z166" s="58"/>
      <c r="AA166" s="28">
        <v>2146249.1460673045</v>
      </c>
      <c r="AB166" s="28">
        <v>643874.74382019136</v>
      </c>
      <c r="AC166" s="139">
        <v>5425782.7265731972</v>
      </c>
      <c r="AD166" s="130">
        <v>269342.66615423706</v>
      </c>
      <c r="AE166" s="137">
        <v>269342.66615423706</v>
      </c>
      <c r="AF166" s="130">
        <v>261909.93483569517</v>
      </c>
      <c r="AG166" s="47">
        <v>465.56380608835241</v>
      </c>
      <c r="AH166" s="47">
        <v>194.75247010429288</v>
      </c>
      <c r="AI166" s="47">
        <v>189.37811629479043</v>
      </c>
      <c r="AJ166" s="47">
        <v>0</v>
      </c>
      <c r="AK166" s="47">
        <v>0</v>
      </c>
      <c r="AL166" s="45">
        <v>0</v>
      </c>
      <c r="AM166" s="30">
        <v>0</v>
      </c>
      <c r="AN166" s="140">
        <v>905784.67</v>
      </c>
      <c r="AO166" s="140">
        <v>654.94000000000005</v>
      </c>
      <c r="AP166" s="140">
        <v>9592423.2699999996</v>
      </c>
      <c r="AQ166" s="41">
        <v>10498207.939999999</v>
      </c>
      <c r="AR166" s="140"/>
      <c r="AS166" s="140">
        <v>10498207.939999999</v>
      </c>
      <c r="AT166" s="58"/>
      <c r="AU166" s="117">
        <v>36</v>
      </c>
      <c r="AV166" s="117">
        <v>18</v>
      </c>
      <c r="AW166" s="57"/>
      <c r="AY166" s="6"/>
      <c r="AZ166" s="1"/>
      <c r="BA166" s="1"/>
      <c r="BB166" s="176"/>
    </row>
    <row r="167" spans="1:54" x14ac:dyDescent="0.25">
      <c r="A167" s="24" t="s">
        <v>329</v>
      </c>
      <c r="B167" s="24" t="s">
        <v>330</v>
      </c>
      <c r="C167" s="24" t="s">
        <v>142</v>
      </c>
      <c r="D167" s="24" t="s">
        <v>120</v>
      </c>
      <c r="E167" s="58"/>
      <c r="F167" s="139">
        <v>668</v>
      </c>
      <c r="G167" s="57"/>
      <c r="H167" s="139">
        <v>3498872.62</v>
      </c>
      <c r="I167" s="139">
        <v>523798.84</v>
      </c>
      <c r="J167" s="139">
        <v>854245.64999999991</v>
      </c>
      <c r="K167" s="139">
        <v>2737627.62</v>
      </c>
      <c r="L167" s="139">
        <v>7614544.7299999995</v>
      </c>
      <c r="M167" s="117">
        <v>1.05711</v>
      </c>
      <c r="N167" s="25">
        <v>7893065.46</v>
      </c>
      <c r="O167" s="25">
        <v>11815.96</v>
      </c>
      <c r="P167" s="58"/>
      <c r="Q167" s="139">
        <v>7103758.9100000001</v>
      </c>
      <c r="R167" s="139">
        <v>582102.68000000005</v>
      </c>
      <c r="S167" s="139">
        <v>7780805.3799999999</v>
      </c>
      <c r="T167" s="40">
        <v>0.98577737881829253</v>
      </c>
      <c r="U167" s="58"/>
      <c r="V167" s="28">
        <v>112260.08000000007</v>
      </c>
      <c r="W167" s="29">
        <v>0.98577737881829253</v>
      </c>
      <c r="X167" s="42">
        <v>3</v>
      </c>
      <c r="Y167" s="46">
        <v>0</v>
      </c>
      <c r="Z167" s="58"/>
      <c r="AA167" s="28">
        <v>0</v>
      </c>
      <c r="AB167" s="28">
        <v>0</v>
      </c>
      <c r="AC167" s="139">
        <v>0</v>
      </c>
      <c r="AD167" s="130">
        <v>0</v>
      </c>
      <c r="AE167" s="137">
        <v>0</v>
      </c>
      <c r="AF167" s="130">
        <v>0</v>
      </c>
      <c r="AG167" s="47">
        <v>0</v>
      </c>
      <c r="AH167" s="47">
        <v>0</v>
      </c>
      <c r="AI167" s="47">
        <v>0</v>
      </c>
      <c r="AJ167" s="47">
        <v>26.87678610421548</v>
      </c>
      <c r="AK167" s="47">
        <v>0</v>
      </c>
      <c r="AL167" s="45">
        <v>17953.693117615941</v>
      </c>
      <c r="AM167" s="30">
        <v>0</v>
      </c>
      <c r="AN167" s="140">
        <v>17953.689999999999</v>
      </c>
      <c r="AO167" s="140">
        <v>26.87</v>
      </c>
      <c r="AP167" s="140">
        <v>583057.73</v>
      </c>
      <c r="AQ167" s="41">
        <v>601011.41999999993</v>
      </c>
      <c r="AR167" s="140"/>
      <c r="AS167" s="140">
        <v>601011.41999999993</v>
      </c>
      <c r="AT167" s="58"/>
      <c r="AU167" s="117">
        <v>27</v>
      </c>
      <c r="AV167" s="117">
        <v>14</v>
      </c>
      <c r="AW167" s="57"/>
      <c r="AY167" s="6"/>
      <c r="AZ167" s="1"/>
      <c r="BA167" s="1"/>
      <c r="BB167" s="176"/>
    </row>
    <row r="168" spans="1:54" x14ac:dyDescent="0.25">
      <c r="A168" s="24" t="s">
        <v>331</v>
      </c>
      <c r="B168" s="24" t="s">
        <v>332</v>
      </c>
      <c r="C168" s="24" t="s">
        <v>142</v>
      </c>
      <c r="D168" s="24" t="s">
        <v>120</v>
      </c>
      <c r="E168" s="58"/>
      <c r="F168" s="139">
        <v>3332.63</v>
      </c>
      <c r="G168" s="57"/>
      <c r="H168" s="139">
        <v>19256158.039999999</v>
      </c>
      <c r="I168" s="139">
        <v>2613215.16</v>
      </c>
      <c r="J168" s="139">
        <v>10060663.540000001</v>
      </c>
      <c r="K168" s="139">
        <v>16847388.420570001</v>
      </c>
      <c r="L168" s="139">
        <v>48777425.160570003</v>
      </c>
      <c r="M168" s="117">
        <v>1.05711</v>
      </c>
      <c r="N168" s="25">
        <v>50600949.549999997</v>
      </c>
      <c r="O168" s="25">
        <v>15183.48</v>
      </c>
      <c r="P168" s="58"/>
      <c r="Q168" s="139">
        <v>13801691.199999999</v>
      </c>
      <c r="R168" s="139">
        <v>17119979.07</v>
      </c>
      <c r="S168" s="139">
        <v>32202232.23</v>
      </c>
      <c r="T168" s="40">
        <v>0.6363958090980133</v>
      </c>
      <c r="U168" s="58"/>
      <c r="V168" s="28">
        <v>18398717.319999997</v>
      </c>
      <c r="W168" s="29">
        <v>0.6363958090980133</v>
      </c>
      <c r="X168" s="42">
        <v>1</v>
      </c>
      <c r="Y168" s="46">
        <v>1</v>
      </c>
      <c r="Z168" s="58"/>
      <c r="AA168" s="28">
        <v>1882774.5065017007</v>
      </c>
      <c r="AB168" s="28">
        <v>564832.35195051017</v>
      </c>
      <c r="AC168" s="139">
        <v>9829431.4150415808</v>
      </c>
      <c r="AD168" s="130">
        <v>487945.31545490149</v>
      </c>
      <c r="AE168" s="137">
        <v>487945.31545490149</v>
      </c>
      <c r="AF168" s="130">
        <v>474480.06511153182</v>
      </c>
      <c r="AG168" s="47">
        <v>169.48546701869398</v>
      </c>
      <c r="AH168" s="47">
        <v>146.41448809345817</v>
      </c>
      <c r="AI168" s="47">
        <v>142.37406046021664</v>
      </c>
      <c r="AJ168" s="47">
        <v>0</v>
      </c>
      <c r="AK168" s="47">
        <v>0</v>
      </c>
      <c r="AL168" s="45">
        <v>0</v>
      </c>
      <c r="AM168" s="30">
        <v>0</v>
      </c>
      <c r="AN168" s="140">
        <v>1039312.41</v>
      </c>
      <c r="AO168" s="140">
        <v>311.85000000000002</v>
      </c>
      <c r="AP168" s="140">
        <v>19352254.75</v>
      </c>
      <c r="AQ168" s="41">
        <v>20391567.16</v>
      </c>
      <c r="AR168" s="140"/>
      <c r="AS168" s="140">
        <v>20391567.16</v>
      </c>
      <c r="AT168" s="58"/>
      <c r="AU168" s="117">
        <v>27</v>
      </c>
      <c r="AV168" s="117">
        <v>14</v>
      </c>
      <c r="AW168" s="57"/>
      <c r="AY168" s="6"/>
      <c r="AZ168" s="1"/>
      <c r="BA168" s="1"/>
      <c r="BB168" s="176"/>
    </row>
    <row r="169" spans="1:54" x14ac:dyDescent="0.25">
      <c r="A169" s="24" t="s">
        <v>333</v>
      </c>
      <c r="B169" s="24" t="s">
        <v>334</v>
      </c>
      <c r="C169" s="24" t="s">
        <v>142</v>
      </c>
      <c r="D169" s="24" t="s">
        <v>120</v>
      </c>
      <c r="E169" s="58"/>
      <c r="F169" s="139">
        <v>1036.97</v>
      </c>
      <c r="G169" s="57"/>
      <c r="H169" s="139">
        <v>6151993.6299999999</v>
      </c>
      <c r="I169" s="139">
        <v>813119.28</v>
      </c>
      <c r="J169" s="139">
        <v>2880265.22</v>
      </c>
      <c r="K169" s="139">
        <v>5219670.8318299996</v>
      </c>
      <c r="L169" s="139">
        <v>15065048.961830001</v>
      </c>
      <c r="M169" s="117">
        <v>1.05711</v>
      </c>
      <c r="N169" s="25">
        <v>15627318.5</v>
      </c>
      <c r="O169" s="25">
        <v>15070.17</v>
      </c>
      <c r="P169" s="58"/>
      <c r="Q169" s="139">
        <v>2545857.64</v>
      </c>
      <c r="R169" s="139">
        <v>7931847.2599999998</v>
      </c>
      <c r="S169" s="139">
        <v>10583778.51</v>
      </c>
      <c r="T169" s="40">
        <v>0.6772613298948249</v>
      </c>
      <c r="U169" s="58"/>
      <c r="V169" s="28">
        <v>5043539.99</v>
      </c>
      <c r="W169" s="29">
        <v>0.6772613298948249</v>
      </c>
      <c r="X169" s="42">
        <v>2</v>
      </c>
      <c r="Y169" s="46">
        <v>0</v>
      </c>
      <c r="Z169" s="58"/>
      <c r="AA169" s="28">
        <v>0</v>
      </c>
      <c r="AB169" s="28">
        <v>0</v>
      </c>
      <c r="AC169" s="139">
        <v>2985141.0608640006</v>
      </c>
      <c r="AD169" s="130">
        <v>148186.1498511206</v>
      </c>
      <c r="AE169" s="137">
        <v>148186.1498511206</v>
      </c>
      <c r="AF169" s="130">
        <v>144096.83176164329</v>
      </c>
      <c r="AG169" s="47">
        <v>0</v>
      </c>
      <c r="AH169" s="47">
        <v>142.90302501626914</v>
      </c>
      <c r="AI169" s="47">
        <v>138.9594990806323</v>
      </c>
      <c r="AJ169" s="47">
        <v>0</v>
      </c>
      <c r="AK169" s="47">
        <v>0</v>
      </c>
      <c r="AL169" s="45">
        <v>0</v>
      </c>
      <c r="AM169" s="30">
        <v>0</v>
      </c>
      <c r="AN169" s="140">
        <v>144096.82999999999</v>
      </c>
      <c r="AO169" s="140">
        <v>138.94999999999999</v>
      </c>
      <c r="AP169" s="140">
        <v>8840214.0299999993</v>
      </c>
      <c r="AQ169" s="41">
        <v>8984310.8599999994</v>
      </c>
      <c r="AR169" s="140"/>
      <c r="AS169" s="140">
        <v>8984310.8599999994</v>
      </c>
      <c r="AT169" s="58"/>
      <c r="AU169" s="117">
        <v>28</v>
      </c>
      <c r="AV169" s="117">
        <v>14</v>
      </c>
      <c r="AW169" s="57"/>
      <c r="AY169" s="6"/>
      <c r="AZ169" s="1"/>
      <c r="BA169" s="1"/>
      <c r="BB169" s="176"/>
    </row>
    <row r="170" spans="1:54" x14ac:dyDescent="0.25">
      <c r="A170" s="24" t="s">
        <v>335</v>
      </c>
      <c r="B170" s="24" t="s">
        <v>336</v>
      </c>
      <c r="C170" s="24" t="s">
        <v>142</v>
      </c>
      <c r="D170" s="24" t="s">
        <v>120</v>
      </c>
      <c r="E170" s="58"/>
      <c r="F170" s="139">
        <v>232</v>
      </c>
      <c r="G170" s="57"/>
      <c r="H170" s="139">
        <v>1417346.29</v>
      </c>
      <c r="I170" s="139">
        <v>181918.16</v>
      </c>
      <c r="J170" s="139">
        <v>664349.45000000007</v>
      </c>
      <c r="K170" s="139">
        <v>1185086.7580000001</v>
      </c>
      <c r="L170" s="139">
        <v>3448700.6579999998</v>
      </c>
      <c r="M170" s="117">
        <v>1.05711</v>
      </c>
      <c r="N170" s="25">
        <v>3577975.64</v>
      </c>
      <c r="O170" s="25">
        <v>15422.3</v>
      </c>
      <c r="P170" s="58"/>
      <c r="Q170" s="139">
        <v>777413.66</v>
      </c>
      <c r="R170" s="139">
        <v>2301409.83</v>
      </c>
      <c r="S170" s="139">
        <v>3518403.9400000004</v>
      </c>
      <c r="T170" s="40">
        <v>0.98335044561678464</v>
      </c>
      <c r="U170" s="58"/>
      <c r="V170" s="28">
        <v>59571.699999999721</v>
      </c>
      <c r="W170" s="29">
        <v>0.98335044561678464</v>
      </c>
      <c r="X170" s="42">
        <v>3</v>
      </c>
      <c r="Y170" s="46">
        <v>0</v>
      </c>
      <c r="Z170" s="58"/>
      <c r="AA170" s="28">
        <v>0</v>
      </c>
      <c r="AB170" s="28">
        <v>0</v>
      </c>
      <c r="AC170" s="139">
        <v>0</v>
      </c>
      <c r="AD170" s="130">
        <v>0</v>
      </c>
      <c r="AE170" s="137">
        <v>0</v>
      </c>
      <c r="AF170" s="130">
        <v>0</v>
      </c>
      <c r="AG170" s="47">
        <v>0</v>
      </c>
      <c r="AH170" s="47">
        <v>0</v>
      </c>
      <c r="AI170" s="47">
        <v>0</v>
      </c>
      <c r="AJ170" s="47">
        <v>35.079830598096827</v>
      </c>
      <c r="AK170" s="47">
        <v>0</v>
      </c>
      <c r="AL170" s="45">
        <v>8138.5206987584643</v>
      </c>
      <c r="AM170" s="30">
        <v>0</v>
      </c>
      <c r="AN170" s="140">
        <v>8138.52</v>
      </c>
      <c r="AO170" s="140">
        <v>35.07</v>
      </c>
      <c r="AP170" s="140">
        <v>2359910.23</v>
      </c>
      <c r="AQ170" s="41">
        <v>2368048.75</v>
      </c>
      <c r="AR170" s="140"/>
      <c r="AS170" s="140">
        <v>2368048.75</v>
      </c>
      <c r="AT170" s="58"/>
      <c r="AU170" s="117">
        <v>28</v>
      </c>
      <c r="AV170" s="117">
        <v>14</v>
      </c>
      <c r="AW170" s="57"/>
      <c r="AY170" s="6"/>
      <c r="AZ170" s="1"/>
      <c r="BA170" s="1"/>
      <c r="BB170" s="176"/>
    </row>
    <row r="171" spans="1:54" x14ac:dyDescent="0.25">
      <c r="A171" s="24" t="s">
        <v>337</v>
      </c>
      <c r="B171" s="24" t="s">
        <v>338</v>
      </c>
      <c r="C171" s="24" t="s">
        <v>142</v>
      </c>
      <c r="D171" s="24" t="s">
        <v>120</v>
      </c>
      <c r="E171" s="58"/>
      <c r="F171" s="139">
        <v>5096.75</v>
      </c>
      <c r="G171" s="57"/>
      <c r="H171" s="139">
        <v>27220488.91</v>
      </c>
      <c r="I171" s="139">
        <v>3996514.57</v>
      </c>
      <c r="J171" s="139">
        <v>8802098.0500000007</v>
      </c>
      <c r="K171" s="139">
        <v>21720434.56625</v>
      </c>
      <c r="L171" s="139">
        <v>61739536.096249998</v>
      </c>
      <c r="M171" s="117">
        <v>1.05711</v>
      </c>
      <c r="N171" s="25">
        <v>64025026.979999997</v>
      </c>
      <c r="O171" s="25">
        <v>12561.93</v>
      </c>
      <c r="P171" s="58"/>
      <c r="Q171" s="139">
        <v>57622524.280000001</v>
      </c>
      <c r="R171" s="139">
        <v>4340794.7</v>
      </c>
      <c r="S171" s="139">
        <v>62277526.160000004</v>
      </c>
      <c r="T171" s="40">
        <v>0.97270597292296535</v>
      </c>
      <c r="U171" s="58"/>
      <c r="V171" s="28">
        <v>1747500.8199999928</v>
      </c>
      <c r="W171" s="29">
        <v>0.97270597292296535</v>
      </c>
      <c r="X171" s="42">
        <v>3</v>
      </c>
      <c r="Y171" s="46">
        <v>0</v>
      </c>
      <c r="Z171" s="58"/>
      <c r="AA171" s="28">
        <v>0</v>
      </c>
      <c r="AB171" s="28">
        <v>0</v>
      </c>
      <c r="AC171" s="139">
        <v>0</v>
      </c>
      <c r="AD171" s="130">
        <v>0</v>
      </c>
      <c r="AE171" s="137">
        <v>0</v>
      </c>
      <c r="AF171" s="130">
        <v>0</v>
      </c>
      <c r="AG171" s="47">
        <v>0</v>
      </c>
      <c r="AH171" s="47">
        <v>0</v>
      </c>
      <c r="AI171" s="47">
        <v>0</v>
      </c>
      <c r="AJ171" s="47">
        <v>28.573571756516444</v>
      </c>
      <c r="AK171" s="47">
        <v>0</v>
      </c>
      <c r="AL171" s="45">
        <v>145632.35185002518</v>
      </c>
      <c r="AM171" s="30">
        <v>0</v>
      </c>
      <c r="AN171" s="140">
        <v>145632.35</v>
      </c>
      <c r="AO171" s="140">
        <v>28.57</v>
      </c>
      <c r="AP171" s="140">
        <v>4362619.13</v>
      </c>
      <c r="AQ171" s="41">
        <v>4508251.4799999995</v>
      </c>
      <c r="AR171" s="140"/>
      <c r="AS171" s="140">
        <v>4508251.4799999995</v>
      </c>
      <c r="AT171" s="58"/>
      <c r="AU171" s="117">
        <v>35</v>
      </c>
      <c r="AV171" s="117">
        <v>18</v>
      </c>
      <c r="AW171" s="57"/>
      <c r="AY171" s="6"/>
      <c r="AZ171" s="1"/>
      <c r="BA171" s="1"/>
      <c r="BB171" s="176"/>
    </row>
    <row r="172" spans="1:54" x14ac:dyDescent="0.25">
      <c r="A172" s="24" t="s">
        <v>339</v>
      </c>
      <c r="B172" s="24" t="s">
        <v>340</v>
      </c>
      <c r="C172" s="24" t="s">
        <v>142</v>
      </c>
      <c r="D172" s="24" t="s">
        <v>120</v>
      </c>
      <c r="E172" s="58"/>
      <c r="F172" s="139">
        <v>3505.88</v>
      </c>
      <c r="G172" s="57"/>
      <c r="H172" s="139">
        <v>18640851.899999999</v>
      </c>
      <c r="I172" s="139">
        <v>2749065.68</v>
      </c>
      <c r="J172" s="139">
        <v>4933227.54</v>
      </c>
      <c r="K172" s="139">
        <v>15578316.226320002</v>
      </c>
      <c r="L172" s="139">
        <v>41901461.346320003</v>
      </c>
      <c r="M172" s="117">
        <v>1.05711</v>
      </c>
      <c r="N172" s="25">
        <v>43404776.159999996</v>
      </c>
      <c r="O172" s="25">
        <v>12380.56</v>
      </c>
      <c r="P172" s="58"/>
      <c r="Q172" s="139">
        <v>29573661.800000001</v>
      </c>
      <c r="R172" s="139">
        <v>5364629.12</v>
      </c>
      <c r="S172" s="139">
        <v>35034228.649999999</v>
      </c>
      <c r="T172" s="40">
        <v>0.8071514646419502</v>
      </c>
      <c r="U172" s="58"/>
      <c r="V172" s="28">
        <v>8370547.5099999979</v>
      </c>
      <c r="W172" s="180">
        <v>0.8071514646419502</v>
      </c>
      <c r="X172" s="42">
        <v>2</v>
      </c>
      <c r="Y172" s="46">
        <v>0</v>
      </c>
      <c r="Z172" s="58"/>
      <c r="AA172" s="28">
        <v>0</v>
      </c>
      <c r="AB172" s="28">
        <v>0</v>
      </c>
      <c r="AC172" s="139">
        <v>1871564.4587736006</v>
      </c>
      <c r="AD172" s="130">
        <v>92906.809322968707</v>
      </c>
      <c r="AE172" s="137">
        <v>128153.94838748871</v>
      </c>
      <c r="AF172" s="130">
        <v>124617.43529294235</v>
      </c>
      <c r="AG172" s="47">
        <v>0</v>
      </c>
      <c r="AH172" s="47">
        <v>26.50028218962677</v>
      </c>
      <c r="AI172" s="47">
        <v>35.545265466285883</v>
      </c>
      <c r="AJ172" s="47">
        <v>0</v>
      </c>
      <c r="AK172" s="47">
        <v>0</v>
      </c>
      <c r="AL172" s="45">
        <v>0</v>
      </c>
      <c r="AM172" s="30">
        <v>0</v>
      </c>
      <c r="AN172" s="140">
        <v>124617.43</v>
      </c>
      <c r="AO172" s="140">
        <v>35.54</v>
      </c>
      <c r="AP172" s="140">
        <v>5562063.5899999999</v>
      </c>
      <c r="AQ172" s="41">
        <v>5686681.0199999996</v>
      </c>
      <c r="AR172" s="140"/>
      <c r="AS172" s="140">
        <v>5686681.0199999996</v>
      </c>
      <c r="AT172" s="58"/>
      <c r="AU172" s="117">
        <v>28</v>
      </c>
      <c r="AV172" s="117">
        <v>14</v>
      </c>
      <c r="AW172" s="57"/>
      <c r="AY172" s="6"/>
      <c r="AZ172" s="1"/>
      <c r="BA172" s="1"/>
      <c r="BB172" s="176"/>
    </row>
    <row r="173" spans="1:54" x14ac:dyDescent="0.25">
      <c r="A173" s="24" t="s">
        <v>341</v>
      </c>
      <c r="B173" s="24" t="s">
        <v>342</v>
      </c>
      <c r="C173" s="24" t="s">
        <v>142</v>
      </c>
      <c r="D173" s="24" t="s">
        <v>120</v>
      </c>
      <c r="E173" s="58"/>
      <c r="F173" s="139">
        <v>1576.25</v>
      </c>
      <c r="G173" s="57"/>
      <c r="H173" s="139">
        <v>8479993.5</v>
      </c>
      <c r="I173" s="139">
        <v>1235984.9099999999</v>
      </c>
      <c r="J173" s="139">
        <v>2688738.3800000008</v>
      </c>
      <c r="K173" s="139">
        <v>7177380.4417500012</v>
      </c>
      <c r="L173" s="139">
        <v>19582097.231750004</v>
      </c>
      <c r="M173" s="117">
        <v>1.05711</v>
      </c>
      <c r="N173" s="25">
        <v>20290530.600000001</v>
      </c>
      <c r="O173" s="25">
        <v>12872.66</v>
      </c>
      <c r="P173" s="58"/>
      <c r="Q173" s="139">
        <v>6467719.0700000003</v>
      </c>
      <c r="R173" s="139">
        <v>5379908.1200000001</v>
      </c>
      <c r="S173" s="139">
        <v>11920803.16</v>
      </c>
      <c r="T173" s="40">
        <v>0.58750573826787944</v>
      </c>
      <c r="U173" s="58"/>
      <c r="V173" s="28">
        <v>8369727.4400000013</v>
      </c>
      <c r="W173" s="29">
        <v>0.58750573826787944</v>
      </c>
      <c r="X173" s="42">
        <v>1</v>
      </c>
      <c r="Y173" s="46">
        <v>1</v>
      </c>
      <c r="Z173" s="58"/>
      <c r="AA173" s="28">
        <v>1746981.3052856717</v>
      </c>
      <c r="AB173" s="28">
        <v>524094.39158570149</v>
      </c>
      <c r="AC173" s="139">
        <v>4033798.2219653181</v>
      </c>
      <c r="AD173" s="130">
        <v>200242.80782775691</v>
      </c>
      <c r="AE173" s="137">
        <v>200242.80782775691</v>
      </c>
      <c r="AF173" s="130">
        <v>194716.94365515737</v>
      </c>
      <c r="AG173" s="47">
        <v>332.49445937237209</v>
      </c>
      <c r="AH173" s="47">
        <v>127.03746729754602</v>
      </c>
      <c r="AI173" s="47">
        <v>123.53176441247098</v>
      </c>
      <c r="AJ173" s="47">
        <v>0</v>
      </c>
      <c r="AK173" s="47">
        <v>0</v>
      </c>
      <c r="AL173" s="45">
        <v>0</v>
      </c>
      <c r="AM173" s="30">
        <v>0</v>
      </c>
      <c r="AN173" s="140">
        <v>718811.33</v>
      </c>
      <c r="AO173" s="140">
        <v>456.02</v>
      </c>
      <c r="AP173" s="140">
        <v>5527888.0000000009</v>
      </c>
      <c r="AQ173" s="41">
        <v>6246699.330000001</v>
      </c>
      <c r="AR173" s="140"/>
      <c r="AS173" s="140">
        <v>6246699.330000001</v>
      </c>
      <c r="AT173" s="58"/>
      <c r="AU173" s="117">
        <v>28</v>
      </c>
      <c r="AV173" s="117">
        <v>14</v>
      </c>
      <c r="AW173" s="57"/>
      <c r="AY173" s="6"/>
      <c r="AZ173" s="1"/>
      <c r="BA173" s="1"/>
      <c r="BB173" s="176"/>
    </row>
    <row r="174" spans="1:54" x14ac:dyDescent="0.25">
      <c r="A174" s="24" t="s">
        <v>343</v>
      </c>
      <c r="B174" s="24" t="s">
        <v>344</v>
      </c>
      <c r="C174" s="24" t="s">
        <v>142</v>
      </c>
      <c r="D174" s="24" t="s">
        <v>120</v>
      </c>
      <c r="E174" s="58"/>
      <c r="F174" s="139">
        <v>1711.48</v>
      </c>
      <c r="G174" s="57"/>
      <c r="H174" s="139">
        <v>9694483.9600000009</v>
      </c>
      <c r="I174" s="139">
        <v>1342022.81</v>
      </c>
      <c r="J174" s="139">
        <v>4318265.5799999991</v>
      </c>
      <c r="K174" s="139">
        <v>8349578.427720001</v>
      </c>
      <c r="L174" s="139">
        <v>23704350.777720004</v>
      </c>
      <c r="M174" s="117">
        <v>1.05711</v>
      </c>
      <c r="N174" s="25">
        <v>24581261.82</v>
      </c>
      <c r="O174" s="25">
        <v>14362.57</v>
      </c>
      <c r="P174" s="58"/>
      <c r="Q174" s="139">
        <v>4552031.83</v>
      </c>
      <c r="R174" s="139">
        <v>10278520.939999999</v>
      </c>
      <c r="S174" s="139">
        <v>14969310.84</v>
      </c>
      <c r="T174" s="40">
        <v>0.60897243394643596</v>
      </c>
      <c r="U174" s="58"/>
      <c r="V174" s="28">
        <v>9611950.9800000004</v>
      </c>
      <c r="W174" s="29">
        <v>0.60897243394643596</v>
      </c>
      <c r="X174" s="42">
        <v>1</v>
      </c>
      <c r="Y174" s="46">
        <v>1</v>
      </c>
      <c r="Z174" s="58"/>
      <c r="AA174" s="28">
        <v>1588727.7378830146</v>
      </c>
      <c r="AB174" s="28">
        <v>476618.32136490435</v>
      </c>
      <c r="AC174" s="139">
        <v>5517375.7116435794</v>
      </c>
      <c r="AD174" s="130">
        <v>273889.45692030649</v>
      </c>
      <c r="AE174" s="137">
        <v>273889.45692030649</v>
      </c>
      <c r="AF174" s="130">
        <v>266331.25318921165</v>
      </c>
      <c r="AG174" s="47">
        <v>278.48313819904666</v>
      </c>
      <c r="AH174" s="47">
        <v>160.03076689199202</v>
      </c>
      <c r="AI174" s="47">
        <v>155.61458690093465</v>
      </c>
      <c r="AJ174" s="47">
        <v>0</v>
      </c>
      <c r="AK174" s="47">
        <v>0</v>
      </c>
      <c r="AL174" s="45">
        <v>0</v>
      </c>
      <c r="AM174" s="30">
        <v>0</v>
      </c>
      <c r="AN174" s="140">
        <v>742949.57</v>
      </c>
      <c r="AO174" s="140">
        <v>434.09</v>
      </c>
      <c r="AP174" s="140">
        <v>10998093.669999998</v>
      </c>
      <c r="AQ174" s="41">
        <v>11741043.239999998</v>
      </c>
      <c r="AR174" s="140"/>
      <c r="AS174" s="140">
        <v>11741043.239999998</v>
      </c>
      <c r="AT174" s="58"/>
      <c r="AU174" s="117">
        <v>30</v>
      </c>
      <c r="AV174" s="117">
        <v>15</v>
      </c>
      <c r="AW174" s="57"/>
      <c r="AY174" s="6"/>
      <c r="AZ174" s="1"/>
      <c r="BA174" s="1"/>
      <c r="BB174" s="176"/>
    </row>
    <row r="175" spans="1:54" x14ac:dyDescent="0.25">
      <c r="A175" s="24" t="s">
        <v>345</v>
      </c>
      <c r="B175" s="24" t="s">
        <v>346</v>
      </c>
      <c r="C175" s="24" t="s">
        <v>142</v>
      </c>
      <c r="D175" s="24" t="s">
        <v>120</v>
      </c>
      <c r="E175" s="58"/>
      <c r="F175" s="139">
        <v>1433.39</v>
      </c>
      <c r="G175" s="57"/>
      <c r="H175" s="139">
        <v>8574928.4399999995</v>
      </c>
      <c r="I175" s="139">
        <v>1123964.1000000001</v>
      </c>
      <c r="J175" s="139">
        <v>5120580.6499999994</v>
      </c>
      <c r="K175" s="139">
        <v>7572485.9552099984</v>
      </c>
      <c r="L175" s="139">
        <v>22391959.145209998</v>
      </c>
      <c r="M175" s="117">
        <v>1.05711</v>
      </c>
      <c r="N175" s="25">
        <v>23238299.25</v>
      </c>
      <c r="O175" s="25">
        <v>16212.12</v>
      </c>
      <c r="P175" s="58"/>
      <c r="Q175" s="139">
        <v>2539946.1</v>
      </c>
      <c r="R175" s="139">
        <v>13054785.07</v>
      </c>
      <c r="S175" s="139">
        <v>15711870.390000001</v>
      </c>
      <c r="T175" s="40">
        <v>0.67611963427142807</v>
      </c>
      <c r="U175" s="58"/>
      <c r="V175" s="28">
        <v>7526428.8599999994</v>
      </c>
      <c r="W175" s="29">
        <v>0.67611963427142807</v>
      </c>
      <c r="X175" s="42">
        <v>2</v>
      </c>
      <c r="Y175" s="46">
        <v>0</v>
      </c>
      <c r="Z175" s="58"/>
      <c r="AA175" s="28">
        <v>0</v>
      </c>
      <c r="AB175" s="28">
        <v>0</v>
      </c>
      <c r="AC175" s="139">
        <v>4633954.8714044988</v>
      </c>
      <c r="AD175" s="130">
        <v>230035.33735137017</v>
      </c>
      <c r="AE175" s="137">
        <v>230035.33735137017</v>
      </c>
      <c r="AF175" s="130">
        <v>223687.32394259304</v>
      </c>
      <c r="AG175" s="47">
        <v>0</v>
      </c>
      <c r="AH175" s="47">
        <v>160.48342555157365</v>
      </c>
      <c r="AI175" s="47">
        <v>156.05475407432243</v>
      </c>
      <c r="AJ175" s="47">
        <v>0</v>
      </c>
      <c r="AK175" s="47">
        <v>0</v>
      </c>
      <c r="AL175" s="45">
        <v>0</v>
      </c>
      <c r="AM175" s="30">
        <v>0</v>
      </c>
      <c r="AN175" s="140">
        <v>223687.32</v>
      </c>
      <c r="AO175" s="140">
        <v>156.05000000000001</v>
      </c>
      <c r="AP175" s="140">
        <v>14276967.760000002</v>
      </c>
      <c r="AQ175" s="41">
        <v>14500655.080000002</v>
      </c>
      <c r="AR175" s="140"/>
      <c r="AS175" s="140">
        <v>14500655.080000002</v>
      </c>
      <c r="AT175" s="58"/>
      <c r="AU175" s="117">
        <v>30</v>
      </c>
      <c r="AV175" s="117">
        <v>15</v>
      </c>
      <c r="AW175" s="57"/>
      <c r="AY175" s="6"/>
      <c r="AZ175" s="1"/>
      <c r="BA175" s="1"/>
      <c r="BB175" s="176"/>
    </row>
    <row r="176" spans="1:54" x14ac:dyDescent="0.25">
      <c r="A176" s="24" t="s">
        <v>347</v>
      </c>
      <c r="B176" s="24" t="s">
        <v>348</v>
      </c>
      <c r="C176" s="24" t="s">
        <v>142</v>
      </c>
      <c r="D176" s="24" t="s">
        <v>120</v>
      </c>
      <c r="E176" s="58"/>
      <c r="F176" s="139">
        <v>2696.5</v>
      </c>
      <c r="G176" s="57"/>
      <c r="H176" s="139">
        <v>15656405.01</v>
      </c>
      <c r="I176" s="139">
        <v>2114406.54</v>
      </c>
      <c r="J176" s="139">
        <v>6490956.709999999</v>
      </c>
      <c r="K176" s="139">
        <v>13174670.302499998</v>
      </c>
      <c r="L176" s="139">
        <v>37436438.5625</v>
      </c>
      <c r="M176" s="117">
        <v>1.05711</v>
      </c>
      <c r="N176" s="25">
        <v>38822028.140000001</v>
      </c>
      <c r="O176" s="25">
        <v>14397.19</v>
      </c>
      <c r="P176" s="58"/>
      <c r="Q176" s="139">
        <v>6267279.5499999998</v>
      </c>
      <c r="R176" s="139">
        <v>16147992.720000001</v>
      </c>
      <c r="S176" s="139">
        <v>22580289.510000002</v>
      </c>
      <c r="T176" s="40">
        <v>0.58163600903515289</v>
      </c>
      <c r="U176" s="58"/>
      <c r="V176" s="28">
        <v>16241738.629999999</v>
      </c>
      <c r="W176" s="29">
        <v>0.58163600903515289</v>
      </c>
      <c r="X176" s="42">
        <v>1</v>
      </c>
      <c r="Y176" s="46">
        <v>1</v>
      </c>
      <c r="Z176" s="58"/>
      <c r="AA176" s="28">
        <v>3570387.5512876511</v>
      </c>
      <c r="AB176" s="28">
        <v>1071116.2653862953</v>
      </c>
      <c r="AC176" s="139">
        <v>9643696.8220892921</v>
      </c>
      <c r="AD176" s="130">
        <v>478725.21708682016</v>
      </c>
      <c r="AE176" s="137">
        <v>478725.21708682016</v>
      </c>
      <c r="AF176" s="130">
        <v>465514.40290419315</v>
      </c>
      <c r="AG176" s="47">
        <v>397.22464876183767</v>
      </c>
      <c r="AH176" s="47">
        <v>177.53577492557767</v>
      </c>
      <c r="AI176" s="47">
        <v>172.63652991069651</v>
      </c>
      <c r="AJ176" s="47">
        <v>0</v>
      </c>
      <c r="AK176" s="47">
        <v>0</v>
      </c>
      <c r="AL176" s="45">
        <v>0</v>
      </c>
      <c r="AM176" s="30">
        <v>0</v>
      </c>
      <c r="AN176" s="140">
        <v>1536630.66</v>
      </c>
      <c r="AO176" s="140">
        <v>569.86</v>
      </c>
      <c r="AP176" s="140">
        <v>17947079.920000002</v>
      </c>
      <c r="AQ176" s="41">
        <v>19483710.580000002</v>
      </c>
      <c r="AR176" s="140"/>
      <c r="AS176" s="140">
        <v>19483710.580000002</v>
      </c>
      <c r="AT176" s="58"/>
      <c r="AU176" s="117">
        <v>38</v>
      </c>
      <c r="AV176" s="117">
        <v>19</v>
      </c>
      <c r="AW176" s="57"/>
      <c r="AY176" s="6"/>
      <c r="AZ176" s="1"/>
      <c r="BA176" s="1"/>
      <c r="BB176" s="176"/>
    </row>
    <row r="177" spans="1:54" x14ac:dyDescent="0.25">
      <c r="A177" s="24" t="s">
        <v>349</v>
      </c>
      <c r="B177" s="24" t="s">
        <v>350</v>
      </c>
      <c r="C177" s="24" t="s">
        <v>142</v>
      </c>
      <c r="D177" s="24" t="s">
        <v>120</v>
      </c>
      <c r="E177" s="58"/>
      <c r="F177" s="139">
        <v>1259.1500000000001</v>
      </c>
      <c r="G177" s="57"/>
      <c r="H177" s="139">
        <v>6906142.0900000008</v>
      </c>
      <c r="I177" s="139">
        <v>987337.28</v>
      </c>
      <c r="J177" s="139">
        <v>2625036.6</v>
      </c>
      <c r="K177" s="139">
        <v>5913802.8478500005</v>
      </c>
      <c r="L177" s="139">
        <v>16432318.817850001</v>
      </c>
      <c r="M177" s="117">
        <v>1.05711</v>
      </c>
      <c r="N177" s="25">
        <v>17033031.260000002</v>
      </c>
      <c r="O177" s="25">
        <v>13527.4</v>
      </c>
      <c r="P177" s="58"/>
      <c r="Q177" s="139">
        <v>5177282.2300000004</v>
      </c>
      <c r="R177" s="139">
        <v>5829161.1500000004</v>
      </c>
      <c r="S177" s="139">
        <v>11112239.620000001</v>
      </c>
      <c r="T177" s="40">
        <v>0.65239354348487233</v>
      </c>
      <c r="U177" s="58"/>
      <c r="V177" s="28">
        <v>5920791.6400000006</v>
      </c>
      <c r="W177" s="29">
        <v>0.65239354348487233</v>
      </c>
      <c r="X177" s="42">
        <v>1</v>
      </c>
      <c r="Y177" s="46">
        <v>1</v>
      </c>
      <c r="Z177" s="58"/>
      <c r="AA177" s="28">
        <v>361279.95627728105</v>
      </c>
      <c r="AB177" s="28">
        <v>108383.98688318431</v>
      </c>
      <c r="AC177" s="139">
        <v>3005399.0511332396</v>
      </c>
      <c r="AD177" s="130">
        <v>149191.78192026346</v>
      </c>
      <c r="AE177" s="137">
        <v>149191.78192026346</v>
      </c>
      <c r="AF177" s="130">
        <v>145074.71259076922</v>
      </c>
      <c r="AG177" s="47">
        <v>86.077105097235673</v>
      </c>
      <c r="AH177" s="47">
        <v>118.4861072312778</v>
      </c>
      <c r="AI177" s="47">
        <v>115.2163861261718</v>
      </c>
      <c r="AJ177" s="47">
        <v>0</v>
      </c>
      <c r="AK177" s="47">
        <v>0</v>
      </c>
      <c r="AL177" s="45">
        <v>0</v>
      </c>
      <c r="AM177" s="30">
        <v>0</v>
      </c>
      <c r="AN177" s="140">
        <v>253458.69</v>
      </c>
      <c r="AO177" s="140">
        <v>201.29</v>
      </c>
      <c r="AP177" s="140">
        <v>6065491.2300000004</v>
      </c>
      <c r="AQ177" s="41">
        <v>6318949.9200000009</v>
      </c>
      <c r="AR177" s="140"/>
      <c r="AS177" s="140">
        <v>6318949.9200000009</v>
      </c>
      <c r="AT177" s="58"/>
      <c r="AU177" s="117">
        <v>38</v>
      </c>
      <c r="AV177" s="117">
        <v>19</v>
      </c>
      <c r="AW177" s="57"/>
      <c r="AY177" s="6"/>
      <c r="AZ177" s="1"/>
      <c r="BA177" s="1"/>
      <c r="BB177" s="176"/>
    </row>
    <row r="178" spans="1:54" x14ac:dyDescent="0.25">
      <c r="A178" s="24" t="s">
        <v>351</v>
      </c>
      <c r="B178" s="24" t="s">
        <v>352</v>
      </c>
      <c r="C178" s="24" t="s">
        <v>142</v>
      </c>
      <c r="D178" s="24" t="s">
        <v>120</v>
      </c>
      <c r="E178" s="58"/>
      <c r="F178" s="139">
        <v>2355</v>
      </c>
      <c r="G178" s="57"/>
      <c r="H178" s="139">
        <v>12760505.690000001</v>
      </c>
      <c r="I178" s="139">
        <v>1846626.15</v>
      </c>
      <c r="J178" s="139">
        <v>4413750.17</v>
      </c>
      <c r="K178" s="139">
        <v>10185073.602</v>
      </c>
      <c r="L178" s="139">
        <v>29205955.612000003</v>
      </c>
      <c r="M178" s="117">
        <v>1.05711</v>
      </c>
      <c r="N178" s="25">
        <v>30292238.18</v>
      </c>
      <c r="O178" s="25">
        <v>12862.94</v>
      </c>
      <c r="P178" s="58"/>
      <c r="Q178" s="139">
        <v>24345074.120000001</v>
      </c>
      <c r="R178" s="139">
        <v>2358714.5099999998</v>
      </c>
      <c r="S178" s="139">
        <v>26925494.5</v>
      </c>
      <c r="T178" s="40">
        <v>0.88885787639743163</v>
      </c>
      <c r="U178" s="58"/>
      <c r="V178" s="28">
        <v>3366743.6799999997</v>
      </c>
      <c r="W178" s="29">
        <v>0.88885787639743163</v>
      </c>
      <c r="X178" s="42">
        <v>2</v>
      </c>
      <c r="Y178" s="46">
        <v>0</v>
      </c>
      <c r="Z178" s="58"/>
      <c r="AA178" s="28">
        <v>0</v>
      </c>
      <c r="AB178" s="28">
        <v>0</v>
      </c>
      <c r="AC178" s="139">
        <v>136223.01630319987</v>
      </c>
      <c r="AD178" s="130">
        <v>6762.2815456617</v>
      </c>
      <c r="AE178" s="137">
        <v>86084.677300003401</v>
      </c>
      <c r="AF178" s="130">
        <v>83709.100173103259</v>
      </c>
      <c r="AG178" s="47">
        <v>0</v>
      </c>
      <c r="AH178" s="47">
        <v>2.871457131915796</v>
      </c>
      <c r="AI178" s="47">
        <v>35.545265466285883</v>
      </c>
      <c r="AJ178" s="47">
        <v>0</v>
      </c>
      <c r="AK178" s="47">
        <v>0</v>
      </c>
      <c r="AL178" s="45">
        <v>0</v>
      </c>
      <c r="AM178" s="30">
        <v>0</v>
      </c>
      <c r="AN178" s="140">
        <v>83709.100000000006</v>
      </c>
      <c r="AO178" s="140">
        <v>35.54</v>
      </c>
      <c r="AP178" s="140">
        <v>2561307.8000000007</v>
      </c>
      <c r="AQ178" s="41">
        <v>2645016.9000000008</v>
      </c>
      <c r="AR178" s="140"/>
      <c r="AS178" s="140">
        <v>2645016.9000000008</v>
      </c>
      <c r="AT178" s="58"/>
      <c r="AU178" s="117">
        <v>38</v>
      </c>
      <c r="AV178" s="117">
        <v>19</v>
      </c>
      <c r="AW178" s="57"/>
      <c r="AY178" s="6"/>
      <c r="AZ178" s="1"/>
      <c r="BA178" s="1"/>
      <c r="BB178" s="176"/>
    </row>
    <row r="179" spans="1:54" x14ac:dyDescent="0.25">
      <c r="A179" s="24" t="s">
        <v>353</v>
      </c>
      <c r="B179" s="24" t="s">
        <v>354</v>
      </c>
      <c r="C179" s="24" t="s">
        <v>142</v>
      </c>
      <c r="D179" s="24" t="s">
        <v>120</v>
      </c>
      <c r="E179" s="58"/>
      <c r="F179" s="139">
        <v>1005.54</v>
      </c>
      <c r="G179" s="57"/>
      <c r="H179" s="139">
        <v>6153501.8499999996</v>
      </c>
      <c r="I179" s="139">
        <v>788474.08</v>
      </c>
      <c r="J179" s="139">
        <v>3861366.9500000007</v>
      </c>
      <c r="K179" s="139">
        <v>5427376.8010600004</v>
      </c>
      <c r="L179" s="139">
        <v>16230719.681060001</v>
      </c>
      <c r="M179" s="117">
        <v>1.05711</v>
      </c>
      <c r="N179" s="25">
        <v>16847698.59</v>
      </c>
      <c r="O179" s="25">
        <v>16754.87</v>
      </c>
      <c r="P179" s="58"/>
      <c r="Q179" s="139">
        <v>2157254.94</v>
      </c>
      <c r="R179" s="139">
        <v>9388736.0800000001</v>
      </c>
      <c r="S179" s="139">
        <v>12161096.98</v>
      </c>
      <c r="T179" s="40">
        <v>0.72182541223869323</v>
      </c>
      <c r="U179" s="58"/>
      <c r="V179" s="28">
        <v>4686601.6099999994</v>
      </c>
      <c r="W179" s="29">
        <v>0.72182541223869323</v>
      </c>
      <c r="X179" s="42">
        <v>2</v>
      </c>
      <c r="Y179" s="46">
        <v>0</v>
      </c>
      <c r="Z179" s="58"/>
      <c r="AA179" s="28">
        <v>0</v>
      </c>
      <c r="AB179" s="28">
        <v>0</v>
      </c>
      <c r="AC179" s="139">
        <v>2648516.1539073</v>
      </c>
      <c r="AD179" s="130">
        <v>131475.66686594894</v>
      </c>
      <c r="AE179" s="137">
        <v>131475.66686594894</v>
      </c>
      <c r="AF179" s="130">
        <v>127847.48823129802</v>
      </c>
      <c r="AG179" s="47">
        <v>0</v>
      </c>
      <c r="AH179" s="47">
        <v>130.75130463825303</v>
      </c>
      <c r="AI179" s="47">
        <v>127.14311537213639</v>
      </c>
      <c r="AJ179" s="47">
        <v>0</v>
      </c>
      <c r="AK179" s="47">
        <v>0</v>
      </c>
      <c r="AL179" s="45">
        <v>0</v>
      </c>
      <c r="AM179" s="30">
        <v>0</v>
      </c>
      <c r="AN179" s="140">
        <v>127847.48</v>
      </c>
      <c r="AO179" s="140">
        <v>127.14</v>
      </c>
      <c r="AP179" s="140">
        <v>10327261.639999999</v>
      </c>
      <c r="AQ179" s="41">
        <v>10455109.119999999</v>
      </c>
      <c r="AR179" s="140"/>
      <c r="AS179" s="140">
        <v>10455109.119999999</v>
      </c>
      <c r="AT179" s="58"/>
      <c r="AU179" s="117">
        <v>30</v>
      </c>
      <c r="AV179" s="117">
        <v>15</v>
      </c>
      <c r="AW179" s="57"/>
      <c r="AY179" s="6"/>
      <c r="AZ179" s="1"/>
      <c r="BA179" s="1"/>
      <c r="BB179" s="176"/>
    </row>
    <row r="180" spans="1:54" x14ac:dyDescent="0.25">
      <c r="A180" s="24" t="s">
        <v>355</v>
      </c>
      <c r="B180" s="24" t="s">
        <v>356</v>
      </c>
      <c r="C180" s="24" t="s">
        <v>142</v>
      </c>
      <c r="D180" s="24" t="s">
        <v>120</v>
      </c>
      <c r="E180" s="58"/>
      <c r="F180" s="139">
        <v>2073.5</v>
      </c>
      <c r="G180" s="57"/>
      <c r="H180" s="139">
        <v>12633800.690000001</v>
      </c>
      <c r="I180" s="139">
        <v>1625893.55</v>
      </c>
      <c r="J180" s="139">
        <v>6255180.290000001</v>
      </c>
      <c r="K180" s="139">
        <v>10676454.912499998</v>
      </c>
      <c r="L180" s="139">
        <v>31191329.442499999</v>
      </c>
      <c r="M180" s="117">
        <v>1.05711</v>
      </c>
      <c r="N180" s="25">
        <v>32362933.920000002</v>
      </c>
      <c r="O180" s="25">
        <v>15607.87</v>
      </c>
      <c r="P180" s="58"/>
      <c r="Q180" s="139">
        <v>4692963.05</v>
      </c>
      <c r="R180" s="139">
        <v>17643141.18</v>
      </c>
      <c r="S180" s="139">
        <v>22702948.52</v>
      </c>
      <c r="T180" s="40">
        <v>0.70151082643251272</v>
      </c>
      <c r="U180" s="58"/>
      <c r="V180" s="28">
        <v>9659985.4000000022</v>
      </c>
      <c r="W180" s="29">
        <v>0.70151082643251272</v>
      </c>
      <c r="X180" s="42">
        <v>2</v>
      </c>
      <c r="Y180" s="46">
        <v>0</v>
      </c>
      <c r="Z180" s="58"/>
      <c r="AA180" s="28">
        <v>0</v>
      </c>
      <c r="AB180" s="28">
        <v>0</v>
      </c>
      <c r="AC180" s="139">
        <v>5682397.9502768014</v>
      </c>
      <c r="AD180" s="130">
        <v>282081.36801739619</v>
      </c>
      <c r="AE180" s="137">
        <v>282081.36801739619</v>
      </c>
      <c r="AF180" s="130">
        <v>274297.10179483116</v>
      </c>
      <c r="AG180" s="47">
        <v>0</v>
      </c>
      <c r="AH180" s="47">
        <v>136.04117097535385</v>
      </c>
      <c r="AI180" s="47">
        <v>132.28700351812449</v>
      </c>
      <c r="AJ180" s="47">
        <v>0</v>
      </c>
      <c r="AK180" s="47">
        <v>0</v>
      </c>
      <c r="AL180" s="45">
        <v>0</v>
      </c>
      <c r="AM180" s="30">
        <v>0</v>
      </c>
      <c r="AN180" s="140">
        <v>274297.09999999998</v>
      </c>
      <c r="AO180" s="140">
        <v>132.28</v>
      </c>
      <c r="AP180" s="140">
        <v>19556253.84</v>
      </c>
      <c r="AQ180" s="41">
        <v>19830550.940000001</v>
      </c>
      <c r="AR180" s="140"/>
      <c r="AS180" s="140">
        <v>19830550.940000001</v>
      </c>
      <c r="AT180" s="58"/>
      <c r="AU180" s="117">
        <v>30</v>
      </c>
      <c r="AV180" s="117">
        <v>15</v>
      </c>
      <c r="AW180" s="57"/>
      <c r="AY180" s="6"/>
      <c r="AZ180" s="1"/>
      <c r="BA180" s="1"/>
      <c r="BB180" s="176"/>
    </row>
    <row r="181" spans="1:54" x14ac:dyDescent="0.25">
      <c r="A181" s="24" t="s">
        <v>357</v>
      </c>
      <c r="B181" s="24" t="s">
        <v>358</v>
      </c>
      <c r="C181" s="24" t="s">
        <v>142</v>
      </c>
      <c r="D181" s="24" t="s">
        <v>120</v>
      </c>
      <c r="E181" s="58"/>
      <c r="F181" s="139">
        <v>2578.13</v>
      </c>
      <c r="G181" s="57"/>
      <c r="H181" s="139">
        <v>15347428.369999999</v>
      </c>
      <c r="I181" s="139">
        <v>2021589.07</v>
      </c>
      <c r="J181" s="139">
        <v>6916215.9900000002</v>
      </c>
      <c r="K181" s="139">
        <v>12918339.149069998</v>
      </c>
      <c r="L181" s="139">
        <v>37203572.579070002</v>
      </c>
      <c r="M181" s="117">
        <v>1.05711</v>
      </c>
      <c r="N181" s="25">
        <v>38590502.259999998</v>
      </c>
      <c r="O181" s="25">
        <v>14968.4</v>
      </c>
      <c r="P181" s="58"/>
      <c r="Q181" s="139">
        <v>6596925.5199999996</v>
      </c>
      <c r="R181" s="139">
        <v>18880026.539999999</v>
      </c>
      <c r="S181" s="139">
        <v>25761150.34</v>
      </c>
      <c r="T181" s="40">
        <v>0.66755156920313174</v>
      </c>
      <c r="U181" s="58"/>
      <c r="V181" s="28">
        <v>12829351.919999998</v>
      </c>
      <c r="W181" s="29">
        <v>0.66755156920313174</v>
      </c>
      <c r="X181" s="42">
        <v>1</v>
      </c>
      <c r="Y181" s="46">
        <v>1</v>
      </c>
      <c r="Z181" s="58"/>
      <c r="AA181" s="28">
        <v>233569.94083876535</v>
      </c>
      <c r="AB181" s="28">
        <v>70070.982251629597</v>
      </c>
      <c r="AC181" s="139">
        <v>7598126.9586195862</v>
      </c>
      <c r="AD181" s="130">
        <v>377180.56102580193</v>
      </c>
      <c r="AE181" s="137">
        <v>377180.56102580193</v>
      </c>
      <c r="AF181" s="130">
        <v>366771.95473734895</v>
      </c>
      <c r="AG181" s="47">
        <v>27.178994950460059</v>
      </c>
      <c r="AH181" s="47">
        <v>146.30005508868905</v>
      </c>
      <c r="AI181" s="47">
        <v>142.26278532787288</v>
      </c>
      <c r="AJ181" s="47">
        <v>0</v>
      </c>
      <c r="AK181" s="47">
        <v>0</v>
      </c>
      <c r="AL181" s="45">
        <v>0</v>
      </c>
      <c r="AM181" s="30">
        <v>0</v>
      </c>
      <c r="AN181" s="140">
        <v>436842.93</v>
      </c>
      <c r="AO181" s="140">
        <v>169.44</v>
      </c>
      <c r="AP181" s="140">
        <v>20939724.300000001</v>
      </c>
      <c r="AQ181" s="41">
        <v>21376567.23</v>
      </c>
      <c r="AR181" s="140"/>
      <c r="AS181" s="140">
        <v>21376567.23</v>
      </c>
      <c r="AT181" s="58"/>
      <c r="AU181" s="117">
        <v>34</v>
      </c>
      <c r="AV181" s="117">
        <v>17</v>
      </c>
      <c r="AW181" s="57"/>
      <c r="AY181" s="6"/>
      <c r="AZ181" s="1"/>
      <c r="BA181" s="1"/>
      <c r="BB181" s="176"/>
    </row>
    <row r="182" spans="1:54" x14ac:dyDescent="0.25">
      <c r="A182" s="24" t="s">
        <v>359</v>
      </c>
      <c r="B182" s="24" t="s">
        <v>360</v>
      </c>
      <c r="C182" s="24" t="s">
        <v>142</v>
      </c>
      <c r="D182" s="24" t="s">
        <v>120</v>
      </c>
      <c r="E182" s="58"/>
      <c r="F182" s="139">
        <v>972.5</v>
      </c>
      <c r="G182" s="57"/>
      <c r="H182" s="139">
        <v>5465334.7299999995</v>
      </c>
      <c r="I182" s="139">
        <v>762566.42</v>
      </c>
      <c r="J182" s="139">
        <v>1879167.7599999998</v>
      </c>
      <c r="K182" s="139">
        <v>4565091.3854999989</v>
      </c>
      <c r="L182" s="139">
        <v>12672160.295499999</v>
      </c>
      <c r="M182" s="117">
        <v>1.05711</v>
      </c>
      <c r="N182" s="25">
        <v>13135155</v>
      </c>
      <c r="O182" s="25">
        <v>13506.58</v>
      </c>
      <c r="P182" s="58"/>
      <c r="Q182" s="139">
        <v>5703024.5999999996</v>
      </c>
      <c r="R182" s="139">
        <v>1955755.45</v>
      </c>
      <c r="S182" s="139">
        <v>7838488.0800000001</v>
      </c>
      <c r="T182" s="40">
        <v>0.59675642046096911</v>
      </c>
      <c r="U182" s="58"/>
      <c r="V182" s="28">
        <v>5296666.92</v>
      </c>
      <c r="W182" s="29">
        <v>0.59675642046096911</v>
      </c>
      <c r="X182" s="42">
        <v>1</v>
      </c>
      <c r="Y182" s="46">
        <v>1</v>
      </c>
      <c r="Z182" s="58"/>
      <c r="AA182" s="28">
        <v>1009406.0927684251</v>
      </c>
      <c r="AB182" s="28">
        <v>302821.8278305275</v>
      </c>
      <c r="AC182" s="139">
        <v>2289165.0063294121</v>
      </c>
      <c r="AD182" s="130">
        <v>113637.02476548604</v>
      </c>
      <c r="AE182" s="137">
        <v>113637.02476548604</v>
      </c>
      <c r="AF182" s="130">
        <v>110501.1180598003</v>
      </c>
      <c r="AG182" s="47">
        <v>311.38491293627504</v>
      </c>
      <c r="AH182" s="47">
        <v>116.85041106990853</v>
      </c>
      <c r="AI182" s="47">
        <v>113.62582833912627</v>
      </c>
      <c r="AJ182" s="47">
        <v>0</v>
      </c>
      <c r="AK182" s="47">
        <v>0</v>
      </c>
      <c r="AL182" s="45">
        <v>0</v>
      </c>
      <c r="AM182" s="30">
        <v>0</v>
      </c>
      <c r="AN182" s="140">
        <v>413322.94</v>
      </c>
      <c r="AO182" s="140">
        <v>425.01</v>
      </c>
      <c r="AP182" s="140">
        <v>2239675.11</v>
      </c>
      <c r="AQ182" s="41">
        <v>2652998.0499999998</v>
      </c>
      <c r="AR182" s="140"/>
      <c r="AS182" s="140">
        <v>2652998.0499999998</v>
      </c>
      <c r="AT182" s="58"/>
      <c r="AU182" s="117">
        <v>29</v>
      </c>
      <c r="AV182" s="117">
        <v>15</v>
      </c>
      <c r="AW182" s="57"/>
      <c r="AY182" s="6"/>
      <c r="AZ182" s="1"/>
      <c r="BA182" s="1"/>
      <c r="BB182" s="176"/>
    </row>
    <row r="183" spans="1:54" x14ac:dyDescent="0.25">
      <c r="A183" s="24" t="s">
        <v>361</v>
      </c>
      <c r="B183" s="24" t="s">
        <v>362</v>
      </c>
      <c r="C183" s="24" t="s">
        <v>142</v>
      </c>
      <c r="D183" s="24" t="s">
        <v>120</v>
      </c>
      <c r="E183" s="58"/>
      <c r="F183" s="139">
        <v>1554.25</v>
      </c>
      <c r="G183" s="57"/>
      <c r="H183" s="139">
        <v>9044929.9199999999</v>
      </c>
      <c r="I183" s="139">
        <v>1218734.05</v>
      </c>
      <c r="J183" s="139">
        <v>4660898.97</v>
      </c>
      <c r="K183" s="139">
        <v>7876529.0027499991</v>
      </c>
      <c r="L183" s="139">
        <v>22801091.942749999</v>
      </c>
      <c r="M183" s="117">
        <v>1.05711</v>
      </c>
      <c r="N183" s="25">
        <v>23653433.73</v>
      </c>
      <c r="O183" s="25">
        <v>15218.55</v>
      </c>
      <c r="P183" s="58"/>
      <c r="Q183" s="139">
        <v>6655397.6299999999</v>
      </c>
      <c r="R183" s="139">
        <v>7831551.0800000001</v>
      </c>
      <c r="S183" s="139">
        <v>14816636.460000001</v>
      </c>
      <c r="T183" s="40">
        <v>0.62640530880756828</v>
      </c>
      <c r="U183" s="58"/>
      <c r="V183" s="28">
        <v>8836797.2699999996</v>
      </c>
      <c r="W183" s="29">
        <v>0.62640530880756828</v>
      </c>
      <c r="X183" s="42">
        <v>1</v>
      </c>
      <c r="Y183" s="46">
        <v>1</v>
      </c>
      <c r="Z183" s="58"/>
      <c r="AA183" s="28">
        <v>1116413.318676468</v>
      </c>
      <c r="AB183" s="28">
        <v>334923.99560294038</v>
      </c>
      <c r="AC183" s="139">
        <v>4809198.4837248763</v>
      </c>
      <c r="AD183" s="130">
        <v>238734.65027035261</v>
      </c>
      <c r="AE183" s="137">
        <v>238734.65027035261</v>
      </c>
      <c r="AF183" s="130">
        <v>232146.57220154241</v>
      </c>
      <c r="AG183" s="47">
        <v>215.48913984425954</v>
      </c>
      <c r="AH183" s="47">
        <v>153.60119045864732</v>
      </c>
      <c r="AI183" s="47">
        <v>149.36243989161488</v>
      </c>
      <c r="AJ183" s="47">
        <v>0</v>
      </c>
      <c r="AK183" s="47">
        <v>0</v>
      </c>
      <c r="AL183" s="45">
        <v>0</v>
      </c>
      <c r="AM183" s="30">
        <v>0</v>
      </c>
      <c r="AN183" s="140">
        <v>567070.56000000006</v>
      </c>
      <c r="AO183" s="140">
        <v>364.85</v>
      </c>
      <c r="AP183" s="140">
        <v>9023492.9699999988</v>
      </c>
      <c r="AQ183" s="41">
        <v>9590563.5299999993</v>
      </c>
      <c r="AR183" s="140"/>
      <c r="AS183" s="140">
        <v>9590563.5299999993</v>
      </c>
      <c r="AT183" s="58"/>
      <c r="AU183" s="117">
        <v>29</v>
      </c>
      <c r="AV183" s="117">
        <v>15</v>
      </c>
      <c r="AW183" s="57"/>
      <c r="AY183" s="6"/>
      <c r="AZ183" s="1"/>
      <c r="BA183" s="1"/>
      <c r="BB183" s="176"/>
    </row>
    <row r="184" spans="1:54" x14ac:dyDescent="0.25">
      <c r="A184" s="24" t="s">
        <v>363</v>
      </c>
      <c r="B184" s="24" t="s">
        <v>364</v>
      </c>
      <c r="C184" s="24" t="s">
        <v>142</v>
      </c>
      <c r="D184" s="24" t="s">
        <v>120</v>
      </c>
      <c r="E184" s="58"/>
      <c r="F184" s="139">
        <v>1859.56</v>
      </c>
      <c r="G184" s="57"/>
      <c r="H184" s="139">
        <v>11267068.91</v>
      </c>
      <c r="I184" s="139">
        <v>1458136.78</v>
      </c>
      <c r="J184" s="139">
        <v>6044460.71</v>
      </c>
      <c r="K184" s="139">
        <v>9683497.5798400007</v>
      </c>
      <c r="L184" s="139">
        <v>28453163.979839999</v>
      </c>
      <c r="M184" s="117">
        <v>1.05711</v>
      </c>
      <c r="N184" s="25">
        <v>29525099.620000001</v>
      </c>
      <c r="O184" s="25">
        <v>15877.46</v>
      </c>
      <c r="P184" s="58"/>
      <c r="Q184" s="139">
        <v>2963547.38</v>
      </c>
      <c r="R184" s="139">
        <v>17270145.550000001</v>
      </c>
      <c r="S184" s="139">
        <v>20861587.859999999</v>
      </c>
      <c r="T184" s="40">
        <v>0.706571294542511</v>
      </c>
      <c r="U184" s="58"/>
      <c r="V184" s="28">
        <v>8663511.7600000016</v>
      </c>
      <c r="W184" s="29">
        <v>0.706571294542511</v>
      </c>
      <c r="X184" s="42">
        <v>2</v>
      </c>
      <c r="Y184" s="46">
        <v>0</v>
      </c>
      <c r="Z184" s="58"/>
      <c r="AA184" s="28">
        <v>0</v>
      </c>
      <c r="AB184" s="28">
        <v>0</v>
      </c>
      <c r="AC184" s="139">
        <v>5153608.0225152001</v>
      </c>
      <c r="AD184" s="130">
        <v>255831.57215268619</v>
      </c>
      <c r="AE184" s="137">
        <v>255831.57215268619</v>
      </c>
      <c r="AF184" s="130">
        <v>248771.69053139791</v>
      </c>
      <c r="AG184" s="47">
        <v>0</v>
      </c>
      <c r="AH184" s="47">
        <v>137.57640095113155</v>
      </c>
      <c r="AI184" s="47">
        <v>133.77986756619734</v>
      </c>
      <c r="AJ184" s="47">
        <v>0</v>
      </c>
      <c r="AK184" s="47">
        <v>0</v>
      </c>
      <c r="AL184" s="45">
        <v>0</v>
      </c>
      <c r="AM184" s="30">
        <v>0</v>
      </c>
      <c r="AN184" s="140">
        <v>248771.69</v>
      </c>
      <c r="AO184" s="140">
        <v>133.77000000000001</v>
      </c>
      <c r="AP184" s="140">
        <v>18805428.839999996</v>
      </c>
      <c r="AQ184" s="41">
        <v>19054200.529999997</v>
      </c>
      <c r="AR184" s="140"/>
      <c r="AS184" s="140">
        <v>19054200.529999997</v>
      </c>
      <c r="AT184" s="58"/>
      <c r="AU184" s="117">
        <v>30</v>
      </c>
      <c r="AV184" s="117">
        <v>15</v>
      </c>
      <c r="AW184" s="57"/>
      <c r="AY184" s="6"/>
      <c r="AZ184" s="1"/>
      <c r="BA184" s="1"/>
      <c r="BB184" s="176"/>
    </row>
    <row r="185" spans="1:54" x14ac:dyDescent="0.25">
      <c r="A185" s="24" t="s">
        <v>365</v>
      </c>
      <c r="B185" s="24" t="s">
        <v>366</v>
      </c>
      <c r="C185" s="24" t="s">
        <v>142</v>
      </c>
      <c r="D185" s="24" t="s">
        <v>120</v>
      </c>
      <c r="E185" s="58"/>
      <c r="F185" s="139">
        <v>953.5</v>
      </c>
      <c r="G185" s="57"/>
      <c r="H185" s="139">
        <v>5641553.5500000007</v>
      </c>
      <c r="I185" s="139">
        <v>747667.95</v>
      </c>
      <c r="J185" s="139">
        <v>2434102.21</v>
      </c>
      <c r="K185" s="139">
        <v>4733528.0674999999</v>
      </c>
      <c r="L185" s="139">
        <v>13556851.7775</v>
      </c>
      <c r="M185" s="117">
        <v>1.05711</v>
      </c>
      <c r="N185" s="25">
        <v>14060751.789999999</v>
      </c>
      <c r="O185" s="25">
        <v>14746.46</v>
      </c>
      <c r="P185" s="58"/>
      <c r="Q185" s="139">
        <v>2893981.93</v>
      </c>
      <c r="R185" s="139">
        <v>5747178.6900000004</v>
      </c>
      <c r="S185" s="139">
        <v>8819804.7200000007</v>
      </c>
      <c r="T185" s="40">
        <v>0.62726409311005993</v>
      </c>
      <c r="U185" s="58"/>
      <c r="V185" s="28">
        <v>5240947.0699999984</v>
      </c>
      <c r="W185" s="29">
        <v>0.62726409311005993</v>
      </c>
      <c r="X185" s="42">
        <v>1</v>
      </c>
      <c r="Y185" s="46">
        <v>1</v>
      </c>
      <c r="Z185" s="58"/>
      <c r="AA185" s="28">
        <v>651575.23916182108</v>
      </c>
      <c r="AB185" s="28">
        <v>195472.57174854632</v>
      </c>
      <c r="AC185" s="139">
        <v>3029799.9332768344</v>
      </c>
      <c r="AD185" s="130">
        <v>150403.07234309652</v>
      </c>
      <c r="AE185" s="137">
        <v>150403.07234309652</v>
      </c>
      <c r="AF185" s="130">
        <v>146252.57646299226</v>
      </c>
      <c r="AG185" s="47">
        <v>205.00531908604754</v>
      </c>
      <c r="AH185" s="47">
        <v>157.73788394661406</v>
      </c>
      <c r="AI185" s="47">
        <v>153.38497793706583</v>
      </c>
      <c r="AJ185" s="47">
        <v>0</v>
      </c>
      <c r="AK185" s="47">
        <v>0</v>
      </c>
      <c r="AL185" s="45">
        <v>0</v>
      </c>
      <c r="AM185" s="30">
        <v>0</v>
      </c>
      <c r="AN185" s="140">
        <v>341725.14</v>
      </c>
      <c r="AO185" s="140">
        <v>358.39</v>
      </c>
      <c r="AP185" s="140">
        <v>6575539.540000001</v>
      </c>
      <c r="AQ185" s="41">
        <v>6917264.6800000006</v>
      </c>
      <c r="AR185" s="140"/>
      <c r="AS185" s="140">
        <v>6917264.6800000006</v>
      </c>
      <c r="AT185" s="58"/>
      <c r="AU185" s="117">
        <v>30</v>
      </c>
      <c r="AV185" s="117">
        <v>15</v>
      </c>
      <c r="AW185" s="57"/>
      <c r="AY185" s="6"/>
      <c r="AZ185" s="1"/>
      <c r="BA185" s="1"/>
      <c r="BB185" s="176"/>
    </row>
    <row r="186" spans="1:54" x14ac:dyDescent="0.25">
      <c r="A186" s="24" t="s">
        <v>367</v>
      </c>
      <c r="B186" s="24" t="s">
        <v>368</v>
      </c>
      <c r="C186" s="24" t="s">
        <v>142</v>
      </c>
      <c r="D186" s="24" t="s">
        <v>120</v>
      </c>
      <c r="E186" s="58"/>
      <c r="F186" s="139">
        <v>1946.75</v>
      </c>
      <c r="G186" s="57"/>
      <c r="H186" s="139">
        <v>10411290.030000001</v>
      </c>
      <c r="I186" s="139">
        <v>1526505.07</v>
      </c>
      <c r="J186" s="139">
        <v>2835674.3799999994</v>
      </c>
      <c r="K186" s="139">
        <v>8703001.7102499995</v>
      </c>
      <c r="L186" s="139">
        <v>23476471.190250002</v>
      </c>
      <c r="M186" s="117">
        <v>1.05711</v>
      </c>
      <c r="N186" s="25">
        <v>24320184.030000001</v>
      </c>
      <c r="O186" s="25">
        <v>12492.71</v>
      </c>
      <c r="P186" s="58"/>
      <c r="Q186" s="139">
        <v>8953776.5</v>
      </c>
      <c r="R186" s="139">
        <v>5956609.8300000001</v>
      </c>
      <c r="S186" s="139">
        <v>15155361.199999999</v>
      </c>
      <c r="T186" s="40">
        <v>0.62315980756170286</v>
      </c>
      <c r="U186" s="58"/>
      <c r="V186" s="28">
        <v>9164822.8300000019</v>
      </c>
      <c r="W186" s="29">
        <v>0.62315980756170286</v>
      </c>
      <c r="X186" s="42">
        <v>1</v>
      </c>
      <c r="Y186" s="46">
        <v>1</v>
      </c>
      <c r="Z186" s="58"/>
      <c r="AA186" s="28">
        <v>1226814.3098963611</v>
      </c>
      <c r="AB186" s="28">
        <v>368044.29296890832</v>
      </c>
      <c r="AC186" s="139">
        <v>4443239.0495671052</v>
      </c>
      <c r="AD186" s="130">
        <v>220567.96452792449</v>
      </c>
      <c r="AE186" s="137">
        <v>220567.96452792449</v>
      </c>
      <c r="AF186" s="130">
        <v>214481.21102086987</v>
      </c>
      <c r="AG186" s="47">
        <v>189.05575598762468</v>
      </c>
      <c r="AH186" s="47">
        <v>113.30061103270809</v>
      </c>
      <c r="AI186" s="47">
        <v>110.17398793931932</v>
      </c>
      <c r="AJ186" s="47">
        <v>0</v>
      </c>
      <c r="AK186" s="47">
        <v>0</v>
      </c>
      <c r="AL186" s="45">
        <v>0</v>
      </c>
      <c r="AM186" s="30">
        <v>0</v>
      </c>
      <c r="AN186" s="140">
        <v>582525.5</v>
      </c>
      <c r="AO186" s="140">
        <v>299.22000000000003</v>
      </c>
      <c r="AP186" s="140">
        <v>6103419.0099999998</v>
      </c>
      <c r="AQ186" s="41">
        <v>6685944.5099999998</v>
      </c>
      <c r="AR186" s="140"/>
      <c r="AS186" s="140">
        <v>6685944.5099999998</v>
      </c>
      <c r="AT186" s="58"/>
      <c r="AU186" s="117">
        <v>29</v>
      </c>
      <c r="AV186" s="117">
        <v>15</v>
      </c>
      <c r="AW186" s="57"/>
      <c r="AY186" s="6"/>
      <c r="AZ186" s="1"/>
      <c r="BA186" s="1"/>
      <c r="BB186" s="176"/>
    </row>
    <row r="187" spans="1:54" x14ac:dyDescent="0.25">
      <c r="A187" s="24" t="s">
        <v>369</v>
      </c>
      <c r="B187" s="24" t="s">
        <v>370</v>
      </c>
      <c r="C187" s="24" t="s">
        <v>142</v>
      </c>
      <c r="D187" s="24" t="s">
        <v>120</v>
      </c>
      <c r="E187" s="58"/>
      <c r="F187" s="139">
        <v>229.37</v>
      </c>
      <c r="G187" s="57"/>
      <c r="H187" s="139">
        <v>1288027.2199999997</v>
      </c>
      <c r="I187" s="139">
        <v>179855.89</v>
      </c>
      <c r="J187" s="139">
        <v>531194.31999999995</v>
      </c>
      <c r="K187" s="139">
        <v>1100735.16243</v>
      </c>
      <c r="L187" s="139">
        <v>3099812.5924299997</v>
      </c>
      <c r="M187" s="117">
        <v>1.05711</v>
      </c>
      <c r="N187" s="25">
        <v>3213979.9</v>
      </c>
      <c r="O187" s="25">
        <v>14012.2</v>
      </c>
      <c r="P187" s="58"/>
      <c r="Q187" s="139">
        <v>1641517.21</v>
      </c>
      <c r="R187" s="139">
        <v>375079.63</v>
      </c>
      <c r="S187" s="139">
        <v>2116751.75</v>
      </c>
      <c r="T187" s="40">
        <v>0.65860765028430956</v>
      </c>
      <c r="U187" s="58"/>
      <c r="V187" s="28">
        <v>1097228.1499999999</v>
      </c>
      <c r="W187" s="29">
        <v>0.65860765028430956</v>
      </c>
      <c r="X187" s="42">
        <v>1</v>
      </c>
      <c r="Y187" s="46">
        <v>1</v>
      </c>
      <c r="Z187" s="58"/>
      <c r="AA187" s="28">
        <v>48198.266090776306</v>
      </c>
      <c r="AB187" s="28">
        <v>14459.479827232892</v>
      </c>
      <c r="AC187" s="139">
        <v>437864.27816735842</v>
      </c>
      <c r="AD187" s="130">
        <v>21736.13246945888</v>
      </c>
      <c r="AE187" s="137">
        <v>21736.13246945888</v>
      </c>
      <c r="AF187" s="130">
        <v>21136.306103823936</v>
      </c>
      <c r="AG187" s="47">
        <v>63.039978319888789</v>
      </c>
      <c r="AH187" s="47">
        <v>94.764496095648425</v>
      </c>
      <c r="AI187" s="47">
        <v>92.149392265003854</v>
      </c>
      <c r="AJ187" s="47">
        <v>0</v>
      </c>
      <c r="AK187" s="47">
        <v>0</v>
      </c>
      <c r="AL187" s="45">
        <v>0</v>
      </c>
      <c r="AM187" s="30">
        <v>0</v>
      </c>
      <c r="AN187" s="140">
        <v>35595.78</v>
      </c>
      <c r="AO187" s="140">
        <v>155.18</v>
      </c>
      <c r="AP187" s="140">
        <v>416333.13</v>
      </c>
      <c r="AQ187" s="41">
        <v>451928.91000000003</v>
      </c>
      <c r="AR187" s="140"/>
      <c r="AS187" s="140">
        <v>451928.91000000003</v>
      </c>
      <c r="AT187" s="58"/>
      <c r="AU187" s="117">
        <v>29</v>
      </c>
      <c r="AV187" s="117">
        <v>15</v>
      </c>
      <c r="AW187" s="57"/>
      <c r="AY187" s="6"/>
      <c r="AZ187" s="1"/>
      <c r="BA187" s="1"/>
      <c r="BB187" s="176"/>
    </row>
    <row r="188" spans="1:54" x14ac:dyDescent="0.25">
      <c r="A188" s="24" t="s">
        <v>371</v>
      </c>
      <c r="B188" s="24" t="s">
        <v>372</v>
      </c>
      <c r="C188" s="24" t="s">
        <v>142</v>
      </c>
      <c r="D188" s="24" t="s">
        <v>120</v>
      </c>
      <c r="E188" s="58"/>
      <c r="F188" s="139">
        <v>187.5</v>
      </c>
      <c r="G188" s="57"/>
      <c r="H188" s="139">
        <v>1134746.4100000001</v>
      </c>
      <c r="I188" s="139">
        <v>147024.37</v>
      </c>
      <c r="J188" s="139">
        <v>666705.58000000007</v>
      </c>
      <c r="K188" s="139">
        <v>992706.69550000003</v>
      </c>
      <c r="L188" s="139">
        <v>2941183.0555000002</v>
      </c>
      <c r="M188" s="117">
        <v>1.05711</v>
      </c>
      <c r="N188" s="25">
        <v>3052460.54</v>
      </c>
      <c r="O188" s="25">
        <v>16279.78</v>
      </c>
      <c r="P188" s="58"/>
      <c r="Q188" s="139">
        <v>428066.52</v>
      </c>
      <c r="R188" s="139">
        <v>1314105.94</v>
      </c>
      <c r="S188" s="139">
        <v>1801422.3599999999</v>
      </c>
      <c r="T188" s="40">
        <v>0.59015418426997912</v>
      </c>
      <c r="U188" s="58"/>
      <c r="V188" s="28">
        <v>1251038.1800000002</v>
      </c>
      <c r="W188" s="29">
        <v>0.59015418426997912</v>
      </c>
      <c r="X188" s="42">
        <v>1</v>
      </c>
      <c r="Y188" s="46">
        <v>1</v>
      </c>
      <c r="Z188" s="58"/>
      <c r="AA188" s="28">
        <v>254727.55406432296</v>
      </c>
      <c r="AB188" s="28">
        <v>76418.266219296886</v>
      </c>
      <c r="AC188" s="139">
        <v>757050.75709703646</v>
      </c>
      <c r="AD188" s="130">
        <v>37580.949994911054</v>
      </c>
      <c r="AE188" s="137">
        <v>37580.949994911054</v>
      </c>
      <c r="AF188" s="130">
        <v>36543.872921322662</v>
      </c>
      <c r="AG188" s="47">
        <v>407.56408650291672</v>
      </c>
      <c r="AH188" s="47">
        <v>200.43173330619229</v>
      </c>
      <c r="AI188" s="47">
        <v>194.90065558038754</v>
      </c>
      <c r="AJ188" s="47">
        <v>0</v>
      </c>
      <c r="AK188" s="47">
        <v>0</v>
      </c>
      <c r="AL188" s="45">
        <v>0</v>
      </c>
      <c r="AM188" s="30">
        <v>0</v>
      </c>
      <c r="AN188" s="140">
        <v>112962.13</v>
      </c>
      <c r="AO188" s="140">
        <v>602.46</v>
      </c>
      <c r="AP188" s="140">
        <v>1439708.4200000002</v>
      </c>
      <c r="AQ188" s="41">
        <v>1552670.5500000003</v>
      </c>
      <c r="AR188" s="140"/>
      <c r="AS188" s="140">
        <v>1552670.5500000003</v>
      </c>
      <c r="AT188" s="58"/>
      <c r="AU188" s="117">
        <v>33</v>
      </c>
      <c r="AV188" s="117">
        <v>17</v>
      </c>
      <c r="AW188" s="57"/>
      <c r="AY188" s="6"/>
      <c r="AZ188" s="1"/>
      <c r="BA188" s="1"/>
      <c r="BB188" s="176"/>
    </row>
    <row r="189" spans="1:54" x14ac:dyDescent="0.25">
      <c r="A189" s="24" t="s">
        <v>373</v>
      </c>
      <c r="B189" s="24" t="s">
        <v>374</v>
      </c>
      <c r="C189" s="24" t="s">
        <v>142</v>
      </c>
      <c r="D189" s="24" t="s">
        <v>120</v>
      </c>
      <c r="E189" s="58"/>
      <c r="F189" s="139">
        <v>1024.5</v>
      </c>
      <c r="G189" s="57"/>
      <c r="H189" s="139">
        <v>6104134.8399999999</v>
      </c>
      <c r="I189" s="139">
        <v>803341.18</v>
      </c>
      <c r="J189" s="139">
        <v>3351273.0600000005</v>
      </c>
      <c r="K189" s="139">
        <v>5315446.0305000003</v>
      </c>
      <c r="L189" s="139">
        <v>15574195.1105</v>
      </c>
      <c r="M189" s="117">
        <v>1.05711</v>
      </c>
      <c r="N189" s="25">
        <v>16160072.27</v>
      </c>
      <c r="O189" s="25">
        <v>15773.61</v>
      </c>
      <c r="P189" s="58"/>
      <c r="Q189" s="139">
        <v>2496772.6</v>
      </c>
      <c r="R189" s="139">
        <v>7792049.96</v>
      </c>
      <c r="S189" s="139">
        <v>10472617.43</v>
      </c>
      <c r="T189" s="40">
        <v>0.64805511108026748</v>
      </c>
      <c r="U189" s="58"/>
      <c r="V189" s="28">
        <v>5687454.8399999999</v>
      </c>
      <c r="W189" s="29">
        <v>0.64805511108026748</v>
      </c>
      <c r="X189" s="42">
        <v>1</v>
      </c>
      <c r="Y189" s="46">
        <v>1</v>
      </c>
      <c r="Z189" s="58"/>
      <c r="AA189" s="28">
        <v>412873.39742073603</v>
      </c>
      <c r="AB189" s="28">
        <v>123862.0192262208</v>
      </c>
      <c r="AC189" s="139">
        <v>3409529.677342413</v>
      </c>
      <c r="AD189" s="130">
        <v>169253.33355679704</v>
      </c>
      <c r="AE189" s="137">
        <v>169253.33355679704</v>
      </c>
      <c r="AF189" s="130">
        <v>164582.64929032873</v>
      </c>
      <c r="AG189" s="47">
        <v>120.89996996214818</v>
      </c>
      <c r="AH189" s="47">
        <v>165.20579166110008</v>
      </c>
      <c r="AI189" s="47">
        <v>160.64680262599194</v>
      </c>
      <c r="AJ189" s="47">
        <v>0</v>
      </c>
      <c r="AK189" s="47">
        <v>0</v>
      </c>
      <c r="AL189" s="45">
        <v>0</v>
      </c>
      <c r="AM189" s="30">
        <v>0</v>
      </c>
      <c r="AN189" s="140">
        <v>288444.65999999997</v>
      </c>
      <c r="AO189" s="140">
        <v>281.54000000000002</v>
      </c>
      <c r="AP189" s="140">
        <v>8877625.3300000001</v>
      </c>
      <c r="AQ189" s="41">
        <v>9166069.9900000002</v>
      </c>
      <c r="AR189" s="140"/>
      <c r="AS189" s="140">
        <v>9166069.9900000002</v>
      </c>
      <c r="AT189" s="58"/>
      <c r="AU189" s="117">
        <v>34</v>
      </c>
      <c r="AV189" s="117">
        <v>17</v>
      </c>
      <c r="AW189" s="57"/>
      <c r="AY189" s="6"/>
      <c r="AZ189" s="1"/>
      <c r="BA189" s="1"/>
      <c r="BB189" s="176"/>
    </row>
    <row r="190" spans="1:54" x14ac:dyDescent="0.25">
      <c r="A190" s="24" t="s">
        <v>375</v>
      </c>
      <c r="B190" s="24" t="s">
        <v>376</v>
      </c>
      <c r="C190" s="24" t="s">
        <v>142</v>
      </c>
      <c r="D190" s="24" t="s">
        <v>120</v>
      </c>
      <c r="E190" s="58"/>
      <c r="F190" s="139">
        <v>905.46</v>
      </c>
      <c r="G190" s="57"/>
      <c r="H190" s="139">
        <v>5346785.03</v>
      </c>
      <c r="I190" s="139">
        <v>709998.34</v>
      </c>
      <c r="J190" s="139">
        <v>2691786.4400000004</v>
      </c>
      <c r="K190" s="139">
        <v>4600761.4539400004</v>
      </c>
      <c r="L190" s="139">
        <v>13349331.263940001</v>
      </c>
      <c r="M190" s="117">
        <v>1.05711</v>
      </c>
      <c r="N190" s="25">
        <v>13848962.08</v>
      </c>
      <c r="O190" s="25">
        <v>15294.94</v>
      </c>
      <c r="P190" s="58"/>
      <c r="Q190" s="139">
        <v>1271763.72</v>
      </c>
      <c r="R190" s="139">
        <v>7481730.6900000004</v>
      </c>
      <c r="S190" s="139">
        <v>8835684.5500000007</v>
      </c>
      <c r="T190" s="40">
        <v>0.63800337519589778</v>
      </c>
      <c r="U190" s="58"/>
      <c r="V190" s="28">
        <v>5013277.5299999993</v>
      </c>
      <c r="W190" s="29">
        <v>0.63800337519589778</v>
      </c>
      <c r="X190" s="42">
        <v>1</v>
      </c>
      <c r="Y190" s="46">
        <v>1</v>
      </c>
      <c r="Z190" s="58"/>
      <c r="AA190" s="28">
        <v>493032.99360895343</v>
      </c>
      <c r="AB190" s="28">
        <v>147909.89808268604</v>
      </c>
      <c r="AC190" s="139">
        <v>3179758.6928908569</v>
      </c>
      <c r="AD190" s="130">
        <v>157847.21343076089</v>
      </c>
      <c r="AE190" s="137">
        <v>157847.21343076089</v>
      </c>
      <c r="AF190" s="130">
        <v>153491.29038461589</v>
      </c>
      <c r="AG190" s="47">
        <v>163.3533210552493</v>
      </c>
      <c r="AH190" s="47">
        <v>174.32820161107159</v>
      </c>
      <c r="AI190" s="47">
        <v>169.51747220707253</v>
      </c>
      <c r="AJ190" s="47">
        <v>0</v>
      </c>
      <c r="AK190" s="47">
        <v>0</v>
      </c>
      <c r="AL190" s="45">
        <v>0</v>
      </c>
      <c r="AM190" s="30">
        <v>0</v>
      </c>
      <c r="AN190" s="140">
        <v>301401.18</v>
      </c>
      <c r="AO190" s="140">
        <v>332.87</v>
      </c>
      <c r="AP190" s="140">
        <v>8122562.2700000005</v>
      </c>
      <c r="AQ190" s="41">
        <v>8423963.4500000011</v>
      </c>
      <c r="AR190" s="140"/>
      <c r="AS190" s="140">
        <v>8423963.4500000011</v>
      </c>
      <c r="AT190" s="58"/>
      <c r="AU190" s="117">
        <v>33</v>
      </c>
      <c r="AV190" s="117">
        <v>17</v>
      </c>
      <c r="AW190" s="57"/>
      <c r="AY190" s="6"/>
      <c r="AZ190" s="1"/>
      <c r="BA190" s="1"/>
      <c r="BB190" s="176"/>
    </row>
    <row r="191" spans="1:54" x14ac:dyDescent="0.25">
      <c r="A191" s="24" t="s">
        <v>377</v>
      </c>
      <c r="B191" s="24" t="s">
        <v>378</v>
      </c>
      <c r="C191" s="24" t="s">
        <v>142</v>
      </c>
      <c r="D191" s="24" t="s">
        <v>120</v>
      </c>
      <c r="E191" s="58"/>
      <c r="F191" s="139">
        <v>853.38</v>
      </c>
      <c r="G191" s="57"/>
      <c r="H191" s="139">
        <v>4980808.93</v>
      </c>
      <c r="I191" s="139">
        <v>669160.85</v>
      </c>
      <c r="J191" s="139">
        <v>2320253.12</v>
      </c>
      <c r="K191" s="139">
        <v>4255534.2438200004</v>
      </c>
      <c r="L191" s="139">
        <v>12225757.143819999</v>
      </c>
      <c r="M191" s="117">
        <v>1.05711</v>
      </c>
      <c r="N191" s="25">
        <v>12680936.57</v>
      </c>
      <c r="O191" s="25">
        <v>14859.65</v>
      </c>
      <c r="P191" s="58"/>
      <c r="Q191" s="139">
        <v>3806920.49</v>
      </c>
      <c r="R191" s="139">
        <v>4127420.47</v>
      </c>
      <c r="S191" s="139">
        <v>8189575.6300000008</v>
      </c>
      <c r="T191" s="40">
        <v>0.64581788456970424</v>
      </c>
      <c r="U191" s="58"/>
      <c r="V191" s="28">
        <v>4491360.9399999995</v>
      </c>
      <c r="W191" s="29">
        <v>0.64581788456970424</v>
      </c>
      <c r="X191" s="42">
        <v>1</v>
      </c>
      <c r="Y191" s="46">
        <v>1</v>
      </c>
      <c r="Z191" s="58"/>
      <c r="AA191" s="28">
        <v>352355.14911520667</v>
      </c>
      <c r="AB191" s="28">
        <v>105706.54473456201</v>
      </c>
      <c r="AC191" s="139">
        <v>2400210.0123905609</v>
      </c>
      <c r="AD191" s="130">
        <v>119149.43827388932</v>
      </c>
      <c r="AE191" s="137">
        <v>119149.43827388932</v>
      </c>
      <c r="AF191" s="130">
        <v>115861.41200575297</v>
      </c>
      <c r="AG191" s="47">
        <v>123.86808307502169</v>
      </c>
      <c r="AH191" s="47">
        <v>139.62061247496933</v>
      </c>
      <c r="AI191" s="47">
        <v>135.76766739993082</v>
      </c>
      <c r="AJ191" s="47">
        <v>0</v>
      </c>
      <c r="AK191" s="47">
        <v>0</v>
      </c>
      <c r="AL191" s="45">
        <v>0</v>
      </c>
      <c r="AM191" s="30">
        <v>0</v>
      </c>
      <c r="AN191" s="140">
        <v>221567.95</v>
      </c>
      <c r="AO191" s="140">
        <v>259.63</v>
      </c>
      <c r="AP191" s="140">
        <v>4748298.9200000009</v>
      </c>
      <c r="AQ191" s="41">
        <v>4969866.870000001</v>
      </c>
      <c r="AR191" s="140"/>
      <c r="AS191" s="140">
        <v>4969866.870000001</v>
      </c>
      <c r="AT191" s="58"/>
      <c r="AU191" s="117">
        <v>34</v>
      </c>
      <c r="AV191" s="117">
        <v>17</v>
      </c>
      <c r="AW191" s="57"/>
      <c r="AY191" s="6"/>
      <c r="AZ191" s="1"/>
      <c r="BA191" s="1"/>
      <c r="BB191" s="176"/>
    </row>
    <row r="192" spans="1:54" x14ac:dyDescent="0.25">
      <c r="A192" s="24" t="s">
        <v>379</v>
      </c>
      <c r="B192" s="24" t="s">
        <v>380</v>
      </c>
      <c r="C192" s="24" t="s">
        <v>142</v>
      </c>
      <c r="D192" s="24" t="s">
        <v>120</v>
      </c>
      <c r="E192" s="58"/>
      <c r="F192" s="139">
        <v>2615.5</v>
      </c>
      <c r="G192" s="57"/>
      <c r="H192" s="139">
        <v>14736036.870000001</v>
      </c>
      <c r="I192" s="139">
        <v>2050892.01</v>
      </c>
      <c r="J192" s="139">
        <v>5606542.8300000001</v>
      </c>
      <c r="K192" s="139">
        <v>12441773.8355</v>
      </c>
      <c r="L192" s="139">
        <v>34835245.545500003</v>
      </c>
      <c r="M192" s="117">
        <v>1.05711</v>
      </c>
      <c r="N192" s="25">
        <v>36114136.710000001</v>
      </c>
      <c r="O192" s="25">
        <v>13807.73</v>
      </c>
      <c r="P192" s="58"/>
      <c r="Q192" s="139">
        <v>8923582.0700000003</v>
      </c>
      <c r="R192" s="139">
        <v>14184670.75</v>
      </c>
      <c r="S192" s="139">
        <v>23388746.920000002</v>
      </c>
      <c r="T192" s="40">
        <v>0.64763411369386714</v>
      </c>
      <c r="U192" s="58"/>
      <c r="V192" s="28">
        <v>12725389.789999999</v>
      </c>
      <c r="W192" s="29">
        <v>0.64763411369386714</v>
      </c>
      <c r="X192" s="42">
        <v>1</v>
      </c>
      <c r="Y192" s="46">
        <v>1</v>
      </c>
      <c r="Z192" s="58"/>
      <c r="AA192" s="28">
        <v>937883.39010835066</v>
      </c>
      <c r="AB192" s="28">
        <v>281365.01703250519</v>
      </c>
      <c r="AC192" s="139">
        <v>7180912.8258995712</v>
      </c>
      <c r="AD192" s="130">
        <v>356469.52770084434</v>
      </c>
      <c r="AE192" s="137">
        <v>356469.52770084434</v>
      </c>
      <c r="AF192" s="130">
        <v>346632.45932813187</v>
      </c>
      <c r="AG192" s="47">
        <v>107.5759958067311</v>
      </c>
      <c r="AH192" s="47">
        <v>136.29115951093266</v>
      </c>
      <c r="AI192" s="47">
        <v>132.53009341545857</v>
      </c>
      <c r="AJ192" s="47">
        <v>0</v>
      </c>
      <c r="AK192" s="47">
        <v>0</v>
      </c>
      <c r="AL192" s="45">
        <v>0</v>
      </c>
      <c r="AM192" s="30">
        <v>0</v>
      </c>
      <c r="AN192" s="140">
        <v>627997.47</v>
      </c>
      <c r="AO192" s="140">
        <v>240.1</v>
      </c>
      <c r="AP192" s="140">
        <v>15076198.800000001</v>
      </c>
      <c r="AQ192" s="41">
        <v>15704196.270000001</v>
      </c>
      <c r="AR192" s="140"/>
      <c r="AS192" s="140">
        <v>15704196.270000001</v>
      </c>
      <c r="AT192" s="58"/>
      <c r="AU192" s="117">
        <v>33</v>
      </c>
      <c r="AV192" s="117">
        <v>17</v>
      </c>
      <c r="AW192" s="57"/>
      <c r="AY192" s="6"/>
      <c r="AZ192" s="1"/>
      <c r="BA192" s="1"/>
      <c r="BB192" s="176"/>
    </row>
    <row r="193" spans="1:54" x14ac:dyDescent="0.25">
      <c r="A193" s="24" t="s">
        <v>381</v>
      </c>
      <c r="B193" s="24" t="s">
        <v>382</v>
      </c>
      <c r="C193" s="24" t="s">
        <v>142</v>
      </c>
      <c r="D193" s="24" t="s">
        <v>120</v>
      </c>
      <c r="E193" s="58"/>
      <c r="F193" s="139">
        <v>1835.75</v>
      </c>
      <c r="G193" s="57"/>
      <c r="H193" s="139">
        <v>10249050.32</v>
      </c>
      <c r="I193" s="139">
        <v>1439466.64</v>
      </c>
      <c r="J193" s="139">
        <v>3643480.4200000004</v>
      </c>
      <c r="K193" s="139">
        <v>8621647.0862499997</v>
      </c>
      <c r="L193" s="139">
        <v>23953644.466250002</v>
      </c>
      <c r="M193" s="117">
        <v>1.05711</v>
      </c>
      <c r="N193" s="25">
        <v>24829254.829999998</v>
      </c>
      <c r="O193" s="25">
        <v>13525.4</v>
      </c>
      <c r="P193" s="58"/>
      <c r="Q193" s="139">
        <v>17084491.789999999</v>
      </c>
      <c r="R193" s="139">
        <v>3092109.41</v>
      </c>
      <c r="S193" s="139">
        <v>20816154.379999999</v>
      </c>
      <c r="T193" s="40">
        <v>0.83837209463285378</v>
      </c>
      <c r="U193" s="58"/>
      <c r="V193" s="28">
        <v>4013100.4499999993</v>
      </c>
      <c r="W193" s="29">
        <v>0.83837209463285378</v>
      </c>
      <c r="X193" s="42">
        <v>2</v>
      </c>
      <c r="Y193" s="46">
        <v>0</v>
      </c>
      <c r="Z193" s="58"/>
      <c r="AA193" s="28">
        <v>0</v>
      </c>
      <c r="AB193" s="28">
        <v>0</v>
      </c>
      <c r="AC193" s="139">
        <v>820632.83480210009</v>
      </c>
      <c r="AD193" s="130">
        <v>40737.244154062486</v>
      </c>
      <c r="AE193" s="137">
        <v>67104.011190437886</v>
      </c>
      <c r="AF193" s="130">
        <v>65252.2210797343</v>
      </c>
      <c r="AG193" s="47">
        <v>0</v>
      </c>
      <c r="AH193" s="47">
        <v>22.191063137171447</v>
      </c>
      <c r="AI193" s="47">
        <v>35.545265466285876</v>
      </c>
      <c r="AJ193" s="47">
        <v>0</v>
      </c>
      <c r="AK193" s="47">
        <v>0</v>
      </c>
      <c r="AL193" s="45">
        <v>0</v>
      </c>
      <c r="AM193" s="30">
        <v>0</v>
      </c>
      <c r="AN193" s="140">
        <v>65252.22</v>
      </c>
      <c r="AO193" s="140">
        <v>35.54</v>
      </c>
      <c r="AP193" s="140">
        <v>3654329.54</v>
      </c>
      <c r="AQ193" s="41">
        <v>3719581.7600000002</v>
      </c>
      <c r="AR193" s="140"/>
      <c r="AS193" s="140">
        <v>3719581.7600000002</v>
      </c>
      <c r="AT193" s="58"/>
      <c r="AU193" s="117">
        <v>38</v>
      </c>
      <c r="AV193" s="117">
        <v>19</v>
      </c>
      <c r="AW193" s="57"/>
      <c r="AY193" s="6"/>
      <c r="AZ193" s="1"/>
      <c r="BA193" s="1"/>
      <c r="BB193" s="176"/>
    </row>
    <row r="194" spans="1:54" x14ac:dyDescent="0.25">
      <c r="A194" s="24" t="s">
        <v>383</v>
      </c>
      <c r="B194" s="24" t="s">
        <v>384</v>
      </c>
      <c r="C194" s="24" t="s">
        <v>142</v>
      </c>
      <c r="D194" s="24" t="s">
        <v>120</v>
      </c>
      <c r="E194" s="58"/>
      <c r="F194" s="139">
        <v>1271</v>
      </c>
      <c r="G194" s="57"/>
      <c r="H194" s="139">
        <v>7255237.6799999997</v>
      </c>
      <c r="I194" s="139">
        <v>996629.23</v>
      </c>
      <c r="J194" s="139">
        <v>2878552.7600000002</v>
      </c>
      <c r="K194" s="139">
        <v>6120726.9010000005</v>
      </c>
      <c r="L194" s="139">
        <v>17251146.571000002</v>
      </c>
      <c r="M194" s="117">
        <v>1.05711</v>
      </c>
      <c r="N194" s="25">
        <v>17886804.829999998</v>
      </c>
      <c r="O194" s="25">
        <v>14073.01</v>
      </c>
      <c r="P194" s="58"/>
      <c r="Q194" s="139">
        <v>3758030.52</v>
      </c>
      <c r="R194" s="139">
        <v>6708967.1500000004</v>
      </c>
      <c r="S194" s="139">
        <v>10528648.949999999</v>
      </c>
      <c r="T194" s="40">
        <v>0.58862659094603653</v>
      </c>
      <c r="U194" s="58"/>
      <c r="V194" s="28">
        <v>7358155.879999999</v>
      </c>
      <c r="W194" s="29">
        <v>0.58862659094603653</v>
      </c>
      <c r="X194" s="42">
        <v>1</v>
      </c>
      <c r="Y194" s="46">
        <v>1</v>
      </c>
      <c r="Z194" s="58"/>
      <c r="AA194" s="28">
        <v>1519975.9976921361</v>
      </c>
      <c r="AB194" s="28">
        <v>455992.79930764082</v>
      </c>
      <c r="AC194" s="139">
        <v>4209930.2226801198</v>
      </c>
      <c r="AD194" s="130">
        <v>208986.22146193439</v>
      </c>
      <c r="AE194" s="137">
        <v>208986.22146193439</v>
      </c>
      <c r="AF194" s="130">
        <v>203219.07563397134</v>
      </c>
      <c r="AG194" s="47">
        <v>358.76695460868672</v>
      </c>
      <c r="AH194" s="47">
        <v>164.42661011953925</v>
      </c>
      <c r="AI194" s="47">
        <v>159.88912323679884</v>
      </c>
      <c r="AJ194" s="47">
        <v>0</v>
      </c>
      <c r="AK194" s="47">
        <v>0</v>
      </c>
      <c r="AL194" s="45">
        <v>0</v>
      </c>
      <c r="AM194" s="30">
        <v>0</v>
      </c>
      <c r="AN194" s="140">
        <v>659211.87</v>
      </c>
      <c r="AO194" s="140">
        <v>518.65</v>
      </c>
      <c r="AP194" s="140">
        <v>7433273.79</v>
      </c>
      <c r="AQ194" s="41">
        <v>8092485.6600000001</v>
      </c>
      <c r="AR194" s="140"/>
      <c r="AS194" s="140">
        <v>8092485.6600000001</v>
      </c>
      <c r="AT194" s="58"/>
      <c r="AU194" s="117">
        <v>38</v>
      </c>
      <c r="AV194" s="117">
        <v>19</v>
      </c>
      <c r="AW194" s="57"/>
      <c r="AY194" s="6"/>
      <c r="AZ194" s="1"/>
      <c r="BA194" s="1"/>
      <c r="BB194" s="176"/>
    </row>
    <row r="195" spans="1:54" x14ac:dyDescent="0.25">
      <c r="A195" s="24" t="s">
        <v>385</v>
      </c>
      <c r="B195" s="24" t="s">
        <v>386</v>
      </c>
      <c r="C195" s="24" t="s">
        <v>142</v>
      </c>
      <c r="D195" s="24" t="s">
        <v>120</v>
      </c>
      <c r="E195" s="58"/>
      <c r="F195" s="139">
        <v>2301.06</v>
      </c>
      <c r="G195" s="57"/>
      <c r="H195" s="139">
        <v>12331512.059999999</v>
      </c>
      <c r="I195" s="139">
        <v>1804330.17</v>
      </c>
      <c r="J195" s="139">
        <v>3615704.6700000004</v>
      </c>
      <c r="K195" s="139">
        <v>10381110.712339999</v>
      </c>
      <c r="L195" s="139">
        <v>28132657.612339996</v>
      </c>
      <c r="M195" s="117">
        <v>1.05711</v>
      </c>
      <c r="N195" s="25">
        <v>29146448.449999999</v>
      </c>
      <c r="O195" s="25">
        <v>12666.53</v>
      </c>
      <c r="P195" s="58"/>
      <c r="Q195" s="139">
        <v>13829897.23</v>
      </c>
      <c r="R195" s="139">
        <v>6303123.3099999996</v>
      </c>
      <c r="S195" s="139">
        <v>20317401.629999999</v>
      </c>
      <c r="T195" s="40">
        <v>0.69707984027124237</v>
      </c>
      <c r="U195" s="58"/>
      <c r="V195" s="28">
        <v>8829046.8200000003</v>
      </c>
      <c r="W195" s="29">
        <v>0.69707984027124237</v>
      </c>
      <c r="X195" s="42">
        <v>2</v>
      </c>
      <c r="Y195" s="46">
        <v>0</v>
      </c>
      <c r="Z195" s="58"/>
      <c r="AA195" s="28">
        <v>0</v>
      </c>
      <c r="AB195" s="28">
        <v>0</v>
      </c>
      <c r="AC195" s="139">
        <v>3836081.1209850013</v>
      </c>
      <c r="AD195" s="130">
        <v>190427.88271814809</v>
      </c>
      <c r="AE195" s="137">
        <v>190427.88271814809</v>
      </c>
      <c r="AF195" s="130">
        <v>185172.86943706515</v>
      </c>
      <c r="AG195" s="47">
        <v>0</v>
      </c>
      <c r="AH195" s="47">
        <v>82.756591622186335</v>
      </c>
      <c r="AI195" s="47">
        <v>80.472855743468301</v>
      </c>
      <c r="AJ195" s="47">
        <v>0</v>
      </c>
      <c r="AK195" s="47">
        <v>0</v>
      </c>
      <c r="AL195" s="45">
        <v>0</v>
      </c>
      <c r="AM195" s="30">
        <v>0</v>
      </c>
      <c r="AN195" s="140">
        <v>185172.86</v>
      </c>
      <c r="AO195" s="140">
        <v>80.47</v>
      </c>
      <c r="AP195" s="140">
        <v>6526079.0999999996</v>
      </c>
      <c r="AQ195" s="41">
        <v>6711251.96</v>
      </c>
      <c r="AR195" s="140"/>
      <c r="AS195" s="140">
        <v>6711251.96</v>
      </c>
      <c r="AT195" s="58"/>
      <c r="AU195" s="117">
        <v>80</v>
      </c>
      <c r="AV195" s="117">
        <v>40</v>
      </c>
      <c r="AW195" s="57"/>
      <c r="AY195" s="6"/>
      <c r="AZ195" s="1"/>
      <c r="BA195" s="1"/>
      <c r="BB195" s="176"/>
    </row>
    <row r="196" spans="1:54" x14ac:dyDescent="0.25">
      <c r="A196" s="24" t="s">
        <v>387</v>
      </c>
      <c r="B196" s="24" t="s">
        <v>388</v>
      </c>
      <c r="C196" s="24" t="s">
        <v>142</v>
      </c>
      <c r="D196" s="24" t="s">
        <v>120</v>
      </c>
      <c r="E196" s="58"/>
      <c r="F196" s="139">
        <v>2553.88</v>
      </c>
      <c r="G196" s="57"/>
      <c r="H196" s="139">
        <v>14417809.470000001</v>
      </c>
      <c r="I196" s="139">
        <v>2002573.92</v>
      </c>
      <c r="J196" s="139">
        <v>5112010.8000000007</v>
      </c>
      <c r="K196" s="139">
        <v>12051879.71332</v>
      </c>
      <c r="L196" s="139">
        <v>33584273.90332</v>
      </c>
      <c r="M196" s="117">
        <v>1.05711</v>
      </c>
      <c r="N196" s="25">
        <v>34813988.93</v>
      </c>
      <c r="O196" s="25">
        <v>13631.8</v>
      </c>
      <c r="P196" s="58"/>
      <c r="Q196" s="139">
        <v>11837490.57</v>
      </c>
      <c r="R196" s="139">
        <v>10956444.539999999</v>
      </c>
      <c r="S196" s="139">
        <v>23146181.059999999</v>
      </c>
      <c r="T196" s="40">
        <v>0.66485288734191594</v>
      </c>
      <c r="U196" s="58"/>
      <c r="V196" s="28">
        <v>11667807.870000001</v>
      </c>
      <c r="W196" s="29">
        <v>0.66485288734191594</v>
      </c>
      <c r="X196" s="42">
        <v>1</v>
      </c>
      <c r="Y196" s="46">
        <v>1</v>
      </c>
      <c r="Z196" s="58"/>
      <c r="AA196" s="28">
        <v>304664.38374021277</v>
      </c>
      <c r="AB196" s="28">
        <v>91399.315122063825</v>
      </c>
      <c r="AC196" s="139">
        <v>5970879.126601167</v>
      </c>
      <c r="AD196" s="130">
        <v>296401.93577363383</v>
      </c>
      <c r="AE196" s="137">
        <v>296401.93577363383</v>
      </c>
      <c r="AF196" s="130">
        <v>288222.48176303325</v>
      </c>
      <c r="AG196" s="47">
        <v>35.788414147126652</v>
      </c>
      <c r="AH196" s="47">
        <v>116.0594608100748</v>
      </c>
      <c r="AI196" s="47">
        <v>112.85670499907327</v>
      </c>
      <c r="AJ196" s="47">
        <v>0</v>
      </c>
      <c r="AK196" s="47">
        <v>0</v>
      </c>
      <c r="AL196" s="45">
        <v>0</v>
      </c>
      <c r="AM196" s="30">
        <v>0</v>
      </c>
      <c r="AN196" s="140">
        <v>379621.79</v>
      </c>
      <c r="AO196" s="140">
        <v>148.63999999999999</v>
      </c>
      <c r="AP196" s="140">
        <v>11861068.439999999</v>
      </c>
      <c r="AQ196" s="41">
        <v>12240690.229999999</v>
      </c>
      <c r="AR196" s="140"/>
      <c r="AS196" s="140">
        <v>12240690.229999999</v>
      </c>
      <c r="AT196" s="58"/>
      <c r="AU196" s="117">
        <v>38</v>
      </c>
      <c r="AV196" s="117">
        <v>19</v>
      </c>
      <c r="AW196" s="57"/>
      <c r="AY196" s="6"/>
      <c r="AZ196" s="1"/>
      <c r="BA196" s="1"/>
      <c r="BB196" s="176"/>
    </row>
    <row r="197" spans="1:54" x14ac:dyDescent="0.25">
      <c r="A197" s="24" t="s">
        <v>389</v>
      </c>
      <c r="B197" s="24" t="s">
        <v>390</v>
      </c>
      <c r="C197" s="24" t="s">
        <v>142</v>
      </c>
      <c r="D197" s="24" t="s">
        <v>120</v>
      </c>
      <c r="E197" s="58"/>
      <c r="F197" s="139">
        <v>1712.87</v>
      </c>
      <c r="G197" s="57"/>
      <c r="H197" s="139">
        <v>10054597</v>
      </c>
      <c r="I197" s="139">
        <v>1343112.75</v>
      </c>
      <c r="J197" s="139">
        <v>4306659.45</v>
      </c>
      <c r="K197" s="139">
        <v>8456181.766929999</v>
      </c>
      <c r="L197" s="139">
        <v>24160550.966929998</v>
      </c>
      <c r="M197" s="117">
        <v>1.05711</v>
      </c>
      <c r="N197" s="25">
        <v>25057427.489999998</v>
      </c>
      <c r="O197" s="25">
        <v>14628.91</v>
      </c>
      <c r="P197" s="58"/>
      <c r="Q197" s="139">
        <v>2733613.02</v>
      </c>
      <c r="R197" s="139">
        <v>13746807.279999999</v>
      </c>
      <c r="S197" s="139">
        <v>16926664.259999998</v>
      </c>
      <c r="T197" s="40">
        <v>0.67551484551856522</v>
      </c>
      <c r="U197" s="58"/>
      <c r="V197" s="28">
        <v>8130763.2300000004</v>
      </c>
      <c r="W197" s="29">
        <v>0.67551484551856522</v>
      </c>
      <c r="X197" s="42">
        <v>2</v>
      </c>
      <c r="Y197" s="46">
        <v>0</v>
      </c>
      <c r="Z197" s="58"/>
      <c r="AA197" s="28">
        <v>0</v>
      </c>
      <c r="AB197" s="28">
        <v>0</v>
      </c>
      <c r="AC197" s="139">
        <v>5122143.6499986025</v>
      </c>
      <c r="AD197" s="130">
        <v>254269.64120012795</v>
      </c>
      <c r="AE197" s="137">
        <v>254269.64120012795</v>
      </c>
      <c r="AF197" s="130">
        <v>247252.86234185248</v>
      </c>
      <c r="AG197" s="47">
        <v>0</v>
      </c>
      <c r="AH197" s="47">
        <v>148.44654947551652</v>
      </c>
      <c r="AI197" s="47">
        <v>144.35004544527752</v>
      </c>
      <c r="AJ197" s="47">
        <v>0</v>
      </c>
      <c r="AK197" s="47">
        <v>0</v>
      </c>
      <c r="AL197" s="45">
        <v>0</v>
      </c>
      <c r="AM197" s="30">
        <v>0</v>
      </c>
      <c r="AN197" s="140">
        <v>247252.86</v>
      </c>
      <c r="AO197" s="140">
        <v>144.35</v>
      </c>
      <c r="AP197" s="140">
        <v>14786588.800000001</v>
      </c>
      <c r="AQ197" s="41">
        <v>15033841.66</v>
      </c>
      <c r="AR197" s="140"/>
      <c r="AS197" s="140">
        <v>15033841.66</v>
      </c>
      <c r="AT197" s="58"/>
      <c r="AU197" s="117">
        <v>80</v>
      </c>
      <c r="AV197" s="117">
        <v>40</v>
      </c>
      <c r="AW197" s="57"/>
      <c r="AY197" s="6"/>
      <c r="AZ197" s="1"/>
      <c r="BA197" s="1"/>
      <c r="BB197" s="176"/>
    </row>
    <row r="198" spans="1:54" x14ac:dyDescent="0.25">
      <c r="A198" s="24" t="s">
        <v>391</v>
      </c>
      <c r="B198" s="24" t="s">
        <v>392</v>
      </c>
      <c r="C198" s="24" t="s">
        <v>142</v>
      </c>
      <c r="D198" s="24" t="s">
        <v>120</v>
      </c>
      <c r="E198" s="58"/>
      <c r="F198" s="139">
        <v>1101.56</v>
      </c>
      <c r="G198" s="57"/>
      <c r="H198" s="139">
        <v>6342364.9299999997</v>
      </c>
      <c r="I198" s="139">
        <v>863766.24</v>
      </c>
      <c r="J198" s="139">
        <v>2738013.25</v>
      </c>
      <c r="K198" s="139">
        <v>5392290.6588399997</v>
      </c>
      <c r="L198" s="139">
        <v>15336435.078839999</v>
      </c>
      <c r="M198" s="117">
        <v>1.05711</v>
      </c>
      <c r="N198" s="25">
        <v>15904345.16</v>
      </c>
      <c r="O198" s="25">
        <v>14438.01</v>
      </c>
      <c r="P198" s="58"/>
      <c r="Q198" s="139">
        <v>4222867.47</v>
      </c>
      <c r="R198" s="139">
        <v>5698939.2000000002</v>
      </c>
      <c r="S198" s="139">
        <v>10231675.32</v>
      </c>
      <c r="T198" s="40">
        <v>0.64332578405887664</v>
      </c>
      <c r="U198" s="58"/>
      <c r="V198" s="28">
        <v>5672669.8399999999</v>
      </c>
      <c r="W198" s="29">
        <v>0.64332578405887664</v>
      </c>
      <c r="X198" s="42">
        <v>1</v>
      </c>
      <c r="Y198" s="46">
        <v>1</v>
      </c>
      <c r="Z198" s="58"/>
      <c r="AA198" s="28">
        <v>481556.67938346416</v>
      </c>
      <c r="AB198" s="28">
        <v>144467.00381503924</v>
      </c>
      <c r="AC198" s="139">
        <v>3079334.8263846403</v>
      </c>
      <c r="AD198" s="130">
        <v>152862.0466237987</v>
      </c>
      <c r="AE198" s="137">
        <v>152862.0466237987</v>
      </c>
      <c r="AF198" s="130">
        <v>148643.69333584805</v>
      </c>
      <c r="AG198" s="47">
        <v>131.14764862108214</v>
      </c>
      <c r="AH198" s="47">
        <v>138.76869768673401</v>
      </c>
      <c r="AI198" s="47">
        <v>134.93926189753446</v>
      </c>
      <c r="AJ198" s="47">
        <v>0</v>
      </c>
      <c r="AK198" s="47">
        <v>0</v>
      </c>
      <c r="AL198" s="45">
        <v>0</v>
      </c>
      <c r="AM198" s="30">
        <v>0</v>
      </c>
      <c r="AN198" s="140">
        <v>293110.69</v>
      </c>
      <c r="AO198" s="140">
        <v>266.08</v>
      </c>
      <c r="AP198" s="140">
        <v>6321718.25</v>
      </c>
      <c r="AQ198" s="41">
        <v>6614828.9400000004</v>
      </c>
      <c r="AR198" s="140"/>
      <c r="AS198" s="140">
        <v>6614828.9400000004</v>
      </c>
      <c r="AT198" s="58"/>
      <c r="AU198" s="117">
        <v>29</v>
      </c>
      <c r="AV198" s="117">
        <v>15</v>
      </c>
      <c r="AW198" s="57"/>
      <c r="AY198" s="6"/>
      <c r="AZ198" s="1"/>
      <c r="BA198" s="1"/>
      <c r="BB198" s="176"/>
    </row>
    <row r="199" spans="1:54" x14ac:dyDescent="0.25">
      <c r="A199" s="24" t="s">
        <v>393</v>
      </c>
      <c r="B199" s="24" t="s">
        <v>394</v>
      </c>
      <c r="C199" s="24" t="s">
        <v>142</v>
      </c>
      <c r="D199" s="24" t="s">
        <v>120</v>
      </c>
      <c r="E199" s="58"/>
      <c r="F199" s="139">
        <v>1276.3800000000001</v>
      </c>
      <c r="G199" s="57"/>
      <c r="H199" s="139">
        <v>7716783.1900000004</v>
      </c>
      <c r="I199" s="139">
        <v>1000847.84</v>
      </c>
      <c r="J199" s="139">
        <v>3704540.9</v>
      </c>
      <c r="K199" s="139">
        <v>6509888.0558200013</v>
      </c>
      <c r="L199" s="139">
        <v>18932059.985820003</v>
      </c>
      <c r="M199" s="117">
        <v>1.05711</v>
      </c>
      <c r="N199" s="25">
        <v>19641490.219999999</v>
      </c>
      <c r="O199" s="25">
        <v>15388.43</v>
      </c>
      <c r="P199" s="58"/>
      <c r="Q199" s="139">
        <v>2057340.27</v>
      </c>
      <c r="R199" s="139">
        <v>10762574.550000001</v>
      </c>
      <c r="S199" s="139">
        <v>12892137.950000001</v>
      </c>
      <c r="T199" s="40">
        <v>0.65637269909757401</v>
      </c>
      <c r="U199" s="58"/>
      <c r="V199" s="28">
        <v>6749352.2699999977</v>
      </c>
      <c r="W199" s="29">
        <v>0.65637269909757401</v>
      </c>
      <c r="X199" s="42">
        <v>1</v>
      </c>
      <c r="Y199" s="46">
        <v>1</v>
      </c>
      <c r="Z199" s="58"/>
      <c r="AA199" s="28">
        <v>338450.2586679589</v>
      </c>
      <c r="AB199" s="28">
        <v>101535.07760038767</v>
      </c>
      <c r="AC199" s="139">
        <v>4236846.2269434873</v>
      </c>
      <c r="AD199" s="130">
        <v>210322.36570431411</v>
      </c>
      <c r="AE199" s="137">
        <v>210322.36570431411</v>
      </c>
      <c r="AF199" s="130">
        <v>204518.34788240289</v>
      </c>
      <c r="AG199" s="47">
        <v>79.549254610999597</v>
      </c>
      <c r="AH199" s="47">
        <v>164.78036768385127</v>
      </c>
      <c r="AI199" s="47">
        <v>160.23311857158751</v>
      </c>
      <c r="AJ199" s="47">
        <v>0</v>
      </c>
      <c r="AK199" s="47">
        <v>0</v>
      </c>
      <c r="AL199" s="45">
        <v>0</v>
      </c>
      <c r="AM199" s="30">
        <v>0</v>
      </c>
      <c r="AN199" s="140">
        <v>306053.42</v>
      </c>
      <c r="AO199" s="140">
        <v>239.78</v>
      </c>
      <c r="AP199" s="140">
        <v>11878189.209999999</v>
      </c>
      <c r="AQ199" s="41">
        <v>12184242.629999999</v>
      </c>
      <c r="AR199" s="140"/>
      <c r="AS199" s="140">
        <v>12184242.629999999</v>
      </c>
      <c r="AT199" s="58"/>
      <c r="AU199" s="117">
        <v>33</v>
      </c>
      <c r="AV199" s="117">
        <v>17</v>
      </c>
      <c r="AW199" s="57"/>
      <c r="AY199" s="6"/>
      <c r="AZ199" s="1"/>
      <c r="BA199" s="1"/>
      <c r="BB199" s="176"/>
    </row>
    <row r="200" spans="1:54" x14ac:dyDescent="0.25">
      <c r="A200" s="24" t="s">
        <v>395</v>
      </c>
      <c r="B200" s="24" t="s">
        <v>396</v>
      </c>
      <c r="C200" s="24" t="s">
        <v>142</v>
      </c>
      <c r="D200" s="24" t="s">
        <v>120</v>
      </c>
      <c r="E200" s="58"/>
      <c r="F200" s="139">
        <v>405.25</v>
      </c>
      <c r="G200" s="57"/>
      <c r="H200" s="139">
        <v>2396734.29</v>
      </c>
      <c r="I200" s="139">
        <v>317768.68</v>
      </c>
      <c r="J200" s="139">
        <v>956686.43000000017</v>
      </c>
      <c r="K200" s="139">
        <v>1985372.7497500002</v>
      </c>
      <c r="L200" s="139">
        <v>5656562.1497500008</v>
      </c>
      <c r="M200" s="117">
        <v>1.05711</v>
      </c>
      <c r="N200" s="25">
        <v>5866223.7699999996</v>
      </c>
      <c r="O200" s="25">
        <v>14475.56</v>
      </c>
      <c r="P200" s="58"/>
      <c r="Q200" s="139">
        <v>1209484.0900000001</v>
      </c>
      <c r="R200" s="139">
        <v>1755214.01</v>
      </c>
      <c r="S200" s="139">
        <v>4204930.99</v>
      </c>
      <c r="T200" s="40">
        <v>0.7168037147686237</v>
      </c>
      <c r="U200" s="58"/>
      <c r="V200" s="28">
        <v>1661292.7799999993</v>
      </c>
      <c r="W200" s="29">
        <v>0.7168037147686237</v>
      </c>
      <c r="X200" s="42">
        <v>2</v>
      </c>
      <c r="Y200" s="46">
        <v>0</v>
      </c>
      <c r="Z200" s="58"/>
      <c r="AA200" s="28">
        <v>0</v>
      </c>
      <c r="AB200" s="28">
        <v>0</v>
      </c>
      <c r="AC200" s="139">
        <v>934533.38244880002</v>
      </c>
      <c r="AD200" s="130">
        <v>46391.410331661267</v>
      </c>
      <c r="AE200" s="137">
        <v>46391.410331661267</v>
      </c>
      <c r="AF200" s="130">
        <v>45111.201394076867</v>
      </c>
      <c r="AG200" s="47">
        <v>0</v>
      </c>
      <c r="AH200" s="47">
        <v>114.47602796214996</v>
      </c>
      <c r="AI200" s="47">
        <v>111.31696827656229</v>
      </c>
      <c r="AJ200" s="47">
        <v>0</v>
      </c>
      <c r="AK200" s="47">
        <v>0</v>
      </c>
      <c r="AL200" s="45">
        <v>0</v>
      </c>
      <c r="AM200" s="30">
        <v>0</v>
      </c>
      <c r="AN200" s="140">
        <v>45111.199999999997</v>
      </c>
      <c r="AO200" s="140">
        <v>111.31</v>
      </c>
      <c r="AP200" s="140">
        <v>2062117.3400000003</v>
      </c>
      <c r="AQ200" s="41">
        <v>2107228.5400000005</v>
      </c>
      <c r="AR200" s="140"/>
      <c r="AS200" s="140">
        <v>2107228.5400000005</v>
      </c>
      <c r="AT200" s="58"/>
      <c r="AU200" s="117">
        <v>29</v>
      </c>
      <c r="AV200" s="117">
        <v>15</v>
      </c>
      <c r="AW200" s="57"/>
      <c r="AY200" s="6"/>
      <c r="AZ200" s="1"/>
      <c r="BA200" s="1"/>
      <c r="BB200" s="176"/>
    </row>
    <row r="201" spans="1:54" x14ac:dyDescent="0.25">
      <c r="A201" s="24" t="s">
        <v>397</v>
      </c>
      <c r="B201" s="24" t="s">
        <v>398</v>
      </c>
      <c r="C201" s="24" t="s">
        <v>142</v>
      </c>
      <c r="D201" s="24" t="s">
        <v>120</v>
      </c>
      <c r="E201" s="58"/>
      <c r="F201" s="139">
        <v>2978.3</v>
      </c>
      <c r="G201" s="57"/>
      <c r="H201" s="139">
        <v>17850923.880000003</v>
      </c>
      <c r="I201" s="139">
        <v>2335374.37</v>
      </c>
      <c r="J201" s="139">
        <v>9941372.0899999999</v>
      </c>
      <c r="K201" s="139">
        <v>15524861.589700002</v>
      </c>
      <c r="L201" s="139">
        <v>45652531.929700002</v>
      </c>
      <c r="M201" s="117">
        <v>1.05711</v>
      </c>
      <c r="N201" s="25">
        <v>47373123.18</v>
      </c>
      <c r="O201" s="25">
        <v>15906.09</v>
      </c>
      <c r="P201" s="58"/>
      <c r="Q201" s="139">
        <v>6504573.04</v>
      </c>
      <c r="R201" s="139">
        <v>23226331.039999999</v>
      </c>
      <c r="S201" s="139">
        <v>30958185.559999999</v>
      </c>
      <c r="T201" s="40">
        <v>0.65349682439915502</v>
      </c>
      <c r="U201" s="58"/>
      <c r="V201" s="28">
        <v>16414937.620000001</v>
      </c>
      <c r="W201" s="29">
        <v>0.65349682439915502</v>
      </c>
      <c r="X201" s="42">
        <v>1</v>
      </c>
      <c r="Y201" s="46">
        <v>1</v>
      </c>
      <c r="Z201" s="58"/>
      <c r="AA201" s="28">
        <v>952544.12154261023</v>
      </c>
      <c r="AB201" s="28">
        <v>285763.23646278307</v>
      </c>
      <c r="AC201" s="139">
        <v>9988384.6590630356</v>
      </c>
      <c r="AD201" s="130">
        <v>495835.95404035837</v>
      </c>
      <c r="AE201" s="137">
        <v>495835.95404035837</v>
      </c>
      <c r="AF201" s="130">
        <v>482152.95506705629</v>
      </c>
      <c r="AG201" s="47">
        <v>95.948439197791714</v>
      </c>
      <c r="AH201" s="47">
        <v>166.48287749399265</v>
      </c>
      <c r="AI201" s="47">
        <v>161.88864623008303</v>
      </c>
      <c r="AJ201" s="47">
        <v>0</v>
      </c>
      <c r="AK201" s="47">
        <v>0</v>
      </c>
      <c r="AL201" s="45">
        <v>0</v>
      </c>
      <c r="AM201" s="30">
        <v>0</v>
      </c>
      <c r="AN201" s="140">
        <v>767916.19</v>
      </c>
      <c r="AO201" s="140">
        <v>257.83</v>
      </c>
      <c r="AP201" s="140">
        <v>25987317.43</v>
      </c>
      <c r="AQ201" s="41">
        <v>26755233.620000001</v>
      </c>
      <c r="AR201" s="140"/>
      <c r="AS201" s="140">
        <v>26755233.620000001</v>
      </c>
      <c r="AT201" s="58"/>
      <c r="AU201" s="117">
        <v>80</v>
      </c>
      <c r="AV201" s="117">
        <v>40</v>
      </c>
      <c r="AW201" s="57"/>
      <c r="AY201" s="6"/>
      <c r="AZ201" s="1"/>
      <c r="BA201" s="1"/>
      <c r="BB201" s="176"/>
    </row>
    <row r="202" spans="1:54" x14ac:dyDescent="0.25">
      <c r="A202" s="24" t="s">
        <v>399</v>
      </c>
      <c r="B202" s="24" t="s">
        <v>400</v>
      </c>
      <c r="C202" s="24" t="s">
        <v>142</v>
      </c>
      <c r="D202" s="24" t="s">
        <v>120</v>
      </c>
      <c r="E202" s="58"/>
      <c r="F202" s="139">
        <v>1013.88</v>
      </c>
      <c r="G202" s="57"/>
      <c r="H202" s="139">
        <v>5650816.96</v>
      </c>
      <c r="I202" s="139">
        <v>795013.72</v>
      </c>
      <c r="J202" s="139">
        <v>2234264.98</v>
      </c>
      <c r="K202" s="139">
        <v>4823900.116320001</v>
      </c>
      <c r="L202" s="139">
        <v>13503995.776320001</v>
      </c>
      <c r="M202" s="117">
        <v>1.05711</v>
      </c>
      <c r="N202" s="25">
        <v>13999716.029999999</v>
      </c>
      <c r="O202" s="25">
        <v>13808.06</v>
      </c>
      <c r="P202" s="58"/>
      <c r="Q202" s="139">
        <v>3609728.79</v>
      </c>
      <c r="R202" s="139">
        <v>4968877.59</v>
      </c>
      <c r="S202" s="139">
        <v>8659767.9100000001</v>
      </c>
      <c r="T202" s="40">
        <v>0.61856739747027578</v>
      </c>
      <c r="U202" s="58"/>
      <c r="V202" s="28">
        <v>5339948.1199999992</v>
      </c>
      <c r="W202" s="29">
        <v>0.61856739747027578</v>
      </c>
      <c r="X202" s="42">
        <v>1</v>
      </c>
      <c r="Y202" s="46">
        <v>1</v>
      </c>
      <c r="Z202" s="58"/>
      <c r="AA202" s="28">
        <v>770498.11139447056</v>
      </c>
      <c r="AB202" s="28">
        <v>231149.43341834116</v>
      </c>
      <c r="AC202" s="139">
        <v>2906607.7854029457</v>
      </c>
      <c r="AD202" s="130">
        <v>144287.659465409</v>
      </c>
      <c r="AE202" s="137">
        <v>144287.659465409</v>
      </c>
      <c r="AF202" s="130">
        <v>140305.92340888121</v>
      </c>
      <c r="AG202" s="47">
        <v>227.98500159618609</v>
      </c>
      <c r="AH202" s="47">
        <v>142.31236385510022</v>
      </c>
      <c r="AI202" s="47">
        <v>138.38513769763799</v>
      </c>
      <c r="AJ202" s="47">
        <v>0</v>
      </c>
      <c r="AK202" s="47">
        <v>0</v>
      </c>
      <c r="AL202" s="45">
        <v>0</v>
      </c>
      <c r="AM202" s="30">
        <v>0</v>
      </c>
      <c r="AN202" s="140">
        <v>371455.35</v>
      </c>
      <c r="AO202" s="140">
        <v>366.37</v>
      </c>
      <c r="AP202" s="140">
        <v>5412409.9100000001</v>
      </c>
      <c r="AQ202" s="41">
        <v>5783865.2599999998</v>
      </c>
      <c r="AR202" s="140"/>
      <c r="AS202" s="140">
        <v>5783865.2599999998</v>
      </c>
      <c r="AT202" s="58"/>
      <c r="AU202" s="117">
        <v>33</v>
      </c>
      <c r="AV202" s="117">
        <v>17</v>
      </c>
      <c r="AW202" s="57"/>
      <c r="AY202" s="6"/>
      <c r="AZ202" s="1"/>
      <c r="BA202" s="1"/>
      <c r="BB202" s="176"/>
    </row>
    <row r="203" spans="1:54" x14ac:dyDescent="0.25">
      <c r="A203" s="24" t="s">
        <v>401</v>
      </c>
      <c r="B203" s="24" t="s">
        <v>402</v>
      </c>
      <c r="C203" s="24" t="s">
        <v>142</v>
      </c>
      <c r="D203" s="24" t="s">
        <v>120</v>
      </c>
      <c r="E203" s="58"/>
      <c r="F203" s="139">
        <v>360.14</v>
      </c>
      <c r="G203" s="57"/>
      <c r="H203" s="139">
        <v>2124867.37</v>
      </c>
      <c r="I203" s="139">
        <v>282396.57</v>
      </c>
      <c r="J203" s="139">
        <v>977591.17000000016</v>
      </c>
      <c r="K203" s="139">
        <v>1800894.59146</v>
      </c>
      <c r="L203" s="139">
        <v>5185749.7014600001</v>
      </c>
      <c r="M203" s="117">
        <v>1.05711</v>
      </c>
      <c r="N203" s="25">
        <v>5379058.7699999996</v>
      </c>
      <c r="O203" s="25">
        <v>14936.02</v>
      </c>
      <c r="P203" s="58"/>
      <c r="Q203" s="139">
        <v>1241177.6000000001</v>
      </c>
      <c r="R203" s="139">
        <v>2174389.86</v>
      </c>
      <c r="S203" s="139">
        <v>3442419.26</v>
      </c>
      <c r="T203" s="40">
        <v>0.63996684312114327</v>
      </c>
      <c r="U203" s="58"/>
      <c r="V203" s="28">
        <v>1936639.5099999998</v>
      </c>
      <c r="W203" s="29">
        <v>0.63996684312114327</v>
      </c>
      <c r="X203" s="42">
        <v>1</v>
      </c>
      <c r="Y203" s="46">
        <v>1</v>
      </c>
      <c r="Z203" s="58"/>
      <c r="AA203" s="28">
        <v>180936.74501569197</v>
      </c>
      <c r="AB203" s="28">
        <v>54281.023504707591</v>
      </c>
      <c r="AC203" s="139">
        <v>1073276.5181600924</v>
      </c>
      <c r="AD203" s="130">
        <v>53278.793768535514</v>
      </c>
      <c r="AE203" s="137">
        <v>53278.793768535514</v>
      </c>
      <c r="AF203" s="130">
        <v>51808.521847967393</v>
      </c>
      <c r="AG203" s="47">
        <v>150.7220067326806</v>
      </c>
      <c r="AH203" s="47">
        <v>147.93911747802386</v>
      </c>
      <c r="AI203" s="47">
        <v>143.85661644906813</v>
      </c>
      <c r="AJ203" s="47">
        <v>0</v>
      </c>
      <c r="AK203" s="47">
        <v>0</v>
      </c>
      <c r="AL203" s="45">
        <v>0</v>
      </c>
      <c r="AM203" s="30">
        <v>0</v>
      </c>
      <c r="AN203" s="140">
        <v>106089.54</v>
      </c>
      <c r="AO203" s="140">
        <v>294.57</v>
      </c>
      <c r="AP203" s="140">
        <v>2482436.7399999998</v>
      </c>
      <c r="AQ203" s="41">
        <v>2588526.2799999998</v>
      </c>
      <c r="AR203" s="140"/>
      <c r="AS203" s="140">
        <v>2588526.2799999998</v>
      </c>
      <c r="AT203" s="58"/>
      <c r="AU203" s="117">
        <v>33</v>
      </c>
      <c r="AV203" s="117">
        <v>17</v>
      </c>
      <c r="AW203" s="57"/>
      <c r="AY203" s="6"/>
      <c r="AZ203" s="1"/>
      <c r="BA203" s="1"/>
      <c r="BB203" s="176"/>
    </row>
    <row r="204" spans="1:54" x14ac:dyDescent="0.25">
      <c r="A204" s="24" t="s">
        <v>403</v>
      </c>
      <c r="B204" s="24" t="s">
        <v>404</v>
      </c>
      <c r="C204" s="24" t="s">
        <v>142</v>
      </c>
      <c r="D204" s="24" t="s">
        <v>120</v>
      </c>
      <c r="E204" s="58"/>
      <c r="F204" s="139">
        <v>1438.79</v>
      </c>
      <c r="G204" s="57"/>
      <c r="H204" s="139">
        <v>8272869.1900000013</v>
      </c>
      <c r="I204" s="139">
        <v>1128198.3999999999</v>
      </c>
      <c r="J204" s="139">
        <v>3293722.1300000004</v>
      </c>
      <c r="K204" s="139">
        <v>6951685.1918100007</v>
      </c>
      <c r="L204" s="139">
        <v>19646474.911810003</v>
      </c>
      <c r="M204" s="117">
        <v>1.05711</v>
      </c>
      <c r="N204" s="25">
        <v>20371474.350000001</v>
      </c>
      <c r="O204" s="25">
        <v>14158.75</v>
      </c>
      <c r="P204" s="58"/>
      <c r="Q204" s="139">
        <v>5005614.32</v>
      </c>
      <c r="R204" s="139">
        <v>6935767.9400000004</v>
      </c>
      <c r="S204" s="139">
        <v>12339618.970000001</v>
      </c>
      <c r="T204" s="40">
        <v>0.6057302852996499</v>
      </c>
      <c r="U204" s="58"/>
      <c r="V204" s="28">
        <v>8031855.3800000008</v>
      </c>
      <c r="W204" s="29">
        <v>0.6057302852996499</v>
      </c>
      <c r="X204" s="42">
        <v>1</v>
      </c>
      <c r="Y204" s="46">
        <v>1</v>
      </c>
      <c r="Z204" s="58"/>
      <c r="AA204" s="28">
        <v>1382689.5366043337</v>
      </c>
      <c r="AB204" s="28">
        <v>414806.86098130007</v>
      </c>
      <c r="AC204" s="139">
        <v>4370736.5191118494</v>
      </c>
      <c r="AD204" s="130">
        <v>216968.8478953864</v>
      </c>
      <c r="AE204" s="137">
        <v>216968.8478953864</v>
      </c>
      <c r="AF204" s="130">
        <v>210981.41495753723</v>
      </c>
      <c r="AG204" s="47">
        <v>288.30257437242409</v>
      </c>
      <c r="AH204" s="47">
        <v>150.79952452782297</v>
      </c>
      <c r="AI204" s="47">
        <v>146.63808822520119</v>
      </c>
      <c r="AJ204" s="47">
        <v>0</v>
      </c>
      <c r="AK204" s="47">
        <v>0</v>
      </c>
      <c r="AL204" s="45">
        <v>0</v>
      </c>
      <c r="AM204" s="30">
        <v>0</v>
      </c>
      <c r="AN204" s="140">
        <v>625788.27</v>
      </c>
      <c r="AO204" s="140">
        <v>434.94</v>
      </c>
      <c r="AP204" s="140">
        <v>7541288.0900000008</v>
      </c>
      <c r="AQ204" s="41">
        <v>8167076.3600000013</v>
      </c>
      <c r="AR204" s="140"/>
      <c r="AS204" s="140">
        <v>8167076.3600000013</v>
      </c>
      <c r="AT204" s="58"/>
      <c r="AU204" s="117">
        <v>29</v>
      </c>
      <c r="AV204" s="117">
        <v>15</v>
      </c>
      <c r="AW204" s="57"/>
      <c r="AY204" s="6"/>
      <c r="AZ204" s="1"/>
      <c r="BA204" s="1"/>
      <c r="BB204" s="176"/>
    </row>
    <row r="205" spans="1:54" x14ac:dyDescent="0.25">
      <c r="A205" s="24" t="s">
        <v>405</v>
      </c>
      <c r="B205" s="24" t="s">
        <v>406</v>
      </c>
      <c r="C205" s="24" t="s">
        <v>142</v>
      </c>
      <c r="D205" s="24" t="s">
        <v>131</v>
      </c>
      <c r="E205" s="58"/>
      <c r="F205" s="139">
        <v>5126.49</v>
      </c>
      <c r="G205" s="57"/>
      <c r="H205" s="139">
        <v>33174845.719999999</v>
      </c>
      <c r="I205" s="139">
        <v>4019834.6</v>
      </c>
      <c r="J205" s="139">
        <v>13519440.530000001</v>
      </c>
      <c r="K205" s="139">
        <v>29376644.513109997</v>
      </c>
      <c r="L205" s="139">
        <v>80090765.363110006</v>
      </c>
      <c r="M205" s="117">
        <v>1.05711</v>
      </c>
      <c r="N205" s="25">
        <v>82987048.799999997</v>
      </c>
      <c r="O205" s="25">
        <v>16187.88</v>
      </c>
      <c r="P205" s="58"/>
      <c r="Q205" s="139">
        <v>20668228.390000001</v>
      </c>
      <c r="R205" s="139">
        <v>34086722.270000003</v>
      </c>
      <c r="S205" s="139">
        <v>58341388.380000003</v>
      </c>
      <c r="T205" s="40">
        <v>0.7030179916459447</v>
      </c>
      <c r="U205" s="58"/>
      <c r="V205" s="28">
        <v>24645660.419999994</v>
      </c>
      <c r="W205" s="29">
        <v>0.7030179916459447</v>
      </c>
      <c r="X205" s="42">
        <v>2</v>
      </c>
      <c r="Y205" s="46">
        <v>0</v>
      </c>
      <c r="Z205" s="58"/>
      <c r="AA205" s="28">
        <v>0</v>
      </c>
      <c r="AB205" s="28">
        <v>0</v>
      </c>
      <c r="AC205" s="139">
        <v>13839332.560163999</v>
      </c>
      <c r="AD205" s="130">
        <v>687001.84238743642</v>
      </c>
      <c r="AE205" s="137">
        <v>687001.84238743642</v>
      </c>
      <c r="AF205" s="130">
        <v>668043.46426369355</v>
      </c>
      <c r="AG205" s="47">
        <v>0</v>
      </c>
      <c r="AH205" s="47">
        <v>134.0101789699066</v>
      </c>
      <c r="AI205" s="47">
        <v>130.31205839935191</v>
      </c>
      <c r="AJ205" s="47">
        <v>0</v>
      </c>
      <c r="AK205" s="47">
        <v>0</v>
      </c>
      <c r="AL205" s="45">
        <v>0</v>
      </c>
      <c r="AM205" s="30">
        <v>0</v>
      </c>
      <c r="AN205" s="140">
        <v>668043.46</v>
      </c>
      <c r="AO205" s="140">
        <v>130.31</v>
      </c>
      <c r="AP205" s="140">
        <v>38286106.260000005</v>
      </c>
      <c r="AQ205" s="41">
        <v>38954149.720000006</v>
      </c>
      <c r="AR205" s="140"/>
      <c r="AS205" s="140">
        <v>38954149.720000006</v>
      </c>
      <c r="AT205" s="58"/>
      <c r="AU205" s="117">
        <v>29</v>
      </c>
      <c r="AV205" s="117">
        <v>15</v>
      </c>
      <c r="AW205" s="57"/>
      <c r="AY205" s="6"/>
      <c r="AZ205" s="1"/>
      <c r="BA205" s="1"/>
      <c r="BB205" s="176"/>
    </row>
    <row r="206" spans="1:54" x14ac:dyDescent="0.25">
      <c r="A206" s="24" t="s">
        <v>407</v>
      </c>
      <c r="B206" s="24" t="s">
        <v>408</v>
      </c>
      <c r="C206" s="24" t="s">
        <v>142</v>
      </c>
      <c r="D206" s="24" t="s">
        <v>131</v>
      </c>
      <c r="E206" s="58"/>
      <c r="F206" s="139">
        <v>3014.32</v>
      </c>
      <c r="G206" s="57"/>
      <c r="H206" s="139">
        <v>19309108.109999999</v>
      </c>
      <c r="I206" s="139">
        <v>2363618.7400000002</v>
      </c>
      <c r="J206" s="139">
        <v>8283921.1600000001</v>
      </c>
      <c r="K206" s="139">
        <v>17313693.167479999</v>
      </c>
      <c r="L206" s="139">
        <v>47270341.177479997</v>
      </c>
      <c r="M206" s="117">
        <v>1.05711</v>
      </c>
      <c r="N206" s="25">
        <v>48981165.340000004</v>
      </c>
      <c r="O206" s="25">
        <v>16249.49</v>
      </c>
      <c r="P206" s="58"/>
      <c r="Q206" s="139">
        <v>9835230.9499999993</v>
      </c>
      <c r="R206" s="139">
        <v>19614822.739999998</v>
      </c>
      <c r="S206" s="139">
        <v>32385813.789999999</v>
      </c>
      <c r="T206" s="40">
        <v>0.66118912372124461</v>
      </c>
      <c r="U206" s="58"/>
      <c r="V206" s="28">
        <v>16595351.550000004</v>
      </c>
      <c r="W206" s="29">
        <v>0.66118912372124461</v>
      </c>
      <c r="X206" s="42">
        <v>1</v>
      </c>
      <c r="Y206" s="46">
        <v>1</v>
      </c>
      <c r="Z206" s="58"/>
      <c r="AA206" s="28">
        <v>608099.67255090177</v>
      </c>
      <c r="AB206" s="28">
        <v>182429.90176527054</v>
      </c>
      <c r="AC206" s="139">
        <v>9736919.2045968901</v>
      </c>
      <c r="AD206" s="130">
        <v>483352.89318724239</v>
      </c>
      <c r="AE206" s="137">
        <v>483352.89318724239</v>
      </c>
      <c r="AF206" s="130">
        <v>470014.37449505954</v>
      </c>
      <c r="AG206" s="47">
        <v>60.521079966715718</v>
      </c>
      <c r="AH206" s="47">
        <v>160.35221648240477</v>
      </c>
      <c r="AI206" s="47">
        <v>155.92716582680654</v>
      </c>
      <c r="AJ206" s="47">
        <v>0</v>
      </c>
      <c r="AK206" s="47">
        <v>0</v>
      </c>
      <c r="AL206" s="45">
        <v>0</v>
      </c>
      <c r="AM206" s="30">
        <v>0</v>
      </c>
      <c r="AN206" s="140">
        <v>652444.27</v>
      </c>
      <c r="AO206" s="140">
        <v>216.44</v>
      </c>
      <c r="AP206" s="140">
        <v>22016096.099999998</v>
      </c>
      <c r="AQ206" s="41">
        <v>22668540.369999997</v>
      </c>
      <c r="AR206" s="140"/>
      <c r="AS206" s="140">
        <v>22668540.369999997</v>
      </c>
      <c r="AT206" s="58"/>
      <c r="AU206" s="117">
        <v>80</v>
      </c>
      <c r="AV206" s="117">
        <v>40</v>
      </c>
      <c r="AW206" s="57"/>
      <c r="AY206" s="6"/>
      <c r="AZ206" s="1"/>
      <c r="BA206" s="1"/>
      <c r="BB206" s="176"/>
    </row>
    <row r="207" spans="1:54" x14ac:dyDescent="0.25">
      <c r="A207" s="24" t="s">
        <v>409</v>
      </c>
      <c r="B207" s="24" t="s">
        <v>410</v>
      </c>
      <c r="C207" s="24" t="s">
        <v>142</v>
      </c>
      <c r="D207" s="24" t="s">
        <v>131</v>
      </c>
      <c r="E207" s="58"/>
      <c r="F207" s="139">
        <v>1380.15</v>
      </c>
      <c r="G207" s="57"/>
      <c r="H207" s="139">
        <v>7962902.7300000004</v>
      </c>
      <c r="I207" s="139">
        <v>1082217.01</v>
      </c>
      <c r="J207" s="139">
        <v>1465531.72</v>
      </c>
      <c r="K207" s="139">
        <v>6585838.9288500007</v>
      </c>
      <c r="L207" s="139">
        <v>17096490.388850003</v>
      </c>
      <c r="M207" s="117">
        <v>1.05711</v>
      </c>
      <c r="N207" s="25">
        <v>17696753.690000001</v>
      </c>
      <c r="O207" s="25">
        <v>12822.34</v>
      </c>
      <c r="P207" s="58"/>
      <c r="Q207" s="139">
        <v>16566606.51</v>
      </c>
      <c r="R207" s="139">
        <v>876131.92</v>
      </c>
      <c r="S207" s="139">
        <v>17796637.490000002</v>
      </c>
      <c r="T207" s="40">
        <v>1.0056441877278568</v>
      </c>
      <c r="U207" s="58"/>
      <c r="V207" s="28">
        <v>-99883.800000000745</v>
      </c>
      <c r="W207" s="29">
        <v>1.0056441877278568</v>
      </c>
      <c r="X207" s="42">
        <v>4</v>
      </c>
      <c r="Y207" s="46">
        <v>0</v>
      </c>
      <c r="Z207" s="58"/>
      <c r="AA207" s="28">
        <v>0</v>
      </c>
      <c r="AB207" s="28">
        <v>0</v>
      </c>
      <c r="AC207" s="139">
        <v>0</v>
      </c>
      <c r="AD207" s="130">
        <v>0</v>
      </c>
      <c r="AE207" s="137">
        <v>0</v>
      </c>
      <c r="AF207" s="130">
        <v>0</v>
      </c>
      <c r="AG207" s="47">
        <v>0</v>
      </c>
      <c r="AH207" s="47">
        <v>0</v>
      </c>
      <c r="AI207" s="47">
        <v>0</v>
      </c>
      <c r="AJ207" s="47">
        <v>0</v>
      </c>
      <c r="AK207" s="47">
        <v>1.2179380139897087</v>
      </c>
      <c r="AL207" s="45">
        <v>0</v>
      </c>
      <c r="AM207" s="30">
        <v>1680.9371500078964</v>
      </c>
      <c r="AN207" s="140">
        <v>1680.93</v>
      </c>
      <c r="AO207" s="140">
        <v>1.21</v>
      </c>
      <c r="AP207" s="140">
        <v>883181.01</v>
      </c>
      <c r="AQ207" s="41">
        <v>884861.94000000006</v>
      </c>
      <c r="AR207" s="140"/>
      <c r="AS207" s="140">
        <v>884861.94000000006</v>
      </c>
      <c r="AT207" s="58"/>
      <c r="AU207" s="117">
        <v>82</v>
      </c>
      <c r="AV207" s="117">
        <v>41</v>
      </c>
      <c r="AW207" s="57"/>
      <c r="AY207" s="6"/>
      <c r="AZ207" s="1"/>
      <c r="BA207" s="1"/>
      <c r="BB207" s="176"/>
    </row>
    <row r="208" spans="1:54" x14ac:dyDescent="0.25">
      <c r="A208" s="24" t="s">
        <v>411</v>
      </c>
      <c r="B208" s="24" t="s">
        <v>412</v>
      </c>
      <c r="C208" s="24" t="s">
        <v>142</v>
      </c>
      <c r="D208" s="24" t="s">
        <v>131</v>
      </c>
      <c r="E208" s="58"/>
      <c r="F208" s="139">
        <v>3441</v>
      </c>
      <c r="G208" s="57"/>
      <c r="H208" s="139">
        <v>21388394.41</v>
      </c>
      <c r="I208" s="139">
        <v>2698191.33</v>
      </c>
      <c r="J208" s="139">
        <v>6955570.7799999993</v>
      </c>
      <c r="K208" s="139">
        <v>18831980.696999997</v>
      </c>
      <c r="L208" s="139">
        <v>49874137.217</v>
      </c>
      <c r="M208" s="117">
        <v>1.05711</v>
      </c>
      <c r="N208" s="25">
        <v>51646954.770000003</v>
      </c>
      <c r="O208" s="25">
        <v>15009.28</v>
      </c>
      <c r="P208" s="58"/>
      <c r="Q208" s="139">
        <v>9478095.9000000004</v>
      </c>
      <c r="R208" s="139">
        <v>22372467.5</v>
      </c>
      <c r="S208" s="139">
        <v>32801797.190000001</v>
      </c>
      <c r="T208" s="40">
        <v>0.6351158037502237</v>
      </c>
      <c r="U208" s="58"/>
      <c r="V208" s="28">
        <v>18845157.580000002</v>
      </c>
      <c r="W208" s="29">
        <v>0.6351158037502237</v>
      </c>
      <c r="X208" s="42">
        <v>1</v>
      </c>
      <c r="Y208" s="46">
        <v>1</v>
      </c>
      <c r="Z208" s="58"/>
      <c r="AA208" s="28">
        <v>1987802.9441984482</v>
      </c>
      <c r="AB208" s="28">
        <v>596340.88325953449</v>
      </c>
      <c r="AC208" s="139">
        <v>11389727.521784078</v>
      </c>
      <c r="AD208" s="130">
        <v>565400.37301219581</v>
      </c>
      <c r="AE208" s="137">
        <v>565400.37301219581</v>
      </c>
      <c r="AF208" s="130">
        <v>549797.68696171872</v>
      </c>
      <c r="AG208" s="47">
        <v>173.30452870082374</v>
      </c>
      <c r="AH208" s="47">
        <v>164.31280819883634</v>
      </c>
      <c r="AI208" s="47">
        <v>159.77846177323997</v>
      </c>
      <c r="AJ208" s="47">
        <v>0</v>
      </c>
      <c r="AK208" s="47">
        <v>0</v>
      </c>
      <c r="AL208" s="45">
        <v>0</v>
      </c>
      <c r="AM208" s="30">
        <v>0</v>
      </c>
      <c r="AN208" s="140">
        <v>1146138.57</v>
      </c>
      <c r="AO208" s="140">
        <v>333.08</v>
      </c>
      <c r="AP208" s="140">
        <v>23705749.66</v>
      </c>
      <c r="AQ208" s="41">
        <v>24851888.23</v>
      </c>
      <c r="AR208" s="140"/>
      <c r="AS208" s="140">
        <v>24851888.23</v>
      </c>
      <c r="AT208" s="58"/>
      <c r="AU208" s="117">
        <v>34</v>
      </c>
      <c r="AV208" s="117">
        <v>17</v>
      </c>
      <c r="AW208" s="57"/>
      <c r="AY208" s="6"/>
      <c r="AZ208" s="1"/>
      <c r="BA208" s="1"/>
      <c r="BB208" s="176"/>
    </row>
    <row r="209" spans="1:54" x14ac:dyDescent="0.25">
      <c r="A209" s="24" t="s">
        <v>413</v>
      </c>
      <c r="B209" s="24" t="s">
        <v>414</v>
      </c>
      <c r="C209" s="24" t="s">
        <v>142</v>
      </c>
      <c r="D209" s="24" t="s">
        <v>131</v>
      </c>
      <c r="E209" s="58"/>
      <c r="F209" s="139">
        <v>1961.5</v>
      </c>
      <c r="G209" s="57"/>
      <c r="H209" s="139">
        <v>12399066.600000001</v>
      </c>
      <c r="I209" s="139">
        <v>1538070.99</v>
      </c>
      <c r="J209" s="139">
        <v>4818980.07</v>
      </c>
      <c r="K209" s="139">
        <v>11048500.069500001</v>
      </c>
      <c r="L209" s="139">
        <v>29804617.729500003</v>
      </c>
      <c r="M209" s="117">
        <v>1.05711</v>
      </c>
      <c r="N209" s="25">
        <v>30875779.600000001</v>
      </c>
      <c r="O209" s="25">
        <v>15740.9</v>
      </c>
      <c r="P209" s="58"/>
      <c r="Q209" s="139">
        <v>10355529.189999999</v>
      </c>
      <c r="R209" s="139">
        <v>8378002.4400000004</v>
      </c>
      <c r="S209" s="139">
        <v>19681647.469999999</v>
      </c>
      <c r="T209" s="40">
        <v>0.63744617058997266</v>
      </c>
      <c r="U209" s="58"/>
      <c r="V209" s="28">
        <v>11194132.130000003</v>
      </c>
      <c r="W209" s="29">
        <v>0.63744617058997266</v>
      </c>
      <c r="X209" s="42">
        <v>1</v>
      </c>
      <c r="Y209" s="46">
        <v>1</v>
      </c>
      <c r="Z209" s="58"/>
      <c r="AA209" s="28">
        <v>1116404.0491881818</v>
      </c>
      <c r="AB209" s="28">
        <v>334921.21475645452</v>
      </c>
      <c r="AC209" s="139">
        <v>6034672.9897466144</v>
      </c>
      <c r="AD209" s="130">
        <v>299568.74322792445</v>
      </c>
      <c r="AE209" s="137">
        <v>299568.74322792445</v>
      </c>
      <c r="AF209" s="130">
        <v>291301.89857371961</v>
      </c>
      <c r="AG209" s="47">
        <v>170.74749668950014</v>
      </c>
      <c r="AH209" s="47">
        <v>152.72431467138642</v>
      </c>
      <c r="AI209" s="47">
        <v>148.50976220939057</v>
      </c>
      <c r="AJ209" s="47">
        <v>0</v>
      </c>
      <c r="AK209" s="47">
        <v>0</v>
      </c>
      <c r="AL209" s="45">
        <v>0</v>
      </c>
      <c r="AM209" s="30">
        <v>0</v>
      </c>
      <c r="AN209" s="140">
        <v>626223.11</v>
      </c>
      <c r="AO209" s="140">
        <v>319.25</v>
      </c>
      <c r="AP209" s="140">
        <v>9381188.8300000001</v>
      </c>
      <c r="AQ209" s="41">
        <v>10007411.939999999</v>
      </c>
      <c r="AR209" s="140"/>
      <c r="AS209" s="140">
        <v>10007411.939999999</v>
      </c>
      <c r="AT209" s="58"/>
      <c r="AU209" s="117">
        <v>21</v>
      </c>
      <c r="AV209" s="117">
        <v>11</v>
      </c>
      <c r="AW209" s="57"/>
      <c r="AY209" s="6"/>
      <c r="AZ209" s="1"/>
      <c r="BA209" s="1"/>
      <c r="BB209" s="176"/>
    </row>
    <row r="210" spans="1:54" x14ac:dyDescent="0.25">
      <c r="A210" s="24" t="s">
        <v>415</v>
      </c>
      <c r="B210" s="24" t="s">
        <v>416</v>
      </c>
      <c r="C210" s="24" t="s">
        <v>142</v>
      </c>
      <c r="D210" s="24" t="s">
        <v>131</v>
      </c>
      <c r="E210" s="58"/>
      <c r="F210" s="139">
        <v>5382</v>
      </c>
      <c r="G210" s="57"/>
      <c r="H210" s="139">
        <v>33240959.909999996</v>
      </c>
      <c r="I210" s="139">
        <v>4220187.66</v>
      </c>
      <c r="J210" s="139">
        <v>10732766.050000001</v>
      </c>
      <c r="K210" s="139">
        <v>29348750.079</v>
      </c>
      <c r="L210" s="139">
        <v>77542663.698999986</v>
      </c>
      <c r="M210" s="117">
        <v>1.05711</v>
      </c>
      <c r="N210" s="25">
        <v>80295018.099999994</v>
      </c>
      <c r="O210" s="25">
        <v>14919.17</v>
      </c>
      <c r="P210" s="58"/>
      <c r="Q210" s="139">
        <v>38331821.479999997</v>
      </c>
      <c r="R210" s="139">
        <v>17437024.010000002</v>
      </c>
      <c r="S210" s="139">
        <v>58727977.709999993</v>
      </c>
      <c r="T210" s="40">
        <v>0.73140250914271854</v>
      </c>
      <c r="U210" s="58"/>
      <c r="V210" s="28">
        <v>21567040.390000001</v>
      </c>
      <c r="W210" s="29">
        <v>0.73140250914271854</v>
      </c>
      <c r="X210" s="42">
        <v>2</v>
      </c>
      <c r="Y210" s="46">
        <v>0</v>
      </c>
      <c r="Z210" s="58"/>
      <c r="AA210" s="28">
        <v>0</v>
      </c>
      <c r="AB210" s="28">
        <v>0</v>
      </c>
      <c r="AC210" s="139">
        <v>9484399.5291479994</v>
      </c>
      <c r="AD210" s="130">
        <v>470817.4994810585</v>
      </c>
      <c r="AE210" s="137">
        <v>470817.4994810585</v>
      </c>
      <c r="AF210" s="130">
        <v>457824.90523790766</v>
      </c>
      <c r="AG210" s="47">
        <v>0</v>
      </c>
      <c r="AH210" s="47">
        <v>87.480025916213023</v>
      </c>
      <c r="AI210" s="47">
        <v>85.065943002212492</v>
      </c>
      <c r="AJ210" s="47">
        <v>0</v>
      </c>
      <c r="AK210" s="47">
        <v>0</v>
      </c>
      <c r="AL210" s="45">
        <v>0</v>
      </c>
      <c r="AM210" s="30">
        <v>0</v>
      </c>
      <c r="AN210" s="140">
        <v>457824.9</v>
      </c>
      <c r="AO210" s="140">
        <v>85.06</v>
      </c>
      <c r="AP210" s="140">
        <v>19235423.43</v>
      </c>
      <c r="AQ210" s="41">
        <v>19693248.329999998</v>
      </c>
      <c r="AR210" s="140"/>
      <c r="AS210" s="140">
        <v>19693248.329999998</v>
      </c>
      <c r="AT210" s="58"/>
      <c r="AU210" s="117">
        <v>36</v>
      </c>
      <c r="AV210" s="117">
        <v>18</v>
      </c>
      <c r="AW210" s="57"/>
      <c r="AY210" s="6"/>
      <c r="AZ210" s="1"/>
      <c r="BA210" s="1"/>
      <c r="BB210" s="176"/>
    </row>
    <row r="211" spans="1:54" x14ac:dyDescent="0.25">
      <c r="A211" s="24" t="s">
        <v>417</v>
      </c>
      <c r="B211" s="24" t="s">
        <v>418</v>
      </c>
      <c r="C211" s="24" t="s">
        <v>142</v>
      </c>
      <c r="D211" s="24" t="s">
        <v>131</v>
      </c>
      <c r="E211" s="58"/>
      <c r="F211" s="139">
        <v>1842.5</v>
      </c>
      <c r="G211" s="57"/>
      <c r="H211" s="139">
        <v>11453824.41</v>
      </c>
      <c r="I211" s="139">
        <v>1444759.52</v>
      </c>
      <c r="J211" s="139">
        <v>3915244.62</v>
      </c>
      <c r="K211" s="139">
        <v>10140465.5875</v>
      </c>
      <c r="L211" s="139">
        <v>26954294.137500003</v>
      </c>
      <c r="M211" s="117">
        <v>1.05711</v>
      </c>
      <c r="N211" s="25">
        <v>27914531.879999999</v>
      </c>
      <c r="O211" s="25">
        <v>15150.35</v>
      </c>
      <c r="P211" s="58"/>
      <c r="Q211" s="139">
        <v>14534059.27</v>
      </c>
      <c r="R211" s="139">
        <v>2209553.38</v>
      </c>
      <c r="S211" s="139">
        <v>19731418.899999999</v>
      </c>
      <c r="T211" s="40">
        <v>0.70685114781154623</v>
      </c>
      <c r="U211" s="58"/>
      <c r="V211" s="28">
        <v>8183112.9800000004</v>
      </c>
      <c r="W211" s="29">
        <v>0.70685114781154623</v>
      </c>
      <c r="X211" s="42">
        <v>2</v>
      </c>
      <c r="Y211" s="46">
        <v>0</v>
      </c>
      <c r="Z211" s="58"/>
      <c r="AA211" s="28">
        <v>0</v>
      </c>
      <c r="AB211" s="28">
        <v>0</v>
      </c>
      <c r="AC211" s="139">
        <v>3397824.0009183995</v>
      </c>
      <c r="AD211" s="130">
        <v>168672.24908363129</v>
      </c>
      <c r="AE211" s="137">
        <v>168672.24908363129</v>
      </c>
      <c r="AF211" s="130">
        <v>164017.60031879399</v>
      </c>
      <c r="AG211" s="47">
        <v>0</v>
      </c>
      <c r="AH211" s="47">
        <v>91.545318362893511</v>
      </c>
      <c r="AI211" s="47">
        <v>89.019050376550339</v>
      </c>
      <c r="AJ211" s="47">
        <v>0</v>
      </c>
      <c r="AK211" s="47">
        <v>0</v>
      </c>
      <c r="AL211" s="45">
        <v>0</v>
      </c>
      <c r="AM211" s="30">
        <v>0</v>
      </c>
      <c r="AN211" s="140">
        <v>164017.60000000001</v>
      </c>
      <c r="AO211" s="140">
        <v>89.01</v>
      </c>
      <c r="AP211" s="140">
        <v>2728955.3100000005</v>
      </c>
      <c r="AQ211" s="41">
        <v>2892972.9100000006</v>
      </c>
      <c r="AR211" s="140"/>
      <c r="AS211" s="140">
        <v>2892972.9100000006</v>
      </c>
      <c r="AT211" s="58"/>
      <c r="AU211" s="117">
        <v>23</v>
      </c>
      <c r="AV211" s="117">
        <v>12</v>
      </c>
      <c r="AW211" s="57"/>
      <c r="AY211" s="6"/>
      <c r="AZ211" s="1"/>
      <c r="BA211" s="1"/>
      <c r="BB211" s="176"/>
    </row>
    <row r="212" spans="1:54" x14ac:dyDescent="0.25">
      <c r="A212" s="24" t="s">
        <v>419</v>
      </c>
      <c r="B212" s="24" t="s">
        <v>420</v>
      </c>
      <c r="C212" s="24" t="s">
        <v>142</v>
      </c>
      <c r="D212" s="24" t="s">
        <v>131</v>
      </c>
      <c r="E212" s="58"/>
      <c r="F212" s="139">
        <v>3522.16</v>
      </c>
      <c r="G212" s="57"/>
      <c r="H212" s="139">
        <v>21795917.850000001</v>
      </c>
      <c r="I212" s="139">
        <v>2761831.32</v>
      </c>
      <c r="J212" s="139">
        <v>6820257.9100000001</v>
      </c>
      <c r="K212" s="139">
        <v>19159019.02524</v>
      </c>
      <c r="L212" s="139">
        <v>50537026.105240002</v>
      </c>
      <c r="M212" s="117">
        <v>1.05711</v>
      </c>
      <c r="N212" s="25">
        <v>52329024.079999998</v>
      </c>
      <c r="O212" s="25">
        <v>14857.08</v>
      </c>
      <c r="P212" s="58"/>
      <c r="Q212" s="139">
        <v>16932101.960000001</v>
      </c>
      <c r="R212" s="139">
        <v>18410865.600000001</v>
      </c>
      <c r="S212" s="139">
        <v>36611807.049999997</v>
      </c>
      <c r="T212" s="40">
        <v>0.6996462803133553</v>
      </c>
      <c r="U212" s="58"/>
      <c r="V212" s="28">
        <v>15717217.030000001</v>
      </c>
      <c r="W212" s="29">
        <v>0.6996462803133553</v>
      </c>
      <c r="X212" s="42">
        <v>2</v>
      </c>
      <c r="Y212" s="46">
        <v>0</v>
      </c>
      <c r="Z212" s="58"/>
      <c r="AA212" s="28">
        <v>0</v>
      </c>
      <c r="AB212" s="28">
        <v>0</v>
      </c>
      <c r="AC212" s="139">
        <v>8532135.2393836007</v>
      </c>
      <c r="AD212" s="130">
        <v>423545.90465061006</v>
      </c>
      <c r="AE212" s="137">
        <v>423545.90465061006</v>
      </c>
      <c r="AF212" s="130">
        <v>411857.80875668285</v>
      </c>
      <c r="AG212" s="47">
        <v>0</v>
      </c>
      <c r="AH212" s="47">
        <v>120.25175024718072</v>
      </c>
      <c r="AI212" s="47">
        <v>116.93330477794389</v>
      </c>
      <c r="AJ212" s="47">
        <v>0</v>
      </c>
      <c r="AK212" s="47">
        <v>0</v>
      </c>
      <c r="AL212" s="45">
        <v>0</v>
      </c>
      <c r="AM212" s="30">
        <v>0</v>
      </c>
      <c r="AN212" s="140">
        <v>411857.8</v>
      </c>
      <c r="AO212" s="140">
        <v>116.93</v>
      </c>
      <c r="AP212" s="140">
        <v>19664601.419999998</v>
      </c>
      <c r="AQ212" s="41">
        <v>20076459.219999999</v>
      </c>
      <c r="AR212" s="140"/>
      <c r="AS212" s="140">
        <v>20076459.219999999</v>
      </c>
      <c r="AT212" s="58"/>
      <c r="AU212" s="117">
        <v>38</v>
      </c>
      <c r="AV212" s="117">
        <v>19</v>
      </c>
      <c r="AW212" s="57"/>
      <c r="AY212" s="6"/>
      <c r="AZ212" s="1"/>
      <c r="BA212" s="1"/>
      <c r="BB212" s="176"/>
    </row>
    <row r="213" spans="1:54" x14ac:dyDescent="0.25">
      <c r="A213" s="24" t="s">
        <v>421</v>
      </c>
      <c r="B213" s="24" t="s">
        <v>422</v>
      </c>
      <c r="C213" s="24" t="s">
        <v>142</v>
      </c>
      <c r="D213" s="24" t="s">
        <v>131</v>
      </c>
      <c r="E213" s="58"/>
      <c r="F213" s="139">
        <v>5062.16</v>
      </c>
      <c r="G213" s="57"/>
      <c r="H213" s="139">
        <v>31030600.219999999</v>
      </c>
      <c r="I213" s="139">
        <v>3969391.52</v>
      </c>
      <c r="J213" s="139">
        <v>9409441.1999999993</v>
      </c>
      <c r="K213" s="139">
        <v>27332556.610239994</v>
      </c>
      <c r="L213" s="139">
        <v>71741989.550239995</v>
      </c>
      <c r="M213" s="117">
        <v>1.05711</v>
      </c>
      <c r="N213" s="25">
        <v>74278212.260000005</v>
      </c>
      <c r="O213" s="25">
        <v>14673.22</v>
      </c>
      <c r="P213" s="58"/>
      <c r="Q213" s="139">
        <v>18220270.109999999</v>
      </c>
      <c r="R213" s="139">
        <v>29419498.329999998</v>
      </c>
      <c r="S213" s="139">
        <v>48353013.189999998</v>
      </c>
      <c r="T213" s="40">
        <v>0.65097168764303803</v>
      </c>
      <c r="U213" s="58"/>
      <c r="V213" s="28">
        <v>25925199.070000008</v>
      </c>
      <c r="W213" s="29">
        <v>0.65097168764303803</v>
      </c>
      <c r="X213" s="42">
        <v>1</v>
      </c>
      <c r="Y213" s="46">
        <v>1</v>
      </c>
      <c r="Z213" s="58"/>
      <c r="AA213" s="28">
        <v>1681094.6236428693</v>
      </c>
      <c r="AB213" s="28">
        <v>504328.38709286076</v>
      </c>
      <c r="AC213" s="139">
        <v>14986410.892657964</v>
      </c>
      <c r="AD213" s="130">
        <v>743944.25087138452</v>
      </c>
      <c r="AE213" s="137">
        <v>743944.25087138452</v>
      </c>
      <c r="AF213" s="130">
        <v>723414.50038048206</v>
      </c>
      <c r="AG213" s="47">
        <v>99.627113147917242</v>
      </c>
      <c r="AH213" s="47">
        <v>146.96182081786915</v>
      </c>
      <c r="AI213" s="47">
        <v>142.90628909012796</v>
      </c>
      <c r="AJ213" s="47">
        <v>0</v>
      </c>
      <c r="AK213" s="47">
        <v>0</v>
      </c>
      <c r="AL213" s="45">
        <v>0</v>
      </c>
      <c r="AM213" s="30">
        <v>0</v>
      </c>
      <c r="AN213" s="140">
        <v>1227742.8799999999</v>
      </c>
      <c r="AO213" s="140">
        <v>242.53</v>
      </c>
      <c r="AP213" s="140">
        <v>30602563.690000005</v>
      </c>
      <c r="AQ213" s="41">
        <v>31830306.570000004</v>
      </c>
      <c r="AR213" s="140"/>
      <c r="AS213" s="140">
        <v>31830306.570000004</v>
      </c>
      <c r="AT213" s="58"/>
      <c r="AU213" s="117">
        <v>30</v>
      </c>
      <c r="AV213" s="117">
        <v>15</v>
      </c>
      <c r="AW213" s="57"/>
      <c r="AY213" s="6"/>
      <c r="AZ213" s="1"/>
      <c r="BA213" s="1"/>
      <c r="BB213" s="176"/>
    </row>
    <row r="214" spans="1:54" x14ac:dyDescent="0.25">
      <c r="A214" s="24" t="s">
        <v>423</v>
      </c>
      <c r="B214" s="24" t="s">
        <v>424</v>
      </c>
      <c r="C214" s="24" t="s">
        <v>142</v>
      </c>
      <c r="D214" s="24" t="s">
        <v>131</v>
      </c>
      <c r="E214" s="58"/>
      <c r="F214" s="139">
        <v>1899.5</v>
      </c>
      <c r="G214" s="57"/>
      <c r="H214" s="139">
        <v>11652437.43</v>
      </c>
      <c r="I214" s="139">
        <v>1489454.93</v>
      </c>
      <c r="J214" s="139">
        <v>3687100.0399999991</v>
      </c>
      <c r="K214" s="139">
        <v>10304898.1285</v>
      </c>
      <c r="L214" s="139">
        <v>27133890.528499998</v>
      </c>
      <c r="M214" s="117">
        <v>1.05711</v>
      </c>
      <c r="N214" s="25">
        <v>28094994.280000001</v>
      </c>
      <c r="O214" s="25">
        <v>14790.73</v>
      </c>
      <c r="P214" s="58"/>
      <c r="Q214" s="139">
        <v>13055914.48</v>
      </c>
      <c r="R214" s="139">
        <v>5297602.57</v>
      </c>
      <c r="S214" s="139">
        <v>18851754.75</v>
      </c>
      <c r="T214" s="40">
        <v>0.67100048364914633</v>
      </c>
      <c r="U214" s="58"/>
      <c r="V214" s="28">
        <v>9243239.5300000012</v>
      </c>
      <c r="W214" s="29">
        <v>0.67100048364914633</v>
      </c>
      <c r="X214" s="42">
        <v>1</v>
      </c>
      <c r="Y214" s="46">
        <v>1</v>
      </c>
      <c r="Z214" s="58"/>
      <c r="AA214" s="28">
        <v>73148.395335875452</v>
      </c>
      <c r="AB214" s="28">
        <v>21944.518600762636</v>
      </c>
      <c r="AC214" s="139">
        <v>4298467.7591108494</v>
      </c>
      <c r="AD214" s="130">
        <v>213381.33592167645</v>
      </c>
      <c r="AE214" s="137">
        <v>213381.33592167645</v>
      </c>
      <c r="AF214" s="130">
        <v>207492.90331297443</v>
      </c>
      <c r="AG214" s="47">
        <v>11.552786839043241</v>
      </c>
      <c r="AH214" s="47">
        <v>112.33552825568647</v>
      </c>
      <c r="AI214" s="47">
        <v>109.2355374114106</v>
      </c>
      <c r="AJ214" s="47">
        <v>0</v>
      </c>
      <c r="AK214" s="47">
        <v>0</v>
      </c>
      <c r="AL214" s="45">
        <v>0</v>
      </c>
      <c r="AM214" s="30">
        <v>0</v>
      </c>
      <c r="AN214" s="140">
        <v>229437.42</v>
      </c>
      <c r="AO214" s="140">
        <v>120.78</v>
      </c>
      <c r="AP214" s="140">
        <v>5829058.8300000001</v>
      </c>
      <c r="AQ214" s="41">
        <v>6058496.25</v>
      </c>
      <c r="AR214" s="140"/>
      <c r="AS214" s="140">
        <v>6058496.25</v>
      </c>
      <c r="AT214" s="58"/>
      <c r="AU214" s="117">
        <v>36</v>
      </c>
      <c r="AV214" s="117">
        <v>18</v>
      </c>
      <c r="AW214" s="57"/>
      <c r="AY214" s="6"/>
      <c r="AZ214" s="1"/>
      <c r="BA214" s="1"/>
      <c r="BB214" s="176"/>
    </row>
    <row r="215" spans="1:54" x14ac:dyDescent="0.25">
      <c r="A215" s="24" t="s">
        <v>425</v>
      </c>
      <c r="B215" s="24" t="s">
        <v>426</v>
      </c>
      <c r="C215" s="24" t="s">
        <v>142</v>
      </c>
      <c r="D215" s="24" t="s">
        <v>131</v>
      </c>
      <c r="E215" s="58"/>
      <c r="F215" s="139">
        <v>7463.82</v>
      </c>
      <c r="G215" s="57"/>
      <c r="H215" s="139">
        <v>44405774.340000004</v>
      </c>
      <c r="I215" s="139">
        <v>5852605.1699999999</v>
      </c>
      <c r="J215" s="139">
        <v>11152425.93</v>
      </c>
      <c r="K215" s="139">
        <v>36966687.232979998</v>
      </c>
      <c r="L215" s="139">
        <v>98377492.672980011</v>
      </c>
      <c r="M215" s="117">
        <v>1.05711</v>
      </c>
      <c r="N215" s="25">
        <v>101884663.77</v>
      </c>
      <c r="O215" s="25">
        <v>13650.47</v>
      </c>
      <c r="P215" s="58"/>
      <c r="Q215" s="139">
        <v>80486148.049999997</v>
      </c>
      <c r="R215" s="139">
        <v>6968743.8099999996</v>
      </c>
      <c r="S215" s="139">
        <v>88496754</v>
      </c>
      <c r="T215" s="40">
        <v>0.86859739950437886</v>
      </c>
      <c r="U215" s="58"/>
      <c r="V215" s="28">
        <v>13387909.769999996</v>
      </c>
      <c r="W215" s="29">
        <v>0.86859739950437886</v>
      </c>
      <c r="X215" s="42">
        <v>2</v>
      </c>
      <c r="Y215" s="46">
        <v>0</v>
      </c>
      <c r="Z215" s="58"/>
      <c r="AA215" s="28">
        <v>0</v>
      </c>
      <c r="AB215" s="28">
        <v>0</v>
      </c>
      <c r="AC215" s="139">
        <v>1314651.2901836967</v>
      </c>
      <c r="AD215" s="130">
        <v>65260.940477213102</v>
      </c>
      <c r="AE215" s="137">
        <v>272832.49941626808</v>
      </c>
      <c r="AF215" s="130">
        <v>265303.46329257387</v>
      </c>
      <c r="AG215" s="47">
        <v>0</v>
      </c>
      <c r="AH215" s="47">
        <v>8.7436380402010094</v>
      </c>
      <c r="AI215" s="47">
        <v>35.545265466285883</v>
      </c>
      <c r="AJ215" s="47">
        <v>0</v>
      </c>
      <c r="AK215" s="47">
        <v>0</v>
      </c>
      <c r="AL215" s="45">
        <v>0</v>
      </c>
      <c r="AM215" s="30">
        <v>0</v>
      </c>
      <c r="AN215" s="140">
        <v>265303.46000000002</v>
      </c>
      <c r="AO215" s="140">
        <v>35.54</v>
      </c>
      <c r="AP215" s="140">
        <v>7356950.4600000009</v>
      </c>
      <c r="AQ215" s="41">
        <v>7622253.9200000009</v>
      </c>
      <c r="AR215" s="140"/>
      <c r="AS215" s="140">
        <v>7622253.9200000009</v>
      </c>
      <c r="AT215" s="58"/>
      <c r="AU215" s="117">
        <v>35</v>
      </c>
      <c r="AV215" s="117">
        <v>18</v>
      </c>
      <c r="AW215" s="57"/>
      <c r="AY215" s="6"/>
      <c r="AZ215" s="1"/>
      <c r="BA215" s="1"/>
      <c r="BB215" s="176"/>
    </row>
    <row r="216" spans="1:54" x14ac:dyDescent="0.25">
      <c r="A216" s="24" t="s">
        <v>427</v>
      </c>
      <c r="B216" s="24" t="s">
        <v>428</v>
      </c>
      <c r="C216" s="24" t="s">
        <v>142</v>
      </c>
      <c r="D216" s="24" t="s">
        <v>131</v>
      </c>
      <c r="E216" s="58"/>
      <c r="F216" s="139">
        <v>843.32</v>
      </c>
      <c r="G216" s="57"/>
      <c r="H216" s="139">
        <v>5055416.24</v>
      </c>
      <c r="I216" s="139">
        <v>661272.51</v>
      </c>
      <c r="J216" s="139">
        <v>1302817.4600000002</v>
      </c>
      <c r="K216" s="139">
        <v>4200670.2264800007</v>
      </c>
      <c r="L216" s="139">
        <v>11220176.436480001</v>
      </c>
      <c r="M216" s="117">
        <v>1.05711</v>
      </c>
      <c r="N216" s="25">
        <v>11621060.43</v>
      </c>
      <c r="O216" s="25">
        <v>13780.13</v>
      </c>
      <c r="P216" s="58"/>
      <c r="Q216" s="139">
        <v>8786140.0800000001</v>
      </c>
      <c r="R216" s="139">
        <v>2300713.5299999998</v>
      </c>
      <c r="S216" s="139">
        <v>11498298.09</v>
      </c>
      <c r="T216" s="40">
        <v>0.98943621877371135</v>
      </c>
      <c r="U216" s="58"/>
      <c r="V216" s="28">
        <v>122762.33999999985</v>
      </c>
      <c r="W216" s="29">
        <v>0.98943621877371135</v>
      </c>
      <c r="X216" s="42">
        <v>3</v>
      </c>
      <c r="Y216" s="46">
        <v>0</v>
      </c>
      <c r="Z216" s="58"/>
      <c r="AA216" s="28">
        <v>0</v>
      </c>
      <c r="AB216" s="28">
        <v>0</v>
      </c>
      <c r="AC216" s="139">
        <v>0</v>
      </c>
      <c r="AD216" s="130">
        <v>0</v>
      </c>
      <c r="AE216" s="137">
        <v>0</v>
      </c>
      <c r="AF216" s="130">
        <v>0</v>
      </c>
      <c r="AG216" s="47">
        <v>0</v>
      </c>
      <c r="AH216" s="47">
        <v>0</v>
      </c>
      <c r="AI216" s="47">
        <v>0</v>
      </c>
      <c r="AJ216" s="47">
        <v>31.34450764506278</v>
      </c>
      <c r="AK216" s="47">
        <v>0</v>
      </c>
      <c r="AL216" s="45">
        <v>26433.450187234346</v>
      </c>
      <c r="AM216" s="30">
        <v>0</v>
      </c>
      <c r="AN216" s="140">
        <v>26433.45</v>
      </c>
      <c r="AO216" s="140">
        <v>31.34</v>
      </c>
      <c r="AP216" s="140">
        <v>2388041.39</v>
      </c>
      <c r="AQ216" s="41">
        <v>2414474.8400000003</v>
      </c>
      <c r="AR216" s="140"/>
      <c r="AS216" s="140">
        <v>2414474.8400000003</v>
      </c>
      <c r="AT216" s="58"/>
      <c r="AU216" s="117">
        <v>36</v>
      </c>
      <c r="AV216" s="117">
        <v>18</v>
      </c>
      <c r="AW216" s="57"/>
      <c r="AY216" s="6"/>
      <c r="AZ216" s="1"/>
      <c r="BA216" s="1"/>
      <c r="BB216" s="176"/>
    </row>
    <row r="217" spans="1:54" x14ac:dyDescent="0.25">
      <c r="A217" s="24" t="s">
        <v>429</v>
      </c>
      <c r="B217" s="24" t="s">
        <v>430</v>
      </c>
      <c r="C217" s="24" t="s">
        <v>142</v>
      </c>
      <c r="D217" s="24" t="s">
        <v>131</v>
      </c>
      <c r="E217" s="58"/>
      <c r="F217" s="139">
        <v>2809</v>
      </c>
      <c r="G217" s="57"/>
      <c r="H217" s="139">
        <v>16515375.039999999</v>
      </c>
      <c r="I217" s="139">
        <v>2202621.17</v>
      </c>
      <c r="J217" s="139">
        <v>3474357.0999999996</v>
      </c>
      <c r="K217" s="139">
        <v>14442553.720000001</v>
      </c>
      <c r="L217" s="139">
        <v>36634907.030000001</v>
      </c>
      <c r="M217" s="117">
        <v>1.05711</v>
      </c>
      <c r="N217" s="25">
        <v>37902312.32</v>
      </c>
      <c r="O217" s="25">
        <v>13493.16</v>
      </c>
      <c r="P217" s="58"/>
      <c r="Q217" s="139">
        <v>11729826.359999999</v>
      </c>
      <c r="R217" s="139">
        <v>13283975.42</v>
      </c>
      <c r="S217" s="139">
        <v>25506426.41</v>
      </c>
      <c r="T217" s="40">
        <v>0.67295172375382928</v>
      </c>
      <c r="U217" s="58"/>
      <c r="V217" s="28">
        <v>12395885.91</v>
      </c>
      <c r="W217" s="29">
        <v>0.67295172375382928</v>
      </c>
      <c r="X217" s="42">
        <v>1</v>
      </c>
      <c r="Y217" s="46">
        <v>1</v>
      </c>
      <c r="Z217" s="58"/>
      <c r="AA217" s="28">
        <v>24726.310358218849</v>
      </c>
      <c r="AB217" s="28">
        <v>7417.8931074656539</v>
      </c>
      <c r="AC217" s="139">
        <v>7039376.4557915162</v>
      </c>
      <c r="AD217" s="130">
        <v>349443.48460184742</v>
      </c>
      <c r="AE217" s="137">
        <v>349443.48460184742</v>
      </c>
      <c r="AF217" s="130">
        <v>339800.30563898222</v>
      </c>
      <c r="AG217" s="47">
        <v>2.6407593832202401</v>
      </c>
      <c r="AH217" s="47">
        <v>124.40138291272604</v>
      </c>
      <c r="AI217" s="47">
        <v>120.96842493377794</v>
      </c>
      <c r="AJ217" s="47">
        <v>0</v>
      </c>
      <c r="AK217" s="47">
        <v>0</v>
      </c>
      <c r="AL217" s="45">
        <v>0</v>
      </c>
      <c r="AM217" s="30">
        <v>0</v>
      </c>
      <c r="AN217" s="140">
        <v>347218.19</v>
      </c>
      <c r="AO217" s="140">
        <v>123.6</v>
      </c>
      <c r="AP217" s="140">
        <v>13443832.4</v>
      </c>
      <c r="AQ217" s="41">
        <v>13791050.59</v>
      </c>
      <c r="AR217" s="140"/>
      <c r="AS217" s="140">
        <v>13791050.59</v>
      </c>
      <c r="AT217" s="58"/>
      <c r="AU217" s="117">
        <v>80</v>
      </c>
      <c r="AV217" s="117">
        <v>40</v>
      </c>
      <c r="AW217" s="57"/>
      <c r="AY217" s="6"/>
      <c r="AZ217" s="1"/>
      <c r="BA217" s="1"/>
      <c r="BB217" s="176"/>
    </row>
    <row r="218" spans="1:54" x14ac:dyDescent="0.25">
      <c r="A218" s="24" t="s">
        <v>431</v>
      </c>
      <c r="B218" s="24" t="s">
        <v>432</v>
      </c>
      <c r="C218" s="24" t="s">
        <v>433</v>
      </c>
      <c r="D218" s="24" t="s">
        <v>6</v>
      </c>
      <c r="E218" s="58"/>
      <c r="F218" s="139">
        <v>49</v>
      </c>
      <c r="G218" s="57"/>
      <c r="H218" s="139">
        <v>298575.04000000004</v>
      </c>
      <c r="I218" s="139">
        <v>38422.370000000003</v>
      </c>
      <c r="J218" s="139">
        <v>85788.739999999991</v>
      </c>
      <c r="K218" s="139">
        <v>248480.94799999997</v>
      </c>
      <c r="L218" s="139">
        <v>671267.098</v>
      </c>
      <c r="M218" s="117">
        <v>0.9</v>
      </c>
      <c r="N218" s="25">
        <v>628988.48</v>
      </c>
      <c r="O218" s="25">
        <v>12836.49</v>
      </c>
      <c r="P218" s="58"/>
      <c r="Q218" s="139">
        <v>62898.84</v>
      </c>
      <c r="R218" s="139">
        <v>314761.36</v>
      </c>
      <c r="S218" s="139">
        <v>377660.19999999995</v>
      </c>
      <c r="T218" s="40">
        <v>0.60042466914497383</v>
      </c>
      <c r="U218" s="58"/>
      <c r="V218" s="28">
        <v>251328.28000000003</v>
      </c>
      <c r="W218" s="29">
        <v>0.60042466914497383</v>
      </c>
      <c r="X218" s="42">
        <v>1</v>
      </c>
      <c r="Y218" s="46">
        <v>1</v>
      </c>
      <c r="Z218" s="58"/>
      <c r="AA218" s="28">
        <v>46029.014701346809</v>
      </c>
      <c r="AB218" s="28">
        <v>13808.704410404041</v>
      </c>
      <c r="AC218" s="139">
        <v>157158.65483063637</v>
      </c>
      <c r="AD218" s="130">
        <v>7801.5529250710424</v>
      </c>
      <c r="AE218" s="137">
        <v>7801.5529250710424</v>
      </c>
      <c r="AF218" s="130">
        <v>7586.2626868499956</v>
      </c>
      <c r="AG218" s="47">
        <v>281.81029408987843</v>
      </c>
      <c r="AH218" s="47">
        <v>159.21536581777639</v>
      </c>
      <c r="AI218" s="47">
        <v>154.82168748673462</v>
      </c>
      <c r="AJ218" s="47">
        <v>0</v>
      </c>
      <c r="AK218" s="47">
        <v>0</v>
      </c>
      <c r="AL218" s="45">
        <v>0</v>
      </c>
      <c r="AM218" s="30">
        <v>0</v>
      </c>
      <c r="AN218" s="140">
        <v>21394.959999999999</v>
      </c>
      <c r="AO218" s="140">
        <v>436.63</v>
      </c>
      <c r="AP218" s="140">
        <v>314761.36</v>
      </c>
      <c r="AQ218" s="41">
        <v>336156.32</v>
      </c>
      <c r="AR218" s="140"/>
      <c r="AS218" s="140">
        <v>336156.32</v>
      </c>
      <c r="AT218" s="58"/>
      <c r="AU218" s="117">
        <v>89</v>
      </c>
      <c r="AV218" s="117">
        <v>45</v>
      </c>
      <c r="AW218" s="57"/>
      <c r="AY218" s="6"/>
      <c r="AZ218" s="1"/>
      <c r="BA218" s="1"/>
      <c r="BB218" s="176"/>
    </row>
    <row r="219" spans="1:54" x14ac:dyDescent="0.25">
      <c r="A219" s="24" t="s">
        <v>434</v>
      </c>
      <c r="B219" s="24" t="s">
        <v>435</v>
      </c>
      <c r="C219" s="24" t="s">
        <v>433</v>
      </c>
      <c r="D219" s="24" t="s">
        <v>6</v>
      </c>
      <c r="E219" s="58"/>
      <c r="F219" s="139">
        <v>40</v>
      </c>
      <c r="G219" s="57"/>
      <c r="H219" s="139">
        <v>221734.51</v>
      </c>
      <c r="I219" s="139">
        <v>31365.200000000001</v>
      </c>
      <c r="J219" s="139">
        <v>71019.759999999995</v>
      </c>
      <c r="K219" s="139">
        <v>187929.15399999998</v>
      </c>
      <c r="L219" s="139">
        <v>512048.62400000001</v>
      </c>
      <c r="M219" s="117">
        <v>0.9</v>
      </c>
      <c r="N219" s="25">
        <v>479636.67</v>
      </c>
      <c r="O219" s="25">
        <v>11990.91</v>
      </c>
      <c r="P219" s="58"/>
      <c r="Q219" s="139">
        <v>47963.66</v>
      </c>
      <c r="R219" s="139">
        <v>195134.91</v>
      </c>
      <c r="S219" s="139">
        <v>243098.57</v>
      </c>
      <c r="T219" s="40">
        <v>0.50683899961193546</v>
      </c>
      <c r="U219" s="58"/>
      <c r="V219" s="28">
        <v>236538.09999999998</v>
      </c>
      <c r="W219" s="29">
        <v>0.50683899961193546</v>
      </c>
      <c r="X219" s="42">
        <v>1</v>
      </c>
      <c r="Y219" s="46">
        <v>1</v>
      </c>
      <c r="Z219" s="58"/>
      <c r="AA219" s="28">
        <v>79986.654159064114</v>
      </c>
      <c r="AB219" s="28">
        <v>23995.996247719235</v>
      </c>
      <c r="AC219" s="139">
        <v>148120.59307705265</v>
      </c>
      <c r="AD219" s="130">
        <v>7352.8921931079794</v>
      </c>
      <c r="AE219" s="137">
        <v>7352.8921931079794</v>
      </c>
      <c r="AF219" s="130">
        <v>7149.983114996011</v>
      </c>
      <c r="AG219" s="47">
        <v>599.89990619298089</v>
      </c>
      <c r="AH219" s="47">
        <v>183.8223048276995</v>
      </c>
      <c r="AI219" s="47">
        <v>178.74957787490027</v>
      </c>
      <c r="AJ219" s="47">
        <v>0</v>
      </c>
      <c r="AK219" s="47">
        <v>0</v>
      </c>
      <c r="AL219" s="45">
        <v>0</v>
      </c>
      <c r="AM219" s="30">
        <v>0</v>
      </c>
      <c r="AN219" s="140">
        <v>31145.97</v>
      </c>
      <c r="AO219" s="140">
        <v>778.64</v>
      </c>
      <c r="AP219" s="140">
        <v>195134.91</v>
      </c>
      <c r="AQ219" s="41">
        <v>226280.88</v>
      </c>
      <c r="AR219" s="140"/>
      <c r="AS219" s="140">
        <v>226280.88</v>
      </c>
      <c r="AT219" s="58"/>
      <c r="AU219" s="117">
        <v>89</v>
      </c>
      <c r="AV219" s="117">
        <v>45</v>
      </c>
      <c r="AW219" s="57"/>
      <c r="AY219" s="6"/>
      <c r="AZ219" s="1"/>
      <c r="BA219" s="1"/>
      <c r="BB219" s="176"/>
    </row>
    <row r="220" spans="1:54" x14ac:dyDescent="0.25">
      <c r="A220" s="24" t="s">
        <v>436</v>
      </c>
      <c r="B220" s="24" t="s">
        <v>437</v>
      </c>
      <c r="C220" s="24" t="s">
        <v>438</v>
      </c>
      <c r="D220" s="24" t="s">
        <v>12</v>
      </c>
      <c r="E220" s="58"/>
      <c r="F220" s="139">
        <v>610</v>
      </c>
      <c r="G220" s="57"/>
      <c r="H220" s="139">
        <v>3435929.29</v>
      </c>
      <c r="I220" s="139">
        <v>478319.3</v>
      </c>
      <c r="J220" s="139">
        <v>922810.59</v>
      </c>
      <c r="K220" s="139">
        <v>2725574.9270000001</v>
      </c>
      <c r="L220" s="139">
        <v>7562634.1069999998</v>
      </c>
      <c r="M220" s="117">
        <v>0.9</v>
      </c>
      <c r="N220" s="25">
        <v>7078928.1799999997</v>
      </c>
      <c r="O220" s="25">
        <v>11604.8</v>
      </c>
      <c r="P220" s="58"/>
      <c r="Q220" s="139">
        <v>6597451.1100000003</v>
      </c>
      <c r="R220" s="139">
        <v>563533.42000000004</v>
      </c>
      <c r="S220" s="139">
        <v>7262719.4199999999</v>
      </c>
      <c r="T220" s="40">
        <v>1.0259631451720703</v>
      </c>
      <c r="U220" s="58"/>
      <c r="V220" s="28">
        <v>-183791.24000000022</v>
      </c>
      <c r="W220" s="29">
        <v>1.0259631451720703</v>
      </c>
      <c r="X220" s="42">
        <v>4</v>
      </c>
      <c r="Y220" s="46">
        <v>0</v>
      </c>
      <c r="Z220" s="58"/>
      <c r="AA220" s="28">
        <v>0</v>
      </c>
      <c r="AB220" s="28">
        <v>0</v>
      </c>
      <c r="AC220" s="139">
        <v>0</v>
      </c>
      <c r="AD220" s="130">
        <v>0</v>
      </c>
      <c r="AE220" s="137">
        <v>0</v>
      </c>
      <c r="AF220" s="130">
        <v>0</v>
      </c>
      <c r="AG220" s="47">
        <v>0</v>
      </c>
      <c r="AH220" s="47">
        <v>0</v>
      </c>
      <c r="AI220" s="47">
        <v>0</v>
      </c>
      <c r="AJ220" s="47">
        <v>0</v>
      </c>
      <c r="AK220" s="47">
        <v>1.1022891698746289</v>
      </c>
      <c r="AL220" s="45">
        <v>0</v>
      </c>
      <c r="AM220" s="30">
        <v>672.39639362352364</v>
      </c>
      <c r="AN220" s="140">
        <v>672.39</v>
      </c>
      <c r="AO220" s="140">
        <v>1.1000000000000001</v>
      </c>
      <c r="AP220" s="140">
        <v>564699.99</v>
      </c>
      <c r="AQ220" s="41">
        <v>565372.38</v>
      </c>
      <c r="AR220" s="140"/>
      <c r="AS220" s="140">
        <v>565372.38</v>
      </c>
      <c r="AT220" s="58"/>
      <c r="AU220" s="117">
        <v>89</v>
      </c>
      <c r="AV220" s="117">
        <v>45</v>
      </c>
      <c r="AW220" s="57"/>
      <c r="AY220" s="6"/>
      <c r="AZ220" s="1"/>
      <c r="BA220" s="1"/>
      <c r="BB220" s="176"/>
    </row>
    <row r="221" spans="1:54" x14ac:dyDescent="0.25">
      <c r="A221" s="24" t="s">
        <v>439</v>
      </c>
      <c r="B221" s="24" t="s">
        <v>440</v>
      </c>
      <c r="C221" s="24" t="s">
        <v>438</v>
      </c>
      <c r="D221" s="24" t="s">
        <v>12</v>
      </c>
      <c r="E221" s="58"/>
      <c r="F221" s="139">
        <v>1024.7</v>
      </c>
      <c r="G221" s="57"/>
      <c r="H221" s="139">
        <v>5899971.9700000007</v>
      </c>
      <c r="I221" s="139">
        <v>803498.01</v>
      </c>
      <c r="J221" s="139">
        <v>1873512.8399999999</v>
      </c>
      <c r="K221" s="139">
        <v>5010417.7952999994</v>
      </c>
      <c r="L221" s="139">
        <v>13587400.6153</v>
      </c>
      <c r="M221" s="117">
        <v>0.9</v>
      </c>
      <c r="N221" s="25">
        <v>12729702.33</v>
      </c>
      <c r="O221" s="25">
        <v>12422.85</v>
      </c>
      <c r="P221" s="58"/>
      <c r="Q221" s="139">
        <v>4856163.05</v>
      </c>
      <c r="R221" s="139">
        <v>3777429.22</v>
      </c>
      <c r="S221" s="139">
        <v>9036588.8900000006</v>
      </c>
      <c r="T221" s="40">
        <v>0.70988218386721702</v>
      </c>
      <c r="U221" s="58"/>
      <c r="V221" s="28">
        <v>3693113.4399999995</v>
      </c>
      <c r="W221" s="29">
        <v>0.70988218386721702</v>
      </c>
      <c r="X221" s="42">
        <v>2</v>
      </c>
      <c r="Y221" s="46">
        <v>0</v>
      </c>
      <c r="Z221" s="58"/>
      <c r="AA221" s="28">
        <v>0</v>
      </c>
      <c r="AB221" s="28">
        <v>0</v>
      </c>
      <c r="AC221" s="139">
        <v>1531950.6500310004</v>
      </c>
      <c r="AD221" s="130">
        <v>76047.953500833886</v>
      </c>
      <c r="AE221" s="137">
        <v>76047.953500833886</v>
      </c>
      <c r="AF221" s="130">
        <v>73949.347981821964</v>
      </c>
      <c r="AG221" s="47">
        <v>0</v>
      </c>
      <c r="AH221" s="47">
        <v>74.214846785238493</v>
      </c>
      <c r="AI221" s="47">
        <v>72.166827346366702</v>
      </c>
      <c r="AJ221" s="47">
        <v>0</v>
      </c>
      <c r="AK221" s="47">
        <v>0</v>
      </c>
      <c r="AL221" s="45">
        <v>0</v>
      </c>
      <c r="AM221" s="30">
        <v>0</v>
      </c>
      <c r="AN221" s="140">
        <v>73949.34</v>
      </c>
      <c r="AO221" s="140">
        <v>72.16</v>
      </c>
      <c r="AP221" s="140">
        <v>3955452.4799999995</v>
      </c>
      <c r="AQ221" s="41">
        <v>4029401.8199999994</v>
      </c>
      <c r="AR221" s="140"/>
      <c r="AS221" s="140">
        <v>4029401.8199999994</v>
      </c>
      <c r="AT221" s="58"/>
      <c r="AU221" s="117">
        <v>89</v>
      </c>
      <c r="AV221" s="117">
        <v>45</v>
      </c>
      <c r="AW221" s="57"/>
      <c r="AY221" s="6"/>
      <c r="AZ221" s="1"/>
      <c r="BA221" s="1"/>
      <c r="BB221" s="176"/>
    </row>
    <row r="222" spans="1:54" x14ac:dyDescent="0.25">
      <c r="A222" s="24" t="s">
        <v>441</v>
      </c>
      <c r="B222" s="24" t="s">
        <v>442</v>
      </c>
      <c r="C222" s="24" t="s">
        <v>438</v>
      </c>
      <c r="D222" s="24" t="s">
        <v>12</v>
      </c>
      <c r="E222" s="58"/>
      <c r="F222" s="139">
        <v>440.71</v>
      </c>
      <c r="G222" s="57"/>
      <c r="H222" s="139">
        <v>2475199.79</v>
      </c>
      <c r="I222" s="139">
        <v>345573.93</v>
      </c>
      <c r="J222" s="139">
        <v>667532</v>
      </c>
      <c r="K222" s="139">
        <v>2105800.9126900001</v>
      </c>
      <c r="L222" s="139">
        <v>5594106.6326900003</v>
      </c>
      <c r="M222" s="117">
        <v>0.9</v>
      </c>
      <c r="N222" s="25">
        <v>5245276.0599999996</v>
      </c>
      <c r="O222" s="25">
        <v>11901.87</v>
      </c>
      <c r="P222" s="58"/>
      <c r="Q222" s="139">
        <v>2756735.34</v>
      </c>
      <c r="R222" s="139">
        <v>1317186.8799999999</v>
      </c>
      <c r="S222" s="139">
        <v>4155963.46</v>
      </c>
      <c r="T222" s="40">
        <v>0.79232502016299977</v>
      </c>
      <c r="U222" s="58"/>
      <c r="V222" s="28">
        <v>1089312.5999999996</v>
      </c>
      <c r="W222" s="29">
        <v>0.79232502016299977</v>
      </c>
      <c r="X222" s="42">
        <v>2</v>
      </c>
      <c r="Y222" s="46">
        <v>0</v>
      </c>
      <c r="Z222" s="58"/>
      <c r="AA222" s="28">
        <v>0</v>
      </c>
      <c r="AB222" s="28">
        <v>0</v>
      </c>
      <c r="AC222" s="139">
        <v>276236.34056539997</v>
      </c>
      <c r="AD222" s="130">
        <v>13712.718736816325</v>
      </c>
      <c r="AE222" s="137">
        <v>16109.714706108065</v>
      </c>
      <c r="AF222" s="130">
        <v>15665.153943646848</v>
      </c>
      <c r="AG222" s="47">
        <v>0</v>
      </c>
      <c r="AH222" s="47">
        <v>31.115061461769248</v>
      </c>
      <c r="AI222" s="47">
        <v>35.545265466285876</v>
      </c>
      <c r="AJ222" s="47">
        <v>0</v>
      </c>
      <c r="AK222" s="47">
        <v>0</v>
      </c>
      <c r="AL222" s="45">
        <v>0</v>
      </c>
      <c r="AM222" s="30">
        <v>0</v>
      </c>
      <c r="AN222" s="140">
        <v>15665.15</v>
      </c>
      <c r="AO222" s="140">
        <v>35.54</v>
      </c>
      <c r="AP222" s="140">
        <v>1344575.86</v>
      </c>
      <c r="AQ222" s="41">
        <v>1360241.01</v>
      </c>
      <c r="AR222" s="140"/>
      <c r="AS222" s="140">
        <v>1360241.01</v>
      </c>
      <c r="AT222" s="58"/>
      <c r="AU222" s="117">
        <v>89</v>
      </c>
      <c r="AV222" s="117">
        <v>45</v>
      </c>
      <c r="AW222" s="57"/>
      <c r="AY222" s="6"/>
      <c r="AZ222" s="1"/>
      <c r="BA222" s="1"/>
      <c r="BB222" s="176"/>
    </row>
    <row r="223" spans="1:54" x14ac:dyDescent="0.25">
      <c r="A223" s="24" t="s">
        <v>443</v>
      </c>
      <c r="B223" s="24" t="s">
        <v>444</v>
      </c>
      <c r="C223" s="24" t="s">
        <v>433</v>
      </c>
      <c r="D223" s="24" t="s">
        <v>12</v>
      </c>
      <c r="E223" s="58"/>
      <c r="F223" s="139">
        <v>623.13</v>
      </c>
      <c r="G223" s="57"/>
      <c r="H223" s="139">
        <v>3425975.9299999997</v>
      </c>
      <c r="I223" s="139">
        <v>488614.92</v>
      </c>
      <c r="J223" s="139">
        <v>809867.80999999994</v>
      </c>
      <c r="K223" s="139">
        <v>2908009.6200700002</v>
      </c>
      <c r="L223" s="139">
        <v>7632468.2800699994</v>
      </c>
      <c r="M223" s="117">
        <v>0.9</v>
      </c>
      <c r="N223" s="25">
        <v>7160022.4100000001</v>
      </c>
      <c r="O223" s="25">
        <v>11490.41</v>
      </c>
      <c r="P223" s="58"/>
      <c r="Q223" s="139">
        <v>4437065.88</v>
      </c>
      <c r="R223" s="139">
        <v>1169899.68</v>
      </c>
      <c r="S223" s="139">
        <v>5807007.5</v>
      </c>
      <c r="T223" s="40">
        <v>0.81103202859947476</v>
      </c>
      <c r="U223" s="58"/>
      <c r="V223" s="28">
        <v>1353014.9100000001</v>
      </c>
      <c r="W223" s="29">
        <v>0.81103202859947476</v>
      </c>
      <c r="X223" s="42">
        <v>2</v>
      </c>
      <c r="Y223" s="46">
        <v>0</v>
      </c>
      <c r="Z223" s="58"/>
      <c r="AA223" s="28">
        <v>0</v>
      </c>
      <c r="AB223" s="28">
        <v>0</v>
      </c>
      <c r="AC223" s="139">
        <v>242255.91802070025</v>
      </c>
      <c r="AD223" s="130">
        <v>12025.887902177024</v>
      </c>
      <c r="AE223" s="137">
        <v>22777.895951571598</v>
      </c>
      <c r="AF223" s="130">
        <v>22149.32127000672</v>
      </c>
      <c r="AG223" s="47">
        <v>0</v>
      </c>
      <c r="AH223" s="47">
        <v>19.2991637413975</v>
      </c>
      <c r="AI223" s="47">
        <v>35.545265466285876</v>
      </c>
      <c r="AJ223" s="47">
        <v>0</v>
      </c>
      <c r="AK223" s="47">
        <v>0</v>
      </c>
      <c r="AL223" s="45">
        <v>0</v>
      </c>
      <c r="AM223" s="30">
        <v>0</v>
      </c>
      <c r="AN223" s="140">
        <v>22149.32</v>
      </c>
      <c r="AO223" s="140">
        <v>35.54</v>
      </c>
      <c r="AP223" s="140">
        <v>1191108.1300000001</v>
      </c>
      <c r="AQ223" s="41">
        <v>1213257.4500000002</v>
      </c>
      <c r="AR223" s="140"/>
      <c r="AS223" s="140">
        <v>1213257.4500000002</v>
      </c>
      <c r="AT223" s="58"/>
      <c r="AU223" s="117">
        <v>89</v>
      </c>
      <c r="AV223" s="117">
        <v>45</v>
      </c>
      <c r="AW223" s="57"/>
      <c r="AY223" s="6"/>
      <c r="AZ223" s="1"/>
      <c r="BA223" s="1"/>
      <c r="BB223" s="176"/>
    </row>
    <row r="224" spans="1:54" x14ac:dyDescent="0.25">
      <c r="A224" s="24" t="s">
        <v>445</v>
      </c>
      <c r="B224" s="24" t="s">
        <v>446</v>
      </c>
      <c r="C224" s="24" t="s">
        <v>433</v>
      </c>
      <c r="D224" s="24" t="s">
        <v>12</v>
      </c>
      <c r="E224" s="58"/>
      <c r="F224" s="139">
        <v>800.86</v>
      </c>
      <c r="G224" s="57"/>
      <c r="H224" s="139">
        <v>4482828.45</v>
      </c>
      <c r="I224" s="139">
        <v>627978.35</v>
      </c>
      <c r="J224" s="139">
        <v>1370804.4499999997</v>
      </c>
      <c r="K224" s="139">
        <v>3606913.2555399989</v>
      </c>
      <c r="L224" s="139">
        <v>10088524.505539998</v>
      </c>
      <c r="M224" s="117">
        <v>0.9</v>
      </c>
      <c r="N224" s="25">
        <v>9440363.3800000008</v>
      </c>
      <c r="O224" s="25">
        <v>11787.78</v>
      </c>
      <c r="P224" s="58"/>
      <c r="Q224" s="139">
        <v>9582905.4100000001</v>
      </c>
      <c r="R224" s="139">
        <v>753828.58</v>
      </c>
      <c r="S224" s="139">
        <v>10542416.26</v>
      </c>
      <c r="T224" s="40">
        <v>1.1167383961442381</v>
      </c>
      <c r="U224" s="58"/>
      <c r="V224" s="28">
        <v>-1102052.879999999</v>
      </c>
      <c r="W224" s="29">
        <v>1.1167383961442381</v>
      </c>
      <c r="X224" s="42">
        <v>4</v>
      </c>
      <c r="Y224" s="46">
        <v>0</v>
      </c>
      <c r="Z224" s="58"/>
      <c r="AA224" s="28">
        <v>0</v>
      </c>
      <c r="AB224" s="28">
        <v>0</v>
      </c>
      <c r="AC224" s="139">
        <v>0</v>
      </c>
      <c r="AD224" s="130">
        <v>0</v>
      </c>
      <c r="AE224" s="137">
        <v>0</v>
      </c>
      <c r="AF224" s="130">
        <v>0</v>
      </c>
      <c r="AG224" s="47">
        <v>0</v>
      </c>
      <c r="AH224" s="47">
        <v>0</v>
      </c>
      <c r="AI224" s="47">
        <v>0</v>
      </c>
      <c r="AJ224" s="47">
        <v>0</v>
      </c>
      <c r="AK224" s="47">
        <v>1.1196698349588938</v>
      </c>
      <c r="AL224" s="45">
        <v>0</v>
      </c>
      <c r="AM224" s="30">
        <v>896.69878402517975</v>
      </c>
      <c r="AN224" s="140">
        <v>896.69</v>
      </c>
      <c r="AO224" s="140">
        <v>1.1100000000000001</v>
      </c>
      <c r="AP224" s="140">
        <v>753828.58</v>
      </c>
      <c r="AQ224" s="41">
        <v>754725.2699999999</v>
      </c>
      <c r="AR224" s="140"/>
      <c r="AS224" s="140">
        <v>754725.2699999999</v>
      </c>
      <c r="AT224" s="58"/>
      <c r="AU224" s="117">
        <v>89</v>
      </c>
      <c r="AV224" s="117">
        <v>45</v>
      </c>
      <c r="AW224" s="57"/>
      <c r="AY224" s="6"/>
      <c r="AZ224" s="1"/>
      <c r="BA224" s="1"/>
      <c r="BB224" s="176"/>
    </row>
    <row r="225" spans="1:54" x14ac:dyDescent="0.25">
      <c r="A225" s="24" t="s">
        <v>447</v>
      </c>
      <c r="B225" s="24" t="s">
        <v>448</v>
      </c>
      <c r="C225" s="24" t="s">
        <v>433</v>
      </c>
      <c r="D225" s="24" t="s">
        <v>12</v>
      </c>
      <c r="E225" s="58"/>
      <c r="F225" s="139">
        <v>368.64</v>
      </c>
      <c r="G225" s="57"/>
      <c r="H225" s="139">
        <v>2036898.25</v>
      </c>
      <c r="I225" s="139">
        <v>289061.68</v>
      </c>
      <c r="J225" s="139">
        <v>526150.21</v>
      </c>
      <c r="K225" s="139">
        <v>1724003.6429600001</v>
      </c>
      <c r="L225" s="139">
        <v>4576113.7829600004</v>
      </c>
      <c r="M225" s="117">
        <v>0.9</v>
      </c>
      <c r="N225" s="25">
        <v>4290902.76</v>
      </c>
      <c r="O225" s="25">
        <v>11639.81</v>
      </c>
      <c r="P225" s="58"/>
      <c r="Q225" s="139">
        <v>2580213.41</v>
      </c>
      <c r="R225" s="139">
        <v>967120.99</v>
      </c>
      <c r="S225" s="139">
        <v>3652277.7199999997</v>
      </c>
      <c r="T225" s="40">
        <v>0.851167673629593</v>
      </c>
      <c r="U225" s="58"/>
      <c r="V225" s="28">
        <v>638625.04</v>
      </c>
      <c r="W225" s="29">
        <v>0.851167673629593</v>
      </c>
      <c r="X225" s="42">
        <v>2</v>
      </c>
      <c r="Y225" s="46">
        <v>0</v>
      </c>
      <c r="Z225" s="58"/>
      <c r="AA225" s="28">
        <v>0</v>
      </c>
      <c r="AB225" s="28">
        <v>0</v>
      </c>
      <c r="AC225" s="139">
        <v>96574.572727599982</v>
      </c>
      <c r="AD225" s="130">
        <v>4794.0830313318547</v>
      </c>
      <c r="AE225" s="137">
        <v>13475.267702706264</v>
      </c>
      <c r="AF225" s="130">
        <v>13103.406661491626</v>
      </c>
      <c r="AG225" s="47">
        <v>0</v>
      </c>
      <c r="AH225" s="47">
        <v>13.004782528569486</v>
      </c>
      <c r="AI225" s="47">
        <v>35.545265466285883</v>
      </c>
      <c r="AJ225" s="47">
        <v>0</v>
      </c>
      <c r="AK225" s="47">
        <v>0</v>
      </c>
      <c r="AL225" s="45">
        <v>0</v>
      </c>
      <c r="AM225" s="30">
        <v>0</v>
      </c>
      <c r="AN225" s="140">
        <v>13103.4</v>
      </c>
      <c r="AO225" s="140">
        <v>35.54</v>
      </c>
      <c r="AP225" s="140">
        <v>990059.55</v>
      </c>
      <c r="AQ225" s="41">
        <v>1003162.9500000001</v>
      </c>
      <c r="AR225" s="140"/>
      <c r="AS225" s="140">
        <v>1003162.9500000001</v>
      </c>
      <c r="AT225" s="58"/>
      <c r="AU225" s="117">
        <v>89</v>
      </c>
      <c r="AV225" s="117">
        <v>45</v>
      </c>
      <c r="AW225" s="57"/>
      <c r="AY225" s="6"/>
      <c r="AZ225" s="1"/>
      <c r="BA225" s="1"/>
      <c r="BB225" s="176"/>
    </row>
    <row r="226" spans="1:54" x14ac:dyDescent="0.25">
      <c r="A226" s="24" t="s">
        <v>449</v>
      </c>
      <c r="B226" s="24" t="s">
        <v>450</v>
      </c>
      <c r="C226" s="24" t="s">
        <v>433</v>
      </c>
      <c r="D226" s="24" t="s">
        <v>12</v>
      </c>
      <c r="E226" s="58"/>
      <c r="F226" s="139">
        <v>567.88</v>
      </c>
      <c r="G226" s="57"/>
      <c r="H226" s="139">
        <v>3191690.31</v>
      </c>
      <c r="I226" s="139">
        <v>445291.74</v>
      </c>
      <c r="J226" s="139">
        <v>857113.90000000014</v>
      </c>
      <c r="K226" s="139">
        <v>2699691.2973199999</v>
      </c>
      <c r="L226" s="139">
        <v>7193787.2473200001</v>
      </c>
      <c r="M226" s="117">
        <v>0.9</v>
      </c>
      <c r="N226" s="25">
        <v>6744377.6500000004</v>
      </c>
      <c r="O226" s="25">
        <v>11876.41</v>
      </c>
      <c r="P226" s="58"/>
      <c r="Q226" s="139">
        <v>3885890.14</v>
      </c>
      <c r="R226" s="139">
        <v>1222837.68</v>
      </c>
      <c r="S226" s="139">
        <v>5223476.1900000004</v>
      </c>
      <c r="T226" s="40">
        <v>0.77449343157704109</v>
      </c>
      <c r="U226" s="58"/>
      <c r="V226" s="28">
        <v>1520901.46</v>
      </c>
      <c r="W226" s="29">
        <v>0.77449343157704109</v>
      </c>
      <c r="X226" s="42">
        <v>2</v>
      </c>
      <c r="Y226" s="46">
        <v>0</v>
      </c>
      <c r="Z226" s="58"/>
      <c r="AA226" s="28">
        <v>0</v>
      </c>
      <c r="AB226" s="28">
        <v>0</v>
      </c>
      <c r="AC226" s="139">
        <v>405202.17079650017</v>
      </c>
      <c r="AD226" s="130">
        <v>20114.744455081258</v>
      </c>
      <c r="AE226" s="137">
        <v>20758.28728030825</v>
      </c>
      <c r="AF226" s="130">
        <v>20185.445352994426</v>
      </c>
      <c r="AG226" s="47">
        <v>0</v>
      </c>
      <c r="AH226" s="47">
        <v>35.42076575171032</v>
      </c>
      <c r="AI226" s="47">
        <v>35.545265466285883</v>
      </c>
      <c r="AJ226" s="47">
        <v>0</v>
      </c>
      <c r="AK226" s="47">
        <v>0</v>
      </c>
      <c r="AL226" s="45">
        <v>0</v>
      </c>
      <c r="AM226" s="30">
        <v>0</v>
      </c>
      <c r="AN226" s="140">
        <v>20185.439999999999</v>
      </c>
      <c r="AO226" s="140">
        <v>35.54</v>
      </c>
      <c r="AP226" s="140">
        <v>1260923.7799999998</v>
      </c>
      <c r="AQ226" s="41">
        <v>1281109.2199999997</v>
      </c>
      <c r="AR226" s="140"/>
      <c r="AS226" s="140">
        <v>1281109.2199999997</v>
      </c>
      <c r="AT226" s="58"/>
      <c r="AU226" s="117">
        <v>89</v>
      </c>
      <c r="AV226" s="117">
        <v>45</v>
      </c>
      <c r="AW226" s="57"/>
      <c r="AY226" s="6"/>
      <c r="AZ226" s="1"/>
      <c r="BA226" s="1"/>
      <c r="BB226" s="176"/>
    </row>
    <row r="227" spans="1:54" x14ac:dyDescent="0.25">
      <c r="A227" s="24" t="s">
        <v>451</v>
      </c>
      <c r="B227" s="24" t="s">
        <v>452</v>
      </c>
      <c r="C227" s="24" t="s">
        <v>433</v>
      </c>
      <c r="D227" s="24" t="s">
        <v>12</v>
      </c>
      <c r="E227" s="58"/>
      <c r="F227" s="139">
        <v>471.77</v>
      </c>
      <c r="G227" s="57"/>
      <c r="H227" s="139">
        <v>2666268.6500000004</v>
      </c>
      <c r="I227" s="139">
        <v>369929.01</v>
      </c>
      <c r="J227" s="139">
        <v>765900.80999999994</v>
      </c>
      <c r="K227" s="139">
        <v>2124380.6410299996</v>
      </c>
      <c r="L227" s="139">
        <v>5926479.1110299993</v>
      </c>
      <c r="M227" s="117">
        <v>0.9</v>
      </c>
      <c r="N227" s="25">
        <v>5546269.2599999998</v>
      </c>
      <c r="O227" s="25">
        <v>11756.29</v>
      </c>
      <c r="P227" s="58"/>
      <c r="Q227" s="139">
        <v>6291756.8200000003</v>
      </c>
      <c r="R227" s="139">
        <v>441122.72</v>
      </c>
      <c r="S227" s="139">
        <v>6884814.0999999996</v>
      </c>
      <c r="T227" s="40">
        <v>1.2413414814988626</v>
      </c>
      <c r="U227" s="58"/>
      <c r="V227" s="28">
        <v>-1338544.8399999999</v>
      </c>
      <c r="W227" s="29">
        <v>1.2413414814988626</v>
      </c>
      <c r="X227" s="42">
        <v>4</v>
      </c>
      <c r="Y227" s="46">
        <v>0</v>
      </c>
      <c r="Z227" s="58"/>
      <c r="AA227" s="28">
        <v>0</v>
      </c>
      <c r="AB227" s="28">
        <v>0</v>
      </c>
      <c r="AC227" s="139">
        <v>0</v>
      </c>
      <c r="AD227" s="130">
        <v>0</v>
      </c>
      <c r="AE227" s="137">
        <v>0</v>
      </c>
      <c r="AF227" s="130">
        <v>0</v>
      </c>
      <c r="AG227" s="47">
        <v>0</v>
      </c>
      <c r="AH227" s="47">
        <v>0</v>
      </c>
      <c r="AI227" s="47">
        <v>0</v>
      </c>
      <c r="AJ227" s="47">
        <v>0</v>
      </c>
      <c r="AK227" s="47">
        <v>1.1166793847989487</v>
      </c>
      <c r="AL227" s="45">
        <v>0</v>
      </c>
      <c r="AM227" s="30">
        <v>526.81583336660003</v>
      </c>
      <c r="AN227" s="140">
        <v>526.80999999999995</v>
      </c>
      <c r="AO227" s="140">
        <v>1.1100000000000001</v>
      </c>
      <c r="AP227" s="140">
        <v>441122.72000000003</v>
      </c>
      <c r="AQ227" s="41">
        <v>441649.53</v>
      </c>
      <c r="AR227" s="140"/>
      <c r="AS227" s="140">
        <v>441649.53</v>
      </c>
      <c r="AT227" s="58"/>
      <c r="AU227" s="117">
        <v>89</v>
      </c>
      <c r="AV227" s="117">
        <v>45</v>
      </c>
      <c r="AW227" s="57"/>
      <c r="AY227" s="6"/>
      <c r="AZ227" s="1"/>
      <c r="BA227" s="1"/>
      <c r="BB227" s="176"/>
    </row>
    <row r="228" spans="1:54" x14ac:dyDescent="0.25">
      <c r="A228" s="24" t="s">
        <v>453</v>
      </c>
      <c r="B228" s="24" t="s">
        <v>454</v>
      </c>
      <c r="C228" s="24" t="s">
        <v>433</v>
      </c>
      <c r="D228" s="24" t="s">
        <v>12</v>
      </c>
      <c r="E228" s="58"/>
      <c r="F228" s="139">
        <v>234.75</v>
      </c>
      <c r="G228" s="57"/>
      <c r="H228" s="139">
        <v>1276083.75</v>
      </c>
      <c r="I228" s="139">
        <v>184074.51</v>
      </c>
      <c r="J228" s="139">
        <v>289006.91000000003</v>
      </c>
      <c r="K228" s="139">
        <v>1012450.4582499999</v>
      </c>
      <c r="L228" s="139">
        <v>2761615.6282500001</v>
      </c>
      <c r="M228" s="117">
        <v>0.9</v>
      </c>
      <c r="N228" s="25">
        <v>2586699.11</v>
      </c>
      <c r="O228" s="25">
        <v>11018.95</v>
      </c>
      <c r="P228" s="58"/>
      <c r="Q228" s="139">
        <v>3779509.62</v>
      </c>
      <c r="R228" s="139">
        <v>141244.5</v>
      </c>
      <c r="S228" s="139">
        <v>3966707.3200000003</v>
      </c>
      <c r="T228" s="40">
        <v>1.5335016371502137</v>
      </c>
      <c r="U228" s="58"/>
      <c r="V228" s="28">
        <v>-1380008.2100000004</v>
      </c>
      <c r="W228" s="29">
        <v>1.5335016371502137</v>
      </c>
      <c r="X228" s="42">
        <v>4</v>
      </c>
      <c r="Y228" s="46">
        <v>0</v>
      </c>
      <c r="Z228" s="58"/>
      <c r="AA228" s="28">
        <v>0</v>
      </c>
      <c r="AB228" s="28">
        <v>0</v>
      </c>
      <c r="AC228" s="139">
        <v>0</v>
      </c>
      <c r="AD228" s="130">
        <v>0</v>
      </c>
      <c r="AE228" s="137">
        <v>0</v>
      </c>
      <c r="AF228" s="130">
        <v>0</v>
      </c>
      <c r="AG228" s="47">
        <v>0</v>
      </c>
      <c r="AH228" s="47">
        <v>0</v>
      </c>
      <c r="AI228" s="47">
        <v>0</v>
      </c>
      <c r="AJ228" s="47">
        <v>0</v>
      </c>
      <c r="AK228" s="47">
        <v>1.0466420571796486</v>
      </c>
      <c r="AL228" s="45">
        <v>0</v>
      </c>
      <c r="AM228" s="30">
        <v>245.6992229229225</v>
      </c>
      <c r="AN228" s="140">
        <v>245.69</v>
      </c>
      <c r="AO228" s="140">
        <v>1.04</v>
      </c>
      <c r="AP228" s="140">
        <v>141911.73000000001</v>
      </c>
      <c r="AQ228" s="41">
        <v>142157.42000000001</v>
      </c>
      <c r="AR228" s="140"/>
      <c r="AS228" s="140">
        <v>142157.42000000001</v>
      </c>
      <c r="AT228" s="58"/>
      <c r="AU228" s="117">
        <v>89</v>
      </c>
      <c r="AV228" s="117">
        <v>45</v>
      </c>
      <c r="AW228" s="57"/>
      <c r="AY228" s="6"/>
      <c r="AZ228" s="1"/>
      <c r="BA228" s="1"/>
      <c r="BB228" s="176"/>
    </row>
    <row r="229" spans="1:54" x14ac:dyDescent="0.25">
      <c r="A229" s="24" t="s">
        <v>455</v>
      </c>
      <c r="B229" s="24" t="s">
        <v>456</v>
      </c>
      <c r="C229" s="24" t="s">
        <v>457</v>
      </c>
      <c r="D229" s="24" t="s">
        <v>12</v>
      </c>
      <c r="E229" s="58"/>
      <c r="F229" s="139">
        <v>3859.96</v>
      </c>
      <c r="G229" s="57"/>
      <c r="H229" s="139">
        <v>23385034.579999998</v>
      </c>
      <c r="I229" s="139">
        <v>3026710.43</v>
      </c>
      <c r="J229" s="139">
        <v>9810149.4400000013</v>
      </c>
      <c r="K229" s="139">
        <v>19985962.984439999</v>
      </c>
      <c r="L229" s="139">
        <v>56207857.434440002</v>
      </c>
      <c r="M229" s="117">
        <v>0.9</v>
      </c>
      <c r="N229" s="25">
        <v>52585667.979999997</v>
      </c>
      <c r="O229" s="25">
        <v>13623.37</v>
      </c>
      <c r="P229" s="58"/>
      <c r="Q229" s="139">
        <v>11526017.300000001</v>
      </c>
      <c r="R229" s="139">
        <v>19664895.760000002</v>
      </c>
      <c r="S229" s="139">
        <v>32713747.160000004</v>
      </c>
      <c r="T229" s="40">
        <v>0.62210386245244775</v>
      </c>
      <c r="U229" s="58"/>
      <c r="V229" s="28">
        <v>19871920.819999993</v>
      </c>
      <c r="W229" s="29">
        <v>0.62210386245244775</v>
      </c>
      <c r="X229" s="42">
        <v>1</v>
      </c>
      <c r="Y229" s="46">
        <v>1</v>
      </c>
      <c r="Z229" s="58"/>
      <c r="AA229" s="28">
        <v>2708174.0347919166</v>
      </c>
      <c r="AB229" s="28">
        <v>812452.21043757501</v>
      </c>
      <c r="AC229" s="139">
        <v>11181490.647727871</v>
      </c>
      <c r="AD229" s="130">
        <v>555063.23316042253</v>
      </c>
      <c r="AE229" s="137">
        <v>555063.23316042253</v>
      </c>
      <c r="AF229" s="130">
        <v>539745.80894468364</v>
      </c>
      <c r="AG229" s="47">
        <v>210.48202842453679</v>
      </c>
      <c r="AH229" s="47">
        <v>143.80025522555221</v>
      </c>
      <c r="AI229" s="47">
        <v>139.83196948794381</v>
      </c>
      <c r="AJ229" s="47">
        <v>0</v>
      </c>
      <c r="AK229" s="47">
        <v>0</v>
      </c>
      <c r="AL229" s="45">
        <v>0</v>
      </c>
      <c r="AM229" s="30">
        <v>0</v>
      </c>
      <c r="AN229" s="140">
        <v>1352198.01</v>
      </c>
      <c r="AO229" s="140">
        <v>350.31</v>
      </c>
      <c r="AP229" s="140">
        <v>21731327.770000003</v>
      </c>
      <c r="AQ229" s="41">
        <v>23083525.780000005</v>
      </c>
      <c r="AR229" s="140"/>
      <c r="AS229" s="140">
        <v>23083525.780000005</v>
      </c>
      <c r="AT229" s="58"/>
      <c r="AU229" s="117">
        <v>89</v>
      </c>
      <c r="AV229" s="117">
        <v>45</v>
      </c>
      <c r="AW229" s="57"/>
      <c r="AY229" s="6"/>
      <c r="AZ229" s="1"/>
      <c r="BA229" s="1"/>
      <c r="BB229" s="176"/>
    </row>
    <row r="230" spans="1:54" x14ac:dyDescent="0.25">
      <c r="A230" s="24" t="s">
        <v>458</v>
      </c>
      <c r="B230" s="24" t="s">
        <v>459</v>
      </c>
      <c r="C230" s="24" t="s">
        <v>457</v>
      </c>
      <c r="D230" s="24" t="s">
        <v>12</v>
      </c>
      <c r="E230" s="58"/>
      <c r="F230" s="139">
        <v>425.2</v>
      </c>
      <c r="G230" s="57"/>
      <c r="H230" s="139">
        <v>2365044.1900000004</v>
      </c>
      <c r="I230" s="139">
        <v>333412.07</v>
      </c>
      <c r="J230" s="139">
        <v>609732.71000000008</v>
      </c>
      <c r="K230" s="139">
        <v>2003349.3638000002</v>
      </c>
      <c r="L230" s="139">
        <v>5311538.3338000001</v>
      </c>
      <c r="M230" s="117">
        <v>0.9</v>
      </c>
      <c r="N230" s="25">
        <v>4980719.43</v>
      </c>
      <c r="O230" s="25">
        <v>11713.82</v>
      </c>
      <c r="P230" s="58"/>
      <c r="Q230" s="139">
        <v>1849263.93</v>
      </c>
      <c r="R230" s="139">
        <v>1646500.49</v>
      </c>
      <c r="S230" s="139">
        <v>3547648.86</v>
      </c>
      <c r="T230" s="40">
        <v>0.71227639096306217</v>
      </c>
      <c r="U230" s="58"/>
      <c r="V230" s="28">
        <v>1433070.5699999998</v>
      </c>
      <c r="W230" s="29">
        <v>0.71227639096306217</v>
      </c>
      <c r="X230" s="42">
        <v>2</v>
      </c>
      <c r="Y230" s="46">
        <v>0</v>
      </c>
      <c r="Z230" s="58"/>
      <c r="AA230" s="28">
        <v>0</v>
      </c>
      <c r="AB230" s="28">
        <v>0</v>
      </c>
      <c r="AC230" s="139">
        <v>606440.10947219993</v>
      </c>
      <c r="AD230" s="130">
        <v>30104.448368000118</v>
      </c>
      <c r="AE230" s="137">
        <v>30104.448368000118</v>
      </c>
      <c r="AF230" s="130">
        <v>29273.691476018776</v>
      </c>
      <c r="AG230" s="47">
        <v>0</v>
      </c>
      <c r="AH230" s="47">
        <v>70.800678193791441</v>
      </c>
      <c r="AI230" s="47">
        <v>68.846875531558737</v>
      </c>
      <c r="AJ230" s="47">
        <v>0</v>
      </c>
      <c r="AK230" s="47">
        <v>0</v>
      </c>
      <c r="AL230" s="45">
        <v>0</v>
      </c>
      <c r="AM230" s="30">
        <v>0</v>
      </c>
      <c r="AN230" s="140">
        <v>29273.69</v>
      </c>
      <c r="AO230" s="140">
        <v>68.84</v>
      </c>
      <c r="AP230" s="140">
        <v>1674653.29</v>
      </c>
      <c r="AQ230" s="41">
        <v>1703926.98</v>
      </c>
      <c r="AR230" s="140"/>
      <c r="AS230" s="140">
        <v>1703926.98</v>
      </c>
      <c r="AT230" s="58"/>
      <c r="AU230" s="117">
        <v>89</v>
      </c>
      <c r="AV230" s="117">
        <v>45</v>
      </c>
      <c r="AW230" s="57"/>
      <c r="AY230" s="6"/>
      <c r="AZ230" s="1"/>
      <c r="BA230" s="1"/>
      <c r="BB230" s="176"/>
    </row>
    <row r="231" spans="1:54" x14ac:dyDescent="0.25">
      <c r="A231" s="24" t="s">
        <v>460</v>
      </c>
      <c r="B231" s="24" t="s">
        <v>461</v>
      </c>
      <c r="C231" s="24" t="s">
        <v>457</v>
      </c>
      <c r="D231" s="24" t="s">
        <v>12</v>
      </c>
      <c r="E231" s="58"/>
      <c r="F231" s="139">
        <v>792.3</v>
      </c>
      <c r="G231" s="57"/>
      <c r="H231" s="139">
        <v>4405852.5999999996</v>
      </c>
      <c r="I231" s="139">
        <v>621266.18999999994</v>
      </c>
      <c r="J231" s="139">
        <v>1110646.3799999999</v>
      </c>
      <c r="K231" s="139">
        <v>3726202.9876999999</v>
      </c>
      <c r="L231" s="139">
        <v>9863968.1576999985</v>
      </c>
      <c r="M231" s="117">
        <v>0.9</v>
      </c>
      <c r="N231" s="25">
        <v>9250191.6400000006</v>
      </c>
      <c r="O231" s="25">
        <v>11675.11</v>
      </c>
      <c r="P231" s="58"/>
      <c r="Q231" s="139">
        <v>4575944.59</v>
      </c>
      <c r="R231" s="139">
        <v>2486428.2200000002</v>
      </c>
      <c r="S231" s="139">
        <v>7121588.3399999999</v>
      </c>
      <c r="T231" s="40">
        <v>0.76988549179938925</v>
      </c>
      <c r="U231" s="58"/>
      <c r="V231" s="28">
        <v>2128603.3000000007</v>
      </c>
      <c r="W231" s="29">
        <v>0.76988549179938925</v>
      </c>
      <c r="X231" s="42">
        <v>2</v>
      </c>
      <c r="Y231" s="46">
        <v>0</v>
      </c>
      <c r="Z231" s="58"/>
      <c r="AA231" s="28">
        <v>0</v>
      </c>
      <c r="AB231" s="28">
        <v>0</v>
      </c>
      <c r="AC231" s="139">
        <v>675090.34188240045</v>
      </c>
      <c r="AD231" s="130">
        <v>33512.332089350231</v>
      </c>
      <c r="AE231" s="137">
        <v>33512.332089350231</v>
      </c>
      <c r="AF231" s="130">
        <v>32587.531856864036</v>
      </c>
      <c r="AG231" s="47">
        <v>0</v>
      </c>
      <c r="AH231" s="47">
        <v>42.297528826644239</v>
      </c>
      <c r="AI231" s="47">
        <v>41.13029389986626</v>
      </c>
      <c r="AJ231" s="47">
        <v>0</v>
      </c>
      <c r="AK231" s="47">
        <v>0</v>
      </c>
      <c r="AL231" s="45">
        <v>0</v>
      </c>
      <c r="AM231" s="30">
        <v>0</v>
      </c>
      <c r="AN231" s="140">
        <v>32587.53</v>
      </c>
      <c r="AO231" s="140">
        <v>41.13</v>
      </c>
      <c r="AP231" s="140">
        <v>2542879.9700000002</v>
      </c>
      <c r="AQ231" s="41">
        <v>2575467.5</v>
      </c>
      <c r="AR231" s="140"/>
      <c r="AS231" s="140">
        <v>2575467.5</v>
      </c>
      <c r="AT231" s="58"/>
      <c r="AU231" s="117">
        <v>89</v>
      </c>
      <c r="AV231" s="117">
        <v>45</v>
      </c>
      <c r="AW231" s="57"/>
      <c r="AY231" s="6"/>
      <c r="AZ231" s="1"/>
      <c r="BA231" s="1"/>
      <c r="BB231" s="176"/>
    </row>
    <row r="232" spans="1:54" x14ac:dyDescent="0.25">
      <c r="A232" s="24" t="s">
        <v>462</v>
      </c>
      <c r="B232" s="24" t="s">
        <v>463</v>
      </c>
      <c r="C232" s="24" t="s">
        <v>457</v>
      </c>
      <c r="D232" s="24" t="s">
        <v>12</v>
      </c>
      <c r="E232" s="58"/>
      <c r="F232" s="139">
        <v>771.25</v>
      </c>
      <c r="G232" s="57"/>
      <c r="H232" s="139">
        <v>4331881</v>
      </c>
      <c r="I232" s="139">
        <v>604760.26</v>
      </c>
      <c r="J232" s="139">
        <v>1163894.77</v>
      </c>
      <c r="K232" s="139">
        <v>3663345.8287499994</v>
      </c>
      <c r="L232" s="139">
        <v>9763881.8587499987</v>
      </c>
      <c r="M232" s="117">
        <v>0.9</v>
      </c>
      <c r="N232" s="25">
        <v>9153828.25</v>
      </c>
      <c r="O232" s="25">
        <v>11868.82</v>
      </c>
      <c r="P232" s="58"/>
      <c r="Q232" s="139">
        <v>4228187.2300000004</v>
      </c>
      <c r="R232" s="139">
        <v>2305732.33</v>
      </c>
      <c r="S232" s="139">
        <v>6695523.3400000008</v>
      </c>
      <c r="T232" s="40">
        <v>0.73144515683916189</v>
      </c>
      <c r="U232" s="58"/>
      <c r="V232" s="28">
        <v>2458304.9099999992</v>
      </c>
      <c r="W232" s="29">
        <v>0.73144515683916189</v>
      </c>
      <c r="X232" s="42">
        <v>2</v>
      </c>
      <c r="Y232" s="46">
        <v>0</v>
      </c>
      <c r="Z232" s="58"/>
      <c r="AA232" s="28">
        <v>0</v>
      </c>
      <c r="AB232" s="28">
        <v>0</v>
      </c>
      <c r="AC232" s="139">
        <v>852310.15975399944</v>
      </c>
      <c r="AD232" s="130">
        <v>42309.746332852708</v>
      </c>
      <c r="AE232" s="137">
        <v>42309.746332852708</v>
      </c>
      <c r="AF232" s="130">
        <v>41142.174253991376</v>
      </c>
      <c r="AG232" s="47">
        <v>0</v>
      </c>
      <c r="AH232" s="47">
        <v>54.85866623384468</v>
      </c>
      <c r="AI232" s="47">
        <v>53.34479643953501</v>
      </c>
      <c r="AJ232" s="47">
        <v>0</v>
      </c>
      <c r="AK232" s="47">
        <v>0</v>
      </c>
      <c r="AL232" s="45">
        <v>0</v>
      </c>
      <c r="AM232" s="30">
        <v>0</v>
      </c>
      <c r="AN232" s="140">
        <v>41142.17</v>
      </c>
      <c r="AO232" s="140">
        <v>53.34</v>
      </c>
      <c r="AP232" s="140">
        <v>2356034.0500000003</v>
      </c>
      <c r="AQ232" s="41">
        <v>2397176.2200000002</v>
      </c>
      <c r="AR232" s="140"/>
      <c r="AS232" s="140">
        <v>2397176.2200000002</v>
      </c>
      <c r="AT232" s="58"/>
      <c r="AU232" s="117">
        <v>89</v>
      </c>
      <c r="AV232" s="117">
        <v>45</v>
      </c>
      <c r="AW232" s="57"/>
      <c r="AY232" s="6"/>
      <c r="AZ232" s="1"/>
      <c r="BA232" s="1"/>
      <c r="BB232" s="176"/>
    </row>
    <row r="233" spans="1:54" x14ac:dyDescent="0.25">
      <c r="A233" s="24" t="s">
        <v>464</v>
      </c>
      <c r="B233" s="24" t="s">
        <v>465</v>
      </c>
      <c r="C233" s="24" t="s">
        <v>457</v>
      </c>
      <c r="D233" s="24" t="s">
        <v>12</v>
      </c>
      <c r="E233" s="58"/>
      <c r="F233" s="139">
        <v>319.73</v>
      </c>
      <c r="G233" s="57"/>
      <c r="H233" s="139">
        <v>1760426.42</v>
      </c>
      <c r="I233" s="139">
        <v>250709.88</v>
      </c>
      <c r="J233" s="139">
        <v>430781.31000000006</v>
      </c>
      <c r="K233" s="139">
        <v>1496045.2404700001</v>
      </c>
      <c r="L233" s="139">
        <v>3937962.8504699999</v>
      </c>
      <c r="M233" s="117">
        <v>0.9</v>
      </c>
      <c r="N233" s="25">
        <v>3693771.08</v>
      </c>
      <c r="O233" s="25">
        <v>11552.78</v>
      </c>
      <c r="P233" s="58"/>
      <c r="Q233" s="139">
        <v>2030235.24</v>
      </c>
      <c r="R233" s="139">
        <v>1088170.8600000001</v>
      </c>
      <c r="S233" s="139">
        <v>3146188.76</v>
      </c>
      <c r="T233" s="40">
        <v>0.85175520947551508</v>
      </c>
      <c r="U233" s="58"/>
      <c r="V233" s="28">
        <v>547582.3200000003</v>
      </c>
      <c r="W233" s="29">
        <v>0.85175520947551508</v>
      </c>
      <c r="X233" s="42">
        <v>2</v>
      </c>
      <c r="Y233" s="46">
        <v>0</v>
      </c>
      <c r="Z233" s="58"/>
      <c r="AA233" s="28">
        <v>0</v>
      </c>
      <c r="AB233" s="28">
        <v>0</v>
      </c>
      <c r="AC233" s="139">
        <v>86447.348341200137</v>
      </c>
      <c r="AD233" s="130">
        <v>4291.3548989250685</v>
      </c>
      <c r="AE233" s="137">
        <v>11687.411411095578</v>
      </c>
      <c r="AF233" s="130">
        <v>11364.887727535584</v>
      </c>
      <c r="AG233" s="47">
        <v>0</v>
      </c>
      <c r="AH233" s="47">
        <v>13.421808710240104</v>
      </c>
      <c r="AI233" s="47">
        <v>35.545265466285876</v>
      </c>
      <c r="AJ233" s="47">
        <v>0</v>
      </c>
      <c r="AK233" s="47">
        <v>0</v>
      </c>
      <c r="AL233" s="45">
        <v>0</v>
      </c>
      <c r="AM233" s="30">
        <v>0</v>
      </c>
      <c r="AN233" s="140">
        <v>11364.88</v>
      </c>
      <c r="AO233" s="140">
        <v>35.54</v>
      </c>
      <c r="AP233" s="140">
        <v>1099571.2400000002</v>
      </c>
      <c r="AQ233" s="41">
        <v>1110936.1200000001</v>
      </c>
      <c r="AR233" s="140"/>
      <c r="AS233" s="140">
        <v>1110936.1200000001</v>
      </c>
      <c r="AT233" s="58"/>
      <c r="AU233" s="117">
        <v>89</v>
      </c>
      <c r="AV233" s="117">
        <v>45</v>
      </c>
      <c r="AW233" s="57"/>
      <c r="AY233" s="6"/>
      <c r="AZ233" s="1"/>
      <c r="BA233" s="1"/>
      <c r="BB233" s="176"/>
    </row>
    <row r="234" spans="1:54" x14ac:dyDescent="0.25">
      <c r="A234" s="24" t="s">
        <v>466</v>
      </c>
      <c r="B234" s="24" t="s">
        <v>467</v>
      </c>
      <c r="C234" s="24" t="s">
        <v>468</v>
      </c>
      <c r="D234" s="24" t="s">
        <v>6</v>
      </c>
      <c r="E234" s="58"/>
      <c r="F234" s="139">
        <v>109</v>
      </c>
      <c r="G234" s="57"/>
      <c r="H234" s="139">
        <v>642370.46</v>
      </c>
      <c r="I234" s="139">
        <v>85470.17</v>
      </c>
      <c r="J234" s="139">
        <v>191922.39</v>
      </c>
      <c r="K234" s="139">
        <v>535884.63499999989</v>
      </c>
      <c r="L234" s="139">
        <v>1455647.6549999998</v>
      </c>
      <c r="M234" s="117">
        <v>0.9</v>
      </c>
      <c r="N234" s="25">
        <v>1363671.35</v>
      </c>
      <c r="O234" s="25">
        <v>12510.74</v>
      </c>
      <c r="P234" s="58"/>
      <c r="Q234" s="139">
        <v>136367.13</v>
      </c>
      <c r="R234" s="139">
        <v>564722.51</v>
      </c>
      <c r="S234" s="139">
        <v>701089.64</v>
      </c>
      <c r="T234" s="40">
        <v>0.51411921208141531</v>
      </c>
      <c r="U234" s="58"/>
      <c r="V234" s="28">
        <v>662581.71000000008</v>
      </c>
      <c r="W234" s="29">
        <v>0.51411921208141531</v>
      </c>
      <c r="X234" s="42">
        <v>1</v>
      </c>
      <c r="Y234" s="46">
        <v>1</v>
      </c>
      <c r="Z234" s="58"/>
      <c r="AA234" s="28">
        <v>217484.96313458437</v>
      </c>
      <c r="AB234" s="28">
        <v>65245.488940375304</v>
      </c>
      <c r="AC234" s="139">
        <v>414872.17745366233</v>
      </c>
      <c r="AD234" s="130">
        <v>20594.775725410847</v>
      </c>
      <c r="AE234" s="137">
        <v>20594.775725410847</v>
      </c>
      <c r="AF234" s="130">
        <v>20026.446033281973</v>
      </c>
      <c r="AG234" s="47">
        <v>598.58246734289264</v>
      </c>
      <c r="AH234" s="47">
        <v>188.94289656340226</v>
      </c>
      <c r="AI234" s="47">
        <v>183.72886269066029</v>
      </c>
      <c r="AJ234" s="47">
        <v>0</v>
      </c>
      <c r="AK234" s="47">
        <v>0</v>
      </c>
      <c r="AL234" s="45">
        <v>0</v>
      </c>
      <c r="AM234" s="30">
        <v>0</v>
      </c>
      <c r="AN234" s="140">
        <v>85271.93</v>
      </c>
      <c r="AO234" s="140">
        <v>782.31</v>
      </c>
      <c r="AP234" s="140">
        <v>564722.51</v>
      </c>
      <c r="AQ234" s="41">
        <v>649994.43999999994</v>
      </c>
      <c r="AR234" s="140"/>
      <c r="AS234" s="140">
        <v>649994.43999999994</v>
      </c>
      <c r="AT234" s="58"/>
      <c r="AU234" s="117">
        <v>103</v>
      </c>
      <c r="AV234" s="117">
        <v>52</v>
      </c>
      <c r="AW234" s="57"/>
      <c r="AY234" s="6"/>
      <c r="AZ234" s="1"/>
      <c r="BA234" s="1"/>
      <c r="BB234" s="176"/>
    </row>
    <row r="235" spans="1:54" x14ac:dyDescent="0.25">
      <c r="A235" s="24" t="s">
        <v>469</v>
      </c>
      <c r="B235" s="24" t="s">
        <v>470</v>
      </c>
      <c r="C235" s="24" t="s">
        <v>468</v>
      </c>
      <c r="D235" s="24" t="s">
        <v>12</v>
      </c>
      <c r="E235" s="58"/>
      <c r="F235" s="139">
        <v>616.03</v>
      </c>
      <c r="G235" s="57"/>
      <c r="H235" s="139">
        <v>3402301.29</v>
      </c>
      <c r="I235" s="139">
        <v>483047.6</v>
      </c>
      <c r="J235" s="139">
        <v>813081.75</v>
      </c>
      <c r="K235" s="139">
        <v>2866721.9591700002</v>
      </c>
      <c r="L235" s="139">
        <v>7565152.5991700012</v>
      </c>
      <c r="M235" s="117">
        <v>0.9</v>
      </c>
      <c r="N235" s="25">
        <v>7095309.5300000003</v>
      </c>
      <c r="O235" s="25">
        <v>11517.79</v>
      </c>
      <c r="P235" s="58"/>
      <c r="Q235" s="139">
        <v>2926815.18</v>
      </c>
      <c r="R235" s="139">
        <v>1441335.67</v>
      </c>
      <c r="S235" s="139">
        <v>4820772.53</v>
      </c>
      <c r="T235" s="40">
        <v>0.67943089862634931</v>
      </c>
      <c r="U235" s="58"/>
      <c r="V235" s="28">
        <v>2274537</v>
      </c>
      <c r="W235" s="29">
        <v>0.67943089862634931</v>
      </c>
      <c r="X235" s="42">
        <v>2</v>
      </c>
      <c r="Y235" s="46">
        <v>0</v>
      </c>
      <c r="Z235" s="58"/>
      <c r="AA235" s="28">
        <v>0</v>
      </c>
      <c r="AB235" s="28">
        <v>0</v>
      </c>
      <c r="AC235" s="139">
        <v>919441.05261250015</v>
      </c>
      <c r="AD235" s="130">
        <v>45642.208131455307</v>
      </c>
      <c r="AE235" s="137">
        <v>45642.208131455307</v>
      </c>
      <c r="AF235" s="130">
        <v>44382.674041777107</v>
      </c>
      <c r="AG235" s="47">
        <v>0</v>
      </c>
      <c r="AH235" s="47">
        <v>74.090885397554189</v>
      </c>
      <c r="AI235" s="47">
        <v>72.046286774632904</v>
      </c>
      <c r="AJ235" s="47">
        <v>0</v>
      </c>
      <c r="AK235" s="47">
        <v>0</v>
      </c>
      <c r="AL235" s="45">
        <v>0</v>
      </c>
      <c r="AM235" s="30">
        <v>0</v>
      </c>
      <c r="AN235" s="140">
        <v>44382.67</v>
      </c>
      <c r="AO235" s="140">
        <v>72.040000000000006</v>
      </c>
      <c r="AP235" s="140">
        <v>1471374.16</v>
      </c>
      <c r="AQ235" s="41">
        <v>1515756.8299999998</v>
      </c>
      <c r="AR235" s="140"/>
      <c r="AS235" s="140">
        <v>1515756.8299999998</v>
      </c>
      <c r="AT235" s="58"/>
      <c r="AU235" s="117">
        <v>101</v>
      </c>
      <c r="AV235" s="117">
        <v>51</v>
      </c>
      <c r="AW235" s="57"/>
      <c r="AY235" s="6"/>
      <c r="AZ235" s="1"/>
      <c r="BA235" s="1"/>
      <c r="BB235" s="176"/>
    </row>
    <row r="236" spans="1:54" x14ac:dyDescent="0.25">
      <c r="A236" s="24" t="s">
        <v>471</v>
      </c>
      <c r="B236" s="24" t="s">
        <v>472</v>
      </c>
      <c r="C236" s="24" t="s">
        <v>468</v>
      </c>
      <c r="D236" s="24" t="s">
        <v>12</v>
      </c>
      <c r="E236" s="58"/>
      <c r="F236" s="139">
        <v>3113.75</v>
      </c>
      <c r="G236" s="57"/>
      <c r="H236" s="139">
        <v>16949052.329999998</v>
      </c>
      <c r="I236" s="139">
        <v>2441584.7799999998</v>
      </c>
      <c r="J236" s="139">
        <v>3603127.4300000006</v>
      </c>
      <c r="K236" s="139">
        <v>14271824.233250001</v>
      </c>
      <c r="L236" s="139">
        <v>37265588.773249999</v>
      </c>
      <c r="M236" s="117">
        <v>0.9</v>
      </c>
      <c r="N236" s="25">
        <v>34966212.310000002</v>
      </c>
      <c r="O236" s="25">
        <v>11229.61</v>
      </c>
      <c r="P236" s="58"/>
      <c r="Q236" s="139">
        <v>12626299.26</v>
      </c>
      <c r="R236" s="139">
        <v>9832535.1699999999</v>
      </c>
      <c r="S236" s="139">
        <v>22727720.84</v>
      </c>
      <c r="T236" s="40">
        <v>0.64999092948652293</v>
      </c>
      <c r="U236" s="58"/>
      <c r="V236" s="28">
        <v>12238491.470000003</v>
      </c>
      <c r="W236" s="29">
        <v>0.64999092948652293</v>
      </c>
      <c r="X236" s="42">
        <v>1</v>
      </c>
      <c r="Y236" s="46">
        <v>1</v>
      </c>
      <c r="Z236" s="58"/>
      <c r="AA236" s="28">
        <v>825662.89558839425</v>
      </c>
      <c r="AB236" s="28">
        <v>247698.86867651826</v>
      </c>
      <c r="AC236" s="139">
        <v>5426926.0884996746</v>
      </c>
      <c r="AD236" s="130">
        <v>269399.4240756607</v>
      </c>
      <c r="AE236" s="137">
        <v>269399.4240756607</v>
      </c>
      <c r="AF236" s="130">
        <v>261965.12647582308</v>
      </c>
      <c r="AG236" s="47">
        <v>79.55001804143501</v>
      </c>
      <c r="AH236" s="47">
        <v>86.51928513068188</v>
      </c>
      <c r="AI236" s="47">
        <v>84.131714644985337</v>
      </c>
      <c r="AJ236" s="47">
        <v>0</v>
      </c>
      <c r="AK236" s="47">
        <v>0</v>
      </c>
      <c r="AL236" s="45">
        <v>0</v>
      </c>
      <c r="AM236" s="30">
        <v>0</v>
      </c>
      <c r="AN236" s="140">
        <v>509663.99</v>
      </c>
      <c r="AO236" s="140">
        <v>163.68</v>
      </c>
      <c r="AP236" s="140">
        <v>9923507.8700000029</v>
      </c>
      <c r="AQ236" s="41">
        <v>10433171.860000003</v>
      </c>
      <c r="AR236" s="140"/>
      <c r="AS236" s="140">
        <v>10433171.860000003</v>
      </c>
      <c r="AT236" s="58"/>
      <c r="AU236" s="117">
        <v>101</v>
      </c>
      <c r="AV236" s="117">
        <v>51</v>
      </c>
      <c r="AW236" s="57"/>
      <c r="AY236" s="6"/>
      <c r="AZ236" s="1"/>
      <c r="BA236" s="1"/>
      <c r="BB236" s="176"/>
    </row>
    <row r="237" spans="1:54" x14ac:dyDescent="0.25">
      <c r="A237" s="24" t="s">
        <v>473</v>
      </c>
      <c r="B237" s="24" t="s">
        <v>474</v>
      </c>
      <c r="C237" s="24" t="s">
        <v>468</v>
      </c>
      <c r="D237" s="24" t="s">
        <v>12</v>
      </c>
      <c r="E237" s="58"/>
      <c r="F237" s="139">
        <v>9840.25</v>
      </c>
      <c r="G237" s="57"/>
      <c r="H237" s="139">
        <v>57150010.970000006</v>
      </c>
      <c r="I237" s="139">
        <v>7716035.2300000004</v>
      </c>
      <c r="J237" s="139">
        <v>21718814.18</v>
      </c>
      <c r="K237" s="139">
        <v>49064525.445749998</v>
      </c>
      <c r="L237" s="139">
        <v>135649385.82574999</v>
      </c>
      <c r="M237" s="117">
        <v>0.9</v>
      </c>
      <c r="N237" s="25">
        <v>126990899.78</v>
      </c>
      <c r="O237" s="25">
        <v>12905.25</v>
      </c>
      <c r="P237" s="58"/>
      <c r="Q237" s="139">
        <v>96576579.280000001</v>
      </c>
      <c r="R237" s="139">
        <v>14118890.470000001</v>
      </c>
      <c r="S237" s="139">
        <v>113380436.5</v>
      </c>
      <c r="T237" s="40">
        <v>0.89282331802059145</v>
      </c>
      <c r="U237" s="58"/>
      <c r="V237" s="28">
        <v>13610463.280000001</v>
      </c>
      <c r="W237" s="29">
        <v>0.89282331802059145</v>
      </c>
      <c r="X237" s="42">
        <v>2</v>
      </c>
      <c r="Y237" s="46">
        <v>0</v>
      </c>
      <c r="Z237" s="58"/>
      <c r="AA237" s="28">
        <v>0</v>
      </c>
      <c r="AB237" s="28">
        <v>0</v>
      </c>
      <c r="AC237" s="139">
        <v>218273.90582900029</v>
      </c>
      <c r="AD237" s="130">
        <v>10835.390709611505</v>
      </c>
      <c r="AE237" s="137">
        <v>359700.52900269994</v>
      </c>
      <c r="AF237" s="130">
        <v>349774.29850461963</v>
      </c>
      <c r="AG237" s="47">
        <v>0</v>
      </c>
      <c r="AH237" s="47">
        <v>1.1011296165861137</v>
      </c>
      <c r="AI237" s="47">
        <v>35.545265466285876</v>
      </c>
      <c r="AJ237" s="47">
        <v>0</v>
      </c>
      <c r="AK237" s="47">
        <v>0</v>
      </c>
      <c r="AL237" s="45">
        <v>0</v>
      </c>
      <c r="AM237" s="30">
        <v>0</v>
      </c>
      <c r="AN237" s="140">
        <v>349774.29</v>
      </c>
      <c r="AO237" s="140">
        <v>35.54</v>
      </c>
      <c r="AP237" s="140">
        <v>14754871.800000003</v>
      </c>
      <c r="AQ237" s="41">
        <v>15104646.090000002</v>
      </c>
      <c r="AR237" s="140"/>
      <c r="AS237" s="140">
        <v>15104646.090000002</v>
      </c>
      <c r="AT237" s="58"/>
      <c r="AU237" s="117">
        <v>103</v>
      </c>
      <c r="AV237" s="117">
        <v>52</v>
      </c>
      <c r="AW237" s="57"/>
      <c r="AY237" s="6"/>
      <c r="AZ237" s="1"/>
      <c r="BA237" s="1"/>
      <c r="BB237" s="176"/>
    </row>
    <row r="238" spans="1:54" x14ac:dyDescent="0.25">
      <c r="A238" s="24" t="s">
        <v>475</v>
      </c>
      <c r="B238" s="24" t="s">
        <v>476</v>
      </c>
      <c r="C238" s="24" t="s">
        <v>468</v>
      </c>
      <c r="D238" s="24" t="s">
        <v>12</v>
      </c>
      <c r="E238" s="58"/>
      <c r="F238" s="139">
        <v>1619.06</v>
      </c>
      <c r="G238" s="57"/>
      <c r="H238" s="139">
        <v>8891253.0299999993</v>
      </c>
      <c r="I238" s="139">
        <v>1269553.51</v>
      </c>
      <c r="J238" s="139">
        <v>2047055.9900000005</v>
      </c>
      <c r="K238" s="139">
        <v>7531994.9123399984</v>
      </c>
      <c r="L238" s="139">
        <v>19739857.442339998</v>
      </c>
      <c r="M238" s="117">
        <v>0.9</v>
      </c>
      <c r="N238" s="25">
        <v>18519071.18</v>
      </c>
      <c r="O238" s="25">
        <v>11438.16</v>
      </c>
      <c r="P238" s="58"/>
      <c r="Q238" s="139">
        <v>6837241.0700000003</v>
      </c>
      <c r="R238" s="139">
        <v>5672300.9000000004</v>
      </c>
      <c r="S238" s="139">
        <v>12705428.210000001</v>
      </c>
      <c r="T238" s="40">
        <v>0.68607264837998216</v>
      </c>
      <c r="U238" s="58"/>
      <c r="V238" s="28">
        <v>5813642.9699999988</v>
      </c>
      <c r="W238" s="29">
        <v>0.68607264837998216</v>
      </c>
      <c r="X238" s="42">
        <v>2</v>
      </c>
      <c r="Y238" s="46">
        <v>0</v>
      </c>
      <c r="Z238" s="58"/>
      <c r="AA238" s="28">
        <v>0</v>
      </c>
      <c r="AB238" s="28">
        <v>0</v>
      </c>
      <c r="AC238" s="139">
        <v>2499062.9754416002</v>
      </c>
      <c r="AD238" s="130">
        <v>124056.62346120129</v>
      </c>
      <c r="AE238" s="137">
        <v>124056.62346120129</v>
      </c>
      <c r="AF238" s="130">
        <v>120633.17940148961</v>
      </c>
      <c r="AG238" s="47">
        <v>0</v>
      </c>
      <c r="AH238" s="47">
        <v>76.622622670686255</v>
      </c>
      <c r="AI238" s="47">
        <v>74.508158685588938</v>
      </c>
      <c r="AJ238" s="47">
        <v>0</v>
      </c>
      <c r="AK238" s="47">
        <v>0</v>
      </c>
      <c r="AL238" s="45">
        <v>0</v>
      </c>
      <c r="AM238" s="30">
        <v>0</v>
      </c>
      <c r="AN238" s="140">
        <v>120633.17</v>
      </c>
      <c r="AO238" s="140">
        <v>74.5</v>
      </c>
      <c r="AP238" s="140">
        <v>5741099.6600000011</v>
      </c>
      <c r="AQ238" s="41">
        <v>5861732.830000001</v>
      </c>
      <c r="AR238" s="140"/>
      <c r="AS238" s="140">
        <v>5861732.830000001</v>
      </c>
      <c r="AT238" s="58"/>
      <c r="AU238" s="117">
        <v>102</v>
      </c>
      <c r="AV238" s="117">
        <v>51</v>
      </c>
      <c r="AW238" s="57"/>
      <c r="AY238" s="6"/>
      <c r="AZ238" s="1"/>
      <c r="BA238" s="1"/>
      <c r="BB238" s="176"/>
    </row>
    <row r="239" spans="1:54" x14ac:dyDescent="0.25">
      <c r="A239" s="24" t="s">
        <v>477</v>
      </c>
      <c r="B239" s="24" t="s">
        <v>478</v>
      </c>
      <c r="C239" s="24" t="s">
        <v>468</v>
      </c>
      <c r="D239" s="24" t="s">
        <v>12</v>
      </c>
      <c r="E239" s="58"/>
      <c r="F239" s="139">
        <v>443.88</v>
      </c>
      <c r="G239" s="57"/>
      <c r="H239" s="139">
        <v>2491498.84</v>
      </c>
      <c r="I239" s="139">
        <v>348059.62</v>
      </c>
      <c r="J239" s="139">
        <v>664102.34</v>
      </c>
      <c r="K239" s="139">
        <v>2118022.86332</v>
      </c>
      <c r="L239" s="139">
        <v>5621683.6633199994</v>
      </c>
      <c r="M239" s="117">
        <v>0.9</v>
      </c>
      <c r="N239" s="25">
        <v>5271317.58</v>
      </c>
      <c r="O239" s="25">
        <v>11875.54</v>
      </c>
      <c r="P239" s="58"/>
      <c r="Q239" s="139">
        <v>3970883.53</v>
      </c>
      <c r="R239" s="139">
        <v>608670.19999999995</v>
      </c>
      <c r="S239" s="139">
        <v>4695847.42</v>
      </c>
      <c r="T239" s="40">
        <v>0.89082992036309827</v>
      </c>
      <c r="U239" s="58"/>
      <c r="V239" s="28">
        <v>575470.16000000015</v>
      </c>
      <c r="W239" s="29">
        <v>0.89082992036309827</v>
      </c>
      <c r="X239" s="42">
        <v>2</v>
      </c>
      <c r="Y239" s="46">
        <v>0</v>
      </c>
      <c r="Z239" s="58"/>
      <c r="AA239" s="28">
        <v>0</v>
      </c>
      <c r="AB239" s="28">
        <v>0</v>
      </c>
      <c r="AC239" s="139">
        <v>11925.083773400174</v>
      </c>
      <c r="AD239" s="130">
        <v>591.97612943650211</v>
      </c>
      <c r="AE239" s="137">
        <v>16225.590895934398</v>
      </c>
      <c r="AF239" s="130">
        <v>15777.832435174976</v>
      </c>
      <c r="AG239" s="47">
        <v>0</v>
      </c>
      <c r="AH239" s="47">
        <v>1.3336400140499731</v>
      </c>
      <c r="AI239" s="47">
        <v>35.545265466285876</v>
      </c>
      <c r="AJ239" s="47">
        <v>0</v>
      </c>
      <c r="AK239" s="47">
        <v>0</v>
      </c>
      <c r="AL239" s="45">
        <v>0</v>
      </c>
      <c r="AM239" s="30">
        <v>0</v>
      </c>
      <c r="AN239" s="140">
        <v>15777.83</v>
      </c>
      <c r="AO239" s="140">
        <v>35.54</v>
      </c>
      <c r="AP239" s="140">
        <v>622128.86</v>
      </c>
      <c r="AQ239" s="41">
        <v>637906.68999999994</v>
      </c>
      <c r="AR239" s="140"/>
      <c r="AS239" s="140">
        <v>637906.68999999994</v>
      </c>
      <c r="AT239" s="58"/>
      <c r="AU239" s="117">
        <v>102</v>
      </c>
      <c r="AV239" s="117">
        <v>51</v>
      </c>
      <c r="AW239" s="57"/>
      <c r="AY239" s="6"/>
      <c r="AZ239" s="1"/>
      <c r="BA239" s="1"/>
      <c r="BB239" s="176"/>
    </row>
    <row r="240" spans="1:54" x14ac:dyDescent="0.25">
      <c r="A240" s="24" t="s">
        <v>479</v>
      </c>
      <c r="B240" s="24" t="s">
        <v>480</v>
      </c>
      <c r="C240" s="24" t="s">
        <v>468</v>
      </c>
      <c r="D240" s="24" t="s">
        <v>12</v>
      </c>
      <c r="E240" s="58"/>
      <c r="F240" s="139">
        <v>4209.75</v>
      </c>
      <c r="G240" s="57"/>
      <c r="H240" s="139">
        <v>25098775.52</v>
      </c>
      <c r="I240" s="139">
        <v>3300991.26</v>
      </c>
      <c r="J240" s="139">
        <v>11403028.869999999</v>
      </c>
      <c r="K240" s="139">
        <v>21814352.838250004</v>
      </c>
      <c r="L240" s="139">
        <v>61617148.488250002</v>
      </c>
      <c r="M240" s="117">
        <v>0.9</v>
      </c>
      <c r="N240" s="25">
        <v>57636868.920000002</v>
      </c>
      <c r="O240" s="25">
        <v>13691.28</v>
      </c>
      <c r="P240" s="58"/>
      <c r="Q240" s="139">
        <v>28913485.120000001</v>
      </c>
      <c r="R240" s="139">
        <v>9276548.6400000006</v>
      </c>
      <c r="S240" s="139">
        <v>39229030.299999997</v>
      </c>
      <c r="T240" s="40">
        <v>0.68062389638913079</v>
      </c>
      <c r="U240" s="58"/>
      <c r="V240" s="28">
        <v>18407838.620000005</v>
      </c>
      <c r="W240" s="29">
        <v>0.68062389638913079</v>
      </c>
      <c r="X240" s="42">
        <v>2</v>
      </c>
      <c r="Y240" s="46">
        <v>0</v>
      </c>
      <c r="Z240" s="58"/>
      <c r="AA240" s="28">
        <v>0</v>
      </c>
      <c r="AB240" s="28">
        <v>0</v>
      </c>
      <c r="AC240" s="139">
        <v>6810140.1207008036</v>
      </c>
      <c r="AD240" s="130">
        <v>338063.90514129016</v>
      </c>
      <c r="AE240" s="137">
        <v>338063.90514129016</v>
      </c>
      <c r="AF240" s="130">
        <v>328734.7549873619</v>
      </c>
      <c r="AG240" s="47">
        <v>0</v>
      </c>
      <c r="AH240" s="47">
        <v>80.304983702426554</v>
      </c>
      <c r="AI240" s="47">
        <v>78.088901950795631</v>
      </c>
      <c r="AJ240" s="47">
        <v>0</v>
      </c>
      <c r="AK240" s="47">
        <v>0</v>
      </c>
      <c r="AL240" s="45">
        <v>0</v>
      </c>
      <c r="AM240" s="30">
        <v>0</v>
      </c>
      <c r="AN240" s="140">
        <v>328734.75</v>
      </c>
      <c r="AO240" s="140">
        <v>78.08</v>
      </c>
      <c r="AP240" s="140">
        <v>10714903.850000001</v>
      </c>
      <c r="AQ240" s="41">
        <v>11043638.600000001</v>
      </c>
      <c r="AR240" s="140"/>
      <c r="AS240" s="140">
        <v>11043638.600000001</v>
      </c>
      <c r="AT240" s="58"/>
      <c r="AU240" s="117">
        <v>103</v>
      </c>
      <c r="AV240" s="117">
        <v>52</v>
      </c>
      <c r="AW240" s="57"/>
      <c r="AY240" s="6"/>
      <c r="AZ240" s="1"/>
      <c r="BA240" s="1"/>
      <c r="BB240" s="176"/>
    </row>
    <row r="241" spans="1:54" x14ac:dyDescent="0.25">
      <c r="A241" s="24" t="s">
        <v>481</v>
      </c>
      <c r="B241" s="24" t="s">
        <v>482</v>
      </c>
      <c r="C241" s="24" t="s">
        <v>468</v>
      </c>
      <c r="D241" s="24" t="s">
        <v>120</v>
      </c>
      <c r="E241" s="58"/>
      <c r="F241" s="139">
        <v>154.05000000000001</v>
      </c>
      <c r="G241" s="57"/>
      <c r="H241" s="139">
        <v>924157.15</v>
      </c>
      <c r="I241" s="139">
        <v>120795.22</v>
      </c>
      <c r="J241" s="139">
        <v>459928.45999999996</v>
      </c>
      <c r="K241" s="139">
        <v>787153.39295000001</v>
      </c>
      <c r="L241" s="139">
        <v>2292034.2229500003</v>
      </c>
      <c r="M241" s="117">
        <v>0.9</v>
      </c>
      <c r="N241" s="25">
        <v>2141546.13</v>
      </c>
      <c r="O241" s="25">
        <v>13901.63</v>
      </c>
      <c r="P241" s="58"/>
      <c r="Q241" s="139">
        <v>669447.31999999995</v>
      </c>
      <c r="R241" s="139">
        <v>640187.42000000004</v>
      </c>
      <c r="S241" s="139">
        <v>1323457.24</v>
      </c>
      <c r="T241" s="40">
        <v>0.61799146955568973</v>
      </c>
      <c r="U241" s="58"/>
      <c r="V241" s="28">
        <v>818088.8899999999</v>
      </c>
      <c r="W241" s="29">
        <v>0.61799146955568973</v>
      </c>
      <c r="X241" s="42">
        <v>1</v>
      </c>
      <c r="Y241" s="46">
        <v>1</v>
      </c>
      <c r="Z241" s="58"/>
      <c r="AA241" s="28">
        <v>119096.99893678981</v>
      </c>
      <c r="AB241" s="28">
        <v>35729.09968103694</v>
      </c>
      <c r="AC241" s="139">
        <v>390584.23888905527</v>
      </c>
      <c r="AD241" s="130">
        <v>19389.091963629766</v>
      </c>
      <c r="AE241" s="137">
        <v>19389.091963629766</v>
      </c>
      <c r="AF241" s="130">
        <v>18854.034101710353</v>
      </c>
      <c r="AG241" s="47">
        <v>231.93183824107066</v>
      </c>
      <c r="AH241" s="47">
        <v>125.86233017611012</v>
      </c>
      <c r="AI241" s="47">
        <v>122.38905616170302</v>
      </c>
      <c r="AJ241" s="47">
        <v>0</v>
      </c>
      <c r="AK241" s="47">
        <v>0</v>
      </c>
      <c r="AL241" s="45">
        <v>0</v>
      </c>
      <c r="AM241" s="30">
        <v>0</v>
      </c>
      <c r="AN241" s="140">
        <v>54583.13</v>
      </c>
      <c r="AO241" s="140">
        <v>354.32</v>
      </c>
      <c r="AP241" s="140">
        <v>723909.88</v>
      </c>
      <c r="AQ241" s="41">
        <v>778493.01</v>
      </c>
      <c r="AR241" s="140"/>
      <c r="AS241" s="140">
        <v>778493.01</v>
      </c>
      <c r="AT241" s="58"/>
      <c r="AU241" s="117">
        <v>104</v>
      </c>
      <c r="AV241" s="117">
        <v>52</v>
      </c>
      <c r="AW241" s="57"/>
      <c r="AY241" s="6"/>
      <c r="AZ241" s="1"/>
      <c r="BA241" s="1"/>
      <c r="BB241" s="176"/>
    </row>
    <row r="242" spans="1:54" x14ac:dyDescent="0.25">
      <c r="A242" s="24" t="s">
        <v>483</v>
      </c>
      <c r="B242" s="24" t="s">
        <v>484</v>
      </c>
      <c r="C242" s="24" t="s">
        <v>468</v>
      </c>
      <c r="D242" s="24" t="s">
        <v>120</v>
      </c>
      <c r="E242" s="58"/>
      <c r="F242" s="139">
        <v>1616.38</v>
      </c>
      <c r="G242" s="57"/>
      <c r="H242" s="139">
        <v>9601594.5600000005</v>
      </c>
      <c r="I242" s="139">
        <v>1267452.04</v>
      </c>
      <c r="J242" s="139">
        <v>4956549.59</v>
      </c>
      <c r="K242" s="139">
        <v>8267115.3458200013</v>
      </c>
      <c r="L242" s="139">
        <v>24092711.535820004</v>
      </c>
      <c r="M242" s="117">
        <v>0.9</v>
      </c>
      <c r="N242" s="25">
        <v>22510151.91</v>
      </c>
      <c r="O242" s="25">
        <v>13926.27</v>
      </c>
      <c r="P242" s="58"/>
      <c r="Q242" s="139">
        <v>2641473.91</v>
      </c>
      <c r="R242" s="139">
        <v>10985980.189999999</v>
      </c>
      <c r="S242" s="139">
        <v>13829439.26</v>
      </c>
      <c r="T242" s="40">
        <v>0.61436454606316337</v>
      </c>
      <c r="U242" s="58"/>
      <c r="V242" s="28">
        <v>8680712.6500000004</v>
      </c>
      <c r="W242" s="29">
        <v>0.61436454606316337</v>
      </c>
      <c r="X242" s="42">
        <v>1</v>
      </c>
      <c r="Y242" s="46">
        <v>1</v>
      </c>
      <c r="Z242" s="58"/>
      <c r="AA242" s="28">
        <v>1333491.2050475031</v>
      </c>
      <c r="AB242" s="28">
        <v>400047.36151425092</v>
      </c>
      <c r="AC242" s="139">
        <v>5381462.7120060315</v>
      </c>
      <c r="AD242" s="130">
        <v>267142.56499112718</v>
      </c>
      <c r="AE242" s="137">
        <v>267142.56499112718</v>
      </c>
      <c r="AF242" s="130">
        <v>259770.54726487459</v>
      </c>
      <c r="AG242" s="47">
        <v>247.49586205858208</v>
      </c>
      <c r="AH242" s="47">
        <v>165.27212969173533</v>
      </c>
      <c r="AI242" s="47">
        <v>160.7113100043768</v>
      </c>
      <c r="AJ242" s="47">
        <v>0</v>
      </c>
      <c r="AK242" s="47">
        <v>0</v>
      </c>
      <c r="AL242" s="45">
        <v>0</v>
      </c>
      <c r="AM242" s="30">
        <v>0</v>
      </c>
      <c r="AN242" s="140">
        <v>659817.9</v>
      </c>
      <c r="AO242" s="140">
        <v>408.2</v>
      </c>
      <c r="AP242" s="140">
        <v>12078687.390000001</v>
      </c>
      <c r="AQ242" s="41">
        <v>12738505.290000001</v>
      </c>
      <c r="AR242" s="140"/>
      <c r="AS242" s="140">
        <v>12738505.290000001</v>
      </c>
      <c r="AT242" s="58"/>
      <c r="AU242" s="117">
        <v>104</v>
      </c>
      <c r="AV242" s="117">
        <v>52</v>
      </c>
      <c r="AW242" s="57"/>
      <c r="AY242" s="6"/>
      <c r="AZ242" s="1"/>
      <c r="BA242" s="1"/>
      <c r="BB242" s="176"/>
    </row>
    <row r="243" spans="1:54" x14ac:dyDescent="0.25">
      <c r="A243" s="24" t="s">
        <v>485</v>
      </c>
      <c r="B243" s="24" t="s">
        <v>486</v>
      </c>
      <c r="C243" s="24" t="s">
        <v>468</v>
      </c>
      <c r="D243" s="24" t="s">
        <v>120</v>
      </c>
      <c r="E243" s="58"/>
      <c r="F243" s="139">
        <v>67.62</v>
      </c>
      <c r="G243" s="57"/>
      <c r="H243" s="139">
        <v>397702.63</v>
      </c>
      <c r="I243" s="139">
        <v>53022.87</v>
      </c>
      <c r="J243" s="139">
        <v>202143.84999999998</v>
      </c>
      <c r="K243" s="139">
        <v>324663.74018000002</v>
      </c>
      <c r="L243" s="139">
        <v>977533.09018000006</v>
      </c>
      <c r="M243" s="117">
        <v>0.9</v>
      </c>
      <c r="N243" s="25">
        <v>912246.15</v>
      </c>
      <c r="O243" s="25">
        <v>13490.77</v>
      </c>
      <c r="P243" s="58"/>
      <c r="Q243" s="139">
        <v>496765.12</v>
      </c>
      <c r="R243" s="139">
        <v>438887.72</v>
      </c>
      <c r="S243" s="139">
        <v>946881.78</v>
      </c>
      <c r="T243" s="40">
        <v>1.0379674170178739</v>
      </c>
      <c r="U243" s="58"/>
      <c r="V243" s="28">
        <v>-34635.630000000005</v>
      </c>
      <c r="W243" s="29">
        <v>1.0379674170178739</v>
      </c>
      <c r="X243" s="42">
        <v>4</v>
      </c>
      <c r="Y243" s="46">
        <v>0</v>
      </c>
      <c r="Z243" s="58"/>
      <c r="AA243" s="28">
        <v>0</v>
      </c>
      <c r="AB243" s="28">
        <v>0</v>
      </c>
      <c r="AC243" s="139">
        <v>0</v>
      </c>
      <c r="AD243" s="130">
        <v>0</v>
      </c>
      <c r="AE243" s="137">
        <v>0</v>
      </c>
      <c r="AF243" s="130">
        <v>0</v>
      </c>
      <c r="AG243" s="47">
        <v>0</v>
      </c>
      <c r="AH243" s="47">
        <v>0</v>
      </c>
      <c r="AI243" s="47">
        <v>0</v>
      </c>
      <c r="AJ243" s="47">
        <v>0</v>
      </c>
      <c r="AK243" s="47">
        <v>1.2814295716315987</v>
      </c>
      <c r="AL243" s="45">
        <v>0</v>
      </c>
      <c r="AM243" s="30">
        <v>86.650267633728703</v>
      </c>
      <c r="AN243" s="140">
        <v>86.65</v>
      </c>
      <c r="AO243" s="140">
        <v>1.28</v>
      </c>
      <c r="AP243" s="140">
        <v>438887.72000000003</v>
      </c>
      <c r="AQ243" s="41">
        <v>438974.37000000005</v>
      </c>
      <c r="AR243" s="140"/>
      <c r="AS243" s="140">
        <v>438974.37000000005</v>
      </c>
      <c r="AT243" s="58"/>
      <c r="AU243" s="117">
        <v>101</v>
      </c>
      <c r="AV243" s="117">
        <v>51</v>
      </c>
      <c r="AW243" s="57"/>
      <c r="AY243" s="6"/>
      <c r="AZ243" s="1"/>
      <c r="BA243" s="1"/>
      <c r="BB243" s="176"/>
    </row>
    <row r="244" spans="1:54" x14ac:dyDescent="0.25">
      <c r="A244" s="24" t="s">
        <v>487</v>
      </c>
      <c r="B244" s="24" t="s">
        <v>488</v>
      </c>
      <c r="C244" s="24" t="s">
        <v>468</v>
      </c>
      <c r="D244" s="24" t="s">
        <v>120</v>
      </c>
      <c r="E244" s="58"/>
      <c r="F244" s="139">
        <v>804.87</v>
      </c>
      <c r="G244" s="57"/>
      <c r="H244" s="139">
        <v>4212065.68</v>
      </c>
      <c r="I244" s="139">
        <v>631122.71</v>
      </c>
      <c r="J244" s="139">
        <v>863181.92000000027</v>
      </c>
      <c r="K244" s="139">
        <v>3478153.2789299996</v>
      </c>
      <c r="L244" s="139">
        <v>9184523.5889299996</v>
      </c>
      <c r="M244" s="117">
        <v>0.9</v>
      </c>
      <c r="N244" s="25">
        <v>8613886.5500000007</v>
      </c>
      <c r="O244" s="25">
        <v>10702.2</v>
      </c>
      <c r="P244" s="58"/>
      <c r="Q244" s="139">
        <v>3649703.73</v>
      </c>
      <c r="R244" s="139">
        <v>2666301.4500000002</v>
      </c>
      <c r="S244" s="139">
        <v>6357808.0800000001</v>
      </c>
      <c r="T244" s="40">
        <v>0.73808820711714618</v>
      </c>
      <c r="U244" s="58"/>
      <c r="V244" s="28">
        <v>2256078.4700000007</v>
      </c>
      <c r="W244" s="29">
        <v>0.73808820711714618</v>
      </c>
      <c r="X244" s="42">
        <v>2</v>
      </c>
      <c r="Y244" s="46">
        <v>0</v>
      </c>
      <c r="Z244" s="58"/>
      <c r="AA244" s="28">
        <v>0</v>
      </c>
      <c r="AB244" s="28">
        <v>0</v>
      </c>
      <c r="AC244" s="139">
        <v>803759.74038450024</v>
      </c>
      <c r="AD244" s="130">
        <v>39899.642564442845</v>
      </c>
      <c r="AE244" s="137">
        <v>39899.642564442845</v>
      </c>
      <c r="AF244" s="130">
        <v>38798.579271642673</v>
      </c>
      <c r="AG244" s="47">
        <v>0</v>
      </c>
      <c r="AH244" s="47">
        <v>49.572778913915101</v>
      </c>
      <c r="AI244" s="47">
        <v>48.204777506482628</v>
      </c>
      <c r="AJ244" s="47">
        <v>0</v>
      </c>
      <c r="AK244" s="47">
        <v>0</v>
      </c>
      <c r="AL244" s="45">
        <v>0</v>
      </c>
      <c r="AM244" s="30">
        <v>0</v>
      </c>
      <c r="AN244" s="140">
        <v>38798.57</v>
      </c>
      <c r="AO244" s="140">
        <v>48.2</v>
      </c>
      <c r="AP244" s="140">
        <v>2678255.0100000002</v>
      </c>
      <c r="AQ244" s="41">
        <v>2717053.58</v>
      </c>
      <c r="AR244" s="140"/>
      <c r="AS244" s="140">
        <v>2717053.58</v>
      </c>
      <c r="AT244" s="58"/>
      <c r="AU244" s="117">
        <v>102</v>
      </c>
      <c r="AV244" s="117">
        <v>51</v>
      </c>
      <c r="AW244" s="57"/>
      <c r="AY244" s="6"/>
      <c r="AZ244" s="1"/>
      <c r="BA244" s="1"/>
      <c r="BB244" s="176"/>
    </row>
    <row r="245" spans="1:54" x14ac:dyDescent="0.25">
      <c r="A245" s="24" t="s">
        <v>489</v>
      </c>
      <c r="B245" s="24" t="s">
        <v>490</v>
      </c>
      <c r="C245" s="24" t="s">
        <v>468</v>
      </c>
      <c r="D245" s="24" t="s">
        <v>120</v>
      </c>
      <c r="E245" s="58"/>
      <c r="F245" s="139">
        <v>194.57</v>
      </c>
      <c r="G245" s="57"/>
      <c r="H245" s="139">
        <v>1046465.4199999999</v>
      </c>
      <c r="I245" s="139">
        <v>152568.17000000001</v>
      </c>
      <c r="J245" s="139">
        <v>272455.58</v>
      </c>
      <c r="K245" s="139">
        <v>867970.51723</v>
      </c>
      <c r="L245" s="139">
        <v>2339459.6872299998</v>
      </c>
      <c r="M245" s="117">
        <v>0.9</v>
      </c>
      <c r="N245" s="25">
        <v>2192310.77</v>
      </c>
      <c r="O245" s="25">
        <v>11267.46</v>
      </c>
      <c r="P245" s="58"/>
      <c r="Q245" s="139">
        <v>1389925.02</v>
      </c>
      <c r="R245" s="139">
        <v>284424.63</v>
      </c>
      <c r="S245" s="139">
        <v>1777915.3599999999</v>
      </c>
      <c r="T245" s="40">
        <v>0.81097779764134437</v>
      </c>
      <c r="U245" s="58"/>
      <c r="V245" s="28">
        <v>414395.41000000015</v>
      </c>
      <c r="W245" s="29">
        <v>0.81097779764134437</v>
      </c>
      <c r="X245" s="42">
        <v>2</v>
      </c>
      <c r="Y245" s="46">
        <v>0</v>
      </c>
      <c r="Z245" s="58"/>
      <c r="AA245" s="28">
        <v>0</v>
      </c>
      <c r="AB245" s="28">
        <v>0</v>
      </c>
      <c r="AC245" s="139">
        <v>71430.145878000039</v>
      </c>
      <c r="AD245" s="130">
        <v>3545.8821158357837</v>
      </c>
      <c r="AE245" s="137">
        <v>7112.31238312597</v>
      </c>
      <c r="AF245" s="130">
        <v>6916.0423017752437</v>
      </c>
      <c r="AG245" s="47">
        <v>0</v>
      </c>
      <c r="AH245" s="47">
        <v>18.224197542456615</v>
      </c>
      <c r="AI245" s="47">
        <v>35.545265466285883</v>
      </c>
      <c r="AJ245" s="47">
        <v>0</v>
      </c>
      <c r="AK245" s="47">
        <v>0</v>
      </c>
      <c r="AL245" s="45">
        <v>0</v>
      </c>
      <c r="AM245" s="30">
        <v>0</v>
      </c>
      <c r="AN245" s="140">
        <v>6916.04</v>
      </c>
      <c r="AO245" s="140">
        <v>35.54</v>
      </c>
      <c r="AP245" s="140">
        <v>291024.28000000003</v>
      </c>
      <c r="AQ245" s="41">
        <v>297940.32</v>
      </c>
      <c r="AR245" s="140"/>
      <c r="AS245" s="140">
        <v>297940.32</v>
      </c>
      <c r="AT245" s="58"/>
      <c r="AU245" s="117">
        <v>104</v>
      </c>
      <c r="AV245" s="117">
        <v>52</v>
      </c>
      <c r="AW245" s="57"/>
      <c r="AY245" s="6"/>
      <c r="AZ245" s="1"/>
      <c r="BA245" s="1"/>
      <c r="BB245" s="176"/>
    </row>
    <row r="246" spans="1:54" x14ac:dyDescent="0.25">
      <c r="A246" s="24" t="s">
        <v>491</v>
      </c>
      <c r="B246" s="24" t="s">
        <v>492</v>
      </c>
      <c r="C246" s="24" t="s">
        <v>468</v>
      </c>
      <c r="D246" s="24" t="s">
        <v>131</v>
      </c>
      <c r="E246" s="58"/>
      <c r="F246" s="139">
        <v>772.65</v>
      </c>
      <c r="G246" s="57"/>
      <c r="H246" s="139">
        <v>4933628.37</v>
      </c>
      <c r="I246" s="139">
        <v>605858.04</v>
      </c>
      <c r="J246" s="139">
        <v>2030636.08</v>
      </c>
      <c r="K246" s="139">
        <v>4405864.6183500011</v>
      </c>
      <c r="L246" s="139">
        <v>11975987.108350001</v>
      </c>
      <c r="M246" s="117">
        <v>0.9</v>
      </c>
      <c r="N246" s="25">
        <v>11218974.85</v>
      </c>
      <c r="O246" s="25">
        <v>14520.12</v>
      </c>
      <c r="P246" s="58"/>
      <c r="Q246" s="139">
        <v>2425080.66</v>
      </c>
      <c r="R246" s="139">
        <v>4119947.36</v>
      </c>
      <c r="S246" s="139">
        <v>6689260.6400000006</v>
      </c>
      <c r="T246" s="40">
        <v>0.59624526567148872</v>
      </c>
      <c r="U246" s="58"/>
      <c r="V246" s="28">
        <v>4529714.209999999</v>
      </c>
      <c r="W246" s="29">
        <v>0.59624526567148872</v>
      </c>
      <c r="X246" s="42">
        <v>1</v>
      </c>
      <c r="Y246" s="46">
        <v>1</v>
      </c>
      <c r="Z246" s="58"/>
      <c r="AA246" s="28">
        <v>867886.74042683933</v>
      </c>
      <c r="AB246" s="28">
        <v>260366.02212805179</v>
      </c>
      <c r="AC246" s="139">
        <v>2618993.7298597479</v>
      </c>
      <c r="AD246" s="130">
        <v>130010.13667334469</v>
      </c>
      <c r="AE246" s="137">
        <v>130010.13667334469</v>
      </c>
      <c r="AF246" s="130">
        <v>126422.40054383552</v>
      </c>
      <c r="AG246" s="47">
        <v>336.97796172659264</v>
      </c>
      <c r="AH246" s="47">
        <v>168.26523868937383</v>
      </c>
      <c r="AI246" s="47">
        <v>163.62182170948751</v>
      </c>
      <c r="AJ246" s="47">
        <v>0</v>
      </c>
      <c r="AK246" s="47">
        <v>0</v>
      </c>
      <c r="AL246" s="45">
        <v>0</v>
      </c>
      <c r="AM246" s="30">
        <v>0</v>
      </c>
      <c r="AN246" s="140">
        <v>386788.42</v>
      </c>
      <c r="AO246" s="140">
        <v>500.59</v>
      </c>
      <c r="AP246" s="140">
        <v>4498307.1100000003</v>
      </c>
      <c r="AQ246" s="41">
        <v>4885095.53</v>
      </c>
      <c r="AR246" s="140"/>
      <c r="AS246" s="140">
        <v>4885095.53</v>
      </c>
      <c r="AT246" s="58"/>
      <c r="AU246" s="117">
        <v>104</v>
      </c>
      <c r="AV246" s="117">
        <v>52</v>
      </c>
      <c r="AW246" s="57"/>
      <c r="AY246" s="6"/>
      <c r="AZ246" s="1"/>
      <c r="BA246" s="1"/>
      <c r="BB246" s="176"/>
    </row>
    <row r="247" spans="1:54" x14ac:dyDescent="0.25">
      <c r="A247" s="24" t="s">
        <v>493</v>
      </c>
      <c r="B247" s="24" t="s">
        <v>494</v>
      </c>
      <c r="C247" s="24" t="s">
        <v>468</v>
      </c>
      <c r="D247" s="24" t="s">
        <v>120</v>
      </c>
      <c r="E247" s="58"/>
      <c r="F247" s="139">
        <v>265.25</v>
      </c>
      <c r="G247" s="57"/>
      <c r="H247" s="139">
        <v>1404137.87</v>
      </c>
      <c r="I247" s="139">
        <v>207990.48</v>
      </c>
      <c r="J247" s="139">
        <v>299672.86</v>
      </c>
      <c r="K247" s="139">
        <v>1077799.67075</v>
      </c>
      <c r="L247" s="139">
        <v>2989600.88075</v>
      </c>
      <c r="M247" s="117">
        <v>0.9</v>
      </c>
      <c r="N247" s="25">
        <v>2798420.75</v>
      </c>
      <c r="O247" s="25">
        <v>10550.12</v>
      </c>
      <c r="P247" s="58"/>
      <c r="Q247" s="139">
        <v>2396847.37</v>
      </c>
      <c r="R247" s="139">
        <v>184160.5</v>
      </c>
      <c r="S247" s="139">
        <v>2629623.15</v>
      </c>
      <c r="T247" s="40">
        <v>0.93968112193279008</v>
      </c>
      <c r="U247" s="58"/>
      <c r="V247" s="28">
        <v>168797.60000000009</v>
      </c>
      <c r="W247" s="29">
        <v>0.93968112193279008</v>
      </c>
      <c r="X247" s="42">
        <v>3</v>
      </c>
      <c r="Y247" s="46">
        <v>0</v>
      </c>
      <c r="Z247" s="58"/>
      <c r="AA247" s="28">
        <v>0</v>
      </c>
      <c r="AB247" s="28">
        <v>0</v>
      </c>
      <c r="AC247" s="139">
        <v>0</v>
      </c>
      <c r="AD247" s="130">
        <v>0</v>
      </c>
      <c r="AE247" s="137">
        <v>0</v>
      </c>
      <c r="AF247" s="130">
        <v>0</v>
      </c>
      <c r="AG247" s="47">
        <v>0</v>
      </c>
      <c r="AH247" s="47">
        <v>0</v>
      </c>
      <c r="AI247" s="47">
        <v>0</v>
      </c>
      <c r="AJ247" s="47">
        <v>23.997484109050312</v>
      </c>
      <c r="AK247" s="47">
        <v>0</v>
      </c>
      <c r="AL247" s="45">
        <v>6365.3326599255952</v>
      </c>
      <c r="AM247" s="30">
        <v>0</v>
      </c>
      <c r="AN247" s="140">
        <v>6365.33</v>
      </c>
      <c r="AO247" s="140">
        <v>23.99</v>
      </c>
      <c r="AP247" s="140">
        <v>185500.2</v>
      </c>
      <c r="AQ247" s="41">
        <v>191865.53</v>
      </c>
      <c r="AR247" s="140"/>
      <c r="AS247" s="140">
        <v>191865.53</v>
      </c>
      <c r="AT247" s="58"/>
      <c r="AU247" s="117">
        <v>104</v>
      </c>
      <c r="AV247" s="117">
        <v>52</v>
      </c>
      <c r="AW247" s="57"/>
      <c r="AY247" s="6"/>
      <c r="AZ247" s="1"/>
      <c r="BA247" s="1"/>
      <c r="BB247" s="176"/>
    </row>
    <row r="248" spans="1:54" x14ac:dyDescent="0.25">
      <c r="A248" s="24" t="s">
        <v>495</v>
      </c>
      <c r="B248" s="24" t="s">
        <v>496</v>
      </c>
      <c r="C248" s="24" t="s">
        <v>468</v>
      </c>
      <c r="D248" s="24" t="s">
        <v>131</v>
      </c>
      <c r="E248" s="58"/>
      <c r="F248" s="139">
        <v>464.32</v>
      </c>
      <c r="G248" s="57"/>
      <c r="H248" s="139">
        <v>2672377.1399999997</v>
      </c>
      <c r="I248" s="139">
        <v>364087.24</v>
      </c>
      <c r="J248" s="139">
        <v>455230.83</v>
      </c>
      <c r="K248" s="139">
        <v>2335097.3664800003</v>
      </c>
      <c r="L248" s="139">
        <v>5826792.5764800003</v>
      </c>
      <c r="M248" s="117">
        <v>0.9</v>
      </c>
      <c r="N248" s="25">
        <v>5477623.0499999998</v>
      </c>
      <c r="O248" s="25">
        <v>11797.08</v>
      </c>
      <c r="P248" s="58"/>
      <c r="Q248" s="139">
        <v>2693418.04</v>
      </c>
      <c r="R248" s="139">
        <v>955643.78</v>
      </c>
      <c r="S248" s="139">
        <v>3735950.6100000003</v>
      </c>
      <c r="T248" s="40">
        <v>0.68203864630663125</v>
      </c>
      <c r="U248" s="58"/>
      <c r="V248" s="28">
        <v>1741672.4399999995</v>
      </c>
      <c r="W248" s="29">
        <v>0.68203864630663125</v>
      </c>
      <c r="X248" s="42">
        <v>2</v>
      </c>
      <c r="Y248" s="46">
        <v>0</v>
      </c>
      <c r="Z248" s="58"/>
      <c r="AA248" s="28">
        <v>0</v>
      </c>
      <c r="AB248" s="28">
        <v>0</v>
      </c>
      <c r="AC248" s="139">
        <v>649845.2864804999</v>
      </c>
      <c r="AD248" s="130">
        <v>32259.135846187397</v>
      </c>
      <c r="AE248" s="137">
        <v>32259.135846187397</v>
      </c>
      <c r="AF248" s="130">
        <v>31368.918589721427</v>
      </c>
      <c r="AG248" s="47">
        <v>0</v>
      </c>
      <c r="AH248" s="47">
        <v>69.476085127040392</v>
      </c>
      <c r="AI248" s="47">
        <v>67.558835694610238</v>
      </c>
      <c r="AJ248" s="47">
        <v>0</v>
      </c>
      <c r="AK248" s="47">
        <v>0</v>
      </c>
      <c r="AL248" s="45">
        <v>0</v>
      </c>
      <c r="AM248" s="30">
        <v>0</v>
      </c>
      <c r="AN248" s="140">
        <v>31368.91</v>
      </c>
      <c r="AO248" s="140">
        <v>67.55</v>
      </c>
      <c r="AP248" s="140">
        <v>962405.80999999994</v>
      </c>
      <c r="AQ248" s="41">
        <v>993774.72</v>
      </c>
      <c r="AR248" s="140"/>
      <c r="AS248" s="140">
        <v>993774.72</v>
      </c>
      <c r="AT248" s="58"/>
      <c r="AU248" s="117">
        <v>102</v>
      </c>
      <c r="AV248" s="117">
        <v>51</v>
      </c>
      <c r="AW248" s="57"/>
      <c r="AY248" s="6"/>
      <c r="AZ248" s="1"/>
      <c r="BA248" s="1"/>
      <c r="BB248" s="176"/>
    </row>
    <row r="249" spans="1:54" x14ac:dyDescent="0.25">
      <c r="A249" s="24" t="s">
        <v>497</v>
      </c>
      <c r="B249" s="24" t="s">
        <v>498</v>
      </c>
      <c r="C249" s="24" t="s">
        <v>499</v>
      </c>
      <c r="D249" s="24" t="s">
        <v>12</v>
      </c>
      <c r="E249" s="58"/>
      <c r="F249" s="139">
        <v>972.55</v>
      </c>
      <c r="G249" s="57"/>
      <c r="H249" s="139">
        <v>5434790.8699999992</v>
      </c>
      <c r="I249" s="139">
        <v>762605.63</v>
      </c>
      <c r="J249" s="139">
        <v>1465711.42</v>
      </c>
      <c r="K249" s="139">
        <v>4609737.9284500005</v>
      </c>
      <c r="L249" s="139">
        <v>12272845.848449999</v>
      </c>
      <c r="M249" s="117">
        <v>0.9</v>
      </c>
      <c r="N249" s="25">
        <v>11506535.050000001</v>
      </c>
      <c r="O249" s="25">
        <v>11831.3</v>
      </c>
      <c r="P249" s="58"/>
      <c r="Q249" s="139">
        <v>5884647.3499999996</v>
      </c>
      <c r="R249" s="139">
        <v>2594310.11</v>
      </c>
      <c r="S249" s="139">
        <v>9008858.2199999988</v>
      </c>
      <c r="T249" s="40">
        <v>0.78293406145753652</v>
      </c>
      <c r="U249" s="58"/>
      <c r="V249" s="28">
        <v>2497676.8300000019</v>
      </c>
      <c r="W249" s="29">
        <v>0.78293406145753652</v>
      </c>
      <c r="X249" s="42">
        <v>2</v>
      </c>
      <c r="Y249" s="46">
        <v>0</v>
      </c>
      <c r="Z249" s="58"/>
      <c r="AA249" s="28">
        <v>0</v>
      </c>
      <c r="AB249" s="28">
        <v>0</v>
      </c>
      <c r="AC249" s="139">
        <v>726314.97684000165</v>
      </c>
      <c r="AD249" s="130">
        <v>36055.187276802913</v>
      </c>
      <c r="AE249" s="137">
        <v>36055.187276802913</v>
      </c>
      <c r="AF249" s="130">
        <v>35060.21487419543</v>
      </c>
      <c r="AG249" s="47">
        <v>0</v>
      </c>
      <c r="AH249" s="47">
        <v>37.07283664264348</v>
      </c>
      <c r="AI249" s="47">
        <v>36.049781372881014</v>
      </c>
      <c r="AJ249" s="47">
        <v>0</v>
      </c>
      <c r="AK249" s="47">
        <v>0</v>
      </c>
      <c r="AL249" s="45">
        <v>0</v>
      </c>
      <c r="AM249" s="30">
        <v>0</v>
      </c>
      <c r="AN249" s="140">
        <v>35060.21</v>
      </c>
      <c r="AO249" s="140">
        <v>36.04</v>
      </c>
      <c r="AP249" s="140">
        <v>2659263.0499999998</v>
      </c>
      <c r="AQ249" s="41">
        <v>2694323.26</v>
      </c>
      <c r="AR249" s="140"/>
      <c r="AS249" s="140">
        <v>2694323.26</v>
      </c>
      <c r="AT249" s="58"/>
      <c r="AU249" s="117">
        <v>106</v>
      </c>
      <c r="AV249" s="117">
        <v>53</v>
      </c>
      <c r="AW249" s="57"/>
      <c r="AY249" s="6"/>
      <c r="AZ249" s="1"/>
      <c r="BA249" s="1"/>
      <c r="BB249" s="176"/>
    </row>
    <row r="250" spans="1:54" x14ac:dyDescent="0.25">
      <c r="A250" s="24" t="s">
        <v>500</v>
      </c>
      <c r="B250" s="24" t="s">
        <v>501</v>
      </c>
      <c r="C250" s="24" t="s">
        <v>499</v>
      </c>
      <c r="D250" s="24" t="s">
        <v>12</v>
      </c>
      <c r="E250" s="58"/>
      <c r="F250" s="139">
        <v>1326.71</v>
      </c>
      <c r="G250" s="57"/>
      <c r="H250" s="139">
        <v>7541313.0199999996</v>
      </c>
      <c r="I250" s="139">
        <v>1040313.11</v>
      </c>
      <c r="J250" s="139">
        <v>2227193.1000000006</v>
      </c>
      <c r="K250" s="139">
        <v>6422039.3616899997</v>
      </c>
      <c r="L250" s="139">
        <v>17230858.59169</v>
      </c>
      <c r="M250" s="117">
        <v>0.9</v>
      </c>
      <c r="N250" s="25">
        <v>16149976.66</v>
      </c>
      <c r="O250" s="25">
        <v>12172.95</v>
      </c>
      <c r="P250" s="58"/>
      <c r="Q250" s="139">
        <v>6597265.46</v>
      </c>
      <c r="R250" s="139">
        <v>4013539.08</v>
      </c>
      <c r="S250" s="139">
        <v>10882119.789999999</v>
      </c>
      <c r="T250" s="40">
        <v>0.6738164406734195</v>
      </c>
      <c r="U250" s="58"/>
      <c r="V250" s="28">
        <v>5267856.870000001</v>
      </c>
      <c r="W250" s="29">
        <v>0.6738164406734195</v>
      </c>
      <c r="X250" s="42">
        <v>2</v>
      </c>
      <c r="Y250" s="46">
        <v>0</v>
      </c>
      <c r="Z250" s="58"/>
      <c r="AA250" s="28">
        <v>0</v>
      </c>
      <c r="AB250" s="28">
        <v>0</v>
      </c>
      <c r="AC250" s="139">
        <v>2160666.2191660013</v>
      </c>
      <c r="AD250" s="130">
        <v>107258.18365143392</v>
      </c>
      <c r="AE250" s="137">
        <v>107258.18365143392</v>
      </c>
      <c r="AF250" s="130">
        <v>104298.30628711241</v>
      </c>
      <c r="AG250" s="47">
        <v>0</v>
      </c>
      <c r="AH250" s="47">
        <v>80.845236450644009</v>
      </c>
      <c r="AI250" s="47">
        <v>78.614245982251134</v>
      </c>
      <c r="AJ250" s="47">
        <v>0</v>
      </c>
      <c r="AK250" s="47">
        <v>0</v>
      </c>
      <c r="AL250" s="45">
        <v>0</v>
      </c>
      <c r="AM250" s="30">
        <v>0</v>
      </c>
      <c r="AN250" s="140">
        <v>104298.3</v>
      </c>
      <c r="AO250" s="140">
        <v>78.61</v>
      </c>
      <c r="AP250" s="140">
        <v>4171948.7399999998</v>
      </c>
      <c r="AQ250" s="41">
        <v>4276247.04</v>
      </c>
      <c r="AR250" s="140"/>
      <c r="AS250" s="140">
        <v>4276247.04</v>
      </c>
      <c r="AT250" s="58"/>
      <c r="AU250" s="117">
        <v>106</v>
      </c>
      <c r="AV250" s="117">
        <v>53</v>
      </c>
      <c r="AW250" s="57"/>
      <c r="AY250" s="6"/>
      <c r="AZ250" s="1"/>
      <c r="BA250" s="1"/>
      <c r="BB250" s="176"/>
    </row>
    <row r="251" spans="1:54" x14ac:dyDescent="0.25">
      <c r="A251" s="24" t="s">
        <v>502</v>
      </c>
      <c r="B251" s="24" t="s">
        <v>503</v>
      </c>
      <c r="C251" s="24" t="s">
        <v>504</v>
      </c>
      <c r="D251" s="24" t="s">
        <v>6</v>
      </c>
      <c r="E251" s="58"/>
      <c r="F251" s="139">
        <v>93</v>
      </c>
      <c r="G251" s="57"/>
      <c r="H251" s="139">
        <v>554822.15</v>
      </c>
      <c r="I251" s="139">
        <v>72924.09</v>
      </c>
      <c r="J251" s="139">
        <v>160321.32</v>
      </c>
      <c r="K251" s="139">
        <v>465307.81599999999</v>
      </c>
      <c r="L251" s="139">
        <v>1253375.3760000002</v>
      </c>
      <c r="M251" s="117">
        <v>0.9</v>
      </c>
      <c r="N251" s="25">
        <v>1174568.6200000001</v>
      </c>
      <c r="O251" s="25">
        <v>12629.77</v>
      </c>
      <c r="P251" s="58"/>
      <c r="Q251" s="139">
        <v>117456.86</v>
      </c>
      <c r="R251" s="139">
        <v>503104.18</v>
      </c>
      <c r="S251" s="139">
        <v>620561.04</v>
      </c>
      <c r="T251" s="40">
        <v>0.52833102249913677</v>
      </c>
      <c r="U251" s="58"/>
      <c r="V251" s="28">
        <v>554007.58000000007</v>
      </c>
      <c r="W251" s="29">
        <v>0.52833102249913677</v>
      </c>
      <c r="X251" s="42">
        <v>1</v>
      </c>
      <c r="Y251" s="46">
        <v>1</v>
      </c>
      <c r="Z251" s="58"/>
      <c r="AA251" s="28">
        <v>170633.19017198123</v>
      </c>
      <c r="AB251" s="28">
        <v>51189.957051594371</v>
      </c>
      <c r="AC251" s="139">
        <v>346824.68485356518</v>
      </c>
      <c r="AD251" s="130">
        <v>17216.812764922655</v>
      </c>
      <c r="AE251" s="137">
        <v>17216.812764922655</v>
      </c>
      <c r="AF251" s="130">
        <v>16741.700725413724</v>
      </c>
      <c r="AG251" s="47">
        <v>550.42964571606853</v>
      </c>
      <c r="AH251" s="47">
        <v>185.12701897766297</v>
      </c>
      <c r="AI251" s="47">
        <v>180.01828737004004</v>
      </c>
      <c r="AJ251" s="47">
        <v>0</v>
      </c>
      <c r="AK251" s="47">
        <v>0</v>
      </c>
      <c r="AL251" s="45">
        <v>0</v>
      </c>
      <c r="AM251" s="30">
        <v>0</v>
      </c>
      <c r="AN251" s="140">
        <v>67931.649999999994</v>
      </c>
      <c r="AO251" s="140">
        <v>730.44</v>
      </c>
      <c r="AP251" s="140">
        <v>503104.18</v>
      </c>
      <c r="AQ251" s="41">
        <v>571035.82999999996</v>
      </c>
      <c r="AR251" s="140"/>
      <c r="AS251" s="140">
        <v>571035.82999999996</v>
      </c>
      <c r="AT251" s="58"/>
      <c r="AU251" s="117">
        <v>110</v>
      </c>
      <c r="AV251" s="117">
        <v>55</v>
      </c>
      <c r="AW251" s="57"/>
      <c r="AY251" s="6"/>
      <c r="AZ251" s="1"/>
      <c r="BA251" s="1"/>
      <c r="BB251" s="176"/>
    </row>
    <row r="252" spans="1:54" x14ac:dyDescent="0.25">
      <c r="A252" s="24" t="s">
        <v>505</v>
      </c>
      <c r="B252" s="24" t="s">
        <v>506</v>
      </c>
      <c r="C252" s="24" t="s">
        <v>504</v>
      </c>
      <c r="D252" s="24" t="s">
        <v>6</v>
      </c>
      <c r="E252" s="58"/>
      <c r="F252" s="139">
        <v>117</v>
      </c>
      <c r="G252" s="57"/>
      <c r="H252" s="139">
        <v>683484.89</v>
      </c>
      <c r="I252" s="139">
        <v>91743.21</v>
      </c>
      <c r="J252" s="139">
        <v>201237.43000000002</v>
      </c>
      <c r="K252" s="139">
        <v>569238.54400000011</v>
      </c>
      <c r="L252" s="139">
        <v>1545704.074</v>
      </c>
      <c r="M252" s="117">
        <v>0.9</v>
      </c>
      <c r="N252" s="25">
        <v>1448057.52</v>
      </c>
      <c r="O252" s="25">
        <v>12376.56</v>
      </c>
      <c r="P252" s="58"/>
      <c r="Q252" s="139">
        <v>144805.75</v>
      </c>
      <c r="R252" s="139">
        <v>527908.63</v>
      </c>
      <c r="S252" s="139">
        <v>672714.38</v>
      </c>
      <c r="T252" s="40">
        <v>0.46456329994405193</v>
      </c>
      <c r="U252" s="58"/>
      <c r="V252" s="28">
        <v>775343.14</v>
      </c>
      <c r="W252" s="29">
        <v>0.46456329994405193</v>
      </c>
      <c r="X252" s="42">
        <v>1</v>
      </c>
      <c r="Y252" s="46">
        <v>1</v>
      </c>
      <c r="Z252" s="58"/>
      <c r="AA252" s="28">
        <v>302703.09265574685</v>
      </c>
      <c r="AB252" s="28">
        <v>90810.927796724049</v>
      </c>
      <c r="AC252" s="139">
        <v>485753.81418294855</v>
      </c>
      <c r="AD252" s="130">
        <v>24113.429158498053</v>
      </c>
      <c r="AE252" s="137">
        <v>24113.429158498053</v>
      </c>
      <c r="AF252" s="130">
        <v>23447.999345008437</v>
      </c>
      <c r="AG252" s="47">
        <v>776.16177604037648</v>
      </c>
      <c r="AH252" s="47">
        <v>206.09768511536797</v>
      </c>
      <c r="AI252" s="47">
        <v>200.41025081203793</v>
      </c>
      <c r="AJ252" s="47">
        <v>0</v>
      </c>
      <c r="AK252" s="47">
        <v>0</v>
      </c>
      <c r="AL252" s="45">
        <v>0</v>
      </c>
      <c r="AM252" s="30">
        <v>0</v>
      </c>
      <c r="AN252" s="140">
        <v>114258.92</v>
      </c>
      <c r="AO252" s="140">
        <v>976.57</v>
      </c>
      <c r="AP252" s="140">
        <v>527908.63</v>
      </c>
      <c r="AQ252" s="41">
        <v>642167.55000000005</v>
      </c>
      <c r="AR252" s="140"/>
      <c r="AS252" s="140">
        <v>642167.55000000005</v>
      </c>
      <c r="AT252" s="58"/>
      <c r="AU252" s="117">
        <v>102</v>
      </c>
      <c r="AV252" s="117">
        <v>51</v>
      </c>
      <c r="AW252" s="57"/>
      <c r="AY252" s="6"/>
      <c r="AZ252" s="1"/>
      <c r="BA252" s="1"/>
      <c r="BB252" s="176"/>
    </row>
    <row r="253" spans="1:54" x14ac:dyDescent="0.25">
      <c r="A253" s="24" t="s">
        <v>507</v>
      </c>
      <c r="B253" s="24" t="s">
        <v>508</v>
      </c>
      <c r="C253" s="24" t="s">
        <v>504</v>
      </c>
      <c r="D253" s="24" t="s">
        <v>12</v>
      </c>
      <c r="E253" s="58"/>
      <c r="F253" s="139">
        <v>2667.13</v>
      </c>
      <c r="G253" s="57"/>
      <c r="H253" s="139">
        <v>15308955.92</v>
      </c>
      <c r="I253" s="139">
        <v>2091376.6399999999</v>
      </c>
      <c r="J253" s="139">
        <v>4818156.37</v>
      </c>
      <c r="K253" s="139">
        <v>12981282.016070001</v>
      </c>
      <c r="L253" s="139">
        <v>35199770.946070001</v>
      </c>
      <c r="M253" s="117">
        <v>0.9</v>
      </c>
      <c r="N253" s="25">
        <v>32977922.050000001</v>
      </c>
      <c r="O253" s="25">
        <v>12364.57</v>
      </c>
      <c r="P253" s="58"/>
      <c r="Q253" s="139">
        <v>12772349.199999999</v>
      </c>
      <c r="R253" s="139">
        <v>7677618.9000000004</v>
      </c>
      <c r="S253" s="139">
        <v>21231287.350000001</v>
      </c>
      <c r="T253" s="40">
        <v>0.64380306672475751</v>
      </c>
      <c r="U253" s="58"/>
      <c r="V253" s="28">
        <v>11746634.699999999</v>
      </c>
      <c r="W253" s="29">
        <v>0.64380306672475751</v>
      </c>
      <c r="X253" s="42">
        <v>1</v>
      </c>
      <c r="Y253" s="46">
        <v>1</v>
      </c>
      <c r="Z253" s="58"/>
      <c r="AA253" s="28">
        <v>982775.92798996717</v>
      </c>
      <c r="AB253" s="28">
        <v>294832.77839699015</v>
      </c>
      <c r="AC253" s="139">
        <v>4995961.753362665</v>
      </c>
      <c r="AD253" s="130">
        <v>248005.81344051793</v>
      </c>
      <c r="AE253" s="137">
        <v>248005.81344051793</v>
      </c>
      <c r="AF253" s="130">
        <v>241161.8900359571</v>
      </c>
      <c r="AG253" s="47">
        <v>110.54308503784597</v>
      </c>
      <c r="AH253" s="47">
        <v>92.986023718573122</v>
      </c>
      <c r="AI253" s="47">
        <v>90.41999828878123</v>
      </c>
      <c r="AJ253" s="47">
        <v>0</v>
      </c>
      <c r="AK253" s="47">
        <v>0</v>
      </c>
      <c r="AL253" s="45">
        <v>0</v>
      </c>
      <c r="AM253" s="30">
        <v>0</v>
      </c>
      <c r="AN253" s="140">
        <v>535994.66</v>
      </c>
      <c r="AO253" s="140">
        <v>200.96</v>
      </c>
      <c r="AP253" s="140">
        <v>8067318.6499999994</v>
      </c>
      <c r="AQ253" s="41">
        <v>8603313.3099999987</v>
      </c>
      <c r="AR253" s="140"/>
      <c r="AS253" s="140">
        <v>8603313.3099999987</v>
      </c>
      <c r="AT253" s="58"/>
      <c r="AU253" s="117">
        <v>110</v>
      </c>
      <c r="AV253" s="117">
        <v>55</v>
      </c>
      <c r="AW253" s="57"/>
      <c r="AY253" s="6"/>
      <c r="AZ253" s="1"/>
      <c r="BA253" s="1"/>
      <c r="BB253" s="176"/>
    </row>
    <row r="254" spans="1:54" x14ac:dyDescent="0.25">
      <c r="A254" s="24" t="s">
        <v>509</v>
      </c>
      <c r="B254" s="24" t="s">
        <v>510</v>
      </c>
      <c r="C254" s="24" t="s">
        <v>504</v>
      </c>
      <c r="D254" s="24" t="s">
        <v>12</v>
      </c>
      <c r="E254" s="58"/>
      <c r="F254" s="139">
        <v>3269.11</v>
      </c>
      <c r="G254" s="57"/>
      <c r="H254" s="139">
        <v>19053966.719999999</v>
      </c>
      <c r="I254" s="139">
        <v>2563407.2200000002</v>
      </c>
      <c r="J254" s="139">
        <v>6460970.4400000013</v>
      </c>
      <c r="K254" s="139">
        <v>16173220.598289995</v>
      </c>
      <c r="L254" s="139">
        <v>44251564.978289992</v>
      </c>
      <c r="M254" s="117">
        <v>0.9</v>
      </c>
      <c r="N254" s="25">
        <v>41443730.539999999</v>
      </c>
      <c r="O254" s="25">
        <v>12677.37</v>
      </c>
      <c r="P254" s="58"/>
      <c r="Q254" s="139">
        <v>12170184.390000001</v>
      </c>
      <c r="R254" s="139">
        <v>13419789.48</v>
      </c>
      <c r="S254" s="139">
        <v>26662431.830000002</v>
      </c>
      <c r="T254" s="40">
        <v>0.64334053625472687</v>
      </c>
      <c r="U254" s="58"/>
      <c r="V254" s="28">
        <v>14781298.709999997</v>
      </c>
      <c r="W254" s="29">
        <v>0.64334053625472687</v>
      </c>
      <c r="X254" s="42">
        <v>1</v>
      </c>
      <c r="Y254" s="46">
        <v>1</v>
      </c>
      <c r="Z254" s="58"/>
      <c r="AA254" s="28">
        <v>1254234.699070327</v>
      </c>
      <c r="AB254" s="28">
        <v>376270.40972109808</v>
      </c>
      <c r="AC254" s="139">
        <v>7301482.2732520662</v>
      </c>
      <c r="AD254" s="130">
        <v>362454.74643207324</v>
      </c>
      <c r="AE254" s="137">
        <v>362454.74643207324</v>
      </c>
      <c r="AF254" s="130">
        <v>352452.51104981441</v>
      </c>
      <c r="AG254" s="47">
        <v>115.09873015013201</v>
      </c>
      <c r="AH254" s="47">
        <v>110.87260643786023</v>
      </c>
      <c r="AI254" s="47">
        <v>107.81298611848925</v>
      </c>
      <c r="AJ254" s="47">
        <v>0</v>
      </c>
      <c r="AK254" s="47">
        <v>0</v>
      </c>
      <c r="AL254" s="45">
        <v>0</v>
      </c>
      <c r="AM254" s="30">
        <v>0</v>
      </c>
      <c r="AN254" s="140">
        <v>728722.92</v>
      </c>
      <c r="AO254" s="140">
        <v>222.91</v>
      </c>
      <c r="AP254" s="140">
        <v>14292695.5</v>
      </c>
      <c r="AQ254" s="41">
        <v>15021418.42</v>
      </c>
      <c r="AR254" s="140"/>
      <c r="AS254" s="140">
        <v>15021418.42</v>
      </c>
      <c r="AT254" s="58"/>
      <c r="AU254" s="117">
        <v>110</v>
      </c>
      <c r="AV254" s="117">
        <v>55</v>
      </c>
      <c r="AW254" s="57"/>
      <c r="AY254" s="6"/>
      <c r="AZ254" s="1"/>
      <c r="BA254" s="1"/>
      <c r="BB254" s="176"/>
    </row>
    <row r="255" spans="1:54" x14ac:dyDescent="0.25">
      <c r="A255" s="24" t="s">
        <v>511</v>
      </c>
      <c r="B255" s="24" t="s">
        <v>512</v>
      </c>
      <c r="C255" s="24" t="s">
        <v>504</v>
      </c>
      <c r="D255" s="24" t="s">
        <v>12</v>
      </c>
      <c r="E255" s="58"/>
      <c r="F255" s="139">
        <v>250</v>
      </c>
      <c r="G255" s="57"/>
      <c r="H255" s="139">
        <v>1417198.51</v>
      </c>
      <c r="I255" s="139">
        <v>196032.5</v>
      </c>
      <c r="J255" s="139">
        <v>418023.56000000006</v>
      </c>
      <c r="K255" s="139">
        <v>1200554.4580000001</v>
      </c>
      <c r="L255" s="139">
        <v>3231809.0279999999</v>
      </c>
      <c r="M255" s="117">
        <v>0.9</v>
      </c>
      <c r="N255" s="25">
        <v>3028683.57</v>
      </c>
      <c r="O255" s="25">
        <v>12114.73</v>
      </c>
      <c r="P255" s="58"/>
      <c r="Q255" s="139">
        <v>1636094.86</v>
      </c>
      <c r="R255" s="139">
        <v>775465.81</v>
      </c>
      <c r="S255" s="139">
        <v>2468964.63</v>
      </c>
      <c r="T255" s="40">
        <v>0.81519398541855592</v>
      </c>
      <c r="U255" s="58"/>
      <c r="V255" s="28">
        <v>559718.93999999994</v>
      </c>
      <c r="W255" s="29">
        <v>0.81519398541855592</v>
      </c>
      <c r="X255" s="42">
        <v>2</v>
      </c>
      <c r="Y255" s="46">
        <v>0</v>
      </c>
      <c r="Z255" s="58"/>
      <c r="AA255" s="28">
        <v>0</v>
      </c>
      <c r="AB255" s="28">
        <v>0</v>
      </c>
      <c r="AC255" s="139">
        <v>118099.89806340005</v>
      </c>
      <c r="AD255" s="130">
        <v>5862.6272042098253</v>
      </c>
      <c r="AE255" s="137">
        <v>9138.5007749472825</v>
      </c>
      <c r="AF255" s="130">
        <v>8886.316366571471</v>
      </c>
      <c r="AG255" s="47">
        <v>0</v>
      </c>
      <c r="AH255" s="47">
        <v>23.450508816839303</v>
      </c>
      <c r="AI255" s="47">
        <v>35.545265466285883</v>
      </c>
      <c r="AJ255" s="47">
        <v>0</v>
      </c>
      <c r="AK255" s="47">
        <v>0</v>
      </c>
      <c r="AL255" s="45">
        <v>0</v>
      </c>
      <c r="AM255" s="30">
        <v>0</v>
      </c>
      <c r="AN255" s="140">
        <v>8886.31</v>
      </c>
      <c r="AO255" s="140">
        <v>35.54</v>
      </c>
      <c r="AP255" s="140">
        <v>806823.29999999993</v>
      </c>
      <c r="AQ255" s="41">
        <v>815709.61</v>
      </c>
      <c r="AR255" s="140"/>
      <c r="AS255" s="140">
        <v>815709.61</v>
      </c>
      <c r="AT255" s="58"/>
      <c r="AU255" s="117">
        <v>110</v>
      </c>
      <c r="AV255" s="117">
        <v>55</v>
      </c>
      <c r="AW255" s="57"/>
      <c r="AY255" s="6"/>
      <c r="AZ255" s="1"/>
      <c r="BA255" s="1"/>
      <c r="BB255" s="176"/>
    </row>
    <row r="256" spans="1:54" x14ac:dyDescent="0.25">
      <c r="A256" s="24" t="s">
        <v>513</v>
      </c>
      <c r="B256" s="24" t="s">
        <v>514</v>
      </c>
      <c r="C256" s="24" t="s">
        <v>515</v>
      </c>
      <c r="D256" s="24" t="s">
        <v>12</v>
      </c>
      <c r="E256" s="58"/>
      <c r="F256" s="139">
        <v>565.88</v>
      </c>
      <c r="G256" s="57"/>
      <c r="H256" s="139">
        <v>3250368.0300000003</v>
      </c>
      <c r="I256" s="139">
        <v>443723.48</v>
      </c>
      <c r="J256" s="139">
        <v>1032915.6100000001</v>
      </c>
      <c r="K256" s="139">
        <v>2768624.0923199998</v>
      </c>
      <c r="L256" s="139">
        <v>7495631.2123199999</v>
      </c>
      <c r="M256" s="117">
        <v>0.9</v>
      </c>
      <c r="N256" s="25">
        <v>7022930.5</v>
      </c>
      <c r="O256" s="25">
        <v>12410.63</v>
      </c>
      <c r="P256" s="58"/>
      <c r="Q256" s="139">
        <v>2685568.62</v>
      </c>
      <c r="R256" s="139">
        <v>2329977.6800000002</v>
      </c>
      <c r="S256" s="139">
        <v>5170198.2300000004</v>
      </c>
      <c r="T256" s="40">
        <v>0.73618815250983904</v>
      </c>
      <c r="U256" s="58"/>
      <c r="V256" s="28">
        <v>1852732.2699999996</v>
      </c>
      <c r="W256" s="29">
        <v>0.73618815250983904</v>
      </c>
      <c r="X256" s="42">
        <v>2</v>
      </c>
      <c r="Y256" s="46">
        <v>0</v>
      </c>
      <c r="Z256" s="58"/>
      <c r="AA256" s="28">
        <v>0</v>
      </c>
      <c r="AB256" s="28">
        <v>0</v>
      </c>
      <c r="AC256" s="139">
        <v>710511.26227199973</v>
      </c>
      <c r="AD256" s="130">
        <v>35270.671045432449</v>
      </c>
      <c r="AE256" s="137">
        <v>35270.671045432449</v>
      </c>
      <c r="AF256" s="130">
        <v>34297.348010324255</v>
      </c>
      <c r="AG256" s="47">
        <v>0</v>
      </c>
      <c r="AH256" s="47">
        <v>62.328887830339383</v>
      </c>
      <c r="AI256" s="47">
        <v>60.608871157001936</v>
      </c>
      <c r="AJ256" s="47">
        <v>0</v>
      </c>
      <c r="AK256" s="47">
        <v>0</v>
      </c>
      <c r="AL256" s="45">
        <v>0</v>
      </c>
      <c r="AM256" s="30">
        <v>0</v>
      </c>
      <c r="AN256" s="140">
        <v>34297.339999999997</v>
      </c>
      <c r="AO256" s="140">
        <v>60.6</v>
      </c>
      <c r="AP256" s="140">
        <v>2391033.2400000002</v>
      </c>
      <c r="AQ256" s="41">
        <v>2425330.58</v>
      </c>
      <c r="AR256" s="140"/>
      <c r="AS256" s="140">
        <v>2425330.58</v>
      </c>
      <c r="AT256" s="58"/>
      <c r="AU256" s="117">
        <v>110</v>
      </c>
      <c r="AV256" s="117">
        <v>55</v>
      </c>
      <c r="AW256" s="57"/>
      <c r="AY256" s="6"/>
      <c r="AZ256" s="1"/>
      <c r="BA256" s="1"/>
      <c r="BB256" s="176"/>
    </row>
    <row r="257" spans="1:54" x14ac:dyDescent="0.25">
      <c r="A257" s="24" t="s">
        <v>516</v>
      </c>
      <c r="B257" s="24" t="s">
        <v>517</v>
      </c>
      <c r="C257" s="24" t="s">
        <v>515</v>
      </c>
      <c r="D257" s="24" t="s">
        <v>12</v>
      </c>
      <c r="E257" s="58"/>
      <c r="F257" s="139">
        <v>992.54</v>
      </c>
      <c r="G257" s="57"/>
      <c r="H257" s="139">
        <v>5593996.9900000002</v>
      </c>
      <c r="I257" s="139">
        <v>778280.39</v>
      </c>
      <c r="J257" s="139">
        <v>1577054.6</v>
      </c>
      <c r="K257" s="139">
        <v>4721310.3000600003</v>
      </c>
      <c r="L257" s="139">
        <v>12670642.280060001</v>
      </c>
      <c r="M257" s="117">
        <v>0.9</v>
      </c>
      <c r="N257" s="25">
        <v>11875709.08</v>
      </c>
      <c r="O257" s="25">
        <v>11964.96</v>
      </c>
      <c r="P257" s="58"/>
      <c r="Q257" s="139">
        <v>2774165.64</v>
      </c>
      <c r="R257" s="139">
        <v>4733179</v>
      </c>
      <c r="S257" s="139">
        <v>7629794.3499999996</v>
      </c>
      <c r="T257" s="40">
        <v>0.64247063468819832</v>
      </c>
      <c r="U257" s="58"/>
      <c r="V257" s="28">
        <v>4245914.7300000004</v>
      </c>
      <c r="W257" s="29">
        <v>0.64247063468819832</v>
      </c>
      <c r="X257" s="42">
        <v>1</v>
      </c>
      <c r="Y257" s="46">
        <v>1</v>
      </c>
      <c r="Z257" s="58"/>
      <c r="AA257" s="28">
        <v>369731.89589698985</v>
      </c>
      <c r="AB257" s="28">
        <v>110919.56876909695</v>
      </c>
      <c r="AC257" s="139">
        <v>2258905.9476761646</v>
      </c>
      <c r="AD257" s="130">
        <v>112134.92710627319</v>
      </c>
      <c r="AE257" s="137">
        <v>112134.92710627319</v>
      </c>
      <c r="AF257" s="130">
        <v>109040.47201489925</v>
      </c>
      <c r="AG257" s="47">
        <v>111.75324799917077</v>
      </c>
      <c r="AH257" s="47">
        <v>112.97774105454006</v>
      </c>
      <c r="AI257" s="47">
        <v>109.86002782245477</v>
      </c>
      <c r="AJ257" s="47">
        <v>0</v>
      </c>
      <c r="AK257" s="47">
        <v>0</v>
      </c>
      <c r="AL257" s="45">
        <v>0</v>
      </c>
      <c r="AM257" s="30">
        <v>0</v>
      </c>
      <c r="AN257" s="140">
        <v>219960.04</v>
      </c>
      <c r="AO257" s="140">
        <v>221.61</v>
      </c>
      <c r="AP257" s="140">
        <v>4877392.3900000006</v>
      </c>
      <c r="AQ257" s="41">
        <v>5097352.4300000006</v>
      </c>
      <c r="AR257" s="140"/>
      <c r="AS257" s="140">
        <v>5097352.4300000006</v>
      </c>
      <c r="AT257" s="58"/>
      <c r="AU257" s="117">
        <v>110</v>
      </c>
      <c r="AV257" s="117">
        <v>55</v>
      </c>
      <c r="AW257" s="57"/>
      <c r="AY257" s="6"/>
      <c r="AZ257" s="1"/>
      <c r="BA257" s="1"/>
      <c r="BB257" s="176"/>
    </row>
    <row r="258" spans="1:54" x14ac:dyDescent="0.25">
      <c r="A258" s="24" t="s">
        <v>518</v>
      </c>
      <c r="B258" s="24" t="s">
        <v>519</v>
      </c>
      <c r="C258" s="24" t="s">
        <v>520</v>
      </c>
      <c r="D258" s="24" t="s">
        <v>12</v>
      </c>
      <c r="E258" s="58"/>
      <c r="F258" s="139">
        <v>943.28</v>
      </c>
      <c r="G258" s="57"/>
      <c r="H258" s="139">
        <v>5299417.74</v>
      </c>
      <c r="I258" s="139">
        <v>739654.14</v>
      </c>
      <c r="J258" s="139">
        <v>1453990.0599999998</v>
      </c>
      <c r="K258" s="139">
        <v>4487833.3139200006</v>
      </c>
      <c r="L258" s="139">
        <v>11980895.25392</v>
      </c>
      <c r="M258" s="117">
        <v>0.9</v>
      </c>
      <c r="N258" s="25">
        <v>11231589.050000001</v>
      </c>
      <c r="O258" s="25">
        <v>11906.95</v>
      </c>
      <c r="P258" s="58"/>
      <c r="Q258" s="139">
        <v>4963239.2</v>
      </c>
      <c r="R258" s="139">
        <v>1332783.22</v>
      </c>
      <c r="S258" s="139">
        <v>7779206</v>
      </c>
      <c r="T258" s="40">
        <v>0.69261846790948955</v>
      </c>
      <c r="U258" s="58"/>
      <c r="V258" s="28">
        <v>3452383.0500000007</v>
      </c>
      <c r="W258" s="29">
        <v>0.69261846790948955</v>
      </c>
      <c r="X258" s="42">
        <v>2</v>
      </c>
      <c r="Y258" s="46">
        <v>0</v>
      </c>
      <c r="Z258" s="58"/>
      <c r="AA258" s="28">
        <v>0</v>
      </c>
      <c r="AB258" s="28">
        <v>0</v>
      </c>
      <c r="AC258" s="139">
        <v>1299939.9953245008</v>
      </c>
      <c r="AD258" s="130">
        <v>64530.653331627473</v>
      </c>
      <c r="AE258" s="137">
        <v>64530.653331627473</v>
      </c>
      <c r="AF258" s="130">
        <v>62749.877137226489</v>
      </c>
      <c r="AG258" s="47">
        <v>0</v>
      </c>
      <c r="AH258" s="47">
        <v>68.410920756962383</v>
      </c>
      <c r="AI258" s="47">
        <v>66.523065407118239</v>
      </c>
      <c r="AJ258" s="47">
        <v>0</v>
      </c>
      <c r="AK258" s="47">
        <v>0</v>
      </c>
      <c r="AL258" s="45">
        <v>0</v>
      </c>
      <c r="AM258" s="30">
        <v>0</v>
      </c>
      <c r="AN258" s="140">
        <v>62749.87</v>
      </c>
      <c r="AO258" s="140">
        <v>66.52</v>
      </c>
      <c r="AP258" s="140">
        <v>1403711.9600000002</v>
      </c>
      <c r="AQ258" s="41">
        <v>1466461.8300000003</v>
      </c>
      <c r="AR258" s="140"/>
      <c r="AS258" s="140">
        <v>1466461.8300000003</v>
      </c>
      <c r="AT258" s="58"/>
      <c r="AU258" s="117">
        <v>102</v>
      </c>
      <c r="AV258" s="117">
        <v>51</v>
      </c>
      <c r="AW258" s="57"/>
      <c r="AY258" s="6"/>
      <c r="AZ258" s="1"/>
      <c r="BA258" s="1"/>
      <c r="BB258" s="176"/>
    </row>
    <row r="259" spans="1:54" x14ac:dyDescent="0.25">
      <c r="A259" s="24" t="s">
        <v>521</v>
      </c>
      <c r="B259" s="24" t="s">
        <v>522</v>
      </c>
      <c r="C259" s="24" t="s">
        <v>520</v>
      </c>
      <c r="D259" s="24" t="s">
        <v>12</v>
      </c>
      <c r="E259" s="58"/>
      <c r="F259" s="139">
        <v>655.45</v>
      </c>
      <c r="G259" s="57"/>
      <c r="H259" s="139">
        <v>3732556.69</v>
      </c>
      <c r="I259" s="139">
        <v>513958</v>
      </c>
      <c r="J259" s="139">
        <v>1118855.03</v>
      </c>
      <c r="K259" s="139">
        <v>3161786.8115500007</v>
      </c>
      <c r="L259" s="139">
        <v>8527156.5315500014</v>
      </c>
      <c r="M259" s="117">
        <v>0.9</v>
      </c>
      <c r="N259" s="25">
        <v>7990619.5499999998</v>
      </c>
      <c r="O259" s="25">
        <v>12191.04</v>
      </c>
      <c r="P259" s="58"/>
      <c r="Q259" s="139">
        <v>2743978.75</v>
      </c>
      <c r="R259" s="139">
        <v>2433639.37</v>
      </c>
      <c r="S259" s="139">
        <v>5258973.57</v>
      </c>
      <c r="T259" s="40">
        <v>0.65814340641458779</v>
      </c>
      <c r="U259" s="58"/>
      <c r="V259" s="28">
        <v>2731645.9799999995</v>
      </c>
      <c r="W259" s="29">
        <v>0.65814340641458779</v>
      </c>
      <c r="X259" s="42">
        <v>1</v>
      </c>
      <c r="Y259" s="46">
        <v>1</v>
      </c>
      <c r="Z259" s="58"/>
      <c r="AA259" s="28">
        <v>123540.46605472825</v>
      </c>
      <c r="AB259" s="28">
        <v>37062.139816418472</v>
      </c>
      <c r="AC259" s="139">
        <v>1244599.6698115394</v>
      </c>
      <c r="AD259" s="130">
        <v>61783.490098108472</v>
      </c>
      <c r="AE259" s="137">
        <v>61783.490098108472</v>
      </c>
      <c r="AF259" s="130">
        <v>60078.524121577801</v>
      </c>
      <c r="AG259" s="47">
        <v>56.544572151069445</v>
      </c>
      <c r="AH259" s="47">
        <v>94.261179492117577</v>
      </c>
      <c r="AI259" s="47">
        <v>91.659965095091607</v>
      </c>
      <c r="AJ259" s="47">
        <v>0</v>
      </c>
      <c r="AK259" s="47">
        <v>0</v>
      </c>
      <c r="AL259" s="45">
        <v>0</v>
      </c>
      <c r="AM259" s="30">
        <v>0</v>
      </c>
      <c r="AN259" s="140">
        <v>97140.66</v>
      </c>
      <c r="AO259" s="140">
        <v>148.19999999999999</v>
      </c>
      <c r="AP259" s="140">
        <v>2497468.6700000004</v>
      </c>
      <c r="AQ259" s="41">
        <v>2594609.3300000005</v>
      </c>
      <c r="AR259" s="140"/>
      <c r="AS259" s="140">
        <v>2594609.3300000005</v>
      </c>
      <c r="AT259" s="58"/>
      <c r="AU259" s="117">
        <v>102</v>
      </c>
      <c r="AV259" s="117">
        <v>51</v>
      </c>
      <c r="AW259" s="57"/>
      <c r="AY259" s="6"/>
      <c r="AZ259" s="1"/>
      <c r="BA259" s="1"/>
      <c r="BB259" s="176"/>
    </row>
    <row r="260" spans="1:54" x14ac:dyDescent="0.25">
      <c r="A260" s="24" t="s">
        <v>523</v>
      </c>
      <c r="B260" s="24" t="s">
        <v>524</v>
      </c>
      <c r="C260" s="24" t="s">
        <v>525</v>
      </c>
      <c r="D260" s="24" t="s">
        <v>12</v>
      </c>
      <c r="E260" s="58"/>
      <c r="F260" s="139">
        <v>1140.3699999999999</v>
      </c>
      <c r="G260" s="57"/>
      <c r="H260" s="139">
        <v>6394664.7799999993</v>
      </c>
      <c r="I260" s="139">
        <v>894198.32</v>
      </c>
      <c r="J260" s="139">
        <v>1867117.82</v>
      </c>
      <c r="K260" s="139">
        <v>5426164.7064299984</v>
      </c>
      <c r="L260" s="139">
        <v>14582145.626429997</v>
      </c>
      <c r="M260" s="117">
        <v>0.9</v>
      </c>
      <c r="N260" s="25">
        <v>13666547.529999999</v>
      </c>
      <c r="O260" s="25">
        <v>11984.3</v>
      </c>
      <c r="P260" s="58"/>
      <c r="Q260" s="139">
        <v>9511917.0800000001</v>
      </c>
      <c r="R260" s="139">
        <v>1994490.41</v>
      </c>
      <c r="S260" s="139">
        <v>11836792.82</v>
      </c>
      <c r="T260" s="40">
        <v>0.86611434190065706</v>
      </c>
      <c r="U260" s="58"/>
      <c r="V260" s="28">
        <v>1829754.709999999</v>
      </c>
      <c r="W260" s="29">
        <v>0.86611434190065706</v>
      </c>
      <c r="X260" s="42">
        <v>2</v>
      </c>
      <c r="Y260" s="46">
        <v>0</v>
      </c>
      <c r="Z260" s="58"/>
      <c r="AA260" s="28">
        <v>0</v>
      </c>
      <c r="AB260" s="28">
        <v>0</v>
      </c>
      <c r="AC260" s="139">
        <v>140782.38692799959</v>
      </c>
      <c r="AD260" s="130">
        <v>6988.6144273774526</v>
      </c>
      <c r="AE260" s="137">
        <v>41685.088514906522</v>
      </c>
      <c r="AF260" s="130">
        <v>40534.754379788421</v>
      </c>
      <c r="AG260" s="47">
        <v>0</v>
      </c>
      <c r="AH260" s="47">
        <v>6.12837449895863</v>
      </c>
      <c r="AI260" s="47">
        <v>35.545265466285876</v>
      </c>
      <c r="AJ260" s="47">
        <v>0</v>
      </c>
      <c r="AK260" s="47">
        <v>0</v>
      </c>
      <c r="AL260" s="45">
        <v>0</v>
      </c>
      <c r="AM260" s="30">
        <v>0</v>
      </c>
      <c r="AN260" s="140">
        <v>40534.75</v>
      </c>
      <c r="AO260" s="140">
        <v>35.54</v>
      </c>
      <c r="AP260" s="140">
        <v>2070479.09</v>
      </c>
      <c r="AQ260" s="41">
        <v>2111013.84</v>
      </c>
      <c r="AR260" s="140"/>
      <c r="AS260" s="140">
        <v>2111013.84</v>
      </c>
      <c r="AT260" s="58"/>
      <c r="AU260" s="117">
        <v>102</v>
      </c>
      <c r="AV260" s="117">
        <v>51</v>
      </c>
      <c r="AW260" s="57"/>
      <c r="AY260" s="6"/>
      <c r="AZ260" s="1"/>
      <c r="BA260" s="1"/>
      <c r="BB260" s="176"/>
    </row>
    <row r="261" spans="1:54" x14ac:dyDescent="0.25">
      <c r="A261" s="24" t="s">
        <v>526</v>
      </c>
      <c r="B261" s="24" t="s">
        <v>527</v>
      </c>
      <c r="C261" s="24" t="s">
        <v>520</v>
      </c>
      <c r="D261" s="24" t="s">
        <v>12</v>
      </c>
      <c r="E261" s="58"/>
      <c r="F261" s="139">
        <v>665.19</v>
      </c>
      <c r="G261" s="57"/>
      <c r="H261" s="139">
        <v>3821936.34</v>
      </c>
      <c r="I261" s="139">
        <v>521595.43</v>
      </c>
      <c r="J261" s="139">
        <v>1454450.4100000001</v>
      </c>
      <c r="K261" s="139">
        <v>3325352.2944099996</v>
      </c>
      <c r="L261" s="139">
        <v>9123334.4744099993</v>
      </c>
      <c r="M261" s="117">
        <v>0.9</v>
      </c>
      <c r="N261" s="25">
        <v>8543536.25</v>
      </c>
      <c r="O261" s="25">
        <v>12843.75</v>
      </c>
      <c r="P261" s="58"/>
      <c r="Q261" s="139">
        <v>3544274.44</v>
      </c>
      <c r="R261" s="139">
        <v>2982802.38</v>
      </c>
      <c r="S261" s="139">
        <v>6663245.0499999998</v>
      </c>
      <c r="T261" s="40">
        <v>0.77991651876001578</v>
      </c>
      <c r="U261" s="58"/>
      <c r="V261" s="28">
        <v>1880291.2000000002</v>
      </c>
      <c r="W261" s="29">
        <v>0.77991651876001578</v>
      </c>
      <c r="X261" s="42">
        <v>2</v>
      </c>
      <c r="Y261" s="46">
        <v>0</v>
      </c>
      <c r="Z261" s="58"/>
      <c r="AA261" s="28">
        <v>0</v>
      </c>
      <c r="AB261" s="28">
        <v>0</v>
      </c>
      <c r="AC261" s="139">
        <v>603353.88785750023</v>
      </c>
      <c r="AD261" s="130">
        <v>29951.244452558585</v>
      </c>
      <c r="AE261" s="137">
        <v>29951.244452558585</v>
      </c>
      <c r="AF261" s="130">
        <v>29124.715348015026</v>
      </c>
      <c r="AG261" s="47">
        <v>0</v>
      </c>
      <c r="AH261" s="47">
        <v>45.026600599165022</v>
      </c>
      <c r="AI261" s="47">
        <v>43.784054703190101</v>
      </c>
      <c r="AJ261" s="47">
        <v>0</v>
      </c>
      <c r="AK261" s="47">
        <v>0</v>
      </c>
      <c r="AL261" s="45">
        <v>0</v>
      </c>
      <c r="AM261" s="30">
        <v>0</v>
      </c>
      <c r="AN261" s="140">
        <v>29124.71</v>
      </c>
      <c r="AO261" s="140">
        <v>43.78</v>
      </c>
      <c r="AP261" s="140">
        <v>3062511.9499999997</v>
      </c>
      <c r="AQ261" s="41">
        <v>3091636.6599999997</v>
      </c>
      <c r="AR261" s="140"/>
      <c r="AS261" s="140">
        <v>3091636.6599999997</v>
      </c>
      <c r="AT261" s="58"/>
      <c r="AU261" s="117">
        <v>102</v>
      </c>
      <c r="AV261" s="117">
        <v>51</v>
      </c>
      <c r="AW261" s="57"/>
      <c r="AY261" s="6"/>
      <c r="AZ261" s="1"/>
      <c r="BA261" s="1"/>
      <c r="BB261" s="176"/>
    </row>
    <row r="262" spans="1:54" x14ac:dyDescent="0.25">
      <c r="A262" s="24" t="s">
        <v>528</v>
      </c>
      <c r="B262" s="24" t="s">
        <v>529</v>
      </c>
      <c r="C262" s="24" t="s">
        <v>530</v>
      </c>
      <c r="D262" s="24" t="s">
        <v>12</v>
      </c>
      <c r="E262" s="58"/>
      <c r="F262" s="139">
        <v>366.45</v>
      </c>
      <c r="G262" s="57"/>
      <c r="H262" s="139">
        <v>2092493.4</v>
      </c>
      <c r="I262" s="139">
        <v>287344.43</v>
      </c>
      <c r="J262" s="139">
        <v>674652.2699999999</v>
      </c>
      <c r="K262" s="139">
        <v>1679004.6025499997</v>
      </c>
      <c r="L262" s="139">
        <v>4733494.7025499996</v>
      </c>
      <c r="M262" s="117">
        <v>0.9</v>
      </c>
      <c r="N262" s="25">
        <v>4428045.6900000004</v>
      </c>
      <c r="O262" s="25">
        <v>12083.62</v>
      </c>
      <c r="P262" s="58"/>
      <c r="Q262" s="139">
        <v>3985241.12</v>
      </c>
      <c r="R262" s="139">
        <v>607677.87</v>
      </c>
      <c r="S262" s="139">
        <v>4779110.79</v>
      </c>
      <c r="T262" s="40">
        <v>1.0792821765125011</v>
      </c>
      <c r="U262" s="58"/>
      <c r="V262" s="28">
        <v>-351065.09999999963</v>
      </c>
      <c r="W262" s="29">
        <v>1.0792821765125011</v>
      </c>
      <c r="X262" s="42">
        <v>4</v>
      </c>
      <c r="Y262" s="46">
        <v>0</v>
      </c>
      <c r="Z262" s="58"/>
      <c r="AA262" s="28">
        <v>0</v>
      </c>
      <c r="AB262" s="28">
        <v>0</v>
      </c>
      <c r="AC262" s="139">
        <v>0</v>
      </c>
      <c r="AD262" s="130">
        <v>0</v>
      </c>
      <c r="AE262" s="137">
        <v>0</v>
      </c>
      <c r="AF262" s="130">
        <v>0</v>
      </c>
      <c r="AG262" s="47">
        <v>0</v>
      </c>
      <c r="AH262" s="47">
        <v>0</v>
      </c>
      <c r="AI262" s="47">
        <v>0</v>
      </c>
      <c r="AJ262" s="47">
        <v>0</v>
      </c>
      <c r="AK262" s="47">
        <v>1.1477709713555455</v>
      </c>
      <c r="AL262" s="45">
        <v>0</v>
      </c>
      <c r="AM262" s="30">
        <v>420.60067245323961</v>
      </c>
      <c r="AN262" s="140">
        <v>420.6</v>
      </c>
      <c r="AO262" s="140">
        <v>1.1399999999999999</v>
      </c>
      <c r="AP262" s="140">
        <v>607677.86999999988</v>
      </c>
      <c r="AQ262" s="41">
        <v>608098.46999999986</v>
      </c>
      <c r="AR262" s="140"/>
      <c r="AS262" s="140">
        <v>608098.46999999986</v>
      </c>
      <c r="AT262" s="58"/>
      <c r="AU262" s="117">
        <v>102</v>
      </c>
      <c r="AV262" s="117">
        <v>51</v>
      </c>
      <c r="AW262" s="57"/>
      <c r="AY262" s="6"/>
      <c r="AZ262" s="1"/>
      <c r="BA262" s="1"/>
      <c r="BB262" s="176"/>
    </row>
    <row r="263" spans="1:54" x14ac:dyDescent="0.25">
      <c r="A263" s="24" t="s">
        <v>531</v>
      </c>
      <c r="B263" s="24" t="s">
        <v>532</v>
      </c>
      <c r="C263" s="24" t="s">
        <v>530</v>
      </c>
      <c r="D263" s="24" t="s">
        <v>12</v>
      </c>
      <c r="E263" s="58"/>
      <c r="F263" s="139">
        <v>198.27</v>
      </c>
      <c r="G263" s="57"/>
      <c r="H263" s="139">
        <v>1137202.98</v>
      </c>
      <c r="I263" s="139">
        <v>155469.45000000001</v>
      </c>
      <c r="J263" s="139">
        <v>354354.53</v>
      </c>
      <c r="K263" s="139">
        <v>971288.1455300001</v>
      </c>
      <c r="L263" s="139">
        <v>2618315.1055300003</v>
      </c>
      <c r="M263" s="117">
        <v>0.9</v>
      </c>
      <c r="N263" s="25">
        <v>2453612.4</v>
      </c>
      <c r="O263" s="25">
        <v>12375.1</v>
      </c>
      <c r="P263" s="58"/>
      <c r="Q263" s="139">
        <v>1580617.1</v>
      </c>
      <c r="R263" s="139">
        <v>564510.06000000006</v>
      </c>
      <c r="S263" s="139">
        <v>2197083.13</v>
      </c>
      <c r="T263" s="40">
        <v>0.89544833161097492</v>
      </c>
      <c r="U263" s="58"/>
      <c r="V263" s="28">
        <v>256529.27000000002</v>
      </c>
      <c r="W263" s="29">
        <v>0.89544833161097492</v>
      </c>
      <c r="X263" s="42">
        <v>2</v>
      </c>
      <c r="Y263" s="46">
        <v>0</v>
      </c>
      <c r="Z263" s="58"/>
      <c r="AA263" s="28">
        <v>0</v>
      </c>
      <c r="AB263" s="28">
        <v>0</v>
      </c>
      <c r="AC263" s="139">
        <v>3973.5850740000928</v>
      </c>
      <c r="AD263" s="130">
        <v>197.25375157029481</v>
      </c>
      <c r="AE263" s="137">
        <v>7247.5621945951907</v>
      </c>
      <c r="AF263" s="130">
        <v>7047.5597840005021</v>
      </c>
      <c r="AG263" s="47">
        <v>0</v>
      </c>
      <c r="AH263" s="47">
        <v>0.99487442159829931</v>
      </c>
      <c r="AI263" s="47">
        <v>35.545265466285883</v>
      </c>
      <c r="AJ263" s="47">
        <v>0</v>
      </c>
      <c r="AK263" s="47">
        <v>0</v>
      </c>
      <c r="AL263" s="45">
        <v>0</v>
      </c>
      <c r="AM263" s="30">
        <v>0</v>
      </c>
      <c r="AN263" s="140">
        <v>7047.55</v>
      </c>
      <c r="AO263" s="140">
        <v>35.54</v>
      </c>
      <c r="AP263" s="140">
        <v>578061.09</v>
      </c>
      <c r="AQ263" s="41">
        <v>585108.64</v>
      </c>
      <c r="AR263" s="140"/>
      <c r="AS263" s="140">
        <v>585108.64</v>
      </c>
      <c r="AT263" s="58"/>
      <c r="AU263" s="117">
        <v>110</v>
      </c>
      <c r="AV263" s="117">
        <v>55</v>
      </c>
      <c r="AW263" s="57"/>
      <c r="AY263" s="6"/>
      <c r="AZ263" s="1"/>
      <c r="BA263" s="1"/>
      <c r="BB263" s="176"/>
    </row>
    <row r="264" spans="1:54" x14ac:dyDescent="0.25">
      <c r="A264" s="24" t="s">
        <v>533</v>
      </c>
      <c r="B264" s="24" t="s">
        <v>534</v>
      </c>
      <c r="C264" s="24" t="s">
        <v>530</v>
      </c>
      <c r="D264" s="24" t="s">
        <v>12</v>
      </c>
      <c r="E264" s="58"/>
      <c r="F264" s="139">
        <v>637.42999999999995</v>
      </c>
      <c r="G264" s="57"/>
      <c r="H264" s="139">
        <v>3498947.2199999997</v>
      </c>
      <c r="I264" s="139">
        <v>499827.98</v>
      </c>
      <c r="J264" s="139">
        <v>838567.77</v>
      </c>
      <c r="K264" s="139">
        <v>2966915.3177699996</v>
      </c>
      <c r="L264" s="139">
        <v>7804258.2877699994</v>
      </c>
      <c r="M264" s="117">
        <v>0.9</v>
      </c>
      <c r="N264" s="25">
        <v>7320523.9900000002</v>
      </c>
      <c r="O264" s="25">
        <v>11484.43</v>
      </c>
      <c r="P264" s="58"/>
      <c r="Q264" s="139">
        <v>4378405.3899999997</v>
      </c>
      <c r="R264" s="139">
        <v>1507092.51</v>
      </c>
      <c r="S264" s="139">
        <v>5994086.6399999997</v>
      </c>
      <c r="T264" s="40">
        <v>0.81880568224188</v>
      </c>
      <c r="U264" s="58"/>
      <c r="V264" s="28">
        <v>1326437.3500000006</v>
      </c>
      <c r="W264" s="29">
        <v>0.81880568224188</v>
      </c>
      <c r="X264" s="42">
        <v>2</v>
      </c>
      <c r="Y264" s="46">
        <v>0</v>
      </c>
      <c r="Z264" s="58"/>
      <c r="AA264" s="28">
        <v>0</v>
      </c>
      <c r="AB264" s="28">
        <v>0</v>
      </c>
      <c r="AC264" s="139">
        <v>238883.31180690016</v>
      </c>
      <c r="AD264" s="130">
        <v>11858.467495704726</v>
      </c>
      <c r="AE264" s="137">
        <v>23300.618195898584</v>
      </c>
      <c r="AF264" s="130">
        <v>22657.618566174609</v>
      </c>
      <c r="AG264" s="47">
        <v>0</v>
      </c>
      <c r="AH264" s="47">
        <v>18.603560384206464</v>
      </c>
      <c r="AI264" s="47">
        <v>35.545265466285883</v>
      </c>
      <c r="AJ264" s="47">
        <v>0</v>
      </c>
      <c r="AK264" s="47">
        <v>0</v>
      </c>
      <c r="AL264" s="45">
        <v>0</v>
      </c>
      <c r="AM264" s="30">
        <v>0</v>
      </c>
      <c r="AN264" s="140">
        <v>22657.61</v>
      </c>
      <c r="AO264" s="140">
        <v>35.54</v>
      </c>
      <c r="AP264" s="140">
        <v>1533777.6600000001</v>
      </c>
      <c r="AQ264" s="41">
        <v>1556435.2700000003</v>
      </c>
      <c r="AR264" s="140"/>
      <c r="AS264" s="140">
        <v>1556435.2700000003</v>
      </c>
      <c r="AT264" s="58"/>
      <c r="AU264" s="117">
        <v>102</v>
      </c>
      <c r="AV264" s="117">
        <v>51</v>
      </c>
      <c r="AW264" s="57"/>
      <c r="AY264" s="6"/>
      <c r="AZ264" s="1"/>
      <c r="BA264" s="1"/>
      <c r="BB264" s="176"/>
    </row>
    <row r="265" spans="1:54" x14ac:dyDescent="0.25">
      <c r="A265" s="24" t="s">
        <v>535</v>
      </c>
      <c r="B265" s="24" t="s">
        <v>536</v>
      </c>
      <c r="C265" s="24" t="s">
        <v>530</v>
      </c>
      <c r="D265" s="24" t="s">
        <v>12</v>
      </c>
      <c r="E265" s="58"/>
      <c r="F265" s="139">
        <v>310</v>
      </c>
      <c r="G265" s="57"/>
      <c r="H265" s="139">
        <v>1740567.6</v>
      </c>
      <c r="I265" s="139">
        <v>243080.3</v>
      </c>
      <c r="J265" s="139">
        <v>502132.92000000004</v>
      </c>
      <c r="K265" s="139">
        <v>1483339.267</v>
      </c>
      <c r="L265" s="139">
        <v>3969120.0870000003</v>
      </c>
      <c r="M265" s="117">
        <v>0.9</v>
      </c>
      <c r="N265" s="25">
        <v>3720542</v>
      </c>
      <c r="O265" s="25">
        <v>12001.74</v>
      </c>
      <c r="P265" s="58"/>
      <c r="Q265" s="139">
        <v>2450721.0099999998</v>
      </c>
      <c r="R265" s="139">
        <v>606534.06999999995</v>
      </c>
      <c r="S265" s="139">
        <v>3183229.3899999997</v>
      </c>
      <c r="T265" s="40">
        <v>0.85558216786693975</v>
      </c>
      <c r="U265" s="58"/>
      <c r="V265" s="28">
        <v>537312.61000000034</v>
      </c>
      <c r="W265" s="29">
        <v>0.85558216786693975</v>
      </c>
      <c r="X265" s="42">
        <v>2</v>
      </c>
      <c r="Y265" s="46">
        <v>0</v>
      </c>
      <c r="Z265" s="58"/>
      <c r="AA265" s="28">
        <v>0</v>
      </c>
      <c r="AB265" s="28">
        <v>0</v>
      </c>
      <c r="AC265" s="139">
        <v>56402.695333000214</v>
      </c>
      <c r="AD265" s="130">
        <v>2799.900605100368</v>
      </c>
      <c r="AE265" s="137">
        <v>11331.74096093463</v>
      </c>
      <c r="AF265" s="130">
        <v>11019.032294548624</v>
      </c>
      <c r="AG265" s="47">
        <v>0</v>
      </c>
      <c r="AH265" s="47">
        <v>9.0319374358076381</v>
      </c>
      <c r="AI265" s="47">
        <v>35.545265466285883</v>
      </c>
      <c r="AJ265" s="47">
        <v>0</v>
      </c>
      <c r="AK265" s="47">
        <v>0</v>
      </c>
      <c r="AL265" s="45">
        <v>0</v>
      </c>
      <c r="AM265" s="30">
        <v>0</v>
      </c>
      <c r="AN265" s="140">
        <v>11019.03</v>
      </c>
      <c r="AO265" s="140">
        <v>35.54</v>
      </c>
      <c r="AP265" s="140">
        <v>620209.16999999993</v>
      </c>
      <c r="AQ265" s="41">
        <v>631228.19999999995</v>
      </c>
      <c r="AR265" s="140"/>
      <c r="AS265" s="140">
        <v>631228.19999999995</v>
      </c>
      <c r="AT265" s="58"/>
      <c r="AU265" s="117">
        <v>102</v>
      </c>
      <c r="AV265" s="117">
        <v>51</v>
      </c>
      <c r="AW265" s="57"/>
      <c r="AY265" s="6"/>
      <c r="AZ265" s="1"/>
      <c r="BA265" s="1"/>
      <c r="BB265" s="176"/>
    </row>
    <row r="266" spans="1:54" x14ac:dyDescent="0.25">
      <c r="A266" s="24" t="s">
        <v>537</v>
      </c>
      <c r="B266" s="24" t="s">
        <v>538</v>
      </c>
      <c r="C266" s="24" t="s">
        <v>530</v>
      </c>
      <c r="D266" s="24" t="s">
        <v>12</v>
      </c>
      <c r="E266" s="58"/>
      <c r="F266" s="139">
        <v>1273.3699999999999</v>
      </c>
      <c r="G266" s="57"/>
      <c r="H266" s="139">
        <v>7457208.4199999999</v>
      </c>
      <c r="I266" s="139">
        <v>998487.61</v>
      </c>
      <c r="J266" s="139">
        <v>2633115.96</v>
      </c>
      <c r="K266" s="139">
        <v>6334904.8384300005</v>
      </c>
      <c r="L266" s="139">
        <v>17423716.828429997</v>
      </c>
      <c r="M266" s="117">
        <v>0.9</v>
      </c>
      <c r="N266" s="25">
        <v>16314835.619999999</v>
      </c>
      <c r="O266" s="25">
        <v>12812.32</v>
      </c>
      <c r="P266" s="58"/>
      <c r="Q266" s="139">
        <v>2732734.96</v>
      </c>
      <c r="R266" s="139">
        <v>7145802.9000000004</v>
      </c>
      <c r="S266" s="139">
        <v>10141064.48</v>
      </c>
      <c r="T266" s="40">
        <v>0.62158545241904195</v>
      </c>
      <c r="U266" s="58"/>
      <c r="V266" s="28">
        <v>6173771.1399999987</v>
      </c>
      <c r="W266" s="29">
        <v>0.62158545241904195</v>
      </c>
      <c r="X266" s="42">
        <v>1</v>
      </c>
      <c r="Y266" s="46">
        <v>1</v>
      </c>
      <c r="Z266" s="58"/>
      <c r="AA266" s="28">
        <v>848675.573457513</v>
      </c>
      <c r="AB266" s="28">
        <v>254602.67203725388</v>
      </c>
      <c r="AC266" s="139">
        <v>3569497.6842139857</v>
      </c>
      <c r="AD266" s="130">
        <v>177194.34624408188</v>
      </c>
      <c r="AE266" s="137">
        <v>177194.34624408188</v>
      </c>
      <c r="AF266" s="130">
        <v>172304.52323311209</v>
      </c>
      <c r="AG266" s="47">
        <v>199.9439848883309</v>
      </c>
      <c r="AH266" s="47">
        <v>139.15385649424903</v>
      </c>
      <c r="AI266" s="47">
        <v>135.31379193251931</v>
      </c>
      <c r="AJ266" s="47">
        <v>0</v>
      </c>
      <c r="AK266" s="47">
        <v>0</v>
      </c>
      <c r="AL266" s="45">
        <v>0</v>
      </c>
      <c r="AM266" s="30">
        <v>0</v>
      </c>
      <c r="AN266" s="140">
        <v>426907.19</v>
      </c>
      <c r="AO266" s="140">
        <v>335.25</v>
      </c>
      <c r="AP266" s="140">
        <v>7553782.1000000006</v>
      </c>
      <c r="AQ266" s="41">
        <v>7980689.290000001</v>
      </c>
      <c r="AR266" s="140"/>
      <c r="AS266" s="140">
        <v>7980689.290000001</v>
      </c>
      <c r="AT266" s="58"/>
      <c r="AU266" s="117">
        <v>102</v>
      </c>
      <c r="AV266" s="117">
        <v>51</v>
      </c>
      <c r="AW266" s="57"/>
      <c r="AY266" s="6"/>
      <c r="AZ266" s="1"/>
      <c r="BA266" s="1"/>
      <c r="BB266" s="176"/>
    </row>
    <row r="267" spans="1:54" x14ac:dyDescent="0.25">
      <c r="A267" s="24" t="s">
        <v>539</v>
      </c>
      <c r="B267" s="24" t="s">
        <v>540</v>
      </c>
      <c r="C267" s="24" t="s">
        <v>541</v>
      </c>
      <c r="D267" s="24" t="s">
        <v>12</v>
      </c>
      <c r="E267" s="58"/>
      <c r="F267" s="139">
        <v>1114.6300000000001</v>
      </c>
      <c r="G267" s="57"/>
      <c r="H267" s="139">
        <v>6315907.7799999993</v>
      </c>
      <c r="I267" s="139">
        <v>874014.82</v>
      </c>
      <c r="J267" s="139">
        <v>1853549.07</v>
      </c>
      <c r="K267" s="139">
        <v>5340201.2375699999</v>
      </c>
      <c r="L267" s="139">
        <v>14383672.907570001</v>
      </c>
      <c r="M267" s="117">
        <v>0.9</v>
      </c>
      <c r="N267" s="25">
        <v>13479325.74</v>
      </c>
      <c r="O267" s="25">
        <v>12093.09</v>
      </c>
      <c r="P267" s="58"/>
      <c r="Q267" s="139">
        <v>4635540.12</v>
      </c>
      <c r="R267" s="139">
        <v>3852357.2</v>
      </c>
      <c r="S267" s="139">
        <v>8620151.4700000007</v>
      </c>
      <c r="T267" s="40">
        <v>0.63950909980753978</v>
      </c>
      <c r="U267" s="58"/>
      <c r="V267" s="28">
        <v>4859174.2699999996</v>
      </c>
      <c r="W267" s="29">
        <v>0.63950909980753978</v>
      </c>
      <c r="X267" s="42">
        <v>1</v>
      </c>
      <c r="Y267" s="46">
        <v>1</v>
      </c>
      <c r="Z267" s="58"/>
      <c r="AA267" s="28">
        <v>459577.52199083939</v>
      </c>
      <c r="AB267" s="28">
        <v>137873.25659725181</v>
      </c>
      <c r="AC267" s="139">
        <v>2213267.0330921435</v>
      </c>
      <c r="AD267" s="130">
        <v>109869.35409056023</v>
      </c>
      <c r="AE267" s="137">
        <v>109869.35409056023</v>
      </c>
      <c r="AF267" s="130">
        <v>106837.41934083424</v>
      </c>
      <c r="AG267" s="47">
        <v>123.69419143325749</v>
      </c>
      <c r="AH267" s="47">
        <v>98.57024671017308</v>
      </c>
      <c r="AI267" s="47">
        <v>95.850120076468627</v>
      </c>
      <c r="AJ267" s="47">
        <v>0</v>
      </c>
      <c r="AK267" s="47">
        <v>0</v>
      </c>
      <c r="AL267" s="45">
        <v>0</v>
      </c>
      <c r="AM267" s="30">
        <v>0</v>
      </c>
      <c r="AN267" s="140">
        <v>244710.67</v>
      </c>
      <c r="AO267" s="140">
        <v>219.54</v>
      </c>
      <c r="AP267" s="140">
        <v>3961610.16</v>
      </c>
      <c r="AQ267" s="41">
        <v>4206320.83</v>
      </c>
      <c r="AR267" s="140"/>
      <c r="AS267" s="140">
        <v>4206320.83</v>
      </c>
      <c r="AT267" s="58"/>
      <c r="AU267" s="117">
        <v>102</v>
      </c>
      <c r="AV267" s="117">
        <v>51</v>
      </c>
      <c r="AW267" s="57"/>
      <c r="AY267" s="6"/>
      <c r="AZ267" s="1"/>
      <c r="BA267" s="1"/>
      <c r="BB267" s="176"/>
    </row>
    <row r="268" spans="1:54" x14ac:dyDescent="0.25">
      <c r="A268" s="24" t="s">
        <v>542</v>
      </c>
      <c r="B268" s="24" t="s">
        <v>543</v>
      </c>
      <c r="C268" s="24" t="s">
        <v>541</v>
      </c>
      <c r="D268" s="24" t="s">
        <v>12</v>
      </c>
      <c r="E268" s="58"/>
      <c r="F268" s="139">
        <v>488.75</v>
      </c>
      <c r="G268" s="57"/>
      <c r="H268" s="139">
        <v>2739033.56</v>
      </c>
      <c r="I268" s="139">
        <v>383243.53</v>
      </c>
      <c r="J268" s="139">
        <v>726943.94</v>
      </c>
      <c r="K268" s="139">
        <v>2322622.0682499995</v>
      </c>
      <c r="L268" s="139">
        <v>6171843.0982499998</v>
      </c>
      <c r="M268" s="117">
        <v>0.9</v>
      </c>
      <c r="N268" s="25">
        <v>5786920.9900000002</v>
      </c>
      <c r="O268" s="25">
        <v>11840.24</v>
      </c>
      <c r="P268" s="58"/>
      <c r="Q268" s="139">
        <v>3924111.12</v>
      </c>
      <c r="R268" s="139">
        <v>992368.01</v>
      </c>
      <c r="S268" s="139">
        <v>4986706.62</v>
      </c>
      <c r="T268" s="40">
        <v>0.8617201839488049</v>
      </c>
      <c r="U268" s="58"/>
      <c r="V268" s="28">
        <v>800214.37000000011</v>
      </c>
      <c r="W268" s="29">
        <v>0.8617201839488049</v>
      </c>
      <c r="X268" s="42">
        <v>2</v>
      </c>
      <c r="Y268" s="46">
        <v>0</v>
      </c>
      <c r="Z268" s="58"/>
      <c r="AA268" s="28">
        <v>0</v>
      </c>
      <c r="AB268" s="28">
        <v>0</v>
      </c>
      <c r="AC268" s="139">
        <v>71308.019034900208</v>
      </c>
      <c r="AD268" s="130">
        <v>3539.8195860244796</v>
      </c>
      <c r="AE268" s="137">
        <v>17865.769015021935</v>
      </c>
      <c r="AF268" s="130">
        <v>17372.748496647222</v>
      </c>
      <c r="AG268" s="47">
        <v>0</v>
      </c>
      <c r="AH268" s="47">
        <v>7.2425976184644085</v>
      </c>
      <c r="AI268" s="47">
        <v>35.545265466285876</v>
      </c>
      <c r="AJ268" s="47">
        <v>0</v>
      </c>
      <c r="AK268" s="47">
        <v>0</v>
      </c>
      <c r="AL268" s="45">
        <v>0</v>
      </c>
      <c r="AM268" s="30">
        <v>0</v>
      </c>
      <c r="AN268" s="140">
        <v>17372.740000000002</v>
      </c>
      <c r="AO268" s="140">
        <v>35.54</v>
      </c>
      <c r="AP268" s="140">
        <v>1010588.37</v>
      </c>
      <c r="AQ268" s="41">
        <v>1027961.11</v>
      </c>
      <c r="AR268" s="140"/>
      <c r="AS268" s="140">
        <v>1027961.11</v>
      </c>
      <c r="AT268" s="58"/>
      <c r="AU268" s="117">
        <v>102</v>
      </c>
      <c r="AV268" s="117">
        <v>51</v>
      </c>
      <c r="AW268" s="57"/>
      <c r="AY268" s="6"/>
      <c r="AZ268" s="1"/>
      <c r="BA268" s="1"/>
      <c r="BB268" s="176"/>
    </row>
    <row r="269" spans="1:54" x14ac:dyDescent="0.25">
      <c r="A269" s="24" t="s">
        <v>544</v>
      </c>
      <c r="B269" s="24" t="s">
        <v>545</v>
      </c>
      <c r="C269" s="24" t="s">
        <v>546</v>
      </c>
      <c r="D269" s="24" t="s">
        <v>12</v>
      </c>
      <c r="E269" s="58"/>
      <c r="F269" s="139">
        <v>342</v>
      </c>
      <c r="G269" s="57"/>
      <c r="H269" s="139">
        <v>1961489.6099999999</v>
      </c>
      <c r="I269" s="139">
        <v>268172.46000000002</v>
      </c>
      <c r="J269" s="139">
        <v>628460.79999999993</v>
      </c>
      <c r="K269" s="139">
        <v>1663264.6439999999</v>
      </c>
      <c r="L269" s="139">
        <v>4521387.5139999995</v>
      </c>
      <c r="M269" s="117">
        <v>0.9</v>
      </c>
      <c r="N269" s="25">
        <v>4235575.22</v>
      </c>
      <c r="O269" s="25">
        <v>12384.72</v>
      </c>
      <c r="P269" s="58"/>
      <c r="Q269" s="139">
        <v>1483721.99</v>
      </c>
      <c r="R269" s="139">
        <v>1234021.97</v>
      </c>
      <c r="S269" s="139">
        <v>2796746.2800000003</v>
      </c>
      <c r="T269" s="40">
        <v>0.66029904670185513</v>
      </c>
      <c r="U269" s="58"/>
      <c r="V269" s="28">
        <v>1438828.9399999995</v>
      </c>
      <c r="W269" s="29">
        <v>0.66029904670185513</v>
      </c>
      <c r="X269" s="42">
        <v>1</v>
      </c>
      <c r="Y269" s="46">
        <v>1</v>
      </c>
      <c r="Z269" s="58"/>
      <c r="AA269" s="28">
        <v>56354.525233005174</v>
      </c>
      <c r="AB269" s="28">
        <v>16906.357569901553</v>
      </c>
      <c r="AC269" s="139">
        <v>648637.77976143465</v>
      </c>
      <c r="AD269" s="130">
        <v>32199.193696731367</v>
      </c>
      <c r="AE269" s="137">
        <v>32199.193696731367</v>
      </c>
      <c r="AF269" s="130">
        <v>31310.630592939848</v>
      </c>
      <c r="AG269" s="47">
        <v>49.433794064039631</v>
      </c>
      <c r="AH269" s="47">
        <v>94.149689171729136</v>
      </c>
      <c r="AI269" s="47">
        <v>91.551551441344586</v>
      </c>
      <c r="AJ269" s="47">
        <v>0</v>
      </c>
      <c r="AK269" s="47">
        <v>0</v>
      </c>
      <c r="AL269" s="45">
        <v>0</v>
      </c>
      <c r="AM269" s="30">
        <v>0</v>
      </c>
      <c r="AN269" s="140">
        <v>48216.98</v>
      </c>
      <c r="AO269" s="140">
        <v>140.97999999999999</v>
      </c>
      <c r="AP269" s="140">
        <v>1299506.7</v>
      </c>
      <c r="AQ269" s="41">
        <v>1347723.68</v>
      </c>
      <c r="AR269" s="140"/>
      <c r="AS269" s="140">
        <v>1347723.68</v>
      </c>
      <c r="AT269" s="58"/>
      <c r="AU269" s="117">
        <v>102</v>
      </c>
      <c r="AV269" s="117">
        <v>51</v>
      </c>
      <c r="AW269" s="57"/>
      <c r="AY269" s="6"/>
      <c r="AZ269" s="1"/>
      <c r="BA269" s="1"/>
      <c r="BB269" s="176"/>
    </row>
    <row r="270" spans="1:54" x14ac:dyDescent="0.25">
      <c r="A270" s="24" t="s">
        <v>547</v>
      </c>
      <c r="B270" s="24" t="s">
        <v>548</v>
      </c>
      <c r="C270" s="24" t="s">
        <v>546</v>
      </c>
      <c r="D270" s="24" t="s">
        <v>12</v>
      </c>
      <c r="E270" s="58"/>
      <c r="F270" s="139">
        <v>1144.46</v>
      </c>
      <c r="G270" s="57"/>
      <c r="H270" s="139">
        <v>6473629.8399999999</v>
      </c>
      <c r="I270" s="139">
        <v>897405.41</v>
      </c>
      <c r="J270" s="139">
        <v>1888350.1300000004</v>
      </c>
      <c r="K270" s="139">
        <v>5478875.2319399994</v>
      </c>
      <c r="L270" s="139">
        <v>14738260.61194</v>
      </c>
      <c r="M270" s="117">
        <v>0.9</v>
      </c>
      <c r="N270" s="25">
        <v>13812322.07</v>
      </c>
      <c r="O270" s="25">
        <v>12068.85</v>
      </c>
      <c r="P270" s="58"/>
      <c r="Q270" s="139">
        <v>4480717.2699999996</v>
      </c>
      <c r="R270" s="139">
        <v>4293591.2</v>
      </c>
      <c r="S270" s="139">
        <v>9026106.2199999988</v>
      </c>
      <c r="T270" s="40">
        <v>0.65348217151730514</v>
      </c>
      <c r="U270" s="58"/>
      <c r="V270" s="28">
        <v>4786215.8500000015</v>
      </c>
      <c r="W270" s="29">
        <v>0.65348217151730514</v>
      </c>
      <c r="X270" s="42">
        <v>1</v>
      </c>
      <c r="Y270" s="46">
        <v>1</v>
      </c>
      <c r="Z270" s="58"/>
      <c r="AA270" s="28">
        <v>277930.46289820224</v>
      </c>
      <c r="AB270" s="28">
        <v>83379.138869460672</v>
      </c>
      <c r="AC270" s="139">
        <v>2244076.0029905932</v>
      </c>
      <c r="AD270" s="130">
        <v>111398.75003435156</v>
      </c>
      <c r="AE270" s="137">
        <v>111398.75003435156</v>
      </c>
      <c r="AF270" s="130">
        <v>108324.61035180828</v>
      </c>
      <c r="AG270" s="47">
        <v>72.85456797918728</v>
      </c>
      <c r="AH270" s="47">
        <v>97.337390589755472</v>
      </c>
      <c r="AI270" s="47">
        <v>94.651285629736535</v>
      </c>
      <c r="AJ270" s="47">
        <v>0</v>
      </c>
      <c r="AK270" s="47">
        <v>0</v>
      </c>
      <c r="AL270" s="45">
        <v>0</v>
      </c>
      <c r="AM270" s="30">
        <v>0</v>
      </c>
      <c r="AN270" s="140">
        <v>191703.74</v>
      </c>
      <c r="AO270" s="140">
        <v>167.5</v>
      </c>
      <c r="AP270" s="140">
        <v>4445269.84</v>
      </c>
      <c r="AQ270" s="41">
        <v>4636973.58</v>
      </c>
      <c r="AR270" s="140"/>
      <c r="AS270" s="140">
        <v>4636973.58</v>
      </c>
      <c r="AT270" s="58"/>
      <c r="AU270" s="117">
        <v>102</v>
      </c>
      <c r="AV270" s="117">
        <v>51</v>
      </c>
      <c r="AW270" s="57"/>
      <c r="AY270" s="6"/>
      <c r="AZ270" s="1"/>
      <c r="BA270" s="1"/>
      <c r="BB270" s="176"/>
    </row>
    <row r="271" spans="1:54" x14ac:dyDescent="0.25">
      <c r="A271" s="24" t="s">
        <v>549</v>
      </c>
      <c r="B271" s="24" t="s">
        <v>550</v>
      </c>
      <c r="C271" s="24" t="s">
        <v>546</v>
      </c>
      <c r="D271" s="24" t="s">
        <v>12</v>
      </c>
      <c r="E271" s="58"/>
      <c r="F271" s="139">
        <v>687.11</v>
      </c>
      <c r="G271" s="57"/>
      <c r="H271" s="139">
        <v>3863912.0500000003</v>
      </c>
      <c r="I271" s="139">
        <v>538783.56000000006</v>
      </c>
      <c r="J271" s="139">
        <v>1051313.43</v>
      </c>
      <c r="K271" s="139">
        <v>3277356.0272899996</v>
      </c>
      <c r="L271" s="139">
        <v>8731365.0672900006</v>
      </c>
      <c r="M271" s="117">
        <v>0.9</v>
      </c>
      <c r="N271" s="25">
        <v>8185964.1600000001</v>
      </c>
      <c r="O271" s="25">
        <v>11913.61</v>
      </c>
      <c r="P271" s="58"/>
      <c r="Q271" s="139">
        <v>4104450.42</v>
      </c>
      <c r="R271" s="139">
        <v>2323227.69</v>
      </c>
      <c r="S271" s="139">
        <v>6567195.4399999995</v>
      </c>
      <c r="T271" s="40">
        <v>0.80225069541472305</v>
      </c>
      <c r="U271" s="58"/>
      <c r="V271" s="28">
        <v>1618768.7200000007</v>
      </c>
      <c r="W271" s="29">
        <v>0.80225069541472305</v>
      </c>
      <c r="X271" s="42">
        <v>2</v>
      </c>
      <c r="Y271" s="46">
        <v>0</v>
      </c>
      <c r="Z271" s="58"/>
      <c r="AA271" s="28">
        <v>0</v>
      </c>
      <c r="AB271" s="28">
        <v>0</v>
      </c>
      <c r="AC271" s="139">
        <v>400086.15200000023</v>
      </c>
      <c r="AD271" s="130">
        <v>19860.778859298036</v>
      </c>
      <c r="AE271" s="137">
        <v>25116.621069896108</v>
      </c>
      <c r="AF271" s="130">
        <v>24423.507354539692</v>
      </c>
      <c r="AG271" s="47">
        <v>0</v>
      </c>
      <c r="AH271" s="47">
        <v>28.904802519681034</v>
      </c>
      <c r="AI271" s="47">
        <v>35.545265466285883</v>
      </c>
      <c r="AJ271" s="47">
        <v>0</v>
      </c>
      <c r="AK271" s="47">
        <v>0</v>
      </c>
      <c r="AL271" s="45">
        <v>0</v>
      </c>
      <c r="AM271" s="30">
        <v>0</v>
      </c>
      <c r="AN271" s="140">
        <v>24423.5</v>
      </c>
      <c r="AO271" s="140">
        <v>35.54</v>
      </c>
      <c r="AP271" s="140">
        <v>2368107.79</v>
      </c>
      <c r="AQ271" s="41">
        <v>2392531.29</v>
      </c>
      <c r="AR271" s="140"/>
      <c r="AS271" s="140">
        <v>2392531.29</v>
      </c>
      <c r="AT271" s="58"/>
      <c r="AU271" s="117">
        <v>95</v>
      </c>
      <c r="AV271" s="117">
        <v>48</v>
      </c>
      <c r="AW271" s="57"/>
      <c r="AY271" s="6"/>
      <c r="AZ271" s="1"/>
      <c r="BA271" s="1"/>
      <c r="BB271" s="176"/>
    </row>
    <row r="272" spans="1:54" x14ac:dyDescent="0.25">
      <c r="A272" s="24" t="s">
        <v>551</v>
      </c>
      <c r="B272" s="24" t="s">
        <v>552</v>
      </c>
      <c r="C272" s="24" t="s">
        <v>553</v>
      </c>
      <c r="D272" s="24" t="s">
        <v>6</v>
      </c>
      <c r="E272" s="58"/>
      <c r="F272" s="139">
        <v>32</v>
      </c>
      <c r="G272" s="57"/>
      <c r="H272" s="139">
        <v>185338.55</v>
      </c>
      <c r="I272" s="139">
        <v>25092.16</v>
      </c>
      <c r="J272" s="139">
        <v>52868.830000000009</v>
      </c>
      <c r="K272" s="139">
        <v>155417.91099999999</v>
      </c>
      <c r="L272" s="139">
        <v>418717.451</v>
      </c>
      <c r="M272" s="117">
        <v>0.9</v>
      </c>
      <c r="N272" s="25">
        <v>392387.49</v>
      </c>
      <c r="O272" s="25">
        <v>12262.1</v>
      </c>
      <c r="P272" s="58"/>
      <c r="Q272" s="139">
        <v>39238.74</v>
      </c>
      <c r="R272" s="139">
        <v>205843.16</v>
      </c>
      <c r="S272" s="139">
        <v>245081.9</v>
      </c>
      <c r="T272" s="40">
        <v>0.62459152303759735</v>
      </c>
      <c r="U272" s="58"/>
      <c r="V272" s="28">
        <v>147305.59</v>
      </c>
      <c r="W272" s="29">
        <v>0.62459152303759735</v>
      </c>
      <c r="X272" s="42">
        <v>1</v>
      </c>
      <c r="Y272" s="46">
        <v>1</v>
      </c>
      <c r="Z272" s="58"/>
      <c r="AA272" s="28">
        <v>19231.919383039552</v>
      </c>
      <c r="AB272" s="28">
        <v>5769.5758149118656</v>
      </c>
      <c r="AC272" s="139">
        <v>92067.538666579319</v>
      </c>
      <c r="AD272" s="130">
        <v>4570.3482023461829</v>
      </c>
      <c r="AE272" s="137">
        <v>4570.3482023461829</v>
      </c>
      <c r="AF272" s="130">
        <v>4444.2257030583523</v>
      </c>
      <c r="AG272" s="47">
        <v>180.2992442159958</v>
      </c>
      <c r="AH272" s="47">
        <v>142.82338132331822</v>
      </c>
      <c r="AI272" s="47">
        <v>138.88205322057351</v>
      </c>
      <c r="AJ272" s="47">
        <v>0</v>
      </c>
      <c r="AK272" s="47">
        <v>0</v>
      </c>
      <c r="AL272" s="45">
        <v>0</v>
      </c>
      <c r="AM272" s="30">
        <v>0</v>
      </c>
      <c r="AN272" s="140">
        <v>10213.799999999999</v>
      </c>
      <c r="AO272" s="140">
        <v>319.18</v>
      </c>
      <c r="AP272" s="140">
        <v>205843.16</v>
      </c>
      <c r="AQ272" s="41">
        <v>216056.95999999999</v>
      </c>
      <c r="AR272" s="140"/>
      <c r="AS272" s="140">
        <v>216056.95999999999</v>
      </c>
      <c r="AT272" s="58"/>
      <c r="AU272" s="117">
        <v>109</v>
      </c>
      <c r="AV272" s="117">
        <v>55</v>
      </c>
      <c r="AW272" s="57"/>
      <c r="AY272" s="6"/>
      <c r="AZ272" s="1"/>
      <c r="BA272" s="1"/>
      <c r="BB272" s="176"/>
    </row>
    <row r="273" spans="1:54" x14ac:dyDescent="0.25">
      <c r="A273" s="24" t="s">
        <v>554</v>
      </c>
      <c r="B273" s="24" t="s">
        <v>555</v>
      </c>
      <c r="C273" s="24" t="s">
        <v>553</v>
      </c>
      <c r="D273" s="24" t="s">
        <v>6</v>
      </c>
      <c r="E273" s="58"/>
      <c r="F273" s="139">
        <v>16</v>
      </c>
      <c r="G273" s="57"/>
      <c r="H273" s="139">
        <v>84752.640000000014</v>
      </c>
      <c r="I273" s="139">
        <v>12546.08</v>
      </c>
      <c r="J273" s="139">
        <v>25402.859999999997</v>
      </c>
      <c r="K273" s="139">
        <v>73006.871999999988</v>
      </c>
      <c r="L273" s="139">
        <v>195708.45199999999</v>
      </c>
      <c r="M273" s="117">
        <v>0.9</v>
      </c>
      <c r="N273" s="25">
        <v>183438.29</v>
      </c>
      <c r="O273" s="25">
        <v>11464.89</v>
      </c>
      <c r="P273" s="58"/>
      <c r="Q273" s="139">
        <v>18343.82</v>
      </c>
      <c r="R273" s="139">
        <v>84942.46</v>
      </c>
      <c r="S273" s="139">
        <v>103286.28</v>
      </c>
      <c r="T273" s="40">
        <v>0.56305736386879746</v>
      </c>
      <c r="U273" s="58"/>
      <c r="V273" s="28">
        <v>80152.010000000009</v>
      </c>
      <c r="W273" s="29">
        <v>0.56305736386879746</v>
      </c>
      <c r="X273" s="42">
        <v>1</v>
      </c>
      <c r="Y273" s="46">
        <v>1</v>
      </c>
      <c r="Z273" s="58"/>
      <c r="AA273" s="28">
        <v>20278.502992937996</v>
      </c>
      <c r="AB273" s="28">
        <v>6083.5508978813987</v>
      </c>
      <c r="AC273" s="139">
        <v>50152.167091906755</v>
      </c>
      <c r="AD273" s="130">
        <v>2489.6165362077409</v>
      </c>
      <c r="AE273" s="137">
        <v>2489.6165362077409</v>
      </c>
      <c r="AF273" s="130">
        <v>2420.9135302412278</v>
      </c>
      <c r="AG273" s="47">
        <v>380.22193111758742</v>
      </c>
      <c r="AH273" s="47">
        <v>155.6010335129838</v>
      </c>
      <c r="AI273" s="47">
        <v>151.30709564007674</v>
      </c>
      <c r="AJ273" s="47">
        <v>0</v>
      </c>
      <c r="AK273" s="47">
        <v>0</v>
      </c>
      <c r="AL273" s="45">
        <v>0</v>
      </c>
      <c r="AM273" s="30">
        <v>0</v>
      </c>
      <c r="AN273" s="140">
        <v>8504.4599999999991</v>
      </c>
      <c r="AO273" s="140">
        <v>531.52</v>
      </c>
      <c r="AP273" s="140">
        <v>84942.46</v>
      </c>
      <c r="AQ273" s="41">
        <v>93446.920000000013</v>
      </c>
      <c r="AR273" s="140"/>
      <c r="AS273" s="140">
        <v>93446.920000000013</v>
      </c>
      <c r="AT273" s="58"/>
      <c r="AU273" s="117">
        <v>109</v>
      </c>
      <c r="AV273" s="117">
        <v>55</v>
      </c>
      <c r="AW273" s="57"/>
      <c r="AY273" s="6"/>
      <c r="AZ273" s="1"/>
      <c r="BA273" s="1"/>
      <c r="BB273" s="176"/>
    </row>
    <row r="274" spans="1:54" x14ac:dyDescent="0.25">
      <c r="A274" s="24" t="s">
        <v>556</v>
      </c>
      <c r="B274" s="24" t="s">
        <v>557</v>
      </c>
      <c r="C274" s="24" t="s">
        <v>558</v>
      </c>
      <c r="D274" s="24" t="s">
        <v>12</v>
      </c>
      <c r="E274" s="58"/>
      <c r="F274" s="139">
        <v>272.87</v>
      </c>
      <c r="G274" s="57"/>
      <c r="H274" s="139">
        <v>1561107.66</v>
      </c>
      <c r="I274" s="139">
        <v>213965.55</v>
      </c>
      <c r="J274" s="139">
        <v>537147.22</v>
      </c>
      <c r="K274" s="139">
        <v>1318329.4959299997</v>
      </c>
      <c r="L274" s="139">
        <v>3630549.9259299994</v>
      </c>
      <c r="M274" s="117">
        <v>0.9</v>
      </c>
      <c r="N274" s="25">
        <v>3399327.88</v>
      </c>
      <c r="O274" s="25">
        <v>12457.68</v>
      </c>
      <c r="P274" s="58"/>
      <c r="Q274" s="139">
        <v>983765.48</v>
      </c>
      <c r="R274" s="139">
        <v>1183099.55</v>
      </c>
      <c r="S274" s="139">
        <v>2255334.59</v>
      </c>
      <c r="T274" s="40">
        <v>0.66346485823544621</v>
      </c>
      <c r="U274" s="58"/>
      <c r="V274" s="28">
        <v>1143993.29</v>
      </c>
      <c r="W274" s="29">
        <v>0.66346485823544621</v>
      </c>
      <c r="X274" s="42">
        <v>1</v>
      </c>
      <c r="Y274" s="46">
        <v>1</v>
      </c>
      <c r="Z274" s="58"/>
      <c r="AA274" s="28">
        <v>34466.584084450733</v>
      </c>
      <c r="AB274" s="28">
        <v>10339.97522533522</v>
      </c>
      <c r="AC274" s="139">
        <v>564017.80632607709</v>
      </c>
      <c r="AD274" s="130">
        <v>27998.551982245561</v>
      </c>
      <c r="AE274" s="137">
        <v>27998.551982245561</v>
      </c>
      <c r="AF274" s="130">
        <v>27225.909024619643</v>
      </c>
      <c r="AG274" s="47">
        <v>37.893411607487884</v>
      </c>
      <c r="AH274" s="47">
        <v>102.60765925988771</v>
      </c>
      <c r="AI274" s="47">
        <v>99.776116922415952</v>
      </c>
      <c r="AJ274" s="47">
        <v>0</v>
      </c>
      <c r="AK274" s="47">
        <v>0</v>
      </c>
      <c r="AL274" s="45">
        <v>0</v>
      </c>
      <c r="AM274" s="30">
        <v>0</v>
      </c>
      <c r="AN274" s="140">
        <v>37565.879999999997</v>
      </c>
      <c r="AO274" s="140">
        <v>137.66</v>
      </c>
      <c r="AP274" s="140">
        <v>1252313.42</v>
      </c>
      <c r="AQ274" s="41">
        <v>1289879.2999999998</v>
      </c>
      <c r="AR274" s="140"/>
      <c r="AS274" s="140">
        <v>1289879.2999999998</v>
      </c>
      <c r="AT274" s="58"/>
      <c r="AU274" s="117">
        <v>109</v>
      </c>
      <c r="AV274" s="117">
        <v>55</v>
      </c>
      <c r="AW274" s="57"/>
      <c r="AY274" s="6"/>
      <c r="AZ274" s="1"/>
      <c r="BA274" s="1"/>
      <c r="BB274" s="176"/>
    </row>
    <row r="275" spans="1:54" x14ac:dyDescent="0.25">
      <c r="A275" s="24" t="s">
        <v>559</v>
      </c>
      <c r="B275" s="24" t="s">
        <v>560</v>
      </c>
      <c r="C275" s="24" t="s">
        <v>558</v>
      </c>
      <c r="D275" s="24" t="s">
        <v>12</v>
      </c>
      <c r="E275" s="58"/>
      <c r="F275" s="139">
        <v>584.44000000000005</v>
      </c>
      <c r="G275" s="57"/>
      <c r="H275" s="139">
        <v>3332552.12</v>
      </c>
      <c r="I275" s="139">
        <v>458276.93</v>
      </c>
      <c r="J275" s="139">
        <v>1018705.56</v>
      </c>
      <c r="K275" s="139">
        <v>2832147.5971599994</v>
      </c>
      <c r="L275" s="139">
        <v>7641682.2071599998</v>
      </c>
      <c r="M275" s="117">
        <v>0.9</v>
      </c>
      <c r="N275" s="25">
        <v>7160728.7400000002</v>
      </c>
      <c r="O275" s="25">
        <v>12252.29</v>
      </c>
      <c r="P275" s="58"/>
      <c r="Q275" s="139">
        <v>1578940.68</v>
      </c>
      <c r="R275" s="139">
        <v>3097532.52</v>
      </c>
      <c r="S275" s="139">
        <v>4864136.37</v>
      </c>
      <c r="T275" s="40">
        <v>0.67927951841393175</v>
      </c>
      <c r="U275" s="58"/>
      <c r="V275" s="28">
        <v>2296592.37</v>
      </c>
      <c r="W275" s="29">
        <v>0.67927951841393175</v>
      </c>
      <c r="X275" s="42">
        <v>2</v>
      </c>
      <c r="Y275" s="46">
        <v>0</v>
      </c>
      <c r="Z275" s="58"/>
      <c r="AA275" s="28">
        <v>0</v>
      </c>
      <c r="AB275" s="28">
        <v>0</v>
      </c>
      <c r="AC275" s="139">
        <v>1232014.9471320002</v>
      </c>
      <c r="AD275" s="130">
        <v>61158.768665250878</v>
      </c>
      <c r="AE275" s="137">
        <v>61158.768665250878</v>
      </c>
      <c r="AF275" s="130">
        <v>59471.042387968992</v>
      </c>
      <c r="AG275" s="47">
        <v>0</v>
      </c>
      <c r="AH275" s="47">
        <v>104.64507676622215</v>
      </c>
      <c r="AI275" s="47">
        <v>101.75731022511975</v>
      </c>
      <c r="AJ275" s="47">
        <v>0</v>
      </c>
      <c r="AK275" s="47">
        <v>0</v>
      </c>
      <c r="AL275" s="45">
        <v>0</v>
      </c>
      <c r="AM275" s="30">
        <v>0</v>
      </c>
      <c r="AN275" s="140">
        <v>59471.040000000001</v>
      </c>
      <c r="AO275" s="140">
        <v>101.75</v>
      </c>
      <c r="AP275" s="140">
        <v>3246502.1999999997</v>
      </c>
      <c r="AQ275" s="41">
        <v>3305973.2399999998</v>
      </c>
      <c r="AR275" s="140"/>
      <c r="AS275" s="140">
        <v>3305973.2399999998</v>
      </c>
      <c r="AT275" s="58"/>
      <c r="AU275" s="117">
        <v>109</v>
      </c>
      <c r="AV275" s="117">
        <v>55</v>
      </c>
      <c r="AW275" s="57"/>
      <c r="AY275" s="6"/>
      <c r="AZ275" s="1"/>
      <c r="BA275" s="1"/>
      <c r="BB275" s="176"/>
    </row>
    <row r="276" spans="1:54" x14ac:dyDescent="0.25">
      <c r="A276" s="24" t="s">
        <v>561</v>
      </c>
      <c r="B276" s="24" t="s">
        <v>562</v>
      </c>
      <c r="C276" s="24" t="s">
        <v>558</v>
      </c>
      <c r="D276" s="24" t="s">
        <v>12</v>
      </c>
      <c r="E276" s="58"/>
      <c r="F276" s="139">
        <v>1291.53</v>
      </c>
      <c r="G276" s="57"/>
      <c r="H276" s="139">
        <v>7394844.1300000008</v>
      </c>
      <c r="I276" s="139">
        <v>1012727.41</v>
      </c>
      <c r="J276" s="139">
        <v>2268490.46</v>
      </c>
      <c r="K276" s="139">
        <v>6238613.2586699994</v>
      </c>
      <c r="L276" s="139">
        <v>16914675.258669998</v>
      </c>
      <c r="M276" s="117">
        <v>0.9</v>
      </c>
      <c r="N276" s="25">
        <v>15847069.050000001</v>
      </c>
      <c r="O276" s="25">
        <v>12269.99</v>
      </c>
      <c r="P276" s="58"/>
      <c r="Q276" s="139">
        <v>3126626.72</v>
      </c>
      <c r="R276" s="139">
        <v>6393742.7400000002</v>
      </c>
      <c r="S276" s="139">
        <v>9813890.1699999999</v>
      </c>
      <c r="T276" s="40">
        <v>0.61928739876349559</v>
      </c>
      <c r="U276" s="58"/>
      <c r="V276" s="28">
        <v>6033178.8800000008</v>
      </c>
      <c r="W276" s="29">
        <v>0.61928739876349559</v>
      </c>
      <c r="X276" s="42">
        <v>1</v>
      </c>
      <c r="Y276" s="46">
        <v>1</v>
      </c>
      <c r="Z276" s="58"/>
      <c r="AA276" s="28">
        <v>860760.40724509954</v>
      </c>
      <c r="AB276" s="28">
        <v>258228.12217352985</v>
      </c>
      <c r="AC276" s="139">
        <v>3363508.7406638083</v>
      </c>
      <c r="AD276" s="130">
        <v>166968.79648471283</v>
      </c>
      <c r="AE276" s="137">
        <v>166968.79648471283</v>
      </c>
      <c r="AF276" s="130">
        <v>162361.15588854934</v>
      </c>
      <c r="AG276" s="47">
        <v>199.93970110917272</v>
      </c>
      <c r="AH276" s="47">
        <v>129.27984366194579</v>
      </c>
      <c r="AI276" s="47">
        <v>125.7122605658013</v>
      </c>
      <c r="AJ276" s="47">
        <v>0</v>
      </c>
      <c r="AK276" s="47">
        <v>0</v>
      </c>
      <c r="AL276" s="45">
        <v>0</v>
      </c>
      <c r="AM276" s="30">
        <v>0</v>
      </c>
      <c r="AN276" s="140">
        <v>420589.27</v>
      </c>
      <c r="AO276" s="140">
        <v>325.64999999999998</v>
      </c>
      <c r="AP276" s="140">
        <v>6650963.1899999995</v>
      </c>
      <c r="AQ276" s="41">
        <v>7071552.459999999</v>
      </c>
      <c r="AR276" s="140"/>
      <c r="AS276" s="140">
        <v>7071552.459999999</v>
      </c>
      <c r="AT276" s="58"/>
      <c r="AU276" s="117">
        <v>109</v>
      </c>
      <c r="AV276" s="117">
        <v>55</v>
      </c>
      <c r="AW276" s="57"/>
      <c r="AY276" s="6"/>
      <c r="AZ276" s="1"/>
      <c r="BA276" s="1"/>
      <c r="BB276" s="176"/>
    </row>
    <row r="277" spans="1:54" x14ac:dyDescent="0.25">
      <c r="A277" s="24" t="s">
        <v>563</v>
      </c>
      <c r="B277" s="24" t="s">
        <v>564</v>
      </c>
      <c r="C277" s="24" t="s">
        <v>565</v>
      </c>
      <c r="D277" s="24" t="s">
        <v>12</v>
      </c>
      <c r="E277" s="58"/>
      <c r="F277" s="139">
        <v>301.88</v>
      </c>
      <c r="G277" s="57"/>
      <c r="H277" s="139">
        <v>1700100.96</v>
      </c>
      <c r="I277" s="139">
        <v>236713.16</v>
      </c>
      <c r="J277" s="139">
        <v>488861.36</v>
      </c>
      <c r="K277" s="139">
        <v>1450383.0753200001</v>
      </c>
      <c r="L277" s="139">
        <v>3876058.5553200003</v>
      </c>
      <c r="M277" s="117">
        <v>0.9</v>
      </c>
      <c r="N277" s="25">
        <v>3633491</v>
      </c>
      <c r="O277" s="25">
        <v>12036.2</v>
      </c>
      <c r="P277" s="58"/>
      <c r="Q277" s="139">
        <v>831769.57</v>
      </c>
      <c r="R277" s="139">
        <v>1219721.49</v>
      </c>
      <c r="S277" s="139">
        <v>2423487.5599999996</v>
      </c>
      <c r="T277" s="40">
        <v>0.66698598125053832</v>
      </c>
      <c r="U277" s="58"/>
      <c r="V277" s="28">
        <v>1210003.4400000004</v>
      </c>
      <c r="W277" s="29">
        <v>0.66698598125053832</v>
      </c>
      <c r="X277" s="42">
        <v>1</v>
      </c>
      <c r="Y277" s="46">
        <v>1</v>
      </c>
      <c r="Z277" s="58"/>
      <c r="AA277" s="28">
        <v>24046.850192077924</v>
      </c>
      <c r="AB277" s="28">
        <v>7214.0550576233773</v>
      </c>
      <c r="AC277" s="139">
        <v>655770.75059698487</v>
      </c>
      <c r="AD277" s="130">
        <v>32553.283323844193</v>
      </c>
      <c r="AE277" s="137">
        <v>32553.283323844193</v>
      </c>
      <c r="AF277" s="130">
        <v>31654.948826984539</v>
      </c>
      <c r="AG277" s="47">
        <v>23.897095063016355</v>
      </c>
      <c r="AH277" s="47">
        <v>107.83517730172318</v>
      </c>
      <c r="AI277" s="47">
        <v>104.8593773253761</v>
      </c>
      <c r="AJ277" s="47">
        <v>0</v>
      </c>
      <c r="AK277" s="47">
        <v>0</v>
      </c>
      <c r="AL277" s="45">
        <v>0</v>
      </c>
      <c r="AM277" s="30">
        <v>0</v>
      </c>
      <c r="AN277" s="140">
        <v>38869</v>
      </c>
      <c r="AO277" s="140">
        <v>128.75</v>
      </c>
      <c r="AP277" s="140">
        <v>1265165.3099999998</v>
      </c>
      <c r="AQ277" s="41">
        <v>1304034.3099999998</v>
      </c>
      <c r="AR277" s="140"/>
      <c r="AS277" s="140">
        <v>1304034.3099999998</v>
      </c>
      <c r="AT277" s="58"/>
      <c r="AU277" s="117">
        <v>110</v>
      </c>
      <c r="AV277" s="117">
        <v>55</v>
      </c>
      <c r="AW277" s="57"/>
      <c r="AY277" s="6"/>
      <c r="AZ277" s="1"/>
      <c r="BA277" s="1"/>
      <c r="BB277" s="176"/>
    </row>
    <row r="278" spans="1:54" x14ac:dyDescent="0.25">
      <c r="A278" s="24" t="s">
        <v>566</v>
      </c>
      <c r="B278" s="24" t="s">
        <v>567</v>
      </c>
      <c r="C278" s="24" t="s">
        <v>565</v>
      </c>
      <c r="D278" s="24" t="s">
        <v>12</v>
      </c>
      <c r="E278" s="58"/>
      <c r="F278" s="139">
        <v>1530</v>
      </c>
      <c r="G278" s="57"/>
      <c r="H278" s="139">
        <v>8663378.379999999</v>
      </c>
      <c r="I278" s="139">
        <v>1199718.8999999999</v>
      </c>
      <c r="J278" s="139">
        <v>2537534.5</v>
      </c>
      <c r="K278" s="139">
        <v>6896000.8959999997</v>
      </c>
      <c r="L278" s="139">
        <v>19296632.675999999</v>
      </c>
      <c r="M278" s="117">
        <v>0.9</v>
      </c>
      <c r="N278" s="25">
        <v>18056569.489999998</v>
      </c>
      <c r="O278" s="25">
        <v>11801.67</v>
      </c>
      <c r="P278" s="58"/>
      <c r="Q278" s="139">
        <v>15145850.48</v>
      </c>
      <c r="R278" s="139">
        <v>1880824.43</v>
      </c>
      <c r="S278" s="139">
        <v>17815298.199999999</v>
      </c>
      <c r="T278" s="40">
        <v>0.98663803275956607</v>
      </c>
      <c r="U278" s="58"/>
      <c r="V278" s="28">
        <v>241271.28999999911</v>
      </c>
      <c r="W278" s="29">
        <v>0.98663803275956607</v>
      </c>
      <c r="X278" s="42">
        <v>3</v>
      </c>
      <c r="Y278" s="46">
        <v>0</v>
      </c>
      <c r="Z278" s="58"/>
      <c r="AA278" s="28">
        <v>0</v>
      </c>
      <c r="AB278" s="28">
        <v>0</v>
      </c>
      <c r="AC278" s="139">
        <v>0</v>
      </c>
      <c r="AD278" s="130">
        <v>0</v>
      </c>
      <c r="AE278" s="137">
        <v>0</v>
      </c>
      <c r="AF278" s="130">
        <v>0</v>
      </c>
      <c r="AG278" s="47">
        <v>0</v>
      </c>
      <c r="AH278" s="47">
        <v>0</v>
      </c>
      <c r="AI278" s="47">
        <v>0</v>
      </c>
      <c r="AJ278" s="47">
        <v>26.844289001242537</v>
      </c>
      <c r="AK278" s="47">
        <v>0</v>
      </c>
      <c r="AL278" s="45">
        <v>41071.762171901079</v>
      </c>
      <c r="AM278" s="30">
        <v>0</v>
      </c>
      <c r="AN278" s="140">
        <v>41071.760000000002</v>
      </c>
      <c r="AO278" s="140">
        <v>26.84</v>
      </c>
      <c r="AP278" s="140">
        <v>1890114.5199999998</v>
      </c>
      <c r="AQ278" s="41">
        <v>1931186.2799999998</v>
      </c>
      <c r="AR278" s="140"/>
      <c r="AS278" s="140">
        <v>1931186.2799999998</v>
      </c>
      <c r="AT278" s="58"/>
      <c r="AU278" s="117">
        <v>110</v>
      </c>
      <c r="AV278" s="117">
        <v>55</v>
      </c>
      <c r="AW278" s="57"/>
      <c r="AY278" s="6"/>
      <c r="AZ278" s="1"/>
      <c r="BA278" s="1"/>
      <c r="BB278" s="176"/>
    </row>
    <row r="279" spans="1:54" x14ac:dyDescent="0.25">
      <c r="A279" s="24" t="s">
        <v>568</v>
      </c>
      <c r="B279" s="24" t="s">
        <v>569</v>
      </c>
      <c r="C279" s="24" t="s">
        <v>565</v>
      </c>
      <c r="D279" s="24" t="s">
        <v>12</v>
      </c>
      <c r="E279" s="58"/>
      <c r="F279" s="139">
        <v>287.12</v>
      </c>
      <c r="G279" s="57"/>
      <c r="H279" s="139">
        <v>1602292.48</v>
      </c>
      <c r="I279" s="139">
        <v>225139.4</v>
      </c>
      <c r="J279" s="139">
        <v>437656.27</v>
      </c>
      <c r="K279" s="139">
        <v>1363689.2796799999</v>
      </c>
      <c r="L279" s="139">
        <v>3628777.4296800001</v>
      </c>
      <c r="M279" s="117">
        <v>0.9</v>
      </c>
      <c r="N279" s="25">
        <v>3402268.61</v>
      </c>
      <c r="O279" s="25">
        <v>11849.63</v>
      </c>
      <c r="P279" s="58"/>
      <c r="Q279" s="139">
        <v>1268824.44</v>
      </c>
      <c r="R279" s="139">
        <v>1208049.3400000001</v>
      </c>
      <c r="S279" s="139">
        <v>2528014.7000000002</v>
      </c>
      <c r="T279" s="40">
        <v>0.74303795196229383</v>
      </c>
      <c r="U279" s="58"/>
      <c r="V279" s="28">
        <v>874253.90999999968</v>
      </c>
      <c r="W279" s="29">
        <v>0.74303795196229383</v>
      </c>
      <c r="X279" s="42">
        <v>2</v>
      </c>
      <c r="Y279" s="46">
        <v>0</v>
      </c>
      <c r="Z279" s="58"/>
      <c r="AA279" s="28">
        <v>0</v>
      </c>
      <c r="AB279" s="28">
        <v>0</v>
      </c>
      <c r="AC279" s="139">
        <v>343806.61414619972</v>
      </c>
      <c r="AD279" s="130">
        <v>17066.991946078844</v>
      </c>
      <c r="AE279" s="137">
        <v>17066.991946078844</v>
      </c>
      <c r="AF279" s="130">
        <v>16596.014334688156</v>
      </c>
      <c r="AG279" s="47">
        <v>0</v>
      </c>
      <c r="AH279" s="47">
        <v>59.442017087206892</v>
      </c>
      <c r="AI279" s="47">
        <v>57.801665974812465</v>
      </c>
      <c r="AJ279" s="47">
        <v>0</v>
      </c>
      <c r="AK279" s="47">
        <v>0</v>
      </c>
      <c r="AL279" s="45">
        <v>0</v>
      </c>
      <c r="AM279" s="30">
        <v>0</v>
      </c>
      <c r="AN279" s="140">
        <v>16596.009999999998</v>
      </c>
      <c r="AO279" s="140">
        <v>57.8</v>
      </c>
      <c r="AP279" s="140">
        <v>1242082.75</v>
      </c>
      <c r="AQ279" s="41">
        <v>1258678.76</v>
      </c>
      <c r="AR279" s="140"/>
      <c r="AS279" s="140">
        <v>1258678.76</v>
      </c>
      <c r="AT279" s="58"/>
      <c r="AU279" s="117">
        <v>110</v>
      </c>
      <c r="AV279" s="117">
        <v>55</v>
      </c>
      <c r="AW279" s="57"/>
      <c r="AY279" s="6"/>
      <c r="AZ279" s="1"/>
      <c r="BA279" s="1"/>
      <c r="BB279" s="176"/>
    </row>
    <row r="280" spans="1:54" x14ac:dyDescent="0.25">
      <c r="A280" s="24" t="s">
        <v>570</v>
      </c>
      <c r="B280" s="24" t="s">
        <v>571</v>
      </c>
      <c r="C280" s="24" t="s">
        <v>565</v>
      </c>
      <c r="D280" s="24" t="s">
        <v>12</v>
      </c>
      <c r="E280" s="58"/>
      <c r="F280" s="139">
        <v>560</v>
      </c>
      <c r="G280" s="57"/>
      <c r="H280" s="139">
        <v>3193734.85</v>
      </c>
      <c r="I280" s="139">
        <v>439112.8</v>
      </c>
      <c r="J280" s="139">
        <v>989659.01</v>
      </c>
      <c r="K280" s="139">
        <v>2707167.3909999998</v>
      </c>
      <c r="L280" s="139">
        <v>7329674.051</v>
      </c>
      <c r="M280" s="117">
        <v>0.9</v>
      </c>
      <c r="N280" s="25">
        <v>6867423.3799999999</v>
      </c>
      <c r="O280" s="25">
        <v>12263.25</v>
      </c>
      <c r="P280" s="58"/>
      <c r="Q280" s="139">
        <v>1769735</v>
      </c>
      <c r="R280" s="139">
        <v>2439161.13</v>
      </c>
      <c r="S280" s="139">
        <v>4317789.5999999996</v>
      </c>
      <c r="T280" s="40">
        <v>0.62873502346960286</v>
      </c>
      <c r="U280" s="58"/>
      <c r="V280" s="28">
        <v>2549633.7800000003</v>
      </c>
      <c r="W280" s="29">
        <v>0.62873502346960286</v>
      </c>
      <c r="X280" s="42">
        <v>1</v>
      </c>
      <c r="Y280" s="46">
        <v>1</v>
      </c>
      <c r="Z280" s="58"/>
      <c r="AA280" s="28">
        <v>308134.89848027285</v>
      </c>
      <c r="AB280" s="28">
        <v>92440.469544081847</v>
      </c>
      <c r="AC280" s="139">
        <v>1314205.7568540284</v>
      </c>
      <c r="AD280" s="130">
        <v>65238.823643399301</v>
      </c>
      <c r="AE280" s="137">
        <v>65238.823643399301</v>
      </c>
      <c r="AF280" s="130">
        <v>63438.50490963638</v>
      </c>
      <c r="AG280" s="47">
        <v>165.07226704300331</v>
      </c>
      <c r="AH280" s="47">
        <v>116.49789936321304</v>
      </c>
      <c r="AI280" s="47">
        <v>113.28304448149353</v>
      </c>
      <c r="AJ280" s="47">
        <v>0</v>
      </c>
      <c r="AK280" s="47">
        <v>0</v>
      </c>
      <c r="AL280" s="45">
        <v>0</v>
      </c>
      <c r="AM280" s="30">
        <v>0</v>
      </c>
      <c r="AN280" s="140">
        <v>155878.97</v>
      </c>
      <c r="AO280" s="140">
        <v>278.35000000000002</v>
      </c>
      <c r="AP280" s="140">
        <v>2536249.86</v>
      </c>
      <c r="AQ280" s="41">
        <v>2692128.83</v>
      </c>
      <c r="AR280" s="140"/>
      <c r="AS280" s="140">
        <v>2692128.83</v>
      </c>
      <c r="AT280" s="58"/>
      <c r="AU280" s="117">
        <v>110</v>
      </c>
      <c r="AV280" s="117">
        <v>55</v>
      </c>
      <c r="AW280" s="57"/>
      <c r="AY280" s="6"/>
      <c r="AZ280" s="1"/>
      <c r="BA280" s="1"/>
      <c r="BB280" s="176"/>
    </row>
    <row r="281" spans="1:54" x14ac:dyDescent="0.25">
      <c r="A281" s="24" t="s">
        <v>572</v>
      </c>
      <c r="B281" s="24" t="s">
        <v>573</v>
      </c>
      <c r="C281" s="24" t="s">
        <v>574</v>
      </c>
      <c r="D281" s="24" t="s">
        <v>12</v>
      </c>
      <c r="E281" s="58"/>
      <c r="F281" s="139">
        <v>1311.88</v>
      </c>
      <c r="G281" s="57"/>
      <c r="H281" s="139">
        <v>7472239.1999999993</v>
      </c>
      <c r="I281" s="139">
        <v>1028684.46</v>
      </c>
      <c r="J281" s="139">
        <v>2116988.4900000002</v>
      </c>
      <c r="K281" s="139">
        <v>6330520.00832</v>
      </c>
      <c r="L281" s="139">
        <v>16948432.158320002</v>
      </c>
      <c r="M281" s="117">
        <v>0.9</v>
      </c>
      <c r="N281" s="25">
        <v>15886640.939999999</v>
      </c>
      <c r="O281" s="25">
        <v>12109.82</v>
      </c>
      <c r="P281" s="58"/>
      <c r="Q281" s="139">
        <v>7997335.04</v>
      </c>
      <c r="R281" s="139">
        <v>2066088.17</v>
      </c>
      <c r="S281" s="139">
        <v>10964873.300000001</v>
      </c>
      <c r="T281" s="40">
        <v>0.69019456922402134</v>
      </c>
      <c r="U281" s="58"/>
      <c r="V281" s="28">
        <v>4921767.6399999987</v>
      </c>
      <c r="W281" s="29">
        <v>0.69019456922402134</v>
      </c>
      <c r="X281" s="42">
        <v>2</v>
      </c>
      <c r="Y281" s="46">
        <v>0</v>
      </c>
      <c r="Z281" s="58"/>
      <c r="AA281" s="28">
        <v>0</v>
      </c>
      <c r="AB281" s="28">
        <v>0</v>
      </c>
      <c r="AC281" s="139">
        <v>1655219.2209435992</v>
      </c>
      <c r="AD281" s="130">
        <v>82167.160114105573</v>
      </c>
      <c r="AE281" s="137">
        <v>82167.160114105573</v>
      </c>
      <c r="AF281" s="130">
        <v>79899.690080278728</v>
      </c>
      <c r="AG281" s="47">
        <v>0</v>
      </c>
      <c r="AH281" s="47">
        <v>62.633137264159501</v>
      </c>
      <c r="AI281" s="47">
        <v>60.904724578680003</v>
      </c>
      <c r="AJ281" s="47">
        <v>0</v>
      </c>
      <c r="AK281" s="47">
        <v>0</v>
      </c>
      <c r="AL281" s="45">
        <v>0</v>
      </c>
      <c r="AM281" s="30">
        <v>0</v>
      </c>
      <c r="AN281" s="140">
        <v>79899.69</v>
      </c>
      <c r="AO281" s="140">
        <v>60.9</v>
      </c>
      <c r="AP281" s="140">
        <v>2204467.8999999994</v>
      </c>
      <c r="AQ281" s="41">
        <v>2284367.5899999994</v>
      </c>
      <c r="AR281" s="140"/>
      <c r="AS281" s="140">
        <v>2284367.5899999994</v>
      </c>
      <c r="AT281" s="58"/>
      <c r="AU281" s="117">
        <v>109</v>
      </c>
      <c r="AV281" s="117">
        <v>55</v>
      </c>
      <c r="AW281" s="57"/>
      <c r="AY281" s="6"/>
      <c r="AZ281" s="1"/>
      <c r="BA281" s="1"/>
      <c r="BB281" s="176"/>
    </row>
    <row r="282" spans="1:54" x14ac:dyDescent="0.25">
      <c r="A282" s="24" t="s">
        <v>575</v>
      </c>
      <c r="B282" s="24" t="s">
        <v>576</v>
      </c>
      <c r="C282" s="24" t="s">
        <v>577</v>
      </c>
      <c r="D282" s="24" t="s">
        <v>12</v>
      </c>
      <c r="E282" s="58"/>
      <c r="F282" s="139">
        <v>907.2</v>
      </c>
      <c r="G282" s="57"/>
      <c r="H282" s="139">
        <v>5122409.6999999993</v>
      </c>
      <c r="I282" s="139">
        <v>711362.73</v>
      </c>
      <c r="J282" s="139">
        <v>1464869.25</v>
      </c>
      <c r="K282" s="139">
        <v>4332094.3267999981</v>
      </c>
      <c r="L282" s="139">
        <v>11630736.006799998</v>
      </c>
      <c r="M282" s="117">
        <v>0.9</v>
      </c>
      <c r="N282" s="25">
        <v>10900871.83</v>
      </c>
      <c r="O282" s="25">
        <v>12015.95</v>
      </c>
      <c r="P282" s="58"/>
      <c r="Q282" s="139">
        <v>2004670.32</v>
      </c>
      <c r="R282" s="139">
        <v>5001080.42</v>
      </c>
      <c r="S282" s="139">
        <v>7087671.1699999999</v>
      </c>
      <c r="T282" s="40">
        <v>0.65019305616402245</v>
      </c>
      <c r="U282" s="58"/>
      <c r="V282" s="28">
        <v>3813200.66</v>
      </c>
      <c r="W282" s="29">
        <v>0.65019305616402245</v>
      </c>
      <c r="X282" s="42">
        <v>1</v>
      </c>
      <c r="Y282" s="46">
        <v>1</v>
      </c>
      <c r="Z282" s="58"/>
      <c r="AA282" s="28">
        <v>255200.71409672219</v>
      </c>
      <c r="AB282" s="28">
        <v>76560.214229016652</v>
      </c>
      <c r="AC282" s="139">
        <v>2159852.1177473995</v>
      </c>
      <c r="AD282" s="130">
        <v>107217.77063497968</v>
      </c>
      <c r="AE282" s="137">
        <v>107217.77063497968</v>
      </c>
      <c r="AF282" s="130">
        <v>104259.00850092364</v>
      </c>
      <c r="AG282" s="47">
        <v>84.391770534630339</v>
      </c>
      <c r="AH282" s="47">
        <v>118.18537327488941</v>
      </c>
      <c r="AI282" s="47">
        <v>114.92395116944844</v>
      </c>
      <c r="AJ282" s="47">
        <v>0</v>
      </c>
      <c r="AK282" s="47">
        <v>0</v>
      </c>
      <c r="AL282" s="45">
        <v>0</v>
      </c>
      <c r="AM282" s="30">
        <v>0</v>
      </c>
      <c r="AN282" s="140">
        <v>180819.22</v>
      </c>
      <c r="AO282" s="140">
        <v>199.31</v>
      </c>
      <c r="AP282" s="140">
        <v>5103218.7699999986</v>
      </c>
      <c r="AQ282" s="41">
        <v>5284037.9899999984</v>
      </c>
      <c r="AR282" s="140"/>
      <c r="AS282" s="140">
        <v>5284037.9899999984</v>
      </c>
      <c r="AT282" s="58"/>
      <c r="AU282" s="117">
        <v>109</v>
      </c>
      <c r="AV282" s="117">
        <v>55</v>
      </c>
      <c r="AW282" s="57"/>
      <c r="AY282" s="6"/>
      <c r="AZ282" s="1"/>
      <c r="BA282" s="1"/>
      <c r="BB282" s="176"/>
    </row>
    <row r="283" spans="1:54" x14ac:dyDescent="0.25">
      <c r="A283" s="24" t="s">
        <v>578</v>
      </c>
      <c r="B283" s="24" t="s">
        <v>579</v>
      </c>
      <c r="C283" s="24" t="s">
        <v>577</v>
      </c>
      <c r="D283" s="24" t="s">
        <v>12</v>
      </c>
      <c r="E283" s="58"/>
      <c r="F283" s="139">
        <v>1140.28</v>
      </c>
      <c r="G283" s="57"/>
      <c r="H283" s="139">
        <v>6507133.4700000007</v>
      </c>
      <c r="I283" s="139">
        <v>894127.75</v>
      </c>
      <c r="J283" s="139">
        <v>2004277.18</v>
      </c>
      <c r="K283" s="139">
        <v>5498792.4879200002</v>
      </c>
      <c r="L283" s="139">
        <v>14904330.88792</v>
      </c>
      <c r="M283" s="117">
        <v>0.9</v>
      </c>
      <c r="N283" s="25">
        <v>13963777.039999999</v>
      </c>
      <c r="O283" s="25">
        <v>12245.91</v>
      </c>
      <c r="P283" s="58"/>
      <c r="Q283" s="139">
        <v>2263528.25</v>
      </c>
      <c r="R283" s="139">
        <v>6130169.21</v>
      </c>
      <c r="S283" s="139">
        <v>8621514.2400000002</v>
      </c>
      <c r="T283" s="40">
        <v>0.61741992981578009</v>
      </c>
      <c r="U283" s="58"/>
      <c r="V283" s="28">
        <v>5342262.7999999989</v>
      </c>
      <c r="W283" s="29">
        <v>0.61741992981578009</v>
      </c>
      <c r="X283" s="42">
        <v>1</v>
      </c>
      <c r="Y283" s="46">
        <v>1</v>
      </c>
      <c r="Z283" s="58"/>
      <c r="AA283" s="28">
        <v>784543.13062512875</v>
      </c>
      <c r="AB283" s="28">
        <v>235362.93918753861</v>
      </c>
      <c r="AC283" s="139">
        <v>3109046.5151931602</v>
      </c>
      <c r="AD283" s="130">
        <v>154336.97215674314</v>
      </c>
      <c r="AE283" s="137">
        <v>154336.97215674314</v>
      </c>
      <c r="AF283" s="130">
        <v>150077.91709154434</v>
      </c>
      <c r="AG283" s="47">
        <v>206.40802187843215</v>
      </c>
      <c r="AH283" s="47">
        <v>135.35006503380149</v>
      </c>
      <c r="AI283" s="47">
        <v>131.61496921067138</v>
      </c>
      <c r="AJ283" s="47">
        <v>0</v>
      </c>
      <c r="AK283" s="47">
        <v>0</v>
      </c>
      <c r="AL283" s="45">
        <v>0</v>
      </c>
      <c r="AM283" s="30">
        <v>0</v>
      </c>
      <c r="AN283" s="140">
        <v>385440.85</v>
      </c>
      <c r="AO283" s="140">
        <v>338.02</v>
      </c>
      <c r="AP283" s="140">
        <v>6346798.0799999991</v>
      </c>
      <c r="AQ283" s="41">
        <v>6732238.9299999988</v>
      </c>
      <c r="AR283" s="140"/>
      <c r="AS283" s="140">
        <v>6732238.9299999988</v>
      </c>
      <c r="AT283" s="58"/>
      <c r="AU283" s="117">
        <v>110</v>
      </c>
      <c r="AV283" s="117">
        <v>55</v>
      </c>
      <c r="AW283" s="57"/>
      <c r="AY283" s="6"/>
      <c r="AZ283" s="1"/>
      <c r="BA283" s="1"/>
      <c r="BB283" s="176"/>
    </row>
    <row r="284" spans="1:54" x14ac:dyDescent="0.25">
      <c r="A284" s="24" t="s">
        <v>580</v>
      </c>
      <c r="B284" s="24" t="s">
        <v>581</v>
      </c>
      <c r="C284" s="24" t="s">
        <v>553</v>
      </c>
      <c r="D284" s="24" t="s">
        <v>12</v>
      </c>
      <c r="E284" s="58"/>
      <c r="F284" s="139">
        <v>2221.71</v>
      </c>
      <c r="G284" s="57"/>
      <c r="H284" s="139">
        <v>12822173.66</v>
      </c>
      <c r="I284" s="139">
        <v>1742109.46</v>
      </c>
      <c r="J284" s="139">
        <v>4061867.79</v>
      </c>
      <c r="K284" s="139">
        <v>10878632.838690002</v>
      </c>
      <c r="L284" s="139">
        <v>29504783.748690002</v>
      </c>
      <c r="M284" s="117">
        <v>0.9</v>
      </c>
      <c r="N284" s="25">
        <v>27642168.649999999</v>
      </c>
      <c r="O284" s="25">
        <v>12441.84</v>
      </c>
      <c r="P284" s="58"/>
      <c r="Q284" s="139">
        <v>8262244.2000000002</v>
      </c>
      <c r="R284" s="139">
        <v>9287283.3200000003</v>
      </c>
      <c r="S284" s="139">
        <v>18109519.59</v>
      </c>
      <c r="T284" s="40">
        <v>0.65514105710370885</v>
      </c>
      <c r="U284" s="58"/>
      <c r="V284" s="28">
        <v>9532649.0599999987</v>
      </c>
      <c r="W284" s="29">
        <v>0.65514105710370885</v>
      </c>
      <c r="X284" s="42">
        <v>1</v>
      </c>
      <c r="Y284" s="46">
        <v>1</v>
      </c>
      <c r="Z284" s="58"/>
      <c r="AA284" s="28">
        <v>510358.35746365786</v>
      </c>
      <c r="AB284" s="28">
        <v>153107.50723909735</v>
      </c>
      <c r="AC284" s="139">
        <v>4638004.1385891689</v>
      </c>
      <c r="AD284" s="130">
        <v>230236.34805792655</v>
      </c>
      <c r="AE284" s="137">
        <v>230236.34805792655</v>
      </c>
      <c r="AF284" s="130">
        <v>223882.78759418291</v>
      </c>
      <c r="AG284" s="47">
        <v>68.914262995214202</v>
      </c>
      <c r="AH284" s="47">
        <v>103.63024339716999</v>
      </c>
      <c r="AI284" s="47">
        <v>100.77048201348641</v>
      </c>
      <c r="AJ284" s="47">
        <v>0</v>
      </c>
      <c r="AK284" s="47">
        <v>0</v>
      </c>
      <c r="AL284" s="45">
        <v>0</v>
      </c>
      <c r="AM284" s="30">
        <v>0</v>
      </c>
      <c r="AN284" s="140">
        <v>376990.29</v>
      </c>
      <c r="AO284" s="140">
        <v>169.68</v>
      </c>
      <c r="AP284" s="140">
        <v>9733669.709999999</v>
      </c>
      <c r="AQ284" s="41">
        <v>10110659.999999998</v>
      </c>
      <c r="AR284" s="140"/>
      <c r="AS284" s="140">
        <v>10110659.999999998</v>
      </c>
      <c r="AT284" s="58"/>
      <c r="AU284" s="117">
        <v>109</v>
      </c>
      <c r="AV284" s="117">
        <v>55</v>
      </c>
      <c r="AW284" s="57"/>
      <c r="AY284" s="6"/>
      <c r="AZ284" s="1"/>
      <c r="BA284" s="1"/>
      <c r="BB284" s="176"/>
    </row>
    <row r="285" spans="1:54" x14ac:dyDescent="0.25">
      <c r="A285" s="24" t="s">
        <v>582</v>
      </c>
      <c r="B285" s="24" t="s">
        <v>583</v>
      </c>
      <c r="C285" s="24" t="s">
        <v>584</v>
      </c>
      <c r="D285" s="24" t="s">
        <v>6</v>
      </c>
      <c r="E285" s="58"/>
      <c r="F285" s="139">
        <v>71</v>
      </c>
      <c r="G285" s="57"/>
      <c r="H285" s="139">
        <v>412317.1</v>
      </c>
      <c r="I285" s="139">
        <v>55673.23</v>
      </c>
      <c r="J285" s="139">
        <v>123888.58999999998</v>
      </c>
      <c r="K285" s="139">
        <v>344205.66500000004</v>
      </c>
      <c r="L285" s="139">
        <v>936084.58499999996</v>
      </c>
      <c r="M285" s="117">
        <v>0.93018000000000001</v>
      </c>
      <c r="N285" s="25">
        <v>894759.59</v>
      </c>
      <c r="O285" s="25">
        <v>12602.24</v>
      </c>
      <c r="P285" s="58"/>
      <c r="Q285" s="139">
        <v>89475.95</v>
      </c>
      <c r="R285" s="139">
        <v>466342.83</v>
      </c>
      <c r="S285" s="139">
        <v>555818.78</v>
      </c>
      <c r="T285" s="40">
        <v>0.62119343141100059</v>
      </c>
      <c r="U285" s="58"/>
      <c r="V285" s="28">
        <v>338940.80999999994</v>
      </c>
      <c r="W285" s="29">
        <v>0.62119343141100059</v>
      </c>
      <c r="X285" s="42">
        <v>1</v>
      </c>
      <c r="Y285" s="46">
        <v>1</v>
      </c>
      <c r="Z285" s="58"/>
      <c r="AA285" s="28">
        <v>46894.942250682507</v>
      </c>
      <c r="AB285" s="28">
        <v>14068.482675204752</v>
      </c>
      <c r="AC285" s="139">
        <v>211856.73149231565</v>
      </c>
      <c r="AD285" s="130">
        <v>10516.834119323781</v>
      </c>
      <c r="AE285" s="137">
        <v>10516.834119323781</v>
      </c>
      <c r="AF285" s="130">
        <v>10226.613474200127</v>
      </c>
      <c r="AG285" s="47">
        <v>198.14764331274299</v>
      </c>
      <c r="AH285" s="47">
        <v>148.1244242158279</v>
      </c>
      <c r="AI285" s="47">
        <v>144.03680949577642</v>
      </c>
      <c r="AJ285" s="47">
        <v>0</v>
      </c>
      <c r="AK285" s="47">
        <v>0</v>
      </c>
      <c r="AL285" s="45">
        <v>0</v>
      </c>
      <c r="AM285" s="30">
        <v>0</v>
      </c>
      <c r="AN285" s="140">
        <v>24295.09</v>
      </c>
      <c r="AO285" s="140">
        <v>342.18</v>
      </c>
      <c r="AP285" s="140">
        <v>466342.83</v>
      </c>
      <c r="AQ285" s="41">
        <v>490637.92000000004</v>
      </c>
      <c r="AR285" s="140"/>
      <c r="AS285" s="140">
        <v>490637.92000000004</v>
      </c>
      <c r="AT285" s="58"/>
      <c r="AU285" s="117">
        <v>107</v>
      </c>
      <c r="AV285" s="117">
        <v>54</v>
      </c>
      <c r="AW285" s="57"/>
      <c r="AY285" s="6"/>
      <c r="AZ285" s="1"/>
      <c r="BA285" s="1"/>
      <c r="BB285" s="176"/>
    </row>
    <row r="286" spans="1:54" x14ac:dyDescent="0.25">
      <c r="A286" s="24" t="s">
        <v>585</v>
      </c>
      <c r="B286" s="24" t="s">
        <v>586</v>
      </c>
      <c r="C286" s="24" t="s">
        <v>584</v>
      </c>
      <c r="D286" s="24" t="s">
        <v>6</v>
      </c>
      <c r="E286" s="58"/>
      <c r="F286" s="139">
        <v>53</v>
      </c>
      <c r="G286" s="57"/>
      <c r="H286" s="139">
        <v>288892.01</v>
      </c>
      <c r="I286" s="139">
        <v>41558.89</v>
      </c>
      <c r="J286" s="139">
        <v>91939.239999999991</v>
      </c>
      <c r="K286" s="139">
        <v>242592.44899999996</v>
      </c>
      <c r="L286" s="139">
        <v>664982.58899999992</v>
      </c>
      <c r="M286" s="117">
        <v>0.93018000000000001</v>
      </c>
      <c r="N286" s="25">
        <v>635491.30000000005</v>
      </c>
      <c r="O286" s="25">
        <v>11990.4</v>
      </c>
      <c r="P286" s="58"/>
      <c r="Q286" s="139">
        <v>63549.13</v>
      </c>
      <c r="R286" s="139">
        <v>290607.74</v>
      </c>
      <c r="S286" s="139">
        <v>354156.87</v>
      </c>
      <c r="T286" s="40">
        <v>0.55729617384219099</v>
      </c>
      <c r="U286" s="58"/>
      <c r="V286" s="28">
        <v>281334.43000000005</v>
      </c>
      <c r="W286" s="29">
        <v>0.55729617384219099</v>
      </c>
      <c r="X286" s="42">
        <v>1</v>
      </c>
      <c r="Y286" s="46">
        <v>1</v>
      </c>
      <c r="Z286" s="58"/>
      <c r="AA286" s="28">
        <v>73912.670870665868</v>
      </c>
      <c r="AB286" s="28">
        <v>22173.801261199758</v>
      </c>
      <c r="AC286" s="139">
        <v>176050.34886492026</v>
      </c>
      <c r="AD286" s="130">
        <v>8739.3603338424218</v>
      </c>
      <c r="AE286" s="137">
        <v>8739.3603338424218</v>
      </c>
      <c r="AF286" s="130">
        <v>8498.1905326191136</v>
      </c>
      <c r="AG286" s="47">
        <v>418.37360870188223</v>
      </c>
      <c r="AH286" s="47">
        <v>164.89359120457399</v>
      </c>
      <c r="AI286" s="47">
        <v>160.34321759658704</v>
      </c>
      <c r="AJ286" s="47">
        <v>0</v>
      </c>
      <c r="AK286" s="47">
        <v>0</v>
      </c>
      <c r="AL286" s="45">
        <v>0</v>
      </c>
      <c r="AM286" s="30">
        <v>0</v>
      </c>
      <c r="AN286" s="140">
        <v>30671.99</v>
      </c>
      <c r="AO286" s="140">
        <v>578.71</v>
      </c>
      <c r="AP286" s="140">
        <v>290607.74</v>
      </c>
      <c r="AQ286" s="41">
        <v>321279.73</v>
      </c>
      <c r="AR286" s="140"/>
      <c r="AS286" s="140">
        <v>321279.73</v>
      </c>
      <c r="AT286" s="58"/>
      <c r="AU286" s="117">
        <v>107</v>
      </c>
      <c r="AV286" s="117">
        <v>54</v>
      </c>
      <c r="AW286" s="57"/>
      <c r="AY286" s="6"/>
      <c r="AZ286" s="1"/>
      <c r="BA286" s="1"/>
      <c r="BB286" s="176"/>
    </row>
    <row r="287" spans="1:54" x14ac:dyDescent="0.25">
      <c r="A287" s="24" t="s">
        <v>587</v>
      </c>
      <c r="B287" s="24" t="s">
        <v>588</v>
      </c>
      <c r="C287" s="24" t="s">
        <v>584</v>
      </c>
      <c r="D287" s="24" t="s">
        <v>12</v>
      </c>
      <c r="E287" s="58"/>
      <c r="F287" s="139">
        <v>1040.94</v>
      </c>
      <c r="G287" s="57"/>
      <c r="H287" s="139">
        <v>5888249.8700000001</v>
      </c>
      <c r="I287" s="139">
        <v>816232.28</v>
      </c>
      <c r="J287" s="139">
        <v>1725177.1</v>
      </c>
      <c r="K287" s="139">
        <v>4993244.8396599991</v>
      </c>
      <c r="L287" s="139">
        <v>13422904.08966</v>
      </c>
      <c r="M287" s="117">
        <v>0.93018000000000001</v>
      </c>
      <c r="N287" s="25">
        <v>12834345.279999999</v>
      </c>
      <c r="O287" s="25">
        <v>12329.57</v>
      </c>
      <c r="P287" s="58"/>
      <c r="Q287" s="139">
        <v>5914066.2999999998</v>
      </c>
      <c r="R287" s="139">
        <v>3185210.73</v>
      </c>
      <c r="S287" s="139">
        <v>9404723.9100000001</v>
      </c>
      <c r="T287" s="40">
        <v>0.73277784762854692</v>
      </c>
      <c r="U287" s="58"/>
      <c r="V287" s="28">
        <v>3429621.3699999992</v>
      </c>
      <c r="W287" s="29">
        <v>0.73277784762854692</v>
      </c>
      <c r="X287" s="42">
        <v>2</v>
      </c>
      <c r="Y287" s="46">
        <v>0</v>
      </c>
      <c r="Z287" s="58"/>
      <c r="AA287" s="28">
        <v>0</v>
      </c>
      <c r="AB287" s="28">
        <v>0</v>
      </c>
      <c r="AC287" s="139">
        <v>1157223.9452064002</v>
      </c>
      <c r="AD287" s="130">
        <v>57446.049435944304</v>
      </c>
      <c r="AE287" s="137">
        <v>57446.049435944304</v>
      </c>
      <c r="AF287" s="130">
        <v>55860.778684504789</v>
      </c>
      <c r="AG287" s="47">
        <v>0</v>
      </c>
      <c r="AH287" s="47">
        <v>55.186705704405924</v>
      </c>
      <c r="AI287" s="47">
        <v>53.663783392419148</v>
      </c>
      <c r="AJ287" s="47">
        <v>0</v>
      </c>
      <c r="AK287" s="47">
        <v>0</v>
      </c>
      <c r="AL287" s="45">
        <v>0</v>
      </c>
      <c r="AM287" s="30">
        <v>0</v>
      </c>
      <c r="AN287" s="140">
        <v>55860.77</v>
      </c>
      <c r="AO287" s="140">
        <v>53.66</v>
      </c>
      <c r="AP287" s="140">
        <v>3282382.82</v>
      </c>
      <c r="AQ287" s="41">
        <v>3338243.59</v>
      </c>
      <c r="AR287" s="140"/>
      <c r="AS287" s="140">
        <v>3338243.59</v>
      </c>
      <c r="AT287" s="58"/>
      <c r="AU287" s="117">
        <v>108</v>
      </c>
      <c r="AV287" s="117">
        <v>54</v>
      </c>
      <c r="AW287" s="57"/>
      <c r="AY287" s="6"/>
      <c r="AZ287" s="1"/>
      <c r="BA287" s="1"/>
      <c r="BB287" s="176"/>
    </row>
    <row r="288" spans="1:54" x14ac:dyDescent="0.25">
      <c r="A288" s="24" t="s">
        <v>589</v>
      </c>
      <c r="B288" s="24" t="s">
        <v>590</v>
      </c>
      <c r="C288" s="24" t="s">
        <v>584</v>
      </c>
      <c r="D288" s="24" t="s">
        <v>12</v>
      </c>
      <c r="E288" s="58"/>
      <c r="F288" s="139">
        <v>1303.3800000000001</v>
      </c>
      <c r="G288" s="57"/>
      <c r="H288" s="139">
        <v>7223948.8399999999</v>
      </c>
      <c r="I288" s="139">
        <v>1022019.35</v>
      </c>
      <c r="J288" s="139">
        <v>1920134.7399999998</v>
      </c>
      <c r="K288" s="139">
        <v>6124127.7308200002</v>
      </c>
      <c r="L288" s="139">
        <v>16290230.66082</v>
      </c>
      <c r="M288" s="117">
        <v>0.93018000000000001</v>
      </c>
      <c r="N288" s="25">
        <v>15580433.35</v>
      </c>
      <c r="O288" s="25">
        <v>11953.86</v>
      </c>
      <c r="P288" s="58"/>
      <c r="Q288" s="139">
        <v>5350320.8099999996</v>
      </c>
      <c r="R288" s="139">
        <v>4394061.37</v>
      </c>
      <c r="S288" s="139">
        <v>9820865.4600000009</v>
      </c>
      <c r="T288" s="40">
        <v>0.63033326733495521</v>
      </c>
      <c r="U288" s="58"/>
      <c r="V288" s="28">
        <v>5759567.8899999987</v>
      </c>
      <c r="W288" s="29">
        <v>0.63033326733495521</v>
      </c>
      <c r="X288" s="42">
        <v>1</v>
      </c>
      <c r="Y288" s="46">
        <v>1</v>
      </c>
      <c r="Z288" s="58"/>
      <c r="AA288" s="28">
        <v>674178.21833282523</v>
      </c>
      <c r="AB288" s="28">
        <v>202253.46549984757</v>
      </c>
      <c r="AC288" s="139">
        <v>2625921.3973658001</v>
      </c>
      <c r="AD288" s="130">
        <v>130354.03478544042</v>
      </c>
      <c r="AE288" s="137">
        <v>130354.03478544042</v>
      </c>
      <c r="AF288" s="130">
        <v>126756.80850606137</v>
      </c>
      <c r="AG288" s="47">
        <v>155.17613090568182</v>
      </c>
      <c r="AH288" s="47">
        <v>100.01230246393256</v>
      </c>
      <c r="AI288" s="47">
        <v>97.252381121439143</v>
      </c>
      <c r="AJ288" s="47">
        <v>0</v>
      </c>
      <c r="AK288" s="47">
        <v>0</v>
      </c>
      <c r="AL288" s="45">
        <v>0</v>
      </c>
      <c r="AM288" s="30">
        <v>0</v>
      </c>
      <c r="AN288" s="140">
        <v>329010.27</v>
      </c>
      <c r="AO288" s="140">
        <v>252.42</v>
      </c>
      <c r="AP288" s="140">
        <v>4475768.1400000006</v>
      </c>
      <c r="AQ288" s="41">
        <v>4804778.41</v>
      </c>
      <c r="AR288" s="140"/>
      <c r="AS288" s="140">
        <v>4804778.41</v>
      </c>
      <c r="AT288" s="58"/>
      <c r="AU288" s="117">
        <v>108</v>
      </c>
      <c r="AV288" s="117">
        <v>54</v>
      </c>
      <c r="AW288" s="57"/>
      <c r="AY288" s="6"/>
      <c r="AZ288" s="1"/>
      <c r="BA288" s="1"/>
      <c r="BB288" s="176"/>
    </row>
    <row r="289" spans="1:54" x14ac:dyDescent="0.25">
      <c r="A289" s="24" t="s">
        <v>591</v>
      </c>
      <c r="B289" s="24" t="s">
        <v>592</v>
      </c>
      <c r="C289" s="24" t="s">
        <v>584</v>
      </c>
      <c r="D289" s="24" t="s">
        <v>120</v>
      </c>
      <c r="E289" s="58"/>
      <c r="F289" s="139">
        <v>572.75</v>
      </c>
      <c r="G289" s="57"/>
      <c r="H289" s="139">
        <v>3073745.5</v>
      </c>
      <c r="I289" s="139">
        <v>449110.45</v>
      </c>
      <c r="J289" s="139">
        <v>928810.41</v>
      </c>
      <c r="K289" s="139">
        <v>2587845.8922499996</v>
      </c>
      <c r="L289" s="139">
        <v>7039512.2522499999</v>
      </c>
      <c r="M289" s="117">
        <v>0.93018000000000001</v>
      </c>
      <c r="N289" s="25">
        <v>6728696.9000000004</v>
      </c>
      <c r="O289" s="25">
        <v>11748.05</v>
      </c>
      <c r="P289" s="58"/>
      <c r="Q289" s="139">
        <v>3623403.28</v>
      </c>
      <c r="R289" s="139">
        <v>1119594.3</v>
      </c>
      <c r="S289" s="139">
        <v>4816258</v>
      </c>
      <c r="T289" s="40">
        <v>0.71577871192266063</v>
      </c>
      <c r="U289" s="58"/>
      <c r="V289" s="28">
        <v>1912438.9000000004</v>
      </c>
      <c r="W289" s="29">
        <v>0.71577871192266063</v>
      </c>
      <c r="X289" s="42">
        <v>2</v>
      </c>
      <c r="Y289" s="46">
        <v>0</v>
      </c>
      <c r="Z289" s="58"/>
      <c r="AA289" s="28">
        <v>0</v>
      </c>
      <c r="AB289" s="28">
        <v>0</v>
      </c>
      <c r="AC289" s="139">
        <v>572061.19041500043</v>
      </c>
      <c r="AD289" s="130">
        <v>28397.835666201965</v>
      </c>
      <c r="AE289" s="137">
        <v>28397.835666201965</v>
      </c>
      <c r="AF289" s="130">
        <v>27614.174148519818</v>
      </c>
      <c r="AG289" s="47">
        <v>0</v>
      </c>
      <c r="AH289" s="47">
        <v>49.581555069754629</v>
      </c>
      <c r="AI289" s="47">
        <v>48.213311477118843</v>
      </c>
      <c r="AJ289" s="47">
        <v>0</v>
      </c>
      <c r="AK289" s="47">
        <v>0</v>
      </c>
      <c r="AL289" s="45">
        <v>0</v>
      </c>
      <c r="AM289" s="30">
        <v>0</v>
      </c>
      <c r="AN289" s="140">
        <v>27614.17</v>
      </c>
      <c r="AO289" s="140">
        <v>48.21</v>
      </c>
      <c r="AP289" s="140">
        <v>1156241.42</v>
      </c>
      <c r="AQ289" s="41">
        <v>1183855.5899999999</v>
      </c>
      <c r="AR289" s="140"/>
      <c r="AS289" s="140">
        <v>1183855.5899999999</v>
      </c>
      <c r="AT289" s="58"/>
      <c r="AU289" s="117">
        <v>108</v>
      </c>
      <c r="AV289" s="117">
        <v>54</v>
      </c>
      <c r="AW289" s="57"/>
      <c r="AY289" s="6"/>
      <c r="AZ289" s="1"/>
      <c r="BA289" s="1"/>
      <c r="BB289" s="176"/>
    </row>
    <row r="290" spans="1:54" x14ac:dyDescent="0.25">
      <c r="A290" s="24" t="s">
        <v>593</v>
      </c>
      <c r="B290" s="24" t="s">
        <v>594</v>
      </c>
      <c r="C290" s="24" t="s">
        <v>584</v>
      </c>
      <c r="D290" s="24" t="s">
        <v>120</v>
      </c>
      <c r="E290" s="58"/>
      <c r="F290" s="139">
        <v>349.56</v>
      </c>
      <c r="G290" s="57"/>
      <c r="H290" s="139">
        <v>1805899.9500000002</v>
      </c>
      <c r="I290" s="139">
        <v>274100.47999999998</v>
      </c>
      <c r="J290" s="139">
        <v>331060.68999999994</v>
      </c>
      <c r="K290" s="139">
        <v>1489830.0948399999</v>
      </c>
      <c r="L290" s="139">
        <v>3900891.21484</v>
      </c>
      <c r="M290" s="117">
        <v>0.93018000000000001</v>
      </c>
      <c r="N290" s="25">
        <v>3732550.92</v>
      </c>
      <c r="O290" s="25">
        <v>10677.85</v>
      </c>
      <c r="P290" s="58"/>
      <c r="Q290" s="139">
        <v>1478836.67</v>
      </c>
      <c r="R290" s="139">
        <v>1130862.47</v>
      </c>
      <c r="S290" s="139">
        <v>2622627.2699999996</v>
      </c>
      <c r="T290" s="40">
        <v>0.70263670240833564</v>
      </c>
      <c r="U290" s="58"/>
      <c r="V290" s="28">
        <v>1109923.6500000004</v>
      </c>
      <c r="W290" s="29">
        <v>0.70263670240833564</v>
      </c>
      <c r="X290" s="42">
        <v>2</v>
      </c>
      <c r="Y290" s="46">
        <v>0</v>
      </c>
      <c r="Z290" s="58"/>
      <c r="AA290" s="28">
        <v>0</v>
      </c>
      <c r="AB290" s="28">
        <v>0</v>
      </c>
      <c r="AC290" s="139">
        <v>444800.47532040038</v>
      </c>
      <c r="AD290" s="130">
        <v>22080.454003939431</v>
      </c>
      <c r="AE290" s="137">
        <v>22080.454003939431</v>
      </c>
      <c r="AF290" s="130">
        <v>21471.125803747324</v>
      </c>
      <c r="AG290" s="47">
        <v>0</v>
      </c>
      <c r="AH290" s="47">
        <v>63.166420654363861</v>
      </c>
      <c r="AI290" s="47">
        <v>61.423291577260912</v>
      </c>
      <c r="AJ290" s="47">
        <v>0</v>
      </c>
      <c r="AK290" s="47">
        <v>0</v>
      </c>
      <c r="AL290" s="45">
        <v>0</v>
      </c>
      <c r="AM290" s="30">
        <v>0</v>
      </c>
      <c r="AN290" s="140">
        <v>21471.119999999999</v>
      </c>
      <c r="AO290" s="140">
        <v>61.42</v>
      </c>
      <c r="AP290" s="140">
        <v>1135975.5499999998</v>
      </c>
      <c r="AQ290" s="41">
        <v>1157446.67</v>
      </c>
      <c r="AR290" s="140"/>
      <c r="AS290" s="140">
        <v>1157446.67</v>
      </c>
      <c r="AT290" s="58"/>
      <c r="AU290" s="117">
        <v>108</v>
      </c>
      <c r="AV290" s="117">
        <v>54</v>
      </c>
      <c r="AW290" s="57"/>
      <c r="AY290" s="6"/>
      <c r="AZ290" s="1"/>
      <c r="BA290" s="1"/>
      <c r="BB290" s="176"/>
    </row>
    <row r="291" spans="1:54" x14ac:dyDescent="0.25">
      <c r="A291" s="24" t="s">
        <v>595</v>
      </c>
      <c r="B291" s="24" t="s">
        <v>596</v>
      </c>
      <c r="C291" s="24" t="s">
        <v>584</v>
      </c>
      <c r="D291" s="24" t="s">
        <v>120</v>
      </c>
      <c r="E291" s="58"/>
      <c r="F291" s="139">
        <v>163.5</v>
      </c>
      <c r="G291" s="57"/>
      <c r="H291" s="139">
        <v>906999.12999999989</v>
      </c>
      <c r="I291" s="139">
        <v>128205.25</v>
      </c>
      <c r="J291" s="139">
        <v>317180.91000000003</v>
      </c>
      <c r="K291" s="139">
        <v>762779.28249999997</v>
      </c>
      <c r="L291" s="139">
        <v>2115164.5724999998</v>
      </c>
      <c r="M291" s="117">
        <v>0.93018000000000001</v>
      </c>
      <c r="N291" s="25">
        <v>2020741.03</v>
      </c>
      <c r="O291" s="25">
        <v>12359.27</v>
      </c>
      <c r="P291" s="58"/>
      <c r="Q291" s="139">
        <v>310789.96999999997</v>
      </c>
      <c r="R291" s="139">
        <v>858901.03</v>
      </c>
      <c r="S291" s="139">
        <v>1197254.27</v>
      </c>
      <c r="T291" s="40">
        <v>0.59248278340743143</v>
      </c>
      <c r="U291" s="58"/>
      <c r="V291" s="28">
        <v>823486.76</v>
      </c>
      <c r="W291" s="29">
        <v>0.59248278340743143</v>
      </c>
      <c r="X291" s="42">
        <v>1</v>
      </c>
      <c r="Y291" s="46">
        <v>1</v>
      </c>
      <c r="Z291" s="58"/>
      <c r="AA291" s="28">
        <v>163925.15909779631</v>
      </c>
      <c r="AB291" s="28">
        <v>49177.54772933889</v>
      </c>
      <c r="AC291" s="139">
        <v>484225.34946483356</v>
      </c>
      <c r="AD291" s="130">
        <v>24037.55425103382</v>
      </c>
      <c r="AE291" s="137">
        <v>24037.55425103382</v>
      </c>
      <c r="AF291" s="130">
        <v>23374.218267716205</v>
      </c>
      <c r="AG291" s="47">
        <v>300.78010843632347</v>
      </c>
      <c r="AH291" s="47">
        <v>147.01868043445762</v>
      </c>
      <c r="AI291" s="47">
        <v>142.96157961905936</v>
      </c>
      <c r="AJ291" s="47">
        <v>0</v>
      </c>
      <c r="AK291" s="47">
        <v>0</v>
      </c>
      <c r="AL291" s="45">
        <v>0</v>
      </c>
      <c r="AM291" s="30">
        <v>0</v>
      </c>
      <c r="AN291" s="140">
        <v>72551.759999999995</v>
      </c>
      <c r="AO291" s="140">
        <v>443.74</v>
      </c>
      <c r="AP291" s="140">
        <v>898430.27000000014</v>
      </c>
      <c r="AQ291" s="41">
        <v>970982.03000000014</v>
      </c>
      <c r="AR291" s="140"/>
      <c r="AS291" s="140">
        <v>970982.03000000014</v>
      </c>
      <c r="AT291" s="58"/>
      <c r="AU291" s="117">
        <v>108</v>
      </c>
      <c r="AV291" s="117">
        <v>54</v>
      </c>
      <c r="AW291" s="57"/>
      <c r="AY291" s="6"/>
      <c r="AZ291" s="1"/>
      <c r="BA291" s="1"/>
      <c r="BB291" s="176"/>
    </row>
    <row r="292" spans="1:54" x14ac:dyDescent="0.25">
      <c r="A292" s="24" t="s">
        <v>597</v>
      </c>
      <c r="B292" s="24" t="s">
        <v>598</v>
      </c>
      <c r="C292" s="24" t="s">
        <v>584</v>
      </c>
      <c r="D292" s="24" t="s">
        <v>120</v>
      </c>
      <c r="E292" s="58"/>
      <c r="F292" s="139">
        <v>158.55000000000001</v>
      </c>
      <c r="G292" s="57"/>
      <c r="H292" s="139">
        <v>827287.87</v>
      </c>
      <c r="I292" s="139">
        <v>124323.81</v>
      </c>
      <c r="J292" s="139">
        <v>160682.65000000002</v>
      </c>
      <c r="K292" s="139">
        <v>680377.1654500002</v>
      </c>
      <c r="L292" s="139">
        <v>1792671.4954500003</v>
      </c>
      <c r="M292" s="117">
        <v>0.93018000000000001</v>
      </c>
      <c r="N292" s="25">
        <v>1715011.1</v>
      </c>
      <c r="O292" s="25">
        <v>10816.84</v>
      </c>
      <c r="P292" s="58"/>
      <c r="Q292" s="139">
        <v>659593.26</v>
      </c>
      <c r="R292" s="139">
        <v>467478.79</v>
      </c>
      <c r="S292" s="139">
        <v>1132613.79</v>
      </c>
      <c r="T292" s="40">
        <v>0.66041192969538209</v>
      </c>
      <c r="U292" s="58"/>
      <c r="V292" s="28">
        <v>582397.31000000006</v>
      </c>
      <c r="W292" s="29">
        <v>0.66041192969538209</v>
      </c>
      <c r="X292" s="42">
        <v>1</v>
      </c>
      <c r="Y292" s="46">
        <v>1</v>
      </c>
      <c r="Z292" s="58"/>
      <c r="AA292" s="28">
        <v>22624.706837164471</v>
      </c>
      <c r="AB292" s="28">
        <v>6787.4120511493411</v>
      </c>
      <c r="AC292" s="139">
        <v>248688.54810372277</v>
      </c>
      <c r="AD292" s="130">
        <v>12345.211735116332</v>
      </c>
      <c r="AE292" s="137">
        <v>12345.211735116332</v>
      </c>
      <c r="AF292" s="130">
        <v>12004.53551323218</v>
      </c>
      <c r="AG292" s="47">
        <v>42.809284460103065</v>
      </c>
      <c r="AH292" s="47">
        <v>77.863208673076826</v>
      </c>
      <c r="AI292" s="47">
        <v>75.714509701874363</v>
      </c>
      <c r="AJ292" s="47">
        <v>0</v>
      </c>
      <c r="AK292" s="47">
        <v>0</v>
      </c>
      <c r="AL292" s="45">
        <v>0</v>
      </c>
      <c r="AM292" s="30">
        <v>0</v>
      </c>
      <c r="AN292" s="140">
        <v>18791.939999999999</v>
      </c>
      <c r="AO292" s="140">
        <v>118.52</v>
      </c>
      <c r="AP292" s="140">
        <v>469041.79</v>
      </c>
      <c r="AQ292" s="41">
        <v>487833.73</v>
      </c>
      <c r="AR292" s="140"/>
      <c r="AS292" s="140">
        <v>487833.73</v>
      </c>
      <c r="AT292" s="58"/>
      <c r="AU292" s="117">
        <v>108</v>
      </c>
      <c r="AV292" s="117">
        <v>54</v>
      </c>
      <c r="AW292" s="57"/>
      <c r="AY292" s="6"/>
      <c r="AZ292" s="1"/>
      <c r="BA292" s="1"/>
      <c r="BB292" s="176"/>
    </row>
    <row r="293" spans="1:54" x14ac:dyDescent="0.25">
      <c r="A293" s="24" t="s">
        <v>599</v>
      </c>
      <c r="B293" s="24" t="s">
        <v>600</v>
      </c>
      <c r="C293" s="24" t="s">
        <v>584</v>
      </c>
      <c r="D293" s="24" t="s">
        <v>120</v>
      </c>
      <c r="E293" s="58"/>
      <c r="F293" s="139">
        <v>234.73</v>
      </c>
      <c r="G293" s="57"/>
      <c r="H293" s="139">
        <v>1224120.57</v>
      </c>
      <c r="I293" s="139">
        <v>184058.83</v>
      </c>
      <c r="J293" s="139">
        <v>267905.46999999997</v>
      </c>
      <c r="K293" s="139">
        <v>1018311.2284700001</v>
      </c>
      <c r="L293" s="139">
        <v>2694396.0984700001</v>
      </c>
      <c r="M293" s="117">
        <v>0.93018000000000001</v>
      </c>
      <c r="N293" s="25">
        <v>2577371.85</v>
      </c>
      <c r="O293" s="25">
        <v>10980.15</v>
      </c>
      <c r="P293" s="58"/>
      <c r="Q293" s="139">
        <v>1022701.15</v>
      </c>
      <c r="R293" s="139">
        <v>715777.65</v>
      </c>
      <c r="S293" s="139">
        <v>1748905.9300000002</v>
      </c>
      <c r="T293" s="40">
        <v>0.67856174110072631</v>
      </c>
      <c r="U293" s="58"/>
      <c r="V293" s="28">
        <v>828465.91999999993</v>
      </c>
      <c r="W293" s="29">
        <v>0.67856174110072631</v>
      </c>
      <c r="X293" s="42">
        <v>2</v>
      </c>
      <c r="Y293" s="46">
        <v>0</v>
      </c>
      <c r="Z293" s="58"/>
      <c r="AA293" s="28">
        <v>0</v>
      </c>
      <c r="AB293" s="28">
        <v>0</v>
      </c>
      <c r="AC293" s="139">
        <v>344263.5729519999</v>
      </c>
      <c r="AD293" s="130">
        <v>17089.675954871545</v>
      </c>
      <c r="AE293" s="137">
        <v>17089.675954871545</v>
      </c>
      <c r="AF293" s="130">
        <v>16618.072359692283</v>
      </c>
      <c r="AG293" s="47">
        <v>0</v>
      </c>
      <c r="AH293" s="47">
        <v>72.805674412608298</v>
      </c>
      <c r="AI293" s="47">
        <v>70.79654223870952</v>
      </c>
      <c r="AJ293" s="47">
        <v>0</v>
      </c>
      <c r="AK293" s="47">
        <v>0</v>
      </c>
      <c r="AL293" s="45">
        <v>0</v>
      </c>
      <c r="AM293" s="30">
        <v>0</v>
      </c>
      <c r="AN293" s="140">
        <v>16618.07</v>
      </c>
      <c r="AO293" s="140">
        <v>70.790000000000006</v>
      </c>
      <c r="AP293" s="140">
        <v>720631.14</v>
      </c>
      <c r="AQ293" s="41">
        <v>737249.21</v>
      </c>
      <c r="AR293" s="140"/>
      <c r="AS293" s="140">
        <v>737249.21</v>
      </c>
      <c r="AT293" s="58"/>
      <c r="AU293" s="117">
        <v>108</v>
      </c>
      <c r="AV293" s="117">
        <v>54</v>
      </c>
      <c r="AW293" s="57"/>
      <c r="AY293" s="6"/>
      <c r="AZ293" s="1"/>
      <c r="BA293" s="1"/>
      <c r="BB293" s="176"/>
    </row>
    <row r="294" spans="1:54" x14ac:dyDescent="0.25">
      <c r="A294" s="24" t="s">
        <v>601</v>
      </c>
      <c r="B294" s="24" t="s">
        <v>602</v>
      </c>
      <c r="C294" s="24" t="s">
        <v>584</v>
      </c>
      <c r="D294" s="24" t="s">
        <v>120</v>
      </c>
      <c r="E294" s="58"/>
      <c r="F294" s="139">
        <v>89.25</v>
      </c>
      <c r="G294" s="57"/>
      <c r="H294" s="139">
        <v>481811.82999999996</v>
      </c>
      <c r="I294" s="139">
        <v>69983.600000000006</v>
      </c>
      <c r="J294" s="139">
        <v>128716.87</v>
      </c>
      <c r="K294" s="139">
        <v>399713.82574999996</v>
      </c>
      <c r="L294" s="139">
        <v>1080226.1257499999</v>
      </c>
      <c r="M294" s="117">
        <v>0.93018000000000001</v>
      </c>
      <c r="N294" s="25">
        <v>1032712.75</v>
      </c>
      <c r="O294" s="25">
        <v>11571.01</v>
      </c>
      <c r="P294" s="58"/>
      <c r="Q294" s="139">
        <v>505616.16</v>
      </c>
      <c r="R294" s="139">
        <v>249336.47</v>
      </c>
      <c r="S294" s="139">
        <v>761597.91</v>
      </c>
      <c r="T294" s="40">
        <v>0.73747313568075923</v>
      </c>
      <c r="U294" s="58"/>
      <c r="V294" s="28">
        <v>271114.83999999997</v>
      </c>
      <c r="W294" s="29">
        <v>0.73747313568075923</v>
      </c>
      <c r="X294" s="42">
        <v>2</v>
      </c>
      <c r="Y294" s="46">
        <v>0</v>
      </c>
      <c r="Z294" s="58"/>
      <c r="AA294" s="28">
        <v>0</v>
      </c>
      <c r="AB294" s="28">
        <v>0</v>
      </c>
      <c r="AC294" s="139">
        <v>85667.355575999973</v>
      </c>
      <c r="AD294" s="130">
        <v>4252.635078846185</v>
      </c>
      <c r="AE294" s="137">
        <v>4252.635078846185</v>
      </c>
      <c r="AF294" s="130">
        <v>4135.2801332366043</v>
      </c>
      <c r="AG294" s="47">
        <v>0</v>
      </c>
      <c r="AH294" s="47">
        <v>47.648572312002074</v>
      </c>
      <c r="AI294" s="47">
        <v>46.333670960634223</v>
      </c>
      <c r="AJ294" s="47">
        <v>0</v>
      </c>
      <c r="AK294" s="47">
        <v>0</v>
      </c>
      <c r="AL294" s="45">
        <v>0</v>
      </c>
      <c r="AM294" s="30">
        <v>0</v>
      </c>
      <c r="AN294" s="140">
        <v>4135.28</v>
      </c>
      <c r="AO294" s="140">
        <v>46.33</v>
      </c>
      <c r="AP294" s="140">
        <v>255506.42</v>
      </c>
      <c r="AQ294" s="41">
        <v>259641.7</v>
      </c>
      <c r="AR294" s="140"/>
      <c r="AS294" s="140">
        <v>259641.7</v>
      </c>
      <c r="AT294" s="58"/>
      <c r="AU294" s="117">
        <v>108</v>
      </c>
      <c r="AV294" s="117">
        <v>54</v>
      </c>
      <c r="AW294" s="57"/>
      <c r="AY294" s="6"/>
      <c r="AZ294" s="1"/>
      <c r="BA294" s="1"/>
      <c r="BB294" s="176"/>
    </row>
    <row r="295" spans="1:54" x14ac:dyDescent="0.25">
      <c r="A295" s="24" t="s">
        <v>603</v>
      </c>
      <c r="B295" s="24" t="s">
        <v>604</v>
      </c>
      <c r="C295" s="24" t="s">
        <v>584</v>
      </c>
      <c r="D295" s="24" t="s">
        <v>120</v>
      </c>
      <c r="E295" s="58"/>
      <c r="F295" s="139">
        <v>190.21</v>
      </c>
      <c r="G295" s="57"/>
      <c r="H295" s="139">
        <v>986178.42</v>
      </c>
      <c r="I295" s="139">
        <v>149149.35999999999</v>
      </c>
      <c r="J295" s="139">
        <v>205063.87</v>
      </c>
      <c r="K295" s="139">
        <v>819238.31319000002</v>
      </c>
      <c r="L295" s="139">
        <v>2159629.96319</v>
      </c>
      <c r="M295" s="117">
        <v>0.93018000000000001</v>
      </c>
      <c r="N295" s="25">
        <v>2066043.81</v>
      </c>
      <c r="O295" s="25">
        <v>10861.9</v>
      </c>
      <c r="P295" s="58"/>
      <c r="Q295" s="139">
        <v>654316.06999999995</v>
      </c>
      <c r="R295" s="139">
        <v>679622.82</v>
      </c>
      <c r="S295" s="139">
        <v>1342708.3199999998</v>
      </c>
      <c r="T295" s="40">
        <v>0.64989344054616138</v>
      </c>
      <c r="U295" s="58"/>
      <c r="V295" s="28">
        <v>723335.49000000022</v>
      </c>
      <c r="W295" s="29">
        <v>0.64989344054616138</v>
      </c>
      <c r="X295" s="42">
        <v>1</v>
      </c>
      <c r="Y295" s="46">
        <v>1</v>
      </c>
      <c r="Z295" s="58"/>
      <c r="AA295" s="28">
        <v>48987.247138970066</v>
      </c>
      <c r="AB295" s="28">
        <v>14696.174141691019</v>
      </c>
      <c r="AC295" s="139">
        <v>343040.47098868265</v>
      </c>
      <c r="AD295" s="130">
        <v>17028.95963791235</v>
      </c>
      <c r="AE295" s="137">
        <v>17028.95963791235</v>
      </c>
      <c r="AF295" s="130">
        <v>16559.031559193412</v>
      </c>
      <c r="AG295" s="47">
        <v>77.262889131439039</v>
      </c>
      <c r="AH295" s="47">
        <v>89.52715229437122</v>
      </c>
      <c r="AI295" s="47">
        <v>87.056577252475748</v>
      </c>
      <c r="AJ295" s="47">
        <v>0</v>
      </c>
      <c r="AK295" s="47">
        <v>0</v>
      </c>
      <c r="AL295" s="45">
        <v>0</v>
      </c>
      <c r="AM295" s="30">
        <v>0</v>
      </c>
      <c r="AN295" s="140">
        <v>31255.200000000001</v>
      </c>
      <c r="AO295" s="140">
        <v>164.31</v>
      </c>
      <c r="AP295" s="140">
        <v>683253.28999999992</v>
      </c>
      <c r="AQ295" s="41">
        <v>714508.48999999987</v>
      </c>
      <c r="AR295" s="140"/>
      <c r="AS295" s="140">
        <v>714508.48999999987</v>
      </c>
      <c r="AT295" s="58"/>
      <c r="AU295" s="117">
        <v>108</v>
      </c>
      <c r="AV295" s="117">
        <v>54</v>
      </c>
      <c r="AW295" s="57"/>
      <c r="AY295" s="6"/>
      <c r="AZ295" s="1"/>
      <c r="BA295" s="1"/>
      <c r="BB295" s="176"/>
    </row>
    <row r="296" spans="1:54" x14ac:dyDescent="0.25">
      <c r="A296" s="24" t="s">
        <v>605</v>
      </c>
      <c r="B296" s="24" t="s">
        <v>606</v>
      </c>
      <c r="C296" s="24" t="s">
        <v>584</v>
      </c>
      <c r="D296" s="24" t="s">
        <v>131</v>
      </c>
      <c r="E296" s="58"/>
      <c r="F296" s="139">
        <v>611</v>
      </c>
      <c r="G296" s="57"/>
      <c r="H296" s="139">
        <v>3579595.71</v>
      </c>
      <c r="I296" s="139">
        <v>479103.43</v>
      </c>
      <c r="J296" s="139">
        <v>735139.32</v>
      </c>
      <c r="K296" s="139">
        <v>3131612.639</v>
      </c>
      <c r="L296" s="139">
        <v>7925451.0989999995</v>
      </c>
      <c r="M296" s="117">
        <v>0.93018000000000001</v>
      </c>
      <c r="N296" s="25">
        <v>7590745.29</v>
      </c>
      <c r="O296" s="25">
        <v>12423.47</v>
      </c>
      <c r="P296" s="58"/>
      <c r="Q296" s="139">
        <v>4609489.93</v>
      </c>
      <c r="R296" s="139">
        <v>462337.27</v>
      </c>
      <c r="S296" s="139">
        <v>5200999.1400000006</v>
      </c>
      <c r="T296" s="40">
        <v>0.68517634847420894</v>
      </c>
      <c r="U296" s="58"/>
      <c r="V296" s="28">
        <v>2389746.1499999994</v>
      </c>
      <c r="W296" s="29">
        <v>0.68517634847420894</v>
      </c>
      <c r="X296" s="42">
        <v>2</v>
      </c>
      <c r="Y296" s="46">
        <v>0</v>
      </c>
      <c r="Z296" s="58"/>
      <c r="AA296" s="28">
        <v>0</v>
      </c>
      <c r="AB296" s="28">
        <v>0</v>
      </c>
      <c r="AC296" s="139">
        <v>751576.55011889967</v>
      </c>
      <c r="AD296" s="130">
        <v>37309.203488116691</v>
      </c>
      <c r="AE296" s="137">
        <v>37309.203488116691</v>
      </c>
      <c r="AF296" s="130">
        <v>36279.625481796749</v>
      </c>
      <c r="AG296" s="47">
        <v>0</v>
      </c>
      <c r="AH296" s="47">
        <v>61.062526167130429</v>
      </c>
      <c r="AI296" s="47">
        <v>59.377455780354744</v>
      </c>
      <c r="AJ296" s="47">
        <v>0</v>
      </c>
      <c r="AK296" s="47">
        <v>0</v>
      </c>
      <c r="AL296" s="45">
        <v>0</v>
      </c>
      <c r="AM296" s="30">
        <v>0</v>
      </c>
      <c r="AN296" s="140">
        <v>36279.620000000003</v>
      </c>
      <c r="AO296" s="140">
        <v>59.37</v>
      </c>
      <c r="AP296" s="140">
        <v>487559.42</v>
      </c>
      <c r="AQ296" s="41">
        <v>523839.04</v>
      </c>
      <c r="AR296" s="140"/>
      <c r="AS296" s="140">
        <v>523839.04</v>
      </c>
      <c r="AT296" s="58"/>
      <c r="AU296" s="117">
        <v>108</v>
      </c>
      <c r="AV296" s="117">
        <v>54</v>
      </c>
      <c r="AW296" s="57"/>
      <c r="AY296" s="6"/>
      <c r="AZ296" s="1"/>
      <c r="BA296" s="1"/>
      <c r="BB296" s="176"/>
    </row>
    <row r="297" spans="1:54" x14ac:dyDescent="0.25">
      <c r="A297" s="24" t="s">
        <v>607</v>
      </c>
      <c r="B297" s="24" t="s">
        <v>608</v>
      </c>
      <c r="C297" s="24" t="s">
        <v>584</v>
      </c>
      <c r="D297" s="24" t="s">
        <v>120</v>
      </c>
      <c r="E297" s="58"/>
      <c r="F297" s="139">
        <v>154.75</v>
      </c>
      <c r="G297" s="57"/>
      <c r="H297" s="139">
        <v>811347.4</v>
      </c>
      <c r="I297" s="139">
        <v>121344.11</v>
      </c>
      <c r="J297" s="139">
        <v>176377.86</v>
      </c>
      <c r="K297" s="139">
        <v>671561.27324999997</v>
      </c>
      <c r="L297" s="139">
        <v>1780630.6432500002</v>
      </c>
      <c r="M297" s="117">
        <v>0.93018000000000001</v>
      </c>
      <c r="N297" s="25">
        <v>1703195.41</v>
      </c>
      <c r="O297" s="25">
        <v>11006.1</v>
      </c>
      <c r="P297" s="58"/>
      <c r="Q297" s="139">
        <v>875101.8</v>
      </c>
      <c r="R297" s="139">
        <v>337013.9</v>
      </c>
      <c r="S297" s="139">
        <v>1221546.8800000001</v>
      </c>
      <c r="T297" s="40">
        <v>0.71720888444620701</v>
      </c>
      <c r="U297" s="58"/>
      <c r="V297" s="28">
        <v>481648.5299999998</v>
      </c>
      <c r="W297" s="29">
        <v>0.71720888444620701</v>
      </c>
      <c r="X297" s="42">
        <v>2</v>
      </c>
      <c r="Y297" s="46">
        <v>0</v>
      </c>
      <c r="Z297" s="58"/>
      <c r="AA297" s="28">
        <v>0</v>
      </c>
      <c r="AB297" s="28">
        <v>0</v>
      </c>
      <c r="AC297" s="139">
        <v>151368.1544517999</v>
      </c>
      <c r="AD297" s="130">
        <v>7514.1052167865719</v>
      </c>
      <c r="AE297" s="137">
        <v>7514.1052167865719</v>
      </c>
      <c r="AF297" s="130">
        <v>7306.7473333398912</v>
      </c>
      <c r="AG297" s="47">
        <v>0</v>
      </c>
      <c r="AH297" s="47">
        <v>48.556414971157167</v>
      </c>
      <c r="AI297" s="47">
        <v>47.216460958577649</v>
      </c>
      <c r="AJ297" s="47">
        <v>0</v>
      </c>
      <c r="AK297" s="47">
        <v>0</v>
      </c>
      <c r="AL297" s="45">
        <v>0</v>
      </c>
      <c r="AM297" s="30">
        <v>0</v>
      </c>
      <c r="AN297" s="140">
        <v>7306.74</v>
      </c>
      <c r="AO297" s="140">
        <v>47.21</v>
      </c>
      <c r="AP297" s="140">
        <v>340364.33999999997</v>
      </c>
      <c r="AQ297" s="41">
        <v>347671.07999999996</v>
      </c>
      <c r="AR297" s="140"/>
      <c r="AS297" s="140">
        <v>347671.07999999996</v>
      </c>
      <c r="AT297" s="58"/>
      <c r="AU297" s="117">
        <v>107</v>
      </c>
      <c r="AV297" s="117">
        <v>54</v>
      </c>
      <c r="AW297" s="57"/>
      <c r="AY297" s="6"/>
      <c r="AZ297" s="1"/>
      <c r="BA297" s="1"/>
      <c r="BB297" s="176"/>
    </row>
    <row r="298" spans="1:54" x14ac:dyDescent="0.25">
      <c r="A298" s="24" t="s">
        <v>609</v>
      </c>
      <c r="B298" s="24" t="s">
        <v>610</v>
      </c>
      <c r="C298" s="24" t="s">
        <v>584</v>
      </c>
      <c r="D298" s="24" t="s">
        <v>120</v>
      </c>
      <c r="E298" s="58"/>
      <c r="F298" s="139">
        <v>133.05000000000001</v>
      </c>
      <c r="G298" s="57"/>
      <c r="H298" s="139">
        <v>775976.10000000009</v>
      </c>
      <c r="I298" s="139">
        <v>104328.49</v>
      </c>
      <c r="J298" s="139">
        <v>303481.29000000004</v>
      </c>
      <c r="K298" s="139">
        <v>644923.68795000005</v>
      </c>
      <c r="L298" s="139">
        <v>1828709.5679500001</v>
      </c>
      <c r="M298" s="117">
        <v>0.93018000000000001</v>
      </c>
      <c r="N298" s="25">
        <v>1746057.63</v>
      </c>
      <c r="O298" s="25">
        <v>13123.31</v>
      </c>
      <c r="P298" s="58"/>
      <c r="Q298" s="139">
        <v>229484.11</v>
      </c>
      <c r="R298" s="139">
        <v>957808.76</v>
      </c>
      <c r="S298" s="139">
        <v>1222270.18</v>
      </c>
      <c r="T298" s="40">
        <v>0.70001708935575058</v>
      </c>
      <c r="U298" s="58"/>
      <c r="V298" s="28">
        <v>523787.44999999995</v>
      </c>
      <c r="W298" s="29">
        <v>0.70001708935575058</v>
      </c>
      <c r="X298" s="42">
        <v>2</v>
      </c>
      <c r="Y298" s="46">
        <v>0</v>
      </c>
      <c r="Z298" s="58"/>
      <c r="AA298" s="28">
        <v>0</v>
      </c>
      <c r="AB298" s="28">
        <v>0</v>
      </c>
      <c r="AC298" s="139">
        <v>305429.22161889996</v>
      </c>
      <c r="AD298" s="130">
        <v>15161.890001482729</v>
      </c>
      <c r="AE298" s="137">
        <v>15161.890001482729</v>
      </c>
      <c r="AF298" s="130">
        <v>14743.485237501613</v>
      </c>
      <c r="AG298" s="47">
        <v>0</v>
      </c>
      <c r="AH298" s="47">
        <v>113.95633221708175</v>
      </c>
      <c r="AI298" s="47">
        <v>110.81161396092907</v>
      </c>
      <c r="AJ298" s="47">
        <v>0</v>
      </c>
      <c r="AK298" s="47">
        <v>0</v>
      </c>
      <c r="AL298" s="45">
        <v>0</v>
      </c>
      <c r="AM298" s="30">
        <v>0</v>
      </c>
      <c r="AN298" s="140">
        <v>14743.48</v>
      </c>
      <c r="AO298" s="140">
        <v>110.81</v>
      </c>
      <c r="AP298" s="140">
        <v>1013030.24</v>
      </c>
      <c r="AQ298" s="41">
        <v>1027773.72</v>
      </c>
      <c r="AR298" s="140"/>
      <c r="AS298" s="140">
        <v>1027773.72</v>
      </c>
      <c r="AT298" s="58"/>
      <c r="AU298" s="117">
        <v>108</v>
      </c>
      <c r="AV298" s="117">
        <v>54</v>
      </c>
      <c r="AW298" s="57"/>
      <c r="AY298" s="6"/>
      <c r="AZ298" s="1"/>
      <c r="BA298" s="1"/>
      <c r="BB298" s="176"/>
    </row>
    <row r="299" spans="1:54" x14ac:dyDescent="0.25">
      <c r="A299" s="24" t="s">
        <v>611</v>
      </c>
      <c r="B299" s="24" t="s">
        <v>612</v>
      </c>
      <c r="C299" s="24" t="s">
        <v>613</v>
      </c>
      <c r="D299" s="24" t="s">
        <v>12</v>
      </c>
      <c r="E299" s="58"/>
      <c r="F299" s="139">
        <v>346.75</v>
      </c>
      <c r="G299" s="57"/>
      <c r="H299" s="139">
        <v>1941755.67</v>
      </c>
      <c r="I299" s="139">
        <v>271897.07</v>
      </c>
      <c r="J299" s="139">
        <v>541548.23</v>
      </c>
      <c r="K299" s="139">
        <v>1649181.25725</v>
      </c>
      <c r="L299" s="139">
        <v>4404382.2272499995</v>
      </c>
      <c r="M299" s="117">
        <v>0.9</v>
      </c>
      <c r="N299" s="25">
        <v>4128862.13</v>
      </c>
      <c r="O299" s="25">
        <v>11907.31</v>
      </c>
      <c r="P299" s="58"/>
      <c r="Q299" s="139">
        <v>1016030.56</v>
      </c>
      <c r="R299" s="139">
        <v>1430521.1</v>
      </c>
      <c r="S299" s="139">
        <v>2656551.92</v>
      </c>
      <c r="T299" s="40">
        <v>0.64341017848421111</v>
      </c>
      <c r="U299" s="58"/>
      <c r="V299" s="28">
        <v>1472310.21</v>
      </c>
      <c r="W299" s="29">
        <v>0.64341017848421111</v>
      </c>
      <c r="X299" s="42">
        <v>1</v>
      </c>
      <c r="Y299" s="46">
        <v>1</v>
      </c>
      <c r="Z299" s="58"/>
      <c r="AA299" s="28">
        <v>124666.51101137558</v>
      </c>
      <c r="AB299" s="28">
        <v>37399.953303412673</v>
      </c>
      <c r="AC299" s="139">
        <v>787776.13288132951</v>
      </c>
      <c r="AD299" s="130">
        <v>39106.196221930368</v>
      </c>
      <c r="AE299" s="137">
        <v>39106.196221930368</v>
      </c>
      <c r="AF299" s="130">
        <v>38027.028730355385</v>
      </c>
      <c r="AG299" s="47">
        <v>107.8585531461072</v>
      </c>
      <c r="AH299" s="47">
        <v>112.77922486497583</v>
      </c>
      <c r="AI299" s="47">
        <v>109.66698984961899</v>
      </c>
      <c r="AJ299" s="47">
        <v>0</v>
      </c>
      <c r="AK299" s="47">
        <v>0</v>
      </c>
      <c r="AL299" s="45">
        <v>0</v>
      </c>
      <c r="AM299" s="30">
        <v>0</v>
      </c>
      <c r="AN299" s="140">
        <v>75426.98</v>
      </c>
      <c r="AO299" s="140">
        <v>217.52</v>
      </c>
      <c r="AP299" s="140">
        <v>1465694.6500000001</v>
      </c>
      <c r="AQ299" s="41">
        <v>1541121.6300000001</v>
      </c>
      <c r="AR299" s="140"/>
      <c r="AS299" s="140">
        <v>1541121.6300000001</v>
      </c>
      <c r="AT299" s="58"/>
      <c r="AU299" s="117">
        <v>115</v>
      </c>
      <c r="AV299" s="117">
        <v>58</v>
      </c>
      <c r="AW299" s="57"/>
      <c r="AY299" s="6"/>
      <c r="AZ299" s="1"/>
      <c r="BA299" s="1"/>
      <c r="BB299" s="176"/>
    </row>
    <row r="300" spans="1:54" x14ac:dyDescent="0.25">
      <c r="A300" s="24" t="s">
        <v>614</v>
      </c>
      <c r="B300" s="24" t="s">
        <v>615</v>
      </c>
      <c r="C300" s="24" t="s">
        <v>613</v>
      </c>
      <c r="D300" s="24" t="s">
        <v>120</v>
      </c>
      <c r="E300" s="58"/>
      <c r="F300" s="139">
        <v>367</v>
      </c>
      <c r="G300" s="57"/>
      <c r="H300" s="139">
        <v>1992750.77</v>
      </c>
      <c r="I300" s="139">
        <v>287775.71000000002</v>
      </c>
      <c r="J300" s="139">
        <v>567430.24</v>
      </c>
      <c r="K300" s="139">
        <v>1656467.7779999999</v>
      </c>
      <c r="L300" s="139">
        <v>4504424.4979999997</v>
      </c>
      <c r="M300" s="117">
        <v>0.9</v>
      </c>
      <c r="N300" s="25">
        <v>4219628.82</v>
      </c>
      <c r="O300" s="25">
        <v>11497.62</v>
      </c>
      <c r="P300" s="58"/>
      <c r="Q300" s="139">
        <v>722400.45</v>
      </c>
      <c r="R300" s="139">
        <v>1669458</v>
      </c>
      <c r="S300" s="139">
        <v>2433622.88</v>
      </c>
      <c r="T300" s="40">
        <v>0.5767386146537884</v>
      </c>
      <c r="U300" s="58"/>
      <c r="V300" s="28">
        <v>1786005.9400000004</v>
      </c>
      <c r="W300" s="29">
        <v>0.5767386146537884</v>
      </c>
      <c r="X300" s="42">
        <v>1</v>
      </c>
      <c r="Y300" s="46">
        <v>1</v>
      </c>
      <c r="Z300" s="58"/>
      <c r="AA300" s="28">
        <v>408736.36492125969</v>
      </c>
      <c r="AB300" s="28">
        <v>122620.9094763779</v>
      </c>
      <c r="AC300" s="139">
        <v>1028890.6766963784</v>
      </c>
      <c r="AD300" s="130">
        <v>51075.424875640958</v>
      </c>
      <c r="AE300" s="137">
        <v>51075.424875640958</v>
      </c>
      <c r="AF300" s="130">
        <v>49665.956723040072</v>
      </c>
      <c r="AG300" s="47">
        <v>334.11691955416319</v>
      </c>
      <c r="AH300" s="47">
        <v>139.17009502899444</v>
      </c>
      <c r="AI300" s="47">
        <v>135.32958235160783</v>
      </c>
      <c r="AJ300" s="47">
        <v>0</v>
      </c>
      <c r="AK300" s="47">
        <v>0</v>
      </c>
      <c r="AL300" s="45">
        <v>0</v>
      </c>
      <c r="AM300" s="30">
        <v>0</v>
      </c>
      <c r="AN300" s="140">
        <v>172286.86</v>
      </c>
      <c r="AO300" s="140">
        <v>469.44</v>
      </c>
      <c r="AP300" s="140">
        <v>1713499.0799999998</v>
      </c>
      <c r="AQ300" s="41">
        <v>1885785.94</v>
      </c>
      <c r="AR300" s="140"/>
      <c r="AS300" s="140">
        <v>1885785.94</v>
      </c>
      <c r="AT300" s="58"/>
      <c r="AU300" s="117">
        <v>115</v>
      </c>
      <c r="AV300" s="117">
        <v>58</v>
      </c>
      <c r="AW300" s="57"/>
      <c r="AY300" s="6"/>
      <c r="AZ300" s="1"/>
      <c r="BA300" s="1"/>
      <c r="BB300" s="176"/>
    </row>
    <row r="301" spans="1:54" x14ac:dyDescent="0.25">
      <c r="A301" s="24" t="s">
        <v>616</v>
      </c>
      <c r="B301" s="24" t="s">
        <v>617</v>
      </c>
      <c r="C301" s="24" t="s">
        <v>613</v>
      </c>
      <c r="D301" s="24" t="s">
        <v>120</v>
      </c>
      <c r="E301" s="58"/>
      <c r="F301" s="139">
        <v>237.63</v>
      </c>
      <c r="G301" s="57"/>
      <c r="H301" s="139">
        <v>1286537.96</v>
      </c>
      <c r="I301" s="139">
        <v>186332.81</v>
      </c>
      <c r="J301" s="139">
        <v>358113.44999999995</v>
      </c>
      <c r="K301" s="139">
        <v>1069667.13457</v>
      </c>
      <c r="L301" s="139">
        <v>2900651.35457</v>
      </c>
      <c r="M301" s="117">
        <v>0.9</v>
      </c>
      <c r="N301" s="25">
        <v>2717552.93</v>
      </c>
      <c r="O301" s="25">
        <v>11436.06</v>
      </c>
      <c r="P301" s="58"/>
      <c r="Q301" s="139">
        <v>649223.39</v>
      </c>
      <c r="R301" s="139">
        <v>1266530.98</v>
      </c>
      <c r="S301" s="139">
        <v>1947612.79</v>
      </c>
      <c r="T301" s="40">
        <v>0.71667887992157708</v>
      </c>
      <c r="U301" s="58"/>
      <c r="V301" s="28">
        <v>769940.14000000013</v>
      </c>
      <c r="W301" s="29">
        <v>0.71667887992157708</v>
      </c>
      <c r="X301" s="42">
        <v>2</v>
      </c>
      <c r="Y301" s="46">
        <v>0</v>
      </c>
      <c r="Z301" s="58"/>
      <c r="AA301" s="28">
        <v>0</v>
      </c>
      <c r="AB301" s="28">
        <v>0</v>
      </c>
      <c r="AC301" s="139">
        <v>379168.48705170007</v>
      </c>
      <c r="AD301" s="130">
        <v>18822.399710921312</v>
      </c>
      <c r="AE301" s="137">
        <v>18822.399710921312</v>
      </c>
      <c r="AF301" s="130">
        <v>18302.980185529948</v>
      </c>
      <c r="AG301" s="47">
        <v>0</v>
      </c>
      <c r="AH301" s="47">
        <v>79.208852884405644</v>
      </c>
      <c r="AI301" s="47">
        <v>77.023019759836501</v>
      </c>
      <c r="AJ301" s="47">
        <v>0</v>
      </c>
      <c r="AK301" s="47">
        <v>0</v>
      </c>
      <c r="AL301" s="45">
        <v>0</v>
      </c>
      <c r="AM301" s="30">
        <v>0</v>
      </c>
      <c r="AN301" s="140">
        <v>18302.98</v>
      </c>
      <c r="AO301" s="140">
        <v>77.02</v>
      </c>
      <c r="AP301" s="140">
        <v>1288132.75</v>
      </c>
      <c r="AQ301" s="41">
        <v>1306435.73</v>
      </c>
      <c r="AR301" s="140"/>
      <c r="AS301" s="140">
        <v>1306435.73</v>
      </c>
      <c r="AT301" s="58"/>
      <c r="AU301" s="117">
        <v>115</v>
      </c>
      <c r="AV301" s="117">
        <v>58</v>
      </c>
      <c r="AW301" s="57"/>
      <c r="AY301" s="6"/>
      <c r="AZ301" s="1"/>
      <c r="BA301" s="1"/>
      <c r="BB301" s="176"/>
    </row>
    <row r="302" spans="1:54" x14ac:dyDescent="0.25">
      <c r="A302" s="24" t="s">
        <v>618</v>
      </c>
      <c r="B302" s="24" t="s">
        <v>619</v>
      </c>
      <c r="C302" s="24" t="s">
        <v>613</v>
      </c>
      <c r="D302" s="24" t="s">
        <v>120</v>
      </c>
      <c r="E302" s="58"/>
      <c r="F302" s="139">
        <v>144.06</v>
      </c>
      <c r="G302" s="57"/>
      <c r="H302" s="139">
        <v>805622.90999999992</v>
      </c>
      <c r="I302" s="139">
        <v>112961.76</v>
      </c>
      <c r="J302" s="139">
        <v>285231.56</v>
      </c>
      <c r="K302" s="139">
        <v>676044.18133999989</v>
      </c>
      <c r="L302" s="139">
        <v>1879860.4113399999</v>
      </c>
      <c r="M302" s="117">
        <v>0.9</v>
      </c>
      <c r="N302" s="25">
        <v>1759478.78</v>
      </c>
      <c r="O302" s="25">
        <v>12213.51</v>
      </c>
      <c r="P302" s="58"/>
      <c r="Q302" s="139">
        <v>421027.31</v>
      </c>
      <c r="R302" s="139">
        <v>900489.55</v>
      </c>
      <c r="S302" s="139">
        <v>1428343.29</v>
      </c>
      <c r="T302" s="40">
        <v>0.81179909995845478</v>
      </c>
      <c r="U302" s="58"/>
      <c r="V302" s="28">
        <v>331135.49</v>
      </c>
      <c r="W302" s="29">
        <v>0.81179909995845478</v>
      </c>
      <c r="X302" s="42">
        <v>2</v>
      </c>
      <c r="Y302" s="46">
        <v>0</v>
      </c>
      <c r="Z302" s="58"/>
      <c r="AA302" s="28">
        <v>0</v>
      </c>
      <c r="AB302" s="28">
        <v>0</v>
      </c>
      <c r="AC302" s="139">
        <v>119137.52973239998</v>
      </c>
      <c r="AD302" s="130">
        <v>5914.1365429169846</v>
      </c>
      <c r="AE302" s="137">
        <v>5914.1365429169846</v>
      </c>
      <c r="AF302" s="130">
        <v>5750.9311045350096</v>
      </c>
      <c r="AG302" s="47">
        <v>0</v>
      </c>
      <c r="AH302" s="47">
        <v>41.053287122844537</v>
      </c>
      <c r="AI302" s="47">
        <v>39.920388064244129</v>
      </c>
      <c r="AJ302" s="47">
        <v>0</v>
      </c>
      <c r="AK302" s="47">
        <v>0</v>
      </c>
      <c r="AL302" s="45">
        <v>0</v>
      </c>
      <c r="AM302" s="30">
        <v>0</v>
      </c>
      <c r="AN302" s="140">
        <v>5750.93</v>
      </c>
      <c r="AO302" s="140">
        <v>39.92</v>
      </c>
      <c r="AP302" s="140">
        <v>928655.70000000007</v>
      </c>
      <c r="AQ302" s="41">
        <v>934406.63000000012</v>
      </c>
      <c r="AR302" s="140"/>
      <c r="AS302" s="140">
        <v>934406.63000000012</v>
      </c>
      <c r="AT302" s="58"/>
      <c r="AU302" s="117">
        <v>115</v>
      </c>
      <c r="AV302" s="117">
        <v>58</v>
      </c>
      <c r="AW302" s="57"/>
      <c r="AY302" s="6"/>
      <c r="AZ302" s="1"/>
      <c r="BA302" s="1"/>
      <c r="BB302" s="176"/>
    </row>
    <row r="303" spans="1:54" x14ac:dyDescent="0.25">
      <c r="A303" s="24" t="s">
        <v>620</v>
      </c>
      <c r="B303" s="24" t="s">
        <v>621</v>
      </c>
      <c r="C303" s="24" t="s">
        <v>613</v>
      </c>
      <c r="D303" s="24" t="s">
        <v>120</v>
      </c>
      <c r="E303" s="58"/>
      <c r="F303" s="139">
        <v>79.989999999999995</v>
      </c>
      <c r="G303" s="57"/>
      <c r="H303" s="139">
        <v>446457.31000000006</v>
      </c>
      <c r="I303" s="139">
        <v>62722.55</v>
      </c>
      <c r="J303" s="139">
        <v>146570.60999999999</v>
      </c>
      <c r="K303" s="139">
        <v>371605.50360999996</v>
      </c>
      <c r="L303" s="139">
        <v>1027355.97361</v>
      </c>
      <c r="M303" s="117">
        <v>0.9</v>
      </c>
      <c r="N303" s="25">
        <v>961780.92</v>
      </c>
      <c r="O303" s="25">
        <v>12023.76</v>
      </c>
      <c r="P303" s="58"/>
      <c r="Q303" s="139">
        <v>257217.95</v>
      </c>
      <c r="R303" s="139">
        <v>395722.8</v>
      </c>
      <c r="S303" s="139">
        <v>665525.67999999993</v>
      </c>
      <c r="T303" s="40">
        <v>0.69197222169888739</v>
      </c>
      <c r="U303" s="58"/>
      <c r="V303" s="28">
        <v>296255.24000000011</v>
      </c>
      <c r="W303" s="29">
        <v>0.69197222169888739</v>
      </c>
      <c r="X303" s="42">
        <v>2</v>
      </c>
      <c r="Y303" s="46">
        <v>0</v>
      </c>
      <c r="Z303" s="58"/>
      <c r="AA303" s="28">
        <v>0</v>
      </c>
      <c r="AB303" s="28">
        <v>0</v>
      </c>
      <c r="AC303" s="139">
        <v>148237.15895320012</v>
      </c>
      <c r="AD303" s="130">
        <v>7358.678669538449</v>
      </c>
      <c r="AE303" s="137">
        <v>7358.678669538449</v>
      </c>
      <c r="AF303" s="130">
        <v>7155.6099088733863</v>
      </c>
      <c r="AG303" s="47">
        <v>0</v>
      </c>
      <c r="AH303" s="47">
        <v>91.994982742073375</v>
      </c>
      <c r="AI303" s="47">
        <v>89.456305899154728</v>
      </c>
      <c r="AJ303" s="47">
        <v>0</v>
      </c>
      <c r="AK303" s="47">
        <v>0</v>
      </c>
      <c r="AL303" s="45">
        <v>0</v>
      </c>
      <c r="AM303" s="30">
        <v>0</v>
      </c>
      <c r="AN303" s="140">
        <v>7155.6</v>
      </c>
      <c r="AO303" s="140">
        <v>89.45</v>
      </c>
      <c r="AP303" s="140">
        <v>408853.95999999996</v>
      </c>
      <c r="AQ303" s="41">
        <v>416009.55999999994</v>
      </c>
      <c r="AR303" s="140"/>
      <c r="AS303" s="140">
        <v>416009.55999999994</v>
      </c>
      <c r="AT303" s="58"/>
      <c r="AU303" s="117">
        <v>115</v>
      </c>
      <c r="AV303" s="117">
        <v>58</v>
      </c>
      <c r="AW303" s="57"/>
      <c r="AY303" s="6"/>
      <c r="AZ303" s="1"/>
      <c r="BA303" s="1"/>
      <c r="BB303" s="176"/>
    </row>
    <row r="304" spans="1:54" x14ac:dyDescent="0.25">
      <c r="A304" s="24" t="s">
        <v>622</v>
      </c>
      <c r="B304" s="24" t="s">
        <v>623</v>
      </c>
      <c r="C304" s="24" t="s">
        <v>613</v>
      </c>
      <c r="D304" s="24" t="s">
        <v>120</v>
      </c>
      <c r="E304" s="58"/>
      <c r="F304" s="139">
        <v>60</v>
      </c>
      <c r="G304" s="57"/>
      <c r="H304" s="139">
        <v>332043.51</v>
      </c>
      <c r="I304" s="139">
        <v>47047.8</v>
      </c>
      <c r="J304" s="139">
        <v>118399.19999999998</v>
      </c>
      <c r="K304" s="139">
        <v>263266.60500000004</v>
      </c>
      <c r="L304" s="139">
        <v>760757.11499999999</v>
      </c>
      <c r="M304" s="117">
        <v>0.9</v>
      </c>
      <c r="N304" s="25">
        <v>711008.06</v>
      </c>
      <c r="O304" s="25">
        <v>11850.13</v>
      </c>
      <c r="P304" s="58"/>
      <c r="Q304" s="139">
        <v>426462.63</v>
      </c>
      <c r="R304" s="139">
        <v>256841.94</v>
      </c>
      <c r="S304" s="139">
        <v>698219.8</v>
      </c>
      <c r="T304" s="40">
        <v>0.98201390290849866</v>
      </c>
      <c r="U304" s="58"/>
      <c r="V304" s="28">
        <v>12788.260000000009</v>
      </c>
      <c r="W304" s="29">
        <v>0.98201390290849866</v>
      </c>
      <c r="X304" s="42">
        <v>3</v>
      </c>
      <c r="Y304" s="46">
        <v>0</v>
      </c>
      <c r="Z304" s="58"/>
      <c r="AA304" s="28">
        <v>0</v>
      </c>
      <c r="AB304" s="28">
        <v>0</v>
      </c>
      <c r="AC304" s="139">
        <v>0</v>
      </c>
      <c r="AD304" s="130">
        <v>0</v>
      </c>
      <c r="AE304" s="137">
        <v>0</v>
      </c>
      <c r="AF304" s="130">
        <v>0</v>
      </c>
      <c r="AG304" s="47">
        <v>0</v>
      </c>
      <c r="AH304" s="47">
        <v>0</v>
      </c>
      <c r="AI304" s="47">
        <v>0</v>
      </c>
      <c r="AJ304" s="47">
        <v>26.954505356806081</v>
      </c>
      <c r="AK304" s="47">
        <v>0</v>
      </c>
      <c r="AL304" s="45">
        <v>1617.2703214083649</v>
      </c>
      <c r="AM304" s="30">
        <v>0</v>
      </c>
      <c r="AN304" s="140">
        <v>1617.27</v>
      </c>
      <c r="AO304" s="140">
        <v>26.95</v>
      </c>
      <c r="AP304" s="140">
        <v>257254.07000000004</v>
      </c>
      <c r="AQ304" s="41">
        <v>258871.34000000003</v>
      </c>
      <c r="AR304" s="140"/>
      <c r="AS304" s="140">
        <v>258871.34000000003</v>
      </c>
      <c r="AT304" s="58"/>
      <c r="AU304" s="117">
        <v>115</v>
      </c>
      <c r="AV304" s="117">
        <v>58</v>
      </c>
      <c r="AW304" s="57"/>
      <c r="AY304" s="6"/>
      <c r="AZ304" s="1"/>
      <c r="BA304" s="1"/>
      <c r="BB304" s="176"/>
    </row>
    <row r="305" spans="1:54" x14ac:dyDescent="0.25">
      <c r="A305" s="24" t="s">
        <v>624</v>
      </c>
      <c r="B305" s="24" t="s">
        <v>625</v>
      </c>
      <c r="C305" s="24" t="s">
        <v>613</v>
      </c>
      <c r="D305" s="24" t="s">
        <v>120</v>
      </c>
      <c r="E305" s="58"/>
      <c r="F305" s="139">
        <v>258.25</v>
      </c>
      <c r="G305" s="57"/>
      <c r="H305" s="139">
        <v>1428531.8699999999</v>
      </c>
      <c r="I305" s="139">
        <v>202501.57</v>
      </c>
      <c r="J305" s="139">
        <v>445980.94</v>
      </c>
      <c r="K305" s="139">
        <v>1188356.31975</v>
      </c>
      <c r="L305" s="139">
        <v>3265370.6997499997</v>
      </c>
      <c r="M305" s="117">
        <v>0.9</v>
      </c>
      <c r="N305" s="25">
        <v>3057669.26</v>
      </c>
      <c r="O305" s="25">
        <v>11839.95</v>
      </c>
      <c r="P305" s="58"/>
      <c r="Q305" s="139">
        <v>596906.69999999995</v>
      </c>
      <c r="R305" s="139">
        <v>1232955.46</v>
      </c>
      <c r="S305" s="139">
        <v>1853936.2799999998</v>
      </c>
      <c r="T305" s="40">
        <v>0.60632335362523804</v>
      </c>
      <c r="U305" s="58"/>
      <c r="V305" s="28">
        <v>1203732.98</v>
      </c>
      <c r="W305" s="29">
        <v>0.60632335362523804</v>
      </c>
      <c r="X305" s="42">
        <v>1</v>
      </c>
      <c r="Y305" s="46">
        <v>1</v>
      </c>
      <c r="Z305" s="58"/>
      <c r="AA305" s="28">
        <v>205722.24917663634</v>
      </c>
      <c r="AB305" s="28">
        <v>61716.674752990897</v>
      </c>
      <c r="AC305" s="139">
        <v>677529.24706592679</v>
      </c>
      <c r="AD305" s="130">
        <v>33633.402404497785</v>
      </c>
      <c r="AE305" s="137">
        <v>33633.402404497785</v>
      </c>
      <c r="AF305" s="130">
        <v>32705.261137573965</v>
      </c>
      <c r="AG305" s="47">
        <v>238.98034754304317</v>
      </c>
      <c r="AH305" s="47">
        <v>130.23582731654514</v>
      </c>
      <c r="AI305" s="47">
        <v>126.64186306901826</v>
      </c>
      <c r="AJ305" s="47">
        <v>0</v>
      </c>
      <c r="AK305" s="47">
        <v>0</v>
      </c>
      <c r="AL305" s="45">
        <v>0</v>
      </c>
      <c r="AM305" s="30">
        <v>0</v>
      </c>
      <c r="AN305" s="140">
        <v>94421.93</v>
      </c>
      <c r="AO305" s="140">
        <v>365.62</v>
      </c>
      <c r="AP305" s="140">
        <v>1280957.2700000003</v>
      </c>
      <c r="AQ305" s="41">
        <v>1375379.2000000002</v>
      </c>
      <c r="AR305" s="140"/>
      <c r="AS305" s="140">
        <v>1375379.2000000002</v>
      </c>
      <c r="AT305" s="58"/>
      <c r="AU305" s="117">
        <v>115</v>
      </c>
      <c r="AV305" s="117">
        <v>58</v>
      </c>
      <c r="AW305" s="57"/>
      <c r="AY305" s="6"/>
      <c r="AZ305" s="1"/>
      <c r="BA305" s="1"/>
      <c r="BB305" s="176"/>
    </row>
    <row r="306" spans="1:54" x14ac:dyDescent="0.25">
      <c r="A306" s="24" t="s">
        <v>626</v>
      </c>
      <c r="B306" s="24" t="s">
        <v>627</v>
      </c>
      <c r="C306" s="24" t="s">
        <v>613</v>
      </c>
      <c r="D306" s="24" t="s">
        <v>120</v>
      </c>
      <c r="E306" s="58"/>
      <c r="F306" s="139">
        <v>1417.5</v>
      </c>
      <c r="G306" s="57"/>
      <c r="H306" s="139">
        <v>8426233.5300000012</v>
      </c>
      <c r="I306" s="139">
        <v>1111504.27</v>
      </c>
      <c r="J306" s="139">
        <v>3662173.2800000003</v>
      </c>
      <c r="K306" s="139">
        <v>7049649.3985000011</v>
      </c>
      <c r="L306" s="139">
        <v>20249560.478500001</v>
      </c>
      <c r="M306" s="117">
        <v>0.9</v>
      </c>
      <c r="N306" s="25">
        <v>18929569.370000001</v>
      </c>
      <c r="O306" s="25">
        <v>13354.19</v>
      </c>
      <c r="P306" s="58"/>
      <c r="Q306" s="139">
        <v>4629510.42</v>
      </c>
      <c r="R306" s="139">
        <v>6844795.6399999997</v>
      </c>
      <c r="S306" s="139">
        <v>11793191.369999999</v>
      </c>
      <c r="T306" s="40">
        <v>0.62300367956019687</v>
      </c>
      <c r="U306" s="58"/>
      <c r="V306" s="28">
        <v>7136378.0000000019</v>
      </c>
      <c r="W306" s="29">
        <v>0.62300367956019687</v>
      </c>
      <c r="X306" s="42">
        <v>1</v>
      </c>
      <c r="Y306" s="46">
        <v>1</v>
      </c>
      <c r="Z306" s="58"/>
      <c r="AA306" s="28">
        <v>957844.04007614218</v>
      </c>
      <c r="AB306" s="28">
        <v>287353.21202284266</v>
      </c>
      <c r="AC306" s="139">
        <v>3791887.5127826249</v>
      </c>
      <c r="AD306" s="130">
        <v>188234.05652567878</v>
      </c>
      <c r="AE306" s="137">
        <v>188234.05652567878</v>
      </c>
      <c r="AF306" s="130">
        <v>183039.58367393454</v>
      </c>
      <c r="AG306" s="47">
        <v>202.71831536003009</v>
      </c>
      <c r="AH306" s="47">
        <v>132.79298520330073</v>
      </c>
      <c r="AI306" s="47">
        <v>129.12845409095911</v>
      </c>
      <c r="AJ306" s="47">
        <v>0</v>
      </c>
      <c r="AK306" s="47">
        <v>0</v>
      </c>
      <c r="AL306" s="45">
        <v>0</v>
      </c>
      <c r="AM306" s="30">
        <v>0</v>
      </c>
      <c r="AN306" s="140">
        <v>470392.79</v>
      </c>
      <c r="AO306" s="140">
        <v>331.84</v>
      </c>
      <c r="AP306" s="140">
        <v>7666805.0100000007</v>
      </c>
      <c r="AQ306" s="41">
        <v>8137197.8000000007</v>
      </c>
      <c r="AR306" s="140"/>
      <c r="AS306" s="140">
        <v>8137197.8000000007</v>
      </c>
      <c r="AT306" s="58"/>
      <c r="AU306" s="117">
        <v>115</v>
      </c>
      <c r="AV306" s="117">
        <v>58</v>
      </c>
      <c r="AW306" s="57"/>
      <c r="AY306" s="6"/>
      <c r="AZ306" s="1"/>
      <c r="BA306" s="1"/>
      <c r="BB306" s="176"/>
    </row>
    <row r="307" spans="1:54" x14ac:dyDescent="0.25">
      <c r="A307" s="24" t="s">
        <v>628</v>
      </c>
      <c r="B307" s="24" t="s">
        <v>629</v>
      </c>
      <c r="C307" s="24" t="s">
        <v>613</v>
      </c>
      <c r="D307" s="24" t="s">
        <v>120</v>
      </c>
      <c r="E307" s="58"/>
      <c r="F307" s="139">
        <v>172.8</v>
      </c>
      <c r="G307" s="57"/>
      <c r="H307" s="139">
        <v>996657.8600000001</v>
      </c>
      <c r="I307" s="139">
        <v>135497.66</v>
      </c>
      <c r="J307" s="139">
        <v>370544.53</v>
      </c>
      <c r="K307" s="139">
        <v>828143.77620000008</v>
      </c>
      <c r="L307" s="139">
        <v>2330843.8262</v>
      </c>
      <c r="M307" s="117">
        <v>0.9</v>
      </c>
      <c r="N307" s="25">
        <v>2180573.8199999998</v>
      </c>
      <c r="O307" s="25">
        <v>12619.06</v>
      </c>
      <c r="P307" s="58"/>
      <c r="Q307" s="139">
        <v>484693.14</v>
      </c>
      <c r="R307" s="139">
        <v>740660.92</v>
      </c>
      <c r="S307" s="139">
        <v>1356535.32</v>
      </c>
      <c r="T307" s="40">
        <v>0.62210015893889814</v>
      </c>
      <c r="U307" s="58"/>
      <c r="V307" s="28">
        <v>824038.49999999977</v>
      </c>
      <c r="W307" s="29">
        <v>0.62210015893889814</v>
      </c>
      <c r="X307" s="42">
        <v>1</v>
      </c>
      <c r="Y307" s="46">
        <v>1</v>
      </c>
      <c r="Z307" s="58"/>
      <c r="AA307" s="28">
        <v>112308.13066878775</v>
      </c>
      <c r="AB307" s="28">
        <v>33692.439200636327</v>
      </c>
      <c r="AC307" s="139">
        <v>446556.85606714326</v>
      </c>
      <c r="AD307" s="130">
        <v>22167.642949193876</v>
      </c>
      <c r="AE307" s="137">
        <v>22167.642949193876</v>
      </c>
      <c r="AF307" s="130">
        <v>21555.908698696869</v>
      </c>
      <c r="AG307" s="47">
        <v>194.97939352220095</v>
      </c>
      <c r="AH307" s="47">
        <v>128.28497077079788</v>
      </c>
      <c r="AI307" s="47">
        <v>124.74484200634761</v>
      </c>
      <c r="AJ307" s="47">
        <v>0</v>
      </c>
      <c r="AK307" s="47">
        <v>0</v>
      </c>
      <c r="AL307" s="45">
        <v>0</v>
      </c>
      <c r="AM307" s="30">
        <v>0</v>
      </c>
      <c r="AN307" s="140">
        <v>55248.34</v>
      </c>
      <c r="AO307" s="140">
        <v>319.72000000000003</v>
      </c>
      <c r="AP307" s="140">
        <v>790749.05999999994</v>
      </c>
      <c r="AQ307" s="41">
        <v>845997.39999999991</v>
      </c>
      <c r="AR307" s="140"/>
      <c r="AS307" s="140">
        <v>845997.39999999991</v>
      </c>
      <c r="AT307" s="58"/>
      <c r="AU307" s="117">
        <v>115</v>
      </c>
      <c r="AV307" s="117">
        <v>58</v>
      </c>
      <c r="AW307" s="57"/>
      <c r="AY307" s="6"/>
      <c r="AZ307" s="1"/>
      <c r="BA307" s="1"/>
      <c r="BB307" s="176"/>
    </row>
    <row r="308" spans="1:54" x14ac:dyDescent="0.25">
      <c r="A308" s="24" t="s">
        <v>630</v>
      </c>
      <c r="B308" s="24" t="s">
        <v>631</v>
      </c>
      <c r="C308" s="24" t="s">
        <v>613</v>
      </c>
      <c r="D308" s="24" t="s">
        <v>120</v>
      </c>
      <c r="E308" s="58"/>
      <c r="F308" s="139">
        <v>61.25</v>
      </c>
      <c r="G308" s="57"/>
      <c r="H308" s="139">
        <v>324885.01</v>
      </c>
      <c r="I308" s="139">
        <v>48027.96</v>
      </c>
      <c r="J308" s="139">
        <v>87669.89</v>
      </c>
      <c r="K308" s="139">
        <v>273028.94674999994</v>
      </c>
      <c r="L308" s="139">
        <v>733611.80674999999</v>
      </c>
      <c r="M308" s="117">
        <v>0.9</v>
      </c>
      <c r="N308" s="25">
        <v>687553.52</v>
      </c>
      <c r="O308" s="25">
        <v>11225.36</v>
      </c>
      <c r="P308" s="58"/>
      <c r="Q308" s="139">
        <v>157312.24</v>
      </c>
      <c r="R308" s="139">
        <v>362426.4</v>
      </c>
      <c r="S308" s="139">
        <v>530401.99</v>
      </c>
      <c r="T308" s="40">
        <v>0.77143374962286571</v>
      </c>
      <c r="U308" s="58"/>
      <c r="V308" s="28">
        <v>157151.53000000003</v>
      </c>
      <c r="W308" s="29">
        <v>0.77143374962286571</v>
      </c>
      <c r="X308" s="42">
        <v>2</v>
      </c>
      <c r="Y308" s="46">
        <v>0</v>
      </c>
      <c r="Z308" s="58"/>
      <c r="AA308" s="28">
        <v>0</v>
      </c>
      <c r="AB308" s="28">
        <v>0</v>
      </c>
      <c r="AC308" s="139">
        <v>68171.132473600053</v>
      </c>
      <c r="AD308" s="130">
        <v>3384.1005990281833</v>
      </c>
      <c r="AE308" s="137">
        <v>3384.1005990281833</v>
      </c>
      <c r="AF308" s="130">
        <v>3290.7135732493211</v>
      </c>
      <c r="AG308" s="47">
        <v>0</v>
      </c>
      <c r="AH308" s="47">
        <v>55.250622024949934</v>
      </c>
      <c r="AI308" s="47">
        <v>53.725935889784836</v>
      </c>
      <c r="AJ308" s="47">
        <v>0</v>
      </c>
      <c r="AK308" s="47">
        <v>0</v>
      </c>
      <c r="AL308" s="45">
        <v>0</v>
      </c>
      <c r="AM308" s="30">
        <v>0</v>
      </c>
      <c r="AN308" s="140">
        <v>3290.71</v>
      </c>
      <c r="AO308" s="140">
        <v>53.72</v>
      </c>
      <c r="AP308" s="140">
        <v>367128.32999999996</v>
      </c>
      <c r="AQ308" s="41">
        <v>370419.04</v>
      </c>
      <c r="AR308" s="140"/>
      <c r="AS308" s="140">
        <v>370419.04</v>
      </c>
      <c r="AT308" s="58"/>
      <c r="AU308" s="117">
        <v>115</v>
      </c>
      <c r="AV308" s="117">
        <v>58</v>
      </c>
      <c r="AW308" s="57"/>
      <c r="AY308" s="6"/>
      <c r="AZ308" s="1"/>
      <c r="BA308" s="1"/>
      <c r="BB308" s="176"/>
    </row>
    <row r="309" spans="1:54" x14ac:dyDescent="0.25">
      <c r="A309" s="24" t="s">
        <v>632</v>
      </c>
      <c r="B309" s="24" t="s">
        <v>633</v>
      </c>
      <c r="C309" s="24" t="s">
        <v>613</v>
      </c>
      <c r="D309" s="24" t="s">
        <v>120</v>
      </c>
      <c r="E309" s="58"/>
      <c r="F309" s="139">
        <v>232.79</v>
      </c>
      <c r="G309" s="57"/>
      <c r="H309" s="139">
        <v>1310484.56</v>
      </c>
      <c r="I309" s="139">
        <v>182537.62</v>
      </c>
      <c r="J309" s="139">
        <v>427881.1</v>
      </c>
      <c r="K309" s="139">
        <v>1084174.6088100001</v>
      </c>
      <c r="L309" s="139">
        <v>3005077.8888100004</v>
      </c>
      <c r="M309" s="117">
        <v>0.9</v>
      </c>
      <c r="N309" s="25">
        <v>2812987.56</v>
      </c>
      <c r="O309" s="25">
        <v>12083.79</v>
      </c>
      <c r="P309" s="58"/>
      <c r="Q309" s="139">
        <v>590032.99</v>
      </c>
      <c r="R309" s="139">
        <v>1221798.3999999999</v>
      </c>
      <c r="S309" s="139">
        <v>1852234.43</v>
      </c>
      <c r="T309" s="40">
        <v>0.65845809499420604</v>
      </c>
      <c r="U309" s="58"/>
      <c r="V309" s="28">
        <v>960753.13000000012</v>
      </c>
      <c r="W309" s="29">
        <v>0.65845809499420604</v>
      </c>
      <c r="X309" s="42">
        <v>1</v>
      </c>
      <c r="Y309" s="46">
        <v>1</v>
      </c>
      <c r="Z309" s="58"/>
      <c r="AA309" s="28">
        <v>42605.504526396515</v>
      </c>
      <c r="AB309" s="28">
        <v>12781.651357918954</v>
      </c>
      <c r="AC309" s="139">
        <v>532471.50357423013</v>
      </c>
      <c r="AD309" s="130">
        <v>26432.553909953127</v>
      </c>
      <c r="AE309" s="137">
        <v>26432.553909953127</v>
      </c>
      <c r="AF309" s="130">
        <v>25703.125950837839</v>
      </c>
      <c r="AG309" s="47">
        <v>54.906359198930168</v>
      </c>
      <c r="AH309" s="47">
        <v>113.54677567744804</v>
      </c>
      <c r="AI309" s="47">
        <v>110.41335946921191</v>
      </c>
      <c r="AJ309" s="47">
        <v>0</v>
      </c>
      <c r="AK309" s="47">
        <v>0</v>
      </c>
      <c r="AL309" s="45">
        <v>0</v>
      </c>
      <c r="AM309" s="30">
        <v>0</v>
      </c>
      <c r="AN309" s="140">
        <v>38484.769999999997</v>
      </c>
      <c r="AO309" s="140">
        <v>165.31</v>
      </c>
      <c r="AP309" s="140">
        <v>1267825.3599999999</v>
      </c>
      <c r="AQ309" s="41">
        <v>1306310.1299999999</v>
      </c>
      <c r="AR309" s="140"/>
      <c r="AS309" s="140">
        <v>1306310.1299999999</v>
      </c>
      <c r="AT309" s="58"/>
      <c r="AU309" s="117">
        <v>115</v>
      </c>
      <c r="AV309" s="117">
        <v>58</v>
      </c>
      <c r="AW309" s="57"/>
      <c r="AY309" s="6"/>
      <c r="AZ309" s="1"/>
      <c r="BA309" s="1"/>
      <c r="BB309" s="176"/>
    </row>
    <row r="310" spans="1:54" x14ac:dyDescent="0.25">
      <c r="A310" s="24" t="s">
        <v>634</v>
      </c>
      <c r="B310" s="24" t="s">
        <v>635</v>
      </c>
      <c r="C310" s="24" t="s">
        <v>613</v>
      </c>
      <c r="D310" s="24" t="s">
        <v>131</v>
      </c>
      <c r="E310" s="58"/>
      <c r="F310" s="139">
        <v>1186.99</v>
      </c>
      <c r="G310" s="57"/>
      <c r="H310" s="139">
        <v>7328991.9699999988</v>
      </c>
      <c r="I310" s="139">
        <v>930754.46</v>
      </c>
      <c r="J310" s="139">
        <v>2221027.0699999998</v>
      </c>
      <c r="K310" s="139">
        <v>6428968.9536099983</v>
      </c>
      <c r="L310" s="139">
        <v>16909742.453609996</v>
      </c>
      <c r="M310" s="117">
        <v>0.9</v>
      </c>
      <c r="N310" s="25">
        <v>15861665.1</v>
      </c>
      <c r="O310" s="25">
        <v>13362.93</v>
      </c>
      <c r="P310" s="58"/>
      <c r="Q310" s="139">
        <v>4734914.5999999996</v>
      </c>
      <c r="R310" s="139">
        <v>4779191.83</v>
      </c>
      <c r="S310" s="139">
        <v>10146036</v>
      </c>
      <c r="T310" s="40">
        <v>0.63965768637997533</v>
      </c>
      <c r="U310" s="58"/>
      <c r="V310" s="28">
        <v>5715629.0999999996</v>
      </c>
      <c r="W310" s="29">
        <v>0.63965768637997533</v>
      </c>
      <c r="X310" s="42">
        <v>1</v>
      </c>
      <c r="Y310" s="46">
        <v>1</v>
      </c>
      <c r="Z310" s="58"/>
      <c r="AA310" s="28">
        <v>538446.53626959771</v>
      </c>
      <c r="AB310" s="28">
        <v>161533.96088087931</v>
      </c>
      <c r="AC310" s="139">
        <v>2974756.0932506048</v>
      </c>
      <c r="AD310" s="130">
        <v>147670.6270213511</v>
      </c>
      <c r="AE310" s="137">
        <v>147670.6270213511</v>
      </c>
      <c r="AF310" s="130">
        <v>143595.53520629575</v>
      </c>
      <c r="AG310" s="47">
        <v>136.08704444087928</v>
      </c>
      <c r="AH310" s="47">
        <v>124.40764203687571</v>
      </c>
      <c r="AI310" s="47">
        <v>120.97451133227386</v>
      </c>
      <c r="AJ310" s="47">
        <v>0</v>
      </c>
      <c r="AK310" s="47">
        <v>0</v>
      </c>
      <c r="AL310" s="45">
        <v>0</v>
      </c>
      <c r="AM310" s="30">
        <v>0</v>
      </c>
      <c r="AN310" s="140">
        <v>305129.49</v>
      </c>
      <c r="AO310" s="140">
        <v>257.06</v>
      </c>
      <c r="AP310" s="140">
        <v>5131422.25</v>
      </c>
      <c r="AQ310" s="41">
        <v>5436551.7400000002</v>
      </c>
      <c r="AR310" s="140"/>
      <c r="AS310" s="140">
        <v>5436551.7400000002</v>
      </c>
      <c r="AT310" s="58"/>
      <c r="AU310" s="117">
        <v>115</v>
      </c>
      <c r="AV310" s="117">
        <v>58</v>
      </c>
      <c r="AW310" s="57"/>
      <c r="AY310" s="6"/>
      <c r="AZ310" s="1"/>
      <c r="BA310" s="1"/>
      <c r="BB310" s="176"/>
    </row>
    <row r="311" spans="1:54" x14ac:dyDescent="0.25">
      <c r="A311" s="24" t="s">
        <v>636</v>
      </c>
      <c r="B311" s="24" t="s">
        <v>637</v>
      </c>
      <c r="C311" s="24" t="s">
        <v>613</v>
      </c>
      <c r="D311" s="24" t="s">
        <v>12</v>
      </c>
      <c r="E311" s="58"/>
      <c r="F311" s="139">
        <v>473.45</v>
      </c>
      <c r="G311" s="57"/>
      <c r="H311" s="139">
        <v>2630590.42</v>
      </c>
      <c r="I311" s="139">
        <v>371246.34</v>
      </c>
      <c r="J311" s="139">
        <v>667251.24</v>
      </c>
      <c r="K311" s="139">
        <v>2235598.4795500003</v>
      </c>
      <c r="L311" s="139">
        <v>5904686.4795500003</v>
      </c>
      <c r="M311" s="117">
        <v>0.9</v>
      </c>
      <c r="N311" s="25">
        <v>5537777.6699999999</v>
      </c>
      <c r="O311" s="25">
        <v>11696.64</v>
      </c>
      <c r="P311" s="58"/>
      <c r="Q311" s="139">
        <v>1822269.73</v>
      </c>
      <c r="R311" s="139">
        <v>2045491.14</v>
      </c>
      <c r="S311" s="139">
        <v>3976692.8099999996</v>
      </c>
      <c r="T311" s="40">
        <v>0.71810264820544878</v>
      </c>
      <c r="U311" s="58"/>
      <c r="V311" s="28">
        <v>1561084.8600000003</v>
      </c>
      <c r="W311" s="29">
        <v>0.71810264820544878</v>
      </c>
      <c r="X311" s="42">
        <v>2</v>
      </c>
      <c r="Y311" s="46">
        <v>0</v>
      </c>
      <c r="Z311" s="58"/>
      <c r="AA311" s="28">
        <v>0</v>
      </c>
      <c r="AB311" s="28">
        <v>0</v>
      </c>
      <c r="AC311" s="139">
        <v>751954.74492450024</v>
      </c>
      <c r="AD311" s="130">
        <v>37327.977553058001</v>
      </c>
      <c r="AE311" s="137">
        <v>37327.977553058001</v>
      </c>
      <c r="AF311" s="130">
        <v>36297.881461050194</v>
      </c>
      <c r="AG311" s="47">
        <v>0</v>
      </c>
      <c r="AH311" s="47">
        <v>78.842491399425498</v>
      </c>
      <c r="AI311" s="47">
        <v>76.666768319886359</v>
      </c>
      <c r="AJ311" s="47">
        <v>0</v>
      </c>
      <c r="AK311" s="47">
        <v>0</v>
      </c>
      <c r="AL311" s="45">
        <v>0</v>
      </c>
      <c r="AM311" s="30">
        <v>0</v>
      </c>
      <c r="AN311" s="140">
        <v>36297.879999999997</v>
      </c>
      <c r="AO311" s="140">
        <v>76.66</v>
      </c>
      <c r="AP311" s="140">
        <v>2094484.9200000002</v>
      </c>
      <c r="AQ311" s="41">
        <v>2130782.8000000003</v>
      </c>
      <c r="AR311" s="140"/>
      <c r="AS311" s="140">
        <v>2130782.8000000003</v>
      </c>
      <c r="AT311" s="58"/>
      <c r="AU311" s="117">
        <v>115</v>
      </c>
      <c r="AV311" s="117">
        <v>58</v>
      </c>
      <c r="AW311" s="57"/>
      <c r="AY311" s="6"/>
      <c r="AZ311" s="1"/>
      <c r="BA311" s="1"/>
      <c r="BB311" s="176"/>
    </row>
    <row r="312" spans="1:54" x14ac:dyDescent="0.25">
      <c r="A312" s="24" t="s">
        <v>638</v>
      </c>
      <c r="B312" s="24" t="s">
        <v>639</v>
      </c>
      <c r="C312" s="24" t="s">
        <v>613</v>
      </c>
      <c r="D312" s="24" t="s">
        <v>12</v>
      </c>
      <c r="E312" s="58"/>
      <c r="F312" s="139">
        <v>362.29</v>
      </c>
      <c r="G312" s="57"/>
      <c r="H312" s="139">
        <v>2087290</v>
      </c>
      <c r="I312" s="139">
        <v>284082.45</v>
      </c>
      <c r="J312" s="139">
        <v>666608.3600000001</v>
      </c>
      <c r="K312" s="139">
        <v>1775021.1513100001</v>
      </c>
      <c r="L312" s="139">
        <v>4813001.9613100011</v>
      </c>
      <c r="M312" s="117">
        <v>0.9</v>
      </c>
      <c r="N312" s="25">
        <v>4509203.88</v>
      </c>
      <c r="O312" s="25">
        <v>12446.39</v>
      </c>
      <c r="P312" s="58"/>
      <c r="Q312" s="139">
        <v>1107185.1000000001</v>
      </c>
      <c r="R312" s="139">
        <v>1899107.95</v>
      </c>
      <c r="S312" s="139">
        <v>3060540.83</v>
      </c>
      <c r="T312" s="40">
        <v>0.6787319694225048</v>
      </c>
      <c r="U312" s="58"/>
      <c r="V312" s="28">
        <v>1448663.0499999998</v>
      </c>
      <c r="W312" s="29">
        <v>0.6787319694225048</v>
      </c>
      <c r="X312" s="42">
        <v>2</v>
      </c>
      <c r="Y312" s="46">
        <v>0</v>
      </c>
      <c r="Z312" s="58"/>
      <c r="AA312" s="28">
        <v>0</v>
      </c>
      <c r="AB312" s="28">
        <v>0</v>
      </c>
      <c r="AC312" s="139">
        <v>796497.96707460005</v>
      </c>
      <c r="AD312" s="130">
        <v>39539.15902080277</v>
      </c>
      <c r="AE312" s="137">
        <v>39539.15902080277</v>
      </c>
      <c r="AF312" s="130">
        <v>38448.04356643046</v>
      </c>
      <c r="AG312" s="47">
        <v>0</v>
      </c>
      <c r="AH312" s="47">
        <v>109.13676618400389</v>
      </c>
      <c r="AI312" s="47">
        <v>106.12504779715272</v>
      </c>
      <c r="AJ312" s="47">
        <v>0</v>
      </c>
      <c r="AK312" s="47">
        <v>0</v>
      </c>
      <c r="AL312" s="45">
        <v>0</v>
      </c>
      <c r="AM312" s="30">
        <v>0</v>
      </c>
      <c r="AN312" s="140">
        <v>38448.04</v>
      </c>
      <c r="AO312" s="140">
        <v>106.12</v>
      </c>
      <c r="AP312" s="140">
        <v>1972014.7100000002</v>
      </c>
      <c r="AQ312" s="41">
        <v>2010462.7500000002</v>
      </c>
      <c r="AR312" s="140"/>
      <c r="AS312" s="140">
        <v>2010462.7500000002</v>
      </c>
      <c r="AT312" s="58"/>
      <c r="AU312" s="117">
        <v>115</v>
      </c>
      <c r="AV312" s="117">
        <v>58</v>
      </c>
      <c r="AW312" s="57"/>
      <c r="AY312" s="6"/>
      <c r="AZ312" s="1"/>
      <c r="BA312" s="1"/>
      <c r="BB312" s="176"/>
    </row>
    <row r="313" spans="1:54" x14ac:dyDescent="0.25">
      <c r="A313" s="24" t="s">
        <v>640</v>
      </c>
      <c r="B313" s="24" t="s">
        <v>641</v>
      </c>
      <c r="C313" s="24" t="s">
        <v>642</v>
      </c>
      <c r="D313" s="24" t="s">
        <v>120</v>
      </c>
      <c r="E313" s="58"/>
      <c r="F313" s="139">
        <v>229.21</v>
      </c>
      <c r="G313" s="57"/>
      <c r="H313" s="139">
        <v>1291482.27</v>
      </c>
      <c r="I313" s="139">
        <v>179730.43</v>
      </c>
      <c r="J313" s="139">
        <v>440194.36</v>
      </c>
      <c r="K313" s="139">
        <v>1073434.5101899998</v>
      </c>
      <c r="L313" s="139">
        <v>2984841.5701899999</v>
      </c>
      <c r="M313" s="117">
        <v>0.9</v>
      </c>
      <c r="N313" s="25">
        <v>2793700.86</v>
      </c>
      <c r="O313" s="25">
        <v>12188.38</v>
      </c>
      <c r="P313" s="58"/>
      <c r="Q313" s="139">
        <v>692553.22</v>
      </c>
      <c r="R313" s="139">
        <v>1011069.61</v>
      </c>
      <c r="S313" s="139">
        <v>1743023.92</v>
      </c>
      <c r="T313" s="40">
        <v>0.62391215357251961</v>
      </c>
      <c r="U313" s="58"/>
      <c r="V313" s="28">
        <v>1050676.94</v>
      </c>
      <c r="W313" s="29">
        <v>0.62391215357251961</v>
      </c>
      <c r="X313" s="42">
        <v>1</v>
      </c>
      <c r="Y313" s="46">
        <v>1</v>
      </c>
      <c r="Z313" s="58"/>
      <c r="AA313" s="28">
        <v>138824.41446214658</v>
      </c>
      <c r="AB313" s="28">
        <v>41647.324338643972</v>
      </c>
      <c r="AC313" s="139">
        <v>550382.18322356069</v>
      </c>
      <c r="AD313" s="130">
        <v>27321.662533075589</v>
      </c>
      <c r="AE313" s="137">
        <v>27321.662533075589</v>
      </c>
      <c r="AF313" s="130">
        <v>26567.698893805995</v>
      </c>
      <c r="AG313" s="47">
        <v>181.69942122352415</v>
      </c>
      <c r="AH313" s="47">
        <v>119.19926064777098</v>
      </c>
      <c r="AI313" s="47">
        <v>115.90985949044978</v>
      </c>
      <c r="AJ313" s="47">
        <v>0</v>
      </c>
      <c r="AK313" s="47">
        <v>0</v>
      </c>
      <c r="AL313" s="45">
        <v>0</v>
      </c>
      <c r="AM313" s="30">
        <v>0</v>
      </c>
      <c r="AN313" s="140">
        <v>68215.02</v>
      </c>
      <c r="AO313" s="140">
        <v>297.60000000000002</v>
      </c>
      <c r="AP313" s="140">
        <v>1043485.9299999999</v>
      </c>
      <c r="AQ313" s="41">
        <v>1111700.95</v>
      </c>
      <c r="AR313" s="140"/>
      <c r="AS313" s="140">
        <v>1111700.95</v>
      </c>
      <c r="AT313" s="58"/>
      <c r="AU313" s="117">
        <v>107</v>
      </c>
      <c r="AV313" s="117">
        <v>54</v>
      </c>
      <c r="AW313" s="57"/>
      <c r="AY313" s="6"/>
      <c r="AZ313" s="1"/>
      <c r="BA313" s="1"/>
      <c r="BB313" s="176"/>
    </row>
    <row r="314" spans="1:54" x14ac:dyDescent="0.25">
      <c r="A314" s="24" t="s">
        <v>643</v>
      </c>
      <c r="B314" s="24" t="s">
        <v>644</v>
      </c>
      <c r="C314" s="24" t="s">
        <v>642</v>
      </c>
      <c r="D314" s="24" t="s">
        <v>120</v>
      </c>
      <c r="E314" s="58"/>
      <c r="F314" s="139">
        <v>101.4</v>
      </c>
      <c r="G314" s="57"/>
      <c r="H314" s="139">
        <v>545541.43999999994</v>
      </c>
      <c r="I314" s="139">
        <v>79510.78</v>
      </c>
      <c r="J314" s="139">
        <v>145501.25</v>
      </c>
      <c r="K314" s="139">
        <v>453575.61759999988</v>
      </c>
      <c r="L314" s="139">
        <v>1224129.0875999997</v>
      </c>
      <c r="M314" s="117">
        <v>0.9</v>
      </c>
      <c r="N314" s="25">
        <v>1147073.74</v>
      </c>
      <c r="O314" s="25">
        <v>11312.36</v>
      </c>
      <c r="P314" s="58"/>
      <c r="Q314" s="139">
        <v>196500.96</v>
      </c>
      <c r="R314" s="139">
        <v>522258.2</v>
      </c>
      <c r="S314" s="139">
        <v>740028.75</v>
      </c>
      <c r="T314" s="40">
        <v>0.64514487970058487</v>
      </c>
      <c r="U314" s="58"/>
      <c r="V314" s="28">
        <v>407044.99</v>
      </c>
      <c r="W314" s="29">
        <v>0.64514487970058487</v>
      </c>
      <c r="X314" s="42">
        <v>1</v>
      </c>
      <c r="Y314" s="46">
        <v>1</v>
      </c>
      <c r="Z314" s="58"/>
      <c r="AA314" s="28">
        <v>32644.8164620389</v>
      </c>
      <c r="AB314" s="28">
        <v>9793.4449386116703</v>
      </c>
      <c r="AC314" s="139">
        <v>235924.38283625929</v>
      </c>
      <c r="AD314" s="130">
        <v>11711.582546919324</v>
      </c>
      <c r="AE314" s="137">
        <v>11711.582546919324</v>
      </c>
      <c r="AF314" s="130">
        <v>11388.391841083183</v>
      </c>
      <c r="AG314" s="47">
        <v>96.582297224967164</v>
      </c>
      <c r="AH314" s="47">
        <v>115.49884168559491</v>
      </c>
      <c r="AI314" s="47">
        <v>112.31155661817733</v>
      </c>
      <c r="AJ314" s="47">
        <v>0</v>
      </c>
      <c r="AK314" s="47">
        <v>0</v>
      </c>
      <c r="AL314" s="45">
        <v>0</v>
      </c>
      <c r="AM314" s="30">
        <v>0</v>
      </c>
      <c r="AN314" s="140">
        <v>21181.83</v>
      </c>
      <c r="AO314" s="140">
        <v>208.89</v>
      </c>
      <c r="AP314" s="140">
        <v>536269.63</v>
      </c>
      <c r="AQ314" s="41">
        <v>557451.46</v>
      </c>
      <c r="AR314" s="140"/>
      <c r="AS314" s="140">
        <v>557451.46</v>
      </c>
      <c r="AT314" s="58"/>
      <c r="AU314" s="117">
        <v>107</v>
      </c>
      <c r="AV314" s="117">
        <v>54</v>
      </c>
      <c r="AW314" s="57"/>
      <c r="AY314" s="6"/>
      <c r="AZ314" s="1"/>
      <c r="BA314" s="1"/>
      <c r="BB314" s="176"/>
    </row>
    <row r="315" spans="1:54" x14ac:dyDescent="0.25">
      <c r="A315" s="24" t="s">
        <v>645</v>
      </c>
      <c r="B315" s="24" t="s">
        <v>646</v>
      </c>
      <c r="C315" s="24" t="s">
        <v>642</v>
      </c>
      <c r="D315" s="24" t="s">
        <v>120</v>
      </c>
      <c r="E315" s="58"/>
      <c r="F315" s="139">
        <v>197.29</v>
      </c>
      <c r="G315" s="57"/>
      <c r="H315" s="139">
        <v>1096007.99</v>
      </c>
      <c r="I315" s="139">
        <v>154701</v>
      </c>
      <c r="J315" s="139">
        <v>354750.52</v>
      </c>
      <c r="K315" s="139">
        <v>912811.8213099998</v>
      </c>
      <c r="L315" s="139">
        <v>2518271.3313099998</v>
      </c>
      <c r="M315" s="117">
        <v>0.9</v>
      </c>
      <c r="N315" s="25">
        <v>2357725.38</v>
      </c>
      <c r="O315" s="25">
        <v>11950.55</v>
      </c>
      <c r="P315" s="58"/>
      <c r="Q315" s="139">
        <v>426498.42</v>
      </c>
      <c r="R315" s="139">
        <v>1087783.73</v>
      </c>
      <c r="S315" s="139">
        <v>1540738.87</v>
      </c>
      <c r="T315" s="40">
        <v>0.65348529691782853</v>
      </c>
      <c r="U315" s="58"/>
      <c r="V315" s="28">
        <v>816986.50999999978</v>
      </c>
      <c r="W315" s="29">
        <v>0.65348529691782853</v>
      </c>
      <c r="X315" s="42">
        <v>1</v>
      </c>
      <c r="Y315" s="46">
        <v>1</v>
      </c>
      <c r="Z315" s="58"/>
      <c r="AA315" s="28">
        <v>47434.596600905526</v>
      </c>
      <c r="AB315" s="28">
        <v>14230.378980271658</v>
      </c>
      <c r="AC315" s="139">
        <v>465947.1167436128</v>
      </c>
      <c r="AD315" s="130">
        <v>23130.199831991216</v>
      </c>
      <c r="AE315" s="137">
        <v>23130.199831991216</v>
      </c>
      <c r="AF315" s="130">
        <v>22491.903036499763</v>
      </c>
      <c r="AG315" s="47">
        <v>72.129246187194781</v>
      </c>
      <c r="AH315" s="47">
        <v>117.2395956814396</v>
      </c>
      <c r="AI315" s="47">
        <v>114.00427308277035</v>
      </c>
      <c r="AJ315" s="47">
        <v>0</v>
      </c>
      <c r="AK315" s="47">
        <v>0</v>
      </c>
      <c r="AL315" s="45">
        <v>0</v>
      </c>
      <c r="AM315" s="30">
        <v>0</v>
      </c>
      <c r="AN315" s="140">
        <v>36722.28</v>
      </c>
      <c r="AO315" s="140">
        <v>186.13</v>
      </c>
      <c r="AP315" s="140">
        <v>1125398.07</v>
      </c>
      <c r="AQ315" s="41">
        <v>1162120.3500000001</v>
      </c>
      <c r="AR315" s="140"/>
      <c r="AS315" s="140">
        <v>1162120.3500000001</v>
      </c>
      <c r="AT315" s="58"/>
      <c r="AU315" s="117">
        <v>107</v>
      </c>
      <c r="AV315" s="117">
        <v>54</v>
      </c>
      <c r="AW315" s="57"/>
      <c r="AY315" s="6"/>
      <c r="AZ315" s="1"/>
      <c r="BA315" s="1"/>
      <c r="BB315" s="176"/>
    </row>
    <row r="316" spans="1:54" x14ac:dyDescent="0.25">
      <c r="A316" s="24" t="s">
        <v>647</v>
      </c>
      <c r="B316" s="24" t="s">
        <v>648</v>
      </c>
      <c r="C316" s="24" t="s">
        <v>642</v>
      </c>
      <c r="D316" s="24" t="s">
        <v>120</v>
      </c>
      <c r="E316" s="58"/>
      <c r="F316" s="139">
        <v>284.25</v>
      </c>
      <c r="G316" s="57"/>
      <c r="H316" s="139">
        <v>1549448.69</v>
      </c>
      <c r="I316" s="139">
        <v>222888.95</v>
      </c>
      <c r="J316" s="139">
        <v>418665.65</v>
      </c>
      <c r="K316" s="139">
        <v>1278779.6847500002</v>
      </c>
      <c r="L316" s="139">
        <v>3469782.9747500001</v>
      </c>
      <c r="M316" s="117">
        <v>0.9</v>
      </c>
      <c r="N316" s="25">
        <v>3250682.64</v>
      </c>
      <c r="O316" s="25">
        <v>11435.99</v>
      </c>
      <c r="P316" s="58"/>
      <c r="Q316" s="139">
        <v>843682.53</v>
      </c>
      <c r="R316" s="139">
        <v>920688.2</v>
      </c>
      <c r="S316" s="139">
        <v>1829150.24</v>
      </c>
      <c r="T316" s="40">
        <v>0.56269726779603435</v>
      </c>
      <c r="U316" s="58"/>
      <c r="V316" s="28">
        <v>1421532.4000000001</v>
      </c>
      <c r="W316" s="29">
        <v>0.56269726779603435</v>
      </c>
      <c r="X316" s="42">
        <v>1</v>
      </c>
      <c r="Y316" s="46">
        <v>1</v>
      </c>
      <c r="Z316" s="58"/>
      <c r="AA316" s="28">
        <v>360522.89198629768</v>
      </c>
      <c r="AB316" s="28">
        <v>108156.8675958893</v>
      </c>
      <c r="AC316" s="139">
        <v>733620.48533637146</v>
      </c>
      <c r="AD316" s="130">
        <v>36417.841890005133</v>
      </c>
      <c r="AE316" s="137">
        <v>36417.841890005133</v>
      </c>
      <c r="AF316" s="130">
        <v>35412.861736528284</v>
      </c>
      <c r="AG316" s="47">
        <v>380.49909444464134</v>
      </c>
      <c r="AH316" s="47">
        <v>128.1190567810207</v>
      </c>
      <c r="AI316" s="47">
        <v>124.58350654891217</v>
      </c>
      <c r="AJ316" s="47">
        <v>0</v>
      </c>
      <c r="AK316" s="47">
        <v>0</v>
      </c>
      <c r="AL316" s="45">
        <v>0</v>
      </c>
      <c r="AM316" s="30">
        <v>0</v>
      </c>
      <c r="AN316" s="140">
        <v>143569.72</v>
      </c>
      <c r="AO316" s="140">
        <v>505.08</v>
      </c>
      <c r="AP316" s="140">
        <v>944052.2</v>
      </c>
      <c r="AQ316" s="41">
        <v>1087621.92</v>
      </c>
      <c r="AR316" s="140"/>
      <c r="AS316" s="140">
        <v>1087621.92</v>
      </c>
      <c r="AT316" s="58"/>
      <c r="AU316" s="117">
        <v>107</v>
      </c>
      <c r="AV316" s="117">
        <v>54</v>
      </c>
      <c r="AW316" s="57"/>
      <c r="AY316" s="6"/>
      <c r="AZ316" s="1"/>
      <c r="BA316" s="1"/>
      <c r="BB316" s="176"/>
    </row>
    <row r="317" spans="1:54" x14ac:dyDescent="0.25">
      <c r="A317" s="24" t="s">
        <v>649</v>
      </c>
      <c r="B317" s="24" t="s">
        <v>650</v>
      </c>
      <c r="C317" s="24" t="s">
        <v>642</v>
      </c>
      <c r="D317" s="24" t="s">
        <v>12</v>
      </c>
      <c r="E317" s="58"/>
      <c r="F317" s="139">
        <v>234.5</v>
      </c>
      <c r="G317" s="57"/>
      <c r="H317" s="139">
        <v>1311152.0499999998</v>
      </c>
      <c r="I317" s="139">
        <v>183878.48</v>
      </c>
      <c r="J317" s="139">
        <v>380006.87</v>
      </c>
      <c r="K317" s="139">
        <v>1047375.3944999999</v>
      </c>
      <c r="L317" s="139">
        <v>2922412.7944999998</v>
      </c>
      <c r="M317" s="117">
        <v>0.9</v>
      </c>
      <c r="N317" s="25">
        <v>2734909.05</v>
      </c>
      <c r="O317" s="25">
        <v>11662.72</v>
      </c>
      <c r="P317" s="58"/>
      <c r="Q317" s="139">
        <v>1756085.1</v>
      </c>
      <c r="R317" s="139">
        <v>427087.04</v>
      </c>
      <c r="S317" s="139">
        <v>2795564.35</v>
      </c>
      <c r="T317" s="40">
        <v>1.0221781781006576</v>
      </c>
      <c r="U317" s="58"/>
      <c r="V317" s="28">
        <v>-60655.300000000279</v>
      </c>
      <c r="W317" s="29">
        <v>1.0221781781006576</v>
      </c>
      <c r="X317" s="42">
        <v>4</v>
      </c>
      <c r="Y317" s="46">
        <v>0</v>
      </c>
      <c r="Z317" s="58"/>
      <c r="AA317" s="28">
        <v>0</v>
      </c>
      <c r="AB317" s="28">
        <v>0</v>
      </c>
      <c r="AC317" s="139">
        <v>0</v>
      </c>
      <c r="AD317" s="130">
        <v>0</v>
      </c>
      <c r="AE317" s="137">
        <v>0</v>
      </c>
      <c r="AF317" s="130">
        <v>0</v>
      </c>
      <c r="AG317" s="47">
        <v>0</v>
      </c>
      <c r="AH317" s="47">
        <v>0</v>
      </c>
      <c r="AI317" s="47">
        <v>0</v>
      </c>
      <c r="AJ317" s="47">
        <v>0</v>
      </c>
      <c r="AK317" s="47">
        <v>1.1077911991683724</v>
      </c>
      <c r="AL317" s="45">
        <v>0</v>
      </c>
      <c r="AM317" s="30">
        <v>259.77703620498335</v>
      </c>
      <c r="AN317" s="140">
        <v>259.77</v>
      </c>
      <c r="AO317" s="140">
        <v>1.1000000000000001</v>
      </c>
      <c r="AP317" s="140">
        <v>427087.04</v>
      </c>
      <c r="AQ317" s="41">
        <v>427346.81</v>
      </c>
      <c r="AR317" s="140"/>
      <c r="AS317" s="140">
        <v>427346.81</v>
      </c>
      <c r="AT317" s="58"/>
      <c r="AU317" s="117">
        <v>107</v>
      </c>
      <c r="AV317" s="117">
        <v>54</v>
      </c>
      <c r="AW317" s="57"/>
      <c r="AY317" s="6"/>
      <c r="AZ317" s="1"/>
      <c r="BA317" s="1"/>
      <c r="BB317" s="176"/>
    </row>
    <row r="318" spans="1:54" x14ac:dyDescent="0.25">
      <c r="A318" s="24" t="s">
        <v>651</v>
      </c>
      <c r="B318" s="24" t="s">
        <v>652</v>
      </c>
      <c r="C318" s="24" t="s">
        <v>642</v>
      </c>
      <c r="D318" s="24" t="s">
        <v>120</v>
      </c>
      <c r="E318" s="58"/>
      <c r="F318" s="139">
        <v>957.5</v>
      </c>
      <c r="G318" s="57"/>
      <c r="H318" s="139">
        <v>5347313.8</v>
      </c>
      <c r="I318" s="139">
        <v>750804.47</v>
      </c>
      <c r="J318" s="139">
        <v>1777450.76</v>
      </c>
      <c r="K318" s="139">
        <v>4455228.1244999999</v>
      </c>
      <c r="L318" s="139">
        <v>12330797.1545</v>
      </c>
      <c r="M318" s="117">
        <v>0.9</v>
      </c>
      <c r="N318" s="25">
        <v>11543240.25</v>
      </c>
      <c r="O318" s="25">
        <v>12055.6</v>
      </c>
      <c r="P318" s="58"/>
      <c r="Q318" s="139">
        <v>2194369.9700000002</v>
      </c>
      <c r="R318" s="139">
        <v>4687151.66</v>
      </c>
      <c r="S318" s="139">
        <v>7149568.3600000003</v>
      </c>
      <c r="T318" s="40">
        <v>0.61937274154889055</v>
      </c>
      <c r="U318" s="58"/>
      <c r="V318" s="28">
        <v>4393671.8899999997</v>
      </c>
      <c r="W318" s="29">
        <v>0.61937274154889055</v>
      </c>
      <c r="X318" s="42">
        <v>1</v>
      </c>
      <c r="Y318" s="46">
        <v>1</v>
      </c>
      <c r="Z318" s="58"/>
      <c r="AA318" s="28">
        <v>626005.52114878967</v>
      </c>
      <c r="AB318" s="28">
        <v>187801.6563446369</v>
      </c>
      <c r="AC318" s="139">
        <v>2471447.2743899785</v>
      </c>
      <c r="AD318" s="130">
        <v>122685.74539184301</v>
      </c>
      <c r="AE318" s="137">
        <v>122685.74539184301</v>
      </c>
      <c r="AF318" s="130">
        <v>119300.1318344632</v>
      </c>
      <c r="AG318" s="47">
        <v>196.13750009883748</v>
      </c>
      <c r="AH318" s="47">
        <v>128.13132677999269</v>
      </c>
      <c r="AI318" s="47">
        <v>124.59543794722005</v>
      </c>
      <c r="AJ318" s="47">
        <v>0</v>
      </c>
      <c r="AK318" s="47">
        <v>0</v>
      </c>
      <c r="AL318" s="45">
        <v>0</v>
      </c>
      <c r="AM318" s="30">
        <v>0</v>
      </c>
      <c r="AN318" s="140">
        <v>307101.78000000003</v>
      </c>
      <c r="AO318" s="140">
        <v>320.73</v>
      </c>
      <c r="AP318" s="140">
        <v>4922371.5599999996</v>
      </c>
      <c r="AQ318" s="41">
        <v>5229473.34</v>
      </c>
      <c r="AR318" s="140"/>
      <c r="AS318" s="140">
        <v>5229473.34</v>
      </c>
      <c r="AT318" s="58"/>
      <c r="AU318" s="117">
        <v>107</v>
      </c>
      <c r="AV318" s="117">
        <v>54</v>
      </c>
      <c r="AW318" s="57"/>
      <c r="AY318" s="6"/>
      <c r="AZ318" s="1"/>
      <c r="BA318" s="1"/>
      <c r="BB318" s="176"/>
    </row>
    <row r="319" spans="1:54" x14ac:dyDescent="0.25">
      <c r="A319" s="24" t="s">
        <v>653</v>
      </c>
      <c r="B319" s="24" t="s">
        <v>654</v>
      </c>
      <c r="C319" s="24" t="s">
        <v>642</v>
      </c>
      <c r="D319" s="24" t="s">
        <v>120</v>
      </c>
      <c r="E319" s="58"/>
      <c r="F319" s="139">
        <v>329.25</v>
      </c>
      <c r="G319" s="57"/>
      <c r="H319" s="139">
        <v>1844463.13</v>
      </c>
      <c r="I319" s="139">
        <v>258174.8</v>
      </c>
      <c r="J319" s="139">
        <v>618666.61</v>
      </c>
      <c r="K319" s="139">
        <v>1534696.67775</v>
      </c>
      <c r="L319" s="139">
        <v>4256001.2177499998</v>
      </c>
      <c r="M319" s="117">
        <v>0.9</v>
      </c>
      <c r="N319" s="25">
        <v>3983870.76</v>
      </c>
      <c r="O319" s="25">
        <v>12099.83</v>
      </c>
      <c r="P319" s="58"/>
      <c r="Q319" s="139">
        <v>415517.72</v>
      </c>
      <c r="R319" s="139">
        <v>1780959.46</v>
      </c>
      <c r="S319" s="139">
        <v>2237467.46</v>
      </c>
      <c r="T319" s="40">
        <v>0.56163153746483485</v>
      </c>
      <c r="U319" s="58"/>
      <c r="V319" s="28">
        <v>1746403.2999999998</v>
      </c>
      <c r="W319" s="29">
        <v>0.56163153746483485</v>
      </c>
      <c r="X319" s="42">
        <v>1</v>
      </c>
      <c r="Y319" s="46">
        <v>1</v>
      </c>
      <c r="Z319" s="58"/>
      <c r="AA319" s="28">
        <v>446084.19070122996</v>
      </c>
      <c r="AB319" s="28">
        <v>133825.25721036899</v>
      </c>
      <c r="AC319" s="139">
        <v>1087550.8489534725</v>
      </c>
      <c r="AD319" s="130">
        <v>53987.389469322952</v>
      </c>
      <c r="AE319" s="137">
        <v>53987.389469322952</v>
      </c>
      <c r="AF319" s="130">
        <v>52497.563270434846</v>
      </c>
      <c r="AG319" s="47">
        <v>406.45484346353527</v>
      </c>
      <c r="AH319" s="47">
        <v>163.97081084076828</v>
      </c>
      <c r="AI319" s="47">
        <v>159.44590211217871</v>
      </c>
      <c r="AJ319" s="47">
        <v>0</v>
      </c>
      <c r="AK319" s="47">
        <v>0</v>
      </c>
      <c r="AL319" s="45">
        <v>0</v>
      </c>
      <c r="AM319" s="30">
        <v>0</v>
      </c>
      <c r="AN319" s="140">
        <v>186322.82</v>
      </c>
      <c r="AO319" s="140">
        <v>565.9</v>
      </c>
      <c r="AP319" s="140">
        <v>1840829.5299999998</v>
      </c>
      <c r="AQ319" s="41">
        <v>2027152.3499999999</v>
      </c>
      <c r="AR319" s="140"/>
      <c r="AS319" s="140">
        <v>2027152.3499999999</v>
      </c>
      <c r="AT319" s="58"/>
      <c r="AU319" s="117">
        <v>107</v>
      </c>
      <c r="AV319" s="117">
        <v>54</v>
      </c>
      <c r="AW319" s="57"/>
      <c r="AY319" s="6"/>
      <c r="AZ319" s="1"/>
      <c r="BA319" s="1"/>
      <c r="BB319" s="176"/>
    </row>
    <row r="320" spans="1:54" x14ac:dyDescent="0.25">
      <c r="A320" s="24" t="s">
        <v>655</v>
      </c>
      <c r="B320" s="24" t="s">
        <v>656</v>
      </c>
      <c r="C320" s="24" t="s">
        <v>642</v>
      </c>
      <c r="D320" s="24" t="s">
        <v>120</v>
      </c>
      <c r="E320" s="58"/>
      <c r="F320" s="139">
        <v>1266.46</v>
      </c>
      <c r="G320" s="57"/>
      <c r="H320" s="139">
        <v>7505355.1999999993</v>
      </c>
      <c r="I320" s="139">
        <v>993069.27</v>
      </c>
      <c r="J320" s="139">
        <v>3251568.76</v>
      </c>
      <c r="K320" s="139">
        <v>6284308.6809400003</v>
      </c>
      <c r="L320" s="139">
        <v>18034301.910939999</v>
      </c>
      <c r="M320" s="117">
        <v>0.9</v>
      </c>
      <c r="N320" s="25">
        <v>16859302.579999998</v>
      </c>
      <c r="O320" s="25">
        <v>13312.14</v>
      </c>
      <c r="P320" s="58"/>
      <c r="Q320" s="139">
        <v>2761494.58</v>
      </c>
      <c r="R320" s="139">
        <v>7633938.54</v>
      </c>
      <c r="S320" s="139">
        <v>11080323</v>
      </c>
      <c r="T320" s="40">
        <v>0.65722309374436771</v>
      </c>
      <c r="U320" s="58"/>
      <c r="V320" s="28">
        <v>5778979.5799999982</v>
      </c>
      <c r="W320" s="29">
        <v>0.65722309374436771</v>
      </c>
      <c r="X320" s="42">
        <v>1</v>
      </c>
      <c r="Y320" s="46">
        <v>1</v>
      </c>
      <c r="Z320" s="58"/>
      <c r="AA320" s="28">
        <v>276172.22632368281</v>
      </c>
      <c r="AB320" s="28">
        <v>82851.667897104839</v>
      </c>
      <c r="AC320" s="139">
        <v>3355733.3969533015</v>
      </c>
      <c r="AD320" s="130">
        <v>166582.81866164284</v>
      </c>
      <c r="AE320" s="137">
        <v>166582.81866164284</v>
      </c>
      <c r="AF320" s="130">
        <v>161985.82943941411</v>
      </c>
      <c r="AG320" s="47">
        <v>65.419885268468676</v>
      </c>
      <c r="AH320" s="47">
        <v>131.53421242016552</v>
      </c>
      <c r="AI320" s="47">
        <v>127.90441817302884</v>
      </c>
      <c r="AJ320" s="47">
        <v>0</v>
      </c>
      <c r="AK320" s="47">
        <v>0</v>
      </c>
      <c r="AL320" s="45">
        <v>0</v>
      </c>
      <c r="AM320" s="30">
        <v>0</v>
      </c>
      <c r="AN320" s="140">
        <v>244837.49</v>
      </c>
      <c r="AO320" s="140">
        <v>193.32</v>
      </c>
      <c r="AP320" s="140">
        <v>8535759.1799999997</v>
      </c>
      <c r="AQ320" s="41">
        <v>8780596.6699999999</v>
      </c>
      <c r="AR320" s="140"/>
      <c r="AS320" s="140">
        <v>8780596.6699999999</v>
      </c>
      <c r="AT320" s="58"/>
      <c r="AU320" s="117">
        <v>107</v>
      </c>
      <c r="AV320" s="117">
        <v>54</v>
      </c>
      <c r="AW320" s="57"/>
      <c r="AY320" s="6"/>
      <c r="AZ320" s="1"/>
      <c r="BA320" s="1"/>
      <c r="BB320" s="176"/>
    </row>
    <row r="321" spans="1:54" x14ac:dyDescent="0.25">
      <c r="A321" s="24" t="s">
        <v>657</v>
      </c>
      <c r="B321" s="24" t="s">
        <v>658</v>
      </c>
      <c r="C321" s="24" t="s">
        <v>642</v>
      </c>
      <c r="D321" s="24" t="s">
        <v>131</v>
      </c>
      <c r="E321" s="58"/>
      <c r="F321" s="139">
        <v>873.15</v>
      </c>
      <c r="G321" s="57"/>
      <c r="H321" s="139">
        <v>5455958.21</v>
      </c>
      <c r="I321" s="139">
        <v>684663.1</v>
      </c>
      <c r="J321" s="139">
        <v>1771516.88</v>
      </c>
      <c r="K321" s="139">
        <v>4789005.8658500006</v>
      </c>
      <c r="L321" s="139">
        <v>12701144.055849999</v>
      </c>
      <c r="M321" s="117">
        <v>0.9</v>
      </c>
      <c r="N321" s="25">
        <v>11909930.23</v>
      </c>
      <c r="O321" s="25">
        <v>13640.18</v>
      </c>
      <c r="P321" s="58"/>
      <c r="Q321" s="139">
        <v>2214964.39</v>
      </c>
      <c r="R321" s="139">
        <v>4592384.26</v>
      </c>
      <c r="S321" s="139">
        <v>7366469.79</v>
      </c>
      <c r="T321" s="40">
        <v>0.61851494070423285</v>
      </c>
      <c r="U321" s="58"/>
      <c r="V321" s="28">
        <v>4543460.4400000004</v>
      </c>
      <c r="W321" s="29">
        <v>0.61851494070423285</v>
      </c>
      <c r="X321" s="42">
        <v>1</v>
      </c>
      <c r="Y321" s="46">
        <v>1</v>
      </c>
      <c r="Z321" s="58"/>
      <c r="AA321" s="28">
        <v>656107.96261087619</v>
      </c>
      <c r="AB321" s="28">
        <v>196832.38878326284</v>
      </c>
      <c r="AC321" s="139">
        <v>2632746.3040412241</v>
      </c>
      <c r="AD321" s="130">
        <v>130692.83172089633</v>
      </c>
      <c r="AE321" s="137">
        <v>130692.83172089633</v>
      </c>
      <c r="AF321" s="130">
        <v>127086.25606279186</v>
      </c>
      <c r="AG321" s="47">
        <v>225.42792049849723</v>
      </c>
      <c r="AH321" s="47">
        <v>149.67970190791539</v>
      </c>
      <c r="AI321" s="47">
        <v>145.54916802701925</v>
      </c>
      <c r="AJ321" s="47">
        <v>0</v>
      </c>
      <c r="AK321" s="47">
        <v>0</v>
      </c>
      <c r="AL321" s="45">
        <v>0</v>
      </c>
      <c r="AM321" s="30">
        <v>0</v>
      </c>
      <c r="AN321" s="140">
        <v>323918.64</v>
      </c>
      <c r="AO321" s="140">
        <v>370.97</v>
      </c>
      <c r="AP321" s="140">
        <v>4952586.3899999997</v>
      </c>
      <c r="AQ321" s="41">
        <v>5276505.0299999993</v>
      </c>
      <c r="AR321" s="140"/>
      <c r="AS321" s="140">
        <v>5276505.0299999993</v>
      </c>
      <c r="AT321" s="58"/>
      <c r="AU321" s="117">
        <v>107</v>
      </c>
      <c r="AV321" s="117">
        <v>54</v>
      </c>
      <c r="AW321" s="57"/>
      <c r="AY321" s="6"/>
      <c r="AZ321" s="1"/>
      <c r="BA321" s="1"/>
      <c r="BB321" s="176"/>
    </row>
    <row r="322" spans="1:54" x14ac:dyDescent="0.25">
      <c r="A322" s="24" t="s">
        <v>659</v>
      </c>
      <c r="B322" s="24" t="s">
        <v>660</v>
      </c>
      <c r="C322" s="24" t="s">
        <v>642</v>
      </c>
      <c r="D322" s="24" t="s">
        <v>12</v>
      </c>
      <c r="E322" s="58"/>
      <c r="F322" s="139">
        <v>610.75</v>
      </c>
      <c r="G322" s="57"/>
      <c r="H322" s="139">
        <v>3493423.0700000003</v>
      </c>
      <c r="I322" s="139">
        <v>478907.39</v>
      </c>
      <c r="J322" s="139">
        <v>1117602.92</v>
      </c>
      <c r="K322" s="139">
        <v>2986523.3612499996</v>
      </c>
      <c r="L322" s="139">
        <v>8076456.7412500009</v>
      </c>
      <c r="M322" s="117">
        <v>0.9</v>
      </c>
      <c r="N322" s="25">
        <v>7567463.4000000004</v>
      </c>
      <c r="O322" s="25">
        <v>12390.44</v>
      </c>
      <c r="P322" s="58"/>
      <c r="Q322" s="139">
        <v>2083322.67</v>
      </c>
      <c r="R322" s="139">
        <v>2660373.83</v>
      </c>
      <c r="S322" s="139">
        <v>4983128.71</v>
      </c>
      <c r="T322" s="40">
        <v>0.65849392941893836</v>
      </c>
      <c r="U322" s="58"/>
      <c r="V322" s="28">
        <v>2584334.6900000004</v>
      </c>
      <c r="W322" s="29">
        <v>0.65849392941893836</v>
      </c>
      <c r="X322" s="42">
        <v>1</v>
      </c>
      <c r="Y322" s="46">
        <v>1</v>
      </c>
      <c r="Z322" s="58"/>
      <c r="AA322" s="28">
        <v>114345.6113535231</v>
      </c>
      <c r="AB322" s="28">
        <v>34303.683406056931</v>
      </c>
      <c r="AC322" s="139">
        <v>1299593.397880631</v>
      </c>
      <c r="AD322" s="130">
        <v>64513.447799390269</v>
      </c>
      <c r="AE322" s="137">
        <v>64513.447799390269</v>
      </c>
      <c r="AF322" s="130">
        <v>62733.146405733401</v>
      </c>
      <c r="AG322" s="47">
        <v>56.166489408198004</v>
      </c>
      <c r="AH322" s="47">
        <v>105.62987769036475</v>
      </c>
      <c r="AI322" s="47">
        <v>102.71493476174113</v>
      </c>
      <c r="AJ322" s="47">
        <v>0</v>
      </c>
      <c r="AK322" s="47">
        <v>0</v>
      </c>
      <c r="AL322" s="45">
        <v>0</v>
      </c>
      <c r="AM322" s="30">
        <v>0</v>
      </c>
      <c r="AN322" s="140">
        <v>97036.82</v>
      </c>
      <c r="AO322" s="140">
        <v>158.88</v>
      </c>
      <c r="AP322" s="140">
        <v>2804078.78</v>
      </c>
      <c r="AQ322" s="41">
        <v>2901115.5999999996</v>
      </c>
      <c r="AR322" s="140"/>
      <c r="AS322" s="140">
        <v>2901115.5999999996</v>
      </c>
      <c r="AT322" s="58"/>
      <c r="AU322" s="117">
        <v>107</v>
      </c>
      <c r="AV322" s="117">
        <v>54</v>
      </c>
      <c r="AW322" s="57"/>
      <c r="AY322" s="6"/>
      <c r="AZ322" s="1"/>
      <c r="BA322" s="1"/>
      <c r="BB322" s="176"/>
    </row>
    <row r="323" spans="1:54" x14ac:dyDescent="0.25">
      <c r="A323" s="24" t="s">
        <v>661</v>
      </c>
      <c r="B323" s="24" t="s">
        <v>662</v>
      </c>
      <c r="C323" s="24" t="s">
        <v>642</v>
      </c>
      <c r="D323" s="24" t="s">
        <v>12</v>
      </c>
      <c r="E323" s="58"/>
      <c r="F323" s="139">
        <v>446</v>
      </c>
      <c r="G323" s="57"/>
      <c r="H323" s="139">
        <v>2598782.52</v>
      </c>
      <c r="I323" s="139">
        <v>349721.98</v>
      </c>
      <c r="J323" s="139">
        <v>952795.74</v>
      </c>
      <c r="K323" s="139">
        <v>2204908.355</v>
      </c>
      <c r="L323" s="139">
        <v>6106208.5950000007</v>
      </c>
      <c r="M323" s="117">
        <v>0.9</v>
      </c>
      <c r="N323" s="25">
        <v>5716078.5700000003</v>
      </c>
      <c r="O323" s="25">
        <v>12816.31</v>
      </c>
      <c r="P323" s="58"/>
      <c r="Q323" s="139">
        <v>676909.77</v>
      </c>
      <c r="R323" s="139">
        <v>2848000.22</v>
      </c>
      <c r="S323" s="139">
        <v>3626497.0300000003</v>
      </c>
      <c r="T323" s="40">
        <v>0.63443792550948086</v>
      </c>
      <c r="U323" s="58"/>
      <c r="V323" s="28">
        <v>2089581.54</v>
      </c>
      <c r="W323" s="29">
        <v>0.63443792550948086</v>
      </c>
      <c r="X323" s="42">
        <v>1</v>
      </c>
      <c r="Y323" s="46">
        <v>1</v>
      </c>
      <c r="Z323" s="58"/>
      <c r="AA323" s="28">
        <v>223876.89178390522</v>
      </c>
      <c r="AB323" s="28">
        <v>67163.067535171562</v>
      </c>
      <c r="AC323" s="139">
        <v>1285853.4484864776</v>
      </c>
      <c r="AD323" s="130">
        <v>63831.379462130681</v>
      </c>
      <c r="AE323" s="137">
        <v>63831.379462130681</v>
      </c>
      <c r="AF323" s="130">
        <v>62069.900302485679</v>
      </c>
      <c r="AG323" s="47">
        <v>150.58983752280619</v>
      </c>
      <c r="AH323" s="47">
        <v>143.11968489266968</v>
      </c>
      <c r="AI323" s="47">
        <v>139.17018005041632</v>
      </c>
      <c r="AJ323" s="47">
        <v>0</v>
      </c>
      <c r="AK323" s="47">
        <v>0</v>
      </c>
      <c r="AL323" s="45">
        <v>0</v>
      </c>
      <c r="AM323" s="30">
        <v>0</v>
      </c>
      <c r="AN323" s="140">
        <v>129232.96000000001</v>
      </c>
      <c r="AO323" s="140">
        <v>289.76</v>
      </c>
      <c r="AP323" s="140">
        <v>3003937.65</v>
      </c>
      <c r="AQ323" s="41">
        <v>3133170.61</v>
      </c>
      <c r="AR323" s="140"/>
      <c r="AS323" s="140">
        <v>3133170.61</v>
      </c>
      <c r="AT323" s="58"/>
      <c r="AU323" s="117">
        <v>107</v>
      </c>
      <c r="AV323" s="117">
        <v>54</v>
      </c>
      <c r="AW323" s="57"/>
      <c r="AY323" s="6"/>
      <c r="AZ323" s="1"/>
      <c r="BA323" s="1"/>
      <c r="BB323" s="176"/>
    </row>
    <row r="324" spans="1:54" x14ac:dyDescent="0.25">
      <c r="A324" s="24" t="s">
        <v>663</v>
      </c>
      <c r="B324" s="24" t="s">
        <v>664</v>
      </c>
      <c r="C324" s="24" t="s">
        <v>642</v>
      </c>
      <c r="D324" s="24" t="s">
        <v>131</v>
      </c>
      <c r="E324" s="58"/>
      <c r="F324" s="139">
        <v>673.48</v>
      </c>
      <c r="G324" s="57"/>
      <c r="H324" s="139">
        <v>4091192.1900000004</v>
      </c>
      <c r="I324" s="139">
        <v>528095.87</v>
      </c>
      <c r="J324" s="139">
        <v>1117833.3800000001</v>
      </c>
      <c r="K324" s="139">
        <v>3585775.65472</v>
      </c>
      <c r="L324" s="139">
        <v>9322897.0947200004</v>
      </c>
      <c r="M324" s="117">
        <v>0.9</v>
      </c>
      <c r="N324" s="25">
        <v>8749184.9499999993</v>
      </c>
      <c r="O324" s="25">
        <v>12991</v>
      </c>
      <c r="P324" s="58"/>
      <c r="Q324" s="139">
        <v>2166519.2999999998</v>
      </c>
      <c r="R324" s="139">
        <v>3224466.17</v>
      </c>
      <c r="S324" s="139">
        <v>5675841.3499999996</v>
      </c>
      <c r="T324" s="40">
        <v>0.64872801094460808</v>
      </c>
      <c r="U324" s="58"/>
      <c r="V324" s="28">
        <v>3073343.5999999996</v>
      </c>
      <c r="W324" s="29">
        <v>0.64872801094460808</v>
      </c>
      <c r="X324" s="42">
        <v>1</v>
      </c>
      <c r="Y324" s="46">
        <v>1</v>
      </c>
      <c r="Z324" s="58"/>
      <c r="AA324" s="28">
        <v>217645.44445185084</v>
      </c>
      <c r="AB324" s="28">
        <v>65293.633335555249</v>
      </c>
      <c r="AC324" s="139">
        <v>1671735.134343425</v>
      </c>
      <c r="AD324" s="130">
        <v>82987.030789592623</v>
      </c>
      <c r="AE324" s="137">
        <v>82987.030789592623</v>
      </c>
      <c r="AF324" s="130">
        <v>80696.935753444923</v>
      </c>
      <c r="AG324" s="47">
        <v>96.949624837493687</v>
      </c>
      <c r="AH324" s="47">
        <v>123.22122526220916</v>
      </c>
      <c r="AI324" s="47">
        <v>119.8208346995381</v>
      </c>
      <c r="AJ324" s="47">
        <v>0</v>
      </c>
      <c r="AK324" s="47">
        <v>0</v>
      </c>
      <c r="AL324" s="45">
        <v>0</v>
      </c>
      <c r="AM324" s="30">
        <v>0</v>
      </c>
      <c r="AN324" s="140">
        <v>145990.56</v>
      </c>
      <c r="AO324" s="140">
        <v>216.77</v>
      </c>
      <c r="AP324" s="140">
        <v>3341382.82</v>
      </c>
      <c r="AQ324" s="41">
        <v>3487373.38</v>
      </c>
      <c r="AR324" s="140"/>
      <c r="AS324" s="140">
        <v>3487373.38</v>
      </c>
      <c r="AT324" s="58"/>
      <c r="AU324" s="117">
        <v>107</v>
      </c>
      <c r="AV324" s="117">
        <v>54</v>
      </c>
      <c r="AW324" s="57"/>
      <c r="AY324" s="6"/>
      <c r="AZ324" s="1"/>
      <c r="BA324" s="1"/>
      <c r="BB324" s="176"/>
    </row>
    <row r="325" spans="1:54" x14ac:dyDescent="0.25">
      <c r="A325" s="24" t="s">
        <v>665</v>
      </c>
      <c r="B325" s="24" t="s">
        <v>666</v>
      </c>
      <c r="C325" s="24" t="s">
        <v>642</v>
      </c>
      <c r="D325" s="24" t="s">
        <v>12</v>
      </c>
      <c r="E325" s="58"/>
      <c r="F325" s="139">
        <v>247.11</v>
      </c>
      <c r="G325" s="57"/>
      <c r="H325" s="139">
        <v>1415084.56</v>
      </c>
      <c r="I325" s="139">
        <v>193766.36</v>
      </c>
      <c r="J325" s="139">
        <v>484013.27</v>
      </c>
      <c r="K325" s="139">
        <v>1209500.26229</v>
      </c>
      <c r="L325" s="139">
        <v>3302364.4522899999</v>
      </c>
      <c r="M325" s="117">
        <v>0.9</v>
      </c>
      <c r="N325" s="25">
        <v>3093078.03</v>
      </c>
      <c r="O325" s="25">
        <v>12517</v>
      </c>
      <c r="P325" s="58"/>
      <c r="Q325" s="139">
        <v>429872.23</v>
      </c>
      <c r="R325" s="139">
        <v>1603673.43</v>
      </c>
      <c r="S325" s="139">
        <v>2116775.21</v>
      </c>
      <c r="T325" s="40">
        <v>0.68435881328218551</v>
      </c>
      <c r="U325" s="58"/>
      <c r="V325" s="28">
        <v>976302.81999999983</v>
      </c>
      <c r="W325" s="29">
        <v>0.68435881328218551</v>
      </c>
      <c r="X325" s="42">
        <v>2</v>
      </c>
      <c r="Y325" s="46">
        <v>0</v>
      </c>
      <c r="Z325" s="58"/>
      <c r="AA325" s="28">
        <v>0</v>
      </c>
      <c r="AB325" s="28">
        <v>0</v>
      </c>
      <c r="AC325" s="139">
        <v>578818.27575260005</v>
      </c>
      <c r="AD325" s="130">
        <v>28733.265865304362</v>
      </c>
      <c r="AE325" s="137">
        <v>28733.265865304362</v>
      </c>
      <c r="AF325" s="130">
        <v>27940.347876742009</v>
      </c>
      <c r="AG325" s="47">
        <v>0</v>
      </c>
      <c r="AH325" s="47">
        <v>116.27722821943409</v>
      </c>
      <c r="AI325" s="47">
        <v>113.06846293853752</v>
      </c>
      <c r="AJ325" s="47">
        <v>0</v>
      </c>
      <c r="AK325" s="47">
        <v>0</v>
      </c>
      <c r="AL325" s="45">
        <v>0</v>
      </c>
      <c r="AM325" s="30">
        <v>0</v>
      </c>
      <c r="AN325" s="140">
        <v>27940.34</v>
      </c>
      <c r="AO325" s="140">
        <v>113.06</v>
      </c>
      <c r="AP325" s="140">
        <v>1671009.1500000001</v>
      </c>
      <c r="AQ325" s="41">
        <v>1698949.4900000002</v>
      </c>
      <c r="AR325" s="140"/>
      <c r="AS325" s="140">
        <v>1698949.4900000002</v>
      </c>
      <c r="AT325" s="58"/>
      <c r="AU325" s="117">
        <v>107</v>
      </c>
      <c r="AV325" s="117">
        <v>54</v>
      </c>
      <c r="AW325" s="57"/>
      <c r="AY325" s="6"/>
      <c r="AZ325" s="1"/>
      <c r="BA325" s="1"/>
      <c r="BB325" s="176"/>
    </row>
    <row r="326" spans="1:54" x14ac:dyDescent="0.25">
      <c r="A326" s="24" t="s">
        <v>667</v>
      </c>
      <c r="B326" s="24" t="s">
        <v>668</v>
      </c>
      <c r="C326" s="24" t="s">
        <v>669</v>
      </c>
      <c r="D326" s="24" t="s">
        <v>120</v>
      </c>
      <c r="E326" s="58"/>
      <c r="F326" s="139">
        <v>75.05</v>
      </c>
      <c r="G326" s="57"/>
      <c r="H326" s="139">
        <v>404021.11</v>
      </c>
      <c r="I326" s="139">
        <v>58848.95</v>
      </c>
      <c r="J326" s="139">
        <v>130613.66</v>
      </c>
      <c r="K326" s="139">
        <v>342288.81694999995</v>
      </c>
      <c r="L326" s="139">
        <v>935772.53694999986</v>
      </c>
      <c r="M326" s="117">
        <v>0.9</v>
      </c>
      <c r="N326" s="25">
        <v>876424.16</v>
      </c>
      <c r="O326" s="25">
        <v>11677.87</v>
      </c>
      <c r="P326" s="58"/>
      <c r="Q326" s="139">
        <v>300657.7</v>
      </c>
      <c r="R326" s="139">
        <v>321088.81</v>
      </c>
      <c r="S326" s="139">
        <v>642085.07000000007</v>
      </c>
      <c r="T326" s="40">
        <v>0.73261908936878239</v>
      </c>
      <c r="U326" s="58"/>
      <c r="V326" s="28">
        <v>234339.08999999997</v>
      </c>
      <c r="W326" s="29">
        <v>0.73261908936878239</v>
      </c>
      <c r="X326" s="42">
        <v>2</v>
      </c>
      <c r="Y326" s="46">
        <v>0</v>
      </c>
      <c r="Z326" s="58"/>
      <c r="AA326" s="28">
        <v>0</v>
      </c>
      <c r="AB326" s="28">
        <v>0</v>
      </c>
      <c r="AC326" s="139">
        <v>97259.894862000001</v>
      </c>
      <c r="AD326" s="130">
        <v>4828.1032824469212</v>
      </c>
      <c r="AE326" s="137">
        <v>4828.1032824469212</v>
      </c>
      <c r="AF326" s="130">
        <v>4694.8678207616631</v>
      </c>
      <c r="AG326" s="47">
        <v>0</v>
      </c>
      <c r="AH326" s="47">
        <v>64.331822550924997</v>
      </c>
      <c r="AI326" s="47">
        <v>62.556533254652408</v>
      </c>
      <c r="AJ326" s="47">
        <v>0</v>
      </c>
      <c r="AK326" s="47">
        <v>0</v>
      </c>
      <c r="AL326" s="45">
        <v>0</v>
      </c>
      <c r="AM326" s="30">
        <v>0</v>
      </c>
      <c r="AN326" s="140">
        <v>4694.8599999999997</v>
      </c>
      <c r="AO326" s="140">
        <v>62.55</v>
      </c>
      <c r="AP326" s="140">
        <v>333962.90999999997</v>
      </c>
      <c r="AQ326" s="41">
        <v>338657.76999999996</v>
      </c>
      <c r="AR326" s="140"/>
      <c r="AS326" s="140">
        <v>338657.76999999996</v>
      </c>
      <c r="AT326" s="58"/>
      <c r="AU326" s="117">
        <v>108</v>
      </c>
      <c r="AV326" s="117">
        <v>54</v>
      </c>
      <c r="AW326" s="57"/>
      <c r="AY326" s="6"/>
      <c r="AZ326" s="1"/>
      <c r="BA326" s="1"/>
      <c r="BB326" s="176"/>
    </row>
    <row r="327" spans="1:54" x14ac:dyDescent="0.25">
      <c r="A327" s="24" t="s">
        <v>670</v>
      </c>
      <c r="B327" s="24" t="s">
        <v>671</v>
      </c>
      <c r="C327" s="24" t="s">
        <v>669</v>
      </c>
      <c r="D327" s="24" t="s">
        <v>12</v>
      </c>
      <c r="E327" s="58"/>
      <c r="F327" s="139">
        <v>537.38</v>
      </c>
      <c r="G327" s="57"/>
      <c r="H327" s="139">
        <v>2954134.42</v>
      </c>
      <c r="I327" s="139">
        <v>421375.77</v>
      </c>
      <c r="J327" s="139">
        <v>727356.36</v>
      </c>
      <c r="K327" s="139">
        <v>2511764.6618200005</v>
      </c>
      <c r="L327" s="139">
        <v>6614631.2118200008</v>
      </c>
      <c r="M327" s="117">
        <v>0.9</v>
      </c>
      <c r="N327" s="25">
        <v>6204344.5499999998</v>
      </c>
      <c r="O327" s="25">
        <v>11545.54</v>
      </c>
      <c r="P327" s="58"/>
      <c r="Q327" s="139">
        <v>1587369.81</v>
      </c>
      <c r="R327" s="139">
        <v>2392736</v>
      </c>
      <c r="S327" s="139">
        <v>4063530.7</v>
      </c>
      <c r="T327" s="40">
        <v>0.65494923230851199</v>
      </c>
      <c r="U327" s="58"/>
      <c r="V327" s="28">
        <v>2140813.8499999996</v>
      </c>
      <c r="W327" s="29">
        <v>0.65494923230851199</v>
      </c>
      <c r="X327" s="42">
        <v>1</v>
      </c>
      <c r="Y327" s="46">
        <v>1</v>
      </c>
      <c r="Z327" s="58"/>
      <c r="AA327" s="28">
        <v>115741.18448042916</v>
      </c>
      <c r="AB327" s="28">
        <v>34722.355344128744</v>
      </c>
      <c r="AC327" s="139">
        <v>1113797.0826300064</v>
      </c>
      <c r="AD327" s="130">
        <v>55290.285458932463</v>
      </c>
      <c r="AE327" s="137">
        <v>55290.285458932463</v>
      </c>
      <c r="AF327" s="130">
        <v>53764.504778843715</v>
      </c>
      <c r="AG327" s="47">
        <v>64.614156358868485</v>
      </c>
      <c r="AH327" s="47">
        <v>102.88861784757985</v>
      </c>
      <c r="AI327" s="47">
        <v>100.04932222792756</v>
      </c>
      <c r="AJ327" s="47">
        <v>0</v>
      </c>
      <c r="AK327" s="47">
        <v>0</v>
      </c>
      <c r="AL327" s="45">
        <v>0</v>
      </c>
      <c r="AM327" s="30">
        <v>0</v>
      </c>
      <c r="AN327" s="140">
        <v>88486.86</v>
      </c>
      <c r="AO327" s="140">
        <v>164.66</v>
      </c>
      <c r="AP327" s="140">
        <v>2427636.83</v>
      </c>
      <c r="AQ327" s="41">
        <v>2516123.69</v>
      </c>
      <c r="AR327" s="140"/>
      <c r="AS327" s="140">
        <v>2516123.69</v>
      </c>
      <c r="AT327" s="58"/>
      <c r="AU327" s="117">
        <v>108</v>
      </c>
      <c r="AV327" s="117">
        <v>54</v>
      </c>
      <c r="AW327" s="57"/>
      <c r="AY327" s="6"/>
      <c r="AZ327" s="1"/>
      <c r="BA327" s="1"/>
      <c r="BB327" s="176"/>
    </row>
    <row r="328" spans="1:54" x14ac:dyDescent="0.25">
      <c r="A328" s="24" t="s">
        <v>672</v>
      </c>
      <c r="B328" s="24" t="s">
        <v>673</v>
      </c>
      <c r="C328" s="24" t="s">
        <v>669</v>
      </c>
      <c r="D328" s="24" t="s">
        <v>120</v>
      </c>
      <c r="E328" s="58"/>
      <c r="F328" s="139">
        <v>65.5</v>
      </c>
      <c r="G328" s="57"/>
      <c r="H328" s="139">
        <v>354261.61</v>
      </c>
      <c r="I328" s="139">
        <v>51360.51</v>
      </c>
      <c r="J328" s="139">
        <v>103626.84</v>
      </c>
      <c r="K328" s="139">
        <v>295624.51049999997</v>
      </c>
      <c r="L328" s="139">
        <v>804873.47049999994</v>
      </c>
      <c r="M328" s="117">
        <v>0.9</v>
      </c>
      <c r="N328" s="25">
        <v>753948.57</v>
      </c>
      <c r="O328" s="25">
        <v>11510.66</v>
      </c>
      <c r="P328" s="58"/>
      <c r="Q328" s="139">
        <v>338222.77</v>
      </c>
      <c r="R328" s="139">
        <v>208876.55</v>
      </c>
      <c r="S328" s="139">
        <v>568231.29</v>
      </c>
      <c r="T328" s="40">
        <v>0.75367380828111408</v>
      </c>
      <c r="U328" s="58"/>
      <c r="V328" s="28">
        <v>185717.27999999991</v>
      </c>
      <c r="W328" s="29">
        <v>0.75367380828111408</v>
      </c>
      <c r="X328" s="42">
        <v>2</v>
      </c>
      <c r="Y328" s="46">
        <v>0</v>
      </c>
      <c r="Z328" s="58"/>
      <c r="AA328" s="28">
        <v>0</v>
      </c>
      <c r="AB328" s="28">
        <v>0</v>
      </c>
      <c r="AC328" s="139">
        <v>62442.491417999976</v>
      </c>
      <c r="AD328" s="130">
        <v>3099.7236652082679</v>
      </c>
      <c r="AE328" s="137">
        <v>3099.7236652082679</v>
      </c>
      <c r="AF328" s="130">
        <v>3014.1842536691188</v>
      </c>
      <c r="AG328" s="47">
        <v>0</v>
      </c>
      <c r="AH328" s="47">
        <v>47.324025423026988</v>
      </c>
      <c r="AI328" s="47">
        <v>46.018080208688836</v>
      </c>
      <c r="AJ328" s="47">
        <v>0</v>
      </c>
      <c r="AK328" s="47">
        <v>0</v>
      </c>
      <c r="AL328" s="45">
        <v>0</v>
      </c>
      <c r="AM328" s="30">
        <v>0</v>
      </c>
      <c r="AN328" s="140">
        <v>3014.18</v>
      </c>
      <c r="AO328" s="140">
        <v>46.01</v>
      </c>
      <c r="AP328" s="140">
        <v>220414.77000000002</v>
      </c>
      <c r="AQ328" s="41">
        <v>223428.95</v>
      </c>
      <c r="AR328" s="140"/>
      <c r="AS328" s="140">
        <v>223428.95</v>
      </c>
      <c r="AT328" s="58"/>
      <c r="AU328" s="117">
        <v>108</v>
      </c>
      <c r="AV328" s="117">
        <v>54</v>
      </c>
      <c r="AW328" s="57"/>
      <c r="AY328" s="6"/>
      <c r="AZ328" s="1"/>
      <c r="BA328" s="1"/>
      <c r="BB328" s="176"/>
    </row>
    <row r="329" spans="1:54" x14ac:dyDescent="0.25">
      <c r="A329" s="24" t="s">
        <v>674</v>
      </c>
      <c r="B329" s="24" t="s">
        <v>675</v>
      </c>
      <c r="C329" s="24" t="s">
        <v>669</v>
      </c>
      <c r="D329" s="24" t="s">
        <v>120</v>
      </c>
      <c r="E329" s="58"/>
      <c r="F329" s="139">
        <v>139.97</v>
      </c>
      <c r="G329" s="57"/>
      <c r="H329" s="139">
        <v>798232.32000000007</v>
      </c>
      <c r="I329" s="139">
        <v>109754.67</v>
      </c>
      <c r="J329" s="139">
        <v>289631.78000000003</v>
      </c>
      <c r="K329" s="139">
        <v>664594.08683000004</v>
      </c>
      <c r="L329" s="139">
        <v>1862212.8568299999</v>
      </c>
      <c r="M329" s="117">
        <v>0.9</v>
      </c>
      <c r="N329" s="25">
        <v>1742450.97</v>
      </c>
      <c r="O329" s="25">
        <v>12448.74</v>
      </c>
      <c r="P329" s="58"/>
      <c r="Q329" s="139">
        <v>665267.78</v>
      </c>
      <c r="R329" s="139">
        <v>515930.19</v>
      </c>
      <c r="S329" s="139">
        <v>1237811.52</v>
      </c>
      <c r="T329" s="40">
        <v>0.71038527987963995</v>
      </c>
      <c r="U329" s="58"/>
      <c r="V329" s="28">
        <v>504639.44999999995</v>
      </c>
      <c r="W329" s="29">
        <v>0.71038527987963995</v>
      </c>
      <c r="X329" s="42">
        <v>2</v>
      </c>
      <c r="Y329" s="46">
        <v>0</v>
      </c>
      <c r="Z329" s="58"/>
      <c r="AA329" s="28">
        <v>0</v>
      </c>
      <c r="AB329" s="28">
        <v>0</v>
      </c>
      <c r="AC329" s="139">
        <v>204249.78902459994</v>
      </c>
      <c r="AD329" s="130">
        <v>10139.215945359329</v>
      </c>
      <c r="AE329" s="137">
        <v>10139.215945359329</v>
      </c>
      <c r="AF329" s="130">
        <v>9859.415982811337</v>
      </c>
      <c r="AG329" s="47">
        <v>0</v>
      </c>
      <c r="AH329" s="47">
        <v>72.438493572617915</v>
      </c>
      <c r="AI329" s="47">
        <v>70.439494054521234</v>
      </c>
      <c r="AJ329" s="47">
        <v>0</v>
      </c>
      <c r="AK329" s="47">
        <v>0</v>
      </c>
      <c r="AL329" s="45">
        <v>0</v>
      </c>
      <c r="AM329" s="30">
        <v>0</v>
      </c>
      <c r="AN329" s="140">
        <v>9859.41</v>
      </c>
      <c r="AO329" s="140">
        <v>70.430000000000007</v>
      </c>
      <c r="AP329" s="140">
        <v>565163.52999999991</v>
      </c>
      <c r="AQ329" s="41">
        <v>575022.93999999994</v>
      </c>
      <c r="AR329" s="140"/>
      <c r="AS329" s="140">
        <v>575022.93999999994</v>
      </c>
      <c r="AT329" s="58"/>
      <c r="AU329" s="117">
        <v>115</v>
      </c>
      <c r="AV329" s="117">
        <v>58</v>
      </c>
      <c r="AW329" s="57"/>
      <c r="AY329" s="6"/>
      <c r="AZ329" s="1"/>
      <c r="BA329" s="1"/>
      <c r="BB329" s="176"/>
    </row>
    <row r="330" spans="1:54" x14ac:dyDescent="0.25">
      <c r="A330" s="24" t="s">
        <v>676</v>
      </c>
      <c r="B330" s="24" t="s">
        <v>677</v>
      </c>
      <c r="C330" s="24" t="s">
        <v>669</v>
      </c>
      <c r="D330" s="24" t="s">
        <v>120</v>
      </c>
      <c r="E330" s="58"/>
      <c r="F330" s="139">
        <v>518.23</v>
      </c>
      <c r="G330" s="57"/>
      <c r="H330" s="139">
        <v>2815800.45</v>
      </c>
      <c r="I330" s="139">
        <v>406359.68</v>
      </c>
      <c r="J330" s="139">
        <v>823730.48</v>
      </c>
      <c r="K330" s="139">
        <v>2348297.1359699997</v>
      </c>
      <c r="L330" s="139">
        <v>6394187.7459699996</v>
      </c>
      <c r="M330" s="117">
        <v>0.9</v>
      </c>
      <c r="N330" s="25">
        <v>5989598.6799999997</v>
      </c>
      <c r="O330" s="25">
        <v>11557.79</v>
      </c>
      <c r="P330" s="58"/>
      <c r="Q330" s="139">
        <v>3270320.87</v>
      </c>
      <c r="R330" s="139">
        <v>911448.16</v>
      </c>
      <c r="S330" s="139">
        <v>4391906.32</v>
      </c>
      <c r="T330" s="40">
        <v>0.73325552422487184</v>
      </c>
      <c r="U330" s="58"/>
      <c r="V330" s="28">
        <v>1597692.3599999994</v>
      </c>
      <c r="W330" s="29">
        <v>0.73325552422487184</v>
      </c>
      <c r="X330" s="42">
        <v>2</v>
      </c>
      <c r="Y330" s="46">
        <v>0</v>
      </c>
      <c r="Z330" s="58"/>
      <c r="AA330" s="28">
        <v>0</v>
      </c>
      <c r="AB330" s="28">
        <v>0</v>
      </c>
      <c r="AC330" s="139">
        <v>453424.55136799981</v>
      </c>
      <c r="AD330" s="130">
        <v>22508.563965733712</v>
      </c>
      <c r="AE330" s="137">
        <v>22508.563965733712</v>
      </c>
      <c r="AF330" s="130">
        <v>21887.421720755305</v>
      </c>
      <c r="AG330" s="47">
        <v>0</v>
      </c>
      <c r="AH330" s="47">
        <v>43.433541025671445</v>
      </c>
      <c r="AI330" s="47">
        <v>42.234956912481529</v>
      </c>
      <c r="AJ330" s="47">
        <v>0</v>
      </c>
      <c r="AK330" s="47">
        <v>0</v>
      </c>
      <c r="AL330" s="45">
        <v>0</v>
      </c>
      <c r="AM330" s="30">
        <v>0</v>
      </c>
      <c r="AN330" s="140">
        <v>21887.42</v>
      </c>
      <c r="AO330" s="140">
        <v>42.23</v>
      </c>
      <c r="AP330" s="140">
        <v>957929.30999999994</v>
      </c>
      <c r="AQ330" s="41">
        <v>979816.73</v>
      </c>
      <c r="AR330" s="140"/>
      <c r="AS330" s="140">
        <v>979816.73</v>
      </c>
      <c r="AT330" s="58"/>
      <c r="AU330" s="117">
        <v>108</v>
      </c>
      <c r="AV330" s="117">
        <v>54</v>
      </c>
      <c r="AW330" s="57"/>
      <c r="AY330" s="6"/>
      <c r="AZ330" s="1"/>
      <c r="BA330" s="1"/>
      <c r="BB330" s="176"/>
    </row>
    <row r="331" spans="1:54" x14ac:dyDescent="0.25">
      <c r="A331" s="24" t="s">
        <v>678</v>
      </c>
      <c r="B331" s="24" t="s">
        <v>679</v>
      </c>
      <c r="C331" s="24" t="s">
        <v>669</v>
      </c>
      <c r="D331" s="24" t="s">
        <v>131</v>
      </c>
      <c r="E331" s="58"/>
      <c r="F331" s="139">
        <v>414.5</v>
      </c>
      <c r="G331" s="57"/>
      <c r="H331" s="139">
        <v>2444377.6500000004</v>
      </c>
      <c r="I331" s="139">
        <v>325021.88</v>
      </c>
      <c r="J331" s="139">
        <v>527750.60000000009</v>
      </c>
      <c r="K331" s="139">
        <v>2137787.5495000002</v>
      </c>
      <c r="L331" s="139">
        <v>5434937.6795000006</v>
      </c>
      <c r="M331" s="117">
        <v>0.9</v>
      </c>
      <c r="N331" s="25">
        <v>5105222.66</v>
      </c>
      <c r="O331" s="25">
        <v>12316.58</v>
      </c>
      <c r="P331" s="58"/>
      <c r="Q331" s="139">
        <v>1903658.57</v>
      </c>
      <c r="R331" s="139">
        <v>1008588.71</v>
      </c>
      <c r="S331" s="139">
        <v>3150609.0100000002</v>
      </c>
      <c r="T331" s="40">
        <v>0.61713449536400833</v>
      </c>
      <c r="U331" s="58"/>
      <c r="V331" s="28">
        <v>1954613.65</v>
      </c>
      <c r="W331" s="29">
        <v>0.61713449536400833</v>
      </c>
      <c r="X331" s="42">
        <v>1</v>
      </c>
      <c r="Y331" s="46">
        <v>1</v>
      </c>
      <c r="Z331" s="58"/>
      <c r="AA331" s="28">
        <v>288289.87045472721</v>
      </c>
      <c r="AB331" s="28">
        <v>86486.961136418162</v>
      </c>
      <c r="AC331" s="139">
        <v>899412.93014712294</v>
      </c>
      <c r="AD331" s="130">
        <v>44647.986988675548</v>
      </c>
      <c r="AE331" s="137">
        <v>44647.986988675548</v>
      </c>
      <c r="AF331" s="130">
        <v>43415.889245161918</v>
      </c>
      <c r="AG331" s="47">
        <v>208.65370599859628</v>
      </c>
      <c r="AH331" s="47">
        <v>107.71528827183485</v>
      </c>
      <c r="AI331" s="47">
        <v>104.74279673139183</v>
      </c>
      <c r="AJ331" s="47">
        <v>0</v>
      </c>
      <c r="AK331" s="47">
        <v>0</v>
      </c>
      <c r="AL331" s="45">
        <v>0</v>
      </c>
      <c r="AM331" s="30">
        <v>0</v>
      </c>
      <c r="AN331" s="140">
        <v>129902.85</v>
      </c>
      <c r="AO331" s="140">
        <v>313.39</v>
      </c>
      <c r="AP331" s="140">
        <v>1033316.4400000001</v>
      </c>
      <c r="AQ331" s="41">
        <v>1163219.29</v>
      </c>
      <c r="AR331" s="140"/>
      <c r="AS331" s="140">
        <v>1163219.29</v>
      </c>
      <c r="AT331" s="58"/>
      <c r="AU331" s="117">
        <v>108</v>
      </c>
      <c r="AV331" s="117">
        <v>54</v>
      </c>
      <c r="AW331" s="57"/>
      <c r="AY331" s="6"/>
      <c r="AZ331" s="1"/>
      <c r="BA331" s="1"/>
      <c r="BB331" s="176"/>
    </row>
    <row r="332" spans="1:54" x14ac:dyDescent="0.25">
      <c r="A332" s="24" t="s">
        <v>680</v>
      </c>
      <c r="B332" s="24" t="s">
        <v>681</v>
      </c>
      <c r="C332" s="24" t="s">
        <v>142</v>
      </c>
      <c r="D332" s="24" t="s">
        <v>12</v>
      </c>
      <c r="E332" s="58"/>
      <c r="F332" s="139">
        <v>359692.13</v>
      </c>
      <c r="G332" s="57"/>
      <c r="H332" s="139">
        <v>2169072917.4899998</v>
      </c>
      <c r="I332" s="139">
        <v>282045389.88999999</v>
      </c>
      <c r="J332" s="139">
        <v>1040951514.2299999</v>
      </c>
      <c r="K332" s="139">
        <v>1894699596.7000699</v>
      </c>
      <c r="L332" s="139">
        <v>5386769418.31007</v>
      </c>
      <c r="M332" s="117">
        <v>1.05711</v>
      </c>
      <c r="N332" s="25">
        <v>5586201525.8199997</v>
      </c>
      <c r="O332" s="25">
        <v>15530.5</v>
      </c>
      <c r="P332" s="58"/>
      <c r="Q332" s="139">
        <v>2016501717.1300001</v>
      </c>
      <c r="R332" s="139">
        <v>1471938628.54</v>
      </c>
      <c r="S332" s="139">
        <v>3662529379.0100002</v>
      </c>
      <c r="T332" s="40">
        <v>0.65563860560372045</v>
      </c>
      <c r="U332" s="58"/>
      <c r="V332" s="28">
        <v>1923672146.8099995</v>
      </c>
      <c r="W332" s="29">
        <v>0.65563860560372045</v>
      </c>
      <c r="X332" s="42">
        <v>1</v>
      </c>
      <c r="Y332" s="46">
        <v>1</v>
      </c>
      <c r="Z332" s="58"/>
      <c r="AA332" s="28">
        <v>100358834.20201445</v>
      </c>
      <c r="AB332" s="28">
        <v>30107650.260604333</v>
      </c>
      <c r="AC332" s="139">
        <v>707520502.30271959</v>
      </c>
      <c r="AD332" s="130">
        <v>35122205.965913489</v>
      </c>
      <c r="AE332" s="137">
        <v>35122205.965913489</v>
      </c>
      <c r="AF332" s="130">
        <v>34152979.94618725</v>
      </c>
      <c r="AG332" s="47">
        <v>83.703944983740215</v>
      </c>
      <c r="AH332" s="47">
        <v>97.645188861689832</v>
      </c>
      <c r="AI332" s="47">
        <v>94.950589956436488</v>
      </c>
      <c r="AJ332" s="47">
        <v>0</v>
      </c>
      <c r="AK332" s="47">
        <v>0</v>
      </c>
      <c r="AL332" s="45">
        <v>0</v>
      </c>
      <c r="AM332" s="30">
        <v>0</v>
      </c>
      <c r="AN332" s="140">
        <v>64260630.200000003</v>
      </c>
      <c r="AO332" s="140">
        <v>178.65</v>
      </c>
      <c r="AP332" s="140">
        <v>1619145192.9299998</v>
      </c>
      <c r="AQ332" s="41">
        <v>1683405823.1299999</v>
      </c>
      <c r="AR332" s="140"/>
      <c r="AS332" s="140">
        <v>1683405823.1299999</v>
      </c>
      <c r="AT332" s="58"/>
      <c r="AU332" s="117">
        <v>5</v>
      </c>
      <c r="AV332" s="117">
        <v>3</v>
      </c>
      <c r="AW332" s="57"/>
      <c r="AY332" s="6"/>
      <c r="AZ332" s="1"/>
      <c r="BA332" s="1"/>
      <c r="BB332" s="176"/>
    </row>
    <row r="333" spans="1:54" x14ac:dyDescent="0.25">
      <c r="A333" s="24" t="s">
        <v>682</v>
      </c>
      <c r="B333" s="24" t="s">
        <v>683</v>
      </c>
      <c r="C333" s="24" t="s">
        <v>684</v>
      </c>
      <c r="D333" s="24" t="s">
        <v>6</v>
      </c>
      <c r="E333" s="58"/>
      <c r="F333" s="139">
        <v>29</v>
      </c>
      <c r="G333" s="57"/>
      <c r="H333" s="139">
        <v>165889.59000000003</v>
      </c>
      <c r="I333" s="139">
        <v>22739.77</v>
      </c>
      <c r="J333" s="139">
        <v>43684.659999999996</v>
      </c>
      <c r="K333" s="139">
        <v>140732.67300000004</v>
      </c>
      <c r="L333" s="139">
        <v>373046.69300000009</v>
      </c>
      <c r="M333" s="117">
        <v>1.05711</v>
      </c>
      <c r="N333" s="25">
        <v>386314.14</v>
      </c>
      <c r="O333" s="25">
        <v>13321.17</v>
      </c>
      <c r="P333" s="58"/>
      <c r="Q333" s="139">
        <v>38631.410000000003</v>
      </c>
      <c r="R333" s="139">
        <v>187241.4</v>
      </c>
      <c r="S333" s="139">
        <v>225872.81</v>
      </c>
      <c r="T333" s="40">
        <v>0.58468688202818564</v>
      </c>
      <c r="U333" s="58"/>
      <c r="V333" s="28">
        <v>160441.33000000002</v>
      </c>
      <c r="W333" s="29">
        <v>0.58468688202818564</v>
      </c>
      <c r="X333" s="42">
        <v>1</v>
      </c>
      <c r="Y333" s="46">
        <v>1</v>
      </c>
      <c r="Z333" s="58"/>
      <c r="AA333" s="28">
        <v>34349.975963625533</v>
      </c>
      <c r="AB333" s="28">
        <v>10304.992789087659</v>
      </c>
      <c r="AC333" s="139">
        <v>100354.43088982113</v>
      </c>
      <c r="AD333" s="130">
        <v>4981.7199357938389</v>
      </c>
      <c r="AE333" s="137">
        <v>4981.7199357938389</v>
      </c>
      <c r="AF333" s="130">
        <v>4844.2452968304906</v>
      </c>
      <c r="AG333" s="47">
        <v>355.34457893405721</v>
      </c>
      <c r="AH333" s="47">
        <v>171.78344606185652</v>
      </c>
      <c r="AI333" s="47">
        <v>167.04294127001691</v>
      </c>
      <c r="AJ333" s="47">
        <v>0</v>
      </c>
      <c r="AK333" s="47">
        <v>0</v>
      </c>
      <c r="AL333" s="45">
        <v>0</v>
      </c>
      <c r="AM333" s="30">
        <v>0</v>
      </c>
      <c r="AN333" s="140">
        <v>15149.23</v>
      </c>
      <c r="AO333" s="140">
        <v>522.38</v>
      </c>
      <c r="AP333" s="140">
        <v>187241.4</v>
      </c>
      <c r="AQ333" s="41">
        <v>202390.63</v>
      </c>
      <c r="AR333" s="140"/>
      <c r="AS333" s="140">
        <v>202390.63</v>
      </c>
      <c r="AT333" s="58"/>
      <c r="AU333" s="117">
        <v>90</v>
      </c>
      <c r="AV333" s="117">
        <v>45</v>
      </c>
      <c r="AW333" s="57"/>
      <c r="AY333" s="6"/>
      <c r="AZ333" s="1"/>
      <c r="BA333" s="1"/>
      <c r="BB333" s="176"/>
    </row>
    <row r="334" spans="1:54" x14ac:dyDescent="0.25">
      <c r="A334" s="24" t="s">
        <v>685</v>
      </c>
      <c r="B334" s="24" t="s">
        <v>686</v>
      </c>
      <c r="C334" s="24" t="s">
        <v>684</v>
      </c>
      <c r="D334" s="24" t="s">
        <v>12</v>
      </c>
      <c r="E334" s="58"/>
      <c r="F334" s="139">
        <v>1673.37</v>
      </c>
      <c r="G334" s="57"/>
      <c r="H334" s="139">
        <v>9332627.75</v>
      </c>
      <c r="I334" s="139">
        <v>1312139.6100000001</v>
      </c>
      <c r="J334" s="139">
        <v>2712379.49</v>
      </c>
      <c r="K334" s="139">
        <v>8014329.2544300007</v>
      </c>
      <c r="L334" s="139">
        <v>21371476.104430001</v>
      </c>
      <c r="M334" s="117">
        <v>1.05711</v>
      </c>
      <c r="N334" s="25">
        <v>22134302.760000002</v>
      </c>
      <c r="O334" s="25">
        <v>13227.38</v>
      </c>
      <c r="P334" s="58"/>
      <c r="Q334" s="139">
        <v>6920226.6500000004</v>
      </c>
      <c r="R334" s="139">
        <v>7262920.9100000001</v>
      </c>
      <c r="S334" s="139">
        <v>14324374.280000001</v>
      </c>
      <c r="T334" s="40">
        <v>0.64715723984250773</v>
      </c>
      <c r="U334" s="58"/>
      <c r="V334" s="28">
        <v>7809928.4800000004</v>
      </c>
      <c r="W334" s="29">
        <v>0.64715723984250773</v>
      </c>
      <c r="X334" s="42">
        <v>1</v>
      </c>
      <c r="Y334" s="46">
        <v>1</v>
      </c>
      <c r="Z334" s="58"/>
      <c r="AA334" s="28">
        <v>585382.65918313526</v>
      </c>
      <c r="AB334" s="28">
        <v>175614.79775494058</v>
      </c>
      <c r="AC334" s="139">
        <v>3835817.0982590038</v>
      </c>
      <c r="AD334" s="130">
        <v>190414.77629857158</v>
      </c>
      <c r="AE334" s="137">
        <v>190414.77629857158</v>
      </c>
      <c r="AF334" s="130">
        <v>185160.12469986393</v>
      </c>
      <c r="AG334" s="47">
        <v>104.94678269297322</v>
      </c>
      <c r="AH334" s="47">
        <v>113.79119758246628</v>
      </c>
      <c r="AI334" s="47">
        <v>110.65103635171178</v>
      </c>
      <c r="AJ334" s="47">
        <v>0</v>
      </c>
      <c r="AK334" s="47">
        <v>0</v>
      </c>
      <c r="AL334" s="45">
        <v>0</v>
      </c>
      <c r="AM334" s="30">
        <v>0</v>
      </c>
      <c r="AN334" s="140">
        <v>360774.92</v>
      </c>
      <c r="AO334" s="140">
        <v>215.59</v>
      </c>
      <c r="AP334" s="140">
        <v>7395413.1699999999</v>
      </c>
      <c r="AQ334" s="41">
        <v>7756188.0899999999</v>
      </c>
      <c r="AR334" s="140">
        <v>3803.3399999999997</v>
      </c>
      <c r="AS334" s="140">
        <v>7759991.4299999997</v>
      </c>
      <c r="AT334" s="58"/>
      <c r="AU334" s="117">
        <v>70</v>
      </c>
      <c r="AV334" s="117">
        <v>35</v>
      </c>
      <c r="AW334" s="57"/>
      <c r="AY334" s="6"/>
      <c r="AZ334" s="1"/>
      <c r="BA334" s="1"/>
      <c r="BB334" s="176"/>
    </row>
    <row r="335" spans="1:54" x14ac:dyDescent="0.25">
      <c r="A335" s="24" t="s">
        <v>687</v>
      </c>
      <c r="B335" s="24" t="s">
        <v>688</v>
      </c>
      <c r="C335" s="24" t="s">
        <v>684</v>
      </c>
      <c r="D335" s="24" t="s">
        <v>12</v>
      </c>
      <c r="E335" s="58"/>
      <c r="F335" s="139">
        <v>679.21</v>
      </c>
      <c r="G335" s="57"/>
      <c r="H335" s="139">
        <v>3766817.2</v>
      </c>
      <c r="I335" s="139">
        <v>532588.93000000005</v>
      </c>
      <c r="J335" s="139">
        <v>957988.62000000011</v>
      </c>
      <c r="K335" s="139">
        <v>2992734.1671900004</v>
      </c>
      <c r="L335" s="139">
        <v>8250128.9171900004</v>
      </c>
      <c r="M335" s="117">
        <v>1.05711</v>
      </c>
      <c r="N335" s="25">
        <v>8550378.7300000004</v>
      </c>
      <c r="O335" s="25">
        <v>12588.71</v>
      </c>
      <c r="P335" s="58"/>
      <c r="Q335" s="139">
        <v>7699173.5199999996</v>
      </c>
      <c r="R335" s="139">
        <v>660952.51</v>
      </c>
      <c r="S335" s="139">
        <v>8713908.1099999994</v>
      </c>
      <c r="T335" s="40">
        <v>1.0191253960980977</v>
      </c>
      <c r="U335" s="58"/>
      <c r="V335" s="28">
        <v>-163529.37999999896</v>
      </c>
      <c r="W335" s="29">
        <v>1.0191253960980977</v>
      </c>
      <c r="X335" s="42">
        <v>4</v>
      </c>
      <c r="Y335" s="46">
        <v>0</v>
      </c>
      <c r="Z335" s="58"/>
      <c r="AA335" s="28">
        <v>0</v>
      </c>
      <c r="AB335" s="28">
        <v>0</v>
      </c>
      <c r="AC335" s="139">
        <v>0</v>
      </c>
      <c r="AD335" s="130">
        <v>0</v>
      </c>
      <c r="AE335" s="137">
        <v>0</v>
      </c>
      <c r="AF335" s="130">
        <v>0</v>
      </c>
      <c r="AG335" s="47">
        <v>0</v>
      </c>
      <c r="AH335" s="47">
        <v>0</v>
      </c>
      <c r="AI335" s="47">
        <v>0</v>
      </c>
      <c r="AJ335" s="47">
        <v>0</v>
      </c>
      <c r="AK335" s="47">
        <v>1.1957465861917218</v>
      </c>
      <c r="AL335" s="45">
        <v>0</v>
      </c>
      <c r="AM335" s="30">
        <v>812.16303880727946</v>
      </c>
      <c r="AN335" s="140">
        <v>812.16</v>
      </c>
      <c r="AO335" s="140">
        <v>1.19</v>
      </c>
      <c r="AP335" s="140">
        <v>666441.39</v>
      </c>
      <c r="AQ335" s="41">
        <v>667253.55000000005</v>
      </c>
      <c r="AR335" s="140"/>
      <c r="AS335" s="140">
        <v>667253.55000000005</v>
      </c>
      <c r="AT335" s="58"/>
      <c r="AU335" s="117">
        <v>90</v>
      </c>
      <c r="AV335" s="117">
        <v>45</v>
      </c>
      <c r="AW335" s="57"/>
      <c r="AY335" s="6"/>
      <c r="AZ335" s="1"/>
      <c r="BA335" s="1"/>
      <c r="BB335" s="176"/>
    </row>
    <row r="336" spans="1:54" x14ac:dyDescent="0.25">
      <c r="A336" s="24" t="s">
        <v>689</v>
      </c>
      <c r="B336" s="24" t="s">
        <v>690</v>
      </c>
      <c r="C336" s="24" t="s">
        <v>684</v>
      </c>
      <c r="D336" s="24" t="s">
        <v>12</v>
      </c>
      <c r="E336" s="58"/>
      <c r="F336" s="139">
        <v>487.04</v>
      </c>
      <c r="G336" s="57"/>
      <c r="H336" s="139">
        <v>2713792.71</v>
      </c>
      <c r="I336" s="139">
        <v>381902.67</v>
      </c>
      <c r="J336" s="139">
        <v>737231.23</v>
      </c>
      <c r="K336" s="139">
        <v>2313822.6555599999</v>
      </c>
      <c r="L336" s="139">
        <v>6146749.2655599993</v>
      </c>
      <c r="M336" s="117">
        <v>1.05711</v>
      </c>
      <c r="N336" s="25">
        <v>6365647.7000000002</v>
      </c>
      <c r="O336" s="25">
        <v>13070.07</v>
      </c>
      <c r="P336" s="58"/>
      <c r="Q336" s="139">
        <v>3199040.08</v>
      </c>
      <c r="R336" s="139">
        <v>1540401.79</v>
      </c>
      <c r="S336" s="139">
        <v>4839941.57</v>
      </c>
      <c r="T336" s="40">
        <v>0.76032193393297598</v>
      </c>
      <c r="U336" s="58"/>
      <c r="V336" s="28">
        <v>1525706.13</v>
      </c>
      <c r="W336" s="29">
        <v>0.76032193393297598</v>
      </c>
      <c r="X336" s="42">
        <v>2</v>
      </c>
      <c r="Y336" s="46">
        <v>0</v>
      </c>
      <c r="Z336" s="58"/>
      <c r="AA336" s="28">
        <v>0</v>
      </c>
      <c r="AB336" s="28">
        <v>0</v>
      </c>
      <c r="AC336" s="139">
        <v>485026.61188000016</v>
      </c>
      <c r="AD336" s="130">
        <v>24077.329923239267</v>
      </c>
      <c r="AE336" s="137">
        <v>24077.329923239267</v>
      </c>
      <c r="AF336" s="130">
        <v>23412.896297692372</v>
      </c>
      <c r="AG336" s="47">
        <v>0</v>
      </c>
      <c r="AH336" s="47">
        <v>49.436042056585222</v>
      </c>
      <c r="AI336" s="47">
        <v>48.071814014644325</v>
      </c>
      <c r="AJ336" s="47">
        <v>0</v>
      </c>
      <c r="AK336" s="47">
        <v>0</v>
      </c>
      <c r="AL336" s="45">
        <v>0</v>
      </c>
      <c r="AM336" s="30">
        <v>0</v>
      </c>
      <c r="AN336" s="140">
        <v>23412.89</v>
      </c>
      <c r="AO336" s="140">
        <v>48.07</v>
      </c>
      <c r="AP336" s="140">
        <v>1587083.6800000002</v>
      </c>
      <c r="AQ336" s="41">
        <v>1610496.57</v>
      </c>
      <c r="AR336" s="140"/>
      <c r="AS336" s="140">
        <v>1610496.57</v>
      </c>
      <c r="AT336" s="58"/>
      <c r="AU336" s="117">
        <v>70</v>
      </c>
      <c r="AV336" s="117">
        <v>35</v>
      </c>
      <c r="AW336" s="57"/>
      <c r="AY336" s="6"/>
      <c r="AZ336" s="1"/>
      <c r="BA336" s="1"/>
      <c r="BB336" s="176"/>
    </row>
    <row r="337" spans="1:54" x14ac:dyDescent="0.25">
      <c r="A337" s="24" t="s">
        <v>691</v>
      </c>
      <c r="B337" s="24" t="s">
        <v>692</v>
      </c>
      <c r="C337" s="24" t="s">
        <v>684</v>
      </c>
      <c r="D337" s="24" t="s">
        <v>12</v>
      </c>
      <c r="E337" s="58"/>
      <c r="F337" s="139">
        <v>3730.25</v>
      </c>
      <c r="G337" s="57"/>
      <c r="H337" s="139">
        <v>20470661.670000002</v>
      </c>
      <c r="I337" s="139">
        <v>2925000.93</v>
      </c>
      <c r="J337" s="139">
        <v>4756818.18</v>
      </c>
      <c r="K337" s="139">
        <v>17327877.842750002</v>
      </c>
      <c r="L337" s="139">
        <v>45480358.622749999</v>
      </c>
      <c r="M337" s="117">
        <v>1.05711</v>
      </c>
      <c r="N337" s="25">
        <v>47088146.799999997</v>
      </c>
      <c r="O337" s="25">
        <v>12623.32</v>
      </c>
      <c r="P337" s="58"/>
      <c r="Q337" s="139">
        <v>21968740.079999998</v>
      </c>
      <c r="R337" s="139">
        <v>10689612.119999999</v>
      </c>
      <c r="S337" s="139">
        <v>33335414.529999994</v>
      </c>
      <c r="T337" s="40">
        <v>0.70793642976835092</v>
      </c>
      <c r="U337" s="58"/>
      <c r="V337" s="28">
        <v>13752732.270000003</v>
      </c>
      <c r="W337" s="29">
        <v>0.70793642976835092</v>
      </c>
      <c r="X337" s="42">
        <v>2</v>
      </c>
      <c r="Y337" s="46">
        <v>0</v>
      </c>
      <c r="Z337" s="58"/>
      <c r="AA337" s="28">
        <v>0</v>
      </c>
      <c r="AB337" s="28">
        <v>0</v>
      </c>
      <c r="AC337" s="139">
        <v>5324154.2852330022</v>
      </c>
      <c r="AD337" s="130">
        <v>264297.70274027524</v>
      </c>
      <c r="AE337" s="137">
        <v>264297.70274027524</v>
      </c>
      <c r="AF337" s="130">
        <v>257004.19131623895</v>
      </c>
      <c r="AG337" s="47">
        <v>0</v>
      </c>
      <c r="AH337" s="47">
        <v>70.852544129823798</v>
      </c>
      <c r="AI337" s="47">
        <v>68.89731018463614</v>
      </c>
      <c r="AJ337" s="47">
        <v>0</v>
      </c>
      <c r="AK337" s="47">
        <v>0</v>
      </c>
      <c r="AL337" s="45">
        <v>0</v>
      </c>
      <c r="AM337" s="30">
        <v>0</v>
      </c>
      <c r="AN337" s="140">
        <v>257004.19</v>
      </c>
      <c r="AO337" s="140">
        <v>68.89</v>
      </c>
      <c r="AP337" s="140">
        <v>10879104.82</v>
      </c>
      <c r="AQ337" s="41">
        <v>11136109.01</v>
      </c>
      <c r="AR337" s="140"/>
      <c r="AS337" s="140">
        <v>11136109.01</v>
      </c>
      <c r="AT337" s="58"/>
      <c r="AU337" s="117">
        <v>70</v>
      </c>
      <c r="AV337" s="117">
        <v>35</v>
      </c>
      <c r="AW337" s="57"/>
      <c r="AY337" s="6"/>
      <c r="AZ337" s="1"/>
      <c r="BA337" s="1"/>
      <c r="BB337" s="176"/>
    </row>
    <row r="338" spans="1:54" x14ac:dyDescent="0.25">
      <c r="A338" s="24" t="s">
        <v>693</v>
      </c>
      <c r="B338" s="24" t="s">
        <v>694</v>
      </c>
      <c r="C338" s="24" t="s">
        <v>684</v>
      </c>
      <c r="D338" s="24" t="s">
        <v>12</v>
      </c>
      <c r="E338" s="58"/>
      <c r="F338" s="139">
        <v>6442.25</v>
      </c>
      <c r="G338" s="57"/>
      <c r="H338" s="139">
        <v>37627596.120000005</v>
      </c>
      <c r="I338" s="139">
        <v>5051561.49</v>
      </c>
      <c r="J338" s="139">
        <v>15153289.880000001</v>
      </c>
      <c r="K338" s="139">
        <v>32511184.736749999</v>
      </c>
      <c r="L338" s="139">
        <v>90343632.226750016</v>
      </c>
      <c r="M338" s="117">
        <v>1.05711</v>
      </c>
      <c r="N338" s="25">
        <v>93646443.299999997</v>
      </c>
      <c r="O338" s="25">
        <v>14536.29</v>
      </c>
      <c r="P338" s="58"/>
      <c r="Q338" s="139">
        <v>28309423.210000001</v>
      </c>
      <c r="R338" s="139">
        <v>27059959.140000001</v>
      </c>
      <c r="S338" s="139">
        <v>56589479.130000003</v>
      </c>
      <c r="T338" s="40">
        <v>0.60428861082009722</v>
      </c>
      <c r="U338" s="58"/>
      <c r="V338" s="28">
        <v>37056964.169999994</v>
      </c>
      <c r="W338" s="29">
        <v>0.60428861082009722</v>
      </c>
      <c r="X338" s="42">
        <v>1</v>
      </c>
      <c r="Y338" s="46">
        <v>1</v>
      </c>
      <c r="Z338" s="58"/>
      <c r="AA338" s="28">
        <v>6491148.3901593462</v>
      </c>
      <c r="AB338" s="28">
        <v>1947344.5170478038</v>
      </c>
      <c r="AC338" s="139">
        <v>19324178.477407914</v>
      </c>
      <c r="AD338" s="130">
        <v>959276.47947536292</v>
      </c>
      <c r="AE338" s="137">
        <v>959276.47947536292</v>
      </c>
      <c r="AF338" s="130">
        <v>932804.45989546401</v>
      </c>
      <c r="AG338" s="47">
        <v>302.27707975440319</v>
      </c>
      <c r="AH338" s="47">
        <v>148.90395117782808</v>
      </c>
      <c r="AI338" s="47">
        <v>144.7948247732491</v>
      </c>
      <c r="AJ338" s="47">
        <v>0</v>
      </c>
      <c r="AK338" s="47">
        <v>0</v>
      </c>
      <c r="AL338" s="45">
        <v>0</v>
      </c>
      <c r="AM338" s="30">
        <v>0</v>
      </c>
      <c r="AN338" s="140">
        <v>2880148.97</v>
      </c>
      <c r="AO338" s="140">
        <v>447.07</v>
      </c>
      <c r="AP338" s="140">
        <v>28666660.460000001</v>
      </c>
      <c r="AQ338" s="41">
        <v>31546809.43</v>
      </c>
      <c r="AR338" s="140">
        <v>88993.4</v>
      </c>
      <c r="AS338" s="140">
        <v>31635802.829999998</v>
      </c>
      <c r="AT338" s="58"/>
      <c r="AU338" s="117">
        <v>70</v>
      </c>
      <c r="AV338" s="117">
        <v>35</v>
      </c>
      <c r="AW338" s="57"/>
      <c r="AY338" s="6"/>
      <c r="AZ338" s="1"/>
      <c r="BA338" s="1"/>
      <c r="BB338" s="176"/>
    </row>
    <row r="339" spans="1:54" x14ac:dyDescent="0.25">
      <c r="A339" s="24" t="s">
        <v>695</v>
      </c>
      <c r="B339" s="24" t="s">
        <v>696</v>
      </c>
      <c r="C339" s="24" t="s">
        <v>684</v>
      </c>
      <c r="D339" s="24" t="s">
        <v>12</v>
      </c>
      <c r="E339" s="58"/>
      <c r="F339" s="139">
        <v>694</v>
      </c>
      <c r="G339" s="57"/>
      <c r="H339" s="139">
        <v>3817556.56</v>
      </c>
      <c r="I339" s="139">
        <v>544186.22</v>
      </c>
      <c r="J339" s="139">
        <v>911599.55</v>
      </c>
      <c r="K339" s="139">
        <v>3029550.25</v>
      </c>
      <c r="L339" s="139">
        <v>8302892.5800000001</v>
      </c>
      <c r="M339" s="117">
        <v>1.05711</v>
      </c>
      <c r="N339" s="25">
        <v>8604053.1600000001</v>
      </c>
      <c r="O339" s="25">
        <v>12397.77</v>
      </c>
      <c r="P339" s="58"/>
      <c r="Q339" s="139">
        <v>6896913.8600000003</v>
      </c>
      <c r="R339" s="139">
        <v>688749.62</v>
      </c>
      <c r="S339" s="139">
        <v>7732785.9700000007</v>
      </c>
      <c r="T339" s="40">
        <v>0.89873758636795786</v>
      </c>
      <c r="U339" s="58"/>
      <c r="V339" s="28">
        <v>871267.18999999948</v>
      </c>
      <c r="W339" s="29">
        <v>0.89873758636795786</v>
      </c>
      <c r="X339" s="42">
        <v>2</v>
      </c>
      <c r="Y339" s="46">
        <v>0</v>
      </c>
      <c r="Z339" s="58"/>
      <c r="AA339" s="28">
        <v>0</v>
      </c>
      <c r="AB339" s="28">
        <v>0</v>
      </c>
      <c r="AC339" s="139">
        <v>2830.6043643999578</v>
      </c>
      <c r="AD339" s="130">
        <v>140.51475423101223</v>
      </c>
      <c r="AE339" s="137">
        <v>25368.478151253654</v>
      </c>
      <c r="AF339" s="130">
        <v>24668.414233602402</v>
      </c>
      <c r="AG339" s="47">
        <v>0</v>
      </c>
      <c r="AH339" s="47">
        <v>0.20247082742220782</v>
      </c>
      <c r="AI339" s="47">
        <v>35.545265466285883</v>
      </c>
      <c r="AJ339" s="47">
        <v>0</v>
      </c>
      <c r="AK339" s="47">
        <v>0</v>
      </c>
      <c r="AL339" s="45">
        <v>0</v>
      </c>
      <c r="AM339" s="30">
        <v>0</v>
      </c>
      <c r="AN339" s="140">
        <v>24668.41</v>
      </c>
      <c r="AO339" s="140">
        <v>35.54</v>
      </c>
      <c r="AP339" s="140">
        <v>705266.64999999979</v>
      </c>
      <c r="AQ339" s="41">
        <v>729935.05999999982</v>
      </c>
      <c r="AR339" s="140"/>
      <c r="AS339" s="140">
        <v>729935.05999999982</v>
      </c>
      <c r="AT339" s="58"/>
      <c r="AU339" s="117">
        <v>70</v>
      </c>
      <c r="AV339" s="117">
        <v>35</v>
      </c>
      <c r="AW339" s="57"/>
      <c r="AY339" s="6"/>
      <c r="AZ339" s="1"/>
      <c r="BA339" s="1"/>
      <c r="BB339" s="176"/>
    </row>
    <row r="340" spans="1:54" x14ac:dyDescent="0.25">
      <c r="A340" s="24" t="s">
        <v>697</v>
      </c>
      <c r="B340" s="24" t="s">
        <v>698</v>
      </c>
      <c r="C340" s="24" t="s">
        <v>684</v>
      </c>
      <c r="D340" s="24" t="s">
        <v>12</v>
      </c>
      <c r="E340" s="58"/>
      <c r="F340" s="139">
        <v>1984.54</v>
      </c>
      <c r="G340" s="57"/>
      <c r="H340" s="139">
        <v>11207046.470000001</v>
      </c>
      <c r="I340" s="139">
        <v>1556137.35</v>
      </c>
      <c r="J340" s="139">
        <v>3257901.57</v>
      </c>
      <c r="K340" s="139">
        <v>9550431.07106</v>
      </c>
      <c r="L340" s="139">
        <v>25571516.461060002</v>
      </c>
      <c r="M340" s="117">
        <v>1.05711</v>
      </c>
      <c r="N340" s="25">
        <v>26486480.640000001</v>
      </c>
      <c r="O340" s="25">
        <v>13346.4</v>
      </c>
      <c r="P340" s="58"/>
      <c r="Q340" s="139">
        <v>11983081.640000001</v>
      </c>
      <c r="R340" s="139">
        <v>5789767.1200000001</v>
      </c>
      <c r="S340" s="139">
        <v>18084204.629999999</v>
      </c>
      <c r="T340" s="40">
        <v>0.68277114184393195</v>
      </c>
      <c r="U340" s="58"/>
      <c r="V340" s="28">
        <v>8402276.0100000016</v>
      </c>
      <c r="W340" s="29">
        <v>0.68277114184393195</v>
      </c>
      <c r="X340" s="42">
        <v>2</v>
      </c>
      <c r="Y340" s="46">
        <v>0</v>
      </c>
      <c r="Z340" s="58"/>
      <c r="AA340" s="28">
        <v>0</v>
      </c>
      <c r="AB340" s="28">
        <v>0</v>
      </c>
      <c r="AC340" s="139">
        <v>3322144.7760204016</v>
      </c>
      <c r="AD340" s="130">
        <v>164915.43735088676</v>
      </c>
      <c r="AE340" s="137">
        <v>164915.43735088676</v>
      </c>
      <c r="AF340" s="130">
        <v>160364.46088061211</v>
      </c>
      <c r="AG340" s="47">
        <v>0</v>
      </c>
      <c r="AH340" s="47">
        <v>83.100082311712924</v>
      </c>
      <c r="AI340" s="47">
        <v>80.806867526284236</v>
      </c>
      <c r="AJ340" s="47">
        <v>0</v>
      </c>
      <c r="AK340" s="47">
        <v>0</v>
      </c>
      <c r="AL340" s="45">
        <v>0</v>
      </c>
      <c r="AM340" s="30">
        <v>0</v>
      </c>
      <c r="AN340" s="140">
        <v>160364.46</v>
      </c>
      <c r="AO340" s="140">
        <v>80.8</v>
      </c>
      <c r="AP340" s="140">
        <v>6013214.4000000004</v>
      </c>
      <c r="AQ340" s="41">
        <v>6173578.8600000003</v>
      </c>
      <c r="AR340" s="140"/>
      <c r="AS340" s="140">
        <v>6173578.8600000003</v>
      </c>
      <c r="AT340" s="58"/>
      <c r="AU340" s="117">
        <v>90</v>
      </c>
      <c r="AV340" s="117">
        <v>45</v>
      </c>
      <c r="AW340" s="57"/>
      <c r="AY340" s="6"/>
      <c r="AZ340" s="1"/>
      <c r="BA340" s="1"/>
      <c r="BB340" s="176"/>
    </row>
    <row r="341" spans="1:54" x14ac:dyDescent="0.25">
      <c r="A341" s="24" t="s">
        <v>699</v>
      </c>
      <c r="B341" s="24" t="s">
        <v>700</v>
      </c>
      <c r="C341" s="24" t="s">
        <v>684</v>
      </c>
      <c r="D341" s="24" t="s">
        <v>12</v>
      </c>
      <c r="E341" s="58"/>
      <c r="F341" s="139">
        <v>806.61</v>
      </c>
      <c r="G341" s="57"/>
      <c r="H341" s="139">
        <v>4474966.5299999993</v>
      </c>
      <c r="I341" s="139">
        <v>632487.09</v>
      </c>
      <c r="J341" s="139">
        <v>1091208.6800000002</v>
      </c>
      <c r="K341" s="139">
        <v>3788794.8617900005</v>
      </c>
      <c r="L341" s="139">
        <v>9987457.1617899984</v>
      </c>
      <c r="M341" s="117">
        <v>1.05711</v>
      </c>
      <c r="N341" s="25">
        <v>10341462.76</v>
      </c>
      <c r="O341" s="25">
        <v>12820.89</v>
      </c>
      <c r="P341" s="58"/>
      <c r="Q341" s="139">
        <v>5840945.1699999999</v>
      </c>
      <c r="R341" s="139">
        <v>1582066.39</v>
      </c>
      <c r="S341" s="139">
        <v>7512954.9099999992</v>
      </c>
      <c r="T341" s="40">
        <v>0.72648861039847712</v>
      </c>
      <c r="U341" s="58"/>
      <c r="V341" s="28">
        <v>2828507.8500000006</v>
      </c>
      <c r="W341" s="29">
        <v>0.72648861039847712</v>
      </c>
      <c r="X341" s="42">
        <v>2</v>
      </c>
      <c r="Y341" s="46">
        <v>0</v>
      </c>
      <c r="Z341" s="58"/>
      <c r="AA341" s="28">
        <v>0</v>
      </c>
      <c r="AB341" s="28">
        <v>0</v>
      </c>
      <c r="AC341" s="139">
        <v>877622.24584340001</v>
      </c>
      <c r="AD341" s="130">
        <v>43566.270063494354</v>
      </c>
      <c r="AE341" s="137">
        <v>43566.270063494354</v>
      </c>
      <c r="AF341" s="130">
        <v>42364.023183872399</v>
      </c>
      <c r="AG341" s="47">
        <v>0</v>
      </c>
      <c r="AH341" s="47">
        <v>54.011567006972825</v>
      </c>
      <c r="AI341" s="47">
        <v>52.521073609144935</v>
      </c>
      <c r="AJ341" s="47">
        <v>0</v>
      </c>
      <c r="AK341" s="47">
        <v>0</v>
      </c>
      <c r="AL341" s="45">
        <v>0</v>
      </c>
      <c r="AM341" s="30">
        <v>0</v>
      </c>
      <c r="AN341" s="140">
        <v>42364.02</v>
      </c>
      <c r="AO341" s="140">
        <v>52.52</v>
      </c>
      <c r="AP341" s="140">
        <v>1618812.14</v>
      </c>
      <c r="AQ341" s="41">
        <v>1661176.16</v>
      </c>
      <c r="AR341" s="140"/>
      <c r="AS341" s="140">
        <v>1661176.16</v>
      </c>
      <c r="AT341" s="58"/>
      <c r="AU341" s="117">
        <v>90</v>
      </c>
      <c r="AV341" s="117">
        <v>45</v>
      </c>
      <c r="AW341" s="57"/>
      <c r="AY341" s="6"/>
      <c r="AZ341" s="1"/>
      <c r="BA341" s="1"/>
      <c r="BB341" s="176"/>
    </row>
    <row r="342" spans="1:54" x14ac:dyDescent="0.25">
      <c r="A342" s="24" t="s">
        <v>701</v>
      </c>
      <c r="B342" s="24" t="s">
        <v>702</v>
      </c>
      <c r="C342" s="24" t="s">
        <v>703</v>
      </c>
      <c r="D342" s="24" t="s">
        <v>6</v>
      </c>
      <c r="E342" s="58"/>
      <c r="F342" s="139">
        <v>24</v>
      </c>
      <c r="G342" s="57"/>
      <c r="H342" s="139">
        <v>135702.44</v>
      </c>
      <c r="I342" s="139">
        <v>18819.12</v>
      </c>
      <c r="J342" s="139">
        <v>35640.749999999993</v>
      </c>
      <c r="K342" s="139">
        <v>113636.73000000001</v>
      </c>
      <c r="L342" s="139">
        <v>303799.04000000004</v>
      </c>
      <c r="M342" s="117">
        <v>0.90090000000000003</v>
      </c>
      <c r="N342" s="25">
        <v>284953.95</v>
      </c>
      <c r="O342" s="25">
        <v>11873.08</v>
      </c>
      <c r="P342" s="58"/>
      <c r="Q342" s="139">
        <v>28495.39</v>
      </c>
      <c r="R342" s="139">
        <v>538518.73</v>
      </c>
      <c r="S342" s="139">
        <v>567014.12</v>
      </c>
      <c r="T342" s="40">
        <v>1.9898447450895136</v>
      </c>
      <c r="U342" s="58"/>
      <c r="V342" s="28">
        <v>-282060.17</v>
      </c>
      <c r="W342" s="29">
        <v>1.9898447450895136</v>
      </c>
      <c r="X342" s="42">
        <v>4</v>
      </c>
      <c r="Y342" s="46">
        <v>0</v>
      </c>
      <c r="Z342" s="58"/>
      <c r="AA342" s="28">
        <v>0</v>
      </c>
      <c r="AB342" s="28">
        <v>0</v>
      </c>
      <c r="AC342" s="139">
        <v>0</v>
      </c>
      <c r="AD342" s="130">
        <v>0</v>
      </c>
      <c r="AE342" s="137">
        <v>0</v>
      </c>
      <c r="AF342" s="130">
        <v>0</v>
      </c>
      <c r="AG342" s="47">
        <v>0</v>
      </c>
      <c r="AH342" s="47">
        <v>0</v>
      </c>
      <c r="AI342" s="47">
        <v>0</v>
      </c>
      <c r="AJ342" s="47">
        <v>0</v>
      </c>
      <c r="AK342" s="47">
        <v>1.1277720031479508</v>
      </c>
      <c r="AL342" s="45">
        <v>0</v>
      </c>
      <c r="AM342" s="30">
        <v>27.066528075550821</v>
      </c>
      <c r="AN342" s="140">
        <v>27.06</v>
      </c>
      <c r="AO342" s="140">
        <v>1.1200000000000001</v>
      </c>
      <c r="AP342" s="140">
        <v>538518.73</v>
      </c>
      <c r="AQ342" s="41">
        <v>538545.79</v>
      </c>
      <c r="AR342" s="140"/>
      <c r="AS342" s="140">
        <v>538545.79</v>
      </c>
      <c r="AT342" s="58"/>
      <c r="AU342" s="117">
        <v>88</v>
      </c>
      <c r="AV342" s="117">
        <v>44</v>
      </c>
      <c r="AW342" s="57"/>
      <c r="AY342" s="6"/>
      <c r="AZ342" s="1"/>
      <c r="BA342" s="1"/>
      <c r="BB342" s="176"/>
    </row>
    <row r="343" spans="1:54" x14ac:dyDescent="0.25">
      <c r="A343" s="24" t="s">
        <v>704</v>
      </c>
      <c r="B343" s="24" t="s">
        <v>705</v>
      </c>
      <c r="C343" s="24" t="s">
        <v>703</v>
      </c>
      <c r="D343" s="24" t="s">
        <v>6</v>
      </c>
      <c r="E343" s="58"/>
      <c r="F343" s="139">
        <v>244</v>
      </c>
      <c r="G343" s="57"/>
      <c r="H343" s="139">
        <v>1446202.21</v>
      </c>
      <c r="I343" s="139">
        <v>191327.72</v>
      </c>
      <c r="J343" s="139">
        <v>379298.05</v>
      </c>
      <c r="K343" s="139">
        <v>1198938.683</v>
      </c>
      <c r="L343" s="139">
        <v>3215766.6629999997</v>
      </c>
      <c r="M343" s="117">
        <v>0.90090000000000003</v>
      </c>
      <c r="N343" s="25">
        <v>3015899.01</v>
      </c>
      <c r="O343" s="25">
        <v>12360.24</v>
      </c>
      <c r="P343" s="58"/>
      <c r="Q343" s="139">
        <v>301589.90000000002</v>
      </c>
      <c r="R343" s="139">
        <v>1613744.69</v>
      </c>
      <c r="S343" s="139">
        <v>1915334.5899999999</v>
      </c>
      <c r="T343" s="40">
        <v>0.63507915339645271</v>
      </c>
      <c r="U343" s="58"/>
      <c r="V343" s="28">
        <v>1100564.42</v>
      </c>
      <c r="W343" s="29">
        <v>0.63507915339645271</v>
      </c>
      <c r="X343" s="42">
        <v>1</v>
      </c>
      <c r="Y343" s="46">
        <v>1</v>
      </c>
      <c r="Z343" s="58"/>
      <c r="AA343" s="28">
        <v>116187.32780280174</v>
      </c>
      <c r="AB343" s="28">
        <v>34856.198340840521</v>
      </c>
      <c r="AC343" s="139">
        <v>687706.48859324341</v>
      </c>
      <c r="AD343" s="130">
        <v>34138.613450571931</v>
      </c>
      <c r="AE343" s="137">
        <v>34138.613450571931</v>
      </c>
      <c r="AF343" s="130">
        <v>33196.530471337006</v>
      </c>
      <c r="AG343" s="47">
        <v>142.85327188869067</v>
      </c>
      <c r="AH343" s="47">
        <v>139.91235020726202</v>
      </c>
      <c r="AI343" s="47">
        <v>136.05135439072544</v>
      </c>
      <c r="AJ343" s="47">
        <v>0</v>
      </c>
      <c r="AK343" s="47">
        <v>0</v>
      </c>
      <c r="AL343" s="45">
        <v>0</v>
      </c>
      <c r="AM343" s="30">
        <v>0</v>
      </c>
      <c r="AN343" s="140">
        <v>68052.72</v>
      </c>
      <c r="AO343" s="140">
        <v>278.89999999999998</v>
      </c>
      <c r="AP343" s="140">
        <v>1613744.69</v>
      </c>
      <c r="AQ343" s="41">
        <v>1681797.41</v>
      </c>
      <c r="AR343" s="140"/>
      <c r="AS343" s="140">
        <v>1681797.41</v>
      </c>
      <c r="AT343" s="58"/>
      <c r="AU343" s="117">
        <v>88</v>
      </c>
      <c r="AV343" s="117">
        <v>44</v>
      </c>
      <c r="AW343" s="57"/>
      <c r="AY343" s="6"/>
      <c r="AZ343" s="1"/>
      <c r="BA343" s="1"/>
      <c r="BB343" s="176"/>
    </row>
    <row r="344" spans="1:54" x14ac:dyDescent="0.25">
      <c r="A344" s="24" t="s">
        <v>706</v>
      </c>
      <c r="B344" s="24" t="s">
        <v>707</v>
      </c>
      <c r="C344" s="24" t="s">
        <v>708</v>
      </c>
      <c r="D344" s="24" t="s">
        <v>12</v>
      </c>
      <c r="E344" s="58"/>
      <c r="F344" s="139">
        <v>1783.3</v>
      </c>
      <c r="G344" s="57"/>
      <c r="H344" s="139">
        <v>10194507.390000001</v>
      </c>
      <c r="I344" s="139">
        <v>1398339.02</v>
      </c>
      <c r="J344" s="139">
        <v>3116983.4</v>
      </c>
      <c r="K344" s="139">
        <v>8149472.5897000004</v>
      </c>
      <c r="L344" s="139">
        <v>22859302.399700001</v>
      </c>
      <c r="M344" s="117">
        <v>0.9</v>
      </c>
      <c r="N344" s="25">
        <v>21388319.41</v>
      </c>
      <c r="O344" s="25">
        <v>11993.67</v>
      </c>
      <c r="P344" s="58"/>
      <c r="Q344" s="139">
        <v>19249487.460000001</v>
      </c>
      <c r="R344" s="139">
        <v>2148339.9700000002</v>
      </c>
      <c r="S344" s="139">
        <v>22415112.59</v>
      </c>
      <c r="T344" s="40">
        <v>1.0480071930999837</v>
      </c>
      <c r="U344" s="58"/>
      <c r="V344" s="28">
        <v>-1026793.1799999997</v>
      </c>
      <c r="W344" s="29">
        <v>1.0480071930999837</v>
      </c>
      <c r="X344" s="42">
        <v>4</v>
      </c>
      <c r="Y344" s="46">
        <v>0</v>
      </c>
      <c r="Z344" s="58"/>
      <c r="AA344" s="28">
        <v>0</v>
      </c>
      <c r="AB344" s="28">
        <v>0</v>
      </c>
      <c r="AC344" s="139">
        <v>0</v>
      </c>
      <c r="AD344" s="130">
        <v>0</v>
      </c>
      <c r="AE344" s="137">
        <v>0</v>
      </c>
      <c r="AF344" s="130">
        <v>0</v>
      </c>
      <c r="AG344" s="47">
        <v>0</v>
      </c>
      <c r="AH344" s="47">
        <v>0</v>
      </c>
      <c r="AI344" s="47">
        <v>0</v>
      </c>
      <c r="AJ344" s="47">
        <v>0</v>
      </c>
      <c r="AK344" s="47">
        <v>1.1392266106070459</v>
      </c>
      <c r="AL344" s="45">
        <v>0</v>
      </c>
      <c r="AM344" s="30">
        <v>2031.5828146955448</v>
      </c>
      <c r="AN344" s="140">
        <v>2031.58</v>
      </c>
      <c r="AO344" s="140">
        <v>1.1299999999999999</v>
      </c>
      <c r="AP344" s="140">
        <v>2148339.9699999997</v>
      </c>
      <c r="AQ344" s="41">
        <v>2150371.5499999998</v>
      </c>
      <c r="AR344" s="140"/>
      <c r="AS344" s="140">
        <v>2150371.5499999998</v>
      </c>
      <c r="AT344" s="58"/>
      <c r="AU344" s="117">
        <v>101</v>
      </c>
      <c r="AV344" s="117">
        <v>51</v>
      </c>
      <c r="AW344" s="57"/>
      <c r="AY344" s="6"/>
      <c r="AZ344" s="1"/>
      <c r="BA344" s="1"/>
      <c r="BB344" s="176"/>
    </row>
    <row r="345" spans="1:54" x14ac:dyDescent="0.25">
      <c r="A345" s="24" t="s">
        <v>709</v>
      </c>
      <c r="B345" s="24" t="s">
        <v>710</v>
      </c>
      <c r="C345" s="24" t="s">
        <v>708</v>
      </c>
      <c r="D345" s="24" t="s">
        <v>12</v>
      </c>
      <c r="E345" s="58"/>
      <c r="F345" s="139">
        <v>690.29</v>
      </c>
      <c r="G345" s="57"/>
      <c r="H345" s="139">
        <v>3890233.53</v>
      </c>
      <c r="I345" s="139">
        <v>541277.09</v>
      </c>
      <c r="J345" s="139">
        <v>1086214.9800000002</v>
      </c>
      <c r="K345" s="139">
        <v>3107472.0423099999</v>
      </c>
      <c r="L345" s="139">
        <v>8625197.642310001</v>
      </c>
      <c r="M345" s="117">
        <v>0.9</v>
      </c>
      <c r="N345" s="25">
        <v>8073425.0800000001</v>
      </c>
      <c r="O345" s="25">
        <v>11695.7</v>
      </c>
      <c r="P345" s="58"/>
      <c r="Q345" s="139">
        <v>6673210.6299999999</v>
      </c>
      <c r="R345" s="139">
        <v>855628.76</v>
      </c>
      <c r="S345" s="139">
        <v>7820644.6999999993</v>
      </c>
      <c r="T345" s="40">
        <v>0.96868982154473637</v>
      </c>
      <c r="U345" s="58"/>
      <c r="V345" s="28">
        <v>252780.38000000082</v>
      </c>
      <c r="W345" s="29">
        <v>0.96868982154473637</v>
      </c>
      <c r="X345" s="42">
        <v>3</v>
      </c>
      <c r="Y345" s="46">
        <v>0</v>
      </c>
      <c r="Z345" s="58"/>
      <c r="AA345" s="28">
        <v>0</v>
      </c>
      <c r="AB345" s="28">
        <v>0</v>
      </c>
      <c r="AC345" s="139">
        <v>0</v>
      </c>
      <c r="AD345" s="130">
        <v>0</v>
      </c>
      <c r="AE345" s="137">
        <v>0</v>
      </c>
      <c r="AF345" s="130">
        <v>0</v>
      </c>
      <c r="AG345" s="47">
        <v>0</v>
      </c>
      <c r="AH345" s="47">
        <v>0</v>
      </c>
      <c r="AI345" s="47">
        <v>0</v>
      </c>
      <c r="AJ345" s="47">
        <v>26.603227626166877</v>
      </c>
      <c r="AK345" s="47">
        <v>0</v>
      </c>
      <c r="AL345" s="45">
        <v>18363.941998066734</v>
      </c>
      <c r="AM345" s="30">
        <v>0</v>
      </c>
      <c r="AN345" s="140">
        <v>18363.939999999999</v>
      </c>
      <c r="AO345" s="140">
        <v>26.6</v>
      </c>
      <c r="AP345" s="140">
        <v>867789.2699999999</v>
      </c>
      <c r="AQ345" s="41">
        <v>886153.20999999985</v>
      </c>
      <c r="AR345" s="140"/>
      <c r="AS345" s="140">
        <v>886153.20999999985</v>
      </c>
      <c r="AT345" s="58"/>
      <c r="AU345" s="117">
        <v>101</v>
      </c>
      <c r="AV345" s="117">
        <v>51</v>
      </c>
      <c r="AW345" s="57"/>
      <c r="AY345" s="6"/>
      <c r="AZ345" s="1"/>
      <c r="BA345" s="1"/>
      <c r="BB345" s="176"/>
    </row>
    <row r="346" spans="1:54" x14ac:dyDescent="0.25">
      <c r="A346" s="24" t="s">
        <v>711</v>
      </c>
      <c r="B346" s="24" t="s">
        <v>712</v>
      </c>
      <c r="C346" s="24" t="s">
        <v>713</v>
      </c>
      <c r="D346" s="24" t="s">
        <v>12</v>
      </c>
      <c r="E346" s="58"/>
      <c r="F346" s="139">
        <v>513.75</v>
      </c>
      <c r="G346" s="57"/>
      <c r="H346" s="139">
        <v>2914281.46</v>
      </c>
      <c r="I346" s="139">
        <v>402846.78</v>
      </c>
      <c r="J346" s="139">
        <v>857889.45</v>
      </c>
      <c r="K346" s="139">
        <v>2479135.8142499998</v>
      </c>
      <c r="L346" s="139">
        <v>6654153.5042500002</v>
      </c>
      <c r="M346" s="117">
        <v>0.9</v>
      </c>
      <c r="N346" s="25">
        <v>6236651.7300000004</v>
      </c>
      <c r="O346" s="25">
        <v>12139.46</v>
      </c>
      <c r="P346" s="58"/>
      <c r="Q346" s="139">
        <v>2202139.12</v>
      </c>
      <c r="R346" s="139">
        <v>1308339.8400000001</v>
      </c>
      <c r="S346" s="139">
        <v>4011244.09</v>
      </c>
      <c r="T346" s="40">
        <v>0.64317269324256454</v>
      </c>
      <c r="U346" s="58"/>
      <c r="V346" s="28">
        <v>2225407.6400000006</v>
      </c>
      <c r="W346" s="29">
        <v>0.64317269324256454</v>
      </c>
      <c r="X346" s="42">
        <v>1</v>
      </c>
      <c r="Y346" s="46">
        <v>1</v>
      </c>
      <c r="Z346" s="58"/>
      <c r="AA346" s="28">
        <v>189790.04316806048</v>
      </c>
      <c r="AB346" s="28">
        <v>56937.012950418146</v>
      </c>
      <c r="AC346" s="139">
        <v>1086925.1174692865</v>
      </c>
      <c r="AD346" s="130">
        <v>53956.327372895488</v>
      </c>
      <c r="AE346" s="137">
        <v>53956.327372895488</v>
      </c>
      <c r="AF346" s="130">
        <v>52467.358357981357</v>
      </c>
      <c r="AG346" s="47">
        <v>110.82630257988933</v>
      </c>
      <c r="AH346" s="47">
        <v>105.02448150441944</v>
      </c>
      <c r="AI346" s="47">
        <v>102.12624497903914</v>
      </c>
      <c r="AJ346" s="47">
        <v>0</v>
      </c>
      <c r="AK346" s="47">
        <v>0</v>
      </c>
      <c r="AL346" s="45">
        <v>0</v>
      </c>
      <c r="AM346" s="30">
        <v>0</v>
      </c>
      <c r="AN346" s="140">
        <v>109404.37</v>
      </c>
      <c r="AO346" s="140">
        <v>212.95</v>
      </c>
      <c r="AP346" s="140">
        <v>1378769.4999999998</v>
      </c>
      <c r="AQ346" s="41">
        <v>1488173.8699999996</v>
      </c>
      <c r="AR346" s="140"/>
      <c r="AS346" s="140">
        <v>1488173.8699999996</v>
      </c>
      <c r="AT346" s="58"/>
      <c r="AU346" s="117">
        <v>106</v>
      </c>
      <c r="AV346" s="117">
        <v>53</v>
      </c>
      <c r="AW346" s="57"/>
      <c r="AY346" s="6"/>
      <c r="AZ346" s="1"/>
      <c r="BA346" s="1"/>
      <c r="BB346" s="176"/>
    </row>
    <row r="347" spans="1:54" x14ac:dyDescent="0.25">
      <c r="A347" s="24" t="s">
        <v>714</v>
      </c>
      <c r="B347" s="24" t="s">
        <v>715</v>
      </c>
      <c r="C347" s="24" t="s">
        <v>713</v>
      </c>
      <c r="D347" s="24" t="s">
        <v>12</v>
      </c>
      <c r="E347" s="58"/>
      <c r="F347" s="139">
        <v>1771.53</v>
      </c>
      <c r="G347" s="57"/>
      <c r="H347" s="139">
        <v>9930183.8000000007</v>
      </c>
      <c r="I347" s="139">
        <v>1389109.81</v>
      </c>
      <c r="J347" s="139">
        <v>2728370.99</v>
      </c>
      <c r="K347" s="139">
        <v>8420238.9926699996</v>
      </c>
      <c r="L347" s="139">
        <v>22467903.592670001</v>
      </c>
      <c r="M347" s="117">
        <v>0.9</v>
      </c>
      <c r="N347" s="25">
        <v>21063137.129999999</v>
      </c>
      <c r="O347" s="25">
        <v>11889.79</v>
      </c>
      <c r="P347" s="58"/>
      <c r="Q347" s="139">
        <v>9419119.9299999997</v>
      </c>
      <c r="R347" s="139">
        <v>5919499.8600000003</v>
      </c>
      <c r="S347" s="139">
        <v>16056718.66</v>
      </c>
      <c r="T347" s="40">
        <v>0.76231373137340441</v>
      </c>
      <c r="U347" s="58"/>
      <c r="V347" s="28">
        <v>5006418.4699999988</v>
      </c>
      <c r="W347" s="29">
        <v>0.76231373137340441</v>
      </c>
      <c r="X347" s="42">
        <v>2</v>
      </c>
      <c r="Y347" s="46">
        <v>0</v>
      </c>
      <c r="Z347" s="58"/>
      <c r="AA347" s="28">
        <v>0</v>
      </c>
      <c r="AB347" s="28">
        <v>0</v>
      </c>
      <c r="AC347" s="139">
        <v>1661470.0152852994</v>
      </c>
      <c r="AD347" s="130">
        <v>82477.457392566386</v>
      </c>
      <c r="AE347" s="137">
        <v>82477.457392566386</v>
      </c>
      <c r="AF347" s="130">
        <v>80201.424451374725</v>
      </c>
      <c r="AG347" s="47">
        <v>0</v>
      </c>
      <c r="AH347" s="47">
        <v>46.55718920513138</v>
      </c>
      <c r="AI347" s="47">
        <v>45.272405463850305</v>
      </c>
      <c r="AJ347" s="47">
        <v>0</v>
      </c>
      <c r="AK347" s="47">
        <v>0</v>
      </c>
      <c r="AL347" s="45">
        <v>0</v>
      </c>
      <c r="AM347" s="30">
        <v>0</v>
      </c>
      <c r="AN347" s="140">
        <v>80201.42</v>
      </c>
      <c r="AO347" s="140">
        <v>45.27</v>
      </c>
      <c r="AP347" s="140">
        <v>6072985.6299999999</v>
      </c>
      <c r="AQ347" s="41">
        <v>6153187.0499999998</v>
      </c>
      <c r="AR347" s="140"/>
      <c r="AS347" s="140">
        <v>6153187.0499999998</v>
      </c>
      <c r="AT347" s="58"/>
      <c r="AU347" s="117">
        <v>105</v>
      </c>
      <c r="AV347" s="117">
        <v>53</v>
      </c>
      <c r="AW347" s="57"/>
      <c r="AY347" s="6"/>
      <c r="AZ347" s="1"/>
      <c r="BA347" s="1"/>
      <c r="BB347" s="176"/>
    </row>
    <row r="348" spans="1:54" x14ac:dyDescent="0.25">
      <c r="A348" s="24" t="s">
        <v>716</v>
      </c>
      <c r="B348" s="24" t="s">
        <v>717</v>
      </c>
      <c r="C348" s="24" t="s">
        <v>713</v>
      </c>
      <c r="D348" s="24" t="s">
        <v>12</v>
      </c>
      <c r="E348" s="58"/>
      <c r="F348" s="139">
        <v>313.45</v>
      </c>
      <c r="G348" s="57"/>
      <c r="H348" s="139">
        <v>1763202.3900000001</v>
      </c>
      <c r="I348" s="139">
        <v>245785.54</v>
      </c>
      <c r="J348" s="139">
        <v>437640.63000000006</v>
      </c>
      <c r="K348" s="139">
        <v>1506056.0975500001</v>
      </c>
      <c r="L348" s="139">
        <v>3952684.6575500001</v>
      </c>
      <c r="M348" s="117">
        <v>0.9</v>
      </c>
      <c r="N348" s="25">
        <v>3708021.8</v>
      </c>
      <c r="O348" s="25">
        <v>11829.7</v>
      </c>
      <c r="P348" s="58"/>
      <c r="Q348" s="139">
        <v>1961823.43</v>
      </c>
      <c r="R348" s="139">
        <v>719374.91</v>
      </c>
      <c r="S348" s="139">
        <v>2753366.64</v>
      </c>
      <c r="T348" s="40">
        <v>0.7425432719947872</v>
      </c>
      <c r="U348" s="58"/>
      <c r="V348" s="28">
        <v>954655.15999999968</v>
      </c>
      <c r="W348" s="29">
        <v>0.7425432719947872</v>
      </c>
      <c r="X348" s="42">
        <v>2</v>
      </c>
      <c r="Y348" s="46">
        <v>0</v>
      </c>
      <c r="Z348" s="58"/>
      <c r="AA348" s="28">
        <v>0</v>
      </c>
      <c r="AB348" s="28">
        <v>0</v>
      </c>
      <c r="AC348" s="139">
        <v>306756.35569199995</v>
      </c>
      <c r="AD348" s="130">
        <v>15227.770602974975</v>
      </c>
      <c r="AE348" s="137">
        <v>15227.770602974975</v>
      </c>
      <c r="AF348" s="130">
        <v>14807.547809875088</v>
      </c>
      <c r="AG348" s="47">
        <v>0</v>
      </c>
      <c r="AH348" s="47">
        <v>48.581179144919368</v>
      </c>
      <c r="AI348" s="47">
        <v>47.240541744696408</v>
      </c>
      <c r="AJ348" s="47">
        <v>0</v>
      </c>
      <c r="AK348" s="47">
        <v>0</v>
      </c>
      <c r="AL348" s="45">
        <v>0</v>
      </c>
      <c r="AM348" s="30">
        <v>0</v>
      </c>
      <c r="AN348" s="140">
        <v>14807.54</v>
      </c>
      <c r="AO348" s="140">
        <v>47.24</v>
      </c>
      <c r="AP348" s="140">
        <v>760365.3</v>
      </c>
      <c r="AQ348" s="41">
        <v>775172.84000000008</v>
      </c>
      <c r="AR348" s="140"/>
      <c r="AS348" s="140">
        <v>775172.84000000008</v>
      </c>
      <c r="AT348" s="58"/>
      <c r="AU348" s="117">
        <v>106</v>
      </c>
      <c r="AV348" s="117">
        <v>53</v>
      </c>
      <c r="AW348" s="57"/>
      <c r="AY348" s="6"/>
      <c r="AZ348" s="1"/>
      <c r="BA348" s="1"/>
      <c r="BB348" s="176"/>
    </row>
    <row r="349" spans="1:54" x14ac:dyDescent="0.25">
      <c r="A349" s="24" t="s">
        <v>718</v>
      </c>
      <c r="B349" s="24" t="s">
        <v>719</v>
      </c>
      <c r="C349" s="24" t="s">
        <v>713</v>
      </c>
      <c r="D349" s="24" t="s">
        <v>131</v>
      </c>
      <c r="E349" s="58"/>
      <c r="F349" s="139">
        <v>683.16</v>
      </c>
      <c r="G349" s="57"/>
      <c r="H349" s="139">
        <v>4112366.0500000003</v>
      </c>
      <c r="I349" s="139">
        <v>535686.25</v>
      </c>
      <c r="J349" s="139">
        <v>1056457.92</v>
      </c>
      <c r="K349" s="139">
        <v>3603292.8712399998</v>
      </c>
      <c r="L349" s="139">
        <v>9307803.09124</v>
      </c>
      <c r="M349" s="117">
        <v>0.9</v>
      </c>
      <c r="N349" s="25">
        <v>8737352.0600000005</v>
      </c>
      <c r="O349" s="25">
        <v>12789.61</v>
      </c>
      <c r="P349" s="58"/>
      <c r="Q349" s="139">
        <v>2762712.42</v>
      </c>
      <c r="R349" s="139">
        <v>2417476.2799999998</v>
      </c>
      <c r="S349" s="139">
        <v>5591249.0899999999</v>
      </c>
      <c r="T349" s="40">
        <v>0.63992489390429796</v>
      </c>
      <c r="U349" s="58"/>
      <c r="V349" s="28">
        <v>3146102.9700000007</v>
      </c>
      <c r="W349" s="29">
        <v>0.63992489390429796</v>
      </c>
      <c r="X349" s="42">
        <v>1</v>
      </c>
      <c r="Y349" s="46">
        <v>1</v>
      </c>
      <c r="Z349" s="58"/>
      <c r="AA349" s="28">
        <v>294267.02131350897</v>
      </c>
      <c r="AB349" s="28">
        <v>88280.106394052695</v>
      </c>
      <c r="AC349" s="139">
        <v>1642433.9185196729</v>
      </c>
      <c r="AD349" s="130">
        <v>81532.481650925853</v>
      </c>
      <c r="AE349" s="137">
        <v>81532.481650925853</v>
      </c>
      <c r="AF349" s="130">
        <v>79282.526088748957</v>
      </c>
      <c r="AG349" s="47">
        <v>129.22317816331855</v>
      </c>
      <c r="AH349" s="47">
        <v>119.34609996329682</v>
      </c>
      <c r="AI349" s="47">
        <v>116.05264665488167</v>
      </c>
      <c r="AJ349" s="47">
        <v>0</v>
      </c>
      <c r="AK349" s="47">
        <v>0</v>
      </c>
      <c r="AL349" s="45">
        <v>0</v>
      </c>
      <c r="AM349" s="30">
        <v>0</v>
      </c>
      <c r="AN349" s="140">
        <v>167562.63</v>
      </c>
      <c r="AO349" s="140">
        <v>245.27</v>
      </c>
      <c r="AP349" s="140">
        <v>2504899.86</v>
      </c>
      <c r="AQ349" s="41">
        <v>2672462.4899999998</v>
      </c>
      <c r="AR349" s="140"/>
      <c r="AS349" s="140">
        <v>2672462.4899999998</v>
      </c>
      <c r="AT349" s="58"/>
      <c r="AU349" s="117">
        <v>106</v>
      </c>
      <c r="AV349" s="117">
        <v>53</v>
      </c>
      <c r="AW349" s="57"/>
      <c r="AY349" s="6"/>
      <c r="AZ349" s="1"/>
      <c r="BA349" s="1"/>
      <c r="BB349" s="176"/>
    </row>
    <row r="350" spans="1:54" x14ac:dyDescent="0.25">
      <c r="A350" s="24" t="s">
        <v>720</v>
      </c>
      <c r="B350" s="24" t="s">
        <v>721</v>
      </c>
      <c r="C350" s="24" t="s">
        <v>713</v>
      </c>
      <c r="D350" s="24" t="s">
        <v>131</v>
      </c>
      <c r="E350" s="58"/>
      <c r="F350" s="139">
        <v>246.66</v>
      </c>
      <c r="G350" s="57"/>
      <c r="H350" s="139">
        <v>1459879.6</v>
      </c>
      <c r="I350" s="139">
        <v>193413.5</v>
      </c>
      <c r="J350" s="139">
        <v>328786.14</v>
      </c>
      <c r="K350" s="139">
        <v>1278068.7507399998</v>
      </c>
      <c r="L350" s="139">
        <v>3260147.9907400003</v>
      </c>
      <c r="M350" s="117">
        <v>0.9</v>
      </c>
      <c r="N350" s="25">
        <v>3061940.06</v>
      </c>
      <c r="O350" s="25">
        <v>12413.6</v>
      </c>
      <c r="P350" s="58"/>
      <c r="Q350" s="139">
        <v>1901279.7</v>
      </c>
      <c r="R350" s="139">
        <v>634358.49</v>
      </c>
      <c r="S350" s="139">
        <v>2662271.25</v>
      </c>
      <c r="T350" s="40">
        <v>0.86947203336175038</v>
      </c>
      <c r="U350" s="58"/>
      <c r="V350" s="28">
        <v>399668.81000000006</v>
      </c>
      <c r="W350" s="29">
        <v>0.86947203336175038</v>
      </c>
      <c r="X350" s="42">
        <v>2</v>
      </c>
      <c r="Y350" s="46">
        <v>0</v>
      </c>
      <c r="Z350" s="58"/>
      <c r="AA350" s="28">
        <v>0</v>
      </c>
      <c r="AB350" s="28">
        <v>0</v>
      </c>
      <c r="AC350" s="139">
        <v>53916.266947199998</v>
      </c>
      <c r="AD350" s="130">
        <v>2676.471178530614</v>
      </c>
      <c r="AE350" s="137">
        <v>9016.4104045939857</v>
      </c>
      <c r="AF350" s="130">
        <v>8767.5951799140748</v>
      </c>
      <c r="AG350" s="47">
        <v>0</v>
      </c>
      <c r="AH350" s="47">
        <v>10.850852098153791</v>
      </c>
      <c r="AI350" s="47">
        <v>35.545265466285876</v>
      </c>
      <c r="AJ350" s="47">
        <v>0</v>
      </c>
      <c r="AK350" s="47">
        <v>0</v>
      </c>
      <c r="AL350" s="45">
        <v>0</v>
      </c>
      <c r="AM350" s="30">
        <v>0</v>
      </c>
      <c r="AN350" s="140">
        <v>8767.59</v>
      </c>
      <c r="AO350" s="140">
        <v>35.54</v>
      </c>
      <c r="AP350" s="140">
        <v>653011.64</v>
      </c>
      <c r="AQ350" s="41">
        <v>661779.23</v>
      </c>
      <c r="AR350" s="140"/>
      <c r="AS350" s="140">
        <v>661779.23</v>
      </c>
      <c r="AT350" s="58"/>
      <c r="AU350" s="117">
        <v>106</v>
      </c>
      <c r="AV350" s="117">
        <v>53</v>
      </c>
      <c r="AW350" s="57"/>
      <c r="AY350" s="6"/>
      <c r="AZ350" s="1"/>
      <c r="BA350" s="1"/>
      <c r="BB350" s="176"/>
    </row>
    <row r="351" spans="1:54" x14ac:dyDescent="0.25">
      <c r="A351" s="24" t="s">
        <v>722</v>
      </c>
      <c r="B351" s="24" t="s">
        <v>723</v>
      </c>
      <c r="C351" s="24" t="s">
        <v>713</v>
      </c>
      <c r="D351" s="24" t="s">
        <v>120</v>
      </c>
      <c r="E351" s="58"/>
      <c r="F351" s="139">
        <v>473.97</v>
      </c>
      <c r="G351" s="57"/>
      <c r="H351" s="139">
        <v>2578172.5200000005</v>
      </c>
      <c r="I351" s="139">
        <v>371654.09</v>
      </c>
      <c r="J351" s="139">
        <v>744007.39</v>
      </c>
      <c r="K351" s="139">
        <v>2144099.9118300001</v>
      </c>
      <c r="L351" s="139">
        <v>5837933.9118300006</v>
      </c>
      <c r="M351" s="117">
        <v>0.9</v>
      </c>
      <c r="N351" s="25">
        <v>5468550.5099999998</v>
      </c>
      <c r="O351" s="25">
        <v>11537.75</v>
      </c>
      <c r="P351" s="58"/>
      <c r="Q351" s="139">
        <v>3206211.16</v>
      </c>
      <c r="R351" s="139">
        <v>761206.42</v>
      </c>
      <c r="S351" s="139">
        <v>4121616.3200000003</v>
      </c>
      <c r="T351" s="40">
        <v>0.75369447762493114</v>
      </c>
      <c r="U351" s="58"/>
      <c r="V351" s="28">
        <v>1346934.1899999995</v>
      </c>
      <c r="W351" s="29">
        <v>0.75369447762493114</v>
      </c>
      <c r="X351" s="42">
        <v>2</v>
      </c>
      <c r="Y351" s="46">
        <v>0</v>
      </c>
      <c r="Z351" s="58"/>
      <c r="AA351" s="28">
        <v>0</v>
      </c>
      <c r="AB351" s="28">
        <v>0</v>
      </c>
      <c r="AC351" s="139">
        <v>330992.73980429978</v>
      </c>
      <c r="AD351" s="130">
        <v>16430.895137021307</v>
      </c>
      <c r="AE351" s="137">
        <v>17325.500849207056</v>
      </c>
      <c r="AF351" s="130">
        <v>16847.389473055522</v>
      </c>
      <c r="AG351" s="47">
        <v>0</v>
      </c>
      <c r="AH351" s="47">
        <v>34.66652981627805</v>
      </c>
      <c r="AI351" s="47">
        <v>35.545265466285883</v>
      </c>
      <c r="AJ351" s="47">
        <v>0</v>
      </c>
      <c r="AK351" s="47">
        <v>0</v>
      </c>
      <c r="AL351" s="45">
        <v>0</v>
      </c>
      <c r="AM351" s="30">
        <v>0</v>
      </c>
      <c r="AN351" s="140">
        <v>16847.38</v>
      </c>
      <c r="AO351" s="140">
        <v>35.54</v>
      </c>
      <c r="AP351" s="140">
        <v>797948.27999999991</v>
      </c>
      <c r="AQ351" s="41">
        <v>814795.65999999992</v>
      </c>
      <c r="AR351" s="140"/>
      <c r="AS351" s="140">
        <v>814795.65999999992</v>
      </c>
      <c r="AT351" s="58"/>
      <c r="AU351" s="117">
        <v>106</v>
      </c>
      <c r="AV351" s="117">
        <v>53</v>
      </c>
      <c r="AW351" s="57"/>
      <c r="AY351" s="6"/>
      <c r="AZ351" s="1"/>
      <c r="BA351" s="1"/>
      <c r="BB351" s="176"/>
    </row>
    <row r="352" spans="1:54" x14ac:dyDescent="0.25">
      <c r="A352" s="24" t="s">
        <v>724</v>
      </c>
      <c r="B352" s="24" t="s">
        <v>725</v>
      </c>
      <c r="C352" s="24" t="s">
        <v>713</v>
      </c>
      <c r="D352" s="24" t="s">
        <v>120</v>
      </c>
      <c r="E352" s="58"/>
      <c r="F352" s="139">
        <v>45.04</v>
      </c>
      <c r="G352" s="57"/>
      <c r="H352" s="139">
        <v>223318.2</v>
      </c>
      <c r="I352" s="139">
        <v>35317.21</v>
      </c>
      <c r="J352" s="139">
        <v>39498.470000000008</v>
      </c>
      <c r="K352" s="139">
        <v>175477.62655999998</v>
      </c>
      <c r="L352" s="139">
        <v>473611.50656000001</v>
      </c>
      <c r="M352" s="117">
        <v>0.9</v>
      </c>
      <c r="N352" s="25">
        <v>443798.11</v>
      </c>
      <c r="O352" s="25">
        <v>9853.42</v>
      </c>
      <c r="P352" s="58"/>
      <c r="Q352" s="139">
        <v>629678.31000000006</v>
      </c>
      <c r="R352" s="139">
        <v>31562.91</v>
      </c>
      <c r="S352" s="139">
        <v>671350.40000000014</v>
      </c>
      <c r="T352" s="40">
        <v>1.5127383034596522</v>
      </c>
      <c r="U352" s="58"/>
      <c r="V352" s="28">
        <v>-227552.29000000015</v>
      </c>
      <c r="W352" s="29">
        <v>1.5127383034596522</v>
      </c>
      <c r="X352" s="42">
        <v>4</v>
      </c>
      <c r="Y352" s="46">
        <v>0</v>
      </c>
      <c r="Z352" s="58"/>
      <c r="AA352" s="28">
        <v>0</v>
      </c>
      <c r="AB352" s="28">
        <v>0</v>
      </c>
      <c r="AC352" s="139">
        <v>0</v>
      </c>
      <c r="AD352" s="130">
        <v>0</v>
      </c>
      <c r="AE352" s="137">
        <v>0</v>
      </c>
      <c r="AF352" s="130">
        <v>0</v>
      </c>
      <c r="AG352" s="47">
        <v>0</v>
      </c>
      <c r="AH352" s="47">
        <v>0</v>
      </c>
      <c r="AI352" s="47">
        <v>0</v>
      </c>
      <c r="AJ352" s="47">
        <v>0</v>
      </c>
      <c r="AK352" s="47">
        <v>0.93593337821536249</v>
      </c>
      <c r="AL352" s="45">
        <v>0</v>
      </c>
      <c r="AM352" s="30">
        <v>42.154439354819928</v>
      </c>
      <c r="AN352" s="140">
        <v>42.15</v>
      </c>
      <c r="AO352" s="140">
        <v>0.93</v>
      </c>
      <c r="AP352" s="140">
        <v>31583.959999999995</v>
      </c>
      <c r="AQ352" s="41">
        <v>31626.109999999997</v>
      </c>
      <c r="AR352" s="140"/>
      <c r="AS352" s="140">
        <v>31626.109999999997</v>
      </c>
      <c r="AT352" s="58"/>
      <c r="AU352" s="117">
        <v>106</v>
      </c>
      <c r="AV352" s="117">
        <v>53</v>
      </c>
      <c r="AW352" s="57"/>
      <c r="AY352" s="6"/>
      <c r="AZ352" s="1"/>
      <c r="BA352" s="1"/>
      <c r="BB352" s="176"/>
    </row>
    <row r="353" spans="1:54" x14ac:dyDescent="0.25">
      <c r="A353" s="24" t="s">
        <v>726</v>
      </c>
      <c r="B353" s="24" t="s">
        <v>727</v>
      </c>
      <c r="C353" s="24" t="s">
        <v>713</v>
      </c>
      <c r="D353" s="24" t="s">
        <v>120</v>
      </c>
      <c r="E353" s="58"/>
      <c r="F353" s="139">
        <v>116.75</v>
      </c>
      <c r="G353" s="57"/>
      <c r="H353" s="139">
        <v>633834.97</v>
      </c>
      <c r="I353" s="139">
        <v>91547.17</v>
      </c>
      <c r="J353" s="139">
        <v>173541.78999999998</v>
      </c>
      <c r="K353" s="139">
        <v>524979.92825</v>
      </c>
      <c r="L353" s="139">
        <v>1423903.85825</v>
      </c>
      <c r="M353" s="117">
        <v>0.9</v>
      </c>
      <c r="N353" s="25">
        <v>1334011.46</v>
      </c>
      <c r="O353" s="25">
        <v>11426.22</v>
      </c>
      <c r="P353" s="58"/>
      <c r="Q353" s="139">
        <v>733863.19</v>
      </c>
      <c r="R353" s="139">
        <v>238347.09</v>
      </c>
      <c r="S353" s="139">
        <v>994843.67999999993</v>
      </c>
      <c r="T353" s="40">
        <v>0.74575347351213905</v>
      </c>
      <c r="U353" s="58"/>
      <c r="V353" s="28">
        <v>339167.78</v>
      </c>
      <c r="W353" s="29">
        <v>0.74575347351213905</v>
      </c>
      <c r="X353" s="42">
        <v>2</v>
      </c>
      <c r="Y353" s="46">
        <v>0</v>
      </c>
      <c r="Z353" s="58"/>
      <c r="AA353" s="28">
        <v>0</v>
      </c>
      <c r="AB353" s="28">
        <v>0</v>
      </c>
      <c r="AC353" s="139">
        <v>115188.16171320005</v>
      </c>
      <c r="AD353" s="130">
        <v>5718.0849563494148</v>
      </c>
      <c r="AE353" s="137">
        <v>5718.0849563494148</v>
      </c>
      <c r="AF353" s="130">
        <v>5560.2897219590204</v>
      </c>
      <c r="AG353" s="47">
        <v>0</v>
      </c>
      <c r="AH353" s="47">
        <v>48.977173073656658</v>
      </c>
      <c r="AI353" s="47">
        <v>47.625607896865269</v>
      </c>
      <c r="AJ353" s="47">
        <v>0</v>
      </c>
      <c r="AK353" s="47">
        <v>0</v>
      </c>
      <c r="AL353" s="45">
        <v>0</v>
      </c>
      <c r="AM353" s="30">
        <v>0</v>
      </c>
      <c r="AN353" s="140">
        <v>5560.28</v>
      </c>
      <c r="AO353" s="140">
        <v>47.62</v>
      </c>
      <c r="AP353" s="140">
        <v>248944.24999999997</v>
      </c>
      <c r="AQ353" s="41">
        <v>254504.52999999997</v>
      </c>
      <c r="AR353" s="140"/>
      <c r="AS353" s="140">
        <v>254504.52999999997</v>
      </c>
      <c r="AT353" s="58"/>
      <c r="AU353" s="117">
        <v>106</v>
      </c>
      <c r="AV353" s="117">
        <v>53</v>
      </c>
      <c r="AW353" s="57"/>
      <c r="AY353" s="6"/>
      <c r="AZ353" s="1"/>
      <c r="BA353" s="1"/>
      <c r="BB353" s="176"/>
    </row>
    <row r="354" spans="1:54" x14ac:dyDescent="0.25">
      <c r="A354" s="24" t="s">
        <v>728</v>
      </c>
      <c r="B354" s="24" t="s">
        <v>729</v>
      </c>
      <c r="C354" s="24" t="s">
        <v>713</v>
      </c>
      <c r="D354" s="24" t="s">
        <v>120</v>
      </c>
      <c r="E354" s="58"/>
      <c r="F354" s="139">
        <v>1141.22</v>
      </c>
      <c r="G354" s="57"/>
      <c r="H354" s="139">
        <v>6392581.7999999998</v>
      </c>
      <c r="I354" s="139">
        <v>894864.83</v>
      </c>
      <c r="J354" s="139">
        <v>2258417.31</v>
      </c>
      <c r="K354" s="139">
        <v>5355869.0195800001</v>
      </c>
      <c r="L354" s="139">
        <v>14901732.95958</v>
      </c>
      <c r="M354" s="117">
        <v>0.9</v>
      </c>
      <c r="N354" s="25">
        <v>13947146.560000001</v>
      </c>
      <c r="O354" s="25">
        <v>12221.26</v>
      </c>
      <c r="P354" s="58"/>
      <c r="Q354" s="139">
        <v>4996538.29</v>
      </c>
      <c r="R354" s="139">
        <v>3885126.54</v>
      </c>
      <c r="S354" s="139">
        <v>9401805.0300000012</v>
      </c>
      <c r="T354" s="40">
        <v>0.67410240435589153</v>
      </c>
      <c r="U354" s="58"/>
      <c r="V354" s="28">
        <v>4545341.5299999993</v>
      </c>
      <c r="W354" s="29">
        <v>0.67410240435589153</v>
      </c>
      <c r="X354" s="42">
        <v>2</v>
      </c>
      <c r="Y354" s="46">
        <v>0</v>
      </c>
      <c r="Z354" s="58"/>
      <c r="AA354" s="28">
        <v>0</v>
      </c>
      <c r="AB354" s="28">
        <v>0</v>
      </c>
      <c r="AC354" s="139">
        <v>2092331.3070234</v>
      </c>
      <c r="AD354" s="130">
        <v>103865.95282402512</v>
      </c>
      <c r="AE354" s="137">
        <v>103865.95282402512</v>
      </c>
      <c r="AF354" s="130">
        <v>100999.68684578891</v>
      </c>
      <c r="AG354" s="47">
        <v>0</v>
      </c>
      <c r="AH354" s="47">
        <v>91.013084965234682</v>
      </c>
      <c r="AI354" s="47">
        <v>88.501504395111283</v>
      </c>
      <c r="AJ354" s="47">
        <v>0</v>
      </c>
      <c r="AK354" s="47">
        <v>0</v>
      </c>
      <c r="AL354" s="45">
        <v>0</v>
      </c>
      <c r="AM354" s="30">
        <v>0</v>
      </c>
      <c r="AN354" s="140">
        <v>100999.67999999999</v>
      </c>
      <c r="AO354" s="140">
        <v>88.5</v>
      </c>
      <c r="AP354" s="140">
        <v>4194932.3099999996</v>
      </c>
      <c r="AQ354" s="41">
        <v>4295931.9899999993</v>
      </c>
      <c r="AR354" s="140"/>
      <c r="AS354" s="140">
        <v>4295931.9899999993</v>
      </c>
      <c r="AT354" s="58"/>
      <c r="AU354" s="117">
        <v>106</v>
      </c>
      <c r="AV354" s="117">
        <v>53</v>
      </c>
      <c r="AW354" s="57"/>
      <c r="AY354" s="6"/>
      <c r="AZ354" s="1"/>
      <c r="BA354" s="1"/>
      <c r="BB354" s="176"/>
    </row>
    <row r="355" spans="1:54" x14ac:dyDescent="0.25">
      <c r="A355" s="24" t="s">
        <v>730</v>
      </c>
      <c r="B355" s="24" t="s">
        <v>731</v>
      </c>
      <c r="C355" s="24" t="s">
        <v>713</v>
      </c>
      <c r="D355" s="24" t="s">
        <v>120</v>
      </c>
      <c r="E355" s="58"/>
      <c r="F355" s="139">
        <v>131.38999999999999</v>
      </c>
      <c r="G355" s="57"/>
      <c r="H355" s="139">
        <v>730926.63</v>
      </c>
      <c r="I355" s="139">
        <v>103026.84</v>
      </c>
      <c r="J355" s="139">
        <v>251123.68</v>
      </c>
      <c r="K355" s="139">
        <v>613175.39020999998</v>
      </c>
      <c r="L355" s="139">
        <v>1698252.5402099998</v>
      </c>
      <c r="M355" s="117">
        <v>0.9</v>
      </c>
      <c r="N355" s="25">
        <v>1589744.82</v>
      </c>
      <c r="O355" s="25">
        <v>12099.43</v>
      </c>
      <c r="P355" s="58"/>
      <c r="Q355" s="139">
        <v>559891.57999999996</v>
      </c>
      <c r="R355" s="139">
        <v>459647.64</v>
      </c>
      <c r="S355" s="139">
        <v>1104630.25</v>
      </c>
      <c r="T355" s="40">
        <v>0.69484752276154604</v>
      </c>
      <c r="U355" s="58"/>
      <c r="V355" s="28">
        <v>485114.57000000007</v>
      </c>
      <c r="W355" s="29">
        <v>0.69484752276154604</v>
      </c>
      <c r="X355" s="42">
        <v>2</v>
      </c>
      <c r="Y355" s="46">
        <v>0</v>
      </c>
      <c r="Z355" s="58"/>
      <c r="AA355" s="28">
        <v>0</v>
      </c>
      <c r="AB355" s="28">
        <v>0</v>
      </c>
      <c r="AC355" s="139">
        <v>219296.5951712</v>
      </c>
      <c r="AD355" s="130">
        <v>10886.158292457485</v>
      </c>
      <c r="AE355" s="137">
        <v>10886.158292457485</v>
      </c>
      <c r="AF355" s="130">
        <v>10585.745844499394</v>
      </c>
      <c r="AG355" s="47">
        <v>0</v>
      </c>
      <c r="AH355" s="47">
        <v>82.853781052267948</v>
      </c>
      <c r="AI355" s="47">
        <v>80.567363151681221</v>
      </c>
      <c r="AJ355" s="47">
        <v>0</v>
      </c>
      <c r="AK355" s="47">
        <v>0</v>
      </c>
      <c r="AL355" s="45">
        <v>0</v>
      </c>
      <c r="AM355" s="30">
        <v>0</v>
      </c>
      <c r="AN355" s="140">
        <v>10585.74</v>
      </c>
      <c r="AO355" s="140">
        <v>80.56</v>
      </c>
      <c r="AP355" s="140">
        <v>478145.08</v>
      </c>
      <c r="AQ355" s="41">
        <v>488730.82</v>
      </c>
      <c r="AR355" s="140"/>
      <c r="AS355" s="140">
        <v>488730.82</v>
      </c>
      <c r="AT355" s="58"/>
      <c r="AU355" s="117">
        <v>106</v>
      </c>
      <c r="AV355" s="117">
        <v>53</v>
      </c>
      <c r="AW355" s="57"/>
      <c r="AY355" s="6"/>
      <c r="AZ355" s="1"/>
      <c r="BA355" s="1"/>
      <c r="BB355" s="176"/>
    </row>
    <row r="356" spans="1:54" x14ac:dyDescent="0.25">
      <c r="A356" s="24" t="s">
        <v>732</v>
      </c>
      <c r="B356" s="24" t="s">
        <v>733</v>
      </c>
      <c r="C356" s="24" t="s">
        <v>713</v>
      </c>
      <c r="D356" s="24" t="s">
        <v>120</v>
      </c>
      <c r="E356" s="58"/>
      <c r="F356" s="139">
        <v>110.3</v>
      </c>
      <c r="G356" s="57"/>
      <c r="H356" s="139">
        <v>599138.92999999993</v>
      </c>
      <c r="I356" s="139">
        <v>86489.53</v>
      </c>
      <c r="J356" s="139">
        <v>186995.31</v>
      </c>
      <c r="K356" s="139">
        <v>503132.30070000002</v>
      </c>
      <c r="L356" s="139">
        <v>1375756.0707</v>
      </c>
      <c r="M356" s="117">
        <v>0.9</v>
      </c>
      <c r="N356" s="25">
        <v>1288493.69</v>
      </c>
      <c r="O356" s="25">
        <v>11681.71</v>
      </c>
      <c r="P356" s="58"/>
      <c r="Q356" s="139">
        <v>194784.59</v>
      </c>
      <c r="R356" s="139">
        <v>577721.89</v>
      </c>
      <c r="S356" s="139">
        <v>868949.66</v>
      </c>
      <c r="T356" s="40">
        <v>0.67439186295122644</v>
      </c>
      <c r="U356" s="58"/>
      <c r="V356" s="28">
        <v>419544.02999999991</v>
      </c>
      <c r="W356" s="29">
        <v>0.67439186295122644</v>
      </c>
      <c r="X356" s="42">
        <v>2</v>
      </c>
      <c r="Y356" s="46">
        <v>0</v>
      </c>
      <c r="Z356" s="58"/>
      <c r="AA356" s="28">
        <v>0</v>
      </c>
      <c r="AB356" s="28">
        <v>0</v>
      </c>
      <c r="AC356" s="139">
        <v>255898.51007829997</v>
      </c>
      <c r="AD356" s="130">
        <v>12703.12329902626</v>
      </c>
      <c r="AE356" s="137">
        <v>12703.12329902626</v>
      </c>
      <c r="AF356" s="130">
        <v>12352.570214599957</v>
      </c>
      <c r="AG356" s="47">
        <v>0</v>
      </c>
      <c r="AH356" s="47">
        <v>115.16884223958532</v>
      </c>
      <c r="AI356" s="47">
        <v>111.9906637769715</v>
      </c>
      <c r="AJ356" s="47">
        <v>0</v>
      </c>
      <c r="AK356" s="47">
        <v>0</v>
      </c>
      <c r="AL356" s="45">
        <v>0</v>
      </c>
      <c r="AM356" s="30">
        <v>0</v>
      </c>
      <c r="AN356" s="140">
        <v>12352.57</v>
      </c>
      <c r="AO356" s="140">
        <v>111.99</v>
      </c>
      <c r="AP356" s="140">
        <v>593990.22</v>
      </c>
      <c r="AQ356" s="41">
        <v>606342.78999999992</v>
      </c>
      <c r="AR356" s="140"/>
      <c r="AS356" s="140">
        <v>606342.78999999992</v>
      </c>
      <c r="AT356" s="58"/>
      <c r="AU356" s="117">
        <v>106</v>
      </c>
      <c r="AV356" s="117">
        <v>53</v>
      </c>
      <c r="AW356" s="57"/>
      <c r="AY356" s="6"/>
      <c r="AZ356" s="1"/>
      <c r="BA356" s="1"/>
      <c r="BB356" s="176"/>
    </row>
    <row r="357" spans="1:54" x14ac:dyDescent="0.25">
      <c r="A357" s="24" t="s">
        <v>734</v>
      </c>
      <c r="B357" s="24" t="s">
        <v>735</v>
      </c>
      <c r="C357" s="24" t="s">
        <v>736</v>
      </c>
      <c r="D357" s="24" t="s">
        <v>12</v>
      </c>
      <c r="E357" s="58"/>
      <c r="F357" s="139">
        <v>209.25</v>
      </c>
      <c r="G357" s="57"/>
      <c r="H357" s="139">
        <v>1191162.7999999998</v>
      </c>
      <c r="I357" s="139">
        <v>164079.20000000001</v>
      </c>
      <c r="J357" s="139">
        <v>353249.72000000003</v>
      </c>
      <c r="K357" s="139">
        <v>953710.57774999994</v>
      </c>
      <c r="L357" s="139">
        <v>2662202.2977499999</v>
      </c>
      <c r="M357" s="117">
        <v>0.9</v>
      </c>
      <c r="N357" s="25">
        <v>2491353.12</v>
      </c>
      <c r="O357" s="25">
        <v>11906.1</v>
      </c>
      <c r="P357" s="58"/>
      <c r="Q357" s="139">
        <v>1881724.12</v>
      </c>
      <c r="R357" s="139">
        <v>305610.42</v>
      </c>
      <c r="S357" s="139">
        <v>2253390.7000000002</v>
      </c>
      <c r="T357" s="40">
        <v>0.90448466815495032</v>
      </c>
      <c r="U357" s="58"/>
      <c r="V357" s="28">
        <v>237962.41999999993</v>
      </c>
      <c r="W357" s="29">
        <v>0.90448466815495032</v>
      </c>
      <c r="X357" s="42">
        <v>3</v>
      </c>
      <c r="Y357" s="46">
        <v>0</v>
      </c>
      <c r="Z357" s="58"/>
      <c r="AA357" s="28">
        <v>0</v>
      </c>
      <c r="AB357" s="28">
        <v>0</v>
      </c>
      <c r="AC357" s="139">
        <v>0</v>
      </c>
      <c r="AD357" s="130">
        <v>0</v>
      </c>
      <c r="AE357" s="137">
        <v>0</v>
      </c>
      <c r="AF357" s="130">
        <v>0</v>
      </c>
      <c r="AG357" s="47">
        <v>0</v>
      </c>
      <c r="AH357" s="47">
        <v>0</v>
      </c>
      <c r="AI357" s="47">
        <v>0</v>
      </c>
      <c r="AJ357" s="47">
        <v>27.081824183806585</v>
      </c>
      <c r="AK357" s="47">
        <v>0</v>
      </c>
      <c r="AL357" s="45">
        <v>5666.871710461528</v>
      </c>
      <c r="AM357" s="30">
        <v>0</v>
      </c>
      <c r="AN357" s="140">
        <v>5666.87</v>
      </c>
      <c r="AO357" s="140">
        <v>27.08</v>
      </c>
      <c r="AP357" s="140">
        <v>317718.58</v>
      </c>
      <c r="AQ357" s="41">
        <v>323385.45</v>
      </c>
      <c r="AR357" s="140"/>
      <c r="AS357" s="140">
        <v>323385.45</v>
      </c>
      <c r="AT357" s="58"/>
      <c r="AU357" s="117">
        <v>87</v>
      </c>
      <c r="AV357" s="117">
        <v>44</v>
      </c>
      <c r="AW357" s="57"/>
      <c r="AY357" s="6"/>
      <c r="AZ357" s="1"/>
      <c r="BA357" s="1"/>
      <c r="BB357" s="176"/>
    </row>
    <row r="358" spans="1:54" x14ac:dyDescent="0.25">
      <c r="A358" s="24" t="s">
        <v>737</v>
      </c>
      <c r="B358" s="24" t="s">
        <v>738</v>
      </c>
      <c r="C358" s="24" t="s">
        <v>736</v>
      </c>
      <c r="D358" s="24" t="s">
        <v>12</v>
      </c>
      <c r="E358" s="58"/>
      <c r="F358" s="139">
        <v>492.86</v>
      </c>
      <c r="G358" s="57"/>
      <c r="H358" s="139">
        <v>2758510.91</v>
      </c>
      <c r="I358" s="139">
        <v>386466.31</v>
      </c>
      <c r="J358" s="139">
        <v>752217.62</v>
      </c>
      <c r="K358" s="139">
        <v>2203069.1225399994</v>
      </c>
      <c r="L358" s="139">
        <v>6100263.9625399997</v>
      </c>
      <c r="M358" s="117">
        <v>0.9</v>
      </c>
      <c r="N358" s="25">
        <v>5710544.4699999997</v>
      </c>
      <c r="O358" s="25">
        <v>11586.54</v>
      </c>
      <c r="P358" s="58"/>
      <c r="Q358" s="139">
        <v>5041268.6500000004</v>
      </c>
      <c r="R358" s="139">
        <v>548007.28</v>
      </c>
      <c r="S358" s="139">
        <v>5799816.5300000003</v>
      </c>
      <c r="T358" s="40">
        <v>1.0156328456014985</v>
      </c>
      <c r="U358" s="58"/>
      <c r="V358" s="28">
        <v>-89272.060000000522</v>
      </c>
      <c r="W358" s="29">
        <v>1.0156328456014985</v>
      </c>
      <c r="X358" s="42">
        <v>4</v>
      </c>
      <c r="Y358" s="46">
        <v>0</v>
      </c>
      <c r="Z358" s="58"/>
      <c r="AA358" s="28">
        <v>0</v>
      </c>
      <c r="AB358" s="28">
        <v>0</v>
      </c>
      <c r="AC358" s="139">
        <v>0</v>
      </c>
      <c r="AD358" s="130">
        <v>0</v>
      </c>
      <c r="AE358" s="137">
        <v>0</v>
      </c>
      <c r="AF358" s="130">
        <v>0</v>
      </c>
      <c r="AG358" s="47">
        <v>0</v>
      </c>
      <c r="AH358" s="47">
        <v>0</v>
      </c>
      <c r="AI358" s="47">
        <v>0</v>
      </c>
      <c r="AJ358" s="47">
        <v>0</v>
      </c>
      <c r="AK358" s="47">
        <v>1.100555160301508</v>
      </c>
      <c r="AL358" s="45">
        <v>0</v>
      </c>
      <c r="AM358" s="30">
        <v>542.41961630620131</v>
      </c>
      <c r="AN358" s="140">
        <v>542.41</v>
      </c>
      <c r="AO358" s="140">
        <v>1.1000000000000001</v>
      </c>
      <c r="AP358" s="140">
        <v>548007.27999999991</v>
      </c>
      <c r="AQ358" s="41">
        <v>548549.68999999994</v>
      </c>
      <c r="AR358" s="140"/>
      <c r="AS358" s="140">
        <v>548549.68999999994</v>
      </c>
      <c r="AT358" s="58"/>
      <c r="AU358" s="117">
        <v>87</v>
      </c>
      <c r="AV358" s="117">
        <v>44</v>
      </c>
      <c r="AW358" s="57"/>
      <c r="AY358" s="6"/>
      <c r="AZ358" s="1"/>
      <c r="BA358" s="1"/>
      <c r="BB358" s="176"/>
    </row>
    <row r="359" spans="1:54" x14ac:dyDescent="0.25">
      <c r="A359" s="24" t="s">
        <v>739</v>
      </c>
      <c r="B359" s="24" t="s">
        <v>740</v>
      </c>
      <c r="C359" s="24" t="s">
        <v>736</v>
      </c>
      <c r="D359" s="24" t="s">
        <v>120</v>
      </c>
      <c r="E359" s="58"/>
      <c r="F359" s="139">
        <v>1073.47</v>
      </c>
      <c r="G359" s="57"/>
      <c r="H359" s="139">
        <v>6150469.5899999999</v>
      </c>
      <c r="I359" s="139">
        <v>841740.03</v>
      </c>
      <c r="J359" s="139">
        <v>2343432.2999999998</v>
      </c>
      <c r="K359" s="139">
        <v>5145331.595329999</v>
      </c>
      <c r="L359" s="139">
        <v>14480973.515329998</v>
      </c>
      <c r="M359" s="117">
        <v>0.9</v>
      </c>
      <c r="N359" s="25">
        <v>13547409.32</v>
      </c>
      <c r="O359" s="25">
        <v>12620.2</v>
      </c>
      <c r="P359" s="58"/>
      <c r="Q359" s="139">
        <v>3103802.8</v>
      </c>
      <c r="R359" s="139">
        <v>5762043.4100000001</v>
      </c>
      <c r="S359" s="139">
        <v>9253600.620000001</v>
      </c>
      <c r="T359" s="40">
        <v>0.68305315071117978</v>
      </c>
      <c r="U359" s="58"/>
      <c r="V359" s="28">
        <v>4293808.6999999993</v>
      </c>
      <c r="W359" s="29">
        <v>0.68305315071117978</v>
      </c>
      <c r="X359" s="42">
        <v>2</v>
      </c>
      <c r="Y359" s="46">
        <v>0</v>
      </c>
      <c r="Z359" s="58"/>
      <c r="AA359" s="28">
        <v>0</v>
      </c>
      <c r="AB359" s="28">
        <v>0</v>
      </c>
      <c r="AC359" s="139">
        <v>2318336.6553983991</v>
      </c>
      <c r="AD359" s="130">
        <v>115085.14204778627</v>
      </c>
      <c r="AE359" s="137">
        <v>115085.14204778627</v>
      </c>
      <c r="AF359" s="130">
        <v>111909.27336047037</v>
      </c>
      <c r="AG359" s="47">
        <v>0</v>
      </c>
      <c r="AH359" s="47">
        <v>107.20853125638003</v>
      </c>
      <c r="AI359" s="47">
        <v>104.2500240905385</v>
      </c>
      <c r="AJ359" s="47">
        <v>0</v>
      </c>
      <c r="AK359" s="47">
        <v>0</v>
      </c>
      <c r="AL359" s="45">
        <v>0</v>
      </c>
      <c r="AM359" s="30">
        <v>0</v>
      </c>
      <c r="AN359" s="140">
        <v>111909.27</v>
      </c>
      <c r="AO359" s="140">
        <v>104.25</v>
      </c>
      <c r="AP359" s="140">
        <v>6178783.0200000005</v>
      </c>
      <c r="AQ359" s="41">
        <v>6290692.29</v>
      </c>
      <c r="AR359" s="140"/>
      <c r="AS359" s="140">
        <v>6290692.29</v>
      </c>
      <c r="AT359" s="58"/>
      <c r="AU359" s="117">
        <v>87</v>
      </c>
      <c r="AV359" s="117">
        <v>44</v>
      </c>
      <c r="AW359" s="57"/>
      <c r="AY359" s="6"/>
      <c r="AZ359" s="1"/>
      <c r="BA359" s="1"/>
      <c r="BB359" s="176"/>
    </row>
    <row r="360" spans="1:54" x14ac:dyDescent="0.25">
      <c r="A360" s="24" t="s">
        <v>741</v>
      </c>
      <c r="B360" s="24" t="s">
        <v>742</v>
      </c>
      <c r="C360" s="24" t="s">
        <v>736</v>
      </c>
      <c r="D360" s="24" t="s">
        <v>120</v>
      </c>
      <c r="E360" s="58"/>
      <c r="F360" s="139">
        <v>272.63</v>
      </c>
      <c r="G360" s="57"/>
      <c r="H360" s="139">
        <v>1476680.56</v>
      </c>
      <c r="I360" s="139">
        <v>213777.36</v>
      </c>
      <c r="J360" s="139">
        <v>444828.42000000004</v>
      </c>
      <c r="K360" s="139">
        <v>1238411.85757</v>
      </c>
      <c r="L360" s="139">
        <v>3373698.1975699998</v>
      </c>
      <c r="M360" s="117">
        <v>0.9</v>
      </c>
      <c r="N360" s="25">
        <v>3160169.56</v>
      </c>
      <c r="O360" s="25">
        <v>11591.42</v>
      </c>
      <c r="P360" s="58"/>
      <c r="Q360" s="139">
        <v>2434278.61</v>
      </c>
      <c r="R360" s="139">
        <v>288438.46000000002</v>
      </c>
      <c r="S360" s="139">
        <v>2845573.09</v>
      </c>
      <c r="T360" s="40">
        <v>0.90044949676687591</v>
      </c>
      <c r="U360" s="58"/>
      <c r="V360" s="28">
        <v>314596.4700000002</v>
      </c>
      <c r="W360" s="29">
        <v>0.90044949676687591</v>
      </c>
      <c r="X360" s="42">
        <v>3</v>
      </c>
      <c r="Y360" s="46">
        <v>0</v>
      </c>
      <c r="Z360" s="58"/>
      <c r="AA360" s="28">
        <v>0</v>
      </c>
      <c r="AB360" s="28">
        <v>0</v>
      </c>
      <c r="AC360" s="139">
        <v>0</v>
      </c>
      <c r="AD360" s="130">
        <v>0</v>
      </c>
      <c r="AE360" s="137">
        <v>0</v>
      </c>
      <c r="AF360" s="130">
        <v>0</v>
      </c>
      <c r="AG360" s="47">
        <v>0</v>
      </c>
      <c r="AH360" s="47">
        <v>0</v>
      </c>
      <c r="AI360" s="47">
        <v>0</v>
      </c>
      <c r="AJ360" s="47">
        <v>26.366035642591367</v>
      </c>
      <c r="AK360" s="47">
        <v>0</v>
      </c>
      <c r="AL360" s="45">
        <v>7188.1722972396838</v>
      </c>
      <c r="AM360" s="30">
        <v>0</v>
      </c>
      <c r="AN360" s="140">
        <v>7188.17</v>
      </c>
      <c r="AO360" s="140">
        <v>26.36</v>
      </c>
      <c r="AP360" s="140">
        <v>297290.34000000003</v>
      </c>
      <c r="AQ360" s="41">
        <v>304478.51</v>
      </c>
      <c r="AR360" s="140"/>
      <c r="AS360" s="140">
        <v>304478.51</v>
      </c>
      <c r="AT360" s="58"/>
      <c r="AU360" s="117">
        <v>87</v>
      </c>
      <c r="AV360" s="117">
        <v>44</v>
      </c>
      <c r="AW360" s="57"/>
      <c r="AY360" s="6"/>
      <c r="AZ360" s="1"/>
      <c r="BA360" s="1"/>
      <c r="BB360" s="176"/>
    </row>
    <row r="361" spans="1:54" x14ac:dyDescent="0.25">
      <c r="A361" s="24" t="s">
        <v>743</v>
      </c>
      <c r="B361" s="24" t="s">
        <v>744</v>
      </c>
      <c r="C361" s="24" t="s">
        <v>736</v>
      </c>
      <c r="D361" s="24" t="s">
        <v>120</v>
      </c>
      <c r="E361" s="58"/>
      <c r="F361" s="139">
        <v>103.7</v>
      </c>
      <c r="G361" s="57"/>
      <c r="H361" s="139">
        <v>575121.42999999993</v>
      </c>
      <c r="I361" s="139">
        <v>81314.28</v>
      </c>
      <c r="J361" s="139">
        <v>194825.19</v>
      </c>
      <c r="K361" s="139">
        <v>452636.43029999989</v>
      </c>
      <c r="L361" s="139">
        <v>1303897.3302999998</v>
      </c>
      <c r="M361" s="117">
        <v>0.9</v>
      </c>
      <c r="N361" s="25">
        <v>1218771.24</v>
      </c>
      <c r="O361" s="25">
        <v>11752.85</v>
      </c>
      <c r="P361" s="58"/>
      <c r="Q361" s="139">
        <v>1070060.45</v>
      </c>
      <c r="R361" s="139">
        <v>159742.57999999999</v>
      </c>
      <c r="S361" s="139">
        <v>1287599.44</v>
      </c>
      <c r="T361" s="40">
        <v>1.056473436311149</v>
      </c>
      <c r="U361" s="58"/>
      <c r="V361" s="28">
        <v>-68828.199999999953</v>
      </c>
      <c r="W361" s="29">
        <v>1.056473436311149</v>
      </c>
      <c r="X361" s="42">
        <v>4</v>
      </c>
      <c r="Y361" s="46">
        <v>0</v>
      </c>
      <c r="Z361" s="58"/>
      <c r="AA361" s="28">
        <v>0</v>
      </c>
      <c r="AB361" s="28">
        <v>0</v>
      </c>
      <c r="AC361" s="139">
        <v>0</v>
      </c>
      <c r="AD361" s="130">
        <v>0</v>
      </c>
      <c r="AE361" s="137">
        <v>0</v>
      </c>
      <c r="AF361" s="130">
        <v>0</v>
      </c>
      <c r="AG361" s="47">
        <v>0</v>
      </c>
      <c r="AH361" s="47">
        <v>0</v>
      </c>
      <c r="AI361" s="47">
        <v>0</v>
      </c>
      <c r="AJ361" s="47">
        <v>0</v>
      </c>
      <c r="AK361" s="47">
        <v>1.1163523997238403</v>
      </c>
      <c r="AL361" s="45">
        <v>0</v>
      </c>
      <c r="AM361" s="30">
        <v>115.76574385136225</v>
      </c>
      <c r="AN361" s="140">
        <v>115.76</v>
      </c>
      <c r="AO361" s="140">
        <v>1.1100000000000001</v>
      </c>
      <c r="AP361" s="140">
        <v>159742.57999999999</v>
      </c>
      <c r="AQ361" s="41">
        <v>159858.34</v>
      </c>
      <c r="AR361" s="140"/>
      <c r="AS361" s="140">
        <v>159858.34</v>
      </c>
      <c r="AT361" s="58"/>
      <c r="AU361" s="117">
        <v>87</v>
      </c>
      <c r="AV361" s="117">
        <v>44</v>
      </c>
      <c r="AW361" s="57"/>
      <c r="AY361" s="6"/>
      <c r="AZ361" s="1"/>
      <c r="BA361" s="1"/>
      <c r="BB361" s="176"/>
    </row>
    <row r="362" spans="1:54" x14ac:dyDescent="0.25">
      <c r="A362" s="24" t="s">
        <v>745</v>
      </c>
      <c r="B362" s="24" t="s">
        <v>746</v>
      </c>
      <c r="C362" s="24" t="s">
        <v>736</v>
      </c>
      <c r="D362" s="24" t="s">
        <v>120</v>
      </c>
      <c r="E362" s="58"/>
      <c r="F362" s="139">
        <v>199.47</v>
      </c>
      <c r="G362" s="57"/>
      <c r="H362" s="139">
        <v>1075766.81</v>
      </c>
      <c r="I362" s="139">
        <v>156410.41</v>
      </c>
      <c r="J362" s="139">
        <v>273509.3</v>
      </c>
      <c r="K362" s="139">
        <v>831359.19633000018</v>
      </c>
      <c r="L362" s="139">
        <v>2337045.7163300002</v>
      </c>
      <c r="M362" s="117">
        <v>0.9</v>
      </c>
      <c r="N362" s="25">
        <v>2186477.06</v>
      </c>
      <c r="O362" s="25">
        <v>10961.43</v>
      </c>
      <c r="P362" s="58"/>
      <c r="Q362" s="139">
        <v>1967829.35</v>
      </c>
      <c r="R362" s="139">
        <v>152217.54</v>
      </c>
      <c r="S362" s="139">
        <v>2259972.9300000002</v>
      </c>
      <c r="T362" s="40">
        <v>1.0336138308261054</v>
      </c>
      <c r="U362" s="58"/>
      <c r="V362" s="28">
        <v>-73495.870000000112</v>
      </c>
      <c r="W362" s="29">
        <v>1.0336138308261054</v>
      </c>
      <c r="X362" s="42">
        <v>4</v>
      </c>
      <c r="Y362" s="46">
        <v>0</v>
      </c>
      <c r="Z362" s="58"/>
      <c r="AA362" s="28">
        <v>0</v>
      </c>
      <c r="AB362" s="28">
        <v>0</v>
      </c>
      <c r="AC362" s="139">
        <v>0</v>
      </c>
      <c r="AD362" s="130">
        <v>0</v>
      </c>
      <c r="AE362" s="137">
        <v>0</v>
      </c>
      <c r="AF362" s="130">
        <v>0</v>
      </c>
      <c r="AG362" s="47">
        <v>0</v>
      </c>
      <c r="AH362" s="47">
        <v>0</v>
      </c>
      <c r="AI362" s="47">
        <v>0</v>
      </c>
      <c r="AJ362" s="47">
        <v>0</v>
      </c>
      <c r="AK362" s="47">
        <v>1.0411785366983357</v>
      </c>
      <c r="AL362" s="45">
        <v>0</v>
      </c>
      <c r="AM362" s="30">
        <v>207.68388271521704</v>
      </c>
      <c r="AN362" s="140">
        <v>207.68</v>
      </c>
      <c r="AO362" s="140">
        <v>1.04</v>
      </c>
      <c r="AP362" s="140">
        <v>152217.54</v>
      </c>
      <c r="AQ362" s="41">
        <v>152425.22</v>
      </c>
      <c r="AR362" s="140"/>
      <c r="AS362" s="140">
        <v>152425.22</v>
      </c>
      <c r="AT362" s="58"/>
      <c r="AU362" s="117">
        <v>87</v>
      </c>
      <c r="AV362" s="117">
        <v>44</v>
      </c>
      <c r="AW362" s="57"/>
      <c r="AY362" s="6"/>
      <c r="AZ362" s="1"/>
      <c r="BA362" s="1"/>
      <c r="BB362" s="176"/>
    </row>
    <row r="363" spans="1:54" x14ac:dyDescent="0.25">
      <c r="A363" s="24" t="s">
        <v>747</v>
      </c>
      <c r="B363" s="24" t="s">
        <v>748</v>
      </c>
      <c r="C363" s="24" t="s">
        <v>736</v>
      </c>
      <c r="D363" s="24" t="s">
        <v>131</v>
      </c>
      <c r="E363" s="58"/>
      <c r="F363" s="139">
        <v>817.15</v>
      </c>
      <c r="G363" s="57"/>
      <c r="H363" s="139">
        <v>4982901.84</v>
      </c>
      <c r="I363" s="139">
        <v>640751.81999999995</v>
      </c>
      <c r="J363" s="139">
        <v>1395151.9</v>
      </c>
      <c r="K363" s="139">
        <v>4367795.3338500001</v>
      </c>
      <c r="L363" s="139">
        <v>11386600.893850001</v>
      </c>
      <c r="M363" s="117">
        <v>0.9</v>
      </c>
      <c r="N363" s="25">
        <v>10684720.33</v>
      </c>
      <c r="O363" s="25">
        <v>13075.59</v>
      </c>
      <c r="P363" s="58"/>
      <c r="Q363" s="139">
        <v>4347505.3099999996</v>
      </c>
      <c r="R363" s="139">
        <v>2192562.2599999998</v>
      </c>
      <c r="S363" s="139">
        <v>7044293.5799999991</v>
      </c>
      <c r="T363" s="40">
        <v>0.65928666005617376</v>
      </c>
      <c r="U363" s="58"/>
      <c r="V363" s="28">
        <v>3640426.7500000009</v>
      </c>
      <c r="W363" s="29">
        <v>0.65928666005617376</v>
      </c>
      <c r="X363" s="42">
        <v>1</v>
      </c>
      <c r="Y363" s="46">
        <v>1</v>
      </c>
      <c r="Z363" s="58"/>
      <c r="AA363" s="28">
        <v>152977.76894619316</v>
      </c>
      <c r="AB363" s="28">
        <v>45893.330683857945</v>
      </c>
      <c r="AC363" s="139">
        <v>1684125.1262569728</v>
      </c>
      <c r="AD363" s="130">
        <v>83602.085542758548</v>
      </c>
      <c r="AE363" s="137">
        <v>83602.085542758548</v>
      </c>
      <c r="AF363" s="130">
        <v>81295.017567299932</v>
      </c>
      <c r="AG363" s="47">
        <v>56.162675988322761</v>
      </c>
      <c r="AH363" s="47">
        <v>102.30935023283186</v>
      </c>
      <c r="AI363" s="47">
        <v>99.48603997711551</v>
      </c>
      <c r="AJ363" s="47">
        <v>0</v>
      </c>
      <c r="AK363" s="47">
        <v>0</v>
      </c>
      <c r="AL363" s="45">
        <v>0</v>
      </c>
      <c r="AM363" s="30">
        <v>0</v>
      </c>
      <c r="AN363" s="140">
        <v>127188.34</v>
      </c>
      <c r="AO363" s="140">
        <v>155.63999999999999</v>
      </c>
      <c r="AP363" s="140">
        <v>2323299.6500000004</v>
      </c>
      <c r="AQ363" s="41">
        <v>2450487.9900000002</v>
      </c>
      <c r="AR363" s="140"/>
      <c r="AS363" s="140">
        <v>2450487.9900000002</v>
      </c>
      <c r="AT363" s="58"/>
      <c r="AU363" s="117">
        <v>87</v>
      </c>
      <c r="AV363" s="117">
        <v>44</v>
      </c>
      <c r="AW363" s="57"/>
      <c r="AY363" s="6"/>
      <c r="AZ363" s="1"/>
      <c r="BA363" s="1"/>
      <c r="BB363" s="176"/>
    </row>
    <row r="364" spans="1:54" x14ac:dyDescent="0.25">
      <c r="A364" s="24" t="s">
        <v>749</v>
      </c>
      <c r="B364" s="24" t="s">
        <v>750</v>
      </c>
      <c r="C364" s="24" t="s">
        <v>703</v>
      </c>
      <c r="D364" s="24" t="s">
        <v>12</v>
      </c>
      <c r="E364" s="58"/>
      <c r="F364" s="139">
        <v>737.45</v>
      </c>
      <c r="G364" s="57"/>
      <c r="H364" s="139">
        <v>4029072.33</v>
      </c>
      <c r="I364" s="139">
        <v>578256.66</v>
      </c>
      <c r="J364" s="139">
        <v>898344.42000000016</v>
      </c>
      <c r="K364" s="139">
        <v>3401460.80455</v>
      </c>
      <c r="L364" s="139">
        <v>8907134.2145499997</v>
      </c>
      <c r="M364" s="117">
        <v>0.90090000000000003</v>
      </c>
      <c r="N364" s="25">
        <v>8361521.9699999997</v>
      </c>
      <c r="O364" s="25">
        <v>11338.42</v>
      </c>
      <c r="P364" s="58"/>
      <c r="Q364" s="139">
        <v>4707360.6100000003</v>
      </c>
      <c r="R364" s="139">
        <v>1699089.23</v>
      </c>
      <c r="S364" s="139">
        <v>6489838.6699999999</v>
      </c>
      <c r="T364" s="40">
        <v>0.77615518960359797</v>
      </c>
      <c r="U364" s="58"/>
      <c r="V364" s="28">
        <v>1871683.2999999998</v>
      </c>
      <c r="W364" s="29">
        <v>0.77615518960359797</v>
      </c>
      <c r="X364" s="42">
        <v>2</v>
      </c>
      <c r="Y364" s="46">
        <v>0</v>
      </c>
      <c r="Z364" s="58"/>
      <c r="AA364" s="28">
        <v>0</v>
      </c>
      <c r="AB364" s="28">
        <v>0</v>
      </c>
      <c r="AC364" s="139">
        <v>454805.26043760008</v>
      </c>
      <c r="AD364" s="130">
        <v>22577.104097311068</v>
      </c>
      <c r="AE364" s="137">
        <v>26956.749585939495</v>
      </c>
      <c r="AF364" s="130">
        <v>26212.856018112525</v>
      </c>
      <c r="AG364" s="47">
        <v>0</v>
      </c>
      <c r="AH364" s="47">
        <v>30.615098104700071</v>
      </c>
      <c r="AI364" s="47">
        <v>35.545265466285883</v>
      </c>
      <c r="AJ364" s="47">
        <v>0</v>
      </c>
      <c r="AK364" s="47">
        <v>0</v>
      </c>
      <c r="AL364" s="45">
        <v>0</v>
      </c>
      <c r="AM364" s="30">
        <v>0</v>
      </c>
      <c r="AN364" s="140">
        <v>26212.85</v>
      </c>
      <c r="AO364" s="140">
        <v>35.54</v>
      </c>
      <c r="AP364" s="140">
        <v>1712512.3099999998</v>
      </c>
      <c r="AQ364" s="41">
        <v>1738725.16</v>
      </c>
      <c r="AR364" s="140"/>
      <c r="AS364" s="140">
        <v>1738725.16</v>
      </c>
      <c r="AT364" s="58"/>
      <c r="AU364" s="117">
        <v>101</v>
      </c>
      <c r="AV364" s="117">
        <v>51</v>
      </c>
      <c r="AW364" s="57"/>
      <c r="AY364" s="6"/>
      <c r="AZ364" s="1"/>
      <c r="BA364" s="1"/>
      <c r="BB364" s="176"/>
    </row>
    <row r="365" spans="1:54" x14ac:dyDescent="0.25">
      <c r="A365" s="24" t="s">
        <v>751</v>
      </c>
      <c r="B365" s="24" t="s">
        <v>752</v>
      </c>
      <c r="C365" s="24" t="s">
        <v>703</v>
      </c>
      <c r="D365" s="24" t="s">
        <v>12</v>
      </c>
      <c r="E365" s="58"/>
      <c r="F365" s="139">
        <v>1094.5</v>
      </c>
      <c r="G365" s="57"/>
      <c r="H365" s="139">
        <v>5840094.0199999996</v>
      </c>
      <c r="I365" s="139">
        <v>858230.28</v>
      </c>
      <c r="J365" s="139">
        <v>996401.86999999988</v>
      </c>
      <c r="K365" s="139">
        <v>4910732.2234999994</v>
      </c>
      <c r="L365" s="139">
        <v>12605458.3935</v>
      </c>
      <c r="M365" s="117">
        <v>0.90090000000000003</v>
      </c>
      <c r="N365" s="25">
        <v>11842911.029999999</v>
      </c>
      <c r="O365" s="25">
        <v>10820.38</v>
      </c>
      <c r="P365" s="58"/>
      <c r="Q365" s="139">
        <v>7356298.1900000004</v>
      </c>
      <c r="R365" s="139">
        <v>1904829.17</v>
      </c>
      <c r="S365" s="139">
        <v>9385712.620000001</v>
      </c>
      <c r="T365" s="40">
        <v>0.79251736302202058</v>
      </c>
      <c r="U365" s="58"/>
      <c r="V365" s="28">
        <v>2457198.4099999983</v>
      </c>
      <c r="W365" s="29">
        <v>0.79251736302202058</v>
      </c>
      <c r="X365" s="42">
        <v>2</v>
      </c>
      <c r="Y365" s="46">
        <v>0</v>
      </c>
      <c r="Z365" s="58"/>
      <c r="AA365" s="28">
        <v>0</v>
      </c>
      <c r="AB365" s="28">
        <v>0</v>
      </c>
      <c r="AC365" s="139">
        <v>505853.36380179925</v>
      </c>
      <c r="AD365" s="130">
        <v>25111.196034846929</v>
      </c>
      <c r="AE365" s="137">
        <v>40008.356392719201</v>
      </c>
      <c r="AF365" s="130">
        <v>38904.293052849898</v>
      </c>
      <c r="AG365" s="47">
        <v>0</v>
      </c>
      <c r="AH365" s="47">
        <v>22.943075408722638</v>
      </c>
      <c r="AI365" s="47">
        <v>35.545265466285883</v>
      </c>
      <c r="AJ365" s="47">
        <v>0</v>
      </c>
      <c r="AK365" s="47">
        <v>0</v>
      </c>
      <c r="AL365" s="45">
        <v>0</v>
      </c>
      <c r="AM365" s="30">
        <v>0</v>
      </c>
      <c r="AN365" s="140">
        <v>38904.29</v>
      </c>
      <c r="AO365" s="140">
        <v>35.54</v>
      </c>
      <c r="AP365" s="140">
        <v>1911313.1800000002</v>
      </c>
      <c r="AQ365" s="41">
        <v>1950217.4700000002</v>
      </c>
      <c r="AR365" s="140"/>
      <c r="AS365" s="140">
        <v>1950217.4700000002</v>
      </c>
      <c r="AT365" s="58"/>
      <c r="AU365" s="117">
        <v>101</v>
      </c>
      <c r="AV365" s="117">
        <v>51</v>
      </c>
      <c r="AW365" s="57"/>
      <c r="AY365" s="6"/>
      <c r="AZ365" s="1"/>
      <c r="BA365" s="1"/>
      <c r="BB365" s="176"/>
    </row>
    <row r="366" spans="1:54" x14ac:dyDescent="0.25">
      <c r="A366" s="24" t="s">
        <v>753</v>
      </c>
      <c r="B366" s="24" t="s">
        <v>754</v>
      </c>
      <c r="C366" s="24" t="s">
        <v>703</v>
      </c>
      <c r="D366" s="24" t="s">
        <v>12</v>
      </c>
      <c r="E366" s="58"/>
      <c r="F366" s="139">
        <v>910.75</v>
      </c>
      <c r="G366" s="57"/>
      <c r="H366" s="139">
        <v>4962531.3600000003</v>
      </c>
      <c r="I366" s="139">
        <v>714146.39</v>
      </c>
      <c r="J366" s="139">
        <v>1106756.4800000004</v>
      </c>
      <c r="K366" s="139">
        <v>4190964.9762500008</v>
      </c>
      <c r="L366" s="139">
        <v>10974399.206250001</v>
      </c>
      <c r="M366" s="117">
        <v>0.90090000000000003</v>
      </c>
      <c r="N366" s="25">
        <v>10302160.869999999</v>
      </c>
      <c r="O366" s="25">
        <v>11311.73</v>
      </c>
      <c r="P366" s="58"/>
      <c r="Q366" s="139">
        <v>3724835.92</v>
      </c>
      <c r="R366" s="139">
        <v>3240962.89</v>
      </c>
      <c r="S366" s="139">
        <v>7061264.6799999997</v>
      </c>
      <c r="T366" s="40">
        <v>0.68541588207600956</v>
      </c>
      <c r="U366" s="58"/>
      <c r="V366" s="28">
        <v>3240896.1899999995</v>
      </c>
      <c r="W366" s="29">
        <v>0.68541588207600956</v>
      </c>
      <c r="X366" s="42">
        <v>2</v>
      </c>
      <c r="Y366" s="46">
        <v>0</v>
      </c>
      <c r="Z366" s="58"/>
      <c r="AA366" s="28">
        <v>0</v>
      </c>
      <c r="AB366" s="28">
        <v>0</v>
      </c>
      <c r="AC366" s="139">
        <v>1452858.9636916001</v>
      </c>
      <c r="AD366" s="130">
        <v>72121.74289808402</v>
      </c>
      <c r="AE366" s="137">
        <v>72121.74289808402</v>
      </c>
      <c r="AF366" s="130">
        <v>70131.484374098654</v>
      </c>
      <c r="AG366" s="47">
        <v>0</v>
      </c>
      <c r="AH366" s="47">
        <v>79.18939653920836</v>
      </c>
      <c r="AI366" s="47">
        <v>77.00410032840918</v>
      </c>
      <c r="AJ366" s="47">
        <v>0</v>
      </c>
      <c r="AK366" s="47">
        <v>0</v>
      </c>
      <c r="AL366" s="45">
        <v>0</v>
      </c>
      <c r="AM366" s="30">
        <v>0</v>
      </c>
      <c r="AN366" s="140">
        <v>70131.48</v>
      </c>
      <c r="AO366" s="140">
        <v>77</v>
      </c>
      <c r="AP366" s="140">
        <v>3270190.9699999997</v>
      </c>
      <c r="AQ366" s="41">
        <v>3340322.4499999997</v>
      </c>
      <c r="AR366" s="140"/>
      <c r="AS366" s="140">
        <v>3340322.4499999997</v>
      </c>
      <c r="AT366" s="58"/>
      <c r="AU366" s="117">
        <v>101</v>
      </c>
      <c r="AV366" s="117">
        <v>51</v>
      </c>
      <c r="AW366" s="57"/>
      <c r="AY366" s="6"/>
      <c r="AZ366" s="1"/>
      <c r="BA366" s="1"/>
      <c r="BB366" s="176"/>
    </row>
    <row r="367" spans="1:54" x14ac:dyDescent="0.25">
      <c r="A367" s="24" t="s">
        <v>755</v>
      </c>
      <c r="B367" s="24" t="s">
        <v>756</v>
      </c>
      <c r="C367" s="24" t="s">
        <v>703</v>
      </c>
      <c r="D367" s="24" t="s">
        <v>12</v>
      </c>
      <c r="E367" s="58"/>
      <c r="F367" s="139">
        <v>13060.79</v>
      </c>
      <c r="G367" s="57"/>
      <c r="H367" s="139">
        <v>72403710.819999993</v>
      </c>
      <c r="I367" s="139">
        <v>10241357.26</v>
      </c>
      <c r="J367" s="139">
        <v>19655398.140000001</v>
      </c>
      <c r="K367" s="139">
        <v>61544024.914810009</v>
      </c>
      <c r="L367" s="139">
        <v>163844491.13481</v>
      </c>
      <c r="M367" s="117">
        <v>0.90090000000000003</v>
      </c>
      <c r="N367" s="25">
        <v>153706514.93000001</v>
      </c>
      <c r="O367" s="25">
        <v>11768.54</v>
      </c>
      <c r="P367" s="58"/>
      <c r="Q367" s="139">
        <v>99017736.909999996</v>
      </c>
      <c r="R367" s="139">
        <v>20510815.550000001</v>
      </c>
      <c r="S367" s="139">
        <v>121219562.27</v>
      </c>
      <c r="T367" s="40">
        <v>0.78864296887614038</v>
      </c>
      <c r="U367" s="58"/>
      <c r="V367" s="28">
        <v>32486952.660000011</v>
      </c>
      <c r="W367" s="29">
        <v>0.78864296887614038</v>
      </c>
      <c r="X367" s="42">
        <v>2</v>
      </c>
      <c r="Y367" s="46">
        <v>0</v>
      </c>
      <c r="Z367" s="58"/>
      <c r="AA367" s="28">
        <v>0</v>
      </c>
      <c r="AB367" s="28">
        <v>0</v>
      </c>
      <c r="AC367" s="139">
        <v>6089979.9552186038</v>
      </c>
      <c r="AD367" s="130">
        <v>302314.25042712892</v>
      </c>
      <c r="AE367" s="137">
        <v>477424.15814569488</v>
      </c>
      <c r="AF367" s="130">
        <v>464249.24774941202</v>
      </c>
      <c r="AG367" s="47">
        <v>0</v>
      </c>
      <c r="AH367" s="47">
        <v>23.146704787928517</v>
      </c>
      <c r="AI367" s="47">
        <v>35.545265466285883</v>
      </c>
      <c r="AJ367" s="47">
        <v>0</v>
      </c>
      <c r="AK367" s="47">
        <v>0</v>
      </c>
      <c r="AL367" s="45">
        <v>0</v>
      </c>
      <c r="AM367" s="30">
        <v>0</v>
      </c>
      <c r="AN367" s="140">
        <v>464249.24</v>
      </c>
      <c r="AO367" s="140">
        <v>35.54</v>
      </c>
      <c r="AP367" s="140">
        <v>20943684.479999997</v>
      </c>
      <c r="AQ367" s="41">
        <v>21407933.719999995</v>
      </c>
      <c r="AR367" s="140"/>
      <c r="AS367" s="140">
        <v>21407933.719999995</v>
      </c>
      <c r="AT367" s="58"/>
      <c r="AU367" s="117">
        <v>105</v>
      </c>
      <c r="AV367" s="117">
        <v>53</v>
      </c>
      <c r="AW367" s="57"/>
      <c r="AY367" s="6"/>
      <c r="AZ367" s="1"/>
      <c r="BA367" s="1"/>
      <c r="BB367" s="176"/>
    </row>
    <row r="368" spans="1:54" x14ac:dyDescent="0.25">
      <c r="A368" s="24" t="s">
        <v>757</v>
      </c>
      <c r="B368" s="24" t="s">
        <v>758</v>
      </c>
      <c r="C368" s="24" t="s">
        <v>703</v>
      </c>
      <c r="D368" s="24" t="s">
        <v>12</v>
      </c>
      <c r="E368" s="58"/>
      <c r="F368" s="139">
        <v>489.75</v>
      </c>
      <c r="G368" s="57"/>
      <c r="H368" s="139">
        <v>2668673.7200000002</v>
      </c>
      <c r="I368" s="139">
        <v>384027.66</v>
      </c>
      <c r="J368" s="139">
        <v>635547.99</v>
      </c>
      <c r="K368" s="139">
        <v>2254554.7122499999</v>
      </c>
      <c r="L368" s="139">
        <v>5942804.08225</v>
      </c>
      <c r="M368" s="117">
        <v>0.90090000000000003</v>
      </c>
      <c r="N368" s="25">
        <v>5577298.5599999996</v>
      </c>
      <c r="O368" s="25">
        <v>11388.05</v>
      </c>
      <c r="P368" s="58"/>
      <c r="Q368" s="139">
        <v>3626698.74</v>
      </c>
      <c r="R368" s="139">
        <v>840387.66</v>
      </c>
      <c r="S368" s="139">
        <v>4659564.05</v>
      </c>
      <c r="T368" s="40">
        <v>0.83545178725379199</v>
      </c>
      <c r="U368" s="58"/>
      <c r="V368" s="28">
        <v>917734.50999999978</v>
      </c>
      <c r="W368" s="29">
        <v>0.83545178725379199</v>
      </c>
      <c r="X368" s="42">
        <v>2</v>
      </c>
      <c r="Y368" s="46">
        <v>0</v>
      </c>
      <c r="Z368" s="58"/>
      <c r="AA368" s="28">
        <v>0</v>
      </c>
      <c r="AB368" s="28">
        <v>0</v>
      </c>
      <c r="AC368" s="139">
        <v>144901.87323500004</v>
      </c>
      <c r="AD368" s="130">
        <v>7193.1108993204307</v>
      </c>
      <c r="AE368" s="137">
        <v>17902.323018121726</v>
      </c>
      <c r="AF368" s="130">
        <v>17408.29376211351</v>
      </c>
      <c r="AG368" s="47">
        <v>0</v>
      </c>
      <c r="AH368" s="47">
        <v>14.687311688249986</v>
      </c>
      <c r="AI368" s="47">
        <v>35.545265466285883</v>
      </c>
      <c r="AJ368" s="47">
        <v>0</v>
      </c>
      <c r="AK368" s="47">
        <v>0</v>
      </c>
      <c r="AL368" s="45">
        <v>0</v>
      </c>
      <c r="AM368" s="30">
        <v>0</v>
      </c>
      <c r="AN368" s="140">
        <v>17408.29</v>
      </c>
      <c r="AO368" s="140">
        <v>35.54</v>
      </c>
      <c r="AP368" s="140">
        <v>858581.77</v>
      </c>
      <c r="AQ368" s="41">
        <v>875990.06</v>
      </c>
      <c r="AR368" s="140"/>
      <c r="AS368" s="140">
        <v>875990.06</v>
      </c>
      <c r="AT368" s="58"/>
      <c r="AU368" s="117">
        <v>105</v>
      </c>
      <c r="AV368" s="117">
        <v>53</v>
      </c>
      <c r="AW368" s="57"/>
      <c r="AY368" s="6"/>
      <c r="AZ368" s="1"/>
      <c r="BA368" s="1"/>
      <c r="BB368" s="176"/>
    </row>
    <row r="369" spans="1:54" x14ac:dyDescent="0.25">
      <c r="A369" s="24" t="s">
        <v>759</v>
      </c>
      <c r="B369" s="24" t="s">
        <v>760</v>
      </c>
      <c r="C369" s="24" t="s">
        <v>703</v>
      </c>
      <c r="D369" s="24" t="s">
        <v>12</v>
      </c>
      <c r="E369" s="58"/>
      <c r="F369" s="139">
        <v>1712.78</v>
      </c>
      <c r="G369" s="57"/>
      <c r="H369" s="139">
        <v>9546653.4199999999</v>
      </c>
      <c r="I369" s="139">
        <v>1343042.18</v>
      </c>
      <c r="J369" s="139">
        <v>2438522.5900000003</v>
      </c>
      <c r="K369" s="139">
        <v>8059531.2674199995</v>
      </c>
      <c r="L369" s="139">
        <v>21387749.457419999</v>
      </c>
      <c r="M369" s="117">
        <v>0.90090000000000003</v>
      </c>
      <c r="N369" s="25">
        <v>20066923.030000001</v>
      </c>
      <c r="O369" s="25">
        <v>11715.99</v>
      </c>
      <c r="P369" s="58"/>
      <c r="Q369" s="139">
        <v>12993332.66</v>
      </c>
      <c r="R369" s="139">
        <v>2901953.3</v>
      </c>
      <c r="S369" s="139">
        <v>16230044</v>
      </c>
      <c r="T369" s="40">
        <v>0.80879584656482328</v>
      </c>
      <c r="U369" s="58"/>
      <c r="V369" s="28">
        <v>3836879.0300000012</v>
      </c>
      <c r="W369" s="29">
        <v>0.80879584656482328</v>
      </c>
      <c r="X369" s="42">
        <v>2</v>
      </c>
      <c r="Y369" s="46">
        <v>0</v>
      </c>
      <c r="Z369" s="58"/>
      <c r="AA369" s="28">
        <v>0</v>
      </c>
      <c r="AB369" s="28">
        <v>0</v>
      </c>
      <c r="AC369" s="139">
        <v>645140.82126750075</v>
      </c>
      <c r="AD369" s="130">
        <v>32025.60028695955</v>
      </c>
      <c r="AE369" s="137">
        <v>62608.965429256823</v>
      </c>
      <c r="AF369" s="130">
        <v>60881.219785345129</v>
      </c>
      <c r="AG369" s="47">
        <v>0</v>
      </c>
      <c r="AH369" s="47">
        <v>18.698023264493717</v>
      </c>
      <c r="AI369" s="47">
        <v>35.545265466285883</v>
      </c>
      <c r="AJ369" s="47">
        <v>0</v>
      </c>
      <c r="AK369" s="47">
        <v>0</v>
      </c>
      <c r="AL369" s="45">
        <v>0</v>
      </c>
      <c r="AM369" s="30">
        <v>0</v>
      </c>
      <c r="AN369" s="140">
        <v>60881.21</v>
      </c>
      <c r="AO369" s="140">
        <v>35.54</v>
      </c>
      <c r="AP369" s="140">
        <v>2977537.07</v>
      </c>
      <c r="AQ369" s="41">
        <v>3038418.28</v>
      </c>
      <c r="AR369" s="140"/>
      <c r="AS369" s="140">
        <v>3038418.28</v>
      </c>
      <c r="AT369" s="58"/>
      <c r="AU369" s="117">
        <v>88</v>
      </c>
      <c r="AV369" s="117">
        <v>44</v>
      </c>
      <c r="AW369" s="57"/>
      <c r="AY369" s="6"/>
      <c r="AZ369" s="1"/>
      <c r="BA369" s="1"/>
      <c r="BB369" s="176"/>
    </row>
    <row r="370" spans="1:54" x14ac:dyDescent="0.25">
      <c r="A370" s="24" t="s">
        <v>761</v>
      </c>
      <c r="B370" s="24" t="s">
        <v>762</v>
      </c>
      <c r="C370" s="24" t="s">
        <v>703</v>
      </c>
      <c r="D370" s="24" t="s">
        <v>12</v>
      </c>
      <c r="E370" s="58"/>
      <c r="F370" s="139">
        <v>568.63</v>
      </c>
      <c r="G370" s="57"/>
      <c r="H370" s="139">
        <v>3193714.5700000003</v>
      </c>
      <c r="I370" s="139">
        <v>445879.84</v>
      </c>
      <c r="J370" s="139">
        <v>894964.2699999999</v>
      </c>
      <c r="K370" s="139">
        <v>2540199.6325700008</v>
      </c>
      <c r="L370" s="139">
        <v>7074758.3125700001</v>
      </c>
      <c r="M370" s="117">
        <v>0.90090000000000003</v>
      </c>
      <c r="N370" s="25">
        <v>6625383.54</v>
      </c>
      <c r="O370" s="25">
        <v>11651.48</v>
      </c>
      <c r="P370" s="58"/>
      <c r="Q370" s="139">
        <v>5325483.28</v>
      </c>
      <c r="R370" s="139">
        <v>513464</v>
      </c>
      <c r="S370" s="139">
        <v>6083896.6000000006</v>
      </c>
      <c r="T370" s="40">
        <v>0.9182708537957337</v>
      </c>
      <c r="U370" s="58"/>
      <c r="V370" s="28">
        <v>541486.93999999948</v>
      </c>
      <c r="W370" s="29">
        <v>0.9182708537957337</v>
      </c>
      <c r="X370" s="42">
        <v>3</v>
      </c>
      <c r="Y370" s="46">
        <v>0</v>
      </c>
      <c r="Z370" s="58"/>
      <c r="AA370" s="28">
        <v>0</v>
      </c>
      <c r="AB370" s="28">
        <v>0</v>
      </c>
      <c r="AC370" s="139">
        <v>0</v>
      </c>
      <c r="AD370" s="130">
        <v>0</v>
      </c>
      <c r="AE370" s="137">
        <v>0</v>
      </c>
      <c r="AF370" s="130">
        <v>0</v>
      </c>
      <c r="AG370" s="47">
        <v>0</v>
      </c>
      <c r="AH370" s="47">
        <v>0</v>
      </c>
      <c r="AI370" s="47">
        <v>0</v>
      </c>
      <c r="AJ370" s="47">
        <v>26.502652899199685</v>
      </c>
      <c r="AK370" s="47">
        <v>0</v>
      </c>
      <c r="AL370" s="45">
        <v>15070.203518071918</v>
      </c>
      <c r="AM370" s="30">
        <v>0</v>
      </c>
      <c r="AN370" s="140">
        <v>15070.2</v>
      </c>
      <c r="AO370" s="140">
        <v>26.5</v>
      </c>
      <c r="AP370" s="140">
        <v>524515.45000000007</v>
      </c>
      <c r="AQ370" s="41">
        <v>539585.65</v>
      </c>
      <c r="AR370" s="140"/>
      <c r="AS370" s="140">
        <v>539585.65</v>
      </c>
      <c r="AT370" s="58"/>
      <c r="AU370" s="117">
        <v>105</v>
      </c>
      <c r="AV370" s="117">
        <v>53</v>
      </c>
      <c r="AW370" s="57"/>
      <c r="AY370" s="6"/>
      <c r="AZ370" s="1"/>
      <c r="BA370" s="1"/>
      <c r="BB370" s="176"/>
    </row>
    <row r="371" spans="1:54" x14ac:dyDescent="0.25">
      <c r="A371" s="24" t="s">
        <v>763</v>
      </c>
      <c r="B371" s="24" t="s">
        <v>764</v>
      </c>
      <c r="C371" s="24" t="s">
        <v>703</v>
      </c>
      <c r="D371" s="24" t="s">
        <v>12</v>
      </c>
      <c r="E371" s="58"/>
      <c r="F371" s="139">
        <v>5179.53</v>
      </c>
      <c r="G371" s="57"/>
      <c r="H371" s="139">
        <v>30180251.5</v>
      </c>
      <c r="I371" s="139">
        <v>4061424.85</v>
      </c>
      <c r="J371" s="139">
        <v>11320818.119999999</v>
      </c>
      <c r="K371" s="139">
        <v>25843702.375669997</v>
      </c>
      <c r="L371" s="139">
        <v>71406196.84567</v>
      </c>
      <c r="M371" s="117">
        <v>0.90090000000000003</v>
      </c>
      <c r="N371" s="25">
        <v>66890953.640000001</v>
      </c>
      <c r="O371" s="25">
        <v>12914.48</v>
      </c>
      <c r="P371" s="58"/>
      <c r="Q371" s="139">
        <v>37512446.799999997</v>
      </c>
      <c r="R371" s="139">
        <v>7622744.2199999997</v>
      </c>
      <c r="S371" s="139">
        <v>49138377.679999992</v>
      </c>
      <c r="T371" s="40">
        <v>0.73460423280040998</v>
      </c>
      <c r="U371" s="58"/>
      <c r="V371" s="28">
        <v>17752575.960000008</v>
      </c>
      <c r="W371" s="29">
        <v>0.73460423280040998</v>
      </c>
      <c r="X371" s="42">
        <v>2</v>
      </c>
      <c r="Y371" s="46">
        <v>0</v>
      </c>
      <c r="Z371" s="58"/>
      <c r="AA371" s="28">
        <v>0</v>
      </c>
      <c r="AB371" s="28">
        <v>0</v>
      </c>
      <c r="AC371" s="139">
        <v>4859080.6777632041</v>
      </c>
      <c r="AD371" s="130">
        <v>241210.86500525253</v>
      </c>
      <c r="AE371" s="137">
        <v>241210.86500525253</v>
      </c>
      <c r="AF371" s="130">
        <v>234554.45376415175</v>
      </c>
      <c r="AG371" s="47">
        <v>0</v>
      </c>
      <c r="AH371" s="47">
        <v>46.570029521067077</v>
      </c>
      <c r="AI371" s="47">
        <v>45.284891440758479</v>
      </c>
      <c r="AJ371" s="47">
        <v>0</v>
      </c>
      <c r="AK371" s="47">
        <v>0</v>
      </c>
      <c r="AL371" s="45">
        <v>0</v>
      </c>
      <c r="AM371" s="30">
        <v>0</v>
      </c>
      <c r="AN371" s="140">
        <v>234554.45</v>
      </c>
      <c r="AO371" s="140">
        <v>45.28</v>
      </c>
      <c r="AP371" s="140">
        <v>8657148.7700000014</v>
      </c>
      <c r="AQ371" s="41">
        <v>8891703.2200000007</v>
      </c>
      <c r="AR371" s="140"/>
      <c r="AS371" s="140">
        <v>8891703.2200000007</v>
      </c>
      <c r="AT371" s="58"/>
      <c r="AU371" s="117">
        <v>88</v>
      </c>
      <c r="AV371" s="117">
        <v>44</v>
      </c>
      <c r="AW371" s="57"/>
      <c r="AY371" s="6"/>
      <c r="AZ371" s="1"/>
      <c r="BA371" s="1"/>
      <c r="BB371" s="176"/>
    </row>
    <row r="372" spans="1:54" x14ac:dyDescent="0.25">
      <c r="A372" s="24" t="s">
        <v>765</v>
      </c>
      <c r="B372" s="24" t="s">
        <v>766</v>
      </c>
      <c r="C372" s="24" t="s">
        <v>767</v>
      </c>
      <c r="D372" s="24" t="s">
        <v>6</v>
      </c>
      <c r="E372" s="58"/>
      <c r="F372" s="139">
        <v>74</v>
      </c>
      <c r="G372" s="57"/>
      <c r="H372" s="139">
        <v>409256.92000000004</v>
      </c>
      <c r="I372" s="139">
        <v>58025.62</v>
      </c>
      <c r="J372" s="139">
        <v>98038.65</v>
      </c>
      <c r="K372" s="139">
        <v>339834.46299999999</v>
      </c>
      <c r="L372" s="139">
        <v>905155.65300000005</v>
      </c>
      <c r="M372" s="117">
        <v>1.05711</v>
      </c>
      <c r="N372" s="25">
        <v>937441.14</v>
      </c>
      <c r="O372" s="25">
        <v>12668.12</v>
      </c>
      <c r="P372" s="58"/>
      <c r="Q372" s="139">
        <v>93744.11</v>
      </c>
      <c r="R372" s="139">
        <v>262602.98</v>
      </c>
      <c r="S372" s="139">
        <v>356347.08999999997</v>
      </c>
      <c r="T372" s="40">
        <v>0.38012742858714305</v>
      </c>
      <c r="U372" s="58"/>
      <c r="V372" s="28">
        <v>581094.05000000005</v>
      </c>
      <c r="W372" s="29">
        <v>0.38012742858714305</v>
      </c>
      <c r="X372" s="42">
        <v>1</v>
      </c>
      <c r="Y372" s="46">
        <v>1</v>
      </c>
      <c r="Z372" s="58"/>
      <c r="AA372" s="28">
        <v>275117.09903464711</v>
      </c>
      <c r="AB372" s="28">
        <v>82535.129710394132</v>
      </c>
      <c r="AC372" s="139">
        <v>364333.32566064538</v>
      </c>
      <c r="AD372" s="130">
        <v>18085.963675190356</v>
      </c>
      <c r="AE372" s="137">
        <v>18085.963675190356</v>
      </c>
      <c r="AF372" s="130">
        <v>17586.866704947926</v>
      </c>
      <c r="AG372" s="47">
        <v>1115.3395906810017</v>
      </c>
      <c r="AH372" s="47">
        <v>244.40491452959941</v>
      </c>
      <c r="AI372" s="47">
        <v>237.66036087767469</v>
      </c>
      <c r="AJ372" s="47">
        <v>0</v>
      </c>
      <c r="AK372" s="47">
        <v>0</v>
      </c>
      <c r="AL372" s="45">
        <v>0</v>
      </c>
      <c r="AM372" s="30">
        <v>0</v>
      </c>
      <c r="AN372" s="140">
        <v>100121.99</v>
      </c>
      <c r="AO372" s="140">
        <v>1352.99</v>
      </c>
      <c r="AP372" s="140">
        <v>262602.98</v>
      </c>
      <c r="AQ372" s="41">
        <v>362724.97</v>
      </c>
      <c r="AR372" s="140"/>
      <c r="AS372" s="140">
        <v>362724.97</v>
      </c>
      <c r="AT372" s="58"/>
      <c r="AU372" s="117">
        <v>77</v>
      </c>
      <c r="AV372" s="117">
        <v>39</v>
      </c>
      <c r="AW372" s="57"/>
      <c r="AY372" s="6"/>
      <c r="AZ372" s="1"/>
      <c r="BA372" s="1"/>
      <c r="BB372" s="176"/>
    </row>
    <row r="373" spans="1:54" x14ac:dyDescent="0.25">
      <c r="A373" s="24" t="s">
        <v>768</v>
      </c>
      <c r="B373" s="24" t="s">
        <v>769</v>
      </c>
      <c r="C373" s="24" t="s">
        <v>767</v>
      </c>
      <c r="D373" s="24" t="s">
        <v>6</v>
      </c>
      <c r="E373" s="58"/>
      <c r="F373" s="139">
        <v>718</v>
      </c>
      <c r="G373" s="57"/>
      <c r="H373" s="139">
        <v>4187406.63</v>
      </c>
      <c r="I373" s="139">
        <v>563005.34</v>
      </c>
      <c r="J373" s="139">
        <v>969660.58</v>
      </c>
      <c r="K373" s="139">
        <v>3459801.8530000001</v>
      </c>
      <c r="L373" s="139">
        <v>9179874.4030000009</v>
      </c>
      <c r="M373" s="117">
        <v>1.05711</v>
      </c>
      <c r="N373" s="25">
        <v>9506547.7400000002</v>
      </c>
      <c r="O373" s="25">
        <v>13240.31</v>
      </c>
      <c r="P373" s="58"/>
      <c r="Q373" s="139">
        <v>950654.77</v>
      </c>
      <c r="R373" s="139">
        <v>5170717.59</v>
      </c>
      <c r="S373" s="139">
        <v>6121372.3599999994</v>
      </c>
      <c r="T373" s="40">
        <v>0.64391117863360137</v>
      </c>
      <c r="U373" s="58"/>
      <c r="V373" s="28">
        <v>3385175.3800000008</v>
      </c>
      <c r="W373" s="29">
        <v>0.64391117863360137</v>
      </c>
      <c r="X373" s="42">
        <v>1</v>
      </c>
      <c r="Y373" s="46">
        <v>1</v>
      </c>
      <c r="Z373" s="58"/>
      <c r="AA373" s="28">
        <v>282277.10983045492</v>
      </c>
      <c r="AB373" s="28">
        <v>84683.132949136474</v>
      </c>
      <c r="AC373" s="139">
        <v>2114853.7257457776</v>
      </c>
      <c r="AD373" s="130">
        <v>104983.99396437845</v>
      </c>
      <c r="AE373" s="137">
        <v>104983.99396437845</v>
      </c>
      <c r="AF373" s="130">
        <v>102086.87472580298</v>
      </c>
      <c r="AG373" s="47">
        <v>117.94308210186138</v>
      </c>
      <c r="AH373" s="47">
        <v>146.21726178882793</v>
      </c>
      <c r="AI373" s="47">
        <v>142.18227677688438</v>
      </c>
      <c r="AJ373" s="47">
        <v>0</v>
      </c>
      <c r="AK373" s="47">
        <v>0</v>
      </c>
      <c r="AL373" s="45">
        <v>0</v>
      </c>
      <c r="AM373" s="30">
        <v>0</v>
      </c>
      <c r="AN373" s="140">
        <v>186770</v>
      </c>
      <c r="AO373" s="140">
        <v>260.12</v>
      </c>
      <c r="AP373" s="140">
        <v>5170717.59</v>
      </c>
      <c r="AQ373" s="41">
        <v>5357487.59</v>
      </c>
      <c r="AR373" s="140"/>
      <c r="AS373" s="140">
        <v>5357487.59</v>
      </c>
      <c r="AT373" s="58"/>
      <c r="AU373" s="117">
        <v>42</v>
      </c>
      <c r="AV373" s="117">
        <v>21</v>
      </c>
      <c r="AW373" s="57"/>
      <c r="AY373" s="6"/>
      <c r="AZ373" s="1"/>
      <c r="BA373" s="1"/>
      <c r="BB373" s="176"/>
    </row>
    <row r="374" spans="1:54" x14ac:dyDescent="0.25">
      <c r="A374" s="24" t="s">
        <v>770</v>
      </c>
      <c r="B374" s="24" t="s">
        <v>771</v>
      </c>
      <c r="C374" s="24" t="s">
        <v>767</v>
      </c>
      <c r="D374" s="24" t="s">
        <v>120</v>
      </c>
      <c r="E374" s="58"/>
      <c r="F374" s="139">
        <v>2136.75</v>
      </c>
      <c r="G374" s="57"/>
      <c r="H374" s="139">
        <v>12156801.380000001</v>
      </c>
      <c r="I374" s="139">
        <v>1675489.77</v>
      </c>
      <c r="J374" s="139">
        <v>6886739.1200000001</v>
      </c>
      <c r="K374" s="139">
        <v>10877790.186250001</v>
      </c>
      <c r="L374" s="139">
        <v>31596820.456250001</v>
      </c>
      <c r="M374" s="117">
        <v>1.05711</v>
      </c>
      <c r="N374" s="25">
        <v>32780084.27</v>
      </c>
      <c r="O374" s="25">
        <v>15341.09</v>
      </c>
      <c r="P374" s="58"/>
      <c r="Q374" s="139">
        <v>21803802.699999999</v>
      </c>
      <c r="R374" s="139">
        <v>3811914.16</v>
      </c>
      <c r="S374" s="139">
        <v>26585240.239999998</v>
      </c>
      <c r="T374" s="40">
        <v>0.81101805660489223</v>
      </c>
      <c r="U374" s="58"/>
      <c r="V374" s="28">
        <v>6194844.0300000012</v>
      </c>
      <c r="W374" s="29">
        <v>0.81101805660489223</v>
      </c>
      <c r="X374" s="42">
        <v>2</v>
      </c>
      <c r="Y374" s="46">
        <v>0</v>
      </c>
      <c r="Z374" s="58"/>
      <c r="AA374" s="28">
        <v>0</v>
      </c>
      <c r="AB374" s="28">
        <v>0</v>
      </c>
      <c r="AC374" s="139">
        <v>1292741.5392496001</v>
      </c>
      <c r="AD374" s="130">
        <v>64173.312935022164</v>
      </c>
      <c r="AE374" s="137">
        <v>78106.766123474416</v>
      </c>
      <c r="AF374" s="130">
        <v>75951.345985086358</v>
      </c>
      <c r="AG374" s="47">
        <v>0</v>
      </c>
      <c r="AH374" s="47">
        <v>30.033140486730861</v>
      </c>
      <c r="AI374" s="47">
        <v>35.545265466285883</v>
      </c>
      <c r="AJ374" s="47">
        <v>0</v>
      </c>
      <c r="AK374" s="47">
        <v>0</v>
      </c>
      <c r="AL374" s="45">
        <v>0</v>
      </c>
      <c r="AM374" s="30">
        <v>0</v>
      </c>
      <c r="AN374" s="140">
        <v>75951.34</v>
      </c>
      <c r="AO374" s="140">
        <v>35.54</v>
      </c>
      <c r="AP374" s="140">
        <v>4354027.1499999994</v>
      </c>
      <c r="AQ374" s="41">
        <v>4429978.4899999993</v>
      </c>
      <c r="AR374" s="140"/>
      <c r="AS374" s="140">
        <v>4429978.4899999993</v>
      </c>
      <c r="AT374" s="58"/>
      <c r="AU374" s="117">
        <v>77</v>
      </c>
      <c r="AV374" s="117">
        <v>39</v>
      </c>
      <c r="AW374" s="57"/>
      <c r="AY374" s="6"/>
      <c r="AZ374" s="1"/>
      <c r="BA374" s="1"/>
      <c r="BB374" s="176"/>
    </row>
    <row r="375" spans="1:54" x14ac:dyDescent="0.25">
      <c r="A375" s="24" t="s">
        <v>772</v>
      </c>
      <c r="B375" s="24" t="s">
        <v>773</v>
      </c>
      <c r="C375" s="24" t="s">
        <v>767</v>
      </c>
      <c r="D375" s="24" t="s">
        <v>120</v>
      </c>
      <c r="E375" s="58"/>
      <c r="F375" s="139">
        <v>3922.14</v>
      </c>
      <c r="G375" s="57"/>
      <c r="H375" s="139">
        <v>22524498.399999999</v>
      </c>
      <c r="I375" s="139">
        <v>3075467.63</v>
      </c>
      <c r="J375" s="139">
        <v>12394072.309999999</v>
      </c>
      <c r="K375" s="139">
        <v>19950583.113459997</v>
      </c>
      <c r="L375" s="139">
        <v>57944621.453459993</v>
      </c>
      <c r="M375" s="117">
        <v>1.05711</v>
      </c>
      <c r="N375" s="25">
        <v>60114460.979999997</v>
      </c>
      <c r="O375" s="25">
        <v>15326.95</v>
      </c>
      <c r="P375" s="58"/>
      <c r="Q375" s="139">
        <v>31025073.309999999</v>
      </c>
      <c r="R375" s="139">
        <v>10174184.17</v>
      </c>
      <c r="S375" s="139">
        <v>42127433.549999997</v>
      </c>
      <c r="T375" s="40">
        <v>0.70078701302862445</v>
      </c>
      <c r="U375" s="58"/>
      <c r="V375" s="28">
        <v>17987027.43</v>
      </c>
      <c r="W375" s="29">
        <v>0.70078701302862445</v>
      </c>
      <c r="X375" s="42">
        <v>2</v>
      </c>
      <c r="Y375" s="46">
        <v>0</v>
      </c>
      <c r="Z375" s="58"/>
      <c r="AA375" s="28">
        <v>0</v>
      </c>
      <c r="AB375" s="28">
        <v>0</v>
      </c>
      <c r="AC375" s="139">
        <v>5794983.8065548008</v>
      </c>
      <c r="AD375" s="130">
        <v>287670.2712649699</v>
      </c>
      <c r="AE375" s="137">
        <v>287670.2712649699</v>
      </c>
      <c r="AF375" s="130">
        <v>279731.77468299808</v>
      </c>
      <c r="AG375" s="47">
        <v>0</v>
      </c>
      <c r="AH375" s="47">
        <v>73.345232772152428</v>
      </c>
      <c r="AI375" s="47">
        <v>71.321211043715437</v>
      </c>
      <c r="AJ375" s="47">
        <v>0</v>
      </c>
      <c r="AK375" s="47">
        <v>0</v>
      </c>
      <c r="AL375" s="45">
        <v>0</v>
      </c>
      <c r="AM375" s="30">
        <v>0</v>
      </c>
      <c r="AN375" s="140">
        <v>279731.77</v>
      </c>
      <c r="AO375" s="140">
        <v>71.319999999999993</v>
      </c>
      <c r="AP375" s="140">
        <v>11701805.24</v>
      </c>
      <c r="AQ375" s="41">
        <v>11981537.01</v>
      </c>
      <c r="AR375" s="140"/>
      <c r="AS375" s="140">
        <v>11981537.01</v>
      </c>
      <c r="AT375" s="58"/>
      <c r="AU375" s="117">
        <v>77</v>
      </c>
      <c r="AV375" s="117">
        <v>39</v>
      </c>
      <c r="AW375" s="57"/>
      <c r="AY375" s="6"/>
      <c r="AZ375" s="1"/>
      <c r="BA375" s="1"/>
      <c r="BB375" s="176"/>
    </row>
    <row r="376" spans="1:54" x14ac:dyDescent="0.25">
      <c r="A376" s="24" t="s">
        <v>774</v>
      </c>
      <c r="B376" s="24" t="s">
        <v>775</v>
      </c>
      <c r="C376" s="24" t="s">
        <v>767</v>
      </c>
      <c r="D376" s="24" t="s">
        <v>120</v>
      </c>
      <c r="E376" s="58"/>
      <c r="F376" s="139">
        <v>990.88</v>
      </c>
      <c r="G376" s="57"/>
      <c r="H376" s="139">
        <v>5616326.4700000007</v>
      </c>
      <c r="I376" s="139">
        <v>776978.73</v>
      </c>
      <c r="J376" s="139">
        <v>3078949.93</v>
      </c>
      <c r="K376" s="139">
        <v>4719781.5433200002</v>
      </c>
      <c r="L376" s="139">
        <v>14192036.673320001</v>
      </c>
      <c r="M376" s="117">
        <v>1.05711</v>
      </c>
      <c r="N376" s="25">
        <v>14732997.16</v>
      </c>
      <c r="O376" s="25">
        <v>14868.59</v>
      </c>
      <c r="P376" s="58"/>
      <c r="Q376" s="139">
        <v>13259697.439999999</v>
      </c>
      <c r="R376" s="139">
        <v>1692132.23</v>
      </c>
      <c r="S376" s="139">
        <v>15281754.59</v>
      </c>
      <c r="T376" s="40">
        <v>1.0372468292799155</v>
      </c>
      <c r="U376" s="58"/>
      <c r="V376" s="28">
        <v>-548757.4299999997</v>
      </c>
      <c r="W376" s="29">
        <v>1.0372468292799155</v>
      </c>
      <c r="X376" s="42">
        <v>4</v>
      </c>
      <c r="Y376" s="46">
        <v>0</v>
      </c>
      <c r="Z376" s="58"/>
      <c r="AA376" s="28">
        <v>0</v>
      </c>
      <c r="AB376" s="28">
        <v>0</v>
      </c>
      <c r="AC376" s="139">
        <v>0</v>
      </c>
      <c r="AD376" s="130">
        <v>0</v>
      </c>
      <c r="AE376" s="137">
        <v>0</v>
      </c>
      <c r="AF376" s="130">
        <v>0</v>
      </c>
      <c r="AG376" s="47">
        <v>0</v>
      </c>
      <c r="AH376" s="47">
        <v>0</v>
      </c>
      <c r="AI376" s="47">
        <v>0</v>
      </c>
      <c r="AJ376" s="47">
        <v>0</v>
      </c>
      <c r="AK376" s="47">
        <v>1.4123030979104998</v>
      </c>
      <c r="AL376" s="45">
        <v>0</v>
      </c>
      <c r="AM376" s="30">
        <v>1399.422893657556</v>
      </c>
      <c r="AN376" s="140">
        <v>1399.42</v>
      </c>
      <c r="AO376" s="140">
        <v>1.41</v>
      </c>
      <c r="AP376" s="140">
        <v>1692132.23</v>
      </c>
      <c r="AQ376" s="41">
        <v>1693531.65</v>
      </c>
      <c r="AR376" s="140"/>
      <c r="AS376" s="140">
        <v>1693531.65</v>
      </c>
      <c r="AT376" s="58"/>
      <c r="AU376" s="117">
        <v>45</v>
      </c>
      <c r="AV376" s="117">
        <v>23</v>
      </c>
      <c r="AW376" s="57"/>
      <c r="AY376" s="6"/>
      <c r="AZ376" s="1"/>
      <c r="BA376" s="1"/>
      <c r="BB376" s="176"/>
    </row>
    <row r="377" spans="1:54" x14ac:dyDescent="0.25">
      <c r="A377" s="24" t="s">
        <v>776</v>
      </c>
      <c r="B377" s="24" t="s">
        <v>777</v>
      </c>
      <c r="C377" s="24" t="s">
        <v>767</v>
      </c>
      <c r="D377" s="24" t="s">
        <v>120</v>
      </c>
      <c r="E377" s="58"/>
      <c r="F377" s="139">
        <v>1012.75</v>
      </c>
      <c r="G377" s="57"/>
      <c r="H377" s="139">
        <v>5307816.3100000005</v>
      </c>
      <c r="I377" s="139">
        <v>794127.65</v>
      </c>
      <c r="J377" s="139">
        <v>1350378.7499999998</v>
      </c>
      <c r="K377" s="139">
        <v>4166503.9412499997</v>
      </c>
      <c r="L377" s="139">
        <v>11618826.651250001</v>
      </c>
      <c r="M377" s="117">
        <v>1.05711</v>
      </c>
      <c r="N377" s="25">
        <v>12044428.800000001</v>
      </c>
      <c r="O377" s="25">
        <v>11892.79</v>
      </c>
      <c r="P377" s="58"/>
      <c r="Q377" s="139">
        <v>10839985.92</v>
      </c>
      <c r="R377" s="139">
        <v>618459.74</v>
      </c>
      <c r="S377" s="139">
        <v>11570287.310000001</v>
      </c>
      <c r="T377" s="40">
        <v>0.96063395800056539</v>
      </c>
      <c r="U377" s="58"/>
      <c r="V377" s="28">
        <v>474141.49000000022</v>
      </c>
      <c r="W377" s="29">
        <v>0.96063395800056539</v>
      </c>
      <c r="X377" s="42">
        <v>3</v>
      </c>
      <c r="Y377" s="46">
        <v>0</v>
      </c>
      <c r="Z377" s="58"/>
      <c r="AA377" s="28">
        <v>0</v>
      </c>
      <c r="AB377" s="28">
        <v>0</v>
      </c>
      <c r="AC377" s="139">
        <v>0</v>
      </c>
      <c r="AD377" s="130">
        <v>0</v>
      </c>
      <c r="AE377" s="137">
        <v>0</v>
      </c>
      <c r="AF377" s="130">
        <v>0</v>
      </c>
      <c r="AG377" s="47">
        <v>0</v>
      </c>
      <c r="AH377" s="47">
        <v>0</v>
      </c>
      <c r="AI377" s="47">
        <v>0</v>
      </c>
      <c r="AJ377" s="47">
        <v>27.05154348326603</v>
      </c>
      <c r="AK377" s="47">
        <v>0</v>
      </c>
      <c r="AL377" s="45">
        <v>27396.450662677671</v>
      </c>
      <c r="AM377" s="30">
        <v>0</v>
      </c>
      <c r="AN377" s="140">
        <v>27396.45</v>
      </c>
      <c r="AO377" s="140">
        <v>27.05</v>
      </c>
      <c r="AP377" s="140">
        <v>622067.55999999994</v>
      </c>
      <c r="AQ377" s="41">
        <v>649464.00999999989</v>
      </c>
      <c r="AR377" s="140"/>
      <c r="AS377" s="140">
        <v>649464.00999999989</v>
      </c>
      <c r="AT377" s="58"/>
      <c r="AU377" s="117">
        <v>45</v>
      </c>
      <c r="AV377" s="117">
        <v>23</v>
      </c>
      <c r="AW377" s="57"/>
      <c r="AY377" s="6"/>
      <c r="AZ377" s="1"/>
      <c r="BA377" s="1"/>
      <c r="BB377" s="176"/>
    </row>
    <row r="378" spans="1:54" x14ac:dyDescent="0.25">
      <c r="A378" s="24" t="s">
        <v>778</v>
      </c>
      <c r="B378" s="24" t="s">
        <v>779</v>
      </c>
      <c r="C378" s="24" t="s">
        <v>767</v>
      </c>
      <c r="D378" s="24" t="s">
        <v>120</v>
      </c>
      <c r="E378" s="58"/>
      <c r="F378" s="139">
        <v>642.63</v>
      </c>
      <c r="G378" s="57"/>
      <c r="H378" s="139">
        <v>3536919.87</v>
      </c>
      <c r="I378" s="139">
        <v>503905.46</v>
      </c>
      <c r="J378" s="139">
        <v>1456000.61</v>
      </c>
      <c r="K378" s="139">
        <v>2868883.8955700002</v>
      </c>
      <c r="L378" s="139">
        <v>8365709.8355700001</v>
      </c>
      <c r="M378" s="117">
        <v>1.05711</v>
      </c>
      <c r="N378" s="25">
        <v>8679633.5600000005</v>
      </c>
      <c r="O378" s="25">
        <v>13506.42</v>
      </c>
      <c r="P378" s="58"/>
      <c r="Q378" s="139">
        <v>7811670.2000000002</v>
      </c>
      <c r="R378" s="139">
        <v>739903.54</v>
      </c>
      <c r="S378" s="139">
        <v>8859650.25</v>
      </c>
      <c r="T378" s="40">
        <v>1.0207401255773751</v>
      </c>
      <c r="U378" s="58"/>
      <c r="V378" s="28">
        <v>-180016.68999999948</v>
      </c>
      <c r="W378" s="29">
        <v>1.0207401255773751</v>
      </c>
      <c r="X378" s="42">
        <v>4</v>
      </c>
      <c r="Y378" s="46">
        <v>0</v>
      </c>
      <c r="Z378" s="58"/>
      <c r="AA378" s="28">
        <v>0</v>
      </c>
      <c r="AB378" s="28">
        <v>0</v>
      </c>
      <c r="AC378" s="139">
        <v>0</v>
      </c>
      <c r="AD378" s="130">
        <v>0</v>
      </c>
      <c r="AE378" s="137">
        <v>0</v>
      </c>
      <c r="AF378" s="130">
        <v>0</v>
      </c>
      <c r="AG378" s="47">
        <v>0</v>
      </c>
      <c r="AH378" s="47">
        <v>0</v>
      </c>
      <c r="AI378" s="47">
        <v>0</v>
      </c>
      <c r="AJ378" s="47">
        <v>0</v>
      </c>
      <c r="AK378" s="47">
        <v>1.2829161246487091</v>
      </c>
      <c r="AL378" s="45">
        <v>0</v>
      </c>
      <c r="AM378" s="30">
        <v>824.44038918299998</v>
      </c>
      <c r="AN378" s="140">
        <v>824.44</v>
      </c>
      <c r="AO378" s="140">
        <v>1.28</v>
      </c>
      <c r="AP378" s="140">
        <v>739903.53999999992</v>
      </c>
      <c r="AQ378" s="41">
        <v>740727.97999999986</v>
      </c>
      <c r="AR378" s="140"/>
      <c r="AS378" s="140">
        <v>740727.97999999986</v>
      </c>
      <c r="AT378" s="58"/>
      <c r="AU378" s="117">
        <v>45</v>
      </c>
      <c r="AV378" s="117">
        <v>23</v>
      </c>
      <c r="AW378" s="57"/>
      <c r="AY378" s="6"/>
      <c r="AZ378" s="1"/>
      <c r="BA378" s="1"/>
      <c r="BB378" s="176"/>
    </row>
    <row r="379" spans="1:54" x14ac:dyDescent="0.25">
      <c r="A379" s="24" t="s">
        <v>780</v>
      </c>
      <c r="B379" s="24" t="s">
        <v>781</v>
      </c>
      <c r="C379" s="24" t="s">
        <v>767</v>
      </c>
      <c r="D379" s="24" t="s">
        <v>120</v>
      </c>
      <c r="E379" s="58"/>
      <c r="F379" s="139">
        <v>654.22</v>
      </c>
      <c r="G379" s="57"/>
      <c r="H379" s="139">
        <v>3516405.7299999995</v>
      </c>
      <c r="I379" s="139">
        <v>512993.52</v>
      </c>
      <c r="J379" s="139">
        <v>1152222.02</v>
      </c>
      <c r="K379" s="139">
        <v>2800452.3905799994</v>
      </c>
      <c r="L379" s="139">
        <v>7982073.660579999</v>
      </c>
      <c r="M379" s="117">
        <v>1.05711</v>
      </c>
      <c r="N379" s="25">
        <v>8277996.0499999998</v>
      </c>
      <c r="O379" s="25">
        <v>12653.22</v>
      </c>
      <c r="P379" s="58"/>
      <c r="Q379" s="139">
        <v>8172412.5999999996</v>
      </c>
      <c r="R379" s="139">
        <v>588175.19999999995</v>
      </c>
      <c r="S379" s="139">
        <v>8885093.7199999988</v>
      </c>
      <c r="T379" s="40">
        <v>1.0733387242918531</v>
      </c>
      <c r="U379" s="58"/>
      <c r="V379" s="28">
        <v>-607097.66999999899</v>
      </c>
      <c r="W379" s="29">
        <v>1.0733387242918531</v>
      </c>
      <c r="X379" s="42">
        <v>4</v>
      </c>
      <c r="Y379" s="46">
        <v>0</v>
      </c>
      <c r="Z379" s="58"/>
      <c r="AA379" s="28">
        <v>0</v>
      </c>
      <c r="AB379" s="28">
        <v>0</v>
      </c>
      <c r="AC379" s="139">
        <v>0</v>
      </c>
      <c r="AD379" s="130">
        <v>0</v>
      </c>
      <c r="AE379" s="137">
        <v>0</v>
      </c>
      <c r="AF379" s="130">
        <v>0</v>
      </c>
      <c r="AG379" s="47">
        <v>0</v>
      </c>
      <c r="AH379" s="47">
        <v>0</v>
      </c>
      <c r="AI379" s="47">
        <v>0</v>
      </c>
      <c r="AJ379" s="47">
        <v>0</v>
      </c>
      <c r="AK379" s="47">
        <v>1.2018749054252509</v>
      </c>
      <c r="AL379" s="45">
        <v>0</v>
      </c>
      <c r="AM379" s="30">
        <v>786.29060062730764</v>
      </c>
      <c r="AN379" s="140">
        <v>786.29</v>
      </c>
      <c r="AO379" s="140">
        <v>1.2</v>
      </c>
      <c r="AP379" s="140">
        <v>589594.62</v>
      </c>
      <c r="AQ379" s="41">
        <v>590380.91</v>
      </c>
      <c r="AR379" s="140"/>
      <c r="AS379" s="140">
        <v>590380.91</v>
      </c>
      <c r="AT379" s="58"/>
      <c r="AU379" s="117">
        <v>45</v>
      </c>
      <c r="AV379" s="117">
        <v>23</v>
      </c>
      <c r="AW379" s="57"/>
      <c r="AY379" s="6"/>
      <c r="AZ379" s="1"/>
      <c r="BA379" s="1"/>
      <c r="BB379" s="176"/>
    </row>
    <row r="380" spans="1:54" x14ac:dyDescent="0.25">
      <c r="A380" s="24" t="s">
        <v>782</v>
      </c>
      <c r="B380" s="24" t="s">
        <v>783</v>
      </c>
      <c r="C380" s="24" t="s">
        <v>767</v>
      </c>
      <c r="D380" s="24" t="s">
        <v>120</v>
      </c>
      <c r="E380" s="58"/>
      <c r="F380" s="139">
        <v>1327.75</v>
      </c>
      <c r="G380" s="57"/>
      <c r="H380" s="139">
        <v>6983340.1499999994</v>
      </c>
      <c r="I380" s="139">
        <v>1041128.6</v>
      </c>
      <c r="J380" s="139">
        <v>1679478.51</v>
      </c>
      <c r="K380" s="139">
        <v>5445171.0582499998</v>
      </c>
      <c r="L380" s="139">
        <v>15149118.31825</v>
      </c>
      <c r="M380" s="117">
        <v>1.05711</v>
      </c>
      <c r="N380" s="25">
        <v>15703310.74</v>
      </c>
      <c r="O380" s="25">
        <v>11827</v>
      </c>
      <c r="P380" s="58"/>
      <c r="Q380" s="139">
        <v>15036367.68</v>
      </c>
      <c r="R380" s="139">
        <v>912269.18</v>
      </c>
      <c r="S380" s="139">
        <v>16011412.449999999</v>
      </c>
      <c r="T380" s="40">
        <v>1.0196201753312562</v>
      </c>
      <c r="U380" s="58"/>
      <c r="V380" s="28">
        <v>-308101.70999999903</v>
      </c>
      <c r="W380" s="29">
        <v>1.0196201753312562</v>
      </c>
      <c r="X380" s="42">
        <v>4</v>
      </c>
      <c r="Y380" s="46">
        <v>0</v>
      </c>
      <c r="Z380" s="58"/>
      <c r="AA380" s="28">
        <v>0</v>
      </c>
      <c r="AB380" s="28">
        <v>0</v>
      </c>
      <c r="AC380" s="139">
        <v>0</v>
      </c>
      <c r="AD380" s="130">
        <v>0</v>
      </c>
      <c r="AE380" s="137">
        <v>0</v>
      </c>
      <c r="AF380" s="130">
        <v>0</v>
      </c>
      <c r="AG380" s="47">
        <v>0</v>
      </c>
      <c r="AH380" s="47">
        <v>0</v>
      </c>
      <c r="AI380" s="47">
        <v>0</v>
      </c>
      <c r="AJ380" s="47">
        <v>0</v>
      </c>
      <c r="AK380" s="47">
        <v>1.1233957689520333</v>
      </c>
      <c r="AL380" s="45">
        <v>0</v>
      </c>
      <c r="AM380" s="30">
        <v>1491.5887322260623</v>
      </c>
      <c r="AN380" s="140">
        <v>1491.58</v>
      </c>
      <c r="AO380" s="140">
        <v>1.1200000000000001</v>
      </c>
      <c r="AP380" s="140">
        <v>917839.67999999993</v>
      </c>
      <c r="AQ380" s="41">
        <v>919331.25999999989</v>
      </c>
      <c r="AR380" s="140"/>
      <c r="AS380" s="140">
        <v>919331.25999999989</v>
      </c>
      <c r="AT380" s="58"/>
      <c r="AU380" s="117">
        <v>45</v>
      </c>
      <c r="AV380" s="117">
        <v>23</v>
      </c>
      <c r="AW380" s="57"/>
      <c r="AY380" s="6"/>
      <c r="AZ380" s="1"/>
      <c r="BA380" s="1"/>
      <c r="BB380" s="176"/>
    </row>
    <row r="381" spans="1:54" x14ac:dyDescent="0.25">
      <c r="A381" s="24" t="s">
        <v>784</v>
      </c>
      <c r="B381" s="24" t="s">
        <v>785</v>
      </c>
      <c r="C381" s="24" t="s">
        <v>767</v>
      </c>
      <c r="D381" s="24" t="s">
        <v>120</v>
      </c>
      <c r="E381" s="58"/>
      <c r="F381" s="139">
        <v>2409.4699999999998</v>
      </c>
      <c r="G381" s="57"/>
      <c r="H381" s="139">
        <v>14082178.969999999</v>
      </c>
      <c r="I381" s="139">
        <v>1889337.71</v>
      </c>
      <c r="J381" s="139">
        <v>7929002.0600000015</v>
      </c>
      <c r="K381" s="139">
        <v>12423754.009330001</v>
      </c>
      <c r="L381" s="139">
        <v>36324272.749329999</v>
      </c>
      <c r="M381" s="117">
        <v>1.05711</v>
      </c>
      <c r="N381" s="25">
        <v>37689231.369999997</v>
      </c>
      <c r="O381" s="25">
        <v>15642.12</v>
      </c>
      <c r="P381" s="58"/>
      <c r="Q381" s="139">
        <v>18909198.34</v>
      </c>
      <c r="R381" s="139">
        <v>8428450.7599999998</v>
      </c>
      <c r="S381" s="139">
        <v>27476663.939999998</v>
      </c>
      <c r="T381" s="40">
        <v>0.72903221798975093</v>
      </c>
      <c r="U381" s="58"/>
      <c r="V381" s="28">
        <v>10212567.43</v>
      </c>
      <c r="W381" s="29">
        <v>0.72903221798975093</v>
      </c>
      <c r="X381" s="42">
        <v>2</v>
      </c>
      <c r="Y381" s="46">
        <v>0</v>
      </c>
      <c r="Z381" s="58"/>
      <c r="AA381" s="28">
        <v>0</v>
      </c>
      <c r="AB381" s="28">
        <v>0</v>
      </c>
      <c r="AC381" s="139">
        <v>4092358.4904842987</v>
      </c>
      <c r="AD381" s="130">
        <v>203149.81307445833</v>
      </c>
      <c r="AE381" s="137">
        <v>203149.81307445833</v>
      </c>
      <c r="AF381" s="130">
        <v>197543.72771281053</v>
      </c>
      <c r="AG381" s="47">
        <v>0</v>
      </c>
      <c r="AH381" s="47">
        <v>84.313070125155463</v>
      </c>
      <c r="AI381" s="47">
        <v>81.986381948233657</v>
      </c>
      <c r="AJ381" s="47">
        <v>0</v>
      </c>
      <c r="AK381" s="47">
        <v>0</v>
      </c>
      <c r="AL381" s="45">
        <v>0</v>
      </c>
      <c r="AM381" s="30">
        <v>0</v>
      </c>
      <c r="AN381" s="140">
        <v>197543.72</v>
      </c>
      <c r="AO381" s="140">
        <v>81.98</v>
      </c>
      <c r="AP381" s="140">
        <v>10092551.790000003</v>
      </c>
      <c r="AQ381" s="41">
        <v>10290095.510000004</v>
      </c>
      <c r="AR381" s="140"/>
      <c r="AS381" s="140">
        <v>10290095.510000004</v>
      </c>
      <c r="AT381" s="58"/>
      <c r="AU381" s="117">
        <v>46</v>
      </c>
      <c r="AV381" s="117">
        <v>23</v>
      </c>
      <c r="AW381" s="57"/>
      <c r="AY381" s="6"/>
      <c r="AZ381" s="1"/>
      <c r="BA381" s="1"/>
      <c r="BB381" s="176"/>
    </row>
    <row r="382" spans="1:54" x14ac:dyDescent="0.25">
      <c r="A382" s="24" t="s">
        <v>786</v>
      </c>
      <c r="B382" s="24" t="s">
        <v>787</v>
      </c>
      <c r="C382" s="24" t="s">
        <v>767</v>
      </c>
      <c r="D382" s="24" t="s">
        <v>120</v>
      </c>
      <c r="E382" s="58"/>
      <c r="F382" s="139">
        <v>1770.31</v>
      </c>
      <c r="G382" s="57"/>
      <c r="H382" s="139">
        <v>9962267.7699999996</v>
      </c>
      <c r="I382" s="139">
        <v>1388153.18</v>
      </c>
      <c r="J382" s="139">
        <v>5330178.88</v>
      </c>
      <c r="K382" s="139">
        <v>8869172.9210899994</v>
      </c>
      <c r="L382" s="139">
        <v>25549772.751089998</v>
      </c>
      <c r="M382" s="117">
        <v>1.05711</v>
      </c>
      <c r="N382" s="25">
        <v>26502401.800000001</v>
      </c>
      <c r="O382" s="25">
        <v>14970.48</v>
      </c>
      <c r="P382" s="58"/>
      <c r="Q382" s="139">
        <v>10579509.84</v>
      </c>
      <c r="R382" s="139">
        <v>6704393.5599999996</v>
      </c>
      <c r="S382" s="139">
        <v>17364149.91</v>
      </c>
      <c r="T382" s="40">
        <v>0.65519155739311141</v>
      </c>
      <c r="U382" s="58"/>
      <c r="V382" s="28">
        <v>9138251.8900000006</v>
      </c>
      <c r="W382" s="29">
        <v>0.65519155739311141</v>
      </c>
      <c r="X382" s="42">
        <v>1</v>
      </c>
      <c r="Y382" s="46">
        <v>1</v>
      </c>
      <c r="Z382" s="58"/>
      <c r="AA382" s="28">
        <v>487976.42201415822</v>
      </c>
      <c r="AB382" s="28">
        <v>146392.92660424745</v>
      </c>
      <c r="AC382" s="139">
        <v>4439767.3102553664</v>
      </c>
      <c r="AD382" s="130">
        <v>220395.62303001736</v>
      </c>
      <c r="AE382" s="137">
        <v>220395.62303001736</v>
      </c>
      <c r="AF382" s="130">
        <v>214313.625427652</v>
      </c>
      <c r="AG382" s="47">
        <v>82.693385115740995</v>
      </c>
      <c r="AH382" s="47">
        <v>124.49549685084385</v>
      </c>
      <c r="AI382" s="47">
        <v>121.05994172074496</v>
      </c>
      <c r="AJ382" s="47">
        <v>0</v>
      </c>
      <c r="AK382" s="47">
        <v>0</v>
      </c>
      <c r="AL382" s="45">
        <v>0</v>
      </c>
      <c r="AM382" s="30">
        <v>0</v>
      </c>
      <c r="AN382" s="140">
        <v>360706.55</v>
      </c>
      <c r="AO382" s="140">
        <v>203.75</v>
      </c>
      <c r="AP382" s="140">
        <v>7313672.0200000005</v>
      </c>
      <c r="AQ382" s="41">
        <v>7674378.5700000003</v>
      </c>
      <c r="AR382" s="140"/>
      <c r="AS382" s="140">
        <v>7674378.5700000003</v>
      </c>
      <c r="AT382" s="58"/>
      <c r="AU382" s="117">
        <v>46</v>
      </c>
      <c r="AV382" s="117">
        <v>23</v>
      </c>
      <c r="AW382" s="57"/>
      <c r="AY382" s="6"/>
      <c r="AZ382" s="1"/>
      <c r="BA382" s="1"/>
      <c r="BB382" s="176"/>
    </row>
    <row r="383" spans="1:54" x14ac:dyDescent="0.25">
      <c r="A383" s="24" t="s">
        <v>788</v>
      </c>
      <c r="B383" s="24" t="s">
        <v>789</v>
      </c>
      <c r="C383" s="24" t="s">
        <v>767</v>
      </c>
      <c r="D383" s="24" t="s">
        <v>120</v>
      </c>
      <c r="E383" s="58"/>
      <c r="F383" s="139">
        <v>1476.81</v>
      </c>
      <c r="G383" s="57"/>
      <c r="H383" s="139">
        <v>8361792.2999999998</v>
      </c>
      <c r="I383" s="139">
        <v>1158011.02</v>
      </c>
      <c r="J383" s="139">
        <v>3741007.2800000007</v>
      </c>
      <c r="K383" s="139">
        <v>7204802.6885900013</v>
      </c>
      <c r="L383" s="139">
        <v>20465613.288590003</v>
      </c>
      <c r="M383" s="117">
        <v>1.05711</v>
      </c>
      <c r="N383" s="25">
        <v>21222938.18</v>
      </c>
      <c r="O383" s="25">
        <v>14370.79</v>
      </c>
      <c r="P383" s="58"/>
      <c r="Q383" s="139">
        <v>12150178.83</v>
      </c>
      <c r="R383" s="139">
        <v>2275720.81</v>
      </c>
      <c r="S383" s="139">
        <v>14453594.540000001</v>
      </c>
      <c r="T383" s="40">
        <v>0.68103645298372162</v>
      </c>
      <c r="U383" s="58"/>
      <c r="V383" s="28">
        <v>6769343.6399999987</v>
      </c>
      <c r="W383" s="29">
        <v>0.68103645298372162</v>
      </c>
      <c r="X383" s="42">
        <v>2</v>
      </c>
      <c r="Y383" s="46">
        <v>0</v>
      </c>
      <c r="Z383" s="58"/>
      <c r="AA383" s="28">
        <v>0</v>
      </c>
      <c r="AB383" s="28">
        <v>0</v>
      </c>
      <c r="AC383" s="139">
        <v>2264972.0832427996</v>
      </c>
      <c r="AD383" s="130">
        <v>112436.05769131644</v>
      </c>
      <c r="AE383" s="137">
        <v>112436.05769131644</v>
      </c>
      <c r="AF383" s="130">
        <v>109333.2926549851</v>
      </c>
      <c r="AG383" s="47">
        <v>0</v>
      </c>
      <c r="AH383" s="47">
        <v>76.134409769243462</v>
      </c>
      <c r="AI383" s="47">
        <v>74.03341841874385</v>
      </c>
      <c r="AJ383" s="47">
        <v>0</v>
      </c>
      <c r="AK383" s="47">
        <v>0</v>
      </c>
      <c r="AL383" s="45">
        <v>0</v>
      </c>
      <c r="AM383" s="30">
        <v>0</v>
      </c>
      <c r="AN383" s="140">
        <v>109333.29</v>
      </c>
      <c r="AO383" s="140">
        <v>74.03</v>
      </c>
      <c r="AP383" s="140">
        <v>2649815.8199999998</v>
      </c>
      <c r="AQ383" s="41">
        <v>2759149.11</v>
      </c>
      <c r="AR383" s="140"/>
      <c r="AS383" s="140">
        <v>2759149.11</v>
      </c>
      <c r="AT383" s="58"/>
      <c r="AU383" s="117">
        <v>56</v>
      </c>
      <c r="AV383" s="117">
        <v>28</v>
      </c>
      <c r="AW383" s="57"/>
      <c r="AY383" s="6"/>
      <c r="AZ383" s="1"/>
      <c r="BA383" s="1"/>
      <c r="BB383" s="176"/>
    </row>
    <row r="384" spans="1:54" x14ac:dyDescent="0.25">
      <c r="A384" s="24" t="s">
        <v>790</v>
      </c>
      <c r="B384" s="24" t="s">
        <v>791</v>
      </c>
      <c r="C384" s="24" t="s">
        <v>767</v>
      </c>
      <c r="D384" s="24" t="s">
        <v>120</v>
      </c>
      <c r="E384" s="58"/>
      <c r="F384" s="139">
        <v>594.46</v>
      </c>
      <c r="G384" s="57"/>
      <c r="H384" s="139">
        <v>3115683.6500000004</v>
      </c>
      <c r="I384" s="139">
        <v>466133.91</v>
      </c>
      <c r="J384" s="139">
        <v>820170.74</v>
      </c>
      <c r="K384" s="139">
        <v>2453975.5639399998</v>
      </c>
      <c r="L384" s="139">
        <v>6855963.8639400005</v>
      </c>
      <c r="M384" s="117">
        <v>1.05711</v>
      </c>
      <c r="N384" s="25">
        <v>7107361.4100000001</v>
      </c>
      <c r="O384" s="25">
        <v>11955.99</v>
      </c>
      <c r="P384" s="58"/>
      <c r="Q384" s="139">
        <v>9040868.8499999996</v>
      </c>
      <c r="R384" s="139">
        <v>567524.5</v>
      </c>
      <c r="S384" s="139">
        <v>9653967.879999999</v>
      </c>
      <c r="T384" s="40">
        <v>1.3583054699338835</v>
      </c>
      <c r="U384" s="58"/>
      <c r="V384" s="28">
        <v>-2546606.4699999988</v>
      </c>
      <c r="W384" s="29">
        <v>1.3583054699338835</v>
      </c>
      <c r="X384" s="42">
        <v>4</v>
      </c>
      <c r="Y384" s="46">
        <v>0</v>
      </c>
      <c r="Z384" s="58"/>
      <c r="AA384" s="28">
        <v>0</v>
      </c>
      <c r="AB384" s="28">
        <v>0</v>
      </c>
      <c r="AC384" s="139">
        <v>0</v>
      </c>
      <c r="AD384" s="130">
        <v>0</v>
      </c>
      <c r="AE384" s="137">
        <v>0</v>
      </c>
      <c r="AF384" s="130">
        <v>0</v>
      </c>
      <c r="AG384" s="47">
        <v>0</v>
      </c>
      <c r="AH384" s="47">
        <v>0</v>
      </c>
      <c r="AI384" s="47">
        <v>0</v>
      </c>
      <c r="AJ384" s="47">
        <v>0</v>
      </c>
      <c r="AK384" s="47">
        <v>1.1356477166670764</v>
      </c>
      <c r="AL384" s="45">
        <v>0</v>
      </c>
      <c r="AM384" s="30">
        <v>675.09714164991033</v>
      </c>
      <c r="AN384" s="140">
        <v>675.09</v>
      </c>
      <c r="AO384" s="140">
        <v>1.1299999999999999</v>
      </c>
      <c r="AP384" s="140">
        <v>568197.68999999994</v>
      </c>
      <c r="AQ384" s="41">
        <v>568872.77999999991</v>
      </c>
      <c r="AR384" s="140"/>
      <c r="AS384" s="140">
        <v>568872.77999999991</v>
      </c>
      <c r="AT384" s="58"/>
      <c r="AU384" s="117">
        <v>42</v>
      </c>
      <c r="AV384" s="117">
        <v>21</v>
      </c>
      <c r="AW384" s="57"/>
      <c r="AY384" s="6"/>
      <c r="AZ384" s="1"/>
      <c r="BA384" s="1"/>
      <c r="BB384" s="176"/>
    </row>
    <row r="385" spans="1:54" x14ac:dyDescent="0.25">
      <c r="A385" s="24" t="s">
        <v>792</v>
      </c>
      <c r="B385" s="24" t="s">
        <v>793</v>
      </c>
      <c r="C385" s="24" t="s">
        <v>767</v>
      </c>
      <c r="D385" s="24" t="s">
        <v>120</v>
      </c>
      <c r="E385" s="58"/>
      <c r="F385" s="139">
        <v>4011.97</v>
      </c>
      <c r="G385" s="57"/>
      <c r="H385" s="139">
        <v>23372366.620000001</v>
      </c>
      <c r="I385" s="139">
        <v>3145906.03</v>
      </c>
      <c r="J385" s="139">
        <v>15863099.760000002</v>
      </c>
      <c r="K385" s="139">
        <v>21445200.547830001</v>
      </c>
      <c r="L385" s="139">
        <v>63826572.957830004</v>
      </c>
      <c r="M385" s="117">
        <v>1.05711</v>
      </c>
      <c r="N385" s="25">
        <v>66246973.130000003</v>
      </c>
      <c r="O385" s="25">
        <v>16512.330000000002</v>
      </c>
      <c r="P385" s="58"/>
      <c r="Q385" s="139">
        <v>19534791.039999999</v>
      </c>
      <c r="R385" s="139">
        <v>21558025.960000001</v>
      </c>
      <c r="S385" s="139">
        <v>41862130.730000004</v>
      </c>
      <c r="T385" s="40">
        <v>0.63191008965574458</v>
      </c>
      <c r="U385" s="58"/>
      <c r="V385" s="28">
        <v>24384842.399999999</v>
      </c>
      <c r="W385" s="29">
        <v>0.63191008965574458</v>
      </c>
      <c r="X385" s="42">
        <v>1</v>
      </c>
      <c r="Y385" s="46">
        <v>1</v>
      </c>
      <c r="Z385" s="58"/>
      <c r="AA385" s="28">
        <v>2762101.5322362185</v>
      </c>
      <c r="AB385" s="28">
        <v>828630.45967086556</v>
      </c>
      <c r="AC385" s="139">
        <v>12747737.362916104</v>
      </c>
      <c r="AD385" s="130">
        <v>632813.68639144429</v>
      </c>
      <c r="AE385" s="137">
        <v>632813.68639144429</v>
      </c>
      <c r="AF385" s="130">
        <v>615350.67478321213</v>
      </c>
      <c r="AG385" s="47">
        <v>206.5395453283214</v>
      </c>
      <c r="AH385" s="47">
        <v>157.73141035238157</v>
      </c>
      <c r="AI385" s="47">
        <v>153.37868298696455</v>
      </c>
      <c r="AJ385" s="47">
        <v>0</v>
      </c>
      <c r="AK385" s="47">
        <v>0</v>
      </c>
      <c r="AL385" s="45">
        <v>0</v>
      </c>
      <c r="AM385" s="30">
        <v>0</v>
      </c>
      <c r="AN385" s="140">
        <v>1443981.13</v>
      </c>
      <c r="AO385" s="140">
        <v>359.91</v>
      </c>
      <c r="AP385" s="140">
        <v>23670899.460000001</v>
      </c>
      <c r="AQ385" s="41">
        <v>25114880.59</v>
      </c>
      <c r="AR385" s="140">
        <v>-84253.33</v>
      </c>
      <c r="AS385" s="140">
        <v>25030627.260000002</v>
      </c>
      <c r="AT385" s="58"/>
      <c r="AU385" s="117">
        <v>49</v>
      </c>
      <c r="AV385" s="117">
        <v>25</v>
      </c>
      <c r="AW385" s="57"/>
      <c r="AY385" s="6"/>
      <c r="AZ385" s="1"/>
      <c r="BA385" s="1"/>
      <c r="BB385" s="176"/>
    </row>
    <row r="386" spans="1:54" x14ac:dyDescent="0.25">
      <c r="A386" s="24" t="s">
        <v>794</v>
      </c>
      <c r="B386" s="24" t="s">
        <v>795</v>
      </c>
      <c r="C386" s="24" t="s">
        <v>767</v>
      </c>
      <c r="D386" s="24" t="s">
        <v>120</v>
      </c>
      <c r="E386" s="58"/>
      <c r="F386" s="139">
        <v>273.05</v>
      </c>
      <c r="G386" s="57"/>
      <c r="H386" s="139">
        <v>1450543.87</v>
      </c>
      <c r="I386" s="139">
        <v>214106.69</v>
      </c>
      <c r="J386" s="139">
        <v>390096.56</v>
      </c>
      <c r="K386" s="139">
        <v>1137393.8869500002</v>
      </c>
      <c r="L386" s="139">
        <v>3192141.0069500003</v>
      </c>
      <c r="M386" s="117">
        <v>1.05711</v>
      </c>
      <c r="N386" s="25">
        <v>3309487.61</v>
      </c>
      <c r="O386" s="25">
        <v>12120.44</v>
      </c>
      <c r="P386" s="58"/>
      <c r="Q386" s="139">
        <v>4055300.37</v>
      </c>
      <c r="R386" s="139">
        <v>278229.21999999997</v>
      </c>
      <c r="S386" s="139">
        <v>4366032.95</v>
      </c>
      <c r="T386" s="40">
        <v>1.3192474076070042</v>
      </c>
      <c r="U386" s="58"/>
      <c r="V386" s="28">
        <v>-1056545.3400000003</v>
      </c>
      <c r="W386" s="29">
        <v>1.3192474076070042</v>
      </c>
      <c r="X386" s="42">
        <v>4</v>
      </c>
      <c r="Y386" s="46">
        <v>0</v>
      </c>
      <c r="Z386" s="58"/>
      <c r="AA386" s="28">
        <v>0</v>
      </c>
      <c r="AB386" s="28">
        <v>0</v>
      </c>
      <c r="AC386" s="139">
        <v>0</v>
      </c>
      <c r="AD386" s="130">
        <v>0</v>
      </c>
      <c r="AE386" s="137">
        <v>0</v>
      </c>
      <c r="AF386" s="130">
        <v>0</v>
      </c>
      <c r="AG386" s="47">
        <v>0</v>
      </c>
      <c r="AH386" s="47">
        <v>0</v>
      </c>
      <c r="AI386" s="47">
        <v>0</v>
      </c>
      <c r="AJ386" s="47">
        <v>0</v>
      </c>
      <c r="AK386" s="47">
        <v>1.1512680384529901</v>
      </c>
      <c r="AL386" s="45">
        <v>0</v>
      </c>
      <c r="AM386" s="30">
        <v>314.35373789958896</v>
      </c>
      <c r="AN386" s="140">
        <v>314.35000000000002</v>
      </c>
      <c r="AO386" s="140">
        <v>1.1499999999999999</v>
      </c>
      <c r="AP386" s="140">
        <v>278464.01999999996</v>
      </c>
      <c r="AQ386" s="41">
        <v>278778.36999999994</v>
      </c>
      <c r="AR386" s="140"/>
      <c r="AS386" s="140">
        <v>278778.36999999994</v>
      </c>
      <c r="AT386" s="58"/>
      <c r="AU386" s="117">
        <v>42</v>
      </c>
      <c r="AV386" s="117">
        <v>21</v>
      </c>
      <c r="AW386" s="57"/>
      <c r="AY386" s="6"/>
      <c r="AZ386" s="1"/>
      <c r="BA386" s="1"/>
      <c r="BB386" s="176"/>
    </row>
    <row r="387" spans="1:54" x14ac:dyDescent="0.25">
      <c r="A387" s="24" t="s">
        <v>796</v>
      </c>
      <c r="B387" s="24" t="s">
        <v>797</v>
      </c>
      <c r="C387" s="24" t="s">
        <v>767</v>
      </c>
      <c r="D387" s="24" t="s">
        <v>120</v>
      </c>
      <c r="E387" s="58"/>
      <c r="F387" s="139">
        <v>3399.12</v>
      </c>
      <c r="G387" s="57"/>
      <c r="H387" s="139">
        <v>17997216.98</v>
      </c>
      <c r="I387" s="139">
        <v>2665351.96</v>
      </c>
      <c r="J387" s="139">
        <v>5449700.8100000005</v>
      </c>
      <c r="K387" s="139">
        <v>14308149.391679998</v>
      </c>
      <c r="L387" s="139">
        <v>40420419.141680002</v>
      </c>
      <c r="M387" s="117">
        <v>1.05711</v>
      </c>
      <c r="N387" s="25">
        <v>41911690.859999999</v>
      </c>
      <c r="O387" s="25">
        <v>12330.15</v>
      </c>
      <c r="P387" s="58"/>
      <c r="Q387" s="139">
        <v>40997652.890000001</v>
      </c>
      <c r="R387" s="139">
        <v>2616010.06</v>
      </c>
      <c r="S387" s="139">
        <v>44576030.740000002</v>
      </c>
      <c r="T387" s="40">
        <v>1.0635703266876024</v>
      </c>
      <c r="U387" s="58"/>
      <c r="V387" s="28">
        <v>-2664339.8800000027</v>
      </c>
      <c r="W387" s="29">
        <v>1.0635703266876024</v>
      </c>
      <c r="X387" s="42">
        <v>4</v>
      </c>
      <c r="Y387" s="46">
        <v>0</v>
      </c>
      <c r="Z387" s="58"/>
      <c r="AA387" s="28">
        <v>0</v>
      </c>
      <c r="AB387" s="28">
        <v>0</v>
      </c>
      <c r="AC387" s="139">
        <v>0</v>
      </c>
      <c r="AD387" s="130">
        <v>0</v>
      </c>
      <c r="AE387" s="137">
        <v>0</v>
      </c>
      <c r="AF387" s="130">
        <v>0</v>
      </c>
      <c r="AG387" s="47">
        <v>0</v>
      </c>
      <c r="AH387" s="47">
        <v>0</v>
      </c>
      <c r="AI387" s="47">
        <v>0</v>
      </c>
      <c r="AJ387" s="47">
        <v>0</v>
      </c>
      <c r="AK387" s="47">
        <v>1.1711878397162496</v>
      </c>
      <c r="AL387" s="45">
        <v>0</v>
      </c>
      <c r="AM387" s="30">
        <v>3981.0080097362984</v>
      </c>
      <c r="AN387" s="140">
        <v>3981</v>
      </c>
      <c r="AO387" s="140">
        <v>1.17</v>
      </c>
      <c r="AP387" s="140">
        <v>2622644.2699999996</v>
      </c>
      <c r="AQ387" s="41">
        <v>2626625.2699999996</v>
      </c>
      <c r="AR387" s="140"/>
      <c r="AS387" s="140">
        <v>2626625.2699999996</v>
      </c>
      <c r="AT387" s="58"/>
      <c r="AU387" s="117">
        <v>48</v>
      </c>
      <c r="AV387" s="117">
        <v>24</v>
      </c>
      <c r="AW387" s="57"/>
      <c r="AY387" s="6"/>
      <c r="AZ387" s="1"/>
      <c r="BA387" s="1"/>
      <c r="BB387" s="176"/>
    </row>
    <row r="388" spans="1:54" x14ac:dyDescent="0.25">
      <c r="A388" s="24" t="s">
        <v>798</v>
      </c>
      <c r="B388" s="24" t="s">
        <v>799</v>
      </c>
      <c r="C388" s="24" t="s">
        <v>767</v>
      </c>
      <c r="D388" s="24" t="s">
        <v>120</v>
      </c>
      <c r="E388" s="58"/>
      <c r="F388" s="139">
        <v>3098.11</v>
      </c>
      <c r="G388" s="57"/>
      <c r="H388" s="139">
        <v>16871949.840000004</v>
      </c>
      <c r="I388" s="139">
        <v>2429320.9900000002</v>
      </c>
      <c r="J388" s="139">
        <v>5960124.1799999997</v>
      </c>
      <c r="K388" s="139">
        <v>13468914.80429</v>
      </c>
      <c r="L388" s="139">
        <v>38730309.814290002</v>
      </c>
      <c r="M388" s="117">
        <v>1.05711</v>
      </c>
      <c r="N388" s="25">
        <v>40172988.079999998</v>
      </c>
      <c r="O388" s="25">
        <v>12966.93</v>
      </c>
      <c r="P388" s="58"/>
      <c r="Q388" s="139">
        <v>39119868.439999998</v>
      </c>
      <c r="R388" s="139">
        <v>3282034.94</v>
      </c>
      <c r="S388" s="139">
        <v>43133643.839999996</v>
      </c>
      <c r="T388" s="40">
        <v>1.0736976735239157</v>
      </c>
      <c r="U388" s="58"/>
      <c r="V388" s="28">
        <v>-2960655.7599999979</v>
      </c>
      <c r="W388" s="29">
        <v>1.0736976735239157</v>
      </c>
      <c r="X388" s="42">
        <v>4</v>
      </c>
      <c r="Y388" s="46">
        <v>0</v>
      </c>
      <c r="Z388" s="58"/>
      <c r="AA388" s="28">
        <v>0</v>
      </c>
      <c r="AB388" s="28">
        <v>0</v>
      </c>
      <c r="AC388" s="139">
        <v>0</v>
      </c>
      <c r="AD388" s="130">
        <v>0</v>
      </c>
      <c r="AE388" s="137">
        <v>0</v>
      </c>
      <c r="AF388" s="130">
        <v>0</v>
      </c>
      <c r="AG388" s="47">
        <v>0</v>
      </c>
      <c r="AH388" s="47">
        <v>0</v>
      </c>
      <c r="AI388" s="47">
        <v>0</v>
      </c>
      <c r="AJ388" s="47">
        <v>0</v>
      </c>
      <c r="AK388" s="47">
        <v>1.2316722922540007</v>
      </c>
      <c r="AL388" s="45">
        <v>0</v>
      </c>
      <c r="AM388" s="30">
        <v>3815.8562453550421</v>
      </c>
      <c r="AN388" s="140">
        <v>3815.85</v>
      </c>
      <c r="AO388" s="140">
        <v>1.23</v>
      </c>
      <c r="AP388" s="140">
        <v>3355169.7199999997</v>
      </c>
      <c r="AQ388" s="41">
        <v>3358985.57</v>
      </c>
      <c r="AR388" s="140"/>
      <c r="AS388" s="140">
        <v>3358985.57</v>
      </c>
      <c r="AT388" s="58"/>
      <c r="AU388" s="117">
        <v>48</v>
      </c>
      <c r="AV388" s="117">
        <v>24</v>
      </c>
      <c r="AW388" s="57"/>
      <c r="AY388" s="6"/>
      <c r="AZ388" s="1"/>
      <c r="BA388" s="1"/>
      <c r="BB388" s="176"/>
    </row>
    <row r="389" spans="1:54" x14ac:dyDescent="0.25">
      <c r="A389" s="24" t="s">
        <v>800</v>
      </c>
      <c r="B389" s="24" t="s">
        <v>801</v>
      </c>
      <c r="C389" s="24" t="s">
        <v>767</v>
      </c>
      <c r="D389" s="24" t="s">
        <v>120</v>
      </c>
      <c r="E389" s="58"/>
      <c r="F389" s="139">
        <v>3229.56</v>
      </c>
      <c r="G389" s="57"/>
      <c r="H389" s="139">
        <v>17967237.34</v>
      </c>
      <c r="I389" s="139">
        <v>2532394.88</v>
      </c>
      <c r="J389" s="139">
        <v>8266000.5800000001</v>
      </c>
      <c r="K389" s="139">
        <v>15684111.215840001</v>
      </c>
      <c r="L389" s="139">
        <v>44449744.015839994</v>
      </c>
      <c r="M389" s="117">
        <v>1.05711</v>
      </c>
      <c r="N389" s="25">
        <v>46092549.299999997</v>
      </c>
      <c r="O389" s="25">
        <v>14272.08</v>
      </c>
      <c r="P389" s="58"/>
      <c r="Q389" s="139">
        <v>30544142.300000001</v>
      </c>
      <c r="R389" s="139">
        <v>5416035.96</v>
      </c>
      <c r="S389" s="139">
        <v>36248157.229999997</v>
      </c>
      <c r="T389" s="40">
        <v>0.78642118477920675</v>
      </c>
      <c r="U389" s="58"/>
      <c r="V389" s="28">
        <v>9844392.0700000003</v>
      </c>
      <c r="W389" s="29">
        <v>0.78642118477920675</v>
      </c>
      <c r="X389" s="42">
        <v>2</v>
      </c>
      <c r="Y389" s="46">
        <v>0</v>
      </c>
      <c r="Z389" s="58"/>
      <c r="AA389" s="28">
        <v>0</v>
      </c>
      <c r="AB389" s="28">
        <v>0</v>
      </c>
      <c r="AC389" s="139">
        <v>1901925.322962</v>
      </c>
      <c r="AD389" s="130">
        <v>94413.960736754656</v>
      </c>
      <c r="AE389" s="137">
        <v>118053.34625095497</v>
      </c>
      <c r="AF389" s="130">
        <v>114795.56753929822</v>
      </c>
      <c r="AG389" s="47">
        <v>0</v>
      </c>
      <c r="AH389" s="47">
        <v>29.234310784365256</v>
      </c>
      <c r="AI389" s="47">
        <v>35.545265466285876</v>
      </c>
      <c r="AJ389" s="47">
        <v>0</v>
      </c>
      <c r="AK389" s="47">
        <v>0</v>
      </c>
      <c r="AL389" s="45">
        <v>0</v>
      </c>
      <c r="AM389" s="30">
        <v>0</v>
      </c>
      <c r="AN389" s="140">
        <v>114795.56</v>
      </c>
      <c r="AO389" s="140">
        <v>35.54</v>
      </c>
      <c r="AP389" s="140">
        <v>5918358.5699999994</v>
      </c>
      <c r="AQ389" s="41">
        <v>6033154.129999999</v>
      </c>
      <c r="AR389" s="140"/>
      <c r="AS389" s="140">
        <v>6033154.129999999</v>
      </c>
      <c r="AT389" s="58"/>
      <c r="AU389" s="117">
        <v>46</v>
      </c>
      <c r="AV389" s="117">
        <v>23</v>
      </c>
      <c r="AW389" s="57"/>
      <c r="AY389" s="6"/>
      <c r="AZ389" s="1"/>
      <c r="BA389" s="1"/>
      <c r="BB389" s="176"/>
    </row>
    <row r="390" spans="1:54" x14ac:dyDescent="0.25">
      <c r="A390" s="24" t="s">
        <v>802</v>
      </c>
      <c r="B390" s="24" t="s">
        <v>803</v>
      </c>
      <c r="C390" s="24" t="s">
        <v>767</v>
      </c>
      <c r="D390" s="24" t="s">
        <v>120</v>
      </c>
      <c r="E390" s="58"/>
      <c r="F390" s="139">
        <v>459.22</v>
      </c>
      <c r="G390" s="57"/>
      <c r="H390" s="139">
        <v>2543697.6799999997</v>
      </c>
      <c r="I390" s="139">
        <v>360088.17</v>
      </c>
      <c r="J390" s="139">
        <v>912389.15999999992</v>
      </c>
      <c r="K390" s="139">
        <v>2017226.862579999</v>
      </c>
      <c r="L390" s="139">
        <v>5833401.8725799993</v>
      </c>
      <c r="M390" s="117">
        <v>1.05711</v>
      </c>
      <c r="N390" s="25">
        <v>6051343.6200000001</v>
      </c>
      <c r="O390" s="25">
        <v>13177.43</v>
      </c>
      <c r="P390" s="58"/>
      <c r="Q390" s="139">
        <v>7851532.2400000002</v>
      </c>
      <c r="R390" s="139">
        <v>482444.24</v>
      </c>
      <c r="S390" s="139">
        <v>8934203.9000000004</v>
      </c>
      <c r="T390" s="40">
        <v>1.4764000296515967</v>
      </c>
      <c r="U390" s="58"/>
      <c r="V390" s="28">
        <v>-2882860.2800000003</v>
      </c>
      <c r="W390" s="29">
        <v>1.4764000296515967</v>
      </c>
      <c r="X390" s="42">
        <v>4</v>
      </c>
      <c r="Y390" s="46">
        <v>0</v>
      </c>
      <c r="Z390" s="58"/>
      <c r="AA390" s="28">
        <v>0</v>
      </c>
      <c r="AB390" s="28">
        <v>0</v>
      </c>
      <c r="AC390" s="139">
        <v>0</v>
      </c>
      <c r="AD390" s="130">
        <v>0</v>
      </c>
      <c r="AE390" s="137">
        <v>0</v>
      </c>
      <c r="AF390" s="130">
        <v>0</v>
      </c>
      <c r="AG390" s="47">
        <v>0</v>
      </c>
      <c r="AH390" s="47">
        <v>0</v>
      </c>
      <c r="AI390" s="47">
        <v>0</v>
      </c>
      <c r="AJ390" s="47">
        <v>0</v>
      </c>
      <c r="AK390" s="47">
        <v>1.2516672519023206</v>
      </c>
      <c r="AL390" s="45">
        <v>0</v>
      </c>
      <c r="AM390" s="30">
        <v>574.79063541858375</v>
      </c>
      <c r="AN390" s="140">
        <v>574.79</v>
      </c>
      <c r="AO390" s="140">
        <v>1.25</v>
      </c>
      <c r="AP390" s="140">
        <v>482444.24000000005</v>
      </c>
      <c r="AQ390" s="41">
        <v>483019.03</v>
      </c>
      <c r="AR390" s="140"/>
      <c r="AS390" s="140">
        <v>483019.03</v>
      </c>
      <c r="AT390" s="58"/>
      <c r="AU390" s="117">
        <v>77</v>
      </c>
      <c r="AV390" s="117">
        <v>39</v>
      </c>
      <c r="AW390" s="57"/>
      <c r="AY390" s="6"/>
      <c r="AZ390" s="1"/>
      <c r="BA390" s="1"/>
      <c r="BB390" s="176"/>
    </row>
    <row r="391" spans="1:54" x14ac:dyDescent="0.25">
      <c r="A391" s="24" t="s">
        <v>804</v>
      </c>
      <c r="B391" s="24" t="s">
        <v>805</v>
      </c>
      <c r="C391" s="24" t="s">
        <v>767</v>
      </c>
      <c r="D391" s="24" t="s">
        <v>120</v>
      </c>
      <c r="E391" s="58"/>
      <c r="F391" s="139">
        <v>525.75</v>
      </c>
      <c r="G391" s="57"/>
      <c r="H391" s="139">
        <v>2672712.79</v>
      </c>
      <c r="I391" s="139">
        <v>412256.34</v>
      </c>
      <c r="J391" s="139">
        <v>451900.76</v>
      </c>
      <c r="K391" s="139">
        <v>2068709.50125</v>
      </c>
      <c r="L391" s="139">
        <v>5605579.3912499994</v>
      </c>
      <c r="M391" s="117">
        <v>1.05711</v>
      </c>
      <c r="N391" s="25">
        <v>5807570.0300000003</v>
      </c>
      <c r="O391" s="25">
        <v>11046.25</v>
      </c>
      <c r="P391" s="58"/>
      <c r="Q391" s="139">
        <v>8688586.6500000004</v>
      </c>
      <c r="R391" s="139">
        <v>292511.84000000003</v>
      </c>
      <c r="S391" s="139">
        <v>9299656.8300000001</v>
      </c>
      <c r="T391" s="40">
        <v>1.6012991288888512</v>
      </c>
      <c r="U391" s="58"/>
      <c r="V391" s="28">
        <v>-3492086.8</v>
      </c>
      <c r="W391" s="29">
        <v>1.6012991288888512</v>
      </c>
      <c r="X391" s="42">
        <v>4</v>
      </c>
      <c r="Y391" s="46">
        <v>0</v>
      </c>
      <c r="Z391" s="58"/>
      <c r="AA391" s="28">
        <v>0</v>
      </c>
      <c r="AB391" s="28">
        <v>0</v>
      </c>
      <c r="AC391" s="139">
        <v>0</v>
      </c>
      <c r="AD391" s="130">
        <v>0</v>
      </c>
      <c r="AE391" s="137">
        <v>0</v>
      </c>
      <c r="AF391" s="130">
        <v>0</v>
      </c>
      <c r="AG391" s="47">
        <v>0</v>
      </c>
      <c r="AH391" s="47">
        <v>0</v>
      </c>
      <c r="AI391" s="47">
        <v>0</v>
      </c>
      <c r="AJ391" s="47">
        <v>0</v>
      </c>
      <c r="AK391" s="47">
        <v>1.0492356622661299</v>
      </c>
      <c r="AL391" s="45">
        <v>0</v>
      </c>
      <c r="AM391" s="30">
        <v>551.63564943641779</v>
      </c>
      <c r="AN391" s="140">
        <v>551.63</v>
      </c>
      <c r="AO391" s="140">
        <v>1.04</v>
      </c>
      <c r="AP391" s="140">
        <v>292511.83999999997</v>
      </c>
      <c r="AQ391" s="41">
        <v>293063.46999999997</v>
      </c>
      <c r="AR391" s="140"/>
      <c r="AS391" s="140">
        <v>293063.46999999997</v>
      </c>
      <c r="AT391" s="58"/>
      <c r="AU391" s="117">
        <v>47</v>
      </c>
      <c r="AV391" s="117">
        <v>24</v>
      </c>
      <c r="AW391" s="57"/>
      <c r="AY391" s="6"/>
      <c r="AZ391" s="1"/>
      <c r="BA391" s="1"/>
      <c r="BB391" s="176"/>
    </row>
    <row r="392" spans="1:54" x14ac:dyDescent="0.25">
      <c r="A392" s="24" t="s">
        <v>806</v>
      </c>
      <c r="B392" s="24" t="s">
        <v>807</v>
      </c>
      <c r="C392" s="24" t="s">
        <v>767</v>
      </c>
      <c r="D392" s="24" t="s">
        <v>120</v>
      </c>
      <c r="E392" s="58"/>
      <c r="F392" s="139">
        <v>4778.71</v>
      </c>
      <c r="G392" s="57"/>
      <c r="H392" s="139">
        <v>24999817.300000001</v>
      </c>
      <c r="I392" s="139">
        <v>3747129.87</v>
      </c>
      <c r="J392" s="139">
        <v>5971206.5200000005</v>
      </c>
      <c r="K392" s="139">
        <v>19536767.576689996</v>
      </c>
      <c r="L392" s="139">
        <v>54254921.266690001</v>
      </c>
      <c r="M392" s="117">
        <v>1.05711</v>
      </c>
      <c r="N392" s="25">
        <v>56237675.020000003</v>
      </c>
      <c r="O392" s="25">
        <v>11768.37</v>
      </c>
      <c r="P392" s="58"/>
      <c r="Q392" s="139">
        <v>50613907.509999998</v>
      </c>
      <c r="R392" s="139">
        <v>3193961.53</v>
      </c>
      <c r="S392" s="139">
        <v>54567782.25</v>
      </c>
      <c r="T392" s="40">
        <v>0.9703065112594691</v>
      </c>
      <c r="U392" s="58"/>
      <c r="V392" s="28">
        <v>1669892.7700000033</v>
      </c>
      <c r="W392" s="29">
        <v>0.9703065112594691</v>
      </c>
      <c r="X392" s="42">
        <v>3</v>
      </c>
      <c r="Y392" s="46">
        <v>0</v>
      </c>
      <c r="Z392" s="58"/>
      <c r="AA392" s="28">
        <v>0</v>
      </c>
      <c r="AB392" s="28">
        <v>0</v>
      </c>
      <c r="AC392" s="139">
        <v>0</v>
      </c>
      <c r="AD392" s="130">
        <v>0</v>
      </c>
      <c r="AE392" s="137">
        <v>0</v>
      </c>
      <c r="AF392" s="130">
        <v>0</v>
      </c>
      <c r="AG392" s="47">
        <v>0</v>
      </c>
      <c r="AH392" s="47">
        <v>0</v>
      </c>
      <c r="AI392" s="47">
        <v>0</v>
      </c>
      <c r="AJ392" s="47">
        <v>26.768545559933525</v>
      </c>
      <c r="AK392" s="47">
        <v>0</v>
      </c>
      <c r="AL392" s="45">
        <v>127919.11635270994</v>
      </c>
      <c r="AM392" s="30">
        <v>0</v>
      </c>
      <c r="AN392" s="140">
        <v>127919.11</v>
      </c>
      <c r="AO392" s="140">
        <v>26.76</v>
      </c>
      <c r="AP392" s="140">
        <v>3205635.0999999996</v>
      </c>
      <c r="AQ392" s="41">
        <v>3333554.2099999995</v>
      </c>
      <c r="AR392" s="140"/>
      <c r="AS392" s="140">
        <v>3333554.2099999995</v>
      </c>
      <c r="AT392" s="58"/>
      <c r="AU392" s="117">
        <v>81</v>
      </c>
      <c r="AV392" s="117">
        <v>41</v>
      </c>
      <c r="AW392" s="57"/>
      <c r="AY392" s="6"/>
      <c r="AZ392" s="1"/>
      <c r="BA392" s="1"/>
      <c r="BB392" s="176"/>
    </row>
    <row r="393" spans="1:54" x14ac:dyDescent="0.25">
      <c r="A393" s="24" t="s">
        <v>808</v>
      </c>
      <c r="B393" s="24" t="s">
        <v>809</v>
      </c>
      <c r="C393" s="24" t="s">
        <v>767</v>
      </c>
      <c r="D393" s="24" t="s">
        <v>120</v>
      </c>
      <c r="E393" s="58"/>
      <c r="F393" s="139">
        <v>1411.8</v>
      </c>
      <c r="G393" s="57"/>
      <c r="H393" s="139">
        <v>7738921.7200000007</v>
      </c>
      <c r="I393" s="139">
        <v>1107034.73</v>
      </c>
      <c r="J393" s="139">
        <v>3006974.9200000009</v>
      </c>
      <c r="K393" s="139">
        <v>6238902.7031999994</v>
      </c>
      <c r="L393" s="139">
        <v>18091834.073200002</v>
      </c>
      <c r="M393" s="117">
        <v>1.05711</v>
      </c>
      <c r="N393" s="25">
        <v>18768754.98</v>
      </c>
      <c r="O393" s="25">
        <v>13294.2</v>
      </c>
      <c r="P393" s="58"/>
      <c r="Q393" s="139">
        <v>16891879.48</v>
      </c>
      <c r="R393" s="139">
        <v>1343185.78</v>
      </c>
      <c r="S393" s="139">
        <v>18308356.34</v>
      </c>
      <c r="T393" s="40">
        <v>0.97546994243941054</v>
      </c>
      <c r="U393" s="58"/>
      <c r="V393" s="28">
        <v>460398.6400000006</v>
      </c>
      <c r="W393" s="29">
        <v>0.97546994243941054</v>
      </c>
      <c r="X393" s="42">
        <v>3</v>
      </c>
      <c r="Y393" s="46">
        <v>0</v>
      </c>
      <c r="Z393" s="58"/>
      <c r="AA393" s="28">
        <v>0</v>
      </c>
      <c r="AB393" s="28">
        <v>0</v>
      </c>
      <c r="AC393" s="139">
        <v>0</v>
      </c>
      <c r="AD393" s="130">
        <v>0</v>
      </c>
      <c r="AE393" s="137">
        <v>0</v>
      </c>
      <c r="AF393" s="130">
        <v>0</v>
      </c>
      <c r="AG393" s="47">
        <v>0</v>
      </c>
      <c r="AH393" s="47">
        <v>0</v>
      </c>
      <c r="AI393" s="47">
        <v>0</v>
      </c>
      <c r="AJ393" s="47">
        <v>30.239205761755354</v>
      </c>
      <c r="AK393" s="47">
        <v>0</v>
      </c>
      <c r="AL393" s="45">
        <v>42691.710694446207</v>
      </c>
      <c r="AM393" s="30">
        <v>0</v>
      </c>
      <c r="AN393" s="140">
        <v>42691.71</v>
      </c>
      <c r="AO393" s="140">
        <v>30.23</v>
      </c>
      <c r="AP393" s="140">
        <v>1353325.72</v>
      </c>
      <c r="AQ393" s="41">
        <v>1396017.43</v>
      </c>
      <c r="AR393" s="140"/>
      <c r="AS393" s="140">
        <v>1396017.43</v>
      </c>
      <c r="AT393" s="58"/>
      <c r="AU393" s="117">
        <v>47</v>
      </c>
      <c r="AV393" s="117">
        <v>24</v>
      </c>
      <c r="AW393" s="57"/>
      <c r="AY393" s="6"/>
      <c r="AZ393" s="1"/>
      <c r="BA393" s="1"/>
      <c r="BB393" s="176"/>
    </row>
    <row r="394" spans="1:54" x14ac:dyDescent="0.25">
      <c r="A394" s="24" t="s">
        <v>810</v>
      </c>
      <c r="B394" s="24" t="s">
        <v>811</v>
      </c>
      <c r="C394" s="24" t="s">
        <v>767</v>
      </c>
      <c r="D394" s="24" t="s">
        <v>120</v>
      </c>
      <c r="E394" s="58"/>
      <c r="F394" s="139">
        <v>1420.71</v>
      </c>
      <c r="G394" s="57"/>
      <c r="H394" s="139">
        <v>7765786.9299999997</v>
      </c>
      <c r="I394" s="139">
        <v>1114021.33</v>
      </c>
      <c r="J394" s="139">
        <v>2900495.4700000007</v>
      </c>
      <c r="K394" s="139">
        <v>6643058.8586900001</v>
      </c>
      <c r="L394" s="139">
        <v>18423362.588690002</v>
      </c>
      <c r="M394" s="117">
        <v>1.05711</v>
      </c>
      <c r="N394" s="25">
        <v>19096135.73</v>
      </c>
      <c r="O394" s="25">
        <v>13441.26</v>
      </c>
      <c r="P394" s="58"/>
      <c r="Q394" s="139">
        <v>14119682.75</v>
      </c>
      <c r="R394" s="139">
        <v>1769576.01</v>
      </c>
      <c r="S394" s="139">
        <v>15946616.42</v>
      </c>
      <c r="T394" s="40">
        <v>0.83507033283953302</v>
      </c>
      <c r="U394" s="58"/>
      <c r="V394" s="28">
        <v>3149519.3100000005</v>
      </c>
      <c r="W394" s="29">
        <v>0.83507033283953302</v>
      </c>
      <c r="X394" s="42">
        <v>2</v>
      </c>
      <c r="Y394" s="46">
        <v>0</v>
      </c>
      <c r="Z394" s="58"/>
      <c r="AA394" s="28">
        <v>0</v>
      </c>
      <c r="AB394" s="28">
        <v>0</v>
      </c>
      <c r="AC394" s="139">
        <v>323119.43506220047</v>
      </c>
      <c r="AD394" s="130">
        <v>16040.054405361352</v>
      </c>
      <c r="AE394" s="137">
        <v>51932.63774390141</v>
      </c>
      <c r="AF394" s="130">
        <v>50499.514100607012</v>
      </c>
      <c r="AG394" s="47">
        <v>0</v>
      </c>
      <c r="AH394" s="47">
        <v>11.290167877583286</v>
      </c>
      <c r="AI394" s="47">
        <v>35.545265466285876</v>
      </c>
      <c r="AJ394" s="47">
        <v>0</v>
      </c>
      <c r="AK394" s="47">
        <v>0</v>
      </c>
      <c r="AL394" s="45">
        <v>0</v>
      </c>
      <c r="AM394" s="30">
        <v>0</v>
      </c>
      <c r="AN394" s="140">
        <v>50499.51</v>
      </c>
      <c r="AO394" s="140">
        <v>35.54</v>
      </c>
      <c r="AP394" s="140">
        <v>1862319.2</v>
      </c>
      <c r="AQ394" s="41">
        <v>1912818.71</v>
      </c>
      <c r="AR394" s="140"/>
      <c r="AS394" s="140">
        <v>1912818.71</v>
      </c>
      <c r="AT394" s="58"/>
      <c r="AU394" s="117">
        <v>81</v>
      </c>
      <c r="AV394" s="117">
        <v>41</v>
      </c>
      <c r="AW394" s="57"/>
      <c r="AY394" s="6"/>
      <c r="AZ394" s="1"/>
      <c r="BA394" s="1"/>
      <c r="BB394" s="176"/>
    </row>
    <row r="395" spans="1:54" x14ac:dyDescent="0.25">
      <c r="A395" s="24" t="s">
        <v>812</v>
      </c>
      <c r="B395" s="24" t="s">
        <v>813</v>
      </c>
      <c r="C395" s="24" t="s">
        <v>767</v>
      </c>
      <c r="D395" s="24" t="s">
        <v>120</v>
      </c>
      <c r="E395" s="58"/>
      <c r="F395" s="139">
        <v>831.8</v>
      </c>
      <c r="G395" s="57"/>
      <c r="H395" s="139">
        <v>4424003.7300000004</v>
      </c>
      <c r="I395" s="139">
        <v>652239.32999999996</v>
      </c>
      <c r="J395" s="139">
        <v>1255521.1800000002</v>
      </c>
      <c r="K395" s="139">
        <v>3485362.3711999999</v>
      </c>
      <c r="L395" s="139">
        <v>9817126.6112000011</v>
      </c>
      <c r="M395" s="117">
        <v>1.05711</v>
      </c>
      <c r="N395" s="25">
        <v>10178733.66</v>
      </c>
      <c r="O395" s="25">
        <v>12236.99</v>
      </c>
      <c r="P395" s="58"/>
      <c r="Q395" s="139">
        <v>10806124.9</v>
      </c>
      <c r="R395" s="139">
        <v>596665.49</v>
      </c>
      <c r="S395" s="139">
        <v>11748030.850000001</v>
      </c>
      <c r="T395" s="40">
        <v>1.1541741087269988</v>
      </c>
      <c r="U395" s="58"/>
      <c r="V395" s="28">
        <v>-1569297.1900000013</v>
      </c>
      <c r="W395" s="29">
        <v>1.1541741087269988</v>
      </c>
      <c r="X395" s="42">
        <v>4</v>
      </c>
      <c r="Y395" s="46">
        <v>0</v>
      </c>
      <c r="Z395" s="58"/>
      <c r="AA395" s="28">
        <v>0</v>
      </c>
      <c r="AB395" s="28">
        <v>0</v>
      </c>
      <c r="AC395" s="139">
        <v>0</v>
      </c>
      <c r="AD395" s="130">
        <v>0</v>
      </c>
      <c r="AE395" s="137">
        <v>0</v>
      </c>
      <c r="AF395" s="130">
        <v>0</v>
      </c>
      <c r="AG395" s="47">
        <v>0</v>
      </c>
      <c r="AH395" s="47">
        <v>0</v>
      </c>
      <c r="AI395" s="47">
        <v>0</v>
      </c>
      <c r="AJ395" s="47">
        <v>0</v>
      </c>
      <c r="AK395" s="47">
        <v>1.1623387161110683</v>
      </c>
      <c r="AL395" s="45">
        <v>0</v>
      </c>
      <c r="AM395" s="30">
        <v>966.83334406118661</v>
      </c>
      <c r="AN395" s="140">
        <v>966.83</v>
      </c>
      <c r="AO395" s="140">
        <v>1.1599999999999999</v>
      </c>
      <c r="AP395" s="140">
        <v>597458.80000000016</v>
      </c>
      <c r="AQ395" s="41">
        <v>598425.63000000012</v>
      </c>
      <c r="AR395" s="140"/>
      <c r="AS395" s="140">
        <v>598425.63000000012</v>
      </c>
      <c r="AT395" s="58"/>
      <c r="AU395" s="117">
        <v>82</v>
      </c>
      <c r="AV395" s="117">
        <v>41</v>
      </c>
      <c r="AW395" s="57"/>
      <c r="AY395" s="6"/>
      <c r="AZ395" s="1"/>
      <c r="BA395" s="1"/>
      <c r="BB395" s="176"/>
    </row>
    <row r="396" spans="1:54" x14ac:dyDescent="0.25">
      <c r="A396" s="24" t="s">
        <v>814</v>
      </c>
      <c r="B396" s="24" t="s">
        <v>815</v>
      </c>
      <c r="C396" s="24" t="s">
        <v>767</v>
      </c>
      <c r="D396" s="24" t="s">
        <v>120</v>
      </c>
      <c r="E396" s="58"/>
      <c r="F396" s="139">
        <v>731</v>
      </c>
      <c r="G396" s="57"/>
      <c r="H396" s="139">
        <v>3932846.74</v>
      </c>
      <c r="I396" s="139">
        <v>573199.03</v>
      </c>
      <c r="J396" s="139">
        <v>1222121.3299999998</v>
      </c>
      <c r="K396" s="139">
        <v>3108314.79</v>
      </c>
      <c r="L396" s="139">
        <v>8836481.8900000006</v>
      </c>
      <c r="M396" s="117">
        <v>1.05711</v>
      </c>
      <c r="N396" s="25">
        <v>9163617.5099999998</v>
      </c>
      <c r="O396" s="25">
        <v>12535.72</v>
      </c>
      <c r="P396" s="58"/>
      <c r="Q396" s="139">
        <v>8274441</v>
      </c>
      <c r="R396" s="139">
        <v>536526.63</v>
      </c>
      <c r="S396" s="139">
        <v>8835665.0600000005</v>
      </c>
      <c r="T396" s="40">
        <v>0.96421146456166318</v>
      </c>
      <c r="U396" s="58"/>
      <c r="V396" s="28">
        <v>327952.44999999925</v>
      </c>
      <c r="W396" s="29">
        <v>0.96421146456166318</v>
      </c>
      <c r="X396" s="42">
        <v>3</v>
      </c>
      <c r="Y396" s="46">
        <v>0</v>
      </c>
      <c r="Z396" s="58"/>
      <c r="AA396" s="28">
        <v>0</v>
      </c>
      <c r="AB396" s="28">
        <v>0</v>
      </c>
      <c r="AC396" s="139">
        <v>0</v>
      </c>
      <c r="AD396" s="130">
        <v>0</v>
      </c>
      <c r="AE396" s="137">
        <v>0</v>
      </c>
      <c r="AF396" s="130">
        <v>0</v>
      </c>
      <c r="AG396" s="47">
        <v>0</v>
      </c>
      <c r="AH396" s="47">
        <v>0</v>
      </c>
      <c r="AI396" s="47">
        <v>0</v>
      </c>
      <c r="AJ396" s="47">
        <v>28.513968756263335</v>
      </c>
      <c r="AK396" s="47">
        <v>0</v>
      </c>
      <c r="AL396" s="45">
        <v>20843.711160828498</v>
      </c>
      <c r="AM396" s="30">
        <v>0</v>
      </c>
      <c r="AN396" s="140">
        <v>20843.71</v>
      </c>
      <c r="AO396" s="140">
        <v>28.51</v>
      </c>
      <c r="AP396" s="140">
        <v>539853.6</v>
      </c>
      <c r="AQ396" s="41">
        <v>560697.30999999994</v>
      </c>
      <c r="AR396" s="140"/>
      <c r="AS396" s="140">
        <v>560697.30999999994</v>
      </c>
      <c r="AT396" s="58"/>
      <c r="AU396" s="117">
        <v>82</v>
      </c>
      <c r="AV396" s="117">
        <v>41</v>
      </c>
      <c r="AW396" s="57"/>
      <c r="AY396" s="6"/>
      <c r="AZ396" s="1"/>
      <c r="BA396" s="1"/>
      <c r="BB396" s="176"/>
    </row>
    <row r="397" spans="1:54" x14ac:dyDescent="0.25">
      <c r="A397" s="24" t="s">
        <v>816</v>
      </c>
      <c r="B397" s="24" t="s">
        <v>817</v>
      </c>
      <c r="C397" s="24" t="s">
        <v>767</v>
      </c>
      <c r="D397" s="24" t="s">
        <v>120</v>
      </c>
      <c r="E397" s="58"/>
      <c r="F397" s="139">
        <v>1066.25</v>
      </c>
      <c r="G397" s="57"/>
      <c r="H397" s="139">
        <v>5601419.7799999993</v>
      </c>
      <c r="I397" s="139">
        <v>836078.61</v>
      </c>
      <c r="J397" s="139">
        <v>1430711.8599999999</v>
      </c>
      <c r="K397" s="139">
        <v>4391481.246749999</v>
      </c>
      <c r="L397" s="139">
        <v>12259691.496749999</v>
      </c>
      <c r="M397" s="117">
        <v>1.05711</v>
      </c>
      <c r="N397" s="25">
        <v>12709044.98</v>
      </c>
      <c r="O397" s="25">
        <v>11919.38</v>
      </c>
      <c r="P397" s="58"/>
      <c r="Q397" s="139">
        <v>11438140.48</v>
      </c>
      <c r="R397" s="139">
        <v>676283.6</v>
      </c>
      <c r="S397" s="139">
        <v>12193695.66</v>
      </c>
      <c r="T397" s="40">
        <v>0.95945019308602686</v>
      </c>
      <c r="U397" s="58"/>
      <c r="V397" s="28">
        <v>515349.3200000003</v>
      </c>
      <c r="W397" s="29">
        <v>0.95945019308602686</v>
      </c>
      <c r="X397" s="42">
        <v>3</v>
      </c>
      <c r="Y397" s="46">
        <v>0</v>
      </c>
      <c r="Z397" s="58"/>
      <c r="AA397" s="28">
        <v>0</v>
      </c>
      <c r="AB397" s="28">
        <v>0</v>
      </c>
      <c r="AC397" s="139">
        <v>0</v>
      </c>
      <c r="AD397" s="130">
        <v>0</v>
      </c>
      <c r="AE397" s="137">
        <v>0</v>
      </c>
      <c r="AF397" s="130">
        <v>0</v>
      </c>
      <c r="AG397" s="47">
        <v>0</v>
      </c>
      <c r="AH397" s="47">
        <v>0</v>
      </c>
      <c r="AI397" s="47">
        <v>0</v>
      </c>
      <c r="AJ397" s="47">
        <v>27.112025576351474</v>
      </c>
      <c r="AK397" s="47">
        <v>0</v>
      </c>
      <c r="AL397" s="45">
        <v>28908.19727078476</v>
      </c>
      <c r="AM397" s="30">
        <v>0</v>
      </c>
      <c r="AN397" s="140">
        <v>28908.19</v>
      </c>
      <c r="AO397" s="140">
        <v>27.11</v>
      </c>
      <c r="AP397" s="140">
        <v>679696.22000000009</v>
      </c>
      <c r="AQ397" s="41">
        <v>708604.41</v>
      </c>
      <c r="AR397" s="140"/>
      <c r="AS397" s="140">
        <v>708604.41</v>
      </c>
      <c r="AT397" s="58"/>
      <c r="AU397" s="117">
        <v>82</v>
      </c>
      <c r="AV397" s="117">
        <v>41</v>
      </c>
      <c r="AW397" s="57"/>
      <c r="AY397" s="6"/>
      <c r="AZ397" s="1"/>
      <c r="BA397" s="1"/>
      <c r="BB397" s="176"/>
    </row>
    <row r="398" spans="1:54" x14ac:dyDescent="0.25">
      <c r="A398" s="24" t="s">
        <v>818</v>
      </c>
      <c r="B398" s="24" t="s">
        <v>819</v>
      </c>
      <c r="C398" s="24" t="s">
        <v>767</v>
      </c>
      <c r="D398" s="24" t="s">
        <v>120</v>
      </c>
      <c r="E398" s="58"/>
      <c r="F398" s="139">
        <v>2937.75</v>
      </c>
      <c r="G398" s="57"/>
      <c r="H398" s="139">
        <v>16197283.65</v>
      </c>
      <c r="I398" s="139">
        <v>2303577.9</v>
      </c>
      <c r="J398" s="139">
        <v>6545293.2599999998</v>
      </c>
      <c r="K398" s="139">
        <v>13936134.21025</v>
      </c>
      <c r="L398" s="139">
        <v>38982289.02025</v>
      </c>
      <c r="M398" s="117">
        <v>1.05711</v>
      </c>
      <c r="N398" s="25">
        <v>40412674.920000002</v>
      </c>
      <c r="O398" s="25">
        <v>13756.33</v>
      </c>
      <c r="P398" s="58"/>
      <c r="Q398" s="139">
        <v>29803618.010000002</v>
      </c>
      <c r="R398" s="139">
        <v>3749188.91</v>
      </c>
      <c r="S398" s="139">
        <v>33710485.770000003</v>
      </c>
      <c r="T398" s="40">
        <v>0.83415626005287946</v>
      </c>
      <c r="U398" s="58"/>
      <c r="V398" s="28">
        <v>6702189.1499999985</v>
      </c>
      <c r="W398" s="29">
        <v>0.83415626005287946</v>
      </c>
      <c r="X398" s="42">
        <v>2</v>
      </c>
      <c r="Y398" s="46">
        <v>0</v>
      </c>
      <c r="Z398" s="58"/>
      <c r="AA398" s="28">
        <v>0</v>
      </c>
      <c r="AB398" s="28">
        <v>0</v>
      </c>
      <c r="AC398" s="139">
        <v>1115724.4511994</v>
      </c>
      <c r="AD398" s="130">
        <v>55385.962454363907</v>
      </c>
      <c r="AE398" s="137">
        <v>107386.52260640552</v>
      </c>
      <c r="AF398" s="130">
        <v>104423.10362358135</v>
      </c>
      <c r="AG398" s="47">
        <v>0</v>
      </c>
      <c r="AH398" s="47">
        <v>18.853191202234331</v>
      </c>
      <c r="AI398" s="47">
        <v>35.545265466285883</v>
      </c>
      <c r="AJ398" s="47">
        <v>0</v>
      </c>
      <c r="AK398" s="47">
        <v>0</v>
      </c>
      <c r="AL398" s="45">
        <v>0</v>
      </c>
      <c r="AM398" s="30">
        <v>0</v>
      </c>
      <c r="AN398" s="140">
        <v>104423.1</v>
      </c>
      <c r="AO398" s="140">
        <v>35.54</v>
      </c>
      <c r="AP398" s="140">
        <v>4259011.71</v>
      </c>
      <c r="AQ398" s="41">
        <v>4363434.8099999996</v>
      </c>
      <c r="AR398" s="140"/>
      <c r="AS398" s="140">
        <v>4363434.8099999996</v>
      </c>
      <c r="AT398" s="58"/>
      <c r="AU398" s="117">
        <v>85</v>
      </c>
      <c r="AV398" s="117">
        <v>43</v>
      </c>
      <c r="AW398" s="57"/>
      <c r="AY398" s="6"/>
      <c r="AZ398" s="1"/>
      <c r="BA398" s="1"/>
      <c r="BB398" s="176"/>
    </row>
    <row r="399" spans="1:54" x14ac:dyDescent="0.25">
      <c r="A399" s="24" t="s">
        <v>820</v>
      </c>
      <c r="B399" s="24" t="s">
        <v>821</v>
      </c>
      <c r="C399" s="24" t="s">
        <v>767</v>
      </c>
      <c r="D399" s="24" t="s">
        <v>131</v>
      </c>
      <c r="E399" s="58"/>
      <c r="F399" s="139">
        <v>4254.66</v>
      </c>
      <c r="G399" s="57"/>
      <c r="H399" s="139">
        <v>24660335.32</v>
      </c>
      <c r="I399" s="139">
        <v>3336206.54</v>
      </c>
      <c r="J399" s="139">
        <v>4677226.42</v>
      </c>
      <c r="K399" s="139">
        <v>20382912.635739997</v>
      </c>
      <c r="L399" s="139">
        <v>53056680.915739998</v>
      </c>
      <c r="M399" s="117">
        <v>1.05711</v>
      </c>
      <c r="N399" s="25">
        <v>54922679.82</v>
      </c>
      <c r="O399" s="25">
        <v>12908.82</v>
      </c>
      <c r="P399" s="58"/>
      <c r="Q399" s="139">
        <v>69473540.340000004</v>
      </c>
      <c r="R399" s="139">
        <v>2790923.94</v>
      </c>
      <c r="S399" s="139">
        <v>73310877.430000007</v>
      </c>
      <c r="T399" s="40">
        <v>1.3348015368198398</v>
      </c>
      <c r="U399" s="58"/>
      <c r="V399" s="28">
        <v>-18388197.610000007</v>
      </c>
      <c r="W399" s="29">
        <v>1.3348015368198398</v>
      </c>
      <c r="X399" s="42">
        <v>4</v>
      </c>
      <c r="Y399" s="46">
        <v>0</v>
      </c>
      <c r="Z399" s="58"/>
      <c r="AA399" s="28">
        <v>0</v>
      </c>
      <c r="AB399" s="28">
        <v>0</v>
      </c>
      <c r="AC399" s="139">
        <v>0</v>
      </c>
      <c r="AD399" s="130">
        <v>0</v>
      </c>
      <c r="AE399" s="137">
        <v>0</v>
      </c>
      <c r="AF399" s="130">
        <v>0</v>
      </c>
      <c r="AG399" s="47">
        <v>0</v>
      </c>
      <c r="AH399" s="47">
        <v>0</v>
      </c>
      <c r="AI399" s="47">
        <v>0</v>
      </c>
      <c r="AJ399" s="47">
        <v>0</v>
      </c>
      <c r="AK399" s="47">
        <v>1.226153178884255</v>
      </c>
      <c r="AL399" s="45">
        <v>0</v>
      </c>
      <c r="AM399" s="30">
        <v>5216.8648840716842</v>
      </c>
      <c r="AN399" s="140">
        <v>5216.8599999999997</v>
      </c>
      <c r="AO399" s="140">
        <v>1.22</v>
      </c>
      <c r="AP399" s="140">
        <v>2798272.01</v>
      </c>
      <c r="AQ399" s="41">
        <v>2803488.8699999996</v>
      </c>
      <c r="AR399" s="140"/>
      <c r="AS399" s="140">
        <v>2803488.8699999996</v>
      </c>
      <c r="AT399" s="58"/>
      <c r="AU399" s="117">
        <v>47</v>
      </c>
      <c r="AV399" s="117">
        <v>24</v>
      </c>
      <c r="AW399" s="57"/>
      <c r="AY399" s="6"/>
      <c r="AZ399" s="1"/>
      <c r="BA399" s="1"/>
      <c r="BB399" s="176"/>
    </row>
    <row r="400" spans="1:54" x14ac:dyDescent="0.25">
      <c r="A400" s="24" t="s">
        <v>822</v>
      </c>
      <c r="B400" s="24" t="s">
        <v>823</v>
      </c>
      <c r="C400" s="24" t="s">
        <v>767</v>
      </c>
      <c r="D400" s="24" t="s">
        <v>131</v>
      </c>
      <c r="E400" s="58"/>
      <c r="F400" s="139">
        <v>8058.16</v>
      </c>
      <c r="G400" s="57"/>
      <c r="H400" s="139">
        <v>48096255.740000002</v>
      </c>
      <c r="I400" s="139">
        <v>6318645</v>
      </c>
      <c r="J400" s="139">
        <v>12589417.800000001</v>
      </c>
      <c r="K400" s="139">
        <v>40118244.808239996</v>
      </c>
      <c r="L400" s="139">
        <v>107122563.34824</v>
      </c>
      <c r="M400" s="117">
        <v>1.05711</v>
      </c>
      <c r="N400" s="25">
        <v>110949179.98</v>
      </c>
      <c r="O400" s="25">
        <v>13768.55</v>
      </c>
      <c r="P400" s="58"/>
      <c r="Q400" s="139">
        <v>94645110.739999995</v>
      </c>
      <c r="R400" s="139">
        <v>7011183.2000000002</v>
      </c>
      <c r="S400" s="139">
        <v>103792572.09</v>
      </c>
      <c r="T400" s="40">
        <v>0.93549652290093477</v>
      </c>
      <c r="U400" s="58"/>
      <c r="V400" s="28">
        <v>7156607.8900000006</v>
      </c>
      <c r="W400" s="29">
        <v>0.93549652290093477</v>
      </c>
      <c r="X400" s="42">
        <v>3</v>
      </c>
      <c r="Y400" s="46">
        <v>0</v>
      </c>
      <c r="Z400" s="58"/>
      <c r="AA400" s="28">
        <v>0</v>
      </c>
      <c r="AB400" s="28">
        <v>0</v>
      </c>
      <c r="AC400" s="139">
        <v>0</v>
      </c>
      <c r="AD400" s="130">
        <v>0</v>
      </c>
      <c r="AE400" s="137">
        <v>0</v>
      </c>
      <c r="AF400" s="130">
        <v>0</v>
      </c>
      <c r="AG400" s="47">
        <v>0</v>
      </c>
      <c r="AH400" s="47">
        <v>0</v>
      </c>
      <c r="AI400" s="47">
        <v>0</v>
      </c>
      <c r="AJ400" s="47">
        <v>31.318164673133541</v>
      </c>
      <c r="AK400" s="47">
        <v>0</v>
      </c>
      <c r="AL400" s="45">
        <v>252366.78184245777</v>
      </c>
      <c r="AM400" s="30">
        <v>0</v>
      </c>
      <c r="AN400" s="140">
        <v>252366.78</v>
      </c>
      <c r="AO400" s="140">
        <v>31.31</v>
      </c>
      <c r="AP400" s="140">
        <v>7509842.0099999998</v>
      </c>
      <c r="AQ400" s="41">
        <v>7762208.79</v>
      </c>
      <c r="AR400" s="140"/>
      <c r="AS400" s="140">
        <v>7762208.79</v>
      </c>
      <c r="AT400" s="58"/>
      <c r="AU400" s="117">
        <v>48</v>
      </c>
      <c r="AV400" s="117">
        <v>24</v>
      </c>
      <c r="AW400" s="57"/>
      <c r="AY400" s="6"/>
      <c r="AZ400" s="1"/>
      <c r="BA400" s="1"/>
      <c r="BB400" s="176"/>
    </row>
    <row r="401" spans="1:54" x14ac:dyDescent="0.25">
      <c r="A401" s="24" t="s">
        <v>824</v>
      </c>
      <c r="B401" s="24" t="s">
        <v>825</v>
      </c>
      <c r="C401" s="24" t="s">
        <v>767</v>
      </c>
      <c r="D401" s="24" t="s">
        <v>131</v>
      </c>
      <c r="E401" s="58"/>
      <c r="F401" s="139">
        <v>3920.5</v>
      </c>
      <c r="G401" s="57"/>
      <c r="H401" s="139">
        <v>23959191.16</v>
      </c>
      <c r="I401" s="139">
        <v>3074181.66</v>
      </c>
      <c r="J401" s="139">
        <v>7574108.1000000006</v>
      </c>
      <c r="K401" s="139">
        <v>21231417.997499999</v>
      </c>
      <c r="L401" s="139">
        <v>55838898.917500004</v>
      </c>
      <c r="M401" s="117">
        <v>1.05711</v>
      </c>
      <c r="N401" s="25">
        <v>57815332.149999999</v>
      </c>
      <c r="O401" s="25">
        <v>14746.92</v>
      </c>
      <c r="P401" s="58"/>
      <c r="Q401" s="139">
        <v>42809307.359999999</v>
      </c>
      <c r="R401" s="139">
        <v>4735283.92</v>
      </c>
      <c r="S401" s="139">
        <v>49029059.310000002</v>
      </c>
      <c r="T401" s="40">
        <v>0.84802867140494331</v>
      </c>
      <c r="U401" s="58"/>
      <c r="V401" s="28">
        <v>8786272.8399999961</v>
      </c>
      <c r="W401" s="29">
        <v>0.84802867140494331</v>
      </c>
      <c r="X401" s="42">
        <v>2</v>
      </c>
      <c r="Y401" s="46">
        <v>0</v>
      </c>
      <c r="Z401" s="58"/>
      <c r="AA401" s="28">
        <v>0</v>
      </c>
      <c r="AB401" s="28">
        <v>0</v>
      </c>
      <c r="AC401" s="139">
        <v>1164036.1307249998</v>
      </c>
      <c r="AD401" s="130">
        <v>57784.214877205115</v>
      </c>
      <c r="AE401" s="137">
        <v>143309.96915272326</v>
      </c>
      <c r="AF401" s="130">
        <v>139355.21326057377</v>
      </c>
      <c r="AG401" s="47">
        <v>0</v>
      </c>
      <c r="AH401" s="47">
        <v>14.738991168780798</v>
      </c>
      <c r="AI401" s="47">
        <v>35.545265466285876</v>
      </c>
      <c r="AJ401" s="47">
        <v>0</v>
      </c>
      <c r="AK401" s="47">
        <v>0</v>
      </c>
      <c r="AL401" s="45">
        <v>0</v>
      </c>
      <c r="AM401" s="30">
        <v>0</v>
      </c>
      <c r="AN401" s="140">
        <v>139355.21</v>
      </c>
      <c r="AO401" s="140">
        <v>35.54</v>
      </c>
      <c r="AP401" s="140">
        <v>5261381.9700000007</v>
      </c>
      <c r="AQ401" s="41">
        <v>5400737.1800000006</v>
      </c>
      <c r="AR401" s="140"/>
      <c r="AS401" s="140">
        <v>5400737.1800000006</v>
      </c>
      <c r="AT401" s="58"/>
      <c r="AU401" s="117">
        <v>77</v>
      </c>
      <c r="AV401" s="117">
        <v>39</v>
      </c>
      <c r="AW401" s="57"/>
      <c r="AY401" s="6"/>
      <c r="AZ401" s="1"/>
      <c r="BA401" s="1"/>
      <c r="BB401" s="176"/>
    </row>
    <row r="402" spans="1:54" x14ac:dyDescent="0.25">
      <c r="A402" s="24" t="s">
        <v>826</v>
      </c>
      <c r="B402" s="24" t="s">
        <v>827</v>
      </c>
      <c r="C402" s="24" t="s">
        <v>767</v>
      </c>
      <c r="D402" s="24" t="s">
        <v>120</v>
      </c>
      <c r="E402" s="58"/>
      <c r="F402" s="139">
        <v>2208</v>
      </c>
      <c r="G402" s="57"/>
      <c r="H402" s="139">
        <v>11734696.539999999</v>
      </c>
      <c r="I402" s="139">
        <v>1731359.04</v>
      </c>
      <c r="J402" s="139">
        <v>3234129.3699999992</v>
      </c>
      <c r="K402" s="139">
        <v>9208676.8310000002</v>
      </c>
      <c r="L402" s="139">
        <v>25908861.780999996</v>
      </c>
      <c r="M402" s="117">
        <v>1.05711</v>
      </c>
      <c r="N402" s="25">
        <v>26862609.34</v>
      </c>
      <c r="O402" s="25">
        <v>12166.03</v>
      </c>
      <c r="P402" s="58"/>
      <c r="Q402" s="139">
        <v>23453744.210000001</v>
      </c>
      <c r="R402" s="139">
        <v>1566733.04</v>
      </c>
      <c r="S402" s="139">
        <v>25204849.039999999</v>
      </c>
      <c r="T402" s="40">
        <v>0.93828744337462788</v>
      </c>
      <c r="U402" s="58"/>
      <c r="V402" s="28">
        <v>1657760.3000000007</v>
      </c>
      <c r="W402" s="29">
        <v>0.93828744337462788</v>
      </c>
      <c r="X402" s="42">
        <v>3</v>
      </c>
      <c r="Y402" s="46">
        <v>0</v>
      </c>
      <c r="Z402" s="58"/>
      <c r="AA402" s="28">
        <v>0</v>
      </c>
      <c r="AB402" s="28">
        <v>0</v>
      </c>
      <c r="AC402" s="139">
        <v>0</v>
      </c>
      <c r="AD402" s="130">
        <v>0</v>
      </c>
      <c r="AE402" s="137">
        <v>0</v>
      </c>
      <c r="AF402" s="130">
        <v>0</v>
      </c>
      <c r="AG402" s="47">
        <v>0</v>
      </c>
      <c r="AH402" s="47">
        <v>0</v>
      </c>
      <c r="AI402" s="47">
        <v>0</v>
      </c>
      <c r="AJ402" s="47">
        <v>27.673062255441263</v>
      </c>
      <c r="AK402" s="47">
        <v>0</v>
      </c>
      <c r="AL402" s="45">
        <v>61102.121460014307</v>
      </c>
      <c r="AM402" s="30">
        <v>0</v>
      </c>
      <c r="AN402" s="140">
        <v>61102.12</v>
      </c>
      <c r="AO402" s="140">
        <v>27.67</v>
      </c>
      <c r="AP402" s="140">
        <v>1577382.59</v>
      </c>
      <c r="AQ402" s="41">
        <v>1638484.7100000002</v>
      </c>
      <c r="AR402" s="140"/>
      <c r="AS402" s="140">
        <v>1638484.7100000002</v>
      </c>
      <c r="AT402" s="58"/>
      <c r="AU402" s="117">
        <v>48</v>
      </c>
      <c r="AV402" s="117">
        <v>24</v>
      </c>
      <c r="AW402" s="57"/>
      <c r="AY402" s="6"/>
      <c r="AZ402" s="1"/>
      <c r="BA402" s="1"/>
      <c r="BB402" s="176"/>
    </row>
    <row r="403" spans="1:54" x14ac:dyDescent="0.25">
      <c r="A403" s="24" t="s">
        <v>828</v>
      </c>
      <c r="B403" s="24" t="s">
        <v>829</v>
      </c>
      <c r="C403" s="24" t="s">
        <v>767</v>
      </c>
      <c r="D403" s="24" t="s">
        <v>120</v>
      </c>
      <c r="E403" s="58"/>
      <c r="F403" s="139">
        <v>3541.12</v>
      </c>
      <c r="G403" s="57"/>
      <c r="H403" s="139">
        <v>19164350.690000005</v>
      </c>
      <c r="I403" s="139">
        <v>2776698.42</v>
      </c>
      <c r="J403" s="139">
        <v>7191412.5700000003</v>
      </c>
      <c r="K403" s="139">
        <v>15482098.346679999</v>
      </c>
      <c r="L403" s="139">
        <v>44614560.026680008</v>
      </c>
      <c r="M403" s="117">
        <v>1.05711</v>
      </c>
      <c r="N403" s="25">
        <v>46278314.909999996</v>
      </c>
      <c r="O403" s="25">
        <v>13068.83</v>
      </c>
      <c r="P403" s="58"/>
      <c r="Q403" s="139">
        <v>46545468.780000001</v>
      </c>
      <c r="R403" s="139">
        <v>3772747.38</v>
      </c>
      <c r="S403" s="139">
        <v>50716924.840000004</v>
      </c>
      <c r="T403" s="40">
        <v>1.0959112262110671</v>
      </c>
      <c r="U403" s="58"/>
      <c r="V403" s="28">
        <v>-4438609.9300000072</v>
      </c>
      <c r="W403" s="29">
        <v>1.0959112262110671</v>
      </c>
      <c r="X403" s="42">
        <v>4</v>
      </c>
      <c r="Y403" s="46">
        <v>0</v>
      </c>
      <c r="Z403" s="58"/>
      <c r="AA403" s="28">
        <v>0</v>
      </c>
      <c r="AB403" s="28">
        <v>0</v>
      </c>
      <c r="AC403" s="139">
        <v>0</v>
      </c>
      <c r="AD403" s="130">
        <v>0</v>
      </c>
      <c r="AE403" s="137">
        <v>0</v>
      </c>
      <c r="AF403" s="130">
        <v>0</v>
      </c>
      <c r="AG403" s="47">
        <v>0</v>
      </c>
      <c r="AH403" s="47">
        <v>0</v>
      </c>
      <c r="AI403" s="47">
        <v>0</v>
      </c>
      <c r="AJ403" s="47">
        <v>0</v>
      </c>
      <c r="AK403" s="47">
        <v>1.2413514677652397</v>
      </c>
      <c r="AL403" s="45">
        <v>0</v>
      </c>
      <c r="AM403" s="30">
        <v>4395.7745095328455</v>
      </c>
      <c r="AN403" s="140">
        <v>4395.7700000000004</v>
      </c>
      <c r="AO403" s="140">
        <v>1.24</v>
      </c>
      <c r="AP403" s="140">
        <v>3906115.24</v>
      </c>
      <c r="AQ403" s="41">
        <v>3910511.0100000002</v>
      </c>
      <c r="AR403" s="140"/>
      <c r="AS403" s="140">
        <v>3910511.0100000002</v>
      </c>
      <c r="AT403" s="58"/>
      <c r="AU403" s="117">
        <v>45</v>
      </c>
      <c r="AV403" s="117">
        <v>23</v>
      </c>
      <c r="AW403" s="57"/>
      <c r="AY403" s="6"/>
      <c r="AZ403" s="1"/>
      <c r="BA403" s="1"/>
      <c r="BB403" s="176"/>
    </row>
    <row r="404" spans="1:54" x14ac:dyDescent="0.25">
      <c r="A404" s="24" t="s">
        <v>830</v>
      </c>
      <c r="B404" s="24" t="s">
        <v>831</v>
      </c>
      <c r="C404" s="24" t="s">
        <v>767</v>
      </c>
      <c r="D404" s="24" t="s">
        <v>131</v>
      </c>
      <c r="E404" s="58"/>
      <c r="F404" s="139">
        <v>2073.4899999999998</v>
      </c>
      <c r="G404" s="57"/>
      <c r="H404" s="139">
        <v>12821377.080000002</v>
      </c>
      <c r="I404" s="139">
        <v>1625885.71</v>
      </c>
      <c r="J404" s="139">
        <v>5006898.2299999995</v>
      </c>
      <c r="K404" s="139">
        <v>11569085.262109999</v>
      </c>
      <c r="L404" s="139">
        <v>31023246.282110002</v>
      </c>
      <c r="M404" s="117">
        <v>1.05711</v>
      </c>
      <c r="N404" s="25">
        <v>32134273.41</v>
      </c>
      <c r="O404" s="25">
        <v>15497.67</v>
      </c>
      <c r="P404" s="58"/>
      <c r="Q404" s="139">
        <v>15750808.689999999</v>
      </c>
      <c r="R404" s="139">
        <v>3191003.46</v>
      </c>
      <c r="S404" s="139">
        <v>19890768.559999999</v>
      </c>
      <c r="T404" s="40">
        <v>0.61898921149435748</v>
      </c>
      <c r="U404" s="58"/>
      <c r="V404" s="28">
        <v>12243504.850000001</v>
      </c>
      <c r="W404" s="29">
        <v>0.61898921149435748</v>
      </c>
      <c r="X404" s="42">
        <v>1</v>
      </c>
      <c r="Y404" s="46">
        <v>1</v>
      </c>
      <c r="Z404" s="58"/>
      <c r="AA404" s="28">
        <v>1755009.540866442</v>
      </c>
      <c r="AB404" s="28">
        <v>526502.86225993256</v>
      </c>
      <c r="AC404" s="139">
        <v>5261161.6339380825</v>
      </c>
      <c r="AD404" s="130">
        <v>261170.66844809792</v>
      </c>
      <c r="AE404" s="137">
        <v>261170.66844809792</v>
      </c>
      <c r="AF404" s="130">
        <v>253963.45009470463</v>
      </c>
      <c r="AG404" s="47">
        <v>253.92110029946255</v>
      </c>
      <c r="AH404" s="47">
        <v>125.95704269039057</v>
      </c>
      <c r="AI404" s="47">
        <v>122.48115500663359</v>
      </c>
      <c r="AJ404" s="47">
        <v>0</v>
      </c>
      <c r="AK404" s="47">
        <v>0</v>
      </c>
      <c r="AL404" s="45">
        <v>0</v>
      </c>
      <c r="AM404" s="30">
        <v>0</v>
      </c>
      <c r="AN404" s="140">
        <v>780466.31</v>
      </c>
      <c r="AO404" s="140">
        <v>376.4</v>
      </c>
      <c r="AP404" s="140">
        <v>3649070.33</v>
      </c>
      <c r="AQ404" s="41">
        <v>4429536.6400000006</v>
      </c>
      <c r="AR404" s="140"/>
      <c r="AS404" s="140">
        <v>4429536.6400000006</v>
      </c>
      <c r="AT404" s="58"/>
      <c r="AU404" s="117">
        <v>49</v>
      </c>
      <c r="AV404" s="117">
        <v>25</v>
      </c>
      <c r="AW404" s="57"/>
      <c r="AY404" s="6"/>
      <c r="AZ404" s="1"/>
      <c r="BA404" s="1"/>
      <c r="BB404" s="176"/>
    </row>
    <row r="405" spans="1:54" x14ac:dyDescent="0.25">
      <c r="A405" s="24" t="s">
        <v>832</v>
      </c>
      <c r="B405" s="24" t="s">
        <v>833</v>
      </c>
      <c r="C405" s="24" t="s">
        <v>767</v>
      </c>
      <c r="D405" s="24" t="s">
        <v>131</v>
      </c>
      <c r="E405" s="58"/>
      <c r="F405" s="139">
        <v>4936.5</v>
      </c>
      <c r="G405" s="57"/>
      <c r="H405" s="139">
        <v>29064737.090000004</v>
      </c>
      <c r="I405" s="139">
        <v>3870857.74</v>
      </c>
      <c r="J405" s="139">
        <v>6519712.9800000004</v>
      </c>
      <c r="K405" s="139">
        <v>24106185.612499997</v>
      </c>
      <c r="L405" s="139">
        <v>63561493.422499999</v>
      </c>
      <c r="M405" s="117">
        <v>1.05711</v>
      </c>
      <c r="N405" s="25">
        <v>65814786.049999997</v>
      </c>
      <c r="O405" s="25">
        <v>13332.27</v>
      </c>
      <c r="P405" s="58"/>
      <c r="Q405" s="139">
        <v>67691138.290000007</v>
      </c>
      <c r="R405" s="139">
        <v>3988932.1</v>
      </c>
      <c r="S405" s="139">
        <v>72567349.349999994</v>
      </c>
      <c r="T405" s="40">
        <v>1.1025994872165963</v>
      </c>
      <c r="U405" s="58"/>
      <c r="V405" s="28">
        <v>-6752563.299999997</v>
      </c>
      <c r="W405" s="29">
        <v>1.1025994872165963</v>
      </c>
      <c r="X405" s="42">
        <v>4</v>
      </c>
      <c r="Y405" s="46">
        <v>0</v>
      </c>
      <c r="Z405" s="58"/>
      <c r="AA405" s="28">
        <v>0</v>
      </c>
      <c r="AB405" s="28">
        <v>0</v>
      </c>
      <c r="AC405" s="139">
        <v>0</v>
      </c>
      <c r="AD405" s="130">
        <v>0</v>
      </c>
      <c r="AE405" s="137">
        <v>0</v>
      </c>
      <c r="AF405" s="130">
        <v>0</v>
      </c>
      <c r="AG405" s="47">
        <v>0</v>
      </c>
      <c r="AH405" s="47">
        <v>0</v>
      </c>
      <c r="AI405" s="47">
        <v>0</v>
      </c>
      <c r="AJ405" s="47">
        <v>0</v>
      </c>
      <c r="AK405" s="47">
        <v>1.2663746308407373</v>
      </c>
      <c r="AL405" s="45">
        <v>0</v>
      </c>
      <c r="AM405" s="30">
        <v>6251.4583651452995</v>
      </c>
      <c r="AN405" s="140">
        <v>6251.45</v>
      </c>
      <c r="AO405" s="140">
        <v>1.26</v>
      </c>
      <c r="AP405" s="140">
        <v>4030443.22</v>
      </c>
      <c r="AQ405" s="41">
        <v>4036694.6700000004</v>
      </c>
      <c r="AR405" s="140"/>
      <c r="AS405" s="140">
        <v>4036694.6700000004</v>
      </c>
      <c r="AT405" s="58"/>
      <c r="AU405" s="117">
        <v>81</v>
      </c>
      <c r="AV405" s="117">
        <v>41</v>
      </c>
      <c r="AW405" s="57"/>
      <c r="AY405" s="6"/>
      <c r="AZ405" s="1"/>
      <c r="BA405" s="1"/>
      <c r="BB405" s="176"/>
    </row>
    <row r="406" spans="1:54" x14ac:dyDescent="0.25">
      <c r="A406" s="24" t="s">
        <v>834</v>
      </c>
      <c r="B406" s="24" t="s">
        <v>835</v>
      </c>
      <c r="C406" s="24" t="s">
        <v>767</v>
      </c>
      <c r="D406" s="24" t="s">
        <v>131</v>
      </c>
      <c r="E406" s="58"/>
      <c r="F406" s="139">
        <v>1494.66</v>
      </c>
      <c r="G406" s="57"/>
      <c r="H406" s="139">
        <v>9179696.3100000005</v>
      </c>
      <c r="I406" s="139">
        <v>1172007.74</v>
      </c>
      <c r="J406" s="139">
        <v>2975717.8499999992</v>
      </c>
      <c r="K406" s="139">
        <v>7707069.4407400005</v>
      </c>
      <c r="L406" s="139">
        <v>21034491.340740003</v>
      </c>
      <c r="M406" s="117">
        <v>1.05711</v>
      </c>
      <c r="N406" s="25">
        <v>21795620.399999999</v>
      </c>
      <c r="O406" s="25">
        <v>14582.32</v>
      </c>
      <c r="P406" s="58"/>
      <c r="Q406" s="139">
        <v>20089285.140000001</v>
      </c>
      <c r="R406" s="139">
        <v>1722647.6</v>
      </c>
      <c r="S406" s="139">
        <v>22985853.930000003</v>
      </c>
      <c r="T406" s="40">
        <v>1.0546088392143225</v>
      </c>
      <c r="U406" s="58"/>
      <c r="V406" s="28">
        <v>-1190233.5300000049</v>
      </c>
      <c r="W406" s="29">
        <v>1.0546088392143225</v>
      </c>
      <c r="X406" s="42">
        <v>4</v>
      </c>
      <c r="Y406" s="46">
        <v>0</v>
      </c>
      <c r="Z406" s="58"/>
      <c r="AA406" s="28">
        <v>0</v>
      </c>
      <c r="AB406" s="28">
        <v>0</v>
      </c>
      <c r="AC406" s="139">
        <v>0</v>
      </c>
      <c r="AD406" s="130">
        <v>0</v>
      </c>
      <c r="AE406" s="137">
        <v>0</v>
      </c>
      <c r="AF406" s="130">
        <v>0</v>
      </c>
      <c r="AG406" s="47">
        <v>0</v>
      </c>
      <c r="AH406" s="47">
        <v>0</v>
      </c>
      <c r="AI406" s="47">
        <v>0</v>
      </c>
      <c r="AJ406" s="47">
        <v>0</v>
      </c>
      <c r="AK406" s="47">
        <v>1.3851113647382038</v>
      </c>
      <c r="AL406" s="45">
        <v>0</v>
      </c>
      <c r="AM406" s="30">
        <v>2070.270552419604</v>
      </c>
      <c r="AN406" s="140">
        <v>2070.27</v>
      </c>
      <c r="AO406" s="140">
        <v>1.38</v>
      </c>
      <c r="AP406" s="140">
        <v>1845030.39</v>
      </c>
      <c r="AQ406" s="41">
        <v>1847100.66</v>
      </c>
      <c r="AR406" s="140"/>
      <c r="AS406" s="140">
        <v>1847100.66</v>
      </c>
      <c r="AT406" s="58"/>
      <c r="AU406" s="117">
        <v>77</v>
      </c>
      <c r="AV406" s="117">
        <v>39</v>
      </c>
      <c r="AW406" s="57"/>
      <c r="AY406" s="6"/>
      <c r="AZ406" s="1"/>
      <c r="BA406" s="1"/>
      <c r="BB406" s="176"/>
    </row>
    <row r="407" spans="1:54" x14ac:dyDescent="0.25">
      <c r="A407" s="24" t="s">
        <v>836</v>
      </c>
      <c r="B407" s="24" t="s">
        <v>837</v>
      </c>
      <c r="C407" s="24" t="s">
        <v>767</v>
      </c>
      <c r="D407" s="24" t="s">
        <v>131</v>
      </c>
      <c r="E407" s="58"/>
      <c r="F407" s="139">
        <v>2592.9899999999998</v>
      </c>
      <c r="G407" s="57"/>
      <c r="H407" s="139">
        <v>15347140.52</v>
      </c>
      <c r="I407" s="139">
        <v>2033241.24</v>
      </c>
      <c r="J407" s="139">
        <v>3618226.8999999994</v>
      </c>
      <c r="K407" s="139">
        <v>12743213.604609998</v>
      </c>
      <c r="L407" s="139">
        <v>33741822.264609993</v>
      </c>
      <c r="M407" s="117">
        <v>1.05711</v>
      </c>
      <c r="N407" s="25">
        <v>34941052.799999997</v>
      </c>
      <c r="O407" s="25">
        <v>13475.19</v>
      </c>
      <c r="P407" s="58"/>
      <c r="Q407" s="139">
        <v>35352890.079999998</v>
      </c>
      <c r="R407" s="139">
        <v>1992745.93</v>
      </c>
      <c r="S407" s="139">
        <v>37896603.210000001</v>
      </c>
      <c r="T407" s="40">
        <v>1.0845867589313165</v>
      </c>
      <c r="U407" s="58"/>
      <c r="V407" s="28">
        <v>-2955550.4100000039</v>
      </c>
      <c r="W407" s="29">
        <v>1.0845867589313165</v>
      </c>
      <c r="X407" s="42">
        <v>4</v>
      </c>
      <c r="Y407" s="46">
        <v>0</v>
      </c>
      <c r="Z407" s="58"/>
      <c r="AA407" s="28">
        <v>0</v>
      </c>
      <c r="AB407" s="28">
        <v>0</v>
      </c>
      <c r="AC407" s="139">
        <v>0</v>
      </c>
      <c r="AD407" s="130">
        <v>0</v>
      </c>
      <c r="AE407" s="137">
        <v>0</v>
      </c>
      <c r="AF407" s="130">
        <v>0</v>
      </c>
      <c r="AG407" s="47">
        <v>0</v>
      </c>
      <c r="AH407" s="47">
        <v>0</v>
      </c>
      <c r="AI407" s="47">
        <v>0</v>
      </c>
      <c r="AJ407" s="47">
        <v>0</v>
      </c>
      <c r="AK407" s="47">
        <v>1.279950026986967</v>
      </c>
      <c r="AL407" s="45">
        <v>0</v>
      </c>
      <c r="AM407" s="30">
        <v>3318.8976204769351</v>
      </c>
      <c r="AN407" s="140">
        <v>3318.89</v>
      </c>
      <c r="AO407" s="140">
        <v>1.27</v>
      </c>
      <c r="AP407" s="140">
        <v>2062257.8100000003</v>
      </c>
      <c r="AQ407" s="41">
        <v>2065576.7000000002</v>
      </c>
      <c r="AR407" s="140"/>
      <c r="AS407" s="140">
        <v>2065576.7000000002</v>
      </c>
      <c r="AT407" s="58"/>
      <c r="AU407" s="117">
        <v>45</v>
      </c>
      <c r="AV407" s="117">
        <v>23</v>
      </c>
      <c r="AW407" s="57"/>
      <c r="AY407" s="6"/>
      <c r="AZ407" s="1"/>
      <c r="BA407" s="1"/>
      <c r="BB407" s="176"/>
    </row>
    <row r="408" spans="1:54" x14ac:dyDescent="0.25">
      <c r="A408" s="24" t="s">
        <v>838</v>
      </c>
      <c r="B408" s="24" t="s">
        <v>839</v>
      </c>
      <c r="C408" s="24" t="s">
        <v>767</v>
      </c>
      <c r="D408" s="24" t="s">
        <v>120</v>
      </c>
      <c r="E408" s="58"/>
      <c r="F408" s="139">
        <v>572.13</v>
      </c>
      <c r="G408" s="57"/>
      <c r="H408" s="139">
        <v>3387852.3099999996</v>
      </c>
      <c r="I408" s="139">
        <v>448624.29</v>
      </c>
      <c r="J408" s="139">
        <v>1460698.92</v>
      </c>
      <c r="K408" s="139">
        <v>2673754.1330699995</v>
      </c>
      <c r="L408" s="139">
        <v>7970929.6530699991</v>
      </c>
      <c r="M408" s="117">
        <v>1.05711</v>
      </c>
      <c r="N408" s="25">
        <v>8273451.3399999999</v>
      </c>
      <c r="O408" s="25">
        <v>14460.78</v>
      </c>
      <c r="P408" s="58"/>
      <c r="Q408" s="139">
        <v>7446106.2000000002</v>
      </c>
      <c r="R408" s="139">
        <v>1849456.39</v>
      </c>
      <c r="S408" s="139">
        <v>9409846.4299999997</v>
      </c>
      <c r="T408" s="40">
        <v>1.1373544175579813</v>
      </c>
      <c r="U408" s="58"/>
      <c r="V408" s="28">
        <v>-1136395.0899999999</v>
      </c>
      <c r="W408" s="29">
        <v>1.1373544175579813</v>
      </c>
      <c r="X408" s="42">
        <v>4</v>
      </c>
      <c r="Y408" s="46">
        <v>0</v>
      </c>
      <c r="Z408" s="58"/>
      <c r="AA408" s="28">
        <v>0</v>
      </c>
      <c r="AB408" s="28">
        <v>0</v>
      </c>
      <c r="AC408" s="139">
        <v>0</v>
      </c>
      <c r="AD408" s="130">
        <v>0</v>
      </c>
      <c r="AE408" s="137">
        <v>0</v>
      </c>
      <c r="AF408" s="130">
        <v>0</v>
      </c>
      <c r="AG408" s="47">
        <v>0</v>
      </c>
      <c r="AH408" s="47">
        <v>0</v>
      </c>
      <c r="AI408" s="47">
        <v>0</v>
      </c>
      <c r="AJ408" s="47">
        <v>0</v>
      </c>
      <c r="AK408" s="47">
        <v>1.3735670538563745</v>
      </c>
      <c r="AL408" s="45">
        <v>0</v>
      </c>
      <c r="AM408" s="30">
        <v>785.85891852284749</v>
      </c>
      <c r="AN408" s="140">
        <v>785.85</v>
      </c>
      <c r="AO408" s="140">
        <v>1.37</v>
      </c>
      <c r="AP408" s="140">
        <v>1849456.39</v>
      </c>
      <c r="AQ408" s="41">
        <v>1850242.24</v>
      </c>
      <c r="AR408" s="140"/>
      <c r="AS408" s="140">
        <v>1850242.24</v>
      </c>
      <c r="AT408" s="58"/>
      <c r="AU408" s="117">
        <v>82</v>
      </c>
      <c r="AV408" s="117">
        <v>41</v>
      </c>
      <c r="AW408" s="57"/>
      <c r="AY408" s="6"/>
      <c r="AZ408" s="1"/>
      <c r="BA408" s="1"/>
      <c r="BB408" s="176"/>
    </row>
    <row r="409" spans="1:54" x14ac:dyDescent="0.25">
      <c r="A409" s="24" t="s">
        <v>840</v>
      </c>
      <c r="B409" s="24" t="s">
        <v>841</v>
      </c>
      <c r="C409" s="24" t="s">
        <v>767</v>
      </c>
      <c r="D409" s="24" t="s">
        <v>120</v>
      </c>
      <c r="E409" s="58"/>
      <c r="F409" s="139">
        <v>3571.72</v>
      </c>
      <c r="G409" s="57"/>
      <c r="H409" s="139">
        <v>18194793.759999998</v>
      </c>
      <c r="I409" s="139">
        <v>2800692.8</v>
      </c>
      <c r="J409" s="139">
        <v>3271275.9000000004</v>
      </c>
      <c r="K409" s="139">
        <v>14114237.288079999</v>
      </c>
      <c r="L409" s="139">
        <v>38380999.74808</v>
      </c>
      <c r="M409" s="117">
        <v>1.05711</v>
      </c>
      <c r="N409" s="25">
        <v>39766874.549999997</v>
      </c>
      <c r="O409" s="25">
        <v>11133.81</v>
      </c>
      <c r="P409" s="58"/>
      <c r="Q409" s="139">
        <v>51915428.049999997</v>
      </c>
      <c r="R409" s="139">
        <v>2243516.54</v>
      </c>
      <c r="S409" s="139">
        <v>54629198.649999999</v>
      </c>
      <c r="T409" s="40">
        <v>1.3737362885110116</v>
      </c>
      <c r="U409" s="58"/>
      <c r="V409" s="28">
        <v>-14862324.100000001</v>
      </c>
      <c r="W409" s="29">
        <v>1.3737362885110116</v>
      </c>
      <c r="X409" s="42">
        <v>4</v>
      </c>
      <c r="Y409" s="46">
        <v>0</v>
      </c>
      <c r="Z409" s="58"/>
      <c r="AA409" s="28">
        <v>0</v>
      </c>
      <c r="AB409" s="28">
        <v>0</v>
      </c>
      <c r="AC409" s="139">
        <v>0</v>
      </c>
      <c r="AD409" s="130">
        <v>0</v>
      </c>
      <c r="AE409" s="137">
        <v>0</v>
      </c>
      <c r="AF409" s="130">
        <v>0</v>
      </c>
      <c r="AG409" s="47">
        <v>0</v>
      </c>
      <c r="AH409" s="47">
        <v>0</v>
      </c>
      <c r="AI409" s="47">
        <v>0</v>
      </c>
      <c r="AJ409" s="47">
        <v>0</v>
      </c>
      <c r="AK409" s="47">
        <v>1.057552467510678</v>
      </c>
      <c r="AL409" s="45">
        <v>0</v>
      </c>
      <c r="AM409" s="30">
        <v>3777.281299257239</v>
      </c>
      <c r="AN409" s="140">
        <v>3777.28</v>
      </c>
      <c r="AO409" s="140">
        <v>1.05</v>
      </c>
      <c r="AP409" s="140">
        <v>2245920.7800000003</v>
      </c>
      <c r="AQ409" s="41">
        <v>2249698.06</v>
      </c>
      <c r="AR409" s="140"/>
      <c r="AS409" s="140">
        <v>2249698.06</v>
      </c>
      <c r="AT409" s="58"/>
      <c r="AU409" s="117">
        <v>82</v>
      </c>
      <c r="AV409" s="117">
        <v>41</v>
      </c>
      <c r="AW409" s="57"/>
      <c r="AY409" s="6"/>
      <c r="AZ409" s="1"/>
      <c r="BA409" s="1"/>
      <c r="BB409" s="176"/>
    </row>
    <row r="410" spans="1:54" x14ac:dyDescent="0.25">
      <c r="A410" s="24" t="s">
        <v>842</v>
      </c>
      <c r="B410" s="24" t="s">
        <v>843</v>
      </c>
      <c r="C410" s="24" t="s">
        <v>767</v>
      </c>
      <c r="D410" s="24" t="s">
        <v>12</v>
      </c>
      <c r="E410" s="58"/>
      <c r="F410" s="139">
        <v>12157.88</v>
      </c>
      <c r="G410" s="57"/>
      <c r="H410" s="139">
        <v>67237960.169999987</v>
      </c>
      <c r="I410" s="139">
        <v>9533358.4399999995</v>
      </c>
      <c r="J410" s="139">
        <v>19589204.73</v>
      </c>
      <c r="K410" s="139">
        <v>54450341.377319999</v>
      </c>
      <c r="L410" s="139">
        <v>150810864.71732</v>
      </c>
      <c r="M410" s="117">
        <v>1.05711</v>
      </c>
      <c r="N410" s="25">
        <v>156314014.19999999</v>
      </c>
      <c r="O410" s="25">
        <v>12857.01</v>
      </c>
      <c r="P410" s="58"/>
      <c r="Q410" s="139">
        <v>129943840</v>
      </c>
      <c r="R410" s="139">
        <v>12737481.41</v>
      </c>
      <c r="S410" s="139">
        <v>144610747.64000002</v>
      </c>
      <c r="T410" s="40">
        <v>0.92512976766737032</v>
      </c>
      <c r="U410" s="58"/>
      <c r="V410" s="28">
        <v>11703266.559999973</v>
      </c>
      <c r="W410" s="29">
        <v>0.92512976766737032</v>
      </c>
      <c r="X410" s="42">
        <v>3</v>
      </c>
      <c r="Y410" s="46">
        <v>0</v>
      </c>
      <c r="Z410" s="58"/>
      <c r="AA410" s="28">
        <v>0</v>
      </c>
      <c r="AB410" s="28">
        <v>0</v>
      </c>
      <c r="AC410" s="139">
        <v>0</v>
      </c>
      <c r="AD410" s="130">
        <v>0</v>
      </c>
      <c r="AE410" s="137">
        <v>0</v>
      </c>
      <c r="AF410" s="130">
        <v>0</v>
      </c>
      <c r="AG410" s="47">
        <v>0</v>
      </c>
      <c r="AH410" s="47">
        <v>0</v>
      </c>
      <c r="AI410" s="47">
        <v>0</v>
      </c>
      <c r="AJ410" s="47">
        <v>29.244766387106718</v>
      </c>
      <c r="AK410" s="47">
        <v>0</v>
      </c>
      <c r="AL410" s="45">
        <v>355554.36036247702</v>
      </c>
      <c r="AM410" s="30">
        <v>0</v>
      </c>
      <c r="AN410" s="140">
        <v>355554.36</v>
      </c>
      <c r="AO410" s="140">
        <v>29.24</v>
      </c>
      <c r="AP410" s="140">
        <v>12881456.959999999</v>
      </c>
      <c r="AQ410" s="41">
        <v>13237011.319999998</v>
      </c>
      <c r="AR410" s="140"/>
      <c r="AS410" s="140">
        <v>13237011.319999998</v>
      </c>
      <c r="AT410" s="58"/>
      <c r="AU410" s="117">
        <v>42</v>
      </c>
      <c r="AV410" s="117">
        <v>21</v>
      </c>
      <c r="AW410" s="57"/>
      <c r="AY410" s="6"/>
      <c r="AZ410" s="1"/>
      <c r="BA410" s="1"/>
      <c r="BB410" s="176"/>
    </row>
    <row r="411" spans="1:54" x14ac:dyDescent="0.25">
      <c r="A411" s="24" t="s">
        <v>844</v>
      </c>
      <c r="B411" s="24" t="s">
        <v>845</v>
      </c>
      <c r="C411" s="24" t="s">
        <v>767</v>
      </c>
      <c r="D411" s="24" t="s">
        <v>12</v>
      </c>
      <c r="E411" s="58"/>
      <c r="F411" s="139">
        <v>1308.21</v>
      </c>
      <c r="G411" s="57"/>
      <c r="H411" s="139">
        <v>7370870.2300000004</v>
      </c>
      <c r="I411" s="139">
        <v>1025806.7</v>
      </c>
      <c r="J411" s="139">
        <v>2272395.89</v>
      </c>
      <c r="K411" s="139">
        <v>5940093.51719</v>
      </c>
      <c r="L411" s="139">
        <v>16609166.33719</v>
      </c>
      <c r="M411" s="117">
        <v>1.05711</v>
      </c>
      <c r="N411" s="25">
        <v>17218477.079999998</v>
      </c>
      <c r="O411" s="25">
        <v>13161.86</v>
      </c>
      <c r="P411" s="58"/>
      <c r="Q411" s="139">
        <v>19788633.539999999</v>
      </c>
      <c r="R411" s="139">
        <v>1321563.82</v>
      </c>
      <c r="S411" s="139">
        <v>21385550.530000001</v>
      </c>
      <c r="T411" s="40">
        <v>1.2420117313882677</v>
      </c>
      <c r="U411" s="58"/>
      <c r="V411" s="28">
        <v>-4167073.450000003</v>
      </c>
      <c r="W411" s="29">
        <v>1.2420117313882677</v>
      </c>
      <c r="X411" s="42">
        <v>4</v>
      </c>
      <c r="Y411" s="46">
        <v>0</v>
      </c>
      <c r="Z411" s="58"/>
      <c r="AA411" s="28">
        <v>0</v>
      </c>
      <c r="AB411" s="28">
        <v>0</v>
      </c>
      <c r="AC411" s="139">
        <v>0</v>
      </c>
      <c r="AD411" s="130">
        <v>0</v>
      </c>
      <c r="AE411" s="137">
        <v>0</v>
      </c>
      <c r="AF411" s="130">
        <v>0</v>
      </c>
      <c r="AG411" s="47">
        <v>0</v>
      </c>
      <c r="AH411" s="47">
        <v>0</v>
      </c>
      <c r="AI411" s="47">
        <v>0</v>
      </c>
      <c r="AJ411" s="47">
        <v>0</v>
      </c>
      <c r="AK411" s="47">
        <v>1.2501874690591281</v>
      </c>
      <c r="AL411" s="45">
        <v>0</v>
      </c>
      <c r="AM411" s="30">
        <v>1635.507748897842</v>
      </c>
      <c r="AN411" s="140">
        <v>1635.5</v>
      </c>
      <c r="AO411" s="140">
        <v>1.25</v>
      </c>
      <c r="AP411" s="140">
        <v>1324311.5599999998</v>
      </c>
      <c r="AQ411" s="41">
        <v>1325947.0599999998</v>
      </c>
      <c r="AR411" s="140"/>
      <c r="AS411" s="140">
        <v>1325947.0599999998</v>
      </c>
      <c r="AT411" s="58"/>
      <c r="AU411" s="117">
        <v>47</v>
      </c>
      <c r="AV411" s="117">
        <v>24</v>
      </c>
      <c r="AW411" s="57"/>
      <c r="AY411" s="6"/>
      <c r="AZ411" s="1"/>
      <c r="BA411" s="1"/>
      <c r="BB411" s="176"/>
    </row>
    <row r="412" spans="1:54" x14ac:dyDescent="0.25">
      <c r="A412" s="24" t="s">
        <v>846</v>
      </c>
      <c r="B412" s="24" t="s">
        <v>847</v>
      </c>
      <c r="C412" s="24" t="s">
        <v>767</v>
      </c>
      <c r="D412" s="24" t="s">
        <v>12</v>
      </c>
      <c r="E412" s="58"/>
      <c r="F412" s="139">
        <v>1440.53</v>
      </c>
      <c r="G412" s="57"/>
      <c r="H412" s="139">
        <v>8005740.3200000003</v>
      </c>
      <c r="I412" s="139">
        <v>1129562.78</v>
      </c>
      <c r="J412" s="139">
        <v>2167781.0499999998</v>
      </c>
      <c r="K412" s="139">
        <v>6419655.4586699996</v>
      </c>
      <c r="L412" s="139">
        <v>17722739.608669996</v>
      </c>
      <c r="M412" s="117">
        <v>1.05711</v>
      </c>
      <c r="N412" s="25">
        <v>18368258.739999998</v>
      </c>
      <c r="O412" s="25">
        <v>12751.04</v>
      </c>
      <c r="P412" s="58"/>
      <c r="Q412" s="139">
        <v>25396274.079999998</v>
      </c>
      <c r="R412" s="139">
        <v>1247699.25</v>
      </c>
      <c r="S412" s="139">
        <v>26965542.959999997</v>
      </c>
      <c r="T412" s="40">
        <v>1.4680511278555737</v>
      </c>
      <c r="U412" s="58"/>
      <c r="V412" s="28">
        <v>-8597284.2199999988</v>
      </c>
      <c r="W412" s="29">
        <v>1.4680511278555737</v>
      </c>
      <c r="X412" s="42">
        <v>4</v>
      </c>
      <c r="Y412" s="46">
        <v>0</v>
      </c>
      <c r="Z412" s="58"/>
      <c r="AA412" s="28">
        <v>0</v>
      </c>
      <c r="AB412" s="28">
        <v>0</v>
      </c>
      <c r="AC412" s="139">
        <v>0</v>
      </c>
      <c r="AD412" s="130">
        <v>0</v>
      </c>
      <c r="AE412" s="137">
        <v>0</v>
      </c>
      <c r="AF412" s="130">
        <v>0</v>
      </c>
      <c r="AG412" s="47">
        <v>0</v>
      </c>
      <c r="AH412" s="47">
        <v>0</v>
      </c>
      <c r="AI412" s="47">
        <v>0</v>
      </c>
      <c r="AJ412" s="47">
        <v>0</v>
      </c>
      <c r="AK412" s="47">
        <v>1.2111656644479349</v>
      </c>
      <c r="AL412" s="45">
        <v>0</v>
      </c>
      <c r="AM412" s="30">
        <v>1744.7204746071836</v>
      </c>
      <c r="AN412" s="140">
        <v>1744.72</v>
      </c>
      <c r="AO412" s="140">
        <v>1.21</v>
      </c>
      <c r="AP412" s="140">
        <v>1252273.06</v>
      </c>
      <c r="AQ412" s="41">
        <v>1254017.78</v>
      </c>
      <c r="AR412" s="140"/>
      <c r="AS412" s="140">
        <v>1254017.78</v>
      </c>
      <c r="AT412" s="58"/>
      <c r="AU412" s="117">
        <v>48</v>
      </c>
      <c r="AV412" s="117">
        <v>24</v>
      </c>
      <c r="AW412" s="57"/>
      <c r="AY412" s="6"/>
      <c r="AZ412" s="1"/>
      <c r="BA412" s="1"/>
      <c r="BB412" s="176"/>
    </row>
    <row r="413" spans="1:54" x14ac:dyDescent="0.25">
      <c r="A413" s="24" t="s">
        <v>848</v>
      </c>
      <c r="B413" s="24" t="s">
        <v>849</v>
      </c>
      <c r="C413" s="24" t="s">
        <v>767</v>
      </c>
      <c r="D413" s="24" t="s">
        <v>12</v>
      </c>
      <c r="E413" s="58"/>
      <c r="F413" s="139">
        <v>16268.36</v>
      </c>
      <c r="G413" s="57"/>
      <c r="H413" s="139">
        <v>88080849.719999999</v>
      </c>
      <c r="I413" s="139">
        <v>12756509.119999999</v>
      </c>
      <c r="J413" s="139">
        <v>19817621.709999997</v>
      </c>
      <c r="K413" s="139">
        <v>70460472.622039959</v>
      </c>
      <c r="L413" s="139">
        <v>191115453.17203996</v>
      </c>
      <c r="M413" s="117">
        <v>1.05711</v>
      </c>
      <c r="N413" s="25">
        <v>198006059.11000001</v>
      </c>
      <c r="O413" s="25">
        <v>12171.23</v>
      </c>
      <c r="P413" s="58"/>
      <c r="Q413" s="139">
        <v>216981480.13999999</v>
      </c>
      <c r="R413" s="139">
        <v>12623903.800000001</v>
      </c>
      <c r="S413" s="139">
        <v>231848106.84999999</v>
      </c>
      <c r="T413" s="40">
        <v>1.1709142027881048</v>
      </c>
      <c r="U413" s="58"/>
      <c r="V413" s="28">
        <v>-33842047.73999998</v>
      </c>
      <c r="W413" s="29">
        <v>1.1709142027881048</v>
      </c>
      <c r="X413" s="42">
        <v>4</v>
      </c>
      <c r="Y413" s="46">
        <v>0</v>
      </c>
      <c r="Z413" s="58"/>
      <c r="AA413" s="28">
        <v>0</v>
      </c>
      <c r="AB413" s="28">
        <v>0</v>
      </c>
      <c r="AC413" s="139">
        <v>0</v>
      </c>
      <c r="AD413" s="130">
        <v>0</v>
      </c>
      <c r="AE413" s="137">
        <v>0</v>
      </c>
      <c r="AF413" s="130">
        <v>0</v>
      </c>
      <c r="AG413" s="47">
        <v>0</v>
      </c>
      <c r="AH413" s="47">
        <v>0</v>
      </c>
      <c r="AI413" s="47">
        <v>0</v>
      </c>
      <c r="AJ413" s="47">
        <v>0</v>
      </c>
      <c r="AK413" s="47">
        <v>1.1560924770714105</v>
      </c>
      <c r="AL413" s="45">
        <v>0</v>
      </c>
      <c r="AM413" s="30">
        <v>18807.728610289454</v>
      </c>
      <c r="AN413" s="140">
        <v>18807.72</v>
      </c>
      <c r="AO413" s="140">
        <v>1.1499999999999999</v>
      </c>
      <c r="AP413" s="140">
        <v>12645723.970000001</v>
      </c>
      <c r="AQ413" s="41">
        <v>12664531.690000001</v>
      </c>
      <c r="AR413" s="140"/>
      <c r="AS413" s="140">
        <v>12664531.690000001</v>
      </c>
      <c r="AT413" s="58"/>
      <c r="AU413" s="117">
        <v>41</v>
      </c>
      <c r="AV413" s="117">
        <v>21</v>
      </c>
      <c r="AW413" s="57"/>
      <c r="AY413" s="6"/>
      <c r="AZ413" s="1"/>
      <c r="BA413" s="1"/>
      <c r="BB413" s="176"/>
    </row>
    <row r="414" spans="1:54" x14ac:dyDescent="0.25">
      <c r="A414" s="24" t="s">
        <v>850</v>
      </c>
      <c r="B414" s="24" t="s">
        <v>851</v>
      </c>
      <c r="C414" s="24" t="s">
        <v>767</v>
      </c>
      <c r="D414" s="24" t="s">
        <v>12</v>
      </c>
      <c r="E414" s="58"/>
      <c r="F414" s="139">
        <v>27292.47</v>
      </c>
      <c r="G414" s="57"/>
      <c r="H414" s="139">
        <v>147774409.81</v>
      </c>
      <c r="I414" s="139">
        <v>21400844.5</v>
      </c>
      <c r="J414" s="139">
        <v>36130696.089999996</v>
      </c>
      <c r="K414" s="139">
        <v>126837302.99733001</v>
      </c>
      <c r="L414" s="139">
        <v>332143253.39733005</v>
      </c>
      <c r="M414" s="117">
        <v>1.05711</v>
      </c>
      <c r="N414" s="25">
        <v>343868276.22000003</v>
      </c>
      <c r="O414" s="25">
        <v>12599.38</v>
      </c>
      <c r="P414" s="58"/>
      <c r="Q414" s="139">
        <v>233692387.43000001</v>
      </c>
      <c r="R414" s="139">
        <v>39042348.149999999</v>
      </c>
      <c r="S414" s="139">
        <v>275038527.07999998</v>
      </c>
      <c r="T414" s="40">
        <v>0.79983687388491709</v>
      </c>
      <c r="U414" s="58"/>
      <c r="V414" s="28">
        <v>68829749.140000045</v>
      </c>
      <c r="W414" s="29">
        <v>0.79983687388491709</v>
      </c>
      <c r="X414" s="42">
        <v>2</v>
      </c>
      <c r="Y414" s="46">
        <v>0</v>
      </c>
      <c r="Z414" s="58"/>
      <c r="AA414" s="28">
        <v>0</v>
      </c>
      <c r="AB414" s="28">
        <v>0</v>
      </c>
      <c r="AC414" s="139">
        <v>12382230.285721024</v>
      </c>
      <c r="AD414" s="130">
        <v>614669.45621653972</v>
      </c>
      <c r="AE414" s="137">
        <v>997649.03298090177</v>
      </c>
      <c r="AF414" s="130">
        <v>970118.09138064343</v>
      </c>
      <c r="AG414" s="47">
        <v>0</v>
      </c>
      <c r="AH414" s="47">
        <v>22.521576691905853</v>
      </c>
      <c r="AI414" s="47">
        <v>35.545265466285876</v>
      </c>
      <c r="AJ414" s="47">
        <v>0</v>
      </c>
      <c r="AK414" s="47">
        <v>0</v>
      </c>
      <c r="AL414" s="45">
        <v>0</v>
      </c>
      <c r="AM414" s="30">
        <v>0</v>
      </c>
      <c r="AN414" s="140">
        <v>970118.09</v>
      </c>
      <c r="AO414" s="140">
        <v>35.54</v>
      </c>
      <c r="AP414" s="140">
        <v>39395554.049999997</v>
      </c>
      <c r="AQ414" s="41">
        <v>40365672.140000001</v>
      </c>
      <c r="AR414" s="140"/>
      <c r="AS414" s="140">
        <v>40365672.140000001</v>
      </c>
      <c r="AT414" s="58"/>
      <c r="AU414" s="117">
        <v>84</v>
      </c>
      <c r="AV414" s="117">
        <v>42</v>
      </c>
      <c r="AW414" s="57"/>
      <c r="AY414" s="6"/>
      <c r="AZ414" s="1"/>
      <c r="BA414" s="1"/>
      <c r="BB414" s="176"/>
    </row>
    <row r="415" spans="1:54" x14ac:dyDescent="0.25">
      <c r="A415" s="24" t="s">
        <v>852</v>
      </c>
      <c r="B415" s="24" t="s">
        <v>853</v>
      </c>
      <c r="C415" s="24" t="s">
        <v>767</v>
      </c>
      <c r="D415" s="24" t="s">
        <v>12</v>
      </c>
      <c r="E415" s="58"/>
      <c r="F415" s="139">
        <v>8149</v>
      </c>
      <c r="G415" s="57"/>
      <c r="H415" s="139">
        <v>44054499.480000004</v>
      </c>
      <c r="I415" s="139">
        <v>6389875.3700000001</v>
      </c>
      <c r="J415" s="139">
        <v>10772534.529999999</v>
      </c>
      <c r="K415" s="139">
        <v>35560605.148000009</v>
      </c>
      <c r="L415" s="139">
        <v>96777514.528000012</v>
      </c>
      <c r="M415" s="117">
        <v>1.05711</v>
      </c>
      <c r="N415" s="25">
        <v>100273612.22</v>
      </c>
      <c r="O415" s="25">
        <v>12305.02</v>
      </c>
      <c r="P415" s="58"/>
      <c r="Q415" s="139">
        <v>93387668.390000001</v>
      </c>
      <c r="R415" s="139">
        <v>6487374.9800000004</v>
      </c>
      <c r="S415" s="139">
        <v>101755563.41000001</v>
      </c>
      <c r="T415" s="40">
        <v>1.0147790745460392</v>
      </c>
      <c r="U415" s="58"/>
      <c r="V415" s="28">
        <v>-1481951.1900000125</v>
      </c>
      <c r="W415" s="29">
        <v>1.0147790745460392</v>
      </c>
      <c r="X415" s="42">
        <v>4</v>
      </c>
      <c r="Y415" s="46">
        <v>0</v>
      </c>
      <c r="Z415" s="58"/>
      <c r="AA415" s="28">
        <v>0</v>
      </c>
      <c r="AB415" s="28">
        <v>0</v>
      </c>
      <c r="AC415" s="139">
        <v>0</v>
      </c>
      <c r="AD415" s="130">
        <v>0</v>
      </c>
      <c r="AE415" s="137">
        <v>0</v>
      </c>
      <c r="AF415" s="130">
        <v>0</v>
      </c>
      <c r="AG415" s="47">
        <v>0</v>
      </c>
      <c r="AH415" s="47">
        <v>0</v>
      </c>
      <c r="AI415" s="47">
        <v>0</v>
      </c>
      <c r="AJ415" s="47">
        <v>0</v>
      </c>
      <c r="AK415" s="47">
        <v>1.1688000232429803</v>
      </c>
      <c r="AL415" s="45">
        <v>0</v>
      </c>
      <c r="AM415" s="30">
        <v>9524.5513894070464</v>
      </c>
      <c r="AN415" s="140">
        <v>9524.5499999999993</v>
      </c>
      <c r="AO415" s="140">
        <v>1.1599999999999999</v>
      </c>
      <c r="AP415" s="140">
        <v>6495515.1500000004</v>
      </c>
      <c r="AQ415" s="41">
        <v>6505039.7000000002</v>
      </c>
      <c r="AR415" s="140"/>
      <c r="AS415" s="140">
        <v>6505039.7000000002</v>
      </c>
      <c r="AT415" s="58"/>
      <c r="AU415" s="117">
        <v>47</v>
      </c>
      <c r="AV415" s="117">
        <v>24</v>
      </c>
      <c r="AW415" s="57"/>
      <c r="AY415" s="6"/>
      <c r="AZ415" s="1"/>
      <c r="BA415" s="1"/>
      <c r="BB415" s="176"/>
    </row>
    <row r="416" spans="1:54" x14ac:dyDescent="0.25">
      <c r="A416" s="24" t="s">
        <v>854</v>
      </c>
      <c r="B416" s="24" t="s">
        <v>855</v>
      </c>
      <c r="C416" s="24" t="s">
        <v>856</v>
      </c>
      <c r="D416" s="24" t="s">
        <v>6</v>
      </c>
      <c r="E416" s="58"/>
      <c r="F416" s="139">
        <v>42</v>
      </c>
      <c r="G416" s="57"/>
      <c r="H416" s="139">
        <v>244506.89</v>
      </c>
      <c r="I416" s="139">
        <v>32933.46</v>
      </c>
      <c r="J416" s="139">
        <v>73261.45</v>
      </c>
      <c r="K416" s="139">
        <v>205425.929</v>
      </c>
      <c r="L416" s="139">
        <v>556127.72900000005</v>
      </c>
      <c r="M416" s="117">
        <v>0.9</v>
      </c>
      <c r="N416" s="25">
        <v>521057.54</v>
      </c>
      <c r="O416" s="25">
        <v>12406.13</v>
      </c>
      <c r="P416" s="58"/>
      <c r="Q416" s="139">
        <v>52105.75</v>
      </c>
      <c r="R416" s="139">
        <v>193482.78</v>
      </c>
      <c r="S416" s="139">
        <v>245588.53</v>
      </c>
      <c r="T416" s="40">
        <v>0.47132708222589009</v>
      </c>
      <c r="U416" s="58"/>
      <c r="V416" s="28">
        <v>275469.01</v>
      </c>
      <c r="W416" s="29">
        <v>0.47132708222589009</v>
      </c>
      <c r="X416" s="42">
        <v>1</v>
      </c>
      <c r="Y416" s="46">
        <v>1</v>
      </c>
      <c r="Z416" s="58"/>
      <c r="AA416" s="28">
        <v>105397.96173481774</v>
      </c>
      <c r="AB416" s="28">
        <v>31619.388520445322</v>
      </c>
      <c r="AC416" s="139">
        <v>172569.48073159918</v>
      </c>
      <c r="AD416" s="130">
        <v>8566.5656697715003</v>
      </c>
      <c r="AE416" s="137">
        <v>8566.5656697715003</v>
      </c>
      <c r="AF416" s="130">
        <v>8330.1642787286328</v>
      </c>
      <c r="AG416" s="47">
        <v>752.84258382012672</v>
      </c>
      <c r="AH416" s="47">
        <v>203.96584928027383</v>
      </c>
      <c r="AI416" s="47">
        <v>198.33724473163412</v>
      </c>
      <c r="AJ416" s="47">
        <v>0</v>
      </c>
      <c r="AK416" s="47">
        <v>0</v>
      </c>
      <c r="AL416" s="45">
        <v>0</v>
      </c>
      <c r="AM416" s="30">
        <v>0</v>
      </c>
      <c r="AN416" s="140">
        <v>39949.550000000003</v>
      </c>
      <c r="AO416" s="140">
        <v>951.17</v>
      </c>
      <c r="AP416" s="140">
        <v>193482.78</v>
      </c>
      <c r="AQ416" s="41">
        <v>233432.33000000002</v>
      </c>
      <c r="AR416" s="140"/>
      <c r="AS416" s="140">
        <v>233432.33000000002</v>
      </c>
      <c r="AT416" s="58"/>
      <c r="AU416" s="117">
        <v>118</v>
      </c>
      <c r="AV416" s="117">
        <v>59</v>
      </c>
      <c r="AW416" s="57"/>
      <c r="AY416" s="6"/>
      <c r="AZ416" s="1"/>
      <c r="BA416" s="1"/>
      <c r="BB416" s="176"/>
    </row>
    <row r="417" spans="1:54" x14ac:dyDescent="0.25">
      <c r="A417" s="24" t="s">
        <v>857</v>
      </c>
      <c r="B417" s="24" t="s">
        <v>858</v>
      </c>
      <c r="C417" s="24" t="s">
        <v>856</v>
      </c>
      <c r="D417" s="24" t="s">
        <v>6</v>
      </c>
      <c r="E417" s="58"/>
      <c r="F417" s="139">
        <v>22</v>
      </c>
      <c r="G417" s="57"/>
      <c r="H417" s="139">
        <v>123986.72</v>
      </c>
      <c r="I417" s="139">
        <v>17250.86</v>
      </c>
      <c r="J417" s="139">
        <v>37751.57</v>
      </c>
      <c r="K417" s="139">
        <v>103250.379</v>
      </c>
      <c r="L417" s="139">
        <v>282239.52900000004</v>
      </c>
      <c r="M417" s="117">
        <v>0.9</v>
      </c>
      <c r="N417" s="25">
        <v>264340.61</v>
      </c>
      <c r="O417" s="25">
        <v>12015.48</v>
      </c>
      <c r="P417" s="58"/>
      <c r="Q417" s="139">
        <v>26434.06</v>
      </c>
      <c r="R417" s="139">
        <v>150099.07</v>
      </c>
      <c r="S417" s="139">
        <v>176533.13</v>
      </c>
      <c r="T417" s="40">
        <v>0.66782447842577053</v>
      </c>
      <c r="U417" s="58"/>
      <c r="V417" s="28">
        <v>87807.479999999981</v>
      </c>
      <c r="W417" s="29">
        <v>0.66782447842577053</v>
      </c>
      <c r="X417" s="42">
        <v>1</v>
      </c>
      <c r="Y417" s="46">
        <v>1</v>
      </c>
      <c r="Z417" s="58"/>
      <c r="AA417" s="28">
        <v>1527.7868940184126</v>
      </c>
      <c r="AB417" s="28">
        <v>458.33606820552376</v>
      </c>
      <c r="AC417" s="139">
        <v>54823.574638615028</v>
      </c>
      <c r="AD417" s="130">
        <v>2721.5110713798276</v>
      </c>
      <c r="AE417" s="137">
        <v>2721.5110713798276</v>
      </c>
      <c r="AF417" s="130">
        <v>2646.4087459189968</v>
      </c>
      <c r="AG417" s="47">
        <v>20.833457645705625</v>
      </c>
      <c r="AH417" s="47">
        <v>123.70504869908308</v>
      </c>
      <c r="AI417" s="47">
        <v>120.29130663268167</v>
      </c>
      <c r="AJ417" s="47">
        <v>0</v>
      </c>
      <c r="AK417" s="47">
        <v>0</v>
      </c>
      <c r="AL417" s="45">
        <v>0</v>
      </c>
      <c r="AM417" s="30">
        <v>0</v>
      </c>
      <c r="AN417" s="140">
        <v>3104.74</v>
      </c>
      <c r="AO417" s="140">
        <v>141.12</v>
      </c>
      <c r="AP417" s="140">
        <v>150099.07</v>
      </c>
      <c r="AQ417" s="41">
        <v>153203.81</v>
      </c>
      <c r="AR417" s="140"/>
      <c r="AS417" s="140">
        <v>153203.81</v>
      </c>
      <c r="AT417" s="58"/>
      <c r="AU417" s="117">
        <v>109</v>
      </c>
      <c r="AV417" s="117">
        <v>55</v>
      </c>
      <c r="AW417" s="57"/>
      <c r="AY417" s="6"/>
      <c r="AZ417" s="1"/>
      <c r="BA417" s="1"/>
      <c r="BB417" s="176"/>
    </row>
    <row r="418" spans="1:54" x14ac:dyDescent="0.25">
      <c r="A418" s="24" t="s">
        <v>859</v>
      </c>
      <c r="B418" s="24" t="s">
        <v>860</v>
      </c>
      <c r="C418" s="24" t="s">
        <v>861</v>
      </c>
      <c r="D418" s="24" t="s">
        <v>12</v>
      </c>
      <c r="E418" s="58"/>
      <c r="F418" s="139">
        <v>888.46</v>
      </c>
      <c r="G418" s="57"/>
      <c r="H418" s="139">
        <v>4980367.9000000004</v>
      </c>
      <c r="I418" s="139">
        <v>696668.13</v>
      </c>
      <c r="J418" s="139">
        <v>1359064.86</v>
      </c>
      <c r="K418" s="139">
        <v>4224454.2589400001</v>
      </c>
      <c r="L418" s="139">
        <v>11260555.148940001</v>
      </c>
      <c r="M418" s="117">
        <v>0.9</v>
      </c>
      <c r="N418" s="25">
        <v>10556945.050000001</v>
      </c>
      <c r="O418" s="25">
        <v>11882.29</v>
      </c>
      <c r="P418" s="58"/>
      <c r="Q418" s="139">
        <v>2632902.09</v>
      </c>
      <c r="R418" s="139">
        <v>4088193.58</v>
      </c>
      <c r="S418" s="139">
        <v>6891093.1799999997</v>
      </c>
      <c r="T418" s="40">
        <v>0.65275448033140981</v>
      </c>
      <c r="U418" s="58"/>
      <c r="V418" s="28">
        <v>3665851.870000001</v>
      </c>
      <c r="W418" s="29">
        <v>0.65275448033140981</v>
      </c>
      <c r="X418" s="42">
        <v>1</v>
      </c>
      <c r="Y418" s="46">
        <v>1</v>
      </c>
      <c r="Z418" s="58"/>
      <c r="AA418" s="28">
        <v>220108.21732888371</v>
      </c>
      <c r="AB418" s="28">
        <v>66032.465198665115</v>
      </c>
      <c r="AC418" s="139">
        <v>1909620.1497908835</v>
      </c>
      <c r="AD418" s="130">
        <v>94795.941600738792</v>
      </c>
      <c r="AE418" s="137">
        <v>94795.941600738792</v>
      </c>
      <c r="AF418" s="130">
        <v>92179.970005644383</v>
      </c>
      <c r="AG418" s="47">
        <v>74.322383898729385</v>
      </c>
      <c r="AH418" s="47">
        <v>106.69691556259009</v>
      </c>
      <c r="AI418" s="47">
        <v>103.75252685055533</v>
      </c>
      <c r="AJ418" s="47">
        <v>0</v>
      </c>
      <c r="AK418" s="47">
        <v>0</v>
      </c>
      <c r="AL418" s="45">
        <v>0</v>
      </c>
      <c r="AM418" s="30">
        <v>0</v>
      </c>
      <c r="AN418" s="140">
        <v>158212.43</v>
      </c>
      <c r="AO418" s="140">
        <v>178.07</v>
      </c>
      <c r="AP418" s="140">
        <v>4157258.0999999996</v>
      </c>
      <c r="AQ418" s="41">
        <v>4315470.5299999993</v>
      </c>
      <c r="AR418" s="140"/>
      <c r="AS418" s="140">
        <v>4315470.5299999993</v>
      </c>
      <c r="AT418" s="58"/>
      <c r="AU418" s="117">
        <v>109</v>
      </c>
      <c r="AV418" s="117">
        <v>55</v>
      </c>
      <c r="AW418" s="57"/>
      <c r="AY418" s="6"/>
      <c r="AZ418" s="1"/>
      <c r="BA418" s="1"/>
      <c r="BB418" s="176"/>
    </row>
    <row r="419" spans="1:54" x14ac:dyDescent="0.25">
      <c r="A419" s="24" t="s">
        <v>862</v>
      </c>
      <c r="B419" s="24" t="s">
        <v>863</v>
      </c>
      <c r="C419" s="24" t="s">
        <v>864</v>
      </c>
      <c r="D419" s="24" t="s">
        <v>12</v>
      </c>
      <c r="E419" s="58"/>
      <c r="F419" s="139">
        <v>724.38</v>
      </c>
      <c r="G419" s="57"/>
      <c r="H419" s="139">
        <v>4200349.68</v>
      </c>
      <c r="I419" s="139">
        <v>568008.07999999996</v>
      </c>
      <c r="J419" s="139">
        <v>1424480.11</v>
      </c>
      <c r="K419" s="139">
        <v>3565093.6938200002</v>
      </c>
      <c r="L419" s="139">
        <v>9757931.5638200007</v>
      </c>
      <c r="M419" s="117">
        <v>0.9</v>
      </c>
      <c r="N419" s="25">
        <v>9138647.7699999996</v>
      </c>
      <c r="O419" s="25">
        <v>12615.82</v>
      </c>
      <c r="P419" s="58"/>
      <c r="Q419" s="139">
        <v>2500106.5499999998</v>
      </c>
      <c r="R419" s="139">
        <v>3118974.7</v>
      </c>
      <c r="S419" s="139">
        <v>5973975.2800000003</v>
      </c>
      <c r="T419" s="40">
        <v>0.65370451190942447</v>
      </c>
      <c r="U419" s="58"/>
      <c r="V419" s="28">
        <v>3164672.4899999993</v>
      </c>
      <c r="W419" s="29">
        <v>0.65370451190942447</v>
      </c>
      <c r="X419" s="42">
        <v>1</v>
      </c>
      <c r="Y419" s="46">
        <v>1</v>
      </c>
      <c r="Z419" s="58"/>
      <c r="AA419" s="28">
        <v>181855.26415164117</v>
      </c>
      <c r="AB419" s="28">
        <v>54556.57924549235</v>
      </c>
      <c r="AC419" s="139">
        <v>1617978.2102369454</v>
      </c>
      <c r="AD419" s="130">
        <v>80318.469589716711</v>
      </c>
      <c r="AE419" s="137">
        <v>80318.469589716711</v>
      </c>
      <c r="AF419" s="130">
        <v>78102.015683988371</v>
      </c>
      <c r="AG419" s="47">
        <v>75.314861323466062</v>
      </c>
      <c r="AH419" s="47">
        <v>110.87891657654369</v>
      </c>
      <c r="AI419" s="47">
        <v>107.81912212373115</v>
      </c>
      <c r="AJ419" s="47">
        <v>0</v>
      </c>
      <c r="AK419" s="47">
        <v>0</v>
      </c>
      <c r="AL419" s="45">
        <v>0</v>
      </c>
      <c r="AM419" s="30">
        <v>0</v>
      </c>
      <c r="AN419" s="140">
        <v>132658.59</v>
      </c>
      <c r="AO419" s="140">
        <v>183.13</v>
      </c>
      <c r="AP419" s="140">
        <v>3321398.04</v>
      </c>
      <c r="AQ419" s="41">
        <v>3454056.63</v>
      </c>
      <c r="AR419" s="140">
        <v>-32565</v>
      </c>
      <c r="AS419" s="140">
        <v>3421491.63</v>
      </c>
      <c r="AT419" s="58"/>
      <c r="AU419" s="117">
        <v>118</v>
      </c>
      <c r="AV419" s="117">
        <v>59</v>
      </c>
      <c r="AW419" s="57"/>
      <c r="AY419" s="6"/>
      <c r="AZ419" s="1"/>
      <c r="BA419" s="1"/>
      <c r="BB419" s="176"/>
    </row>
    <row r="420" spans="1:54" x14ac:dyDescent="0.25">
      <c r="A420" s="24" t="s">
        <v>865</v>
      </c>
      <c r="B420" s="24" t="s">
        <v>866</v>
      </c>
      <c r="C420" s="24" t="s">
        <v>867</v>
      </c>
      <c r="D420" s="24" t="s">
        <v>12</v>
      </c>
      <c r="E420" s="58"/>
      <c r="F420" s="139">
        <v>1163.2</v>
      </c>
      <c r="G420" s="57"/>
      <c r="H420" s="139">
        <v>6627270.0500000007</v>
      </c>
      <c r="I420" s="139">
        <v>912100.01</v>
      </c>
      <c r="J420" s="139">
        <v>1978328.44</v>
      </c>
      <c r="K420" s="139">
        <v>5622167.3147999989</v>
      </c>
      <c r="L420" s="139">
        <v>15139865.814799998</v>
      </c>
      <c r="M420" s="117">
        <v>0.9</v>
      </c>
      <c r="N420" s="25">
        <v>14188095.960000001</v>
      </c>
      <c r="O420" s="25">
        <v>12197.46</v>
      </c>
      <c r="P420" s="58"/>
      <c r="Q420" s="139">
        <v>3196578.01</v>
      </c>
      <c r="R420" s="139">
        <v>5898145.4199999999</v>
      </c>
      <c r="S420" s="139">
        <v>9360900.2699999996</v>
      </c>
      <c r="T420" s="40">
        <v>0.65977142362096053</v>
      </c>
      <c r="U420" s="58"/>
      <c r="V420" s="28">
        <v>4827195.6900000013</v>
      </c>
      <c r="W420" s="29">
        <v>0.65977142362096053</v>
      </c>
      <c r="X420" s="42">
        <v>1</v>
      </c>
      <c r="Y420" s="46">
        <v>1</v>
      </c>
      <c r="Z420" s="58"/>
      <c r="AA420" s="28">
        <v>196259.24331851304</v>
      </c>
      <c r="AB420" s="28">
        <v>58877.772995553911</v>
      </c>
      <c r="AC420" s="139">
        <v>2594864.0962821459</v>
      </c>
      <c r="AD420" s="130">
        <v>128812.31136985694</v>
      </c>
      <c r="AE420" s="137">
        <v>128812.31136985694</v>
      </c>
      <c r="AF420" s="130">
        <v>125257.6302099688</v>
      </c>
      <c r="AG420" s="47">
        <v>50.617067568392287</v>
      </c>
      <c r="AH420" s="47">
        <v>110.73960743625939</v>
      </c>
      <c r="AI420" s="47">
        <v>107.68365733319189</v>
      </c>
      <c r="AJ420" s="47">
        <v>0</v>
      </c>
      <c r="AK420" s="47">
        <v>0</v>
      </c>
      <c r="AL420" s="45">
        <v>0</v>
      </c>
      <c r="AM420" s="30">
        <v>0</v>
      </c>
      <c r="AN420" s="140">
        <v>184135.4</v>
      </c>
      <c r="AO420" s="140">
        <v>158.30000000000001</v>
      </c>
      <c r="AP420" s="140">
        <v>6082491.0899999999</v>
      </c>
      <c r="AQ420" s="41">
        <v>6266626.4900000002</v>
      </c>
      <c r="AR420" s="140"/>
      <c r="AS420" s="140">
        <v>6266626.4900000002</v>
      </c>
      <c r="AT420" s="58"/>
      <c r="AU420" s="117">
        <v>118</v>
      </c>
      <c r="AV420" s="117">
        <v>59</v>
      </c>
      <c r="AW420" s="57"/>
      <c r="AY420" s="6"/>
      <c r="AZ420" s="1"/>
      <c r="BA420" s="1"/>
      <c r="BB420" s="176"/>
    </row>
    <row r="421" spans="1:54" x14ac:dyDescent="0.25">
      <c r="A421" s="24" t="s">
        <v>868</v>
      </c>
      <c r="B421" s="24" t="s">
        <v>869</v>
      </c>
      <c r="C421" s="24" t="s">
        <v>870</v>
      </c>
      <c r="D421" s="24" t="s">
        <v>12</v>
      </c>
      <c r="E421" s="58"/>
      <c r="F421" s="139">
        <v>551.88</v>
      </c>
      <c r="G421" s="57"/>
      <c r="H421" s="139">
        <v>3170045.12</v>
      </c>
      <c r="I421" s="139">
        <v>432745.66</v>
      </c>
      <c r="J421" s="139">
        <v>1004479.08</v>
      </c>
      <c r="K421" s="139">
        <v>2686990.8023200002</v>
      </c>
      <c r="L421" s="139">
        <v>7294260.6623200011</v>
      </c>
      <c r="M421" s="117">
        <v>0.9</v>
      </c>
      <c r="N421" s="25">
        <v>6833533.6699999999</v>
      </c>
      <c r="O421" s="25">
        <v>12382.28</v>
      </c>
      <c r="P421" s="58"/>
      <c r="Q421" s="139">
        <v>981978.78</v>
      </c>
      <c r="R421" s="139">
        <v>3109875.14</v>
      </c>
      <c r="S421" s="139">
        <v>4404500.2699999996</v>
      </c>
      <c r="T421" s="40">
        <v>0.64454211871908429</v>
      </c>
      <c r="U421" s="58"/>
      <c r="V421" s="28">
        <v>2429033.4000000004</v>
      </c>
      <c r="W421" s="29">
        <v>0.64454211871908429</v>
      </c>
      <c r="X421" s="42">
        <v>1</v>
      </c>
      <c r="Y421" s="46">
        <v>1</v>
      </c>
      <c r="Z421" s="58"/>
      <c r="AA421" s="28">
        <v>198595.98110703565</v>
      </c>
      <c r="AB421" s="28">
        <v>59578.794332110694</v>
      </c>
      <c r="AC421" s="139">
        <v>1443808.4906713143</v>
      </c>
      <c r="AD421" s="130">
        <v>71672.466055260578</v>
      </c>
      <c r="AE421" s="137">
        <v>71672.466055260578</v>
      </c>
      <c r="AF421" s="130">
        <v>69694.605693467747</v>
      </c>
      <c r="AG421" s="47">
        <v>107.95606713798415</v>
      </c>
      <c r="AH421" s="47">
        <v>129.86965654718523</v>
      </c>
      <c r="AI421" s="47">
        <v>126.2857970817347</v>
      </c>
      <c r="AJ421" s="47">
        <v>0</v>
      </c>
      <c r="AK421" s="47">
        <v>0</v>
      </c>
      <c r="AL421" s="45">
        <v>0</v>
      </c>
      <c r="AM421" s="30">
        <v>0</v>
      </c>
      <c r="AN421" s="140">
        <v>129273.4</v>
      </c>
      <c r="AO421" s="140">
        <v>234.24</v>
      </c>
      <c r="AP421" s="140">
        <v>3282443.05</v>
      </c>
      <c r="AQ421" s="41">
        <v>3411716.4499999997</v>
      </c>
      <c r="AR421" s="140"/>
      <c r="AS421" s="140">
        <v>3411716.4499999997</v>
      </c>
      <c r="AT421" s="58"/>
      <c r="AU421" s="117">
        <v>118</v>
      </c>
      <c r="AV421" s="117">
        <v>59</v>
      </c>
      <c r="AW421" s="57"/>
      <c r="AY421" s="6"/>
      <c r="AZ421" s="1"/>
      <c r="BA421" s="1"/>
      <c r="BB421" s="176"/>
    </row>
    <row r="422" spans="1:54" x14ac:dyDescent="0.25">
      <c r="A422" s="24" t="s">
        <v>871</v>
      </c>
      <c r="B422" s="24" t="s">
        <v>872</v>
      </c>
      <c r="C422" s="24" t="s">
        <v>873</v>
      </c>
      <c r="D422" s="24" t="s">
        <v>12</v>
      </c>
      <c r="E422" s="58"/>
      <c r="F422" s="139">
        <v>498.37</v>
      </c>
      <c r="G422" s="57"/>
      <c r="H422" s="139">
        <v>2843163.8899999997</v>
      </c>
      <c r="I422" s="139">
        <v>390786.86</v>
      </c>
      <c r="J422" s="139">
        <v>901640.84000000008</v>
      </c>
      <c r="K422" s="139">
        <v>2418390.3104300001</v>
      </c>
      <c r="L422" s="139">
        <v>6553981.9004299995</v>
      </c>
      <c r="M422" s="117">
        <v>0.9</v>
      </c>
      <c r="N422" s="25">
        <v>6140422.7400000002</v>
      </c>
      <c r="O422" s="25">
        <v>12321.01</v>
      </c>
      <c r="P422" s="58"/>
      <c r="Q422" s="139">
        <v>1816951.08</v>
      </c>
      <c r="R422" s="139">
        <v>2161114.56</v>
      </c>
      <c r="S422" s="139">
        <v>4037797.47</v>
      </c>
      <c r="T422" s="40">
        <v>0.65757646353840449</v>
      </c>
      <c r="U422" s="58"/>
      <c r="V422" s="28">
        <v>2102625.27</v>
      </c>
      <c r="W422" s="29">
        <v>0.65757646353840449</v>
      </c>
      <c r="X422" s="42">
        <v>1</v>
      </c>
      <c r="Y422" s="46">
        <v>1</v>
      </c>
      <c r="Z422" s="58"/>
      <c r="AA422" s="28">
        <v>98416.421619910281</v>
      </c>
      <c r="AB422" s="28">
        <v>29524.926485973083</v>
      </c>
      <c r="AC422" s="139">
        <v>1027322.7867448261</v>
      </c>
      <c r="AD422" s="130">
        <v>50997.592850093883</v>
      </c>
      <c r="AE422" s="137">
        <v>50997.592850093883</v>
      </c>
      <c r="AF422" s="130">
        <v>49590.272535940312</v>
      </c>
      <c r="AG422" s="47">
        <v>59.242985103383191</v>
      </c>
      <c r="AH422" s="47">
        <v>102.3287775148863</v>
      </c>
      <c r="AI422" s="47">
        <v>99.504931147421217</v>
      </c>
      <c r="AJ422" s="47">
        <v>0</v>
      </c>
      <c r="AK422" s="47">
        <v>0</v>
      </c>
      <c r="AL422" s="45">
        <v>0</v>
      </c>
      <c r="AM422" s="30">
        <v>0</v>
      </c>
      <c r="AN422" s="140">
        <v>79115.19</v>
      </c>
      <c r="AO422" s="140">
        <v>158.74</v>
      </c>
      <c r="AP422" s="140">
        <v>2226728.5499999998</v>
      </c>
      <c r="AQ422" s="41">
        <v>2305843.7399999998</v>
      </c>
      <c r="AR422" s="140"/>
      <c r="AS422" s="140">
        <v>2305843.7399999998</v>
      </c>
      <c r="AT422" s="58"/>
      <c r="AU422" s="117">
        <v>118</v>
      </c>
      <c r="AV422" s="117">
        <v>59</v>
      </c>
      <c r="AW422" s="57"/>
      <c r="AY422" s="6"/>
      <c r="AZ422" s="1"/>
      <c r="BA422" s="1"/>
      <c r="BB422" s="176"/>
    </row>
    <row r="423" spans="1:54" x14ac:dyDescent="0.25">
      <c r="A423" s="24" t="s">
        <v>874</v>
      </c>
      <c r="B423" s="24" t="s">
        <v>875</v>
      </c>
      <c r="C423" s="24" t="s">
        <v>856</v>
      </c>
      <c r="D423" s="24" t="s">
        <v>12</v>
      </c>
      <c r="E423" s="58"/>
      <c r="F423" s="139">
        <v>409.69</v>
      </c>
      <c r="G423" s="57"/>
      <c r="H423" s="139">
        <v>2339107.41</v>
      </c>
      <c r="I423" s="139">
        <v>321250.21000000002</v>
      </c>
      <c r="J423" s="139">
        <v>736571.0199999999</v>
      </c>
      <c r="K423" s="139">
        <v>1986103.8749100002</v>
      </c>
      <c r="L423" s="139">
        <v>5383032.5149100004</v>
      </c>
      <c r="M423" s="117">
        <v>0.9</v>
      </c>
      <c r="N423" s="25">
        <v>5043339.6500000004</v>
      </c>
      <c r="O423" s="25">
        <v>12310.13</v>
      </c>
      <c r="P423" s="58"/>
      <c r="Q423" s="139">
        <v>1664550.87</v>
      </c>
      <c r="R423" s="139">
        <v>1524000.83</v>
      </c>
      <c r="S423" s="139">
        <v>3217108.5</v>
      </c>
      <c r="T423" s="40">
        <v>0.63789249252724822</v>
      </c>
      <c r="U423" s="58"/>
      <c r="V423" s="28">
        <v>1826231.1500000004</v>
      </c>
      <c r="W423" s="29">
        <v>0.63789249252724822</v>
      </c>
      <c r="X423" s="42">
        <v>1</v>
      </c>
      <c r="Y423" s="46">
        <v>1</v>
      </c>
      <c r="Z423" s="58"/>
      <c r="AA423" s="28">
        <v>180105.73161941767</v>
      </c>
      <c r="AB423" s="28">
        <v>54031.719485825299</v>
      </c>
      <c r="AC423" s="139">
        <v>853907.39102379698</v>
      </c>
      <c r="AD423" s="130">
        <v>42389.034898272999</v>
      </c>
      <c r="AE423" s="137">
        <v>42389.034898272999</v>
      </c>
      <c r="AF423" s="130">
        <v>41219.274786554422</v>
      </c>
      <c r="AG423" s="47">
        <v>131.8843991452691</v>
      </c>
      <c r="AH423" s="47">
        <v>103.46612047712416</v>
      </c>
      <c r="AI423" s="47">
        <v>100.61088819974718</v>
      </c>
      <c r="AJ423" s="47">
        <v>0</v>
      </c>
      <c r="AK423" s="47">
        <v>0</v>
      </c>
      <c r="AL423" s="45">
        <v>0</v>
      </c>
      <c r="AM423" s="30">
        <v>0</v>
      </c>
      <c r="AN423" s="140">
        <v>95250.99</v>
      </c>
      <c r="AO423" s="140">
        <v>232.49</v>
      </c>
      <c r="AP423" s="140">
        <v>1581226.22</v>
      </c>
      <c r="AQ423" s="41">
        <v>1676477.21</v>
      </c>
      <c r="AR423" s="140"/>
      <c r="AS423" s="140">
        <v>1676477.21</v>
      </c>
      <c r="AT423" s="58"/>
      <c r="AU423" s="117">
        <v>118</v>
      </c>
      <c r="AV423" s="117">
        <v>59</v>
      </c>
      <c r="AW423" s="57"/>
      <c r="AY423" s="6"/>
      <c r="AZ423" s="1"/>
      <c r="BA423" s="1"/>
      <c r="BB423" s="176"/>
    </row>
    <row r="424" spans="1:54" x14ac:dyDescent="0.25">
      <c r="A424" s="24" t="s">
        <v>876</v>
      </c>
      <c r="B424" s="24" t="s">
        <v>877</v>
      </c>
      <c r="C424" s="24" t="s">
        <v>856</v>
      </c>
      <c r="D424" s="24" t="s">
        <v>12</v>
      </c>
      <c r="E424" s="58"/>
      <c r="F424" s="139">
        <v>421.28</v>
      </c>
      <c r="G424" s="57"/>
      <c r="H424" s="139">
        <v>2460292.12</v>
      </c>
      <c r="I424" s="139">
        <v>330338.28000000003</v>
      </c>
      <c r="J424" s="139">
        <v>866775.64</v>
      </c>
      <c r="K424" s="139">
        <v>2093238.8339200004</v>
      </c>
      <c r="L424" s="139">
        <v>5750644.8739200011</v>
      </c>
      <c r="M424" s="117">
        <v>0.9</v>
      </c>
      <c r="N424" s="25">
        <v>5384904.2599999998</v>
      </c>
      <c r="O424" s="25">
        <v>12782.24</v>
      </c>
      <c r="P424" s="58"/>
      <c r="Q424" s="139">
        <v>661759.26</v>
      </c>
      <c r="R424" s="139">
        <v>2591946.8199999998</v>
      </c>
      <c r="S424" s="139">
        <v>3335033.8899999997</v>
      </c>
      <c r="T424" s="40">
        <v>0.61933021071019001</v>
      </c>
      <c r="U424" s="58"/>
      <c r="V424" s="28">
        <v>2049870.37</v>
      </c>
      <c r="W424" s="29">
        <v>0.61933021071019001</v>
      </c>
      <c r="X424" s="42">
        <v>1</v>
      </c>
      <c r="Y424" s="46">
        <v>1</v>
      </c>
      <c r="Z424" s="58"/>
      <c r="AA424" s="28">
        <v>292259.66100643016</v>
      </c>
      <c r="AB424" s="28">
        <v>87677.898301929046</v>
      </c>
      <c r="AC424" s="139">
        <v>1252857.8002143025</v>
      </c>
      <c r="AD424" s="130">
        <v>62193.434058679552</v>
      </c>
      <c r="AE424" s="137">
        <v>62193.434058679552</v>
      </c>
      <c r="AF424" s="130">
        <v>60477.155343034465</v>
      </c>
      <c r="AG424" s="47">
        <v>208.12262225106593</v>
      </c>
      <c r="AH424" s="47">
        <v>147.62968585900009</v>
      </c>
      <c r="AI424" s="47">
        <v>143.55572384882851</v>
      </c>
      <c r="AJ424" s="47">
        <v>0</v>
      </c>
      <c r="AK424" s="47">
        <v>0</v>
      </c>
      <c r="AL424" s="45">
        <v>0</v>
      </c>
      <c r="AM424" s="30">
        <v>0</v>
      </c>
      <c r="AN424" s="140">
        <v>148155.04999999999</v>
      </c>
      <c r="AO424" s="140">
        <v>351.67</v>
      </c>
      <c r="AP424" s="140">
        <v>2753173.0599999996</v>
      </c>
      <c r="AQ424" s="41">
        <v>2901328.1099999994</v>
      </c>
      <c r="AR424" s="140"/>
      <c r="AS424" s="140">
        <v>2901328.1099999994</v>
      </c>
      <c r="AT424" s="58"/>
      <c r="AU424" s="117">
        <v>118</v>
      </c>
      <c r="AV424" s="117">
        <v>59</v>
      </c>
      <c r="AW424" s="57"/>
      <c r="AY424" s="6"/>
      <c r="AZ424" s="1"/>
      <c r="BA424" s="1"/>
      <c r="BB424" s="176"/>
    </row>
    <row r="425" spans="1:54" x14ac:dyDescent="0.25">
      <c r="A425" s="24" t="s">
        <v>878</v>
      </c>
      <c r="B425" s="24" t="s">
        <v>879</v>
      </c>
      <c r="C425" s="24" t="s">
        <v>856</v>
      </c>
      <c r="D425" s="24" t="s">
        <v>12</v>
      </c>
      <c r="E425" s="58"/>
      <c r="F425" s="139">
        <v>1869.03</v>
      </c>
      <c r="G425" s="57"/>
      <c r="H425" s="139">
        <v>10903409.449999999</v>
      </c>
      <c r="I425" s="139">
        <v>1465562.49</v>
      </c>
      <c r="J425" s="139">
        <v>3736441.3099999996</v>
      </c>
      <c r="K425" s="139">
        <v>9244294.4401699994</v>
      </c>
      <c r="L425" s="139">
        <v>25349707.690169998</v>
      </c>
      <c r="M425" s="117">
        <v>0.9</v>
      </c>
      <c r="N425" s="25">
        <v>23739166.359999999</v>
      </c>
      <c r="O425" s="25">
        <v>12701.32</v>
      </c>
      <c r="P425" s="58"/>
      <c r="Q425" s="139">
        <v>4416397.2300000004</v>
      </c>
      <c r="R425" s="139">
        <v>10699231.92</v>
      </c>
      <c r="S425" s="139">
        <v>15413456.440000001</v>
      </c>
      <c r="T425" s="40">
        <v>0.6492838125087389</v>
      </c>
      <c r="U425" s="58"/>
      <c r="V425" s="28">
        <v>8325709.9199999981</v>
      </c>
      <c r="W425" s="29">
        <v>0.6492838125087389</v>
      </c>
      <c r="X425" s="42">
        <v>1</v>
      </c>
      <c r="Y425" s="46">
        <v>1</v>
      </c>
      <c r="Z425" s="58"/>
      <c r="AA425" s="28">
        <v>577343.18916495331</v>
      </c>
      <c r="AB425" s="28">
        <v>173202.95674948598</v>
      </c>
      <c r="AC425" s="139">
        <v>4704350.3854146423</v>
      </c>
      <c r="AD425" s="130">
        <v>233529.85904239354</v>
      </c>
      <c r="AE425" s="137">
        <v>233529.85904239354</v>
      </c>
      <c r="AF425" s="130">
        <v>227085.41144742878</v>
      </c>
      <c r="AG425" s="47">
        <v>92.669971455506854</v>
      </c>
      <c r="AH425" s="47">
        <v>124.94708968951464</v>
      </c>
      <c r="AI425" s="47">
        <v>121.49907248542227</v>
      </c>
      <c r="AJ425" s="47">
        <v>0</v>
      </c>
      <c r="AK425" s="47">
        <v>0</v>
      </c>
      <c r="AL425" s="45">
        <v>0</v>
      </c>
      <c r="AM425" s="30">
        <v>0</v>
      </c>
      <c r="AN425" s="140">
        <v>400288.36</v>
      </c>
      <c r="AO425" s="140">
        <v>214.16</v>
      </c>
      <c r="AP425" s="140">
        <v>11259540.210000001</v>
      </c>
      <c r="AQ425" s="41">
        <v>11659828.57</v>
      </c>
      <c r="AR425" s="140"/>
      <c r="AS425" s="140">
        <v>11659828.57</v>
      </c>
      <c r="AT425" s="58"/>
      <c r="AU425" s="117">
        <v>118</v>
      </c>
      <c r="AV425" s="117">
        <v>59</v>
      </c>
      <c r="AW425" s="57"/>
      <c r="AY425" s="6"/>
      <c r="AZ425" s="1"/>
      <c r="BA425" s="1"/>
      <c r="BB425" s="176"/>
    </row>
    <row r="426" spans="1:54" x14ac:dyDescent="0.25">
      <c r="A426" s="24" t="s">
        <v>880</v>
      </c>
      <c r="B426" s="24" t="s">
        <v>881</v>
      </c>
      <c r="C426" s="24" t="s">
        <v>856</v>
      </c>
      <c r="D426" s="24" t="s">
        <v>12</v>
      </c>
      <c r="E426" s="58"/>
      <c r="F426" s="139">
        <v>1081.03</v>
      </c>
      <c r="G426" s="57"/>
      <c r="H426" s="139">
        <v>6383590.2199999988</v>
      </c>
      <c r="I426" s="139">
        <v>847668.05</v>
      </c>
      <c r="J426" s="139">
        <v>2241964.7799999998</v>
      </c>
      <c r="K426" s="139">
        <v>5402697.8461699989</v>
      </c>
      <c r="L426" s="139">
        <v>14875920.896169998</v>
      </c>
      <c r="M426" s="117">
        <v>0.9</v>
      </c>
      <c r="N426" s="25">
        <v>13928598.59</v>
      </c>
      <c r="O426" s="25">
        <v>12884.56</v>
      </c>
      <c r="P426" s="58"/>
      <c r="Q426" s="139">
        <v>2033575.39</v>
      </c>
      <c r="R426" s="139">
        <v>6520672.9699999997</v>
      </c>
      <c r="S426" s="139">
        <v>8770764.6799999997</v>
      </c>
      <c r="T426" s="40">
        <v>0.629694697806637</v>
      </c>
      <c r="U426" s="58"/>
      <c r="V426" s="28">
        <v>5157833.91</v>
      </c>
      <c r="W426" s="29">
        <v>0.629694697806637</v>
      </c>
      <c r="X426" s="42">
        <v>1</v>
      </c>
      <c r="Y426" s="46">
        <v>1</v>
      </c>
      <c r="Z426" s="58"/>
      <c r="AA426" s="28">
        <v>611596.34271282703</v>
      </c>
      <c r="AB426" s="28">
        <v>183478.90281384811</v>
      </c>
      <c r="AC426" s="139">
        <v>3058596.8565509743</v>
      </c>
      <c r="AD426" s="130">
        <v>151832.58776650429</v>
      </c>
      <c r="AE426" s="137">
        <v>151832.58776650429</v>
      </c>
      <c r="AF426" s="130">
        <v>147642.64323829088</v>
      </c>
      <c r="AG426" s="47">
        <v>169.72600465652951</v>
      </c>
      <c r="AH426" s="47">
        <v>140.45178003062293</v>
      </c>
      <c r="AI426" s="47">
        <v>136.57589820660934</v>
      </c>
      <c r="AJ426" s="47">
        <v>0</v>
      </c>
      <c r="AK426" s="47">
        <v>0</v>
      </c>
      <c r="AL426" s="45">
        <v>0</v>
      </c>
      <c r="AM426" s="30">
        <v>0</v>
      </c>
      <c r="AN426" s="140">
        <v>331121.53999999998</v>
      </c>
      <c r="AO426" s="140">
        <v>306.3</v>
      </c>
      <c r="AP426" s="140">
        <v>6881011.7699999996</v>
      </c>
      <c r="AQ426" s="41">
        <v>7212133.3099999996</v>
      </c>
      <c r="AR426" s="140"/>
      <c r="AS426" s="140">
        <v>7212133.3099999996</v>
      </c>
      <c r="AT426" s="58"/>
      <c r="AU426" s="117">
        <v>118</v>
      </c>
      <c r="AV426" s="117">
        <v>59</v>
      </c>
      <c r="AW426" s="57"/>
      <c r="AY426" s="6"/>
      <c r="AZ426" s="1"/>
      <c r="BA426" s="1"/>
      <c r="BB426" s="176"/>
    </row>
    <row r="427" spans="1:54" x14ac:dyDescent="0.25">
      <c r="A427" s="24" t="s">
        <v>882</v>
      </c>
      <c r="B427" s="24" t="s">
        <v>883</v>
      </c>
      <c r="C427" s="24" t="s">
        <v>884</v>
      </c>
      <c r="D427" s="24" t="s">
        <v>12</v>
      </c>
      <c r="E427" s="58"/>
      <c r="F427" s="139">
        <v>167.53</v>
      </c>
      <c r="G427" s="57"/>
      <c r="H427" s="139">
        <v>934300.67999999993</v>
      </c>
      <c r="I427" s="139">
        <v>131365.29</v>
      </c>
      <c r="J427" s="139">
        <v>265877.01999999996</v>
      </c>
      <c r="K427" s="139">
        <v>791275.14266999986</v>
      </c>
      <c r="L427" s="139">
        <v>2122818.1326699997</v>
      </c>
      <c r="M427" s="117">
        <v>0.9</v>
      </c>
      <c r="N427" s="25">
        <v>1989663.83</v>
      </c>
      <c r="O427" s="25">
        <v>11876.46</v>
      </c>
      <c r="P427" s="58"/>
      <c r="Q427" s="139">
        <v>437494.64</v>
      </c>
      <c r="R427" s="139">
        <v>781422.87</v>
      </c>
      <c r="S427" s="139">
        <v>1239610.0900000001</v>
      </c>
      <c r="T427" s="40">
        <v>0.62302489059169364</v>
      </c>
      <c r="U427" s="58"/>
      <c r="V427" s="28">
        <v>750053.74</v>
      </c>
      <c r="W427" s="29">
        <v>0.62302489059169364</v>
      </c>
      <c r="X427" s="42">
        <v>1</v>
      </c>
      <c r="Y427" s="46">
        <v>1</v>
      </c>
      <c r="Z427" s="58"/>
      <c r="AA427" s="28">
        <v>100635.60997271491</v>
      </c>
      <c r="AB427" s="28">
        <v>30190.682991814472</v>
      </c>
      <c r="AC427" s="139">
        <v>407132.84040479787</v>
      </c>
      <c r="AD427" s="130">
        <v>20210.585318228073</v>
      </c>
      <c r="AE427" s="137">
        <v>20210.585318228073</v>
      </c>
      <c r="AF427" s="130">
        <v>19652.857674829629</v>
      </c>
      <c r="AG427" s="47">
        <v>180.21060700659268</v>
      </c>
      <c r="AH427" s="47">
        <v>120.6386039409543</v>
      </c>
      <c r="AI427" s="47">
        <v>117.30948292741377</v>
      </c>
      <c r="AJ427" s="47">
        <v>0</v>
      </c>
      <c r="AK427" s="47">
        <v>0</v>
      </c>
      <c r="AL427" s="45">
        <v>0</v>
      </c>
      <c r="AM427" s="30">
        <v>0</v>
      </c>
      <c r="AN427" s="140">
        <v>49843.54</v>
      </c>
      <c r="AO427" s="140">
        <v>297.52</v>
      </c>
      <c r="AP427" s="140">
        <v>807590.38</v>
      </c>
      <c r="AQ427" s="41">
        <v>857433.92</v>
      </c>
      <c r="AR427" s="140"/>
      <c r="AS427" s="140">
        <v>857433.92</v>
      </c>
      <c r="AT427" s="58"/>
      <c r="AU427" s="117">
        <v>109</v>
      </c>
      <c r="AV427" s="117">
        <v>55</v>
      </c>
      <c r="AW427" s="57"/>
      <c r="AY427" s="6"/>
      <c r="AZ427" s="1"/>
      <c r="BA427" s="1"/>
      <c r="BB427" s="176"/>
    </row>
    <row r="428" spans="1:54" x14ac:dyDescent="0.25">
      <c r="A428" s="24" t="s">
        <v>885</v>
      </c>
      <c r="B428" s="24" t="s">
        <v>886</v>
      </c>
      <c r="C428" s="24" t="s">
        <v>884</v>
      </c>
      <c r="D428" s="24" t="s">
        <v>12</v>
      </c>
      <c r="E428" s="58"/>
      <c r="F428" s="139">
        <v>1386.75</v>
      </c>
      <c r="G428" s="57"/>
      <c r="H428" s="139">
        <v>7880322.04</v>
      </c>
      <c r="I428" s="139">
        <v>1087392.27</v>
      </c>
      <c r="J428" s="139">
        <v>2340580.37</v>
      </c>
      <c r="K428" s="139">
        <v>6682110.8562499993</v>
      </c>
      <c r="L428" s="139">
        <v>17990405.536249999</v>
      </c>
      <c r="M428" s="117">
        <v>0.9</v>
      </c>
      <c r="N428" s="25">
        <v>16859576.059999999</v>
      </c>
      <c r="O428" s="25">
        <v>12157.61</v>
      </c>
      <c r="P428" s="58"/>
      <c r="Q428" s="139">
        <v>4756086.4000000004</v>
      </c>
      <c r="R428" s="139">
        <v>5606931.7199999997</v>
      </c>
      <c r="S428" s="139">
        <v>11052941.859999999</v>
      </c>
      <c r="T428" s="40">
        <v>0.65558836240393581</v>
      </c>
      <c r="U428" s="58"/>
      <c r="V428" s="28">
        <v>5806634.1999999993</v>
      </c>
      <c r="W428" s="29">
        <v>0.65558836240393581</v>
      </c>
      <c r="X428" s="42">
        <v>1</v>
      </c>
      <c r="Y428" s="46">
        <v>1</v>
      </c>
      <c r="Z428" s="58"/>
      <c r="AA428" s="28">
        <v>303737.58357109129</v>
      </c>
      <c r="AB428" s="28">
        <v>91121.275071327385</v>
      </c>
      <c r="AC428" s="139">
        <v>2892817.7634588941</v>
      </c>
      <c r="AD428" s="130">
        <v>143603.10546391067</v>
      </c>
      <c r="AE428" s="137">
        <v>143603.10546391067</v>
      </c>
      <c r="AF428" s="130">
        <v>139640.26023533384</v>
      </c>
      <c r="AG428" s="47">
        <v>65.708509155455118</v>
      </c>
      <c r="AH428" s="47">
        <v>103.55370864532949</v>
      </c>
      <c r="AI428" s="47">
        <v>100.69605930076354</v>
      </c>
      <c r="AJ428" s="47">
        <v>0</v>
      </c>
      <c r="AK428" s="47">
        <v>0</v>
      </c>
      <c r="AL428" s="45">
        <v>0</v>
      </c>
      <c r="AM428" s="30">
        <v>0</v>
      </c>
      <c r="AN428" s="140">
        <v>230761.53</v>
      </c>
      <c r="AO428" s="140">
        <v>166.4</v>
      </c>
      <c r="AP428" s="140">
        <v>5801568.0499999998</v>
      </c>
      <c r="AQ428" s="41">
        <v>6032329.5800000001</v>
      </c>
      <c r="AR428" s="140"/>
      <c r="AS428" s="140">
        <v>6032329.5800000001</v>
      </c>
      <c r="AT428" s="58"/>
      <c r="AU428" s="117">
        <v>109</v>
      </c>
      <c r="AV428" s="117">
        <v>55</v>
      </c>
      <c r="AW428" s="57"/>
      <c r="AY428" s="6"/>
      <c r="AZ428" s="1"/>
      <c r="BA428" s="1"/>
      <c r="BB428" s="176"/>
    </row>
    <row r="429" spans="1:54" x14ac:dyDescent="0.25">
      <c r="A429" s="24" t="s">
        <v>887</v>
      </c>
      <c r="B429" s="24" t="s">
        <v>888</v>
      </c>
      <c r="C429" s="24" t="s">
        <v>889</v>
      </c>
      <c r="D429" s="24" t="s">
        <v>120</v>
      </c>
      <c r="E429" s="58"/>
      <c r="F429" s="139">
        <v>175.75</v>
      </c>
      <c r="G429" s="57"/>
      <c r="H429" s="139">
        <v>943211.12</v>
      </c>
      <c r="I429" s="139">
        <v>137810.84</v>
      </c>
      <c r="J429" s="139">
        <v>251056.95</v>
      </c>
      <c r="K429" s="139">
        <v>783723.40824999998</v>
      </c>
      <c r="L429" s="139">
        <v>2115802.31825</v>
      </c>
      <c r="M429" s="117">
        <v>0.9</v>
      </c>
      <c r="N429" s="25">
        <v>1982594.42</v>
      </c>
      <c r="O429" s="25">
        <v>11280.76</v>
      </c>
      <c r="P429" s="58"/>
      <c r="Q429" s="139">
        <v>461349.72</v>
      </c>
      <c r="R429" s="139">
        <v>879189.33</v>
      </c>
      <c r="S429" s="139">
        <v>1355067.21</v>
      </c>
      <c r="T429" s="40">
        <v>0.68348180360560085</v>
      </c>
      <c r="U429" s="58"/>
      <c r="V429" s="28">
        <v>627527.21</v>
      </c>
      <c r="W429" s="29">
        <v>0.68348180360560085</v>
      </c>
      <c r="X429" s="42">
        <v>2</v>
      </c>
      <c r="Y429" s="46">
        <v>0</v>
      </c>
      <c r="Z429" s="58"/>
      <c r="AA429" s="28">
        <v>0</v>
      </c>
      <c r="AB429" s="28">
        <v>0</v>
      </c>
      <c r="AC429" s="139">
        <v>329377.15838639991</v>
      </c>
      <c r="AD429" s="130">
        <v>16350.695647212173</v>
      </c>
      <c r="AE429" s="137">
        <v>16350.695647212173</v>
      </c>
      <c r="AF429" s="130">
        <v>15899.484818448092</v>
      </c>
      <c r="AG429" s="47">
        <v>0</v>
      </c>
      <c r="AH429" s="47">
        <v>93.033830140609808</v>
      </c>
      <c r="AI429" s="47">
        <v>90.466485453474206</v>
      </c>
      <c r="AJ429" s="47">
        <v>0</v>
      </c>
      <c r="AK429" s="47">
        <v>0</v>
      </c>
      <c r="AL429" s="45">
        <v>0</v>
      </c>
      <c r="AM429" s="30">
        <v>0</v>
      </c>
      <c r="AN429" s="140">
        <v>15899.48</v>
      </c>
      <c r="AO429" s="140">
        <v>90.46</v>
      </c>
      <c r="AP429" s="140">
        <v>899272.20000000007</v>
      </c>
      <c r="AQ429" s="41">
        <v>915171.68</v>
      </c>
      <c r="AR429" s="140"/>
      <c r="AS429" s="140">
        <v>915171.68</v>
      </c>
      <c r="AT429" s="58"/>
      <c r="AU429" s="117">
        <v>109</v>
      </c>
      <c r="AV429" s="117">
        <v>55</v>
      </c>
      <c r="AW429" s="57"/>
      <c r="AY429" s="6"/>
      <c r="AZ429" s="1"/>
      <c r="BA429" s="1"/>
      <c r="BB429" s="176"/>
    </row>
    <row r="430" spans="1:54" x14ac:dyDescent="0.25">
      <c r="A430" s="24" t="s">
        <v>890</v>
      </c>
      <c r="B430" s="24" t="s">
        <v>891</v>
      </c>
      <c r="C430" s="24" t="s">
        <v>889</v>
      </c>
      <c r="D430" s="24" t="s">
        <v>120</v>
      </c>
      <c r="E430" s="58"/>
      <c r="F430" s="139">
        <v>96.64</v>
      </c>
      <c r="G430" s="57"/>
      <c r="H430" s="139">
        <v>538445.89</v>
      </c>
      <c r="I430" s="139">
        <v>75778.320000000007</v>
      </c>
      <c r="J430" s="139">
        <v>177597.11</v>
      </c>
      <c r="K430" s="139">
        <v>448965.96795999986</v>
      </c>
      <c r="L430" s="139">
        <v>1240787.2879599999</v>
      </c>
      <c r="M430" s="117">
        <v>0.9</v>
      </c>
      <c r="N430" s="25">
        <v>1161605.1499999999</v>
      </c>
      <c r="O430" s="25">
        <v>12019.92</v>
      </c>
      <c r="P430" s="58"/>
      <c r="Q430" s="139">
        <v>156704.56</v>
      </c>
      <c r="R430" s="139">
        <v>672575.58</v>
      </c>
      <c r="S430" s="139">
        <v>837783.28999999992</v>
      </c>
      <c r="T430" s="40">
        <v>0.72122897354578708</v>
      </c>
      <c r="U430" s="58"/>
      <c r="V430" s="28">
        <v>323821.86</v>
      </c>
      <c r="W430" s="29">
        <v>0.72122897354578708</v>
      </c>
      <c r="X430" s="42">
        <v>2</v>
      </c>
      <c r="Y430" s="46">
        <v>0</v>
      </c>
      <c r="Z430" s="58"/>
      <c r="AA430" s="28">
        <v>0</v>
      </c>
      <c r="AB430" s="28">
        <v>0</v>
      </c>
      <c r="AC430" s="139">
        <v>180395.41040149998</v>
      </c>
      <c r="AD430" s="130">
        <v>8955.0546433721629</v>
      </c>
      <c r="AE430" s="137">
        <v>8955.0546433721629</v>
      </c>
      <c r="AF430" s="130">
        <v>8707.9325811403633</v>
      </c>
      <c r="AG430" s="47">
        <v>0</v>
      </c>
      <c r="AH430" s="47">
        <v>92.664058809728502</v>
      </c>
      <c r="AI430" s="47">
        <v>90.106918265111375</v>
      </c>
      <c r="AJ430" s="47">
        <v>0</v>
      </c>
      <c r="AK430" s="47">
        <v>0</v>
      </c>
      <c r="AL430" s="45">
        <v>0</v>
      </c>
      <c r="AM430" s="30">
        <v>0</v>
      </c>
      <c r="AN430" s="140">
        <v>8707.93</v>
      </c>
      <c r="AO430" s="140">
        <v>90.1</v>
      </c>
      <c r="AP430" s="140">
        <v>696596</v>
      </c>
      <c r="AQ430" s="41">
        <v>705303.93</v>
      </c>
      <c r="AR430" s="140"/>
      <c r="AS430" s="140">
        <v>705303.93</v>
      </c>
      <c r="AT430" s="58"/>
      <c r="AU430" s="117">
        <v>109</v>
      </c>
      <c r="AV430" s="117">
        <v>55</v>
      </c>
      <c r="AW430" s="57"/>
      <c r="AY430" s="6"/>
      <c r="AZ430" s="1"/>
      <c r="BA430" s="1"/>
      <c r="BB430" s="176"/>
    </row>
    <row r="431" spans="1:54" x14ac:dyDescent="0.25">
      <c r="A431" s="24" t="s">
        <v>892</v>
      </c>
      <c r="B431" s="24" t="s">
        <v>893</v>
      </c>
      <c r="C431" s="24" t="s">
        <v>889</v>
      </c>
      <c r="D431" s="24" t="s">
        <v>120</v>
      </c>
      <c r="E431" s="58"/>
      <c r="F431" s="139">
        <v>176.5</v>
      </c>
      <c r="G431" s="57"/>
      <c r="H431" s="139">
        <v>969938.85000000009</v>
      </c>
      <c r="I431" s="139">
        <v>138398.94</v>
      </c>
      <c r="J431" s="139">
        <v>303414.56</v>
      </c>
      <c r="K431" s="139">
        <v>809440.51850000001</v>
      </c>
      <c r="L431" s="139">
        <v>2221192.8684999999</v>
      </c>
      <c r="M431" s="117">
        <v>0.9</v>
      </c>
      <c r="N431" s="25">
        <v>2080017.63</v>
      </c>
      <c r="O431" s="25">
        <v>11784.8</v>
      </c>
      <c r="P431" s="58"/>
      <c r="Q431" s="139">
        <v>279220.45</v>
      </c>
      <c r="R431" s="139">
        <v>997253.55</v>
      </c>
      <c r="S431" s="139">
        <v>1285185.72</v>
      </c>
      <c r="T431" s="40">
        <v>0.61787251293634471</v>
      </c>
      <c r="U431" s="58"/>
      <c r="V431" s="28">
        <v>794831.90999999992</v>
      </c>
      <c r="W431" s="29">
        <v>0.61787251293634471</v>
      </c>
      <c r="X431" s="42">
        <v>1</v>
      </c>
      <c r="Y431" s="46">
        <v>1</v>
      </c>
      <c r="Z431" s="58"/>
      <c r="AA431" s="28">
        <v>115922.66948855878</v>
      </c>
      <c r="AB431" s="28">
        <v>34776.800846567632</v>
      </c>
      <c r="AC431" s="139">
        <v>479734.35780733265</v>
      </c>
      <c r="AD431" s="130">
        <v>23814.615787098737</v>
      </c>
      <c r="AE431" s="137">
        <v>23814.615787098737</v>
      </c>
      <c r="AF431" s="130">
        <v>23157.431973159473</v>
      </c>
      <c r="AG431" s="47">
        <v>197.03569884740867</v>
      </c>
      <c r="AH431" s="47">
        <v>134.92700162662175</v>
      </c>
      <c r="AI431" s="47">
        <v>131.20358058447295</v>
      </c>
      <c r="AJ431" s="47">
        <v>0</v>
      </c>
      <c r="AK431" s="47">
        <v>0</v>
      </c>
      <c r="AL431" s="45">
        <v>0</v>
      </c>
      <c r="AM431" s="30">
        <v>0</v>
      </c>
      <c r="AN431" s="140">
        <v>57934.23</v>
      </c>
      <c r="AO431" s="140">
        <v>328.23</v>
      </c>
      <c r="AP431" s="140">
        <v>1030868.7200000001</v>
      </c>
      <c r="AQ431" s="41">
        <v>1088802.9500000002</v>
      </c>
      <c r="AR431" s="140"/>
      <c r="AS431" s="140">
        <v>1088802.9500000002</v>
      </c>
      <c r="AT431" s="58"/>
      <c r="AU431" s="117">
        <v>109</v>
      </c>
      <c r="AV431" s="117">
        <v>55</v>
      </c>
      <c r="AW431" s="57"/>
      <c r="AY431" s="6"/>
      <c r="AZ431" s="1"/>
      <c r="BA431" s="1"/>
      <c r="BB431" s="176"/>
    </row>
    <row r="432" spans="1:54" x14ac:dyDescent="0.25">
      <c r="A432" s="24" t="s">
        <v>894</v>
      </c>
      <c r="B432" s="24" t="s">
        <v>895</v>
      </c>
      <c r="C432" s="24" t="s">
        <v>889</v>
      </c>
      <c r="D432" s="24" t="s">
        <v>12</v>
      </c>
      <c r="E432" s="58"/>
      <c r="F432" s="139">
        <v>511.45</v>
      </c>
      <c r="G432" s="57"/>
      <c r="H432" s="139">
        <v>2855291.16</v>
      </c>
      <c r="I432" s="139">
        <v>401043.28</v>
      </c>
      <c r="J432" s="139">
        <v>751855.3899999999</v>
      </c>
      <c r="K432" s="139">
        <v>2410065.2475499995</v>
      </c>
      <c r="L432" s="139">
        <v>6418255.0775499996</v>
      </c>
      <c r="M432" s="117">
        <v>0.9</v>
      </c>
      <c r="N432" s="25">
        <v>6017436.0899999999</v>
      </c>
      <c r="O432" s="25">
        <v>11765.44</v>
      </c>
      <c r="P432" s="58"/>
      <c r="Q432" s="139">
        <v>1545277.58</v>
      </c>
      <c r="R432" s="139">
        <v>2421575.52</v>
      </c>
      <c r="S432" s="139">
        <v>4080392.74</v>
      </c>
      <c r="T432" s="40">
        <v>0.67809490270797379</v>
      </c>
      <c r="U432" s="58"/>
      <c r="V432" s="28">
        <v>1937043.3499999996</v>
      </c>
      <c r="W432" s="29">
        <v>0.67809490270797379</v>
      </c>
      <c r="X432" s="42">
        <v>2</v>
      </c>
      <c r="Y432" s="46">
        <v>0</v>
      </c>
      <c r="Z432" s="58"/>
      <c r="AA432" s="28">
        <v>0</v>
      </c>
      <c r="AB432" s="28">
        <v>0</v>
      </c>
      <c r="AC432" s="139">
        <v>992394.76751119969</v>
      </c>
      <c r="AD432" s="130">
        <v>49263.722126189488</v>
      </c>
      <c r="AE432" s="137">
        <v>49263.722126189488</v>
      </c>
      <c r="AF432" s="130">
        <v>47904.249393764716</v>
      </c>
      <c r="AG432" s="47">
        <v>0</v>
      </c>
      <c r="AH432" s="47">
        <v>96.321677830070371</v>
      </c>
      <c r="AI432" s="47">
        <v>93.663602294974524</v>
      </c>
      <c r="AJ432" s="47">
        <v>0</v>
      </c>
      <c r="AK432" s="47">
        <v>0</v>
      </c>
      <c r="AL432" s="45">
        <v>0</v>
      </c>
      <c r="AM432" s="30">
        <v>0</v>
      </c>
      <c r="AN432" s="140">
        <v>47904.24</v>
      </c>
      <c r="AO432" s="140">
        <v>93.66</v>
      </c>
      <c r="AP432" s="140">
        <v>2476286.15</v>
      </c>
      <c r="AQ432" s="41">
        <v>2524190.39</v>
      </c>
      <c r="AR432" s="140"/>
      <c r="AS432" s="140">
        <v>2524190.39</v>
      </c>
      <c r="AT432" s="58"/>
      <c r="AU432" s="117">
        <v>109</v>
      </c>
      <c r="AV432" s="117">
        <v>55</v>
      </c>
      <c r="AW432" s="57"/>
      <c r="AY432" s="6"/>
      <c r="AZ432" s="1"/>
      <c r="BA432" s="1"/>
      <c r="BB432" s="176"/>
    </row>
    <row r="433" spans="1:54" x14ac:dyDescent="0.25">
      <c r="A433" s="24" t="s">
        <v>896</v>
      </c>
      <c r="B433" s="24" t="s">
        <v>897</v>
      </c>
      <c r="C433" s="24" t="s">
        <v>889</v>
      </c>
      <c r="D433" s="24" t="s">
        <v>120</v>
      </c>
      <c r="E433" s="58"/>
      <c r="F433" s="139">
        <v>606.22</v>
      </c>
      <c r="G433" s="57"/>
      <c r="H433" s="139">
        <v>3416057.8899999997</v>
      </c>
      <c r="I433" s="139">
        <v>475355.28</v>
      </c>
      <c r="J433" s="139">
        <v>1179109.25</v>
      </c>
      <c r="K433" s="139">
        <v>2845215.6255799998</v>
      </c>
      <c r="L433" s="139">
        <v>7915738.0455799997</v>
      </c>
      <c r="M433" s="117">
        <v>0.9</v>
      </c>
      <c r="N433" s="25">
        <v>7408685.7999999998</v>
      </c>
      <c r="O433" s="25">
        <v>12221.11</v>
      </c>
      <c r="P433" s="58"/>
      <c r="Q433" s="139">
        <v>1382460.77</v>
      </c>
      <c r="R433" s="139">
        <v>3317723.35</v>
      </c>
      <c r="S433" s="139">
        <v>4766308.78</v>
      </c>
      <c r="T433" s="40">
        <v>0.64334065563962783</v>
      </c>
      <c r="U433" s="58"/>
      <c r="V433" s="28">
        <v>2642377.0199999996</v>
      </c>
      <c r="W433" s="29">
        <v>0.64334065563962783</v>
      </c>
      <c r="X433" s="42">
        <v>1</v>
      </c>
      <c r="Y433" s="46">
        <v>1</v>
      </c>
      <c r="Z433" s="58"/>
      <c r="AA433" s="28">
        <v>224212.30008563027</v>
      </c>
      <c r="AB433" s="28">
        <v>67263.69002568908</v>
      </c>
      <c r="AC433" s="139">
        <v>1491974.6796291042</v>
      </c>
      <c r="AD433" s="130">
        <v>74063.496143664714</v>
      </c>
      <c r="AE433" s="137">
        <v>74063.496143664714</v>
      </c>
      <c r="AF433" s="130">
        <v>72019.653349621498</v>
      </c>
      <c r="AG433" s="47">
        <v>110.95590713880947</v>
      </c>
      <c r="AH433" s="47">
        <v>122.17263723345437</v>
      </c>
      <c r="AI433" s="47">
        <v>118.80118331566345</v>
      </c>
      <c r="AJ433" s="47">
        <v>0</v>
      </c>
      <c r="AK433" s="47">
        <v>0</v>
      </c>
      <c r="AL433" s="45">
        <v>0</v>
      </c>
      <c r="AM433" s="30">
        <v>0</v>
      </c>
      <c r="AN433" s="140">
        <v>139283.34</v>
      </c>
      <c r="AO433" s="140">
        <v>229.75</v>
      </c>
      <c r="AP433" s="140">
        <v>3457818.9099999997</v>
      </c>
      <c r="AQ433" s="41">
        <v>3597102.2499999995</v>
      </c>
      <c r="AR433" s="140"/>
      <c r="AS433" s="140">
        <v>3597102.2499999995</v>
      </c>
      <c r="AT433" s="58"/>
      <c r="AU433" s="117">
        <v>109</v>
      </c>
      <c r="AV433" s="117">
        <v>55</v>
      </c>
      <c r="AW433" s="57"/>
      <c r="AY433" s="6"/>
      <c r="AZ433" s="1"/>
      <c r="BA433" s="1"/>
      <c r="BB433" s="176"/>
    </row>
    <row r="434" spans="1:54" x14ac:dyDescent="0.25">
      <c r="A434" s="24" t="s">
        <v>898</v>
      </c>
      <c r="B434" s="24" t="s">
        <v>899</v>
      </c>
      <c r="C434" s="24" t="s">
        <v>889</v>
      </c>
      <c r="D434" s="24" t="s">
        <v>12</v>
      </c>
      <c r="E434" s="58"/>
      <c r="F434" s="139">
        <v>374.02</v>
      </c>
      <c r="G434" s="57"/>
      <c r="H434" s="139">
        <v>2081849.9500000002</v>
      </c>
      <c r="I434" s="139">
        <v>293280.3</v>
      </c>
      <c r="J434" s="139">
        <v>546411.96</v>
      </c>
      <c r="K434" s="139">
        <v>1767217.0447800001</v>
      </c>
      <c r="L434" s="139">
        <v>4688759.2547800001</v>
      </c>
      <c r="M434" s="117">
        <v>0.9</v>
      </c>
      <c r="N434" s="25">
        <v>4396605.03</v>
      </c>
      <c r="O434" s="25">
        <v>11754.99</v>
      </c>
      <c r="P434" s="58"/>
      <c r="Q434" s="139">
        <v>1259529.26</v>
      </c>
      <c r="R434" s="139">
        <v>1856325.5</v>
      </c>
      <c r="S434" s="139">
        <v>3314733.05</v>
      </c>
      <c r="T434" s="40">
        <v>0.75393014095696465</v>
      </c>
      <c r="U434" s="58"/>
      <c r="V434" s="28">
        <v>1081871.9800000004</v>
      </c>
      <c r="W434" s="29">
        <v>0.75393014095696465</v>
      </c>
      <c r="X434" s="42">
        <v>2</v>
      </c>
      <c r="Y434" s="46">
        <v>0</v>
      </c>
      <c r="Z434" s="58"/>
      <c r="AA434" s="28">
        <v>0</v>
      </c>
      <c r="AB434" s="28">
        <v>0</v>
      </c>
      <c r="AC434" s="139">
        <v>473695.18543520034</v>
      </c>
      <c r="AD434" s="130">
        <v>23514.823688880599</v>
      </c>
      <c r="AE434" s="137">
        <v>23514.823688880599</v>
      </c>
      <c r="AF434" s="130">
        <v>22865.912883259301</v>
      </c>
      <c r="AG434" s="47">
        <v>0</v>
      </c>
      <c r="AH434" s="47">
        <v>62.870498071976364</v>
      </c>
      <c r="AI434" s="47">
        <v>61.135535220734994</v>
      </c>
      <c r="AJ434" s="47">
        <v>0</v>
      </c>
      <c r="AK434" s="47">
        <v>0</v>
      </c>
      <c r="AL434" s="45">
        <v>0</v>
      </c>
      <c r="AM434" s="30">
        <v>0</v>
      </c>
      <c r="AN434" s="140">
        <v>22865.91</v>
      </c>
      <c r="AO434" s="140">
        <v>61.13</v>
      </c>
      <c r="AP434" s="140">
        <v>1889178.6300000001</v>
      </c>
      <c r="AQ434" s="41">
        <v>1912044.54</v>
      </c>
      <c r="AR434" s="140"/>
      <c r="AS434" s="140">
        <v>1912044.54</v>
      </c>
      <c r="AT434" s="58"/>
      <c r="AU434" s="117">
        <v>109</v>
      </c>
      <c r="AV434" s="117">
        <v>55</v>
      </c>
      <c r="AW434" s="57"/>
      <c r="AY434" s="6"/>
      <c r="AZ434" s="1"/>
      <c r="BA434" s="1"/>
      <c r="BB434" s="176"/>
    </row>
    <row r="435" spans="1:54" x14ac:dyDescent="0.25">
      <c r="A435" s="24" t="s">
        <v>900</v>
      </c>
      <c r="B435" s="24" t="s">
        <v>901</v>
      </c>
      <c r="C435" s="24" t="s">
        <v>889</v>
      </c>
      <c r="D435" s="24" t="s">
        <v>131</v>
      </c>
      <c r="E435" s="58"/>
      <c r="F435" s="139">
        <v>446.5</v>
      </c>
      <c r="G435" s="57"/>
      <c r="H435" s="139">
        <v>2727528.75</v>
      </c>
      <c r="I435" s="139">
        <v>350114.04</v>
      </c>
      <c r="J435" s="139">
        <v>774092.92</v>
      </c>
      <c r="K435" s="139">
        <v>2391511.9965000004</v>
      </c>
      <c r="L435" s="139">
        <v>6243247.7065000003</v>
      </c>
      <c r="M435" s="117">
        <v>0.9</v>
      </c>
      <c r="N435" s="25">
        <v>5858074.1299999999</v>
      </c>
      <c r="O435" s="25">
        <v>13119.98</v>
      </c>
      <c r="P435" s="58"/>
      <c r="Q435" s="139">
        <v>1117155.08</v>
      </c>
      <c r="R435" s="139">
        <v>2316527.7799999998</v>
      </c>
      <c r="S435" s="139">
        <v>3528740</v>
      </c>
      <c r="T435" s="40">
        <v>0.60237202904771026</v>
      </c>
      <c r="U435" s="58"/>
      <c r="V435" s="28">
        <v>2329334.13</v>
      </c>
      <c r="W435" s="29">
        <v>0.60237202904771026</v>
      </c>
      <c r="X435" s="42">
        <v>1</v>
      </c>
      <c r="Y435" s="46">
        <v>1</v>
      </c>
      <c r="Z435" s="58"/>
      <c r="AA435" s="28">
        <v>417282.71221561218</v>
      </c>
      <c r="AB435" s="28">
        <v>125184.81366468365</v>
      </c>
      <c r="AC435" s="139">
        <v>1344356.6191006475</v>
      </c>
      <c r="AD435" s="130">
        <v>66735.550297155758</v>
      </c>
      <c r="AE435" s="137">
        <v>66735.550297155758</v>
      </c>
      <c r="AF435" s="130">
        <v>64893.928166372549</v>
      </c>
      <c r="AG435" s="47">
        <v>280.36912354912351</v>
      </c>
      <c r="AH435" s="47">
        <v>149.4637184706736</v>
      </c>
      <c r="AI435" s="47">
        <v>145.33914482950178</v>
      </c>
      <c r="AJ435" s="47">
        <v>0</v>
      </c>
      <c r="AK435" s="47">
        <v>0</v>
      </c>
      <c r="AL435" s="45">
        <v>0</v>
      </c>
      <c r="AM435" s="30">
        <v>0</v>
      </c>
      <c r="AN435" s="140">
        <v>190078.74</v>
      </c>
      <c r="AO435" s="140">
        <v>425.7</v>
      </c>
      <c r="AP435" s="140">
        <v>2390183.7999999998</v>
      </c>
      <c r="AQ435" s="41">
        <v>2580262.54</v>
      </c>
      <c r="AR435" s="140"/>
      <c r="AS435" s="140">
        <v>2580262.54</v>
      </c>
      <c r="AT435" s="58"/>
      <c r="AU435" s="117">
        <v>109</v>
      </c>
      <c r="AV435" s="117">
        <v>55</v>
      </c>
      <c r="AW435" s="57"/>
      <c r="AY435" s="6"/>
      <c r="AZ435" s="1"/>
      <c r="BA435" s="1"/>
      <c r="BB435" s="176"/>
    </row>
    <row r="436" spans="1:54" x14ac:dyDescent="0.25">
      <c r="A436" s="24" t="s">
        <v>902</v>
      </c>
      <c r="B436" s="24" t="s">
        <v>903</v>
      </c>
      <c r="C436" s="24" t="s">
        <v>904</v>
      </c>
      <c r="D436" s="24" t="s">
        <v>12</v>
      </c>
      <c r="E436" s="58"/>
      <c r="F436" s="139">
        <v>290.95</v>
      </c>
      <c r="G436" s="57"/>
      <c r="H436" s="139">
        <v>1657888.5499999998</v>
      </c>
      <c r="I436" s="139">
        <v>228142.62</v>
      </c>
      <c r="J436" s="139">
        <v>526893.68999999994</v>
      </c>
      <c r="K436" s="139">
        <v>1407944.5390499998</v>
      </c>
      <c r="L436" s="139">
        <v>3820869.3990499997</v>
      </c>
      <c r="M436" s="117">
        <v>0.9</v>
      </c>
      <c r="N436" s="25">
        <v>3579576.91</v>
      </c>
      <c r="O436" s="25">
        <v>12303.06</v>
      </c>
      <c r="P436" s="58"/>
      <c r="Q436" s="139">
        <v>838458.65</v>
      </c>
      <c r="R436" s="139">
        <v>1530103.11</v>
      </c>
      <c r="S436" s="139">
        <v>2452732.56</v>
      </c>
      <c r="T436" s="40">
        <v>0.68520180503678574</v>
      </c>
      <c r="U436" s="58"/>
      <c r="V436" s="28">
        <v>1126844.3500000001</v>
      </c>
      <c r="W436" s="29">
        <v>0.68520180503678574</v>
      </c>
      <c r="X436" s="42">
        <v>2</v>
      </c>
      <c r="Y436" s="46">
        <v>0</v>
      </c>
      <c r="Z436" s="58"/>
      <c r="AA436" s="28">
        <v>0</v>
      </c>
      <c r="AB436" s="28">
        <v>0</v>
      </c>
      <c r="AC436" s="139">
        <v>596040.93805679993</v>
      </c>
      <c r="AD436" s="130">
        <v>29588.22044366748</v>
      </c>
      <c r="AE436" s="137">
        <v>29588.22044366748</v>
      </c>
      <c r="AF436" s="130">
        <v>28771.709283769655</v>
      </c>
      <c r="AG436" s="47">
        <v>0</v>
      </c>
      <c r="AH436" s="47">
        <v>101.69520688663853</v>
      </c>
      <c r="AI436" s="47">
        <v>98.888844419211736</v>
      </c>
      <c r="AJ436" s="47">
        <v>0</v>
      </c>
      <c r="AK436" s="47">
        <v>0</v>
      </c>
      <c r="AL436" s="45">
        <v>0</v>
      </c>
      <c r="AM436" s="30">
        <v>0</v>
      </c>
      <c r="AN436" s="140">
        <v>28771.7</v>
      </c>
      <c r="AO436" s="140">
        <v>98.88</v>
      </c>
      <c r="AP436" s="140">
        <v>1575413.78</v>
      </c>
      <c r="AQ436" s="41">
        <v>1604185.48</v>
      </c>
      <c r="AR436" s="140"/>
      <c r="AS436" s="140">
        <v>1604185.48</v>
      </c>
      <c r="AT436" s="58"/>
      <c r="AU436" s="117">
        <v>109</v>
      </c>
      <c r="AV436" s="117">
        <v>55</v>
      </c>
      <c r="AW436" s="57"/>
      <c r="AY436" s="6"/>
      <c r="AZ436" s="1"/>
      <c r="BA436" s="1"/>
      <c r="BB436" s="176"/>
    </row>
    <row r="437" spans="1:54" x14ac:dyDescent="0.25">
      <c r="A437" s="24" t="s">
        <v>905</v>
      </c>
      <c r="B437" s="24" t="s">
        <v>906</v>
      </c>
      <c r="C437" s="24" t="s">
        <v>904</v>
      </c>
      <c r="D437" s="24" t="s">
        <v>12</v>
      </c>
      <c r="E437" s="58"/>
      <c r="F437" s="139">
        <v>697</v>
      </c>
      <c r="G437" s="57"/>
      <c r="H437" s="139">
        <v>3952638.98</v>
      </c>
      <c r="I437" s="139">
        <v>546538.61</v>
      </c>
      <c r="J437" s="139">
        <v>1164024.8499999999</v>
      </c>
      <c r="K437" s="139">
        <v>3332431.9830000005</v>
      </c>
      <c r="L437" s="139">
        <v>8995634.4230000004</v>
      </c>
      <c r="M437" s="117">
        <v>0.9</v>
      </c>
      <c r="N437" s="25">
        <v>8429314.1699999999</v>
      </c>
      <c r="O437" s="25">
        <v>12093.7</v>
      </c>
      <c r="P437" s="58"/>
      <c r="Q437" s="139">
        <v>1851920.32</v>
      </c>
      <c r="R437" s="139">
        <v>3432806.36</v>
      </c>
      <c r="S437" s="139">
        <v>5397260.1399999997</v>
      </c>
      <c r="T437" s="40">
        <v>0.64029647384705313</v>
      </c>
      <c r="U437" s="58"/>
      <c r="V437" s="28">
        <v>3032054.0300000003</v>
      </c>
      <c r="W437" s="29">
        <v>0.64029647384705313</v>
      </c>
      <c r="X437" s="42">
        <v>1</v>
      </c>
      <c r="Y437" s="46">
        <v>1</v>
      </c>
      <c r="Z437" s="58"/>
      <c r="AA437" s="28">
        <v>280760.38774994388</v>
      </c>
      <c r="AB437" s="28">
        <v>84228.116324983159</v>
      </c>
      <c r="AC437" s="139">
        <v>1642449.1757555164</v>
      </c>
      <c r="AD437" s="130">
        <v>81533.239039267282</v>
      </c>
      <c r="AE437" s="137">
        <v>81533.239039267282</v>
      </c>
      <c r="AF437" s="130">
        <v>79283.262576339213</v>
      </c>
      <c r="AG437" s="47">
        <v>120.84378238878502</v>
      </c>
      <c r="AH437" s="47">
        <v>116.97738743079954</v>
      </c>
      <c r="AI437" s="47">
        <v>113.74930068341351</v>
      </c>
      <c r="AJ437" s="47">
        <v>0</v>
      </c>
      <c r="AK437" s="47">
        <v>0</v>
      </c>
      <c r="AL437" s="45">
        <v>0</v>
      </c>
      <c r="AM437" s="30">
        <v>0</v>
      </c>
      <c r="AN437" s="140">
        <v>163511.37</v>
      </c>
      <c r="AO437" s="140">
        <v>234.59</v>
      </c>
      <c r="AP437" s="140">
        <v>3588217.5999999996</v>
      </c>
      <c r="AQ437" s="41">
        <v>3751728.9699999997</v>
      </c>
      <c r="AR437" s="140"/>
      <c r="AS437" s="140">
        <v>3751728.9699999997</v>
      </c>
      <c r="AT437" s="58"/>
      <c r="AU437" s="117">
        <v>109</v>
      </c>
      <c r="AV437" s="117">
        <v>55</v>
      </c>
      <c r="AW437" s="57"/>
      <c r="AY437" s="6"/>
      <c r="AZ437" s="1"/>
      <c r="BA437" s="1"/>
      <c r="BB437" s="176"/>
    </row>
    <row r="438" spans="1:54" x14ac:dyDescent="0.25">
      <c r="A438" s="24" t="s">
        <v>907</v>
      </c>
      <c r="B438" s="24" t="s">
        <v>908</v>
      </c>
      <c r="C438" s="24" t="s">
        <v>904</v>
      </c>
      <c r="D438" s="24" t="s">
        <v>12</v>
      </c>
      <c r="E438" s="58"/>
      <c r="F438" s="139">
        <v>1327.12</v>
      </c>
      <c r="G438" s="57"/>
      <c r="H438" s="139">
        <v>7632759.5500000007</v>
      </c>
      <c r="I438" s="139">
        <v>1040634.6</v>
      </c>
      <c r="J438" s="139">
        <v>2465507.1499999994</v>
      </c>
      <c r="K438" s="139">
        <v>6452930.9836799987</v>
      </c>
      <c r="L438" s="139">
        <v>17591832.283679999</v>
      </c>
      <c r="M438" s="117">
        <v>0.9</v>
      </c>
      <c r="N438" s="25">
        <v>16477942.15</v>
      </c>
      <c r="O438" s="25">
        <v>12416.31</v>
      </c>
      <c r="P438" s="58"/>
      <c r="Q438" s="139">
        <v>5159243.68</v>
      </c>
      <c r="R438" s="139">
        <v>5217287.83</v>
      </c>
      <c r="S438" s="139">
        <v>10710809.300000001</v>
      </c>
      <c r="T438" s="40">
        <v>0.65000891509987491</v>
      </c>
      <c r="U438" s="58"/>
      <c r="V438" s="28">
        <v>5767132.8499999996</v>
      </c>
      <c r="W438" s="29">
        <v>0.65000891509987491</v>
      </c>
      <c r="X438" s="42">
        <v>1</v>
      </c>
      <c r="Y438" s="46">
        <v>1</v>
      </c>
      <c r="Z438" s="58"/>
      <c r="AA438" s="28">
        <v>388799.97969256528</v>
      </c>
      <c r="AB438" s="28">
        <v>116639.99390776957</v>
      </c>
      <c r="AC438" s="139">
        <v>2749453.696566253</v>
      </c>
      <c r="AD438" s="130">
        <v>136486.33320200955</v>
      </c>
      <c r="AE438" s="137">
        <v>136486.33320200955</v>
      </c>
      <c r="AF438" s="130">
        <v>132719.88112878846</v>
      </c>
      <c r="AG438" s="47">
        <v>87.889560784080999</v>
      </c>
      <c r="AH438" s="47">
        <v>102.84400295527877</v>
      </c>
      <c r="AI438" s="47">
        <v>100.005938520095</v>
      </c>
      <c r="AJ438" s="47">
        <v>0</v>
      </c>
      <c r="AK438" s="47">
        <v>0</v>
      </c>
      <c r="AL438" s="45">
        <v>0</v>
      </c>
      <c r="AM438" s="30">
        <v>0</v>
      </c>
      <c r="AN438" s="140">
        <v>249359.87</v>
      </c>
      <c r="AO438" s="140">
        <v>187.89</v>
      </c>
      <c r="AP438" s="140">
        <v>5455464.21</v>
      </c>
      <c r="AQ438" s="41">
        <v>5704824.0800000001</v>
      </c>
      <c r="AR438" s="140"/>
      <c r="AS438" s="140">
        <v>5704824.0800000001</v>
      </c>
      <c r="AT438" s="58"/>
      <c r="AU438" s="117">
        <v>109</v>
      </c>
      <c r="AV438" s="117">
        <v>55</v>
      </c>
      <c r="AW438" s="57"/>
      <c r="AY438" s="6"/>
      <c r="AZ438" s="1"/>
      <c r="BA438" s="1"/>
      <c r="BB438" s="176"/>
    </row>
    <row r="439" spans="1:54" x14ac:dyDescent="0.25">
      <c r="A439" s="24" t="s">
        <v>909</v>
      </c>
      <c r="B439" s="24" t="s">
        <v>910</v>
      </c>
      <c r="C439" s="24" t="s">
        <v>911</v>
      </c>
      <c r="D439" s="24" t="s">
        <v>6</v>
      </c>
      <c r="E439" s="58"/>
      <c r="F439" s="139">
        <v>74</v>
      </c>
      <c r="G439" s="57"/>
      <c r="H439" s="139">
        <v>437522.9</v>
      </c>
      <c r="I439" s="139">
        <v>58025.62</v>
      </c>
      <c r="J439" s="139">
        <v>136285.01</v>
      </c>
      <c r="K439" s="139">
        <v>364097.23</v>
      </c>
      <c r="L439" s="139">
        <v>995930.76</v>
      </c>
      <c r="M439" s="117">
        <v>0.9</v>
      </c>
      <c r="N439" s="25">
        <v>932747.4</v>
      </c>
      <c r="O439" s="25">
        <v>12604.69</v>
      </c>
      <c r="P439" s="58"/>
      <c r="Q439" s="139">
        <v>93274.74</v>
      </c>
      <c r="R439" s="139">
        <v>541169.5</v>
      </c>
      <c r="S439" s="139">
        <v>634444.24</v>
      </c>
      <c r="T439" s="40">
        <v>0.68018869846219887</v>
      </c>
      <c r="U439" s="58"/>
      <c r="V439" s="28">
        <v>298303.16000000003</v>
      </c>
      <c r="W439" s="29">
        <v>0.68018869846219887</v>
      </c>
      <c r="X439" s="42">
        <v>2</v>
      </c>
      <c r="Y439" s="46">
        <v>0</v>
      </c>
      <c r="Z439" s="58"/>
      <c r="AA439" s="28">
        <v>0</v>
      </c>
      <c r="AB439" s="28">
        <v>0</v>
      </c>
      <c r="AC439" s="139">
        <v>184525.57800000004</v>
      </c>
      <c r="AD439" s="130">
        <v>9160.0813480346333</v>
      </c>
      <c r="AE439" s="137">
        <v>9160.0813480346333</v>
      </c>
      <c r="AF439" s="130">
        <v>8907.3014060816549</v>
      </c>
      <c r="AG439" s="47">
        <v>0</v>
      </c>
      <c r="AH439" s="47">
        <v>123.7848830815491</v>
      </c>
      <c r="AI439" s="47">
        <v>120.36893792002236</v>
      </c>
      <c r="AJ439" s="47">
        <v>0</v>
      </c>
      <c r="AK439" s="47">
        <v>0</v>
      </c>
      <c r="AL439" s="45">
        <v>0</v>
      </c>
      <c r="AM439" s="30">
        <v>0</v>
      </c>
      <c r="AN439" s="140">
        <v>8907.2999999999993</v>
      </c>
      <c r="AO439" s="140">
        <v>120.36</v>
      </c>
      <c r="AP439" s="140">
        <v>541169.5</v>
      </c>
      <c r="AQ439" s="41">
        <v>550076.80000000005</v>
      </c>
      <c r="AR439" s="140"/>
      <c r="AS439" s="140">
        <v>550076.80000000005</v>
      </c>
      <c r="AT439" s="58"/>
      <c r="AU439" s="117">
        <v>117</v>
      </c>
      <c r="AV439" s="117">
        <v>59</v>
      </c>
      <c r="AW439" s="57"/>
      <c r="AY439" s="6"/>
      <c r="AZ439" s="1"/>
      <c r="BA439" s="1"/>
      <c r="BB439" s="176"/>
    </row>
    <row r="440" spans="1:54" x14ac:dyDescent="0.25">
      <c r="A440" s="24" t="s">
        <v>912</v>
      </c>
      <c r="B440" s="24" t="s">
        <v>913</v>
      </c>
      <c r="C440" s="24" t="s">
        <v>911</v>
      </c>
      <c r="D440" s="24" t="s">
        <v>6</v>
      </c>
      <c r="E440" s="58"/>
      <c r="F440" s="139">
        <v>24</v>
      </c>
      <c r="G440" s="57"/>
      <c r="H440" s="139">
        <v>131855.16999999998</v>
      </c>
      <c r="I440" s="139">
        <v>18819.12</v>
      </c>
      <c r="J440" s="139">
        <v>43553.789999999994</v>
      </c>
      <c r="K440" s="139">
        <v>112278.389</v>
      </c>
      <c r="L440" s="139">
        <v>306506.46899999992</v>
      </c>
      <c r="M440" s="117">
        <v>0.9</v>
      </c>
      <c r="N440" s="25">
        <v>287083.65999999997</v>
      </c>
      <c r="O440" s="25">
        <v>11961.81</v>
      </c>
      <c r="P440" s="58"/>
      <c r="Q440" s="139">
        <v>28708.36</v>
      </c>
      <c r="R440" s="139">
        <v>149487.17000000001</v>
      </c>
      <c r="S440" s="139">
        <v>178195.53000000003</v>
      </c>
      <c r="T440" s="40">
        <v>0.62070941271962343</v>
      </c>
      <c r="U440" s="58"/>
      <c r="V440" s="28">
        <v>108888.12999999995</v>
      </c>
      <c r="W440" s="29">
        <v>0.62070941271962343</v>
      </c>
      <c r="X440" s="42">
        <v>1</v>
      </c>
      <c r="Y440" s="46">
        <v>1</v>
      </c>
      <c r="Z440" s="58"/>
      <c r="AA440" s="28">
        <v>15185.198465787515</v>
      </c>
      <c r="AB440" s="28">
        <v>4555.559539736254</v>
      </c>
      <c r="AC440" s="139">
        <v>68061.784014237346</v>
      </c>
      <c r="AD440" s="130">
        <v>3378.6724042277606</v>
      </c>
      <c r="AE440" s="137">
        <v>3378.6724042277606</v>
      </c>
      <c r="AF440" s="130">
        <v>3285.4351739271729</v>
      </c>
      <c r="AG440" s="47">
        <v>189.81498082234393</v>
      </c>
      <c r="AH440" s="47">
        <v>140.77801684282335</v>
      </c>
      <c r="AI440" s="47">
        <v>136.89313224696554</v>
      </c>
      <c r="AJ440" s="47">
        <v>0</v>
      </c>
      <c r="AK440" s="47">
        <v>0</v>
      </c>
      <c r="AL440" s="45">
        <v>0</v>
      </c>
      <c r="AM440" s="30">
        <v>0</v>
      </c>
      <c r="AN440" s="140">
        <v>7840.99</v>
      </c>
      <c r="AO440" s="140">
        <v>326.7</v>
      </c>
      <c r="AP440" s="140">
        <v>149487.16999999998</v>
      </c>
      <c r="AQ440" s="41">
        <v>157328.15999999997</v>
      </c>
      <c r="AR440" s="140"/>
      <c r="AS440" s="140">
        <v>157328.15999999997</v>
      </c>
      <c r="AT440" s="58"/>
      <c r="AU440" s="117">
        <v>117</v>
      </c>
      <c r="AV440" s="117">
        <v>59</v>
      </c>
      <c r="AW440" s="57"/>
      <c r="AY440" s="6"/>
      <c r="AZ440" s="1"/>
      <c r="BA440" s="1"/>
      <c r="BB440" s="176"/>
    </row>
    <row r="441" spans="1:54" x14ac:dyDescent="0.25">
      <c r="A441" s="24" t="s">
        <v>914</v>
      </c>
      <c r="B441" s="24" t="s">
        <v>915</v>
      </c>
      <c r="C441" s="24" t="s">
        <v>911</v>
      </c>
      <c r="D441" s="24" t="s">
        <v>120</v>
      </c>
      <c r="E441" s="58"/>
      <c r="F441" s="139">
        <v>1083.95</v>
      </c>
      <c r="G441" s="57"/>
      <c r="H441" s="139">
        <v>6164259.29</v>
      </c>
      <c r="I441" s="139">
        <v>849957.71</v>
      </c>
      <c r="J441" s="139">
        <v>2226006.1399999997</v>
      </c>
      <c r="K441" s="139">
        <v>5139010.9100500001</v>
      </c>
      <c r="L441" s="139">
        <v>14379234.050050002</v>
      </c>
      <c r="M441" s="117">
        <v>0.9</v>
      </c>
      <c r="N441" s="25">
        <v>13455211.73</v>
      </c>
      <c r="O441" s="25">
        <v>12413.12</v>
      </c>
      <c r="P441" s="58"/>
      <c r="Q441" s="139">
        <v>2413864.98</v>
      </c>
      <c r="R441" s="139">
        <v>5978533.29</v>
      </c>
      <c r="S441" s="139">
        <v>8593379.0700000003</v>
      </c>
      <c r="T441" s="40">
        <v>0.63866546602459151</v>
      </c>
      <c r="U441" s="58"/>
      <c r="V441" s="28">
        <v>4861832.66</v>
      </c>
      <c r="W441" s="29">
        <v>0.63866546602459151</v>
      </c>
      <c r="X441" s="42">
        <v>1</v>
      </c>
      <c r="Y441" s="46">
        <v>1</v>
      </c>
      <c r="Z441" s="58"/>
      <c r="AA441" s="28">
        <v>470106.62615146115</v>
      </c>
      <c r="AB441" s="28">
        <v>141031.98784543833</v>
      </c>
      <c r="AC441" s="139">
        <v>2769754.3570062327</v>
      </c>
      <c r="AD441" s="130">
        <v>137494.08347199674</v>
      </c>
      <c r="AE441" s="137">
        <v>137494.08347199674</v>
      </c>
      <c r="AF441" s="130">
        <v>133699.82170527274</v>
      </c>
      <c r="AG441" s="47">
        <v>130.10931117250641</v>
      </c>
      <c r="AH441" s="47">
        <v>126.84541120162068</v>
      </c>
      <c r="AI441" s="47">
        <v>123.34500826170279</v>
      </c>
      <c r="AJ441" s="47">
        <v>0</v>
      </c>
      <c r="AK441" s="47">
        <v>0</v>
      </c>
      <c r="AL441" s="45">
        <v>0</v>
      </c>
      <c r="AM441" s="30">
        <v>0</v>
      </c>
      <c r="AN441" s="140">
        <v>274731.8</v>
      </c>
      <c r="AO441" s="140">
        <v>253.45</v>
      </c>
      <c r="AP441" s="140">
        <v>6278234.7399999993</v>
      </c>
      <c r="AQ441" s="41">
        <v>6552966.5399999991</v>
      </c>
      <c r="AR441" s="140"/>
      <c r="AS441" s="140">
        <v>6552966.5399999991</v>
      </c>
      <c r="AT441" s="58"/>
      <c r="AU441" s="117">
        <v>117</v>
      </c>
      <c r="AV441" s="117">
        <v>59</v>
      </c>
      <c r="AW441" s="57"/>
      <c r="AY441" s="6"/>
      <c r="AZ441" s="1"/>
      <c r="BA441" s="1"/>
      <c r="BB441" s="176"/>
    </row>
    <row r="442" spans="1:54" x14ac:dyDescent="0.25">
      <c r="A442" s="24" t="s">
        <v>916</v>
      </c>
      <c r="B442" s="24" t="s">
        <v>917</v>
      </c>
      <c r="C442" s="24" t="s">
        <v>911</v>
      </c>
      <c r="D442" s="24" t="s">
        <v>120</v>
      </c>
      <c r="E442" s="58"/>
      <c r="F442" s="139">
        <v>76.75</v>
      </c>
      <c r="G442" s="57"/>
      <c r="H442" s="139">
        <v>415998.31</v>
      </c>
      <c r="I442" s="139">
        <v>60181.97</v>
      </c>
      <c r="J442" s="139">
        <v>124942.31</v>
      </c>
      <c r="K442" s="139">
        <v>326583.28625</v>
      </c>
      <c r="L442" s="139">
        <v>927705.87625000009</v>
      </c>
      <c r="M442" s="117">
        <v>0.9</v>
      </c>
      <c r="N442" s="25">
        <v>867593.61</v>
      </c>
      <c r="O442" s="25">
        <v>11304.15</v>
      </c>
      <c r="P442" s="58"/>
      <c r="Q442" s="139">
        <v>1158120.18</v>
      </c>
      <c r="R442" s="139">
        <v>213342.41</v>
      </c>
      <c r="S442" s="139">
        <v>1381892.7199999997</v>
      </c>
      <c r="T442" s="40">
        <v>1.592788033558707</v>
      </c>
      <c r="U442" s="58"/>
      <c r="V442" s="28">
        <v>-514299.10999999975</v>
      </c>
      <c r="W442" s="29">
        <v>1.592788033558707</v>
      </c>
      <c r="X442" s="42">
        <v>4</v>
      </c>
      <c r="Y442" s="46">
        <v>0</v>
      </c>
      <c r="Z442" s="58"/>
      <c r="AA442" s="28">
        <v>0</v>
      </c>
      <c r="AB442" s="28">
        <v>0</v>
      </c>
      <c r="AC442" s="139">
        <v>0</v>
      </c>
      <c r="AD442" s="130">
        <v>0</v>
      </c>
      <c r="AE442" s="137">
        <v>0</v>
      </c>
      <c r="AF442" s="130">
        <v>0</v>
      </c>
      <c r="AG442" s="47">
        <v>0</v>
      </c>
      <c r="AH442" s="47">
        <v>0</v>
      </c>
      <c r="AI442" s="47">
        <v>0</v>
      </c>
      <c r="AJ442" s="47">
        <v>0</v>
      </c>
      <c r="AK442" s="47">
        <v>1.0737318353699836</v>
      </c>
      <c r="AL442" s="45">
        <v>0</v>
      </c>
      <c r="AM442" s="30">
        <v>82.40891836464624</v>
      </c>
      <c r="AN442" s="140">
        <v>82.4</v>
      </c>
      <c r="AO442" s="140">
        <v>1.07</v>
      </c>
      <c r="AP442" s="140">
        <v>213342.40999999997</v>
      </c>
      <c r="AQ442" s="41">
        <v>213424.80999999997</v>
      </c>
      <c r="AR442" s="140"/>
      <c r="AS442" s="140">
        <v>213424.80999999997</v>
      </c>
      <c r="AT442" s="58"/>
      <c r="AU442" s="117">
        <v>117</v>
      </c>
      <c r="AV442" s="117">
        <v>59</v>
      </c>
      <c r="AW442" s="57"/>
      <c r="AY442" s="6"/>
      <c r="AZ442" s="1"/>
      <c r="BA442" s="1"/>
      <c r="BB442" s="176"/>
    </row>
    <row r="443" spans="1:54" x14ac:dyDescent="0.25">
      <c r="A443" s="24" t="s">
        <v>918</v>
      </c>
      <c r="B443" s="24" t="s">
        <v>919</v>
      </c>
      <c r="C443" s="24" t="s">
        <v>911</v>
      </c>
      <c r="D443" s="24" t="s">
        <v>12</v>
      </c>
      <c r="E443" s="58"/>
      <c r="F443" s="139">
        <v>771</v>
      </c>
      <c r="G443" s="57"/>
      <c r="H443" s="139">
        <v>4485934.1999999993</v>
      </c>
      <c r="I443" s="139">
        <v>604564.23</v>
      </c>
      <c r="J443" s="139">
        <v>1510749.6900000002</v>
      </c>
      <c r="K443" s="139">
        <v>3814063.0800000005</v>
      </c>
      <c r="L443" s="139">
        <v>10415311.200000001</v>
      </c>
      <c r="M443" s="117">
        <v>0.9</v>
      </c>
      <c r="N443" s="25">
        <v>9755186.3800000008</v>
      </c>
      <c r="O443" s="25">
        <v>12652.64</v>
      </c>
      <c r="P443" s="58"/>
      <c r="Q443" s="139">
        <v>1035399.75</v>
      </c>
      <c r="R443" s="139">
        <v>5032204.2</v>
      </c>
      <c r="S443" s="139">
        <v>6142605.0200000005</v>
      </c>
      <c r="T443" s="40">
        <v>0.62967582378472198</v>
      </c>
      <c r="U443" s="58"/>
      <c r="V443" s="28">
        <v>3612581.3600000003</v>
      </c>
      <c r="W443" s="29">
        <v>0.62967582378472198</v>
      </c>
      <c r="X443" s="42">
        <v>1</v>
      </c>
      <c r="Y443" s="46">
        <v>1</v>
      </c>
      <c r="Z443" s="58"/>
      <c r="AA443" s="28">
        <v>428528.4554612264</v>
      </c>
      <c r="AB443" s="28">
        <v>128558.53663836792</v>
      </c>
      <c r="AC443" s="139">
        <v>2243606.1433874439</v>
      </c>
      <c r="AD443" s="130">
        <v>111375.42561378259</v>
      </c>
      <c r="AE443" s="137">
        <v>111375.42561378259</v>
      </c>
      <c r="AF443" s="130">
        <v>108301.929587715</v>
      </c>
      <c r="AG443" s="47">
        <v>166.74258967362894</v>
      </c>
      <c r="AH443" s="47">
        <v>144.45580494654033</v>
      </c>
      <c r="AI443" s="47">
        <v>140.46942877784048</v>
      </c>
      <c r="AJ443" s="47">
        <v>0</v>
      </c>
      <c r="AK443" s="47">
        <v>0</v>
      </c>
      <c r="AL443" s="45">
        <v>0</v>
      </c>
      <c r="AM443" s="30">
        <v>0</v>
      </c>
      <c r="AN443" s="140">
        <v>236860.46</v>
      </c>
      <c r="AO443" s="140">
        <v>307.20999999999998</v>
      </c>
      <c r="AP443" s="140">
        <v>5294938.629999999</v>
      </c>
      <c r="AQ443" s="41">
        <v>5531799.0899999989</v>
      </c>
      <c r="AR443" s="140"/>
      <c r="AS443" s="140">
        <v>5531799.0899999989</v>
      </c>
      <c r="AT443" s="58"/>
      <c r="AU443" s="117">
        <v>117</v>
      </c>
      <c r="AV443" s="117">
        <v>59</v>
      </c>
      <c r="AW443" s="57"/>
      <c r="AY443" s="6"/>
      <c r="AZ443" s="1"/>
      <c r="BA443" s="1"/>
      <c r="BB443" s="176"/>
    </row>
    <row r="444" spans="1:54" x14ac:dyDescent="0.25">
      <c r="A444" s="24" t="s">
        <v>920</v>
      </c>
      <c r="B444" s="24" t="s">
        <v>921</v>
      </c>
      <c r="C444" s="24" t="s">
        <v>911</v>
      </c>
      <c r="D444" s="24" t="s">
        <v>131</v>
      </c>
      <c r="E444" s="58"/>
      <c r="F444" s="139">
        <v>566.5</v>
      </c>
      <c r="G444" s="57"/>
      <c r="H444" s="139">
        <v>3504527.3100000005</v>
      </c>
      <c r="I444" s="139">
        <v>444209.64</v>
      </c>
      <c r="J444" s="139">
        <v>1074459.07</v>
      </c>
      <c r="K444" s="139">
        <v>3074530.9695000001</v>
      </c>
      <c r="L444" s="139">
        <v>8097726.9895000011</v>
      </c>
      <c r="M444" s="117">
        <v>0.9</v>
      </c>
      <c r="N444" s="25">
        <v>7595407.3799999999</v>
      </c>
      <c r="O444" s="25">
        <v>13407.6</v>
      </c>
      <c r="P444" s="58"/>
      <c r="Q444" s="139">
        <v>1292203.71</v>
      </c>
      <c r="R444" s="139">
        <v>3122829.29</v>
      </c>
      <c r="S444" s="139">
        <v>4633223.25</v>
      </c>
      <c r="T444" s="40">
        <v>0.61000325831107693</v>
      </c>
      <c r="U444" s="58"/>
      <c r="V444" s="28">
        <v>2962184.13</v>
      </c>
      <c r="W444" s="29">
        <v>0.61000325831107693</v>
      </c>
      <c r="X444" s="42">
        <v>1</v>
      </c>
      <c r="Y444" s="46">
        <v>1</v>
      </c>
      <c r="Z444" s="58"/>
      <c r="AA444" s="28">
        <v>483074.25066171959</v>
      </c>
      <c r="AB444" s="28">
        <v>144922.27519851588</v>
      </c>
      <c r="AC444" s="139">
        <v>1761409.2759820702</v>
      </c>
      <c r="AD444" s="130">
        <v>87438.567758766454</v>
      </c>
      <c r="AE444" s="137">
        <v>87438.567758766454</v>
      </c>
      <c r="AF444" s="130">
        <v>85025.628916552479</v>
      </c>
      <c r="AG444" s="47">
        <v>255.82043283056643</v>
      </c>
      <c r="AH444" s="47">
        <v>154.34875156004671</v>
      </c>
      <c r="AI444" s="47">
        <v>150.08937143257279</v>
      </c>
      <c r="AJ444" s="47">
        <v>0</v>
      </c>
      <c r="AK444" s="47">
        <v>0</v>
      </c>
      <c r="AL444" s="45">
        <v>0</v>
      </c>
      <c r="AM444" s="30">
        <v>0</v>
      </c>
      <c r="AN444" s="140">
        <v>229947.9</v>
      </c>
      <c r="AO444" s="140">
        <v>405.9</v>
      </c>
      <c r="AP444" s="140">
        <v>3263270.3800000004</v>
      </c>
      <c r="AQ444" s="41">
        <v>3493218.2800000003</v>
      </c>
      <c r="AR444" s="140"/>
      <c r="AS444" s="140">
        <v>3493218.2800000003</v>
      </c>
      <c r="AT444" s="58"/>
      <c r="AU444" s="117">
        <v>117</v>
      </c>
      <c r="AV444" s="117">
        <v>59</v>
      </c>
      <c r="AW444" s="57"/>
      <c r="AY444" s="6"/>
      <c r="AZ444" s="1"/>
      <c r="BA444" s="1"/>
      <c r="BB444" s="176"/>
    </row>
    <row r="445" spans="1:54" x14ac:dyDescent="0.25">
      <c r="A445" s="24" t="s">
        <v>922</v>
      </c>
      <c r="B445" s="24" t="s">
        <v>923</v>
      </c>
      <c r="C445" s="24" t="s">
        <v>911</v>
      </c>
      <c r="D445" s="24" t="s">
        <v>120</v>
      </c>
      <c r="E445" s="58"/>
      <c r="F445" s="139">
        <v>191.81</v>
      </c>
      <c r="G445" s="57"/>
      <c r="H445" s="139">
        <v>1028850.82</v>
      </c>
      <c r="I445" s="139">
        <v>150403.97</v>
      </c>
      <c r="J445" s="139">
        <v>276808.08999999997</v>
      </c>
      <c r="K445" s="139">
        <v>857085.17758999998</v>
      </c>
      <c r="L445" s="139">
        <v>2313148.0575899999</v>
      </c>
      <c r="M445" s="117">
        <v>0.9</v>
      </c>
      <c r="N445" s="25">
        <v>2167541.7599999998</v>
      </c>
      <c r="O445" s="25">
        <v>11300.46</v>
      </c>
      <c r="P445" s="58"/>
      <c r="Q445" s="139">
        <v>528114.68999999994</v>
      </c>
      <c r="R445" s="139">
        <v>921196.17</v>
      </c>
      <c r="S445" s="139">
        <v>1467459.77</v>
      </c>
      <c r="T445" s="40">
        <v>0.67701568527104183</v>
      </c>
      <c r="U445" s="58"/>
      <c r="V445" s="28">
        <v>700081.98999999976</v>
      </c>
      <c r="W445" s="29">
        <v>0.67701568527104183</v>
      </c>
      <c r="X445" s="42">
        <v>2</v>
      </c>
      <c r="Y445" s="46">
        <v>0</v>
      </c>
      <c r="Z445" s="58"/>
      <c r="AA445" s="28">
        <v>0</v>
      </c>
      <c r="AB445" s="28">
        <v>0</v>
      </c>
      <c r="AC445" s="139">
        <v>376319.03598039981</v>
      </c>
      <c r="AD445" s="130">
        <v>18680.949382499337</v>
      </c>
      <c r="AE445" s="137">
        <v>18680.949382499337</v>
      </c>
      <c r="AF445" s="130">
        <v>18165.433294692117</v>
      </c>
      <c r="AG445" s="47">
        <v>0</v>
      </c>
      <c r="AH445" s="47">
        <v>97.392989846719857</v>
      </c>
      <c r="AI445" s="47">
        <v>94.705350579699271</v>
      </c>
      <c r="AJ445" s="47">
        <v>0</v>
      </c>
      <c r="AK445" s="47">
        <v>0</v>
      </c>
      <c r="AL445" s="45">
        <v>0</v>
      </c>
      <c r="AM445" s="30">
        <v>0</v>
      </c>
      <c r="AN445" s="140">
        <v>18165.43</v>
      </c>
      <c r="AO445" s="140">
        <v>94.7</v>
      </c>
      <c r="AP445" s="140">
        <v>942875.84</v>
      </c>
      <c r="AQ445" s="41">
        <v>961041.27</v>
      </c>
      <c r="AR445" s="140"/>
      <c r="AS445" s="140">
        <v>961041.27</v>
      </c>
      <c r="AT445" s="58"/>
      <c r="AU445" s="117">
        <v>117</v>
      </c>
      <c r="AV445" s="117">
        <v>59</v>
      </c>
      <c r="AW445" s="57"/>
      <c r="AY445" s="6"/>
      <c r="AZ445" s="1"/>
      <c r="BA445" s="1"/>
      <c r="BB445" s="176"/>
    </row>
    <row r="446" spans="1:54" x14ac:dyDescent="0.25">
      <c r="A446" s="24" t="s">
        <v>924</v>
      </c>
      <c r="B446" s="24" t="s">
        <v>925</v>
      </c>
      <c r="C446" s="24" t="s">
        <v>911</v>
      </c>
      <c r="D446" s="24" t="s">
        <v>12</v>
      </c>
      <c r="E446" s="58"/>
      <c r="F446" s="139">
        <v>1652.71</v>
      </c>
      <c r="G446" s="57"/>
      <c r="H446" s="139">
        <v>9703105.0399999991</v>
      </c>
      <c r="I446" s="139">
        <v>1295939.49</v>
      </c>
      <c r="J446" s="139">
        <v>3450369.2700000005</v>
      </c>
      <c r="K446" s="139">
        <v>8233176.8976899963</v>
      </c>
      <c r="L446" s="139">
        <v>22682590.697689995</v>
      </c>
      <c r="M446" s="117">
        <v>0.9</v>
      </c>
      <c r="N446" s="25">
        <v>21237649.309999999</v>
      </c>
      <c r="O446" s="25">
        <v>12850.19</v>
      </c>
      <c r="P446" s="58"/>
      <c r="Q446" s="139">
        <v>2548517.91</v>
      </c>
      <c r="R446" s="139">
        <v>10712108.48</v>
      </c>
      <c r="S446" s="139">
        <v>13554663.420000002</v>
      </c>
      <c r="T446" s="40">
        <v>0.63823746320256014</v>
      </c>
      <c r="U446" s="58"/>
      <c r="V446" s="28">
        <v>7682985.8899999969</v>
      </c>
      <c r="W446" s="29">
        <v>0.63823746320256014</v>
      </c>
      <c r="X446" s="42">
        <v>1</v>
      </c>
      <c r="Y446" s="46">
        <v>1</v>
      </c>
      <c r="Z446" s="58"/>
      <c r="AA446" s="28">
        <v>751104.0850845091</v>
      </c>
      <c r="AB446" s="28">
        <v>225331.22552535273</v>
      </c>
      <c r="AC446" s="139">
        <v>4693822.9654576881</v>
      </c>
      <c r="AD446" s="130">
        <v>233007.26469945305</v>
      </c>
      <c r="AE446" s="137">
        <v>233007.26469945305</v>
      </c>
      <c r="AF446" s="130">
        <v>226577.23852310394</v>
      </c>
      <c r="AG446" s="47">
        <v>136.34045024556801</v>
      </c>
      <c r="AH446" s="47">
        <v>140.98496693276681</v>
      </c>
      <c r="AI446" s="47">
        <v>137.09437137979677</v>
      </c>
      <c r="AJ446" s="47">
        <v>0</v>
      </c>
      <c r="AK446" s="47">
        <v>0</v>
      </c>
      <c r="AL446" s="45">
        <v>0</v>
      </c>
      <c r="AM446" s="30">
        <v>0</v>
      </c>
      <c r="AN446" s="140">
        <v>451908.46</v>
      </c>
      <c r="AO446" s="140">
        <v>273.43</v>
      </c>
      <c r="AP446" s="140">
        <v>11357667.970000001</v>
      </c>
      <c r="AQ446" s="41">
        <v>11809576.430000002</v>
      </c>
      <c r="AR446" s="140"/>
      <c r="AS446" s="140">
        <v>11809576.430000002</v>
      </c>
      <c r="AT446" s="58"/>
      <c r="AU446" s="117">
        <v>117</v>
      </c>
      <c r="AV446" s="117">
        <v>59</v>
      </c>
      <c r="AW446" s="57"/>
      <c r="AY446" s="6"/>
      <c r="AZ446" s="1"/>
      <c r="BA446" s="1"/>
      <c r="BB446" s="176"/>
    </row>
    <row r="447" spans="1:54" x14ac:dyDescent="0.25">
      <c r="A447" s="24" t="s">
        <v>926</v>
      </c>
      <c r="B447" s="24" t="s">
        <v>927</v>
      </c>
      <c r="C447" s="24" t="s">
        <v>911</v>
      </c>
      <c r="D447" s="24" t="s">
        <v>12</v>
      </c>
      <c r="E447" s="58"/>
      <c r="F447" s="139">
        <v>319.25</v>
      </c>
      <c r="G447" s="57"/>
      <c r="H447" s="139">
        <v>1813352.05</v>
      </c>
      <c r="I447" s="139">
        <v>250333.5</v>
      </c>
      <c r="J447" s="139">
        <v>528375.47</v>
      </c>
      <c r="K447" s="139">
        <v>1538295.2267499999</v>
      </c>
      <c r="L447" s="139">
        <v>4130356.2467499999</v>
      </c>
      <c r="M447" s="117">
        <v>0.9</v>
      </c>
      <c r="N447" s="25">
        <v>3871150.14</v>
      </c>
      <c r="O447" s="25">
        <v>12125.76</v>
      </c>
      <c r="P447" s="58"/>
      <c r="Q447" s="139">
        <v>674714.17</v>
      </c>
      <c r="R447" s="139">
        <v>1698899.95</v>
      </c>
      <c r="S447" s="139">
        <v>2420445.4699999997</v>
      </c>
      <c r="T447" s="40">
        <v>0.62525228484163098</v>
      </c>
      <c r="U447" s="58"/>
      <c r="V447" s="28">
        <v>1450704.6700000004</v>
      </c>
      <c r="W447" s="29">
        <v>0.62525228484163098</v>
      </c>
      <c r="X447" s="42">
        <v>1</v>
      </c>
      <c r="Y447" s="46">
        <v>1</v>
      </c>
      <c r="Z447" s="58"/>
      <c r="AA447" s="28">
        <v>187177.1096816007</v>
      </c>
      <c r="AB447" s="28">
        <v>56153.132904480211</v>
      </c>
      <c r="AC447" s="139">
        <v>832041.8244245901</v>
      </c>
      <c r="AD447" s="130">
        <v>41303.600721935647</v>
      </c>
      <c r="AE447" s="137">
        <v>41303.600721935647</v>
      </c>
      <c r="AF447" s="130">
        <v>40163.794054696824</v>
      </c>
      <c r="AG447" s="47">
        <v>175.89078435232642</v>
      </c>
      <c r="AH447" s="47">
        <v>129.3769795518736</v>
      </c>
      <c r="AI447" s="47">
        <v>125.8067159113448</v>
      </c>
      <c r="AJ447" s="47">
        <v>0</v>
      </c>
      <c r="AK447" s="47">
        <v>0</v>
      </c>
      <c r="AL447" s="45">
        <v>0</v>
      </c>
      <c r="AM447" s="30">
        <v>0</v>
      </c>
      <c r="AN447" s="140">
        <v>96316.92</v>
      </c>
      <c r="AO447" s="140">
        <v>301.69</v>
      </c>
      <c r="AP447" s="140">
        <v>1757876.1300000001</v>
      </c>
      <c r="AQ447" s="41">
        <v>1854193.05</v>
      </c>
      <c r="AR447" s="140"/>
      <c r="AS447" s="140">
        <v>1854193.05</v>
      </c>
      <c r="AT447" s="58"/>
      <c r="AU447" s="117">
        <v>117</v>
      </c>
      <c r="AV447" s="117">
        <v>59</v>
      </c>
      <c r="AW447" s="57"/>
      <c r="AY447" s="6"/>
      <c r="AZ447" s="1"/>
      <c r="BA447" s="1"/>
      <c r="BB447" s="176"/>
    </row>
    <row r="448" spans="1:54" x14ac:dyDescent="0.25">
      <c r="A448" s="24" t="s">
        <v>928</v>
      </c>
      <c r="B448" s="24" t="s">
        <v>929</v>
      </c>
      <c r="C448" s="24" t="s">
        <v>911</v>
      </c>
      <c r="D448" s="24" t="s">
        <v>12</v>
      </c>
      <c r="E448" s="58"/>
      <c r="F448" s="139">
        <v>564.54</v>
      </c>
      <c r="G448" s="57"/>
      <c r="H448" s="139">
        <v>3330220.4299999997</v>
      </c>
      <c r="I448" s="139">
        <v>442672.75</v>
      </c>
      <c r="J448" s="139">
        <v>1192891.24</v>
      </c>
      <c r="K448" s="139">
        <v>2827773.1560599995</v>
      </c>
      <c r="L448" s="139">
        <v>7793557.5760599989</v>
      </c>
      <c r="M448" s="117">
        <v>0.9</v>
      </c>
      <c r="N448" s="25">
        <v>7296979.1299999999</v>
      </c>
      <c r="O448" s="25">
        <v>12925.53</v>
      </c>
      <c r="P448" s="58"/>
      <c r="Q448" s="139">
        <v>772750.08</v>
      </c>
      <c r="R448" s="139">
        <v>3893968.94</v>
      </c>
      <c r="S448" s="139">
        <v>4746927.05</v>
      </c>
      <c r="T448" s="40">
        <v>0.65053318166746621</v>
      </c>
      <c r="U448" s="58"/>
      <c r="V448" s="28">
        <v>2550052.08</v>
      </c>
      <c r="W448" s="29">
        <v>0.65053318166746621</v>
      </c>
      <c r="X448" s="42">
        <v>1</v>
      </c>
      <c r="Y448" s="46">
        <v>1</v>
      </c>
      <c r="Z448" s="58"/>
      <c r="AA448" s="28">
        <v>168347.9599362975</v>
      </c>
      <c r="AB448" s="28">
        <v>50504.387980889245</v>
      </c>
      <c r="AC448" s="139">
        <v>1582422.6874209873</v>
      </c>
      <c r="AD448" s="130">
        <v>78553.448800208178</v>
      </c>
      <c r="AE448" s="137">
        <v>78553.448800208178</v>
      </c>
      <c r="AF448" s="130">
        <v>76385.702087764046</v>
      </c>
      <c r="AG448" s="47">
        <v>89.461132923954452</v>
      </c>
      <c r="AH448" s="47">
        <v>139.14593970348989</v>
      </c>
      <c r="AI448" s="47">
        <v>135.30609361208073</v>
      </c>
      <c r="AJ448" s="47">
        <v>0</v>
      </c>
      <c r="AK448" s="47">
        <v>0</v>
      </c>
      <c r="AL448" s="45">
        <v>0</v>
      </c>
      <c r="AM448" s="30">
        <v>0</v>
      </c>
      <c r="AN448" s="140">
        <v>126890.09</v>
      </c>
      <c r="AO448" s="140">
        <v>224.76</v>
      </c>
      <c r="AP448" s="140">
        <v>4144511.6499999994</v>
      </c>
      <c r="AQ448" s="41">
        <v>4271401.7399999993</v>
      </c>
      <c r="AR448" s="140"/>
      <c r="AS448" s="140">
        <v>4271401.7399999993</v>
      </c>
      <c r="AT448" s="58"/>
      <c r="AU448" s="117">
        <v>117</v>
      </c>
      <c r="AV448" s="117">
        <v>59</v>
      </c>
      <c r="AW448" s="57"/>
      <c r="AY448" s="6"/>
      <c r="AZ448" s="1"/>
      <c r="BA448" s="1"/>
      <c r="BB448" s="176"/>
    </row>
    <row r="449" spans="1:54" x14ac:dyDescent="0.25">
      <c r="A449" s="24" t="s">
        <v>930</v>
      </c>
      <c r="B449" s="24" t="s">
        <v>931</v>
      </c>
      <c r="C449" s="24" t="s">
        <v>911</v>
      </c>
      <c r="D449" s="24" t="s">
        <v>12</v>
      </c>
      <c r="E449" s="58"/>
      <c r="F449" s="139">
        <v>616.37</v>
      </c>
      <c r="G449" s="57"/>
      <c r="H449" s="139">
        <v>3484842.94</v>
      </c>
      <c r="I449" s="139">
        <v>483314.2</v>
      </c>
      <c r="J449" s="139">
        <v>1009192.92</v>
      </c>
      <c r="K449" s="139">
        <v>2952727.9454299998</v>
      </c>
      <c r="L449" s="139">
        <v>7930078.0054299999</v>
      </c>
      <c r="M449" s="117">
        <v>0.9</v>
      </c>
      <c r="N449" s="25">
        <v>7432342.9900000002</v>
      </c>
      <c r="O449" s="25">
        <v>12058.24</v>
      </c>
      <c r="P449" s="58"/>
      <c r="Q449" s="139">
        <v>1035221.72</v>
      </c>
      <c r="R449" s="139">
        <v>3619476.11</v>
      </c>
      <c r="S449" s="139">
        <v>4861972.3</v>
      </c>
      <c r="T449" s="40">
        <v>0.65416414534980971</v>
      </c>
      <c r="U449" s="58"/>
      <c r="V449" s="28">
        <v>2570370.6900000004</v>
      </c>
      <c r="W449" s="29">
        <v>0.65416414534980971</v>
      </c>
      <c r="X449" s="42">
        <v>1</v>
      </c>
      <c r="Y449" s="46">
        <v>1</v>
      </c>
      <c r="Z449" s="58"/>
      <c r="AA449" s="28">
        <v>144484.36010315455</v>
      </c>
      <c r="AB449" s="28">
        <v>43345.308030946362</v>
      </c>
      <c r="AC449" s="139">
        <v>1535487.3642197619</v>
      </c>
      <c r="AD449" s="130">
        <v>76223.520433206824</v>
      </c>
      <c r="AE449" s="137">
        <v>76223.520433206824</v>
      </c>
      <c r="AF449" s="130">
        <v>74120.070001001688</v>
      </c>
      <c r="AG449" s="47">
        <v>70.323520013865632</v>
      </c>
      <c r="AH449" s="47">
        <v>123.66520179957951</v>
      </c>
      <c r="AI449" s="47">
        <v>120.252559340983</v>
      </c>
      <c r="AJ449" s="47">
        <v>0</v>
      </c>
      <c r="AK449" s="47">
        <v>0</v>
      </c>
      <c r="AL449" s="45">
        <v>0</v>
      </c>
      <c r="AM449" s="30">
        <v>0</v>
      </c>
      <c r="AN449" s="140">
        <v>117465.37</v>
      </c>
      <c r="AO449" s="140">
        <v>190.57</v>
      </c>
      <c r="AP449" s="140">
        <v>3727581.2600000002</v>
      </c>
      <c r="AQ449" s="41">
        <v>3845046.6300000004</v>
      </c>
      <c r="AR449" s="140"/>
      <c r="AS449" s="140">
        <v>3845046.6300000004</v>
      </c>
      <c r="AT449" s="58"/>
      <c r="AU449" s="117">
        <v>117</v>
      </c>
      <c r="AV449" s="117">
        <v>59</v>
      </c>
      <c r="AW449" s="57"/>
      <c r="AY449" s="6"/>
      <c r="AZ449" s="1"/>
      <c r="BA449" s="1"/>
      <c r="BB449" s="176"/>
    </row>
    <row r="450" spans="1:54" x14ac:dyDescent="0.25">
      <c r="A450" s="24" t="s">
        <v>932</v>
      </c>
      <c r="B450" s="24" t="s">
        <v>933</v>
      </c>
      <c r="C450" s="24" t="s">
        <v>934</v>
      </c>
      <c r="D450" s="24" t="s">
        <v>12</v>
      </c>
      <c r="E450" s="58"/>
      <c r="F450" s="139">
        <v>558.36</v>
      </c>
      <c r="G450" s="57"/>
      <c r="H450" s="139">
        <v>3147929.1799999997</v>
      </c>
      <c r="I450" s="139">
        <v>437826.82</v>
      </c>
      <c r="J450" s="139">
        <v>883803.52999999991</v>
      </c>
      <c r="K450" s="139">
        <v>2671264.9120399999</v>
      </c>
      <c r="L450" s="139">
        <v>7140824.4420399992</v>
      </c>
      <c r="M450" s="117">
        <v>0.9</v>
      </c>
      <c r="N450" s="25">
        <v>6693868.4800000004</v>
      </c>
      <c r="O450" s="25">
        <v>11988.44</v>
      </c>
      <c r="P450" s="58"/>
      <c r="Q450" s="139">
        <v>2280600.9900000002</v>
      </c>
      <c r="R450" s="139">
        <v>1942074.11</v>
      </c>
      <c r="S450" s="139">
        <v>4401411.99</v>
      </c>
      <c r="T450" s="40">
        <v>0.65752890173306777</v>
      </c>
      <c r="U450" s="58"/>
      <c r="V450" s="28">
        <v>2292456.4900000002</v>
      </c>
      <c r="W450" s="29">
        <v>0.65752890173306777</v>
      </c>
      <c r="X450" s="42">
        <v>1</v>
      </c>
      <c r="Y450" s="46">
        <v>1</v>
      </c>
      <c r="Z450" s="58"/>
      <c r="AA450" s="28">
        <v>107605.21744599007</v>
      </c>
      <c r="AB450" s="28">
        <v>32281.56523379702</v>
      </c>
      <c r="AC450" s="139">
        <v>1048806.5790119576</v>
      </c>
      <c r="AD450" s="130">
        <v>52064.075269301924</v>
      </c>
      <c r="AE450" s="137">
        <v>52064.075269301924</v>
      </c>
      <c r="AF450" s="130">
        <v>50627.324499917828</v>
      </c>
      <c r="AG450" s="47">
        <v>57.814967465070957</v>
      </c>
      <c r="AH450" s="47">
        <v>93.244636559391651</v>
      </c>
      <c r="AI450" s="47">
        <v>90.671474496593291</v>
      </c>
      <c r="AJ450" s="47">
        <v>0</v>
      </c>
      <c r="AK450" s="47">
        <v>0</v>
      </c>
      <c r="AL450" s="45">
        <v>0</v>
      </c>
      <c r="AM450" s="30">
        <v>0</v>
      </c>
      <c r="AN450" s="140">
        <v>82908.88</v>
      </c>
      <c r="AO450" s="140">
        <v>148.47999999999999</v>
      </c>
      <c r="AP450" s="140">
        <v>2002626.4</v>
      </c>
      <c r="AQ450" s="41">
        <v>2085535.2799999998</v>
      </c>
      <c r="AR450" s="140"/>
      <c r="AS450" s="140">
        <v>2085535.2799999998</v>
      </c>
      <c r="AT450" s="58"/>
      <c r="AU450" s="117">
        <v>118</v>
      </c>
      <c r="AV450" s="117">
        <v>59</v>
      </c>
      <c r="AW450" s="57"/>
      <c r="AY450" s="6"/>
      <c r="AZ450" s="1"/>
      <c r="BA450" s="1"/>
      <c r="BB450" s="176"/>
    </row>
    <row r="451" spans="1:54" x14ac:dyDescent="0.25">
      <c r="A451" s="24" t="s">
        <v>935</v>
      </c>
      <c r="B451" s="24" t="s">
        <v>936</v>
      </c>
      <c r="C451" s="24" t="s">
        <v>934</v>
      </c>
      <c r="D451" s="24" t="s">
        <v>120</v>
      </c>
      <c r="E451" s="58"/>
      <c r="F451" s="139">
        <v>217.75</v>
      </c>
      <c r="G451" s="57"/>
      <c r="H451" s="139">
        <v>1222724.57</v>
      </c>
      <c r="I451" s="139">
        <v>170744.3</v>
      </c>
      <c r="J451" s="139">
        <v>404371.65</v>
      </c>
      <c r="K451" s="139">
        <v>1015016.6992499998</v>
      </c>
      <c r="L451" s="139">
        <v>2812857.2192500001</v>
      </c>
      <c r="M451" s="117">
        <v>0.9</v>
      </c>
      <c r="N451" s="25">
        <v>2633073.16</v>
      </c>
      <c r="O451" s="25">
        <v>12092.18</v>
      </c>
      <c r="P451" s="58"/>
      <c r="Q451" s="139">
        <v>459471.26</v>
      </c>
      <c r="R451" s="139">
        <v>1131981.54</v>
      </c>
      <c r="S451" s="139">
        <v>1640419.7000000002</v>
      </c>
      <c r="T451" s="40">
        <v>0.62300574284081045</v>
      </c>
      <c r="U451" s="58"/>
      <c r="V451" s="28">
        <v>992653.46</v>
      </c>
      <c r="W451" s="29">
        <v>0.62300574284081045</v>
      </c>
      <c r="X451" s="42">
        <v>1</v>
      </c>
      <c r="Y451" s="46">
        <v>1</v>
      </c>
      <c r="Z451" s="58"/>
      <c r="AA451" s="28">
        <v>133229.15826143208</v>
      </c>
      <c r="AB451" s="28">
        <v>39968.747478429621</v>
      </c>
      <c r="AC451" s="139">
        <v>569081.04082855629</v>
      </c>
      <c r="AD451" s="130">
        <v>28249.897299407417</v>
      </c>
      <c r="AE451" s="137">
        <v>28249.897299407417</v>
      </c>
      <c r="AF451" s="130">
        <v>27470.318262038501</v>
      </c>
      <c r="AG451" s="47">
        <v>183.55337533147932</v>
      </c>
      <c r="AH451" s="47">
        <v>129.73546406157251</v>
      </c>
      <c r="AI451" s="47">
        <v>126.15530774759358</v>
      </c>
      <c r="AJ451" s="47">
        <v>0</v>
      </c>
      <c r="AK451" s="47">
        <v>0</v>
      </c>
      <c r="AL451" s="45">
        <v>0</v>
      </c>
      <c r="AM451" s="30">
        <v>0</v>
      </c>
      <c r="AN451" s="140">
        <v>67439.06</v>
      </c>
      <c r="AO451" s="140">
        <v>309.7</v>
      </c>
      <c r="AP451" s="140">
        <v>1185475.7599999998</v>
      </c>
      <c r="AQ451" s="41">
        <v>1252914.8199999998</v>
      </c>
      <c r="AR451" s="140"/>
      <c r="AS451" s="140">
        <v>1252914.8199999998</v>
      </c>
      <c r="AT451" s="58"/>
      <c r="AU451" s="117">
        <v>118</v>
      </c>
      <c r="AV451" s="117">
        <v>59</v>
      </c>
      <c r="AW451" s="57"/>
      <c r="AY451" s="6"/>
      <c r="AZ451" s="1"/>
      <c r="BA451" s="1"/>
      <c r="BB451" s="176"/>
    </row>
    <row r="452" spans="1:54" x14ac:dyDescent="0.25">
      <c r="A452" s="24" t="s">
        <v>937</v>
      </c>
      <c r="B452" s="24" t="s">
        <v>938</v>
      </c>
      <c r="C452" s="24" t="s">
        <v>934</v>
      </c>
      <c r="D452" s="24" t="s">
        <v>120</v>
      </c>
      <c r="E452" s="58"/>
      <c r="F452" s="139">
        <v>59.37</v>
      </c>
      <c r="G452" s="57"/>
      <c r="H452" s="139">
        <v>343332.47</v>
      </c>
      <c r="I452" s="139">
        <v>46553.79</v>
      </c>
      <c r="J452" s="139">
        <v>133481.01</v>
      </c>
      <c r="K452" s="139">
        <v>286537.42643000005</v>
      </c>
      <c r="L452" s="139">
        <v>809904.69643000001</v>
      </c>
      <c r="M452" s="117">
        <v>0.9</v>
      </c>
      <c r="N452" s="25">
        <v>757567.96</v>
      </c>
      <c r="O452" s="25">
        <v>12760.11</v>
      </c>
      <c r="P452" s="58"/>
      <c r="Q452" s="139">
        <v>164932.54999999999</v>
      </c>
      <c r="R452" s="139">
        <v>288991.7</v>
      </c>
      <c r="S452" s="139">
        <v>502257.04000000004</v>
      </c>
      <c r="T452" s="40">
        <v>0.66298611678350294</v>
      </c>
      <c r="U452" s="58"/>
      <c r="V452" s="28">
        <v>255310.91999999993</v>
      </c>
      <c r="W452" s="29">
        <v>0.66298611678350294</v>
      </c>
      <c r="X452" s="42">
        <v>1</v>
      </c>
      <c r="Y452" s="46">
        <v>1</v>
      </c>
      <c r="Z452" s="58"/>
      <c r="AA452" s="28">
        <v>8043.8387304042117</v>
      </c>
      <c r="AB452" s="28">
        <v>2413.1516191212636</v>
      </c>
      <c r="AC452" s="139">
        <v>139427.65936098964</v>
      </c>
      <c r="AD452" s="130">
        <v>6921.364050206239</v>
      </c>
      <c r="AE452" s="137">
        <v>6921.364050206239</v>
      </c>
      <c r="AF452" s="130">
        <v>6730.3633443858753</v>
      </c>
      <c r="AG452" s="47">
        <v>40.645976404265852</v>
      </c>
      <c r="AH452" s="47">
        <v>116.58015917477243</v>
      </c>
      <c r="AI452" s="47">
        <v>113.36303426622663</v>
      </c>
      <c r="AJ452" s="47">
        <v>0</v>
      </c>
      <c r="AK452" s="47">
        <v>0</v>
      </c>
      <c r="AL452" s="45">
        <v>0</v>
      </c>
      <c r="AM452" s="30">
        <v>0</v>
      </c>
      <c r="AN452" s="140">
        <v>9143.51</v>
      </c>
      <c r="AO452" s="140">
        <v>154</v>
      </c>
      <c r="AP452" s="140">
        <v>301680.04999999993</v>
      </c>
      <c r="AQ452" s="41">
        <v>310823.55999999994</v>
      </c>
      <c r="AR452" s="140"/>
      <c r="AS452" s="140">
        <v>310823.55999999994</v>
      </c>
      <c r="AT452" s="58"/>
      <c r="AU452" s="117">
        <v>118</v>
      </c>
      <c r="AV452" s="117">
        <v>59</v>
      </c>
      <c r="AW452" s="57"/>
      <c r="AY452" s="6"/>
      <c r="AZ452" s="1"/>
      <c r="BA452" s="1"/>
      <c r="BB452" s="176"/>
    </row>
    <row r="453" spans="1:54" x14ac:dyDescent="0.25">
      <c r="A453" s="24" t="s">
        <v>939</v>
      </c>
      <c r="B453" s="24" t="s">
        <v>940</v>
      </c>
      <c r="C453" s="24" t="s">
        <v>934</v>
      </c>
      <c r="D453" s="24" t="s">
        <v>120</v>
      </c>
      <c r="E453" s="58"/>
      <c r="F453" s="139">
        <v>393.37</v>
      </c>
      <c r="G453" s="57"/>
      <c r="H453" s="139">
        <v>2187347.12</v>
      </c>
      <c r="I453" s="139">
        <v>308453.21000000002</v>
      </c>
      <c r="J453" s="139">
        <v>726730.80999999982</v>
      </c>
      <c r="K453" s="139">
        <v>1827704.0644300003</v>
      </c>
      <c r="L453" s="139">
        <v>5050235.2044299999</v>
      </c>
      <c r="M453" s="117">
        <v>0.9</v>
      </c>
      <c r="N453" s="25">
        <v>4727982.09</v>
      </c>
      <c r="O453" s="25">
        <v>12019.17</v>
      </c>
      <c r="P453" s="58"/>
      <c r="Q453" s="139">
        <v>807539.34</v>
      </c>
      <c r="R453" s="139">
        <v>2068305.72</v>
      </c>
      <c r="S453" s="139">
        <v>2989909.4299999997</v>
      </c>
      <c r="T453" s="40">
        <v>0.63238594670734039</v>
      </c>
      <c r="U453" s="58"/>
      <c r="V453" s="28">
        <v>1738072.6600000001</v>
      </c>
      <c r="W453" s="29">
        <v>0.63238594670734039</v>
      </c>
      <c r="X453" s="42">
        <v>1</v>
      </c>
      <c r="Y453" s="46">
        <v>1</v>
      </c>
      <c r="Z453" s="58"/>
      <c r="AA453" s="28">
        <v>194878.65838300576</v>
      </c>
      <c r="AB453" s="28">
        <v>58463.597514901725</v>
      </c>
      <c r="AC453" s="139">
        <v>1000687.5597098437</v>
      </c>
      <c r="AD453" s="130">
        <v>49675.386741823022</v>
      </c>
      <c r="AE453" s="137">
        <v>49675.386741823022</v>
      </c>
      <c r="AF453" s="130">
        <v>48304.553787399098</v>
      </c>
      <c r="AG453" s="47">
        <v>148.62241023693144</v>
      </c>
      <c r="AH453" s="47">
        <v>126.2815841112007</v>
      </c>
      <c r="AI453" s="47">
        <v>122.79674044131249</v>
      </c>
      <c r="AJ453" s="47">
        <v>0</v>
      </c>
      <c r="AK453" s="47">
        <v>0</v>
      </c>
      <c r="AL453" s="45">
        <v>0</v>
      </c>
      <c r="AM453" s="30">
        <v>0</v>
      </c>
      <c r="AN453" s="140">
        <v>106768.15</v>
      </c>
      <c r="AO453" s="140">
        <v>271.41000000000003</v>
      </c>
      <c r="AP453" s="140">
        <v>2149737.5</v>
      </c>
      <c r="AQ453" s="41">
        <v>2256505.65</v>
      </c>
      <c r="AR453" s="140"/>
      <c r="AS453" s="140">
        <v>2256505.65</v>
      </c>
      <c r="AT453" s="58"/>
      <c r="AU453" s="117">
        <v>118</v>
      </c>
      <c r="AV453" s="117">
        <v>59</v>
      </c>
      <c r="AW453" s="57"/>
      <c r="AY453" s="6"/>
      <c r="AZ453" s="1"/>
      <c r="BA453" s="1"/>
      <c r="BB453" s="176"/>
    </row>
    <row r="454" spans="1:54" x14ac:dyDescent="0.25">
      <c r="A454" s="24" t="s">
        <v>941</v>
      </c>
      <c r="B454" s="24" t="s">
        <v>942</v>
      </c>
      <c r="C454" s="24" t="s">
        <v>934</v>
      </c>
      <c r="D454" s="24" t="s">
        <v>120</v>
      </c>
      <c r="E454" s="58"/>
      <c r="F454" s="139">
        <v>103.71</v>
      </c>
      <c r="G454" s="57"/>
      <c r="H454" s="139">
        <v>577441.92000000004</v>
      </c>
      <c r="I454" s="139">
        <v>81322.12</v>
      </c>
      <c r="J454" s="139">
        <v>193506.35000000003</v>
      </c>
      <c r="K454" s="139">
        <v>482637.83269000007</v>
      </c>
      <c r="L454" s="139">
        <v>1334908.2226900002</v>
      </c>
      <c r="M454" s="117">
        <v>0.9</v>
      </c>
      <c r="N454" s="25">
        <v>1249681.18</v>
      </c>
      <c r="O454" s="25">
        <v>12049.76</v>
      </c>
      <c r="P454" s="58"/>
      <c r="Q454" s="139">
        <v>162430.93</v>
      </c>
      <c r="R454" s="139">
        <v>629318.93999999994</v>
      </c>
      <c r="S454" s="139">
        <v>833505.8899999999</v>
      </c>
      <c r="T454" s="40">
        <v>0.66697482793171292</v>
      </c>
      <c r="U454" s="58"/>
      <c r="V454" s="28">
        <v>416175.29000000004</v>
      </c>
      <c r="W454" s="29">
        <v>0.66697482793171292</v>
      </c>
      <c r="X454" s="42">
        <v>1</v>
      </c>
      <c r="Y454" s="46">
        <v>1</v>
      </c>
      <c r="Z454" s="58"/>
      <c r="AA454" s="28">
        <v>8284.4680384373059</v>
      </c>
      <c r="AB454" s="28">
        <v>2485.3404115311919</v>
      </c>
      <c r="AC454" s="139">
        <v>251938.67024409788</v>
      </c>
      <c r="AD454" s="130">
        <v>12506.551878415514</v>
      </c>
      <c r="AE454" s="137">
        <v>12506.551878415514</v>
      </c>
      <c r="AF454" s="130">
        <v>12161.423343226676</v>
      </c>
      <c r="AG454" s="47">
        <v>23.964327562734471</v>
      </c>
      <c r="AH454" s="47">
        <v>120.59157148216676</v>
      </c>
      <c r="AI454" s="47">
        <v>117.26374836782063</v>
      </c>
      <c r="AJ454" s="47">
        <v>0</v>
      </c>
      <c r="AK454" s="47">
        <v>0</v>
      </c>
      <c r="AL454" s="45">
        <v>0</v>
      </c>
      <c r="AM454" s="30">
        <v>0</v>
      </c>
      <c r="AN454" s="140">
        <v>14646.76</v>
      </c>
      <c r="AO454" s="140">
        <v>141.22</v>
      </c>
      <c r="AP454" s="140">
        <v>644398.6100000001</v>
      </c>
      <c r="AQ454" s="41">
        <v>659045.37000000011</v>
      </c>
      <c r="AR454" s="140"/>
      <c r="AS454" s="140">
        <v>659045.37000000011</v>
      </c>
      <c r="AT454" s="58"/>
      <c r="AU454" s="117">
        <v>118</v>
      </c>
      <c r="AV454" s="117">
        <v>59</v>
      </c>
      <c r="AW454" s="57"/>
      <c r="AY454" s="6"/>
      <c r="AZ454" s="1"/>
      <c r="BA454" s="1"/>
      <c r="BB454" s="176"/>
    </row>
    <row r="455" spans="1:54" x14ac:dyDescent="0.25">
      <c r="A455" s="24" t="s">
        <v>943</v>
      </c>
      <c r="B455" s="24" t="s">
        <v>944</v>
      </c>
      <c r="C455" s="24" t="s">
        <v>934</v>
      </c>
      <c r="D455" s="24" t="s">
        <v>131</v>
      </c>
      <c r="E455" s="58"/>
      <c r="F455" s="139">
        <v>381</v>
      </c>
      <c r="G455" s="57"/>
      <c r="H455" s="139">
        <v>2303127.0199999996</v>
      </c>
      <c r="I455" s="139">
        <v>298753.53000000003</v>
      </c>
      <c r="J455" s="139">
        <v>615074.79999999993</v>
      </c>
      <c r="K455" s="139">
        <v>2020069.6949999996</v>
      </c>
      <c r="L455" s="139">
        <v>5237025.044999999</v>
      </c>
      <c r="M455" s="117">
        <v>0.9</v>
      </c>
      <c r="N455" s="25">
        <v>4915329.51</v>
      </c>
      <c r="O455" s="25">
        <v>12901.12</v>
      </c>
      <c r="P455" s="58"/>
      <c r="Q455" s="139">
        <v>770668.04</v>
      </c>
      <c r="R455" s="139">
        <v>1850948.38</v>
      </c>
      <c r="S455" s="139">
        <v>2872974.19</v>
      </c>
      <c r="T455" s="40">
        <v>0.58449269457013475</v>
      </c>
      <c r="U455" s="58"/>
      <c r="V455" s="28">
        <v>2042355.3199999998</v>
      </c>
      <c r="W455" s="29">
        <v>0.58449269457013475</v>
      </c>
      <c r="X455" s="42">
        <v>1</v>
      </c>
      <c r="Y455" s="46">
        <v>1</v>
      </c>
      <c r="Z455" s="58"/>
      <c r="AA455" s="28">
        <v>438011.88734477991</v>
      </c>
      <c r="AB455" s="28">
        <v>131403.56620343396</v>
      </c>
      <c r="AC455" s="139">
        <v>1216867.7396374964</v>
      </c>
      <c r="AD455" s="130">
        <v>60406.842269197456</v>
      </c>
      <c r="AE455" s="137">
        <v>60406.842269197456</v>
      </c>
      <c r="AF455" s="130">
        <v>58739.866016235828</v>
      </c>
      <c r="AG455" s="47">
        <v>344.89124987777944</v>
      </c>
      <c r="AH455" s="47">
        <v>158.54814243883845</v>
      </c>
      <c r="AI455" s="47">
        <v>154.17287668303368</v>
      </c>
      <c r="AJ455" s="47">
        <v>0</v>
      </c>
      <c r="AK455" s="47">
        <v>0</v>
      </c>
      <c r="AL455" s="45">
        <v>0</v>
      </c>
      <c r="AM455" s="30">
        <v>0</v>
      </c>
      <c r="AN455" s="140">
        <v>190143.43</v>
      </c>
      <c r="AO455" s="140">
        <v>499.06</v>
      </c>
      <c r="AP455" s="140">
        <v>1911801.4399999997</v>
      </c>
      <c r="AQ455" s="41">
        <v>2101944.8699999996</v>
      </c>
      <c r="AR455" s="140"/>
      <c r="AS455" s="140">
        <v>2101944.8699999996</v>
      </c>
      <c r="AT455" s="58"/>
      <c r="AU455" s="117">
        <v>118</v>
      </c>
      <c r="AV455" s="117">
        <v>59</v>
      </c>
      <c r="AW455" s="57"/>
      <c r="AY455" s="6"/>
      <c r="AZ455" s="1"/>
      <c r="BA455" s="1"/>
      <c r="BB455" s="176"/>
    </row>
    <row r="456" spans="1:54" x14ac:dyDescent="0.25">
      <c r="A456" s="24" t="s">
        <v>945</v>
      </c>
      <c r="B456" s="24" t="s">
        <v>946</v>
      </c>
      <c r="C456" s="24" t="s">
        <v>947</v>
      </c>
      <c r="D456" s="24" t="s">
        <v>12</v>
      </c>
      <c r="E456" s="58"/>
      <c r="F456" s="139">
        <v>2035.79</v>
      </c>
      <c r="G456" s="57"/>
      <c r="H456" s="139">
        <v>11827432.16</v>
      </c>
      <c r="I456" s="139">
        <v>1596324.01</v>
      </c>
      <c r="J456" s="139">
        <v>3926569.88</v>
      </c>
      <c r="K456" s="139">
        <v>9993482.8678099979</v>
      </c>
      <c r="L456" s="139">
        <v>27343808.91781</v>
      </c>
      <c r="M456" s="117">
        <v>0.9</v>
      </c>
      <c r="N456" s="25">
        <v>25608776.309999999</v>
      </c>
      <c r="O456" s="25">
        <v>12579.28</v>
      </c>
      <c r="P456" s="58"/>
      <c r="Q456" s="139">
        <v>4848945.26</v>
      </c>
      <c r="R456" s="139">
        <v>10442404.449999999</v>
      </c>
      <c r="S456" s="139">
        <v>16096202.729999999</v>
      </c>
      <c r="T456" s="40">
        <v>0.62854243932438802</v>
      </c>
      <c r="U456" s="58"/>
      <c r="V456" s="28">
        <v>9512573.5800000001</v>
      </c>
      <c r="W456" s="29">
        <v>0.62854243932438802</v>
      </c>
      <c r="X456" s="42">
        <v>1</v>
      </c>
      <c r="Y456" s="46">
        <v>1</v>
      </c>
      <c r="Z456" s="58"/>
      <c r="AA456" s="28">
        <v>1153973.814165568</v>
      </c>
      <c r="AB456" s="28">
        <v>346192.14424967038</v>
      </c>
      <c r="AC456" s="139">
        <v>5380182.8489691429</v>
      </c>
      <c r="AD456" s="130">
        <v>267079.03098321724</v>
      </c>
      <c r="AE456" s="137">
        <v>267079.03098321724</v>
      </c>
      <c r="AF456" s="130">
        <v>259708.76652991294</v>
      </c>
      <c r="AG456" s="47">
        <v>170.0529741523784</v>
      </c>
      <c r="AH456" s="47">
        <v>131.19183755849929</v>
      </c>
      <c r="AI456" s="47">
        <v>127.57149142589017</v>
      </c>
      <c r="AJ456" s="47">
        <v>0</v>
      </c>
      <c r="AK456" s="47">
        <v>0</v>
      </c>
      <c r="AL456" s="45">
        <v>0</v>
      </c>
      <c r="AM456" s="30">
        <v>0</v>
      </c>
      <c r="AN456" s="140">
        <v>605900.91</v>
      </c>
      <c r="AO456" s="140">
        <v>297.62</v>
      </c>
      <c r="AP456" s="140">
        <v>10991981.17</v>
      </c>
      <c r="AQ456" s="41">
        <v>11597882.08</v>
      </c>
      <c r="AR456" s="140">
        <v>24.26</v>
      </c>
      <c r="AS456" s="140">
        <v>11597906.34</v>
      </c>
      <c r="AT456" s="58"/>
      <c r="AU456" s="117">
        <v>118</v>
      </c>
      <c r="AV456" s="117">
        <v>59</v>
      </c>
      <c r="AW456" s="57"/>
      <c r="AY456" s="6"/>
      <c r="AZ456" s="1"/>
      <c r="BA456" s="1"/>
      <c r="BB456" s="176"/>
    </row>
    <row r="457" spans="1:54" x14ac:dyDescent="0.25">
      <c r="A457" s="24" t="s">
        <v>948</v>
      </c>
      <c r="B457" s="24" t="s">
        <v>949</v>
      </c>
      <c r="C457" s="24" t="s">
        <v>947</v>
      </c>
      <c r="D457" s="24" t="s">
        <v>12</v>
      </c>
      <c r="E457" s="58"/>
      <c r="F457" s="139">
        <v>243.69</v>
      </c>
      <c r="G457" s="57"/>
      <c r="H457" s="139">
        <v>1402183.66</v>
      </c>
      <c r="I457" s="139">
        <v>191084.63</v>
      </c>
      <c r="J457" s="139">
        <v>468056.32000000001</v>
      </c>
      <c r="K457" s="139">
        <v>1192520.4679099997</v>
      </c>
      <c r="L457" s="139">
        <v>3253845.0779099995</v>
      </c>
      <c r="M457" s="117">
        <v>0.9</v>
      </c>
      <c r="N457" s="25">
        <v>3047712.61</v>
      </c>
      <c r="O457" s="25">
        <v>12506.51</v>
      </c>
      <c r="P457" s="58"/>
      <c r="Q457" s="139">
        <v>1229752.03</v>
      </c>
      <c r="R457" s="139">
        <v>463583.95</v>
      </c>
      <c r="S457" s="139">
        <v>2340551.0300000003</v>
      </c>
      <c r="T457" s="40">
        <v>0.76796972992804602</v>
      </c>
      <c r="U457" s="58"/>
      <c r="V457" s="28">
        <v>707161.57999999961</v>
      </c>
      <c r="W457" s="29">
        <v>0.76796972992804602</v>
      </c>
      <c r="X457" s="42">
        <v>2</v>
      </c>
      <c r="Y457" s="46">
        <v>0</v>
      </c>
      <c r="Z457" s="58"/>
      <c r="AA457" s="28">
        <v>0</v>
      </c>
      <c r="AB457" s="28">
        <v>0</v>
      </c>
      <c r="AC457" s="139">
        <v>240025.82528349981</v>
      </c>
      <c r="AD457" s="130">
        <v>11915.183299011294</v>
      </c>
      <c r="AE457" s="137">
        <v>11915.183299011294</v>
      </c>
      <c r="AF457" s="130">
        <v>11586.374063782243</v>
      </c>
      <c r="AG457" s="47">
        <v>0</v>
      </c>
      <c r="AH457" s="47">
        <v>48.894838930654906</v>
      </c>
      <c r="AI457" s="47">
        <v>47.545545831926802</v>
      </c>
      <c r="AJ457" s="47">
        <v>0</v>
      </c>
      <c r="AK457" s="47">
        <v>0</v>
      </c>
      <c r="AL457" s="45">
        <v>0</v>
      </c>
      <c r="AM457" s="30">
        <v>0</v>
      </c>
      <c r="AN457" s="140">
        <v>11586.37</v>
      </c>
      <c r="AO457" s="140">
        <v>47.54</v>
      </c>
      <c r="AP457" s="140">
        <v>507572.13</v>
      </c>
      <c r="AQ457" s="41">
        <v>519158.5</v>
      </c>
      <c r="AR457" s="140"/>
      <c r="AS457" s="140">
        <v>519158.5</v>
      </c>
      <c r="AT457" s="58"/>
      <c r="AU457" s="117">
        <v>118</v>
      </c>
      <c r="AV457" s="117">
        <v>59</v>
      </c>
      <c r="AW457" s="57"/>
      <c r="AY457" s="6"/>
      <c r="AZ457" s="1"/>
      <c r="BA457" s="1"/>
      <c r="BB457" s="176"/>
    </row>
    <row r="458" spans="1:54" x14ac:dyDescent="0.25">
      <c r="A458" s="24" t="s">
        <v>950</v>
      </c>
      <c r="B458" s="24" t="s">
        <v>951</v>
      </c>
      <c r="C458" s="24" t="s">
        <v>952</v>
      </c>
      <c r="D458" s="24" t="s">
        <v>12</v>
      </c>
      <c r="E458" s="58"/>
      <c r="F458" s="139">
        <v>1079.54</v>
      </c>
      <c r="G458" s="57"/>
      <c r="H458" s="139">
        <v>6293926.04</v>
      </c>
      <c r="I458" s="139">
        <v>846499.7</v>
      </c>
      <c r="J458" s="139">
        <v>2096544.1</v>
      </c>
      <c r="K458" s="139">
        <v>5337782.4510599999</v>
      </c>
      <c r="L458" s="139">
        <v>14574752.291060001</v>
      </c>
      <c r="M458" s="117">
        <v>0.9</v>
      </c>
      <c r="N458" s="25">
        <v>13651055.300000001</v>
      </c>
      <c r="O458" s="25">
        <v>12645.25</v>
      </c>
      <c r="P458" s="58"/>
      <c r="Q458" s="139">
        <v>2608930.73</v>
      </c>
      <c r="R458" s="139">
        <v>5660813.3200000003</v>
      </c>
      <c r="S458" s="139">
        <v>8511984.4000000004</v>
      </c>
      <c r="T458" s="40">
        <v>0.62354039397965078</v>
      </c>
      <c r="U458" s="58"/>
      <c r="V458" s="28">
        <v>5139070.9000000004</v>
      </c>
      <c r="W458" s="29">
        <v>0.62354039397965078</v>
      </c>
      <c r="X458" s="42">
        <v>1</v>
      </c>
      <c r="Y458" s="46">
        <v>1</v>
      </c>
      <c r="Z458" s="58"/>
      <c r="AA458" s="28">
        <v>683422.32652964629</v>
      </c>
      <c r="AB458" s="28">
        <v>205026.69795889387</v>
      </c>
      <c r="AC458" s="139">
        <v>2889055.855017276</v>
      </c>
      <c r="AD458" s="130">
        <v>143416.35960611375</v>
      </c>
      <c r="AE458" s="137">
        <v>143416.35960611375</v>
      </c>
      <c r="AF458" s="130">
        <v>139458.66778232669</v>
      </c>
      <c r="AG458" s="47">
        <v>189.92042718092324</v>
      </c>
      <c r="AH458" s="47">
        <v>132.84950961160658</v>
      </c>
      <c r="AI458" s="47">
        <v>129.18341866195482</v>
      </c>
      <c r="AJ458" s="47">
        <v>0</v>
      </c>
      <c r="AK458" s="47">
        <v>0</v>
      </c>
      <c r="AL458" s="45">
        <v>0</v>
      </c>
      <c r="AM458" s="30">
        <v>0</v>
      </c>
      <c r="AN458" s="140">
        <v>344485.36</v>
      </c>
      <c r="AO458" s="140">
        <v>319.10000000000002</v>
      </c>
      <c r="AP458" s="140">
        <v>6044848.3199999994</v>
      </c>
      <c r="AQ458" s="41">
        <v>6389333.6799999997</v>
      </c>
      <c r="AR458" s="140"/>
      <c r="AS458" s="140">
        <v>6389333.6799999997</v>
      </c>
      <c r="AT458" s="58"/>
      <c r="AU458" s="117">
        <v>117</v>
      </c>
      <c r="AV458" s="117">
        <v>59</v>
      </c>
      <c r="AW458" s="57"/>
      <c r="AY458" s="6"/>
      <c r="AZ458" s="1"/>
      <c r="BA458" s="1"/>
      <c r="BB458" s="176"/>
    </row>
    <row r="459" spans="1:54" x14ac:dyDescent="0.25">
      <c r="A459" s="24" t="s">
        <v>953</v>
      </c>
      <c r="B459" s="24" t="s">
        <v>954</v>
      </c>
      <c r="C459" s="24" t="s">
        <v>952</v>
      </c>
      <c r="D459" s="24" t="s">
        <v>12</v>
      </c>
      <c r="E459" s="58"/>
      <c r="F459" s="139">
        <v>3831.8</v>
      </c>
      <c r="G459" s="57"/>
      <c r="H459" s="139">
        <v>22066337.759999998</v>
      </c>
      <c r="I459" s="139">
        <v>3004629.33</v>
      </c>
      <c r="J459" s="139">
        <v>7191429.6799999997</v>
      </c>
      <c r="K459" s="139">
        <v>18690235.673199996</v>
      </c>
      <c r="L459" s="139">
        <v>50952632.443199992</v>
      </c>
      <c r="M459" s="117">
        <v>0.9</v>
      </c>
      <c r="N459" s="25">
        <v>47726392.759999998</v>
      </c>
      <c r="O459" s="25">
        <v>12455.34</v>
      </c>
      <c r="P459" s="58"/>
      <c r="Q459" s="139">
        <v>22679581.829999998</v>
      </c>
      <c r="R459" s="139">
        <v>9672628</v>
      </c>
      <c r="S459" s="139">
        <v>32976673.669999998</v>
      </c>
      <c r="T459" s="40">
        <v>0.69095256865166021</v>
      </c>
      <c r="U459" s="58"/>
      <c r="V459" s="28">
        <v>14749719.09</v>
      </c>
      <c r="W459" s="29">
        <v>0.69095256865166021</v>
      </c>
      <c r="X459" s="42">
        <v>2</v>
      </c>
      <c r="Y459" s="46">
        <v>0</v>
      </c>
      <c r="Z459" s="58"/>
      <c r="AA459" s="28">
        <v>0</v>
      </c>
      <c r="AB459" s="28">
        <v>0</v>
      </c>
      <c r="AC459" s="139">
        <v>5235971.4863871988</v>
      </c>
      <c r="AD459" s="130">
        <v>259920.1978995917</v>
      </c>
      <c r="AE459" s="137">
        <v>259920.1978995917</v>
      </c>
      <c r="AF459" s="130">
        <v>252747.48730444373</v>
      </c>
      <c r="AG459" s="47">
        <v>0</v>
      </c>
      <c r="AH459" s="47">
        <v>67.832401978076021</v>
      </c>
      <c r="AI459" s="47">
        <v>65.96051132742933</v>
      </c>
      <c r="AJ459" s="47">
        <v>0</v>
      </c>
      <c r="AK459" s="47">
        <v>0</v>
      </c>
      <c r="AL459" s="45">
        <v>0</v>
      </c>
      <c r="AM459" s="30">
        <v>0</v>
      </c>
      <c r="AN459" s="140">
        <v>252747.48</v>
      </c>
      <c r="AO459" s="140">
        <v>65.959999999999994</v>
      </c>
      <c r="AP459" s="140">
        <v>10301568.889999999</v>
      </c>
      <c r="AQ459" s="41">
        <v>10554316.369999999</v>
      </c>
      <c r="AR459" s="140"/>
      <c r="AS459" s="140">
        <v>10554316.369999999</v>
      </c>
      <c r="AT459" s="58"/>
      <c r="AU459" s="117">
        <v>117</v>
      </c>
      <c r="AV459" s="117">
        <v>59</v>
      </c>
      <c r="AW459" s="57"/>
      <c r="AY459" s="6"/>
      <c r="AZ459" s="1"/>
      <c r="BA459" s="1"/>
      <c r="BB459" s="176"/>
    </row>
    <row r="460" spans="1:54" x14ac:dyDescent="0.25">
      <c r="A460" s="24" t="s">
        <v>955</v>
      </c>
      <c r="B460" s="24" t="s">
        <v>956</v>
      </c>
      <c r="C460" s="24" t="s">
        <v>952</v>
      </c>
      <c r="D460" s="24" t="s">
        <v>12</v>
      </c>
      <c r="E460" s="58"/>
      <c r="F460" s="139">
        <v>474.87</v>
      </c>
      <c r="G460" s="57"/>
      <c r="H460" s="139">
        <v>2666849.38</v>
      </c>
      <c r="I460" s="139">
        <v>372359.81</v>
      </c>
      <c r="J460" s="139">
        <v>740710.28999999992</v>
      </c>
      <c r="K460" s="139">
        <v>2255039.4099299996</v>
      </c>
      <c r="L460" s="139">
        <v>6034958.8899299996</v>
      </c>
      <c r="M460" s="117">
        <v>0.9</v>
      </c>
      <c r="N460" s="25">
        <v>5656966.9400000004</v>
      </c>
      <c r="O460" s="25">
        <v>11912.66</v>
      </c>
      <c r="P460" s="58"/>
      <c r="Q460" s="139">
        <v>1113519.6599999999</v>
      </c>
      <c r="R460" s="139">
        <v>2199852.94</v>
      </c>
      <c r="S460" s="139">
        <v>3561247.86</v>
      </c>
      <c r="T460" s="40">
        <v>0.62953308685943987</v>
      </c>
      <c r="U460" s="58"/>
      <c r="V460" s="28">
        <v>2095719.0800000005</v>
      </c>
      <c r="W460" s="29">
        <v>0.62953308685943987</v>
      </c>
      <c r="X460" s="42">
        <v>1</v>
      </c>
      <c r="Y460" s="46">
        <v>1</v>
      </c>
      <c r="Z460" s="58"/>
      <c r="AA460" s="28">
        <v>249308.2258603978</v>
      </c>
      <c r="AB460" s="28">
        <v>74792.467758119339</v>
      </c>
      <c r="AC460" s="139">
        <v>1175098.158980319</v>
      </c>
      <c r="AD460" s="130">
        <v>58333.347847231533</v>
      </c>
      <c r="AE460" s="137">
        <v>58333.347847231533</v>
      </c>
      <c r="AF460" s="130">
        <v>56723.591369914895</v>
      </c>
      <c r="AG460" s="47">
        <v>157.5009323775335</v>
      </c>
      <c r="AH460" s="47">
        <v>122.84066765058128</v>
      </c>
      <c r="AI460" s="47">
        <v>119.45077888667403</v>
      </c>
      <c r="AJ460" s="47">
        <v>0</v>
      </c>
      <c r="AK460" s="47">
        <v>0</v>
      </c>
      <c r="AL460" s="45">
        <v>0</v>
      </c>
      <c r="AM460" s="30">
        <v>0</v>
      </c>
      <c r="AN460" s="140">
        <v>131516.04999999999</v>
      </c>
      <c r="AO460" s="140">
        <v>276.95</v>
      </c>
      <c r="AP460" s="140">
        <v>2256185.92</v>
      </c>
      <c r="AQ460" s="41">
        <v>2387701.9699999997</v>
      </c>
      <c r="AR460" s="140"/>
      <c r="AS460" s="140">
        <v>2387701.9699999997</v>
      </c>
      <c r="AT460" s="58"/>
      <c r="AU460" s="117">
        <v>117</v>
      </c>
      <c r="AV460" s="117">
        <v>59</v>
      </c>
      <c r="AW460" s="57"/>
      <c r="AY460" s="6"/>
      <c r="AZ460" s="1"/>
      <c r="BA460" s="1"/>
      <c r="BB460" s="176"/>
    </row>
    <row r="461" spans="1:54" x14ac:dyDescent="0.25">
      <c r="A461" s="24" t="s">
        <v>957</v>
      </c>
      <c r="B461" s="24" t="s">
        <v>958</v>
      </c>
      <c r="C461" s="24" t="s">
        <v>952</v>
      </c>
      <c r="D461" s="24" t="s">
        <v>12</v>
      </c>
      <c r="E461" s="58"/>
      <c r="F461" s="139">
        <v>2370.29</v>
      </c>
      <c r="G461" s="57"/>
      <c r="H461" s="139">
        <v>13891239.26</v>
      </c>
      <c r="I461" s="139">
        <v>1858615.49</v>
      </c>
      <c r="J461" s="139">
        <v>4739933.4000000004</v>
      </c>
      <c r="K461" s="139">
        <v>11759754.05831</v>
      </c>
      <c r="L461" s="139">
        <v>32249542.208310001</v>
      </c>
      <c r="M461" s="117">
        <v>0.9</v>
      </c>
      <c r="N461" s="25">
        <v>30200563.390000001</v>
      </c>
      <c r="O461" s="25">
        <v>12741.29</v>
      </c>
      <c r="P461" s="58"/>
      <c r="Q461" s="139">
        <v>5719986.7000000002</v>
      </c>
      <c r="R461" s="139">
        <v>12770496.9</v>
      </c>
      <c r="S461" s="139">
        <v>18738185.760000002</v>
      </c>
      <c r="T461" s="40">
        <v>0.62045815232058166</v>
      </c>
      <c r="U461" s="58"/>
      <c r="V461" s="28">
        <v>11462377.629999999</v>
      </c>
      <c r="W461" s="29">
        <v>0.62045815232058166</v>
      </c>
      <c r="X461" s="42">
        <v>1</v>
      </c>
      <c r="Y461" s="46">
        <v>1</v>
      </c>
      <c r="Z461" s="58"/>
      <c r="AA461" s="28">
        <v>1605037.3563396558</v>
      </c>
      <c r="AB461" s="28">
        <v>481511.20690189674</v>
      </c>
      <c r="AC461" s="139">
        <v>6453032.6541699236</v>
      </c>
      <c r="AD461" s="130">
        <v>320336.64218475082</v>
      </c>
      <c r="AE461" s="137">
        <v>320336.64218475082</v>
      </c>
      <c r="AF461" s="130">
        <v>311496.69036115188</v>
      </c>
      <c r="AG461" s="47">
        <v>203.14442827750898</v>
      </c>
      <c r="AH461" s="47">
        <v>135.14660323620774</v>
      </c>
      <c r="AI461" s="47">
        <v>131.41712210790743</v>
      </c>
      <c r="AJ461" s="47">
        <v>0</v>
      </c>
      <c r="AK461" s="47">
        <v>0</v>
      </c>
      <c r="AL461" s="45">
        <v>0</v>
      </c>
      <c r="AM461" s="30">
        <v>0</v>
      </c>
      <c r="AN461" s="140">
        <v>793007.89</v>
      </c>
      <c r="AO461" s="140">
        <v>334.56</v>
      </c>
      <c r="AP461" s="140">
        <v>13545767.710000001</v>
      </c>
      <c r="AQ461" s="41">
        <v>14338775.600000001</v>
      </c>
      <c r="AR461" s="140"/>
      <c r="AS461" s="140">
        <v>14338775.600000001</v>
      </c>
      <c r="AT461" s="58"/>
      <c r="AU461" s="117">
        <v>117</v>
      </c>
      <c r="AV461" s="117">
        <v>59</v>
      </c>
      <c r="AW461" s="57"/>
      <c r="AY461" s="6"/>
      <c r="AZ461" s="1"/>
      <c r="BA461" s="1"/>
      <c r="BB461" s="176"/>
    </row>
    <row r="462" spans="1:54" x14ac:dyDescent="0.25">
      <c r="A462" s="24" t="s">
        <v>959</v>
      </c>
      <c r="B462" s="24" t="s">
        <v>960</v>
      </c>
      <c r="C462" s="24" t="s">
        <v>952</v>
      </c>
      <c r="D462" s="24" t="s">
        <v>12</v>
      </c>
      <c r="E462" s="58"/>
      <c r="F462" s="139">
        <v>2160.25</v>
      </c>
      <c r="G462" s="57"/>
      <c r="H462" s="139">
        <v>12080680.609999999</v>
      </c>
      <c r="I462" s="139">
        <v>1693916.83</v>
      </c>
      <c r="J462" s="139">
        <v>3217183.7399999998</v>
      </c>
      <c r="K462" s="139">
        <v>10188966.926749999</v>
      </c>
      <c r="L462" s="139">
        <v>27180748.106749997</v>
      </c>
      <c r="M462" s="117">
        <v>0.9</v>
      </c>
      <c r="N462" s="25">
        <v>25481569.98</v>
      </c>
      <c r="O462" s="25">
        <v>11795.65</v>
      </c>
      <c r="P462" s="58"/>
      <c r="Q462" s="139">
        <v>6928438.8700000001</v>
      </c>
      <c r="R462" s="139">
        <v>8907295.0099999998</v>
      </c>
      <c r="S462" s="139">
        <v>16016576.27</v>
      </c>
      <c r="T462" s="40">
        <v>0.62855531596252134</v>
      </c>
      <c r="U462" s="58"/>
      <c r="V462" s="28">
        <v>9464993.7100000009</v>
      </c>
      <c r="W462" s="29">
        <v>0.62855531596252134</v>
      </c>
      <c r="X462" s="42">
        <v>1</v>
      </c>
      <c r="Y462" s="46">
        <v>1</v>
      </c>
      <c r="Z462" s="58"/>
      <c r="AA462" s="28">
        <v>1147913.5695970841</v>
      </c>
      <c r="AB462" s="28">
        <v>344374.07087912521</v>
      </c>
      <c r="AC462" s="139">
        <v>4785410.0490001095</v>
      </c>
      <c r="AD462" s="130">
        <v>237553.76250626563</v>
      </c>
      <c r="AE462" s="137">
        <v>237553.76250626563</v>
      </c>
      <c r="AF462" s="130">
        <v>230998.27200181401</v>
      </c>
      <c r="AG462" s="47">
        <v>159.41398952858475</v>
      </c>
      <c r="AH462" s="47">
        <v>109.96586622208801</v>
      </c>
      <c r="AI462" s="47">
        <v>106.93126814110127</v>
      </c>
      <c r="AJ462" s="47">
        <v>0</v>
      </c>
      <c r="AK462" s="47">
        <v>0</v>
      </c>
      <c r="AL462" s="45">
        <v>0</v>
      </c>
      <c r="AM462" s="30">
        <v>0</v>
      </c>
      <c r="AN462" s="140">
        <v>575372.34</v>
      </c>
      <c r="AO462" s="140">
        <v>266.33999999999997</v>
      </c>
      <c r="AP462" s="140">
        <v>9126009.0099999998</v>
      </c>
      <c r="AQ462" s="41">
        <v>9701381.3499999996</v>
      </c>
      <c r="AR462" s="140"/>
      <c r="AS462" s="140">
        <v>9701381.3499999996</v>
      </c>
      <c r="AT462" s="58"/>
      <c r="AU462" s="117">
        <v>117</v>
      </c>
      <c r="AV462" s="117">
        <v>59</v>
      </c>
      <c r="AW462" s="57"/>
      <c r="AY462" s="6"/>
      <c r="AZ462" s="1"/>
      <c r="BA462" s="1"/>
      <c r="BB462" s="176"/>
    </row>
    <row r="463" spans="1:54" x14ac:dyDescent="0.25">
      <c r="A463" s="24" t="s">
        <v>961</v>
      </c>
      <c r="B463" s="24" t="s">
        <v>962</v>
      </c>
      <c r="C463" s="116" t="s">
        <v>966</v>
      </c>
      <c r="D463" s="24" t="s">
        <v>6</v>
      </c>
      <c r="E463" s="58"/>
      <c r="F463" s="139">
        <v>68</v>
      </c>
      <c r="G463" s="57"/>
      <c r="H463" s="139">
        <v>390512.11</v>
      </c>
      <c r="I463" s="139">
        <v>53320.84</v>
      </c>
      <c r="J463" s="139">
        <v>83052.25999999998</v>
      </c>
      <c r="K463" s="139">
        <v>324075.36400000006</v>
      </c>
      <c r="L463" s="139">
        <v>850960.57400000002</v>
      </c>
      <c r="M463" s="117">
        <v>1.05711</v>
      </c>
      <c r="N463" s="25">
        <v>881050.98</v>
      </c>
      <c r="O463" s="25">
        <v>12956.63</v>
      </c>
      <c r="P463" s="58"/>
      <c r="Q463" s="139">
        <v>88105.09</v>
      </c>
      <c r="R463" s="139">
        <v>361755.28</v>
      </c>
      <c r="S463" s="139">
        <v>449860.37</v>
      </c>
      <c r="T463" s="40">
        <v>0.51059516442510511</v>
      </c>
      <c r="U463" s="58"/>
      <c r="V463" s="28">
        <v>431190.61</v>
      </c>
      <c r="W463" s="29">
        <v>0.51059516442510511</v>
      </c>
      <c r="X463" s="42">
        <v>1</v>
      </c>
      <c r="Y463" s="46">
        <v>1</v>
      </c>
      <c r="Z463" s="58"/>
      <c r="AA463" s="28">
        <v>143619.17644265026</v>
      </c>
      <c r="AB463" s="28">
        <v>43085.752932795076</v>
      </c>
      <c r="AC463" s="139">
        <v>269999.7831604844</v>
      </c>
      <c r="AD463" s="130">
        <v>13403.12819777076</v>
      </c>
      <c r="AE463" s="137">
        <v>13403.12819777076</v>
      </c>
      <c r="AF463" s="130">
        <v>13033.25790523807</v>
      </c>
      <c r="AG463" s="47">
        <v>633.61401371757461</v>
      </c>
      <c r="AH463" s="47">
        <v>197.10482643780529</v>
      </c>
      <c r="AI463" s="47">
        <v>191.66555742997161</v>
      </c>
      <c r="AJ463" s="47">
        <v>0</v>
      </c>
      <c r="AK463" s="47">
        <v>0</v>
      </c>
      <c r="AL463" s="45">
        <v>0</v>
      </c>
      <c r="AM463" s="30">
        <v>0</v>
      </c>
      <c r="AN463" s="140">
        <v>56119.01</v>
      </c>
      <c r="AO463" s="140">
        <v>825.27</v>
      </c>
      <c r="AP463" s="140">
        <v>361755.27999999997</v>
      </c>
      <c r="AQ463" s="41">
        <v>417874.29</v>
      </c>
      <c r="AR463" s="140"/>
      <c r="AS463" s="140">
        <v>417874.29</v>
      </c>
      <c r="AT463" s="58"/>
      <c r="AU463" s="117">
        <v>75</v>
      </c>
      <c r="AV463" s="117">
        <v>38</v>
      </c>
      <c r="AW463" s="57"/>
      <c r="AY463" s="6"/>
      <c r="AZ463" s="1"/>
      <c r="BA463" s="1"/>
      <c r="BB463" s="176"/>
    </row>
    <row r="464" spans="1:54" x14ac:dyDescent="0.25">
      <c r="A464" s="24" t="s">
        <v>964</v>
      </c>
      <c r="B464" s="24" t="s">
        <v>965</v>
      </c>
      <c r="C464" s="24" t="s">
        <v>966</v>
      </c>
      <c r="D464" s="24" t="s">
        <v>6</v>
      </c>
      <c r="E464" s="58"/>
      <c r="F464" s="139">
        <v>127</v>
      </c>
      <c r="G464" s="57"/>
      <c r="H464" s="139">
        <v>739220.58000000007</v>
      </c>
      <c r="I464" s="139">
        <v>99584.51</v>
      </c>
      <c r="J464" s="139">
        <v>156610.9</v>
      </c>
      <c r="K464" s="139">
        <v>611805.71200000006</v>
      </c>
      <c r="L464" s="139">
        <v>1607221.702</v>
      </c>
      <c r="M464" s="117">
        <v>1.05711</v>
      </c>
      <c r="N464" s="25">
        <v>1664069.9</v>
      </c>
      <c r="O464" s="25">
        <v>13102.91</v>
      </c>
      <c r="P464" s="58"/>
      <c r="Q464" s="139">
        <v>166406.99</v>
      </c>
      <c r="R464" s="139">
        <v>799413.44</v>
      </c>
      <c r="S464" s="139">
        <v>965820.42999999993</v>
      </c>
      <c r="T464" s="40">
        <v>0.5803965506497053</v>
      </c>
      <c r="U464" s="58"/>
      <c r="V464" s="28">
        <v>698249.47</v>
      </c>
      <c r="W464" s="29">
        <v>0.5803965506497053</v>
      </c>
      <c r="X464" s="42">
        <v>1</v>
      </c>
      <c r="Y464" s="46">
        <v>1</v>
      </c>
      <c r="Z464" s="58"/>
      <c r="AA464" s="28">
        <v>155103.86600483092</v>
      </c>
      <c r="AB464" s="28">
        <v>46531.159801449277</v>
      </c>
      <c r="AC464" s="139">
        <v>436780.18817869562</v>
      </c>
      <c r="AD464" s="130">
        <v>21682.316881439201</v>
      </c>
      <c r="AE464" s="137">
        <v>21682.316881439201</v>
      </c>
      <c r="AF464" s="130">
        <v>21083.97560100153</v>
      </c>
      <c r="AG464" s="47">
        <v>366.38708505078171</v>
      </c>
      <c r="AH464" s="47">
        <v>170.72690457826144</v>
      </c>
      <c r="AI464" s="47">
        <v>166.01555591339786</v>
      </c>
      <c r="AJ464" s="47">
        <v>0</v>
      </c>
      <c r="AK464" s="47">
        <v>0</v>
      </c>
      <c r="AL464" s="45">
        <v>0</v>
      </c>
      <c r="AM464" s="30">
        <v>0</v>
      </c>
      <c r="AN464" s="140">
        <v>67615.13</v>
      </c>
      <c r="AO464" s="140">
        <v>532.4</v>
      </c>
      <c r="AP464" s="140">
        <v>799413.44</v>
      </c>
      <c r="AQ464" s="41">
        <v>867028.57</v>
      </c>
      <c r="AR464" s="140"/>
      <c r="AS464" s="140">
        <v>867028.57</v>
      </c>
      <c r="AT464" s="58"/>
      <c r="AU464" s="117">
        <v>75</v>
      </c>
      <c r="AV464" s="117">
        <v>38</v>
      </c>
      <c r="AW464" s="57"/>
      <c r="AY464" s="6"/>
      <c r="AZ464" s="1"/>
      <c r="BA464" s="1"/>
      <c r="BB464" s="176"/>
    </row>
    <row r="465" spans="1:54" x14ac:dyDescent="0.25">
      <c r="A465" s="24" t="s">
        <v>967</v>
      </c>
      <c r="B465" s="24" t="s">
        <v>968</v>
      </c>
      <c r="C465" s="24" t="s">
        <v>966</v>
      </c>
      <c r="D465" s="24" t="s">
        <v>12</v>
      </c>
      <c r="E465" s="58"/>
      <c r="F465" s="139">
        <v>2110.4699999999998</v>
      </c>
      <c r="G465" s="57"/>
      <c r="H465" s="139">
        <v>11619368.49</v>
      </c>
      <c r="I465" s="139">
        <v>1654882.84</v>
      </c>
      <c r="J465" s="139">
        <v>2765464.61</v>
      </c>
      <c r="K465" s="139">
        <v>9219961.82333</v>
      </c>
      <c r="L465" s="139">
        <v>25259677.763329998</v>
      </c>
      <c r="M465" s="117">
        <v>1.05711</v>
      </c>
      <c r="N465" s="25">
        <v>26175705.940000001</v>
      </c>
      <c r="O465" s="25">
        <v>12402.78</v>
      </c>
      <c r="P465" s="58"/>
      <c r="Q465" s="139">
        <v>23558135.34</v>
      </c>
      <c r="R465" s="139">
        <v>1344732.2</v>
      </c>
      <c r="S465" s="139">
        <v>26243037.459999997</v>
      </c>
      <c r="T465" s="40">
        <v>1.0025722905106871</v>
      </c>
      <c r="U465" s="58"/>
      <c r="V465" s="28">
        <v>-67331.519999995828</v>
      </c>
      <c r="W465" s="29">
        <v>1.0025722905106871</v>
      </c>
      <c r="X465" s="42">
        <v>4</v>
      </c>
      <c r="Y465" s="46">
        <v>0</v>
      </c>
      <c r="Z465" s="58"/>
      <c r="AA465" s="28">
        <v>0</v>
      </c>
      <c r="AB465" s="28">
        <v>0</v>
      </c>
      <c r="AC465" s="139">
        <v>0</v>
      </c>
      <c r="AD465" s="130">
        <v>0</v>
      </c>
      <c r="AE465" s="137">
        <v>0</v>
      </c>
      <c r="AF465" s="130">
        <v>0</v>
      </c>
      <c r="AG465" s="47">
        <v>0</v>
      </c>
      <c r="AH465" s="47">
        <v>0</v>
      </c>
      <c r="AI465" s="47">
        <v>0</v>
      </c>
      <c r="AJ465" s="47">
        <v>0</v>
      </c>
      <c r="AK465" s="47">
        <v>1.1780862557685325</v>
      </c>
      <c r="AL465" s="45">
        <v>0</v>
      </c>
      <c r="AM465" s="30">
        <v>2486.3157002118146</v>
      </c>
      <c r="AN465" s="140">
        <v>2486.31</v>
      </c>
      <c r="AO465" s="140">
        <v>1.17</v>
      </c>
      <c r="AP465" s="140">
        <v>1344732.2</v>
      </c>
      <c r="AQ465" s="41">
        <v>1347218.51</v>
      </c>
      <c r="AR465" s="140"/>
      <c r="AS465" s="140">
        <v>1347218.51</v>
      </c>
      <c r="AT465" s="58"/>
      <c r="AU465" s="117">
        <v>79</v>
      </c>
      <c r="AV465" s="117">
        <v>40</v>
      </c>
      <c r="AW465" s="57"/>
      <c r="AY465" s="6"/>
      <c r="AZ465" s="1"/>
      <c r="BA465" s="1"/>
      <c r="BB465" s="176"/>
    </row>
    <row r="466" spans="1:54" x14ac:dyDescent="0.25">
      <c r="A466" s="24" t="s">
        <v>969</v>
      </c>
      <c r="B466" s="24" t="s">
        <v>970</v>
      </c>
      <c r="C466" s="24" t="s">
        <v>966</v>
      </c>
      <c r="D466" s="24" t="s">
        <v>120</v>
      </c>
      <c r="E466" s="58"/>
      <c r="F466" s="139">
        <v>1132.5</v>
      </c>
      <c r="G466" s="57"/>
      <c r="H466" s="139">
        <v>6255529.71</v>
      </c>
      <c r="I466" s="139">
        <v>888027.22</v>
      </c>
      <c r="J466" s="139">
        <v>2180918.58</v>
      </c>
      <c r="K466" s="139">
        <v>5270221.3964999998</v>
      </c>
      <c r="L466" s="139">
        <v>14594696.906500001</v>
      </c>
      <c r="M466" s="117">
        <v>1.05711</v>
      </c>
      <c r="N466" s="25">
        <v>15127217.699999999</v>
      </c>
      <c r="O466" s="25">
        <v>13357.36</v>
      </c>
      <c r="P466" s="58"/>
      <c r="Q466" s="139">
        <v>5943483.8300000001</v>
      </c>
      <c r="R466" s="139">
        <v>3166286.62</v>
      </c>
      <c r="S466" s="139">
        <v>9409744.1099999994</v>
      </c>
      <c r="T466" s="40">
        <v>0.62204063540382581</v>
      </c>
      <c r="U466" s="58"/>
      <c r="V466" s="28">
        <v>5717473.5899999999</v>
      </c>
      <c r="W466" s="29">
        <v>0.62204063540382581</v>
      </c>
      <c r="X466" s="42">
        <v>1</v>
      </c>
      <c r="Y466" s="46">
        <v>1</v>
      </c>
      <c r="Z466" s="58"/>
      <c r="AA466" s="28">
        <v>780011.65139218606</v>
      </c>
      <c r="AB466" s="28">
        <v>234003.49541765582</v>
      </c>
      <c r="AC466" s="139">
        <v>2410641.3078539413</v>
      </c>
      <c r="AD466" s="130">
        <v>119667.2608762927</v>
      </c>
      <c r="AE466" s="137">
        <v>119667.2608762927</v>
      </c>
      <c r="AF466" s="130">
        <v>116364.94486962628</v>
      </c>
      <c r="AG466" s="47">
        <v>206.62560301779763</v>
      </c>
      <c r="AH466" s="47">
        <v>105.66645551990526</v>
      </c>
      <c r="AI466" s="47">
        <v>102.750503196138</v>
      </c>
      <c r="AJ466" s="47">
        <v>0</v>
      </c>
      <c r="AK466" s="47">
        <v>0</v>
      </c>
      <c r="AL466" s="45">
        <v>0</v>
      </c>
      <c r="AM466" s="30">
        <v>0</v>
      </c>
      <c r="AN466" s="140">
        <v>350368.44</v>
      </c>
      <c r="AO466" s="140">
        <v>309.37</v>
      </c>
      <c r="AP466" s="140">
        <v>3341674.12</v>
      </c>
      <c r="AQ466" s="41">
        <v>3692042.56</v>
      </c>
      <c r="AR466" s="140"/>
      <c r="AS466" s="140">
        <v>3692042.56</v>
      </c>
      <c r="AT466" s="58"/>
      <c r="AU466" s="117">
        <v>75</v>
      </c>
      <c r="AV466" s="117">
        <v>38</v>
      </c>
      <c r="AW466" s="57"/>
      <c r="AY466" s="6"/>
      <c r="AZ466" s="1"/>
      <c r="BA466" s="1"/>
      <c r="BB466" s="176"/>
    </row>
    <row r="467" spans="1:54" x14ac:dyDescent="0.25">
      <c r="A467" s="24" t="s">
        <v>971</v>
      </c>
      <c r="B467" s="24" t="s">
        <v>972</v>
      </c>
      <c r="C467" s="24" t="s">
        <v>966</v>
      </c>
      <c r="D467" s="24" t="s">
        <v>131</v>
      </c>
      <c r="E467" s="58"/>
      <c r="F467" s="139">
        <v>216.5</v>
      </c>
      <c r="G467" s="57"/>
      <c r="H467" s="139">
        <v>1285568.43</v>
      </c>
      <c r="I467" s="139">
        <v>169764.14</v>
      </c>
      <c r="J467" s="139">
        <v>296622.76</v>
      </c>
      <c r="K467" s="139">
        <v>1125407.6485000001</v>
      </c>
      <c r="L467" s="139">
        <v>2877362.9785000002</v>
      </c>
      <c r="M467" s="117">
        <v>1.05711</v>
      </c>
      <c r="N467" s="25">
        <v>2977417.14</v>
      </c>
      <c r="O467" s="25">
        <v>13752.5</v>
      </c>
      <c r="P467" s="58"/>
      <c r="Q467" s="139">
        <v>678490.27</v>
      </c>
      <c r="R467" s="139">
        <v>785883.7</v>
      </c>
      <c r="S467" s="139">
        <v>1522376.56</v>
      </c>
      <c r="T467" s="40">
        <v>0.51130778403458776</v>
      </c>
      <c r="U467" s="58"/>
      <c r="V467" s="28">
        <v>1455040.58</v>
      </c>
      <c r="W467" s="29">
        <v>0.51130778403458776</v>
      </c>
      <c r="X467" s="42">
        <v>1</v>
      </c>
      <c r="Y467" s="46">
        <v>1</v>
      </c>
      <c r="Z467" s="58"/>
      <c r="AA467" s="28">
        <v>483223.8126569523</v>
      </c>
      <c r="AB467" s="28">
        <v>144967.14379708568</v>
      </c>
      <c r="AC467" s="139">
        <v>808549.34652346757</v>
      </c>
      <c r="AD467" s="130">
        <v>40137.404626122916</v>
      </c>
      <c r="AE467" s="137">
        <v>40137.404626122916</v>
      </c>
      <c r="AF467" s="130">
        <v>39029.780094632108</v>
      </c>
      <c r="AG467" s="47">
        <v>669.59419767707016</v>
      </c>
      <c r="AH467" s="47">
        <v>185.39216917377792</v>
      </c>
      <c r="AI467" s="47">
        <v>180.27612052947856</v>
      </c>
      <c r="AJ467" s="47">
        <v>0</v>
      </c>
      <c r="AK467" s="47">
        <v>0</v>
      </c>
      <c r="AL467" s="45">
        <v>0</v>
      </c>
      <c r="AM467" s="30">
        <v>0</v>
      </c>
      <c r="AN467" s="140">
        <v>183996.92</v>
      </c>
      <c r="AO467" s="140">
        <v>849.87</v>
      </c>
      <c r="AP467" s="140">
        <v>812413.44000000006</v>
      </c>
      <c r="AQ467" s="41">
        <v>996410.3600000001</v>
      </c>
      <c r="AR467" s="140"/>
      <c r="AS467" s="140">
        <v>996410.3600000001</v>
      </c>
      <c r="AT467" s="58"/>
      <c r="AU467" s="117">
        <v>79</v>
      </c>
      <c r="AV467" s="117">
        <v>40</v>
      </c>
      <c r="AW467" s="57"/>
      <c r="AY467" s="6"/>
      <c r="AZ467" s="1"/>
      <c r="BA467" s="1"/>
      <c r="BB467" s="176"/>
    </row>
    <row r="468" spans="1:54" x14ac:dyDescent="0.25">
      <c r="A468" s="24" t="s">
        <v>973</v>
      </c>
      <c r="B468" s="24" t="s">
        <v>974</v>
      </c>
      <c r="C468" s="24" t="s">
        <v>966</v>
      </c>
      <c r="D468" s="24" t="s">
        <v>120</v>
      </c>
      <c r="E468" s="58"/>
      <c r="F468" s="139">
        <v>91.31</v>
      </c>
      <c r="G468" s="57"/>
      <c r="H468" s="139">
        <v>463514.32</v>
      </c>
      <c r="I468" s="139">
        <v>71598.91</v>
      </c>
      <c r="J468" s="139">
        <v>92137.62999999999</v>
      </c>
      <c r="K468" s="139">
        <v>388140.99108999991</v>
      </c>
      <c r="L468" s="139">
        <v>1015391.8510899999</v>
      </c>
      <c r="M468" s="117">
        <v>1.05711</v>
      </c>
      <c r="N468" s="25">
        <v>1051214.1399999999</v>
      </c>
      <c r="O468" s="25">
        <v>11512.58</v>
      </c>
      <c r="P468" s="58"/>
      <c r="Q468" s="139">
        <v>604197.97</v>
      </c>
      <c r="R468" s="139">
        <v>234782.07</v>
      </c>
      <c r="S468" s="139">
        <v>844667.24</v>
      </c>
      <c r="T468" s="40">
        <v>0.80351586594906355</v>
      </c>
      <c r="U468" s="58"/>
      <c r="V468" s="28">
        <v>206546.89999999991</v>
      </c>
      <c r="W468" s="29">
        <v>0.80351586594906355</v>
      </c>
      <c r="X468" s="42">
        <v>2</v>
      </c>
      <c r="Y468" s="46">
        <v>0</v>
      </c>
      <c r="Z468" s="58"/>
      <c r="AA468" s="28">
        <v>0</v>
      </c>
      <c r="AB468" s="28">
        <v>0</v>
      </c>
      <c r="AC468" s="139">
        <v>47213.563732999966</v>
      </c>
      <c r="AD468" s="130">
        <v>2343.7405763058891</v>
      </c>
      <c r="AE468" s="137">
        <v>3337.7460230417455</v>
      </c>
      <c r="AF468" s="130">
        <v>3245.6381897265642</v>
      </c>
      <c r="AG468" s="47">
        <v>0</v>
      </c>
      <c r="AH468" s="47">
        <v>25.667950676879741</v>
      </c>
      <c r="AI468" s="47">
        <v>35.545265466285883</v>
      </c>
      <c r="AJ468" s="47">
        <v>0</v>
      </c>
      <c r="AK468" s="47">
        <v>0</v>
      </c>
      <c r="AL468" s="45">
        <v>0</v>
      </c>
      <c r="AM468" s="30">
        <v>0</v>
      </c>
      <c r="AN468" s="140">
        <v>3245.63</v>
      </c>
      <c r="AO468" s="140">
        <v>35.54</v>
      </c>
      <c r="AP468" s="140">
        <v>237865.19999999998</v>
      </c>
      <c r="AQ468" s="41">
        <v>241110.83</v>
      </c>
      <c r="AR468" s="140"/>
      <c r="AS468" s="140">
        <v>241110.83</v>
      </c>
      <c r="AT468" s="58"/>
      <c r="AU468" s="117">
        <v>79</v>
      </c>
      <c r="AV468" s="117">
        <v>40</v>
      </c>
      <c r="AW468" s="57"/>
      <c r="AY468" s="6"/>
      <c r="AZ468" s="1"/>
      <c r="BA468" s="1"/>
      <c r="BB468" s="176"/>
    </row>
    <row r="469" spans="1:54" x14ac:dyDescent="0.25">
      <c r="A469" s="24" t="s">
        <v>975</v>
      </c>
      <c r="B469" s="24" t="s">
        <v>976</v>
      </c>
      <c r="C469" s="24" t="s">
        <v>966</v>
      </c>
      <c r="D469" s="24" t="s">
        <v>120</v>
      </c>
      <c r="E469" s="58"/>
      <c r="F469" s="139">
        <v>116.81</v>
      </c>
      <c r="G469" s="57"/>
      <c r="H469" s="139">
        <v>649674.10000000009</v>
      </c>
      <c r="I469" s="139">
        <v>91594.22</v>
      </c>
      <c r="J469" s="139">
        <v>218382.34999999998</v>
      </c>
      <c r="K469" s="139">
        <v>543351.24959000002</v>
      </c>
      <c r="L469" s="139">
        <v>1503001.9195900001</v>
      </c>
      <c r="M469" s="117">
        <v>1.05711</v>
      </c>
      <c r="N469" s="25">
        <v>1557807.56</v>
      </c>
      <c r="O469" s="25">
        <v>13336.25</v>
      </c>
      <c r="P469" s="58"/>
      <c r="Q469" s="139">
        <v>413909.46</v>
      </c>
      <c r="R469" s="139">
        <v>767820.61</v>
      </c>
      <c r="S469" s="139">
        <v>1193914.0900000001</v>
      </c>
      <c r="T469" s="40">
        <v>0.76640666065325813</v>
      </c>
      <c r="U469" s="58"/>
      <c r="V469" s="28">
        <v>363893.47</v>
      </c>
      <c r="W469" s="29">
        <v>0.76640666065325813</v>
      </c>
      <c r="X469" s="42">
        <v>2</v>
      </c>
      <c r="Y469" s="46">
        <v>0</v>
      </c>
      <c r="Z469" s="58"/>
      <c r="AA469" s="28">
        <v>0</v>
      </c>
      <c r="AB469" s="28">
        <v>0</v>
      </c>
      <c r="AC469" s="139">
        <v>152817.16589019992</v>
      </c>
      <c r="AD469" s="130">
        <v>7586.0359636989424</v>
      </c>
      <c r="AE469" s="137">
        <v>7586.0359636989424</v>
      </c>
      <c r="AF469" s="130">
        <v>7376.6930924188246</v>
      </c>
      <c r="AG469" s="47">
        <v>0</v>
      </c>
      <c r="AH469" s="47">
        <v>64.943377824663486</v>
      </c>
      <c r="AI469" s="47">
        <v>63.15121216007897</v>
      </c>
      <c r="AJ469" s="47">
        <v>0</v>
      </c>
      <c r="AK469" s="47">
        <v>0</v>
      </c>
      <c r="AL469" s="45">
        <v>0</v>
      </c>
      <c r="AM469" s="30">
        <v>0</v>
      </c>
      <c r="AN469" s="140">
        <v>7376.69</v>
      </c>
      <c r="AO469" s="140">
        <v>63.15</v>
      </c>
      <c r="AP469" s="140">
        <v>803104.98</v>
      </c>
      <c r="AQ469" s="41">
        <v>810481.66999999993</v>
      </c>
      <c r="AR469" s="140"/>
      <c r="AS469" s="140">
        <v>810481.66999999993</v>
      </c>
      <c r="AT469" s="58"/>
      <c r="AU469" s="117">
        <v>79</v>
      </c>
      <c r="AV469" s="117">
        <v>40</v>
      </c>
      <c r="AW469" s="57"/>
      <c r="AY469" s="6"/>
      <c r="AZ469" s="1"/>
      <c r="BA469" s="1"/>
      <c r="BB469" s="176"/>
    </row>
    <row r="470" spans="1:54" x14ac:dyDescent="0.25">
      <c r="A470" s="24" t="s">
        <v>977</v>
      </c>
      <c r="B470" s="24" t="s">
        <v>978</v>
      </c>
      <c r="C470" s="24" t="s">
        <v>966</v>
      </c>
      <c r="D470" s="24" t="s">
        <v>131</v>
      </c>
      <c r="E470" s="58"/>
      <c r="F470" s="139">
        <v>932.5</v>
      </c>
      <c r="G470" s="57"/>
      <c r="H470" s="139">
        <v>5554780.0099999998</v>
      </c>
      <c r="I470" s="139">
        <v>731201.22</v>
      </c>
      <c r="J470" s="139">
        <v>1341938.0599999996</v>
      </c>
      <c r="K470" s="139">
        <v>4871545.4534999998</v>
      </c>
      <c r="L470" s="139">
        <v>12499464.743499998</v>
      </c>
      <c r="M470" s="117">
        <v>1.05711</v>
      </c>
      <c r="N470" s="25">
        <v>12935095.210000001</v>
      </c>
      <c r="O470" s="25">
        <v>13871.41</v>
      </c>
      <c r="P470" s="58"/>
      <c r="Q470" s="139">
        <v>5580986.6100000003</v>
      </c>
      <c r="R470" s="139">
        <v>1945484.2</v>
      </c>
      <c r="S470" s="139">
        <v>7899367.7000000002</v>
      </c>
      <c r="T470" s="40">
        <v>0.61069265991123689</v>
      </c>
      <c r="U470" s="58"/>
      <c r="V470" s="28">
        <v>5035727.5100000007</v>
      </c>
      <c r="W470" s="29">
        <v>0.61069265991123689</v>
      </c>
      <c r="X470" s="42">
        <v>1</v>
      </c>
      <c r="Y470" s="46">
        <v>1</v>
      </c>
      <c r="Z470" s="58"/>
      <c r="AA470" s="28">
        <v>813765.3793404242</v>
      </c>
      <c r="AB470" s="28">
        <v>244129.61380212725</v>
      </c>
      <c r="AC470" s="139">
        <v>2080662.9655676954</v>
      </c>
      <c r="AD470" s="130">
        <v>103286.72170555709</v>
      </c>
      <c r="AE470" s="137">
        <v>103286.72170555709</v>
      </c>
      <c r="AF470" s="130">
        <v>100436.44008411211</v>
      </c>
      <c r="AG470" s="47">
        <v>261.80119442587375</v>
      </c>
      <c r="AH470" s="47">
        <v>110.76324043491377</v>
      </c>
      <c r="AI470" s="47">
        <v>107.70663815990575</v>
      </c>
      <c r="AJ470" s="47">
        <v>0</v>
      </c>
      <c r="AK470" s="47">
        <v>0</v>
      </c>
      <c r="AL470" s="45">
        <v>0</v>
      </c>
      <c r="AM470" s="30">
        <v>0</v>
      </c>
      <c r="AN470" s="140">
        <v>344566.05</v>
      </c>
      <c r="AO470" s="140">
        <v>369.5</v>
      </c>
      <c r="AP470" s="140">
        <v>2009821.48</v>
      </c>
      <c r="AQ470" s="41">
        <v>2354387.5299999998</v>
      </c>
      <c r="AR470" s="140"/>
      <c r="AS470" s="140">
        <v>2354387.5299999998</v>
      </c>
      <c r="AT470" s="58"/>
      <c r="AU470" s="117">
        <v>75</v>
      </c>
      <c r="AV470" s="117">
        <v>38</v>
      </c>
      <c r="AW470" s="57"/>
      <c r="AY470" s="6"/>
      <c r="AZ470" s="1"/>
      <c r="BA470" s="1"/>
      <c r="BB470" s="176"/>
    </row>
    <row r="471" spans="1:54" x14ac:dyDescent="0.25">
      <c r="A471" s="24" t="s">
        <v>979</v>
      </c>
      <c r="B471" s="24" t="s">
        <v>980</v>
      </c>
      <c r="C471" s="24" t="s">
        <v>966</v>
      </c>
      <c r="D471" s="24" t="s">
        <v>131</v>
      </c>
      <c r="E471" s="58"/>
      <c r="F471" s="139">
        <v>2796</v>
      </c>
      <c r="G471" s="57"/>
      <c r="H471" s="139">
        <v>16231340.66</v>
      </c>
      <c r="I471" s="139">
        <v>2192427.48</v>
      </c>
      <c r="J471" s="139">
        <v>3066754.0700000003</v>
      </c>
      <c r="K471" s="139">
        <v>14198624.768999999</v>
      </c>
      <c r="L471" s="139">
        <v>35689146.979000002</v>
      </c>
      <c r="M471" s="117">
        <v>1.05711</v>
      </c>
      <c r="N471" s="25">
        <v>36916470.700000003</v>
      </c>
      <c r="O471" s="25">
        <v>13203.31</v>
      </c>
      <c r="P471" s="58"/>
      <c r="Q471" s="139">
        <v>18300961.190000001</v>
      </c>
      <c r="R471" s="139">
        <v>5606582.7199999997</v>
      </c>
      <c r="S471" s="139">
        <v>24465512.210000001</v>
      </c>
      <c r="T471" s="40">
        <v>0.66272619635874341</v>
      </c>
      <c r="U471" s="58"/>
      <c r="V471" s="28">
        <v>12450958.490000002</v>
      </c>
      <c r="W471" s="29">
        <v>0.66272619635874341</v>
      </c>
      <c r="X471" s="42">
        <v>1</v>
      </c>
      <c r="Y471" s="46">
        <v>1</v>
      </c>
      <c r="Z471" s="58"/>
      <c r="AA471" s="28">
        <v>401573.55988290533</v>
      </c>
      <c r="AB471" s="28">
        <v>120472.06796487159</v>
      </c>
      <c r="AC471" s="139">
        <v>5026940.6189492419</v>
      </c>
      <c r="AD471" s="130">
        <v>249543.64321955742</v>
      </c>
      <c r="AE471" s="137">
        <v>249543.64321955742</v>
      </c>
      <c r="AF471" s="130">
        <v>242657.28214359289</v>
      </c>
      <c r="AG471" s="47">
        <v>43.087291832929751</v>
      </c>
      <c r="AH471" s="47">
        <v>89.250230049913242</v>
      </c>
      <c r="AI471" s="47">
        <v>86.787296904003185</v>
      </c>
      <c r="AJ471" s="47">
        <v>0</v>
      </c>
      <c r="AK471" s="47">
        <v>0</v>
      </c>
      <c r="AL471" s="45">
        <v>0</v>
      </c>
      <c r="AM471" s="30">
        <v>0</v>
      </c>
      <c r="AN471" s="140">
        <v>363129.35</v>
      </c>
      <c r="AO471" s="140">
        <v>129.87</v>
      </c>
      <c r="AP471" s="140">
        <v>5680924.5199999996</v>
      </c>
      <c r="AQ471" s="41">
        <v>6044053.8699999992</v>
      </c>
      <c r="AR471" s="140">
        <v>-143620.32999999999</v>
      </c>
      <c r="AS471" s="140">
        <v>5900433.5399999991</v>
      </c>
      <c r="AT471" s="58"/>
      <c r="AU471" s="117">
        <v>75</v>
      </c>
      <c r="AV471" s="117">
        <v>38</v>
      </c>
      <c r="AW471" s="57"/>
      <c r="AY471" s="6"/>
      <c r="AZ471" s="1"/>
      <c r="BA471" s="1"/>
      <c r="BB471" s="176"/>
    </row>
    <row r="472" spans="1:54" x14ac:dyDescent="0.25">
      <c r="A472" s="24" t="s">
        <v>981</v>
      </c>
      <c r="B472" s="24" t="s">
        <v>982</v>
      </c>
      <c r="C472" s="24" t="s">
        <v>966</v>
      </c>
      <c r="D472" s="24" t="s">
        <v>120</v>
      </c>
      <c r="E472" s="58"/>
      <c r="F472" s="139">
        <v>4585.5</v>
      </c>
      <c r="G472" s="57"/>
      <c r="H472" s="139">
        <v>24144031.189999998</v>
      </c>
      <c r="I472" s="139">
        <v>3595628.11</v>
      </c>
      <c r="J472" s="139">
        <v>5678968.3400000008</v>
      </c>
      <c r="K472" s="139">
        <v>20073422.776499998</v>
      </c>
      <c r="L472" s="139">
        <v>53492050.416499995</v>
      </c>
      <c r="M472" s="117">
        <v>1.05711</v>
      </c>
      <c r="N472" s="25">
        <v>55400588.240000002</v>
      </c>
      <c r="O472" s="25">
        <v>12081.68</v>
      </c>
      <c r="P472" s="58"/>
      <c r="Q472" s="139">
        <v>22819502.289999999</v>
      </c>
      <c r="R472" s="139">
        <v>12598721.039999999</v>
      </c>
      <c r="S472" s="139">
        <v>35743973.319999993</v>
      </c>
      <c r="T472" s="40">
        <v>0.64519122369520876</v>
      </c>
      <c r="U472" s="58"/>
      <c r="V472" s="28">
        <v>19656614.920000009</v>
      </c>
      <c r="W472" s="29">
        <v>0.64519122369520876</v>
      </c>
      <c r="X472" s="42">
        <v>1</v>
      </c>
      <c r="Y472" s="46">
        <v>1</v>
      </c>
      <c r="Z472" s="58"/>
      <c r="AA472" s="28">
        <v>1574089.6839492545</v>
      </c>
      <c r="AB472" s="28">
        <v>472226.90518477629</v>
      </c>
      <c r="AC472" s="139">
        <v>8024229.9971184395</v>
      </c>
      <c r="AD472" s="130">
        <v>398332.85079288355</v>
      </c>
      <c r="AE472" s="137">
        <v>398332.85079288355</v>
      </c>
      <c r="AF472" s="130">
        <v>387340.52975601924</v>
      </c>
      <c r="AG472" s="47">
        <v>102.98264206406635</v>
      </c>
      <c r="AH472" s="47">
        <v>86.867920792254623</v>
      </c>
      <c r="AI472" s="47">
        <v>84.470729420132869</v>
      </c>
      <c r="AJ472" s="47">
        <v>0</v>
      </c>
      <c r="AK472" s="47">
        <v>0</v>
      </c>
      <c r="AL472" s="45">
        <v>0</v>
      </c>
      <c r="AM472" s="30">
        <v>0</v>
      </c>
      <c r="AN472" s="140">
        <v>859567.43</v>
      </c>
      <c r="AO472" s="140">
        <v>187.45</v>
      </c>
      <c r="AP472" s="140">
        <v>12741031.58</v>
      </c>
      <c r="AQ472" s="41">
        <v>13600599.01</v>
      </c>
      <c r="AR472" s="140"/>
      <c r="AS472" s="140">
        <v>13600599.01</v>
      </c>
      <c r="AT472" s="58"/>
      <c r="AU472" s="117">
        <v>75</v>
      </c>
      <c r="AV472" s="117">
        <v>38</v>
      </c>
      <c r="AW472" s="57"/>
      <c r="AY472" s="6"/>
      <c r="AZ472" s="1"/>
      <c r="BA472" s="1"/>
      <c r="BB472" s="176"/>
    </row>
    <row r="473" spans="1:54" x14ac:dyDescent="0.25">
      <c r="A473" s="24" t="s">
        <v>983</v>
      </c>
      <c r="B473" s="24" t="s">
        <v>984</v>
      </c>
      <c r="C473" s="24" t="s">
        <v>985</v>
      </c>
      <c r="D473" s="24" t="s">
        <v>131</v>
      </c>
      <c r="E473" s="58"/>
      <c r="F473" s="139">
        <v>168</v>
      </c>
      <c r="G473" s="57"/>
      <c r="H473" s="139">
        <v>980852.78</v>
      </c>
      <c r="I473" s="139">
        <v>131733.84</v>
      </c>
      <c r="J473" s="139">
        <v>191625.99</v>
      </c>
      <c r="K473" s="139">
        <v>808996.90200000012</v>
      </c>
      <c r="L473" s="139">
        <v>2113209.5120000001</v>
      </c>
      <c r="M473" s="117">
        <v>1.05711</v>
      </c>
      <c r="N473" s="25">
        <v>2187693.09</v>
      </c>
      <c r="O473" s="25">
        <v>13021.98</v>
      </c>
      <c r="P473" s="58"/>
      <c r="Q473" s="139">
        <v>2185710.63</v>
      </c>
      <c r="R473" s="139">
        <v>126814.28</v>
      </c>
      <c r="S473" s="139">
        <v>2392680.6599999997</v>
      </c>
      <c r="T473" s="40">
        <v>1.0937003325269907</v>
      </c>
      <c r="U473" s="58"/>
      <c r="V473" s="28">
        <v>-204987.56999999983</v>
      </c>
      <c r="W473" s="29">
        <v>1.0937003325269907</v>
      </c>
      <c r="X473" s="42">
        <v>4</v>
      </c>
      <c r="Y473" s="46">
        <v>0</v>
      </c>
      <c r="Z473" s="58"/>
      <c r="AA473" s="28">
        <v>0</v>
      </c>
      <c r="AB473" s="28">
        <v>0</v>
      </c>
      <c r="AC473" s="139">
        <v>0</v>
      </c>
      <c r="AD473" s="130">
        <v>0</v>
      </c>
      <c r="AE473" s="137">
        <v>0</v>
      </c>
      <c r="AF473" s="130">
        <v>0</v>
      </c>
      <c r="AG473" s="47">
        <v>0</v>
      </c>
      <c r="AH473" s="47">
        <v>0</v>
      </c>
      <c r="AI473" s="47">
        <v>0</v>
      </c>
      <c r="AJ473" s="47">
        <v>0</v>
      </c>
      <c r="AK473" s="47">
        <v>1.2369011195278747</v>
      </c>
      <c r="AL473" s="45">
        <v>0</v>
      </c>
      <c r="AM473" s="30">
        <v>207.79938808068295</v>
      </c>
      <c r="AN473" s="140">
        <v>207.79</v>
      </c>
      <c r="AO473" s="140">
        <v>1.23</v>
      </c>
      <c r="AP473" s="140">
        <v>129835.04000000001</v>
      </c>
      <c r="AQ473" s="41">
        <v>130042.83</v>
      </c>
      <c r="AR473" s="140"/>
      <c r="AS473" s="140">
        <v>130042.83</v>
      </c>
      <c r="AT473" s="58"/>
      <c r="AU473" s="117">
        <v>75</v>
      </c>
      <c r="AV473" s="117">
        <v>38</v>
      </c>
      <c r="AW473" s="57"/>
      <c r="AY473" s="6"/>
      <c r="AZ473" s="1"/>
      <c r="BA473" s="1"/>
      <c r="BB473" s="176"/>
    </row>
    <row r="474" spans="1:54" x14ac:dyDescent="0.25">
      <c r="A474" s="24" t="s">
        <v>986</v>
      </c>
      <c r="B474" s="24" t="s">
        <v>987</v>
      </c>
      <c r="C474" s="24" t="s">
        <v>985</v>
      </c>
      <c r="D474" s="24" t="s">
        <v>120</v>
      </c>
      <c r="E474" s="58"/>
      <c r="F474" s="139">
        <v>262.13</v>
      </c>
      <c r="G474" s="57"/>
      <c r="H474" s="139">
        <v>1386590.32</v>
      </c>
      <c r="I474" s="139">
        <v>205543.99</v>
      </c>
      <c r="J474" s="139">
        <v>310092.71000000002</v>
      </c>
      <c r="K474" s="139">
        <v>1145666.4110699999</v>
      </c>
      <c r="L474" s="139">
        <v>3047893.4310699999</v>
      </c>
      <c r="M474" s="117">
        <v>1.05711</v>
      </c>
      <c r="N474" s="25">
        <v>3156529.61</v>
      </c>
      <c r="O474" s="25">
        <v>12041.84</v>
      </c>
      <c r="P474" s="58"/>
      <c r="Q474" s="139">
        <v>2354455.4300000002</v>
      </c>
      <c r="R474" s="139">
        <v>192045.24</v>
      </c>
      <c r="S474" s="139">
        <v>2610234.34</v>
      </c>
      <c r="T474" s="40">
        <v>0.82693168210134416</v>
      </c>
      <c r="U474" s="58"/>
      <c r="V474" s="28">
        <v>546295.27</v>
      </c>
      <c r="W474" s="29">
        <v>0.82693168210134416</v>
      </c>
      <c r="X474" s="42">
        <v>2</v>
      </c>
      <c r="Y474" s="46">
        <v>0</v>
      </c>
      <c r="Z474" s="58"/>
      <c r="AA474" s="28">
        <v>0</v>
      </c>
      <c r="AB474" s="28">
        <v>0</v>
      </c>
      <c r="AC474" s="139">
        <v>58606.210716899972</v>
      </c>
      <c r="AD474" s="130">
        <v>2909.2858750826549</v>
      </c>
      <c r="AE474" s="137">
        <v>9581.9008325477243</v>
      </c>
      <c r="AF474" s="130">
        <v>9317.4804366775188</v>
      </c>
      <c r="AG474" s="47">
        <v>0</v>
      </c>
      <c r="AH474" s="47">
        <v>11.09863760379451</v>
      </c>
      <c r="AI474" s="47">
        <v>35.545265466285883</v>
      </c>
      <c r="AJ474" s="47">
        <v>0</v>
      </c>
      <c r="AK474" s="47">
        <v>0</v>
      </c>
      <c r="AL474" s="45">
        <v>0</v>
      </c>
      <c r="AM474" s="30">
        <v>0</v>
      </c>
      <c r="AN474" s="140">
        <v>9317.48</v>
      </c>
      <c r="AO474" s="140">
        <v>35.54</v>
      </c>
      <c r="AP474" s="140">
        <v>196050.02000000002</v>
      </c>
      <c r="AQ474" s="41">
        <v>205367.50000000003</v>
      </c>
      <c r="AR474" s="140"/>
      <c r="AS474" s="140">
        <v>205367.50000000003</v>
      </c>
      <c r="AT474" s="58"/>
      <c r="AU474" s="117">
        <v>75</v>
      </c>
      <c r="AV474" s="117">
        <v>38</v>
      </c>
      <c r="AW474" s="57"/>
      <c r="AY474" s="6"/>
      <c r="AZ474" s="1"/>
      <c r="BA474" s="1"/>
      <c r="BB474" s="176"/>
    </row>
    <row r="475" spans="1:54" x14ac:dyDescent="0.25">
      <c r="A475" s="24" t="s">
        <v>988</v>
      </c>
      <c r="B475" s="24" t="s">
        <v>989</v>
      </c>
      <c r="C475" s="24" t="s">
        <v>985</v>
      </c>
      <c r="D475" s="24" t="s">
        <v>12</v>
      </c>
      <c r="E475" s="58"/>
      <c r="F475" s="139">
        <v>2319.29</v>
      </c>
      <c r="G475" s="57"/>
      <c r="H475" s="139">
        <v>13338638.210000001</v>
      </c>
      <c r="I475" s="139">
        <v>1818624.86</v>
      </c>
      <c r="J475" s="139">
        <v>5196546.7500000009</v>
      </c>
      <c r="K475" s="139">
        <v>11590968.390309999</v>
      </c>
      <c r="L475" s="139">
        <v>31944778.210309997</v>
      </c>
      <c r="M475" s="117">
        <v>1.05711</v>
      </c>
      <c r="N475" s="25">
        <v>33107184.280000001</v>
      </c>
      <c r="O475" s="25">
        <v>14274.7</v>
      </c>
      <c r="P475" s="58"/>
      <c r="Q475" s="139">
        <v>7028881</v>
      </c>
      <c r="R475" s="139">
        <v>11851412.35</v>
      </c>
      <c r="S475" s="139">
        <v>19801075.23</v>
      </c>
      <c r="T475" s="40">
        <v>0.5980899813930054</v>
      </c>
      <c r="U475" s="58"/>
      <c r="V475" s="28">
        <v>13306109.050000001</v>
      </c>
      <c r="W475" s="29">
        <v>0.5980899813930054</v>
      </c>
      <c r="X475" s="42">
        <v>1</v>
      </c>
      <c r="Y475" s="46">
        <v>1</v>
      </c>
      <c r="Z475" s="58"/>
      <c r="AA475" s="28">
        <v>2500059.6152136587</v>
      </c>
      <c r="AB475" s="28">
        <v>750017.88456409762</v>
      </c>
      <c r="AC475" s="139">
        <v>7645923.253859492</v>
      </c>
      <c r="AD475" s="130">
        <v>379553.22912568029</v>
      </c>
      <c r="AE475" s="137">
        <v>379553.22912568029</v>
      </c>
      <c r="AF475" s="130">
        <v>369079.14711907884</v>
      </c>
      <c r="AG475" s="47">
        <v>323.38253714028758</v>
      </c>
      <c r="AH475" s="47">
        <v>163.6506125261094</v>
      </c>
      <c r="AI475" s="47">
        <v>159.13453993208216</v>
      </c>
      <c r="AJ475" s="47">
        <v>0</v>
      </c>
      <c r="AK475" s="47">
        <v>0</v>
      </c>
      <c r="AL475" s="45">
        <v>0</v>
      </c>
      <c r="AM475" s="30">
        <v>0</v>
      </c>
      <c r="AN475" s="140">
        <v>1119097.03</v>
      </c>
      <c r="AO475" s="140">
        <v>482.51</v>
      </c>
      <c r="AP475" s="140">
        <v>12417114.199999999</v>
      </c>
      <c r="AQ475" s="41">
        <v>13536211.229999999</v>
      </c>
      <c r="AR475" s="140"/>
      <c r="AS475" s="140">
        <v>13536211.229999999</v>
      </c>
      <c r="AT475" s="58"/>
      <c r="AU475" s="117">
        <v>75</v>
      </c>
      <c r="AV475" s="117">
        <v>38</v>
      </c>
      <c r="AW475" s="57"/>
      <c r="AY475" s="6"/>
      <c r="AZ475" s="1"/>
      <c r="BA475" s="1"/>
      <c r="BB475" s="176"/>
    </row>
    <row r="476" spans="1:54" x14ac:dyDescent="0.25">
      <c r="A476" s="24" t="s">
        <v>990</v>
      </c>
      <c r="B476" s="24" t="s">
        <v>991</v>
      </c>
      <c r="C476" s="24" t="s">
        <v>985</v>
      </c>
      <c r="D476" s="24" t="s">
        <v>120</v>
      </c>
      <c r="E476" s="58"/>
      <c r="F476" s="139">
        <v>110.07</v>
      </c>
      <c r="G476" s="57"/>
      <c r="H476" s="139">
        <v>579360.54</v>
      </c>
      <c r="I476" s="139">
        <v>86309.18</v>
      </c>
      <c r="J476" s="139">
        <v>118415.63000000002</v>
      </c>
      <c r="K476" s="139">
        <v>476215.65372999996</v>
      </c>
      <c r="L476" s="139">
        <v>1260301.00373</v>
      </c>
      <c r="M476" s="117">
        <v>1.05711</v>
      </c>
      <c r="N476" s="25">
        <v>1305080.1100000001</v>
      </c>
      <c r="O476" s="25">
        <v>11856.81</v>
      </c>
      <c r="P476" s="58"/>
      <c r="Q476" s="139">
        <v>964976.23</v>
      </c>
      <c r="R476" s="139">
        <v>94548.34</v>
      </c>
      <c r="S476" s="139">
        <v>1099809.8</v>
      </c>
      <c r="T476" s="40">
        <v>0.84271439858201502</v>
      </c>
      <c r="U476" s="58"/>
      <c r="V476" s="28">
        <v>205270.31000000006</v>
      </c>
      <c r="W476" s="29">
        <v>0.84271439858201502</v>
      </c>
      <c r="X476" s="42">
        <v>2</v>
      </c>
      <c r="Y476" s="46">
        <v>0</v>
      </c>
      <c r="Z476" s="58"/>
      <c r="AA476" s="28">
        <v>0</v>
      </c>
      <c r="AB476" s="28">
        <v>0</v>
      </c>
      <c r="AC476" s="139">
        <v>19483.055119400033</v>
      </c>
      <c r="AD476" s="130">
        <v>967.16331543991623</v>
      </c>
      <c r="AE476" s="137">
        <v>4023.4991211937891</v>
      </c>
      <c r="AF476" s="130">
        <v>3912.4673698740867</v>
      </c>
      <c r="AG476" s="47">
        <v>0</v>
      </c>
      <c r="AH476" s="47">
        <v>8.7868021753422028</v>
      </c>
      <c r="AI476" s="47">
        <v>35.545265466285883</v>
      </c>
      <c r="AJ476" s="47">
        <v>0</v>
      </c>
      <c r="AK476" s="47">
        <v>0</v>
      </c>
      <c r="AL476" s="45">
        <v>0</v>
      </c>
      <c r="AM476" s="30">
        <v>0</v>
      </c>
      <c r="AN476" s="140">
        <v>3912.46</v>
      </c>
      <c r="AO476" s="140">
        <v>35.54</v>
      </c>
      <c r="AP476" s="140">
        <v>97564.95</v>
      </c>
      <c r="AQ476" s="41">
        <v>101477.41</v>
      </c>
      <c r="AR476" s="140"/>
      <c r="AS476" s="140">
        <v>101477.41</v>
      </c>
      <c r="AT476" s="58"/>
      <c r="AU476" s="117">
        <v>75</v>
      </c>
      <c r="AV476" s="117">
        <v>38</v>
      </c>
      <c r="AW476" s="57"/>
      <c r="AY476" s="6"/>
      <c r="AZ476" s="1"/>
      <c r="BA476" s="1"/>
      <c r="BB476" s="176"/>
    </row>
    <row r="477" spans="1:54" x14ac:dyDescent="0.25">
      <c r="A477" s="24" t="s">
        <v>992</v>
      </c>
      <c r="B477" s="24" t="s">
        <v>993</v>
      </c>
      <c r="C477" s="24" t="s">
        <v>985</v>
      </c>
      <c r="D477" s="24" t="s">
        <v>12</v>
      </c>
      <c r="E477" s="58"/>
      <c r="F477" s="139">
        <v>6015</v>
      </c>
      <c r="G477" s="57"/>
      <c r="H477" s="139">
        <v>32844578.369999997</v>
      </c>
      <c r="I477" s="139">
        <v>4716541.95</v>
      </c>
      <c r="J477" s="139">
        <v>8076672.9399999995</v>
      </c>
      <c r="K477" s="139">
        <v>27984222.791999999</v>
      </c>
      <c r="L477" s="139">
        <v>73622016.052000001</v>
      </c>
      <c r="M477" s="117">
        <v>1.05711</v>
      </c>
      <c r="N477" s="25">
        <v>76228390.420000002</v>
      </c>
      <c r="O477" s="25">
        <v>12673.04</v>
      </c>
      <c r="P477" s="58"/>
      <c r="Q477" s="139">
        <v>37468189.259999998</v>
      </c>
      <c r="R477" s="139">
        <v>14605564.25</v>
      </c>
      <c r="S477" s="139">
        <v>52480490.5</v>
      </c>
      <c r="T477" s="40">
        <v>0.68846384150111506</v>
      </c>
      <c r="U477" s="58"/>
      <c r="V477" s="28">
        <v>23747899.920000002</v>
      </c>
      <c r="W477" s="29">
        <v>0.68846384150111506</v>
      </c>
      <c r="X477" s="42">
        <v>2</v>
      </c>
      <c r="Y477" s="46">
        <v>0</v>
      </c>
      <c r="Z477" s="58"/>
      <c r="AA477" s="28">
        <v>0</v>
      </c>
      <c r="AB477" s="28">
        <v>0</v>
      </c>
      <c r="AC477" s="139">
        <v>9546036.0397760049</v>
      </c>
      <c r="AD477" s="130">
        <v>473877.21324801137</v>
      </c>
      <c r="AE477" s="137">
        <v>473877.21324801137</v>
      </c>
      <c r="AF477" s="130">
        <v>460800.18369921017</v>
      </c>
      <c r="AG477" s="47">
        <v>0</v>
      </c>
      <c r="AH477" s="47">
        <v>78.782579093601228</v>
      </c>
      <c r="AI477" s="47">
        <v>76.60850934317709</v>
      </c>
      <c r="AJ477" s="47">
        <v>0</v>
      </c>
      <c r="AK477" s="47">
        <v>0</v>
      </c>
      <c r="AL477" s="45">
        <v>0</v>
      </c>
      <c r="AM477" s="30">
        <v>0</v>
      </c>
      <c r="AN477" s="140">
        <v>460800.18</v>
      </c>
      <c r="AO477" s="140">
        <v>76.599999999999994</v>
      </c>
      <c r="AP477" s="140">
        <v>14843474.4</v>
      </c>
      <c r="AQ477" s="41">
        <v>15304274.58</v>
      </c>
      <c r="AR477" s="140"/>
      <c r="AS477" s="140">
        <v>15304274.58</v>
      </c>
      <c r="AT477" s="58"/>
      <c r="AU477" s="117">
        <v>50</v>
      </c>
      <c r="AV477" s="117">
        <v>25</v>
      </c>
      <c r="AW477" s="57"/>
      <c r="AY477" s="6"/>
      <c r="AZ477" s="1"/>
      <c r="BA477" s="1"/>
      <c r="BB477" s="176"/>
    </row>
    <row r="478" spans="1:54" x14ac:dyDescent="0.25">
      <c r="A478" s="24" t="s">
        <v>994</v>
      </c>
      <c r="B478" s="24" t="s">
        <v>995</v>
      </c>
      <c r="C478" s="24" t="s">
        <v>985</v>
      </c>
      <c r="D478" s="24" t="s">
        <v>12</v>
      </c>
      <c r="E478" s="58"/>
      <c r="F478" s="139">
        <v>17656.63</v>
      </c>
      <c r="G478" s="57"/>
      <c r="H478" s="139">
        <v>96099117.900000006</v>
      </c>
      <c r="I478" s="139">
        <v>13845093.279999999</v>
      </c>
      <c r="J478" s="139">
        <v>24363254.850000001</v>
      </c>
      <c r="K478" s="139">
        <v>82203208.47657001</v>
      </c>
      <c r="L478" s="139">
        <v>216510674.50657001</v>
      </c>
      <c r="M478" s="117">
        <v>1.05711</v>
      </c>
      <c r="N478" s="25">
        <v>224180973.88999999</v>
      </c>
      <c r="O478" s="25">
        <v>12696.7</v>
      </c>
      <c r="P478" s="58"/>
      <c r="Q478" s="139">
        <v>70149072.819999993</v>
      </c>
      <c r="R478" s="139">
        <v>69785330.25</v>
      </c>
      <c r="S478" s="139">
        <v>141682075.70999998</v>
      </c>
      <c r="T478" s="40">
        <v>0.63199866273897021</v>
      </c>
      <c r="U478" s="58"/>
      <c r="V478" s="28">
        <v>82498898.180000007</v>
      </c>
      <c r="W478" s="29">
        <v>0.63199866273897021</v>
      </c>
      <c r="X478" s="42">
        <v>1</v>
      </c>
      <c r="Y478" s="46">
        <v>1</v>
      </c>
      <c r="Z478" s="58"/>
      <c r="AA478" s="28">
        <v>9327145.9190467596</v>
      </c>
      <c r="AB478" s="28">
        <v>2798143.7757140277</v>
      </c>
      <c r="AC478" s="139">
        <v>41071665.079960056</v>
      </c>
      <c r="AD478" s="130">
        <v>2038849.0165394165</v>
      </c>
      <c r="AE478" s="137">
        <v>2038849.0165394165</v>
      </c>
      <c r="AF478" s="130">
        <v>1982585.3092130292</v>
      </c>
      <c r="AG478" s="47">
        <v>158.47552877950253</v>
      </c>
      <c r="AH478" s="47">
        <v>115.4721493591595</v>
      </c>
      <c r="AI478" s="47">
        <v>112.28560088833652</v>
      </c>
      <c r="AJ478" s="47">
        <v>0</v>
      </c>
      <c r="AK478" s="47">
        <v>0</v>
      </c>
      <c r="AL478" s="45">
        <v>0</v>
      </c>
      <c r="AM478" s="30">
        <v>0</v>
      </c>
      <c r="AN478" s="140">
        <v>4780729.08</v>
      </c>
      <c r="AO478" s="140">
        <v>270.76</v>
      </c>
      <c r="AP478" s="140">
        <v>70398096.799999997</v>
      </c>
      <c r="AQ478" s="41">
        <v>75178825.879999995</v>
      </c>
      <c r="AR478" s="140">
        <v>-426845.33</v>
      </c>
      <c r="AS478" s="140">
        <v>74751980.549999997</v>
      </c>
      <c r="AT478" s="58"/>
      <c r="AU478" s="117">
        <v>97</v>
      </c>
      <c r="AV478" s="117">
        <v>49</v>
      </c>
      <c r="AW478" s="57"/>
      <c r="AY478" s="6"/>
      <c r="AZ478" s="1"/>
      <c r="BA478" s="1"/>
      <c r="BB478" s="176"/>
    </row>
    <row r="479" spans="1:54" x14ac:dyDescent="0.25">
      <c r="A479" s="24" t="s">
        <v>996</v>
      </c>
      <c r="B479" s="24" t="s">
        <v>997</v>
      </c>
      <c r="C479" s="24" t="s">
        <v>998</v>
      </c>
      <c r="D479" s="24" t="s">
        <v>6</v>
      </c>
      <c r="E479" s="58"/>
      <c r="F479" s="139">
        <v>52</v>
      </c>
      <c r="G479" s="57"/>
      <c r="H479" s="139">
        <v>313014.88</v>
      </c>
      <c r="I479" s="139">
        <v>40774.76</v>
      </c>
      <c r="J479" s="139">
        <v>87059.869999999981</v>
      </c>
      <c r="K479" s="139">
        <v>261384.33199999999</v>
      </c>
      <c r="L479" s="139">
        <v>702233.84199999995</v>
      </c>
      <c r="M479" s="117">
        <v>0.9</v>
      </c>
      <c r="N479" s="25">
        <v>658148.89</v>
      </c>
      <c r="O479" s="25">
        <v>12656.7</v>
      </c>
      <c r="P479" s="58"/>
      <c r="Q479" s="139">
        <v>65814.880000000005</v>
      </c>
      <c r="R479" s="139">
        <v>296526.39</v>
      </c>
      <c r="S479" s="139">
        <v>362341.27</v>
      </c>
      <c r="T479" s="40">
        <v>0.55054604741489421</v>
      </c>
      <c r="U479" s="58"/>
      <c r="V479" s="28">
        <v>295807.62</v>
      </c>
      <c r="W479" s="29">
        <v>0.55054604741489421</v>
      </c>
      <c r="X479" s="42">
        <v>1</v>
      </c>
      <c r="Y479" s="46">
        <v>1</v>
      </c>
      <c r="Z479" s="58"/>
      <c r="AA479" s="28">
        <v>80990.516236630385</v>
      </c>
      <c r="AB479" s="28">
        <v>24297.154870989114</v>
      </c>
      <c r="AC479" s="139">
        <v>185126.01851610982</v>
      </c>
      <c r="AD479" s="130">
        <v>9189.8879690561444</v>
      </c>
      <c r="AE479" s="137">
        <v>9189.8879690561444</v>
      </c>
      <c r="AF479" s="130">
        <v>8936.285489000571</v>
      </c>
      <c r="AG479" s="47">
        <v>467.25297828825217</v>
      </c>
      <c r="AH479" s="47">
        <v>176.72861478954124</v>
      </c>
      <c r="AI479" s="47">
        <v>171.85164401924175</v>
      </c>
      <c r="AJ479" s="47">
        <v>0</v>
      </c>
      <c r="AK479" s="47">
        <v>0</v>
      </c>
      <c r="AL479" s="45">
        <v>0</v>
      </c>
      <c r="AM479" s="30">
        <v>0</v>
      </c>
      <c r="AN479" s="140">
        <v>33233.440000000002</v>
      </c>
      <c r="AO479" s="140">
        <v>639.1</v>
      </c>
      <c r="AP479" s="140">
        <v>296526.39</v>
      </c>
      <c r="AQ479" s="41">
        <v>329759.83</v>
      </c>
      <c r="AR479" s="140"/>
      <c r="AS479" s="140">
        <v>329759.83</v>
      </c>
      <c r="AT479" s="58"/>
      <c r="AU479" s="117">
        <v>94</v>
      </c>
      <c r="AV479" s="117">
        <v>47</v>
      </c>
      <c r="AW479" s="57"/>
      <c r="AY479" s="6"/>
      <c r="AZ479" s="1"/>
      <c r="BA479" s="1"/>
      <c r="BB479" s="176"/>
    </row>
    <row r="480" spans="1:54" x14ac:dyDescent="0.25">
      <c r="A480" s="24" t="s">
        <v>999</v>
      </c>
      <c r="B480" s="24" t="s">
        <v>1000</v>
      </c>
      <c r="C480" s="24" t="s">
        <v>998</v>
      </c>
      <c r="D480" s="24" t="s">
        <v>6</v>
      </c>
      <c r="E480" s="58"/>
      <c r="F480" s="139">
        <v>23</v>
      </c>
      <c r="G480" s="57"/>
      <c r="H480" s="139">
        <v>121676.50999999998</v>
      </c>
      <c r="I480" s="139">
        <v>18034.990000000002</v>
      </c>
      <c r="J480" s="139">
        <v>37355.58</v>
      </c>
      <c r="K480" s="139">
        <v>104165.98299999999</v>
      </c>
      <c r="L480" s="139">
        <v>281233.06299999997</v>
      </c>
      <c r="M480" s="117">
        <v>0.9</v>
      </c>
      <c r="N480" s="25">
        <v>263526.34999999998</v>
      </c>
      <c r="O480" s="25">
        <v>11457.66</v>
      </c>
      <c r="P480" s="58"/>
      <c r="Q480" s="139">
        <v>26352.63</v>
      </c>
      <c r="R480" s="139">
        <v>124460.46</v>
      </c>
      <c r="S480" s="139">
        <v>150813.09</v>
      </c>
      <c r="T480" s="40">
        <v>0.57228846375324516</v>
      </c>
      <c r="U480" s="58"/>
      <c r="V480" s="28">
        <v>112713.25999999998</v>
      </c>
      <c r="W480" s="29">
        <v>0.57228846375324516</v>
      </c>
      <c r="X480" s="42">
        <v>1</v>
      </c>
      <c r="Y480" s="46">
        <v>1</v>
      </c>
      <c r="Z480" s="58"/>
      <c r="AA480" s="28">
        <v>26699.33802509238</v>
      </c>
      <c r="AB480" s="28">
        <v>8009.8014075277133</v>
      </c>
      <c r="AC480" s="139">
        <v>70515.741233225053</v>
      </c>
      <c r="AD480" s="130">
        <v>3500.489921312163</v>
      </c>
      <c r="AE480" s="137">
        <v>3500.489921312163</v>
      </c>
      <c r="AF480" s="130">
        <v>3403.8910369249488</v>
      </c>
      <c r="AG480" s="47">
        <v>348.2522351099006</v>
      </c>
      <c r="AH480" s="47">
        <v>152.19521397009404</v>
      </c>
      <c r="AI480" s="47">
        <v>147.99526247499779</v>
      </c>
      <c r="AJ480" s="47">
        <v>0</v>
      </c>
      <c r="AK480" s="47">
        <v>0</v>
      </c>
      <c r="AL480" s="45">
        <v>0</v>
      </c>
      <c r="AM480" s="30">
        <v>0</v>
      </c>
      <c r="AN480" s="140">
        <v>11413.69</v>
      </c>
      <c r="AO480" s="140">
        <v>496.24</v>
      </c>
      <c r="AP480" s="140">
        <v>124460.46</v>
      </c>
      <c r="AQ480" s="41">
        <v>135874.15</v>
      </c>
      <c r="AR480" s="140"/>
      <c r="AS480" s="140">
        <v>135874.15</v>
      </c>
      <c r="AT480" s="58"/>
      <c r="AU480" s="117">
        <v>93</v>
      </c>
      <c r="AV480" s="117">
        <v>47</v>
      </c>
      <c r="AW480" s="57"/>
      <c r="AY480" s="6"/>
      <c r="AZ480" s="1"/>
      <c r="BA480" s="1"/>
      <c r="BB480" s="176"/>
    </row>
    <row r="481" spans="1:54" x14ac:dyDescent="0.25">
      <c r="A481" s="24" t="s">
        <v>1001</v>
      </c>
      <c r="B481" s="24" t="s">
        <v>1002</v>
      </c>
      <c r="C481" s="24" t="s">
        <v>1003</v>
      </c>
      <c r="D481" s="24" t="s">
        <v>12</v>
      </c>
      <c r="E481" s="58"/>
      <c r="F481" s="139">
        <v>321.77999999999997</v>
      </c>
      <c r="G481" s="57"/>
      <c r="H481" s="139">
        <v>1831911.38</v>
      </c>
      <c r="I481" s="139">
        <v>252317.35</v>
      </c>
      <c r="J481" s="139">
        <v>559979.91999999993</v>
      </c>
      <c r="K481" s="139">
        <v>1562818.3504199998</v>
      </c>
      <c r="L481" s="139">
        <v>4207027.0004199995</v>
      </c>
      <c r="M481" s="117">
        <v>0.9</v>
      </c>
      <c r="N481" s="25">
        <v>3942606.13</v>
      </c>
      <c r="O481" s="25">
        <v>12252.48</v>
      </c>
      <c r="P481" s="58"/>
      <c r="Q481" s="139">
        <v>900214.6</v>
      </c>
      <c r="R481" s="139">
        <v>1717185.68</v>
      </c>
      <c r="S481" s="139">
        <v>2693172.51</v>
      </c>
      <c r="T481" s="40">
        <v>0.68309448653954175</v>
      </c>
      <c r="U481" s="58"/>
      <c r="V481" s="28">
        <v>1249433.6200000001</v>
      </c>
      <c r="W481" s="29">
        <v>0.68309448653954175</v>
      </c>
      <c r="X481" s="42">
        <v>2</v>
      </c>
      <c r="Y481" s="46">
        <v>0</v>
      </c>
      <c r="Z481" s="58"/>
      <c r="AA481" s="28">
        <v>0</v>
      </c>
      <c r="AB481" s="28">
        <v>0</v>
      </c>
      <c r="AC481" s="139">
        <v>674218.39871880016</v>
      </c>
      <c r="AD481" s="130">
        <v>33469.047736058885</v>
      </c>
      <c r="AE481" s="137">
        <v>33469.047736058885</v>
      </c>
      <c r="AF481" s="130">
        <v>32545.441970728247</v>
      </c>
      <c r="AG481" s="47">
        <v>0</v>
      </c>
      <c r="AH481" s="47">
        <v>104.01220627776397</v>
      </c>
      <c r="AI481" s="47">
        <v>101.14190431576931</v>
      </c>
      <c r="AJ481" s="47">
        <v>0</v>
      </c>
      <c r="AK481" s="47">
        <v>0</v>
      </c>
      <c r="AL481" s="45">
        <v>0</v>
      </c>
      <c r="AM481" s="30">
        <v>0</v>
      </c>
      <c r="AN481" s="140">
        <v>32545.439999999999</v>
      </c>
      <c r="AO481" s="140">
        <v>101.14</v>
      </c>
      <c r="AP481" s="140">
        <v>1783815.03</v>
      </c>
      <c r="AQ481" s="41">
        <v>1816360.47</v>
      </c>
      <c r="AR481" s="140"/>
      <c r="AS481" s="140">
        <v>1816360.47</v>
      </c>
      <c r="AT481" s="58"/>
      <c r="AU481" s="117">
        <v>93</v>
      </c>
      <c r="AV481" s="117">
        <v>47</v>
      </c>
      <c r="AW481" s="57"/>
      <c r="AY481" s="6"/>
      <c r="AZ481" s="1"/>
      <c r="BA481" s="1"/>
      <c r="BB481" s="176"/>
    </row>
    <row r="482" spans="1:54" x14ac:dyDescent="0.25">
      <c r="A482" s="24" t="s">
        <v>1004</v>
      </c>
      <c r="B482" s="24" t="s">
        <v>1005</v>
      </c>
      <c r="C482" s="24" t="s">
        <v>1003</v>
      </c>
      <c r="D482" s="24" t="s">
        <v>12</v>
      </c>
      <c r="E482" s="58"/>
      <c r="F482" s="139">
        <v>330.46</v>
      </c>
      <c r="G482" s="57"/>
      <c r="H482" s="139">
        <v>1873849.25</v>
      </c>
      <c r="I482" s="139">
        <v>259123.59</v>
      </c>
      <c r="J482" s="139">
        <v>525377.25</v>
      </c>
      <c r="K482" s="139">
        <v>1580290.1699399995</v>
      </c>
      <c r="L482" s="139">
        <v>4238640.2599399993</v>
      </c>
      <c r="M482" s="117">
        <v>0.9</v>
      </c>
      <c r="N482" s="25">
        <v>3972805.25</v>
      </c>
      <c r="O482" s="25">
        <v>12022.04</v>
      </c>
      <c r="P482" s="58"/>
      <c r="Q482" s="139">
        <v>1703085.47</v>
      </c>
      <c r="R482" s="139">
        <v>702689.72</v>
      </c>
      <c r="S482" s="139">
        <v>2885388.5199999996</v>
      </c>
      <c r="T482" s="40">
        <v>0.72628491416738827</v>
      </c>
      <c r="U482" s="58"/>
      <c r="V482" s="28">
        <v>1087416.7300000004</v>
      </c>
      <c r="W482" s="29">
        <v>0.72628491416738827</v>
      </c>
      <c r="X482" s="42">
        <v>2</v>
      </c>
      <c r="Y482" s="46">
        <v>0</v>
      </c>
      <c r="Z482" s="58"/>
      <c r="AA482" s="28">
        <v>0</v>
      </c>
      <c r="AB482" s="28">
        <v>0</v>
      </c>
      <c r="AC482" s="139">
        <v>429264.71951000032</v>
      </c>
      <c r="AD482" s="130">
        <v>21309.239581695667</v>
      </c>
      <c r="AE482" s="137">
        <v>21309.239581695667</v>
      </c>
      <c r="AF482" s="130">
        <v>20721.193674693011</v>
      </c>
      <c r="AG482" s="47">
        <v>0</v>
      </c>
      <c r="AH482" s="47">
        <v>64.483567093432399</v>
      </c>
      <c r="AI482" s="47">
        <v>62.704090282312571</v>
      </c>
      <c r="AJ482" s="47">
        <v>0</v>
      </c>
      <c r="AK482" s="47">
        <v>0</v>
      </c>
      <c r="AL482" s="45">
        <v>0</v>
      </c>
      <c r="AM482" s="30">
        <v>0</v>
      </c>
      <c r="AN482" s="140">
        <v>20721.189999999999</v>
      </c>
      <c r="AO482" s="140">
        <v>62.7</v>
      </c>
      <c r="AP482" s="140">
        <v>730882.14999999991</v>
      </c>
      <c r="AQ482" s="41">
        <v>751603.33999999985</v>
      </c>
      <c r="AR482" s="140"/>
      <c r="AS482" s="140">
        <v>751603.33999999985</v>
      </c>
      <c r="AT482" s="58"/>
      <c r="AU482" s="117">
        <v>93</v>
      </c>
      <c r="AV482" s="117">
        <v>47</v>
      </c>
      <c r="AW482" s="57"/>
      <c r="AY482" s="6"/>
      <c r="AZ482" s="1"/>
      <c r="BA482" s="1"/>
      <c r="BB482" s="176"/>
    </row>
    <row r="483" spans="1:54" x14ac:dyDescent="0.25">
      <c r="A483" s="24" t="s">
        <v>1006</v>
      </c>
      <c r="B483" s="24" t="s">
        <v>1007</v>
      </c>
      <c r="C483" s="24" t="s">
        <v>1003</v>
      </c>
      <c r="D483" s="24" t="s">
        <v>12</v>
      </c>
      <c r="E483" s="58"/>
      <c r="F483" s="139">
        <v>417.11</v>
      </c>
      <c r="G483" s="57"/>
      <c r="H483" s="139">
        <v>2376022.5499999998</v>
      </c>
      <c r="I483" s="139">
        <v>327068.46000000002</v>
      </c>
      <c r="J483" s="139">
        <v>714233.9</v>
      </c>
      <c r="K483" s="139">
        <v>2022775.2852899996</v>
      </c>
      <c r="L483" s="139">
        <v>5440100.1952899992</v>
      </c>
      <c r="M483" s="117">
        <v>0.9</v>
      </c>
      <c r="N483" s="25">
        <v>5098367.7</v>
      </c>
      <c r="O483" s="25">
        <v>12223.07</v>
      </c>
      <c r="P483" s="58"/>
      <c r="Q483" s="139">
        <v>1835865.19</v>
      </c>
      <c r="R483" s="139">
        <v>1697286.03</v>
      </c>
      <c r="S483" s="139">
        <v>3801615.08</v>
      </c>
      <c r="T483" s="40">
        <v>0.74565337451043401</v>
      </c>
      <c r="U483" s="58"/>
      <c r="V483" s="28">
        <v>1296752.6200000001</v>
      </c>
      <c r="W483" s="29">
        <v>0.74565337451043401</v>
      </c>
      <c r="X483" s="42">
        <v>2</v>
      </c>
      <c r="Y483" s="46">
        <v>0</v>
      </c>
      <c r="Z483" s="58"/>
      <c r="AA483" s="28">
        <v>0</v>
      </c>
      <c r="AB483" s="28">
        <v>0</v>
      </c>
      <c r="AC483" s="139">
        <v>522590.8159850004</v>
      </c>
      <c r="AD483" s="130">
        <v>25942.064173663774</v>
      </c>
      <c r="AE483" s="137">
        <v>25942.064173663774</v>
      </c>
      <c r="AF483" s="130">
        <v>25226.171680267285</v>
      </c>
      <c r="AG483" s="47">
        <v>0</v>
      </c>
      <c r="AH483" s="47">
        <v>62.194778772179454</v>
      </c>
      <c r="AI483" s="47">
        <v>60.478462948064745</v>
      </c>
      <c r="AJ483" s="47">
        <v>0</v>
      </c>
      <c r="AK483" s="47">
        <v>0</v>
      </c>
      <c r="AL483" s="45">
        <v>0</v>
      </c>
      <c r="AM483" s="30">
        <v>0</v>
      </c>
      <c r="AN483" s="140">
        <v>25226.17</v>
      </c>
      <c r="AO483" s="140">
        <v>60.47</v>
      </c>
      <c r="AP483" s="140">
        <v>1766136.37</v>
      </c>
      <c r="AQ483" s="41">
        <v>1791362.54</v>
      </c>
      <c r="AR483" s="140"/>
      <c r="AS483" s="140">
        <v>1791362.54</v>
      </c>
      <c r="AT483" s="58"/>
      <c r="AU483" s="117">
        <v>91</v>
      </c>
      <c r="AV483" s="117">
        <v>46</v>
      </c>
      <c r="AW483" s="57"/>
      <c r="AY483" s="6"/>
      <c r="AZ483" s="1"/>
      <c r="BA483" s="1"/>
      <c r="BB483" s="176"/>
    </row>
    <row r="484" spans="1:54" x14ac:dyDescent="0.25">
      <c r="A484" s="24" t="s">
        <v>1008</v>
      </c>
      <c r="B484" s="24" t="s">
        <v>1009</v>
      </c>
      <c r="C484" s="24" t="s">
        <v>1003</v>
      </c>
      <c r="D484" s="24" t="s">
        <v>12</v>
      </c>
      <c r="E484" s="58"/>
      <c r="F484" s="139">
        <v>304.27999999999997</v>
      </c>
      <c r="G484" s="57"/>
      <c r="H484" s="139">
        <v>1694858.3399999999</v>
      </c>
      <c r="I484" s="139">
        <v>238595.07</v>
      </c>
      <c r="J484" s="139">
        <v>451537.85</v>
      </c>
      <c r="K484" s="139">
        <v>1443409.9409199997</v>
      </c>
      <c r="L484" s="139">
        <v>3828401.2009199997</v>
      </c>
      <c r="M484" s="117">
        <v>0.9</v>
      </c>
      <c r="N484" s="25">
        <v>3589902.07</v>
      </c>
      <c r="O484" s="25">
        <v>11798.02</v>
      </c>
      <c r="P484" s="58"/>
      <c r="Q484" s="139">
        <v>1997467.65</v>
      </c>
      <c r="R484" s="139">
        <v>697803.28</v>
      </c>
      <c r="S484" s="139">
        <v>3071138.24</v>
      </c>
      <c r="T484" s="40">
        <v>0.85549359846465123</v>
      </c>
      <c r="U484" s="58"/>
      <c r="V484" s="28">
        <v>518763.82999999961</v>
      </c>
      <c r="W484" s="29">
        <v>0.85549359846465123</v>
      </c>
      <c r="X484" s="42">
        <v>2</v>
      </c>
      <c r="Y484" s="46">
        <v>0</v>
      </c>
      <c r="Z484" s="58"/>
      <c r="AA484" s="28">
        <v>0</v>
      </c>
      <c r="AB484" s="28">
        <v>0</v>
      </c>
      <c r="AC484" s="139">
        <v>76403.74651859983</v>
      </c>
      <c r="AD484" s="130">
        <v>3792.7778955662839</v>
      </c>
      <c r="AE484" s="137">
        <v>11122.652063203835</v>
      </c>
      <c r="AF484" s="130">
        <v>10815.713376081467</v>
      </c>
      <c r="AG484" s="47">
        <v>0</v>
      </c>
      <c r="AH484" s="47">
        <v>12.464762375332866</v>
      </c>
      <c r="AI484" s="47">
        <v>35.545265466285883</v>
      </c>
      <c r="AJ484" s="47">
        <v>0</v>
      </c>
      <c r="AK484" s="47">
        <v>0</v>
      </c>
      <c r="AL484" s="45">
        <v>0</v>
      </c>
      <c r="AM484" s="30">
        <v>0</v>
      </c>
      <c r="AN484" s="140">
        <v>10815.71</v>
      </c>
      <c r="AO484" s="140">
        <v>35.54</v>
      </c>
      <c r="AP484" s="140">
        <v>712211.27</v>
      </c>
      <c r="AQ484" s="41">
        <v>723026.98</v>
      </c>
      <c r="AR484" s="140"/>
      <c r="AS484" s="140">
        <v>723026.98</v>
      </c>
      <c r="AT484" s="58"/>
      <c r="AU484" s="117">
        <v>91</v>
      </c>
      <c r="AV484" s="117">
        <v>46</v>
      </c>
      <c r="AW484" s="57"/>
      <c r="AY484" s="6"/>
      <c r="AZ484" s="1"/>
      <c r="BA484" s="1"/>
      <c r="BB484" s="176"/>
    </row>
    <row r="485" spans="1:54" x14ac:dyDescent="0.25">
      <c r="A485" s="24" t="s">
        <v>1010</v>
      </c>
      <c r="B485" s="24" t="s">
        <v>1011</v>
      </c>
      <c r="C485" s="24" t="s">
        <v>1003</v>
      </c>
      <c r="D485" s="24" t="s">
        <v>12</v>
      </c>
      <c r="E485" s="58"/>
      <c r="F485" s="139">
        <v>2388.0300000000002</v>
      </c>
      <c r="G485" s="57"/>
      <c r="H485" s="139">
        <v>13679173.149999999</v>
      </c>
      <c r="I485" s="139">
        <v>1872525.96</v>
      </c>
      <c r="J485" s="139">
        <v>4294114.3899999997</v>
      </c>
      <c r="K485" s="139">
        <v>11594708.806169998</v>
      </c>
      <c r="L485" s="139">
        <v>31440522.306169998</v>
      </c>
      <c r="M485" s="117">
        <v>0.9</v>
      </c>
      <c r="N485" s="25">
        <v>29455940.949999999</v>
      </c>
      <c r="O485" s="25">
        <v>12334.82</v>
      </c>
      <c r="P485" s="58"/>
      <c r="Q485" s="139">
        <v>7617306.3200000003</v>
      </c>
      <c r="R485" s="139">
        <v>8404544.3699999992</v>
      </c>
      <c r="S485" s="139">
        <v>19309476.740000002</v>
      </c>
      <c r="T485" s="40">
        <v>0.65553759673734013</v>
      </c>
      <c r="U485" s="58"/>
      <c r="V485" s="28">
        <v>10146464.209999997</v>
      </c>
      <c r="W485" s="29">
        <v>0.65553759673734013</v>
      </c>
      <c r="X485" s="42">
        <v>1</v>
      </c>
      <c r="Y485" s="46">
        <v>1</v>
      </c>
      <c r="Z485" s="58"/>
      <c r="AA485" s="28">
        <v>532165.65286980569</v>
      </c>
      <c r="AB485" s="28">
        <v>159649.69586094169</v>
      </c>
      <c r="AC485" s="139">
        <v>5220360.8187496969</v>
      </c>
      <c r="AD485" s="130">
        <v>259145.2647602052</v>
      </c>
      <c r="AE485" s="137">
        <v>259145.2647602052</v>
      </c>
      <c r="AF485" s="130">
        <v>251993.93907928985</v>
      </c>
      <c r="AG485" s="47">
        <v>66.854141640155973</v>
      </c>
      <c r="AH485" s="47">
        <v>108.51842931630054</v>
      </c>
      <c r="AI485" s="47">
        <v>105.52377444139724</v>
      </c>
      <c r="AJ485" s="47">
        <v>0</v>
      </c>
      <c r="AK485" s="47">
        <v>0</v>
      </c>
      <c r="AL485" s="45">
        <v>0</v>
      </c>
      <c r="AM485" s="30">
        <v>0</v>
      </c>
      <c r="AN485" s="140">
        <v>411643.63</v>
      </c>
      <c r="AO485" s="140">
        <v>172.37</v>
      </c>
      <c r="AP485" s="140">
        <v>8845663.9299999997</v>
      </c>
      <c r="AQ485" s="41">
        <v>9257307.5600000005</v>
      </c>
      <c r="AR485" s="140"/>
      <c r="AS485" s="140">
        <v>9257307.5600000005</v>
      </c>
      <c r="AT485" s="58"/>
      <c r="AU485" s="117">
        <v>91</v>
      </c>
      <c r="AV485" s="117">
        <v>46</v>
      </c>
      <c r="AW485" s="57"/>
      <c r="AY485" s="6"/>
      <c r="AZ485" s="1"/>
      <c r="BA485" s="1"/>
      <c r="BB485" s="176"/>
    </row>
    <row r="486" spans="1:54" x14ac:dyDescent="0.25">
      <c r="A486" s="24" t="s">
        <v>1012</v>
      </c>
      <c r="B486" s="24" t="s">
        <v>1013</v>
      </c>
      <c r="C486" s="24" t="s">
        <v>1003</v>
      </c>
      <c r="D486" s="24" t="s">
        <v>12</v>
      </c>
      <c r="E486" s="58"/>
      <c r="F486" s="139">
        <v>617.03</v>
      </c>
      <c r="G486" s="57"/>
      <c r="H486" s="139">
        <v>3552922.17</v>
      </c>
      <c r="I486" s="139">
        <v>483831.73</v>
      </c>
      <c r="J486" s="139">
        <v>1094917.52</v>
      </c>
      <c r="K486" s="139">
        <v>3008855.4431699994</v>
      </c>
      <c r="L486" s="139">
        <v>8140526.8631699998</v>
      </c>
      <c r="M486" s="117">
        <v>0.9</v>
      </c>
      <c r="N486" s="25">
        <v>7627359.7199999997</v>
      </c>
      <c r="O486" s="25">
        <v>12361.4</v>
      </c>
      <c r="P486" s="58"/>
      <c r="Q486" s="139">
        <v>2199092.5699999998</v>
      </c>
      <c r="R486" s="139">
        <v>2608042.44</v>
      </c>
      <c r="S486" s="139">
        <v>5187939.4000000004</v>
      </c>
      <c r="T486" s="40">
        <v>0.68017500032108102</v>
      </c>
      <c r="U486" s="58"/>
      <c r="V486" s="28">
        <v>2439420.3199999994</v>
      </c>
      <c r="W486" s="29">
        <v>0.68017500032108102</v>
      </c>
      <c r="X486" s="42">
        <v>2</v>
      </c>
      <c r="Y486" s="46">
        <v>0</v>
      </c>
      <c r="Z486" s="58"/>
      <c r="AA486" s="28">
        <v>0</v>
      </c>
      <c r="AB486" s="28">
        <v>0</v>
      </c>
      <c r="AC486" s="139">
        <v>1212745.7889083996</v>
      </c>
      <c r="AD486" s="130">
        <v>60202.223460247747</v>
      </c>
      <c r="AE486" s="137">
        <v>60202.223460247747</v>
      </c>
      <c r="AF486" s="130">
        <v>58540.893830791261</v>
      </c>
      <c r="AG486" s="47">
        <v>0</v>
      </c>
      <c r="AH486" s="47">
        <v>97.567741374402786</v>
      </c>
      <c r="AI486" s="47">
        <v>94.875279695948763</v>
      </c>
      <c r="AJ486" s="47">
        <v>0</v>
      </c>
      <c r="AK486" s="47">
        <v>0</v>
      </c>
      <c r="AL486" s="45">
        <v>0</v>
      </c>
      <c r="AM486" s="30">
        <v>0</v>
      </c>
      <c r="AN486" s="140">
        <v>58540.89</v>
      </c>
      <c r="AO486" s="140">
        <v>94.87</v>
      </c>
      <c r="AP486" s="140">
        <v>2711049.09</v>
      </c>
      <c r="AQ486" s="41">
        <v>2769589.98</v>
      </c>
      <c r="AR486" s="140"/>
      <c r="AS486" s="140">
        <v>2769589.98</v>
      </c>
      <c r="AT486" s="58"/>
      <c r="AU486" s="117">
        <v>91</v>
      </c>
      <c r="AV486" s="117">
        <v>46</v>
      </c>
      <c r="AW486" s="57"/>
      <c r="AY486" s="6"/>
      <c r="AZ486" s="1"/>
      <c r="BA486" s="1"/>
      <c r="BB486" s="176"/>
    </row>
    <row r="487" spans="1:54" x14ac:dyDescent="0.25">
      <c r="A487" s="24" t="s">
        <v>1014</v>
      </c>
      <c r="B487" s="24" t="s">
        <v>1015</v>
      </c>
      <c r="C487" s="24" t="s">
        <v>1016</v>
      </c>
      <c r="D487" s="24" t="s">
        <v>131</v>
      </c>
      <c r="E487" s="58"/>
      <c r="F487" s="139">
        <v>334.82</v>
      </c>
      <c r="G487" s="57"/>
      <c r="H487" s="139">
        <v>2006501.77</v>
      </c>
      <c r="I487" s="139">
        <v>262542.40000000002</v>
      </c>
      <c r="J487" s="139">
        <v>504406.68</v>
      </c>
      <c r="K487" s="139">
        <v>1759376.2839799998</v>
      </c>
      <c r="L487" s="139">
        <v>4532827.1339800004</v>
      </c>
      <c r="M487" s="117">
        <v>0.9</v>
      </c>
      <c r="N487" s="25">
        <v>4255482.04</v>
      </c>
      <c r="O487" s="25">
        <v>12709.76</v>
      </c>
      <c r="P487" s="58"/>
      <c r="Q487" s="139">
        <v>2119019.98</v>
      </c>
      <c r="R487" s="139">
        <v>1114925.94</v>
      </c>
      <c r="S487" s="139">
        <v>3233945.92</v>
      </c>
      <c r="T487" s="40">
        <v>0.75994820083884074</v>
      </c>
      <c r="U487" s="58"/>
      <c r="V487" s="28">
        <v>1021536.1200000001</v>
      </c>
      <c r="W487" s="29">
        <v>0.75994820083884074</v>
      </c>
      <c r="X487" s="42">
        <v>2</v>
      </c>
      <c r="Y487" s="46">
        <v>0</v>
      </c>
      <c r="Z487" s="58"/>
      <c r="AA487" s="28">
        <v>0</v>
      </c>
      <c r="AB487" s="28">
        <v>0</v>
      </c>
      <c r="AC487" s="139">
        <v>345792.18886320014</v>
      </c>
      <c r="AD487" s="130">
        <v>17165.558367750338</v>
      </c>
      <c r="AE487" s="137">
        <v>17165.558367750338</v>
      </c>
      <c r="AF487" s="130">
        <v>16691.860735281018</v>
      </c>
      <c r="AG487" s="47">
        <v>0</v>
      </c>
      <c r="AH487" s="47">
        <v>51.268019735231881</v>
      </c>
      <c r="AI487" s="47">
        <v>49.853236769849524</v>
      </c>
      <c r="AJ487" s="47">
        <v>0</v>
      </c>
      <c r="AK487" s="47">
        <v>0</v>
      </c>
      <c r="AL487" s="45">
        <v>0</v>
      </c>
      <c r="AM487" s="30">
        <v>0</v>
      </c>
      <c r="AN487" s="140">
        <v>16691.86</v>
      </c>
      <c r="AO487" s="140">
        <v>49.85</v>
      </c>
      <c r="AP487" s="140">
        <v>1151590.08</v>
      </c>
      <c r="AQ487" s="41">
        <v>1168281.9400000002</v>
      </c>
      <c r="AR487" s="140"/>
      <c r="AS487" s="140">
        <v>1168281.9400000002</v>
      </c>
      <c r="AT487" s="58"/>
      <c r="AU487" s="117">
        <v>94</v>
      </c>
      <c r="AV487" s="117">
        <v>47</v>
      </c>
      <c r="AW487" s="57"/>
      <c r="AY487" s="6"/>
      <c r="AZ487" s="1"/>
      <c r="BA487" s="1"/>
      <c r="BB487" s="176"/>
    </row>
    <row r="488" spans="1:54" x14ac:dyDescent="0.25">
      <c r="A488" s="24" t="s">
        <v>1017</v>
      </c>
      <c r="B488" s="24" t="s">
        <v>1018</v>
      </c>
      <c r="C488" s="24" t="s">
        <v>1016</v>
      </c>
      <c r="D488" s="24" t="s">
        <v>12</v>
      </c>
      <c r="E488" s="58"/>
      <c r="F488" s="139">
        <v>373.95</v>
      </c>
      <c r="G488" s="57"/>
      <c r="H488" s="139">
        <v>2090642.4400000002</v>
      </c>
      <c r="I488" s="139">
        <v>293225.40999999997</v>
      </c>
      <c r="J488" s="139">
        <v>583339.48</v>
      </c>
      <c r="K488" s="139">
        <v>1776476.1030500003</v>
      </c>
      <c r="L488" s="139">
        <v>4743683.4330500001</v>
      </c>
      <c r="M488" s="117">
        <v>0.9</v>
      </c>
      <c r="N488" s="25">
        <v>4446962.7</v>
      </c>
      <c r="O488" s="25">
        <v>11891.86</v>
      </c>
      <c r="P488" s="58"/>
      <c r="Q488" s="139">
        <v>1378571.09</v>
      </c>
      <c r="R488" s="139">
        <v>1605240.09</v>
      </c>
      <c r="S488" s="139">
        <v>3034949.1</v>
      </c>
      <c r="T488" s="40">
        <v>0.68247685099764832</v>
      </c>
      <c r="U488" s="58"/>
      <c r="V488" s="28">
        <v>1412013.6</v>
      </c>
      <c r="W488" s="29">
        <v>0.68247685099764832</v>
      </c>
      <c r="X488" s="42">
        <v>2</v>
      </c>
      <c r="Y488" s="46">
        <v>0</v>
      </c>
      <c r="Z488" s="58"/>
      <c r="AA488" s="28">
        <v>0</v>
      </c>
      <c r="AB488" s="28">
        <v>0</v>
      </c>
      <c r="AC488" s="139">
        <v>677218.86273299996</v>
      </c>
      <c r="AD488" s="130">
        <v>33617.994536550257</v>
      </c>
      <c r="AE488" s="137">
        <v>33617.994536550257</v>
      </c>
      <c r="AF488" s="130">
        <v>32690.278462353162</v>
      </c>
      <c r="AG488" s="47">
        <v>0</v>
      </c>
      <c r="AH488" s="47">
        <v>89.899704603691021</v>
      </c>
      <c r="AI488" s="47">
        <v>87.418848675900961</v>
      </c>
      <c r="AJ488" s="47">
        <v>0</v>
      </c>
      <c r="AK488" s="47">
        <v>0</v>
      </c>
      <c r="AL488" s="45">
        <v>0</v>
      </c>
      <c r="AM488" s="30">
        <v>0</v>
      </c>
      <c r="AN488" s="140">
        <v>32690.27</v>
      </c>
      <c r="AO488" s="140">
        <v>87.41</v>
      </c>
      <c r="AP488" s="140">
        <v>1634126.08</v>
      </c>
      <c r="AQ488" s="41">
        <v>1666816.35</v>
      </c>
      <c r="AR488" s="140"/>
      <c r="AS488" s="140">
        <v>1666816.35</v>
      </c>
      <c r="AT488" s="58"/>
      <c r="AU488" s="117">
        <v>94</v>
      </c>
      <c r="AV488" s="117">
        <v>47</v>
      </c>
      <c r="AW488" s="57"/>
      <c r="AY488" s="6"/>
      <c r="AZ488" s="1"/>
      <c r="BA488" s="1"/>
      <c r="BB488" s="176"/>
    </row>
    <row r="489" spans="1:54" x14ac:dyDescent="0.25">
      <c r="A489" s="24" t="s">
        <v>1019</v>
      </c>
      <c r="B489" s="24" t="s">
        <v>1020</v>
      </c>
      <c r="C489" s="24" t="s">
        <v>1016</v>
      </c>
      <c r="D489" s="24" t="s">
        <v>120</v>
      </c>
      <c r="E489" s="58"/>
      <c r="F489" s="139">
        <v>417.87</v>
      </c>
      <c r="G489" s="57"/>
      <c r="H489" s="139">
        <v>2334440.2799999998</v>
      </c>
      <c r="I489" s="139">
        <v>327664.40000000002</v>
      </c>
      <c r="J489" s="139">
        <v>742192.97</v>
      </c>
      <c r="K489" s="139">
        <v>1935042.0759299998</v>
      </c>
      <c r="L489" s="139">
        <v>5339339.7259299997</v>
      </c>
      <c r="M489" s="117">
        <v>0.9</v>
      </c>
      <c r="N489" s="25">
        <v>4998909.96</v>
      </c>
      <c r="O489" s="25">
        <v>11962.83</v>
      </c>
      <c r="P489" s="58"/>
      <c r="Q489" s="139">
        <v>2240511.44</v>
      </c>
      <c r="R489" s="139">
        <v>1026337.41</v>
      </c>
      <c r="S489" s="139">
        <v>3352875.72</v>
      </c>
      <c r="T489" s="40">
        <v>0.67072136662369497</v>
      </c>
      <c r="U489" s="58"/>
      <c r="V489" s="28">
        <v>1646034.2399999998</v>
      </c>
      <c r="W489" s="29">
        <v>0.67072136662369497</v>
      </c>
      <c r="X489" s="42">
        <v>1</v>
      </c>
      <c r="Y489" s="46">
        <v>1</v>
      </c>
      <c r="Z489" s="58"/>
      <c r="AA489" s="28">
        <v>14410.490575972479</v>
      </c>
      <c r="AB489" s="28">
        <v>4323.1471727917433</v>
      </c>
      <c r="AC489" s="139">
        <v>630056.32942925335</v>
      </c>
      <c r="AD489" s="130">
        <v>31276.787174816851</v>
      </c>
      <c r="AE489" s="137">
        <v>31276.787174816851</v>
      </c>
      <c r="AF489" s="130">
        <v>30413.678633949778</v>
      </c>
      <c r="AG489" s="47">
        <v>10.345674905572888</v>
      </c>
      <c r="AH489" s="47">
        <v>74.8481278263978</v>
      </c>
      <c r="AI489" s="47">
        <v>72.782632478880458</v>
      </c>
      <c r="AJ489" s="47">
        <v>0</v>
      </c>
      <c r="AK489" s="47">
        <v>0</v>
      </c>
      <c r="AL489" s="45">
        <v>0</v>
      </c>
      <c r="AM489" s="30">
        <v>0</v>
      </c>
      <c r="AN489" s="140">
        <v>34736.82</v>
      </c>
      <c r="AO489" s="140">
        <v>83.12</v>
      </c>
      <c r="AP489" s="140">
        <v>1078494.6400000001</v>
      </c>
      <c r="AQ489" s="41">
        <v>1113231.4600000002</v>
      </c>
      <c r="AR489" s="140"/>
      <c r="AS489" s="140">
        <v>1113231.4600000002</v>
      </c>
      <c r="AT489" s="58"/>
      <c r="AU489" s="117">
        <v>94</v>
      </c>
      <c r="AV489" s="117">
        <v>47</v>
      </c>
      <c r="AW489" s="57"/>
      <c r="AY489" s="6"/>
      <c r="AZ489" s="1"/>
      <c r="BA489" s="1"/>
      <c r="BB489" s="176"/>
    </row>
    <row r="490" spans="1:54" x14ac:dyDescent="0.25">
      <c r="A490" s="24" t="s">
        <v>1021</v>
      </c>
      <c r="B490" s="24" t="s">
        <v>1022</v>
      </c>
      <c r="C490" s="24" t="s">
        <v>1016</v>
      </c>
      <c r="D490" s="24" t="s">
        <v>12</v>
      </c>
      <c r="E490" s="58"/>
      <c r="F490" s="139">
        <v>250.46</v>
      </c>
      <c r="G490" s="57"/>
      <c r="H490" s="139">
        <v>1387496.37</v>
      </c>
      <c r="I490" s="139">
        <v>196393.19</v>
      </c>
      <c r="J490" s="139">
        <v>373183.00000000006</v>
      </c>
      <c r="K490" s="139">
        <v>1116885.1169400001</v>
      </c>
      <c r="L490" s="139">
        <v>3073957.6769400002</v>
      </c>
      <c r="M490" s="117">
        <v>0.9</v>
      </c>
      <c r="N490" s="25">
        <v>2878250.42</v>
      </c>
      <c r="O490" s="25">
        <v>11491.85</v>
      </c>
      <c r="P490" s="58"/>
      <c r="Q490" s="139">
        <v>2485657.06</v>
      </c>
      <c r="R490" s="139">
        <v>315898.09000000003</v>
      </c>
      <c r="S490" s="139">
        <v>2884977.04</v>
      </c>
      <c r="T490" s="40">
        <v>1.0023370516871148</v>
      </c>
      <c r="U490" s="58"/>
      <c r="V490" s="28">
        <v>-6726.6200000001118</v>
      </c>
      <c r="W490" s="29">
        <v>1.0023370516871148</v>
      </c>
      <c r="X490" s="42">
        <v>4</v>
      </c>
      <c r="Y490" s="46">
        <v>0</v>
      </c>
      <c r="Z490" s="58"/>
      <c r="AA490" s="28">
        <v>0</v>
      </c>
      <c r="AB490" s="28">
        <v>0</v>
      </c>
      <c r="AC490" s="139">
        <v>0</v>
      </c>
      <c r="AD490" s="130">
        <v>0</v>
      </c>
      <c r="AE490" s="137">
        <v>0</v>
      </c>
      <c r="AF490" s="130">
        <v>0</v>
      </c>
      <c r="AG490" s="47">
        <v>0</v>
      </c>
      <c r="AH490" s="47">
        <v>0</v>
      </c>
      <c r="AI490" s="47">
        <v>0</v>
      </c>
      <c r="AJ490" s="47">
        <v>0</v>
      </c>
      <c r="AK490" s="47">
        <v>1.0915611488427861</v>
      </c>
      <c r="AL490" s="45">
        <v>0</v>
      </c>
      <c r="AM490" s="30">
        <v>273.39240533916421</v>
      </c>
      <c r="AN490" s="140">
        <v>273.39</v>
      </c>
      <c r="AO490" s="140">
        <v>1.0900000000000001</v>
      </c>
      <c r="AP490" s="140">
        <v>315898.09000000008</v>
      </c>
      <c r="AQ490" s="41">
        <v>316171.4800000001</v>
      </c>
      <c r="AR490" s="140"/>
      <c r="AS490" s="140">
        <v>316171.4800000001</v>
      </c>
      <c r="AT490" s="58"/>
      <c r="AU490" s="117">
        <v>94</v>
      </c>
      <c r="AV490" s="117">
        <v>47</v>
      </c>
      <c r="AW490" s="57"/>
      <c r="AY490" s="6"/>
      <c r="AZ490" s="1"/>
      <c r="BA490" s="1"/>
      <c r="BB490" s="176"/>
    </row>
    <row r="491" spans="1:54" x14ac:dyDescent="0.25">
      <c r="A491" s="24" t="s">
        <v>1023</v>
      </c>
      <c r="B491" s="24" t="s">
        <v>1024</v>
      </c>
      <c r="C491" s="24" t="s">
        <v>1016</v>
      </c>
      <c r="D491" s="24" t="s">
        <v>120</v>
      </c>
      <c r="E491" s="58"/>
      <c r="F491" s="139">
        <v>172</v>
      </c>
      <c r="G491" s="57"/>
      <c r="H491" s="139">
        <v>965610.42</v>
      </c>
      <c r="I491" s="139">
        <v>134870.35999999999</v>
      </c>
      <c r="J491" s="139">
        <v>312911.56000000006</v>
      </c>
      <c r="K491" s="139">
        <v>800436.86800000013</v>
      </c>
      <c r="L491" s="139">
        <v>2213829.2080000001</v>
      </c>
      <c r="M491" s="117">
        <v>0.9</v>
      </c>
      <c r="N491" s="25">
        <v>2072489.97</v>
      </c>
      <c r="O491" s="25">
        <v>12049.36</v>
      </c>
      <c r="P491" s="58"/>
      <c r="Q491" s="139">
        <v>630754.92000000004</v>
      </c>
      <c r="R491" s="139">
        <v>837587.65</v>
      </c>
      <c r="S491" s="139">
        <v>1539399.5</v>
      </c>
      <c r="T491" s="40">
        <v>0.74277778048788334</v>
      </c>
      <c r="U491" s="58"/>
      <c r="V491" s="28">
        <v>533090.47</v>
      </c>
      <c r="W491" s="29">
        <v>0.74277778048788334</v>
      </c>
      <c r="X491" s="42">
        <v>2</v>
      </c>
      <c r="Y491" s="46">
        <v>0</v>
      </c>
      <c r="Z491" s="58"/>
      <c r="AA491" s="28">
        <v>0</v>
      </c>
      <c r="AB491" s="28">
        <v>0</v>
      </c>
      <c r="AC491" s="139">
        <v>239884.49242259999</v>
      </c>
      <c r="AD491" s="130">
        <v>11908.167358364881</v>
      </c>
      <c r="AE491" s="137">
        <v>11908.167358364881</v>
      </c>
      <c r="AF491" s="130">
        <v>11579.551733760229</v>
      </c>
      <c r="AG491" s="47">
        <v>0</v>
      </c>
      <c r="AH491" s="47">
        <v>69.23353115328419</v>
      </c>
      <c r="AI491" s="47">
        <v>67.322975196280396</v>
      </c>
      <c r="AJ491" s="47">
        <v>0</v>
      </c>
      <c r="AK491" s="47">
        <v>0</v>
      </c>
      <c r="AL491" s="45">
        <v>0</v>
      </c>
      <c r="AM491" s="30">
        <v>0</v>
      </c>
      <c r="AN491" s="140">
        <v>11579.55</v>
      </c>
      <c r="AO491" s="140">
        <v>67.319999999999993</v>
      </c>
      <c r="AP491" s="140">
        <v>902285.91</v>
      </c>
      <c r="AQ491" s="41">
        <v>913865.46000000008</v>
      </c>
      <c r="AR491" s="140"/>
      <c r="AS491" s="140">
        <v>913865.46000000008</v>
      </c>
      <c r="AT491" s="58"/>
      <c r="AU491" s="117">
        <v>94</v>
      </c>
      <c r="AV491" s="117">
        <v>47</v>
      </c>
      <c r="AW491" s="57"/>
      <c r="AY491" s="6"/>
      <c r="AZ491" s="1"/>
      <c r="BA491" s="1"/>
      <c r="BB491" s="176"/>
    </row>
    <row r="492" spans="1:54" x14ac:dyDescent="0.25">
      <c r="A492" s="24" t="s">
        <v>1025</v>
      </c>
      <c r="B492" s="24" t="s">
        <v>1026</v>
      </c>
      <c r="C492" s="24" t="s">
        <v>1016</v>
      </c>
      <c r="D492" s="24" t="s">
        <v>12</v>
      </c>
      <c r="E492" s="58"/>
      <c r="F492" s="139">
        <v>563.20000000000005</v>
      </c>
      <c r="G492" s="57"/>
      <c r="H492" s="139">
        <v>3179922.53</v>
      </c>
      <c r="I492" s="139">
        <v>441622.01</v>
      </c>
      <c r="J492" s="139">
        <v>887316.35000000009</v>
      </c>
      <c r="K492" s="139">
        <v>2683554.8498000009</v>
      </c>
      <c r="L492" s="139">
        <v>7192415.7398000015</v>
      </c>
      <c r="M492" s="117">
        <v>0.9</v>
      </c>
      <c r="N492" s="25">
        <v>6741529.6500000004</v>
      </c>
      <c r="O492" s="25">
        <v>11970.04</v>
      </c>
      <c r="P492" s="58"/>
      <c r="Q492" s="139">
        <v>2963576.43</v>
      </c>
      <c r="R492" s="139">
        <v>1577689.6</v>
      </c>
      <c r="S492" s="139">
        <v>4604470.16</v>
      </c>
      <c r="T492" s="40">
        <v>0.68300080234757998</v>
      </c>
      <c r="U492" s="58"/>
      <c r="V492" s="28">
        <v>2137059.4900000002</v>
      </c>
      <c r="W492" s="29">
        <v>0.68300080234757998</v>
      </c>
      <c r="X492" s="42">
        <v>2</v>
      </c>
      <c r="Y492" s="46">
        <v>0</v>
      </c>
      <c r="Z492" s="58"/>
      <c r="AA492" s="28">
        <v>0</v>
      </c>
      <c r="AB492" s="28">
        <v>0</v>
      </c>
      <c r="AC492" s="139">
        <v>819812.81661000021</v>
      </c>
      <c r="AD492" s="130">
        <v>40696.537421543799</v>
      </c>
      <c r="AE492" s="137">
        <v>40696.537421543799</v>
      </c>
      <c r="AF492" s="130">
        <v>39573.483162935903</v>
      </c>
      <c r="AG492" s="47">
        <v>0</v>
      </c>
      <c r="AH492" s="47">
        <v>72.25947695586612</v>
      </c>
      <c r="AI492" s="47">
        <v>70.26541754782653</v>
      </c>
      <c r="AJ492" s="47">
        <v>0</v>
      </c>
      <c r="AK492" s="47">
        <v>0</v>
      </c>
      <c r="AL492" s="45">
        <v>0</v>
      </c>
      <c r="AM492" s="30">
        <v>0</v>
      </c>
      <c r="AN492" s="140">
        <v>39573.480000000003</v>
      </c>
      <c r="AO492" s="140">
        <v>70.260000000000005</v>
      </c>
      <c r="AP492" s="140">
        <v>1631936.65</v>
      </c>
      <c r="AQ492" s="41">
        <v>1671510.13</v>
      </c>
      <c r="AR492" s="140"/>
      <c r="AS492" s="140">
        <v>1671510.13</v>
      </c>
      <c r="AT492" s="58"/>
      <c r="AU492" s="117">
        <v>94</v>
      </c>
      <c r="AV492" s="117">
        <v>47</v>
      </c>
      <c r="AW492" s="57"/>
      <c r="AY492" s="6"/>
      <c r="AZ492" s="1"/>
      <c r="BA492" s="1"/>
      <c r="BB492" s="176"/>
    </row>
    <row r="493" spans="1:54" x14ac:dyDescent="0.25">
      <c r="A493" s="24" t="s">
        <v>1027</v>
      </c>
      <c r="B493" s="24" t="s">
        <v>1028</v>
      </c>
      <c r="C493" s="24" t="s">
        <v>1016</v>
      </c>
      <c r="D493" s="24" t="s">
        <v>12</v>
      </c>
      <c r="E493" s="58"/>
      <c r="F493" s="139">
        <v>462.29</v>
      </c>
      <c r="G493" s="57"/>
      <c r="H493" s="139">
        <v>2673690.13</v>
      </c>
      <c r="I493" s="139">
        <v>362495.45</v>
      </c>
      <c r="J493" s="139">
        <v>901790.73</v>
      </c>
      <c r="K493" s="139">
        <v>2279079.7963099992</v>
      </c>
      <c r="L493" s="139">
        <v>6217056.1063099988</v>
      </c>
      <c r="M493" s="117">
        <v>0.9</v>
      </c>
      <c r="N493" s="25">
        <v>5823258.4699999997</v>
      </c>
      <c r="O493" s="25">
        <v>12596.54</v>
      </c>
      <c r="P493" s="58"/>
      <c r="Q493" s="139">
        <v>2616972.35</v>
      </c>
      <c r="R493" s="139">
        <v>1853027.96</v>
      </c>
      <c r="S493" s="139">
        <v>4532230.12</v>
      </c>
      <c r="T493" s="40">
        <v>0.77829794836498134</v>
      </c>
      <c r="U493" s="58"/>
      <c r="V493" s="28">
        <v>1291028.3499999996</v>
      </c>
      <c r="W493" s="29">
        <v>0.77829794836498134</v>
      </c>
      <c r="X493" s="42">
        <v>2</v>
      </c>
      <c r="Y493" s="46">
        <v>0</v>
      </c>
      <c r="Z493" s="58"/>
      <c r="AA493" s="28">
        <v>0</v>
      </c>
      <c r="AB493" s="28">
        <v>0</v>
      </c>
      <c r="AC493" s="139">
        <v>390211.59815179976</v>
      </c>
      <c r="AD493" s="130">
        <v>19370.593609613763</v>
      </c>
      <c r="AE493" s="137">
        <v>19370.593609613763</v>
      </c>
      <c r="AF493" s="130">
        <v>18836.046224913574</v>
      </c>
      <c r="AG493" s="47">
        <v>0</v>
      </c>
      <c r="AH493" s="47">
        <v>41.901390057353098</v>
      </c>
      <c r="AI493" s="47">
        <v>40.745086904137175</v>
      </c>
      <c r="AJ493" s="47">
        <v>0</v>
      </c>
      <c r="AK493" s="47">
        <v>0</v>
      </c>
      <c r="AL493" s="45">
        <v>0</v>
      </c>
      <c r="AM493" s="30">
        <v>0</v>
      </c>
      <c r="AN493" s="140">
        <v>18836.04</v>
      </c>
      <c r="AO493" s="140">
        <v>40.74</v>
      </c>
      <c r="AP493" s="140">
        <v>1943091.3</v>
      </c>
      <c r="AQ493" s="41">
        <v>1961927.34</v>
      </c>
      <c r="AR493" s="140"/>
      <c r="AS493" s="140">
        <v>1961927.34</v>
      </c>
      <c r="AT493" s="58"/>
      <c r="AU493" s="117">
        <v>94</v>
      </c>
      <c r="AV493" s="117">
        <v>47</v>
      </c>
      <c r="AW493" s="57"/>
      <c r="AY493" s="6"/>
      <c r="AZ493" s="1"/>
      <c r="BA493" s="1"/>
      <c r="BB493" s="176"/>
    </row>
    <row r="494" spans="1:54" x14ac:dyDescent="0.25">
      <c r="A494" s="24" t="s">
        <v>1029</v>
      </c>
      <c r="B494" s="24" t="s">
        <v>1030</v>
      </c>
      <c r="C494" s="24" t="s">
        <v>1016</v>
      </c>
      <c r="D494" s="24" t="s">
        <v>120</v>
      </c>
      <c r="E494" s="58"/>
      <c r="F494" s="139">
        <v>192.8</v>
      </c>
      <c r="G494" s="57"/>
      <c r="H494" s="139">
        <v>1062593.49</v>
      </c>
      <c r="I494" s="139">
        <v>151180.26</v>
      </c>
      <c r="J494" s="139">
        <v>328242.85000000003</v>
      </c>
      <c r="K494" s="139">
        <v>884437.37419999996</v>
      </c>
      <c r="L494" s="139">
        <v>2426453.9742000001</v>
      </c>
      <c r="M494" s="117">
        <v>0.9</v>
      </c>
      <c r="N494" s="25">
        <v>2272252.31</v>
      </c>
      <c r="O494" s="25">
        <v>11785.54</v>
      </c>
      <c r="P494" s="58"/>
      <c r="Q494" s="139">
        <v>1359034.1</v>
      </c>
      <c r="R494" s="139">
        <v>484252.06</v>
      </c>
      <c r="S494" s="139">
        <v>1892505.5000000002</v>
      </c>
      <c r="T494" s="40">
        <v>0.83287647752462846</v>
      </c>
      <c r="U494" s="58"/>
      <c r="V494" s="28">
        <v>379746.80999999982</v>
      </c>
      <c r="W494" s="29">
        <v>0.83287647752462846</v>
      </c>
      <c r="X494" s="42">
        <v>2</v>
      </c>
      <c r="Y494" s="46">
        <v>0</v>
      </c>
      <c r="Z494" s="58"/>
      <c r="AA494" s="28">
        <v>0</v>
      </c>
      <c r="AB494" s="28">
        <v>0</v>
      </c>
      <c r="AC494" s="139">
        <v>61298.42260009997</v>
      </c>
      <c r="AD494" s="130">
        <v>3042.9306528069524</v>
      </c>
      <c r="AE494" s="137">
        <v>7047.6117976393443</v>
      </c>
      <c r="AF494" s="130">
        <v>6853.1271818999185</v>
      </c>
      <c r="AG494" s="47">
        <v>0</v>
      </c>
      <c r="AH494" s="47">
        <v>15.782835336135644</v>
      </c>
      <c r="AI494" s="47">
        <v>35.545265466285883</v>
      </c>
      <c r="AJ494" s="47">
        <v>0</v>
      </c>
      <c r="AK494" s="47">
        <v>0</v>
      </c>
      <c r="AL494" s="45">
        <v>0</v>
      </c>
      <c r="AM494" s="30">
        <v>0</v>
      </c>
      <c r="AN494" s="140">
        <v>6853.12</v>
      </c>
      <c r="AO494" s="140">
        <v>35.54</v>
      </c>
      <c r="AP494" s="140">
        <v>496134.26</v>
      </c>
      <c r="AQ494" s="41">
        <v>502987.38</v>
      </c>
      <c r="AR494" s="140"/>
      <c r="AS494" s="140">
        <v>502987.38</v>
      </c>
      <c r="AT494" s="58"/>
      <c r="AU494" s="117">
        <v>94</v>
      </c>
      <c r="AV494" s="117">
        <v>47</v>
      </c>
      <c r="AW494" s="57"/>
      <c r="AY494" s="6"/>
      <c r="AZ494" s="1"/>
      <c r="BA494" s="1"/>
      <c r="BB494" s="176"/>
    </row>
    <row r="495" spans="1:54" x14ac:dyDescent="0.25">
      <c r="A495" s="24" t="s">
        <v>1031</v>
      </c>
      <c r="B495" s="24" t="s">
        <v>1032</v>
      </c>
      <c r="C495" s="24" t="s">
        <v>998</v>
      </c>
      <c r="D495" s="24" t="s">
        <v>12</v>
      </c>
      <c r="E495" s="58"/>
      <c r="F495" s="139">
        <v>555.63</v>
      </c>
      <c r="G495" s="57"/>
      <c r="H495" s="139">
        <v>3170431.53</v>
      </c>
      <c r="I495" s="139">
        <v>435686.15</v>
      </c>
      <c r="J495" s="139">
        <v>946580.99</v>
      </c>
      <c r="K495" s="139">
        <v>2676434.4185699997</v>
      </c>
      <c r="L495" s="139">
        <v>7229133.0885699997</v>
      </c>
      <c r="M495" s="117">
        <v>0.9</v>
      </c>
      <c r="N495" s="25">
        <v>6773863.2199999997</v>
      </c>
      <c r="O495" s="25">
        <v>12191.32</v>
      </c>
      <c r="P495" s="58"/>
      <c r="Q495" s="139">
        <v>4449000.55</v>
      </c>
      <c r="R495" s="139">
        <v>1369417.37</v>
      </c>
      <c r="S495" s="139">
        <v>5916296.4199999999</v>
      </c>
      <c r="T495" s="40">
        <v>0.87340063237946519</v>
      </c>
      <c r="U495" s="58"/>
      <c r="V495" s="28">
        <v>857566.79999999981</v>
      </c>
      <c r="W495" s="29">
        <v>0.87340063237946519</v>
      </c>
      <c r="X495" s="42">
        <v>2</v>
      </c>
      <c r="Y495" s="46">
        <v>0</v>
      </c>
      <c r="Z495" s="58"/>
      <c r="AA495" s="28">
        <v>0</v>
      </c>
      <c r="AB495" s="28">
        <v>0</v>
      </c>
      <c r="AC495" s="139">
        <v>64108.214072400042</v>
      </c>
      <c r="AD495" s="130">
        <v>3182.4122289453167</v>
      </c>
      <c r="AE495" s="137">
        <v>20310.500742335833</v>
      </c>
      <c r="AF495" s="130">
        <v>19750.015851032425</v>
      </c>
      <c r="AG495" s="47">
        <v>0</v>
      </c>
      <c r="AH495" s="47">
        <v>5.7275745171162766</v>
      </c>
      <c r="AI495" s="47">
        <v>35.545265466285883</v>
      </c>
      <c r="AJ495" s="47">
        <v>0</v>
      </c>
      <c r="AK495" s="47">
        <v>0</v>
      </c>
      <c r="AL495" s="45">
        <v>0</v>
      </c>
      <c r="AM495" s="30">
        <v>0</v>
      </c>
      <c r="AN495" s="140">
        <v>19750.009999999998</v>
      </c>
      <c r="AO495" s="140">
        <v>35.54</v>
      </c>
      <c r="AP495" s="140">
        <v>1406649.14</v>
      </c>
      <c r="AQ495" s="41">
        <v>1426399.15</v>
      </c>
      <c r="AR495" s="140"/>
      <c r="AS495" s="140">
        <v>1426399.15</v>
      </c>
      <c r="AT495" s="58"/>
      <c r="AU495" s="117">
        <v>93</v>
      </c>
      <c r="AV495" s="117">
        <v>47</v>
      </c>
      <c r="AW495" s="57"/>
      <c r="AY495" s="6"/>
      <c r="AZ495" s="1"/>
      <c r="BA495" s="1"/>
      <c r="BB495" s="176"/>
    </row>
    <row r="496" spans="1:54" x14ac:dyDescent="0.25">
      <c r="A496" s="24" t="s">
        <v>1033</v>
      </c>
      <c r="B496" s="24" t="s">
        <v>1034</v>
      </c>
      <c r="C496" s="24" t="s">
        <v>998</v>
      </c>
      <c r="D496" s="24" t="s">
        <v>12</v>
      </c>
      <c r="E496" s="58"/>
      <c r="F496" s="139">
        <v>650.17999999999995</v>
      </c>
      <c r="G496" s="57"/>
      <c r="H496" s="139">
        <v>3740180.54</v>
      </c>
      <c r="I496" s="139">
        <v>509825.64</v>
      </c>
      <c r="J496" s="139">
        <v>1214340.06</v>
      </c>
      <c r="K496" s="139">
        <v>3192179.8860199992</v>
      </c>
      <c r="L496" s="139">
        <v>8656526.1260199994</v>
      </c>
      <c r="M496" s="117">
        <v>0.9</v>
      </c>
      <c r="N496" s="25">
        <v>8110091.5</v>
      </c>
      <c r="O496" s="25">
        <v>12473.6</v>
      </c>
      <c r="P496" s="58"/>
      <c r="Q496" s="139">
        <v>2375418.7000000002</v>
      </c>
      <c r="R496" s="139">
        <v>3262204.06</v>
      </c>
      <c r="S496" s="139">
        <v>5759979.3000000007</v>
      </c>
      <c r="T496" s="40">
        <v>0.71022371325896883</v>
      </c>
      <c r="U496" s="58"/>
      <c r="V496" s="28">
        <v>2350112.1999999993</v>
      </c>
      <c r="W496" s="29">
        <v>0.71022371325896883</v>
      </c>
      <c r="X496" s="42">
        <v>2</v>
      </c>
      <c r="Y496" s="46">
        <v>0</v>
      </c>
      <c r="Z496" s="58"/>
      <c r="AA496" s="28">
        <v>0</v>
      </c>
      <c r="AB496" s="28">
        <v>0</v>
      </c>
      <c r="AC496" s="139">
        <v>1112463.6845399998</v>
      </c>
      <c r="AD496" s="130">
        <v>55224.093903777037</v>
      </c>
      <c r="AE496" s="137">
        <v>55224.093903777037</v>
      </c>
      <c r="AF496" s="130">
        <v>53700.139833827896</v>
      </c>
      <c r="AG496" s="47">
        <v>0</v>
      </c>
      <c r="AH496" s="47">
        <v>84.936623556210648</v>
      </c>
      <c r="AI496" s="47">
        <v>82.592727912005756</v>
      </c>
      <c r="AJ496" s="47">
        <v>0</v>
      </c>
      <c r="AK496" s="47">
        <v>0</v>
      </c>
      <c r="AL496" s="45">
        <v>0</v>
      </c>
      <c r="AM496" s="30">
        <v>0</v>
      </c>
      <c r="AN496" s="140">
        <v>53700.13</v>
      </c>
      <c r="AO496" s="140">
        <v>82.59</v>
      </c>
      <c r="AP496" s="140">
        <v>3427845.07</v>
      </c>
      <c r="AQ496" s="41">
        <v>3481545.1999999997</v>
      </c>
      <c r="AR496" s="140"/>
      <c r="AS496" s="140">
        <v>3481545.1999999997</v>
      </c>
      <c r="AT496" s="58"/>
      <c r="AU496" s="117">
        <v>93</v>
      </c>
      <c r="AV496" s="117">
        <v>47</v>
      </c>
      <c r="AW496" s="57"/>
      <c r="AY496" s="6"/>
      <c r="AZ496" s="1"/>
      <c r="BA496" s="1"/>
      <c r="BB496" s="176"/>
    </row>
    <row r="497" spans="1:54" x14ac:dyDescent="0.25">
      <c r="A497" s="24" t="s">
        <v>1035</v>
      </c>
      <c r="B497" s="24" t="s">
        <v>1036</v>
      </c>
      <c r="C497" s="24" t="s">
        <v>998</v>
      </c>
      <c r="D497" s="24" t="s">
        <v>12</v>
      </c>
      <c r="E497" s="58"/>
      <c r="F497" s="139">
        <v>1961.03</v>
      </c>
      <c r="G497" s="57"/>
      <c r="H497" s="139">
        <v>11221860.280000001</v>
      </c>
      <c r="I497" s="139">
        <v>1537702.45</v>
      </c>
      <c r="J497" s="139">
        <v>3527572.28</v>
      </c>
      <c r="K497" s="139">
        <v>9528518.4021700006</v>
      </c>
      <c r="L497" s="139">
        <v>25815653.41217</v>
      </c>
      <c r="M497" s="117">
        <v>0.9</v>
      </c>
      <c r="N497" s="25">
        <v>24186939.91</v>
      </c>
      <c r="O497" s="25">
        <v>12333.79</v>
      </c>
      <c r="P497" s="58"/>
      <c r="Q497" s="139">
        <v>11461276.939999999</v>
      </c>
      <c r="R497" s="139">
        <v>5347993.93</v>
      </c>
      <c r="S497" s="139">
        <v>17231131.659999996</v>
      </c>
      <c r="T497" s="40">
        <v>0.71241470496546155</v>
      </c>
      <c r="U497" s="58"/>
      <c r="V497" s="28">
        <v>6955808.2500000037</v>
      </c>
      <c r="W497" s="29">
        <v>0.71241470496546155</v>
      </c>
      <c r="X497" s="42">
        <v>2</v>
      </c>
      <c r="Y497" s="46">
        <v>0</v>
      </c>
      <c r="Z497" s="58"/>
      <c r="AA497" s="28">
        <v>0</v>
      </c>
      <c r="AB497" s="28">
        <v>0</v>
      </c>
      <c r="AC497" s="139">
        <v>2578442.033389702</v>
      </c>
      <c r="AD497" s="130">
        <v>127997.09955137761</v>
      </c>
      <c r="AE497" s="137">
        <v>127997.09955137761</v>
      </c>
      <c r="AF497" s="130">
        <v>124464.91482883813</v>
      </c>
      <c r="AG497" s="47">
        <v>0</v>
      </c>
      <c r="AH497" s="47">
        <v>65.270342397300197</v>
      </c>
      <c r="AI497" s="47">
        <v>63.469153877726569</v>
      </c>
      <c r="AJ497" s="47">
        <v>0</v>
      </c>
      <c r="AK497" s="47">
        <v>0</v>
      </c>
      <c r="AL497" s="45">
        <v>0</v>
      </c>
      <c r="AM497" s="30">
        <v>0</v>
      </c>
      <c r="AN497" s="140">
        <v>124464.91</v>
      </c>
      <c r="AO497" s="140">
        <v>63.46</v>
      </c>
      <c r="AP497" s="140">
        <v>5566416.5699999994</v>
      </c>
      <c r="AQ497" s="41">
        <v>5690881.4799999995</v>
      </c>
      <c r="AR497" s="140"/>
      <c r="AS497" s="140">
        <v>5690881.4799999995</v>
      </c>
      <c r="AT497" s="58"/>
      <c r="AU497" s="117">
        <v>93</v>
      </c>
      <c r="AV497" s="117">
        <v>47</v>
      </c>
      <c r="AW497" s="57"/>
      <c r="AY497" s="6"/>
      <c r="AZ497" s="1"/>
      <c r="BA497" s="1"/>
      <c r="BB497" s="176"/>
    </row>
    <row r="498" spans="1:54" x14ac:dyDescent="0.25">
      <c r="A498" s="24" t="s">
        <v>1037</v>
      </c>
      <c r="B498" s="24" t="s">
        <v>1038</v>
      </c>
      <c r="C498" s="24" t="s">
        <v>1039</v>
      </c>
      <c r="D498" s="24" t="s">
        <v>12</v>
      </c>
      <c r="E498" s="58"/>
      <c r="F498" s="139">
        <v>992.77</v>
      </c>
      <c r="G498" s="57"/>
      <c r="H498" s="139">
        <v>5619487.1799999997</v>
      </c>
      <c r="I498" s="139">
        <v>778460.74</v>
      </c>
      <c r="J498" s="139">
        <v>1673593.3499999999</v>
      </c>
      <c r="K498" s="139">
        <v>4796044.6460300004</v>
      </c>
      <c r="L498" s="139">
        <v>12867585.916030001</v>
      </c>
      <c r="M498" s="117">
        <v>0.9</v>
      </c>
      <c r="N498" s="25">
        <v>12060431.779999999</v>
      </c>
      <c r="O498" s="25">
        <v>12148.26</v>
      </c>
      <c r="P498" s="58"/>
      <c r="Q498" s="139">
        <v>5117241.2</v>
      </c>
      <c r="R498" s="139">
        <v>3607160.14</v>
      </c>
      <c r="S498" s="139">
        <v>8833053.1899999995</v>
      </c>
      <c r="T498" s="40">
        <v>0.73239941580267365</v>
      </c>
      <c r="U498" s="58"/>
      <c r="V498" s="28">
        <v>3227378.59</v>
      </c>
      <c r="W498" s="29">
        <v>0.73239941580267365</v>
      </c>
      <c r="X498" s="42">
        <v>2</v>
      </c>
      <c r="Y498" s="46">
        <v>0</v>
      </c>
      <c r="Z498" s="58"/>
      <c r="AA498" s="28">
        <v>0</v>
      </c>
      <c r="AB498" s="28">
        <v>0</v>
      </c>
      <c r="AC498" s="139">
        <v>1163682.7966884002</v>
      </c>
      <c r="AD498" s="130">
        <v>57766.674932047579</v>
      </c>
      <c r="AE498" s="137">
        <v>57766.674932047579</v>
      </c>
      <c r="AF498" s="130">
        <v>56172.556257624172</v>
      </c>
      <c r="AG498" s="47">
        <v>0</v>
      </c>
      <c r="AH498" s="47">
        <v>58.187369614359397</v>
      </c>
      <c r="AI498" s="47">
        <v>56.581641525856114</v>
      </c>
      <c r="AJ498" s="47">
        <v>0</v>
      </c>
      <c r="AK498" s="47">
        <v>0</v>
      </c>
      <c r="AL498" s="45">
        <v>0</v>
      </c>
      <c r="AM498" s="30">
        <v>0</v>
      </c>
      <c r="AN498" s="140">
        <v>56172.55</v>
      </c>
      <c r="AO498" s="140">
        <v>56.58</v>
      </c>
      <c r="AP498" s="140">
        <v>3678602.7000000007</v>
      </c>
      <c r="AQ498" s="41">
        <v>3734775.2500000005</v>
      </c>
      <c r="AR498" s="140"/>
      <c r="AS498" s="140">
        <v>3734775.2500000005</v>
      </c>
      <c r="AT498" s="58"/>
      <c r="AU498" s="117">
        <v>93</v>
      </c>
      <c r="AV498" s="117">
        <v>47</v>
      </c>
      <c r="AW498" s="57"/>
      <c r="AY498" s="6"/>
      <c r="AZ498" s="1"/>
      <c r="BA498" s="1"/>
      <c r="BB498" s="176"/>
    </row>
    <row r="499" spans="1:54" x14ac:dyDescent="0.25">
      <c r="A499" s="24" t="s">
        <v>1040</v>
      </c>
      <c r="B499" s="24" t="s">
        <v>1041</v>
      </c>
      <c r="C499" s="24" t="s">
        <v>1042</v>
      </c>
      <c r="D499" s="24" t="s">
        <v>6</v>
      </c>
      <c r="E499" s="58"/>
      <c r="F499" s="139">
        <v>9</v>
      </c>
      <c r="G499" s="57"/>
      <c r="H499" s="139">
        <v>47300.990000000005</v>
      </c>
      <c r="I499" s="139">
        <v>7057.17</v>
      </c>
      <c r="J499" s="139">
        <v>12131.300000000001</v>
      </c>
      <c r="K499" s="139">
        <v>40795.800000000003</v>
      </c>
      <c r="L499" s="139">
        <v>107285.26000000001</v>
      </c>
      <c r="M499" s="117">
        <v>0.9</v>
      </c>
      <c r="N499" s="25">
        <v>100636.31</v>
      </c>
      <c r="O499" s="25">
        <v>11181.81</v>
      </c>
      <c r="P499" s="58"/>
      <c r="Q499" s="139">
        <v>10063.629999999999</v>
      </c>
      <c r="R499" s="139">
        <v>66732.039999999994</v>
      </c>
      <c r="S499" s="139">
        <v>76795.67</v>
      </c>
      <c r="T499" s="40">
        <v>0.76310101195085556</v>
      </c>
      <c r="U499" s="58"/>
      <c r="V499" s="28">
        <v>23840.639999999999</v>
      </c>
      <c r="W499" s="29">
        <v>0.76310101195085556</v>
      </c>
      <c r="X499" s="42">
        <v>2</v>
      </c>
      <c r="Y499" s="46">
        <v>0</v>
      </c>
      <c r="Z499" s="58"/>
      <c r="AA499" s="28">
        <v>0</v>
      </c>
      <c r="AB499" s="28">
        <v>0</v>
      </c>
      <c r="AC499" s="139">
        <v>12399.308100000006</v>
      </c>
      <c r="AD499" s="130">
        <v>615.51722035708656</v>
      </c>
      <c r="AE499" s="137">
        <v>615.51722035708656</v>
      </c>
      <c r="AF499" s="130">
        <v>598.53151888552634</v>
      </c>
      <c r="AG499" s="47">
        <v>0</v>
      </c>
      <c r="AH499" s="47">
        <v>68.3908022618985</v>
      </c>
      <c r="AI499" s="47">
        <v>66.50350209839182</v>
      </c>
      <c r="AJ499" s="47">
        <v>0</v>
      </c>
      <c r="AK499" s="47">
        <v>0</v>
      </c>
      <c r="AL499" s="45">
        <v>0</v>
      </c>
      <c r="AM499" s="30">
        <v>0</v>
      </c>
      <c r="AN499" s="140">
        <v>598.53</v>
      </c>
      <c r="AO499" s="140">
        <v>66.5</v>
      </c>
      <c r="AP499" s="140">
        <v>66732.039999999994</v>
      </c>
      <c r="AQ499" s="41">
        <v>67330.569999999992</v>
      </c>
      <c r="AR499" s="140"/>
      <c r="AS499" s="140">
        <v>67330.569999999992</v>
      </c>
      <c r="AT499" s="58"/>
      <c r="AU499" s="117">
        <v>74</v>
      </c>
      <c r="AV499" s="117">
        <v>37</v>
      </c>
      <c r="AW499" s="57"/>
      <c r="AY499" s="6"/>
      <c r="AZ499" s="1"/>
      <c r="BA499" s="1"/>
      <c r="BB499" s="176"/>
    </row>
    <row r="500" spans="1:54" x14ac:dyDescent="0.25">
      <c r="A500" s="24" t="s">
        <v>1043</v>
      </c>
      <c r="B500" s="24" t="s">
        <v>1044</v>
      </c>
      <c r="C500" s="24" t="s">
        <v>1045</v>
      </c>
      <c r="D500" s="24" t="s">
        <v>120</v>
      </c>
      <c r="E500" s="58"/>
      <c r="F500" s="139">
        <v>73.75</v>
      </c>
      <c r="G500" s="57"/>
      <c r="H500" s="139">
        <v>403583.13</v>
      </c>
      <c r="I500" s="139">
        <v>57829.58</v>
      </c>
      <c r="J500" s="139">
        <v>136285.01</v>
      </c>
      <c r="K500" s="139">
        <v>319088.97724999994</v>
      </c>
      <c r="L500" s="139">
        <v>916786.69724999997</v>
      </c>
      <c r="M500" s="117">
        <v>0.9</v>
      </c>
      <c r="N500" s="25">
        <v>857016.92</v>
      </c>
      <c r="O500" s="25">
        <v>11620.56</v>
      </c>
      <c r="P500" s="58"/>
      <c r="Q500" s="139">
        <v>1097087.6200000001</v>
      </c>
      <c r="R500" s="139">
        <v>143277.18</v>
      </c>
      <c r="S500" s="139">
        <v>1267757.3600000001</v>
      </c>
      <c r="T500" s="40">
        <v>1.4792675971904965</v>
      </c>
      <c r="U500" s="58"/>
      <c r="V500" s="28">
        <v>-410740.44000000006</v>
      </c>
      <c r="W500" s="29">
        <v>1.4792675971904965</v>
      </c>
      <c r="X500" s="42">
        <v>4</v>
      </c>
      <c r="Y500" s="46">
        <v>0</v>
      </c>
      <c r="Z500" s="58"/>
      <c r="AA500" s="28">
        <v>0</v>
      </c>
      <c r="AB500" s="28">
        <v>0</v>
      </c>
      <c r="AC500" s="139">
        <v>0</v>
      </c>
      <c r="AD500" s="130">
        <v>0</v>
      </c>
      <c r="AE500" s="137">
        <v>0</v>
      </c>
      <c r="AF500" s="130">
        <v>0</v>
      </c>
      <c r="AG500" s="47">
        <v>0</v>
      </c>
      <c r="AH500" s="47">
        <v>0</v>
      </c>
      <c r="AI500" s="47">
        <v>0</v>
      </c>
      <c r="AJ500" s="47">
        <v>0</v>
      </c>
      <c r="AK500" s="47">
        <v>1.1037869137661036</v>
      </c>
      <c r="AL500" s="45">
        <v>0</v>
      </c>
      <c r="AM500" s="30">
        <v>81.404284890250139</v>
      </c>
      <c r="AN500" s="140">
        <v>81.400000000000006</v>
      </c>
      <c r="AO500" s="140">
        <v>1.1000000000000001</v>
      </c>
      <c r="AP500" s="140">
        <v>143277.18</v>
      </c>
      <c r="AQ500" s="41">
        <v>143358.57999999999</v>
      </c>
      <c r="AR500" s="140"/>
      <c r="AS500" s="140">
        <v>143358.57999999999</v>
      </c>
      <c r="AT500" s="58"/>
      <c r="AU500" s="117">
        <v>74</v>
      </c>
      <c r="AV500" s="117">
        <v>37</v>
      </c>
      <c r="AW500" s="57"/>
      <c r="AY500" s="6"/>
      <c r="AZ500" s="1"/>
      <c r="BA500" s="1"/>
      <c r="BB500" s="176"/>
    </row>
    <row r="501" spans="1:54" x14ac:dyDescent="0.25">
      <c r="A501" s="24" t="s">
        <v>1046</v>
      </c>
      <c r="B501" s="24" t="s">
        <v>1047</v>
      </c>
      <c r="C501" s="24" t="s">
        <v>1045</v>
      </c>
      <c r="D501" s="24" t="s">
        <v>120</v>
      </c>
      <c r="E501" s="58"/>
      <c r="F501" s="139">
        <v>83</v>
      </c>
      <c r="G501" s="57"/>
      <c r="H501" s="139">
        <v>448411.04000000004</v>
      </c>
      <c r="I501" s="139">
        <v>65082.79</v>
      </c>
      <c r="J501" s="139">
        <v>126740.3</v>
      </c>
      <c r="K501" s="139">
        <v>373920.71600000007</v>
      </c>
      <c r="L501" s="139">
        <v>1014154.8460000001</v>
      </c>
      <c r="M501" s="117">
        <v>0.9</v>
      </c>
      <c r="N501" s="25">
        <v>950131.43</v>
      </c>
      <c r="O501" s="25">
        <v>11447.36</v>
      </c>
      <c r="P501" s="58"/>
      <c r="Q501" s="139">
        <v>584125.97</v>
      </c>
      <c r="R501" s="139">
        <v>149714.65</v>
      </c>
      <c r="S501" s="139">
        <v>760201.17</v>
      </c>
      <c r="T501" s="40">
        <v>0.80010106601778241</v>
      </c>
      <c r="U501" s="58"/>
      <c r="V501" s="28">
        <v>189930.26</v>
      </c>
      <c r="W501" s="29">
        <v>0.80010106601778241</v>
      </c>
      <c r="X501" s="42">
        <v>2</v>
      </c>
      <c r="Y501" s="46">
        <v>0</v>
      </c>
      <c r="Z501" s="58"/>
      <c r="AA501" s="28">
        <v>0</v>
      </c>
      <c r="AB501" s="28">
        <v>0</v>
      </c>
      <c r="AC501" s="139">
        <v>40662.492922799989</v>
      </c>
      <c r="AD501" s="130">
        <v>2018.5371969772686</v>
      </c>
      <c r="AE501" s="137">
        <v>3033.9822572824978</v>
      </c>
      <c r="AF501" s="130">
        <v>2950.2570337017282</v>
      </c>
      <c r="AG501" s="47">
        <v>0</v>
      </c>
      <c r="AH501" s="47">
        <v>24.319725264786371</v>
      </c>
      <c r="AI501" s="47">
        <v>35.545265466285883</v>
      </c>
      <c r="AJ501" s="47">
        <v>0</v>
      </c>
      <c r="AK501" s="47">
        <v>0</v>
      </c>
      <c r="AL501" s="45">
        <v>0</v>
      </c>
      <c r="AM501" s="30">
        <v>0</v>
      </c>
      <c r="AN501" s="140">
        <v>2950.25</v>
      </c>
      <c r="AO501" s="140">
        <v>35.54</v>
      </c>
      <c r="AP501" s="140">
        <v>156338.43999999997</v>
      </c>
      <c r="AQ501" s="41">
        <v>159288.68999999997</v>
      </c>
      <c r="AR501" s="140"/>
      <c r="AS501" s="140">
        <v>159288.68999999997</v>
      </c>
      <c r="AT501" s="58"/>
      <c r="AU501" s="117">
        <v>76</v>
      </c>
      <c r="AV501" s="117">
        <v>38</v>
      </c>
      <c r="AW501" s="57"/>
      <c r="AY501" s="6"/>
      <c r="AZ501" s="1"/>
      <c r="BA501" s="1"/>
      <c r="BB501" s="176"/>
    </row>
    <row r="502" spans="1:54" x14ac:dyDescent="0.25">
      <c r="A502" s="24" t="s">
        <v>1048</v>
      </c>
      <c r="B502" s="24" t="s">
        <v>1049</v>
      </c>
      <c r="C502" s="24" t="s">
        <v>1045</v>
      </c>
      <c r="D502" s="24" t="s">
        <v>120</v>
      </c>
      <c r="E502" s="58"/>
      <c r="F502" s="139">
        <v>188.79</v>
      </c>
      <c r="G502" s="57"/>
      <c r="H502" s="139">
        <v>1049124.0900000001</v>
      </c>
      <c r="I502" s="139">
        <v>148035.9</v>
      </c>
      <c r="J502" s="139">
        <v>340556.11</v>
      </c>
      <c r="K502" s="139">
        <v>874261.25280999998</v>
      </c>
      <c r="L502" s="139">
        <v>2411977.3528100001</v>
      </c>
      <c r="M502" s="117">
        <v>0.9</v>
      </c>
      <c r="N502" s="25">
        <v>2258205.7400000002</v>
      </c>
      <c r="O502" s="25">
        <v>11961.46</v>
      </c>
      <c r="P502" s="58"/>
      <c r="Q502" s="139">
        <v>1067905.49</v>
      </c>
      <c r="R502" s="139">
        <v>468711.09</v>
      </c>
      <c r="S502" s="139">
        <v>1592736.05</v>
      </c>
      <c r="T502" s="40">
        <v>0.705310424903977</v>
      </c>
      <c r="U502" s="58"/>
      <c r="V502" s="28">
        <v>665469.69000000018</v>
      </c>
      <c r="W502" s="29">
        <v>0.705310424903977</v>
      </c>
      <c r="X502" s="42">
        <v>2</v>
      </c>
      <c r="Y502" s="46">
        <v>0</v>
      </c>
      <c r="Z502" s="58"/>
      <c r="AA502" s="28">
        <v>0</v>
      </c>
      <c r="AB502" s="28">
        <v>0</v>
      </c>
      <c r="AC502" s="139">
        <v>231739.0490436001</v>
      </c>
      <c r="AD502" s="130">
        <v>11503.817323122346</v>
      </c>
      <c r="AE502" s="137">
        <v>11503.817323122346</v>
      </c>
      <c r="AF502" s="130">
        <v>11186.360068684267</v>
      </c>
      <c r="AG502" s="47">
        <v>0</v>
      </c>
      <c r="AH502" s="47">
        <v>60.934463282601548</v>
      </c>
      <c r="AI502" s="47">
        <v>59.252926895938707</v>
      </c>
      <c r="AJ502" s="47">
        <v>0</v>
      </c>
      <c r="AK502" s="47">
        <v>0</v>
      </c>
      <c r="AL502" s="45">
        <v>0</v>
      </c>
      <c r="AM502" s="30">
        <v>0</v>
      </c>
      <c r="AN502" s="140">
        <v>11186.36</v>
      </c>
      <c r="AO502" s="140">
        <v>59.25</v>
      </c>
      <c r="AP502" s="140">
        <v>479510.36000000004</v>
      </c>
      <c r="AQ502" s="41">
        <v>490696.72000000003</v>
      </c>
      <c r="AR502" s="140"/>
      <c r="AS502" s="140">
        <v>490696.72000000003</v>
      </c>
      <c r="AT502" s="58"/>
      <c r="AU502" s="117">
        <v>76</v>
      </c>
      <c r="AV502" s="117">
        <v>38</v>
      </c>
      <c r="AW502" s="57"/>
      <c r="AY502" s="6"/>
      <c r="AZ502" s="1"/>
      <c r="BA502" s="1"/>
      <c r="BB502" s="176"/>
    </row>
    <row r="503" spans="1:54" x14ac:dyDescent="0.25">
      <c r="A503" s="24" t="s">
        <v>1050</v>
      </c>
      <c r="B503" s="24" t="s">
        <v>1051</v>
      </c>
      <c r="C503" s="24" t="s">
        <v>1045</v>
      </c>
      <c r="D503" s="24" t="s">
        <v>120</v>
      </c>
      <c r="E503" s="58"/>
      <c r="F503" s="139">
        <v>60.37</v>
      </c>
      <c r="G503" s="57"/>
      <c r="H503" s="139">
        <v>322321.13</v>
      </c>
      <c r="I503" s="139">
        <v>47337.919999999998</v>
      </c>
      <c r="J503" s="139">
        <v>85428.2</v>
      </c>
      <c r="K503" s="139">
        <v>268352.30543000007</v>
      </c>
      <c r="L503" s="139">
        <v>723439.55543000007</v>
      </c>
      <c r="M503" s="117">
        <v>0.9</v>
      </c>
      <c r="N503" s="25">
        <v>677930.83</v>
      </c>
      <c r="O503" s="25">
        <v>11229.59</v>
      </c>
      <c r="P503" s="58"/>
      <c r="Q503" s="139">
        <v>160628.91</v>
      </c>
      <c r="R503" s="139">
        <v>290030.55</v>
      </c>
      <c r="S503" s="139">
        <v>454633.65</v>
      </c>
      <c r="T503" s="40">
        <v>0.67061952323366092</v>
      </c>
      <c r="U503" s="58"/>
      <c r="V503" s="28">
        <v>223297.17999999993</v>
      </c>
      <c r="W503" s="29">
        <v>0.67061952323366092</v>
      </c>
      <c r="X503" s="42">
        <v>1</v>
      </c>
      <c r="Y503" s="46">
        <v>1</v>
      </c>
      <c r="Z503" s="58"/>
      <c r="AA503" s="28">
        <v>2023.3319919948117</v>
      </c>
      <c r="AB503" s="28">
        <v>606.99959759844353</v>
      </c>
      <c r="AC503" s="139">
        <v>120339.55497192573</v>
      </c>
      <c r="AD503" s="130">
        <v>5973.8065848471424</v>
      </c>
      <c r="AE503" s="137">
        <v>5973.8065848471424</v>
      </c>
      <c r="AF503" s="130">
        <v>5808.954502820603</v>
      </c>
      <c r="AG503" s="47">
        <v>10.054656246454257</v>
      </c>
      <c r="AH503" s="47">
        <v>98.953231486618236</v>
      </c>
      <c r="AI503" s="47">
        <v>96.222536074550334</v>
      </c>
      <c r="AJ503" s="47">
        <v>0</v>
      </c>
      <c r="AK503" s="47">
        <v>0</v>
      </c>
      <c r="AL503" s="45">
        <v>0</v>
      </c>
      <c r="AM503" s="30">
        <v>0</v>
      </c>
      <c r="AN503" s="140">
        <v>6415.95</v>
      </c>
      <c r="AO503" s="140">
        <v>106.27</v>
      </c>
      <c r="AP503" s="140">
        <v>294896.65999999997</v>
      </c>
      <c r="AQ503" s="41">
        <v>301312.61</v>
      </c>
      <c r="AR503" s="140"/>
      <c r="AS503" s="140">
        <v>301312.61</v>
      </c>
      <c r="AT503" s="58"/>
      <c r="AU503" s="117">
        <v>76</v>
      </c>
      <c r="AV503" s="117">
        <v>38</v>
      </c>
      <c r="AW503" s="57"/>
      <c r="AY503" s="6"/>
      <c r="AZ503" s="1"/>
      <c r="BA503" s="1"/>
      <c r="BB503" s="176"/>
    </row>
    <row r="504" spans="1:54" x14ac:dyDescent="0.25">
      <c r="A504" s="24" t="s">
        <v>1052</v>
      </c>
      <c r="B504" s="24" t="s">
        <v>1053</v>
      </c>
      <c r="C504" s="24" t="s">
        <v>1045</v>
      </c>
      <c r="D504" s="24" t="s">
        <v>120</v>
      </c>
      <c r="E504" s="58"/>
      <c r="F504" s="139">
        <v>592.37</v>
      </c>
      <c r="G504" s="57"/>
      <c r="H504" s="139">
        <v>3340817.3600000003</v>
      </c>
      <c r="I504" s="139">
        <v>464495.08</v>
      </c>
      <c r="J504" s="139">
        <v>1410088.21</v>
      </c>
      <c r="K504" s="139">
        <v>2861394.70743</v>
      </c>
      <c r="L504" s="139">
        <v>8076795.3574299999</v>
      </c>
      <c r="M504" s="117">
        <v>0.9</v>
      </c>
      <c r="N504" s="25">
        <v>7555255.29</v>
      </c>
      <c r="O504" s="25">
        <v>12754.28</v>
      </c>
      <c r="P504" s="58"/>
      <c r="Q504" s="139">
        <v>1602469.64</v>
      </c>
      <c r="R504" s="139">
        <v>3419994.18</v>
      </c>
      <c r="S504" s="139">
        <v>5096679.92</v>
      </c>
      <c r="T504" s="40">
        <v>0.67458738644422434</v>
      </c>
      <c r="U504" s="58"/>
      <c r="V504" s="28">
        <v>2458575.37</v>
      </c>
      <c r="W504" s="29">
        <v>0.67458738644422434</v>
      </c>
      <c r="X504" s="42">
        <v>2</v>
      </c>
      <c r="Y504" s="46">
        <v>0</v>
      </c>
      <c r="Z504" s="58"/>
      <c r="AA504" s="28">
        <v>0</v>
      </c>
      <c r="AB504" s="28">
        <v>0</v>
      </c>
      <c r="AC504" s="139">
        <v>1341832.9697239001</v>
      </c>
      <c r="AD504" s="130">
        <v>66610.273173867608</v>
      </c>
      <c r="AE504" s="137">
        <v>66610.273173867608</v>
      </c>
      <c r="AF504" s="130">
        <v>64772.108167835759</v>
      </c>
      <c r="AG504" s="47">
        <v>0</v>
      </c>
      <c r="AH504" s="47">
        <v>112.44707391304017</v>
      </c>
      <c r="AI504" s="47">
        <v>109.34400487505404</v>
      </c>
      <c r="AJ504" s="47">
        <v>0</v>
      </c>
      <c r="AK504" s="47">
        <v>0</v>
      </c>
      <c r="AL504" s="45">
        <v>0</v>
      </c>
      <c r="AM504" s="30">
        <v>0</v>
      </c>
      <c r="AN504" s="140">
        <v>64772.1</v>
      </c>
      <c r="AO504" s="140">
        <v>109.34</v>
      </c>
      <c r="AP504" s="140">
        <v>3596755.8500000006</v>
      </c>
      <c r="AQ504" s="41">
        <v>3661527.9500000007</v>
      </c>
      <c r="AR504" s="140"/>
      <c r="AS504" s="140">
        <v>3661527.9500000007</v>
      </c>
      <c r="AT504" s="58"/>
      <c r="AU504" s="117">
        <v>76</v>
      </c>
      <c r="AV504" s="117">
        <v>38</v>
      </c>
      <c r="AW504" s="57"/>
      <c r="AY504" s="6"/>
      <c r="AZ504" s="1"/>
      <c r="BA504" s="1"/>
      <c r="BB504" s="176"/>
    </row>
    <row r="505" spans="1:54" x14ac:dyDescent="0.25">
      <c r="A505" s="24" t="s">
        <v>1054</v>
      </c>
      <c r="B505" s="24" t="s">
        <v>1055</v>
      </c>
      <c r="C505" s="24" t="s">
        <v>1045</v>
      </c>
      <c r="D505" s="24" t="s">
        <v>12</v>
      </c>
      <c r="E505" s="58"/>
      <c r="F505" s="139">
        <v>387.06</v>
      </c>
      <c r="G505" s="57"/>
      <c r="H505" s="139">
        <v>2259976.48</v>
      </c>
      <c r="I505" s="139">
        <v>303505.34999999998</v>
      </c>
      <c r="J505" s="139">
        <v>1149599.2999999998</v>
      </c>
      <c r="K505" s="139">
        <v>2028890.1823399998</v>
      </c>
      <c r="L505" s="139">
        <v>5741971.3123399997</v>
      </c>
      <c r="M505" s="117">
        <v>0.9</v>
      </c>
      <c r="N505" s="25">
        <v>5370663.1900000004</v>
      </c>
      <c r="O505" s="25">
        <v>13875.53</v>
      </c>
      <c r="P505" s="58"/>
      <c r="Q505" s="139">
        <v>382771.31</v>
      </c>
      <c r="R505" s="139">
        <v>2966366.55</v>
      </c>
      <c r="S505" s="139">
        <v>3425428.8099999996</v>
      </c>
      <c r="T505" s="40">
        <v>0.63780369180067675</v>
      </c>
      <c r="U505" s="58"/>
      <c r="V505" s="28">
        <v>1945234.3800000008</v>
      </c>
      <c r="W505" s="29">
        <v>0.63780369180067675</v>
      </c>
      <c r="X505" s="42">
        <v>1</v>
      </c>
      <c r="Y505" s="46">
        <v>1</v>
      </c>
      <c r="Z505" s="58"/>
      <c r="AA505" s="28">
        <v>192271.89796293527</v>
      </c>
      <c r="AB505" s="28">
        <v>57681.569388880576</v>
      </c>
      <c r="AC505" s="139">
        <v>1254331.8534084084</v>
      </c>
      <c r="AD505" s="130">
        <v>62266.60790978295</v>
      </c>
      <c r="AE505" s="137">
        <v>62266.60790978295</v>
      </c>
      <c r="AF505" s="130">
        <v>60548.30990182684</v>
      </c>
      <c r="AG505" s="47">
        <v>149.02487828471186</v>
      </c>
      <c r="AH505" s="47">
        <v>160.87068648215509</v>
      </c>
      <c r="AI505" s="47">
        <v>156.43132822256715</v>
      </c>
      <c r="AJ505" s="47">
        <v>0</v>
      </c>
      <c r="AK505" s="47">
        <v>0</v>
      </c>
      <c r="AL505" s="45">
        <v>0</v>
      </c>
      <c r="AM505" s="30">
        <v>0</v>
      </c>
      <c r="AN505" s="140">
        <v>118229.87</v>
      </c>
      <c r="AO505" s="140">
        <v>305.45</v>
      </c>
      <c r="AP505" s="140">
        <v>3073423.13</v>
      </c>
      <c r="AQ505" s="41">
        <v>3191653</v>
      </c>
      <c r="AR505" s="140"/>
      <c r="AS505" s="140">
        <v>3191653</v>
      </c>
      <c r="AT505" s="58"/>
      <c r="AU505" s="117">
        <v>76</v>
      </c>
      <c r="AV505" s="117">
        <v>38</v>
      </c>
      <c r="AW505" s="57"/>
      <c r="AY505" s="6"/>
      <c r="AZ505" s="1"/>
      <c r="BA505" s="1"/>
      <c r="BB505" s="176"/>
    </row>
    <row r="506" spans="1:54" x14ac:dyDescent="0.25">
      <c r="A506" s="24" t="s">
        <v>1056</v>
      </c>
      <c r="B506" s="24" t="s">
        <v>1057</v>
      </c>
      <c r="C506" s="24" t="s">
        <v>1045</v>
      </c>
      <c r="D506" s="24" t="s">
        <v>120</v>
      </c>
      <c r="E506" s="58"/>
      <c r="F506" s="139">
        <v>1006.15</v>
      </c>
      <c r="G506" s="57"/>
      <c r="H506" s="139">
        <v>5539724.4300000006</v>
      </c>
      <c r="I506" s="139">
        <v>788952.39</v>
      </c>
      <c r="J506" s="139">
        <v>1666157.77</v>
      </c>
      <c r="K506" s="139">
        <v>4602253.0728500001</v>
      </c>
      <c r="L506" s="139">
        <v>12597087.66285</v>
      </c>
      <c r="M506" s="117">
        <v>0.9</v>
      </c>
      <c r="N506" s="25">
        <v>11797604.199999999</v>
      </c>
      <c r="O506" s="25">
        <v>11725.49</v>
      </c>
      <c r="P506" s="58"/>
      <c r="Q506" s="139">
        <v>7498557.2199999997</v>
      </c>
      <c r="R506" s="139">
        <v>1728618.37</v>
      </c>
      <c r="S506" s="139">
        <v>9520473.9199999999</v>
      </c>
      <c r="T506" s="40">
        <v>0.80698366876895233</v>
      </c>
      <c r="U506" s="58"/>
      <c r="V506" s="28">
        <v>2277130.2799999993</v>
      </c>
      <c r="W506" s="29">
        <v>0.80698366876895233</v>
      </c>
      <c r="X506" s="42">
        <v>2</v>
      </c>
      <c r="Y506" s="46">
        <v>0</v>
      </c>
      <c r="Z506" s="58"/>
      <c r="AA506" s="28">
        <v>0</v>
      </c>
      <c r="AB506" s="28">
        <v>0</v>
      </c>
      <c r="AC506" s="139">
        <v>399881.57698399975</v>
      </c>
      <c r="AD506" s="130">
        <v>19850.623498677298</v>
      </c>
      <c r="AE506" s="137">
        <v>36778.810218852828</v>
      </c>
      <c r="AF506" s="130">
        <v>35763.868848903534</v>
      </c>
      <c r="AG506" s="47">
        <v>0</v>
      </c>
      <c r="AH506" s="47">
        <v>19.729288375170004</v>
      </c>
      <c r="AI506" s="47">
        <v>35.545265466285876</v>
      </c>
      <c r="AJ506" s="47">
        <v>0</v>
      </c>
      <c r="AK506" s="47">
        <v>0</v>
      </c>
      <c r="AL506" s="45">
        <v>0</v>
      </c>
      <c r="AM506" s="30">
        <v>0</v>
      </c>
      <c r="AN506" s="140">
        <v>35763.86</v>
      </c>
      <c r="AO506" s="140">
        <v>35.54</v>
      </c>
      <c r="AP506" s="140">
        <v>1825748.3</v>
      </c>
      <c r="AQ506" s="41">
        <v>1861512.1600000001</v>
      </c>
      <c r="AR506" s="140"/>
      <c r="AS506" s="140">
        <v>1861512.1600000001</v>
      </c>
      <c r="AT506" s="58"/>
      <c r="AU506" s="117">
        <v>74</v>
      </c>
      <c r="AV506" s="117">
        <v>37</v>
      </c>
      <c r="AW506" s="57"/>
      <c r="AY506" s="6"/>
      <c r="AZ506" s="1"/>
      <c r="BA506" s="1"/>
      <c r="BB506" s="176"/>
    </row>
    <row r="507" spans="1:54" x14ac:dyDescent="0.25">
      <c r="A507" s="24" t="s">
        <v>1058</v>
      </c>
      <c r="B507" s="24" t="s">
        <v>1059</v>
      </c>
      <c r="C507" s="24" t="s">
        <v>1045</v>
      </c>
      <c r="D507" s="24" t="s">
        <v>12</v>
      </c>
      <c r="E507" s="58"/>
      <c r="F507" s="139">
        <v>228.21</v>
      </c>
      <c r="G507" s="57"/>
      <c r="H507" s="139">
        <v>1270895.8799999999</v>
      </c>
      <c r="I507" s="139">
        <v>178946.3</v>
      </c>
      <c r="J507" s="139">
        <v>358822.27</v>
      </c>
      <c r="K507" s="139">
        <v>1026090.8701899997</v>
      </c>
      <c r="L507" s="139">
        <v>2834755.3201899994</v>
      </c>
      <c r="M507" s="117">
        <v>0.9</v>
      </c>
      <c r="N507" s="25">
        <v>2653888.87</v>
      </c>
      <c r="O507" s="25">
        <v>11629.15</v>
      </c>
      <c r="P507" s="58"/>
      <c r="Q507" s="139">
        <v>2154635.88</v>
      </c>
      <c r="R507" s="139">
        <v>566789.43999999994</v>
      </c>
      <c r="S507" s="139">
        <v>2796821.88</v>
      </c>
      <c r="T507" s="40">
        <v>1.0538579484679025</v>
      </c>
      <c r="U507" s="58"/>
      <c r="V507" s="28">
        <v>-142933.00999999978</v>
      </c>
      <c r="W507" s="29">
        <v>1.0538579484679025</v>
      </c>
      <c r="X507" s="42">
        <v>4</v>
      </c>
      <c r="Y507" s="46">
        <v>0</v>
      </c>
      <c r="Z507" s="58"/>
      <c r="AA507" s="28">
        <v>0</v>
      </c>
      <c r="AB507" s="28">
        <v>0</v>
      </c>
      <c r="AC507" s="139">
        <v>0</v>
      </c>
      <c r="AD507" s="130">
        <v>0</v>
      </c>
      <c r="AE507" s="137">
        <v>0</v>
      </c>
      <c r="AF507" s="130">
        <v>0</v>
      </c>
      <c r="AG507" s="47">
        <v>0</v>
      </c>
      <c r="AH507" s="47">
        <v>0</v>
      </c>
      <c r="AI507" s="47">
        <v>0</v>
      </c>
      <c r="AJ507" s="47">
        <v>0</v>
      </c>
      <c r="AK507" s="47">
        <v>1.1046022700294824</v>
      </c>
      <c r="AL507" s="45">
        <v>0</v>
      </c>
      <c r="AM507" s="30">
        <v>252.08128404342821</v>
      </c>
      <c r="AN507" s="140">
        <v>252.08</v>
      </c>
      <c r="AO507" s="140">
        <v>1.1000000000000001</v>
      </c>
      <c r="AP507" s="140">
        <v>568531.99</v>
      </c>
      <c r="AQ507" s="41">
        <v>568784.06999999995</v>
      </c>
      <c r="AR507" s="140"/>
      <c r="AS507" s="140">
        <v>568784.06999999995</v>
      </c>
      <c r="AT507" s="58"/>
      <c r="AU507" s="117">
        <v>74</v>
      </c>
      <c r="AV507" s="117">
        <v>37</v>
      </c>
      <c r="AW507" s="57"/>
      <c r="AY507" s="6"/>
      <c r="AZ507" s="1"/>
      <c r="BA507" s="1"/>
      <c r="BB507" s="176"/>
    </row>
    <row r="508" spans="1:54" x14ac:dyDescent="0.25">
      <c r="A508" s="24" t="s">
        <v>1060</v>
      </c>
      <c r="B508" s="24" t="s">
        <v>1061</v>
      </c>
      <c r="C508" s="24" t="s">
        <v>1045</v>
      </c>
      <c r="D508" s="24" t="s">
        <v>12</v>
      </c>
      <c r="E508" s="58"/>
      <c r="F508" s="139">
        <v>1022.46</v>
      </c>
      <c r="G508" s="57"/>
      <c r="H508" s="139">
        <v>5751059.6600000001</v>
      </c>
      <c r="I508" s="139">
        <v>801741.55</v>
      </c>
      <c r="J508" s="139">
        <v>1615416.1900000002</v>
      </c>
      <c r="K508" s="139">
        <v>4879288.8899400001</v>
      </c>
      <c r="L508" s="139">
        <v>13047506.28994</v>
      </c>
      <c r="M508" s="117">
        <v>0.9</v>
      </c>
      <c r="N508" s="25">
        <v>12230684.539999999</v>
      </c>
      <c r="O508" s="25">
        <v>11962.01</v>
      </c>
      <c r="P508" s="58"/>
      <c r="Q508" s="139">
        <v>5955272.1699999999</v>
      </c>
      <c r="R508" s="139">
        <v>2828748.1</v>
      </c>
      <c r="S508" s="139">
        <v>9192470.2799999993</v>
      </c>
      <c r="T508" s="40">
        <v>0.7515908246947558</v>
      </c>
      <c r="U508" s="58"/>
      <c r="V508" s="28">
        <v>3038214.26</v>
      </c>
      <c r="W508" s="29">
        <v>0.7515908246947558</v>
      </c>
      <c r="X508" s="42">
        <v>2</v>
      </c>
      <c r="Y508" s="46">
        <v>0</v>
      </c>
      <c r="Z508" s="58"/>
      <c r="AA508" s="28">
        <v>0</v>
      </c>
      <c r="AB508" s="28">
        <v>0</v>
      </c>
      <c r="AC508" s="139">
        <v>949502.77111859992</v>
      </c>
      <c r="AD508" s="130">
        <v>47134.509578020035</v>
      </c>
      <c r="AE508" s="137">
        <v>47134.509578020035</v>
      </c>
      <c r="AF508" s="130">
        <v>45833.794208535859</v>
      </c>
      <c r="AG508" s="47">
        <v>0</v>
      </c>
      <c r="AH508" s="47">
        <v>46.099123269389544</v>
      </c>
      <c r="AI508" s="47">
        <v>44.826980232513598</v>
      </c>
      <c r="AJ508" s="47">
        <v>0</v>
      </c>
      <c r="AK508" s="47">
        <v>0</v>
      </c>
      <c r="AL508" s="45">
        <v>0</v>
      </c>
      <c r="AM508" s="30">
        <v>0</v>
      </c>
      <c r="AN508" s="140">
        <v>45833.79</v>
      </c>
      <c r="AO508" s="140">
        <v>44.82</v>
      </c>
      <c r="AP508" s="140">
        <v>2930481.21</v>
      </c>
      <c r="AQ508" s="41">
        <v>2976315</v>
      </c>
      <c r="AR508" s="140"/>
      <c r="AS508" s="140">
        <v>2976315</v>
      </c>
      <c r="AT508" s="58"/>
      <c r="AU508" s="117">
        <v>74</v>
      </c>
      <c r="AV508" s="117">
        <v>37</v>
      </c>
      <c r="AW508" s="57"/>
      <c r="AY508" s="6"/>
      <c r="AZ508" s="1"/>
      <c r="BA508" s="1"/>
      <c r="BB508" s="176"/>
    </row>
    <row r="509" spans="1:54" x14ac:dyDescent="0.25">
      <c r="A509" s="24" t="s">
        <v>1062</v>
      </c>
      <c r="B509" s="24" t="s">
        <v>1063</v>
      </c>
      <c r="C509" s="24" t="s">
        <v>1045</v>
      </c>
      <c r="D509" s="24" t="s">
        <v>131</v>
      </c>
      <c r="E509" s="58"/>
      <c r="F509" s="139">
        <v>557.5</v>
      </c>
      <c r="G509" s="57"/>
      <c r="H509" s="139">
        <v>3342995.92</v>
      </c>
      <c r="I509" s="139">
        <v>437152.47</v>
      </c>
      <c r="J509" s="139">
        <v>835402.43999999983</v>
      </c>
      <c r="K509" s="139">
        <v>2928776.5724999998</v>
      </c>
      <c r="L509" s="139">
        <v>7544327.4024999989</v>
      </c>
      <c r="M509" s="117">
        <v>0.9</v>
      </c>
      <c r="N509" s="25">
        <v>7082772.3099999996</v>
      </c>
      <c r="O509" s="25">
        <v>12704.52</v>
      </c>
      <c r="P509" s="58"/>
      <c r="Q509" s="139">
        <v>3788908.18</v>
      </c>
      <c r="R509" s="139">
        <v>495356.69</v>
      </c>
      <c r="S509" s="139">
        <v>4502479.78</v>
      </c>
      <c r="T509" s="40">
        <v>0.6356945533379712</v>
      </c>
      <c r="U509" s="58"/>
      <c r="V509" s="28">
        <v>2580292.5299999993</v>
      </c>
      <c r="W509" s="29">
        <v>0.6356945533379712</v>
      </c>
      <c r="X509" s="42">
        <v>1</v>
      </c>
      <c r="Y509" s="46">
        <v>1</v>
      </c>
      <c r="Z509" s="58"/>
      <c r="AA509" s="28">
        <v>268504.63919372484</v>
      </c>
      <c r="AB509" s="28">
        <v>80551.391758117446</v>
      </c>
      <c r="AC509" s="139">
        <v>954671.116169199</v>
      </c>
      <c r="AD509" s="130">
        <v>47391.072714747883</v>
      </c>
      <c r="AE509" s="137">
        <v>47391.072714747883</v>
      </c>
      <c r="AF509" s="130">
        <v>46083.277275519205</v>
      </c>
      <c r="AG509" s="47">
        <v>144.48680135985191</v>
      </c>
      <c r="AH509" s="47">
        <v>85.006408456946872</v>
      </c>
      <c r="AI509" s="47">
        <v>82.660587041290057</v>
      </c>
      <c r="AJ509" s="47">
        <v>0</v>
      </c>
      <c r="AK509" s="47">
        <v>0</v>
      </c>
      <c r="AL509" s="45">
        <v>0</v>
      </c>
      <c r="AM509" s="30">
        <v>0</v>
      </c>
      <c r="AN509" s="140">
        <v>126634.66</v>
      </c>
      <c r="AO509" s="140">
        <v>227.14</v>
      </c>
      <c r="AP509" s="140">
        <v>538686</v>
      </c>
      <c r="AQ509" s="41">
        <v>665320.66</v>
      </c>
      <c r="AR509" s="140"/>
      <c r="AS509" s="140">
        <v>665320.66</v>
      </c>
      <c r="AT509" s="58"/>
      <c r="AU509" s="117">
        <v>74</v>
      </c>
      <c r="AV509" s="117">
        <v>37</v>
      </c>
      <c r="AW509" s="57"/>
      <c r="AY509" s="6"/>
      <c r="AZ509" s="1"/>
      <c r="BA509" s="1"/>
      <c r="BB509" s="176"/>
    </row>
    <row r="510" spans="1:54" x14ac:dyDescent="0.25">
      <c r="A510" s="24" t="s">
        <v>1064</v>
      </c>
      <c r="B510" s="24" t="s">
        <v>1065</v>
      </c>
      <c r="C510" s="24" t="s">
        <v>1045</v>
      </c>
      <c r="D510" s="24" t="s">
        <v>131</v>
      </c>
      <c r="E510" s="58"/>
      <c r="F510" s="139">
        <v>452</v>
      </c>
      <c r="G510" s="57"/>
      <c r="H510" s="139">
        <v>2760249.82</v>
      </c>
      <c r="I510" s="139">
        <v>354426.76</v>
      </c>
      <c r="J510" s="139">
        <v>781166.27</v>
      </c>
      <c r="K510" s="139">
        <v>2419985.0269999998</v>
      </c>
      <c r="L510" s="139">
        <v>6315827.8770000003</v>
      </c>
      <c r="M510" s="117">
        <v>0.9</v>
      </c>
      <c r="N510" s="25">
        <v>5926243.5899999999</v>
      </c>
      <c r="O510" s="25">
        <v>13111.15</v>
      </c>
      <c r="P510" s="58"/>
      <c r="Q510" s="139">
        <v>1612039.53</v>
      </c>
      <c r="R510" s="139">
        <v>1553716.74</v>
      </c>
      <c r="S510" s="139">
        <v>3292364.69</v>
      </c>
      <c r="T510" s="40">
        <v>0.55555676036597068</v>
      </c>
      <c r="U510" s="58"/>
      <c r="V510" s="28">
        <v>2633878.9</v>
      </c>
      <c r="W510" s="29">
        <v>0.55555676036597068</v>
      </c>
      <c r="X510" s="42">
        <v>1</v>
      </c>
      <c r="Y510" s="46">
        <v>1</v>
      </c>
      <c r="Z510" s="58"/>
      <c r="AA510" s="28">
        <v>699577.24950259645</v>
      </c>
      <c r="AB510" s="28">
        <v>209873.17485077892</v>
      </c>
      <c r="AC510" s="139">
        <v>1440015.1682031325</v>
      </c>
      <c r="AD510" s="130">
        <v>71484.160765747423</v>
      </c>
      <c r="AE510" s="137">
        <v>71484.160765747423</v>
      </c>
      <c r="AF510" s="130">
        <v>69511.496842538923</v>
      </c>
      <c r="AG510" s="47">
        <v>464.32118329818343</v>
      </c>
      <c r="AH510" s="47">
        <v>158.15079815430846</v>
      </c>
      <c r="AI510" s="47">
        <v>153.78649743924541</v>
      </c>
      <c r="AJ510" s="47">
        <v>0</v>
      </c>
      <c r="AK510" s="47">
        <v>0</v>
      </c>
      <c r="AL510" s="45">
        <v>0</v>
      </c>
      <c r="AM510" s="30">
        <v>0</v>
      </c>
      <c r="AN510" s="140">
        <v>279384.67</v>
      </c>
      <c r="AO510" s="140">
        <v>618.1</v>
      </c>
      <c r="AP510" s="140">
        <v>1648942.5</v>
      </c>
      <c r="AQ510" s="41">
        <v>1928327.17</v>
      </c>
      <c r="AR510" s="140"/>
      <c r="AS510" s="140">
        <v>1928327.17</v>
      </c>
      <c r="AT510" s="58"/>
      <c r="AU510" s="117">
        <v>76</v>
      </c>
      <c r="AV510" s="117">
        <v>38</v>
      </c>
      <c r="AW510" s="57"/>
      <c r="AY510" s="6"/>
      <c r="AZ510" s="1"/>
      <c r="BA510" s="1"/>
      <c r="BB510" s="176"/>
    </row>
    <row r="511" spans="1:54" x14ac:dyDescent="0.25">
      <c r="A511" s="24" t="s">
        <v>1066</v>
      </c>
      <c r="B511" s="24" t="s">
        <v>1067</v>
      </c>
      <c r="C511" s="24" t="s">
        <v>1045</v>
      </c>
      <c r="D511" s="24" t="s">
        <v>131</v>
      </c>
      <c r="E511" s="58"/>
      <c r="F511" s="139">
        <v>35.15</v>
      </c>
      <c r="G511" s="57"/>
      <c r="H511" s="139">
        <v>209469.78000000003</v>
      </c>
      <c r="I511" s="139">
        <v>27562.16</v>
      </c>
      <c r="J511" s="139">
        <v>57352.21</v>
      </c>
      <c r="K511" s="139">
        <v>175611.21085000006</v>
      </c>
      <c r="L511" s="139">
        <v>469995.36085000006</v>
      </c>
      <c r="M511" s="117">
        <v>0.9</v>
      </c>
      <c r="N511" s="25">
        <v>440556.94</v>
      </c>
      <c r="O511" s="25">
        <v>12533.62</v>
      </c>
      <c r="P511" s="58"/>
      <c r="Q511" s="139">
        <v>991973.49</v>
      </c>
      <c r="R511" s="139">
        <v>53203.5</v>
      </c>
      <c r="S511" s="139">
        <v>1070138.27</v>
      </c>
      <c r="T511" s="40">
        <v>2.4290577967061422</v>
      </c>
      <c r="U511" s="58"/>
      <c r="V511" s="28">
        <v>-629581.33000000007</v>
      </c>
      <c r="W511" s="29">
        <v>2.4290577967061422</v>
      </c>
      <c r="X511" s="42">
        <v>4</v>
      </c>
      <c r="Y511" s="46">
        <v>0</v>
      </c>
      <c r="Z511" s="58"/>
      <c r="AA511" s="28">
        <v>0</v>
      </c>
      <c r="AB511" s="28">
        <v>0</v>
      </c>
      <c r="AC511" s="139">
        <v>0</v>
      </c>
      <c r="AD511" s="130">
        <v>0</v>
      </c>
      <c r="AE511" s="137">
        <v>0</v>
      </c>
      <c r="AF511" s="130">
        <v>0</v>
      </c>
      <c r="AG511" s="47">
        <v>0</v>
      </c>
      <c r="AH511" s="47">
        <v>0</v>
      </c>
      <c r="AI511" s="47">
        <v>0</v>
      </c>
      <c r="AJ511" s="47">
        <v>0</v>
      </c>
      <c r="AK511" s="47">
        <v>1.1905142192766487</v>
      </c>
      <c r="AL511" s="45">
        <v>0</v>
      </c>
      <c r="AM511" s="30">
        <v>41.8465748075742</v>
      </c>
      <c r="AN511" s="140">
        <v>41.84</v>
      </c>
      <c r="AO511" s="140">
        <v>1.19</v>
      </c>
      <c r="AP511" s="140">
        <v>53203.5</v>
      </c>
      <c r="AQ511" s="41">
        <v>53245.34</v>
      </c>
      <c r="AR511" s="140"/>
      <c r="AS511" s="140">
        <v>53245.34</v>
      </c>
      <c r="AT511" s="58"/>
      <c r="AU511" s="117">
        <v>74</v>
      </c>
      <c r="AV511" s="117">
        <v>37</v>
      </c>
      <c r="AW511" s="57"/>
      <c r="AY511" s="6"/>
      <c r="AZ511" s="1"/>
      <c r="BA511" s="1"/>
      <c r="BB511" s="176"/>
    </row>
    <row r="512" spans="1:54" x14ac:dyDescent="0.25">
      <c r="A512" s="24" t="s">
        <v>1068</v>
      </c>
      <c r="B512" s="24" t="s">
        <v>1069</v>
      </c>
      <c r="C512" s="24" t="s">
        <v>1042</v>
      </c>
      <c r="D512" s="24" t="s">
        <v>120</v>
      </c>
      <c r="E512" s="58"/>
      <c r="F512" s="139">
        <v>403.8</v>
      </c>
      <c r="G512" s="57"/>
      <c r="H512" s="139">
        <v>2232085.67</v>
      </c>
      <c r="I512" s="139">
        <v>316631.69</v>
      </c>
      <c r="J512" s="139">
        <v>692655</v>
      </c>
      <c r="K512" s="139">
        <v>1855808.9271999998</v>
      </c>
      <c r="L512" s="139">
        <v>5097181.2872000001</v>
      </c>
      <c r="M512" s="117">
        <v>0.9</v>
      </c>
      <c r="N512" s="25">
        <v>4773044.05</v>
      </c>
      <c r="O512" s="25">
        <v>11820.31</v>
      </c>
      <c r="P512" s="58"/>
      <c r="Q512" s="139">
        <v>1030834.12</v>
      </c>
      <c r="R512" s="139">
        <v>1995089.89</v>
      </c>
      <c r="S512" s="139">
        <v>3094068.84</v>
      </c>
      <c r="T512" s="40">
        <v>0.64823806518190419</v>
      </c>
      <c r="U512" s="58"/>
      <c r="V512" s="28">
        <v>1678975.21</v>
      </c>
      <c r="W512" s="29">
        <v>0.64823806518190419</v>
      </c>
      <c r="X512" s="42">
        <v>1</v>
      </c>
      <c r="Y512" s="46">
        <v>1</v>
      </c>
      <c r="Z512" s="58"/>
      <c r="AA512" s="28">
        <v>121073.16908645537</v>
      </c>
      <c r="AB512" s="28">
        <v>36321.950725936607</v>
      </c>
      <c r="AC512" s="139">
        <v>931696.40899211343</v>
      </c>
      <c r="AD512" s="130">
        <v>46250.579407693294</v>
      </c>
      <c r="AE512" s="137">
        <v>46250.579407693294</v>
      </c>
      <c r="AF512" s="130">
        <v>44974.256814720167</v>
      </c>
      <c r="AG512" s="47">
        <v>89.950348504053011</v>
      </c>
      <c r="AH512" s="47">
        <v>114.53833434297498</v>
      </c>
      <c r="AI512" s="47">
        <v>111.37755526181319</v>
      </c>
      <c r="AJ512" s="47">
        <v>0</v>
      </c>
      <c r="AK512" s="47">
        <v>0</v>
      </c>
      <c r="AL512" s="45">
        <v>0</v>
      </c>
      <c r="AM512" s="30">
        <v>0</v>
      </c>
      <c r="AN512" s="140">
        <v>81296.2</v>
      </c>
      <c r="AO512" s="140">
        <v>201.32</v>
      </c>
      <c r="AP512" s="140">
        <v>2055157.57</v>
      </c>
      <c r="AQ512" s="41">
        <v>2136453.77</v>
      </c>
      <c r="AR512" s="140"/>
      <c r="AS512" s="140">
        <v>2136453.77</v>
      </c>
      <c r="AT512" s="58"/>
      <c r="AU512" s="117">
        <v>71</v>
      </c>
      <c r="AV512" s="117">
        <v>36</v>
      </c>
      <c r="AW512" s="57"/>
      <c r="AY512" s="6"/>
      <c r="AZ512" s="1"/>
      <c r="BA512" s="1"/>
      <c r="BB512" s="176"/>
    </row>
    <row r="513" spans="1:54" x14ac:dyDescent="0.25">
      <c r="A513" s="24" t="s">
        <v>1070</v>
      </c>
      <c r="B513" s="24" t="s">
        <v>1071</v>
      </c>
      <c r="C513" s="24" t="s">
        <v>1042</v>
      </c>
      <c r="D513" s="24" t="s">
        <v>12</v>
      </c>
      <c r="E513" s="58"/>
      <c r="F513" s="139">
        <v>1028.96</v>
      </c>
      <c r="G513" s="57"/>
      <c r="H513" s="139">
        <v>5607418.9000000004</v>
      </c>
      <c r="I513" s="139">
        <v>806838.4</v>
      </c>
      <c r="J513" s="139">
        <v>1148281.7099999997</v>
      </c>
      <c r="K513" s="139">
        <v>4728736.2824400002</v>
      </c>
      <c r="L513" s="139">
        <v>12291275.292440001</v>
      </c>
      <c r="M513" s="117">
        <v>0.9</v>
      </c>
      <c r="N513" s="25">
        <v>11535021.390000001</v>
      </c>
      <c r="O513" s="25">
        <v>11210.36</v>
      </c>
      <c r="P513" s="58"/>
      <c r="Q513" s="139">
        <v>6138938.3799999999</v>
      </c>
      <c r="R513" s="139">
        <v>2179700.11</v>
      </c>
      <c r="S513" s="139">
        <v>8565954.1600000001</v>
      </c>
      <c r="T513" s="40">
        <v>0.74260409845672593</v>
      </c>
      <c r="U513" s="58"/>
      <c r="V513" s="28">
        <v>2969067.2300000004</v>
      </c>
      <c r="W513" s="29">
        <v>0.74260409845672593</v>
      </c>
      <c r="X513" s="42">
        <v>2</v>
      </c>
      <c r="Y513" s="46">
        <v>0</v>
      </c>
      <c r="Z513" s="58"/>
      <c r="AA513" s="28">
        <v>0</v>
      </c>
      <c r="AB513" s="28">
        <v>0</v>
      </c>
      <c r="AC513" s="139">
        <v>849321.34956979996</v>
      </c>
      <c r="AD513" s="130">
        <v>42161.378043112949</v>
      </c>
      <c r="AE513" s="137">
        <v>42161.378043112949</v>
      </c>
      <c r="AF513" s="130">
        <v>40997.90030864039</v>
      </c>
      <c r="AG513" s="47">
        <v>0</v>
      </c>
      <c r="AH513" s="47">
        <v>40.974749303289677</v>
      </c>
      <c r="AI513" s="47">
        <v>39.844017560099893</v>
      </c>
      <c r="AJ513" s="47">
        <v>0</v>
      </c>
      <c r="AK513" s="47">
        <v>0</v>
      </c>
      <c r="AL513" s="45">
        <v>0</v>
      </c>
      <c r="AM513" s="30">
        <v>0</v>
      </c>
      <c r="AN513" s="140">
        <v>40997.9</v>
      </c>
      <c r="AO513" s="140">
        <v>39.840000000000003</v>
      </c>
      <c r="AP513" s="140">
        <v>2197435.4499999997</v>
      </c>
      <c r="AQ513" s="41">
        <v>2238433.3499999996</v>
      </c>
      <c r="AR513" s="140"/>
      <c r="AS513" s="140">
        <v>2238433.3499999996</v>
      </c>
      <c r="AT513" s="58"/>
      <c r="AU513" s="117">
        <v>74</v>
      </c>
      <c r="AV513" s="117">
        <v>37</v>
      </c>
      <c r="AW513" s="57"/>
      <c r="AY513" s="6"/>
      <c r="AZ513" s="1"/>
      <c r="BA513" s="1"/>
      <c r="BB513" s="176"/>
    </row>
    <row r="514" spans="1:54" x14ac:dyDescent="0.25">
      <c r="A514" s="24" t="s">
        <v>1072</v>
      </c>
      <c r="B514" s="24" t="s">
        <v>1073</v>
      </c>
      <c r="C514" s="24" t="s">
        <v>1042</v>
      </c>
      <c r="D514" s="24" t="s">
        <v>12</v>
      </c>
      <c r="E514" s="58"/>
      <c r="F514" s="139">
        <v>494.87</v>
      </c>
      <c r="G514" s="57"/>
      <c r="H514" s="139">
        <v>2835729.89</v>
      </c>
      <c r="I514" s="139">
        <v>388042.41</v>
      </c>
      <c r="J514" s="139">
        <v>863263.6100000001</v>
      </c>
      <c r="K514" s="139">
        <v>2408350.7569299997</v>
      </c>
      <c r="L514" s="139">
        <v>6495386.6669299994</v>
      </c>
      <c r="M514" s="117">
        <v>0.9</v>
      </c>
      <c r="N514" s="25">
        <v>6086683.0700000003</v>
      </c>
      <c r="O514" s="25">
        <v>12299.55</v>
      </c>
      <c r="P514" s="58"/>
      <c r="Q514" s="139">
        <v>3406716.51</v>
      </c>
      <c r="R514" s="139">
        <v>1103416.75</v>
      </c>
      <c r="S514" s="139">
        <v>4639722.32</v>
      </c>
      <c r="T514" s="40">
        <v>0.76227434000436634</v>
      </c>
      <c r="U514" s="58"/>
      <c r="V514" s="28">
        <v>1446960.75</v>
      </c>
      <c r="W514" s="29">
        <v>0.76227434000436634</v>
      </c>
      <c r="X514" s="42">
        <v>2</v>
      </c>
      <c r="Y514" s="46">
        <v>0</v>
      </c>
      <c r="Z514" s="58"/>
      <c r="AA514" s="28">
        <v>0</v>
      </c>
      <c r="AB514" s="28">
        <v>0</v>
      </c>
      <c r="AC514" s="139">
        <v>369100.16265290004</v>
      </c>
      <c r="AD514" s="130">
        <v>18322.59544784289</v>
      </c>
      <c r="AE514" s="137">
        <v>18322.59544784289</v>
      </c>
      <c r="AF514" s="130">
        <v>17816.968430160632</v>
      </c>
      <c r="AG514" s="47">
        <v>0</v>
      </c>
      <c r="AH514" s="47">
        <v>37.025068094333641</v>
      </c>
      <c r="AI514" s="47">
        <v>36.003331036758404</v>
      </c>
      <c r="AJ514" s="47">
        <v>0</v>
      </c>
      <c r="AK514" s="47">
        <v>0</v>
      </c>
      <c r="AL514" s="45">
        <v>0</v>
      </c>
      <c r="AM514" s="30">
        <v>0</v>
      </c>
      <c r="AN514" s="140">
        <v>17816.96</v>
      </c>
      <c r="AO514" s="140">
        <v>36</v>
      </c>
      <c r="AP514" s="140">
        <v>1152890.2499999998</v>
      </c>
      <c r="AQ514" s="41">
        <v>1170707.2099999997</v>
      </c>
      <c r="AR514" s="140"/>
      <c r="AS514" s="140">
        <v>1170707.2099999997</v>
      </c>
      <c r="AT514" s="58"/>
      <c r="AU514" s="117">
        <v>74</v>
      </c>
      <c r="AV514" s="117">
        <v>37</v>
      </c>
      <c r="AW514" s="57"/>
      <c r="AY514" s="6"/>
      <c r="AZ514" s="1"/>
      <c r="BA514" s="1"/>
      <c r="BB514" s="176"/>
    </row>
    <row r="515" spans="1:54" x14ac:dyDescent="0.25">
      <c r="A515" s="24" t="s">
        <v>1074</v>
      </c>
      <c r="B515" s="24" t="s">
        <v>1075</v>
      </c>
      <c r="C515" s="24" t="s">
        <v>1042</v>
      </c>
      <c r="D515" s="24" t="s">
        <v>12</v>
      </c>
      <c r="E515" s="58"/>
      <c r="F515" s="139">
        <v>363.77</v>
      </c>
      <c r="G515" s="57"/>
      <c r="H515" s="139">
        <v>1995603.46</v>
      </c>
      <c r="I515" s="139">
        <v>285242.96999999997</v>
      </c>
      <c r="J515" s="139">
        <v>486850.12999999995</v>
      </c>
      <c r="K515" s="139">
        <v>1689668.79103</v>
      </c>
      <c r="L515" s="139">
        <v>4457365.3510299996</v>
      </c>
      <c r="M515" s="117">
        <v>0.9</v>
      </c>
      <c r="N515" s="25">
        <v>4180595.69</v>
      </c>
      <c r="O515" s="25">
        <v>11492.41</v>
      </c>
      <c r="P515" s="58"/>
      <c r="Q515" s="139">
        <v>2945028.03</v>
      </c>
      <c r="R515" s="139">
        <v>488886.92</v>
      </c>
      <c r="S515" s="139">
        <v>3592664.3</v>
      </c>
      <c r="T515" s="40">
        <v>0.85936659902168144</v>
      </c>
      <c r="U515" s="58"/>
      <c r="V515" s="28">
        <v>587931.39000000013</v>
      </c>
      <c r="W515" s="29">
        <v>0.85936659902168144</v>
      </c>
      <c r="X515" s="42">
        <v>2</v>
      </c>
      <c r="Y515" s="46">
        <v>0</v>
      </c>
      <c r="Z515" s="58"/>
      <c r="AA515" s="28">
        <v>0</v>
      </c>
      <c r="AB515" s="28">
        <v>0</v>
      </c>
      <c r="AC515" s="139">
        <v>51301.28994200001</v>
      </c>
      <c r="AD515" s="130">
        <v>2546.6604371120352</v>
      </c>
      <c r="AE515" s="137">
        <v>13297.24970761029</v>
      </c>
      <c r="AF515" s="130">
        <v>12930.301218670815</v>
      </c>
      <c r="AG515" s="47">
        <v>0</v>
      </c>
      <c r="AH515" s="47">
        <v>7.0007434288479953</v>
      </c>
      <c r="AI515" s="47">
        <v>35.545265466285883</v>
      </c>
      <c r="AJ515" s="47">
        <v>0</v>
      </c>
      <c r="AK515" s="47">
        <v>0</v>
      </c>
      <c r="AL515" s="45">
        <v>0</v>
      </c>
      <c r="AM515" s="30">
        <v>0</v>
      </c>
      <c r="AN515" s="140">
        <v>12930.3</v>
      </c>
      <c r="AO515" s="140">
        <v>35.54</v>
      </c>
      <c r="AP515" s="140">
        <v>497844.02000000008</v>
      </c>
      <c r="AQ515" s="41">
        <v>510774.32000000007</v>
      </c>
      <c r="AR515" s="140"/>
      <c r="AS515" s="140">
        <v>510774.32000000007</v>
      </c>
      <c r="AT515" s="58"/>
      <c r="AU515" s="117">
        <v>74</v>
      </c>
      <c r="AV515" s="117">
        <v>37</v>
      </c>
      <c r="AW515" s="57"/>
      <c r="AY515" s="6"/>
      <c r="AZ515" s="1"/>
      <c r="BA515" s="1"/>
      <c r="BB515" s="176"/>
    </row>
    <row r="516" spans="1:54" x14ac:dyDescent="0.25">
      <c r="A516" s="24" t="s">
        <v>1076</v>
      </c>
      <c r="B516" s="24" t="s">
        <v>1077</v>
      </c>
      <c r="C516" s="24" t="s">
        <v>1042</v>
      </c>
      <c r="D516" s="24" t="s">
        <v>12</v>
      </c>
      <c r="E516" s="58"/>
      <c r="F516" s="139">
        <v>330.78</v>
      </c>
      <c r="G516" s="57"/>
      <c r="H516" s="139">
        <v>1839191.38</v>
      </c>
      <c r="I516" s="139">
        <v>259374.52</v>
      </c>
      <c r="J516" s="139">
        <v>467348.29000000004</v>
      </c>
      <c r="K516" s="139">
        <v>1556452.1884199996</v>
      </c>
      <c r="L516" s="139">
        <v>4122366.3784199995</v>
      </c>
      <c r="M516" s="117">
        <v>0.9</v>
      </c>
      <c r="N516" s="25">
        <v>3865774.95</v>
      </c>
      <c r="O516" s="25">
        <v>11686.84</v>
      </c>
      <c r="P516" s="58"/>
      <c r="Q516" s="139">
        <v>2327196.5099999998</v>
      </c>
      <c r="R516" s="139">
        <v>829701.03</v>
      </c>
      <c r="S516" s="139">
        <v>3310426.71</v>
      </c>
      <c r="T516" s="40">
        <v>0.85634232535962806</v>
      </c>
      <c r="U516" s="58"/>
      <c r="V516" s="28">
        <v>555348.24000000022</v>
      </c>
      <c r="W516" s="29">
        <v>0.85634232535962806</v>
      </c>
      <c r="X516" s="42">
        <v>2</v>
      </c>
      <c r="Y516" s="46">
        <v>0</v>
      </c>
      <c r="Z516" s="58"/>
      <c r="AA516" s="28">
        <v>0</v>
      </c>
      <c r="AB516" s="28">
        <v>0</v>
      </c>
      <c r="AC516" s="139">
        <v>67170.75651000005</v>
      </c>
      <c r="AD516" s="130">
        <v>3334.4406803084353</v>
      </c>
      <c r="AE516" s="137">
        <v>12091.333145348246</v>
      </c>
      <c r="AF516" s="130">
        <v>11757.662910938043</v>
      </c>
      <c r="AG516" s="47">
        <v>0</v>
      </c>
      <c r="AH516" s="47">
        <v>10.080538969431149</v>
      </c>
      <c r="AI516" s="47">
        <v>35.545265466285883</v>
      </c>
      <c r="AJ516" s="47">
        <v>0</v>
      </c>
      <c r="AK516" s="47">
        <v>0</v>
      </c>
      <c r="AL516" s="45">
        <v>0</v>
      </c>
      <c r="AM516" s="30">
        <v>0</v>
      </c>
      <c r="AN516" s="140">
        <v>11757.66</v>
      </c>
      <c r="AO516" s="140">
        <v>35.54</v>
      </c>
      <c r="AP516" s="140">
        <v>837607.86999999988</v>
      </c>
      <c r="AQ516" s="41">
        <v>849365.52999999991</v>
      </c>
      <c r="AR516" s="140"/>
      <c r="AS516" s="140">
        <v>849365.52999999991</v>
      </c>
      <c r="AT516" s="58"/>
      <c r="AU516" s="117">
        <v>74</v>
      </c>
      <c r="AV516" s="117">
        <v>37</v>
      </c>
      <c r="AW516" s="57"/>
      <c r="AY516" s="6"/>
      <c r="AZ516" s="1"/>
      <c r="BA516" s="1"/>
      <c r="BB516" s="176"/>
    </row>
    <row r="517" spans="1:54" x14ac:dyDescent="0.25">
      <c r="A517" s="24" t="s">
        <v>1078</v>
      </c>
      <c r="B517" s="24" t="s">
        <v>1079</v>
      </c>
      <c r="C517" s="24" t="s">
        <v>1042</v>
      </c>
      <c r="D517" s="24" t="s">
        <v>12</v>
      </c>
      <c r="E517" s="58"/>
      <c r="F517" s="139">
        <v>448.36</v>
      </c>
      <c r="G517" s="57"/>
      <c r="H517" s="139">
        <v>2503466.27</v>
      </c>
      <c r="I517" s="139">
        <v>351572.52</v>
      </c>
      <c r="J517" s="139">
        <v>648407.13</v>
      </c>
      <c r="K517" s="139">
        <v>2115452.7190399999</v>
      </c>
      <c r="L517" s="139">
        <v>5618898.6390399998</v>
      </c>
      <c r="M517" s="117">
        <v>0.9</v>
      </c>
      <c r="N517" s="25">
        <v>5268554.04</v>
      </c>
      <c r="O517" s="25">
        <v>11750.72</v>
      </c>
      <c r="P517" s="58"/>
      <c r="Q517" s="139">
        <v>2548701.19</v>
      </c>
      <c r="R517" s="139">
        <v>1177106.52</v>
      </c>
      <c r="S517" s="139">
        <v>3799790.59</v>
      </c>
      <c r="T517" s="40">
        <v>0.72122076781431288</v>
      </c>
      <c r="U517" s="58"/>
      <c r="V517" s="28">
        <v>1468763.4500000002</v>
      </c>
      <c r="W517" s="29">
        <v>0.72122076781431288</v>
      </c>
      <c r="X517" s="42">
        <v>2</v>
      </c>
      <c r="Y517" s="46">
        <v>0</v>
      </c>
      <c r="Z517" s="58"/>
      <c r="AA517" s="28">
        <v>0</v>
      </c>
      <c r="AB517" s="28">
        <v>0</v>
      </c>
      <c r="AC517" s="139">
        <v>509478.06208140001</v>
      </c>
      <c r="AD517" s="130">
        <v>25291.130607945648</v>
      </c>
      <c r="AE517" s="137">
        <v>25291.130607945648</v>
      </c>
      <c r="AF517" s="130">
        <v>24593.201159057797</v>
      </c>
      <c r="AG517" s="47">
        <v>0</v>
      </c>
      <c r="AH517" s="47">
        <v>56.408088607247855</v>
      </c>
      <c r="AI517" s="47">
        <v>54.851461234404937</v>
      </c>
      <c r="AJ517" s="47">
        <v>0</v>
      </c>
      <c r="AK517" s="47">
        <v>0</v>
      </c>
      <c r="AL517" s="45">
        <v>0</v>
      </c>
      <c r="AM517" s="30">
        <v>0</v>
      </c>
      <c r="AN517" s="140">
        <v>24593.200000000001</v>
      </c>
      <c r="AO517" s="140">
        <v>54.85</v>
      </c>
      <c r="AP517" s="140">
        <v>1209576.2400000002</v>
      </c>
      <c r="AQ517" s="41">
        <v>1234169.4400000002</v>
      </c>
      <c r="AR517" s="140"/>
      <c r="AS517" s="140">
        <v>1234169.4400000002</v>
      </c>
      <c r="AT517" s="58"/>
      <c r="AU517" s="117">
        <v>74</v>
      </c>
      <c r="AV517" s="117">
        <v>37</v>
      </c>
      <c r="AW517" s="57"/>
      <c r="AY517" s="6"/>
      <c r="AZ517" s="1"/>
      <c r="BA517" s="1"/>
      <c r="BB517" s="176"/>
    </row>
    <row r="518" spans="1:54" x14ac:dyDescent="0.25">
      <c r="A518" s="24" t="s">
        <v>1080</v>
      </c>
      <c r="B518" s="24" t="s">
        <v>1081</v>
      </c>
      <c r="C518" s="24" t="s">
        <v>1042</v>
      </c>
      <c r="D518" s="24" t="s">
        <v>12</v>
      </c>
      <c r="E518" s="58"/>
      <c r="F518" s="139">
        <v>2538.19</v>
      </c>
      <c r="G518" s="57"/>
      <c r="H518" s="139">
        <v>13860622.18</v>
      </c>
      <c r="I518" s="139">
        <v>1990270.92</v>
      </c>
      <c r="J518" s="139">
        <v>2977038.51</v>
      </c>
      <c r="K518" s="139">
        <v>11696784.062409999</v>
      </c>
      <c r="L518" s="139">
        <v>30524715.672409996</v>
      </c>
      <c r="M518" s="117">
        <v>0.9</v>
      </c>
      <c r="N518" s="25">
        <v>28641922.510000002</v>
      </c>
      <c r="O518" s="25">
        <v>11284.38</v>
      </c>
      <c r="P518" s="58"/>
      <c r="Q518" s="139">
        <v>15340613.689999999</v>
      </c>
      <c r="R518" s="139">
        <v>5036593.71</v>
      </c>
      <c r="S518" s="139">
        <v>20814592.879999999</v>
      </c>
      <c r="T518" s="40">
        <v>0.72671772897691556</v>
      </c>
      <c r="U518" s="58"/>
      <c r="V518" s="28">
        <v>7827329.6300000027</v>
      </c>
      <c r="W518" s="29">
        <v>0.72671772897691556</v>
      </c>
      <c r="X518" s="42">
        <v>2</v>
      </c>
      <c r="Y518" s="46">
        <v>0</v>
      </c>
      <c r="Z518" s="58"/>
      <c r="AA518" s="28">
        <v>0</v>
      </c>
      <c r="AB518" s="28">
        <v>0</v>
      </c>
      <c r="AC518" s="139">
        <v>2304880.9988076021</v>
      </c>
      <c r="AD518" s="130">
        <v>114417.18636219065</v>
      </c>
      <c r="AE518" s="137">
        <v>114417.18636219065</v>
      </c>
      <c r="AF518" s="130">
        <v>111259.75045871332</v>
      </c>
      <c r="AG518" s="47">
        <v>0</v>
      </c>
      <c r="AH518" s="47">
        <v>45.078259059483585</v>
      </c>
      <c r="AI518" s="47">
        <v>43.834287606015828</v>
      </c>
      <c r="AJ518" s="47">
        <v>0</v>
      </c>
      <c r="AK518" s="47">
        <v>0</v>
      </c>
      <c r="AL518" s="45">
        <v>0</v>
      </c>
      <c r="AM518" s="30">
        <v>0</v>
      </c>
      <c r="AN518" s="140">
        <v>111259.75</v>
      </c>
      <c r="AO518" s="140">
        <v>43.83</v>
      </c>
      <c r="AP518" s="140">
        <v>5094672.0100000007</v>
      </c>
      <c r="AQ518" s="41">
        <v>5205931.7600000007</v>
      </c>
      <c r="AR518" s="140"/>
      <c r="AS518" s="140">
        <v>5205931.7600000007</v>
      </c>
      <c r="AT518" s="58"/>
      <c r="AU518" s="117">
        <v>74</v>
      </c>
      <c r="AV518" s="117">
        <v>37</v>
      </c>
      <c r="AW518" s="57"/>
      <c r="AY518" s="6"/>
      <c r="AZ518" s="1"/>
      <c r="BA518" s="1"/>
      <c r="BB518" s="176"/>
    </row>
    <row r="519" spans="1:54" x14ac:dyDescent="0.25">
      <c r="A519" s="24" t="s">
        <v>1082</v>
      </c>
      <c r="B519" s="24" t="s">
        <v>1083</v>
      </c>
      <c r="C519" s="24" t="s">
        <v>1042</v>
      </c>
      <c r="D519" s="24" t="s">
        <v>12</v>
      </c>
      <c r="E519" s="58"/>
      <c r="F519" s="139">
        <v>1844.96</v>
      </c>
      <c r="G519" s="57"/>
      <c r="H519" s="139">
        <v>10962734.35</v>
      </c>
      <c r="I519" s="139">
        <v>1446688.48</v>
      </c>
      <c r="J519" s="139">
        <v>4482872.68</v>
      </c>
      <c r="K519" s="139">
        <v>9414519.1494399998</v>
      </c>
      <c r="L519" s="139">
        <v>26306814.659439996</v>
      </c>
      <c r="M519" s="117">
        <v>0.9</v>
      </c>
      <c r="N519" s="25">
        <v>24617585.100000001</v>
      </c>
      <c r="O519" s="25">
        <v>13343.15</v>
      </c>
      <c r="P519" s="58"/>
      <c r="Q519" s="139">
        <v>2675194.75</v>
      </c>
      <c r="R519" s="139">
        <v>11684928.65</v>
      </c>
      <c r="S519" s="139">
        <v>14791670.210000001</v>
      </c>
      <c r="T519" s="40">
        <v>0.6008578887780508</v>
      </c>
      <c r="U519" s="58"/>
      <c r="V519" s="28">
        <v>9825914.8900000006</v>
      </c>
      <c r="W519" s="29">
        <v>0.6008578887780508</v>
      </c>
      <c r="X519" s="42">
        <v>1</v>
      </c>
      <c r="Y519" s="46">
        <v>1</v>
      </c>
      <c r="Z519" s="58"/>
      <c r="AA519" s="28">
        <v>1790835.877969332</v>
      </c>
      <c r="AB519" s="28">
        <v>537250.76339079964</v>
      </c>
      <c r="AC519" s="139">
        <v>6095061.3345086966</v>
      </c>
      <c r="AD519" s="130">
        <v>302566.49647432717</v>
      </c>
      <c r="AE519" s="137">
        <v>302566.49647432717</v>
      </c>
      <c r="AF519" s="130">
        <v>294216.9263657488</v>
      </c>
      <c r="AG519" s="47">
        <v>291.19913894653524</v>
      </c>
      <c r="AH519" s="47">
        <v>163.99623648985732</v>
      </c>
      <c r="AI519" s="47">
        <v>159.47062611967132</v>
      </c>
      <c r="AJ519" s="47">
        <v>0</v>
      </c>
      <c r="AK519" s="47">
        <v>0</v>
      </c>
      <c r="AL519" s="45">
        <v>0</v>
      </c>
      <c r="AM519" s="30">
        <v>0</v>
      </c>
      <c r="AN519" s="140">
        <v>831467.68</v>
      </c>
      <c r="AO519" s="140">
        <v>450.66</v>
      </c>
      <c r="AP519" s="140">
        <v>12505370.07</v>
      </c>
      <c r="AQ519" s="41">
        <v>13336837.75</v>
      </c>
      <c r="AR519" s="140"/>
      <c r="AS519" s="140">
        <v>13336837.75</v>
      </c>
      <c r="AT519" s="58"/>
      <c r="AU519" s="117">
        <v>74</v>
      </c>
      <c r="AV519" s="117">
        <v>37</v>
      </c>
      <c r="AW519" s="57"/>
      <c r="AY519" s="6"/>
      <c r="AZ519" s="1"/>
      <c r="BA519" s="1"/>
      <c r="BB519" s="176"/>
    </row>
    <row r="520" spans="1:54" x14ac:dyDescent="0.25">
      <c r="A520" s="24" t="s">
        <v>1084</v>
      </c>
      <c r="B520" s="24" t="s">
        <v>1085</v>
      </c>
      <c r="C520" s="24" t="s">
        <v>1042</v>
      </c>
      <c r="D520" s="24" t="s">
        <v>12</v>
      </c>
      <c r="E520" s="58"/>
      <c r="F520" s="139">
        <v>533.28</v>
      </c>
      <c r="G520" s="57"/>
      <c r="H520" s="139">
        <v>3032929.7699999996</v>
      </c>
      <c r="I520" s="139">
        <v>418160.84</v>
      </c>
      <c r="J520" s="139">
        <v>893399.33</v>
      </c>
      <c r="K520" s="139">
        <v>2575103.9049199997</v>
      </c>
      <c r="L520" s="139">
        <v>6919593.8449199991</v>
      </c>
      <c r="M520" s="117">
        <v>0.9</v>
      </c>
      <c r="N520" s="25">
        <v>6485144.8499999996</v>
      </c>
      <c r="O520" s="25">
        <v>12160.86</v>
      </c>
      <c r="P520" s="58"/>
      <c r="Q520" s="139">
        <v>2137004.79</v>
      </c>
      <c r="R520" s="139">
        <v>2102442.5099999998</v>
      </c>
      <c r="S520" s="139">
        <v>4391565.18</v>
      </c>
      <c r="T520" s="40">
        <v>0.67717302875663599</v>
      </c>
      <c r="U520" s="58"/>
      <c r="V520" s="28">
        <v>2093579.67</v>
      </c>
      <c r="W520" s="29">
        <v>0.67717302875663599</v>
      </c>
      <c r="X520" s="42">
        <v>2</v>
      </c>
      <c r="Y520" s="46">
        <v>0</v>
      </c>
      <c r="Z520" s="58"/>
      <c r="AA520" s="28">
        <v>0</v>
      </c>
      <c r="AB520" s="28">
        <v>0</v>
      </c>
      <c r="AC520" s="139">
        <v>975418.99987500045</v>
      </c>
      <c r="AD520" s="130">
        <v>48421.023709101108</v>
      </c>
      <c r="AE520" s="137">
        <v>48421.023709101108</v>
      </c>
      <c r="AF520" s="130">
        <v>47084.805929210263</v>
      </c>
      <c r="AG520" s="47">
        <v>0</v>
      </c>
      <c r="AH520" s="47">
        <v>90.798499304495024</v>
      </c>
      <c r="AI520" s="47">
        <v>88.292840401309377</v>
      </c>
      <c r="AJ520" s="47">
        <v>0</v>
      </c>
      <c r="AK520" s="47">
        <v>0</v>
      </c>
      <c r="AL520" s="45">
        <v>0</v>
      </c>
      <c r="AM520" s="30">
        <v>0</v>
      </c>
      <c r="AN520" s="140">
        <v>47084.800000000003</v>
      </c>
      <c r="AO520" s="140">
        <v>88.29</v>
      </c>
      <c r="AP520" s="140">
        <v>2172402.2600000002</v>
      </c>
      <c r="AQ520" s="41">
        <v>2219487.06</v>
      </c>
      <c r="AR520" s="140"/>
      <c r="AS520" s="140">
        <v>2219487.06</v>
      </c>
      <c r="AT520" s="58"/>
      <c r="AU520" s="117">
        <v>74</v>
      </c>
      <c r="AV520" s="117">
        <v>37</v>
      </c>
      <c r="AW520" s="57"/>
      <c r="AY520" s="6"/>
      <c r="AZ520" s="1"/>
      <c r="BA520" s="1"/>
      <c r="BB520" s="176"/>
    </row>
    <row r="521" spans="1:54" x14ac:dyDescent="0.25">
      <c r="A521" s="24" t="s">
        <v>1086</v>
      </c>
      <c r="B521" s="24" t="s">
        <v>1087</v>
      </c>
      <c r="C521" s="24" t="s">
        <v>1088</v>
      </c>
      <c r="D521" s="24" t="s">
        <v>12</v>
      </c>
      <c r="E521" s="58"/>
      <c r="F521" s="139">
        <v>206.78</v>
      </c>
      <c r="G521" s="57"/>
      <c r="H521" s="139">
        <v>1154906.81</v>
      </c>
      <c r="I521" s="139">
        <v>162142.39999999999</v>
      </c>
      <c r="J521" s="139">
        <v>325027.21999999997</v>
      </c>
      <c r="K521" s="139">
        <v>925342.76241999993</v>
      </c>
      <c r="L521" s="139">
        <v>2567419.1924199997</v>
      </c>
      <c r="M521" s="117">
        <v>0.9</v>
      </c>
      <c r="N521" s="25">
        <v>2403211.54</v>
      </c>
      <c r="O521" s="25">
        <v>11622.06</v>
      </c>
      <c r="P521" s="58"/>
      <c r="Q521" s="139">
        <v>2448811.02</v>
      </c>
      <c r="R521" s="139">
        <v>262098.51</v>
      </c>
      <c r="S521" s="139">
        <v>2768678.92</v>
      </c>
      <c r="T521" s="40">
        <v>1.1520745776711774</v>
      </c>
      <c r="U521" s="58"/>
      <c r="V521" s="28">
        <v>-365467.37999999989</v>
      </c>
      <c r="W521" s="29">
        <v>1.1520745776711774</v>
      </c>
      <c r="X521" s="42">
        <v>4</v>
      </c>
      <c r="Y521" s="46">
        <v>0</v>
      </c>
      <c r="Z521" s="58"/>
      <c r="AA521" s="28">
        <v>0</v>
      </c>
      <c r="AB521" s="28">
        <v>0</v>
      </c>
      <c r="AC521" s="139">
        <v>0</v>
      </c>
      <c r="AD521" s="130">
        <v>0</v>
      </c>
      <c r="AE521" s="137">
        <v>0</v>
      </c>
      <c r="AF521" s="130">
        <v>0</v>
      </c>
      <c r="AG521" s="47">
        <v>0</v>
      </c>
      <c r="AH521" s="47">
        <v>0</v>
      </c>
      <c r="AI521" s="47">
        <v>0</v>
      </c>
      <c r="AJ521" s="47">
        <v>0</v>
      </c>
      <c r="AK521" s="47">
        <v>1.1039295000764946</v>
      </c>
      <c r="AL521" s="45">
        <v>0</v>
      </c>
      <c r="AM521" s="30">
        <v>228.27054202581758</v>
      </c>
      <c r="AN521" s="140">
        <v>228.27</v>
      </c>
      <c r="AO521" s="140">
        <v>1.1000000000000001</v>
      </c>
      <c r="AP521" s="140">
        <v>262098.51</v>
      </c>
      <c r="AQ521" s="41">
        <v>262326.78000000003</v>
      </c>
      <c r="AR521" s="140"/>
      <c r="AS521" s="140">
        <v>262326.78000000003</v>
      </c>
      <c r="AT521" s="58"/>
      <c r="AU521" s="117">
        <v>73</v>
      </c>
      <c r="AV521" s="117">
        <v>37</v>
      </c>
      <c r="AW521" s="57"/>
      <c r="AY521" s="6"/>
      <c r="AZ521" s="1"/>
      <c r="BA521" s="1"/>
      <c r="BB521" s="176"/>
    </row>
    <row r="522" spans="1:54" x14ac:dyDescent="0.25">
      <c r="A522" s="24" t="s">
        <v>1089</v>
      </c>
      <c r="B522" s="24" t="s">
        <v>1090</v>
      </c>
      <c r="C522" s="24" t="s">
        <v>1088</v>
      </c>
      <c r="D522" s="24" t="s">
        <v>12</v>
      </c>
      <c r="E522" s="58"/>
      <c r="F522" s="139">
        <v>653.12</v>
      </c>
      <c r="G522" s="57"/>
      <c r="H522" s="139">
        <v>3697762.7</v>
      </c>
      <c r="I522" s="139">
        <v>512130.98</v>
      </c>
      <c r="J522" s="139">
        <v>1098149.58</v>
      </c>
      <c r="K522" s="139">
        <v>3142352.3596800002</v>
      </c>
      <c r="L522" s="139">
        <v>8450395.6196800005</v>
      </c>
      <c r="M522" s="117">
        <v>0.9</v>
      </c>
      <c r="N522" s="25">
        <v>7919591.29</v>
      </c>
      <c r="O522" s="25">
        <v>12125.78</v>
      </c>
      <c r="P522" s="58"/>
      <c r="Q522" s="139">
        <v>4734280.55</v>
      </c>
      <c r="R522" s="139">
        <v>1406760.79</v>
      </c>
      <c r="S522" s="139">
        <v>6371083.2400000002</v>
      </c>
      <c r="T522" s="40">
        <v>0.80447121659481502</v>
      </c>
      <c r="U522" s="58"/>
      <c r="V522" s="28">
        <v>1548508.0499999998</v>
      </c>
      <c r="W522" s="29">
        <v>0.80447121659481502</v>
      </c>
      <c r="X522" s="42">
        <v>2</v>
      </c>
      <c r="Y522" s="46">
        <v>0</v>
      </c>
      <c r="Z522" s="58"/>
      <c r="AA522" s="28">
        <v>0</v>
      </c>
      <c r="AB522" s="28">
        <v>0</v>
      </c>
      <c r="AC522" s="139">
        <v>306629.27768130001</v>
      </c>
      <c r="AD522" s="130">
        <v>15221.462290988233</v>
      </c>
      <c r="AE522" s="137">
        <v>23874.150504534275</v>
      </c>
      <c r="AF522" s="130">
        <v>23215.323781340634</v>
      </c>
      <c r="AG522" s="47">
        <v>0</v>
      </c>
      <c r="AH522" s="47">
        <v>23.305766614080465</v>
      </c>
      <c r="AI522" s="47">
        <v>35.545265466285883</v>
      </c>
      <c r="AJ522" s="47">
        <v>0</v>
      </c>
      <c r="AK522" s="47">
        <v>0</v>
      </c>
      <c r="AL522" s="45">
        <v>0</v>
      </c>
      <c r="AM522" s="30">
        <v>0</v>
      </c>
      <c r="AN522" s="140">
        <v>23215.32</v>
      </c>
      <c r="AO522" s="140">
        <v>35.54</v>
      </c>
      <c r="AP522" s="140">
        <v>1444973.6500000001</v>
      </c>
      <c r="AQ522" s="41">
        <v>1468188.9700000002</v>
      </c>
      <c r="AR522" s="140"/>
      <c r="AS522" s="140">
        <v>1468188.9700000002</v>
      </c>
      <c r="AT522" s="58"/>
      <c r="AU522" s="117">
        <v>73</v>
      </c>
      <c r="AV522" s="117">
        <v>37</v>
      </c>
      <c r="AW522" s="57"/>
      <c r="AY522" s="6"/>
      <c r="AZ522" s="1"/>
      <c r="BA522" s="1"/>
      <c r="BB522" s="176"/>
    </row>
    <row r="523" spans="1:54" x14ac:dyDescent="0.25">
      <c r="A523" s="24" t="s">
        <v>1091</v>
      </c>
      <c r="B523" s="24" t="s">
        <v>1092</v>
      </c>
      <c r="C523" s="24" t="s">
        <v>1093</v>
      </c>
      <c r="D523" s="24" t="s">
        <v>6</v>
      </c>
      <c r="E523" s="58"/>
      <c r="F523" s="139">
        <v>8</v>
      </c>
      <c r="G523" s="57"/>
      <c r="H523" s="139">
        <v>38707.82</v>
      </c>
      <c r="I523" s="139">
        <v>6273.04</v>
      </c>
      <c r="J523" s="139">
        <v>12527.29</v>
      </c>
      <c r="K523" s="139">
        <v>33064.553999999996</v>
      </c>
      <c r="L523" s="139">
        <v>90572.703999999998</v>
      </c>
      <c r="M523" s="117">
        <v>0.9</v>
      </c>
      <c r="N523" s="25">
        <v>84821.88</v>
      </c>
      <c r="O523" s="25">
        <v>10602.73</v>
      </c>
      <c r="P523" s="58"/>
      <c r="Q523" s="139">
        <v>8482.18</v>
      </c>
      <c r="R523" s="139">
        <v>62046.66</v>
      </c>
      <c r="S523" s="139">
        <v>70528.84</v>
      </c>
      <c r="T523" s="40">
        <v>0.83149347786207983</v>
      </c>
      <c r="U523" s="58"/>
      <c r="V523" s="28">
        <v>14293.040000000008</v>
      </c>
      <c r="W523" s="29">
        <v>0.83149347786207983</v>
      </c>
      <c r="X523" s="42">
        <v>2</v>
      </c>
      <c r="Y523" s="46">
        <v>0</v>
      </c>
      <c r="Z523" s="58"/>
      <c r="AA523" s="28">
        <v>0</v>
      </c>
      <c r="AB523" s="28">
        <v>0</v>
      </c>
      <c r="AC523" s="139">
        <v>5229.7668000000122</v>
      </c>
      <c r="AD523" s="130">
        <v>259.61218947787751</v>
      </c>
      <c r="AE523" s="137">
        <v>292.43202479831302</v>
      </c>
      <c r="AF523" s="130">
        <v>284.36212373028707</v>
      </c>
      <c r="AG523" s="47">
        <v>0</v>
      </c>
      <c r="AH523" s="47">
        <v>32.451523684734688</v>
      </c>
      <c r="AI523" s="47">
        <v>35.545265466285883</v>
      </c>
      <c r="AJ523" s="47">
        <v>0</v>
      </c>
      <c r="AK523" s="47">
        <v>0</v>
      </c>
      <c r="AL523" s="45">
        <v>0</v>
      </c>
      <c r="AM523" s="30">
        <v>0</v>
      </c>
      <c r="AN523" s="140">
        <v>284.36</v>
      </c>
      <c r="AO523" s="140">
        <v>35.54</v>
      </c>
      <c r="AP523" s="140">
        <v>62046.66</v>
      </c>
      <c r="AQ523" s="41">
        <v>62331.020000000004</v>
      </c>
      <c r="AR523" s="140"/>
      <c r="AS523" s="140">
        <v>62331.020000000004</v>
      </c>
      <c r="AT523" s="58"/>
      <c r="AU523" s="117">
        <v>115</v>
      </c>
      <c r="AV523" s="117">
        <v>58</v>
      </c>
      <c r="AW523" s="57"/>
      <c r="AY523" s="6"/>
      <c r="AZ523" s="1"/>
      <c r="BA523" s="1"/>
      <c r="BB523" s="176"/>
    </row>
    <row r="524" spans="1:54" x14ac:dyDescent="0.25">
      <c r="A524" s="24" t="s">
        <v>1094</v>
      </c>
      <c r="B524" s="24" t="s">
        <v>1095</v>
      </c>
      <c r="C524" s="24" t="s">
        <v>1093</v>
      </c>
      <c r="D524" s="24" t="s">
        <v>6</v>
      </c>
      <c r="E524" s="58"/>
      <c r="F524" s="139">
        <v>13</v>
      </c>
      <c r="G524" s="57"/>
      <c r="H524" s="139">
        <v>71120.820000000007</v>
      </c>
      <c r="I524" s="139">
        <v>10193.69</v>
      </c>
      <c r="J524" s="139">
        <v>24876</v>
      </c>
      <c r="K524" s="139">
        <v>62612.524999999994</v>
      </c>
      <c r="L524" s="139">
        <v>168803.035</v>
      </c>
      <c r="M524" s="117">
        <v>0.9</v>
      </c>
      <c r="N524" s="25">
        <v>158183.98000000001</v>
      </c>
      <c r="O524" s="25">
        <v>12167.99</v>
      </c>
      <c r="P524" s="58"/>
      <c r="Q524" s="139">
        <v>15818.39</v>
      </c>
      <c r="R524" s="139">
        <v>95427.73</v>
      </c>
      <c r="S524" s="139">
        <v>111246.12</v>
      </c>
      <c r="T524" s="40">
        <v>0.70327045760259654</v>
      </c>
      <c r="U524" s="58"/>
      <c r="V524" s="28">
        <v>46937.860000000015</v>
      </c>
      <c r="W524" s="29">
        <v>0.70327045760259654</v>
      </c>
      <c r="X524" s="42">
        <v>2</v>
      </c>
      <c r="Y524" s="46">
        <v>0</v>
      </c>
      <c r="Z524" s="58"/>
      <c r="AA524" s="28">
        <v>0</v>
      </c>
      <c r="AB524" s="28">
        <v>0</v>
      </c>
      <c r="AC524" s="139">
        <v>28007.515800000027</v>
      </c>
      <c r="AD524" s="130">
        <v>1390.3282453577544</v>
      </c>
      <c r="AE524" s="137">
        <v>1390.3282453577544</v>
      </c>
      <c r="AF524" s="130">
        <v>1351.9609994999953</v>
      </c>
      <c r="AG524" s="47">
        <v>0</v>
      </c>
      <c r="AH524" s="47">
        <v>106.94832656598111</v>
      </c>
      <c r="AI524" s="47">
        <v>103.99699996153809</v>
      </c>
      <c r="AJ524" s="47">
        <v>0</v>
      </c>
      <c r="AK524" s="47">
        <v>0</v>
      </c>
      <c r="AL524" s="45">
        <v>0</v>
      </c>
      <c r="AM524" s="30">
        <v>0</v>
      </c>
      <c r="AN524" s="140">
        <v>1351.96</v>
      </c>
      <c r="AO524" s="140">
        <v>103.99</v>
      </c>
      <c r="AP524" s="140">
        <v>95427.73000000001</v>
      </c>
      <c r="AQ524" s="41">
        <v>96779.690000000017</v>
      </c>
      <c r="AR524" s="140"/>
      <c r="AS524" s="140">
        <v>96779.690000000017</v>
      </c>
      <c r="AT524" s="58"/>
      <c r="AU524" s="117">
        <v>115</v>
      </c>
      <c r="AV524" s="117">
        <v>58</v>
      </c>
      <c r="AW524" s="57"/>
      <c r="AY524" s="6"/>
      <c r="AZ524" s="1"/>
      <c r="BA524" s="1"/>
      <c r="BB524" s="176"/>
    </row>
    <row r="525" spans="1:54" x14ac:dyDescent="0.25">
      <c r="A525" s="24" t="s">
        <v>1096</v>
      </c>
      <c r="B525" s="24" t="s">
        <v>1097</v>
      </c>
      <c r="C525" s="24" t="s">
        <v>1093</v>
      </c>
      <c r="D525" s="24" t="s">
        <v>6</v>
      </c>
      <c r="E525" s="58"/>
      <c r="F525" s="139">
        <v>8</v>
      </c>
      <c r="G525" s="57"/>
      <c r="H525" s="139">
        <v>47613.739999999991</v>
      </c>
      <c r="I525" s="139">
        <v>6273.04</v>
      </c>
      <c r="J525" s="139">
        <v>12527.29</v>
      </c>
      <c r="K525" s="139">
        <v>39793.629999999997</v>
      </c>
      <c r="L525" s="139">
        <v>106207.69999999998</v>
      </c>
      <c r="M525" s="117">
        <v>0.9</v>
      </c>
      <c r="N525" s="25">
        <v>99566.29</v>
      </c>
      <c r="O525" s="25">
        <v>12445.78</v>
      </c>
      <c r="P525" s="58"/>
      <c r="Q525" s="139">
        <v>9956.6200000000008</v>
      </c>
      <c r="R525" s="139">
        <v>65385.66</v>
      </c>
      <c r="S525" s="139">
        <v>75342.28</v>
      </c>
      <c r="T525" s="40">
        <v>0.75670470397159528</v>
      </c>
      <c r="U525" s="58"/>
      <c r="V525" s="28">
        <v>24224.009999999995</v>
      </c>
      <c r="W525" s="29">
        <v>0.75670470397159528</v>
      </c>
      <c r="X525" s="42">
        <v>2</v>
      </c>
      <c r="Y525" s="46">
        <v>0</v>
      </c>
      <c r="Z525" s="58"/>
      <c r="AA525" s="28">
        <v>0</v>
      </c>
      <c r="AB525" s="28">
        <v>0</v>
      </c>
      <c r="AC525" s="139">
        <v>12840.642899999995</v>
      </c>
      <c r="AD525" s="130">
        <v>637.42563388726126</v>
      </c>
      <c r="AE525" s="137">
        <v>637.42563388726126</v>
      </c>
      <c r="AF525" s="130">
        <v>619.83535181319064</v>
      </c>
      <c r="AG525" s="47">
        <v>0</v>
      </c>
      <c r="AH525" s="47">
        <v>79.678204235907657</v>
      </c>
      <c r="AI525" s="47">
        <v>77.47941897664883</v>
      </c>
      <c r="AJ525" s="47">
        <v>0</v>
      </c>
      <c r="AK525" s="47">
        <v>0</v>
      </c>
      <c r="AL525" s="45">
        <v>0</v>
      </c>
      <c r="AM525" s="30">
        <v>0</v>
      </c>
      <c r="AN525" s="140">
        <v>619.83000000000004</v>
      </c>
      <c r="AO525" s="140">
        <v>77.47</v>
      </c>
      <c r="AP525" s="140">
        <v>65385.66</v>
      </c>
      <c r="AQ525" s="41">
        <v>66005.490000000005</v>
      </c>
      <c r="AR525" s="140"/>
      <c r="AS525" s="140">
        <v>66005.490000000005</v>
      </c>
      <c r="AT525" s="58"/>
      <c r="AU525" s="117">
        <v>15</v>
      </c>
      <c r="AV525" s="117">
        <v>58</v>
      </c>
      <c r="AW525" s="57"/>
      <c r="AY525" s="6"/>
      <c r="AZ525" s="1"/>
      <c r="BA525" s="1"/>
      <c r="BB525" s="176"/>
    </row>
    <row r="526" spans="1:54" x14ac:dyDescent="0.25">
      <c r="A526" s="24" t="s">
        <v>1098</v>
      </c>
      <c r="B526" s="24" t="s">
        <v>1099</v>
      </c>
      <c r="C526" s="24" t="s">
        <v>1100</v>
      </c>
      <c r="D526" s="24" t="s">
        <v>12</v>
      </c>
      <c r="E526" s="58"/>
      <c r="F526" s="139">
        <v>338.05</v>
      </c>
      <c r="G526" s="57"/>
      <c r="H526" s="139">
        <v>2107318.0499999998</v>
      </c>
      <c r="I526" s="139">
        <v>265075.14</v>
      </c>
      <c r="J526" s="139">
        <v>1039063.74</v>
      </c>
      <c r="K526" s="139">
        <v>1813371.30595</v>
      </c>
      <c r="L526" s="139">
        <v>5224828.2359499997</v>
      </c>
      <c r="M526" s="117">
        <v>0.9</v>
      </c>
      <c r="N526" s="25">
        <v>4883682.54</v>
      </c>
      <c r="O526" s="25">
        <v>14446.62</v>
      </c>
      <c r="P526" s="58"/>
      <c r="Q526" s="139">
        <v>586041.9</v>
      </c>
      <c r="R526" s="139">
        <v>3417765.59</v>
      </c>
      <c r="S526" s="139">
        <v>4246314.0999999996</v>
      </c>
      <c r="T526" s="40">
        <v>0.86949019827156893</v>
      </c>
      <c r="U526" s="58"/>
      <c r="V526" s="28">
        <v>637368.44000000041</v>
      </c>
      <c r="W526" s="29">
        <v>0.86949019827156893</v>
      </c>
      <c r="X526" s="42">
        <v>2</v>
      </c>
      <c r="Y526" s="46">
        <v>0</v>
      </c>
      <c r="Z526" s="58"/>
      <c r="AA526" s="28">
        <v>0</v>
      </c>
      <c r="AB526" s="28">
        <v>0</v>
      </c>
      <c r="AC526" s="139">
        <v>131120.16368000061</v>
      </c>
      <c r="AD526" s="130">
        <v>6508.9695352501294</v>
      </c>
      <c r="AE526" s="137">
        <v>12357.080747883716</v>
      </c>
      <c r="AF526" s="130">
        <v>12016.076990877944</v>
      </c>
      <c r="AG526" s="47">
        <v>0</v>
      </c>
      <c r="AH526" s="47">
        <v>19.25445802470087</v>
      </c>
      <c r="AI526" s="47">
        <v>35.545265466285883</v>
      </c>
      <c r="AJ526" s="47">
        <v>0</v>
      </c>
      <c r="AK526" s="47">
        <v>0</v>
      </c>
      <c r="AL526" s="45">
        <v>0</v>
      </c>
      <c r="AM526" s="30">
        <v>0</v>
      </c>
      <c r="AN526" s="140">
        <v>12016.07</v>
      </c>
      <c r="AO526" s="140">
        <v>35.54</v>
      </c>
      <c r="AP526" s="140">
        <v>3557581.82</v>
      </c>
      <c r="AQ526" s="41">
        <v>3569597.8899999997</v>
      </c>
      <c r="AR526" s="140"/>
      <c r="AS526" s="140">
        <v>3569597.8899999997</v>
      </c>
      <c r="AT526" s="58"/>
      <c r="AU526" s="117">
        <v>118</v>
      </c>
      <c r="AV526" s="117">
        <v>59</v>
      </c>
      <c r="AW526" s="57"/>
      <c r="AY526" s="6"/>
      <c r="AZ526" s="1"/>
      <c r="BA526" s="1"/>
      <c r="BB526" s="176"/>
    </row>
    <row r="527" spans="1:54" x14ac:dyDescent="0.25">
      <c r="A527" s="24" t="s">
        <v>1101</v>
      </c>
      <c r="B527" s="24" t="s">
        <v>1102</v>
      </c>
      <c r="C527" s="24" t="s">
        <v>1100</v>
      </c>
      <c r="D527" s="24" t="s">
        <v>12</v>
      </c>
      <c r="E527" s="58"/>
      <c r="F527" s="139">
        <v>394.21</v>
      </c>
      <c r="G527" s="57"/>
      <c r="H527" s="139">
        <v>2282007.2600000002</v>
      </c>
      <c r="I527" s="139">
        <v>309111.88</v>
      </c>
      <c r="J527" s="139">
        <v>765240.6</v>
      </c>
      <c r="K527" s="139">
        <v>1930138.9351900001</v>
      </c>
      <c r="L527" s="139">
        <v>5286498.6751899999</v>
      </c>
      <c r="M527" s="117">
        <v>0.9</v>
      </c>
      <c r="N527" s="25">
        <v>4950862.7</v>
      </c>
      <c r="O527" s="25">
        <v>12558.94</v>
      </c>
      <c r="P527" s="58"/>
      <c r="Q527" s="139">
        <v>621828.35</v>
      </c>
      <c r="R527" s="139">
        <v>2817915.5</v>
      </c>
      <c r="S527" s="139">
        <v>3582680.59</v>
      </c>
      <c r="T527" s="40">
        <v>0.72364773719133835</v>
      </c>
      <c r="U527" s="58"/>
      <c r="V527" s="28">
        <v>1368182.1100000003</v>
      </c>
      <c r="W527" s="29">
        <v>0.72364773719133835</v>
      </c>
      <c r="X527" s="42">
        <v>2</v>
      </c>
      <c r="Y527" s="46">
        <v>0</v>
      </c>
      <c r="Z527" s="58"/>
      <c r="AA527" s="28">
        <v>0</v>
      </c>
      <c r="AB527" s="28">
        <v>0</v>
      </c>
      <c r="AC527" s="139">
        <v>763435.00249600073</v>
      </c>
      <c r="AD527" s="130">
        <v>37897.871951390873</v>
      </c>
      <c r="AE527" s="137">
        <v>37897.871951390873</v>
      </c>
      <c r="AF527" s="130">
        <v>36852.049157025685</v>
      </c>
      <c r="AG527" s="47">
        <v>0</v>
      </c>
      <c r="AH527" s="47">
        <v>96.136252128030421</v>
      </c>
      <c r="AI527" s="47">
        <v>93.483293566945761</v>
      </c>
      <c r="AJ527" s="47">
        <v>0</v>
      </c>
      <c r="AK527" s="47">
        <v>0</v>
      </c>
      <c r="AL527" s="45">
        <v>0</v>
      </c>
      <c r="AM527" s="30">
        <v>0</v>
      </c>
      <c r="AN527" s="140">
        <v>36852.04</v>
      </c>
      <c r="AO527" s="140">
        <v>93.48</v>
      </c>
      <c r="AP527" s="140">
        <v>2963422.58</v>
      </c>
      <c r="AQ527" s="41">
        <v>3000274.62</v>
      </c>
      <c r="AR527" s="140"/>
      <c r="AS527" s="140">
        <v>3000274.62</v>
      </c>
      <c r="AT527" s="58"/>
      <c r="AU527" s="117">
        <v>118</v>
      </c>
      <c r="AV527" s="117">
        <v>59</v>
      </c>
      <c r="AW527" s="57"/>
      <c r="AY527" s="6"/>
      <c r="AZ527" s="1"/>
      <c r="BA527" s="1"/>
      <c r="BB527" s="176"/>
    </row>
    <row r="528" spans="1:54" x14ac:dyDescent="0.25">
      <c r="A528" s="24" t="s">
        <v>1103</v>
      </c>
      <c r="B528" s="24" t="s">
        <v>1104</v>
      </c>
      <c r="C528" s="24" t="s">
        <v>1093</v>
      </c>
      <c r="D528" s="24" t="s">
        <v>120</v>
      </c>
      <c r="E528" s="58"/>
      <c r="F528" s="139">
        <v>190.38</v>
      </c>
      <c r="G528" s="57"/>
      <c r="H528" s="139">
        <v>1060796.44</v>
      </c>
      <c r="I528" s="139">
        <v>149282.66</v>
      </c>
      <c r="J528" s="139">
        <v>368204.04000000004</v>
      </c>
      <c r="K528" s="139">
        <v>890136.00381999998</v>
      </c>
      <c r="L528" s="139">
        <v>2468419.1438199999</v>
      </c>
      <c r="M528" s="117">
        <v>0.9</v>
      </c>
      <c r="N528" s="25">
        <v>2310590.8199999998</v>
      </c>
      <c r="O528" s="25">
        <v>12136.73</v>
      </c>
      <c r="P528" s="58"/>
      <c r="Q528" s="139">
        <v>521640.05</v>
      </c>
      <c r="R528" s="139">
        <v>928245.49</v>
      </c>
      <c r="S528" s="139">
        <v>1634018.72</v>
      </c>
      <c r="T528" s="40">
        <v>0.70718653681831911</v>
      </c>
      <c r="U528" s="58"/>
      <c r="V528" s="28">
        <v>676572.09999999986</v>
      </c>
      <c r="W528" s="29">
        <v>0.70718653681831911</v>
      </c>
      <c r="X528" s="42">
        <v>2</v>
      </c>
      <c r="Y528" s="46">
        <v>0</v>
      </c>
      <c r="Z528" s="58"/>
      <c r="AA528" s="28">
        <v>0</v>
      </c>
      <c r="AB528" s="28">
        <v>0</v>
      </c>
      <c r="AC528" s="139">
        <v>356722.27351259993</v>
      </c>
      <c r="AD528" s="130">
        <v>17708.141491534981</v>
      </c>
      <c r="AE528" s="137">
        <v>17708.141491534981</v>
      </c>
      <c r="AF528" s="130">
        <v>17219.470833682608</v>
      </c>
      <c r="AG528" s="47">
        <v>0</v>
      </c>
      <c r="AH528" s="47">
        <v>93.014715261765843</v>
      </c>
      <c r="AI528" s="47">
        <v>90.447898065356696</v>
      </c>
      <c r="AJ528" s="47">
        <v>0</v>
      </c>
      <c r="AK528" s="47">
        <v>0</v>
      </c>
      <c r="AL528" s="45">
        <v>0</v>
      </c>
      <c r="AM528" s="30">
        <v>0</v>
      </c>
      <c r="AN528" s="140">
        <v>17219.47</v>
      </c>
      <c r="AO528" s="140">
        <v>90.44</v>
      </c>
      <c r="AP528" s="140">
        <v>973116.76</v>
      </c>
      <c r="AQ528" s="41">
        <v>990336.23</v>
      </c>
      <c r="AR528" s="140"/>
      <c r="AS528" s="140">
        <v>990336.23</v>
      </c>
      <c r="AT528" s="58"/>
      <c r="AU528" s="117">
        <v>115</v>
      </c>
      <c r="AV528" s="117">
        <v>58</v>
      </c>
      <c r="AW528" s="57"/>
      <c r="AY528" s="6"/>
      <c r="AZ528" s="1"/>
      <c r="BA528" s="1"/>
      <c r="BB528" s="176"/>
    </row>
    <row r="529" spans="1:54" x14ac:dyDescent="0.25">
      <c r="A529" s="24" t="s">
        <v>1105</v>
      </c>
      <c r="B529" s="24" t="s">
        <v>1106</v>
      </c>
      <c r="C529" s="24" t="s">
        <v>1093</v>
      </c>
      <c r="D529" s="24" t="s">
        <v>120</v>
      </c>
      <c r="E529" s="58"/>
      <c r="F529" s="139">
        <v>1430.75</v>
      </c>
      <c r="G529" s="57"/>
      <c r="H529" s="139">
        <v>8497794.3800000008</v>
      </c>
      <c r="I529" s="139">
        <v>1121893.99</v>
      </c>
      <c r="J529" s="139">
        <v>3919909.3899999997</v>
      </c>
      <c r="K529" s="139">
        <v>7174799.3022499997</v>
      </c>
      <c r="L529" s="139">
        <v>20714397.062250003</v>
      </c>
      <c r="M529" s="117">
        <v>0.9</v>
      </c>
      <c r="N529" s="25">
        <v>19360437.280000001</v>
      </c>
      <c r="O529" s="25">
        <v>13531.67</v>
      </c>
      <c r="P529" s="58"/>
      <c r="Q529" s="139">
        <v>11028003.83</v>
      </c>
      <c r="R529" s="139">
        <v>2741962.5</v>
      </c>
      <c r="S529" s="139">
        <v>14208993.300000001</v>
      </c>
      <c r="T529" s="40">
        <v>0.73391902747353643</v>
      </c>
      <c r="U529" s="58"/>
      <c r="V529" s="28">
        <v>5151443.9800000004</v>
      </c>
      <c r="W529" s="29">
        <v>0.73391902747353643</v>
      </c>
      <c r="X529" s="42">
        <v>2</v>
      </c>
      <c r="Y529" s="46">
        <v>0</v>
      </c>
      <c r="Z529" s="58"/>
      <c r="AA529" s="28">
        <v>0</v>
      </c>
      <c r="AB529" s="28">
        <v>0</v>
      </c>
      <c r="AC529" s="139">
        <v>1533745.9202040001</v>
      </c>
      <c r="AD529" s="130">
        <v>76137.072966030071</v>
      </c>
      <c r="AE529" s="137">
        <v>76137.072966030071</v>
      </c>
      <c r="AF529" s="130">
        <v>74036.008122435407</v>
      </c>
      <c r="AG529" s="47">
        <v>0</v>
      </c>
      <c r="AH529" s="47">
        <v>53.214798508495591</v>
      </c>
      <c r="AI529" s="47">
        <v>51.746292589505792</v>
      </c>
      <c r="AJ529" s="47">
        <v>0</v>
      </c>
      <c r="AK529" s="47">
        <v>0</v>
      </c>
      <c r="AL529" s="45">
        <v>0</v>
      </c>
      <c r="AM529" s="30">
        <v>0</v>
      </c>
      <c r="AN529" s="140">
        <v>74036</v>
      </c>
      <c r="AO529" s="140">
        <v>51.74</v>
      </c>
      <c r="AP529" s="140">
        <v>3296628.56</v>
      </c>
      <c r="AQ529" s="41">
        <v>3370664.56</v>
      </c>
      <c r="AR529" s="140"/>
      <c r="AS529" s="140">
        <v>3370664.56</v>
      </c>
      <c r="AT529" s="58"/>
      <c r="AU529" s="117">
        <v>115</v>
      </c>
      <c r="AV529" s="117">
        <v>58</v>
      </c>
      <c r="AW529" s="57"/>
      <c r="AY529" s="6"/>
      <c r="AZ529" s="1"/>
      <c r="BA529" s="1"/>
      <c r="BB529" s="176"/>
    </row>
    <row r="530" spans="1:54" x14ac:dyDescent="0.25">
      <c r="A530" s="24" t="s">
        <v>1107</v>
      </c>
      <c r="B530" s="24" t="s">
        <v>1108</v>
      </c>
      <c r="C530" s="24" t="s">
        <v>1093</v>
      </c>
      <c r="D530" s="24" t="s">
        <v>120</v>
      </c>
      <c r="E530" s="58"/>
      <c r="F530" s="139">
        <v>208</v>
      </c>
      <c r="G530" s="57"/>
      <c r="H530" s="139">
        <v>1100186.99</v>
      </c>
      <c r="I530" s="139">
        <v>163099.04</v>
      </c>
      <c r="J530" s="139">
        <v>263964.59000000003</v>
      </c>
      <c r="K530" s="139">
        <v>914403.79600000009</v>
      </c>
      <c r="L530" s="139">
        <v>2441654.4160000002</v>
      </c>
      <c r="M530" s="117">
        <v>0.9</v>
      </c>
      <c r="N530" s="25">
        <v>2288929.35</v>
      </c>
      <c r="O530" s="25">
        <v>11004.46</v>
      </c>
      <c r="P530" s="58"/>
      <c r="Q530" s="139">
        <v>1273331.3899999999</v>
      </c>
      <c r="R530" s="139">
        <v>602015.62</v>
      </c>
      <c r="S530" s="139">
        <v>1881325.12</v>
      </c>
      <c r="T530" s="40">
        <v>0.82192362992767776</v>
      </c>
      <c r="U530" s="58"/>
      <c r="V530" s="28">
        <v>407604.23</v>
      </c>
      <c r="W530" s="29">
        <v>0.82192362992767776</v>
      </c>
      <c r="X530" s="42">
        <v>2</v>
      </c>
      <c r="Y530" s="46">
        <v>0</v>
      </c>
      <c r="Z530" s="58"/>
      <c r="AA530" s="28">
        <v>0</v>
      </c>
      <c r="AB530" s="28">
        <v>0</v>
      </c>
      <c r="AC530" s="139">
        <v>79294.201591499965</v>
      </c>
      <c r="AD530" s="130">
        <v>3936.2637141047012</v>
      </c>
      <c r="AE530" s="137">
        <v>7603.2326447561391</v>
      </c>
      <c r="AF530" s="130">
        <v>7393.4152169874633</v>
      </c>
      <c r="AG530" s="47">
        <v>0</v>
      </c>
      <c r="AH530" s="47">
        <v>18.924344779349525</v>
      </c>
      <c r="AI530" s="47">
        <v>35.545265466285883</v>
      </c>
      <c r="AJ530" s="47">
        <v>0</v>
      </c>
      <c r="AK530" s="47">
        <v>0</v>
      </c>
      <c r="AL530" s="45">
        <v>0</v>
      </c>
      <c r="AM530" s="30">
        <v>0</v>
      </c>
      <c r="AN530" s="140">
        <v>7393.41</v>
      </c>
      <c r="AO530" s="140">
        <v>35.54</v>
      </c>
      <c r="AP530" s="140">
        <v>614028.75</v>
      </c>
      <c r="AQ530" s="41">
        <v>621422.16</v>
      </c>
      <c r="AR530" s="140"/>
      <c r="AS530" s="140">
        <v>621422.16</v>
      </c>
      <c r="AT530" s="58"/>
      <c r="AU530" s="117">
        <v>118</v>
      </c>
      <c r="AV530" s="117">
        <v>59</v>
      </c>
      <c r="AW530" s="57"/>
      <c r="AY530" s="6"/>
      <c r="AZ530" s="1"/>
      <c r="BA530" s="1"/>
      <c r="BB530" s="176"/>
    </row>
    <row r="531" spans="1:54" x14ac:dyDescent="0.25">
      <c r="A531" s="24" t="s">
        <v>1109</v>
      </c>
      <c r="B531" s="24" t="s">
        <v>1110</v>
      </c>
      <c r="C531" s="24" t="s">
        <v>1093</v>
      </c>
      <c r="D531" s="24" t="s">
        <v>120</v>
      </c>
      <c r="E531" s="58"/>
      <c r="F531" s="139">
        <v>603.37</v>
      </c>
      <c r="G531" s="57"/>
      <c r="H531" s="139">
        <v>3367136.58</v>
      </c>
      <c r="I531" s="139">
        <v>473120.51</v>
      </c>
      <c r="J531" s="139">
        <v>1280792.4900000002</v>
      </c>
      <c r="K531" s="139">
        <v>2852879.5474300003</v>
      </c>
      <c r="L531" s="139">
        <v>7973929.1274300003</v>
      </c>
      <c r="M531" s="117">
        <v>0.9</v>
      </c>
      <c r="N531" s="25">
        <v>7461824.1600000001</v>
      </c>
      <c r="O531" s="25">
        <v>12366.91</v>
      </c>
      <c r="P531" s="58"/>
      <c r="Q531" s="139">
        <v>1779645.06</v>
      </c>
      <c r="R531" s="139">
        <v>3005340.42</v>
      </c>
      <c r="S531" s="139">
        <v>4805595.72</v>
      </c>
      <c r="T531" s="40">
        <v>0.64402425157121357</v>
      </c>
      <c r="U531" s="58"/>
      <c r="V531" s="28">
        <v>2656228.4400000004</v>
      </c>
      <c r="W531" s="29">
        <v>0.64402425157121357</v>
      </c>
      <c r="X531" s="42">
        <v>1</v>
      </c>
      <c r="Y531" s="46">
        <v>1</v>
      </c>
      <c r="Z531" s="58"/>
      <c r="AA531" s="28">
        <v>220719.57688737195</v>
      </c>
      <c r="AB531" s="28">
        <v>66215.873066211585</v>
      </c>
      <c r="AC531" s="139">
        <v>1404076.6599360802</v>
      </c>
      <c r="AD531" s="130">
        <v>69700.128097641034</v>
      </c>
      <c r="AE531" s="137">
        <v>69700.128097641034</v>
      </c>
      <c r="AF531" s="130">
        <v>67776.696016067101</v>
      </c>
      <c r="AG531" s="47">
        <v>109.74339636742229</v>
      </c>
      <c r="AH531" s="47">
        <v>115.51805376077868</v>
      </c>
      <c r="AI531" s="47">
        <v>112.33023852042213</v>
      </c>
      <c r="AJ531" s="47">
        <v>0</v>
      </c>
      <c r="AK531" s="47">
        <v>0</v>
      </c>
      <c r="AL531" s="45">
        <v>0</v>
      </c>
      <c r="AM531" s="30">
        <v>0</v>
      </c>
      <c r="AN531" s="140">
        <v>133992.56</v>
      </c>
      <c r="AO531" s="140">
        <v>222.07</v>
      </c>
      <c r="AP531" s="140">
        <v>3118435.5</v>
      </c>
      <c r="AQ531" s="41">
        <v>3252428.06</v>
      </c>
      <c r="AR531" s="140"/>
      <c r="AS531" s="140">
        <v>3252428.06</v>
      </c>
      <c r="AT531" s="58"/>
      <c r="AU531" s="117">
        <v>115</v>
      </c>
      <c r="AV531" s="117">
        <v>58</v>
      </c>
      <c r="AW531" s="57"/>
      <c r="AY531" s="6"/>
      <c r="AZ531" s="1"/>
      <c r="BA531" s="1"/>
      <c r="BB531" s="176"/>
    </row>
    <row r="532" spans="1:54" x14ac:dyDescent="0.25">
      <c r="A532" s="24" t="s">
        <v>1111</v>
      </c>
      <c r="B532" s="24" t="s">
        <v>1112</v>
      </c>
      <c r="C532" s="24" t="s">
        <v>1093</v>
      </c>
      <c r="D532" s="24" t="s">
        <v>131</v>
      </c>
      <c r="E532" s="58"/>
      <c r="F532" s="139">
        <v>1003.65</v>
      </c>
      <c r="G532" s="57"/>
      <c r="H532" s="139">
        <v>6214065.2999999998</v>
      </c>
      <c r="I532" s="139">
        <v>786992.07</v>
      </c>
      <c r="J532" s="139">
        <v>2011166.99</v>
      </c>
      <c r="K532" s="139">
        <v>5480389.9573499998</v>
      </c>
      <c r="L532" s="139">
        <v>14492614.31735</v>
      </c>
      <c r="M532" s="117">
        <v>0.9</v>
      </c>
      <c r="N532" s="25">
        <v>13591391.880000001</v>
      </c>
      <c r="O532" s="25">
        <v>13541.96</v>
      </c>
      <c r="P532" s="58"/>
      <c r="Q532" s="139">
        <v>7714228.4500000002</v>
      </c>
      <c r="R532" s="139">
        <v>1271054.5</v>
      </c>
      <c r="S532" s="139">
        <v>9659487.8399999999</v>
      </c>
      <c r="T532" s="40">
        <v>0.71070630037635252</v>
      </c>
      <c r="U532" s="58"/>
      <c r="V532" s="28">
        <v>3931904.040000001</v>
      </c>
      <c r="W532" s="29">
        <v>0.71070630037635252</v>
      </c>
      <c r="X532" s="42">
        <v>2</v>
      </c>
      <c r="Y532" s="46">
        <v>0</v>
      </c>
      <c r="Z532" s="58"/>
      <c r="AA532" s="28">
        <v>0</v>
      </c>
      <c r="AB532" s="28">
        <v>0</v>
      </c>
      <c r="AC532" s="139">
        <v>1448981.1646464008</v>
      </c>
      <c r="AD532" s="130">
        <v>71929.24408523459</v>
      </c>
      <c r="AE532" s="137">
        <v>71929.24408523459</v>
      </c>
      <c r="AF532" s="130">
        <v>69944.297723542244</v>
      </c>
      <c r="AG532" s="47">
        <v>0</v>
      </c>
      <c r="AH532" s="47">
        <v>71.66765713668569</v>
      </c>
      <c r="AI532" s="47">
        <v>69.689929480936826</v>
      </c>
      <c r="AJ532" s="47">
        <v>0</v>
      </c>
      <c r="AK532" s="47">
        <v>0</v>
      </c>
      <c r="AL532" s="45">
        <v>0</v>
      </c>
      <c r="AM532" s="30">
        <v>0</v>
      </c>
      <c r="AN532" s="140">
        <v>69944.289999999994</v>
      </c>
      <c r="AO532" s="140">
        <v>69.680000000000007</v>
      </c>
      <c r="AP532" s="140">
        <v>1543248.96</v>
      </c>
      <c r="AQ532" s="41">
        <v>1613193.25</v>
      </c>
      <c r="AR532" s="140"/>
      <c r="AS532" s="140">
        <v>1613193.25</v>
      </c>
      <c r="AT532" s="58"/>
      <c r="AU532" s="117">
        <v>115</v>
      </c>
      <c r="AV532" s="117">
        <v>58</v>
      </c>
      <c r="AW532" s="57"/>
      <c r="AY532" s="6"/>
      <c r="AZ532" s="1"/>
      <c r="BA532" s="1"/>
      <c r="BB532" s="176"/>
    </row>
    <row r="533" spans="1:54" x14ac:dyDescent="0.25">
      <c r="A533" s="24" t="s">
        <v>1113</v>
      </c>
      <c r="B533" s="24" t="s">
        <v>1114</v>
      </c>
      <c r="C533" s="24" t="s">
        <v>1093</v>
      </c>
      <c r="D533" s="24" t="s">
        <v>12</v>
      </c>
      <c r="E533" s="58"/>
      <c r="F533" s="139">
        <v>915.11</v>
      </c>
      <c r="G533" s="57"/>
      <c r="H533" s="139">
        <v>5256808.9400000004</v>
      </c>
      <c r="I533" s="139">
        <v>717565.2</v>
      </c>
      <c r="J533" s="139">
        <v>1725686.7399999998</v>
      </c>
      <c r="K533" s="139">
        <v>4489995.7262899987</v>
      </c>
      <c r="L533" s="139">
        <v>12190056.60629</v>
      </c>
      <c r="M533" s="117">
        <v>0.9</v>
      </c>
      <c r="N533" s="25">
        <v>11420050.51</v>
      </c>
      <c r="O533" s="25">
        <v>12479.42</v>
      </c>
      <c r="P533" s="58"/>
      <c r="Q533" s="139">
        <v>2612907.5499999998</v>
      </c>
      <c r="R533" s="139">
        <v>3359903.63</v>
      </c>
      <c r="S533" s="139">
        <v>7210225.0199999996</v>
      </c>
      <c r="T533" s="40">
        <v>0.63136542291878184</v>
      </c>
      <c r="U533" s="58"/>
      <c r="V533" s="28">
        <v>4209825.49</v>
      </c>
      <c r="W533" s="29">
        <v>0.63136542291878184</v>
      </c>
      <c r="X533" s="42">
        <v>1</v>
      </c>
      <c r="Y533" s="46">
        <v>1</v>
      </c>
      <c r="Z533" s="58"/>
      <c r="AA533" s="28">
        <v>482367.74804499652</v>
      </c>
      <c r="AB533" s="28">
        <v>144710.32441349895</v>
      </c>
      <c r="AC533" s="139">
        <v>2254302.5203691106</v>
      </c>
      <c r="AD533" s="130">
        <v>111906.40719554093</v>
      </c>
      <c r="AE533" s="137">
        <v>111906.40719554093</v>
      </c>
      <c r="AF533" s="130">
        <v>108818.25829813791</v>
      </c>
      <c r="AG533" s="47">
        <v>158.13434932794848</v>
      </c>
      <c r="AH533" s="47">
        <v>122.28738315125059</v>
      </c>
      <c r="AI533" s="47">
        <v>118.91276272594322</v>
      </c>
      <c r="AJ533" s="47">
        <v>0</v>
      </c>
      <c r="AK533" s="47">
        <v>0</v>
      </c>
      <c r="AL533" s="45">
        <v>0</v>
      </c>
      <c r="AM533" s="30">
        <v>0</v>
      </c>
      <c r="AN533" s="140">
        <v>253528.58</v>
      </c>
      <c r="AO533" s="140">
        <v>277.04000000000002</v>
      </c>
      <c r="AP533" s="140">
        <v>3539711.7700000005</v>
      </c>
      <c r="AQ533" s="41">
        <v>3793240.3500000006</v>
      </c>
      <c r="AR533" s="140"/>
      <c r="AS533" s="140">
        <v>3793240.3500000006</v>
      </c>
      <c r="AT533" s="58"/>
      <c r="AU533" s="117">
        <v>115</v>
      </c>
      <c r="AV533" s="117">
        <v>58</v>
      </c>
      <c r="AW533" s="57"/>
      <c r="AY533" s="6"/>
      <c r="AZ533" s="1"/>
      <c r="BA533" s="1"/>
      <c r="BB533" s="176"/>
    </row>
    <row r="534" spans="1:54" x14ac:dyDescent="0.25">
      <c r="A534" s="24" t="s">
        <v>1115</v>
      </c>
      <c r="B534" s="24" t="s">
        <v>1116</v>
      </c>
      <c r="C534" s="24" t="s">
        <v>1093</v>
      </c>
      <c r="D534" s="24" t="s">
        <v>12</v>
      </c>
      <c r="E534" s="58"/>
      <c r="F534" s="139">
        <v>1963.29</v>
      </c>
      <c r="G534" s="57"/>
      <c r="H534" s="139">
        <v>11626709.85</v>
      </c>
      <c r="I534" s="139">
        <v>1539474.58</v>
      </c>
      <c r="J534" s="139">
        <v>4370837.9000000004</v>
      </c>
      <c r="K534" s="139">
        <v>9899833.1313099992</v>
      </c>
      <c r="L534" s="139">
        <v>27436855.461309999</v>
      </c>
      <c r="M534" s="117">
        <v>0.9</v>
      </c>
      <c r="N534" s="25">
        <v>25683153.219999999</v>
      </c>
      <c r="O534" s="25">
        <v>13081.69</v>
      </c>
      <c r="P534" s="58"/>
      <c r="Q534" s="139">
        <v>5733114.0499999998</v>
      </c>
      <c r="R534" s="139">
        <v>10290329.380000001</v>
      </c>
      <c r="S534" s="139">
        <v>16345087</v>
      </c>
      <c r="T534" s="40">
        <v>0.63641278233981591</v>
      </c>
      <c r="U534" s="58"/>
      <c r="V534" s="28">
        <v>9338066.2199999988</v>
      </c>
      <c r="W534" s="29">
        <v>0.63641278233981591</v>
      </c>
      <c r="X534" s="42">
        <v>1</v>
      </c>
      <c r="Y534" s="46">
        <v>1</v>
      </c>
      <c r="Z534" s="58"/>
      <c r="AA534" s="28">
        <v>955190.13518086448</v>
      </c>
      <c r="AB534" s="28">
        <v>286557.04055425932</v>
      </c>
      <c r="AC534" s="139">
        <v>5089307.1780949058</v>
      </c>
      <c r="AD534" s="130">
        <v>252639.59751144043</v>
      </c>
      <c r="AE534" s="137">
        <v>252639.59751144043</v>
      </c>
      <c r="AF534" s="130">
        <v>245667.80104287874</v>
      </c>
      <c r="AG534" s="47">
        <v>145.95757150204977</v>
      </c>
      <c r="AH534" s="47">
        <v>128.68175231954547</v>
      </c>
      <c r="AI534" s="47">
        <v>125.13067404350797</v>
      </c>
      <c r="AJ534" s="47">
        <v>0</v>
      </c>
      <c r="AK534" s="47">
        <v>0</v>
      </c>
      <c r="AL534" s="45">
        <v>0</v>
      </c>
      <c r="AM534" s="30">
        <v>0</v>
      </c>
      <c r="AN534" s="140">
        <v>532224.84</v>
      </c>
      <c r="AO534" s="140">
        <v>271.08</v>
      </c>
      <c r="AP534" s="140">
        <v>11025584.140000001</v>
      </c>
      <c r="AQ534" s="41">
        <v>11557808.98</v>
      </c>
      <c r="AR534" s="140"/>
      <c r="AS534" s="140">
        <v>11557808.98</v>
      </c>
      <c r="AT534" s="58"/>
      <c r="AU534" s="117">
        <v>115</v>
      </c>
      <c r="AV534" s="117">
        <v>58</v>
      </c>
      <c r="AW534" s="57"/>
      <c r="AY534" s="6"/>
      <c r="AZ534" s="1"/>
      <c r="BA534" s="1"/>
      <c r="BB534" s="176"/>
    </row>
    <row r="535" spans="1:54" x14ac:dyDescent="0.25">
      <c r="A535" s="24" t="s">
        <v>1117</v>
      </c>
      <c r="B535" s="24" t="s">
        <v>1118</v>
      </c>
      <c r="C535" s="24" t="s">
        <v>1093</v>
      </c>
      <c r="D535" s="24" t="s">
        <v>12</v>
      </c>
      <c r="E535" s="58"/>
      <c r="F535" s="139">
        <v>398.36</v>
      </c>
      <c r="G535" s="57"/>
      <c r="H535" s="139">
        <v>2294590.0499999998</v>
      </c>
      <c r="I535" s="139">
        <v>312366.02</v>
      </c>
      <c r="J535" s="139">
        <v>754820.75</v>
      </c>
      <c r="K535" s="139">
        <v>1953425.1440399997</v>
      </c>
      <c r="L535" s="139">
        <v>5315201.96404</v>
      </c>
      <c r="M535" s="117">
        <v>0.9</v>
      </c>
      <c r="N535" s="25">
        <v>4979024.28</v>
      </c>
      <c r="O535" s="25">
        <v>12498.8</v>
      </c>
      <c r="P535" s="58"/>
      <c r="Q535" s="139">
        <v>830501.24</v>
      </c>
      <c r="R535" s="139">
        <v>2593787.38</v>
      </c>
      <c r="S535" s="139">
        <v>3493541.79</v>
      </c>
      <c r="T535" s="40">
        <v>0.70165188871101469</v>
      </c>
      <c r="U535" s="58"/>
      <c r="V535" s="28">
        <v>1485482.4900000002</v>
      </c>
      <c r="W535" s="29">
        <v>0.70165188871101469</v>
      </c>
      <c r="X535" s="42">
        <v>2</v>
      </c>
      <c r="Y535" s="46">
        <v>0</v>
      </c>
      <c r="Z535" s="58"/>
      <c r="AA535" s="28">
        <v>0</v>
      </c>
      <c r="AB535" s="28">
        <v>0</v>
      </c>
      <c r="AC535" s="139">
        <v>822851.70765839983</v>
      </c>
      <c r="AD535" s="130">
        <v>40847.391788254703</v>
      </c>
      <c r="AE535" s="137">
        <v>40847.391788254703</v>
      </c>
      <c r="AF535" s="130">
        <v>39720.174579929255</v>
      </c>
      <c r="AG535" s="47">
        <v>0</v>
      </c>
      <c r="AH535" s="47">
        <v>102.53888891518903</v>
      </c>
      <c r="AI535" s="47">
        <v>99.709244351664964</v>
      </c>
      <c r="AJ535" s="47">
        <v>0</v>
      </c>
      <c r="AK535" s="47">
        <v>0</v>
      </c>
      <c r="AL535" s="45">
        <v>0</v>
      </c>
      <c r="AM535" s="30">
        <v>0</v>
      </c>
      <c r="AN535" s="140">
        <v>39720.17</v>
      </c>
      <c r="AO535" s="140">
        <v>99.7</v>
      </c>
      <c r="AP535" s="140">
        <v>2699137.4</v>
      </c>
      <c r="AQ535" s="41">
        <v>2738857.57</v>
      </c>
      <c r="AR535" s="140"/>
      <c r="AS535" s="140">
        <v>2738857.57</v>
      </c>
      <c r="AT535" s="58"/>
      <c r="AU535" s="117">
        <v>115</v>
      </c>
      <c r="AV535" s="117">
        <v>58</v>
      </c>
      <c r="AW535" s="57"/>
      <c r="AY535" s="6"/>
      <c r="AZ535" s="1"/>
      <c r="BA535" s="1"/>
      <c r="BB535" s="176"/>
    </row>
    <row r="536" spans="1:54" x14ac:dyDescent="0.25">
      <c r="A536" s="24" t="s">
        <v>1119</v>
      </c>
      <c r="B536" s="24" t="s">
        <v>1120</v>
      </c>
      <c r="C536" s="24" t="s">
        <v>1121</v>
      </c>
      <c r="D536" s="24" t="s">
        <v>120</v>
      </c>
      <c r="E536" s="58"/>
      <c r="F536" s="139">
        <v>100.38</v>
      </c>
      <c r="G536" s="57"/>
      <c r="H536" s="139">
        <v>558409.92999999993</v>
      </c>
      <c r="I536" s="139">
        <v>78710.960000000006</v>
      </c>
      <c r="J536" s="139">
        <v>199573.69</v>
      </c>
      <c r="K536" s="139">
        <v>471118.58581999998</v>
      </c>
      <c r="L536" s="139">
        <v>1307813.1658199998</v>
      </c>
      <c r="M536" s="117">
        <v>0.9</v>
      </c>
      <c r="N536" s="25">
        <v>1224143.7</v>
      </c>
      <c r="O536" s="25">
        <v>12195.09</v>
      </c>
      <c r="P536" s="58"/>
      <c r="Q536" s="139">
        <v>191388.94</v>
      </c>
      <c r="R536" s="139">
        <v>671509.6</v>
      </c>
      <c r="S536" s="139">
        <v>879476.89999999991</v>
      </c>
      <c r="T536" s="40">
        <v>0.71844253252293822</v>
      </c>
      <c r="U536" s="58"/>
      <c r="V536" s="28">
        <v>344666.80000000005</v>
      </c>
      <c r="W536" s="29">
        <v>0.71844253252293822</v>
      </c>
      <c r="X536" s="42">
        <v>2</v>
      </c>
      <c r="Y536" s="46">
        <v>0</v>
      </c>
      <c r="Z536" s="58"/>
      <c r="AA536" s="28">
        <v>0</v>
      </c>
      <c r="AB536" s="28">
        <v>0</v>
      </c>
      <c r="AC536" s="139">
        <v>189292.39463100015</v>
      </c>
      <c r="AD536" s="130">
        <v>9396.7121099289288</v>
      </c>
      <c r="AE536" s="137">
        <v>9396.7121099289288</v>
      </c>
      <c r="AF536" s="130">
        <v>9137.4021484288241</v>
      </c>
      <c r="AG536" s="47">
        <v>0</v>
      </c>
      <c r="AH536" s="47">
        <v>93.611397787696049</v>
      </c>
      <c r="AI536" s="47">
        <v>91.028114648623472</v>
      </c>
      <c r="AJ536" s="47">
        <v>0</v>
      </c>
      <c r="AK536" s="47">
        <v>0</v>
      </c>
      <c r="AL536" s="45">
        <v>0</v>
      </c>
      <c r="AM536" s="30">
        <v>0</v>
      </c>
      <c r="AN536" s="140">
        <v>9137.4</v>
      </c>
      <c r="AO536" s="140">
        <v>91.02</v>
      </c>
      <c r="AP536" s="140">
        <v>696475.74</v>
      </c>
      <c r="AQ536" s="41">
        <v>705613.14</v>
      </c>
      <c r="AR536" s="140"/>
      <c r="AS536" s="140">
        <v>705613.14</v>
      </c>
      <c r="AT536" s="58"/>
      <c r="AU536" s="117">
        <v>115</v>
      </c>
      <c r="AV536" s="117">
        <v>58</v>
      </c>
      <c r="AW536" s="57"/>
      <c r="AY536" s="6"/>
      <c r="AZ536" s="1"/>
      <c r="BA536" s="1"/>
      <c r="BB536" s="176"/>
    </row>
    <row r="537" spans="1:54" x14ac:dyDescent="0.25">
      <c r="A537" s="24" t="s">
        <v>1122</v>
      </c>
      <c r="B537" s="24" t="s">
        <v>1123</v>
      </c>
      <c r="C537" s="24" t="s">
        <v>1121</v>
      </c>
      <c r="D537" s="24" t="s">
        <v>120</v>
      </c>
      <c r="E537" s="58"/>
      <c r="F537" s="139">
        <v>540.96</v>
      </c>
      <c r="G537" s="57"/>
      <c r="H537" s="139">
        <v>2971261.53</v>
      </c>
      <c r="I537" s="139">
        <v>424182.96</v>
      </c>
      <c r="J537" s="139">
        <v>902714.37</v>
      </c>
      <c r="K537" s="139">
        <v>2474540.1744400002</v>
      </c>
      <c r="L537" s="139">
        <v>6772699.0344399996</v>
      </c>
      <c r="M537" s="117">
        <v>0.9</v>
      </c>
      <c r="N537" s="25">
        <v>6342883.1399999997</v>
      </c>
      <c r="O537" s="25">
        <v>11725.23</v>
      </c>
      <c r="P537" s="58"/>
      <c r="Q537" s="139">
        <v>1773470.12</v>
      </c>
      <c r="R537" s="139">
        <v>2227218.04</v>
      </c>
      <c r="S537" s="139">
        <v>4134517.68</v>
      </c>
      <c r="T537" s="40">
        <v>0.65183570132745661</v>
      </c>
      <c r="U537" s="58"/>
      <c r="V537" s="28">
        <v>2208365.4599999995</v>
      </c>
      <c r="W537" s="29">
        <v>0.65183570132745661</v>
      </c>
      <c r="X537" s="42">
        <v>1</v>
      </c>
      <c r="Y537" s="46">
        <v>1</v>
      </c>
      <c r="Z537" s="58"/>
      <c r="AA537" s="28">
        <v>138074.36577007873</v>
      </c>
      <c r="AB537" s="28">
        <v>41422.309731023619</v>
      </c>
      <c r="AC537" s="139">
        <v>1104124.5440481699</v>
      </c>
      <c r="AD537" s="130">
        <v>54810.128500683422</v>
      </c>
      <c r="AE537" s="137">
        <v>54810.128500683422</v>
      </c>
      <c r="AF537" s="130">
        <v>53297.598144846495</v>
      </c>
      <c r="AG537" s="47">
        <v>76.571853244276127</v>
      </c>
      <c r="AH537" s="47">
        <v>101.32011331832931</v>
      </c>
      <c r="AI537" s="47">
        <v>98.524101864918833</v>
      </c>
      <c r="AJ537" s="47">
        <v>0</v>
      </c>
      <c r="AK537" s="47">
        <v>0</v>
      </c>
      <c r="AL537" s="45">
        <v>0</v>
      </c>
      <c r="AM537" s="30">
        <v>0</v>
      </c>
      <c r="AN537" s="140">
        <v>94719.9</v>
      </c>
      <c r="AO537" s="140">
        <v>175.09</v>
      </c>
      <c r="AP537" s="140">
        <v>2308157.75</v>
      </c>
      <c r="AQ537" s="41">
        <v>2402877.65</v>
      </c>
      <c r="AR537" s="140"/>
      <c r="AS537" s="140">
        <v>2402877.65</v>
      </c>
      <c r="AT537" s="58"/>
      <c r="AU537" s="117">
        <v>116</v>
      </c>
      <c r="AV537" s="117">
        <v>58</v>
      </c>
      <c r="AW537" s="57"/>
      <c r="AY537" s="6"/>
      <c r="AZ537" s="1"/>
      <c r="BA537" s="1"/>
      <c r="BB537" s="176"/>
    </row>
    <row r="538" spans="1:54" x14ac:dyDescent="0.25">
      <c r="A538" s="24" t="s">
        <v>1124</v>
      </c>
      <c r="B538" s="24" t="s">
        <v>1125</v>
      </c>
      <c r="C538" s="24" t="s">
        <v>1121</v>
      </c>
      <c r="D538" s="24" t="s">
        <v>131</v>
      </c>
      <c r="E538" s="58"/>
      <c r="F538" s="139">
        <v>434.5</v>
      </c>
      <c r="G538" s="57"/>
      <c r="H538" s="139">
        <v>2597891.71</v>
      </c>
      <c r="I538" s="139">
        <v>340704.48</v>
      </c>
      <c r="J538" s="139">
        <v>634081.85000000009</v>
      </c>
      <c r="K538" s="139">
        <v>2275349.8874999997</v>
      </c>
      <c r="L538" s="139">
        <v>5848027.9275000002</v>
      </c>
      <c r="M538" s="117">
        <v>0.9</v>
      </c>
      <c r="N538" s="25">
        <v>5490760.1200000001</v>
      </c>
      <c r="O538" s="25">
        <v>12636.96</v>
      </c>
      <c r="P538" s="58"/>
      <c r="Q538" s="139">
        <v>1329343.77</v>
      </c>
      <c r="R538" s="139">
        <v>1733768.6</v>
      </c>
      <c r="S538" s="139">
        <v>3325595.72</v>
      </c>
      <c r="T538" s="40">
        <v>0.60567128181152452</v>
      </c>
      <c r="U538" s="58"/>
      <c r="V538" s="28">
        <v>2165164.4</v>
      </c>
      <c r="W538" s="29">
        <v>0.60567128181152452</v>
      </c>
      <c r="X538" s="42">
        <v>1</v>
      </c>
      <c r="Y538" s="46">
        <v>1</v>
      </c>
      <c r="Z538" s="58"/>
      <c r="AA538" s="28">
        <v>373002.77159124939</v>
      </c>
      <c r="AB538" s="28">
        <v>111900.83147737481</v>
      </c>
      <c r="AC538" s="139">
        <v>1188909.8446754827</v>
      </c>
      <c r="AD538" s="130">
        <v>59018.97726453207</v>
      </c>
      <c r="AE538" s="137">
        <v>59018.97726453207</v>
      </c>
      <c r="AF538" s="130">
        <v>57390.300282285236</v>
      </c>
      <c r="AG538" s="47">
        <v>257.53931295138045</v>
      </c>
      <c r="AH538" s="47">
        <v>135.83193846842823</v>
      </c>
      <c r="AI538" s="47">
        <v>132.08354495347581</v>
      </c>
      <c r="AJ538" s="47">
        <v>0</v>
      </c>
      <c r="AK538" s="47">
        <v>0</v>
      </c>
      <c r="AL538" s="45">
        <v>0</v>
      </c>
      <c r="AM538" s="30">
        <v>0</v>
      </c>
      <c r="AN538" s="140">
        <v>169291.13</v>
      </c>
      <c r="AO538" s="140">
        <v>389.62</v>
      </c>
      <c r="AP538" s="140">
        <v>1776424.01</v>
      </c>
      <c r="AQ538" s="41">
        <v>1945715.1400000001</v>
      </c>
      <c r="AR538" s="140"/>
      <c r="AS538" s="140">
        <v>1945715.1400000001</v>
      </c>
      <c r="AT538" s="58"/>
      <c r="AU538" s="117">
        <v>116</v>
      </c>
      <c r="AV538" s="117">
        <v>58</v>
      </c>
      <c r="AW538" s="57"/>
      <c r="AY538" s="6"/>
      <c r="AZ538" s="1"/>
      <c r="BA538" s="1"/>
      <c r="BB538" s="176"/>
    </row>
    <row r="539" spans="1:54" x14ac:dyDescent="0.25">
      <c r="A539" s="24" t="s">
        <v>1126</v>
      </c>
      <c r="B539" s="24" t="s">
        <v>1127</v>
      </c>
      <c r="C539" s="24" t="s">
        <v>1121</v>
      </c>
      <c r="D539" s="24" t="s">
        <v>120</v>
      </c>
      <c r="E539" s="58"/>
      <c r="F539" s="139">
        <v>147.46</v>
      </c>
      <c r="G539" s="57"/>
      <c r="H539" s="139">
        <v>783593.12</v>
      </c>
      <c r="I539" s="139">
        <v>115627.8</v>
      </c>
      <c r="J539" s="139">
        <v>202671.5</v>
      </c>
      <c r="K539" s="139">
        <v>654385.05993999983</v>
      </c>
      <c r="L539" s="139">
        <v>1756277.4799399998</v>
      </c>
      <c r="M539" s="117">
        <v>0.9</v>
      </c>
      <c r="N539" s="25">
        <v>1646088.23</v>
      </c>
      <c r="O539" s="25">
        <v>11162.94</v>
      </c>
      <c r="P539" s="58"/>
      <c r="Q539" s="139">
        <v>952097.43</v>
      </c>
      <c r="R539" s="139">
        <v>188420.29</v>
      </c>
      <c r="S539" s="139">
        <v>1328820.4300000002</v>
      </c>
      <c r="T539" s="40">
        <v>0.80725954161035474</v>
      </c>
      <c r="U539" s="58"/>
      <c r="V539" s="28">
        <v>317267.79999999981</v>
      </c>
      <c r="W539" s="29">
        <v>0.80725954161035474</v>
      </c>
      <c r="X539" s="42">
        <v>2</v>
      </c>
      <c r="Y539" s="46">
        <v>0</v>
      </c>
      <c r="Z539" s="58"/>
      <c r="AA539" s="28">
        <v>0</v>
      </c>
      <c r="AB539" s="28">
        <v>0</v>
      </c>
      <c r="AC539" s="139">
        <v>64361.024703199975</v>
      </c>
      <c r="AD539" s="130">
        <v>3194.9620660403957</v>
      </c>
      <c r="AE539" s="137">
        <v>5390.2532970949051</v>
      </c>
      <c r="AF539" s="130">
        <v>5241.5048456585164</v>
      </c>
      <c r="AG539" s="47">
        <v>0</v>
      </c>
      <c r="AH539" s="47">
        <v>21.666635467519296</v>
      </c>
      <c r="AI539" s="47">
        <v>35.545265466285883</v>
      </c>
      <c r="AJ539" s="47">
        <v>0</v>
      </c>
      <c r="AK539" s="47">
        <v>0</v>
      </c>
      <c r="AL539" s="45">
        <v>0</v>
      </c>
      <c r="AM539" s="30">
        <v>0</v>
      </c>
      <c r="AN539" s="140">
        <v>5241.5</v>
      </c>
      <c r="AO539" s="140">
        <v>35.54</v>
      </c>
      <c r="AP539" s="140">
        <v>192902.34</v>
      </c>
      <c r="AQ539" s="41">
        <v>198143.84</v>
      </c>
      <c r="AR539" s="140"/>
      <c r="AS539" s="140">
        <v>198143.84</v>
      </c>
      <c r="AT539" s="58"/>
      <c r="AU539" s="117">
        <v>116</v>
      </c>
      <c r="AV539" s="117">
        <v>58</v>
      </c>
      <c r="AW539" s="57"/>
      <c r="AY539" s="6"/>
      <c r="AZ539" s="1"/>
      <c r="BA539" s="1"/>
      <c r="BB539" s="176"/>
    </row>
    <row r="540" spans="1:54" x14ac:dyDescent="0.25">
      <c r="A540" s="24" t="s">
        <v>1128</v>
      </c>
      <c r="B540" s="24" t="s">
        <v>1129</v>
      </c>
      <c r="C540" s="24" t="s">
        <v>1121</v>
      </c>
      <c r="D540" s="24" t="s">
        <v>12</v>
      </c>
      <c r="E540" s="58"/>
      <c r="F540" s="139">
        <v>1440.87</v>
      </c>
      <c r="G540" s="57"/>
      <c r="H540" s="139">
        <v>8262655.6499999994</v>
      </c>
      <c r="I540" s="139">
        <v>1129829.3899999999</v>
      </c>
      <c r="J540" s="139">
        <v>2602998.2499999995</v>
      </c>
      <c r="K540" s="139">
        <v>7016985.5759300003</v>
      </c>
      <c r="L540" s="139">
        <v>19012468.865929998</v>
      </c>
      <c r="M540" s="117">
        <v>0.9</v>
      </c>
      <c r="N540" s="25">
        <v>17812920.530000001</v>
      </c>
      <c r="O540" s="25">
        <v>12362.61</v>
      </c>
      <c r="P540" s="58"/>
      <c r="Q540" s="139">
        <v>2777792.01</v>
      </c>
      <c r="R540" s="139">
        <v>7882333.2999999998</v>
      </c>
      <c r="S540" s="139">
        <v>11026687.059999999</v>
      </c>
      <c r="T540" s="40">
        <v>0.61902746612657789</v>
      </c>
      <c r="U540" s="58"/>
      <c r="V540" s="28">
        <v>6786233.4700000025</v>
      </c>
      <c r="W540" s="29">
        <v>0.61902746612657789</v>
      </c>
      <c r="X540" s="42">
        <v>1</v>
      </c>
      <c r="Y540" s="46">
        <v>1</v>
      </c>
      <c r="Z540" s="58"/>
      <c r="AA540" s="28">
        <v>972169.12078919262</v>
      </c>
      <c r="AB540" s="28">
        <v>291650.73623675777</v>
      </c>
      <c r="AC540" s="139">
        <v>3986972.5868576295</v>
      </c>
      <c r="AD540" s="130">
        <v>197918.32451542275</v>
      </c>
      <c r="AE540" s="137">
        <v>197918.32451542275</v>
      </c>
      <c r="AF540" s="130">
        <v>192456.60636232211</v>
      </c>
      <c r="AG540" s="47">
        <v>202.41294234508166</v>
      </c>
      <c r="AH540" s="47">
        <v>137.36029240349424</v>
      </c>
      <c r="AI540" s="47">
        <v>133.56972271080815</v>
      </c>
      <c r="AJ540" s="47">
        <v>0</v>
      </c>
      <c r="AK540" s="47">
        <v>0</v>
      </c>
      <c r="AL540" s="45">
        <v>0</v>
      </c>
      <c r="AM540" s="30">
        <v>0</v>
      </c>
      <c r="AN540" s="140">
        <v>484107.34</v>
      </c>
      <c r="AO540" s="140">
        <v>335.98</v>
      </c>
      <c r="AP540" s="140">
        <v>8233092.4799999995</v>
      </c>
      <c r="AQ540" s="41">
        <v>8717199.8200000003</v>
      </c>
      <c r="AR540" s="140"/>
      <c r="AS540" s="140">
        <v>8717199.8200000003</v>
      </c>
      <c r="AT540" s="58"/>
      <c r="AU540" s="117">
        <v>115</v>
      </c>
      <c r="AV540" s="117">
        <v>58</v>
      </c>
      <c r="AW540" s="57"/>
      <c r="AY540" s="6"/>
      <c r="AZ540" s="1"/>
      <c r="BA540" s="1"/>
      <c r="BB540" s="176"/>
    </row>
    <row r="541" spans="1:54" x14ac:dyDescent="0.25">
      <c r="A541" s="24" t="s">
        <v>1130</v>
      </c>
      <c r="B541" s="24" t="s">
        <v>1131</v>
      </c>
      <c r="C541" s="24" t="s">
        <v>1132</v>
      </c>
      <c r="D541" s="24" t="s">
        <v>12</v>
      </c>
      <c r="E541" s="58"/>
      <c r="F541" s="139">
        <v>359.28</v>
      </c>
      <c r="G541" s="57"/>
      <c r="H541" s="139">
        <v>2051251.1600000001</v>
      </c>
      <c r="I541" s="139">
        <v>281722.21999999997</v>
      </c>
      <c r="J541" s="139">
        <v>636322.75000000012</v>
      </c>
      <c r="K541" s="139">
        <v>1750794.3209199996</v>
      </c>
      <c r="L541" s="139">
        <v>4720090.4509199997</v>
      </c>
      <c r="M541" s="117">
        <v>0.9</v>
      </c>
      <c r="N541" s="25">
        <v>4423160.83</v>
      </c>
      <c r="O541" s="25">
        <v>12311.18</v>
      </c>
      <c r="P541" s="58"/>
      <c r="Q541" s="139">
        <v>580761.01</v>
      </c>
      <c r="R541" s="139">
        <v>2258044.9500000002</v>
      </c>
      <c r="S541" s="139">
        <v>2952949.66</v>
      </c>
      <c r="T541" s="40">
        <v>0.66761073664147097</v>
      </c>
      <c r="U541" s="58"/>
      <c r="V541" s="28">
        <v>1470211.17</v>
      </c>
      <c r="W541" s="29">
        <v>0.66761073664147097</v>
      </c>
      <c r="X541" s="42">
        <v>1</v>
      </c>
      <c r="Y541" s="46">
        <v>1</v>
      </c>
      <c r="Z541" s="58"/>
      <c r="AA541" s="28">
        <v>26509.579953738488</v>
      </c>
      <c r="AB541" s="28">
        <v>7952.8739861215463</v>
      </c>
      <c r="AC541" s="139">
        <v>886023.80044515617</v>
      </c>
      <c r="AD541" s="130">
        <v>43983.333781360292</v>
      </c>
      <c r="AE541" s="137">
        <v>43983.333781360292</v>
      </c>
      <c r="AF541" s="130">
        <v>42769.577687094141</v>
      </c>
      <c r="AG541" s="47">
        <v>22.135587803722853</v>
      </c>
      <c r="AH541" s="47">
        <v>122.42076870786099</v>
      </c>
      <c r="AI541" s="47">
        <v>119.0424673989483</v>
      </c>
      <c r="AJ541" s="47">
        <v>0</v>
      </c>
      <c r="AK541" s="47">
        <v>0</v>
      </c>
      <c r="AL541" s="45">
        <v>0</v>
      </c>
      <c r="AM541" s="30">
        <v>0</v>
      </c>
      <c r="AN541" s="140">
        <v>50722.45</v>
      </c>
      <c r="AO541" s="140">
        <v>141.16999999999999</v>
      </c>
      <c r="AP541" s="140">
        <v>2341868.3099999996</v>
      </c>
      <c r="AQ541" s="41">
        <v>2392590.7599999998</v>
      </c>
      <c r="AR541" s="140"/>
      <c r="AS541" s="140">
        <v>2392590.7599999998</v>
      </c>
      <c r="AT541" s="58"/>
      <c r="AU541" s="117">
        <v>118</v>
      </c>
      <c r="AV541" s="117">
        <v>59</v>
      </c>
      <c r="AW541" s="57"/>
      <c r="AY541" s="6"/>
      <c r="AZ541" s="1"/>
      <c r="BA541" s="1"/>
      <c r="BB541" s="176"/>
    </row>
    <row r="542" spans="1:54" x14ac:dyDescent="0.25">
      <c r="A542" s="24" t="s">
        <v>1133</v>
      </c>
      <c r="B542" s="24" t="s">
        <v>1134</v>
      </c>
      <c r="C542" s="24" t="s">
        <v>1132</v>
      </c>
      <c r="D542" s="24" t="s">
        <v>12</v>
      </c>
      <c r="E542" s="58"/>
      <c r="F542" s="139">
        <v>430.95</v>
      </c>
      <c r="G542" s="57"/>
      <c r="H542" s="139">
        <v>2598822.7000000002</v>
      </c>
      <c r="I542" s="139">
        <v>337920.82</v>
      </c>
      <c r="J542" s="139">
        <v>1099501.5</v>
      </c>
      <c r="K542" s="139">
        <v>2226775.1720500002</v>
      </c>
      <c r="L542" s="139">
        <v>6263020.1920500007</v>
      </c>
      <c r="M542" s="117">
        <v>0.9</v>
      </c>
      <c r="N542" s="25">
        <v>5859395.6900000004</v>
      </c>
      <c r="O542" s="25">
        <v>13596.46</v>
      </c>
      <c r="P542" s="58"/>
      <c r="Q542" s="139">
        <v>802151.26</v>
      </c>
      <c r="R542" s="139">
        <v>3653816.02</v>
      </c>
      <c r="S542" s="139">
        <v>4561533.9000000004</v>
      </c>
      <c r="T542" s="40">
        <v>0.77849903664724174</v>
      </c>
      <c r="U542" s="58"/>
      <c r="V542" s="28">
        <v>1297861.79</v>
      </c>
      <c r="W542" s="29">
        <v>0.77849903664724174</v>
      </c>
      <c r="X542" s="42">
        <v>2</v>
      </c>
      <c r="Y542" s="46">
        <v>0</v>
      </c>
      <c r="Z542" s="58"/>
      <c r="AA542" s="28">
        <v>0</v>
      </c>
      <c r="AB542" s="28">
        <v>0</v>
      </c>
      <c r="AC542" s="139">
        <v>614460.06894509995</v>
      </c>
      <c r="AD542" s="130">
        <v>30502.56922460952</v>
      </c>
      <c r="AE542" s="137">
        <v>30502.56922460952</v>
      </c>
      <c r="AF542" s="130">
        <v>29660.825861744317</v>
      </c>
      <c r="AG542" s="47">
        <v>0</v>
      </c>
      <c r="AH542" s="47">
        <v>70.779833448449992</v>
      </c>
      <c r="AI542" s="47">
        <v>68.826606014025572</v>
      </c>
      <c r="AJ542" s="47">
        <v>0</v>
      </c>
      <c r="AK542" s="47">
        <v>0</v>
      </c>
      <c r="AL542" s="45">
        <v>0</v>
      </c>
      <c r="AM542" s="30">
        <v>0</v>
      </c>
      <c r="AN542" s="140">
        <v>29660.82</v>
      </c>
      <c r="AO542" s="140">
        <v>68.819999999999993</v>
      </c>
      <c r="AP542" s="140">
        <v>3886478.95</v>
      </c>
      <c r="AQ542" s="41">
        <v>3916139.77</v>
      </c>
      <c r="AR542" s="140"/>
      <c r="AS542" s="140">
        <v>3916139.77</v>
      </c>
      <c r="AT542" s="58"/>
      <c r="AU542" s="117">
        <v>118</v>
      </c>
      <c r="AV542" s="117">
        <v>59</v>
      </c>
      <c r="AW542" s="57"/>
      <c r="AY542" s="6"/>
      <c r="AZ542" s="1"/>
      <c r="BA542" s="1"/>
      <c r="BB542" s="176"/>
    </row>
    <row r="543" spans="1:54" x14ac:dyDescent="0.25">
      <c r="A543" s="24" t="s">
        <v>1135</v>
      </c>
      <c r="B543" s="24" t="s">
        <v>1136</v>
      </c>
      <c r="C543" s="24" t="s">
        <v>1137</v>
      </c>
      <c r="D543" s="24" t="s">
        <v>120</v>
      </c>
      <c r="E543" s="58"/>
      <c r="F543" s="139">
        <v>131.75</v>
      </c>
      <c r="G543" s="57"/>
      <c r="H543" s="139">
        <v>689466.14</v>
      </c>
      <c r="I543" s="139">
        <v>103309.12</v>
      </c>
      <c r="J543" s="139">
        <v>160123.71999999997</v>
      </c>
      <c r="K543" s="139">
        <v>574773.3282499999</v>
      </c>
      <c r="L543" s="139">
        <v>1527672.3082499998</v>
      </c>
      <c r="M543" s="117">
        <v>0.9</v>
      </c>
      <c r="N543" s="25">
        <v>1432382.41</v>
      </c>
      <c r="O543" s="25">
        <v>10871.97</v>
      </c>
      <c r="P543" s="58"/>
      <c r="Q543" s="139">
        <v>463948.66</v>
      </c>
      <c r="R543" s="139">
        <v>443982.73</v>
      </c>
      <c r="S543" s="139">
        <v>920302.35</v>
      </c>
      <c r="T543" s="40">
        <v>0.6424976623386488</v>
      </c>
      <c r="U543" s="58"/>
      <c r="V543" s="28">
        <v>512080.05999999994</v>
      </c>
      <c r="W543" s="29">
        <v>0.6424976623386488</v>
      </c>
      <c r="X543" s="42">
        <v>1</v>
      </c>
      <c r="Y543" s="46">
        <v>1</v>
      </c>
      <c r="Z543" s="58"/>
      <c r="AA543" s="28">
        <v>44556.304398443899</v>
      </c>
      <c r="AB543" s="28">
        <v>13366.89131953317</v>
      </c>
      <c r="AC543" s="139">
        <v>240336.5986047636</v>
      </c>
      <c r="AD543" s="130">
        <v>11930.610476828209</v>
      </c>
      <c r="AE543" s="137">
        <v>11930.610476828209</v>
      </c>
      <c r="AF543" s="130">
        <v>11601.375516000782</v>
      </c>
      <c r="AG543" s="47">
        <v>101.45648060366732</v>
      </c>
      <c r="AH543" s="47">
        <v>90.554918230195142</v>
      </c>
      <c r="AI543" s="47">
        <v>88.055981146115997</v>
      </c>
      <c r="AJ543" s="47">
        <v>0</v>
      </c>
      <c r="AK543" s="47">
        <v>0</v>
      </c>
      <c r="AL543" s="45">
        <v>0</v>
      </c>
      <c r="AM543" s="30">
        <v>0</v>
      </c>
      <c r="AN543" s="140">
        <v>24968.26</v>
      </c>
      <c r="AO543" s="140">
        <v>189.51</v>
      </c>
      <c r="AP543" s="140">
        <v>455339.83</v>
      </c>
      <c r="AQ543" s="41">
        <v>480308.09</v>
      </c>
      <c r="AR543" s="140"/>
      <c r="AS543" s="140">
        <v>480308.09</v>
      </c>
      <c r="AT543" s="58"/>
      <c r="AU543" s="117">
        <v>118</v>
      </c>
      <c r="AV543" s="117">
        <v>59</v>
      </c>
      <c r="AW543" s="57"/>
      <c r="AY543" s="6"/>
      <c r="AZ543" s="1"/>
      <c r="BA543" s="1"/>
      <c r="BB543" s="176"/>
    </row>
    <row r="544" spans="1:54" x14ac:dyDescent="0.25">
      <c r="A544" s="24" t="s">
        <v>1138</v>
      </c>
      <c r="B544" s="24" t="s">
        <v>1139</v>
      </c>
      <c r="C544" s="24" t="s">
        <v>1137</v>
      </c>
      <c r="D544" s="24" t="s">
        <v>12</v>
      </c>
      <c r="E544" s="58"/>
      <c r="F544" s="139">
        <v>501.06</v>
      </c>
      <c r="G544" s="57"/>
      <c r="H544" s="139">
        <v>2902336.91</v>
      </c>
      <c r="I544" s="139">
        <v>392896.17</v>
      </c>
      <c r="J544" s="139">
        <v>1096781.45</v>
      </c>
      <c r="K544" s="139">
        <v>2522089.1023399998</v>
      </c>
      <c r="L544" s="139">
        <v>6914103.63234</v>
      </c>
      <c r="M544" s="117">
        <v>0.9</v>
      </c>
      <c r="N544" s="25">
        <v>6474902.1699999999</v>
      </c>
      <c r="O544" s="25">
        <v>12922.4</v>
      </c>
      <c r="P544" s="58"/>
      <c r="Q544" s="139">
        <v>1193324.46</v>
      </c>
      <c r="R544" s="139">
        <v>3189621.53</v>
      </c>
      <c r="S544" s="139">
        <v>4448293.49</v>
      </c>
      <c r="T544" s="40">
        <v>0.68700551347480832</v>
      </c>
      <c r="U544" s="58"/>
      <c r="V544" s="28">
        <v>2026608.6799999997</v>
      </c>
      <c r="W544" s="29">
        <v>0.68700551347480832</v>
      </c>
      <c r="X544" s="42">
        <v>2</v>
      </c>
      <c r="Y544" s="46">
        <v>0</v>
      </c>
      <c r="Z544" s="58"/>
      <c r="AA544" s="28">
        <v>0</v>
      </c>
      <c r="AB544" s="28">
        <v>0</v>
      </c>
      <c r="AC544" s="139">
        <v>1124946.9302690995</v>
      </c>
      <c r="AD544" s="130">
        <v>55843.777893419159</v>
      </c>
      <c r="AE544" s="137">
        <v>55843.777893419159</v>
      </c>
      <c r="AF544" s="130">
        <v>54302.72313658971</v>
      </c>
      <c r="AG544" s="47">
        <v>0</v>
      </c>
      <c r="AH544" s="47">
        <v>111.4512790751989</v>
      </c>
      <c r="AI544" s="47">
        <v>108.37568981078056</v>
      </c>
      <c r="AJ544" s="47">
        <v>0</v>
      </c>
      <c r="AK544" s="47">
        <v>0</v>
      </c>
      <c r="AL544" s="45">
        <v>0</v>
      </c>
      <c r="AM544" s="30">
        <v>0</v>
      </c>
      <c r="AN544" s="140">
        <v>54302.720000000001</v>
      </c>
      <c r="AO544" s="140">
        <v>108.37</v>
      </c>
      <c r="AP544" s="140">
        <v>3345061.2399999998</v>
      </c>
      <c r="AQ544" s="41">
        <v>3399363.96</v>
      </c>
      <c r="AR544" s="140"/>
      <c r="AS544" s="140">
        <v>3399363.96</v>
      </c>
      <c r="AT544" s="58"/>
      <c r="AU544" s="117">
        <v>115</v>
      </c>
      <c r="AV544" s="117">
        <v>58</v>
      </c>
      <c r="AW544" s="57"/>
      <c r="AY544" s="6"/>
      <c r="AZ544" s="1"/>
      <c r="BA544" s="1"/>
      <c r="BB544" s="176"/>
    </row>
    <row r="545" spans="1:54" x14ac:dyDescent="0.25">
      <c r="A545" s="24" t="s">
        <v>1140</v>
      </c>
      <c r="B545" s="24" t="s">
        <v>1141</v>
      </c>
      <c r="C545" s="24" t="s">
        <v>1137</v>
      </c>
      <c r="D545" s="24" t="s">
        <v>120</v>
      </c>
      <c r="E545" s="58"/>
      <c r="F545" s="139">
        <v>667.47</v>
      </c>
      <c r="G545" s="57"/>
      <c r="H545" s="139">
        <v>3753993.54</v>
      </c>
      <c r="I545" s="139">
        <v>523383.25</v>
      </c>
      <c r="J545" s="139">
        <v>1300672.99</v>
      </c>
      <c r="K545" s="139">
        <v>3133520.8983299998</v>
      </c>
      <c r="L545" s="139">
        <v>8711570.6783300005</v>
      </c>
      <c r="M545" s="117">
        <v>0.9</v>
      </c>
      <c r="N545" s="25">
        <v>8153765.7000000002</v>
      </c>
      <c r="O545" s="25">
        <v>12215.92</v>
      </c>
      <c r="P545" s="58"/>
      <c r="Q545" s="139">
        <v>2139548.11</v>
      </c>
      <c r="R545" s="139">
        <v>3166195.96</v>
      </c>
      <c r="S545" s="139">
        <v>5415079.3200000003</v>
      </c>
      <c r="T545" s="40">
        <v>0.66412005436947985</v>
      </c>
      <c r="U545" s="58"/>
      <c r="V545" s="28">
        <v>2738686.38</v>
      </c>
      <c r="W545" s="29">
        <v>0.66412005436947985</v>
      </c>
      <c r="X545" s="42">
        <v>1</v>
      </c>
      <c r="Y545" s="46">
        <v>1</v>
      </c>
      <c r="Z545" s="58"/>
      <c r="AA545" s="28">
        <v>77330.630483953282</v>
      </c>
      <c r="AB545" s="28">
        <v>23199.189145185985</v>
      </c>
      <c r="AC545" s="139">
        <v>1401521.5939425107</v>
      </c>
      <c r="AD545" s="130">
        <v>69573.291414052946</v>
      </c>
      <c r="AE545" s="137">
        <v>69573.291414052946</v>
      </c>
      <c r="AF545" s="130">
        <v>67653.359494573291</v>
      </c>
      <c r="AG545" s="47">
        <v>34.756901651289169</v>
      </c>
      <c r="AH545" s="47">
        <v>104.23433474770843</v>
      </c>
      <c r="AI545" s="47">
        <v>101.35790296878255</v>
      </c>
      <c r="AJ545" s="47">
        <v>0</v>
      </c>
      <c r="AK545" s="47">
        <v>0</v>
      </c>
      <c r="AL545" s="45">
        <v>0</v>
      </c>
      <c r="AM545" s="30">
        <v>0</v>
      </c>
      <c r="AN545" s="140">
        <v>90852.54</v>
      </c>
      <c r="AO545" s="140">
        <v>136.11000000000001</v>
      </c>
      <c r="AP545" s="140">
        <v>3289909.89</v>
      </c>
      <c r="AQ545" s="41">
        <v>3380762.43</v>
      </c>
      <c r="AR545" s="140"/>
      <c r="AS545" s="140">
        <v>3380762.43</v>
      </c>
      <c r="AT545" s="58"/>
      <c r="AU545" s="117">
        <v>115</v>
      </c>
      <c r="AV545" s="117">
        <v>58</v>
      </c>
      <c r="AW545" s="57"/>
      <c r="AY545" s="6"/>
      <c r="AZ545" s="1"/>
      <c r="BA545" s="1"/>
      <c r="BB545" s="176"/>
    </row>
    <row r="546" spans="1:54" x14ac:dyDescent="0.25">
      <c r="A546" s="24" t="s">
        <v>1142</v>
      </c>
      <c r="B546" s="24" t="s">
        <v>1143</v>
      </c>
      <c r="C546" s="24" t="s">
        <v>1137</v>
      </c>
      <c r="D546" s="24" t="s">
        <v>120</v>
      </c>
      <c r="E546" s="58"/>
      <c r="F546" s="139">
        <v>381.22</v>
      </c>
      <c r="G546" s="57"/>
      <c r="H546" s="139">
        <v>2106105.6799999997</v>
      </c>
      <c r="I546" s="139">
        <v>298926.03000000003</v>
      </c>
      <c r="J546" s="139">
        <v>660574.77999999991</v>
      </c>
      <c r="K546" s="139">
        <v>1753797.2485799994</v>
      </c>
      <c r="L546" s="139">
        <v>4819403.7385799997</v>
      </c>
      <c r="M546" s="117">
        <v>0.9</v>
      </c>
      <c r="N546" s="25">
        <v>4512843.08</v>
      </c>
      <c r="O546" s="25">
        <v>11837.89</v>
      </c>
      <c r="P546" s="58"/>
      <c r="Q546" s="139">
        <v>663387.93000000005</v>
      </c>
      <c r="R546" s="139">
        <v>2335001.12</v>
      </c>
      <c r="S546" s="139">
        <v>3042760.87</v>
      </c>
      <c r="T546" s="40">
        <v>0.67424477564595486</v>
      </c>
      <c r="U546" s="58"/>
      <c r="V546" s="28">
        <v>1470082.21</v>
      </c>
      <c r="W546" s="29">
        <v>0.67424477564595486</v>
      </c>
      <c r="X546" s="42">
        <v>2</v>
      </c>
      <c r="Y546" s="46">
        <v>0</v>
      </c>
      <c r="Z546" s="58"/>
      <c r="AA546" s="28">
        <v>0</v>
      </c>
      <c r="AB546" s="28">
        <v>0</v>
      </c>
      <c r="AC546" s="139">
        <v>869034.61040600017</v>
      </c>
      <c r="AD546" s="130">
        <v>43139.969059338451</v>
      </c>
      <c r="AE546" s="137">
        <v>43139.969059338451</v>
      </c>
      <c r="AF546" s="130">
        <v>41949.486304836209</v>
      </c>
      <c r="AG546" s="47">
        <v>0</v>
      </c>
      <c r="AH546" s="47">
        <v>113.16292182817914</v>
      </c>
      <c r="AI546" s="47">
        <v>110.04009838108233</v>
      </c>
      <c r="AJ546" s="47">
        <v>0</v>
      </c>
      <c r="AK546" s="47">
        <v>0</v>
      </c>
      <c r="AL546" s="45">
        <v>0</v>
      </c>
      <c r="AM546" s="30">
        <v>0</v>
      </c>
      <c r="AN546" s="140">
        <v>41949.48</v>
      </c>
      <c r="AO546" s="140">
        <v>110.04</v>
      </c>
      <c r="AP546" s="140">
        <v>2432959.2500000005</v>
      </c>
      <c r="AQ546" s="41">
        <v>2474908.7300000004</v>
      </c>
      <c r="AR546" s="140"/>
      <c r="AS546" s="140">
        <v>2474908.7300000004</v>
      </c>
      <c r="AT546" s="58"/>
      <c r="AU546" s="117">
        <v>115</v>
      </c>
      <c r="AV546" s="117">
        <v>58</v>
      </c>
      <c r="AW546" s="57"/>
      <c r="AY546" s="6"/>
      <c r="AZ546" s="1"/>
      <c r="BA546" s="1"/>
      <c r="BB546" s="176"/>
    </row>
    <row r="547" spans="1:54" x14ac:dyDescent="0.25">
      <c r="A547" s="24" t="s">
        <v>1144</v>
      </c>
      <c r="B547" s="24" t="s">
        <v>1145</v>
      </c>
      <c r="C547" s="24" t="s">
        <v>1137</v>
      </c>
      <c r="D547" s="24" t="s">
        <v>12</v>
      </c>
      <c r="E547" s="58"/>
      <c r="F547" s="139">
        <v>274</v>
      </c>
      <c r="G547" s="57"/>
      <c r="H547" s="139">
        <v>1586618.44</v>
      </c>
      <c r="I547" s="139">
        <v>214851.62</v>
      </c>
      <c r="J547" s="139">
        <v>538070.07000000007</v>
      </c>
      <c r="K547" s="139">
        <v>1347427.568</v>
      </c>
      <c r="L547" s="139">
        <v>3686967.6979999999</v>
      </c>
      <c r="M547" s="117">
        <v>0.9</v>
      </c>
      <c r="N547" s="25">
        <v>3453013.68</v>
      </c>
      <c r="O547" s="25">
        <v>12602.23</v>
      </c>
      <c r="P547" s="58"/>
      <c r="Q547" s="139">
        <v>567872.98</v>
      </c>
      <c r="R547" s="139">
        <v>1517334.85</v>
      </c>
      <c r="S547" s="139">
        <v>2119605.1100000003</v>
      </c>
      <c r="T547" s="40">
        <v>0.61384208301196197</v>
      </c>
      <c r="U547" s="58"/>
      <c r="V547" s="28">
        <v>1333408.5699999998</v>
      </c>
      <c r="W547" s="29">
        <v>0.61384208301196197</v>
      </c>
      <c r="X547" s="42">
        <v>1</v>
      </c>
      <c r="Y547" s="46">
        <v>1</v>
      </c>
      <c r="Z547" s="58"/>
      <c r="AA547" s="28">
        <v>206359.0387109709</v>
      </c>
      <c r="AB547" s="28">
        <v>61907.711613291263</v>
      </c>
      <c r="AC547" s="139">
        <v>778933.77141522209</v>
      </c>
      <c r="AD547" s="130">
        <v>38667.250297922634</v>
      </c>
      <c r="AE547" s="137">
        <v>38667.250297922634</v>
      </c>
      <c r="AF547" s="130">
        <v>37600.195878380029</v>
      </c>
      <c r="AG547" s="47">
        <v>225.94055333317979</v>
      </c>
      <c r="AH547" s="47">
        <v>141.12135145227239</v>
      </c>
      <c r="AI547" s="47">
        <v>137.22699225686142</v>
      </c>
      <c r="AJ547" s="47">
        <v>0</v>
      </c>
      <c r="AK547" s="47">
        <v>0</v>
      </c>
      <c r="AL547" s="45">
        <v>0</v>
      </c>
      <c r="AM547" s="30">
        <v>0</v>
      </c>
      <c r="AN547" s="140">
        <v>99507.9</v>
      </c>
      <c r="AO547" s="140">
        <v>363.16</v>
      </c>
      <c r="AP547" s="140">
        <v>1592478.0400000003</v>
      </c>
      <c r="AQ547" s="41">
        <v>1691985.9400000002</v>
      </c>
      <c r="AR547" s="140"/>
      <c r="AS547" s="140">
        <v>1691985.9400000002</v>
      </c>
      <c r="AT547" s="58"/>
      <c r="AU547" s="117">
        <v>118</v>
      </c>
      <c r="AV547" s="117">
        <v>59</v>
      </c>
      <c r="AW547" s="57"/>
      <c r="AY547" s="6"/>
      <c r="AZ547" s="1"/>
      <c r="BA547" s="1"/>
      <c r="BB547" s="176"/>
    </row>
    <row r="548" spans="1:54" x14ac:dyDescent="0.25">
      <c r="A548" s="24" t="s">
        <v>1146</v>
      </c>
      <c r="B548" s="24" t="s">
        <v>1147</v>
      </c>
      <c r="C548" s="24" t="s">
        <v>1137</v>
      </c>
      <c r="D548" s="24" t="s">
        <v>131</v>
      </c>
      <c r="E548" s="58"/>
      <c r="F548" s="139">
        <v>527.5</v>
      </c>
      <c r="G548" s="57"/>
      <c r="H548" s="139">
        <v>3184839.25</v>
      </c>
      <c r="I548" s="139">
        <v>413628.57</v>
      </c>
      <c r="J548" s="139">
        <v>838847.74</v>
      </c>
      <c r="K548" s="139">
        <v>2791902.3615000001</v>
      </c>
      <c r="L548" s="139">
        <v>7229217.9214999992</v>
      </c>
      <c r="M548" s="117">
        <v>0.9</v>
      </c>
      <c r="N548" s="25">
        <v>6785486.3600000003</v>
      </c>
      <c r="O548" s="25">
        <v>12863.48</v>
      </c>
      <c r="P548" s="58"/>
      <c r="Q548" s="139">
        <v>1569114.6</v>
      </c>
      <c r="R548" s="139">
        <v>2358561.66</v>
      </c>
      <c r="S548" s="139">
        <v>4075814.54</v>
      </c>
      <c r="T548" s="40">
        <v>0.60066652908281726</v>
      </c>
      <c r="U548" s="58"/>
      <c r="V548" s="28">
        <v>2709671.8200000003</v>
      </c>
      <c r="W548" s="29">
        <v>0.60066652908281726</v>
      </c>
      <c r="X548" s="42">
        <v>1</v>
      </c>
      <c r="Y548" s="46">
        <v>1</v>
      </c>
      <c r="Z548" s="58"/>
      <c r="AA548" s="28">
        <v>494916.84642396122</v>
      </c>
      <c r="AB548" s="28">
        <v>148475.05392718836</v>
      </c>
      <c r="AC548" s="139">
        <v>1494446.0856517984</v>
      </c>
      <c r="AD548" s="130">
        <v>74186.179841270583</v>
      </c>
      <c r="AE548" s="137">
        <v>74186.179841270583</v>
      </c>
      <c r="AF548" s="130">
        <v>72138.95149018032</v>
      </c>
      <c r="AG548" s="47">
        <v>281.46929654443289</v>
      </c>
      <c r="AH548" s="47">
        <v>140.63730775596318</v>
      </c>
      <c r="AI548" s="47">
        <v>136.75630614252194</v>
      </c>
      <c r="AJ548" s="47">
        <v>0</v>
      </c>
      <c r="AK548" s="47">
        <v>0</v>
      </c>
      <c r="AL548" s="45">
        <v>0</v>
      </c>
      <c r="AM548" s="30">
        <v>0</v>
      </c>
      <c r="AN548" s="140">
        <v>220614</v>
      </c>
      <c r="AO548" s="140">
        <v>418.22</v>
      </c>
      <c r="AP548" s="140">
        <v>2435332.16</v>
      </c>
      <c r="AQ548" s="41">
        <v>2655946.16</v>
      </c>
      <c r="AR548" s="140"/>
      <c r="AS548" s="140">
        <v>2655946.16</v>
      </c>
      <c r="AT548" s="58"/>
      <c r="AU548" s="117">
        <v>118</v>
      </c>
      <c r="AV548" s="117">
        <v>59</v>
      </c>
      <c r="AW548" s="57"/>
      <c r="AY548" s="6"/>
      <c r="AZ548" s="1"/>
      <c r="BA548" s="1"/>
      <c r="BB548" s="176"/>
    </row>
    <row r="549" spans="1:54" x14ac:dyDescent="0.25">
      <c r="A549" s="24" t="s">
        <v>1148</v>
      </c>
      <c r="B549" s="24" t="s">
        <v>1149</v>
      </c>
      <c r="C549" s="24" t="s">
        <v>1137</v>
      </c>
      <c r="D549" s="24" t="s">
        <v>12</v>
      </c>
      <c r="E549" s="58"/>
      <c r="F549" s="139">
        <v>314.11</v>
      </c>
      <c r="G549" s="57"/>
      <c r="H549" s="139">
        <v>1883776.03</v>
      </c>
      <c r="I549" s="139">
        <v>246303.07</v>
      </c>
      <c r="J549" s="139">
        <v>739654.99000000011</v>
      </c>
      <c r="K549" s="139">
        <v>1514393.1362899996</v>
      </c>
      <c r="L549" s="139">
        <v>4384127.2262899997</v>
      </c>
      <c r="M549" s="117">
        <v>0.9</v>
      </c>
      <c r="N549" s="25">
        <v>4097153.81</v>
      </c>
      <c r="O549" s="25">
        <v>13043.69</v>
      </c>
      <c r="P549" s="58"/>
      <c r="Q549" s="139">
        <v>2711496.39</v>
      </c>
      <c r="R549" s="139">
        <v>860151.58</v>
      </c>
      <c r="S549" s="139">
        <v>3982680.7</v>
      </c>
      <c r="T549" s="40">
        <v>0.97206033375642298</v>
      </c>
      <c r="U549" s="58"/>
      <c r="V549" s="28">
        <v>114473.10999999987</v>
      </c>
      <c r="W549" s="29">
        <v>0.97206033375642298</v>
      </c>
      <c r="X549" s="42">
        <v>3</v>
      </c>
      <c r="Y549" s="46">
        <v>0</v>
      </c>
      <c r="Z549" s="58"/>
      <c r="AA549" s="28">
        <v>0</v>
      </c>
      <c r="AB549" s="28">
        <v>0</v>
      </c>
      <c r="AC549" s="139">
        <v>0</v>
      </c>
      <c r="AD549" s="130">
        <v>0</v>
      </c>
      <c r="AE549" s="137">
        <v>0</v>
      </c>
      <c r="AF549" s="130">
        <v>0</v>
      </c>
      <c r="AG549" s="47">
        <v>0</v>
      </c>
      <c r="AH549" s="47">
        <v>0</v>
      </c>
      <c r="AI549" s="47">
        <v>0</v>
      </c>
      <c r="AJ549" s="47">
        <v>29.669388685034129</v>
      </c>
      <c r="AK549" s="47">
        <v>0</v>
      </c>
      <c r="AL549" s="45">
        <v>9319.4516798560708</v>
      </c>
      <c r="AM549" s="30">
        <v>0</v>
      </c>
      <c r="AN549" s="140">
        <v>9319.4500000000007</v>
      </c>
      <c r="AO549" s="140">
        <v>29.66</v>
      </c>
      <c r="AP549" s="140">
        <v>872523.26</v>
      </c>
      <c r="AQ549" s="41">
        <v>881842.71</v>
      </c>
      <c r="AR549" s="140"/>
      <c r="AS549" s="140">
        <v>881842.71</v>
      </c>
      <c r="AT549" s="58"/>
      <c r="AU549" s="117">
        <v>115</v>
      </c>
      <c r="AV549" s="117">
        <v>58</v>
      </c>
      <c r="AW549" s="57"/>
      <c r="AY549" s="6"/>
      <c r="AZ549" s="1"/>
      <c r="BA549" s="1"/>
      <c r="BB549" s="176"/>
    </row>
    <row r="550" spans="1:54" x14ac:dyDescent="0.25">
      <c r="A550" s="24" t="s">
        <v>1150</v>
      </c>
      <c r="B550" s="24" t="s">
        <v>1151</v>
      </c>
      <c r="C550" s="24" t="s">
        <v>1152</v>
      </c>
      <c r="D550" s="24" t="s">
        <v>6</v>
      </c>
      <c r="E550" s="58"/>
      <c r="F550" s="139">
        <v>122</v>
      </c>
      <c r="G550" s="57"/>
      <c r="H550" s="139">
        <v>721469.3</v>
      </c>
      <c r="I550" s="139">
        <v>95663.86</v>
      </c>
      <c r="J550" s="139">
        <v>204354.25999999998</v>
      </c>
      <c r="K550" s="139">
        <v>600768.09600000002</v>
      </c>
      <c r="L550" s="139">
        <v>1622255.5160000001</v>
      </c>
      <c r="M550" s="117">
        <v>1.05711</v>
      </c>
      <c r="N550" s="25">
        <v>1680592.66</v>
      </c>
      <c r="O550" s="25">
        <v>13775.34</v>
      </c>
      <c r="P550" s="58"/>
      <c r="Q550" s="139">
        <v>168059.26</v>
      </c>
      <c r="R550" s="139">
        <v>1167505.2</v>
      </c>
      <c r="S550" s="139">
        <v>1335564.46</v>
      </c>
      <c r="T550" s="40">
        <v>0.79469849642208956</v>
      </c>
      <c r="U550" s="58"/>
      <c r="V550" s="28">
        <v>345028.19999999995</v>
      </c>
      <c r="W550" s="29">
        <v>0.79469849642208956</v>
      </c>
      <c r="X550" s="42">
        <v>2</v>
      </c>
      <c r="Y550" s="46">
        <v>0</v>
      </c>
      <c r="Z550" s="58"/>
      <c r="AA550" s="28">
        <v>0</v>
      </c>
      <c r="AB550" s="28">
        <v>0</v>
      </c>
      <c r="AC550" s="139">
        <v>159272.04059999992</v>
      </c>
      <c r="AD550" s="130">
        <v>7906.4640478377132</v>
      </c>
      <c r="AE550" s="137">
        <v>7906.4640478377132</v>
      </c>
      <c r="AF550" s="130">
        <v>7688.2787013184334</v>
      </c>
      <c r="AG550" s="47">
        <v>0</v>
      </c>
      <c r="AH550" s="47">
        <v>64.80708235932552</v>
      </c>
      <c r="AI550" s="47">
        <v>63.018677879659293</v>
      </c>
      <c r="AJ550" s="47">
        <v>0</v>
      </c>
      <c r="AK550" s="47">
        <v>0</v>
      </c>
      <c r="AL550" s="45">
        <v>0</v>
      </c>
      <c r="AM550" s="30">
        <v>0</v>
      </c>
      <c r="AN550" s="140">
        <v>7688.27</v>
      </c>
      <c r="AO550" s="140">
        <v>63.01</v>
      </c>
      <c r="AP550" s="140">
        <v>1167505.2</v>
      </c>
      <c r="AQ550" s="41">
        <v>1175193.47</v>
      </c>
      <c r="AR550" s="140"/>
      <c r="AS550" s="140">
        <v>1175193.47</v>
      </c>
      <c r="AT550" s="58"/>
      <c r="AU550" s="117">
        <v>43</v>
      </c>
      <c r="AV550" s="117">
        <v>22</v>
      </c>
      <c r="AW550" s="57"/>
      <c r="AY550" s="6"/>
      <c r="AZ550" s="1"/>
      <c r="BA550" s="1"/>
      <c r="BB550" s="176"/>
    </row>
    <row r="551" spans="1:54" x14ac:dyDescent="0.25">
      <c r="A551" s="24" t="s">
        <v>1153</v>
      </c>
      <c r="B551" s="24" t="s">
        <v>1154</v>
      </c>
      <c r="C551" s="24" t="s">
        <v>1152</v>
      </c>
      <c r="D551" s="24" t="s">
        <v>6</v>
      </c>
      <c r="E551" s="58"/>
      <c r="F551" s="139">
        <v>670</v>
      </c>
      <c r="G551" s="57"/>
      <c r="H551" s="139">
        <v>3967640.88</v>
      </c>
      <c r="I551" s="139">
        <v>525367.1</v>
      </c>
      <c r="J551" s="139">
        <v>1134451.44</v>
      </c>
      <c r="K551" s="139">
        <v>3288452.068</v>
      </c>
      <c r="L551" s="139">
        <v>8915911.4879999999</v>
      </c>
      <c r="M551" s="117">
        <v>1.05711</v>
      </c>
      <c r="N551" s="25">
        <v>9237295.6899999995</v>
      </c>
      <c r="O551" s="25">
        <v>13787</v>
      </c>
      <c r="P551" s="58"/>
      <c r="Q551" s="139">
        <v>923729.56</v>
      </c>
      <c r="R551" s="139">
        <v>4395832.87</v>
      </c>
      <c r="S551" s="139">
        <v>5319562.43</v>
      </c>
      <c r="T551" s="40">
        <v>0.57587876457812082</v>
      </c>
      <c r="U551" s="58"/>
      <c r="V551" s="28">
        <v>3917733.26</v>
      </c>
      <c r="W551" s="29">
        <v>0.57587876457812082</v>
      </c>
      <c r="X551" s="42">
        <v>1</v>
      </c>
      <c r="Y551" s="46">
        <v>1</v>
      </c>
      <c r="Z551" s="58"/>
      <c r="AA551" s="28">
        <v>902717.75684894715</v>
      </c>
      <c r="AB551" s="28">
        <v>270815.32705468411</v>
      </c>
      <c r="AC551" s="139">
        <v>2450869.5275507839</v>
      </c>
      <c r="AD551" s="130">
        <v>121664.24020514048</v>
      </c>
      <c r="AE551" s="137">
        <v>121664.24020514048</v>
      </c>
      <c r="AF551" s="130">
        <v>118306.81591944817</v>
      </c>
      <c r="AG551" s="47">
        <v>404.20198067863299</v>
      </c>
      <c r="AH551" s="47">
        <v>181.58841821662759</v>
      </c>
      <c r="AI551" s="47">
        <v>176.57733719320623</v>
      </c>
      <c r="AJ551" s="47">
        <v>0</v>
      </c>
      <c r="AK551" s="47">
        <v>0</v>
      </c>
      <c r="AL551" s="45">
        <v>0</v>
      </c>
      <c r="AM551" s="30">
        <v>0</v>
      </c>
      <c r="AN551" s="140">
        <v>389122.14</v>
      </c>
      <c r="AO551" s="140">
        <v>580.77</v>
      </c>
      <c r="AP551" s="140">
        <v>4395832.87</v>
      </c>
      <c r="AQ551" s="41">
        <v>4784955.01</v>
      </c>
      <c r="AR551" s="140"/>
      <c r="AS551" s="140">
        <v>4784955.01</v>
      </c>
      <c r="AT551" s="58"/>
      <c r="AU551" s="117">
        <v>49</v>
      </c>
      <c r="AV551" s="117">
        <v>25</v>
      </c>
      <c r="AW551" s="57"/>
      <c r="AY551" s="6"/>
      <c r="AZ551" s="1"/>
      <c r="BA551" s="1"/>
      <c r="BB551" s="176"/>
    </row>
    <row r="552" spans="1:54" x14ac:dyDescent="0.25">
      <c r="A552" s="24" t="s">
        <v>1155</v>
      </c>
      <c r="B552" s="24" t="s">
        <v>1156</v>
      </c>
      <c r="C552" s="24" t="s">
        <v>1152</v>
      </c>
      <c r="D552" s="24" t="s">
        <v>12</v>
      </c>
      <c r="E552" s="58"/>
      <c r="F552" s="139">
        <v>37953.949999999997</v>
      </c>
      <c r="G552" s="57"/>
      <c r="H552" s="139">
        <v>220275810.80000001</v>
      </c>
      <c r="I552" s="139">
        <v>29760830.809999999</v>
      </c>
      <c r="J552" s="139">
        <v>98015740.219999999</v>
      </c>
      <c r="K552" s="139">
        <v>194294778.14504999</v>
      </c>
      <c r="L552" s="139">
        <v>542347159.97504997</v>
      </c>
      <c r="M552" s="117">
        <v>1.05711</v>
      </c>
      <c r="N552" s="25">
        <v>562224431.5</v>
      </c>
      <c r="O552" s="25">
        <v>14813.33</v>
      </c>
      <c r="P552" s="58"/>
      <c r="Q552" s="139">
        <v>159514307.05000001</v>
      </c>
      <c r="R552" s="139">
        <v>166883501.65000001</v>
      </c>
      <c r="S552" s="139">
        <v>329874909.64999998</v>
      </c>
      <c r="T552" s="40">
        <v>0.58673172343276225</v>
      </c>
      <c r="U552" s="58"/>
      <c r="V552" s="28">
        <v>232349521.85000002</v>
      </c>
      <c r="W552" s="29">
        <v>0.58673172343276225</v>
      </c>
      <c r="X552" s="42">
        <v>1</v>
      </c>
      <c r="Y552" s="46">
        <v>1</v>
      </c>
      <c r="Z552" s="58"/>
      <c r="AA552" s="28">
        <v>48841768.703387558</v>
      </c>
      <c r="AB552" s="28">
        <v>14652530.611016268</v>
      </c>
      <c r="AC552" s="139">
        <v>123043605.64380564</v>
      </c>
      <c r="AD552" s="130">
        <v>6108039.0549040996</v>
      </c>
      <c r="AE552" s="137">
        <v>6108039.0549040996</v>
      </c>
      <c r="AF552" s="130">
        <v>5939482.7180025224</v>
      </c>
      <c r="AG552" s="47">
        <v>386.06075549491607</v>
      </c>
      <c r="AH552" s="47">
        <v>160.93289512433094</v>
      </c>
      <c r="AI552" s="47">
        <v>156.49182016634691</v>
      </c>
      <c r="AJ552" s="47">
        <v>0</v>
      </c>
      <c r="AK552" s="47">
        <v>0</v>
      </c>
      <c r="AL552" s="45">
        <v>0</v>
      </c>
      <c r="AM552" s="30">
        <v>0</v>
      </c>
      <c r="AN552" s="140">
        <v>20592013.32</v>
      </c>
      <c r="AO552" s="140">
        <v>542.54999999999995</v>
      </c>
      <c r="AP552" s="140">
        <v>179371820.82999995</v>
      </c>
      <c r="AQ552" s="41">
        <v>199963834.14999995</v>
      </c>
      <c r="AR552" s="140"/>
      <c r="AS552" s="140">
        <v>199963834.14999995</v>
      </c>
      <c r="AT552" s="58"/>
      <c r="AU552" s="117">
        <v>43</v>
      </c>
      <c r="AV552" s="117">
        <v>22</v>
      </c>
      <c r="AW552" s="57"/>
      <c r="AY552" s="6"/>
      <c r="AZ552" s="1"/>
      <c r="BA552" s="1"/>
      <c r="BB552" s="176"/>
    </row>
    <row r="553" spans="1:54" x14ac:dyDescent="0.25">
      <c r="A553" s="24" t="s">
        <v>1157</v>
      </c>
      <c r="B553" s="24" t="s">
        <v>1158</v>
      </c>
      <c r="C553" s="24" t="s">
        <v>1152</v>
      </c>
      <c r="D553" s="24" t="s">
        <v>12</v>
      </c>
      <c r="E553" s="58"/>
      <c r="F553" s="139">
        <v>5589.35</v>
      </c>
      <c r="G553" s="57"/>
      <c r="H553" s="139">
        <v>30397034.189999998</v>
      </c>
      <c r="I553" s="139">
        <v>4382777.01</v>
      </c>
      <c r="J553" s="139">
        <v>7125275.8199999984</v>
      </c>
      <c r="K553" s="139">
        <v>24384055.341650002</v>
      </c>
      <c r="L553" s="139">
        <v>66289142.361649998</v>
      </c>
      <c r="M553" s="117">
        <v>1.05711</v>
      </c>
      <c r="N553" s="25">
        <v>68682341.879999995</v>
      </c>
      <c r="O553" s="25">
        <v>12288.07</v>
      </c>
      <c r="P553" s="58"/>
      <c r="Q553" s="139">
        <v>60620663.409999996</v>
      </c>
      <c r="R553" s="139">
        <v>5008545.5599999996</v>
      </c>
      <c r="S553" s="139">
        <v>66156414.600000001</v>
      </c>
      <c r="T553" s="40">
        <v>0.96322304669789471</v>
      </c>
      <c r="U553" s="58"/>
      <c r="V553" s="28">
        <v>2525927.2799999937</v>
      </c>
      <c r="W553" s="29">
        <v>0.96322304669789471</v>
      </c>
      <c r="X553" s="42">
        <v>3</v>
      </c>
      <c r="Y553" s="46">
        <v>0</v>
      </c>
      <c r="Z553" s="58"/>
      <c r="AA553" s="28">
        <v>0</v>
      </c>
      <c r="AB553" s="28">
        <v>0</v>
      </c>
      <c r="AC553" s="139">
        <v>0</v>
      </c>
      <c r="AD553" s="130">
        <v>0</v>
      </c>
      <c r="AE553" s="137">
        <v>0</v>
      </c>
      <c r="AF553" s="130">
        <v>0</v>
      </c>
      <c r="AG553" s="47">
        <v>0</v>
      </c>
      <c r="AH553" s="47">
        <v>0</v>
      </c>
      <c r="AI553" s="47">
        <v>0</v>
      </c>
      <c r="AJ553" s="47">
        <v>27.950648092753088</v>
      </c>
      <c r="AK553" s="47">
        <v>0</v>
      </c>
      <c r="AL553" s="45">
        <v>156225.95491722948</v>
      </c>
      <c r="AM553" s="30">
        <v>0</v>
      </c>
      <c r="AN553" s="140">
        <v>156225.95000000001</v>
      </c>
      <c r="AO553" s="140">
        <v>27.95</v>
      </c>
      <c r="AP553" s="140">
        <v>5079281.9000000004</v>
      </c>
      <c r="AQ553" s="41">
        <v>5235507.8500000006</v>
      </c>
      <c r="AR553" s="140"/>
      <c r="AS553" s="140">
        <v>5235507.8500000006</v>
      </c>
      <c r="AT553" s="58"/>
      <c r="AU553" s="117">
        <v>49</v>
      </c>
      <c r="AV553" s="117">
        <v>25</v>
      </c>
      <c r="AW553" s="57"/>
      <c r="AY553" s="6"/>
      <c r="AZ553" s="1"/>
      <c r="BA553" s="1"/>
      <c r="BB553" s="176"/>
    </row>
    <row r="554" spans="1:54" x14ac:dyDescent="0.25">
      <c r="A554" s="24" t="s">
        <v>1159</v>
      </c>
      <c r="B554" s="24" t="s">
        <v>1160</v>
      </c>
      <c r="C554" s="24" t="s">
        <v>1152</v>
      </c>
      <c r="D554" s="24" t="s">
        <v>12</v>
      </c>
      <c r="E554" s="58"/>
      <c r="F554" s="139">
        <v>11853.61</v>
      </c>
      <c r="G554" s="57"/>
      <c r="H554" s="139">
        <v>69407586.760000005</v>
      </c>
      <c r="I554" s="139">
        <v>9294771.1999999993</v>
      </c>
      <c r="J554" s="139">
        <v>30761659.210000001</v>
      </c>
      <c r="K554" s="139">
        <v>60972994.839790002</v>
      </c>
      <c r="L554" s="139">
        <v>170437012.00979</v>
      </c>
      <c r="M554" s="117">
        <v>1.05711</v>
      </c>
      <c r="N554" s="25">
        <v>176688502.03</v>
      </c>
      <c r="O554" s="25">
        <v>14905.88</v>
      </c>
      <c r="P554" s="58"/>
      <c r="Q554" s="139">
        <v>55684385.539999999</v>
      </c>
      <c r="R554" s="139">
        <v>52581860.460000001</v>
      </c>
      <c r="S554" s="139">
        <v>110215267.28999999</v>
      </c>
      <c r="T554" s="40">
        <v>0.62378290620906673</v>
      </c>
      <c r="U554" s="58"/>
      <c r="V554" s="28">
        <v>66473234.74000001</v>
      </c>
      <c r="W554" s="29">
        <v>0.62378290620906673</v>
      </c>
      <c r="X554" s="42">
        <v>1</v>
      </c>
      <c r="Y554" s="46">
        <v>1</v>
      </c>
      <c r="Z554" s="58"/>
      <c r="AA554" s="28">
        <v>8802830.8981385529</v>
      </c>
      <c r="AB554" s="28">
        <v>2640849.269441566</v>
      </c>
      <c r="AC554" s="139">
        <v>32873053.464028358</v>
      </c>
      <c r="AD554" s="130">
        <v>1631859.6432674031</v>
      </c>
      <c r="AE554" s="137">
        <v>1631859.6432674031</v>
      </c>
      <c r="AF554" s="130">
        <v>1586827.1408007031</v>
      </c>
      <c r="AG554" s="47">
        <v>222.78860781159207</v>
      </c>
      <c r="AH554" s="47">
        <v>137.66773525258574</v>
      </c>
      <c r="AI554" s="47">
        <v>133.86868142284951</v>
      </c>
      <c r="AJ554" s="47">
        <v>0</v>
      </c>
      <c r="AK554" s="47">
        <v>0</v>
      </c>
      <c r="AL554" s="45">
        <v>0</v>
      </c>
      <c r="AM554" s="30">
        <v>0</v>
      </c>
      <c r="AN554" s="140">
        <v>4227676.41</v>
      </c>
      <c r="AO554" s="140">
        <v>356.65</v>
      </c>
      <c r="AP554" s="140">
        <v>56521165.269999996</v>
      </c>
      <c r="AQ554" s="41">
        <v>60748841.679999992</v>
      </c>
      <c r="AR554" s="140">
        <v>-997695</v>
      </c>
      <c r="AS554" s="140">
        <v>59751146.679999992</v>
      </c>
      <c r="AT554" s="58"/>
      <c r="AU554" s="117">
        <v>83</v>
      </c>
      <c r="AV554" s="117">
        <v>42</v>
      </c>
      <c r="AW554" s="57"/>
      <c r="AY554" s="6"/>
      <c r="AZ554" s="1"/>
      <c r="BA554" s="1"/>
      <c r="BB554" s="176"/>
    </row>
    <row r="555" spans="1:54" x14ac:dyDescent="0.25">
      <c r="A555" s="24" t="s">
        <v>1161</v>
      </c>
      <c r="B555" s="24" t="s">
        <v>1162</v>
      </c>
      <c r="C555" s="24" t="s">
        <v>1152</v>
      </c>
      <c r="D555" s="24" t="s">
        <v>12</v>
      </c>
      <c r="E555" s="58"/>
      <c r="F555" s="139">
        <v>13634.03</v>
      </c>
      <c r="G555" s="57"/>
      <c r="H555" s="139">
        <v>83733774.919999987</v>
      </c>
      <c r="I555" s="139">
        <v>10690851.939999999</v>
      </c>
      <c r="J555" s="139">
        <v>49949763.420000002</v>
      </c>
      <c r="K555" s="139">
        <v>75300589.014169991</v>
      </c>
      <c r="L555" s="139">
        <v>219674979.29416996</v>
      </c>
      <c r="M555" s="117">
        <v>1.05711</v>
      </c>
      <c r="N555" s="25">
        <v>227920200.72</v>
      </c>
      <c r="O555" s="25">
        <v>16717</v>
      </c>
      <c r="P555" s="58"/>
      <c r="Q555" s="139">
        <v>21369584.280000001</v>
      </c>
      <c r="R555" s="139">
        <v>115272383.37</v>
      </c>
      <c r="S555" s="139">
        <v>139799933.11000001</v>
      </c>
      <c r="T555" s="40">
        <v>0.61337227972058628</v>
      </c>
      <c r="U555" s="58"/>
      <c r="V555" s="28">
        <v>88120267.609999985</v>
      </c>
      <c r="W555" s="29">
        <v>0.61337227972058628</v>
      </c>
      <c r="X555" s="42">
        <v>1</v>
      </c>
      <c r="Y555" s="46">
        <v>1</v>
      </c>
      <c r="Z555" s="58"/>
      <c r="AA555" s="28">
        <v>13728047.017124325</v>
      </c>
      <c r="AB555" s="28">
        <v>4118414.1051372974</v>
      </c>
      <c r="AC555" s="139">
        <v>55486714.006890029</v>
      </c>
      <c r="AD555" s="130">
        <v>2754430.142135879</v>
      </c>
      <c r="AE555" s="137">
        <v>2754430.142135879</v>
      </c>
      <c r="AF555" s="130">
        <v>2678419.3879746147</v>
      </c>
      <c r="AG555" s="47">
        <v>302.06872840512284</v>
      </c>
      <c r="AH555" s="47">
        <v>202.026117159481</v>
      </c>
      <c r="AI555" s="47">
        <v>196.45104110630641</v>
      </c>
      <c r="AJ555" s="47">
        <v>0</v>
      </c>
      <c r="AK555" s="47">
        <v>0</v>
      </c>
      <c r="AL555" s="45">
        <v>0</v>
      </c>
      <c r="AM555" s="30">
        <v>0</v>
      </c>
      <c r="AN555" s="140">
        <v>6796833.4900000002</v>
      </c>
      <c r="AO555" s="140">
        <v>498.51</v>
      </c>
      <c r="AP555" s="140">
        <v>128094678.78</v>
      </c>
      <c r="AQ555" s="41">
        <v>134891512.27000001</v>
      </c>
      <c r="AR555" s="140"/>
      <c r="AS555" s="140">
        <v>134891512.27000001</v>
      </c>
      <c r="AT555" s="58"/>
      <c r="AU555" s="117">
        <v>83</v>
      </c>
      <c r="AV555" s="117">
        <v>42</v>
      </c>
      <c r="AW555" s="57"/>
      <c r="AY555" s="6"/>
      <c r="AZ555" s="1"/>
      <c r="BA555" s="1"/>
      <c r="BB555" s="176"/>
    </row>
    <row r="556" spans="1:54" x14ac:dyDescent="0.25">
      <c r="A556" s="24" t="s">
        <v>1163</v>
      </c>
      <c r="B556" s="24" t="s">
        <v>1164</v>
      </c>
      <c r="C556" s="24" t="s">
        <v>1152</v>
      </c>
      <c r="D556" s="24" t="s">
        <v>12</v>
      </c>
      <c r="E556" s="58"/>
      <c r="F556" s="139">
        <v>20513</v>
      </c>
      <c r="G556" s="57"/>
      <c r="H556" s="139">
        <v>115654625.03</v>
      </c>
      <c r="I556" s="139">
        <v>16084858.689999999</v>
      </c>
      <c r="J556" s="139">
        <v>40578499.610000007</v>
      </c>
      <c r="K556" s="139">
        <v>100368509.333</v>
      </c>
      <c r="L556" s="139">
        <v>272686492.66299999</v>
      </c>
      <c r="M556" s="117">
        <v>1.05711</v>
      </c>
      <c r="N556" s="25">
        <v>282527572.69</v>
      </c>
      <c r="O556" s="25">
        <v>13773.09</v>
      </c>
      <c r="P556" s="58"/>
      <c r="Q556" s="139">
        <v>131909120.63</v>
      </c>
      <c r="R556" s="139">
        <v>52017780.170000002</v>
      </c>
      <c r="S556" s="139">
        <v>185477675.70999998</v>
      </c>
      <c r="T556" s="40">
        <v>0.65649406868161908</v>
      </c>
      <c r="U556" s="58"/>
      <c r="V556" s="28">
        <v>97049896.980000019</v>
      </c>
      <c r="W556" s="29">
        <v>0.65649406868161908</v>
      </c>
      <c r="X556" s="42">
        <v>1</v>
      </c>
      <c r="Y556" s="46">
        <v>1</v>
      </c>
      <c r="Z556" s="58"/>
      <c r="AA556" s="28">
        <v>4834053.6948116422</v>
      </c>
      <c r="AB556" s="28">
        <v>1450216.1084434926</v>
      </c>
      <c r="AC556" s="139">
        <v>38616725.993705913</v>
      </c>
      <c r="AD556" s="130">
        <v>1916982.7583312576</v>
      </c>
      <c r="AE556" s="137">
        <v>1916982.7583312576</v>
      </c>
      <c r="AF556" s="130">
        <v>1864082.0501426994</v>
      </c>
      <c r="AG556" s="47">
        <v>70.697416684224279</v>
      </c>
      <c r="AH556" s="47">
        <v>93.452091762845882</v>
      </c>
      <c r="AI556" s="47">
        <v>90.873204803914561</v>
      </c>
      <c r="AJ556" s="47">
        <v>0</v>
      </c>
      <c r="AK556" s="47">
        <v>0</v>
      </c>
      <c r="AL556" s="45">
        <v>0</v>
      </c>
      <c r="AM556" s="30">
        <v>0</v>
      </c>
      <c r="AN556" s="140">
        <v>3314298.15</v>
      </c>
      <c r="AO556" s="140">
        <v>161.57</v>
      </c>
      <c r="AP556" s="140">
        <v>54193453.369999997</v>
      </c>
      <c r="AQ556" s="41">
        <v>57507751.519999996</v>
      </c>
      <c r="AR556" s="140"/>
      <c r="AS556" s="140">
        <v>57507751.519999996</v>
      </c>
      <c r="AT556" s="58"/>
      <c r="AU556" s="117">
        <v>65</v>
      </c>
      <c r="AV556" s="117">
        <v>33</v>
      </c>
      <c r="AW556" s="57"/>
      <c r="AY556" s="6"/>
      <c r="AZ556" s="1"/>
      <c r="BA556" s="1"/>
      <c r="BB556" s="176"/>
    </row>
    <row r="557" spans="1:54" x14ac:dyDescent="0.25">
      <c r="A557" s="24" t="s">
        <v>1165</v>
      </c>
      <c r="B557" s="24" t="s">
        <v>1166</v>
      </c>
      <c r="C557" s="24" t="s">
        <v>1152</v>
      </c>
      <c r="D557" s="24" t="s">
        <v>12</v>
      </c>
      <c r="E557" s="58"/>
      <c r="F557" s="139">
        <v>4271.5</v>
      </c>
      <c r="G557" s="57"/>
      <c r="H557" s="139">
        <v>22917968.490000002</v>
      </c>
      <c r="I557" s="139">
        <v>3349411.29</v>
      </c>
      <c r="J557" s="139">
        <v>5082803.4800000004</v>
      </c>
      <c r="K557" s="139">
        <v>19451296.532500003</v>
      </c>
      <c r="L557" s="139">
        <v>50801479.792500004</v>
      </c>
      <c r="M557" s="117">
        <v>1.05711</v>
      </c>
      <c r="N557" s="25">
        <v>52591888.75</v>
      </c>
      <c r="O557" s="25">
        <v>12312.27</v>
      </c>
      <c r="P557" s="58"/>
      <c r="Q557" s="139">
        <v>31557660.949999999</v>
      </c>
      <c r="R557" s="139">
        <v>6988031.04</v>
      </c>
      <c r="S557" s="139">
        <v>38670554.950000003</v>
      </c>
      <c r="T557" s="40">
        <v>0.73529504015008407</v>
      </c>
      <c r="U557" s="58"/>
      <c r="V557" s="28">
        <v>13921333.799999997</v>
      </c>
      <c r="W557" s="29">
        <v>0.73529504015008407</v>
      </c>
      <c r="X557" s="42">
        <v>2</v>
      </c>
      <c r="Y557" s="46">
        <v>0</v>
      </c>
      <c r="Z557" s="58"/>
      <c r="AA557" s="28">
        <v>0</v>
      </c>
      <c r="AB557" s="28">
        <v>0</v>
      </c>
      <c r="AC557" s="139">
        <v>4301621.1697549988</v>
      </c>
      <c r="AD557" s="130">
        <v>213537.87518488994</v>
      </c>
      <c r="AE557" s="137">
        <v>213537.87518488994</v>
      </c>
      <c r="AF557" s="130">
        <v>207645.12274709853</v>
      </c>
      <c r="AG557" s="47">
        <v>0</v>
      </c>
      <c r="AH557" s="47">
        <v>49.991308717052547</v>
      </c>
      <c r="AI557" s="47">
        <v>48.611757637152884</v>
      </c>
      <c r="AJ557" s="47">
        <v>0</v>
      </c>
      <c r="AK557" s="47">
        <v>0</v>
      </c>
      <c r="AL557" s="45">
        <v>0</v>
      </c>
      <c r="AM557" s="30">
        <v>0</v>
      </c>
      <c r="AN557" s="140">
        <v>207645.12</v>
      </c>
      <c r="AO557" s="140">
        <v>48.61</v>
      </c>
      <c r="AP557" s="140">
        <v>7048684.0499999998</v>
      </c>
      <c r="AQ557" s="41">
        <v>7256329.1699999999</v>
      </c>
      <c r="AR557" s="140"/>
      <c r="AS557" s="140">
        <v>7256329.1699999999</v>
      </c>
      <c r="AT557" s="58"/>
      <c r="AU557" s="117">
        <v>70</v>
      </c>
      <c r="AV557" s="117">
        <v>35</v>
      </c>
      <c r="AW557" s="57"/>
      <c r="AY557" s="6"/>
      <c r="AZ557" s="1"/>
      <c r="BA557" s="1"/>
      <c r="BB557" s="176"/>
    </row>
    <row r="558" spans="1:54" x14ac:dyDescent="0.25">
      <c r="A558" s="24" t="s">
        <v>1167</v>
      </c>
      <c r="B558" s="24" t="s">
        <v>1168</v>
      </c>
      <c r="C558" s="24" t="s">
        <v>1152</v>
      </c>
      <c r="D558" s="24" t="s">
        <v>12</v>
      </c>
      <c r="E558" s="58"/>
      <c r="F558" s="139">
        <v>4241.37</v>
      </c>
      <c r="G558" s="57"/>
      <c r="H558" s="139">
        <v>22756462.899999999</v>
      </c>
      <c r="I558" s="139">
        <v>3325785.45</v>
      </c>
      <c r="J558" s="139">
        <v>4551459.16</v>
      </c>
      <c r="K558" s="139">
        <v>19285263.684429999</v>
      </c>
      <c r="L558" s="139">
        <v>49918971.194429994</v>
      </c>
      <c r="M558" s="117">
        <v>1.05711</v>
      </c>
      <c r="N558" s="25">
        <v>51668462.229999997</v>
      </c>
      <c r="O558" s="25">
        <v>12182.02</v>
      </c>
      <c r="P558" s="58"/>
      <c r="Q558" s="139">
        <v>38367920.689999998</v>
      </c>
      <c r="R558" s="139">
        <v>6884762.75</v>
      </c>
      <c r="S558" s="139">
        <v>45523867.079999998</v>
      </c>
      <c r="T558" s="40">
        <v>0.88107648486522416</v>
      </c>
      <c r="U558" s="58"/>
      <c r="V558" s="28">
        <v>6144595.1499999985</v>
      </c>
      <c r="W558" s="29">
        <v>0.88107648486522416</v>
      </c>
      <c r="X558" s="42">
        <v>2</v>
      </c>
      <c r="Y558" s="46">
        <v>0</v>
      </c>
      <c r="Z558" s="58"/>
      <c r="AA558" s="28">
        <v>0</v>
      </c>
      <c r="AB558" s="28">
        <v>0</v>
      </c>
      <c r="AC558" s="139">
        <v>346220.89505070035</v>
      </c>
      <c r="AD558" s="130">
        <v>17186.839881101881</v>
      </c>
      <c r="AE558" s="137">
        <v>155039.0521273526</v>
      </c>
      <c r="AF558" s="130">
        <v>150760.62259074094</v>
      </c>
      <c r="AG558" s="47">
        <v>0</v>
      </c>
      <c r="AH558" s="47">
        <v>4.0521906556376557</v>
      </c>
      <c r="AI558" s="47">
        <v>35.545265466285883</v>
      </c>
      <c r="AJ558" s="47">
        <v>0</v>
      </c>
      <c r="AK558" s="47">
        <v>0</v>
      </c>
      <c r="AL558" s="45">
        <v>0</v>
      </c>
      <c r="AM558" s="30">
        <v>0</v>
      </c>
      <c r="AN558" s="140">
        <v>150760.62</v>
      </c>
      <c r="AO558" s="140">
        <v>35.54</v>
      </c>
      <c r="AP558" s="140">
        <v>6940797.2199999997</v>
      </c>
      <c r="AQ558" s="41">
        <v>7091557.8399999999</v>
      </c>
      <c r="AR558" s="140"/>
      <c r="AS558" s="140">
        <v>7091557.8399999999</v>
      </c>
      <c r="AT558" s="58"/>
      <c r="AU558" s="117">
        <v>70</v>
      </c>
      <c r="AV558" s="117">
        <v>35</v>
      </c>
      <c r="AW558" s="57"/>
      <c r="AY558" s="6"/>
      <c r="AZ558" s="1"/>
      <c r="BA558" s="1"/>
      <c r="BB558" s="176"/>
    </row>
    <row r="559" spans="1:54" x14ac:dyDescent="0.25">
      <c r="A559" s="24" t="s">
        <v>1169</v>
      </c>
      <c r="B559" s="24" t="s">
        <v>1170</v>
      </c>
      <c r="C559" s="24" t="s">
        <v>1152</v>
      </c>
      <c r="D559" s="24" t="s">
        <v>12</v>
      </c>
      <c r="E559" s="58"/>
      <c r="F559" s="139">
        <v>11999.7</v>
      </c>
      <c r="G559" s="57"/>
      <c r="H559" s="139">
        <v>64947194.890000001</v>
      </c>
      <c r="I559" s="139">
        <v>9409324.7599999998</v>
      </c>
      <c r="J559" s="139">
        <v>14372664.090000002</v>
      </c>
      <c r="K559" s="139">
        <v>52178387.333300002</v>
      </c>
      <c r="L559" s="139">
        <v>140907571.0733</v>
      </c>
      <c r="M559" s="117">
        <v>1.05711</v>
      </c>
      <c r="N559" s="25">
        <v>145974894.75</v>
      </c>
      <c r="O559" s="25">
        <v>12164.87</v>
      </c>
      <c r="P559" s="58"/>
      <c r="Q559" s="139">
        <v>138158175.03999999</v>
      </c>
      <c r="R559" s="139">
        <v>9574711.2200000007</v>
      </c>
      <c r="S559" s="139">
        <v>148767867.12</v>
      </c>
      <c r="T559" s="40">
        <v>1.0191332377720381</v>
      </c>
      <c r="U559" s="58"/>
      <c r="V559" s="28">
        <v>-2792972.3700000048</v>
      </c>
      <c r="W559" s="29">
        <v>1.0191332377720381</v>
      </c>
      <c r="X559" s="42">
        <v>4</v>
      </c>
      <c r="Y559" s="46">
        <v>0</v>
      </c>
      <c r="Z559" s="58"/>
      <c r="AA559" s="28">
        <v>0</v>
      </c>
      <c r="AB559" s="28">
        <v>0</v>
      </c>
      <c r="AC559" s="139">
        <v>0</v>
      </c>
      <c r="AD559" s="130">
        <v>0</v>
      </c>
      <c r="AE559" s="137">
        <v>0</v>
      </c>
      <c r="AF559" s="130">
        <v>0</v>
      </c>
      <c r="AG559" s="47">
        <v>0</v>
      </c>
      <c r="AH559" s="47">
        <v>0</v>
      </c>
      <c r="AI559" s="47">
        <v>0</v>
      </c>
      <c r="AJ559" s="47">
        <v>0</v>
      </c>
      <c r="AK559" s="47">
        <v>1.1554885638496986</v>
      </c>
      <c r="AL559" s="45">
        <v>0</v>
      </c>
      <c r="AM559" s="30">
        <v>13865.516119627227</v>
      </c>
      <c r="AN559" s="140">
        <v>13865.51</v>
      </c>
      <c r="AO559" s="140">
        <v>1.1499999999999999</v>
      </c>
      <c r="AP559" s="140">
        <v>9616984.6999999974</v>
      </c>
      <c r="AQ559" s="41">
        <v>9630850.2099999972</v>
      </c>
      <c r="AR559" s="140"/>
      <c r="AS559" s="140">
        <v>9630850.2099999972</v>
      </c>
      <c r="AT559" s="58"/>
      <c r="AU559" s="117">
        <v>65</v>
      </c>
      <c r="AV559" s="117">
        <v>33</v>
      </c>
      <c r="AW559" s="57"/>
      <c r="AY559" s="6"/>
      <c r="AZ559" s="1"/>
      <c r="BA559" s="1"/>
      <c r="BB559" s="176"/>
    </row>
    <row r="560" spans="1:54" x14ac:dyDescent="0.25">
      <c r="A560" s="24" t="s">
        <v>1171</v>
      </c>
      <c r="B560" s="24" t="s">
        <v>1172</v>
      </c>
      <c r="C560" s="24" t="s">
        <v>1152</v>
      </c>
      <c r="D560" s="24" t="s">
        <v>12</v>
      </c>
      <c r="E560" s="58"/>
      <c r="F560" s="139">
        <v>5692.36</v>
      </c>
      <c r="G560" s="57"/>
      <c r="H560" s="139">
        <v>30464376.060000002</v>
      </c>
      <c r="I560" s="139">
        <v>4463550.24</v>
      </c>
      <c r="J560" s="139">
        <v>5417099.7400000002</v>
      </c>
      <c r="K560" s="139">
        <v>24097379.100039996</v>
      </c>
      <c r="L560" s="139">
        <v>64442405.140040003</v>
      </c>
      <c r="M560" s="117">
        <v>1.05711</v>
      </c>
      <c r="N560" s="25">
        <v>66746509.57</v>
      </c>
      <c r="O560" s="25">
        <v>11725.63</v>
      </c>
      <c r="P560" s="58"/>
      <c r="Q560" s="139">
        <v>63841137.859999999</v>
      </c>
      <c r="R560" s="139">
        <v>4254344.96</v>
      </c>
      <c r="S560" s="139">
        <v>68953065.969999999</v>
      </c>
      <c r="T560" s="40">
        <v>1.0330587533972229</v>
      </c>
      <c r="U560" s="58"/>
      <c r="V560" s="28">
        <v>-2206556.3999999985</v>
      </c>
      <c r="W560" s="29">
        <v>1.0330587533972229</v>
      </c>
      <c r="X560" s="42">
        <v>4</v>
      </c>
      <c r="Y560" s="46">
        <v>0</v>
      </c>
      <c r="Z560" s="58"/>
      <c r="AA560" s="28">
        <v>0</v>
      </c>
      <c r="AB560" s="28">
        <v>0</v>
      </c>
      <c r="AC560" s="139">
        <v>0</v>
      </c>
      <c r="AD560" s="130">
        <v>0</v>
      </c>
      <c r="AE560" s="137">
        <v>0</v>
      </c>
      <c r="AF560" s="130">
        <v>0</v>
      </c>
      <c r="AG560" s="47">
        <v>0</v>
      </c>
      <c r="AH560" s="47">
        <v>0</v>
      </c>
      <c r="AI560" s="47">
        <v>0</v>
      </c>
      <c r="AJ560" s="47">
        <v>0</v>
      </c>
      <c r="AK560" s="47">
        <v>1.113766294274452</v>
      </c>
      <c r="AL560" s="45">
        <v>0</v>
      </c>
      <c r="AM560" s="30">
        <v>6339.9587028761189</v>
      </c>
      <c r="AN560" s="140">
        <v>6339.95</v>
      </c>
      <c r="AO560" s="140">
        <v>1.1100000000000001</v>
      </c>
      <c r="AP560" s="140">
        <v>4262261.66</v>
      </c>
      <c r="AQ560" s="41">
        <v>4268601.6100000003</v>
      </c>
      <c r="AR560" s="140"/>
      <c r="AS560" s="140">
        <v>4268601.6100000003</v>
      </c>
      <c r="AT560" s="58"/>
      <c r="AU560" s="117">
        <v>65</v>
      </c>
      <c r="AV560" s="117">
        <v>33</v>
      </c>
      <c r="AW560" s="57"/>
      <c r="AY560" s="6"/>
      <c r="AZ560" s="1"/>
      <c r="BA560" s="1"/>
      <c r="BB560" s="176"/>
    </row>
    <row r="561" spans="1:54" x14ac:dyDescent="0.25">
      <c r="A561" s="24" t="s">
        <v>1173</v>
      </c>
      <c r="B561" s="24" t="s">
        <v>1174</v>
      </c>
      <c r="C561" s="24" t="s">
        <v>1175</v>
      </c>
      <c r="D561" s="24" t="s">
        <v>6</v>
      </c>
      <c r="E561" s="58"/>
      <c r="F561" s="139">
        <v>114</v>
      </c>
      <c r="G561" s="57"/>
      <c r="H561" s="139">
        <v>694300.1</v>
      </c>
      <c r="I561" s="139">
        <v>89390.82</v>
      </c>
      <c r="J561" s="139">
        <v>205985.93000000002</v>
      </c>
      <c r="K561" s="139">
        <v>579376.0419999999</v>
      </c>
      <c r="L561" s="139">
        <v>1569052.892</v>
      </c>
      <c r="M561" s="117">
        <v>0.96658999999999995</v>
      </c>
      <c r="N561" s="25">
        <v>1535987.78</v>
      </c>
      <c r="O561" s="25">
        <v>13473.57</v>
      </c>
      <c r="P561" s="58"/>
      <c r="Q561" s="139">
        <v>153598.76999999999</v>
      </c>
      <c r="R561" s="139">
        <v>622754.31999999995</v>
      </c>
      <c r="S561" s="139">
        <v>776353.09</v>
      </c>
      <c r="T561" s="40">
        <v>0.5054422307969143</v>
      </c>
      <c r="U561" s="58"/>
      <c r="V561" s="28">
        <v>759634.69000000006</v>
      </c>
      <c r="W561" s="29">
        <v>0.5054422307969143</v>
      </c>
      <c r="X561" s="42">
        <v>1</v>
      </c>
      <c r="Y561" s="46">
        <v>1</v>
      </c>
      <c r="Z561" s="58"/>
      <c r="AA561" s="28">
        <v>258294.56570756563</v>
      </c>
      <c r="AB561" s="28">
        <v>77488.36971226969</v>
      </c>
      <c r="AC561" s="139">
        <v>475692.78805895738</v>
      </c>
      <c r="AD561" s="130">
        <v>23613.987190943502</v>
      </c>
      <c r="AE561" s="137">
        <v>23613.987190943502</v>
      </c>
      <c r="AF561" s="130">
        <v>22962.33988732149</v>
      </c>
      <c r="AG561" s="47">
        <v>679.72254133569902</v>
      </c>
      <c r="AH561" s="47">
        <v>207.14023851704826</v>
      </c>
      <c r="AI561" s="47">
        <v>201.42403409931131</v>
      </c>
      <c r="AJ561" s="47">
        <v>0</v>
      </c>
      <c r="AK561" s="47">
        <v>0</v>
      </c>
      <c r="AL561" s="45">
        <v>0</v>
      </c>
      <c r="AM561" s="30">
        <v>0</v>
      </c>
      <c r="AN561" s="140">
        <v>100450.7</v>
      </c>
      <c r="AO561" s="140">
        <v>881.14</v>
      </c>
      <c r="AP561" s="140">
        <v>622754.32000000007</v>
      </c>
      <c r="AQ561" s="41">
        <v>723205.02</v>
      </c>
      <c r="AR561" s="140"/>
      <c r="AS561" s="140">
        <v>723205.02</v>
      </c>
      <c r="AT561" s="58"/>
      <c r="AU561" s="117">
        <v>79</v>
      </c>
      <c r="AV561" s="117">
        <v>40</v>
      </c>
      <c r="AW561" s="57"/>
      <c r="AY561" s="6"/>
      <c r="AZ561" s="1"/>
      <c r="BA561" s="1"/>
      <c r="BB561" s="176"/>
    </row>
    <row r="562" spans="1:54" x14ac:dyDescent="0.25">
      <c r="A562" s="24" t="s">
        <v>1176</v>
      </c>
      <c r="B562" s="24" t="s">
        <v>1177</v>
      </c>
      <c r="C562" s="24" t="s">
        <v>1175</v>
      </c>
      <c r="D562" s="24" t="s">
        <v>6</v>
      </c>
      <c r="E562" s="58"/>
      <c r="F562" s="139">
        <v>34</v>
      </c>
      <c r="G562" s="57"/>
      <c r="H562" s="139">
        <v>202184.15</v>
      </c>
      <c r="I562" s="139">
        <v>26660.42</v>
      </c>
      <c r="J562" s="139">
        <v>59989.889999999992</v>
      </c>
      <c r="K562" s="139">
        <v>170042.97100000002</v>
      </c>
      <c r="L562" s="139">
        <v>458877.43100000004</v>
      </c>
      <c r="M562" s="117">
        <v>0.96658999999999995</v>
      </c>
      <c r="N562" s="25">
        <v>449227.47</v>
      </c>
      <c r="O562" s="25">
        <v>13212.57</v>
      </c>
      <c r="P562" s="58"/>
      <c r="Q562" s="139">
        <v>44922.74</v>
      </c>
      <c r="R562" s="139">
        <v>221997.32</v>
      </c>
      <c r="S562" s="139">
        <v>266920.06</v>
      </c>
      <c r="T562" s="40">
        <v>0.59417573017073066</v>
      </c>
      <c r="U562" s="58"/>
      <c r="V562" s="28">
        <v>182307.40999999997</v>
      </c>
      <c r="W562" s="29">
        <v>0.59417573017073066</v>
      </c>
      <c r="X562" s="42">
        <v>1</v>
      </c>
      <c r="Y562" s="46">
        <v>1</v>
      </c>
      <c r="Z562" s="58"/>
      <c r="AA562" s="28">
        <v>35681.402568237856</v>
      </c>
      <c r="AB562" s="28">
        <v>10704.420770471357</v>
      </c>
      <c r="AC562" s="139">
        <v>114012.21800657577</v>
      </c>
      <c r="AD562" s="130">
        <v>5659.7096344556248</v>
      </c>
      <c r="AE562" s="137">
        <v>5659.7096344556248</v>
      </c>
      <c r="AF562" s="130">
        <v>5503.5253148507163</v>
      </c>
      <c r="AG562" s="47">
        <v>314.83590501386345</v>
      </c>
      <c r="AH562" s="47">
        <v>166.46204807222426</v>
      </c>
      <c r="AI562" s="47">
        <v>161.86839161325636</v>
      </c>
      <c r="AJ562" s="47">
        <v>0</v>
      </c>
      <c r="AK562" s="47">
        <v>0</v>
      </c>
      <c r="AL562" s="45">
        <v>0</v>
      </c>
      <c r="AM562" s="30">
        <v>0</v>
      </c>
      <c r="AN562" s="140">
        <v>16207.94</v>
      </c>
      <c r="AO562" s="140">
        <v>476.7</v>
      </c>
      <c r="AP562" s="140">
        <v>221997.32</v>
      </c>
      <c r="AQ562" s="41">
        <v>238205.26</v>
      </c>
      <c r="AR562" s="140"/>
      <c r="AS562" s="140">
        <v>238205.26</v>
      </c>
      <c r="AT562" s="58"/>
      <c r="AU562" s="117">
        <v>79</v>
      </c>
      <c r="AV562" s="117">
        <v>40</v>
      </c>
      <c r="AW562" s="57"/>
      <c r="AY562" s="6"/>
      <c r="AZ562" s="1"/>
      <c r="BA562" s="1"/>
      <c r="BB562" s="176"/>
    </row>
    <row r="563" spans="1:54" x14ac:dyDescent="0.25">
      <c r="A563" s="24" t="s">
        <v>1178</v>
      </c>
      <c r="B563" s="24" t="s">
        <v>1179</v>
      </c>
      <c r="C563" s="24" t="s">
        <v>1180</v>
      </c>
      <c r="D563" s="24" t="s">
        <v>12</v>
      </c>
      <c r="E563" s="58"/>
      <c r="F563" s="139">
        <v>293.81</v>
      </c>
      <c r="G563" s="57"/>
      <c r="H563" s="139">
        <v>1666180.68</v>
      </c>
      <c r="I563" s="139">
        <v>230385.23</v>
      </c>
      <c r="J563" s="139">
        <v>491811.87</v>
      </c>
      <c r="K563" s="139">
        <v>1418347.1825899999</v>
      </c>
      <c r="L563" s="139">
        <v>3806724.9625899997</v>
      </c>
      <c r="M563" s="117">
        <v>0.9</v>
      </c>
      <c r="N563" s="25">
        <v>3567887.18</v>
      </c>
      <c r="O563" s="25">
        <v>12143.51</v>
      </c>
      <c r="P563" s="58"/>
      <c r="Q563" s="139">
        <v>1833096.81</v>
      </c>
      <c r="R563" s="139">
        <v>1145608.3600000001</v>
      </c>
      <c r="S563" s="139">
        <v>3054123.39</v>
      </c>
      <c r="T563" s="40">
        <v>0.85600335322262067</v>
      </c>
      <c r="U563" s="58"/>
      <c r="V563" s="28">
        <v>513763.79000000004</v>
      </c>
      <c r="W563" s="29">
        <v>0.85600335322262067</v>
      </c>
      <c r="X563" s="42">
        <v>2</v>
      </c>
      <c r="Y563" s="46">
        <v>0</v>
      </c>
      <c r="Z563" s="58"/>
      <c r="AA563" s="28">
        <v>0</v>
      </c>
      <c r="AB563" s="28">
        <v>0</v>
      </c>
      <c r="AC563" s="139">
        <v>86618.844729600096</v>
      </c>
      <c r="AD563" s="130">
        <v>4299.8681949443217</v>
      </c>
      <c r="AE563" s="137">
        <v>10739.931650749044</v>
      </c>
      <c r="AF563" s="130">
        <v>10443.554446649456</v>
      </c>
      <c r="AG563" s="47">
        <v>0</v>
      </c>
      <c r="AH563" s="47">
        <v>14.634859926293597</v>
      </c>
      <c r="AI563" s="47">
        <v>35.545265466285883</v>
      </c>
      <c r="AJ563" s="47">
        <v>0</v>
      </c>
      <c r="AK563" s="47">
        <v>0</v>
      </c>
      <c r="AL563" s="45">
        <v>0</v>
      </c>
      <c r="AM563" s="30">
        <v>0</v>
      </c>
      <c r="AN563" s="140">
        <v>10443.549999999999</v>
      </c>
      <c r="AO563" s="140">
        <v>35.54</v>
      </c>
      <c r="AP563" s="140">
        <v>1175522.2100000002</v>
      </c>
      <c r="AQ563" s="41">
        <v>1185965.7600000002</v>
      </c>
      <c r="AR563" s="140"/>
      <c r="AS563" s="140">
        <v>1185965.7600000002</v>
      </c>
      <c r="AT563" s="58"/>
      <c r="AU563" s="117">
        <v>106</v>
      </c>
      <c r="AV563" s="117">
        <v>53</v>
      </c>
      <c r="AW563" s="57"/>
      <c r="AY563" s="6"/>
      <c r="AZ563" s="1"/>
      <c r="BA563" s="1"/>
      <c r="BB563" s="176"/>
    </row>
    <row r="564" spans="1:54" x14ac:dyDescent="0.25">
      <c r="A564" s="24" t="s">
        <v>1181</v>
      </c>
      <c r="B564" s="24" t="s">
        <v>1182</v>
      </c>
      <c r="C564" s="24" t="s">
        <v>1180</v>
      </c>
      <c r="D564" s="24" t="s">
        <v>12</v>
      </c>
      <c r="E564" s="58"/>
      <c r="F564" s="139">
        <v>1027.04</v>
      </c>
      <c r="G564" s="57"/>
      <c r="H564" s="139">
        <v>5736723.4800000004</v>
      </c>
      <c r="I564" s="139">
        <v>805332.87</v>
      </c>
      <c r="J564" s="139">
        <v>1475090.5999999999</v>
      </c>
      <c r="K564" s="139">
        <v>4859174.9555600006</v>
      </c>
      <c r="L564" s="139">
        <v>12876321.905560002</v>
      </c>
      <c r="M564" s="117">
        <v>0.9</v>
      </c>
      <c r="N564" s="25">
        <v>12074607.210000001</v>
      </c>
      <c r="O564" s="25">
        <v>11756.7</v>
      </c>
      <c r="P564" s="58"/>
      <c r="Q564" s="139">
        <v>4979022.92</v>
      </c>
      <c r="R564" s="139">
        <v>3407835.93</v>
      </c>
      <c r="S564" s="139">
        <v>8570956.5700000003</v>
      </c>
      <c r="T564" s="40">
        <v>0.709833158208382</v>
      </c>
      <c r="U564" s="58"/>
      <c r="V564" s="28">
        <v>3503650.6400000006</v>
      </c>
      <c r="W564" s="29">
        <v>0.709833158208382</v>
      </c>
      <c r="X564" s="42">
        <v>2</v>
      </c>
      <c r="Y564" s="46">
        <v>0</v>
      </c>
      <c r="Z564" s="58"/>
      <c r="AA564" s="28">
        <v>0</v>
      </c>
      <c r="AB564" s="28">
        <v>0</v>
      </c>
      <c r="AC564" s="139">
        <v>1369677.286683501</v>
      </c>
      <c r="AD564" s="130">
        <v>67992.500023905741</v>
      </c>
      <c r="AE564" s="137">
        <v>67992.500023905741</v>
      </c>
      <c r="AF564" s="130">
        <v>66116.191336650649</v>
      </c>
      <c r="AG564" s="47">
        <v>0</v>
      </c>
      <c r="AH564" s="47">
        <v>66.202387466803387</v>
      </c>
      <c r="AI564" s="47">
        <v>64.37547840069584</v>
      </c>
      <c r="AJ564" s="47">
        <v>0</v>
      </c>
      <c r="AK564" s="47">
        <v>0</v>
      </c>
      <c r="AL564" s="45">
        <v>0</v>
      </c>
      <c r="AM564" s="30">
        <v>0</v>
      </c>
      <c r="AN564" s="140">
        <v>66116.19</v>
      </c>
      <c r="AO564" s="140">
        <v>64.37</v>
      </c>
      <c r="AP564" s="140">
        <v>3490081.9400000004</v>
      </c>
      <c r="AQ564" s="41">
        <v>3556198.1300000004</v>
      </c>
      <c r="AR564" s="140"/>
      <c r="AS564" s="140">
        <v>3556198.1300000004</v>
      </c>
      <c r="AT564" s="58"/>
      <c r="AU564" s="117">
        <v>106</v>
      </c>
      <c r="AV564" s="117">
        <v>53</v>
      </c>
      <c r="AW564" s="57"/>
      <c r="AY564" s="6"/>
      <c r="AZ564" s="1"/>
      <c r="BA564" s="1"/>
      <c r="BB564" s="176"/>
    </row>
    <row r="565" spans="1:54" x14ac:dyDescent="0.25">
      <c r="A565" s="24" t="s">
        <v>1183</v>
      </c>
      <c r="B565" s="24" t="s">
        <v>1184</v>
      </c>
      <c r="C565" s="24" t="s">
        <v>1180</v>
      </c>
      <c r="D565" s="24" t="s">
        <v>12</v>
      </c>
      <c r="E565" s="58"/>
      <c r="F565" s="139">
        <v>278.27</v>
      </c>
      <c r="G565" s="57"/>
      <c r="H565" s="139">
        <v>1562012.87</v>
      </c>
      <c r="I565" s="139">
        <v>218199.85</v>
      </c>
      <c r="J565" s="139">
        <v>422143.02</v>
      </c>
      <c r="K565" s="139">
        <v>1316008.6605299995</v>
      </c>
      <c r="L565" s="139">
        <v>3518364.4005299998</v>
      </c>
      <c r="M565" s="117">
        <v>0.9</v>
      </c>
      <c r="N565" s="25">
        <v>3298128.82</v>
      </c>
      <c r="O565" s="25">
        <v>11852.26</v>
      </c>
      <c r="P565" s="58"/>
      <c r="Q565" s="139">
        <v>1549923.61</v>
      </c>
      <c r="R565" s="139">
        <v>742134.37</v>
      </c>
      <c r="S565" s="139">
        <v>2358163.42</v>
      </c>
      <c r="T565" s="40">
        <v>0.71500039831676432</v>
      </c>
      <c r="U565" s="58"/>
      <c r="V565" s="28">
        <v>939965.39999999991</v>
      </c>
      <c r="W565" s="29">
        <v>0.71500039831676432</v>
      </c>
      <c r="X565" s="42">
        <v>2</v>
      </c>
      <c r="Y565" s="46">
        <v>0</v>
      </c>
      <c r="Z565" s="58"/>
      <c r="AA565" s="28">
        <v>0</v>
      </c>
      <c r="AB565" s="28">
        <v>0</v>
      </c>
      <c r="AC565" s="139">
        <v>350898.71310180007</v>
      </c>
      <c r="AD565" s="130">
        <v>17419.052641759801</v>
      </c>
      <c r="AE565" s="137">
        <v>17419.052641759801</v>
      </c>
      <c r="AF565" s="130">
        <v>16938.359627324437</v>
      </c>
      <c r="AG565" s="47">
        <v>0</v>
      </c>
      <c r="AH565" s="47">
        <v>62.597666445394047</v>
      </c>
      <c r="AI565" s="47">
        <v>60.870232606189809</v>
      </c>
      <c r="AJ565" s="47">
        <v>0</v>
      </c>
      <c r="AK565" s="47">
        <v>0</v>
      </c>
      <c r="AL565" s="45">
        <v>0</v>
      </c>
      <c r="AM565" s="30">
        <v>0</v>
      </c>
      <c r="AN565" s="140">
        <v>16938.349999999999</v>
      </c>
      <c r="AO565" s="140">
        <v>60.87</v>
      </c>
      <c r="AP565" s="140">
        <v>756011.96</v>
      </c>
      <c r="AQ565" s="41">
        <v>772950.30999999994</v>
      </c>
      <c r="AR565" s="140"/>
      <c r="AS565" s="140">
        <v>772950.30999999994</v>
      </c>
      <c r="AT565" s="58"/>
      <c r="AU565" s="117">
        <v>106</v>
      </c>
      <c r="AV565" s="117">
        <v>53</v>
      </c>
      <c r="AW565" s="57"/>
      <c r="AY565" s="6"/>
      <c r="AZ565" s="1"/>
      <c r="BA565" s="1"/>
      <c r="BB565" s="176"/>
    </row>
    <row r="566" spans="1:54" x14ac:dyDescent="0.25">
      <c r="A566" s="24" t="s">
        <v>1185</v>
      </c>
      <c r="B566" s="24" t="s">
        <v>1186</v>
      </c>
      <c r="C566" s="24" t="s">
        <v>1180</v>
      </c>
      <c r="D566" s="24" t="s">
        <v>12</v>
      </c>
      <c r="E566" s="58"/>
      <c r="F566" s="139">
        <v>964.54</v>
      </c>
      <c r="G566" s="57"/>
      <c r="H566" s="139">
        <v>5622319.3899999997</v>
      </c>
      <c r="I566" s="139">
        <v>756324.75</v>
      </c>
      <c r="J566" s="139">
        <v>1927222.26</v>
      </c>
      <c r="K566" s="139">
        <v>4775689.8230600012</v>
      </c>
      <c r="L566" s="139">
        <v>13081556.223060001</v>
      </c>
      <c r="M566" s="117">
        <v>0.9</v>
      </c>
      <c r="N566" s="25">
        <v>12250969.58</v>
      </c>
      <c r="O566" s="25">
        <v>12701.35</v>
      </c>
      <c r="P566" s="58"/>
      <c r="Q566" s="139">
        <v>3104062.96</v>
      </c>
      <c r="R566" s="139">
        <v>4684946.54</v>
      </c>
      <c r="S566" s="139">
        <v>8157816.7999999998</v>
      </c>
      <c r="T566" s="40">
        <v>0.66589152366501914</v>
      </c>
      <c r="U566" s="58"/>
      <c r="V566" s="28">
        <v>4093152.7800000003</v>
      </c>
      <c r="W566" s="29">
        <v>0.66589152366501914</v>
      </c>
      <c r="X566" s="42">
        <v>1</v>
      </c>
      <c r="Y566" s="46">
        <v>1</v>
      </c>
      <c r="Z566" s="58"/>
      <c r="AA566" s="28">
        <v>94486.454711896367</v>
      </c>
      <c r="AB566" s="28">
        <v>28345.93641356891</v>
      </c>
      <c r="AC566" s="139">
        <v>2167550.5556681226</v>
      </c>
      <c r="AD566" s="130">
        <v>107599.93075809615</v>
      </c>
      <c r="AE566" s="137">
        <v>107599.93075809615</v>
      </c>
      <c r="AF566" s="130">
        <v>104630.62260266019</v>
      </c>
      <c r="AG566" s="47">
        <v>29.388036176383469</v>
      </c>
      <c r="AH566" s="47">
        <v>111.55569572863349</v>
      </c>
      <c r="AI566" s="47">
        <v>108.47722500120285</v>
      </c>
      <c r="AJ566" s="47">
        <v>0</v>
      </c>
      <c r="AK566" s="47">
        <v>0</v>
      </c>
      <c r="AL566" s="45">
        <v>0</v>
      </c>
      <c r="AM566" s="30">
        <v>0</v>
      </c>
      <c r="AN566" s="140">
        <v>132976.54999999999</v>
      </c>
      <c r="AO566" s="140">
        <v>137.86000000000001</v>
      </c>
      <c r="AP566" s="140">
        <v>4982686.66</v>
      </c>
      <c r="AQ566" s="41">
        <v>5115663.21</v>
      </c>
      <c r="AR566" s="140"/>
      <c r="AS566" s="140">
        <v>5115663.21</v>
      </c>
      <c r="AT566" s="58"/>
      <c r="AU566" s="117">
        <v>106</v>
      </c>
      <c r="AV566" s="117">
        <v>53</v>
      </c>
      <c r="AW566" s="57"/>
      <c r="AY566" s="6"/>
      <c r="AZ566" s="1"/>
      <c r="BA566" s="1"/>
      <c r="BB566" s="176"/>
    </row>
    <row r="567" spans="1:54" x14ac:dyDescent="0.25">
      <c r="A567" s="24" t="s">
        <v>1187</v>
      </c>
      <c r="B567" s="24" t="s">
        <v>1188</v>
      </c>
      <c r="C567" s="24" t="s">
        <v>1180</v>
      </c>
      <c r="D567" s="24" t="s">
        <v>12</v>
      </c>
      <c r="E567" s="58"/>
      <c r="F567" s="139">
        <v>899.01</v>
      </c>
      <c r="G567" s="57"/>
      <c r="H567" s="139">
        <v>5198178.54</v>
      </c>
      <c r="I567" s="139">
        <v>704940.71</v>
      </c>
      <c r="J567" s="139">
        <v>1797529.7599999995</v>
      </c>
      <c r="K567" s="139">
        <v>4444961.3813899998</v>
      </c>
      <c r="L567" s="139">
        <v>12145610.39139</v>
      </c>
      <c r="M567" s="117">
        <v>0.9</v>
      </c>
      <c r="N567" s="25">
        <v>11375545.49</v>
      </c>
      <c r="O567" s="25">
        <v>12653.41</v>
      </c>
      <c r="P567" s="58"/>
      <c r="Q567" s="139">
        <v>3317085.7</v>
      </c>
      <c r="R567" s="139">
        <v>3902834.37</v>
      </c>
      <c r="S567" s="139">
        <v>7410539.2400000002</v>
      </c>
      <c r="T567" s="40">
        <v>0.65144473700311312</v>
      </c>
      <c r="U567" s="58"/>
      <c r="V567" s="28">
        <v>3965006.25</v>
      </c>
      <c r="W567" s="29">
        <v>0.65144473700311312</v>
      </c>
      <c r="X567" s="42">
        <v>1</v>
      </c>
      <c r="Y567" s="46">
        <v>1</v>
      </c>
      <c r="Z567" s="58"/>
      <c r="AA567" s="28">
        <v>252074.76440521143</v>
      </c>
      <c r="AB567" s="28">
        <v>75622.429321563424</v>
      </c>
      <c r="AC567" s="139">
        <v>1993149.941476691</v>
      </c>
      <c r="AD567" s="130">
        <v>98942.465324546793</v>
      </c>
      <c r="AE567" s="137">
        <v>98942.465324546793</v>
      </c>
      <c r="AF567" s="130">
        <v>96212.067013532913</v>
      </c>
      <c r="AG567" s="47">
        <v>84.117450664134353</v>
      </c>
      <c r="AH567" s="47">
        <v>110.05713543180475</v>
      </c>
      <c r="AI567" s="47">
        <v>107.02001870227573</v>
      </c>
      <c r="AJ567" s="47">
        <v>0</v>
      </c>
      <c r="AK567" s="47">
        <v>0</v>
      </c>
      <c r="AL567" s="45">
        <v>0</v>
      </c>
      <c r="AM567" s="30">
        <v>0</v>
      </c>
      <c r="AN567" s="140">
        <v>171834.49</v>
      </c>
      <c r="AO567" s="140">
        <v>191.13</v>
      </c>
      <c r="AP567" s="140">
        <v>4111146.4299999997</v>
      </c>
      <c r="AQ567" s="41">
        <v>4282980.92</v>
      </c>
      <c r="AR567" s="140"/>
      <c r="AS567" s="140">
        <v>4282980.92</v>
      </c>
      <c r="AT567" s="58"/>
      <c r="AU567" s="117">
        <v>106</v>
      </c>
      <c r="AV567" s="117">
        <v>53</v>
      </c>
      <c r="AW567" s="57"/>
      <c r="AY567" s="6"/>
      <c r="AZ567" s="1"/>
      <c r="BA567" s="1"/>
      <c r="BB567" s="176"/>
    </row>
    <row r="568" spans="1:54" x14ac:dyDescent="0.25">
      <c r="A568" s="24" t="s">
        <v>1189</v>
      </c>
      <c r="B568" s="24" t="s">
        <v>1190</v>
      </c>
      <c r="C568" s="24" t="s">
        <v>1180</v>
      </c>
      <c r="D568" s="24" t="s">
        <v>12</v>
      </c>
      <c r="E568" s="58"/>
      <c r="F568" s="139">
        <v>559.70000000000005</v>
      </c>
      <c r="G568" s="57"/>
      <c r="H568" s="139">
        <v>3239136.79</v>
      </c>
      <c r="I568" s="139">
        <v>438877.56</v>
      </c>
      <c r="J568" s="139">
        <v>1047339.69</v>
      </c>
      <c r="K568" s="139">
        <v>2756495.7933000005</v>
      </c>
      <c r="L568" s="139">
        <v>7481849.8333000001</v>
      </c>
      <c r="M568" s="117">
        <v>0.9</v>
      </c>
      <c r="N568" s="25">
        <v>7009314.4199999999</v>
      </c>
      <c r="O568" s="25">
        <v>12523.34</v>
      </c>
      <c r="P568" s="58"/>
      <c r="Q568" s="139">
        <v>3964156.31</v>
      </c>
      <c r="R568" s="139">
        <v>1565661.88</v>
      </c>
      <c r="S568" s="139">
        <v>5710764.5600000005</v>
      </c>
      <c r="T568" s="40">
        <v>0.8147393907320255</v>
      </c>
      <c r="U568" s="58"/>
      <c r="V568" s="28">
        <v>1298549.8599999994</v>
      </c>
      <c r="W568" s="29">
        <v>0.8147393907320255</v>
      </c>
      <c r="X568" s="42">
        <v>2</v>
      </c>
      <c r="Y568" s="46">
        <v>0</v>
      </c>
      <c r="Z568" s="58"/>
      <c r="AA568" s="28">
        <v>0</v>
      </c>
      <c r="AB568" s="28">
        <v>0</v>
      </c>
      <c r="AC568" s="139">
        <v>292653.7392945998</v>
      </c>
      <c r="AD568" s="130">
        <v>14527.699020376747</v>
      </c>
      <c r="AE568" s="137">
        <v>20459.275534951976</v>
      </c>
      <c r="AF568" s="130">
        <v>19894.685081480209</v>
      </c>
      <c r="AG568" s="47">
        <v>0</v>
      </c>
      <c r="AH568" s="47">
        <v>25.956224799672587</v>
      </c>
      <c r="AI568" s="47">
        <v>35.545265466285883</v>
      </c>
      <c r="AJ568" s="47">
        <v>0</v>
      </c>
      <c r="AK568" s="47">
        <v>0</v>
      </c>
      <c r="AL568" s="45">
        <v>0</v>
      </c>
      <c r="AM568" s="30">
        <v>0</v>
      </c>
      <c r="AN568" s="140">
        <v>19894.68</v>
      </c>
      <c r="AO568" s="140">
        <v>35.54</v>
      </c>
      <c r="AP568" s="140">
        <v>1667325.62</v>
      </c>
      <c r="AQ568" s="41">
        <v>1687220.3</v>
      </c>
      <c r="AR568" s="140"/>
      <c r="AS568" s="140">
        <v>1687220.3</v>
      </c>
      <c r="AT568" s="58"/>
      <c r="AU568" s="117">
        <v>106</v>
      </c>
      <c r="AV568" s="117">
        <v>53</v>
      </c>
      <c r="AW568" s="57"/>
      <c r="AY568" s="6"/>
      <c r="AZ568" s="1"/>
      <c r="BA568" s="1"/>
      <c r="BB568" s="176"/>
    </row>
    <row r="569" spans="1:54" x14ac:dyDescent="0.25">
      <c r="A569" s="24" t="s">
        <v>1191</v>
      </c>
      <c r="B569" s="24" t="s">
        <v>1192</v>
      </c>
      <c r="C569" s="24" t="s">
        <v>1180</v>
      </c>
      <c r="D569" s="24" t="s">
        <v>12</v>
      </c>
      <c r="E569" s="58"/>
      <c r="F569" s="139">
        <v>105.5</v>
      </c>
      <c r="G569" s="57"/>
      <c r="H569" s="139">
        <v>581349.21</v>
      </c>
      <c r="I569" s="139">
        <v>82725.710000000006</v>
      </c>
      <c r="J569" s="139">
        <v>137719.08000000002</v>
      </c>
      <c r="K569" s="139">
        <v>458984.45149999991</v>
      </c>
      <c r="L569" s="139">
        <v>1260778.4515</v>
      </c>
      <c r="M569" s="117">
        <v>0.9</v>
      </c>
      <c r="N569" s="25">
        <v>1180599.05</v>
      </c>
      <c r="O569" s="25">
        <v>11190.51</v>
      </c>
      <c r="P569" s="58"/>
      <c r="Q569" s="139">
        <v>1243439.5900000001</v>
      </c>
      <c r="R569" s="139">
        <v>235279.74</v>
      </c>
      <c r="S569" s="139">
        <v>1518625.8900000001</v>
      </c>
      <c r="T569" s="40">
        <v>1.2863180687804214</v>
      </c>
      <c r="U569" s="58"/>
      <c r="V569" s="28">
        <v>-338026.84000000008</v>
      </c>
      <c r="W569" s="29">
        <v>1.2863180687804214</v>
      </c>
      <c r="X569" s="42">
        <v>4</v>
      </c>
      <c r="Y569" s="46">
        <v>0</v>
      </c>
      <c r="Z569" s="58"/>
      <c r="AA569" s="28">
        <v>0</v>
      </c>
      <c r="AB569" s="28">
        <v>0</v>
      </c>
      <c r="AC569" s="139">
        <v>0</v>
      </c>
      <c r="AD569" s="130">
        <v>0</v>
      </c>
      <c r="AE569" s="137">
        <v>0</v>
      </c>
      <c r="AF569" s="130">
        <v>0</v>
      </c>
      <c r="AG569" s="47">
        <v>0</v>
      </c>
      <c r="AH569" s="47">
        <v>0</v>
      </c>
      <c r="AI569" s="47">
        <v>0</v>
      </c>
      <c r="AJ569" s="47">
        <v>0</v>
      </c>
      <c r="AK569" s="47">
        <v>1.0629377692453483</v>
      </c>
      <c r="AL569" s="45">
        <v>0</v>
      </c>
      <c r="AM569" s="30">
        <v>112.13993465538424</v>
      </c>
      <c r="AN569" s="140">
        <v>112.13</v>
      </c>
      <c r="AO569" s="140">
        <v>1.06</v>
      </c>
      <c r="AP569" s="140">
        <v>235279.74000000002</v>
      </c>
      <c r="AQ569" s="41">
        <v>235391.87000000002</v>
      </c>
      <c r="AR569" s="140"/>
      <c r="AS569" s="140">
        <v>235391.87000000002</v>
      </c>
      <c r="AT569" s="58"/>
      <c r="AU569" s="117">
        <v>106</v>
      </c>
      <c r="AV569" s="117">
        <v>53</v>
      </c>
      <c r="AW569" s="57"/>
      <c r="AY569" s="6"/>
      <c r="AZ569" s="1"/>
      <c r="BA569" s="1"/>
      <c r="BB569" s="176"/>
    </row>
    <row r="570" spans="1:54" x14ac:dyDescent="0.25">
      <c r="A570" s="24" t="s">
        <v>1193</v>
      </c>
      <c r="B570" s="24" t="s">
        <v>1194</v>
      </c>
      <c r="C570" s="24" t="s">
        <v>1175</v>
      </c>
      <c r="D570" s="24" t="s">
        <v>12</v>
      </c>
      <c r="E570" s="58"/>
      <c r="F570" s="139">
        <v>1022.86</v>
      </c>
      <c r="G570" s="57"/>
      <c r="H570" s="139">
        <v>5930626.54</v>
      </c>
      <c r="I570" s="139">
        <v>802055.21</v>
      </c>
      <c r="J570" s="139">
        <v>2259010.11</v>
      </c>
      <c r="K570" s="139">
        <v>5132359.5815399997</v>
      </c>
      <c r="L570" s="139">
        <v>14124051.441539999</v>
      </c>
      <c r="M570" s="117">
        <v>0.96658999999999995</v>
      </c>
      <c r="N570" s="25">
        <v>13823639.01</v>
      </c>
      <c r="O570" s="25">
        <v>13514.69</v>
      </c>
      <c r="P570" s="58"/>
      <c r="Q570" s="139">
        <v>4243857.17</v>
      </c>
      <c r="R570" s="139">
        <v>4689076.4800000004</v>
      </c>
      <c r="S570" s="139">
        <v>9123437.4199999999</v>
      </c>
      <c r="T570" s="40">
        <v>0.65998811263807733</v>
      </c>
      <c r="U570" s="58"/>
      <c r="V570" s="28">
        <v>4700201.59</v>
      </c>
      <c r="W570" s="29">
        <v>0.65998811263807733</v>
      </c>
      <c r="X570" s="42">
        <v>1</v>
      </c>
      <c r="Y570" s="46">
        <v>1</v>
      </c>
      <c r="Z570" s="58"/>
      <c r="AA570" s="28">
        <v>188222.40000465699</v>
      </c>
      <c r="AB570" s="28">
        <v>56466.720001397094</v>
      </c>
      <c r="AC570" s="139">
        <v>2260130.0815160316</v>
      </c>
      <c r="AD570" s="130">
        <v>112195.69464687975</v>
      </c>
      <c r="AE570" s="137">
        <v>112195.69464687975</v>
      </c>
      <c r="AF570" s="130">
        <v>109099.56262548701</v>
      </c>
      <c r="AG570" s="47">
        <v>55.204739652931089</v>
      </c>
      <c r="AH570" s="47">
        <v>109.68822189437435</v>
      </c>
      <c r="AI570" s="47">
        <v>106.66128563585146</v>
      </c>
      <c r="AJ570" s="47">
        <v>0</v>
      </c>
      <c r="AK570" s="47">
        <v>0</v>
      </c>
      <c r="AL570" s="45">
        <v>0</v>
      </c>
      <c r="AM570" s="30">
        <v>0</v>
      </c>
      <c r="AN570" s="140">
        <v>165566.28</v>
      </c>
      <c r="AO570" s="140">
        <v>161.86000000000001</v>
      </c>
      <c r="AP570" s="140">
        <v>4930646.3100000005</v>
      </c>
      <c r="AQ570" s="41">
        <v>5096212.5900000008</v>
      </c>
      <c r="AR570" s="140"/>
      <c r="AS570" s="140">
        <v>5096212.5900000008</v>
      </c>
      <c r="AT570" s="58"/>
      <c r="AU570" s="117">
        <v>34</v>
      </c>
      <c r="AV570" s="117">
        <v>17</v>
      </c>
      <c r="AW570" s="57"/>
      <c r="AY570" s="6"/>
      <c r="AZ570" s="1"/>
      <c r="BA570" s="1"/>
      <c r="BB570" s="176"/>
    </row>
    <row r="571" spans="1:54" x14ac:dyDescent="0.25">
      <c r="A571" s="24" t="s">
        <v>1195</v>
      </c>
      <c r="B571" s="24" t="s">
        <v>1196</v>
      </c>
      <c r="C571" s="24" t="s">
        <v>1175</v>
      </c>
      <c r="D571" s="24" t="s">
        <v>12</v>
      </c>
      <c r="E571" s="58"/>
      <c r="F571" s="139">
        <v>1673.12</v>
      </c>
      <c r="G571" s="57"/>
      <c r="H571" s="139">
        <v>9174117.3699999992</v>
      </c>
      <c r="I571" s="139">
        <v>1311943.58</v>
      </c>
      <c r="J571" s="139">
        <v>2097140.63</v>
      </c>
      <c r="K571" s="139">
        <v>7756275.7996800002</v>
      </c>
      <c r="L571" s="139">
        <v>20339477.37968</v>
      </c>
      <c r="M571" s="117">
        <v>0.96658999999999995</v>
      </c>
      <c r="N571" s="25">
        <v>19919072.609999999</v>
      </c>
      <c r="O571" s="25">
        <v>11905.34</v>
      </c>
      <c r="P571" s="58"/>
      <c r="Q571" s="139">
        <v>12831866.57</v>
      </c>
      <c r="R571" s="139">
        <v>2670946.31</v>
      </c>
      <c r="S571" s="139">
        <v>16982883.59</v>
      </c>
      <c r="T571" s="40">
        <v>0.85259409022255683</v>
      </c>
      <c r="U571" s="58"/>
      <c r="V571" s="28">
        <v>2936189.0199999996</v>
      </c>
      <c r="W571" s="29">
        <v>0.85259409022255683</v>
      </c>
      <c r="X571" s="42">
        <v>2</v>
      </c>
      <c r="Y571" s="46">
        <v>0</v>
      </c>
      <c r="Z571" s="58"/>
      <c r="AA571" s="28">
        <v>0</v>
      </c>
      <c r="AB571" s="28">
        <v>0</v>
      </c>
      <c r="AC571" s="139">
        <v>335975.44985219988</v>
      </c>
      <c r="AD571" s="130">
        <v>16678.24311916628</v>
      </c>
      <c r="AE571" s="137">
        <v>61159.233666319182</v>
      </c>
      <c r="AF571" s="130">
        <v>59471.494556952232</v>
      </c>
      <c r="AG571" s="47">
        <v>0</v>
      </c>
      <c r="AH571" s="47">
        <v>9.968348426392776</v>
      </c>
      <c r="AI571" s="47">
        <v>35.545265466285883</v>
      </c>
      <c r="AJ571" s="47">
        <v>0</v>
      </c>
      <c r="AK571" s="47">
        <v>0</v>
      </c>
      <c r="AL571" s="45">
        <v>0</v>
      </c>
      <c r="AM571" s="30">
        <v>0</v>
      </c>
      <c r="AN571" s="140">
        <v>59471.49</v>
      </c>
      <c r="AO571" s="140">
        <v>35.54</v>
      </c>
      <c r="AP571" s="140">
        <v>2705156.03</v>
      </c>
      <c r="AQ571" s="41">
        <v>2764627.52</v>
      </c>
      <c r="AR571" s="140"/>
      <c r="AS571" s="140">
        <v>2764627.52</v>
      </c>
      <c r="AT571" s="58"/>
      <c r="AU571" s="117">
        <v>79</v>
      </c>
      <c r="AV571" s="117">
        <v>40</v>
      </c>
      <c r="AW571" s="57"/>
      <c r="AY571" s="6"/>
      <c r="AZ571" s="1"/>
      <c r="BA571" s="1"/>
      <c r="BB571" s="176"/>
    </row>
    <row r="572" spans="1:54" x14ac:dyDescent="0.25">
      <c r="A572" s="24" t="s">
        <v>1197</v>
      </c>
      <c r="B572" s="24" t="s">
        <v>1198</v>
      </c>
      <c r="C572" s="24" t="s">
        <v>1175</v>
      </c>
      <c r="D572" s="24" t="s">
        <v>12</v>
      </c>
      <c r="E572" s="58"/>
      <c r="F572" s="139">
        <v>1933.35</v>
      </c>
      <c r="G572" s="57"/>
      <c r="H572" s="139">
        <v>10733457.98</v>
      </c>
      <c r="I572" s="139">
        <v>1515997.73</v>
      </c>
      <c r="J572" s="139">
        <v>2687486.8400000003</v>
      </c>
      <c r="K572" s="139">
        <v>9105216.8516499996</v>
      </c>
      <c r="L572" s="139">
        <v>24042159.40165</v>
      </c>
      <c r="M572" s="117">
        <v>0.96658999999999995</v>
      </c>
      <c r="N572" s="25">
        <v>23543116.149999999</v>
      </c>
      <c r="O572" s="25">
        <v>12177.36</v>
      </c>
      <c r="P572" s="58"/>
      <c r="Q572" s="139">
        <v>11781025.32</v>
      </c>
      <c r="R572" s="139">
        <v>4941600.04</v>
      </c>
      <c r="S572" s="139">
        <v>16875747.609999999</v>
      </c>
      <c r="T572" s="40">
        <v>0.7168017819935022</v>
      </c>
      <c r="U572" s="58"/>
      <c r="V572" s="28">
        <v>6667368.5399999991</v>
      </c>
      <c r="W572" s="29">
        <v>0.7168017819935022</v>
      </c>
      <c r="X572" s="42">
        <v>2</v>
      </c>
      <c r="Y572" s="46">
        <v>0</v>
      </c>
      <c r="Z572" s="58"/>
      <c r="AA572" s="28">
        <v>0</v>
      </c>
      <c r="AB572" s="28">
        <v>0</v>
      </c>
      <c r="AC572" s="139">
        <v>2203972.0886750002</v>
      </c>
      <c r="AD572" s="130">
        <v>109407.94138068381</v>
      </c>
      <c r="AE572" s="137">
        <v>109407.94138068381</v>
      </c>
      <c r="AF572" s="130">
        <v>106388.73969233441</v>
      </c>
      <c r="AG572" s="47">
        <v>0</v>
      </c>
      <c r="AH572" s="47">
        <v>56.589826663916938</v>
      </c>
      <c r="AI572" s="47">
        <v>55.028184080655038</v>
      </c>
      <c r="AJ572" s="47">
        <v>0</v>
      </c>
      <c r="AK572" s="47">
        <v>0</v>
      </c>
      <c r="AL572" s="45">
        <v>0</v>
      </c>
      <c r="AM572" s="30">
        <v>0</v>
      </c>
      <c r="AN572" s="140">
        <v>106388.73</v>
      </c>
      <c r="AO572" s="140">
        <v>55.02</v>
      </c>
      <c r="AP572" s="140">
        <v>5047240.3999999994</v>
      </c>
      <c r="AQ572" s="41">
        <v>5153629.13</v>
      </c>
      <c r="AR572" s="140"/>
      <c r="AS572" s="140">
        <v>5153629.13</v>
      </c>
      <c r="AT572" s="58"/>
      <c r="AU572" s="117">
        <v>34</v>
      </c>
      <c r="AV572" s="117">
        <v>17</v>
      </c>
      <c r="AW572" s="57"/>
      <c r="AY572" s="6"/>
      <c r="AZ572" s="1"/>
      <c r="BA572" s="1"/>
      <c r="BB572" s="176"/>
    </row>
    <row r="573" spans="1:54" x14ac:dyDescent="0.25">
      <c r="A573" s="24" t="s">
        <v>1199</v>
      </c>
      <c r="B573" s="24" t="s">
        <v>1200</v>
      </c>
      <c r="C573" s="24" t="s">
        <v>1175</v>
      </c>
      <c r="D573" s="24" t="s">
        <v>12</v>
      </c>
      <c r="E573" s="58"/>
      <c r="F573" s="139">
        <v>475.45</v>
      </c>
      <c r="G573" s="57"/>
      <c r="H573" s="139">
        <v>2650848.4700000002</v>
      </c>
      <c r="I573" s="139">
        <v>372814.6</v>
      </c>
      <c r="J573" s="139">
        <v>661183.9</v>
      </c>
      <c r="K573" s="139">
        <v>2251266.36155</v>
      </c>
      <c r="L573" s="139">
        <v>5936113.3315500002</v>
      </c>
      <c r="M573" s="117">
        <v>0.96658999999999995</v>
      </c>
      <c r="N573" s="25">
        <v>5813002.5899999999</v>
      </c>
      <c r="O573" s="25">
        <v>12226.31</v>
      </c>
      <c r="P573" s="58"/>
      <c r="Q573" s="139">
        <v>3265370.76</v>
      </c>
      <c r="R573" s="139">
        <v>765449.58</v>
      </c>
      <c r="S573" s="139">
        <v>4357997.84</v>
      </c>
      <c r="T573" s="40">
        <v>0.74969824501660853</v>
      </c>
      <c r="U573" s="58"/>
      <c r="V573" s="28">
        <v>1455004.75</v>
      </c>
      <c r="W573" s="29">
        <v>0.74969824501660853</v>
      </c>
      <c r="X573" s="42">
        <v>2</v>
      </c>
      <c r="Y573" s="46">
        <v>0</v>
      </c>
      <c r="Z573" s="58"/>
      <c r="AA573" s="28">
        <v>0</v>
      </c>
      <c r="AB573" s="28">
        <v>0</v>
      </c>
      <c r="AC573" s="139">
        <v>398234.50699780014</v>
      </c>
      <c r="AD573" s="130">
        <v>19768.860876806553</v>
      </c>
      <c r="AE573" s="137">
        <v>19768.860876806553</v>
      </c>
      <c r="AF573" s="130">
        <v>19223.32298090262</v>
      </c>
      <c r="AG573" s="47">
        <v>0</v>
      </c>
      <c r="AH573" s="47">
        <v>41.579263596185832</v>
      </c>
      <c r="AI573" s="47">
        <v>40.431849786313222</v>
      </c>
      <c r="AJ573" s="47">
        <v>0</v>
      </c>
      <c r="AK573" s="47">
        <v>0</v>
      </c>
      <c r="AL573" s="45">
        <v>0</v>
      </c>
      <c r="AM573" s="30">
        <v>0</v>
      </c>
      <c r="AN573" s="140">
        <v>19223.32</v>
      </c>
      <c r="AO573" s="140">
        <v>40.43</v>
      </c>
      <c r="AP573" s="140">
        <v>786933.6399999999</v>
      </c>
      <c r="AQ573" s="41">
        <v>806156.95999999985</v>
      </c>
      <c r="AR573" s="140"/>
      <c r="AS573" s="140">
        <v>806156.95999999985</v>
      </c>
      <c r="AT573" s="58"/>
      <c r="AU573" s="117">
        <v>34</v>
      </c>
      <c r="AV573" s="117">
        <v>17</v>
      </c>
      <c r="AW573" s="57"/>
      <c r="AY573" s="6"/>
      <c r="AZ573" s="1"/>
      <c r="BA573" s="1"/>
      <c r="BB573" s="176"/>
    </row>
    <row r="574" spans="1:54" x14ac:dyDescent="0.25">
      <c r="A574" s="24" t="s">
        <v>1201</v>
      </c>
      <c r="B574" s="24" t="s">
        <v>1202</v>
      </c>
      <c r="C574" s="24" t="s">
        <v>1175</v>
      </c>
      <c r="D574" s="24" t="s">
        <v>120</v>
      </c>
      <c r="E574" s="58"/>
      <c r="F574" s="139">
        <v>2377</v>
      </c>
      <c r="G574" s="57"/>
      <c r="H574" s="139">
        <v>13029687.66</v>
      </c>
      <c r="I574" s="139">
        <v>1863877.01</v>
      </c>
      <c r="J574" s="139">
        <v>4043980.1800000006</v>
      </c>
      <c r="K574" s="139">
        <v>10887863.656000001</v>
      </c>
      <c r="L574" s="139">
        <v>29825408.506000005</v>
      </c>
      <c r="M574" s="117">
        <v>0.96658999999999995</v>
      </c>
      <c r="N574" s="25">
        <v>29192705.129999999</v>
      </c>
      <c r="O574" s="25">
        <v>12281.32</v>
      </c>
      <c r="P574" s="58"/>
      <c r="Q574" s="139">
        <v>11860335.99</v>
      </c>
      <c r="R574" s="139">
        <v>5990838.2800000003</v>
      </c>
      <c r="S574" s="139">
        <v>18140100.510000002</v>
      </c>
      <c r="T574" s="40">
        <v>0.62139155755587228</v>
      </c>
      <c r="U574" s="58"/>
      <c r="V574" s="28">
        <v>11052604.619999997</v>
      </c>
      <c r="W574" s="29">
        <v>0.62139155755587228</v>
      </c>
      <c r="X574" s="42">
        <v>1</v>
      </c>
      <c r="Y574" s="46">
        <v>1</v>
      </c>
      <c r="Z574" s="58"/>
      <c r="AA574" s="28">
        <v>1524225.157041911</v>
      </c>
      <c r="AB574" s="28">
        <v>457267.54711257329</v>
      </c>
      <c r="AC574" s="139">
        <v>4630203.3489240939</v>
      </c>
      <c r="AD574" s="130">
        <v>229849.10706572657</v>
      </c>
      <c r="AE574" s="137">
        <v>229849.10706572657</v>
      </c>
      <c r="AF574" s="130">
        <v>223506.23283410369</v>
      </c>
      <c r="AG574" s="47">
        <v>192.37170682060298</v>
      </c>
      <c r="AH574" s="47">
        <v>96.697142223696488</v>
      </c>
      <c r="AI574" s="47">
        <v>94.028705441356209</v>
      </c>
      <c r="AJ574" s="47">
        <v>0</v>
      </c>
      <c r="AK574" s="47">
        <v>0</v>
      </c>
      <c r="AL574" s="45">
        <v>0</v>
      </c>
      <c r="AM574" s="30">
        <v>0</v>
      </c>
      <c r="AN574" s="140">
        <v>680773.77</v>
      </c>
      <c r="AO574" s="140">
        <v>286.39999999999998</v>
      </c>
      <c r="AP574" s="140">
        <v>6277985.0099999988</v>
      </c>
      <c r="AQ574" s="41">
        <v>6958758.7799999993</v>
      </c>
      <c r="AR574" s="140"/>
      <c r="AS574" s="140">
        <v>6958758.7799999993</v>
      </c>
      <c r="AT574" s="58"/>
      <c r="AU574" s="117">
        <v>79</v>
      </c>
      <c r="AV574" s="117">
        <v>40</v>
      </c>
      <c r="AW574" s="57"/>
      <c r="AY574" s="6"/>
      <c r="AZ574" s="1"/>
      <c r="BA574" s="1"/>
      <c r="BB574" s="176"/>
    </row>
    <row r="575" spans="1:54" x14ac:dyDescent="0.25">
      <c r="A575" s="24" t="s">
        <v>1203</v>
      </c>
      <c r="B575" s="24" t="s">
        <v>1204</v>
      </c>
      <c r="C575" s="24" t="s">
        <v>1175</v>
      </c>
      <c r="D575" s="24" t="s">
        <v>120</v>
      </c>
      <c r="E575" s="58"/>
      <c r="F575" s="139">
        <v>1358.87</v>
      </c>
      <c r="G575" s="57"/>
      <c r="H575" s="139">
        <v>7662346.7599999998</v>
      </c>
      <c r="I575" s="139">
        <v>1065530.73</v>
      </c>
      <c r="J575" s="139">
        <v>2942383.04</v>
      </c>
      <c r="K575" s="139">
        <v>6472403.3089300003</v>
      </c>
      <c r="L575" s="139">
        <v>18142663.838930003</v>
      </c>
      <c r="M575" s="117">
        <v>0.96658999999999995</v>
      </c>
      <c r="N575" s="25">
        <v>17752760.43</v>
      </c>
      <c r="O575" s="25">
        <v>13064.35</v>
      </c>
      <c r="P575" s="58"/>
      <c r="Q575" s="139">
        <v>6329223.8200000003</v>
      </c>
      <c r="R575" s="139">
        <v>5389218.9299999997</v>
      </c>
      <c r="S575" s="139">
        <v>12088633.08</v>
      </c>
      <c r="T575" s="40">
        <v>0.68094385251612388</v>
      </c>
      <c r="U575" s="58"/>
      <c r="V575" s="28">
        <v>5664127.3499999996</v>
      </c>
      <c r="W575" s="29">
        <v>0.68094385251612388</v>
      </c>
      <c r="X575" s="42">
        <v>2</v>
      </c>
      <c r="Y575" s="46">
        <v>0</v>
      </c>
      <c r="Z575" s="58"/>
      <c r="AA575" s="28">
        <v>0</v>
      </c>
      <c r="AB575" s="28">
        <v>0</v>
      </c>
      <c r="AC575" s="139">
        <v>2693029.5300975</v>
      </c>
      <c r="AD575" s="130">
        <v>133685.36674277522</v>
      </c>
      <c r="AE575" s="137">
        <v>133685.36674277522</v>
      </c>
      <c r="AF575" s="130">
        <v>129996.20963147382</v>
      </c>
      <c r="AG575" s="47">
        <v>0</v>
      </c>
      <c r="AH575" s="47">
        <v>98.379805825998986</v>
      </c>
      <c r="AI575" s="47">
        <v>95.664934564361431</v>
      </c>
      <c r="AJ575" s="47">
        <v>0</v>
      </c>
      <c r="AK575" s="47">
        <v>0</v>
      </c>
      <c r="AL575" s="45">
        <v>0</v>
      </c>
      <c r="AM575" s="30">
        <v>0</v>
      </c>
      <c r="AN575" s="140">
        <v>129996.2</v>
      </c>
      <c r="AO575" s="140">
        <v>95.66</v>
      </c>
      <c r="AP575" s="140">
        <v>5777420.5600000005</v>
      </c>
      <c r="AQ575" s="41">
        <v>5907416.7600000007</v>
      </c>
      <c r="AR575" s="140"/>
      <c r="AS575" s="140">
        <v>5907416.7600000007</v>
      </c>
      <c r="AT575" s="58"/>
      <c r="AU575" s="117">
        <v>79</v>
      </c>
      <c r="AV575" s="117">
        <v>40</v>
      </c>
      <c r="AW575" s="57"/>
      <c r="AY575" s="6"/>
      <c r="AZ575" s="1"/>
      <c r="BA575" s="1"/>
      <c r="BB575" s="176"/>
    </row>
    <row r="576" spans="1:54" x14ac:dyDescent="0.25">
      <c r="A576" s="24" t="s">
        <v>1205</v>
      </c>
      <c r="B576" s="24" t="s">
        <v>1206</v>
      </c>
      <c r="C576" s="24" t="s">
        <v>1175</v>
      </c>
      <c r="D576" s="24" t="s">
        <v>12</v>
      </c>
      <c r="E576" s="58"/>
      <c r="F576" s="139">
        <v>4700.8599999999997</v>
      </c>
      <c r="G576" s="57"/>
      <c r="H576" s="139">
        <v>28576017.329999998</v>
      </c>
      <c r="I576" s="139">
        <v>3686085.35</v>
      </c>
      <c r="J576" s="139">
        <v>13984958.410000002</v>
      </c>
      <c r="K576" s="139">
        <v>24890971.368539993</v>
      </c>
      <c r="L576" s="139">
        <v>71138032.458539993</v>
      </c>
      <c r="M576" s="117">
        <v>0.96658999999999995</v>
      </c>
      <c r="N576" s="25">
        <v>69592918.140000001</v>
      </c>
      <c r="O576" s="25">
        <v>14804.29</v>
      </c>
      <c r="P576" s="58"/>
      <c r="Q576" s="139">
        <v>10467015.41</v>
      </c>
      <c r="R576" s="139">
        <v>32326451.170000002</v>
      </c>
      <c r="S576" s="139">
        <v>44547814.560000002</v>
      </c>
      <c r="T576" s="40">
        <v>0.6401199396522389</v>
      </c>
      <c r="U576" s="58"/>
      <c r="V576" s="28">
        <v>25045103.579999998</v>
      </c>
      <c r="W576" s="29">
        <v>0.6401199396522389</v>
      </c>
      <c r="X576" s="42">
        <v>1</v>
      </c>
      <c r="Y576" s="46">
        <v>1</v>
      </c>
      <c r="Z576" s="58"/>
      <c r="AA576" s="28">
        <v>2330259.9565820992</v>
      </c>
      <c r="AB576" s="28">
        <v>699077.98697462969</v>
      </c>
      <c r="AC576" s="139">
        <v>14910862.888892159</v>
      </c>
      <c r="AD576" s="130">
        <v>740193.95312037901</v>
      </c>
      <c r="AE576" s="137">
        <v>740193.95312037901</v>
      </c>
      <c r="AF576" s="130">
        <v>719767.69516538165</v>
      </c>
      <c r="AG576" s="47">
        <v>148.71278595291707</v>
      </c>
      <c r="AH576" s="47">
        <v>157.45926343698366</v>
      </c>
      <c r="AI576" s="47">
        <v>153.11404618843821</v>
      </c>
      <c r="AJ576" s="47">
        <v>0</v>
      </c>
      <c r="AK576" s="47">
        <v>0</v>
      </c>
      <c r="AL576" s="45">
        <v>0</v>
      </c>
      <c r="AM576" s="30">
        <v>0</v>
      </c>
      <c r="AN576" s="140">
        <v>1418845.68</v>
      </c>
      <c r="AO576" s="140">
        <v>301.82</v>
      </c>
      <c r="AP576" s="140">
        <v>35826039.450000003</v>
      </c>
      <c r="AQ576" s="41">
        <v>37244885.130000003</v>
      </c>
      <c r="AR576" s="140"/>
      <c r="AS576" s="140">
        <v>37244885.130000003</v>
      </c>
      <c r="AT576" s="58"/>
      <c r="AU576" s="117">
        <v>79</v>
      </c>
      <c r="AV576" s="117">
        <v>40</v>
      </c>
      <c r="AW576" s="57"/>
      <c r="AY576" s="6"/>
      <c r="AZ576" s="1"/>
      <c r="BA576" s="1"/>
      <c r="BB576" s="176"/>
    </row>
    <row r="577" spans="1:54" x14ac:dyDescent="0.25">
      <c r="A577" s="24" t="s">
        <v>1207</v>
      </c>
      <c r="B577" s="24" t="s">
        <v>1208</v>
      </c>
      <c r="C577" s="24" t="s">
        <v>1175</v>
      </c>
      <c r="D577" s="24" t="s">
        <v>120</v>
      </c>
      <c r="E577" s="58"/>
      <c r="F577" s="139">
        <v>319</v>
      </c>
      <c r="G577" s="57"/>
      <c r="H577" s="139">
        <v>1763573.79</v>
      </c>
      <c r="I577" s="139">
        <v>250137.47</v>
      </c>
      <c r="J577" s="139">
        <v>570578.35000000009</v>
      </c>
      <c r="K577" s="139">
        <v>1473757.9450000001</v>
      </c>
      <c r="L577" s="139">
        <v>4058047.5550000006</v>
      </c>
      <c r="M577" s="117">
        <v>0.96658999999999995</v>
      </c>
      <c r="N577" s="25">
        <v>3971706.43</v>
      </c>
      <c r="O577" s="25">
        <v>12450.49</v>
      </c>
      <c r="P577" s="58"/>
      <c r="Q577" s="139">
        <v>1226099.72</v>
      </c>
      <c r="R577" s="139">
        <v>1223458.42</v>
      </c>
      <c r="S577" s="139">
        <v>2549201.34</v>
      </c>
      <c r="T577" s="40">
        <v>0.64184032353065923</v>
      </c>
      <c r="U577" s="58"/>
      <c r="V577" s="28">
        <v>1422505.0900000003</v>
      </c>
      <c r="W577" s="29">
        <v>0.64184032353065923</v>
      </c>
      <c r="X577" s="42">
        <v>1</v>
      </c>
      <c r="Y577" s="46">
        <v>1</v>
      </c>
      <c r="Z577" s="58"/>
      <c r="AA577" s="28">
        <v>126156.36822223943</v>
      </c>
      <c r="AB577" s="28">
        <v>37846.910466671827</v>
      </c>
      <c r="AC577" s="139">
        <v>686896.33041258319</v>
      </c>
      <c r="AD577" s="130">
        <v>34098.396181399505</v>
      </c>
      <c r="AE577" s="137">
        <v>34098.396181399505</v>
      </c>
      <c r="AF577" s="130">
        <v>33157.423030623591</v>
      </c>
      <c r="AG577" s="47">
        <v>118.64235256009977</v>
      </c>
      <c r="AH577" s="47">
        <v>106.89152407962227</v>
      </c>
      <c r="AI577" s="47">
        <v>103.94176498628084</v>
      </c>
      <c r="AJ577" s="47">
        <v>0</v>
      </c>
      <c r="AK577" s="47">
        <v>0</v>
      </c>
      <c r="AL577" s="45">
        <v>0</v>
      </c>
      <c r="AM577" s="30">
        <v>0</v>
      </c>
      <c r="AN577" s="140">
        <v>71004.33</v>
      </c>
      <c r="AO577" s="140">
        <v>222.58</v>
      </c>
      <c r="AP577" s="140">
        <v>1275364.3600000001</v>
      </c>
      <c r="AQ577" s="41">
        <v>1346368.6900000002</v>
      </c>
      <c r="AR577" s="140"/>
      <c r="AS577" s="140">
        <v>1346368.6900000002</v>
      </c>
      <c r="AT577" s="58"/>
      <c r="AU577" s="117">
        <v>79</v>
      </c>
      <c r="AV577" s="117">
        <v>40</v>
      </c>
      <c r="AW577" s="57"/>
      <c r="AY577" s="6"/>
      <c r="AZ577" s="1"/>
      <c r="BA577" s="1"/>
      <c r="BB577" s="176"/>
    </row>
    <row r="578" spans="1:54" x14ac:dyDescent="0.25">
      <c r="A578" s="24" t="s">
        <v>1209</v>
      </c>
      <c r="B578" s="24" t="s">
        <v>1210</v>
      </c>
      <c r="C578" s="24" t="s">
        <v>1175</v>
      </c>
      <c r="D578" s="24" t="s">
        <v>120</v>
      </c>
      <c r="E578" s="58"/>
      <c r="F578" s="139">
        <v>438.46</v>
      </c>
      <c r="G578" s="57"/>
      <c r="H578" s="139">
        <v>2302112.3199999998</v>
      </c>
      <c r="I578" s="139">
        <v>343809.63</v>
      </c>
      <c r="J578" s="139">
        <v>560753.66999999993</v>
      </c>
      <c r="K578" s="139">
        <v>1924873.0639399998</v>
      </c>
      <c r="L578" s="139">
        <v>5131548.683939999</v>
      </c>
      <c r="M578" s="117">
        <v>0.96658999999999995</v>
      </c>
      <c r="N578" s="25">
        <v>5024413.6500000004</v>
      </c>
      <c r="O578" s="25">
        <v>11459.22</v>
      </c>
      <c r="P578" s="58"/>
      <c r="Q578" s="139">
        <v>2166024.7200000002</v>
      </c>
      <c r="R578" s="139">
        <v>1339125.8899999999</v>
      </c>
      <c r="S578" s="139">
        <v>3512937.3100000005</v>
      </c>
      <c r="T578" s="40">
        <v>0.69917358615567016</v>
      </c>
      <c r="U578" s="58"/>
      <c r="V578" s="28">
        <v>1511476.3399999999</v>
      </c>
      <c r="W578" s="29">
        <v>0.69917358615567016</v>
      </c>
      <c r="X578" s="42">
        <v>2</v>
      </c>
      <c r="Y578" s="46">
        <v>0</v>
      </c>
      <c r="Z578" s="58"/>
      <c r="AA578" s="28">
        <v>0</v>
      </c>
      <c r="AB578" s="28">
        <v>0</v>
      </c>
      <c r="AC578" s="139">
        <v>574039.99727749976</v>
      </c>
      <c r="AD578" s="130">
        <v>28496.066123079567</v>
      </c>
      <c r="AE578" s="137">
        <v>28496.066123079567</v>
      </c>
      <c r="AF578" s="130">
        <v>27709.693855542249</v>
      </c>
      <c r="AG578" s="47">
        <v>0</v>
      </c>
      <c r="AH578" s="47">
        <v>64.991256039500911</v>
      </c>
      <c r="AI578" s="47">
        <v>63.197769136391578</v>
      </c>
      <c r="AJ578" s="47">
        <v>0</v>
      </c>
      <c r="AK578" s="47">
        <v>0</v>
      </c>
      <c r="AL578" s="45">
        <v>0</v>
      </c>
      <c r="AM578" s="30">
        <v>0</v>
      </c>
      <c r="AN578" s="140">
        <v>27709.69</v>
      </c>
      <c r="AO578" s="140">
        <v>63.19</v>
      </c>
      <c r="AP578" s="140">
        <v>1356792.28</v>
      </c>
      <c r="AQ578" s="41">
        <v>1384501.97</v>
      </c>
      <c r="AR578" s="140"/>
      <c r="AS578" s="140">
        <v>1384501.97</v>
      </c>
      <c r="AT578" s="58"/>
      <c r="AU578" s="117">
        <v>34</v>
      </c>
      <c r="AV578" s="117">
        <v>17</v>
      </c>
      <c r="AW578" s="57"/>
      <c r="AY578" s="6"/>
      <c r="AZ578" s="1"/>
      <c r="BA578" s="1"/>
      <c r="BB578" s="176"/>
    </row>
    <row r="579" spans="1:54" x14ac:dyDescent="0.25">
      <c r="A579" s="24" t="s">
        <v>1211</v>
      </c>
      <c r="B579" s="24" t="s">
        <v>1212</v>
      </c>
      <c r="C579" s="24" t="s">
        <v>1175</v>
      </c>
      <c r="D579" s="24" t="s">
        <v>120</v>
      </c>
      <c r="E579" s="58"/>
      <c r="F579" s="139">
        <v>187.13</v>
      </c>
      <c r="G579" s="57"/>
      <c r="H579" s="139">
        <v>1123229.57</v>
      </c>
      <c r="I579" s="139">
        <v>146734.24</v>
      </c>
      <c r="J579" s="139">
        <v>517676.66000000003</v>
      </c>
      <c r="K579" s="139">
        <v>944972.95507000014</v>
      </c>
      <c r="L579" s="139">
        <v>2732613.4250700003</v>
      </c>
      <c r="M579" s="117">
        <v>0.96658999999999995</v>
      </c>
      <c r="N579" s="25">
        <v>2672888.35</v>
      </c>
      <c r="O579" s="25">
        <v>14283.59</v>
      </c>
      <c r="P579" s="58"/>
      <c r="Q579" s="139">
        <v>324488.64</v>
      </c>
      <c r="R579" s="139">
        <v>2083829.02</v>
      </c>
      <c r="S579" s="139">
        <v>2448034.9</v>
      </c>
      <c r="T579" s="40">
        <v>0.9158762280512015</v>
      </c>
      <c r="U579" s="58"/>
      <c r="V579" s="28">
        <v>224853.45000000019</v>
      </c>
      <c r="W579" s="29">
        <v>0.9158762280512015</v>
      </c>
      <c r="X579" s="42">
        <v>3</v>
      </c>
      <c r="Y579" s="46">
        <v>0</v>
      </c>
      <c r="Z579" s="58"/>
      <c r="AA579" s="28">
        <v>0</v>
      </c>
      <c r="AB579" s="28">
        <v>0</v>
      </c>
      <c r="AC579" s="139">
        <v>0</v>
      </c>
      <c r="AD579" s="130">
        <v>0</v>
      </c>
      <c r="AE579" s="137">
        <v>0</v>
      </c>
      <c r="AF579" s="130">
        <v>0</v>
      </c>
      <c r="AG579" s="47">
        <v>0</v>
      </c>
      <c r="AH579" s="47">
        <v>0</v>
      </c>
      <c r="AI579" s="47">
        <v>0</v>
      </c>
      <c r="AJ579" s="47">
        <v>32.489684455982086</v>
      </c>
      <c r="AK579" s="47">
        <v>0</v>
      </c>
      <c r="AL579" s="45">
        <v>6079.7946522479278</v>
      </c>
      <c r="AM579" s="30">
        <v>0</v>
      </c>
      <c r="AN579" s="140">
        <v>6079.79</v>
      </c>
      <c r="AO579" s="140">
        <v>32.479999999999997</v>
      </c>
      <c r="AP579" s="140">
        <v>2131992.2399999998</v>
      </c>
      <c r="AQ579" s="41">
        <v>2138072.0299999998</v>
      </c>
      <c r="AR579" s="140"/>
      <c r="AS579" s="140">
        <v>2138072.0299999998</v>
      </c>
      <c r="AT579" s="58"/>
      <c r="AU579" s="117">
        <v>79</v>
      </c>
      <c r="AV579" s="117">
        <v>40</v>
      </c>
      <c r="AW579" s="57"/>
      <c r="AY579" s="6"/>
      <c r="AZ579" s="1"/>
      <c r="BA579" s="1"/>
      <c r="BB579" s="176"/>
    </row>
    <row r="580" spans="1:54" x14ac:dyDescent="0.25">
      <c r="A580" s="24" t="s">
        <v>1213</v>
      </c>
      <c r="B580" s="24" t="s">
        <v>1214</v>
      </c>
      <c r="C580" s="24" t="s">
        <v>1175</v>
      </c>
      <c r="D580" s="24" t="s">
        <v>131</v>
      </c>
      <c r="E580" s="58"/>
      <c r="F580" s="139">
        <v>227.32</v>
      </c>
      <c r="G580" s="57"/>
      <c r="H580" s="139">
        <v>1417573.4900000002</v>
      </c>
      <c r="I580" s="139">
        <v>178248.43</v>
      </c>
      <c r="J580" s="139">
        <v>463010.63</v>
      </c>
      <c r="K580" s="139">
        <v>1246467.2754800003</v>
      </c>
      <c r="L580" s="139">
        <v>3305299.8254800006</v>
      </c>
      <c r="M580" s="117">
        <v>0.96658999999999995</v>
      </c>
      <c r="N580" s="25">
        <v>3236514.22</v>
      </c>
      <c r="O580" s="25">
        <v>14237.7</v>
      </c>
      <c r="P580" s="58"/>
      <c r="Q580" s="139">
        <v>853966.24</v>
      </c>
      <c r="R580" s="139">
        <v>1343515.63</v>
      </c>
      <c r="S580" s="139">
        <v>2307297.37</v>
      </c>
      <c r="T580" s="40">
        <v>0.71289579256042945</v>
      </c>
      <c r="U580" s="58"/>
      <c r="V580" s="28">
        <v>929216.85000000009</v>
      </c>
      <c r="W580" s="29">
        <v>0.71289579256042945</v>
      </c>
      <c r="X580" s="42">
        <v>2</v>
      </c>
      <c r="Y580" s="46">
        <v>0</v>
      </c>
      <c r="Z580" s="58"/>
      <c r="AA580" s="28">
        <v>0</v>
      </c>
      <c r="AB580" s="28">
        <v>0</v>
      </c>
      <c r="AC580" s="139">
        <v>486571.82139800023</v>
      </c>
      <c r="AD580" s="130">
        <v>24154.036063591466</v>
      </c>
      <c r="AE580" s="137">
        <v>24154.036063591466</v>
      </c>
      <c r="AF580" s="130">
        <v>23487.485669320697</v>
      </c>
      <c r="AG580" s="47">
        <v>0</v>
      </c>
      <c r="AH580" s="47">
        <v>106.25565750304182</v>
      </c>
      <c r="AI580" s="47">
        <v>103.32344566831206</v>
      </c>
      <c r="AJ580" s="47">
        <v>0</v>
      </c>
      <c r="AK580" s="47">
        <v>0</v>
      </c>
      <c r="AL580" s="45">
        <v>0</v>
      </c>
      <c r="AM580" s="30">
        <v>0</v>
      </c>
      <c r="AN580" s="140">
        <v>23487.48</v>
      </c>
      <c r="AO580" s="140">
        <v>103.32</v>
      </c>
      <c r="AP580" s="140">
        <v>1463211.5999999999</v>
      </c>
      <c r="AQ580" s="41">
        <v>1486699.0799999998</v>
      </c>
      <c r="AR580" s="140"/>
      <c r="AS580" s="140">
        <v>1486699.0799999998</v>
      </c>
      <c r="AT580" s="58"/>
      <c r="AU580" s="117">
        <v>79</v>
      </c>
      <c r="AV580" s="117">
        <v>40</v>
      </c>
      <c r="AW580" s="57"/>
      <c r="AY580" s="6"/>
      <c r="AZ580" s="1"/>
      <c r="BA580" s="1"/>
      <c r="BB580" s="176"/>
    </row>
    <row r="581" spans="1:54" x14ac:dyDescent="0.25">
      <c r="A581" s="24" t="s">
        <v>1215</v>
      </c>
      <c r="B581" s="24" t="s">
        <v>1216</v>
      </c>
      <c r="C581" s="24" t="s">
        <v>1175</v>
      </c>
      <c r="D581" s="24" t="s">
        <v>131</v>
      </c>
      <c r="E581" s="58"/>
      <c r="F581" s="139">
        <v>2056.98</v>
      </c>
      <c r="G581" s="57"/>
      <c r="H581" s="139">
        <v>12309850.540000001</v>
      </c>
      <c r="I581" s="139">
        <v>1612939.72</v>
      </c>
      <c r="J581" s="139">
        <v>3136749.35</v>
      </c>
      <c r="K581" s="139">
        <v>10814980.348219998</v>
      </c>
      <c r="L581" s="139">
        <v>27874519.958220001</v>
      </c>
      <c r="M581" s="117">
        <v>0.96658999999999995</v>
      </c>
      <c r="N581" s="25">
        <v>27304560.73</v>
      </c>
      <c r="O581" s="25">
        <v>13274.1</v>
      </c>
      <c r="P581" s="58"/>
      <c r="Q581" s="139">
        <v>9581016.8000000007</v>
      </c>
      <c r="R581" s="139">
        <v>6623066.3700000001</v>
      </c>
      <c r="S581" s="139">
        <v>16765664.43</v>
      </c>
      <c r="T581" s="40">
        <v>0.61402432347425639</v>
      </c>
      <c r="U581" s="58"/>
      <c r="V581" s="28">
        <v>10538896.300000001</v>
      </c>
      <c r="W581" s="29">
        <v>0.61402432347425639</v>
      </c>
      <c r="X581" s="42">
        <v>1</v>
      </c>
      <c r="Y581" s="46">
        <v>1</v>
      </c>
      <c r="Z581" s="58"/>
      <c r="AA581" s="28">
        <v>1626799.4406561553</v>
      </c>
      <c r="AB581" s="28">
        <v>488039.8321968466</v>
      </c>
      <c r="AC581" s="139">
        <v>5168934.7187705077</v>
      </c>
      <c r="AD581" s="130">
        <v>256592.40859615873</v>
      </c>
      <c r="AE581" s="137">
        <v>256592.40859615873</v>
      </c>
      <c r="AF581" s="130">
        <v>249511.53107049916</v>
      </c>
      <c r="AG581" s="47">
        <v>237.26036820817248</v>
      </c>
      <c r="AH581" s="47">
        <v>124.74229627714354</v>
      </c>
      <c r="AI581" s="47">
        <v>121.29993051488063</v>
      </c>
      <c r="AJ581" s="47">
        <v>0</v>
      </c>
      <c r="AK581" s="47">
        <v>0</v>
      </c>
      <c r="AL581" s="45">
        <v>0</v>
      </c>
      <c r="AM581" s="30">
        <v>0</v>
      </c>
      <c r="AN581" s="140">
        <v>737551.35999999999</v>
      </c>
      <c r="AO581" s="140">
        <v>358.56</v>
      </c>
      <c r="AP581" s="140">
        <v>6837297.6699999999</v>
      </c>
      <c r="AQ581" s="41">
        <v>7574849.0300000003</v>
      </c>
      <c r="AR581" s="140"/>
      <c r="AS581" s="140">
        <v>7574849.0300000003</v>
      </c>
      <c r="AT581" s="58"/>
      <c r="AU581" s="117">
        <v>79</v>
      </c>
      <c r="AV581" s="117">
        <v>40</v>
      </c>
      <c r="AW581" s="57"/>
      <c r="AY581" s="6"/>
      <c r="AZ581" s="1"/>
      <c r="BA581" s="1"/>
      <c r="BB581" s="176"/>
    </row>
    <row r="582" spans="1:54" x14ac:dyDescent="0.25">
      <c r="A582" s="24" t="s">
        <v>1217</v>
      </c>
      <c r="B582" s="24" t="s">
        <v>1218</v>
      </c>
      <c r="C582" s="24" t="s">
        <v>1219</v>
      </c>
      <c r="D582" s="24" t="s">
        <v>6</v>
      </c>
      <c r="E582" s="58"/>
      <c r="F582" s="139">
        <v>64</v>
      </c>
      <c r="G582" s="57"/>
      <c r="H582" s="139">
        <v>382949.62</v>
      </c>
      <c r="I582" s="139">
        <v>50184.32</v>
      </c>
      <c r="J582" s="139">
        <v>115892.39</v>
      </c>
      <c r="K582" s="139">
        <v>321044.68</v>
      </c>
      <c r="L582" s="139">
        <v>870071.01</v>
      </c>
      <c r="M582" s="117">
        <v>0.9</v>
      </c>
      <c r="N582" s="25">
        <v>815168.37</v>
      </c>
      <c r="O582" s="25">
        <v>12737</v>
      </c>
      <c r="P582" s="58"/>
      <c r="Q582" s="139">
        <v>81516.83</v>
      </c>
      <c r="R582" s="139">
        <v>309718.81</v>
      </c>
      <c r="S582" s="139">
        <v>391235.64</v>
      </c>
      <c r="T582" s="40">
        <v>0.47994457881136876</v>
      </c>
      <c r="U582" s="58"/>
      <c r="V582" s="28">
        <v>423932.73</v>
      </c>
      <c r="W582" s="29">
        <v>0.47994457881136876</v>
      </c>
      <c r="X582" s="42">
        <v>1</v>
      </c>
      <c r="Y582" s="46">
        <v>1</v>
      </c>
      <c r="Z582" s="58"/>
      <c r="AA582" s="28">
        <v>157865.11067619186</v>
      </c>
      <c r="AB582" s="28">
        <v>47359.533202857558</v>
      </c>
      <c r="AC582" s="139">
        <v>265550.72381742828</v>
      </c>
      <c r="AD582" s="130">
        <v>13182.27130656716</v>
      </c>
      <c r="AE582" s="137">
        <v>13182.27130656716</v>
      </c>
      <c r="AF582" s="130">
        <v>12818.495740709614</v>
      </c>
      <c r="AG582" s="47">
        <v>739.99270629464934</v>
      </c>
      <c r="AH582" s="47">
        <v>205.97298916511187</v>
      </c>
      <c r="AI582" s="47">
        <v>200.28899594858771</v>
      </c>
      <c r="AJ582" s="47">
        <v>0</v>
      </c>
      <c r="AK582" s="47">
        <v>0</v>
      </c>
      <c r="AL582" s="45">
        <v>0</v>
      </c>
      <c r="AM582" s="30">
        <v>0</v>
      </c>
      <c r="AN582" s="140">
        <v>60178.02</v>
      </c>
      <c r="AO582" s="140">
        <v>940.28</v>
      </c>
      <c r="AP582" s="140">
        <v>309718.81000000006</v>
      </c>
      <c r="AQ582" s="41">
        <v>369896.83000000007</v>
      </c>
      <c r="AR582" s="140"/>
      <c r="AS582" s="140">
        <v>369896.83000000007</v>
      </c>
      <c r="AT582" s="58"/>
      <c r="AU582" s="117">
        <v>74</v>
      </c>
      <c r="AV582" s="117">
        <v>37</v>
      </c>
      <c r="AW582" s="57"/>
      <c r="AY582" s="6"/>
      <c r="AZ582" s="1"/>
      <c r="BA582" s="1"/>
      <c r="BB582" s="176"/>
    </row>
    <row r="583" spans="1:54" x14ac:dyDescent="0.25">
      <c r="A583" s="24" t="s">
        <v>1220</v>
      </c>
      <c r="B583" s="24" t="s">
        <v>1221</v>
      </c>
      <c r="C583" s="24" t="s">
        <v>525</v>
      </c>
      <c r="D583" s="24" t="s">
        <v>6</v>
      </c>
      <c r="E583" s="58"/>
      <c r="F583" s="139">
        <v>20</v>
      </c>
      <c r="G583" s="57"/>
      <c r="H583" s="139">
        <v>111497.87</v>
      </c>
      <c r="I583" s="139">
        <v>15682.6</v>
      </c>
      <c r="J583" s="139">
        <v>35509.879999999997</v>
      </c>
      <c r="K583" s="139">
        <v>94404.587999999989</v>
      </c>
      <c r="L583" s="139">
        <v>257094.93799999999</v>
      </c>
      <c r="M583" s="117">
        <v>0.9</v>
      </c>
      <c r="N583" s="25">
        <v>240825.9</v>
      </c>
      <c r="O583" s="25">
        <v>12041.29</v>
      </c>
      <c r="P583" s="58"/>
      <c r="Q583" s="139">
        <v>24082.59</v>
      </c>
      <c r="R583" s="139">
        <v>331227.81</v>
      </c>
      <c r="S583" s="139">
        <v>355310.4</v>
      </c>
      <c r="T583" s="40">
        <v>1.4753828388059591</v>
      </c>
      <c r="U583" s="58"/>
      <c r="V583" s="28">
        <v>-114484.50000000003</v>
      </c>
      <c r="W583" s="29">
        <v>1.4753828388059591</v>
      </c>
      <c r="X583" s="42">
        <v>4</v>
      </c>
      <c r="Y583" s="46">
        <v>0</v>
      </c>
      <c r="Z583" s="58"/>
      <c r="AA583" s="28">
        <v>0</v>
      </c>
      <c r="AB583" s="28">
        <v>0</v>
      </c>
      <c r="AC583" s="139">
        <v>0</v>
      </c>
      <c r="AD583" s="130">
        <v>0</v>
      </c>
      <c r="AE583" s="137">
        <v>0</v>
      </c>
      <c r="AF583" s="130">
        <v>0</v>
      </c>
      <c r="AG583" s="47">
        <v>0</v>
      </c>
      <c r="AH583" s="47">
        <v>0</v>
      </c>
      <c r="AI583" s="47">
        <v>0</v>
      </c>
      <c r="AJ583" s="47">
        <v>0</v>
      </c>
      <c r="AK583" s="47">
        <v>1.1437498907577512</v>
      </c>
      <c r="AL583" s="45">
        <v>0</v>
      </c>
      <c r="AM583" s="30">
        <v>22.874997815155023</v>
      </c>
      <c r="AN583" s="140">
        <v>22.87</v>
      </c>
      <c r="AO583" s="140">
        <v>1.1399999999999999</v>
      </c>
      <c r="AP583" s="140">
        <v>331227.81000000006</v>
      </c>
      <c r="AQ583" s="41">
        <v>331250.68000000005</v>
      </c>
      <c r="AR583" s="140"/>
      <c r="AS583" s="140">
        <v>331250.68000000005</v>
      </c>
      <c r="AT583" s="58"/>
      <c r="AU583" s="117">
        <v>74</v>
      </c>
      <c r="AV583" s="117">
        <v>37</v>
      </c>
      <c r="AW583" s="57"/>
      <c r="AY583" s="6"/>
      <c r="AZ583" s="1"/>
      <c r="BA583" s="1"/>
      <c r="BB583" s="176"/>
    </row>
    <row r="584" spans="1:54" x14ac:dyDescent="0.25">
      <c r="A584" s="24" t="s">
        <v>1222</v>
      </c>
      <c r="B584" s="24" t="s">
        <v>1223</v>
      </c>
      <c r="C584" s="24" t="s">
        <v>1224</v>
      </c>
      <c r="D584" s="24" t="s">
        <v>12</v>
      </c>
      <c r="E584" s="58"/>
      <c r="F584" s="139">
        <v>744.62</v>
      </c>
      <c r="G584" s="57"/>
      <c r="H584" s="139">
        <v>4222106.24</v>
      </c>
      <c r="I584" s="139">
        <v>583878.88</v>
      </c>
      <c r="J584" s="139">
        <v>1166152.0999999999</v>
      </c>
      <c r="K584" s="139">
        <v>3565615.2401800002</v>
      </c>
      <c r="L584" s="139">
        <v>9537752.4601799995</v>
      </c>
      <c r="M584" s="117">
        <v>0.9</v>
      </c>
      <c r="N584" s="25">
        <v>8940538.7300000004</v>
      </c>
      <c r="O584" s="25">
        <v>12006.84</v>
      </c>
      <c r="P584" s="58"/>
      <c r="Q584" s="139">
        <v>5931153.3899999997</v>
      </c>
      <c r="R584" s="139">
        <v>1881724.12</v>
      </c>
      <c r="S584" s="139">
        <v>8025663.0599999996</v>
      </c>
      <c r="T584" s="40">
        <v>0.89767108027504727</v>
      </c>
      <c r="U584" s="58"/>
      <c r="V584" s="28">
        <v>914875.67000000086</v>
      </c>
      <c r="W584" s="29">
        <v>0.89767108027504727</v>
      </c>
      <c r="X584" s="42">
        <v>2</v>
      </c>
      <c r="Y584" s="46">
        <v>0</v>
      </c>
      <c r="Z584" s="58"/>
      <c r="AA584" s="28">
        <v>0</v>
      </c>
      <c r="AB584" s="28">
        <v>0</v>
      </c>
      <c r="AC584" s="139">
        <v>7008.6168702003988</v>
      </c>
      <c r="AD584" s="130">
        <v>347.91654015706985</v>
      </c>
      <c r="AE584" s="137">
        <v>27218.84178816498</v>
      </c>
      <c r="AF584" s="130">
        <v>26467.715571505792</v>
      </c>
      <c r="AG584" s="47">
        <v>0</v>
      </c>
      <c r="AH584" s="47">
        <v>0.46724039128289574</v>
      </c>
      <c r="AI584" s="47">
        <v>35.545265466285883</v>
      </c>
      <c r="AJ584" s="47">
        <v>0</v>
      </c>
      <c r="AK584" s="47">
        <v>0</v>
      </c>
      <c r="AL584" s="45">
        <v>0</v>
      </c>
      <c r="AM584" s="30">
        <v>0</v>
      </c>
      <c r="AN584" s="140">
        <v>26467.71</v>
      </c>
      <c r="AO584" s="140">
        <v>35.54</v>
      </c>
      <c r="AP584" s="140">
        <v>1917311.0099999998</v>
      </c>
      <c r="AQ584" s="41">
        <v>1943778.7199999997</v>
      </c>
      <c r="AR584" s="140"/>
      <c r="AS584" s="140">
        <v>1943778.7199999997</v>
      </c>
      <c r="AT584" s="58"/>
      <c r="AU584" s="117">
        <v>94</v>
      </c>
      <c r="AV584" s="117">
        <v>47</v>
      </c>
      <c r="AW584" s="57"/>
      <c r="AY584" s="6"/>
      <c r="AZ584" s="1"/>
      <c r="BA584" s="1"/>
      <c r="BB584" s="176"/>
    </row>
    <row r="585" spans="1:54" x14ac:dyDescent="0.25">
      <c r="A585" s="24" t="s">
        <v>1225</v>
      </c>
      <c r="B585" s="24" t="s">
        <v>1226</v>
      </c>
      <c r="C585" s="24" t="s">
        <v>1227</v>
      </c>
      <c r="D585" s="24" t="s">
        <v>12</v>
      </c>
      <c r="E585" s="58"/>
      <c r="F585" s="139">
        <v>1024.03</v>
      </c>
      <c r="G585" s="57"/>
      <c r="H585" s="139">
        <v>5784282.1199999992</v>
      </c>
      <c r="I585" s="139">
        <v>802972.64</v>
      </c>
      <c r="J585" s="139">
        <v>1619636.1400000001</v>
      </c>
      <c r="K585" s="139">
        <v>4913894.6871699998</v>
      </c>
      <c r="L585" s="139">
        <v>13120785.587169997</v>
      </c>
      <c r="M585" s="117">
        <v>0.9</v>
      </c>
      <c r="N585" s="25">
        <v>12300096.49</v>
      </c>
      <c r="O585" s="25">
        <v>12011.46</v>
      </c>
      <c r="P585" s="58"/>
      <c r="Q585" s="139">
        <v>3889290.51</v>
      </c>
      <c r="R585" s="139">
        <v>4090670.15</v>
      </c>
      <c r="S585" s="139">
        <v>8171433.3399999999</v>
      </c>
      <c r="T585" s="40">
        <v>0.66433896243361912</v>
      </c>
      <c r="U585" s="58"/>
      <c r="V585" s="28">
        <v>4128663.1500000004</v>
      </c>
      <c r="W585" s="29">
        <v>0.66433896243361912</v>
      </c>
      <c r="X585" s="42">
        <v>1</v>
      </c>
      <c r="Y585" s="46">
        <v>1</v>
      </c>
      <c r="Z585" s="58"/>
      <c r="AA585" s="28">
        <v>113962.00237398501</v>
      </c>
      <c r="AB585" s="28">
        <v>34188.600712195504</v>
      </c>
      <c r="AC585" s="139">
        <v>1958721.0988168006</v>
      </c>
      <c r="AD585" s="130">
        <v>97233.374352436236</v>
      </c>
      <c r="AE585" s="137">
        <v>97233.374352436236</v>
      </c>
      <c r="AF585" s="130">
        <v>94550.139805619183</v>
      </c>
      <c r="AG585" s="47">
        <v>33.386327267946747</v>
      </c>
      <c r="AH585" s="47">
        <v>94.951685353394183</v>
      </c>
      <c r="AI585" s="47">
        <v>92.331415881975317</v>
      </c>
      <c r="AJ585" s="47">
        <v>0</v>
      </c>
      <c r="AK585" s="47">
        <v>0</v>
      </c>
      <c r="AL585" s="45">
        <v>0</v>
      </c>
      <c r="AM585" s="30">
        <v>0</v>
      </c>
      <c r="AN585" s="140">
        <v>128738.74</v>
      </c>
      <c r="AO585" s="140">
        <v>125.71</v>
      </c>
      <c r="AP585" s="140">
        <v>4197120.22</v>
      </c>
      <c r="AQ585" s="41">
        <v>4325858.96</v>
      </c>
      <c r="AR585" s="140"/>
      <c r="AS585" s="140">
        <v>4325858.96</v>
      </c>
      <c r="AT585" s="58"/>
      <c r="AU585" s="117">
        <v>74</v>
      </c>
      <c r="AV585" s="117">
        <v>37</v>
      </c>
      <c r="AW585" s="57"/>
      <c r="AY585" s="6"/>
      <c r="AZ585" s="1"/>
      <c r="BA585" s="1"/>
      <c r="BB585" s="176"/>
    </row>
    <row r="586" spans="1:54" x14ac:dyDescent="0.25">
      <c r="A586" s="24" t="s">
        <v>1228</v>
      </c>
      <c r="B586" s="24" t="s">
        <v>1229</v>
      </c>
      <c r="C586" s="24" t="s">
        <v>1227</v>
      </c>
      <c r="D586" s="24" t="s">
        <v>12</v>
      </c>
      <c r="E586" s="58"/>
      <c r="F586" s="139">
        <v>4150.96</v>
      </c>
      <c r="G586" s="57"/>
      <c r="H586" s="139">
        <v>24594489.940000001</v>
      </c>
      <c r="I586" s="139">
        <v>3254892.26</v>
      </c>
      <c r="J586" s="139">
        <v>9576157.2999999989</v>
      </c>
      <c r="K586" s="139">
        <v>21033127.079439998</v>
      </c>
      <c r="L586" s="139">
        <v>58458666.579439998</v>
      </c>
      <c r="M586" s="117">
        <v>0.9</v>
      </c>
      <c r="N586" s="25">
        <v>54716112.619999997</v>
      </c>
      <c r="O586" s="25">
        <v>13181.55</v>
      </c>
      <c r="P586" s="58"/>
      <c r="Q586" s="139">
        <v>15808740.210000001</v>
      </c>
      <c r="R586" s="139">
        <v>18153990.329999998</v>
      </c>
      <c r="S586" s="139">
        <v>35426239.730000004</v>
      </c>
      <c r="T586" s="40">
        <v>0.6474553478612971</v>
      </c>
      <c r="U586" s="58"/>
      <c r="V586" s="28">
        <v>19289872.889999993</v>
      </c>
      <c r="W586" s="29">
        <v>0.6474553478612971</v>
      </c>
      <c r="X586" s="42">
        <v>1</v>
      </c>
      <c r="Y586" s="46">
        <v>1</v>
      </c>
      <c r="Z586" s="58"/>
      <c r="AA586" s="28">
        <v>1430757.6946241334</v>
      </c>
      <c r="AB586" s="28">
        <v>429227.30838723999</v>
      </c>
      <c r="AC586" s="139">
        <v>9599937.6071623433</v>
      </c>
      <c r="AD586" s="130">
        <v>476552.95472188678</v>
      </c>
      <c r="AE586" s="137">
        <v>476552.95472188678</v>
      </c>
      <c r="AF586" s="130">
        <v>463402.08589712845</v>
      </c>
      <c r="AG586" s="47">
        <v>103.40434703953784</v>
      </c>
      <c r="AH586" s="47">
        <v>114.80547987017142</v>
      </c>
      <c r="AI586" s="47">
        <v>111.63732868953892</v>
      </c>
      <c r="AJ586" s="47">
        <v>0</v>
      </c>
      <c r="AK586" s="47">
        <v>0</v>
      </c>
      <c r="AL586" s="45">
        <v>0</v>
      </c>
      <c r="AM586" s="30">
        <v>0</v>
      </c>
      <c r="AN586" s="140">
        <v>892629.39</v>
      </c>
      <c r="AO586" s="140">
        <v>215.04</v>
      </c>
      <c r="AP586" s="140">
        <v>19622501.300000001</v>
      </c>
      <c r="AQ586" s="41">
        <v>20515130.690000001</v>
      </c>
      <c r="AR586" s="140"/>
      <c r="AS586" s="140">
        <v>20515130.690000001</v>
      </c>
      <c r="AT586" s="58"/>
      <c r="AU586" s="117">
        <v>74</v>
      </c>
      <c r="AV586" s="117">
        <v>37</v>
      </c>
      <c r="AW586" s="57"/>
      <c r="AY586" s="6"/>
      <c r="AZ586" s="1"/>
      <c r="BA586" s="1"/>
      <c r="BB586" s="176"/>
    </row>
    <row r="587" spans="1:54" x14ac:dyDescent="0.25">
      <c r="A587" s="24" t="s">
        <v>1230</v>
      </c>
      <c r="B587" s="24" t="s">
        <v>1231</v>
      </c>
      <c r="C587" s="24" t="s">
        <v>1227</v>
      </c>
      <c r="D587" s="24" t="s">
        <v>12</v>
      </c>
      <c r="E587" s="58"/>
      <c r="F587" s="139">
        <v>571.98</v>
      </c>
      <c r="G587" s="57"/>
      <c r="H587" s="139">
        <v>3184926.93</v>
      </c>
      <c r="I587" s="139">
        <v>448506.67</v>
      </c>
      <c r="J587" s="139">
        <v>814467.32000000007</v>
      </c>
      <c r="K587" s="139">
        <v>2700916.8402200001</v>
      </c>
      <c r="L587" s="139">
        <v>7148817.7602200005</v>
      </c>
      <c r="M587" s="117">
        <v>0.9</v>
      </c>
      <c r="N587" s="25">
        <v>6704027.6600000001</v>
      </c>
      <c r="O587" s="25">
        <v>11720.73</v>
      </c>
      <c r="P587" s="58"/>
      <c r="Q587" s="139">
        <v>3786434.82</v>
      </c>
      <c r="R587" s="139">
        <v>1443763.32</v>
      </c>
      <c r="S587" s="139">
        <v>5566583.8300000001</v>
      </c>
      <c r="T587" s="40">
        <v>0.83033425760060187</v>
      </c>
      <c r="U587" s="58"/>
      <c r="V587" s="28">
        <v>1137443.83</v>
      </c>
      <c r="W587" s="29">
        <v>0.83033425760060187</v>
      </c>
      <c r="X587" s="42">
        <v>2</v>
      </c>
      <c r="Y587" s="46">
        <v>0</v>
      </c>
      <c r="Z587" s="58"/>
      <c r="AA587" s="28">
        <v>0</v>
      </c>
      <c r="AB587" s="28">
        <v>0</v>
      </c>
      <c r="AC587" s="139">
        <v>203256.27105280012</v>
      </c>
      <c r="AD587" s="130">
        <v>10089.896465962163</v>
      </c>
      <c r="AE587" s="137">
        <v>20908.158693017387</v>
      </c>
      <c r="AF587" s="130">
        <v>20331.180941406201</v>
      </c>
      <c r="AG587" s="47">
        <v>0</v>
      </c>
      <c r="AH587" s="47">
        <v>17.64029592986147</v>
      </c>
      <c r="AI587" s="47">
        <v>35.545265466285883</v>
      </c>
      <c r="AJ587" s="47">
        <v>0</v>
      </c>
      <c r="AK587" s="47">
        <v>0</v>
      </c>
      <c r="AL587" s="45">
        <v>0</v>
      </c>
      <c r="AM587" s="30">
        <v>0</v>
      </c>
      <c r="AN587" s="140">
        <v>20331.18</v>
      </c>
      <c r="AO587" s="140">
        <v>35.54</v>
      </c>
      <c r="AP587" s="140">
        <v>1472265.24</v>
      </c>
      <c r="AQ587" s="41">
        <v>1492596.42</v>
      </c>
      <c r="AR587" s="140"/>
      <c r="AS587" s="140">
        <v>1492596.42</v>
      </c>
      <c r="AT587" s="58"/>
      <c r="AU587" s="117">
        <v>74</v>
      </c>
      <c r="AV587" s="117">
        <v>37</v>
      </c>
      <c r="AW587" s="57"/>
      <c r="AY587" s="6"/>
      <c r="AZ587" s="1"/>
      <c r="BA587" s="1"/>
      <c r="BB587" s="176"/>
    </row>
    <row r="588" spans="1:54" x14ac:dyDescent="0.25">
      <c r="A588" s="24" t="s">
        <v>1232</v>
      </c>
      <c r="B588" s="24" t="s">
        <v>1233</v>
      </c>
      <c r="C588" s="24" t="s">
        <v>1227</v>
      </c>
      <c r="D588" s="24" t="s">
        <v>12</v>
      </c>
      <c r="E588" s="58"/>
      <c r="F588" s="139">
        <v>255.14</v>
      </c>
      <c r="G588" s="57"/>
      <c r="H588" s="139">
        <v>1414648.92</v>
      </c>
      <c r="I588" s="139">
        <v>200062.92</v>
      </c>
      <c r="J588" s="139">
        <v>358806.63</v>
      </c>
      <c r="K588" s="139">
        <v>1125060.08146</v>
      </c>
      <c r="L588" s="139">
        <v>3098578.5514599998</v>
      </c>
      <c r="M588" s="117">
        <v>0.9</v>
      </c>
      <c r="N588" s="25">
        <v>2901226.7</v>
      </c>
      <c r="O588" s="25">
        <v>11371.11</v>
      </c>
      <c r="P588" s="58"/>
      <c r="Q588" s="139">
        <v>3320144.83</v>
      </c>
      <c r="R588" s="139">
        <v>203782.17</v>
      </c>
      <c r="S588" s="139">
        <v>3590174.89</v>
      </c>
      <c r="T588" s="40">
        <v>1.2374678924607994</v>
      </c>
      <c r="U588" s="58"/>
      <c r="V588" s="28">
        <v>-688948.19</v>
      </c>
      <c r="W588" s="29">
        <v>1.2374678924607994</v>
      </c>
      <c r="X588" s="42">
        <v>4</v>
      </c>
      <c r="Y588" s="46">
        <v>0</v>
      </c>
      <c r="Z588" s="58"/>
      <c r="AA588" s="28">
        <v>0</v>
      </c>
      <c r="AB588" s="28">
        <v>0</v>
      </c>
      <c r="AC588" s="139">
        <v>0</v>
      </c>
      <c r="AD588" s="130">
        <v>0</v>
      </c>
      <c r="AE588" s="137">
        <v>0</v>
      </c>
      <c r="AF588" s="130">
        <v>0</v>
      </c>
      <c r="AG588" s="47">
        <v>0</v>
      </c>
      <c r="AH588" s="47">
        <v>0</v>
      </c>
      <c r="AI588" s="47">
        <v>0</v>
      </c>
      <c r="AJ588" s="47">
        <v>0</v>
      </c>
      <c r="AK588" s="47">
        <v>1.0800925828079433</v>
      </c>
      <c r="AL588" s="45">
        <v>0</v>
      </c>
      <c r="AM588" s="30">
        <v>275.57482157761865</v>
      </c>
      <c r="AN588" s="140">
        <v>275.57</v>
      </c>
      <c r="AO588" s="140">
        <v>1.08</v>
      </c>
      <c r="AP588" s="140">
        <v>204158</v>
      </c>
      <c r="AQ588" s="41">
        <v>204433.57</v>
      </c>
      <c r="AR588" s="140"/>
      <c r="AS588" s="140">
        <v>204433.57</v>
      </c>
      <c r="AT588" s="58"/>
      <c r="AU588" s="117">
        <v>74</v>
      </c>
      <c r="AV588" s="117">
        <v>37</v>
      </c>
      <c r="AW588" s="57"/>
      <c r="AY588" s="6"/>
      <c r="AZ588" s="1"/>
      <c r="BA588" s="1"/>
      <c r="BB588" s="176"/>
    </row>
    <row r="589" spans="1:54" x14ac:dyDescent="0.25">
      <c r="A589" s="24" t="s">
        <v>1234</v>
      </c>
      <c r="B589" s="24" t="s">
        <v>1235</v>
      </c>
      <c r="C589" s="24" t="s">
        <v>1227</v>
      </c>
      <c r="D589" s="24" t="s">
        <v>12</v>
      </c>
      <c r="E589" s="58"/>
      <c r="F589" s="139">
        <v>910.45</v>
      </c>
      <c r="G589" s="57"/>
      <c r="H589" s="139">
        <v>5207984.5500000007</v>
      </c>
      <c r="I589" s="139">
        <v>713911.15</v>
      </c>
      <c r="J589" s="139">
        <v>1613850.4600000004</v>
      </c>
      <c r="K589" s="139">
        <v>4407205.9645499988</v>
      </c>
      <c r="L589" s="139">
        <v>11942952.12455</v>
      </c>
      <c r="M589" s="117">
        <v>0.9</v>
      </c>
      <c r="N589" s="25">
        <v>11189377.5</v>
      </c>
      <c r="O589" s="25">
        <v>12289.94</v>
      </c>
      <c r="P589" s="58"/>
      <c r="Q589" s="139">
        <v>3825141.78</v>
      </c>
      <c r="R589" s="139">
        <v>3511579.54</v>
      </c>
      <c r="S589" s="139">
        <v>7464289.6199999992</v>
      </c>
      <c r="T589" s="40">
        <v>0.66708712079827492</v>
      </c>
      <c r="U589" s="58"/>
      <c r="V589" s="28">
        <v>3725087.8800000008</v>
      </c>
      <c r="W589" s="29">
        <v>0.66708712079827492</v>
      </c>
      <c r="X589" s="42">
        <v>1</v>
      </c>
      <c r="Y589" s="46">
        <v>1</v>
      </c>
      <c r="Z589" s="58"/>
      <c r="AA589" s="28">
        <v>72920.86431907583</v>
      </c>
      <c r="AB589" s="28">
        <v>21876.25929572275</v>
      </c>
      <c r="AC589" s="139">
        <v>1763250.0619815288</v>
      </c>
      <c r="AD589" s="130">
        <v>87529.946686729294</v>
      </c>
      <c r="AE589" s="137">
        <v>87529.946686729294</v>
      </c>
      <c r="AF589" s="130">
        <v>85114.486168208241</v>
      </c>
      <c r="AG589" s="47">
        <v>24.02796341998215</v>
      </c>
      <c r="AH589" s="47">
        <v>96.139213231620943</v>
      </c>
      <c r="AI589" s="47">
        <v>93.486172956459157</v>
      </c>
      <c r="AJ589" s="47">
        <v>0</v>
      </c>
      <c r="AK589" s="47">
        <v>0</v>
      </c>
      <c r="AL589" s="45">
        <v>0</v>
      </c>
      <c r="AM589" s="30">
        <v>0</v>
      </c>
      <c r="AN589" s="140">
        <v>106990.74</v>
      </c>
      <c r="AO589" s="140">
        <v>117.51</v>
      </c>
      <c r="AP589" s="140">
        <v>3667894.0600000005</v>
      </c>
      <c r="AQ589" s="41">
        <v>3774884.8000000007</v>
      </c>
      <c r="AR589" s="140"/>
      <c r="AS589" s="140">
        <v>3774884.8000000007</v>
      </c>
      <c r="AT589" s="58"/>
      <c r="AU589" s="117">
        <v>93</v>
      </c>
      <c r="AV589" s="117">
        <v>47</v>
      </c>
      <c r="AW589" s="57"/>
      <c r="AY589" s="6"/>
      <c r="AZ589" s="1"/>
      <c r="BA589" s="1"/>
      <c r="BB589" s="176"/>
    </row>
    <row r="590" spans="1:54" x14ac:dyDescent="0.25">
      <c r="A590" s="24" t="s">
        <v>1236</v>
      </c>
      <c r="B590" s="24" t="s">
        <v>1237</v>
      </c>
      <c r="C590" s="24" t="s">
        <v>1238</v>
      </c>
      <c r="D590" s="24" t="s">
        <v>12</v>
      </c>
      <c r="E590" s="58"/>
      <c r="F590" s="139">
        <v>1276.54</v>
      </c>
      <c r="G590" s="57"/>
      <c r="H590" s="139">
        <v>7124069.1299999999</v>
      </c>
      <c r="I590" s="139">
        <v>1000973.31</v>
      </c>
      <c r="J590" s="139">
        <v>1899048.94</v>
      </c>
      <c r="K590" s="139">
        <v>6030930.9990599994</v>
      </c>
      <c r="L590" s="139">
        <v>16055022.379059998</v>
      </c>
      <c r="M590" s="117">
        <v>0.9</v>
      </c>
      <c r="N590" s="25">
        <v>15052613.24</v>
      </c>
      <c r="O590" s="25">
        <v>11791.72</v>
      </c>
      <c r="P590" s="58"/>
      <c r="Q590" s="139">
        <v>5909783.1600000001</v>
      </c>
      <c r="R590" s="139">
        <v>3615036.06</v>
      </c>
      <c r="S590" s="139">
        <v>10277779.99</v>
      </c>
      <c r="T590" s="40">
        <v>0.68279041161360499</v>
      </c>
      <c r="U590" s="58"/>
      <c r="V590" s="28">
        <v>4774833.25</v>
      </c>
      <c r="W590" s="29">
        <v>0.68279041161360499</v>
      </c>
      <c r="X590" s="42">
        <v>2</v>
      </c>
      <c r="Y590" s="46">
        <v>0</v>
      </c>
      <c r="Z590" s="58"/>
      <c r="AA590" s="28">
        <v>0</v>
      </c>
      <c r="AB590" s="28">
        <v>0</v>
      </c>
      <c r="AC590" s="139">
        <v>2004901.5050232005</v>
      </c>
      <c r="AD590" s="130">
        <v>99525.827692080609</v>
      </c>
      <c r="AE590" s="137">
        <v>99525.827692080609</v>
      </c>
      <c r="AF590" s="130">
        <v>96779.331019076271</v>
      </c>
      <c r="AG590" s="47">
        <v>0</v>
      </c>
      <c r="AH590" s="47">
        <v>77.965302843687326</v>
      </c>
      <c r="AI590" s="47">
        <v>75.813786500286923</v>
      </c>
      <c r="AJ590" s="47">
        <v>0</v>
      </c>
      <c r="AK590" s="47">
        <v>0</v>
      </c>
      <c r="AL590" s="45">
        <v>0</v>
      </c>
      <c r="AM590" s="30">
        <v>0</v>
      </c>
      <c r="AN590" s="140">
        <v>96779.33</v>
      </c>
      <c r="AO590" s="140">
        <v>75.81</v>
      </c>
      <c r="AP590" s="140">
        <v>3732970.34</v>
      </c>
      <c r="AQ590" s="41">
        <v>3829749.67</v>
      </c>
      <c r="AR590" s="140"/>
      <c r="AS590" s="140">
        <v>3829749.67</v>
      </c>
      <c r="AT590" s="58"/>
      <c r="AU590" s="117">
        <v>74</v>
      </c>
      <c r="AV590" s="117">
        <v>37</v>
      </c>
      <c r="AW590" s="57"/>
      <c r="AY590" s="6"/>
      <c r="AZ590" s="1"/>
      <c r="BA590" s="1"/>
      <c r="BB590" s="176"/>
    </row>
    <row r="591" spans="1:54" x14ac:dyDescent="0.25">
      <c r="A591" s="24" t="s">
        <v>1239</v>
      </c>
      <c r="B591" s="24" t="s">
        <v>1240</v>
      </c>
      <c r="C591" s="24" t="s">
        <v>1219</v>
      </c>
      <c r="D591" s="24" t="s">
        <v>12</v>
      </c>
      <c r="E591" s="58"/>
      <c r="F591" s="139">
        <v>1580.22</v>
      </c>
      <c r="G591" s="57"/>
      <c r="H591" s="139">
        <v>9334606.629999999</v>
      </c>
      <c r="I591" s="139">
        <v>1239097.8999999999</v>
      </c>
      <c r="J591" s="139">
        <v>4145612.88</v>
      </c>
      <c r="K591" s="139">
        <v>8167681.7105799988</v>
      </c>
      <c r="L591" s="139">
        <v>22886999.120579999</v>
      </c>
      <c r="M591" s="117">
        <v>0.9</v>
      </c>
      <c r="N591" s="25">
        <v>21415067.370000001</v>
      </c>
      <c r="O591" s="25">
        <v>13551.95</v>
      </c>
      <c r="P591" s="58"/>
      <c r="Q591" s="139">
        <v>4523402.8</v>
      </c>
      <c r="R591" s="139">
        <v>8510031.3499999996</v>
      </c>
      <c r="S591" s="139">
        <v>13347625.809999999</v>
      </c>
      <c r="T591" s="40">
        <v>0.62328199017008268</v>
      </c>
      <c r="U591" s="58"/>
      <c r="V591" s="28">
        <v>8067441.5600000024</v>
      </c>
      <c r="W591" s="29">
        <v>0.62328199017008268</v>
      </c>
      <c r="X591" s="42">
        <v>1</v>
      </c>
      <c r="Y591" s="46">
        <v>1</v>
      </c>
      <c r="Z591" s="58"/>
      <c r="AA591" s="28">
        <v>1077651.2265074681</v>
      </c>
      <c r="AB591" s="28">
        <v>323295.36795224046</v>
      </c>
      <c r="AC591" s="139">
        <v>4426085.1694877325</v>
      </c>
      <c r="AD591" s="130">
        <v>219716.424385552</v>
      </c>
      <c r="AE591" s="137">
        <v>219716.424385552</v>
      </c>
      <c r="AF591" s="130">
        <v>213653.16982567712</v>
      </c>
      <c r="AG591" s="47">
        <v>204.58883443586365</v>
      </c>
      <c r="AH591" s="47">
        <v>139.04166785988787</v>
      </c>
      <c r="AI591" s="47">
        <v>135.20469923534515</v>
      </c>
      <c r="AJ591" s="47">
        <v>0</v>
      </c>
      <c r="AK591" s="47">
        <v>0</v>
      </c>
      <c r="AL591" s="45">
        <v>0</v>
      </c>
      <c r="AM591" s="30">
        <v>0</v>
      </c>
      <c r="AN591" s="140">
        <v>536948.53</v>
      </c>
      <c r="AO591" s="140">
        <v>339.79</v>
      </c>
      <c r="AP591" s="140">
        <v>9045256.3300000001</v>
      </c>
      <c r="AQ591" s="41">
        <v>9582204.8599999994</v>
      </c>
      <c r="AR591" s="140"/>
      <c r="AS591" s="140">
        <v>9582204.8599999994</v>
      </c>
      <c r="AT591" s="58"/>
      <c r="AU591" s="117">
        <v>94</v>
      </c>
      <c r="AV591" s="117">
        <v>47</v>
      </c>
      <c r="AW591" s="57"/>
      <c r="AY591" s="6"/>
      <c r="AZ591" s="1"/>
      <c r="BA591" s="1"/>
      <c r="BB591" s="176"/>
    </row>
    <row r="592" spans="1:54" x14ac:dyDescent="0.25">
      <c r="A592" s="24" t="s">
        <v>1241</v>
      </c>
      <c r="B592" s="24" t="s">
        <v>1242</v>
      </c>
      <c r="C592" s="24" t="s">
        <v>1219</v>
      </c>
      <c r="D592" s="24" t="s">
        <v>12</v>
      </c>
      <c r="E592" s="58"/>
      <c r="F592" s="139">
        <v>896.79</v>
      </c>
      <c r="G592" s="57"/>
      <c r="H592" s="139">
        <v>5029261.99</v>
      </c>
      <c r="I592" s="139">
        <v>703199.94</v>
      </c>
      <c r="J592" s="139">
        <v>1331056.3900000001</v>
      </c>
      <c r="K592" s="139">
        <v>4238980.3018100001</v>
      </c>
      <c r="L592" s="139">
        <v>11302498.62181</v>
      </c>
      <c r="M592" s="117">
        <v>0.9</v>
      </c>
      <c r="N592" s="25">
        <v>10596146.779999999</v>
      </c>
      <c r="O592" s="25">
        <v>11815.63</v>
      </c>
      <c r="P592" s="58"/>
      <c r="Q592" s="139">
        <v>7859162.0599999996</v>
      </c>
      <c r="R592" s="139">
        <v>1388389.76</v>
      </c>
      <c r="S592" s="139">
        <v>9648319.1099999994</v>
      </c>
      <c r="T592" s="40">
        <v>0.91054977911508317</v>
      </c>
      <c r="U592" s="58"/>
      <c r="V592" s="28">
        <v>947827.66999999993</v>
      </c>
      <c r="W592" s="29">
        <v>0.91054977911508317</v>
      </c>
      <c r="X592" s="42">
        <v>3</v>
      </c>
      <c r="Y592" s="46">
        <v>0</v>
      </c>
      <c r="Z592" s="58"/>
      <c r="AA592" s="28">
        <v>0</v>
      </c>
      <c r="AB592" s="28">
        <v>0</v>
      </c>
      <c r="AC592" s="139">
        <v>0</v>
      </c>
      <c r="AD592" s="130">
        <v>0</v>
      </c>
      <c r="AE592" s="137">
        <v>0</v>
      </c>
      <c r="AF592" s="130">
        <v>0</v>
      </c>
      <c r="AG592" s="47">
        <v>0</v>
      </c>
      <c r="AH592" s="47">
        <v>0</v>
      </c>
      <c r="AI592" s="47">
        <v>0</v>
      </c>
      <c r="AJ592" s="47">
        <v>26.876041417748986</v>
      </c>
      <c r="AK592" s="47">
        <v>0</v>
      </c>
      <c r="AL592" s="45">
        <v>24102.165183023113</v>
      </c>
      <c r="AM592" s="30">
        <v>0</v>
      </c>
      <c r="AN592" s="140">
        <v>24102.16</v>
      </c>
      <c r="AO592" s="140">
        <v>26.87</v>
      </c>
      <c r="AP592" s="140">
        <v>1420010.02</v>
      </c>
      <c r="AQ592" s="41">
        <v>1444112.18</v>
      </c>
      <c r="AR592" s="140"/>
      <c r="AS592" s="140">
        <v>1444112.18</v>
      </c>
      <c r="AT592" s="58"/>
      <c r="AU592" s="117">
        <v>94</v>
      </c>
      <c r="AV592" s="117">
        <v>47</v>
      </c>
      <c r="AW592" s="57"/>
      <c r="AY592" s="6"/>
      <c r="AZ592" s="1"/>
      <c r="BA592" s="1"/>
      <c r="BB592" s="176"/>
    </row>
    <row r="593" spans="1:54" x14ac:dyDescent="0.25">
      <c r="A593" s="24" t="s">
        <v>1243</v>
      </c>
      <c r="B593" s="24" t="s">
        <v>1244</v>
      </c>
      <c r="C593" s="24" t="s">
        <v>1245</v>
      </c>
      <c r="D593" s="24" t="s">
        <v>6</v>
      </c>
      <c r="E593" s="58"/>
      <c r="F593" s="139">
        <v>32</v>
      </c>
      <c r="G593" s="57"/>
      <c r="H593" s="139">
        <v>179160.35</v>
      </c>
      <c r="I593" s="139">
        <v>25092.16</v>
      </c>
      <c r="J593" s="139">
        <v>46274.63</v>
      </c>
      <c r="K593" s="139">
        <v>150106.96299999996</v>
      </c>
      <c r="L593" s="139">
        <v>400634.103</v>
      </c>
      <c r="M593" s="117">
        <v>1.04488</v>
      </c>
      <c r="N593" s="25">
        <v>411877.76</v>
      </c>
      <c r="O593" s="25">
        <v>12871.18</v>
      </c>
      <c r="P593" s="58"/>
      <c r="Q593" s="139">
        <v>41187.769999999997</v>
      </c>
      <c r="R593" s="139">
        <v>440263.51</v>
      </c>
      <c r="S593" s="139">
        <v>481451.28</v>
      </c>
      <c r="T593" s="40">
        <v>1.1689178847627024</v>
      </c>
      <c r="U593" s="58"/>
      <c r="V593" s="28">
        <v>-69573.520000000019</v>
      </c>
      <c r="W593" s="29">
        <v>1.1689178847627024</v>
      </c>
      <c r="X593" s="42">
        <v>4</v>
      </c>
      <c r="Y593" s="46">
        <v>0</v>
      </c>
      <c r="Z593" s="58"/>
      <c r="AA593" s="28">
        <v>0</v>
      </c>
      <c r="AB593" s="28">
        <v>0</v>
      </c>
      <c r="AC593" s="139">
        <v>0</v>
      </c>
      <c r="AD593" s="130">
        <v>0</v>
      </c>
      <c r="AE593" s="137">
        <v>0</v>
      </c>
      <c r="AF593" s="130">
        <v>0</v>
      </c>
      <c r="AG593" s="47">
        <v>0</v>
      </c>
      <c r="AH593" s="47">
        <v>0</v>
      </c>
      <c r="AI593" s="47">
        <v>0</v>
      </c>
      <c r="AJ593" s="47">
        <v>0</v>
      </c>
      <c r="AK593" s="47">
        <v>1.222577033360893</v>
      </c>
      <c r="AL593" s="45">
        <v>0</v>
      </c>
      <c r="AM593" s="30">
        <v>39.122465067548575</v>
      </c>
      <c r="AN593" s="140">
        <v>39.119999999999997</v>
      </c>
      <c r="AO593" s="140">
        <v>1.22</v>
      </c>
      <c r="AP593" s="140">
        <v>440263.51</v>
      </c>
      <c r="AQ593" s="41">
        <v>440302.63</v>
      </c>
      <c r="AR593" s="140"/>
      <c r="AS593" s="140">
        <v>440302.63</v>
      </c>
      <c r="AT593" s="58"/>
      <c r="AU593" s="117">
        <v>61</v>
      </c>
      <c r="AV593" s="117">
        <v>31</v>
      </c>
      <c r="AW593" s="57"/>
      <c r="AY593" s="6"/>
      <c r="AZ593" s="1"/>
      <c r="BA593" s="1"/>
      <c r="BB593" s="176"/>
    </row>
    <row r="594" spans="1:54" x14ac:dyDescent="0.25">
      <c r="A594" s="24" t="s">
        <v>1246</v>
      </c>
      <c r="B594" s="24" t="s">
        <v>1247</v>
      </c>
      <c r="C594" s="24" t="s">
        <v>1245</v>
      </c>
      <c r="D594" s="24" t="s">
        <v>6</v>
      </c>
      <c r="E594" s="58"/>
      <c r="F594" s="139">
        <v>716</v>
      </c>
      <c r="G594" s="57"/>
      <c r="H594" s="139">
        <v>4164883.8899999997</v>
      </c>
      <c r="I594" s="139">
        <v>561437.07999999996</v>
      </c>
      <c r="J594" s="139">
        <v>1061452.52</v>
      </c>
      <c r="K594" s="139">
        <v>3441060.3779999996</v>
      </c>
      <c r="L594" s="139">
        <v>9228833.8680000007</v>
      </c>
      <c r="M594" s="117">
        <v>1.04488</v>
      </c>
      <c r="N594" s="25">
        <v>9488589.1400000006</v>
      </c>
      <c r="O594" s="25">
        <v>13252.21</v>
      </c>
      <c r="P594" s="58"/>
      <c r="Q594" s="139">
        <v>948858.91</v>
      </c>
      <c r="R594" s="139">
        <v>3141475.35</v>
      </c>
      <c r="S594" s="139">
        <v>4090334.2600000002</v>
      </c>
      <c r="T594" s="40">
        <v>0.43107928899111336</v>
      </c>
      <c r="U594" s="58"/>
      <c r="V594" s="28">
        <v>5398254.8800000008</v>
      </c>
      <c r="W594" s="29">
        <v>0.43107928899111336</v>
      </c>
      <c r="X594" s="42">
        <v>1</v>
      </c>
      <c r="Y594" s="46">
        <v>1</v>
      </c>
      <c r="Z594" s="58"/>
      <c r="AA594" s="28">
        <v>2301218.2233623783</v>
      </c>
      <c r="AB594" s="28">
        <v>690365.46700871352</v>
      </c>
      <c r="AC594" s="139">
        <v>3383127.4490921595</v>
      </c>
      <c r="AD594" s="130">
        <v>167942.69380071023</v>
      </c>
      <c r="AE594" s="137">
        <v>167942.69380071023</v>
      </c>
      <c r="AF594" s="130">
        <v>163308.17771101644</v>
      </c>
      <c r="AG594" s="47">
        <v>964.19757962110828</v>
      </c>
      <c r="AH594" s="47">
        <v>234.55683491719304</v>
      </c>
      <c r="AI594" s="47">
        <v>228.0840470824252</v>
      </c>
      <c r="AJ594" s="47">
        <v>0</v>
      </c>
      <c r="AK594" s="47">
        <v>0</v>
      </c>
      <c r="AL594" s="45">
        <v>0</v>
      </c>
      <c r="AM594" s="30">
        <v>0</v>
      </c>
      <c r="AN594" s="140">
        <v>853673.64</v>
      </c>
      <c r="AO594" s="140">
        <v>1192.28</v>
      </c>
      <c r="AP594" s="140">
        <v>3141475.3499999996</v>
      </c>
      <c r="AQ594" s="41">
        <v>3995148.9899999998</v>
      </c>
      <c r="AR594" s="140"/>
      <c r="AS594" s="140">
        <v>3995148.9899999998</v>
      </c>
      <c r="AT594" s="58"/>
      <c r="AU594" s="117">
        <v>62</v>
      </c>
      <c r="AV594" s="117">
        <v>31</v>
      </c>
      <c r="AW594" s="57"/>
      <c r="AY594" s="6"/>
      <c r="AZ594" s="1"/>
      <c r="BA594" s="1"/>
      <c r="BB594" s="176"/>
    </row>
    <row r="595" spans="1:54" x14ac:dyDescent="0.25">
      <c r="A595" s="24" t="s">
        <v>1248</v>
      </c>
      <c r="B595" s="24" t="s">
        <v>1249</v>
      </c>
      <c r="C595" s="24" t="s">
        <v>1245</v>
      </c>
      <c r="D595" s="24" t="s">
        <v>120</v>
      </c>
      <c r="E595" s="58"/>
      <c r="F595" s="139">
        <v>552.29999999999995</v>
      </c>
      <c r="G595" s="57"/>
      <c r="H595" s="139">
        <v>2997715.73</v>
      </c>
      <c r="I595" s="139">
        <v>433074.99</v>
      </c>
      <c r="J595" s="139">
        <v>891718.26</v>
      </c>
      <c r="K595" s="139">
        <v>2506479.5346999997</v>
      </c>
      <c r="L595" s="139">
        <v>6828988.5146999992</v>
      </c>
      <c r="M595" s="117">
        <v>1.04488</v>
      </c>
      <c r="N595" s="25">
        <v>7022982.71</v>
      </c>
      <c r="O595" s="25">
        <v>12715.88</v>
      </c>
      <c r="P595" s="58"/>
      <c r="Q595" s="139">
        <v>3781851.05</v>
      </c>
      <c r="R595" s="139">
        <v>1353686.47</v>
      </c>
      <c r="S595" s="139">
        <v>5155395.83</v>
      </c>
      <c r="T595" s="40">
        <v>0.73407497111722209</v>
      </c>
      <c r="U595" s="58"/>
      <c r="V595" s="28">
        <v>1867586.88</v>
      </c>
      <c r="W595" s="29">
        <v>0.73407497111722209</v>
      </c>
      <c r="X595" s="42">
        <v>2</v>
      </c>
      <c r="Y595" s="46">
        <v>0</v>
      </c>
      <c r="Z595" s="58"/>
      <c r="AA595" s="28">
        <v>0</v>
      </c>
      <c r="AB595" s="28">
        <v>0</v>
      </c>
      <c r="AC595" s="139">
        <v>650930.21698740008</v>
      </c>
      <c r="AD595" s="130">
        <v>32312.993158587578</v>
      </c>
      <c r="AE595" s="137">
        <v>32312.993158587578</v>
      </c>
      <c r="AF595" s="130">
        <v>31421.289665505905</v>
      </c>
      <c r="AG595" s="47">
        <v>0</v>
      </c>
      <c r="AH595" s="47">
        <v>58.506234217974978</v>
      </c>
      <c r="AI595" s="47">
        <v>56.891706799757209</v>
      </c>
      <c r="AJ595" s="47">
        <v>0</v>
      </c>
      <c r="AK595" s="47">
        <v>0</v>
      </c>
      <c r="AL595" s="45">
        <v>0</v>
      </c>
      <c r="AM595" s="30">
        <v>0</v>
      </c>
      <c r="AN595" s="140">
        <v>31421.279999999999</v>
      </c>
      <c r="AO595" s="140">
        <v>56.89</v>
      </c>
      <c r="AP595" s="140">
        <v>1398973.16</v>
      </c>
      <c r="AQ595" s="41">
        <v>1430394.44</v>
      </c>
      <c r="AR595" s="140"/>
      <c r="AS595" s="140">
        <v>1430394.44</v>
      </c>
      <c r="AT595" s="58"/>
      <c r="AU595" s="117">
        <v>61</v>
      </c>
      <c r="AV595" s="117">
        <v>31</v>
      </c>
      <c r="AW595" s="57"/>
      <c r="AY595" s="6"/>
      <c r="AZ595" s="1"/>
      <c r="BA595" s="1"/>
      <c r="BB595" s="176"/>
    </row>
    <row r="596" spans="1:54" x14ac:dyDescent="0.25">
      <c r="A596" s="24" t="s">
        <v>1250</v>
      </c>
      <c r="B596" s="24" t="s">
        <v>1251</v>
      </c>
      <c r="C596" s="24" t="s">
        <v>1245</v>
      </c>
      <c r="D596" s="24" t="s">
        <v>120</v>
      </c>
      <c r="E596" s="58"/>
      <c r="F596" s="139">
        <v>2192.88</v>
      </c>
      <c r="G596" s="57"/>
      <c r="H596" s="139">
        <v>12369106.719999999</v>
      </c>
      <c r="I596" s="139">
        <v>1719502.99</v>
      </c>
      <c r="J596" s="139">
        <v>5476735.3200000003</v>
      </c>
      <c r="K596" s="139">
        <v>10665569.699320002</v>
      </c>
      <c r="L596" s="139">
        <v>30230914.729320005</v>
      </c>
      <c r="M596" s="117">
        <v>1.04488</v>
      </c>
      <c r="N596" s="25">
        <v>31109007.41</v>
      </c>
      <c r="O596" s="25">
        <v>14186.37</v>
      </c>
      <c r="P596" s="58"/>
      <c r="Q596" s="139">
        <v>9699183.5899999999</v>
      </c>
      <c r="R596" s="139">
        <v>10025137.470000001</v>
      </c>
      <c r="S596" s="139">
        <v>19816650</v>
      </c>
      <c r="T596" s="40">
        <v>0.6370068237416644</v>
      </c>
      <c r="U596" s="58"/>
      <c r="V596" s="28">
        <v>11292357.41</v>
      </c>
      <c r="W596" s="29">
        <v>0.6370068237416644</v>
      </c>
      <c r="X596" s="42">
        <v>1</v>
      </c>
      <c r="Y596" s="46">
        <v>1</v>
      </c>
      <c r="Z596" s="58"/>
      <c r="AA596" s="28">
        <v>1138504.7266513966</v>
      </c>
      <c r="AB596" s="28">
        <v>341551.41799541895</v>
      </c>
      <c r="AC596" s="139">
        <v>5863465.1372263255</v>
      </c>
      <c r="AD596" s="130">
        <v>291069.77049197041</v>
      </c>
      <c r="AE596" s="137">
        <v>291069.77049197041</v>
      </c>
      <c r="AF596" s="130">
        <v>283037.46194647771</v>
      </c>
      <c r="AG596" s="47">
        <v>155.7547234665914</v>
      </c>
      <c r="AH596" s="47">
        <v>132.73401667759768</v>
      </c>
      <c r="AI596" s="47">
        <v>129.07111284998618</v>
      </c>
      <c r="AJ596" s="47">
        <v>0</v>
      </c>
      <c r="AK596" s="47">
        <v>0</v>
      </c>
      <c r="AL596" s="45">
        <v>0</v>
      </c>
      <c r="AM596" s="30">
        <v>0</v>
      </c>
      <c r="AN596" s="140">
        <v>624588.87</v>
      </c>
      <c r="AO596" s="140">
        <v>284.82</v>
      </c>
      <c r="AP596" s="140">
        <v>10615591.42</v>
      </c>
      <c r="AQ596" s="41">
        <v>11240180.289999999</v>
      </c>
      <c r="AR596" s="140"/>
      <c r="AS596" s="140">
        <v>11240180.289999999</v>
      </c>
      <c r="AT596" s="58"/>
      <c r="AU596" s="117">
        <v>61</v>
      </c>
      <c r="AV596" s="117">
        <v>31</v>
      </c>
      <c r="AW596" s="57"/>
      <c r="AY596" s="6"/>
      <c r="AZ596" s="1"/>
      <c r="BA596" s="1"/>
      <c r="BB596" s="176"/>
    </row>
    <row r="597" spans="1:54" x14ac:dyDescent="0.25">
      <c r="A597" s="24" t="s">
        <v>1252</v>
      </c>
      <c r="B597" s="24" t="s">
        <v>1253</v>
      </c>
      <c r="C597" s="24" t="s">
        <v>1245</v>
      </c>
      <c r="D597" s="24" t="s">
        <v>120</v>
      </c>
      <c r="E597" s="58"/>
      <c r="F597" s="139">
        <v>2471.21</v>
      </c>
      <c r="G597" s="57"/>
      <c r="H597" s="139">
        <v>14704338.98</v>
      </c>
      <c r="I597" s="139">
        <v>1937749.89</v>
      </c>
      <c r="J597" s="139">
        <v>8303208.5099999998</v>
      </c>
      <c r="K597" s="139">
        <v>12870216.049189998</v>
      </c>
      <c r="L597" s="139">
        <v>37815513.429190002</v>
      </c>
      <c r="M597" s="117">
        <v>1.04488</v>
      </c>
      <c r="N597" s="25">
        <v>38935058.369999997</v>
      </c>
      <c r="O597" s="25">
        <v>15755.46</v>
      </c>
      <c r="P597" s="58"/>
      <c r="Q597" s="139">
        <v>4940757.3499999996</v>
      </c>
      <c r="R597" s="139">
        <v>19665958.34</v>
      </c>
      <c r="S597" s="139">
        <v>25793812.039999999</v>
      </c>
      <c r="T597" s="40">
        <v>0.66248294261899676</v>
      </c>
      <c r="U597" s="58"/>
      <c r="V597" s="28">
        <v>13141246.329999998</v>
      </c>
      <c r="W597" s="29">
        <v>0.66248294261899676</v>
      </c>
      <c r="X597" s="42">
        <v>1</v>
      </c>
      <c r="Y597" s="46">
        <v>1</v>
      </c>
      <c r="Z597" s="58"/>
      <c r="AA597" s="28">
        <v>433002.64687057585</v>
      </c>
      <c r="AB597" s="28">
        <v>129900.79406117275</v>
      </c>
      <c r="AC597" s="139">
        <v>8166849.0183395073</v>
      </c>
      <c r="AD597" s="130">
        <v>405412.63805230655</v>
      </c>
      <c r="AE597" s="137">
        <v>405412.63805230655</v>
      </c>
      <c r="AF597" s="130">
        <v>394224.94449150056</v>
      </c>
      <c r="AG597" s="47">
        <v>52.565663808892303</v>
      </c>
      <c r="AH597" s="47">
        <v>164.05430459261112</v>
      </c>
      <c r="AI597" s="47">
        <v>159.52709178560323</v>
      </c>
      <c r="AJ597" s="47">
        <v>0</v>
      </c>
      <c r="AK597" s="47">
        <v>0</v>
      </c>
      <c r="AL597" s="45">
        <v>0</v>
      </c>
      <c r="AM597" s="30">
        <v>0</v>
      </c>
      <c r="AN597" s="140">
        <v>524125.73</v>
      </c>
      <c r="AO597" s="140">
        <v>212.09</v>
      </c>
      <c r="AP597" s="140">
        <v>21239248.48</v>
      </c>
      <c r="AQ597" s="41">
        <v>21763374.210000001</v>
      </c>
      <c r="AR597" s="140"/>
      <c r="AS597" s="140">
        <v>21763374.210000001</v>
      </c>
      <c r="AT597" s="58"/>
      <c r="AU597" s="117">
        <v>61</v>
      </c>
      <c r="AV597" s="117">
        <v>31</v>
      </c>
      <c r="AW597" s="57"/>
      <c r="AY597" s="6"/>
      <c r="AZ597" s="1"/>
      <c r="BA597" s="1"/>
      <c r="BB597" s="176"/>
    </row>
    <row r="598" spans="1:54" x14ac:dyDescent="0.25">
      <c r="A598" s="24" t="s">
        <v>1254</v>
      </c>
      <c r="B598" s="24" t="s">
        <v>1255</v>
      </c>
      <c r="C598" s="24" t="s">
        <v>1245</v>
      </c>
      <c r="D598" s="24" t="s">
        <v>120</v>
      </c>
      <c r="E598" s="58"/>
      <c r="F598" s="139">
        <v>1153.45</v>
      </c>
      <c r="G598" s="57"/>
      <c r="H598" s="139">
        <v>5914011.5</v>
      </c>
      <c r="I598" s="139">
        <v>904454.74</v>
      </c>
      <c r="J598" s="139">
        <v>1232837.2500000002</v>
      </c>
      <c r="K598" s="139">
        <v>4951449.5785499988</v>
      </c>
      <c r="L598" s="139">
        <v>13002753.068549998</v>
      </c>
      <c r="M598" s="117">
        <v>1.04488</v>
      </c>
      <c r="N598" s="25">
        <v>13364095.560000001</v>
      </c>
      <c r="O598" s="25">
        <v>11586.19</v>
      </c>
      <c r="P598" s="58"/>
      <c r="Q598" s="139">
        <v>8171730.2400000002</v>
      </c>
      <c r="R598" s="139">
        <v>3652727.58</v>
      </c>
      <c r="S598" s="139">
        <v>11842134.300000001</v>
      </c>
      <c r="T598" s="40">
        <v>0.88611565570098338</v>
      </c>
      <c r="U598" s="58"/>
      <c r="V598" s="28">
        <v>1521961.2599999998</v>
      </c>
      <c r="W598" s="29">
        <v>0.88611565570098338</v>
      </c>
      <c r="X598" s="42">
        <v>2</v>
      </c>
      <c r="Y598" s="46">
        <v>0</v>
      </c>
      <c r="Z598" s="58"/>
      <c r="AA598" s="28">
        <v>0</v>
      </c>
      <c r="AB598" s="28">
        <v>0</v>
      </c>
      <c r="AC598" s="139">
        <v>99400.047832799959</v>
      </c>
      <c r="AD598" s="130">
        <v>4934.3431626968322</v>
      </c>
      <c r="AE598" s="137">
        <v>42163.214875451769</v>
      </c>
      <c r="AF598" s="130">
        <v>40999.686452087451</v>
      </c>
      <c r="AG598" s="47">
        <v>0</v>
      </c>
      <c r="AH598" s="47">
        <v>4.2778994864942845</v>
      </c>
      <c r="AI598" s="47">
        <v>35.545265466285883</v>
      </c>
      <c r="AJ598" s="47">
        <v>0</v>
      </c>
      <c r="AK598" s="47">
        <v>0</v>
      </c>
      <c r="AL598" s="45">
        <v>0</v>
      </c>
      <c r="AM598" s="30">
        <v>0</v>
      </c>
      <c r="AN598" s="140">
        <v>40999.68</v>
      </c>
      <c r="AO598" s="140">
        <v>35.54</v>
      </c>
      <c r="AP598" s="140">
        <v>3662215.62</v>
      </c>
      <c r="AQ598" s="41">
        <v>3703215.3000000003</v>
      </c>
      <c r="AR598" s="140"/>
      <c r="AS598" s="140">
        <v>3703215.3000000003</v>
      </c>
      <c r="AT598" s="58"/>
      <c r="AU598" s="117">
        <v>61</v>
      </c>
      <c r="AV598" s="117">
        <v>31</v>
      </c>
      <c r="AW598" s="57"/>
      <c r="AY598" s="6"/>
      <c r="AZ598" s="1"/>
      <c r="BA598" s="1"/>
      <c r="BB598" s="176"/>
    </row>
    <row r="599" spans="1:54" x14ac:dyDescent="0.25">
      <c r="A599" s="24" t="s">
        <v>1256</v>
      </c>
      <c r="B599" s="24" t="s">
        <v>1257</v>
      </c>
      <c r="C599" s="24" t="s">
        <v>1245</v>
      </c>
      <c r="D599" s="24" t="s">
        <v>120</v>
      </c>
      <c r="E599" s="58"/>
      <c r="F599" s="139">
        <v>321.75</v>
      </c>
      <c r="G599" s="57"/>
      <c r="H599" s="139">
        <v>1679769.22</v>
      </c>
      <c r="I599" s="139">
        <v>252293.82</v>
      </c>
      <c r="J599" s="139">
        <v>343690.16000000003</v>
      </c>
      <c r="K599" s="139">
        <v>1296711.4572499997</v>
      </c>
      <c r="L599" s="139">
        <v>3572464.6572500002</v>
      </c>
      <c r="M599" s="117">
        <v>1.04488</v>
      </c>
      <c r="N599" s="25">
        <v>3674600.46</v>
      </c>
      <c r="O599" s="25">
        <v>11420.66</v>
      </c>
      <c r="P599" s="58"/>
      <c r="Q599" s="139">
        <v>3685702.62</v>
      </c>
      <c r="R599" s="139">
        <v>216842.59</v>
      </c>
      <c r="S599" s="139">
        <v>3914545.31</v>
      </c>
      <c r="T599" s="40">
        <v>1.0652982147615582</v>
      </c>
      <c r="U599" s="58"/>
      <c r="V599" s="28">
        <v>-239944.85000000009</v>
      </c>
      <c r="W599" s="29">
        <v>1.0652982147615582</v>
      </c>
      <c r="X599" s="42">
        <v>4</v>
      </c>
      <c r="Y599" s="46">
        <v>0</v>
      </c>
      <c r="Z599" s="58"/>
      <c r="AA599" s="28">
        <v>0</v>
      </c>
      <c r="AB599" s="28">
        <v>0</v>
      </c>
      <c r="AC599" s="139">
        <v>0</v>
      </c>
      <c r="AD599" s="130">
        <v>0</v>
      </c>
      <c r="AE599" s="137">
        <v>0</v>
      </c>
      <c r="AF599" s="130">
        <v>0</v>
      </c>
      <c r="AG599" s="47">
        <v>0</v>
      </c>
      <c r="AH599" s="47">
        <v>0</v>
      </c>
      <c r="AI599" s="47">
        <v>0</v>
      </c>
      <c r="AJ599" s="47">
        <v>0</v>
      </c>
      <c r="AK599" s="47">
        <v>1.0847994061243229</v>
      </c>
      <c r="AL599" s="45">
        <v>0</v>
      </c>
      <c r="AM599" s="30">
        <v>349.03420892050087</v>
      </c>
      <c r="AN599" s="140">
        <v>349.03</v>
      </c>
      <c r="AO599" s="140">
        <v>1.08</v>
      </c>
      <c r="AP599" s="140">
        <v>218235.24000000002</v>
      </c>
      <c r="AQ599" s="41">
        <v>218584.27000000002</v>
      </c>
      <c r="AR599" s="140"/>
      <c r="AS599" s="140">
        <v>218584.27000000002</v>
      </c>
      <c r="AT599" s="58"/>
      <c r="AU599" s="117">
        <v>61</v>
      </c>
      <c r="AV599" s="117">
        <v>31</v>
      </c>
      <c r="AW599" s="57"/>
      <c r="AY599" s="6"/>
      <c r="AZ599" s="1"/>
      <c r="BA599" s="1"/>
      <c r="BB599" s="176"/>
    </row>
    <row r="600" spans="1:54" x14ac:dyDescent="0.25">
      <c r="A600" s="24" t="s">
        <v>1258</v>
      </c>
      <c r="B600" s="24" t="s">
        <v>1259</v>
      </c>
      <c r="C600" s="24" t="s">
        <v>1245</v>
      </c>
      <c r="D600" s="24" t="s">
        <v>120</v>
      </c>
      <c r="E600" s="58"/>
      <c r="F600" s="139">
        <v>2762.8</v>
      </c>
      <c r="G600" s="57"/>
      <c r="H600" s="139">
        <v>14658472.960000001</v>
      </c>
      <c r="I600" s="139">
        <v>2166394.36</v>
      </c>
      <c r="J600" s="139">
        <v>3826027.25</v>
      </c>
      <c r="K600" s="139">
        <v>12257459.312200002</v>
      </c>
      <c r="L600" s="139">
        <v>32908353.882200003</v>
      </c>
      <c r="M600" s="117">
        <v>1.04488</v>
      </c>
      <c r="N600" s="25">
        <v>33835166.030000001</v>
      </c>
      <c r="O600" s="25">
        <v>12246.69</v>
      </c>
      <c r="P600" s="58"/>
      <c r="Q600" s="139">
        <v>20539751.5</v>
      </c>
      <c r="R600" s="139">
        <v>5966428.5599999996</v>
      </c>
      <c r="S600" s="139">
        <v>26706996.16</v>
      </c>
      <c r="T600" s="40">
        <v>0.78932658809240663</v>
      </c>
      <c r="U600" s="58"/>
      <c r="V600" s="28">
        <v>7128169.870000001</v>
      </c>
      <c r="W600" s="29">
        <v>0.78932658809240663</v>
      </c>
      <c r="X600" s="42">
        <v>2</v>
      </c>
      <c r="Y600" s="46">
        <v>0</v>
      </c>
      <c r="Z600" s="58"/>
      <c r="AA600" s="28">
        <v>0</v>
      </c>
      <c r="AB600" s="28">
        <v>0</v>
      </c>
      <c r="AC600" s="139">
        <v>1952462.2134138003</v>
      </c>
      <c r="AD600" s="130">
        <v>96922.675423534849</v>
      </c>
      <c r="AE600" s="137">
        <v>100991.39976409741</v>
      </c>
      <c r="AF600" s="130">
        <v>98204.459430254647</v>
      </c>
      <c r="AG600" s="47">
        <v>0</v>
      </c>
      <c r="AH600" s="47">
        <v>35.081321638748676</v>
      </c>
      <c r="AI600" s="47">
        <v>35.545265466285883</v>
      </c>
      <c r="AJ600" s="47">
        <v>0</v>
      </c>
      <c r="AK600" s="47">
        <v>0</v>
      </c>
      <c r="AL600" s="45">
        <v>0</v>
      </c>
      <c r="AM600" s="30">
        <v>0</v>
      </c>
      <c r="AN600" s="140">
        <v>98204.45</v>
      </c>
      <c r="AO600" s="140">
        <v>35.54</v>
      </c>
      <c r="AP600" s="140">
        <v>6086480.870000001</v>
      </c>
      <c r="AQ600" s="41">
        <v>6184685.3200000012</v>
      </c>
      <c r="AR600" s="140"/>
      <c r="AS600" s="140">
        <v>6184685.3200000012</v>
      </c>
      <c r="AT600" s="58"/>
      <c r="AU600" s="117">
        <v>61</v>
      </c>
      <c r="AV600" s="117">
        <v>31</v>
      </c>
      <c r="AW600" s="57"/>
      <c r="AY600" s="6"/>
      <c r="AZ600" s="1"/>
      <c r="BA600" s="1"/>
      <c r="BB600" s="176"/>
    </row>
    <row r="601" spans="1:54" x14ac:dyDescent="0.25">
      <c r="A601" s="24" t="s">
        <v>1260</v>
      </c>
      <c r="B601" s="24" t="s">
        <v>1261</v>
      </c>
      <c r="C601" s="24" t="s">
        <v>1245</v>
      </c>
      <c r="D601" s="24" t="s">
        <v>120</v>
      </c>
      <c r="E601" s="58"/>
      <c r="F601" s="139">
        <v>166.97</v>
      </c>
      <c r="G601" s="57"/>
      <c r="H601" s="139">
        <v>909485.84000000008</v>
      </c>
      <c r="I601" s="139">
        <v>130926.18</v>
      </c>
      <c r="J601" s="139">
        <v>261920.5</v>
      </c>
      <c r="K601" s="139">
        <v>709068.81582999998</v>
      </c>
      <c r="L601" s="139">
        <v>2011401.33583</v>
      </c>
      <c r="M601" s="117">
        <v>1.04488</v>
      </c>
      <c r="N601" s="25">
        <v>2069850.01</v>
      </c>
      <c r="O601" s="25">
        <v>12396.53</v>
      </c>
      <c r="P601" s="58"/>
      <c r="Q601" s="139">
        <v>3067774.79</v>
      </c>
      <c r="R601" s="139">
        <v>150825.47</v>
      </c>
      <c r="S601" s="139">
        <v>3230501.79</v>
      </c>
      <c r="T601" s="40">
        <v>1.5607419737626302</v>
      </c>
      <c r="U601" s="58"/>
      <c r="V601" s="28">
        <v>-1160651.78</v>
      </c>
      <c r="W601" s="29">
        <v>1.5607419737626302</v>
      </c>
      <c r="X601" s="42">
        <v>4</v>
      </c>
      <c r="Y601" s="46">
        <v>0</v>
      </c>
      <c r="Z601" s="58"/>
      <c r="AA601" s="28">
        <v>0</v>
      </c>
      <c r="AB601" s="28">
        <v>0</v>
      </c>
      <c r="AC601" s="139">
        <v>0</v>
      </c>
      <c r="AD601" s="130">
        <v>0</v>
      </c>
      <c r="AE601" s="137">
        <v>0</v>
      </c>
      <c r="AF601" s="130">
        <v>0</v>
      </c>
      <c r="AG601" s="47">
        <v>0</v>
      </c>
      <c r="AH601" s="47">
        <v>0</v>
      </c>
      <c r="AI601" s="47">
        <v>0</v>
      </c>
      <c r="AJ601" s="47">
        <v>0</v>
      </c>
      <c r="AK601" s="47">
        <v>1.1774929021534024</v>
      </c>
      <c r="AL601" s="45">
        <v>0</v>
      </c>
      <c r="AM601" s="30">
        <v>196.60598987255361</v>
      </c>
      <c r="AN601" s="140">
        <v>196.6</v>
      </c>
      <c r="AO601" s="140">
        <v>1.17</v>
      </c>
      <c r="AP601" s="140">
        <v>151396.75</v>
      </c>
      <c r="AQ601" s="41">
        <v>151593.35</v>
      </c>
      <c r="AR601" s="140"/>
      <c r="AS601" s="140">
        <v>151593.35</v>
      </c>
      <c r="AT601" s="58"/>
      <c r="AU601" s="117">
        <v>64</v>
      </c>
      <c r="AV601" s="117">
        <v>32</v>
      </c>
      <c r="AW601" s="57"/>
      <c r="AY601" s="6"/>
      <c r="AZ601" s="1"/>
      <c r="BA601" s="1"/>
      <c r="BB601" s="176"/>
    </row>
    <row r="602" spans="1:54" x14ac:dyDescent="0.25">
      <c r="A602" s="24" t="s">
        <v>1262</v>
      </c>
      <c r="B602" s="24" t="s">
        <v>1263</v>
      </c>
      <c r="C602" s="24" t="s">
        <v>1245</v>
      </c>
      <c r="D602" s="24" t="s">
        <v>120</v>
      </c>
      <c r="E602" s="58"/>
      <c r="F602" s="139">
        <v>778.3</v>
      </c>
      <c r="G602" s="57"/>
      <c r="H602" s="139">
        <v>4356456.6100000003</v>
      </c>
      <c r="I602" s="139">
        <v>610288.37</v>
      </c>
      <c r="J602" s="139">
        <v>1641972.58</v>
      </c>
      <c r="K602" s="139">
        <v>3684976.4657000005</v>
      </c>
      <c r="L602" s="139">
        <v>10293694.025700001</v>
      </c>
      <c r="M602" s="117">
        <v>1.04488</v>
      </c>
      <c r="N602" s="25">
        <v>10590293.26</v>
      </c>
      <c r="O602" s="25">
        <v>13606.95</v>
      </c>
      <c r="P602" s="58"/>
      <c r="Q602" s="139">
        <v>4666895.67</v>
      </c>
      <c r="R602" s="139">
        <v>2015361.13</v>
      </c>
      <c r="S602" s="139">
        <v>6713278.5499999998</v>
      </c>
      <c r="T602" s="40">
        <v>0.63390865438602595</v>
      </c>
      <c r="U602" s="58"/>
      <c r="V602" s="28">
        <v>3877014.71</v>
      </c>
      <c r="W602" s="29">
        <v>0.63390865438602595</v>
      </c>
      <c r="X602" s="42">
        <v>1</v>
      </c>
      <c r="Y602" s="46">
        <v>1</v>
      </c>
      <c r="Z602" s="58"/>
      <c r="AA602" s="28">
        <v>420386.33808565419</v>
      </c>
      <c r="AB602" s="28">
        <v>126115.90142569625</v>
      </c>
      <c r="AC602" s="139">
        <v>1580127.3862711163</v>
      </c>
      <c r="AD602" s="130">
        <v>78439.507169573888</v>
      </c>
      <c r="AE602" s="137">
        <v>78439.507169573888</v>
      </c>
      <c r="AF602" s="130">
        <v>76274.904769683693</v>
      </c>
      <c r="AG602" s="47">
        <v>162.04021768687687</v>
      </c>
      <c r="AH602" s="47">
        <v>100.78312626181921</v>
      </c>
      <c r="AI602" s="47">
        <v>98.001933405735187</v>
      </c>
      <c r="AJ602" s="47">
        <v>0</v>
      </c>
      <c r="AK602" s="47">
        <v>0</v>
      </c>
      <c r="AL602" s="45">
        <v>0</v>
      </c>
      <c r="AM602" s="30">
        <v>0</v>
      </c>
      <c r="AN602" s="140">
        <v>202390.8</v>
      </c>
      <c r="AO602" s="140">
        <v>260.04000000000002</v>
      </c>
      <c r="AP602" s="140">
        <v>2218797.15</v>
      </c>
      <c r="AQ602" s="41">
        <v>2421187.9499999997</v>
      </c>
      <c r="AR602" s="140"/>
      <c r="AS602" s="140">
        <v>2421187.9499999997</v>
      </c>
      <c r="AT602" s="58"/>
      <c r="AU602" s="117">
        <v>62</v>
      </c>
      <c r="AV602" s="117">
        <v>31</v>
      </c>
      <c r="AW602" s="57"/>
      <c r="AY602" s="6"/>
      <c r="AZ602" s="1"/>
      <c r="BA602" s="1"/>
      <c r="BB602" s="176"/>
    </row>
    <row r="603" spans="1:54" x14ac:dyDescent="0.25">
      <c r="A603" s="24" t="s">
        <v>1264</v>
      </c>
      <c r="B603" s="24" t="s">
        <v>1265</v>
      </c>
      <c r="C603" s="24" t="s">
        <v>1245</v>
      </c>
      <c r="D603" s="24" t="s">
        <v>120</v>
      </c>
      <c r="E603" s="58"/>
      <c r="F603" s="139">
        <v>1754.32</v>
      </c>
      <c r="G603" s="57"/>
      <c r="H603" s="139">
        <v>9338954.7200000007</v>
      </c>
      <c r="I603" s="139">
        <v>1375614.94</v>
      </c>
      <c r="J603" s="139">
        <v>2634040.17</v>
      </c>
      <c r="K603" s="139">
        <v>7846657.6864800006</v>
      </c>
      <c r="L603" s="139">
        <v>21195267.516479999</v>
      </c>
      <c r="M603" s="117">
        <v>1.04488</v>
      </c>
      <c r="N603" s="25">
        <v>21794353.120000001</v>
      </c>
      <c r="O603" s="25">
        <v>12423.24</v>
      </c>
      <c r="P603" s="58"/>
      <c r="Q603" s="139">
        <v>8462567.3699999992</v>
      </c>
      <c r="R603" s="139">
        <v>4967383.9400000004</v>
      </c>
      <c r="S603" s="139">
        <v>13608548.149999999</v>
      </c>
      <c r="T603" s="40">
        <v>0.62440706888941133</v>
      </c>
      <c r="U603" s="58"/>
      <c r="V603" s="28">
        <v>8185804.9700000025</v>
      </c>
      <c r="W603" s="29">
        <v>0.62440706888941133</v>
      </c>
      <c r="X603" s="42">
        <v>1</v>
      </c>
      <c r="Y603" s="46">
        <v>1</v>
      </c>
      <c r="Z603" s="58"/>
      <c r="AA603" s="28">
        <v>1072217.3201985136</v>
      </c>
      <c r="AB603" s="28">
        <v>321665.19605955406</v>
      </c>
      <c r="AC603" s="139">
        <v>3551803.3478203933</v>
      </c>
      <c r="AD603" s="130">
        <v>176315.97717177475</v>
      </c>
      <c r="AE603" s="137">
        <v>176315.97717177475</v>
      </c>
      <c r="AF603" s="130">
        <v>171450.39347426462</v>
      </c>
      <c r="AG603" s="47">
        <v>183.35605594164923</v>
      </c>
      <c r="AH603" s="47">
        <v>100.50388593402273</v>
      </c>
      <c r="AI603" s="47">
        <v>97.73039894333111</v>
      </c>
      <c r="AJ603" s="47">
        <v>0</v>
      </c>
      <c r="AK603" s="47">
        <v>0</v>
      </c>
      <c r="AL603" s="45">
        <v>0</v>
      </c>
      <c r="AM603" s="30">
        <v>0</v>
      </c>
      <c r="AN603" s="140">
        <v>493115.58</v>
      </c>
      <c r="AO603" s="140">
        <v>281.08</v>
      </c>
      <c r="AP603" s="140">
        <v>5051860.4999999991</v>
      </c>
      <c r="AQ603" s="41">
        <v>5544976.0799999991</v>
      </c>
      <c r="AR603" s="140"/>
      <c r="AS603" s="140">
        <v>5544976.0799999991</v>
      </c>
      <c r="AT603" s="58"/>
      <c r="AU603" s="117">
        <v>62</v>
      </c>
      <c r="AV603" s="117">
        <v>31</v>
      </c>
      <c r="AW603" s="57"/>
      <c r="AY603" s="6"/>
      <c r="AZ603" s="1"/>
      <c r="BA603" s="1"/>
      <c r="BB603" s="176"/>
    </row>
    <row r="604" spans="1:54" x14ac:dyDescent="0.25">
      <c r="A604" s="24" t="s">
        <v>1266</v>
      </c>
      <c r="B604" s="24" t="s">
        <v>1267</v>
      </c>
      <c r="C604" s="24" t="s">
        <v>1245</v>
      </c>
      <c r="D604" s="24" t="s">
        <v>120</v>
      </c>
      <c r="E604" s="58"/>
      <c r="F604" s="139">
        <v>2579.96</v>
      </c>
      <c r="G604" s="57"/>
      <c r="H604" s="139">
        <v>13736586.83</v>
      </c>
      <c r="I604" s="139">
        <v>2023024.03</v>
      </c>
      <c r="J604" s="139">
        <v>4055915.4600000004</v>
      </c>
      <c r="K604" s="139">
        <v>11604545.750440001</v>
      </c>
      <c r="L604" s="139">
        <v>31420072.070440002</v>
      </c>
      <c r="M604" s="117">
        <v>1.04488</v>
      </c>
      <c r="N604" s="25">
        <v>32309392.890000001</v>
      </c>
      <c r="O604" s="25">
        <v>12523.21</v>
      </c>
      <c r="P604" s="58"/>
      <c r="Q604" s="139">
        <v>14938470.210000001</v>
      </c>
      <c r="R604" s="139">
        <v>7057407.4199999999</v>
      </c>
      <c r="S604" s="139">
        <v>22070856.469999999</v>
      </c>
      <c r="T604" s="40">
        <v>0.68310960051592595</v>
      </c>
      <c r="U604" s="58"/>
      <c r="V604" s="28">
        <v>10238536.420000002</v>
      </c>
      <c r="W604" s="29">
        <v>0.68310960051592595</v>
      </c>
      <c r="X604" s="42">
        <v>2</v>
      </c>
      <c r="Y604" s="46">
        <v>0</v>
      </c>
      <c r="Z604" s="58"/>
      <c r="AA604" s="28">
        <v>0</v>
      </c>
      <c r="AB604" s="28">
        <v>0</v>
      </c>
      <c r="AC604" s="139">
        <v>4038478.2265953007</v>
      </c>
      <c r="AD604" s="130">
        <v>200475.12913293563</v>
      </c>
      <c r="AE604" s="137">
        <v>200475.12913293563</v>
      </c>
      <c r="AF604" s="130">
        <v>194942.85386377416</v>
      </c>
      <c r="AG604" s="47">
        <v>0</v>
      </c>
      <c r="AH604" s="47">
        <v>77.704743148318428</v>
      </c>
      <c r="AI604" s="47">
        <v>75.560417162969259</v>
      </c>
      <c r="AJ604" s="47">
        <v>0</v>
      </c>
      <c r="AK604" s="47">
        <v>0</v>
      </c>
      <c r="AL604" s="45">
        <v>0</v>
      </c>
      <c r="AM604" s="30">
        <v>0</v>
      </c>
      <c r="AN604" s="140">
        <v>194942.85</v>
      </c>
      <c r="AO604" s="140">
        <v>75.56</v>
      </c>
      <c r="AP604" s="140">
        <v>7180313.7199999997</v>
      </c>
      <c r="AQ604" s="41">
        <v>7375256.5699999994</v>
      </c>
      <c r="AR604" s="140"/>
      <c r="AS604" s="140">
        <v>7375256.5699999994</v>
      </c>
      <c r="AT604" s="58"/>
      <c r="AU604" s="117">
        <v>64</v>
      </c>
      <c r="AV604" s="117">
        <v>32</v>
      </c>
      <c r="AW604" s="57"/>
      <c r="AY604" s="6"/>
      <c r="AZ604" s="1"/>
      <c r="BA604" s="1"/>
      <c r="BB604" s="176"/>
    </row>
    <row r="605" spans="1:54" x14ac:dyDescent="0.25">
      <c r="A605" s="24" t="s">
        <v>1268</v>
      </c>
      <c r="B605" s="24" t="s">
        <v>1269</v>
      </c>
      <c r="C605" s="24" t="s">
        <v>1245</v>
      </c>
      <c r="D605" s="24" t="s">
        <v>120</v>
      </c>
      <c r="E605" s="58"/>
      <c r="F605" s="139">
        <v>3736.73</v>
      </c>
      <c r="G605" s="57"/>
      <c r="H605" s="139">
        <v>19861515.23</v>
      </c>
      <c r="I605" s="139">
        <v>2930082.09</v>
      </c>
      <c r="J605" s="139">
        <v>6484496.8899999987</v>
      </c>
      <c r="K605" s="139">
        <v>16968303.750469998</v>
      </c>
      <c r="L605" s="139">
        <v>46244397.960469998</v>
      </c>
      <c r="M605" s="117">
        <v>1.04488</v>
      </c>
      <c r="N605" s="25">
        <v>47558309.060000002</v>
      </c>
      <c r="O605" s="25">
        <v>12727.25</v>
      </c>
      <c r="P605" s="58"/>
      <c r="Q605" s="139">
        <v>17744128.370000001</v>
      </c>
      <c r="R605" s="139">
        <v>12354940.02</v>
      </c>
      <c r="S605" s="139">
        <v>30228157.969999999</v>
      </c>
      <c r="T605" s="40">
        <v>0.63560203395507342</v>
      </c>
      <c r="U605" s="58"/>
      <c r="V605" s="28">
        <v>17330151.090000004</v>
      </c>
      <c r="W605" s="29">
        <v>0.63560203395507342</v>
      </c>
      <c r="X605" s="42">
        <v>1</v>
      </c>
      <c r="Y605" s="46">
        <v>1</v>
      </c>
      <c r="Z605" s="58"/>
      <c r="AA605" s="28">
        <v>1807313.6783127785</v>
      </c>
      <c r="AB605" s="28">
        <v>542194.10349383357</v>
      </c>
      <c r="AC605" s="139">
        <v>8320215.184670019</v>
      </c>
      <c r="AD605" s="130">
        <v>413025.92708708573</v>
      </c>
      <c r="AE605" s="137">
        <v>413025.92708708573</v>
      </c>
      <c r="AF605" s="130">
        <v>401628.13858419767</v>
      </c>
      <c r="AG605" s="47">
        <v>145.0985496661074</v>
      </c>
      <c r="AH605" s="47">
        <v>110.53138093656371</v>
      </c>
      <c r="AI605" s="47">
        <v>107.48117701418022</v>
      </c>
      <c r="AJ605" s="47">
        <v>0</v>
      </c>
      <c r="AK605" s="47">
        <v>0</v>
      </c>
      <c r="AL605" s="45">
        <v>0</v>
      </c>
      <c r="AM605" s="30">
        <v>0</v>
      </c>
      <c r="AN605" s="140">
        <v>943822.24</v>
      </c>
      <c r="AO605" s="140">
        <v>252.57</v>
      </c>
      <c r="AP605" s="140">
        <v>12590207.5</v>
      </c>
      <c r="AQ605" s="41">
        <v>13534029.74</v>
      </c>
      <c r="AR605" s="140"/>
      <c r="AS605" s="140">
        <v>13534029.74</v>
      </c>
      <c r="AT605" s="58"/>
      <c r="AU605" s="117">
        <v>62</v>
      </c>
      <c r="AV605" s="117">
        <v>31</v>
      </c>
      <c r="AW605" s="57"/>
      <c r="AY605" s="6"/>
      <c r="AZ605" s="1"/>
      <c r="BA605" s="1"/>
      <c r="BB605" s="176"/>
    </row>
    <row r="606" spans="1:54" x14ac:dyDescent="0.25">
      <c r="A606" s="24" t="s">
        <v>1270</v>
      </c>
      <c r="B606" s="24" t="s">
        <v>1271</v>
      </c>
      <c r="C606" s="24" t="s">
        <v>1245</v>
      </c>
      <c r="D606" s="24" t="s">
        <v>120</v>
      </c>
      <c r="E606" s="58"/>
      <c r="F606" s="139">
        <v>5879.22</v>
      </c>
      <c r="G606" s="57"/>
      <c r="H606" s="139">
        <v>31605044.329999998</v>
      </c>
      <c r="I606" s="139">
        <v>4610072.7699999996</v>
      </c>
      <c r="J606" s="139">
        <v>11333447.940000001</v>
      </c>
      <c r="K606" s="139">
        <v>27147118.875579998</v>
      </c>
      <c r="L606" s="139">
        <v>74695683.91557999</v>
      </c>
      <c r="M606" s="117">
        <v>1.04488</v>
      </c>
      <c r="N606" s="25">
        <v>76829663.510000005</v>
      </c>
      <c r="O606" s="25">
        <v>13068</v>
      </c>
      <c r="P606" s="58"/>
      <c r="Q606" s="139">
        <v>53813004.479999997</v>
      </c>
      <c r="R606" s="139">
        <v>9997865.1500000004</v>
      </c>
      <c r="S606" s="139">
        <v>64306581.669999994</v>
      </c>
      <c r="T606" s="40">
        <v>0.83700199548095078</v>
      </c>
      <c r="U606" s="58"/>
      <c r="V606" s="28">
        <v>12523081.840000011</v>
      </c>
      <c r="W606" s="29">
        <v>0.83700199548095078</v>
      </c>
      <c r="X606" s="42">
        <v>2</v>
      </c>
      <c r="Y606" s="46">
        <v>0</v>
      </c>
      <c r="Z606" s="58"/>
      <c r="AA606" s="28">
        <v>0</v>
      </c>
      <c r="AB606" s="28">
        <v>0</v>
      </c>
      <c r="AC606" s="139">
        <v>1942338.3457357059</v>
      </c>
      <c r="AD606" s="130">
        <v>96420.113922342411</v>
      </c>
      <c r="AE606" s="137">
        <v>214909.02610434225</v>
      </c>
      <c r="AF606" s="130">
        <v>208978.43563469729</v>
      </c>
      <c r="AG606" s="47">
        <v>0</v>
      </c>
      <c r="AH606" s="47">
        <v>16.400154088865939</v>
      </c>
      <c r="AI606" s="47">
        <v>35.545265466285883</v>
      </c>
      <c r="AJ606" s="47">
        <v>0</v>
      </c>
      <c r="AK606" s="47">
        <v>0</v>
      </c>
      <c r="AL606" s="45">
        <v>0</v>
      </c>
      <c r="AM606" s="30">
        <v>0</v>
      </c>
      <c r="AN606" s="140">
        <v>208978.43</v>
      </c>
      <c r="AO606" s="140">
        <v>35.54</v>
      </c>
      <c r="AP606" s="140">
        <v>10277873.209999997</v>
      </c>
      <c r="AQ606" s="41">
        <v>10486851.639999997</v>
      </c>
      <c r="AR606" s="140"/>
      <c r="AS606" s="140">
        <v>10486851.639999997</v>
      </c>
      <c r="AT606" s="58"/>
      <c r="AU606" s="117">
        <v>61</v>
      </c>
      <c r="AV606" s="117">
        <v>31</v>
      </c>
      <c r="AW606" s="57"/>
      <c r="AY606" s="6"/>
      <c r="AZ606" s="1"/>
      <c r="BA606" s="1"/>
      <c r="BB606" s="176"/>
    </row>
    <row r="607" spans="1:54" x14ac:dyDescent="0.25">
      <c r="A607" s="24" t="s">
        <v>1272</v>
      </c>
      <c r="B607" s="24" t="s">
        <v>1273</v>
      </c>
      <c r="C607" s="24" t="s">
        <v>1245</v>
      </c>
      <c r="D607" s="24" t="s">
        <v>120</v>
      </c>
      <c r="E607" s="58"/>
      <c r="F607" s="139">
        <v>2020.21</v>
      </c>
      <c r="G607" s="57"/>
      <c r="H607" s="139">
        <v>11106821.449999999</v>
      </c>
      <c r="I607" s="139">
        <v>1584107.26</v>
      </c>
      <c r="J607" s="139">
        <v>4459036.3400000008</v>
      </c>
      <c r="K607" s="139">
        <v>9566139.0981899984</v>
      </c>
      <c r="L607" s="139">
        <v>26716104.148189999</v>
      </c>
      <c r="M607" s="117">
        <v>1.04488</v>
      </c>
      <c r="N607" s="25">
        <v>27485794.57</v>
      </c>
      <c r="O607" s="25">
        <v>13605.41</v>
      </c>
      <c r="P607" s="58"/>
      <c r="Q607" s="139">
        <v>17899109.329999998</v>
      </c>
      <c r="R607" s="139">
        <v>2478963.7599999998</v>
      </c>
      <c r="S607" s="139">
        <v>20864702.559999995</v>
      </c>
      <c r="T607" s="40">
        <v>0.7591085826848627</v>
      </c>
      <c r="U607" s="58"/>
      <c r="V607" s="28">
        <v>6621092.0100000054</v>
      </c>
      <c r="W607" s="29">
        <v>0.7591085826848627</v>
      </c>
      <c r="X607" s="42">
        <v>2</v>
      </c>
      <c r="Y607" s="46">
        <v>0</v>
      </c>
      <c r="Z607" s="58"/>
      <c r="AA607" s="28">
        <v>0</v>
      </c>
      <c r="AB607" s="28">
        <v>0</v>
      </c>
      <c r="AC607" s="139">
        <v>1725204.342361503</v>
      </c>
      <c r="AD607" s="130">
        <v>85641.309401637292</v>
      </c>
      <c r="AE607" s="137">
        <v>85641.309401637292</v>
      </c>
      <c r="AF607" s="130">
        <v>83277.967374771149</v>
      </c>
      <c r="AG607" s="47">
        <v>0</v>
      </c>
      <c r="AH607" s="47">
        <v>42.392280704301676</v>
      </c>
      <c r="AI607" s="47">
        <v>41.222431021909181</v>
      </c>
      <c r="AJ607" s="47">
        <v>0</v>
      </c>
      <c r="AK607" s="47">
        <v>0</v>
      </c>
      <c r="AL607" s="45">
        <v>0</v>
      </c>
      <c r="AM607" s="30">
        <v>0</v>
      </c>
      <c r="AN607" s="140">
        <v>83277.960000000006</v>
      </c>
      <c r="AO607" s="140">
        <v>41.22</v>
      </c>
      <c r="AP607" s="140">
        <v>2747858.76</v>
      </c>
      <c r="AQ607" s="41">
        <v>2831136.7199999997</v>
      </c>
      <c r="AR607" s="140"/>
      <c r="AS607" s="140">
        <v>2831136.7199999997</v>
      </c>
      <c r="AT607" s="58"/>
      <c r="AU607" s="117">
        <v>60</v>
      </c>
      <c r="AV607" s="117">
        <v>30</v>
      </c>
      <c r="AW607" s="57"/>
      <c r="AY607" s="6"/>
      <c r="AZ607" s="1"/>
      <c r="BA607" s="1"/>
      <c r="BB607" s="176"/>
    </row>
    <row r="608" spans="1:54" x14ac:dyDescent="0.25">
      <c r="A608" s="24" t="s">
        <v>1274</v>
      </c>
      <c r="B608" s="24" t="s">
        <v>1275</v>
      </c>
      <c r="C608" s="24" t="s">
        <v>1245</v>
      </c>
      <c r="D608" s="24" t="s">
        <v>12</v>
      </c>
      <c r="E608" s="58"/>
      <c r="F608" s="139">
        <v>16033.04</v>
      </c>
      <c r="G608" s="57"/>
      <c r="H608" s="139">
        <v>97532757.329999998</v>
      </c>
      <c r="I608" s="139">
        <v>12571987.65</v>
      </c>
      <c r="J608" s="139">
        <v>52114250.089999996</v>
      </c>
      <c r="K608" s="139">
        <v>86304450.682559982</v>
      </c>
      <c r="L608" s="139">
        <v>248523445.75255996</v>
      </c>
      <c r="M608" s="117">
        <v>1.04488</v>
      </c>
      <c r="N608" s="25">
        <v>255803834.25</v>
      </c>
      <c r="O608" s="25">
        <v>15954.79</v>
      </c>
      <c r="P608" s="58"/>
      <c r="Q608" s="139">
        <v>24534181.059999999</v>
      </c>
      <c r="R608" s="139">
        <v>123263953.25</v>
      </c>
      <c r="S608" s="139">
        <v>154050472.19</v>
      </c>
      <c r="T608" s="40">
        <v>0.60222112245371862</v>
      </c>
      <c r="U608" s="58"/>
      <c r="V608" s="28">
        <v>101753362.06</v>
      </c>
      <c r="W608" s="29">
        <v>0.60222112245371862</v>
      </c>
      <c r="X608" s="42">
        <v>1</v>
      </c>
      <c r="Y608" s="46">
        <v>1</v>
      </c>
      <c r="Z608" s="58"/>
      <c r="AA608" s="28">
        <v>18260037.616119146</v>
      </c>
      <c r="AB608" s="28">
        <v>5478011.2848357437</v>
      </c>
      <c r="AC608" s="139">
        <v>64374837.269059591</v>
      </c>
      <c r="AD608" s="130">
        <v>3195647.7391501646</v>
      </c>
      <c r="AE608" s="137">
        <v>3195647.7391501646</v>
      </c>
      <c r="AF608" s="130">
        <v>3107461.2242806363</v>
      </c>
      <c r="AG608" s="47">
        <v>341.67015642920762</v>
      </c>
      <c r="AH608" s="47">
        <v>199.31639534050714</v>
      </c>
      <c r="AI608" s="47">
        <v>193.81609627872419</v>
      </c>
      <c r="AJ608" s="47">
        <v>0</v>
      </c>
      <c r="AK608" s="47">
        <v>0</v>
      </c>
      <c r="AL608" s="45">
        <v>0</v>
      </c>
      <c r="AM608" s="30">
        <v>0</v>
      </c>
      <c r="AN608" s="140">
        <v>8585472.5</v>
      </c>
      <c r="AO608" s="140">
        <v>535.48</v>
      </c>
      <c r="AP608" s="140">
        <v>135646037.28999999</v>
      </c>
      <c r="AQ608" s="41">
        <v>144231509.78999999</v>
      </c>
      <c r="AR608" s="140"/>
      <c r="AS608" s="140">
        <v>144231509.78999999</v>
      </c>
      <c r="AT608" s="58"/>
      <c r="AU608" s="117">
        <v>60</v>
      </c>
      <c r="AV608" s="117">
        <v>30</v>
      </c>
      <c r="AW608" s="57"/>
      <c r="AY608" s="6"/>
      <c r="AZ608" s="1"/>
      <c r="BA608" s="1"/>
      <c r="BB608" s="176"/>
    </row>
    <row r="609" spans="1:54" x14ac:dyDescent="0.25">
      <c r="A609" s="24" t="s">
        <v>1276</v>
      </c>
      <c r="B609" s="24" t="s">
        <v>1277</v>
      </c>
      <c r="C609" s="24" t="s">
        <v>1245</v>
      </c>
      <c r="D609" s="24" t="s">
        <v>120</v>
      </c>
      <c r="E609" s="58"/>
      <c r="F609" s="139">
        <v>868.38</v>
      </c>
      <c r="G609" s="57"/>
      <c r="H609" s="139">
        <v>4495750.6400000006</v>
      </c>
      <c r="I609" s="139">
        <v>680922.8</v>
      </c>
      <c r="J609" s="139">
        <v>1019298.9299999999</v>
      </c>
      <c r="K609" s="139">
        <v>3517906.3228200004</v>
      </c>
      <c r="L609" s="139">
        <v>9713878.6928200014</v>
      </c>
      <c r="M609" s="117">
        <v>1.04488</v>
      </c>
      <c r="N609" s="25">
        <v>9991953.9299999997</v>
      </c>
      <c r="O609" s="25">
        <v>11506.43</v>
      </c>
      <c r="P609" s="58"/>
      <c r="Q609" s="139">
        <v>13356134.199999999</v>
      </c>
      <c r="R609" s="139">
        <v>561558.79</v>
      </c>
      <c r="S609" s="139">
        <v>14063500.969999999</v>
      </c>
      <c r="T609" s="40">
        <v>1.4074825673260485</v>
      </c>
      <c r="U609" s="58"/>
      <c r="V609" s="28">
        <v>-4071547.0399999991</v>
      </c>
      <c r="W609" s="29">
        <v>1.4074825673260485</v>
      </c>
      <c r="X609" s="42">
        <v>4</v>
      </c>
      <c r="Y609" s="46">
        <v>0</v>
      </c>
      <c r="Z609" s="58"/>
      <c r="AA609" s="28">
        <v>0</v>
      </c>
      <c r="AB609" s="28">
        <v>0</v>
      </c>
      <c r="AC609" s="139">
        <v>0</v>
      </c>
      <c r="AD609" s="130">
        <v>0</v>
      </c>
      <c r="AE609" s="137">
        <v>0</v>
      </c>
      <c r="AF609" s="130">
        <v>0</v>
      </c>
      <c r="AG609" s="47">
        <v>0</v>
      </c>
      <c r="AH609" s="47">
        <v>0</v>
      </c>
      <c r="AI609" s="47">
        <v>0</v>
      </c>
      <c r="AJ609" s="47">
        <v>0</v>
      </c>
      <c r="AK609" s="47">
        <v>1.0929454332204671</v>
      </c>
      <c r="AL609" s="45">
        <v>0</v>
      </c>
      <c r="AM609" s="30">
        <v>949.09195529998919</v>
      </c>
      <c r="AN609" s="140">
        <v>949.09</v>
      </c>
      <c r="AO609" s="140">
        <v>1.0900000000000001</v>
      </c>
      <c r="AP609" s="140">
        <v>562447.75000000012</v>
      </c>
      <c r="AQ609" s="41">
        <v>563396.84000000008</v>
      </c>
      <c r="AR609" s="140"/>
      <c r="AS609" s="140">
        <v>563396.84000000008</v>
      </c>
      <c r="AT609" s="58"/>
      <c r="AU609" s="117">
        <v>58</v>
      </c>
      <c r="AV609" s="117">
        <v>29</v>
      </c>
      <c r="AW609" s="57"/>
      <c r="AY609" s="6"/>
      <c r="AZ609" s="1"/>
      <c r="BA609" s="1"/>
      <c r="BB609" s="176"/>
    </row>
    <row r="610" spans="1:54" x14ac:dyDescent="0.25">
      <c r="A610" s="24" t="s">
        <v>1278</v>
      </c>
      <c r="B610" s="24" t="s">
        <v>1279</v>
      </c>
      <c r="C610" s="24" t="s">
        <v>1245</v>
      </c>
      <c r="D610" s="24" t="s">
        <v>120</v>
      </c>
      <c r="E610" s="58"/>
      <c r="F610" s="139">
        <v>1681.05</v>
      </c>
      <c r="G610" s="57"/>
      <c r="H610" s="139">
        <v>8549416.2699999996</v>
      </c>
      <c r="I610" s="139">
        <v>1318161.73</v>
      </c>
      <c r="J610" s="139">
        <v>1442683.1599999997</v>
      </c>
      <c r="K610" s="139">
        <v>6615038.2419499997</v>
      </c>
      <c r="L610" s="139">
        <v>17925299.401950002</v>
      </c>
      <c r="M610" s="117">
        <v>1.04488</v>
      </c>
      <c r="N610" s="25">
        <v>18432903.920000002</v>
      </c>
      <c r="O610" s="25">
        <v>10965.11</v>
      </c>
      <c r="P610" s="58"/>
      <c r="Q610" s="139">
        <v>28891287.739999998</v>
      </c>
      <c r="R610" s="139">
        <v>1009133.51</v>
      </c>
      <c r="S610" s="139">
        <v>30089220.43</v>
      </c>
      <c r="T610" s="40">
        <v>1.6323646323221326</v>
      </c>
      <c r="U610" s="58"/>
      <c r="V610" s="28">
        <v>-11656316.509999998</v>
      </c>
      <c r="W610" s="29">
        <v>1.6323646323221326</v>
      </c>
      <c r="X610" s="42">
        <v>4</v>
      </c>
      <c r="Y610" s="46">
        <v>0</v>
      </c>
      <c r="Z610" s="58"/>
      <c r="AA610" s="28">
        <v>0</v>
      </c>
      <c r="AB610" s="28">
        <v>0</v>
      </c>
      <c r="AC610" s="139">
        <v>0</v>
      </c>
      <c r="AD610" s="130">
        <v>0</v>
      </c>
      <c r="AE610" s="137">
        <v>0</v>
      </c>
      <c r="AF610" s="130">
        <v>0</v>
      </c>
      <c r="AG610" s="47">
        <v>0</v>
      </c>
      <c r="AH610" s="47">
        <v>0</v>
      </c>
      <c r="AI610" s="47">
        <v>0</v>
      </c>
      <c r="AJ610" s="47">
        <v>0</v>
      </c>
      <c r="AK610" s="47">
        <v>1.0415281146989159</v>
      </c>
      <c r="AL610" s="45">
        <v>0</v>
      </c>
      <c r="AM610" s="30">
        <v>1750.8608372146125</v>
      </c>
      <c r="AN610" s="140">
        <v>1750.86</v>
      </c>
      <c r="AO610" s="140">
        <v>1.04</v>
      </c>
      <c r="AP610" s="140">
        <v>1010031.25</v>
      </c>
      <c r="AQ610" s="41">
        <v>1011782.11</v>
      </c>
      <c r="AR610" s="140"/>
      <c r="AS610" s="140">
        <v>1011782.11</v>
      </c>
      <c r="AT610" s="58"/>
      <c r="AU610" s="117">
        <v>58</v>
      </c>
      <c r="AV610" s="117">
        <v>29</v>
      </c>
      <c r="AW610" s="57"/>
      <c r="AY610" s="6"/>
      <c r="AZ610" s="1"/>
      <c r="BA610" s="1"/>
      <c r="BB610" s="176"/>
    </row>
    <row r="611" spans="1:54" x14ac:dyDescent="0.25">
      <c r="A611" s="24" t="s">
        <v>1280</v>
      </c>
      <c r="B611" s="24" t="s">
        <v>1281</v>
      </c>
      <c r="C611" s="24" t="s">
        <v>1245</v>
      </c>
      <c r="D611" s="24" t="s">
        <v>120</v>
      </c>
      <c r="E611" s="58"/>
      <c r="F611" s="139">
        <v>928.5</v>
      </c>
      <c r="G611" s="57"/>
      <c r="H611" s="139">
        <v>4802233.21</v>
      </c>
      <c r="I611" s="139">
        <v>728064.7</v>
      </c>
      <c r="J611" s="139">
        <v>1040367.4000000001</v>
      </c>
      <c r="K611" s="139">
        <v>3746075.6104999995</v>
      </c>
      <c r="L611" s="139">
        <v>10316740.920499999</v>
      </c>
      <c r="M611" s="117">
        <v>1.04488</v>
      </c>
      <c r="N611" s="25">
        <v>10611632.369999999</v>
      </c>
      <c r="O611" s="25">
        <v>11428.79</v>
      </c>
      <c r="P611" s="58"/>
      <c r="Q611" s="139">
        <v>13579603.279999999</v>
      </c>
      <c r="R611" s="139">
        <v>432039</v>
      </c>
      <c r="S611" s="139">
        <v>14225087.199999999</v>
      </c>
      <c r="T611" s="40">
        <v>1.3405182825797424</v>
      </c>
      <c r="U611" s="58"/>
      <c r="V611" s="28">
        <v>-3613454.83</v>
      </c>
      <c r="W611" s="29">
        <v>1.3405182825797424</v>
      </c>
      <c r="X611" s="42">
        <v>4</v>
      </c>
      <c r="Y611" s="46">
        <v>0</v>
      </c>
      <c r="Z611" s="58"/>
      <c r="AA611" s="28">
        <v>0</v>
      </c>
      <c r="AB611" s="28">
        <v>0</v>
      </c>
      <c r="AC611" s="139">
        <v>0</v>
      </c>
      <c r="AD611" s="130">
        <v>0</v>
      </c>
      <c r="AE611" s="137">
        <v>0</v>
      </c>
      <c r="AF611" s="130">
        <v>0</v>
      </c>
      <c r="AG611" s="47">
        <v>0</v>
      </c>
      <c r="AH611" s="47">
        <v>0</v>
      </c>
      <c r="AI611" s="47">
        <v>0</v>
      </c>
      <c r="AJ611" s="47">
        <v>0</v>
      </c>
      <c r="AK611" s="47">
        <v>1.0855708100502481</v>
      </c>
      <c r="AL611" s="45">
        <v>0</v>
      </c>
      <c r="AM611" s="30">
        <v>1007.9524971316554</v>
      </c>
      <c r="AN611" s="140">
        <v>1007.95</v>
      </c>
      <c r="AO611" s="140">
        <v>1.08</v>
      </c>
      <c r="AP611" s="140">
        <v>432451.05</v>
      </c>
      <c r="AQ611" s="41">
        <v>433459</v>
      </c>
      <c r="AR611" s="140"/>
      <c r="AS611" s="140">
        <v>433459</v>
      </c>
      <c r="AT611" s="58"/>
      <c r="AU611" s="117">
        <v>51</v>
      </c>
      <c r="AV611" s="117">
        <v>26</v>
      </c>
      <c r="AW611" s="57"/>
      <c r="AY611" s="6"/>
      <c r="AZ611" s="1"/>
      <c r="BA611" s="1"/>
      <c r="BB611" s="176"/>
    </row>
    <row r="612" spans="1:54" x14ac:dyDescent="0.25">
      <c r="A612" s="24" t="s">
        <v>1282</v>
      </c>
      <c r="B612" s="24" t="s">
        <v>1283</v>
      </c>
      <c r="C612" s="24" t="s">
        <v>1245</v>
      </c>
      <c r="D612" s="24" t="s">
        <v>120</v>
      </c>
      <c r="E612" s="58"/>
      <c r="F612" s="139">
        <v>2311.96</v>
      </c>
      <c r="G612" s="57"/>
      <c r="H612" s="139">
        <v>11853276.32</v>
      </c>
      <c r="I612" s="139">
        <v>1812877.19</v>
      </c>
      <c r="J612" s="139">
        <v>2181680.2000000002</v>
      </c>
      <c r="K612" s="139">
        <v>9178705.2104399987</v>
      </c>
      <c r="L612" s="139">
        <v>25026538.92044</v>
      </c>
      <c r="M612" s="117">
        <v>1.04488</v>
      </c>
      <c r="N612" s="25">
        <v>25737789.690000001</v>
      </c>
      <c r="O612" s="25">
        <v>11132.45</v>
      </c>
      <c r="P612" s="58"/>
      <c r="Q612" s="139">
        <v>26245893.239999998</v>
      </c>
      <c r="R612" s="139">
        <v>1790897.9</v>
      </c>
      <c r="S612" s="139">
        <v>28501766.939999998</v>
      </c>
      <c r="T612" s="40">
        <v>1.1073898451767168</v>
      </c>
      <c r="U612" s="58"/>
      <c r="V612" s="28">
        <v>-2763977.2499999963</v>
      </c>
      <c r="W612" s="29">
        <v>1.1073898451767168</v>
      </c>
      <c r="X612" s="42">
        <v>4</v>
      </c>
      <c r="Y612" s="46">
        <v>0</v>
      </c>
      <c r="Z612" s="58"/>
      <c r="AA612" s="28">
        <v>0</v>
      </c>
      <c r="AB612" s="28">
        <v>0</v>
      </c>
      <c r="AC612" s="139">
        <v>0</v>
      </c>
      <c r="AD612" s="130">
        <v>0</v>
      </c>
      <c r="AE612" s="137">
        <v>0</v>
      </c>
      <c r="AF612" s="130">
        <v>0</v>
      </c>
      <c r="AG612" s="47">
        <v>0</v>
      </c>
      <c r="AH612" s="47">
        <v>0</v>
      </c>
      <c r="AI612" s="47">
        <v>0</v>
      </c>
      <c r="AJ612" s="47">
        <v>0</v>
      </c>
      <c r="AK612" s="47">
        <v>1.0574231184732485</v>
      </c>
      <c r="AL612" s="45">
        <v>0</v>
      </c>
      <c r="AM612" s="30">
        <v>2444.719952985412</v>
      </c>
      <c r="AN612" s="140">
        <v>2444.71</v>
      </c>
      <c r="AO612" s="140">
        <v>1.05</v>
      </c>
      <c r="AP612" s="140">
        <v>1791675.01</v>
      </c>
      <c r="AQ612" s="41">
        <v>1794119.72</v>
      </c>
      <c r="AR612" s="140"/>
      <c r="AS612" s="140">
        <v>1794119.72</v>
      </c>
      <c r="AT612" s="58"/>
      <c r="AU612" s="117">
        <v>51</v>
      </c>
      <c r="AV612" s="117">
        <v>26</v>
      </c>
      <c r="AW612" s="57"/>
      <c r="AY612" s="6"/>
      <c r="AZ612" s="1"/>
      <c r="BA612" s="1"/>
      <c r="BB612" s="176"/>
    </row>
    <row r="613" spans="1:54" x14ac:dyDescent="0.25">
      <c r="A613" s="24" t="s">
        <v>1284</v>
      </c>
      <c r="B613" s="24" t="s">
        <v>1285</v>
      </c>
      <c r="C613" s="24" t="s">
        <v>1245</v>
      </c>
      <c r="D613" s="24" t="s">
        <v>120</v>
      </c>
      <c r="E613" s="58"/>
      <c r="F613" s="139">
        <v>144.25</v>
      </c>
      <c r="G613" s="57"/>
      <c r="H613" s="139">
        <v>752463.07000000007</v>
      </c>
      <c r="I613" s="139">
        <v>113110.75</v>
      </c>
      <c r="J613" s="139">
        <v>145434.51999999999</v>
      </c>
      <c r="K613" s="139">
        <v>577856.42475000001</v>
      </c>
      <c r="L613" s="139">
        <v>1588864.7647500001</v>
      </c>
      <c r="M613" s="117">
        <v>1.04488</v>
      </c>
      <c r="N613" s="25">
        <v>1634238.81</v>
      </c>
      <c r="O613" s="25">
        <v>11329.21</v>
      </c>
      <c r="P613" s="58"/>
      <c r="Q613" s="139">
        <v>4263850.01</v>
      </c>
      <c r="R613" s="139">
        <v>103373.68</v>
      </c>
      <c r="S613" s="139">
        <v>4402976.9499999993</v>
      </c>
      <c r="T613" s="40">
        <v>2.6942065768221468</v>
      </c>
      <c r="U613" s="58"/>
      <c r="V613" s="28">
        <v>-2768738.1399999992</v>
      </c>
      <c r="W613" s="29">
        <v>2.6942065768221468</v>
      </c>
      <c r="X613" s="42">
        <v>4</v>
      </c>
      <c r="Y613" s="46">
        <v>0</v>
      </c>
      <c r="Z613" s="58"/>
      <c r="AA613" s="28">
        <v>0</v>
      </c>
      <c r="AB613" s="28">
        <v>0</v>
      </c>
      <c r="AC613" s="139">
        <v>0</v>
      </c>
      <c r="AD613" s="130">
        <v>0</v>
      </c>
      <c r="AE613" s="137">
        <v>0</v>
      </c>
      <c r="AF613" s="130">
        <v>0</v>
      </c>
      <c r="AG613" s="47">
        <v>0</v>
      </c>
      <c r="AH613" s="47">
        <v>0</v>
      </c>
      <c r="AI613" s="47">
        <v>0</v>
      </c>
      <c r="AJ613" s="47">
        <v>0</v>
      </c>
      <c r="AK613" s="47">
        <v>1.0761122305253399</v>
      </c>
      <c r="AL613" s="45">
        <v>0</v>
      </c>
      <c r="AM613" s="30">
        <v>155.22918925328028</v>
      </c>
      <c r="AN613" s="140">
        <v>155.22</v>
      </c>
      <c r="AO613" s="140">
        <v>1.07</v>
      </c>
      <c r="AP613" s="140">
        <v>103454.33</v>
      </c>
      <c r="AQ613" s="41">
        <v>103609.55</v>
      </c>
      <c r="AR613" s="140"/>
      <c r="AS613" s="140">
        <v>103609.55</v>
      </c>
      <c r="AT613" s="58"/>
      <c r="AU613" s="117">
        <v>59</v>
      </c>
      <c r="AV613" s="117">
        <v>30</v>
      </c>
      <c r="AW613" s="57"/>
      <c r="AY613" s="6"/>
      <c r="AZ613" s="1"/>
      <c r="BA613" s="1"/>
      <c r="BB613" s="176"/>
    </row>
    <row r="614" spans="1:54" x14ac:dyDescent="0.25">
      <c r="A614" s="24" t="s">
        <v>1286</v>
      </c>
      <c r="B614" s="24" t="s">
        <v>1287</v>
      </c>
      <c r="C614" s="24" t="s">
        <v>1245</v>
      </c>
      <c r="D614" s="24" t="s">
        <v>120</v>
      </c>
      <c r="E614" s="58"/>
      <c r="F614" s="139">
        <v>4079.63</v>
      </c>
      <c r="G614" s="57"/>
      <c r="H614" s="139">
        <v>21817165.5</v>
      </c>
      <c r="I614" s="139">
        <v>3198960.27</v>
      </c>
      <c r="J614" s="139">
        <v>8009372.9000000004</v>
      </c>
      <c r="K614" s="139">
        <v>18837541.874570001</v>
      </c>
      <c r="L614" s="139">
        <v>51863040.544569999</v>
      </c>
      <c r="M614" s="117">
        <v>1.04488</v>
      </c>
      <c r="N614" s="25">
        <v>53345224.920000002</v>
      </c>
      <c r="O614" s="25">
        <v>13075.99</v>
      </c>
      <c r="P614" s="58"/>
      <c r="Q614" s="139">
        <v>38873894.259999998</v>
      </c>
      <c r="R614" s="139">
        <v>3972150.62</v>
      </c>
      <c r="S614" s="139">
        <v>43164844.849999994</v>
      </c>
      <c r="T614" s="40">
        <v>0.80916042466280391</v>
      </c>
      <c r="U614" s="58"/>
      <c r="V614" s="28">
        <v>10180380.070000008</v>
      </c>
      <c r="W614" s="29">
        <v>0.80916042466280391</v>
      </c>
      <c r="X614" s="42">
        <v>2</v>
      </c>
      <c r="Y614" s="46">
        <v>0</v>
      </c>
      <c r="Z614" s="58"/>
      <c r="AA614" s="28">
        <v>0</v>
      </c>
      <c r="AB614" s="28">
        <v>0</v>
      </c>
      <c r="AC614" s="139">
        <v>1376708.1379098026</v>
      </c>
      <c r="AD614" s="130">
        <v>68341.520305413011</v>
      </c>
      <c r="AE614" s="137">
        <v>149126.80766599273</v>
      </c>
      <c r="AF614" s="130">
        <v>145011.53135422387</v>
      </c>
      <c r="AG614" s="47">
        <v>0</v>
      </c>
      <c r="AH614" s="47">
        <v>16.751891790533211</v>
      </c>
      <c r="AI614" s="47">
        <v>35.545265466285883</v>
      </c>
      <c r="AJ614" s="47">
        <v>0</v>
      </c>
      <c r="AK614" s="47">
        <v>0</v>
      </c>
      <c r="AL614" s="45">
        <v>0</v>
      </c>
      <c r="AM614" s="30">
        <v>0</v>
      </c>
      <c r="AN614" s="140">
        <v>145011.53</v>
      </c>
      <c r="AO614" s="140">
        <v>35.54</v>
      </c>
      <c r="AP614" s="140">
        <v>4084433.3200000003</v>
      </c>
      <c r="AQ614" s="41">
        <v>4229444.8500000006</v>
      </c>
      <c r="AR614" s="140"/>
      <c r="AS614" s="140">
        <v>4229444.8500000006</v>
      </c>
      <c r="AT614" s="58"/>
      <c r="AU614" s="117">
        <v>59</v>
      </c>
      <c r="AV614" s="117">
        <v>30</v>
      </c>
      <c r="AW614" s="57"/>
      <c r="AY614" s="6"/>
      <c r="AZ614" s="1"/>
      <c r="BA614" s="1"/>
      <c r="BB614" s="176"/>
    </row>
    <row r="615" spans="1:54" x14ac:dyDescent="0.25">
      <c r="A615" s="24" t="s">
        <v>1288</v>
      </c>
      <c r="B615" s="24" t="s">
        <v>1289</v>
      </c>
      <c r="C615" s="24" t="s">
        <v>1245</v>
      </c>
      <c r="D615" s="24" t="s">
        <v>120</v>
      </c>
      <c r="E615" s="58"/>
      <c r="F615" s="139">
        <v>1662.25</v>
      </c>
      <c r="G615" s="57"/>
      <c r="H615" s="139">
        <v>9108263.2599999998</v>
      </c>
      <c r="I615" s="139">
        <v>1303420.0900000001</v>
      </c>
      <c r="J615" s="139">
        <v>4019135.8999999994</v>
      </c>
      <c r="K615" s="139">
        <v>7958928.6267499998</v>
      </c>
      <c r="L615" s="139">
        <v>22389747.87675</v>
      </c>
      <c r="M615" s="117">
        <v>1.04488</v>
      </c>
      <c r="N615" s="25">
        <v>23037403.039999999</v>
      </c>
      <c r="O615" s="25">
        <v>13859.16</v>
      </c>
      <c r="P615" s="58"/>
      <c r="Q615" s="139">
        <v>10407722.460000001</v>
      </c>
      <c r="R615" s="139">
        <v>4005403.47</v>
      </c>
      <c r="S615" s="139">
        <v>14511671.610000001</v>
      </c>
      <c r="T615" s="40">
        <v>0.62991785943942069</v>
      </c>
      <c r="U615" s="58"/>
      <c r="V615" s="28">
        <v>8525731.4299999978</v>
      </c>
      <c r="W615" s="29">
        <v>0.62991785943942069</v>
      </c>
      <c r="X615" s="42">
        <v>1</v>
      </c>
      <c r="Y615" s="46">
        <v>1</v>
      </c>
      <c r="Z615" s="58"/>
      <c r="AA615" s="28">
        <v>1006417.3743578978</v>
      </c>
      <c r="AB615" s="28">
        <v>301925.21230736934</v>
      </c>
      <c r="AC615" s="139">
        <v>3708329.2883370644</v>
      </c>
      <c r="AD615" s="130">
        <v>184086.12136398174</v>
      </c>
      <c r="AE615" s="137">
        <v>184086.12136398174</v>
      </c>
      <c r="AF615" s="130">
        <v>179006.11417794073</v>
      </c>
      <c r="AG615" s="47">
        <v>181.63646401405884</v>
      </c>
      <c r="AH615" s="47">
        <v>110.7451474591558</v>
      </c>
      <c r="AI615" s="47">
        <v>107.68904447462219</v>
      </c>
      <c r="AJ615" s="47">
        <v>0</v>
      </c>
      <c r="AK615" s="47">
        <v>0</v>
      </c>
      <c r="AL615" s="45">
        <v>0</v>
      </c>
      <c r="AM615" s="30">
        <v>0</v>
      </c>
      <c r="AN615" s="140">
        <v>480931.32</v>
      </c>
      <c r="AO615" s="140">
        <v>289.32</v>
      </c>
      <c r="AP615" s="140">
        <v>4255858.62</v>
      </c>
      <c r="AQ615" s="41">
        <v>4736789.9400000004</v>
      </c>
      <c r="AR615" s="140"/>
      <c r="AS615" s="140">
        <v>4736789.9400000004</v>
      </c>
      <c r="AT615" s="58"/>
      <c r="AU615" s="117">
        <v>59</v>
      </c>
      <c r="AV615" s="117">
        <v>30</v>
      </c>
      <c r="AW615" s="57"/>
      <c r="AY615" s="6"/>
      <c r="AZ615" s="1"/>
      <c r="BA615" s="1"/>
      <c r="BB615" s="176"/>
    </row>
    <row r="616" spans="1:54" x14ac:dyDescent="0.25">
      <c r="A616" s="24" t="s">
        <v>1290</v>
      </c>
      <c r="B616" s="24" t="s">
        <v>1291</v>
      </c>
      <c r="C616" s="24" t="s">
        <v>1245</v>
      </c>
      <c r="D616" s="24" t="s">
        <v>120</v>
      </c>
      <c r="E616" s="58"/>
      <c r="F616" s="139">
        <v>925.21</v>
      </c>
      <c r="G616" s="57"/>
      <c r="H616" s="139">
        <v>5263914.87</v>
      </c>
      <c r="I616" s="139">
        <v>725484.91</v>
      </c>
      <c r="J616" s="139">
        <v>2998317.94</v>
      </c>
      <c r="K616" s="139">
        <v>4713448.5741900001</v>
      </c>
      <c r="L616" s="139">
        <v>13701166.294190001</v>
      </c>
      <c r="M616" s="117">
        <v>1.04488</v>
      </c>
      <c r="N616" s="25">
        <v>14104535.060000001</v>
      </c>
      <c r="O616" s="25">
        <v>15244.68</v>
      </c>
      <c r="P616" s="58"/>
      <c r="Q616" s="139">
        <v>9826422.9399999995</v>
      </c>
      <c r="R616" s="139">
        <v>1657890.57</v>
      </c>
      <c r="S616" s="139">
        <v>11597436.619999999</v>
      </c>
      <c r="T616" s="40">
        <v>0.82224877109844974</v>
      </c>
      <c r="U616" s="58"/>
      <c r="V616" s="28">
        <v>2507098.4400000013</v>
      </c>
      <c r="W616" s="29">
        <v>0.82224877109844974</v>
      </c>
      <c r="X616" s="42">
        <v>2</v>
      </c>
      <c r="Y616" s="46">
        <v>0</v>
      </c>
      <c r="Z616" s="58"/>
      <c r="AA616" s="28">
        <v>0</v>
      </c>
      <c r="AB616" s="28">
        <v>0</v>
      </c>
      <c r="AC616" s="139">
        <v>457410.60197140096</v>
      </c>
      <c r="AD616" s="130">
        <v>22706.436521832886</v>
      </c>
      <c r="AE616" s="137">
        <v>33820.129207955899</v>
      </c>
      <c r="AF616" s="130">
        <v>32886.835062062361</v>
      </c>
      <c r="AG616" s="47">
        <v>0</v>
      </c>
      <c r="AH616" s="47">
        <v>24.541927261738291</v>
      </c>
      <c r="AI616" s="47">
        <v>35.545265466285883</v>
      </c>
      <c r="AJ616" s="47">
        <v>0</v>
      </c>
      <c r="AK616" s="47">
        <v>0</v>
      </c>
      <c r="AL616" s="45">
        <v>0</v>
      </c>
      <c r="AM616" s="30">
        <v>0</v>
      </c>
      <c r="AN616" s="140">
        <v>32886.83</v>
      </c>
      <c r="AO616" s="140">
        <v>35.54</v>
      </c>
      <c r="AP616" s="140">
        <v>1903491.2599999998</v>
      </c>
      <c r="AQ616" s="41">
        <v>1936378.0899999999</v>
      </c>
      <c r="AR616" s="140"/>
      <c r="AS616" s="140">
        <v>1936378.0899999999</v>
      </c>
      <c r="AT616" s="58"/>
      <c r="AU616" s="117">
        <v>51</v>
      </c>
      <c r="AV616" s="117">
        <v>26</v>
      </c>
      <c r="AW616" s="57"/>
      <c r="AY616" s="6"/>
      <c r="AZ616" s="1"/>
      <c r="BA616" s="1"/>
      <c r="BB616" s="176"/>
    </row>
    <row r="617" spans="1:54" x14ac:dyDescent="0.25">
      <c r="A617" s="24" t="s">
        <v>1292</v>
      </c>
      <c r="B617" s="24" t="s">
        <v>1293</v>
      </c>
      <c r="C617" s="24" t="s">
        <v>1245</v>
      </c>
      <c r="D617" s="24" t="s">
        <v>120</v>
      </c>
      <c r="E617" s="58"/>
      <c r="F617" s="139">
        <v>2139</v>
      </c>
      <c r="G617" s="57"/>
      <c r="H617" s="139">
        <v>11035782.540000001</v>
      </c>
      <c r="I617" s="139">
        <v>1677254.07</v>
      </c>
      <c r="J617" s="139">
        <v>2744130.1199999996</v>
      </c>
      <c r="K617" s="139">
        <v>8719797.443</v>
      </c>
      <c r="L617" s="139">
        <v>24176964.173</v>
      </c>
      <c r="M617" s="117">
        <v>1.04488</v>
      </c>
      <c r="N617" s="25">
        <v>24870681.809999999</v>
      </c>
      <c r="O617" s="25">
        <v>11627.24</v>
      </c>
      <c r="P617" s="58"/>
      <c r="Q617" s="139">
        <v>22383613.620000001</v>
      </c>
      <c r="R617" s="139">
        <v>1647357.86</v>
      </c>
      <c r="S617" s="139">
        <v>24122053.84</v>
      </c>
      <c r="T617" s="40">
        <v>0.96989917784646373</v>
      </c>
      <c r="U617" s="58"/>
      <c r="V617" s="28">
        <v>748627.96999999881</v>
      </c>
      <c r="W617" s="29">
        <v>0.96989917784646373</v>
      </c>
      <c r="X617" s="42">
        <v>3</v>
      </c>
      <c r="Y617" s="46">
        <v>0</v>
      </c>
      <c r="Z617" s="58"/>
      <c r="AA617" s="28">
        <v>0</v>
      </c>
      <c r="AB617" s="28">
        <v>0</v>
      </c>
      <c r="AC617" s="139">
        <v>0</v>
      </c>
      <c r="AD617" s="130">
        <v>0</v>
      </c>
      <c r="AE617" s="137">
        <v>0</v>
      </c>
      <c r="AF617" s="130">
        <v>0</v>
      </c>
      <c r="AG617" s="47">
        <v>0</v>
      </c>
      <c r="AH617" s="47">
        <v>0</v>
      </c>
      <c r="AI617" s="47">
        <v>0</v>
      </c>
      <c r="AJ617" s="47">
        <v>26.447522765688468</v>
      </c>
      <c r="AK617" s="47">
        <v>0</v>
      </c>
      <c r="AL617" s="45">
        <v>56571.251195807636</v>
      </c>
      <c r="AM617" s="30">
        <v>0</v>
      </c>
      <c r="AN617" s="140">
        <v>56571.25</v>
      </c>
      <c r="AO617" s="140">
        <v>26.44</v>
      </c>
      <c r="AP617" s="140">
        <v>1650511.0499999998</v>
      </c>
      <c r="AQ617" s="41">
        <v>1707082.2999999998</v>
      </c>
      <c r="AR617" s="140"/>
      <c r="AS617" s="140">
        <v>1707082.2999999998</v>
      </c>
      <c r="AT617" s="58"/>
      <c r="AU617" s="117">
        <v>51</v>
      </c>
      <c r="AV617" s="117">
        <v>26</v>
      </c>
      <c r="AW617" s="57"/>
      <c r="AY617" s="6"/>
      <c r="AZ617" s="1"/>
      <c r="BA617" s="1"/>
      <c r="BB617" s="176"/>
    </row>
    <row r="618" spans="1:54" x14ac:dyDescent="0.25">
      <c r="A618" s="24" t="s">
        <v>1294</v>
      </c>
      <c r="B618" s="24" t="s">
        <v>1295</v>
      </c>
      <c r="C618" s="24" t="s">
        <v>1245</v>
      </c>
      <c r="D618" s="24" t="s">
        <v>12</v>
      </c>
      <c r="E618" s="58"/>
      <c r="F618" s="139">
        <v>5618.12</v>
      </c>
      <c r="G618" s="57"/>
      <c r="H618" s="139">
        <v>30355815.240000002</v>
      </c>
      <c r="I618" s="139">
        <v>4405336.43</v>
      </c>
      <c r="J618" s="139">
        <v>6855820.8300000001</v>
      </c>
      <c r="K618" s="139">
        <v>24298132.486680001</v>
      </c>
      <c r="L618" s="139">
        <v>65915104.986680001</v>
      </c>
      <c r="M618" s="117">
        <v>1.04488</v>
      </c>
      <c r="N618" s="25">
        <v>67782874.709999993</v>
      </c>
      <c r="O618" s="25">
        <v>12065.04</v>
      </c>
      <c r="P618" s="58"/>
      <c r="Q618" s="139">
        <v>64217209.590000004</v>
      </c>
      <c r="R618" s="139">
        <v>4023869.1</v>
      </c>
      <c r="S618" s="139">
        <v>68467610.420000002</v>
      </c>
      <c r="T618" s="40">
        <v>1.0101018983471792</v>
      </c>
      <c r="U618" s="58"/>
      <c r="V618" s="28">
        <v>-684735.71000000834</v>
      </c>
      <c r="W618" s="29">
        <v>1.0101018983471792</v>
      </c>
      <c r="X618" s="42">
        <v>4</v>
      </c>
      <c r="Y618" s="46">
        <v>0</v>
      </c>
      <c r="Z618" s="58"/>
      <c r="AA618" s="28">
        <v>0</v>
      </c>
      <c r="AB618" s="28">
        <v>0</v>
      </c>
      <c r="AC618" s="139">
        <v>0</v>
      </c>
      <c r="AD618" s="130">
        <v>0</v>
      </c>
      <c r="AE618" s="137">
        <v>0</v>
      </c>
      <c r="AF618" s="130">
        <v>0</v>
      </c>
      <c r="AG618" s="47">
        <v>0</v>
      </c>
      <c r="AH618" s="47">
        <v>0</v>
      </c>
      <c r="AI618" s="47">
        <v>0</v>
      </c>
      <c r="AJ618" s="47">
        <v>0</v>
      </c>
      <c r="AK618" s="47">
        <v>1.146005868498821</v>
      </c>
      <c r="AL618" s="45">
        <v>0</v>
      </c>
      <c r="AM618" s="30">
        <v>6438.398489930596</v>
      </c>
      <c r="AN618" s="140">
        <v>6438.39</v>
      </c>
      <c r="AO618" s="140">
        <v>1.1399999999999999</v>
      </c>
      <c r="AP618" s="140">
        <v>4033610.78</v>
      </c>
      <c r="AQ618" s="41">
        <v>4040049.17</v>
      </c>
      <c r="AR618" s="140"/>
      <c r="AS618" s="140">
        <v>4040049.17</v>
      </c>
      <c r="AT618" s="58"/>
      <c r="AU618" s="117">
        <v>51</v>
      </c>
      <c r="AV618" s="117">
        <v>26</v>
      </c>
      <c r="AW618" s="57"/>
      <c r="AY618" s="6"/>
      <c r="AZ618" s="1"/>
      <c r="BA618" s="1"/>
      <c r="BB618" s="176"/>
    </row>
    <row r="619" spans="1:54" x14ac:dyDescent="0.25">
      <c r="A619" s="24" t="s">
        <v>1296</v>
      </c>
      <c r="B619" s="24" t="s">
        <v>1297</v>
      </c>
      <c r="C619" s="24" t="s">
        <v>1245</v>
      </c>
      <c r="D619" s="24" t="s">
        <v>120</v>
      </c>
      <c r="E619" s="58"/>
      <c r="F619" s="139">
        <v>3263</v>
      </c>
      <c r="G619" s="57"/>
      <c r="H619" s="139">
        <v>16843870.859999999</v>
      </c>
      <c r="I619" s="139">
        <v>2558616.19</v>
      </c>
      <c r="J619" s="139">
        <v>4684098.66</v>
      </c>
      <c r="K619" s="139">
        <v>13459300.654000001</v>
      </c>
      <c r="L619" s="139">
        <v>37545886.364</v>
      </c>
      <c r="M619" s="117">
        <v>1.04488</v>
      </c>
      <c r="N619" s="25">
        <v>38626892.329999998</v>
      </c>
      <c r="O619" s="25">
        <v>11837.84</v>
      </c>
      <c r="P619" s="58"/>
      <c r="Q619" s="139">
        <v>44068181.420000002</v>
      </c>
      <c r="R619" s="139">
        <v>2474509.86</v>
      </c>
      <c r="S619" s="139">
        <v>46683083.730000004</v>
      </c>
      <c r="T619" s="40">
        <v>1.2085643165692384</v>
      </c>
      <c r="U619" s="58"/>
      <c r="V619" s="28">
        <v>-8056191.400000006</v>
      </c>
      <c r="W619" s="29">
        <v>1.2085643165692384</v>
      </c>
      <c r="X619" s="42">
        <v>4</v>
      </c>
      <c r="Y619" s="46">
        <v>0</v>
      </c>
      <c r="Z619" s="58"/>
      <c r="AA619" s="28">
        <v>0</v>
      </c>
      <c r="AB619" s="28">
        <v>0</v>
      </c>
      <c r="AC619" s="139">
        <v>0</v>
      </c>
      <c r="AD619" s="130">
        <v>0</v>
      </c>
      <c r="AE619" s="137">
        <v>0</v>
      </c>
      <c r="AF619" s="130">
        <v>0</v>
      </c>
      <c r="AG619" s="47">
        <v>0</v>
      </c>
      <c r="AH619" s="47">
        <v>0</v>
      </c>
      <c r="AI619" s="47">
        <v>0</v>
      </c>
      <c r="AJ619" s="47">
        <v>0</v>
      </c>
      <c r="AK619" s="47">
        <v>1.1244251852429925</v>
      </c>
      <c r="AL619" s="45">
        <v>0</v>
      </c>
      <c r="AM619" s="30">
        <v>3668.9993794478846</v>
      </c>
      <c r="AN619" s="140">
        <v>3668.99</v>
      </c>
      <c r="AO619" s="140">
        <v>1.1200000000000001</v>
      </c>
      <c r="AP619" s="140">
        <v>2478316.98</v>
      </c>
      <c r="AQ619" s="41">
        <v>2481985.9700000002</v>
      </c>
      <c r="AR619" s="140"/>
      <c r="AS619" s="140">
        <v>2481985.9700000002</v>
      </c>
      <c r="AT619" s="58"/>
      <c r="AU619" s="117">
        <v>59</v>
      </c>
      <c r="AV619" s="117">
        <v>30</v>
      </c>
      <c r="AW619" s="57"/>
      <c r="AY619" s="6"/>
      <c r="AZ619" s="1"/>
      <c r="BA619" s="1"/>
      <c r="BB619" s="176"/>
    </row>
    <row r="620" spans="1:54" x14ac:dyDescent="0.25">
      <c r="A620" s="24" t="s">
        <v>1298</v>
      </c>
      <c r="B620" s="24" t="s">
        <v>1299</v>
      </c>
      <c r="C620" s="24" t="s">
        <v>1245</v>
      </c>
      <c r="D620" s="24" t="s">
        <v>120</v>
      </c>
      <c r="E620" s="58"/>
      <c r="F620" s="139">
        <v>2355</v>
      </c>
      <c r="G620" s="57"/>
      <c r="H620" s="139">
        <v>12309261.100000001</v>
      </c>
      <c r="I620" s="139">
        <v>1846626.15</v>
      </c>
      <c r="J620" s="139">
        <v>4171083.6100000003</v>
      </c>
      <c r="K620" s="139">
        <v>9978991.5519999992</v>
      </c>
      <c r="L620" s="139">
        <v>28305962.412</v>
      </c>
      <c r="M620" s="117">
        <v>1.04488</v>
      </c>
      <c r="N620" s="25">
        <v>29128476.859999999</v>
      </c>
      <c r="O620" s="25">
        <v>12368.77</v>
      </c>
      <c r="P620" s="58"/>
      <c r="Q620" s="139">
        <v>28619242.760000002</v>
      </c>
      <c r="R620" s="139">
        <v>1756338.18</v>
      </c>
      <c r="S620" s="139">
        <v>30454948.700000003</v>
      </c>
      <c r="T620" s="40">
        <v>1.0455386612343451</v>
      </c>
      <c r="U620" s="58"/>
      <c r="V620" s="28">
        <v>-1326471.8400000036</v>
      </c>
      <c r="W620" s="29">
        <v>1.0455386612343451</v>
      </c>
      <c r="X620" s="42">
        <v>4</v>
      </c>
      <c r="Y620" s="46">
        <v>0</v>
      </c>
      <c r="Z620" s="58"/>
      <c r="AA620" s="28">
        <v>0</v>
      </c>
      <c r="AB620" s="28">
        <v>0</v>
      </c>
      <c r="AC620" s="139">
        <v>0</v>
      </c>
      <c r="AD620" s="130">
        <v>0</v>
      </c>
      <c r="AE620" s="137">
        <v>0</v>
      </c>
      <c r="AF620" s="130">
        <v>0</v>
      </c>
      <c r="AG620" s="47">
        <v>0</v>
      </c>
      <c r="AH620" s="47">
        <v>0</v>
      </c>
      <c r="AI620" s="47">
        <v>0</v>
      </c>
      <c r="AJ620" s="47">
        <v>0</v>
      </c>
      <c r="AK620" s="47">
        <v>1.1748562554426172</v>
      </c>
      <c r="AL620" s="45">
        <v>0</v>
      </c>
      <c r="AM620" s="30">
        <v>2766.7864815673634</v>
      </c>
      <c r="AN620" s="140">
        <v>2766.78</v>
      </c>
      <c r="AO620" s="140">
        <v>1.17</v>
      </c>
      <c r="AP620" s="140">
        <v>1764342.7699999998</v>
      </c>
      <c r="AQ620" s="41">
        <v>1767109.5499999998</v>
      </c>
      <c r="AR620" s="140"/>
      <c r="AS620" s="140">
        <v>1767109.5499999998</v>
      </c>
      <c r="AT620" s="58"/>
      <c r="AU620" s="117">
        <v>59</v>
      </c>
      <c r="AV620" s="117">
        <v>30</v>
      </c>
      <c r="AW620" s="57"/>
      <c r="AY620" s="6"/>
      <c r="AZ620" s="1"/>
      <c r="BA620" s="1"/>
      <c r="BB620" s="176"/>
    </row>
    <row r="621" spans="1:54" x14ac:dyDescent="0.25">
      <c r="A621" s="24" t="s">
        <v>1300</v>
      </c>
      <c r="B621" s="24" t="s">
        <v>1301</v>
      </c>
      <c r="C621" s="24" t="s">
        <v>1245</v>
      </c>
      <c r="D621" s="24" t="s">
        <v>120</v>
      </c>
      <c r="E621" s="58"/>
      <c r="F621" s="139">
        <v>1818.25</v>
      </c>
      <c r="G621" s="57"/>
      <c r="H621" s="139">
        <v>9253946.6799999997</v>
      </c>
      <c r="I621" s="139">
        <v>1425744.37</v>
      </c>
      <c r="J621" s="139">
        <v>1924998.1400000001</v>
      </c>
      <c r="K621" s="139">
        <v>7256634.7217499996</v>
      </c>
      <c r="L621" s="139">
        <v>19861323.91175</v>
      </c>
      <c r="M621" s="117">
        <v>1.04488</v>
      </c>
      <c r="N621" s="25">
        <v>20427022.359999999</v>
      </c>
      <c r="O621" s="25">
        <v>11234.44</v>
      </c>
      <c r="P621" s="58"/>
      <c r="Q621" s="139">
        <v>25741815.379999999</v>
      </c>
      <c r="R621" s="139">
        <v>1030844.29</v>
      </c>
      <c r="S621" s="139">
        <v>26871380.849999998</v>
      </c>
      <c r="T621" s="40">
        <v>1.315482030441171</v>
      </c>
      <c r="U621" s="58"/>
      <c r="V621" s="28">
        <v>-6444358.4899999984</v>
      </c>
      <c r="W621" s="29">
        <v>1.315482030441171</v>
      </c>
      <c r="X621" s="42">
        <v>4</v>
      </c>
      <c r="Y621" s="46">
        <v>0</v>
      </c>
      <c r="Z621" s="58"/>
      <c r="AA621" s="28">
        <v>0</v>
      </c>
      <c r="AB621" s="28">
        <v>0</v>
      </c>
      <c r="AC621" s="139">
        <v>0</v>
      </c>
      <c r="AD621" s="130">
        <v>0</v>
      </c>
      <c r="AE621" s="137">
        <v>0</v>
      </c>
      <c r="AF621" s="130">
        <v>0</v>
      </c>
      <c r="AG621" s="47">
        <v>0</v>
      </c>
      <c r="AH621" s="47">
        <v>0</v>
      </c>
      <c r="AI621" s="47">
        <v>0</v>
      </c>
      <c r="AJ621" s="47">
        <v>0</v>
      </c>
      <c r="AK621" s="47">
        <v>1.0671103626201008</v>
      </c>
      <c r="AL621" s="45">
        <v>0</v>
      </c>
      <c r="AM621" s="30">
        <v>1940.2734168339985</v>
      </c>
      <c r="AN621" s="140">
        <v>1940.27</v>
      </c>
      <c r="AO621" s="140">
        <v>1.06</v>
      </c>
      <c r="AP621" s="140">
        <v>1032133.1300000001</v>
      </c>
      <c r="AQ621" s="41">
        <v>1034073.4000000001</v>
      </c>
      <c r="AR621" s="140"/>
      <c r="AS621" s="140">
        <v>1034073.4000000001</v>
      </c>
      <c r="AT621" s="58"/>
      <c r="AU621" s="117">
        <v>59</v>
      </c>
      <c r="AV621" s="117">
        <v>30</v>
      </c>
      <c r="AW621" s="57"/>
      <c r="AY621" s="6"/>
      <c r="AZ621" s="1"/>
      <c r="BA621" s="1"/>
      <c r="BB621" s="176"/>
    </row>
    <row r="622" spans="1:54" x14ac:dyDescent="0.25">
      <c r="A622" s="24" t="s">
        <v>1302</v>
      </c>
      <c r="B622" s="24" t="s">
        <v>1303</v>
      </c>
      <c r="C622" s="24" t="s">
        <v>1245</v>
      </c>
      <c r="D622" s="24" t="s">
        <v>120</v>
      </c>
      <c r="E622" s="58"/>
      <c r="F622" s="139">
        <v>163.63999999999999</v>
      </c>
      <c r="G622" s="57"/>
      <c r="H622" s="139">
        <v>871517.89999999991</v>
      </c>
      <c r="I622" s="139">
        <v>128315.03</v>
      </c>
      <c r="J622" s="139">
        <v>236335.67999999996</v>
      </c>
      <c r="K622" s="139">
        <v>683410.63895999978</v>
      </c>
      <c r="L622" s="139">
        <v>1919579.2489599995</v>
      </c>
      <c r="M622" s="117">
        <v>1.04488</v>
      </c>
      <c r="N622" s="25">
        <v>1975058.49</v>
      </c>
      <c r="O622" s="25">
        <v>12069.53</v>
      </c>
      <c r="P622" s="58"/>
      <c r="Q622" s="139">
        <v>4958013.96</v>
      </c>
      <c r="R622" s="139">
        <v>139801.93</v>
      </c>
      <c r="S622" s="139">
        <v>5123515.2699999996</v>
      </c>
      <c r="T622" s="40">
        <v>2.5941081218308626</v>
      </c>
      <c r="U622" s="58"/>
      <c r="V622" s="28">
        <v>-3148456.7799999993</v>
      </c>
      <c r="W622" s="29">
        <v>2.5941081218308626</v>
      </c>
      <c r="X622" s="42">
        <v>4</v>
      </c>
      <c r="Y622" s="46">
        <v>0</v>
      </c>
      <c r="Z622" s="58"/>
      <c r="AA622" s="28">
        <v>0</v>
      </c>
      <c r="AB622" s="28">
        <v>0</v>
      </c>
      <c r="AC622" s="139">
        <v>0</v>
      </c>
      <c r="AD622" s="130">
        <v>0</v>
      </c>
      <c r="AE622" s="137">
        <v>0</v>
      </c>
      <c r="AF622" s="130">
        <v>0</v>
      </c>
      <c r="AG622" s="47">
        <v>0</v>
      </c>
      <c r="AH622" s="47">
        <v>0</v>
      </c>
      <c r="AI622" s="47">
        <v>0</v>
      </c>
      <c r="AJ622" s="47">
        <v>0</v>
      </c>
      <c r="AK622" s="47">
        <v>1.1464321585216002</v>
      </c>
      <c r="AL622" s="45">
        <v>0</v>
      </c>
      <c r="AM622" s="30">
        <v>187.60215842047464</v>
      </c>
      <c r="AN622" s="140">
        <v>187.6</v>
      </c>
      <c r="AO622" s="140">
        <v>1.1399999999999999</v>
      </c>
      <c r="AP622" s="140">
        <v>140405.18</v>
      </c>
      <c r="AQ622" s="41">
        <v>140592.78</v>
      </c>
      <c r="AR622" s="140"/>
      <c r="AS622" s="140">
        <v>140592.78</v>
      </c>
      <c r="AT622" s="58"/>
      <c r="AU622" s="117">
        <v>58</v>
      </c>
      <c r="AV622" s="117">
        <v>29</v>
      </c>
      <c r="AW622" s="57"/>
      <c r="AY622" s="6"/>
      <c r="AZ622" s="1"/>
      <c r="BA622" s="1"/>
      <c r="BB622" s="176"/>
    </row>
    <row r="623" spans="1:54" x14ac:dyDescent="0.25">
      <c r="A623" s="24" t="s">
        <v>1304</v>
      </c>
      <c r="B623" s="24" t="s">
        <v>1305</v>
      </c>
      <c r="C623" s="24" t="s">
        <v>1245</v>
      </c>
      <c r="D623" s="24" t="s">
        <v>120</v>
      </c>
      <c r="E623" s="58"/>
      <c r="F623" s="139">
        <v>2884.56</v>
      </c>
      <c r="G623" s="57"/>
      <c r="H623" s="139">
        <v>14791321.970000001</v>
      </c>
      <c r="I623" s="139">
        <v>2261870.0299999998</v>
      </c>
      <c r="J623" s="139">
        <v>2676592.2500000005</v>
      </c>
      <c r="K623" s="139">
        <v>11431797.079840001</v>
      </c>
      <c r="L623" s="139">
        <v>31161581.329840001</v>
      </c>
      <c r="M623" s="117">
        <v>1.04488</v>
      </c>
      <c r="N623" s="25">
        <v>32047054.039999999</v>
      </c>
      <c r="O623" s="25">
        <v>11109.85</v>
      </c>
      <c r="P623" s="58"/>
      <c r="Q623" s="139">
        <v>45633294.479999997</v>
      </c>
      <c r="R623" s="139">
        <v>1819527.91</v>
      </c>
      <c r="S623" s="139">
        <v>47906967.749999993</v>
      </c>
      <c r="T623" s="40">
        <v>1.4948945912533556</v>
      </c>
      <c r="U623" s="58"/>
      <c r="V623" s="28">
        <v>-15859913.709999993</v>
      </c>
      <c r="W623" s="29">
        <v>1.4948945912533556</v>
      </c>
      <c r="X623" s="42">
        <v>4</v>
      </c>
      <c r="Y623" s="46">
        <v>0</v>
      </c>
      <c r="Z623" s="58"/>
      <c r="AA623" s="28">
        <v>0</v>
      </c>
      <c r="AB623" s="28">
        <v>0</v>
      </c>
      <c r="AC623" s="139">
        <v>0</v>
      </c>
      <c r="AD623" s="130">
        <v>0</v>
      </c>
      <c r="AE623" s="137">
        <v>0</v>
      </c>
      <c r="AF623" s="130">
        <v>0</v>
      </c>
      <c r="AG623" s="47">
        <v>0</v>
      </c>
      <c r="AH623" s="47">
        <v>0</v>
      </c>
      <c r="AI623" s="47">
        <v>0</v>
      </c>
      <c r="AJ623" s="47">
        <v>0</v>
      </c>
      <c r="AK623" s="47">
        <v>1.0552768357299875</v>
      </c>
      <c r="AL623" s="45">
        <v>0</v>
      </c>
      <c r="AM623" s="30">
        <v>3044.0093492732926</v>
      </c>
      <c r="AN623" s="140">
        <v>3044</v>
      </c>
      <c r="AO623" s="140">
        <v>1.05</v>
      </c>
      <c r="AP623" s="140">
        <v>1821079.15</v>
      </c>
      <c r="AQ623" s="41">
        <v>1824123.15</v>
      </c>
      <c r="AR623" s="140"/>
      <c r="AS623" s="140">
        <v>1824123.15</v>
      </c>
      <c r="AT623" s="58"/>
      <c r="AU623" s="117">
        <v>58</v>
      </c>
      <c r="AV623" s="117">
        <v>29</v>
      </c>
      <c r="AW623" s="57"/>
      <c r="AY623" s="6"/>
      <c r="AZ623" s="1"/>
      <c r="BA623" s="1"/>
      <c r="BB623" s="176"/>
    </row>
    <row r="624" spans="1:54" x14ac:dyDescent="0.25">
      <c r="A624" s="24" t="s">
        <v>1306</v>
      </c>
      <c r="B624" s="24" t="s">
        <v>1307</v>
      </c>
      <c r="C624" s="24" t="s">
        <v>1245</v>
      </c>
      <c r="D624" s="24" t="s">
        <v>120</v>
      </c>
      <c r="E624" s="58"/>
      <c r="F624" s="139">
        <v>3815.63</v>
      </c>
      <c r="G624" s="57"/>
      <c r="H624" s="139">
        <v>20169489.950000003</v>
      </c>
      <c r="I624" s="139">
        <v>2991949.95</v>
      </c>
      <c r="J624" s="139">
        <v>6564550.9299999988</v>
      </c>
      <c r="K624" s="139">
        <v>16187866.211569998</v>
      </c>
      <c r="L624" s="139">
        <v>45913857.04157</v>
      </c>
      <c r="M624" s="117">
        <v>1.04488</v>
      </c>
      <c r="N624" s="25">
        <v>47247959.509999998</v>
      </c>
      <c r="O624" s="25">
        <v>12382.74</v>
      </c>
      <c r="P624" s="58"/>
      <c r="Q624" s="139">
        <v>62061440.770000003</v>
      </c>
      <c r="R624" s="139">
        <v>3354733.84</v>
      </c>
      <c r="S624" s="139">
        <v>66042867.170000002</v>
      </c>
      <c r="T624" s="40">
        <v>1.3977930021723388</v>
      </c>
      <c r="U624" s="58"/>
      <c r="V624" s="28">
        <v>-18794907.660000004</v>
      </c>
      <c r="W624" s="29">
        <v>1.3977930021723388</v>
      </c>
      <c r="X624" s="42">
        <v>4</v>
      </c>
      <c r="Y624" s="46">
        <v>0</v>
      </c>
      <c r="Z624" s="58"/>
      <c r="AA624" s="28">
        <v>0</v>
      </c>
      <c r="AB624" s="28">
        <v>0</v>
      </c>
      <c r="AC624" s="139">
        <v>0</v>
      </c>
      <c r="AD624" s="130">
        <v>0</v>
      </c>
      <c r="AE624" s="137">
        <v>0</v>
      </c>
      <c r="AF624" s="130">
        <v>0</v>
      </c>
      <c r="AG624" s="47">
        <v>0</v>
      </c>
      <c r="AH624" s="47">
        <v>0</v>
      </c>
      <c r="AI624" s="47">
        <v>0</v>
      </c>
      <c r="AJ624" s="47">
        <v>0</v>
      </c>
      <c r="AK624" s="47">
        <v>1.1761823878678479</v>
      </c>
      <c r="AL624" s="45">
        <v>0</v>
      </c>
      <c r="AM624" s="30">
        <v>4487.8768046201967</v>
      </c>
      <c r="AN624" s="140">
        <v>4487.87</v>
      </c>
      <c r="AO624" s="140">
        <v>1.17</v>
      </c>
      <c r="AP624" s="140">
        <v>3361213.0599999996</v>
      </c>
      <c r="AQ624" s="41">
        <v>3365700.9299999997</v>
      </c>
      <c r="AR624" s="140"/>
      <c r="AS624" s="140">
        <v>3365700.9299999997</v>
      </c>
      <c r="AT624" s="58"/>
      <c r="AU624" s="117">
        <v>58</v>
      </c>
      <c r="AV624" s="117">
        <v>29</v>
      </c>
      <c r="AW624" s="57"/>
      <c r="AY624" s="6"/>
      <c r="AZ624" s="1"/>
      <c r="BA624" s="1"/>
      <c r="BB624" s="176"/>
    </row>
    <row r="625" spans="1:54" x14ac:dyDescent="0.25">
      <c r="A625" s="24" t="s">
        <v>1308</v>
      </c>
      <c r="B625" s="24" t="s">
        <v>1309</v>
      </c>
      <c r="C625" s="24" t="s">
        <v>1245</v>
      </c>
      <c r="D625" s="24" t="s">
        <v>131</v>
      </c>
      <c r="E625" s="58"/>
      <c r="F625" s="139">
        <v>3694.82</v>
      </c>
      <c r="G625" s="57"/>
      <c r="H625" s="139">
        <v>21303288.280000001</v>
      </c>
      <c r="I625" s="139">
        <v>2897219.2</v>
      </c>
      <c r="J625" s="139">
        <v>3932212.23</v>
      </c>
      <c r="K625" s="139">
        <v>17629402.490979999</v>
      </c>
      <c r="L625" s="139">
        <v>45762122.20098</v>
      </c>
      <c r="M625" s="117">
        <v>1.04488</v>
      </c>
      <c r="N625" s="25">
        <v>47024718.659999996</v>
      </c>
      <c r="O625" s="25">
        <v>12727.2</v>
      </c>
      <c r="P625" s="58"/>
      <c r="Q625" s="139">
        <v>79025645.189999998</v>
      </c>
      <c r="R625" s="139">
        <v>1836084.4</v>
      </c>
      <c r="S625" s="139">
        <v>81689356.060000002</v>
      </c>
      <c r="T625" s="40">
        <v>1.7371577839866232</v>
      </c>
      <c r="U625" s="58"/>
      <c r="V625" s="28">
        <v>-34664637.400000006</v>
      </c>
      <c r="W625" s="29">
        <v>1.7371577839866232</v>
      </c>
      <c r="X625" s="42">
        <v>4</v>
      </c>
      <c r="Y625" s="46">
        <v>0</v>
      </c>
      <c r="Z625" s="58"/>
      <c r="AA625" s="28">
        <v>0</v>
      </c>
      <c r="AB625" s="28">
        <v>0</v>
      </c>
      <c r="AC625" s="139">
        <v>0</v>
      </c>
      <c r="AD625" s="130">
        <v>0</v>
      </c>
      <c r="AE625" s="137">
        <v>0</v>
      </c>
      <c r="AF625" s="130">
        <v>0</v>
      </c>
      <c r="AG625" s="47">
        <v>0</v>
      </c>
      <c r="AH625" s="47">
        <v>0</v>
      </c>
      <c r="AI625" s="47">
        <v>0</v>
      </c>
      <c r="AJ625" s="47">
        <v>0</v>
      </c>
      <c r="AK625" s="47">
        <v>1.2089011463916015</v>
      </c>
      <c r="AL625" s="45">
        <v>0</v>
      </c>
      <c r="AM625" s="30">
        <v>4466.6721337106173</v>
      </c>
      <c r="AN625" s="140">
        <v>4466.67</v>
      </c>
      <c r="AO625" s="140">
        <v>1.2</v>
      </c>
      <c r="AP625" s="140">
        <v>1842410.91</v>
      </c>
      <c r="AQ625" s="41">
        <v>1846877.5799999998</v>
      </c>
      <c r="AR625" s="140"/>
      <c r="AS625" s="140">
        <v>1846877.5799999998</v>
      </c>
      <c r="AT625" s="58"/>
      <c r="AU625" s="117">
        <v>58</v>
      </c>
      <c r="AV625" s="117">
        <v>29</v>
      </c>
      <c r="AW625" s="57"/>
      <c r="AY625" s="6"/>
      <c r="AZ625" s="1"/>
      <c r="BA625" s="1"/>
      <c r="BB625" s="176"/>
    </row>
    <row r="626" spans="1:54" x14ac:dyDescent="0.25">
      <c r="A626" s="24" t="s">
        <v>1310</v>
      </c>
      <c r="B626" s="24" t="s">
        <v>1311</v>
      </c>
      <c r="C626" s="24" t="s">
        <v>1245</v>
      </c>
      <c r="D626" s="24" t="s">
        <v>120</v>
      </c>
      <c r="E626" s="58"/>
      <c r="F626" s="139">
        <v>704.47</v>
      </c>
      <c r="G626" s="57"/>
      <c r="H626" s="139">
        <v>3947233.9899999998</v>
      </c>
      <c r="I626" s="139">
        <v>552396.06000000006</v>
      </c>
      <c r="J626" s="139">
        <v>1518875.97</v>
      </c>
      <c r="K626" s="139">
        <v>3344369.3983300002</v>
      </c>
      <c r="L626" s="139">
        <v>9362875.4183299989</v>
      </c>
      <c r="M626" s="117">
        <v>1.04488</v>
      </c>
      <c r="N626" s="25">
        <v>9632985.9600000009</v>
      </c>
      <c r="O626" s="25">
        <v>13674.08</v>
      </c>
      <c r="P626" s="58"/>
      <c r="Q626" s="139">
        <v>6308642.5</v>
      </c>
      <c r="R626" s="139">
        <v>1086130.3600000001</v>
      </c>
      <c r="S626" s="139">
        <v>7486980.3799999999</v>
      </c>
      <c r="T626" s="40">
        <v>0.77722322144856515</v>
      </c>
      <c r="U626" s="58"/>
      <c r="V626" s="28">
        <v>2146005.580000001</v>
      </c>
      <c r="W626" s="29">
        <v>0.77722322144856515</v>
      </c>
      <c r="X626" s="42">
        <v>2</v>
      </c>
      <c r="Y626" s="46">
        <v>0</v>
      </c>
      <c r="Z626" s="58"/>
      <c r="AA626" s="28">
        <v>0</v>
      </c>
      <c r="AB626" s="28">
        <v>0</v>
      </c>
      <c r="AC626" s="139">
        <v>408152.18017840065</v>
      </c>
      <c r="AD626" s="130">
        <v>20261.186624283804</v>
      </c>
      <c r="AE626" s="137">
        <v>25751.198563708447</v>
      </c>
      <c r="AF626" s="130">
        <v>25040.573163034416</v>
      </c>
      <c r="AG626" s="47">
        <v>0</v>
      </c>
      <c r="AH626" s="47">
        <v>28.760893472090796</v>
      </c>
      <c r="AI626" s="47">
        <v>35.545265466285883</v>
      </c>
      <c r="AJ626" s="47">
        <v>0</v>
      </c>
      <c r="AK626" s="47">
        <v>0</v>
      </c>
      <c r="AL626" s="45">
        <v>0</v>
      </c>
      <c r="AM626" s="30">
        <v>0</v>
      </c>
      <c r="AN626" s="140">
        <v>25040.57</v>
      </c>
      <c r="AO626" s="140">
        <v>35.54</v>
      </c>
      <c r="AP626" s="140">
        <v>1182170.0800000003</v>
      </c>
      <c r="AQ626" s="41">
        <v>1207210.6500000004</v>
      </c>
      <c r="AR626" s="140"/>
      <c r="AS626" s="140">
        <v>1207210.6500000004</v>
      </c>
      <c r="AT626" s="58"/>
      <c r="AU626" s="117">
        <v>64</v>
      </c>
      <c r="AV626" s="117">
        <v>32</v>
      </c>
      <c r="AW626" s="57"/>
      <c r="AY626" s="6"/>
      <c r="AZ626" s="1"/>
      <c r="BA626" s="1"/>
      <c r="BB626" s="176"/>
    </row>
    <row r="627" spans="1:54" x14ac:dyDescent="0.25">
      <c r="A627" s="24" t="s">
        <v>1312</v>
      </c>
      <c r="B627" s="24" t="s">
        <v>1313</v>
      </c>
      <c r="C627" s="24" t="s">
        <v>1245</v>
      </c>
      <c r="D627" s="24" t="s">
        <v>131</v>
      </c>
      <c r="E627" s="58"/>
      <c r="F627" s="139">
        <v>1638.82</v>
      </c>
      <c r="G627" s="57"/>
      <c r="H627" s="139">
        <v>9329502.6400000006</v>
      </c>
      <c r="I627" s="139">
        <v>1285047.92</v>
      </c>
      <c r="J627" s="139">
        <v>1392812.55</v>
      </c>
      <c r="K627" s="139">
        <v>7680290.4579800013</v>
      </c>
      <c r="L627" s="139">
        <v>19687653.567980003</v>
      </c>
      <c r="M627" s="117">
        <v>1.04488</v>
      </c>
      <c r="N627" s="25">
        <v>20226544.02</v>
      </c>
      <c r="O627" s="25">
        <v>12342.13</v>
      </c>
      <c r="P627" s="58"/>
      <c r="Q627" s="139">
        <v>32547416.649999999</v>
      </c>
      <c r="R627" s="139">
        <v>874648.45</v>
      </c>
      <c r="S627" s="139">
        <v>33722201.049999997</v>
      </c>
      <c r="T627" s="40">
        <v>1.6672250591428519</v>
      </c>
      <c r="U627" s="58"/>
      <c r="V627" s="28">
        <v>-13495657.029999997</v>
      </c>
      <c r="W627" s="29">
        <v>1.6672250591428519</v>
      </c>
      <c r="X627" s="42">
        <v>4</v>
      </c>
      <c r="Y627" s="46">
        <v>0</v>
      </c>
      <c r="Z627" s="58"/>
      <c r="AA627" s="28">
        <v>0</v>
      </c>
      <c r="AB627" s="28">
        <v>0</v>
      </c>
      <c r="AC627" s="139">
        <v>0</v>
      </c>
      <c r="AD627" s="130">
        <v>0</v>
      </c>
      <c r="AE627" s="137">
        <v>0</v>
      </c>
      <c r="AF627" s="130">
        <v>0</v>
      </c>
      <c r="AG627" s="47">
        <v>0</v>
      </c>
      <c r="AH627" s="47">
        <v>0</v>
      </c>
      <c r="AI627" s="47">
        <v>0</v>
      </c>
      <c r="AJ627" s="47">
        <v>0</v>
      </c>
      <c r="AK627" s="47">
        <v>1.1723257325920713</v>
      </c>
      <c r="AL627" s="45">
        <v>0</v>
      </c>
      <c r="AM627" s="30">
        <v>1921.2308570865382</v>
      </c>
      <c r="AN627" s="140">
        <v>1921.23</v>
      </c>
      <c r="AO627" s="140">
        <v>1.17</v>
      </c>
      <c r="AP627" s="140">
        <v>875995.44000000018</v>
      </c>
      <c r="AQ627" s="41">
        <v>877916.67000000016</v>
      </c>
      <c r="AR627" s="140"/>
      <c r="AS627" s="140">
        <v>877916.67000000016</v>
      </c>
      <c r="AT627" s="58"/>
      <c r="AU627" s="117">
        <v>58</v>
      </c>
      <c r="AV627" s="117">
        <v>29</v>
      </c>
      <c r="AW627" s="57"/>
      <c r="AY627" s="6"/>
      <c r="AZ627" s="1"/>
      <c r="BA627" s="1"/>
      <c r="BB627" s="176"/>
    </row>
    <row r="628" spans="1:54" x14ac:dyDescent="0.25">
      <c r="A628" s="24" t="s">
        <v>1314</v>
      </c>
      <c r="B628" s="24" t="s">
        <v>1315</v>
      </c>
      <c r="C628" s="24" t="s">
        <v>1245</v>
      </c>
      <c r="D628" s="24" t="s">
        <v>12</v>
      </c>
      <c r="E628" s="58"/>
      <c r="F628" s="139">
        <v>7008.63</v>
      </c>
      <c r="G628" s="57"/>
      <c r="H628" s="139">
        <v>41955649.880000003</v>
      </c>
      <c r="I628" s="139">
        <v>5495677.04</v>
      </c>
      <c r="J628" s="139">
        <v>22077727.199999996</v>
      </c>
      <c r="K628" s="139">
        <v>37427237.079569995</v>
      </c>
      <c r="L628" s="139">
        <v>106956291.19957</v>
      </c>
      <c r="M628" s="117">
        <v>1.04488</v>
      </c>
      <c r="N628" s="25">
        <v>110076755.14</v>
      </c>
      <c r="O628" s="25">
        <v>15705.88</v>
      </c>
      <c r="P628" s="58"/>
      <c r="Q628" s="139">
        <v>13578058.73</v>
      </c>
      <c r="R628" s="139">
        <v>52963613.549999997</v>
      </c>
      <c r="S628" s="139">
        <v>66753626.569999993</v>
      </c>
      <c r="T628" s="40">
        <v>0.60642800094443261</v>
      </c>
      <c r="U628" s="58"/>
      <c r="V628" s="28">
        <v>43323128.570000008</v>
      </c>
      <c r="W628" s="29">
        <v>0.60642800094443261</v>
      </c>
      <c r="X628" s="42">
        <v>1</v>
      </c>
      <c r="Y628" s="46">
        <v>1</v>
      </c>
      <c r="Z628" s="58"/>
      <c r="AA628" s="28">
        <v>7394526.2580757141</v>
      </c>
      <c r="AB628" s="28">
        <v>2218357.8774227141</v>
      </c>
      <c r="AC628" s="139">
        <v>26765346.742308788</v>
      </c>
      <c r="AD628" s="130">
        <v>1328665.4138967239</v>
      </c>
      <c r="AE628" s="137">
        <v>1328665.4138967239</v>
      </c>
      <c r="AF628" s="130">
        <v>1291999.804341651</v>
      </c>
      <c r="AG628" s="47">
        <v>316.51804666856634</v>
      </c>
      <c r="AH628" s="47">
        <v>189.57562517877585</v>
      </c>
      <c r="AI628" s="47">
        <v>184.34413064203005</v>
      </c>
      <c r="AJ628" s="47">
        <v>0</v>
      </c>
      <c r="AK628" s="47">
        <v>0</v>
      </c>
      <c r="AL628" s="45">
        <v>0</v>
      </c>
      <c r="AM628" s="30">
        <v>0</v>
      </c>
      <c r="AN628" s="140">
        <v>3510357.68</v>
      </c>
      <c r="AO628" s="140">
        <v>500.86</v>
      </c>
      <c r="AP628" s="140">
        <v>57256237.970000006</v>
      </c>
      <c r="AQ628" s="41">
        <v>60766595.650000006</v>
      </c>
      <c r="AR628" s="140"/>
      <c r="AS628" s="140">
        <v>60766595.650000006</v>
      </c>
      <c r="AT628" s="58"/>
      <c r="AU628" s="117">
        <v>62</v>
      </c>
      <c r="AV628" s="117">
        <v>31</v>
      </c>
      <c r="AW628" s="57"/>
      <c r="AY628" s="6"/>
      <c r="AZ628" s="1"/>
      <c r="BA628" s="1"/>
      <c r="BB628" s="176"/>
    </row>
    <row r="629" spans="1:54" x14ac:dyDescent="0.25">
      <c r="A629" s="24" t="s">
        <v>1316</v>
      </c>
      <c r="B629" s="24" t="s">
        <v>1317</v>
      </c>
      <c r="C629" s="24" t="s">
        <v>1245</v>
      </c>
      <c r="D629" s="24" t="s">
        <v>131</v>
      </c>
      <c r="E629" s="58"/>
      <c r="F629" s="139">
        <v>2689.5</v>
      </c>
      <c r="G629" s="57"/>
      <c r="H629" s="139">
        <v>15626189.280000001</v>
      </c>
      <c r="I629" s="139">
        <v>2108917.63</v>
      </c>
      <c r="J629" s="139">
        <v>2985396.83</v>
      </c>
      <c r="K629" s="139">
        <v>13672145.010499999</v>
      </c>
      <c r="L629" s="139">
        <v>34392648.750500001</v>
      </c>
      <c r="M629" s="117">
        <v>1.04488</v>
      </c>
      <c r="N629" s="25">
        <v>35322584.950000003</v>
      </c>
      <c r="O629" s="25">
        <v>13133.51</v>
      </c>
      <c r="P629" s="58"/>
      <c r="Q629" s="139">
        <v>21072573.75</v>
      </c>
      <c r="R629" s="139">
        <v>8706368.5399999991</v>
      </c>
      <c r="S629" s="139">
        <v>30002430.27</v>
      </c>
      <c r="T629" s="40">
        <v>0.84938376714131159</v>
      </c>
      <c r="U629" s="58"/>
      <c r="V629" s="28">
        <v>5320154.6800000034</v>
      </c>
      <c r="W629" s="29">
        <v>0.84938376714131159</v>
      </c>
      <c r="X629" s="42">
        <v>2</v>
      </c>
      <c r="Y629" s="46">
        <v>0</v>
      </c>
      <c r="Z629" s="58"/>
      <c r="AA629" s="28">
        <v>0</v>
      </c>
      <c r="AB629" s="28">
        <v>0</v>
      </c>
      <c r="AC629" s="139">
        <v>1104204.6838560014</v>
      </c>
      <c r="AD629" s="130">
        <v>54814.106741352865</v>
      </c>
      <c r="AE629" s="137">
        <v>98311.991336882857</v>
      </c>
      <c r="AF629" s="130">
        <v>95598.991471575879</v>
      </c>
      <c r="AG629" s="47">
        <v>0</v>
      </c>
      <c r="AH629" s="47">
        <v>20.380779602659551</v>
      </c>
      <c r="AI629" s="47">
        <v>35.545265466285883</v>
      </c>
      <c r="AJ629" s="47">
        <v>0</v>
      </c>
      <c r="AK629" s="47">
        <v>0</v>
      </c>
      <c r="AL629" s="45">
        <v>0</v>
      </c>
      <c r="AM629" s="30">
        <v>0</v>
      </c>
      <c r="AN629" s="140">
        <v>95598.99</v>
      </c>
      <c r="AO629" s="140">
        <v>35.54</v>
      </c>
      <c r="AP629" s="140">
        <v>8780405.8200000003</v>
      </c>
      <c r="AQ629" s="41">
        <v>8876004.8100000005</v>
      </c>
      <c r="AR629" s="140"/>
      <c r="AS629" s="140">
        <v>8876004.8100000005</v>
      </c>
      <c r="AT629" s="58"/>
      <c r="AU629" s="117">
        <v>61</v>
      </c>
      <c r="AV629" s="117">
        <v>31</v>
      </c>
      <c r="AW629" s="57"/>
      <c r="AY629" s="6"/>
      <c r="AZ629" s="1"/>
      <c r="BA629" s="1"/>
      <c r="BB629" s="176"/>
    </row>
    <row r="630" spans="1:54" x14ac:dyDescent="0.25">
      <c r="A630" s="24" t="s">
        <v>1318</v>
      </c>
      <c r="B630" s="24" t="s">
        <v>1319</v>
      </c>
      <c r="C630" s="24" t="s">
        <v>1245</v>
      </c>
      <c r="D630" s="24" t="s">
        <v>12</v>
      </c>
      <c r="E630" s="58"/>
      <c r="F630" s="139">
        <v>4450.71</v>
      </c>
      <c r="G630" s="57"/>
      <c r="H630" s="139">
        <v>24817925.380000003</v>
      </c>
      <c r="I630" s="139">
        <v>3489935.23</v>
      </c>
      <c r="J630" s="139">
        <v>8255306.7499999991</v>
      </c>
      <c r="K630" s="139">
        <v>21522596.505690001</v>
      </c>
      <c r="L630" s="139">
        <v>58085763.86569</v>
      </c>
      <c r="M630" s="117">
        <v>1.04488</v>
      </c>
      <c r="N630" s="25">
        <v>59726718.810000002</v>
      </c>
      <c r="O630" s="25">
        <v>13419.59</v>
      </c>
      <c r="P630" s="58"/>
      <c r="Q630" s="139">
        <v>33540328.100000001</v>
      </c>
      <c r="R630" s="139">
        <v>10441307.01</v>
      </c>
      <c r="S630" s="139">
        <v>44178062.299999997</v>
      </c>
      <c r="T630" s="40">
        <v>0.73967000331187283</v>
      </c>
      <c r="U630" s="58"/>
      <c r="V630" s="28">
        <v>15548656.510000005</v>
      </c>
      <c r="W630" s="29">
        <v>0.73967000331187283</v>
      </c>
      <c r="X630" s="42">
        <v>2</v>
      </c>
      <c r="Y630" s="46">
        <v>0</v>
      </c>
      <c r="Z630" s="58"/>
      <c r="AA630" s="28">
        <v>0</v>
      </c>
      <c r="AB630" s="28">
        <v>0</v>
      </c>
      <c r="AC630" s="139">
        <v>4871303.3807723038</v>
      </c>
      <c r="AD630" s="130">
        <v>241817.61532718473</v>
      </c>
      <c r="AE630" s="137">
        <v>241817.61532718473</v>
      </c>
      <c r="AF630" s="130">
        <v>235144.46031434977</v>
      </c>
      <c r="AG630" s="47">
        <v>0</v>
      </c>
      <c r="AH630" s="47">
        <v>54.332368392275555</v>
      </c>
      <c r="AI630" s="47">
        <v>52.833022217657351</v>
      </c>
      <c r="AJ630" s="47">
        <v>0</v>
      </c>
      <c r="AK630" s="47">
        <v>0</v>
      </c>
      <c r="AL630" s="45">
        <v>0</v>
      </c>
      <c r="AM630" s="30">
        <v>0</v>
      </c>
      <c r="AN630" s="140">
        <v>235144.46</v>
      </c>
      <c r="AO630" s="140">
        <v>52.83</v>
      </c>
      <c r="AP630" s="140">
        <v>10783731.929999998</v>
      </c>
      <c r="AQ630" s="41">
        <v>11018876.389999999</v>
      </c>
      <c r="AR630" s="140"/>
      <c r="AS630" s="140">
        <v>11018876.389999999</v>
      </c>
      <c r="AT630" s="58"/>
      <c r="AU630" s="117">
        <v>62</v>
      </c>
      <c r="AV630" s="117">
        <v>31</v>
      </c>
      <c r="AW630" s="57"/>
      <c r="AY630" s="6"/>
      <c r="AZ630" s="1"/>
      <c r="BA630" s="1"/>
      <c r="BB630" s="176"/>
    </row>
    <row r="631" spans="1:54" x14ac:dyDescent="0.25">
      <c r="A631" s="24" t="s">
        <v>1320</v>
      </c>
      <c r="B631" s="24" t="s">
        <v>1321</v>
      </c>
      <c r="C631" s="24" t="s">
        <v>1245</v>
      </c>
      <c r="D631" s="24" t="s">
        <v>131</v>
      </c>
      <c r="E631" s="58"/>
      <c r="F631" s="139">
        <v>2039.5</v>
      </c>
      <c r="G631" s="57"/>
      <c r="H631" s="139">
        <v>12249142.09</v>
      </c>
      <c r="I631" s="139">
        <v>1599233.13</v>
      </c>
      <c r="J631" s="139">
        <v>3451258.93</v>
      </c>
      <c r="K631" s="139">
        <v>10254606.581500001</v>
      </c>
      <c r="L631" s="139">
        <v>27554240.7315</v>
      </c>
      <c r="M631" s="117">
        <v>1.04488</v>
      </c>
      <c r="N631" s="25">
        <v>28330648.309999999</v>
      </c>
      <c r="O631" s="25">
        <v>13890.97</v>
      </c>
      <c r="P631" s="58"/>
      <c r="Q631" s="139">
        <v>23386946.289999999</v>
      </c>
      <c r="R631" s="139">
        <v>1852715.82</v>
      </c>
      <c r="S631" s="139">
        <v>25541291.09</v>
      </c>
      <c r="T631" s="40">
        <v>0.90154276776591002</v>
      </c>
      <c r="U631" s="58"/>
      <c r="V631" s="28">
        <v>2789357.2199999988</v>
      </c>
      <c r="W631" s="29">
        <v>0.90154276776591002</v>
      </c>
      <c r="X631" s="42">
        <v>3</v>
      </c>
      <c r="Y631" s="46">
        <v>0</v>
      </c>
      <c r="Z631" s="58"/>
      <c r="AA631" s="28">
        <v>0</v>
      </c>
      <c r="AB631" s="28">
        <v>0</v>
      </c>
      <c r="AC631" s="139">
        <v>0</v>
      </c>
      <c r="AD631" s="130">
        <v>0</v>
      </c>
      <c r="AE631" s="137">
        <v>0</v>
      </c>
      <c r="AF631" s="130">
        <v>0</v>
      </c>
      <c r="AG631" s="47">
        <v>0</v>
      </c>
      <c r="AH631" s="47">
        <v>0</v>
      </c>
      <c r="AI631" s="47">
        <v>0</v>
      </c>
      <c r="AJ631" s="47">
        <v>31.596639575672274</v>
      </c>
      <c r="AK631" s="47">
        <v>0</v>
      </c>
      <c r="AL631" s="45">
        <v>64441.346414583604</v>
      </c>
      <c r="AM631" s="30">
        <v>0</v>
      </c>
      <c r="AN631" s="140">
        <v>64441.34</v>
      </c>
      <c r="AO631" s="140">
        <v>31.59</v>
      </c>
      <c r="AP631" s="140">
        <v>2017974.0400000003</v>
      </c>
      <c r="AQ631" s="41">
        <v>2082415.3800000004</v>
      </c>
      <c r="AR631" s="140"/>
      <c r="AS631" s="140">
        <v>2082415.3800000004</v>
      </c>
      <c r="AT631" s="58"/>
      <c r="AU631" s="117">
        <v>59</v>
      </c>
      <c r="AV631" s="117">
        <v>30</v>
      </c>
      <c r="AW631" s="57"/>
      <c r="AY631" s="6"/>
      <c r="AZ631" s="1"/>
      <c r="BA631" s="1"/>
      <c r="BB631" s="176"/>
    </row>
    <row r="632" spans="1:54" x14ac:dyDescent="0.25">
      <c r="A632" s="24" t="s">
        <v>1322</v>
      </c>
      <c r="B632" s="24" t="s">
        <v>1323</v>
      </c>
      <c r="C632" s="24" t="s">
        <v>1245</v>
      </c>
      <c r="D632" s="24" t="s">
        <v>131</v>
      </c>
      <c r="E632" s="58"/>
      <c r="F632" s="139">
        <v>4133.99</v>
      </c>
      <c r="G632" s="57"/>
      <c r="H632" s="139">
        <v>24459040.43</v>
      </c>
      <c r="I632" s="139">
        <v>3241585.57</v>
      </c>
      <c r="J632" s="139">
        <v>5923596.1600000011</v>
      </c>
      <c r="K632" s="139">
        <v>21539901.77561</v>
      </c>
      <c r="L632" s="139">
        <v>55164123.935610004</v>
      </c>
      <c r="M632" s="117">
        <v>1.04488</v>
      </c>
      <c r="N632" s="25">
        <v>56673179.020000003</v>
      </c>
      <c r="O632" s="25">
        <v>13709.07</v>
      </c>
      <c r="P632" s="58"/>
      <c r="Q632" s="139">
        <v>31071587.77</v>
      </c>
      <c r="R632" s="139">
        <v>6532437.2800000003</v>
      </c>
      <c r="S632" s="139">
        <v>38325714.649999999</v>
      </c>
      <c r="T632" s="40">
        <v>0.67625842263894931</v>
      </c>
      <c r="U632" s="58"/>
      <c r="V632" s="28">
        <v>18347464.370000005</v>
      </c>
      <c r="W632" s="29">
        <v>0.67625842263894931</v>
      </c>
      <c r="X632" s="42">
        <v>2</v>
      </c>
      <c r="Y632" s="46">
        <v>0</v>
      </c>
      <c r="Z632" s="58"/>
      <c r="AA632" s="28">
        <v>0</v>
      </c>
      <c r="AB632" s="28">
        <v>0</v>
      </c>
      <c r="AC632" s="139">
        <v>7105954.0806672014</v>
      </c>
      <c r="AD632" s="130">
        <v>352748.48148320231</v>
      </c>
      <c r="AE632" s="137">
        <v>352748.48148320231</v>
      </c>
      <c r="AF632" s="130">
        <v>343014.09842639061</v>
      </c>
      <c r="AG632" s="47">
        <v>0</v>
      </c>
      <c r="AH632" s="47">
        <v>85.328818280451173</v>
      </c>
      <c r="AI632" s="47">
        <v>82.974099701835428</v>
      </c>
      <c r="AJ632" s="47">
        <v>0</v>
      </c>
      <c r="AK632" s="47">
        <v>0</v>
      </c>
      <c r="AL632" s="45">
        <v>0</v>
      </c>
      <c r="AM632" s="30">
        <v>0</v>
      </c>
      <c r="AN632" s="140">
        <v>343014.09</v>
      </c>
      <c r="AO632" s="140">
        <v>82.97</v>
      </c>
      <c r="AP632" s="140">
        <v>6780579.9500000011</v>
      </c>
      <c r="AQ632" s="41">
        <v>7123594.040000001</v>
      </c>
      <c r="AR632" s="140"/>
      <c r="AS632" s="140">
        <v>7123594.040000001</v>
      </c>
      <c r="AT632" s="58"/>
      <c r="AU632" s="117">
        <v>61</v>
      </c>
      <c r="AV632" s="117">
        <v>31</v>
      </c>
      <c r="AW632" s="57"/>
      <c r="AY632" s="6"/>
      <c r="AZ632" s="1"/>
      <c r="BA632" s="1"/>
      <c r="BB632" s="176"/>
    </row>
    <row r="633" spans="1:54" x14ac:dyDescent="0.25">
      <c r="A633" s="24" t="s">
        <v>1324</v>
      </c>
      <c r="B633" s="24" t="s">
        <v>1325</v>
      </c>
      <c r="C633" s="24" t="s">
        <v>1245</v>
      </c>
      <c r="D633" s="24" t="s">
        <v>131</v>
      </c>
      <c r="E633" s="58"/>
      <c r="F633" s="139">
        <v>1864.65</v>
      </c>
      <c r="G633" s="57"/>
      <c r="H633" s="139">
        <v>11107127.18</v>
      </c>
      <c r="I633" s="139">
        <v>1462128</v>
      </c>
      <c r="J633" s="139">
        <v>2686513.8000000003</v>
      </c>
      <c r="K633" s="139">
        <v>9742086.0403500013</v>
      </c>
      <c r="L633" s="139">
        <v>24997855.020350002</v>
      </c>
      <c r="M633" s="117">
        <v>1.04488</v>
      </c>
      <c r="N633" s="25">
        <v>25682533.93</v>
      </c>
      <c r="O633" s="25">
        <v>13773.38</v>
      </c>
      <c r="P633" s="58"/>
      <c r="Q633" s="139">
        <v>12316526.75</v>
      </c>
      <c r="R633" s="139">
        <v>4197046.67</v>
      </c>
      <c r="S633" s="139">
        <v>16777110.42</v>
      </c>
      <c r="T633" s="40">
        <v>0.6532498103858243</v>
      </c>
      <c r="U633" s="58"/>
      <c r="V633" s="28">
        <v>8905423.5099999998</v>
      </c>
      <c r="W633" s="29">
        <v>0.6532498103858243</v>
      </c>
      <c r="X633" s="42">
        <v>1</v>
      </c>
      <c r="Y633" s="46">
        <v>1</v>
      </c>
      <c r="Z633" s="58"/>
      <c r="AA633" s="28">
        <v>522749.55890198983</v>
      </c>
      <c r="AB633" s="28">
        <v>156824.86767059696</v>
      </c>
      <c r="AC633" s="139">
        <v>4035147.4132871679</v>
      </c>
      <c r="AD633" s="130">
        <v>200309.7833787681</v>
      </c>
      <c r="AE633" s="137">
        <v>200309.7833787681</v>
      </c>
      <c r="AF633" s="130">
        <v>194782.07096102164</v>
      </c>
      <c r="AG633" s="47">
        <v>84.104184522884694</v>
      </c>
      <c r="AH633" s="47">
        <v>107.42486974969464</v>
      </c>
      <c r="AI633" s="47">
        <v>104.46039254606582</v>
      </c>
      <c r="AJ633" s="47">
        <v>0</v>
      </c>
      <c r="AK633" s="47">
        <v>0</v>
      </c>
      <c r="AL633" s="45">
        <v>0</v>
      </c>
      <c r="AM633" s="30">
        <v>0</v>
      </c>
      <c r="AN633" s="140">
        <v>351606.93</v>
      </c>
      <c r="AO633" s="140">
        <v>188.56</v>
      </c>
      <c r="AP633" s="140">
        <v>4369733.8899999997</v>
      </c>
      <c r="AQ633" s="41">
        <v>4721340.8199999994</v>
      </c>
      <c r="AR633" s="140"/>
      <c r="AS633" s="140">
        <v>4721340.8199999994</v>
      </c>
      <c r="AT633" s="58"/>
      <c r="AU633" s="117">
        <v>64</v>
      </c>
      <c r="AV633" s="117">
        <v>32</v>
      </c>
      <c r="AW633" s="57"/>
      <c r="AY633" s="6"/>
      <c r="AZ633" s="1"/>
      <c r="BA633" s="1"/>
      <c r="BB633" s="176"/>
    </row>
    <row r="634" spans="1:54" x14ac:dyDescent="0.25">
      <c r="A634" s="24" t="s">
        <v>1326</v>
      </c>
      <c r="B634" s="24" t="s">
        <v>1327</v>
      </c>
      <c r="C634" s="24" t="s">
        <v>1245</v>
      </c>
      <c r="D634" s="24" t="s">
        <v>131</v>
      </c>
      <c r="E634" s="58"/>
      <c r="F634" s="139">
        <v>4282</v>
      </c>
      <c r="G634" s="57"/>
      <c r="H634" s="139">
        <v>24608691.039999999</v>
      </c>
      <c r="I634" s="139">
        <v>3357644.66</v>
      </c>
      <c r="J634" s="139">
        <v>4331015.28</v>
      </c>
      <c r="K634" s="139">
        <v>20340559.813999999</v>
      </c>
      <c r="L634" s="139">
        <v>52637910.794</v>
      </c>
      <c r="M634" s="117">
        <v>1.04488</v>
      </c>
      <c r="N634" s="25">
        <v>54087415.899999999</v>
      </c>
      <c r="O634" s="25">
        <v>12631.34</v>
      </c>
      <c r="P634" s="58"/>
      <c r="Q634" s="139">
        <v>82878332.909999996</v>
      </c>
      <c r="R634" s="139">
        <v>2534585.56</v>
      </c>
      <c r="S634" s="139">
        <v>85677440.599999994</v>
      </c>
      <c r="T634" s="40">
        <v>1.5840549816320584</v>
      </c>
      <c r="U634" s="58"/>
      <c r="V634" s="28">
        <v>-31590024.699999996</v>
      </c>
      <c r="W634" s="29">
        <v>1.5840549816320584</v>
      </c>
      <c r="X634" s="42">
        <v>4</v>
      </c>
      <c r="Y634" s="46">
        <v>0</v>
      </c>
      <c r="Z634" s="58"/>
      <c r="AA634" s="28">
        <v>0</v>
      </c>
      <c r="AB634" s="28">
        <v>0</v>
      </c>
      <c r="AC634" s="139">
        <v>0</v>
      </c>
      <c r="AD634" s="130">
        <v>0</v>
      </c>
      <c r="AE634" s="137">
        <v>0</v>
      </c>
      <c r="AF634" s="130">
        <v>0</v>
      </c>
      <c r="AG634" s="47">
        <v>0</v>
      </c>
      <c r="AH634" s="47">
        <v>0</v>
      </c>
      <c r="AI634" s="47">
        <v>0</v>
      </c>
      <c r="AJ634" s="47">
        <v>0</v>
      </c>
      <c r="AK634" s="47">
        <v>1.1997960815994082</v>
      </c>
      <c r="AL634" s="45">
        <v>0</v>
      </c>
      <c r="AM634" s="30">
        <v>5137.5268214086655</v>
      </c>
      <c r="AN634" s="140">
        <v>5137.5200000000004</v>
      </c>
      <c r="AO634" s="140">
        <v>1.19</v>
      </c>
      <c r="AP634" s="140">
        <v>2551741.1599999997</v>
      </c>
      <c r="AQ634" s="41">
        <v>2556878.6799999997</v>
      </c>
      <c r="AR634" s="140"/>
      <c r="AS634" s="140">
        <v>2556878.6799999997</v>
      </c>
      <c r="AT634" s="58"/>
      <c r="AU634" s="117">
        <v>59</v>
      </c>
      <c r="AV634" s="117">
        <v>30</v>
      </c>
      <c r="AW634" s="57"/>
      <c r="AY634" s="6"/>
      <c r="AZ634" s="1"/>
      <c r="BA634" s="1"/>
      <c r="BB634" s="176"/>
    </row>
    <row r="635" spans="1:54" x14ac:dyDescent="0.25">
      <c r="A635" s="24" t="s">
        <v>1328</v>
      </c>
      <c r="B635" s="24" t="s">
        <v>1329</v>
      </c>
      <c r="C635" s="24" t="s">
        <v>1245</v>
      </c>
      <c r="D635" s="24" t="s">
        <v>131</v>
      </c>
      <c r="E635" s="58"/>
      <c r="F635" s="139">
        <v>2618.9899999999998</v>
      </c>
      <c r="G635" s="57"/>
      <c r="H635" s="139">
        <v>16233617.610000001</v>
      </c>
      <c r="I635" s="139">
        <v>2053628.62</v>
      </c>
      <c r="J635" s="139">
        <v>5521608.5200000005</v>
      </c>
      <c r="K635" s="139">
        <v>14387119.471609998</v>
      </c>
      <c r="L635" s="139">
        <v>38195974.221609995</v>
      </c>
      <c r="M635" s="117">
        <v>1.04488</v>
      </c>
      <c r="N635" s="25">
        <v>39264515.619999997</v>
      </c>
      <c r="O635" s="25">
        <v>14992.23</v>
      </c>
      <c r="P635" s="58"/>
      <c r="Q635" s="139">
        <v>9120755.5199999996</v>
      </c>
      <c r="R635" s="139">
        <v>15029304.73</v>
      </c>
      <c r="S635" s="139">
        <v>25346323.920000002</v>
      </c>
      <c r="T635" s="40">
        <v>0.64552748250609904</v>
      </c>
      <c r="U635" s="58"/>
      <c r="V635" s="28">
        <v>13918191.699999996</v>
      </c>
      <c r="W635" s="29">
        <v>0.64552748250609904</v>
      </c>
      <c r="X635" s="42">
        <v>1</v>
      </c>
      <c r="Y635" s="46">
        <v>1</v>
      </c>
      <c r="Z635" s="58"/>
      <c r="AA635" s="28">
        <v>1102414.5190037824</v>
      </c>
      <c r="AB635" s="28">
        <v>330724.35570113471</v>
      </c>
      <c r="AC635" s="139">
        <v>8158727.8281513881</v>
      </c>
      <c r="AD635" s="130">
        <v>405009.49197590712</v>
      </c>
      <c r="AE635" s="137">
        <v>405009.49197590712</v>
      </c>
      <c r="AF635" s="130">
        <v>393832.92356103804</v>
      </c>
      <c r="AG635" s="47">
        <v>126.279350322504</v>
      </c>
      <c r="AH635" s="47">
        <v>154.64338999992637</v>
      </c>
      <c r="AI635" s="47">
        <v>150.37587908355437</v>
      </c>
      <c r="AJ635" s="47">
        <v>0</v>
      </c>
      <c r="AK635" s="47">
        <v>0</v>
      </c>
      <c r="AL635" s="45">
        <v>0</v>
      </c>
      <c r="AM635" s="30">
        <v>0</v>
      </c>
      <c r="AN635" s="140">
        <v>724557.27</v>
      </c>
      <c r="AO635" s="140">
        <v>276.64999999999998</v>
      </c>
      <c r="AP635" s="140">
        <v>15736434.579999998</v>
      </c>
      <c r="AQ635" s="41">
        <v>16460991.849999998</v>
      </c>
      <c r="AR635" s="140"/>
      <c r="AS635" s="140">
        <v>16460991.849999998</v>
      </c>
      <c r="AT635" s="58"/>
      <c r="AU635" s="117">
        <v>61</v>
      </c>
      <c r="AV635" s="117">
        <v>31</v>
      </c>
      <c r="AW635" s="57"/>
      <c r="AY635" s="6"/>
      <c r="AZ635" s="1"/>
      <c r="BA635" s="1"/>
      <c r="BB635" s="176"/>
    </row>
    <row r="636" spans="1:54" x14ac:dyDescent="0.25">
      <c r="A636" s="24" t="s">
        <v>1330</v>
      </c>
      <c r="B636" s="24" t="s">
        <v>1331</v>
      </c>
      <c r="C636" s="24" t="s">
        <v>1245</v>
      </c>
      <c r="D636" s="24" t="s">
        <v>131</v>
      </c>
      <c r="E636" s="58"/>
      <c r="F636" s="139">
        <v>2884.48</v>
      </c>
      <c r="G636" s="57"/>
      <c r="H636" s="139">
        <v>16861846.59</v>
      </c>
      <c r="I636" s="139">
        <v>2261807.2999999998</v>
      </c>
      <c r="J636" s="139">
        <v>3626157.05</v>
      </c>
      <c r="K636" s="139">
        <v>14819131.132720001</v>
      </c>
      <c r="L636" s="139">
        <v>37568942.072720006</v>
      </c>
      <c r="M636" s="117">
        <v>1.04488</v>
      </c>
      <c r="N636" s="25">
        <v>38589953.579999998</v>
      </c>
      <c r="O636" s="25">
        <v>13378.47</v>
      </c>
      <c r="P636" s="58"/>
      <c r="Q636" s="139">
        <v>15428518.91</v>
      </c>
      <c r="R636" s="139">
        <v>12822335.630000001</v>
      </c>
      <c r="S636" s="139">
        <v>28384574.66</v>
      </c>
      <c r="T636" s="40">
        <v>0.73554311489793711</v>
      </c>
      <c r="U636" s="58"/>
      <c r="V636" s="28">
        <v>10205378.919999998</v>
      </c>
      <c r="W636" s="29">
        <v>0.73554311489793711</v>
      </c>
      <c r="X636" s="42">
        <v>2</v>
      </c>
      <c r="Y636" s="46">
        <v>0</v>
      </c>
      <c r="Z636" s="58"/>
      <c r="AA636" s="28">
        <v>0</v>
      </c>
      <c r="AB636" s="28">
        <v>0</v>
      </c>
      <c r="AC636" s="139">
        <v>4789615.6742414022</v>
      </c>
      <c r="AD636" s="130">
        <v>237762.53502304695</v>
      </c>
      <c r="AE636" s="137">
        <v>237762.53502304695</v>
      </c>
      <c r="AF636" s="130">
        <v>231201.28327012295</v>
      </c>
      <c r="AG636" s="47">
        <v>0</v>
      </c>
      <c r="AH636" s="47">
        <v>82.428214105504964</v>
      </c>
      <c r="AI636" s="47">
        <v>80.153540073123381</v>
      </c>
      <c r="AJ636" s="47">
        <v>0</v>
      </c>
      <c r="AK636" s="47">
        <v>0</v>
      </c>
      <c r="AL636" s="45">
        <v>0</v>
      </c>
      <c r="AM636" s="30">
        <v>0</v>
      </c>
      <c r="AN636" s="140">
        <v>231201.28</v>
      </c>
      <c r="AO636" s="140">
        <v>80.150000000000006</v>
      </c>
      <c r="AP636" s="140">
        <v>12927998.99</v>
      </c>
      <c r="AQ636" s="41">
        <v>13159200.27</v>
      </c>
      <c r="AR636" s="140"/>
      <c r="AS636" s="140">
        <v>13159200.27</v>
      </c>
      <c r="AT636" s="58"/>
      <c r="AU636" s="117">
        <v>62</v>
      </c>
      <c r="AV636" s="117">
        <v>31</v>
      </c>
      <c r="AW636" s="57"/>
      <c r="AY636" s="6"/>
      <c r="AZ636" s="1"/>
      <c r="BA636" s="1"/>
      <c r="BB636" s="176"/>
    </row>
    <row r="637" spans="1:54" x14ac:dyDescent="0.25">
      <c r="A637" s="24" t="s">
        <v>1332</v>
      </c>
      <c r="B637" s="24" t="s">
        <v>1333</v>
      </c>
      <c r="C637" s="24" t="s">
        <v>1245</v>
      </c>
      <c r="D637" s="24" t="s">
        <v>131</v>
      </c>
      <c r="E637" s="58"/>
      <c r="F637" s="139">
        <v>3383.5</v>
      </c>
      <c r="G637" s="57"/>
      <c r="H637" s="139">
        <v>19447249.049999997</v>
      </c>
      <c r="I637" s="139">
        <v>2653103.85</v>
      </c>
      <c r="J637" s="139">
        <v>3393284.35</v>
      </c>
      <c r="K637" s="139">
        <v>16064567.225500001</v>
      </c>
      <c r="L637" s="139">
        <v>41558204.475500003</v>
      </c>
      <c r="M637" s="117">
        <v>1.04488</v>
      </c>
      <c r="N637" s="25">
        <v>42702358.909999996</v>
      </c>
      <c r="O637" s="25">
        <v>12620.76</v>
      </c>
      <c r="P637" s="58"/>
      <c r="Q637" s="139">
        <v>67659018.980000004</v>
      </c>
      <c r="R637" s="139">
        <v>2114899.1</v>
      </c>
      <c r="S637" s="139">
        <v>70590247.090000004</v>
      </c>
      <c r="T637" s="40">
        <v>1.6530760569638987</v>
      </c>
      <c r="U637" s="58"/>
      <c r="V637" s="28">
        <v>-27887888.180000007</v>
      </c>
      <c r="W637" s="29">
        <v>1.6530760569638987</v>
      </c>
      <c r="X637" s="42">
        <v>4</v>
      </c>
      <c r="Y637" s="46">
        <v>0</v>
      </c>
      <c r="Z637" s="58"/>
      <c r="AA637" s="28">
        <v>0</v>
      </c>
      <c r="AB637" s="28">
        <v>0</v>
      </c>
      <c r="AC637" s="139">
        <v>0</v>
      </c>
      <c r="AD637" s="130">
        <v>0</v>
      </c>
      <c r="AE637" s="137">
        <v>0</v>
      </c>
      <c r="AF637" s="130">
        <v>0</v>
      </c>
      <c r="AG637" s="47">
        <v>0</v>
      </c>
      <c r="AH637" s="47">
        <v>0</v>
      </c>
      <c r="AI637" s="47">
        <v>0</v>
      </c>
      <c r="AJ637" s="47">
        <v>0</v>
      </c>
      <c r="AK637" s="47">
        <v>1.1987912238703744</v>
      </c>
      <c r="AL637" s="45">
        <v>0</v>
      </c>
      <c r="AM637" s="30">
        <v>4056.1101059654115</v>
      </c>
      <c r="AN637" s="140">
        <v>4056.11</v>
      </c>
      <c r="AO637" s="140">
        <v>1.19</v>
      </c>
      <c r="AP637" s="140">
        <v>2119914.0700000003</v>
      </c>
      <c r="AQ637" s="41">
        <v>2123970.1800000002</v>
      </c>
      <c r="AR637" s="140"/>
      <c r="AS637" s="140">
        <v>2123970.1800000002</v>
      </c>
      <c r="AT637" s="58"/>
      <c r="AU637" s="117">
        <v>59</v>
      </c>
      <c r="AV637" s="117">
        <v>30</v>
      </c>
      <c r="AW637" s="57"/>
      <c r="AY637" s="6"/>
      <c r="AZ637" s="1"/>
      <c r="BA637" s="1"/>
      <c r="BB637" s="176"/>
    </row>
    <row r="638" spans="1:54" x14ac:dyDescent="0.25">
      <c r="A638" s="24" t="s">
        <v>1334</v>
      </c>
      <c r="B638" s="24" t="s">
        <v>1335</v>
      </c>
      <c r="C638" s="24" t="s">
        <v>1245</v>
      </c>
      <c r="D638" s="24" t="s">
        <v>12</v>
      </c>
      <c r="E638" s="58"/>
      <c r="F638" s="139">
        <v>3317.62</v>
      </c>
      <c r="G638" s="57"/>
      <c r="H638" s="139">
        <v>20157314.649999999</v>
      </c>
      <c r="I638" s="139">
        <v>2601445.37</v>
      </c>
      <c r="J638" s="139">
        <v>10809994.33</v>
      </c>
      <c r="K638" s="139">
        <v>17754158.73618</v>
      </c>
      <c r="L638" s="139">
        <v>51322913.086180001</v>
      </c>
      <c r="M638" s="117">
        <v>1.04488</v>
      </c>
      <c r="N638" s="25">
        <v>52829478.780000001</v>
      </c>
      <c r="O638" s="25">
        <v>15923.9</v>
      </c>
      <c r="P638" s="58"/>
      <c r="Q638" s="139">
        <v>6011832.1500000004</v>
      </c>
      <c r="R638" s="139">
        <v>26040177.48</v>
      </c>
      <c r="S638" s="139">
        <v>33316173.490000002</v>
      </c>
      <c r="T638" s="40">
        <v>0.63063604372740323</v>
      </c>
      <c r="U638" s="58"/>
      <c r="V638" s="28">
        <v>19513305.289999999</v>
      </c>
      <c r="W638" s="29">
        <v>0.63063604372740323</v>
      </c>
      <c r="X638" s="42">
        <v>1</v>
      </c>
      <c r="Y638" s="46">
        <v>1</v>
      </c>
      <c r="Z638" s="58"/>
      <c r="AA638" s="28">
        <v>2269979.6576374024</v>
      </c>
      <c r="AB638" s="28">
        <v>680993.89729122072</v>
      </c>
      <c r="AC638" s="139">
        <v>12147004.390936421</v>
      </c>
      <c r="AD638" s="130">
        <v>602992.54749339668</v>
      </c>
      <c r="AE638" s="137">
        <v>602992.54749339668</v>
      </c>
      <c r="AF638" s="130">
        <v>586352.47462044528</v>
      </c>
      <c r="AG638" s="47">
        <v>205.265792131474</v>
      </c>
      <c r="AH638" s="47">
        <v>181.75455522133237</v>
      </c>
      <c r="AI638" s="47">
        <v>176.73888951128981</v>
      </c>
      <c r="AJ638" s="47">
        <v>0</v>
      </c>
      <c r="AK638" s="47">
        <v>0</v>
      </c>
      <c r="AL638" s="45">
        <v>0</v>
      </c>
      <c r="AM638" s="30">
        <v>0</v>
      </c>
      <c r="AN638" s="140">
        <v>1267346.3700000001</v>
      </c>
      <c r="AO638" s="140">
        <v>382</v>
      </c>
      <c r="AP638" s="140">
        <v>28671915.450000003</v>
      </c>
      <c r="AQ638" s="41">
        <v>29939261.820000004</v>
      </c>
      <c r="AR638" s="140"/>
      <c r="AS638" s="140">
        <v>29939261.820000004</v>
      </c>
      <c r="AT638" s="58"/>
      <c r="AU638" s="117">
        <v>60</v>
      </c>
      <c r="AV638" s="117">
        <v>30</v>
      </c>
      <c r="AW638" s="57"/>
      <c r="AY638" s="6"/>
      <c r="AZ638" s="1"/>
      <c r="BA638" s="1"/>
      <c r="BB638" s="176"/>
    </row>
    <row r="639" spans="1:54" x14ac:dyDescent="0.25">
      <c r="A639" s="24" t="s">
        <v>1336</v>
      </c>
      <c r="B639" s="24" t="s">
        <v>1337</v>
      </c>
      <c r="C639" s="24" t="s">
        <v>1245</v>
      </c>
      <c r="D639" s="24" t="s">
        <v>12</v>
      </c>
      <c r="E639" s="58"/>
      <c r="F639" s="139">
        <v>8358.7800000000007</v>
      </c>
      <c r="G639" s="57"/>
      <c r="H639" s="139">
        <v>45165032.719999999</v>
      </c>
      <c r="I639" s="139">
        <v>6554370.1600000001</v>
      </c>
      <c r="J639" s="139">
        <v>10925009.429999996</v>
      </c>
      <c r="K639" s="139">
        <v>36482125.338420004</v>
      </c>
      <c r="L639" s="139">
        <v>99126537.648419991</v>
      </c>
      <c r="M639" s="117">
        <v>1.04488</v>
      </c>
      <c r="N639" s="25">
        <v>101938018.87</v>
      </c>
      <c r="O639" s="25">
        <v>12195.32</v>
      </c>
      <c r="P639" s="58"/>
      <c r="Q639" s="139">
        <v>101955237.75</v>
      </c>
      <c r="R639" s="139">
        <v>6513428.4800000004</v>
      </c>
      <c r="S639" s="139">
        <v>109238401.64</v>
      </c>
      <c r="T639" s="40">
        <v>1.0716158980812651</v>
      </c>
      <c r="U639" s="58"/>
      <c r="V639" s="28">
        <v>-7300382.7699999958</v>
      </c>
      <c r="W639" s="29">
        <v>1.0716158980812651</v>
      </c>
      <c r="X639" s="42">
        <v>4</v>
      </c>
      <c r="Y639" s="46">
        <v>0</v>
      </c>
      <c r="Z639" s="58"/>
      <c r="AA639" s="28">
        <v>0</v>
      </c>
      <c r="AB639" s="28">
        <v>0</v>
      </c>
      <c r="AC639" s="139">
        <v>0</v>
      </c>
      <c r="AD639" s="130">
        <v>0</v>
      </c>
      <c r="AE639" s="137">
        <v>0</v>
      </c>
      <c r="AF639" s="130">
        <v>0</v>
      </c>
      <c r="AG639" s="47">
        <v>0</v>
      </c>
      <c r="AH639" s="47">
        <v>0</v>
      </c>
      <c r="AI639" s="47">
        <v>0</v>
      </c>
      <c r="AJ639" s="47">
        <v>0</v>
      </c>
      <c r="AK639" s="47">
        <v>1.1583803006773525</v>
      </c>
      <c r="AL639" s="45">
        <v>0</v>
      </c>
      <c r="AM639" s="30">
        <v>9682.6460896958415</v>
      </c>
      <c r="AN639" s="140">
        <v>9682.64</v>
      </c>
      <c r="AO639" s="140">
        <v>1.1499999999999999</v>
      </c>
      <c r="AP639" s="140">
        <v>6527528.8000000007</v>
      </c>
      <c r="AQ639" s="41">
        <v>6537211.4400000004</v>
      </c>
      <c r="AR639" s="140"/>
      <c r="AS639" s="140">
        <v>6537211.4400000004</v>
      </c>
      <c r="AT639" s="58"/>
      <c r="AU639" s="117">
        <v>51</v>
      </c>
      <c r="AV639" s="117">
        <v>26</v>
      </c>
      <c r="AW639" s="57"/>
      <c r="AY639" s="6"/>
      <c r="AZ639" s="1"/>
      <c r="BA639" s="1"/>
      <c r="BB639" s="176"/>
    </row>
    <row r="640" spans="1:54" x14ac:dyDescent="0.25">
      <c r="A640" s="24" t="s">
        <v>1338</v>
      </c>
      <c r="B640" s="24" t="s">
        <v>1339</v>
      </c>
      <c r="C640" s="24" t="s">
        <v>1340</v>
      </c>
      <c r="D640" s="24" t="s">
        <v>6</v>
      </c>
      <c r="E640" s="58"/>
      <c r="F640" s="139">
        <v>57</v>
      </c>
      <c r="G640" s="57"/>
      <c r="H640" s="139">
        <v>325920.2</v>
      </c>
      <c r="I640" s="139">
        <v>44695.41</v>
      </c>
      <c r="J640" s="139">
        <v>99983.150000000009</v>
      </c>
      <c r="K640" s="139">
        <v>272047.77</v>
      </c>
      <c r="L640" s="139">
        <v>742646.53</v>
      </c>
      <c r="M640" s="117">
        <v>0.9</v>
      </c>
      <c r="N640" s="25">
        <v>695586.65</v>
      </c>
      <c r="O640" s="25">
        <v>12203.27</v>
      </c>
      <c r="P640" s="58"/>
      <c r="Q640" s="139">
        <v>69558.66</v>
      </c>
      <c r="R640" s="139">
        <v>310964.82</v>
      </c>
      <c r="S640" s="139">
        <v>380523.48</v>
      </c>
      <c r="T640" s="40">
        <v>0.54705402986098128</v>
      </c>
      <c r="U640" s="58"/>
      <c r="V640" s="28">
        <v>315063.17000000004</v>
      </c>
      <c r="W640" s="29">
        <v>0.54705402986098128</v>
      </c>
      <c r="X640" s="42">
        <v>1</v>
      </c>
      <c r="Y640" s="46">
        <v>1</v>
      </c>
      <c r="Z640" s="58"/>
      <c r="AA640" s="28">
        <v>88026.534612732823</v>
      </c>
      <c r="AB640" s="28">
        <v>26407.960383819845</v>
      </c>
      <c r="AC640" s="139">
        <v>197186.89015456213</v>
      </c>
      <c r="AD640" s="130">
        <v>9788.604778583911</v>
      </c>
      <c r="AE640" s="137">
        <v>9788.604778583911</v>
      </c>
      <c r="AF640" s="130">
        <v>9518.4802181440646</v>
      </c>
      <c r="AG640" s="47">
        <v>463.29755059333064</v>
      </c>
      <c r="AH640" s="47">
        <v>171.72990839620897</v>
      </c>
      <c r="AI640" s="47">
        <v>166.9908810200713</v>
      </c>
      <c r="AJ640" s="47">
        <v>0</v>
      </c>
      <c r="AK640" s="47">
        <v>0</v>
      </c>
      <c r="AL640" s="45">
        <v>0</v>
      </c>
      <c r="AM640" s="30">
        <v>0</v>
      </c>
      <c r="AN640" s="140">
        <v>35926.44</v>
      </c>
      <c r="AO640" s="140">
        <v>630.28</v>
      </c>
      <c r="AP640" s="140">
        <v>310964.82</v>
      </c>
      <c r="AQ640" s="41">
        <v>346891.26</v>
      </c>
      <c r="AR640" s="140"/>
      <c r="AS640" s="140">
        <v>346891.26</v>
      </c>
      <c r="AT640" s="58"/>
      <c r="AU640" s="117">
        <v>76</v>
      </c>
      <c r="AV640" s="117">
        <v>38</v>
      </c>
      <c r="AW640" s="57"/>
      <c r="AY640" s="6"/>
      <c r="AZ640" s="1"/>
      <c r="BA640" s="1"/>
      <c r="BB640" s="176"/>
    </row>
    <row r="641" spans="1:54" x14ac:dyDescent="0.25">
      <c r="A641" s="24" t="s">
        <v>1341</v>
      </c>
      <c r="B641" s="24" t="s">
        <v>1342</v>
      </c>
      <c r="C641" s="24" t="s">
        <v>1340</v>
      </c>
      <c r="D641" s="24" t="s">
        <v>12</v>
      </c>
      <c r="E641" s="58"/>
      <c r="F641" s="139">
        <v>267</v>
      </c>
      <c r="G641" s="57"/>
      <c r="H641" s="139">
        <v>1477456.2999999998</v>
      </c>
      <c r="I641" s="139">
        <v>209362.71</v>
      </c>
      <c r="J641" s="139">
        <v>390936.24999999994</v>
      </c>
      <c r="K641" s="139">
        <v>1178909.92</v>
      </c>
      <c r="L641" s="139">
        <v>3256665.1799999997</v>
      </c>
      <c r="M641" s="117">
        <v>0.9</v>
      </c>
      <c r="N641" s="25">
        <v>3048889.65</v>
      </c>
      <c r="O641" s="25">
        <v>11419.06</v>
      </c>
      <c r="P641" s="58"/>
      <c r="Q641" s="139">
        <v>2504839.2799999998</v>
      </c>
      <c r="R641" s="139">
        <v>330957.73</v>
      </c>
      <c r="S641" s="139">
        <v>2918897.94</v>
      </c>
      <c r="T641" s="40">
        <v>0.95736424570170986</v>
      </c>
      <c r="U641" s="58"/>
      <c r="V641" s="28">
        <v>129991.70999999996</v>
      </c>
      <c r="W641" s="29">
        <v>0.95736424570170986</v>
      </c>
      <c r="X641" s="42">
        <v>3</v>
      </c>
      <c r="Y641" s="46">
        <v>0</v>
      </c>
      <c r="Z641" s="58"/>
      <c r="AA641" s="28">
        <v>0</v>
      </c>
      <c r="AB641" s="28">
        <v>0</v>
      </c>
      <c r="AC641" s="139">
        <v>0</v>
      </c>
      <c r="AD641" s="130">
        <v>0</v>
      </c>
      <c r="AE641" s="137">
        <v>0</v>
      </c>
      <c r="AF641" s="130">
        <v>0</v>
      </c>
      <c r="AG641" s="47">
        <v>0</v>
      </c>
      <c r="AH641" s="47">
        <v>0</v>
      </c>
      <c r="AI641" s="47">
        <v>0</v>
      </c>
      <c r="AJ641" s="47">
        <v>25.973982140810751</v>
      </c>
      <c r="AK641" s="47">
        <v>0</v>
      </c>
      <c r="AL641" s="45">
        <v>6935.0532315964701</v>
      </c>
      <c r="AM641" s="30">
        <v>0</v>
      </c>
      <c r="AN641" s="140">
        <v>6935.05</v>
      </c>
      <c r="AO641" s="140">
        <v>25.97</v>
      </c>
      <c r="AP641" s="140">
        <v>338375.68999999994</v>
      </c>
      <c r="AQ641" s="41">
        <v>345310.73999999993</v>
      </c>
      <c r="AR641" s="140"/>
      <c r="AS641" s="140">
        <v>345310.73999999993</v>
      </c>
      <c r="AT641" s="58"/>
      <c r="AU641" s="117">
        <v>90</v>
      </c>
      <c r="AV641" s="117">
        <v>45</v>
      </c>
      <c r="AW641" s="57"/>
      <c r="AY641" s="6"/>
      <c r="AZ641" s="1"/>
      <c r="BA641" s="1"/>
      <c r="BB641" s="176"/>
    </row>
    <row r="642" spans="1:54" x14ac:dyDescent="0.25">
      <c r="A642" s="24" t="s">
        <v>1343</v>
      </c>
      <c r="B642" s="24" t="s">
        <v>1344</v>
      </c>
      <c r="C642" s="24" t="s">
        <v>1340</v>
      </c>
      <c r="D642" s="24" t="s">
        <v>12</v>
      </c>
      <c r="E642" s="58"/>
      <c r="F642" s="139">
        <v>660.11</v>
      </c>
      <c r="G642" s="57"/>
      <c r="H642" s="139">
        <v>3715577.5999999996</v>
      </c>
      <c r="I642" s="139">
        <v>517612.05</v>
      </c>
      <c r="J642" s="139">
        <v>998000.9</v>
      </c>
      <c r="K642" s="139">
        <v>2953402.2442899998</v>
      </c>
      <c r="L642" s="139">
        <v>8184592.7942899996</v>
      </c>
      <c r="M642" s="117">
        <v>0.9</v>
      </c>
      <c r="N642" s="25">
        <v>7661473.7300000004</v>
      </c>
      <c r="O642" s="25">
        <v>11606.35</v>
      </c>
      <c r="P642" s="58"/>
      <c r="Q642" s="139">
        <v>6642497.7199999997</v>
      </c>
      <c r="R642" s="139">
        <v>867444.24</v>
      </c>
      <c r="S642" s="139">
        <v>8515981.9499999993</v>
      </c>
      <c r="T642" s="40">
        <v>1.1115331397214094</v>
      </c>
      <c r="U642" s="58"/>
      <c r="V642" s="28">
        <v>-854508.21999999881</v>
      </c>
      <c r="W642" s="29">
        <v>1.1115331397214094</v>
      </c>
      <c r="X642" s="42">
        <v>4</v>
      </c>
      <c r="Y642" s="46">
        <v>0</v>
      </c>
      <c r="Z642" s="58"/>
      <c r="AA642" s="28">
        <v>0</v>
      </c>
      <c r="AB642" s="28">
        <v>0</v>
      </c>
      <c r="AC642" s="139">
        <v>0</v>
      </c>
      <c r="AD642" s="130">
        <v>0</v>
      </c>
      <c r="AE642" s="137">
        <v>0</v>
      </c>
      <c r="AF642" s="130">
        <v>0</v>
      </c>
      <c r="AG642" s="47">
        <v>0</v>
      </c>
      <c r="AH642" s="47">
        <v>0</v>
      </c>
      <c r="AI642" s="47">
        <v>0</v>
      </c>
      <c r="AJ642" s="47">
        <v>0</v>
      </c>
      <c r="AK642" s="47">
        <v>1.1024372374540119</v>
      </c>
      <c r="AL642" s="45">
        <v>0</v>
      </c>
      <c r="AM642" s="30">
        <v>727.72984481576782</v>
      </c>
      <c r="AN642" s="140">
        <v>727.72</v>
      </c>
      <c r="AO642" s="140">
        <v>1.1000000000000001</v>
      </c>
      <c r="AP642" s="140">
        <v>867444.23999999987</v>
      </c>
      <c r="AQ642" s="41">
        <v>868171.95999999985</v>
      </c>
      <c r="AR642" s="140"/>
      <c r="AS642" s="140">
        <v>868171.95999999985</v>
      </c>
      <c r="AT642" s="58"/>
      <c r="AU642" s="117">
        <v>76</v>
      </c>
      <c r="AV642" s="117">
        <v>38</v>
      </c>
      <c r="AW642" s="57"/>
      <c r="AY642" s="6"/>
      <c r="AZ642" s="1"/>
      <c r="BA642" s="1"/>
      <c r="BB642" s="176"/>
    </row>
    <row r="643" spans="1:54" x14ac:dyDescent="0.25">
      <c r="A643" s="24" t="s">
        <v>1345</v>
      </c>
      <c r="B643" s="24" t="s">
        <v>1346</v>
      </c>
      <c r="C643" s="24" t="s">
        <v>1340</v>
      </c>
      <c r="D643" s="24" t="s">
        <v>12</v>
      </c>
      <c r="E643" s="58"/>
      <c r="F643" s="139">
        <v>403.93</v>
      </c>
      <c r="G643" s="57"/>
      <c r="H643" s="139">
        <v>2324884.86</v>
      </c>
      <c r="I643" s="139">
        <v>316733.63</v>
      </c>
      <c r="J643" s="139">
        <v>761234.68000000017</v>
      </c>
      <c r="K643" s="139">
        <v>1982266.1572699999</v>
      </c>
      <c r="L643" s="139">
        <v>5385119.3272699993</v>
      </c>
      <c r="M643" s="117">
        <v>0.9</v>
      </c>
      <c r="N643" s="25">
        <v>5044834.01</v>
      </c>
      <c r="O643" s="25">
        <v>12489.37</v>
      </c>
      <c r="P643" s="58"/>
      <c r="Q643" s="139">
        <v>2550326.75</v>
      </c>
      <c r="R643" s="139">
        <v>1317027.3899999999</v>
      </c>
      <c r="S643" s="139">
        <v>4007524.2199999997</v>
      </c>
      <c r="T643" s="40">
        <v>0.79438177986752034</v>
      </c>
      <c r="U643" s="58"/>
      <c r="V643" s="28">
        <v>1037309.79</v>
      </c>
      <c r="W643" s="29">
        <v>0.79438177986752034</v>
      </c>
      <c r="X643" s="42">
        <v>2</v>
      </c>
      <c r="Y643" s="46">
        <v>0</v>
      </c>
      <c r="Z643" s="58"/>
      <c r="AA643" s="28">
        <v>0</v>
      </c>
      <c r="AB643" s="28">
        <v>0</v>
      </c>
      <c r="AC643" s="139">
        <v>294919.40631150024</v>
      </c>
      <c r="AD643" s="130">
        <v>14640.169575447258</v>
      </c>
      <c r="AE643" s="137">
        <v>14765.258472097823</v>
      </c>
      <c r="AF643" s="130">
        <v>14357.799079796856</v>
      </c>
      <c r="AG643" s="47">
        <v>0</v>
      </c>
      <c r="AH643" s="47">
        <v>36.244323460617579</v>
      </c>
      <c r="AI643" s="47">
        <v>35.545265466285883</v>
      </c>
      <c r="AJ643" s="47">
        <v>0</v>
      </c>
      <c r="AK643" s="47">
        <v>0</v>
      </c>
      <c r="AL643" s="45">
        <v>0</v>
      </c>
      <c r="AM643" s="30">
        <v>0</v>
      </c>
      <c r="AN643" s="140">
        <v>14357.79</v>
      </c>
      <c r="AO643" s="140">
        <v>35.54</v>
      </c>
      <c r="AP643" s="140">
        <v>1367363.21</v>
      </c>
      <c r="AQ643" s="41">
        <v>1381721</v>
      </c>
      <c r="AR643" s="140"/>
      <c r="AS643" s="140">
        <v>1381721</v>
      </c>
      <c r="AT643" s="58"/>
      <c r="AU643" s="117">
        <v>90</v>
      </c>
      <c r="AV643" s="117">
        <v>45</v>
      </c>
      <c r="AW643" s="57"/>
      <c r="AY643" s="6"/>
      <c r="AZ643" s="1"/>
      <c r="BA643" s="1"/>
      <c r="BB643" s="176"/>
    </row>
    <row r="644" spans="1:54" x14ac:dyDescent="0.25">
      <c r="A644" s="24" t="s">
        <v>1347</v>
      </c>
      <c r="B644" s="24" t="s">
        <v>1348</v>
      </c>
      <c r="C644" s="24" t="s">
        <v>1340</v>
      </c>
      <c r="D644" s="24" t="s">
        <v>131</v>
      </c>
      <c r="E644" s="58"/>
      <c r="F644" s="139">
        <v>879.98</v>
      </c>
      <c r="G644" s="57"/>
      <c r="H644" s="139">
        <v>5442867.79</v>
      </c>
      <c r="I644" s="139">
        <v>690018.71</v>
      </c>
      <c r="J644" s="139">
        <v>1716123.9099999997</v>
      </c>
      <c r="K644" s="139">
        <v>4789498.8152199993</v>
      </c>
      <c r="L644" s="139">
        <v>12638509.225219999</v>
      </c>
      <c r="M644" s="117">
        <v>0.9</v>
      </c>
      <c r="N644" s="25">
        <v>11853608.18</v>
      </c>
      <c r="O644" s="25">
        <v>13470.31</v>
      </c>
      <c r="P644" s="58"/>
      <c r="Q644" s="139">
        <v>2324637.8199999998</v>
      </c>
      <c r="R644" s="139">
        <v>4543830.55</v>
      </c>
      <c r="S644" s="139">
        <v>7356253.0800000001</v>
      </c>
      <c r="T644" s="40">
        <v>0.6205918879967568</v>
      </c>
      <c r="U644" s="58"/>
      <c r="V644" s="28">
        <v>4497355.0999999996</v>
      </c>
      <c r="W644" s="29">
        <v>0.6205918879967568</v>
      </c>
      <c r="X644" s="42">
        <v>1</v>
      </c>
      <c r="Y644" s="46">
        <v>1</v>
      </c>
      <c r="Z644" s="58"/>
      <c r="AA644" s="28">
        <v>628385.90919366572</v>
      </c>
      <c r="AB644" s="28">
        <v>188515.77275809972</v>
      </c>
      <c r="AC644" s="139">
        <v>2620286.1214030297</v>
      </c>
      <c r="AD644" s="130">
        <v>130074.29261204047</v>
      </c>
      <c r="AE644" s="137">
        <v>130074.29261204047</v>
      </c>
      <c r="AF644" s="130">
        <v>126484.78604689398</v>
      </c>
      <c r="AG644" s="47">
        <v>214.22733784642801</v>
      </c>
      <c r="AH644" s="47">
        <v>147.81505558312742</v>
      </c>
      <c r="AI644" s="47">
        <v>143.73597814370098</v>
      </c>
      <c r="AJ644" s="47">
        <v>0</v>
      </c>
      <c r="AK644" s="47">
        <v>0</v>
      </c>
      <c r="AL644" s="45">
        <v>0</v>
      </c>
      <c r="AM644" s="30">
        <v>0</v>
      </c>
      <c r="AN644" s="140">
        <v>315000.55</v>
      </c>
      <c r="AO644" s="140">
        <v>357.96</v>
      </c>
      <c r="AP644" s="140">
        <v>4777260.1199999992</v>
      </c>
      <c r="AQ644" s="41">
        <v>5092260.669999999</v>
      </c>
      <c r="AR644" s="140"/>
      <c r="AS644" s="140">
        <v>5092260.669999999</v>
      </c>
      <c r="AT644" s="58"/>
      <c r="AU644" s="117">
        <v>76</v>
      </c>
      <c r="AV644" s="117">
        <v>38</v>
      </c>
      <c r="AW644" s="57"/>
      <c r="AY644" s="6"/>
      <c r="AZ644" s="1"/>
      <c r="BA644" s="1"/>
      <c r="BB644" s="176"/>
    </row>
    <row r="645" spans="1:54" x14ac:dyDescent="0.25">
      <c r="A645" s="24" t="s">
        <v>1349</v>
      </c>
      <c r="B645" s="24" t="s">
        <v>1350</v>
      </c>
      <c r="C645" s="24" t="s">
        <v>1340</v>
      </c>
      <c r="D645" s="24" t="s">
        <v>120</v>
      </c>
      <c r="E645" s="58"/>
      <c r="F645" s="139">
        <v>1511.22</v>
      </c>
      <c r="G645" s="57"/>
      <c r="H645" s="139">
        <v>8660572.8300000001</v>
      </c>
      <c r="I645" s="139">
        <v>1184992.93</v>
      </c>
      <c r="J645" s="139">
        <v>3696893.66</v>
      </c>
      <c r="K645" s="139">
        <v>7362892.6585799996</v>
      </c>
      <c r="L645" s="139">
        <v>20905352.07858</v>
      </c>
      <c r="M645" s="117">
        <v>0.9</v>
      </c>
      <c r="N645" s="25">
        <v>19551106.129999999</v>
      </c>
      <c r="O645" s="25">
        <v>12937.29</v>
      </c>
      <c r="P645" s="58"/>
      <c r="Q645" s="139">
        <v>3372197.87</v>
      </c>
      <c r="R645" s="139">
        <v>9280948.0899999999</v>
      </c>
      <c r="S645" s="139">
        <v>13208652.939999999</v>
      </c>
      <c r="T645" s="40">
        <v>0.67559619656159065</v>
      </c>
      <c r="U645" s="58"/>
      <c r="V645" s="28">
        <v>6342453.1899999995</v>
      </c>
      <c r="W645" s="29">
        <v>0.67559619656159065</v>
      </c>
      <c r="X645" s="42">
        <v>2</v>
      </c>
      <c r="Y645" s="46">
        <v>0</v>
      </c>
      <c r="Z645" s="58"/>
      <c r="AA645" s="28">
        <v>0</v>
      </c>
      <c r="AB645" s="28">
        <v>0</v>
      </c>
      <c r="AC645" s="139">
        <v>3637984.464848401</v>
      </c>
      <c r="AD645" s="130">
        <v>180594.11601408228</v>
      </c>
      <c r="AE645" s="137">
        <v>180594.11601408228</v>
      </c>
      <c r="AF645" s="130">
        <v>175610.47357373606</v>
      </c>
      <c r="AG645" s="47">
        <v>0</v>
      </c>
      <c r="AH645" s="47">
        <v>119.50220088013808</v>
      </c>
      <c r="AI645" s="47">
        <v>116.20443983916046</v>
      </c>
      <c r="AJ645" s="47">
        <v>0</v>
      </c>
      <c r="AK645" s="47">
        <v>0</v>
      </c>
      <c r="AL645" s="45">
        <v>0</v>
      </c>
      <c r="AM645" s="30">
        <v>0</v>
      </c>
      <c r="AN645" s="140">
        <v>175610.47</v>
      </c>
      <c r="AO645" s="140">
        <v>116.2</v>
      </c>
      <c r="AP645" s="140">
        <v>9864007.4900000002</v>
      </c>
      <c r="AQ645" s="41">
        <v>10039617.960000001</v>
      </c>
      <c r="AR645" s="140"/>
      <c r="AS645" s="140">
        <v>10039617.960000001</v>
      </c>
      <c r="AT645" s="58"/>
      <c r="AU645" s="117">
        <v>76</v>
      </c>
      <c r="AV645" s="117">
        <v>38</v>
      </c>
      <c r="AW645" s="57"/>
      <c r="AY645" s="6"/>
      <c r="AZ645" s="1"/>
      <c r="BA645" s="1"/>
      <c r="BB645" s="176"/>
    </row>
    <row r="646" spans="1:54" x14ac:dyDescent="0.25">
      <c r="A646" s="24" t="s">
        <v>1351</v>
      </c>
      <c r="B646" s="24" t="s">
        <v>1352</v>
      </c>
      <c r="C646" s="24" t="s">
        <v>1340</v>
      </c>
      <c r="D646" s="24" t="s">
        <v>120</v>
      </c>
      <c r="E646" s="58"/>
      <c r="F646" s="139">
        <v>84.87</v>
      </c>
      <c r="G646" s="57"/>
      <c r="H646" s="139">
        <v>457263.67000000004</v>
      </c>
      <c r="I646" s="139">
        <v>66549.11</v>
      </c>
      <c r="J646" s="139">
        <v>128585.99999999999</v>
      </c>
      <c r="K646" s="139">
        <v>357825.72093000007</v>
      </c>
      <c r="L646" s="139">
        <v>1010224.5009300001</v>
      </c>
      <c r="M646" s="117">
        <v>0.9</v>
      </c>
      <c r="N646" s="25">
        <v>944984.62</v>
      </c>
      <c r="O646" s="25">
        <v>11134.49</v>
      </c>
      <c r="P646" s="58"/>
      <c r="Q646" s="139">
        <v>1039709.89</v>
      </c>
      <c r="R646" s="139">
        <v>62474.45</v>
      </c>
      <c r="S646" s="139">
        <v>1161798.3599999999</v>
      </c>
      <c r="T646" s="40">
        <v>1.2294362632060614</v>
      </c>
      <c r="U646" s="58"/>
      <c r="V646" s="28">
        <v>-216813.73999999987</v>
      </c>
      <c r="W646" s="29">
        <v>1.2294362632060614</v>
      </c>
      <c r="X646" s="42">
        <v>4</v>
      </c>
      <c r="Y646" s="46">
        <v>0</v>
      </c>
      <c r="Z646" s="58"/>
      <c r="AA646" s="28">
        <v>0</v>
      </c>
      <c r="AB646" s="28">
        <v>0</v>
      </c>
      <c r="AC646" s="139">
        <v>0</v>
      </c>
      <c r="AD646" s="130">
        <v>0</v>
      </c>
      <c r="AE646" s="137">
        <v>0</v>
      </c>
      <c r="AF646" s="130">
        <v>0</v>
      </c>
      <c r="AG646" s="47">
        <v>0</v>
      </c>
      <c r="AH646" s="47">
        <v>0</v>
      </c>
      <c r="AI646" s="47">
        <v>0</v>
      </c>
      <c r="AJ646" s="47">
        <v>0</v>
      </c>
      <c r="AK646" s="47">
        <v>1.0576169619154561</v>
      </c>
      <c r="AL646" s="45">
        <v>0</v>
      </c>
      <c r="AM646" s="30">
        <v>89.759951557764765</v>
      </c>
      <c r="AN646" s="140">
        <v>89.75</v>
      </c>
      <c r="AO646" s="140">
        <v>1.05</v>
      </c>
      <c r="AP646" s="140">
        <v>62474.45</v>
      </c>
      <c r="AQ646" s="41">
        <v>62564.2</v>
      </c>
      <c r="AR646" s="140"/>
      <c r="AS646" s="140">
        <v>62564.2</v>
      </c>
      <c r="AT646" s="58"/>
      <c r="AU646" s="117">
        <v>75</v>
      </c>
      <c r="AV646" s="117">
        <v>38</v>
      </c>
      <c r="AW646" s="57"/>
      <c r="AY646" s="6"/>
      <c r="AZ646" s="1"/>
      <c r="BA646" s="1"/>
      <c r="BB646" s="176"/>
    </row>
    <row r="647" spans="1:54" x14ac:dyDescent="0.25">
      <c r="A647" s="24" t="s">
        <v>1353</v>
      </c>
      <c r="B647" s="24" t="s">
        <v>1354</v>
      </c>
      <c r="C647" s="24" t="s">
        <v>1340</v>
      </c>
      <c r="D647" s="24" t="s">
        <v>120</v>
      </c>
      <c r="E647" s="58"/>
      <c r="F647" s="139">
        <v>170.12</v>
      </c>
      <c r="G647" s="57"/>
      <c r="H647" s="139">
        <v>906620.06</v>
      </c>
      <c r="I647" s="139">
        <v>133396.19</v>
      </c>
      <c r="J647" s="139">
        <v>268466.99</v>
      </c>
      <c r="K647" s="139">
        <v>765913.80468000006</v>
      </c>
      <c r="L647" s="139">
        <v>2074397.04468</v>
      </c>
      <c r="M647" s="117">
        <v>0.9</v>
      </c>
      <c r="N647" s="25">
        <v>1943548.72</v>
      </c>
      <c r="O647" s="25">
        <v>11424.57</v>
      </c>
      <c r="P647" s="58"/>
      <c r="Q647" s="139">
        <v>1098882.44</v>
      </c>
      <c r="R647" s="139">
        <v>596596.99</v>
      </c>
      <c r="S647" s="139">
        <v>1734106.95</v>
      </c>
      <c r="T647" s="40">
        <v>0.89223744800181803</v>
      </c>
      <c r="U647" s="58"/>
      <c r="V647" s="28">
        <v>209441.77000000002</v>
      </c>
      <c r="W647" s="29">
        <v>0.89223744800181803</v>
      </c>
      <c r="X647" s="42">
        <v>2</v>
      </c>
      <c r="Y647" s="46">
        <v>0</v>
      </c>
      <c r="Z647" s="58"/>
      <c r="AA647" s="28">
        <v>0</v>
      </c>
      <c r="AB647" s="28">
        <v>0</v>
      </c>
      <c r="AC647" s="139">
        <v>6556.765870800019</v>
      </c>
      <c r="AD647" s="130">
        <v>325.486089286469</v>
      </c>
      <c r="AE647" s="137">
        <v>6218.5670073361262</v>
      </c>
      <c r="AF647" s="130">
        <v>6046.9605611245543</v>
      </c>
      <c r="AG647" s="47">
        <v>0</v>
      </c>
      <c r="AH647" s="47">
        <v>1.9132735086202033</v>
      </c>
      <c r="AI647" s="47">
        <v>35.545265466285883</v>
      </c>
      <c r="AJ647" s="47">
        <v>0</v>
      </c>
      <c r="AK647" s="47">
        <v>0</v>
      </c>
      <c r="AL647" s="45">
        <v>0</v>
      </c>
      <c r="AM647" s="30">
        <v>0</v>
      </c>
      <c r="AN647" s="140">
        <v>6046.96</v>
      </c>
      <c r="AO647" s="140">
        <v>35.54</v>
      </c>
      <c r="AP647" s="140">
        <v>599110.63000000012</v>
      </c>
      <c r="AQ647" s="41">
        <v>605157.59000000008</v>
      </c>
      <c r="AR647" s="140"/>
      <c r="AS647" s="140">
        <v>605157.59000000008</v>
      </c>
      <c r="AT647" s="58"/>
      <c r="AU647" s="117">
        <v>76</v>
      </c>
      <c r="AV647" s="117">
        <v>38</v>
      </c>
      <c r="AW647" s="57"/>
      <c r="AY647" s="6"/>
      <c r="AZ647" s="1"/>
      <c r="BA647" s="1"/>
      <c r="BB647" s="176"/>
    </row>
    <row r="648" spans="1:54" x14ac:dyDescent="0.25">
      <c r="A648" s="24" t="s">
        <v>1355</v>
      </c>
      <c r="B648" s="24" t="s">
        <v>1356</v>
      </c>
      <c r="C648" s="24" t="s">
        <v>1340</v>
      </c>
      <c r="D648" s="24" t="s">
        <v>120</v>
      </c>
      <c r="E648" s="58"/>
      <c r="F648" s="139">
        <v>77.8</v>
      </c>
      <c r="G648" s="57"/>
      <c r="H648" s="139">
        <v>395510.20999999996</v>
      </c>
      <c r="I648" s="139">
        <v>61005.31</v>
      </c>
      <c r="J648" s="139">
        <v>83662.28</v>
      </c>
      <c r="K648" s="139">
        <v>310784.6112000001</v>
      </c>
      <c r="L648" s="139">
        <v>850962.41119999997</v>
      </c>
      <c r="M648" s="117">
        <v>0.9</v>
      </c>
      <c r="N648" s="25">
        <v>796944.63</v>
      </c>
      <c r="O648" s="25">
        <v>10243.5</v>
      </c>
      <c r="P648" s="58"/>
      <c r="Q648" s="139">
        <v>823702.62</v>
      </c>
      <c r="R648" s="139">
        <v>102447.62</v>
      </c>
      <c r="S648" s="139">
        <v>954643.95</v>
      </c>
      <c r="T648" s="40">
        <v>1.1978798953698953</v>
      </c>
      <c r="U648" s="58"/>
      <c r="V648" s="28">
        <v>-157699.31999999995</v>
      </c>
      <c r="W648" s="29">
        <v>1.1978798953698953</v>
      </c>
      <c r="X648" s="42">
        <v>4</v>
      </c>
      <c r="Y648" s="46">
        <v>0</v>
      </c>
      <c r="Z648" s="58"/>
      <c r="AA648" s="28">
        <v>0</v>
      </c>
      <c r="AB648" s="28">
        <v>0</v>
      </c>
      <c r="AC648" s="139">
        <v>0</v>
      </c>
      <c r="AD648" s="130">
        <v>0</v>
      </c>
      <c r="AE648" s="137">
        <v>0</v>
      </c>
      <c r="AF648" s="130">
        <v>0</v>
      </c>
      <c r="AG648" s="47">
        <v>0</v>
      </c>
      <c r="AH648" s="47">
        <v>0</v>
      </c>
      <c r="AI648" s="47">
        <v>0</v>
      </c>
      <c r="AJ648" s="47">
        <v>0</v>
      </c>
      <c r="AK648" s="47">
        <v>0.97298561802184158</v>
      </c>
      <c r="AL648" s="45">
        <v>0</v>
      </c>
      <c r="AM648" s="30">
        <v>75.698281082099271</v>
      </c>
      <c r="AN648" s="140">
        <v>75.69</v>
      </c>
      <c r="AO648" s="140">
        <v>0.97</v>
      </c>
      <c r="AP648" s="140">
        <v>102447.62000000001</v>
      </c>
      <c r="AQ648" s="41">
        <v>102523.31000000001</v>
      </c>
      <c r="AR648" s="140"/>
      <c r="AS648" s="140">
        <v>102523.31000000001</v>
      </c>
      <c r="AT648" s="58"/>
      <c r="AU648" s="117">
        <v>76</v>
      </c>
      <c r="AV648" s="117">
        <v>38</v>
      </c>
      <c r="AW648" s="57"/>
      <c r="AY648" s="6"/>
      <c r="AZ648" s="1"/>
      <c r="BA648" s="1"/>
      <c r="BB648" s="176"/>
    </row>
    <row r="649" spans="1:54" x14ac:dyDescent="0.25">
      <c r="A649" s="24" t="s">
        <v>1357</v>
      </c>
      <c r="B649" s="24" t="s">
        <v>1358</v>
      </c>
      <c r="C649" s="24" t="s">
        <v>1340</v>
      </c>
      <c r="D649" s="24" t="s">
        <v>120</v>
      </c>
      <c r="E649" s="58"/>
      <c r="F649" s="139">
        <v>203.03</v>
      </c>
      <c r="G649" s="57"/>
      <c r="H649" s="139">
        <v>1082580.48</v>
      </c>
      <c r="I649" s="139">
        <v>159201.91</v>
      </c>
      <c r="J649" s="139">
        <v>284012.31</v>
      </c>
      <c r="K649" s="139">
        <v>846301.5321699999</v>
      </c>
      <c r="L649" s="139">
        <v>2372096.2321699997</v>
      </c>
      <c r="M649" s="117">
        <v>0.9</v>
      </c>
      <c r="N649" s="25">
        <v>2219516.7599999998</v>
      </c>
      <c r="O649" s="25">
        <v>10931.96</v>
      </c>
      <c r="P649" s="58"/>
      <c r="Q649" s="139">
        <v>2046471.62</v>
      </c>
      <c r="R649" s="139">
        <v>247292.18</v>
      </c>
      <c r="S649" s="139">
        <v>2338506.48</v>
      </c>
      <c r="T649" s="40">
        <v>1.0536106427058474</v>
      </c>
      <c r="U649" s="58"/>
      <c r="V649" s="28">
        <v>-118989.7200000002</v>
      </c>
      <c r="W649" s="29">
        <v>1.0536106427058474</v>
      </c>
      <c r="X649" s="42">
        <v>4</v>
      </c>
      <c r="Y649" s="46">
        <v>0</v>
      </c>
      <c r="Z649" s="58"/>
      <c r="AA649" s="28">
        <v>0</v>
      </c>
      <c r="AB649" s="28">
        <v>0</v>
      </c>
      <c r="AC649" s="139">
        <v>0</v>
      </c>
      <c r="AD649" s="130">
        <v>0</v>
      </c>
      <c r="AE649" s="137">
        <v>0</v>
      </c>
      <c r="AF649" s="130">
        <v>0</v>
      </c>
      <c r="AG649" s="47">
        <v>0</v>
      </c>
      <c r="AH649" s="47">
        <v>0</v>
      </c>
      <c r="AI649" s="47">
        <v>0</v>
      </c>
      <c r="AJ649" s="47">
        <v>0</v>
      </c>
      <c r="AK649" s="47">
        <v>1.0383794471657168</v>
      </c>
      <c r="AL649" s="45">
        <v>0</v>
      </c>
      <c r="AM649" s="30">
        <v>210.82217915805549</v>
      </c>
      <c r="AN649" s="140">
        <v>210.82</v>
      </c>
      <c r="AO649" s="140">
        <v>1.03</v>
      </c>
      <c r="AP649" s="140">
        <v>247292.18</v>
      </c>
      <c r="AQ649" s="41">
        <v>247503</v>
      </c>
      <c r="AR649" s="140"/>
      <c r="AS649" s="140">
        <v>247503</v>
      </c>
      <c r="AT649" s="58"/>
      <c r="AU649" s="117">
        <v>76</v>
      </c>
      <c r="AV649" s="117">
        <v>38</v>
      </c>
      <c r="AW649" s="57"/>
      <c r="AY649" s="6"/>
      <c r="AZ649" s="1"/>
      <c r="BA649" s="1"/>
      <c r="BB649" s="176"/>
    </row>
    <row r="650" spans="1:54" x14ac:dyDescent="0.25">
      <c r="A650" s="24" t="s">
        <v>1359</v>
      </c>
      <c r="B650" s="24" t="s">
        <v>1360</v>
      </c>
      <c r="C650" s="24" t="s">
        <v>1340</v>
      </c>
      <c r="D650" s="24" t="s">
        <v>131</v>
      </c>
      <c r="E650" s="58"/>
      <c r="F650" s="139">
        <v>1238.5</v>
      </c>
      <c r="G650" s="57"/>
      <c r="H650" s="139">
        <v>7527600.5299999993</v>
      </c>
      <c r="I650" s="139">
        <v>971145</v>
      </c>
      <c r="J650" s="139">
        <v>2102611.33</v>
      </c>
      <c r="K650" s="139">
        <v>6609167.6895000003</v>
      </c>
      <c r="L650" s="139">
        <v>17210524.5495</v>
      </c>
      <c r="M650" s="117">
        <v>0.9</v>
      </c>
      <c r="N650" s="25">
        <v>16150388.859999999</v>
      </c>
      <c r="O650" s="25">
        <v>13040.28</v>
      </c>
      <c r="P650" s="58"/>
      <c r="Q650" s="139">
        <v>7148558.0800000001</v>
      </c>
      <c r="R650" s="139">
        <v>1700494.23</v>
      </c>
      <c r="S650" s="139">
        <v>10058743.58</v>
      </c>
      <c r="T650" s="40">
        <v>0.62281742360474657</v>
      </c>
      <c r="U650" s="58"/>
      <c r="V650" s="28">
        <v>6091645.2799999993</v>
      </c>
      <c r="W650" s="29">
        <v>0.62281742360474657</v>
      </c>
      <c r="X650" s="42">
        <v>1</v>
      </c>
      <c r="Y650" s="46">
        <v>1</v>
      </c>
      <c r="Z650" s="58"/>
      <c r="AA650" s="28">
        <v>820224.46280863695</v>
      </c>
      <c r="AB650" s="28">
        <v>246067.33884259107</v>
      </c>
      <c r="AC650" s="139">
        <v>2561168.3439922947</v>
      </c>
      <c r="AD650" s="130">
        <v>127139.61192404754</v>
      </c>
      <c r="AE650" s="137">
        <v>127139.61192404754</v>
      </c>
      <c r="AF650" s="130">
        <v>123631.09027440297</v>
      </c>
      <c r="AG650" s="47">
        <v>198.6817431106912</v>
      </c>
      <c r="AH650" s="47">
        <v>102.65612589749499</v>
      </c>
      <c r="AI650" s="47">
        <v>99.823246083490488</v>
      </c>
      <c r="AJ650" s="47">
        <v>0</v>
      </c>
      <c r="AK650" s="47">
        <v>0</v>
      </c>
      <c r="AL650" s="45">
        <v>0</v>
      </c>
      <c r="AM650" s="30">
        <v>0</v>
      </c>
      <c r="AN650" s="140">
        <v>369698.42</v>
      </c>
      <c r="AO650" s="140">
        <v>298.5</v>
      </c>
      <c r="AP650" s="140">
        <v>1881147.22</v>
      </c>
      <c r="AQ650" s="41">
        <v>2250845.64</v>
      </c>
      <c r="AR650" s="140"/>
      <c r="AS650" s="140">
        <v>2250845.64</v>
      </c>
      <c r="AT650" s="58"/>
      <c r="AU650" s="117">
        <v>76</v>
      </c>
      <c r="AV650" s="117">
        <v>38</v>
      </c>
      <c r="AW650" s="57"/>
      <c r="AY650" s="6"/>
      <c r="AZ650" s="1"/>
      <c r="BA650" s="1"/>
      <c r="BB650" s="176"/>
    </row>
    <row r="651" spans="1:54" x14ac:dyDescent="0.25">
      <c r="A651" s="24" t="s">
        <v>1361</v>
      </c>
      <c r="B651" s="24" t="s">
        <v>1362</v>
      </c>
      <c r="C651" s="24" t="s">
        <v>1340</v>
      </c>
      <c r="D651" s="24" t="s">
        <v>120</v>
      </c>
      <c r="E651" s="58"/>
      <c r="F651" s="139">
        <v>864.47</v>
      </c>
      <c r="G651" s="57"/>
      <c r="H651" s="139">
        <v>5053669.07</v>
      </c>
      <c r="I651" s="139">
        <v>677856.86</v>
      </c>
      <c r="J651" s="139">
        <v>2465539.5499999998</v>
      </c>
      <c r="K651" s="139">
        <v>4344288.4393299986</v>
      </c>
      <c r="L651" s="139">
        <v>12541353.919329999</v>
      </c>
      <c r="M651" s="117">
        <v>0.9</v>
      </c>
      <c r="N651" s="25">
        <v>11721647.369999999</v>
      </c>
      <c r="O651" s="25">
        <v>13559.34</v>
      </c>
      <c r="P651" s="58"/>
      <c r="Q651" s="139">
        <v>2148306.5299999998</v>
      </c>
      <c r="R651" s="139">
        <v>5208303.78</v>
      </c>
      <c r="S651" s="139">
        <v>7593086.5300000003</v>
      </c>
      <c r="T651" s="40">
        <v>0.64778322451786918</v>
      </c>
      <c r="U651" s="58"/>
      <c r="V651" s="28">
        <v>4128560.8399999989</v>
      </c>
      <c r="W651" s="29">
        <v>0.64778322451786918</v>
      </c>
      <c r="X651" s="42">
        <v>1</v>
      </c>
      <c r="Y651" s="46">
        <v>1</v>
      </c>
      <c r="Z651" s="58"/>
      <c r="AA651" s="28">
        <v>302663.11743616033</v>
      </c>
      <c r="AB651" s="28">
        <v>90798.935230848103</v>
      </c>
      <c r="AC651" s="139">
        <v>2352655.2747384729</v>
      </c>
      <c r="AD651" s="130">
        <v>116788.76139592516</v>
      </c>
      <c r="AE651" s="137">
        <v>116788.76139592516</v>
      </c>
      <c r="AF651" s="130">
        <v>113565.87993835422</v>
      </c>
      <c r="AG651" s="47">
        <v>105.03422354835691</v>
      </c>
      <c r="AH651" s="47">
        <v>135.0986863580288</v>
      </c>
      <c r="AI651" s="47">
        <v>131.37052753519984</v>
      </c>
      <c r="AJ651" s="47">
        <v>0</v>
      </c>
      <c r="AK651" s="47">
        <v>0</v>
      </c>
      <c r="AL651" s="45">
        <v>0</v>
      </c>
      <c r="AM651" s="30">
        <v>0</v>
      </c>
      <c r="AN651" s="140">
        <v>204364.81</v>
      </c>
      <c r="AO651" s="140">
        <v>236.4</v>
      </c>
      <c r="AP651" s="140">
        <v>5677027.9299999988</v>
      </c>
      <c r="AQ651" s="41">
        <v>5881392.7399999984</v>
      </c>
      <c r="AR651" s="140"/>
      <c r="AS651" s="140">
        <v>5881392.7399999984</v>
      </c>
      <c r="AT651" s="58"/>
      <c r="AU651" s="117">
        <v>76</v>
      </c>
      <c r="AV651" s="117">
        <v>38</v>
      </c>
      <c r="AW651" s="57"/>
      <c r="AY651" s="6"/>
      <c r="AZ651" s="1"/>
      <c r="BA651" s="1"/>
      <c r="BB651" s="176"/>
    </row>
    <row r="652" spans="1:54" x14ac:dyDescent="0.25">
      <c r="A652" s="24" t="s">
        <v>1363</v>
      </c>
      <c r="B652" s="24" t="s">
        <v>1364</v>
      </c>
      <c r="C652" s="24" t="s">
        <v>1340</v>
      </c>
      <c r="D652" s="24" t="s">
        <v>120</v>
      </c>
      <c r="E652" s="58"/>
      <c r="F652" s="139">
        <v>883</v>
      </c>
      <c r="G652" s="57"/>
      <c r="H652" s="139">
        <v>4866091.5199999996</v>
      </c>
      <c r="I652" s="139">
        <v>692386.79</v>
      </c>
      <c r="J652" s="139">
        <v>1512315.42</v>
      </c>
      <c r="K652" s="139">
        <v>4052378.7129999995</v>
      </c>
      <c r="L652" s="139">
        <v>11123172.443</v>
      </c>
      <c r="M652" s="117">
        <v>0.9</v>
      </c>
      <c r="N652" s="25">
        <v>10416093.07</v>
      </c>
      <c r="O652" s="25">
        <v>11796.25</v>
      </c>
      <c r="P652" s="58"/>
      <c r="Q652" s="139">
        <v>5213254.58</v>
      </c>
      <c r="R652" s="139">
        <v>1615178.01</v>
      </c>
      <c r="S652" s="139">
        <v>7241735.5199999996</v>
      </c>
      <c r="T652" s="40">
        <v>0.69524489377474419</v>
      </c>
      <c r="U652" s="58"/>
      <c r="V652" s="28">
        <v>3174357.5500000007</v>
      </c>
      <c r="W652" s="29">
        <v>0.69524489377474419</v>
      </c>
      <c r="X652" s="42">
        <v>2</v>
      </c>
      <c r="Y652" s="46">
        <v>0</v>
      </c>
      <c r="Z652" s="58"/>
      <c r="AA652" s="28">
        <v>0</v>
      </c>
      <c r="AB652" s="28">
        <v>0</v>
      </c>
      <c r="AC652" s="139">
        <v>1065307.7473785004</v>
      </c>
      <c r="AD652" s="130">
        <v>52883.213982825677</v>
      </c>
      <c r="AE652" s="137">
        <v>52883.213982825677</v>
      </c>
      <c r="AF652" s="130">
        <v>51423.858410210181</v>
      </c>
      <c r="AG652" s="47">
        <v>0</v>
      </c>
      <c r="AH652" s="47">
        <v>59.890389561523982</v>
      </c>
      <c r="AI652" s="47">
        <v>58.237665243726141</v>
      </c>
      <c r="AJ652" s="47">
        <v>0</v>
      </c>
      <c r="AK652" s="47">
        <v>0</v>
      </c>
      <c r="AL652" s="45">
        <v>0</v>
      </c>
      <c r="AM652" s="30">
        <v>0</v>
      </c>
      <c r="AN652" s="140">
        <v>51423.85</v>
      </c>
      <c r="AO652" s="140">
        <v>58.23</v>
      </c>
      <c r="AP652" s="140">
        <v>1717255.57</v>
      </c>
      <c r="AQ652" s="41">
        <v>1768679.4200000002</v>
      </c>
      <c r="AR652" s="140"/>
      <c r="AS652" s="140">
        <v>1768679.4200000002</v>
      </c>
      <c r="AT652" s="58"/>
      <c r="AU652" s="117">
        <v>76</v>
      </c>
      <c r="AV652" s="117">
        <v>38</v>
      </c>
      <c r="AW652" s="57"/>
      <c r="AY652" s="6"/>
      <c r="AZ652" s="1"/>
      <c r="BA652" s="1"/>
      <c r="BB652" s="176"/>
    </row>
    <row r="653" spans="1:54" x14ac:dyDescent="0.25">
      <c r="A653" s="24" t="s">
        <v>1365</v>
      </c>
      <c r="B653" s="24" t="s">
        <v>1366</v>
      </c>
      <c r="C653" s="24" t="s">
        <v>1340</v>
      </c>
      <c r="D653" s="24" t="s">
        <v>120</v>
      </c>
      <c r="E653" s="58"/>
      <c r="F653" s="139">
        <v>457.3</v>
      </c>
      <c r="G653" s="57"/>
      <c r="H653" s="139">
        <v>2514060.88</v>
      </c>
      <c r="I653" s="139">
        <v>358582.64</v>
      </c>
      <c r="J653" s="139">
        <v>812553.31</v>
      </c>
      <c r="K653" s="139">
        <v>2106970.6876999997</v>
      </c>
      <c r="L653" s="139">
        <v>5792167.5176999997</v>
      </c>
      <c r="M653" s="117">
        <v>0.9</v>
      </c>
      <c r="N653" s="25">
        <v>5423647.8300000001</v>
      </c>
      <c r="O653" s="25">
        <v>11860.15</v>
      </c>
      <c r="P653" s="58"/>
      <c r="Q653" s="139">
        <v>1207788.17</v>
      </c>
      <c r="R653" s="139">
        <v>2149697.7799999998</v>
      </c>
      <c r="S653" s="139">
        <v>3602994.84</v>
      </c>
      <c r="T653" s="40">
        <v>0.66431209269721325</v>
      </c>
      <c r="U653" s="58"/>
      <c r="V653" s="28">
        <v>1820652.9900000002</v>
      </c>
      <c r="W653" s="29">
        <v>0.66431209269721325</v>
      </c>
      <c r="X653" s="42">
        <v>1</v>
      </c>
      <c r="Y653" s="46">
        <v>1</v>
      </c>
      <c r="Z653" s="58"/>
      <c r="AA653" s="28">
        <v>50396.538343469612</v>
      </c>
      <c r="AB653" s="28">
        <v>15118.961503040882</v>
      </c>
      <c r="AC653" s="139">
        <v>989440.46999776829</v>
      </c>
      <c r="AD653" s="130">
        <v>49117.06708875436</v>
      </c>
      <c r="AE653" s="137">
        <v>49117.06708875436</v>
      </c>
      <c r="AF653" s="130">
        <v>47761.641422118795</v>
      </c>
      <c r="AG653" s="47">
        <v>33.061363444217982</v>
      </c>
      <c r="AH653" s="47">
        <v>107.4066632161696</v>
      </c>
      <c r="AI653" s="47">
        <v>104.44268843673474</v>
      </c>
      <c r="AJ653" s="47">
        <v>0</v>
      </c>
      <c r="AK653" s="47">
        <v>0</v>
      </c>
      <c r="AL653" s="45">
        <v>0</v>
      </c>
      <c r="AM653" s="30">
        <v>0</v>
      </c>
      <c r="AN653" s="140">
        <v>62880.6</v>
      </c>
      <c r="AO653" s="140">
        <v>137.5</v>
      </c>
      <c r="AP653" s="140">
        <v>2212470.5700000003</v>
      </c>
      <c r="AQ653" s="41">
        <v>2275351.1700000004</v>
      </c>
      <c r="AR653" s="140"/>
      <c r="AS653" s="140">
        <v>2275351.1700000004</v>
      </c>
      <c r="AT653" s="58"/>
      <c r="AU653" s="117">
        <v>76</v>
      </c>
      <c r="AV653" s="117">
        <v>38</v>
      </c>
      <c r="AW653" s="57"/>
      <c r="AY653" s="6"/>
      <c r="AZ653" s="1"/>
      <c r="BA653" s="1"/>
      <c r="BB653" s="176"/>
    </row>
    <row r="654" spans="1:54" x14ac:dyDescent="0.25">
      <c r="A654" s="24" t="s">
        <v>1367</v>
      </c>
      <c r="B654" s="24" t="s">
        <v>1368</v>
      </c>
      <c r="C654" s="24" t="s">
        <v>1340</v>
      </c>
      <c r="D654" s="24" t="s">
        <v>131</v>
      </c>
      <c r="E654" s="58"/>
      <c r="F654" s="139">
        <v>1334.48</v>
      </c>
      <c r="G654" s="57"/>
      <c r="H654" s="139">
        <v>8152322.1500000004</v>
      </c>
      <c r="I654" s="139">
        <v>1046405.8</v>
      </c>
      <c r="J654" s="139">
        <v>2356786.0100000002</v>
      </c>
      <c r="K654" s="139">
        <v>7160548.53572</v>
      </c>
      <c r="L654" s="139">
        <v>18716062.495719999</v>
      </c>
      <c r="M654" s="117">
        <v>0.9</v>
      </c>
      <c r="N654" s="25">
        <v>17560511.09</v>
      </c>
      <c r="O654" s="25">
        <v>13159.06</v>
      </c>
      <c r="P654" s="58"/>
      <c r="Q654" s="139">
        <v>8480618.1799999997</v>
      </c>
      <c r="R654" s="139">
        <v>2260263.7599999998</v>
      </c>
      <c r="S654" s="139">
        <v>12029586.949999999</v>
      </c>
      <c r="T654" s="40">
        <v>0.68503626621951574</v>
      </c>
      <c r="U654" s="58"/>
      <c r="V654" s="28">
        <v>5530924.1400000006</v>
      </c>
      <c r="W654" s="29">
        <v>0.68503626621951574</v>
      </c>
      <c r="X654" s="42">
        <v>2</v>
      </c>
      <c r="Y654" s="46">
        <v>0</v>
      </c>
      <c r="Z654" s="58"/>
      <c r="AA654" s="28">
        <v>0</v>
      </c>
      <c r="AB654" s="28">
        <v>0</v>
      </c>
      <c r="AC654" s="139">
        <v>2277003.4122992009</v>
      </c>
      <c r="AD654" s="130">
        <v>113033.307969983</v>
      </c>
      <c r="AE654" s="137">
        <v>113033.307969983</v>
      </c>
      <c r="AF654" s="130">
        <v>109914.06132338679</v>
      </c>
      <c r="AG654" s="47">
        <v>0</v>
      </c>
      <c r="AH654" s="47">
        <v>84.702137139547233</v>
      </c>
      <c r="AI654" s="47">
        <v>82.364712339927749</v>
      </c>
      <c r="AJ654" s="47">
        <v>0</v>
      </c>
      <c r="AK654" s="47">
        <v>0</v>
      </c>
      <c r="AL654" s="45">
        <v>0</v>
      </c>
      <c r="AM654" s="30">
        <v>0</v>
      </c>
      <c r="AN654" s="140">
        <v>109914.06</v>
      </c>
      <c r="AO654" s="140">
        <v>82.36</v>
      </c>
      <c r="AP654" s="140">
        <v>2449326.29</v>
      </c>
      <c r="AQ654" s="41">
        <v>2559240.35</v>
      </c>
      <c r="AR654" s="140"/>
      <c r="AS654" s="140">
        <v>2559240.35</v>
      </c>
      <c r="AT654" s="58"/>
      <c r="AU654" s="117">
        <v>76</v>
      </c>
      <c r="AV654" s="117">
        <v>38</v>
      </c>
      <c r="AW654" s="57"/>
      <c r="AY654" s="6"/>
      <c r="AZ654" s="1"/>
      <c r="BA654" s="1"/>
      <c r="BB654" s="176"/>
    </row>
    <row r="655" spans="1:54" x14ac:dyDescent="0.25">
      <c r="A655" s="24" t="s">
        <v>1369</v>
      </c>
      <c r="B655" s="24" t="s">
        <v>1370</v>
      </c>
      <c r="C655" s="24" t="s">
        <v>1340</v>
      </c>
      <c r="D655" s="24" t="s">
        <v>120</v>
      </c>
      <c r="E655" s="58"/>
      <c r="F655" s="139">
        <v>1845.38</v>
      </c>
      <c r="G655" s="57"/>
      <c r="H655" s="139">
        <v>10358742.119999999</v>
      </c>
      <c r="I655" s="139">
        <v>1447017.81</v>
      </c>
      <c r="J655" s="139">
        <v>3810264.2800000003</v>
      </c>
      <c r="K655" s="139">
        <v>8718763.4248199966</v>
      </c>
      <c r="L655" s="139">
        <v>24334787.634819999</v>
      </c>
      <c r="M655" s="117">
        <v>0.9</v>
      </c>
      <c r="N655" s="25">
        <v>22773185.210000001</v>
      </c>
      <c r="O655" s="25">
        <v>12340.64</v>
      </c>
      <c r="P655" s="58"/>
      <c r="Q655" s="139">
        <v>7328411</v>
      </c>
      <c r="R655" s="139">
        <v>6056161.3200000003</v>
      </c>
      <c r="S655" s="139">
        <v>14709459.15</v>
      </c>
      <c r="T655" s="40">
        <v>0.64591136524639015</v>
      </c>
      <c r="U655" s="58"/>
      <c r="V655" s="28">
        <v>8063726.0600000005</v>
      </c>
      <c r="W655" s="29">
        <v>0.64591136524639015</v>
      </c>
      <c r="X655" s="42">
        <v>1</v>
      </c>
      <c r="Y655" s="46">
        <v>1</v>
      </c>
      <c r="Z655" s="58"/>
      <c r="AA655" s="28">
        <v>630651.62257444486</v>
      </c>
      <c r="AB655" s="28">
        <v>189195.48677233345</v>
      </c>
      <c r="AC655" s="139">
        <v>3796029.2138208053</v>
      </c>
      <c r="AD655" s="130">
        <v>188439.65576476624</v>
      </c>
      <c r="AE655" s="137">
        <v>188439.65576476624</v>
      </c>
      <c r="AF655" s="130">
        <v>183239.50923374476</v>
      </c>
      <c r="AG655" s="47">
        <v>102.5238632543614</v>
      </c>
      <c r="AH655" s="47">
        <v>102.11428310958514</v>
      </c>
      <c r="AI655" s="47">
        <v>99.2963558907893</v>
      </c>
      <c r="AJ655" s="47">
        <v>0</v>
      </c>
      <c r="AK655" s="47">
        <v>0</v>
      </c>
      <c r="AL655" s="45">
        <v>0</v>
      </c>
      <c r="AM655" s="30">
        <v>0</v>
      </c>
      <c r="AN655" s="140">
        <v>372434.99</v>
      </c>
      <c r="AO655" s="140">
        <v>201.82</v>
      </c>
      <c r="AP655" s="140">
        <v>6452075.6699999999</v>
      </c>
      <c r="AQ655" s="41">
        <v>6824510.6600000001</v>
      </c>
      <c r="AR655" s="140"/>
      <c r="AS655" s="140">
        <v>6824510.6600000001</v>
      </c>
      <c r="AT655" s="58"/>
      <c r="AU655" s="117">
        <v>76</v>
      </c>
      <c r="AV655" s="117">
        <v>38</v>
      </c>
      <c r="AW655" s="57"/>
      <c r="AY655" s="6"/>
      <c r="AZ655" s="1"/>
      <c r="BA655" s="1"/>
      <c r="BB655" s="176"/>
    </row>
    <row r="656" spans="1:54" x14ac:dyDescent="0.25">
      <c r="A656" s="24" t="s">
        <v>1371</v>
      </c>
      <c r="B656" s="24" t="s">
        <v>1372</v>
      </c>
      <c r="C656" s="24" t="s">
        <v>1340</v>
      </c>
      <c r="D656" s="24" t="s">
        <v>120</v>
      </c>
      <c r="E656" s="58"/>
      <c r="F656" s="139">
        <v>507.47</v>
      </c>
      <c r="G656" s="57"/>
      <c r="H656" s="139">
        <v>2846604.05</v>
      </c>
      <c r="I656" s="139">
        <v>397922.45</v>
      </c>
      <c r="J656" s="139">
        <v>1011451.1500000001</v>
      </c>
      <c r="K656" s="139">
        <v>2386105.3793299999</v>
      </c>
      <c r="L656" s="139">
        <v>6642083.0293300003</v>
      </c>
      <c r="M656" s="117">
        <v>0.9</v>
      </c>
      <c r="N656" s="25">
        <v>6216485.2599999998</v>
      </c>
      <c r="O656" s="25">
        <v>12249.95</v>
      </c>
      <c r="P656" s="58"/>
      <c r="Q656" s="139">
        <v>1308979.79</v>
      </c>
      <c r="R656" s="139">
        <v>2754898.2</v>
      </c>
      <c r="S656" s="139">
        <v>4312137.32</v>
      </c>
      <c r="T656" s="40">
        <v>0.69366163348708731</v>
      </c>
      <c r="U656" s="58"/>
      <c r="V656" s="28">
        <v>1904347.9399999995</v>
      </c>
      <c r="W656" s="29">
        <v>0.69366163348708731</v>
      </c>
      <c r="X656" s="42">
        <v>2</v>
      </c>
      <c r="Y656" s="46">
        <v>0</v>
      </c>
      <c r="Z656" s="58"/>
      <c r="AA656" s="28">
        <v>0</v>
      </c>
      <c r="AB656" s="28">
        <v>0</v>
      </c>
      <c r="AC656" s="139">
        <v>1041295.3842851998</v>
      </c>
      <c r="AD656" s="130">
        <v>51691.210133401735</v>
      </c>
      <c r="AE656" s="137">
        <v>51691.210133401735</v>
      </c>
      <c r="AF656" s="130">
        <v>50264.748882617758</v>
      </c>
      <c r="AG656" s="47">
        <v>0</v>
      </c>
      <c r="AH656" s="47">
        <v>101.86062256567232</v>
      </c>
      <c r="AI656" s="47">
        <v>99.049695317196594</v>
      </c>
      <c r="AJ656" s="47">
        <v>0</v>
      </c>
      <c r="AK656" s="47">
        <v>0</v>
      </c>
      <c r="AL656" s="45">
        <v>0</v>
      </c>
      <c r="AM656" s="30">
        <v>0</v>
      </c>
      <c r="AN656" s="140">
        <v>50264.74</v>
      </c>
      <c r="AO656" s="140">
        <v>99.04</v>
      </c>
      <c r="AP656" s="140">
        <v>2883095.02</v>
      </c>
      <c r="AQ656" s="41">
        <v>2933359.7600000002</v>
      </c>
      <c r="AR656" s="140"/>
      <c r="AS656" s="140">
        <v>2933359.7600000002</v>
      </c>
      <c r="AT656" s="58"/>
      <c r="AU656" s="117">
        <v>76</v>
      </c>
      <c r="AV656" s="117">
        <v>38</v>
      </c>
      <c r="AW656" s="57"/>
      <c r="AY656" s="6"/>
      <c r="AZ656" s="1"/>
      <c r="BA656" s="1"/>
      <c r="BB656" s="176"/>
    </row>
    <row r="657" spans="1:54" x14ac:dyDescent="0.25">
      <c r="A657" s="24" t="s">
        <v>1373</v>
      </c>
      <c r="B657" s="24" t="s">
        <v>1374</v>
      </c>
      <c r="C657" s="24" t="s">
        <v>1340</v>
      </c>
      <c r="D657" s="24" t="s">
        <v>131</v>
      </c>
      <c r="E657" s="58"/>
      <c r="F657" s="139">
        <v>433.32</v>
      </c>
      <c r="G657" s="57"/>
      <c r="H657" s="139">
        <v>2559477.9500000002</v>
      </c>
      <c r="I657" s="139">
        <v>339779.21</v>
      </c>
      <c r="J657" s="139">
        <v>569854.68000000017</v>
      </c>
      <c r="K657" s="139">
        <v>2117715.6044799997</v>
      </c>
      <c r="L657" s="139">
        <v>5586827.4444800001</v>
      </c>
      <c r="M657" s="117">
        <v>0.9</v>
      </c>
      <c r="N657" s="25">
        <v>5239916.26</v>
      </c>
      <c r="O657" s="25">
        <v>12092.48</v>
      </c>
      <c r="P657" s="58"/>
      <c r="Q657" s="139">
        <v>10489195.67</v>
      </c>
      <c r="R657" s="139">
        <v>303880.96000000002</v>
      </c>
      <c r="S657" s="139">
        <v>11311671.520000001</v>
      </c>
      <c r="T657" s="40">
        <v>2.1587504377407747</v>
      </c>
      <c r="U657" s="58"/>
      <c r="V657" s="28">
        <v>-6071755.2600000016</v>
      </c>
      <c r="W657" s="29">
        <v>2.1587504377407747</v>
      </c>
      <c r="X657" s="42">
        <v>4</v>
      </c>
      <c r="Y657" s="46">
        <v>0</v>
      </c>
      <c r="Z657" s="58"/>
      <c r="AA657" s="28">
        <v>0</v>
      </c>
      <c r="AB657" s="28">
        <v>0</v>
      </c>
      <c r="AC657" s="139">
        <v>0</v>
      </c>
      <c r="AD657" s="130">
        <v>0</v>
      </c>
      <c r="AE657" s="137">
        <v>0</v>
      </c>
      <c r="AF657" s="130">
        <v>0</v>
      </c>
      <c r="AG657" s="47">
        <v>0</v>
      </c>
      <c r="AH657" s="47">
        <v>0</v>
      </c>
      <c r="AI657" s="47">
        <v>0</v>
      </c>
      <c r="AJ657" s="47">
        <v>0</v>
      </c>
      <c r="AK657" s="47">
        <v>1.1486123493598082</v>
      </c>
      <c r="AL657" s="45">
        <v>0</v>
      </c>
      <c r="AM657" s="30">
        <v>497.71670322459204</v>
      </c>
      <c r="AN657" s="140">
        <v>497.71</v>
      </c>
      <c r="AO657" s="140">
        <v>1.1399999999999999</v>
      </c>
      <c r="AP657" s="140">
        <v>303880.96000000002</v>
      </c>
      <c r="AQ657" s="41">
        <v>304378.67000000004</v>
      </c>
      <c r="AR657" s="140"/>
      <c r="AS657" s="140">
        <v>304378.67000000004</v>
      </c>
      <c r="AT657" s="58"/>
      <c r="AU657" s="117">
        <v>75</v>
      </c>
      <c r="AV657" s="117">
        <v>38</v>
      </c>
      <c r="AW657" s="57"/>
      <c r="AY657" s="6"/>
      <c r="AZ657" s="1"/>
      <c r="BA657" s="1"/>
      <c r="BB657" s="176"/>
    </row>
    <row r="658" spans="1:54" x14ac:dyDescent="0.25">
      <c r="A658" s="24" t="s">
        <v>1375</v>
      </c>
      <c r="B658" s="24" t="s">
        <v>1376</v>
      </c>
      <c r="C658" s="24" t="s">
        <v>1340</v>
      </c>
      <c r="D658" s="24" t="s">
        <v>120</v>
      </c>
      <c r="E658" s="58"/>
      <c r="F658" s="139">
        <v>471.25</v>
      </c>
      <c r="G658" s="57"/>
      <c r="H658" s="139">
        <v>2527116.58</v>
      </c>
      <c r="I658" s="139">
        <v>369521.26</v>
      </c>
      <c r="J658" s="139">
        <v>666328.39</v>
      </c>
      <c r="K658" s="139">
        <v>1966640.3657500001</v>
      </c>
      <c r="L658" s="139">
        <v>5529606.5957500003</v>
      </c>
      <c r="M658" s="117">
        <v>0.9</v>
      </c>
      <c r="N658" s="25">
        <v>5173309.97</v>
      </c>
      <c r="O658" s="25">
        <v>10977.84</v>
      </c>
      <c r="P658" s="58"/>
      <c r="Q658" s="139">
        <v>6516169.0800000001</v>
      </c>
      <c r="R658" s="139">
        <v>437008.15</v>
      </c>
      <c r="S658" s="139">
        <v>7387219.6300000008</v>
      </c>
      <c r="T658" s="40">
        <v>1.42794838755815</v>
      </c>
      <c r="U658" s="58"/>
      <c r="V658" s="28">
        <v>-2213909.6600000011</v>
      </c>
      <c r="W658" s="29">
        <v>1.42794838755815</v>
      </c>
      <c r="X658" s="42">
        <v>4</v>
      </c>
      <c r="Y658" s="46">
        <v>0</v>
      </c>
      <c r="Z658" s="58"/>
      <c r="AA658" s="28">
        <v>0</v>
      </c>
      <c r="AB658" s="28">
        <v>0</v>
      </c>
      <c r="AC658" s="139">
        <v>0</v>
      </c>
      <c r="AD658" s="130">
        <v>0</v>
      </c>
      <c r="AE658" s="137">
        <v>0</v>
      </c>
      <c r="AF658" s="130">
        <v>0</v>
      </c>
      <c r="AG658" s="47">
        <v>0</v>
      </c>
      <c r="AH658" s="47">
        <v>0</v>
      </c>
      <c r="AI658" s="47">
        <v>0</v>
      </c>
      <c r="AJ658" s="47">
        <v>0</v>
      </c>
      <c r="AK658" s="47">
        <v>1.0427375349914834</v>
      </c>
      <c r="AL658" s="45">
        <v>0</v>
      </c>
      <c r="AM658" s="30">
        <v>491.39006336473653</v>
      </c>
      <c r="AN658" s="140">
        <v>491.39</v>
      </c>
      <c r="AO658" s="140">
        <v>1.04</v>
      </c>
      <c r="AP658" s="140">
        <v>437008.15000000008</v>
      </c>
      <c r="AQ658" s="41">
        <v>437499.5400000001</v>
      </c>
      <c r="AR658" s="140"/>
      <c r="AS658" s="140">
        <v>437499.5400000001</v>
      </c>
      <c r="AT658" s="58"/>
      <c r="AU658" s="117">
        <v>75</v>
      </c>
      <c r="AV658" s="117">
        <v>38</v>
      </c>
      <c r="AW658" s="57"/>
      <c r="AY658" s="6"/>
      <c r="AZ658" s="1"/>
      <c r="BA658" s="1"/>
      <c r="BB658" s="176"/>
    </row>
    <row r="659" spans="1:54" x14ac:dyDescent="0.25">
      <c r="A659" s="118" t="s">
        <v>2126</v>
      </c>
      <c r="B659" s="24" t="s">
        <v>1377</v>
      </c>
      <c r="C659" s="24" t="s">
        <v>1340</v>
      </c>
      <c r="D659" s="24" t="s">
        <v>120</v>
      </c>
      <c r="E659" s="58"/>
      <c r="F659" s="139">
        <v>163.13</v>
      </c>
      <c r="G659" s="57"/>
      <c r="H659" s="139">
        <v>855141.60000000009</v>
      </c>
      <c r="I659" s="139">
        <v>127915.12</v>
      </c>
      <c r="J659" s="139">
        <v>189253.43</v>
      </c>
      <c r="K659" s="139">
        <v>663142.32906999998</v>
      </c>
      <c r="L659" s="139">
        <v>1835452.4790700001</v>
      </c>
      <c r="M659" s="117">
        <v>0.9</v>
      </c>
      <c r="N659" s="25">
        <v>1718221.46</v>
      </c>
      <c r="O659" s="25">
        <v>10532.83</v>
      </c>
      <c r="P659" s="58"/>
      <c r="Q659" s="139">
        <v>1660202.96</v>
      </c>
      <c r="R659" s="139">
        <v>213754.43</v>
      </c>
      <c r="S659" s="139">
        <v>2096350.44</v>
      </c>
      <c r="T659" s="40">
        <v>1.220069990279367</v>
      </c>
      <c r="U659" s="58"/>
      <c r="V659" s="28">
        <v>-378128.98</v>
      </c>
      <c r="W659" s="29">
        <v>1.220069990279367</v>
      </c>
      <c r="X659" s="42">
        <v>4</v>
      </c>
      <c r="Y659" s="46">
        <v>0</v>
      </c>
      <c r="Z659" s="58"/>
      <c r="AA659" s="28">
        <v>0</v>
      </c>
      <c r="AB659" s="28">
        <v>0</v>
      </c>
      <c r="AC659" s="139">
        <v>0</v>
      </c>
      <c r="AD659" s="130">
        <v>0</v>
      </c>
      <c r="AE659" s="137">
        <v>0</v>
      </c>
      <c r="AF659" s="130">
        <v>0</v>
      </c>
      <c r="AG659" s="47">
        <v>0</v>
      </c>
      <c r="AH659" s="47">
        <v>0</v>
      </c>
      <c r="AI659" s="47">
        <v>0</v>
      </c>
      <c r="AJ659" s="47">
        <v>0</v>
      </c>
      <c r="AK659" s="47">
        <v>1.0004679302969042</v>
      </c>
      <c r="AL659" s="45">
        <v>0</v>
      </c>
      <c r="AM659" s="30">
        <v>163.20633346933397</v>
      </c>
      <c r="AN659" s="140">
        <v>163.19999999999999</v>
      </c>
      <c r="AO659" s="140">
        <v>1</v>
      </c>
      <c r="AP659" s="140">
        <v>213754.43000000002</v>
      </c>
      <c r="AQ659" s="41">
        <v>213917.63000000003</v>
      </c>
      <c r="AR659" s="140"/>
      <c r="AS659" s="140">
        <v>213917.63000000003</v>
      </c>
      <c r="AT659" s="58"/>
      <c r="AU659" s="117">
        <v>76</v>
      </c>
      <c r="AV659" s="117">
        <v>38</v>
      </c>
      <c r="AW659" s="57"/>
      <c r="AY659" s="6"/>
      <c r="AZ659" s="1"/>
      <c r="BA659" s="1"/>
      <c r="BB659" s="176"/>
    </row>
    <row r="660" spans="1:54" x14ac:dyDescent="0.25">
      <c r="A660" s="24" t="s">
        <v>1378</v>
      </c>
      <c r="B660" s="24" t="s">
        <v>1379</v>
      </c>
      <c r="C660" s="24" t="s">
        <v>1340</v>
      </c>
      <c r="D660" s="24" t="s">
        <v>120</v>
      </c>
      <c r="E660" s="58"/>
      <c r="F660" s="139">
        <v>217.9</v>
      </c>
      <c r="G660" s="57"/>
      <c r="H660" s="139">
        <v>1142041.08</v>
      </c>
      <c r="I660" s="139">
        <v>170861.92</v>
      </c>
      <c r="J660" s="139">
        <v>257980.41000000003</v>
      </c>
      <c r="K660" s="139">
        <v>888179.97109999985</v>
      </c>
      <c r="L660" s="139">
        <v>2459063.3810999999</v>
      </c>
      <c r="M660" s="117">
        <v>0.9</v>
      </c>
      <c r="N660" s="25">
        <v>2301975.04</v>
      </c>
      <c r="O660" s="25">
        <v>10564.36</v>
      </c>
      <c r="P660" s="58"/>
      <c r="Q660" s="139">
        <v>1990057.42</v>
      </c>
      <c r="R660" s="139">
        <v>159916.9</v>
      </c>
      <c r="S660" s="139">
        <v>2246543.7199999997</v>
      </c>
      <c r="T660" s="40">
        <v>0.97592010380790217</v>
      </c>
      <c r="U660" s="58"/>
      <c r="V660" s="28">
        <v>55431.320000000298</v>
      </c>
      <c r="W660" s="29">
        <v>0.97592010380790217</v>
      </c>
      <c r="X660" s="42">
        <v>3</v>
      </c>
      <c r="Y660" s="46">
        <v>0</v>
      </c>
      <c r="Z660" s="58"/>
      <c r="AA660" s="28">
        <v>0</v>
      </c>
      <c r="AB660" s="28">
        <v>0</v>
      </c>
      <c r="AC660" s="139">
        <v>0</v>
      </c>
      <c r="AD660" s="130">
        <v>0</v>
      </c>
      <c r="AE660" s="137">
        <v>0</v>
      </c>
      <c r="AF660" s="130">
        <v>0</v>
      </c>
      <c r="AG660" s="47">
        <v>0</v>
      </c>
      <c r="AH660" s="47">
        <v>0</v>
      </c>
      <c r="AI660" s="47">
        <v>0</v>
      </c>
      <c r="AJ660" s="47">
        <v>24.029872861161646</v>
      </c>
      <c r="AK660" s="47">
        <v>0</v>
      </c>
      <c r="AL660" s="45">
        <v>5236.1092964471227</v>
      </c>
      <c r="AM660" s="30">
        <v>0</v>
      </c>
      <c r="AN660" s="140">
        <v>5236.1000000000004</v>
      </c>
      <c r="AO660" s="140">
        <v>24.02</v>
      </c>
      <c r="AP660" s="140">
        <v>160533.24000000002</v>
      </c>
      <c r="AQ660" s="41">
        <v>165769.34000000003</v>
      </c>
      <c r="AR660" s="140"/>
      <c r="AS660" s="140">
        <v>165769.34000000003</v>
      </c>
      <c r="AT660" s="58"/>
      <c r="AU660" s="117">
        <v>76</v>
      </c>
      <c r="AV660" s="117">
        <v>38</v>
      </c>
      <c r="AW660" s="57"/>
      <c r="AY660" s="6"/>
      <c r="AZ660" s="1"/>
      <c r="BA660" s="1"/>
      <c r="BB660" s="176"/>
    </row>
    <row r="661" spans="1:54" x14ac:dyDescent="0.25">
      <c r="A661" s="24" t="s">
        <v>1380</v>
      </c>
      <c r="B661" s="24" t="s">
        <v>1381</v>
      </c>
      <c r="C661" s="24" t="s">
        <v>1340</v>
      </c>
      <c r="D661" s="24" t="s">
        <v>120</v>
      </c>
      <c r="E661" s="58"/>
      <c r="F661" s="139">
        <v>335.75</v>
      </c>
      <c r="G661" s="57"/>
      <c r="H661" s="139">
        <v>1756040.5499999998</v>
      </c>
      <c r="I661" s="139">
        <v>263271.64</v>
      </c>
      <c r="J661" s="139">
        <v>389271.61</v>
      </c>
      <c r="K661" s="139">
        <v>1361998.9652499999</v>
      </c>
      <c r="L661" s="139">
        <v>3770582.7652499997</v>
      </c>
      <c r="M661" s="117">
        <v>0.9</v>
      </c>
      <c r="N661" s="25">
        <v>3529724.38</v>
      </c>
      <c r="O661" s="25">
        <v>10512.95</v>
      </c>
      <c r="P661" s="58"/>
      <c r="Q661" s="139">
        <v>2910963.69</v>
      </c>
      <c r="R661" s="139">
        <v>322976.90999999997</v>
      </c>
      <c r="S661" s="139">
        <v>3292242.52</v>
      </c>
      <c r="T661" s="40">
        <v>0.93271943233142751</v>
      </c>
      <c r="U661" s="58"/>
      <c r="V661" s="28">
        <v>237481.85999999987</v>
      </c>
      <c r="W661" s="29">
        <v>0.93271943233142751</v>
      </c>
      <c r="X661" s="42">
        <v>3</v>
      </c>
      <c r="Y661" s="46">
        <v>0</v>
      </c>
      <c r="Z661" s="58"/>
      <c r="AA661" s="28">
        <v>0</v>
      </c>
      <c r="AB661" s="28">
        <v>0</v>
      </c>
      <c r="AC661" s="139">
        <v>0</v>
      </c>
      <c r="AD661" s="130">
        <v>0</v>
      </c>
      <c r="AE661" s="137">
        <v>0</v>
      </c>
      <c r="AF661" s="130">
        <v>0</v>
      </c>
      <c r="AG661" s="47">
        <v>0</v>
      </c>
      <c r="AH661" s="47">
        <v>0</v>
      </c>
      <c r="AI661" s="47">
        <v>0</v>
      </c>
      <c r="AJ661" s="47">
        <v>23.91293405786363</v>
      </c>
      <c r="AK661" s="47">
        <v>0</v>
      </c>
      <c r="AL661" s="45">
        <v>8028.7676099277141</v>
      </c>
      <c r="AM661" s="30">
        <v>0</v>
      </c>
      <c r="AN661" s="140">
        <v>8028.76</v>
      </c>
      <c r="AO661" s="140">
        <v>23.91</v>
      </c>
      <c r="AP661" s="140">
        <v>325658.56</v>
      </c>
      <c r="AQ661" s="41">
        <v>333687.32</v>
      </c>
      <c r="AR661" s="140"/>
      <c r="AS661" s="140">
        <v>333687.32</v>
      </c>
      <c r="AT661" s="58"/>
      <c r="AU661" s="117">
        <v>76</v>
      </c>
      <c r="AV661" s="117">
        <v>38</v>
      </c>
      <c r="AW661" s="57"/>
      <c r="AY661" s="6"/>
      <c r="AZ661" s="1"/>
      <c r="BA661" s="1"/>
      <c r="BB661" s="176"/>
    </row>
    <row r="662" spans="1:54" x14ac:dyDescent="0.25">
      <c r="A662" s="24" t="s">
        <v>1382</v>
      </c>
      <c r="B662" s="24" t="s">
        <v>1383</v>
      </c>
      <c r="C662" s="24" t="s">
        <v>1340</v>
      </c>
      <c r="D662" s="24" t="s">
        <v>120</v>
      </c>
      <c r="E662" s="58"/>
      <c r="F662" s="139">
        <v>190.05</v>
      </c>
      <c r="G662" s="57"/>
      <c r="H662" s="139">
        <v>1022651.03</v>
      </c>
      <c r="I662" s="139">
        <v>149023.9</v>
      </c>
      <c r="J662" s="139">
        <v>288150.78999999998</v>
      </c>
      <c r="K662" s="139">
        <v>801239.83895</v>
      </c>
      <c r="L662" s="139">
        <v>2261065.55895</v>
      </c>
      <c r="M662" s="117">
        <v>0.9</v>
      </c>
      <c r="N662" s="25">
        <v>2115082.98</v>
      </c>
      <c r="O662" s="25">
        <v>11129.08</v>
      </c>
      <c r="P662" s="58"/>
      <c r="Q662" s="139">
        <v>1761441.1</v>
      </c>
      <c r="R662" s="139">
        <v>194747.53</v>
      </c>
      <c r="S662" s="139">
        <v>1980004.9100000001</v>
      </c>
      <c r="T662" s="40">
        <v>0.93613580588691614</v>
      </c>
      <c r="U662" s="58"/>
      <c r="V662" s="28">
        <v>135078.06999999983</v>
      </c>
      <c r="W662" s="29">
        <v>0.93613580588691614</v>
      </c>
      <c r="X662" s="42">
        <v>3</v>
      </c>
      <c r="Y662" s="46">
        <v>0</v>
      </c>
      <c r="Z662" s="58"/>
      <c r="AA662" s="28">
        <v>0</v>
      </c>
      <c r="AB662" s="28">
        <v>0</v>
      </c>
      <c r="AC662" s="139">
        <v>0</v>
      </c>
      <c r="AD662" s="130">
        <v>0</v>
      </c>
      <c r="AE662" s="137">
        <v>0</v>
      </c>
      <c r="AF662" s="130">
        <v>0</v>
      </c>
      <c r="AG662" s="47">
        <v>0</v>
      </c>
      <c r="AH662" s="47">
        <v>0</v>
      </c>
      <c r="AI662" s="47">
        <v>0</v>
      </c>
      <c r="AJ662" s="47">
        <v>25.314399491412821</v>
      </c>
      <c r="AK662" s="47">
        <v>0</v>
      </c>
      <c r="AL662" s="45">
        <v>4811.0016233430069</v>
      </c>
      <c r="AM662" s="30">
        <v>0</v>
      </c>
      <c r="AN662" s="140">
        <v>4811</v>
      </c>
      <c r="AO662" s="140">
        <v>25.31</v>
      </c>
      <c r="AP662" s="140">
        <v>196276.39</v>
      </c>
      <c r="AQ662" s="41">
        <v>201087.39</v>
      </c>
      <c r="AR662" s="140"/>
      <c r="AS662" s="140">
        <v>201087.39</v>
      </c>
      <c r="AT662" s="58"/>
      <c r="AU662" s="117">
        <v>75</v>
      </c>
      <c r="AV662" s="117">
        <v>38</v>
      </c>
      <c r="AW662" s="57"/>
      <c r="AY662" s="6"/>
      <c r="AZ662" s="1"/>
      <c r="BA662" s="1"/>
      <c r="BB662" s="176"/>
    </row>
    <row r="663" spans="1:54" x14ac:dyDescent="0.25">
      <c r="A663" s="24" t="s">
        <v>1384</v>
      </c>
      <c r="B663" s="24" t="s">
        <v>1385</v>
      </c>
      <c r="C663" s="24" t="s">
        <v>1340</v>
      </c>
      <c r="D663" s="24" t="s">
        <v>120</v>
      </c>
      <c r="E663" s="58"/>
      <c r="F663" s="139">
        <v>73</v>
      </c>
      <c r="G663" s="57"/>
      <c r="H663" s="139">
        <v>396880.89</v>
      </c>
      <c r="I663" s="139">
        <v>57241.49</v>
      </c>
      <c r="J663" s="139">
        <v>105028.83999999998</v>
      </c>
      <c r="K663" s="139">
        <v>306782.62800000003</v>
      </c>
      <c r="L663" s="139">
        <v>865933.848</v>
      </c>
      <c r="M663" s="117">
        <v>0.9</v>
      </c>
      <c r="N663" s="25">
        <v>810018.72</v>
      </c>
      <c r="O663" s="25">
        <v>11096.14</v>
      </c>
      <c r="P663" s="58"/>
      <c r="Q663" s="139">
        <v>832259.94</v>
      </c>
      <c r="R663" s="139">
        <v>72531.070000000007</v>
      </c>
      <c r="S663" s="139">
        <v>1117835.02</v>
      </c>
      <c r="T663" s="40">
        <v>1.3800113409724655</v>
      </c>
      <c r="U663" s="58"/>
      <c r="V663" s="28">
        <v>-307816.30000000005</v>
      </c>
      <c r="W663" s="29">
        <v>1.3800113409724655</v>
      </c>
      <c r="X663" s="42">
        <v>4</v>
      </c>
      <c r="Y663" s="46">
        <v>0</v>
      </c>
      <c r="Z663" s="58"/>
      <c r="AA663" s="28">
        <v>0</v>
      </c>
      <c r="AB663" s="28">
        <v>0</v>
      </c>
      <c r="AC663" s="139">
        <v>0</v>
      </c>
      <c r="AD663" s="130">
        <v>0</v>
      </c>
      <c r="AE663" s="137">
        <v>0</v>
      </c>
      <c r="AF663" s="130">
        <v>0</v>
      </c>
      <c r="AG663" s="47">
        <v>0</v>
      </c>
      <c r="AH663" s="47">
        <v>0</v>
      </c>
      <c r="AI663" s="47">
        <v>0</v>
      </c>
      <c r="AJ663" s="47">
        <v>0</v>
      </c>
      <c r="AK663" s="47">
        <v>1.0539744061362233</v>
      </c>
      <c r="AL663" s="45">
        <v>0</v>
      </c>
      <c r="AM663" s="30">
        <v>76.940131647944298</v>
      </c>
      <c r="AN663" s="140">
        <v>76.94</v>
      </c>
      <c r="AO663" s="140">
        <v>1.05</v>
      </c>
      <c r="AP663" s="140">
        <v>72531.070000000007</v>
      </c>
      <c r="AQ663" s="41">
        <v>72608.010000000009</v>
      </c>
      <c r="AR663" s="140"/>
      <c r="AS663" s="140">
        <v>72608.010000000009</v>
      </c>
      <c r="AT663" s="58"/>
      <c r="AU663" s="117">
        <v>76</v>
      </c>
      <c r="AV663" s="117">
        <v>38</v>
      </c>
      <c r="AW663" s="57"/>
      <c r="AY663" s="6"/>
      <c r="AZ663" s="1"/>
      <c r="BA663" s="1"/>
      <c r="BB663" s="176"/>
    </row>
    <row r="664" spans="1:54" x14ac:dyDescent="0.25">
      <c r="A664" s="24" t="s">
        <v>1386</v>
      </c>
      <c r="B664" s="24" t="s">
        <v>1387</v>
      </c>
      <c r="C664" s="24" t="s">
        <v>1340</v>
      </c>
      <c r="D664" s="24" t="s">
        <v>131</v>
      </c>
      <c r="E664" s="58"/>
      <c r="F664" s="139">
        <v>552.49</v>
      </c>
      <c r="G664" s="57"/>
      <c r="H664" s="139">
        <v>3393581.09</v>
      </c>
      <c r="I664" s="139">
        <v>433223.98</v>
      </c>
      <c r="J664" s="139">
        <v>1149551.48</v>
      </c>
      <c r="K664" s="139">
        <v>3021367.5391100002</v>
      </c>
      <c r="L664" s="139">
        <v>7997724.0891100001</v>
      </c>
      <c r="M664" s="117">
        <v>0.9</v>
      </c>
      <c r="N664" s="25">
        <v>7500088.4299999997</v>
      </c>
      <c r="O664" s="25">
        <v>13575.06</v>
      </c>
      <c r="P664" s="58"/>
      <c r="Q664" s="139">
        <v>2814034.33</v>
      </c>
      <c r="R664" s="139">
        <v>1551252.72</v>
      </c>
      <c r="S664" s="139">
        <v>4833644.3899999997</v>
      </c>
      <c r="T664" s="40">
        <v>0.6444783198376236</v>
      </c>
      <c r="U664" s="58"/>
      <c r="V664" s="28">
        <v>2666444.04</v>
      </c>
      <c r="W664" s="29">
        <v>0.6444783198376236</v>
      </c>
      <c r="X664" s="42">
        <v>1</v>
      </c>
      <c r="Y664" s="46">
        <v>1</v>
      </c>
      <c r="Z664" s="58"/>
      <c r="AA664" s="28">
        <v>218445.87578254193</v>
      </c>
      <c r="AB664" s="28">
        <v>65533.762734762575</v>
      </c>
      <c r="AC664" s="139">
        <v>1242695.2229656808</v>
      </c>
      <c r="AD664" s="130">
        <v>61688.95096580957</v>
      </c>
      <c r="AE664" s="137">
        <v>61688.95096580957</v>
      </c>
      <c r="AF664" s="130">
        <v>59986.593874011123</v>
      </c>
      <c r="AG664" s="47">
        <v>118.61529210440474</v>
      </c>
      <c r="AH664" s="47">
        <v>111.65623082012266</v>
      </c>
      <c r="AI664" s="47">
        <v>108.57498574455849</v>
      </c>
      <c r="AJ664" s="47">
        <v>0</v>
      </c>
      <c r="AK664" s="47">
        <v>0</v>
      </c>
      <c r="AL664" s="45">
        <v>0</v>
      </c>
      <c r="AM664" s="30">
        <v>0</v>
      </c>
      <c r="AN664" s="140">
        <v>125520.35</v>
      </c>
      <c r="AO664" s="140">
        <v>227.19</v>
      </c>
      <c r="AP664" s="140">
        <v>1665985.0199999998</v>
      </c>
      <c r="AQ664" s="41">
        <v>1791505.3699999999</v>
      </c>
      <c r="AR664" s="140"/>
      <c r="AS664" s="140">
        <v>1791505.3699999999</v>
      </c>
      <c r="AT664" s="58"/>
      <c r="AU664" s="117">
        <v>90</v>
      </c>
      <c r="AV664" s="117">
        <v>45</v>
      </c>
      <c r="AW664" s="57"/>
      <c r="AY664" s="6"/>
      <c r="AZ664" s="1"/>
      <c r="BA664" s="1"/>
      <c r="BB664" s="176"/>
    </row>
    <row r="665" spans="1:54" x14ac:dyDescent="0.25">
      <c r="A665" s="24" t="s">
        <v>1388</v>
      </c>
      <c r="B665" s="24" t="s">
        <v>1389</v>
      </c>
      <c r="C665" s="24" t="s">
        <v>1340</v>
      </c>
      <c r="D665" s="24" t="s">
        <v>120</v>
      </c>
      <c r="E665" s="58"/>
      <c r="F665" s="139">
        <v>1096.1300000000001</v>
      </c>
      <c r="G665" s="57"/>
      <c r="H665" s="139">
        <v>6209123.3799999999</v>
      </c>
      <c r="I665" s="139">
        <v>859508.41</v>
      </c>
      <c r="J665" s="139">
        <v>2861505.0599999996</v>
      </c>
      <c r="K665" s="139">
        <v>5372613.8240699992</v>
      </c>
      <c r="L665" s="139">
        <v>15302750.674069999</v>
      </c>
      <c r="M665" s="117">
        <v>0.9</v>
      </c>
      <c r="N665" s="25">
        <v>14309736.98</v>
      </c>
      <c r="O665" s="25">
        <v>13054.78</v>
      </c>
      <c r="P665" s="58"/>
      <c r="Q665" s="139">
        <v>5821201</v>
      </c>
      <c r="R665" s="139">
        <v>3365816.33</v>
      </c>
      <c r="S665" s="139">
        <v>9774314.2100000009</v>
      </c>
      <c r="T665" s="40">
        <v>0.68305337992312987</v>
      </c>
      <c r="U665" s="58"/>
      <c r="V665" s="28">
        <v>4535422.7699999996</v>
      </c>
      <c r="W665" s="29">
        <v>0.68305337992312987</v>
      </c>
      <c r="X665" s="42">
        <v>2</v>
      </c>
      <c r="Y665" s="46">
        <v>0</v>
      </c>
      <c r="Z665" s="58"/>
      <c r="AA665" s="28">
        <v>0</v>
      </c>
      <c r="AB665" s="28">
        <v>0</v>
      </c>
      <c r="AC665" s="139">
        <v>1841559.1895104002</v>
      </c>
      <c r="AD665" s="130">
        <v>91417.310087688704</v>
      </c>
      <c r="AE665" s="137">
        <v>91417.310087688704</v>
      </c>
      <c r="AF665" s="130">
        <v>88894.574594469363</v>
      </c>
      <c r="AG665" s="47">
        <v>0</v>
      </c>
      <c r="AH665" s="47">
        <v>83.400062116435734</v>
      </c>
      <c r="AI665" s="47">
        <v>81.098569142774451</v>
      </c>
      <c r="AJ665" s="47">
        <v>0</v>
      </c>
      <c r="AK665" s="47">
        <v>0</v>
      </c>
      <c r="AL665" s="45">
        <v>0</v>
      </c>
      <c r="AM665" s="30">
        <v>0</v>
      </c>
      <c r="AN665" s="140">
        <v>88894.57</v>
      </c>
      <c r="AO665" s="140">
        <v>81.09</v>
      </c>
      <c r="AP665" s="140">
        <v>3651477.0500000003</v>
      </c>
      <c r="AQ665" s="41">
        <v>3740371.62</v>
      </c>
      <c r="AR665" s="140"/>
      <c r="AS665" s="140">
        <v>3740371.62</v>
      </c>
      <c r="AT665" s="58"/>
      <c r="AU665" s="117">
        <v>90</v>
      </c>
      <c r="AV665" s="117">
        <v>45</v>
      </c>
      <c r="AW665" s="57"/>
      <c r="AY665" s="6"/>
      <c r="AZ665" s="1"/>
      <c r="BA665" s="1"/>
      <c r="BB665" s="176"/>
    </row>
    <row r="666" spans="1:54" x14ac:dyDescent="0.25">
      <c r="A666" s="24" t="s">
        <v>1390</v>
      </c>
      <c r="B666" s="24" t="s">
        <v>1391</v>
      </c>
      <c r="C666" s="24" t="s">
        <v>1340</v>
      </c>
      <c r="D666" s="24" t="s">
        <v>12</v>
      </c>
      <c r="E666" s="58"/>
      <c r="F666" s="139">
        <v>105.11</v>
      </c>
      <c r="G666" s="57"/>
      <c r="H666" s="139">
        <v>584466.6</v>
      </c>
      <c r="I666" s="139">
        <v>82419.899999999994</v>
      </c>
      <c r="J666" s="139">
        <v>169371.24000000002</v>
      </c>
      <c r="K666" s="139">
        <v>474120.73928999994</v>
      </c>
      <c r="L666" s="139">
        <v>1310378.4792899999</v>
      </c>
      <c r="M666" s="117">
        <v>0.9</v>
      </c>
      <c r="N666" s="25">
        <v>1226752.7</v>
      </c>
      <c r="O666" s="25">
        <v>11671.13</v>
      </c>
      <c r="P666" s="58"/>
      <c r="Q666" s="139">
        <v>1395250.47</v>
      </c>
      <c r="R666" s="139">
        <v>178392.02</v>
      </c>
      <c r="S666" s="139">
        <v>1620218.38</v>
      </c>
      <c r="T666" s="40">
        <v>1.3207375700090165</v>
      </c>
      <c r="U666" s="58"/>
      <c r="V666" s="28">
        <v>-393465.67999999993</v>
      </c>
      <c r="W666" s="29">
        <v>1.3207375700090165</v>
      </c>
      <c r="X666" s="42">
        <v>4</v>
      </c>
      <c r="Y666" s="46">
        <v>0</v>
      </c>
      <c r="Z666" s="58"/>
      <c r="AA666" s="28">
        <v>0</v>
      </c>
      <c r="AB666" s="28">
        <v>0</v>
      </c>
      <c r="AC666" s="139">
        <v>0</v>
      </c>
      <c r="AD666" s="130">
        <v>0</v>
      </c>
      <c r="AE666" s="137">
        <v>0</v>
      </c>
      <c r="AF666" s="130">
        <v>0</v>
      </c>
      <c r="AG666" s="47">
        <v>0</v>
      </c>
      <c r="AH666" s="47">
        <v>0</v>
      </c>
      <c r="AI666" s="47">
        <v>0</v>
      </c>
      <c r="AJ666" s="47">
        <v>0</v>
      </c>
      <c r="AK666" s="47">
        <v>1.1085897420887239</v>
      </c>
      <c r="AL666" s="45">
        <v>0</v>
      </c>
      <c r="AM666" s="30">
        <v>116.52386779094577</v>
      </c>
      <c r="AN666" s="140">
        <v>116.52</v>
      </c>
      <c r="AO666" s="140">
        <v>1.1000000000000001</v>
      </c>
      <c r="AP666" s="140">
        <v>178392.02</v>
      </c>
      <c r="AQ666" s="41">
        <v>178508.53999999998</v>
      </c>
      <c r="AR666" s="140"/>
      <c r="AS666" s="140">
        <v>178508.53999999998</v>
      </c>
      <c r="AT666" s="58"/>
      <c r="AU666" s="117">
        <v>73</v>
      </c>
      <c r="AV666" s="117">
        <v>37</v>
      </c>
      <c r="AW666" s="57"/>
      <c r="AY666" s="6"/>
      <c r="AZ666" s="1"/>
      <c r="BA666" s="1"/>
      <c r="BB666" s="176"/>
    </row>
    <row r="667" spans="1:54" x14ac:dyDescent="0.25">
      <c r="A667" s="24" t="s">
        <v>1392</v>
      </c>
      <c r="B667" s="24" t="s">
        <v>1393</v>
      </c>
      <c r="C667" s="24" t="s">
        <v>1394</v>
      </c>
      <c r="D667" s="24" t="s">
        <v>12</v>
      </c>
      <c r="E667" s="58"/>
      <c r="F667" s="139">
        <v>509.29</v>
      </c>
      <c r="G667" s="57"/>
      <c r="H667" s="139">
        <v>2914691.06</v>
      </c>
      <c r="I667" s="139">
        <v>399349.56</v>
      </c>
      <c r="J667" s="139">
        <v>889985.31</v>
      </c>
      <c r="K667" s="139">
        <v>2325321.7023099996</v>
      </c>
      <c r="L667" s="139">
        <v>6529347.6323099993</v>
      </c>
      <c r="M667" s="117">
        <v>0.9</v>
      </c>
      <c r="N667" s="25">
        <v>6108945.0300000003</v>
      </c>
      <c r="O667" s="25">
        <v>11995.02</v>
      </c>
      <c r="P667" s="58"/>
      <c r="Q667" s="139">
        <v>4747872.07</v>
      </c>
      <c r="R667" s="139">
        <v>664254.14</v>
      </c>
      <c r="S667" s="139">
        <v>5937237.1399999997</v>
      </c>
      <c r="T667" s="40">
        <v>0.97189238253793875</v>
      </c>
      <c r="U667" s="58"/>
      <c r="V667" s="28">
        <v>171707.8900000006</v>
      </c>
      <c r="W667" s="29">
        <v>0.97189238253793875</v>
      </c>
      <c r="X667" s="42">
        <v>3</v>
      </c>
      <c r="Y667" s="46">
        <v>0</v>
      </c>
      <c r="Z667" s="58"/>
      <c r="AA667" s="28">
        <v>0</v>
      </c>
      <c r="AB667" s="28">
        <v>0</v>
      </c>
      <c r="AC667" s="139">
        <v>0</v>
      </c>
      <c r="AD667" s="130">
        <v>0</v>
      </c>
      <c r="AE667" s="137">
        <v>0</v>
      </c>
      <c r="AF667" s="130">
        <v>0</v>
      </c>
      <c r="AG667" s="47">
        <v>0</v>
      </c>
      <c r="AH667" s="47">
        <v>0</v>
      </c>
      <c r="AI667" s="47">
        <v>0</v>
      </c>
      <c r="AJ667" s="47">
        <v>27.28407039504236</v>
      </c>
      <c r="AK667" s="47">
        <v>0</v>
      </c>
      <c r="AL667" s="45">
        <v>13895.504211491123</v>
      </c>
      <c r="AM667" s="30">
        <v>0</v>
      </c>
      <c r="AN667" s="140">
        <v>13895.5</v>
      </c>
      <c r="AO667" s="140">
        <v>27.28</v>
      </c>
      <c r="AP667" s="140">
        <v>670806.13</v>
      </c>
      <c r="AQ667" s="41">
        <v>684701.63</v>
      </c>
      <c r="AR667" s="140"/>
      <c r="AS667" s="140">
        <v>684701.63</v>
      </c>
      <c r="AT667" s="58"/>
      <c r="AU667" s="117">
        <v>73</v>
      </c>
      <c r="AV667" s="117">
        <v>37</v>
      </c>
      <c r="AW667" s="57"/>
      <c r="AY667" s="6"/>
      <c r="AZ667" s="1"/>
      <c r="BA667" s="1"/>
      <c r="BB667" s="176"/>
    </row>
    <row r="668" spans="1:54" x14ac:dyDescent="0.25">
      <c r="A668" s="24" t="s">
        <v>1395</v>
      </c>
      <c r="B668" s="24" t="s">
        <v>1396</v>
      </c>
      <c r="C668" s="24" t="s">
        <v>1394</v>
      </c>
      <c r="D668" s="24" t="s">
        <v>12</v>
      </c>
      <c r="E668" s="58"/>
      <c r="F668" s="139">
        <v>669.44</v>
      </c>
      <c r="G668" s="57"/>
      <c r="H668" s="139">
        <v>3776225.3500000006</v>
      </c>
      <c r="I668" s="139">
        <v>524927.98</v>
      </c>
      <c r="J668" s="139">
        <v>1073436.52</v>
      </c>
      <c r="K668" s="139">
        <v>3195935.0431600008</v>
      </c>
      <c r="L668" s="139">
        <v>8570524.8931600004</v>
      </c>
      <c r="M668" s="117">
        <v>0.9</v>
      </c>
      <c r="N668" s="25">
        <v>8033065.9000000004</v>
      </c>
      <c r="O668" s="25">
        <v>11999.68</v>
      </c>
      <c r="P668" s="58"/>
      <c r="Q668" s="139">
        <v>5057618.29</v>
      </c>
      <c r="R668" s="139">
        <v>1105118.55</v>
      </c>
      <c r="S668" s="139">
        <v>6285109.6099999994</v>
      </c>
      <c r="T668" s="40">
        <v>0.78240483624066859</v>
      </c>
      <c r="U668" s="58"/>
      <c r="V668" s="28">
        <v>1747956.290000001</v>
      </c>
      <c r="W668" s="29">
        <v>0.78240483624066859</v>
      </c>
      <c r="X668" s="42">
        <v>2</v>
      </c>
      <c r="Y668" s="46">
        <v>0</v>
      </c>
      <c r="Z668" s="58"/>
      <c r="AA668" s="28">
        <v>0</v>
      </c>
      <c r="AB668" s="28">
        <v>0</v>
      </c>
      <c r="AC668" s="139">
        <v>349898.24888000038</v>
      </c>
      <c r="AD668" s="130">
        <v>17369.388341792219</v>
      </c>
      <c r="AE668" s="137">
        <v>24470.711835122835</v>
      </c>
      <c r="AF668" s="130">
        <v>23795.422513750422</v>
      </c>
      <c r="AG668" s="47">
        <v>0</v>
      </c>
      <c r="AH668" s="47">
        <v>25.946146543069158</v>
      </c>
      <c r="AI668" s="47">
        <v>35.545265466285883</v>
      </c>
      <c r="AJ668" s="47">
        <v>0</v>
      </c>
      <c r="AK668" s="47">
        <v>0</v>
      </c>
      <c r="AL668" s="45">
        <v>0</v>
      </c>
      <c r="AM668" s="30">
        <v>0</v>
      </c>
      <c r="AN668" s="140">
        <v>23795.42</v>
      </c>
      <c r="AO668" s="140">
        <v>35.54</v>
      </c>
      <c r="AP668" s="140">
        <v>1153011.2100000002</v>
      </c>
      <c r="AQ668" s="41">
        <v>1176806.6300000001</v>
      </c>
      <c r="AR668" s="140"/>
      <c r="AS668" s="140">
        <v>1176806.6300000001</v>
      </c>
      <c r="AT668" s="58"/>
      <c r="AU668" s="117">
        <v>73</v>
      </c>
      <c r="AV668" s="117">
        <v>37</v>
      </c>
      <c r="AW668" s="57"/>
      <c r="AY668" s="6"/>
      <c r="AZ668" s="1"/>
      <c r="BA668" s="1"/>
      <c r="BB668" s="176"/>
    </row>
    <row r="669" spans="1:54" x14ac:dyDescent="0.25">
      <c r="A669" s="24" t="s">
        <v>1397</v>
      </c>
      <c r="B669" s="24" t="s">
        <v>1398</v>
      </c>
      <c r="C669" s="24" t="s">
        <v>1399</v>
      </c>
      <c r="D669" s="24" t="s">
        <v>12</v>
      </c>
      <c r="E669" s="58"/>
      <c r="F669" s="139">
        <v>767.95</v>
      </c>
      <c r="G669" s="57"/>
      <c r="H669" s="139">
        <v>4255535.78</v>
      </c>
      <c r="I669" s="139">
        <v>602172.63</v>
      </c>
      <c r="J669" s="139">
        <v>1128993.22</v>
      </c>
      <c r="K669" s="139">
        <v>3404662.1110499999</v>
      </c>
      <c r="L669" s="139">
        <v>9391363.7410499994</v>
      </c>
      <c r="M669" s="117">
        <v>0.9</v>
      </c>
      <c r="N669" s="25">
        <v>8792693.5700000003</v>
      </c>
      <c r="O669" s="25">
        <v>11449.56</v>
      </c>
      <c r="P669" s="58"/>
      <c r="Q669" s="139">
        <v>4845653.42</v>
      </c>
      <c r="R669" s="139">
        <v>867909.12</v>
      </c>
      <c r="S669" s="139">
        <v>8184637.1900000004</v>
      </c>
      <c r="T669" s="40">
        <v>0.93084526656602229</v>
      </c>
      <c r="U669" s="58"/>
      <c r="V669" s="28">
        <v>608056.37999999989</v>
      </c>
      <c r="W669" s="29">
        <v>0.93084526656602229</v>
      </c>
      <c r="X669" s="42">
        <v>3</v>
      </c>
      <c r="Y669" s="46">
        <v>0</v>
      </c>
      <c r="Z669" s="58"/>
      <c r="AA669" s="28">
        <v>0</v>
      </c>
      <c r="AB669" s="28">
        <v>0</v>
      </c>
      <c r="AC669" s="139">
        <v>0</v>
      </c>
      <c r="AD669" s="130">
        <v>0</v>
      </c>
      <c r="AE669" s="137">
        <v>0</v>
      </c>
      <c r="AF669" s="130">
        <v>0</v>
      </c>
      <c r="AG669" s="47">
        <v>0</v>
      </c>
      <c r="AH669" s="47">
        <v>0</v>
      </c>
      <c r="AI669" s="47">
        <v>0</v>
      </c>
      <c r="AJ669" s="47">
        <v>26.043364315202076</v>
      </c>
      <c r="AK669" s="47">
        <v>0</v>
      </c>
      <c r="AL669" s="45">
        <v>20000.001625859437</v>
      </c>
      <c r="AM669" s="30">
        <v>0</v>
      </c>
      <c r="AN669" s="140">
        <v>20000</v>
      </c>
      <c r="AO669" s="140">
        <v>26.04</v>
      </c>
      <c r="AP669" s="140">
        <v>880211.98</v>
      </c>
      <c r="AQ669" s="41">
        <v>900211.98</v>
      </c>
      <c r="AR669" s="140"/>
      <c r="AS669" s="140">
        <v>900211.98</v>
      </c>
      <c r="AT669" s="58"/>
      <c r="AU669" s="117">
        <v>76</v>
      </c>
      <c r="AV669" s="117">
        <v>38</v>
      </c>
      <c r="AW669" s="57"/>
      <c r="AY669" s="6"/>
      <c r="AZ669" s="1"/>
      <c r="BA669" s="1"/>
      <c r="BB669" s="176"/>
    </row>
    <row r="670" spans="1:54" x14ac:dyDescent="0.25">
      <c r="A670" s="24" t="s">
        <v>1400</v>
      </c>
      <c r="B670" s="24" t="s">
        <v>1401</v>
      </c>
      <c r="C670" s="24" t="s">
        <v>1402</v>
      </c>
      <c r="D670" s="24" t="s">
        <v>6</v>
      </c>
      <c r="E670" s="58"/>
      <c r="F670" s="139">
        <v>88</v>
      </c>
      <c r="G670" s="57"/>
      <c r="H670" s="139">
        <v>539975.18999999994</v>
      </c>
      <c r="I670" s="139">
        <v>69003.44</v>
      </c>
      <c r="J670" s="139">
        <v>163402.70000000001</v>
      </c>
      <c r="K670" s="139">
        <v>450124.29800000001</v>
      </c>
      <c r="L670" s="139">
        <v>1222505.6279999998</v>
      </c>
      <c r="M670" s="117">
        <v>0.91402000000000005</v>
      </c>
      <c r="N670" s="25">
        <v>1156096.28</v>
      </c>
      <c r="O670" s="25">
        <v>13137.45</v>
      </c>
      <c r="P670" s="58"/>
      <c r="Q670" s="139">
        <v>115609.62</v>
      </c>
      <c r="R670" s="139">
        <v>784822.94</v>
      </c>
      <c r="S670" s="139">
        <v>900432.55999999994</v>
      </c>
      <c r="T670" s="40">
        <v>0.77885603091811684</v>
      </c>
      <c r="U670" s="58"/>
      <c r="V670" s="28">
        <v>255663.72000000009</v>
      </c>
      <c r="W670" s="29">
        <v>0.77885603091811684</v>
      </c>
      <c r="X670" s="42">
        <v>2</v>
      </c>
      <c r="Y670" s="46">
        <v>0</v>
      </c>
      <c r="Z670" s="58"/>
      <c r="AA670" s="28">
        <v>0</v>
      </c>
      <c r="AB670" s="28">
        <v>0</v>
      </c>
      <c r="AC670" s="139">
        <v>126048.68280000005</v>
      </c>
      <c r="AD670" s="130">
        <v>6257.2148575554884</v>
      </c>
      <c r="AE670" s="137">
        <v>6257.2148575554884</v>
      </c>
      <c r="AF670" s="130">
        <v>6084.5418922854196</v>
      </c>
      <c r="AG670" s="47">
        <v>0</v>
      </c>
      <c r="AH670" s="47">
        <v>71.10471429040328</v>
      </c>
      <c r="AI670" s="47">
        <v>69.142521503243401</v>
      </c>
      <c r="AJ670" s="47">
        <v>0</v>
      </c>
      <c r="AK670" s="47">
        <v>0</v>
      </c>
      <c r="AL670" s="45">
        <v>0</v>
      </c>
      <c r="AM670" s="30">
        <v>0</v>
      </c>
      <c r="AN670" s="140">
        <v>6084.54</v>
      </c>
      <c r="AO670" s="140">
        <v>69.14</v>
      </c>
      <c r="AP670" s="140">
        <v>784822.94</v>
      </c>
      <c r="AQ670" s="41">
        <v>790907.48</v>
      </c>
      <c r="AR670" s="140"/>
      <c r="AS670" s="140">
        <v>790907.48</v>
      </c>
      <c r="AT670" s="58"/>
      <c r="AU670" s="117">
        <v>96</v>
      </c>
      <c r="AV670" s="117">
        <v>48</v>
      </c>
      <c r="AW670" s="57"/>
      <c r="AY670" s="6"/>
      <c r="AZ670" s="1"/>
      <c r="BA670" s="1"/>
      <c r="BB670" s="176"/>
    </row>
    <row r="671" spans="1:54" x14ac:dyDescent="0.25">
      <c r="A671" s="24" t="s">
        <v>1403</v>
      </c>
      <c r="B671" s="24" t="s">
        <v>1404</v>
      </c>
      <c r="C671" s="24" t="s">
        <v>1402</v>
      </c>
      <c r="D671" s="24" t="s">
        <v>6</v>
      </c>
      <c r="E671" s="58"/>
      <c r="F671" s="139">
        <v>53</v>
      </c>
      <c r="G671" s="57"/>
      <c r="H671" s="139">
        <v>307132.14</v>
      </c>
      <c r="I671" s="139">
        <v>41558.89</v>
      </c>
      <c r="J671" s="139">
        <v>97214.60000000002</v>
      </c>
      <c r="K671" s="139">
        <v>257215.94900000002</v>
      </c>
      <c r="L671" s="139">
        <v>703121.57900000014</v>
      </c>
      <c r="M671" s="117">
        <v>0.91402000000000005</v>
      </c>
      <c r="N671" s="25">
        <v>664782.61</v>
      </c>
      <c r="O671" s="25">
        <v>12543.06</v>
      </c>
      <c r="P671" s="58"/>
      <c r="Q671" s="139">
        <v>66478.259999999995</v>
      </c>
      <c r="R671" s="139">
        <v>297793.71000000002</v>
      </c>
      <c r="S671" s="139">
        <v>364271.97000000003</v>
      </c>
      <c r="T671" s="40">
        <v>0.54795652672081785</v>
      </c>
      <c r="U671" s="58"/>
      <c r="V671" s="28">
        <v>300510.63999999996</v>
      </c>
      <c r="W671" s="29">
        <v>0.54795652672081785</v>
      </c>
      <c r="X671" s="42">
        <v>1</v>
      </c>
      <c r="Y671" s="46">
        <v>1</v>
      </c>
      <c r="Z671" s="58"/>
      <c r="AA671" s="28">
        <v>83528.317181748804</v>
      </c>
      <c r="AB671" s="28">
        <v>25058.49515452464</v>
      </c>
      <c r="AC671" s="139">
        <v>188076.49546092786</v>
      </c>
      <c r="AD671" s="130">
        <v>9336.3533486689048</v>
      </c>
      <c r="AE671" s="137">
        <v>9336.3533486689048</v>
      </c>
      <c r="AF671" s="130">
        <v>9078.7090365869626</v>
      </c>
      <c r="AG671" s="47">
        <v>472.80179536838943</v>
      </c>
      <c r="AH671" s="47">
        <v>176.15761035224349</v>
      </c>
      <c r="AI671" s="47">
        <v>171.29639691673515</v>
      </c>
      <c r="AJ671" s="47">
        <v>0</v>
      </c>
      <c r="AK671" s="47">
        <v>0</v>
      </c>
      <c r="AL671" s="45">
        <v>0</v>
      </c>
      <c r="AM671" s="30">
        <v>0</v>
      </c>
      <c r="AN671" s="140">
        <v>34137.199999999997</v>
      </c>
      <c r="AO671" s="140">
        <v>644.09</v>
      </c>
      <c r="AP671" s="140">
        <v>297793.71000000002</v>
      </c>
      <c r="AQ671" s="41">
        <v>331930.91000000003</v>
      </c>
      <c r="AR671" s="140"/>
      <c r="AS671" s="140">
        <v>331930.91000000003</v>
      </c>
      <c r="AT671" s="58"/>
      <c r="AU671" s="117">
        <v>96</v>
      </c>
      <c r="AV671" s="117">
        <v>48</v>
      </c>
      <c r="AW671" s="57"/>
      <c r="AY671" s="6"/>
      <c r="AZ671" s="1"/>
      <c r="BA671" s="1"/>
      <c r="BB671" s="176"/>
    </row>
    <row r="672" spans="1:54" x14ac:dyDescent="0.25">
      <c r="A672" s="24" t="s">
        <v>1405</v>
      </c>
      <c r="B672" s="24" t="s">
        <v>1406</v>
      </c>
      <c r="C672" s="24" t="s">
        <v>1402</v>
      </c>
      <c r="D672" s="24" t="s">
        <v>12</v>
      </c>
      <c r="E672" s="58"/>
      <c r="F672" s="139">
        <v>925.87</v>
      </c>
      <c r="G672" s="57"/>
      <c r="H672" s="139">
        <v>5217067.3</v>
      </c>
      <c r="I672" s="139">
        <v>726002.44</v>
      </c>
      <c r="J672" s="139">
        <v>1436151.96</v>
      </c>
      <c r="K672" s="139">
        <v>4413970.7559299991</v>
      </c>
      <c r="L672" s="139">
        <v>11793192.455929998</v>
      </c>
      <c r="M672" s="117">
        <v>0.91402000000000005</v>
      </c>
      <c r="N672" s="25">
        <v>11158726.970000001</v>
      </c>
      <c r="O672" s="25">
        <v>12052.15</v>
      </c>
      <c r="P672" s="58"/>
      <c r="Q672" s="139">
        <v>5598333.3200000003</v>
      </c>
      <c r="R672" s="139">
        <v>2140694.2999999998</v>
      </c>
      <c r="S672" s="139">
        <v>7869470.1900000004</v>
      </c>
      <c r="T672" s="40">
        <v>0.70523010475629555</v>
      </c>
      <c r="U672" s="58"/>
      <c r="V672" s="28">
        <v>3289256.7800000003</v>
      </c>
      <c r="W672" s="29">
        <v>0.70523010475629555</v>
      </c>
      <c r="X672" s="42">
        <v>2</v>
      </c>
      <c r="Y672" s="46">
        <v>0</v>
      </c>
      <c r="Z672" s="58"/>
      <c r="AA672" s="28">
        <v>0</v>
      </c>
      <c r="AB672" s="28">
        <v>0</v>
      </c>
      <c r="AC672" s="139">
        <v>1082997.2885588997</v>
      </c>
      <c r="AD672" s="130">
        <v>53761.345014729915</v>
      </c>
      <c r="AE672" s="137">
        <v>53761.345014729915</v>
      </c>
      <c r="AF672" s="130">
        <v>52277.756697574492</v>
      </c>
      <c r="AG672" s="47">
        <v>0</v>
      </c>
      <c r="AH672" s="47">
        <v>58.065759787799493</v>
      </c>
      <c r="AI672" s="47">
        <v>56.463387621992823</v>
      </c>
      <c r="AJ672" s="47">
        <v>0</v>
      </c>
      <c r="AK672" s="47">
        <v>0</v>
      </c>
      <c r="AL672" s="45">
        <v>0</v>
      </c>
      <c r="AM672" s="30">
        <v>0</v>
      </c>
      <c r="AN672" s="140">
        <v>52277.75</v>
      </c>
      <c r="AO672" s="140">
        <v>56.46</v>
      </c>
      <c r="AP672" s="140">
        <v>2241442.31</v>
      </c>
      <c r="AQ672" s="41">
        <v>2293720.06</v>
      </c>
      <c r="AR672" s="140"/>
      <c r="AS672" s="140">
        <v>2293720.06</v>
      </c>
      <c r="AT672" s="58"/>
      <c r="AU672" s="117">
        <v>101</v>
      </c>
      <c r="AV672" s="117">
        <v>51</v>
      </c>
      <c r="AW672" s="57"/>
      <c r="AY672" s="6"/>
      <c r="AZ672" s="1"/>
      <c r="BA672" s="1"/>
      <c r="BB672" s="176"/>
    </row>
    <row r="673" spans="1:54" x14ac:dyDescent="0.25">
      <c r="A673" s="24" t="s">
        <v>1407</v>
      </c>
      <c r="B673" s="24" t="s">
        <v>1408</v>
      </c>
      <c r="C673" s="24" t="s">
        <v>1402</v>
      </c>
      <c r="D673" s="24" t="s">
        <v>12</v>
      </c>
      <c r="E673" s="58"/>
      <c r="F673" s="139">
        <v>1167.7</v>
      </c>
      <c r="G673" s="57"/>
      <c r="H673" s="139">
        <v>6384693.6400000006</v>
      </c>
      <c r="I673" s="139">
        <v>915628.6</v>
      </c>
      <c r="J673" s="139">
        <v>1377991.12</v>
      </c>
      <c r="K673" s="139">
        <v>5391257.6573000001</v>
      </c>
      <c r="L673" s="139">
        <v>14069571.017299999</v>
      </c>
      <c r="M673" s="117">
        <v>0.91402000000000005</v>
      </c>
      <c r="N673" s="25">
        <v>13323409.630000001</v>
      </c>
      <c r="O673" s="25">
        <v>11409.95</v>
      </c>
      <c r="P673" s="58"/>
      <c r="Q673" s="139">
        <v>9123870.9100000001</v>
      </c>
      <c r="R673" s="139">
        <v>1569615.15</v>
      </c>
      <c r="S673" s="139">
        <v>10782812.130000001</v>
      </c>
      <c r="T673" s="40">
        <v>0.80931326360488098</v>
      </c>
      <c r="U673" s="58"/>
      <c r="V673" s="28">
        <v>2540597.5</v>
      </c>
      <c r="W673" s="29">
        <v>0.80931326360488098</v>
      </c>
      <c r="X673" s="42">
        <v>2</v>
      </c>
      <c r="Y673" s="46">
        <v>0</v>
      </c>
      <c r="Z673" s="58"/>
      <c r="AA673" s="28">
        <v>0</v>
      </c>
      <c r="AB673" s="28">
        <v>0</v>
      </c>
      <c r="AC673" s="139">
        <v>380842.46046240017</v>
      </c>
      <c r="AD673" s="130">
        <v>18905.497852559216</v>
      </c>
      <c r="AE673" s="137">
        <v>42684.109419623768</v>
      </c>
      <c r="AF673" s="130">
        <v>41506.206484982024</v>
      </c>
      <c r="AG673" s="47">
        <v>0</v>
      </c>
      <c r="AH673" s="47">
        <v>16.190372400924222</v>
      </c>
      <c r="AI673" s="47">
        <v>35.545265466285883</v>
      </c>
      <c r="AJ673" s="47">
        <v>0</v>
      </c>
      <c r="AK673" s="47">
        <v>0</v>
      </c>
      <c r="AL673" s="45">
        <v>0</v>
      </c>
      <c r="AM673" s="30">
        <v>0</v>
      </c>
      <c r="AN673" s="140">
        <v>41506.199999999997</v>
      </c>
      <c r="AO673" s="140">
        <v>35.54</v>
      </c>
      <c r="AP673" s="140">
        <v>1586002.4999999998</v>
      </c>
      <c r="AQ673" s="41">
        <v>1627508.6999999997</v>
      </c>
      <c r="AR673" s="140"/>
      <c r="AS673" s="140">
        <v>1627508.6999999997</v>
      </c>
      <c r="AT673" s="58"/>
      <c r="AU673" s="117">
        <v>101</v>
      </c>
      <c r="AV673" s="117">
        <v>51</v>
      </c>
      <c r="AW673" s="57"/>
      <c r="AY673" s="6"/>
      <c r="AZ673" s="1"/>
      <c r="BA673" s="1"/>
      <c r="BB673" s="176"/>
    </row>
    <row r="674" spans="1:54" x14ac:dyDescent="0.25">
      <c r="A674" s="24" t="s">
        <v>1409</v>
      </c>
      <c r="B674" s="24" t="s">
        <v>1410</v>
      </c>
      <c r="C674" s="24" t="s">
        <v>1402</v>
      </c>
      <c r="D674" s="24" t="s">
        <v>12</v>
      </c>
      <c r="E674" s="58"/>
      <c r="F674" s="139">
        <v>2480.46</v>
      </c>
      <c r="G674" s="57"/>
      <c r="H674" s="139">
        <v>13537048.449999999</v>
      </c>
      <c r="I674" s="139">
        <v>1945003.09</v>
      </c>
      <c r="J674" s="139">
        <v>2870857.15</v>
      </c>
      <c r="K674" s="139">
        <v>11402140.853940001</v>
      </c>
      <c r="L674" s="139">
        <v>29755049.54394</v>
      </c>
      <c r="M674" s="117">
        <v>0.91402000000000005</v>
      </c>
      <c r="N674" s="25">
        <v>28177066.449999999</v>
      </c>
      <c r="O674" s="25">
        <v>11359.61</v>
      </c>
      <c r="P674" s="58"/>
      <c r="Q674" s="139">
        <v>10991873.619999999</v>
      </c>
      <c r="R674" s="139">
        <v>7251850.8700000001</v>
      </c>
      <c r="S674" s="139">
        <v>18458063.77</v>
      </c>
      <c r="T674" s="40">
        <v>0.65507400505136693</v>
      </c>
      <c r="U674" s="58"/>
      <c r="V674" s="28">
        <v>9719002.6799999997</v>
      </c>
      <c r="W674" s="29">
        <v>0.65507400505136693</v>
      </c>
      <c r="X674" s="42">
        <v>1</v>
      </c>
      <c r="Y674" s="46">
        <v>1</v>
      </c>
      <c r="Z674" s="58"/>
      <c r="AA674" s="28">
        <v>522123.52498538047</v>
      </c>
      <c r="AB674" s="28">
        <v>156637.05749561414</v>
      </c>
      <c r="AC674" s="139">
        <v>4113567.5103799249</v>
      </c>
      <c r="AD674" s="130">
        <v>204202.6554481916</v>
      </c>
      <c r="AE674" s="137">
        <v>204202.6554481916</v>
      </c>
      <c r="AF674" s="130">
        <v>198567.51603953197</v>
      </c>
      <c r="AG674" s="47">
        <v>63.148390820901824</v>
      </c>
      <c r="AH674" s="47">
        <v>82.324510553764867</v>
      </c>
      <c r="AI674" s="47">
        <v>80.05269830577069</v>
      </c>
      <c r="AJ674" s="47">
        <v>0</v>
      </c>
      <c r="AK674" s="47">
        <v>0</v>
      </c>
      <c r="AL674" s="45">
        <v>0</v>
      </c>
      <c r="AM674" s="30">
        <v>0</v>
      </c>
      <c r="AN674" s="140">
        <v>355204.57</v>
      </c>
      <c r="AO674" s="140">
        <v>143.19999999999999</v>
      </c>
      <c r="AP674" s="140">
        <v>7313624.8899999997</v>
      </c>
      <c r="AQ674" s="41">
        <v>7668829.46</v>
      </c>
      <c r="AR674" s="140"/>
      <c r="AS674" s="140">
        <v>7668829.46</v>
      </c>
      <c r="AT674" s="58"/>
      <c r="AU674" s="117">
        <v>101</v>
      </c>
      <c r="AV674" s="117">
        <v>51</v>
      </c>
      <c r="AW674" s="57"/>
      <c r="AY674" s="6"/>
      <c r="AZ674" s="1"/>
      <c r="BA674" s="1"/>
      <c r="BB674" s="176"/>
    </row>
    <row r="675" spans="1:54" x14ac:dyDescent="0.25">
      <c r="A675" s="24" t="s">
        <v>1411</v>
      </c>
      <c r="B675" s="24" t="s">
        <v>1412</v>
      </c>
      <c r="C675" s="24" t="s">
        <v>1402</v>
      </c>
      <c r="D675" s="24" t="s">
        <v>12</v>
      </c>
      <c r="E675" s="58"/>
      <c r="F675" s="139">
        <v>688.62</v>
      </c>
      <c r="G675" s="57"/>
      <c r="H675" s="139">
        <v>3856259.01</v>
      </c>
      <c r="I675" s="139">
        <v>539967.6</v>
      </c>
      <c r="J675" s="139">
        <v>1017946.4400000001</v>
      </c>
      <c r="K675" s="139">
        <v>3265148.3631799999</v>
      </c>
      <c r="L675" s="139">
        <v>8679321.4131799992</v>
      </c>
      <c r="M675" s="117">
        <v>0.91402000000000005</v>
      </c>
      <c r="N675" s="25">
        <v>8213810.8099999996</v>
      </c>
      <c r="O675" s="25">
        <v>11927.92</v>
      </c>
      <c r="P675" s="58"/>
      <c r="Q675" s="139">
        <v>3875640.81</v>
      </c>
      <c r="R675" s="139">
        <v>1453331.98</v>
      </c>
      <c r="S675" s="139">
        <v>5756098.2400000002</v>
      </c>
      <c r="T675" s="40">
        <v>0.70078290980261826</v>
      </c>
      <c r="U675" s="58"/>
      <c r="V675" s="28">
        <v>2457712.5699999994</v>
      </c>
      <c r="W675" s="29">
        <v>0.70078290980261826</v>
      </c>
      <c r="X675" s="42">
        <v>2</v>
      </c>
      <c r="Y675" s="46">
        <v>0</v>
      </c>
      <c r="Z675" s="58"/>
      <c r="AA675" s="28">
        <v>0</v>
      </c>
      <c r="AB675" s="28">
        <v>0</v>
      </c>
      <c r="AC675" s="139">
        <v>895400.59078079951</v>
      </c>
      <c r="AD675" s="130">
        <v>44448.809425381616</v>
      </c>
      <c r="AE675" s="137">
        <v>44448.809425381616</v>
      </c>
      <c r="AF675" s="130">
        <v>43222.20814974582</v>
      </c>
      <c r="AG675" s="47">
        <v>0</v>
      </c>
      <c r="AH675" s="47">
        <v>64.547659704019082</v>
      </c>
      <c r="AI675" s="47">
        <v>62.766414204852921</v>
      </c>
      <c r="AJ675" s="47">
        <v>0</v>
      </c>
      <c r="AK675" s="47">
        <v>0</v>
      </c>
      <c r="AL675" s="45">
        <v>0</v>
      </c>
      <c r="AM675" s="30">
        <v>0</v>
      </c>
      <c r="AN675" s="140">
        <v>43222.2</v>
      </c>
      <c r="AO675" s="140">
        <v>62.76</v>
      </c>
      <c r="AP675" s="140">
        <v>1500041.86</v>
      </c>
      <c r="AQ675" s="41">
        <v>1543264.06</v>
      </c>
      <c r="AR675" s="140"/>
      <c r="AS675" s="140">
        <v>1543264.06</v>
      </c>
      <c r="AT675" s="58"/>
      <c r="AU675" s="117">
        <v>96</v>
      </c>
      <c r="AV675" s="117">
        <v>48</v>
      </c>
      <c r="AW675" s="57"/>
      <c r="AY675" s="6"/>
      <c r="AZ675" s="1"/>
      <c r="BA675" s="1"/>
      <c r="BB675" s="176"/>
    </row>
    <row r="676" spans="1:54" x14ac:dyDescent="0.25">
      <c r="A676" s="24" t="s">
        <v>1413</v>
      </c>
      <c r="B676" s="24" t="s">
        <v>1414</v>
      </c>
      <c r="C676" s="24" t="s">
        <v>1402</v>
      </c>
      <c r="D676" s="24" t="s">
        <v>12</v>
      </c>
      <c r="E676" s="58"/>
      <c r="F676" s="139">
        <v>945.5</v>
      </c>
      <c r="G676" s="57"/>
      <c r="H676" s="139">
        <v>5226672.84</v>
      </c>
      <c r="I676" s="139">
        <v>741394.91</v>
      </c>
      <c r="J676" s="139">
        <v>1259988.0200000005</v>
      </c>
      <c r="K676" s="139">
        <v>4428772.6085000001</v>
      </c>
      <c r="L676" s="139">
        <v>11656828.3785</v>
      </c>
      <c r="M676" s="117">
        <v>0.91402000000000005</v>
      </c>
      <c r="N676" s="25">
        <v>11035360.140000001</v>
      </c>
      <c r="O676" s="25">
        <v>11671.45</v>
      </c>
      <c r="P676" s="58"/>
      <c r="Q676" s="139">
        <v>5548579.0700000003</v>
      </c>
      <c r="R676" s="139">
        <v>1997096.52</v>
      </c>
      <c r="S676" s="139">
        <v>7681262</v>
      </c>
      <c r="T676" s="40">
        <v>0.69605902322640456</v>
      </c>
      <c r="U676" s="58"/>
      <c r="V676" s="28">
        <v>3354098.1400000006</v>
      </c>
      <c r="W676" s="29">
        <v>0.69605902322640456</v>
      </c>
      <c r="X676" s="42">
        <v>2</v>
      </c>
      <c r="Y676" s="46">
        <v>0</v>
      </c>
      <c r="Z676" s="58"/>
      <c r="AA676" s="28">
        <v>0</v>
      </c>
      <c r="AB676" s="28">
        <v>0</v>
      </c>
      <c r="AC676" s="139">
        <v>1118979.4890472</v>
      </c>
      <c r="AD676" s="130">
        <v>55547.546619550914</v>
      </c>
      <c r="AE676" s="137">
        <v>55547.546619550914</v>
      </c>
      <c r="AF676" s="130">
        <v>54014.666607177103</v>
      </c>
      <c r="AG676" s="47">
        <v>0</v>
      </c>
      <c r="AH676" s="47">
        <v>58.749388280857659</v>
      </c>
      <c r="AI676" s="47">
        <v>57.128150827262935</v>
      </c>
      <c r="AJ676" s="47">
        <v>0</v>
      </c>
      <c r="AK676" s="47">
        <v>0</v>
      </c>
      <c r="AL676" s="45">
        <v>0</v>
      </c>
      <c r="AM676" s="30">
        <v>0</v>
      </c>
      <c r="AN676" s="140">
        <v>54014.66</v>
      </c>
      <c r="AO676" s="140">
        <v>57.12</v>
      </c>
      <c r="AP676" s="140">
        <v>2030478.29</v>
      </c>
      <c r="AQ676" s="41">
        <v>2084492.95</v>
      </c>
      <c r="AR676" s="140"/>
      <c r="AS676" s="140">
        <v>2084492.95</v>
      </c>
      <c r="AT676" s="58"/>
      <c r="AU676" s="117">
        <v>101</v>
      </c>
      <c r="AV676" s="117">
        <v>51</v>
      </c>
      <c r="AW676" s="57"/>
      <c r="AY676" s="6"/>
      <c r="AZ676" s="1"/>
      <c r="BA676" s="1"/>
      <c r="BB676" s="176"/>
    </row>
    <row r="677" spans="1:54" x14ac:dyDescent="0.25">
      <c r="A677" s="24" t="s">
        <v>1415</v>
      </c>
      <c r="B677" s="24" t="s">
        <v>1416</v>
      </c>
      <c r="C677" s="24" t="s">
        <v>1402</v>
      </c>
      <c r="D677" s="24" t="s">
        <v>12</v>
      </c>
      <c r="E677" s="58"/>
      <c r="F677" s="139">
        <v>957.5</v>
      </c>
      <c r="G677" s="57"/>
      <c r="H677" s="139">
        <v>5323305.0500000007</v>
      </c>
      <c r="I677" s="139">
        <v>750804.47</v>
      </c>
      <c r="J677" s="139">
        <v>1416088.6</v>
      </c>
      <c r="K677" s="139">
        <v>4502071.5135000004</v>
      </c>
      <c r="L677" s="139">
        <v>11992269.633500002</v>
      </c>
      <c r="M677" s="117">
        <v>0.91402000000000005</v>
      </c>
      <c r="N677" s="25">
        <v>11348262.390000001</v>
      </c>
      <c r="O677" s="25">
        <v>11851.97</v>
      </c>
      <c r="P677" s="58"/>
      <c r="Q677" s="139">
        <v>4712933.37</v>
      </c>
      <c r="R677" s="139">
        <v>2631410.7599999998</v>
      </c>
      <c r="S677" s="139">
        <v>7526183.0700000003</v>
      </c>
      <c r="T677" s="40">
        <v>0.66320136170203581</v>
      </c>
      <c r="U677" s="58"/>
      <c r="V677" s="28">
        <v>3822079.3200000003</v>
      </c>
      <c r="W677" s="29">
        <v>0.66320136170203581</v>
      </c>
      <c r="X677" s="42">
        <v>1</v>
      </c>
      <c r="Y677" s="46">
        <v>1</v>
      </c>
      <c r="Z677" s="58"/>
      <c r="AA677" s="28">
        <v>118052.92657012679</v>
      </c>
      <c r="AB677" s="28">
        <v>35415.877971038033</v>
      </c>
      <c r="AC677" s="139">
        <v>1550529.212611034</v>
      </c>
      <c r="AD677" s="130">
        <v>76970.216671106464</v>
      </c>
      <c r="AE677" s="137">
        <v>76970.216671106464</v>
      </c>
      <c r="AF677" s="130">
        <v>74846.160545075982</v>
      </c>
      <c r="AG677" s="47">
        <v>36.987862110744679</v>
      </c>
      <c r="AH677" s="47">
        <v>80.386649264863152</v>
      </c>
      <c r="AI677" s="47">
        <v>78.168313885196852</v>
      </c>
      <c r="AJ677" s="47">
        <v>0</v>
      </c>
      <c r="AK677" s="47">
        <v>0</v>
      </c>
      <c r="AL677" s="45">
        <v>0</v>
      </c>
      <c r="AM677" s="30">
        <v>0</v>
      </c>
      <c r="AN677" s="140">
        <v>110262.03</v>
      </c>
      <c r="AO677" s="140">
        <v>115.15</v>
      </c>
      <c r="AP677" s="140">
        <v>2725225.3000000003</v>
      </c>
      <c r="AQ677" s="41">
        <v>2835487.33</v>
      </c>
      <c r="AR677" s="140"/>
      <c r="AS677" s="140">
        <v>2835487.33</v>
      </c>
      <c r="AT677" s="58"/>
      <c r="AU677" s="117">
        <v>102</v>
      </c>
      <c r="AV677" s="117">
        <v>51</v>
      </c>
      <c r="AW677" s="57"/>
      <c r="AY677" s="6"/>
      <c r="AZ677" s="1"/>
      <c r="BA677" s="1"/>
      <c r="BB677" s="176"/>
    </row>
    <row r="678" spans="1:54" x14ac:dyDescent="0.25">
      <c r="A678" s="24" t="s">
        <v>1417</v>
      </c>
      <c r="B678" s="24" t="s">
        <v>1418</v>
      </c>
      <c r="C678" s="24" t="s">
        <v>1402</v>
      </c>
      <c r="D678" s="24" t="s">
        <v>12</v>
      </c>
      <c r="E678" s="58"/>
      <c r="F678" s="139">
        <v>8330.52</v>
      </c>
      <c r="G678" s="57"/>
      <c r="H678" s="139">
        <v>50665039.519999996</v>
      </c>
      <c r="I678" s="139">
        <v>6532210.6399999997</v>
      </c>
      <c r="J678" s="139">
        <v>21375334.650000002</v>
      </c>
      <c r="K678" s="139">
        <v>42977558.209279992</v>
      </c>
      <c r="L678" s="139">
        <v>121550143.01927999</v>
      </c>
      <c r="M678" s="117">
        <v>0.91402000000000005</v>
      </c>
      <c r="N678" s="25">
        <v>114794472.17</v>
      </c>
      <c r="O678" s="25">
        <v>13779.98</v>
      </c>
      <c r="P678" s="58"/>
      <c r="Q678" s="139">
        <v>25045441.789999999</v>
      </c>
      <c r="R678" s="139">
        <v>45197430.93</v>
      </c>
      <c r="S678" s="139">
        <v>73666461.439999998</v>
      </c>
      <c r="T678" s="40">
        <v>0.64172481520631741</v>
      </c>
      <c r="U678" s="58"/>
      <c r="V678" s="28">
        <v>41128010.730000004</v>
      </c>
      <c r="W678" s="29">
        <v>0.64172481520631741</v>
      </c>
      <c r="X678" s="42">
        <v>1</v>
      </c>
      <c r="Y678" s="46">
        <v>1</v>
      </c>
      <c r="Z678" s="58"/>
      <c r="AA678" s="28">
        <v>3659564.8900258094</v>
      </c>
      <c r="AB678" s="28">
        <v>1097869.4670077427</v>
      </c>
      <c r="AC678" s="139">
        <v>22520787.463478699</v>
      </c>
      <c r="AD678" s="130">
        <v>1117960.1626136806</v>
      </c>
      <c r="AE678" s="137">
        <v>1117960.1626136806</v>
      </c>
      <c r="AF678" s="130">
        <v>1087109.1369214403</v>
      </c>
      <c r="AG678" s="47">
        <v>131.78882794924479</v>
      </c>
      <c r="AH678" s="47">
        <v>134.20052561108795</v>
      </c>
      <c r="AI678" s="47">
        <v>130.49715226917891</v>
      </c>
      <c r="AJ678" s="47">
        <v>0</v>
      </c>
      <c r="AK678" s="47">
        <v>0</v>
      </c>
      <c r="AL678" s="45">
        <v>0</v>
      </c>
      <c r="AM678" s="30">
        <v>0</v>
      </c>
      <c r="AN678" s="140">
        <v>2184978.6</v>
      </c>
      <c r="AO678" s="140">
        <v>262.27999999999997</v>
      </c>
      <c r="AP678" s="140">
        <v>51426903.209999993</v>
      </c>
      <c r="AQ678" s="41">
        <v>53611881.809999995</v>
      </c>
      <c r="AR678" s="140"/>
      <c r="AS678" s="140">
        <v>53611881.809999995</v>
      </c>
      <c r="AT678" s="58"/>
      <c r="AU678" s="117">
        <v>96</v>
      </c>
      <c r="AV678" s="117">
        <v>48</v>
      </c>
      <c r="AW678" s="57"/>
      <c r="AY678" s="6"/>
      <c r="AZ678" s="1"/>
      <c r="BA678" s="1"/>
      <c r="BB678" s="176"/>
    </row>
    <row r="679" spans="1:54" x14ac:dyDescent="0.25">
      <c r="A679" s="24" t="s">
        <v>1419</v>
      </c>
      <c r="B679" s="24" t="s">
        <v>1420</v>
      </c>
      <c r="C679" s="24" t="s">
        <v>525</v>
      </c>
      <c r="D679" s="24" t="s">
        <v>12</v>
      </c>
      <c r="E679" s="58"/>
      <c r="F679" s="139">
        <v>290.61</v>
      </c>
      <c r="G679" s="57"/>
      <c r="H679" s="139">
        <v>1657129.56</v>
      </c>
      <c r="I679" s="139">
        <v>227876.01</v>
      </c>
      <c r="J679" s="139">
        <v>491285.00999999995</v>
      </c>
      <c r="K679" s="139">
        <v>1325360.9027899995</v>
      </c>
      <c r="L679" s="139">
        <v>3701651.4827899998</v>
      </c>
      <c r="M679" s="117">
        <v>0.9</v>
      </c>
      <c r="N679" s="25">
        <v>3464022.42</v>
      </c>
      <c r="O679" s="25">
        <v>11919.83</v>
      </c>
      <c r="P679" s="58"/>
      <c r="Q679" s="139">
        <v>2842230.39</v>
      </c>
      <c r="R679" s="139">
        <v>418362.12</v>
      </c>
      <c r="S679" s="139">
        <v>3331380.18</v>
      </c>
      <c r="T679" s="40">
        <v>0.96170860810999026</v>
      </c>
      <c r="U679" s="58"/>
      <c r="V679" s="28">
        <v>132642.23999999976</v>
      </c>
      <c r="W679" s="29">
        <v>0.96170860810999026</v>
      </c>
      <c r="X679" s="42">
        <v>3</v>
      </c>
      <c r="Y679" s="46">
        <v>0</v>
      </c>
      <c r="Z679" s="58"/>
      <c r="AA679" s="28">
        <v>0</v>
      </c>
      <c r="AB679" s="28">
        <v>0</v>
      </c>
      <c r="AC679" s="139">
        <v>0</v>
      </c>
      <c r="AD679" s="130">
        <v>0</v>
      </c>
      <c r="AE679" s="137">
        <v>0</v>
      </c>
      <c r="AF679" s="130">
        <v>0</v>
      </c>
      <c r="AG679" s="47">
        <v>0</v>
      </c>
      <c r="AH679" s="47">
        <v>0</v>
      </c>
      <c r="AI679" s="47">
        <v>0</v>
      </c>
      <c r="AJ679" s="47">
        <v>27.113041118238044</v>
      </c>
      <c r="AK679" s="47">
        <v>0</v>
      </c>
      <c r="AL679" s="45">
        <v>7879.3208793711583</v>
      </c>
      <c r="AM679" s="30">
        <v>0</v>
      </c>
      <c r="AN679" s="140">
        <v>7879.32</v>
      </c>
      <c r="AO679" s="140">
        <v>27.11</v>
      </c>
      <c r="AP679" s="140">
        <v>424146.24000000005</v>
      </c>
      <c r="AQ679" s="41">
        <v>432025.56000000006</v>
      </c>
      <c r="AR679" s="140"/>
      <c r="AS679" s="140">
        <v>432025.56000000006</v>
      </c>
      <c r="AT679" s="58"/>
      <c r="AU679" s="117">
        <v>101</v>
      </c>
      <c r="AV679" s="117">
        <v>51</v>
      </c>
      <c r="AW679" s="57"/>
      <c r="AY679" s="6"/>
      <c r="AZ679" s="1"/>
      <c r="BA679" s="1"/>
      <c r="BB679" s="176"/>
    </row>
    <row r="680" spans="1:54" x14ac:dyDescent="0.25">
      <c r="A680" s="24" t="s">
        <v>1421</v>
      </c>
      <c r="B680" s="24" t="s">
        <v>1422</v>
      </c>
      <c r="C680" s="24" t="s">
        <v>525</v>
      </c>
      <c r="D680" s="24" t="s">
        <v>12</v>
      </c>
      <c r="E680" s="58"/>
      <c r="F680" s="139">
        <v>1579.75</v>
      </c>
      <c r="G680" s="57"/>
      <c r="H680" s="139">
        <v>8651559.4299999997</v>
      </c>
      <c r="I680" s="139">
        <v>1238729.3600000001</v>
      </c>
      <c r="J680" s="139">
        <v>1858659.4700000002</v>
      </c>
      <c r="K680" s="139">
        <v>6844116.8852499994</v>
      </c>
      <c r="L680" s="139">
        <v>18593065.14525</v>
      </c>
      <c r="M680" s="117">
        <v>0.9</v>
      </c>
      <c r="N680" s="25">
        <v>17418170.309999999</v>
      </c>
      <c r="O680" s="25">
        <v>11025.9</v>
      </c>
      <c r="P680" s="58"/>
      <c r="Q680" s="139">
        <v>10766171.060000001</v>
      </c>
      <c r="R680" s="139">
        <v>1016538.37</v>
      </c>
      <c r="S680" s="139">
        <v>17927855.420000002</v>
      </c>
      <c r="T680" s="40">
        <v>1.029261690575352</v>
      </c>
      <c r="U680" s="58"/>
      <c r="V680" s="28">
        <v>-509685.11000000313</v>
      </c>
      <c r="W680" s="29">
        <v>1.029261690575352</v>
      </c>
      <c r="X680" s="42">
        <v>4</v>
      </c>
      <c r="Y680" s="46">
        <v>0</v>
      </c>
      <c r="Z680" s="58"/>
      <c r="AA680" s="28">
        <v>0</v>
      </c>
      <c r="AB680" s="28">
        <v>0</v>
      </c>
      <c r="AC680" s="139">
        <v>0</v>
      </c>
      <c r="AD680" s="130">
        <v>0</v>
      </c>
      <c r="AE680" s="137">
        <v>0</v>
      </c>
      <c r="AF680" s="130">
        <v>0</v>
      </c>
      <c r="AG680" s="47">
        <v>0</v>
      </c>
      <c r="AH680" s="47">
        <v>0</v>
      </c>
      <c r="AI680" s="47">
        <v>0</v>
      </c>
      <c r="AJ680" s="47">
        <v>0</v>
      </c>
      <c r="AK680" s="47">
        <v>1.0473022531944343</v>
      </c>
      <c r="AL680" s="45">
        <v>0</v>
      </c>
      <c r="AM680" s="30">
        <v>1654.4757344839077</v>
      </c>
      <c r="AN680" s="140">
        <v>1654.47</v>
      </c>
      <c r="AO680" s="140">
        <v>1.04</v>
      </c>
      <c r="AP680" s="140">
        <v>1016538.37</v>
      </c>
      <c r="AQ680" s="41">
        <v>1018192.84</v>
      </c>
      <c r="AR680" s="140"/>
      <c r="AS680" s="140">
        <v>1018192.84</v>
      </c>
      <c r="AT680" s="58"/>
      <c r="AU680" s="117">
        <v>101</v>
      </c>
      <c r="AV680" s="117">
        <v>51</v>
      </c>
      <c r="AW680" s="57"/>
      <c r="AY680" s="6"/>
      <c r="AZ680" s="1"/>
      <c r="BA680" s="1"/>
      <c r="BB680" s="176"/>
    </row>
    <row r="681" spans="1:54" x14ac:dyDescent="0.25">
      <c r="A681" s="24" t="s">
        <v>1423</v>
      </c>
      <c r="B681" s="24" t="s">
        <v>1424</v>
      </c>
      <c r="C681" s="24" t="s">
        <v>525</v>
      </c>
      <c r="D681" s="24" t="s">
        <v>12</v>
      </c>
      <c r="E681" s="58"/>
      <c r="F681" s="139">
        <v>193.5</v>
      </c>
      <c r="G681" s="57"/>
      <c r="H681" s="139">
        <v>1100914.8</v>
      </c>
      <c r="I681" s="139">
        <v>151729.15</v>
      </c>
      <c r="J681" s="139">
        <v>339716.42</v>
      </c>
      <c r="K681" s="139">
        <v>883141.32849999995</v>
      </c>
      <c r="L681" s="139">
        <v>2475501.6984999999</v>
      </c>
      <c r="M681" s="117">
        <v>0.9</v>
      </c>
      <c r="N681" s="25">
        <v>2316265.66</v>
      </c>
      <c r="O681" s="25">
        <v>11970.36</v>
      </c>
      <c r="P681" s="58"/>
      <c r="Q681" s="139">
        <v>2482298.86</v>
      </c>
      <c r="R681" s="139">
        <v>190560.75</v>
      </c>
      <c r="S681" s="139">
        <v>2737383.67</v>
      </c>
      <c r="T681" s="40">
        <v>1.1818090287622707</v>
      </c>
      <c r="U681" s="58"/>
      <c r="V681" s="28">
        <v>-421118.00999999978</v>
      </c>
      <c r="W681" s="29">
        <v>1.1818090287622707</v>
      </c>
      <c r="X681" s="42">
        <v>4</v>
      </c>
      <c r="Y681" s="46">
        <v>0</v>
      </c>
      <c r="Z681" s="58"/>
      <c r="AA681" s="28">
        <v>0</v>
      </c>
      <c r="AB681" s="28">
        <v>0</v>
      </c>
      <c r="AC681" s="139">
        <v>0</v>
      </c>
      <c r="AD681" s="130">
        <v>0</v>
      </c>
      <c r="AE681" s="137">
        <v>0</v>
      </c>
      <c r="AF681" s="130">
        <v>0</v>
      </c>
      <c r="AG681" s="47">
        <v>0</v>
      </c>
      <c r="AH681" s="47">
        <v>0</v>
      </c>
      <c r="AI681" s="47">
        <v>0</v>
      </c>
      <c r="AJ681" s="47">
        <v>0</v>
      </c>
      <c r="AK681" s="47">
        <v>1.1370125765694723</v>
      </c>
      <c r="AL681" s="45">
        <v>0</v>
      </c>
      <c r="AM681" s="30">
        <v>220.01193356619291</v>
      </c>
      <c r="AN681" s="140">
        <v>220.01</v>
      </c>
      <c r="AO681" s="140">
        <v>1.1299999999999999</v>
      </c>
      <c r="AP681" s="140">
        <v>190560.74999999997</v>
      </c>
      <c r="AQ681" s="41">
        <v>190780.75999999998</v>
      </c>
      <c r="AR681" s="140"/>
      <c r="AS681" s="140">
        <v>190780.75999999998</v>
      </c>
      <c r="AT681" s="58"/>
      <c r="AU681" s="117">
        <v>101</v>
      </c>
      <c r="AV681" s="117">
        <v>51</v>
      </c>
      <c r="AW681" s="57"/>
      <c r="AY681" s="6"/>
      <c r="AZ681" s="1"/>
      <c r="BA681" s="1"/>
      <c r="BB681" s="176"/>
    </row>
    <row r="682" spans="1:54" x14ac:dyDescent="0.25">
      <c r="A682" s="24" t="s">
        <v>1425</v>
      </c>
      <c r="B682" s="24" t="s">
        <v>1426</v>
      </c>
      <c r="C682" s="24" t="s">
        <v>525</v>
      </c>
      <c r="D682" s="24" t="s">
        <v>12</v>
      </c>
      <c r="E682" s="58"/>
      <c r="F682" s="139">
        <v>478.3</v>
      </c>
      <c r="G682" s="57"/>
      <c r="H682" s="139">
        <v>2653009.2599999998</v>
      </c>
      <c r="I682" s="139">
        <v>375049.37</v>
      </c>
      <c r="J682" s="139">
        <v>645884.68000000005</v>
      </c>
      <c r="K682" s="139">
        <v>2245535.4986999994</v>
      </c>
      <c r="L682" s="139">
        <v>5919478.808699999</v>
      </c>
      <c r="M682" s="117">
        <v>0.9</v>
      </c>
      <c r="N682" s="25">
        <v>5552084.4699999997</v>
      </c>
      <c r="O682" s="25">
        <v>11607.95</v>
      </c>
      <c r="P682" s="58"/>
      <c r="Q682" s="139">
        <v>3214656.9</v>
      </c>
      <c r="R682" s="139">
        <v>1336717.47</v>
      </c>
      <c r="S682" s="139">
        <v>4625818.2699999996</v>
      </c>
      <c r="T682" s="40">
        <v>0.83316784803888255</v>
      </c>
      <c r="U682" s="58"/>
      <c r="V682" s="28">
        <v>926266.20000000019</v>
      </c>
      <c r="W682" s="29">
        <v>0.83316784803888255</v>
      </c>
      <c r="X682" s="42">
        <v>2</v>
      </c>
      <c r="Y682" s="46">
        <v>0</v>
      </c>
      <c r="Z682" s="58"/>
      <c r="AA682" s="28">
        <v>0</v>
      </c>
      <c r="AB682" s="28">
        <v>0</v>
      </c>
      <c r="AC682" s="139">
        <v>156215.31401300023</v>
      </c>
      <c r="AD682" s="130">
        <v>7754.7243025996986</v>
      </c>
      <c r="AE682" s="137">
        <v>17483.779682629141</v>
      </c>
      <c r="AF682" s="130">
        <v>17001.300472524537</v>
      </c>
      <c r="AG682" s="47">
        <v>0</v>
      </c>
      <c r="AH682" s="47">
        <v>16.213097015679903</v>
      </c>
      <c r="AI682" s="47">
        <v>35.545265466285883</v>
      </c>
      <c r="AJ682" s="47">
        <v>0</v>
      </c>
      <c r="AK682" s="47">
        <v>0</v>
      </c>
      <c r="AL682" s="45">
        <v>0</v>
      </c>
      <c r="AM682" s="30">
        <v>0</v>
      </c>
      <c r="AN682" s="140">
        <v>17001.3</v>
      </c>
      <c r="AO682" s="140">
        <v>35.54</v>
      </c>
      <c r="AP682" s="140">
        <v>1358670.7399999998</v>
      </c>
      <c r="AQ682" s="41">
        <v>1375672.0399999998</v>
      </c>
      <c r="AR682" s="140"/>
      <c r="AS682" s="140">
        <v>1375672.0399999998</v>
      </c>
      <c r="AT682" s="58"/>
      <c r="AU682" s="117">
        <v>101</v>
      </c>
      <c r="AV682" s="117">
        <v>51</v>
      </c>
      <c r="AW682" s="57"/>
      <c r="AY682" s="6"/>
      <c r="AZ682" s="1"/>
      <c r="BA682" s="1"/>
      <c r="BB682" s="176"/>
    </row>
    <row r="683" spans="1:54" x14ac:dyDescent="0.25">
      <c r="A683" s="24" t="s">
        <v>1427</v>
      </c>
      <c r="B683" s="24" t="s">
        <v>1428</v>
      </c>
      <c r="C683" s="24" t="s">
        <v>1429</v>
      </c>
      <c r="D683" s="24" t="s">
        <v>6</v>
      </c>
      <c r="E683" s="58"/>
      <c r="F683" s="139">
        <v>2</v>
      </c>
      <c r="G683" s="57"/>
      <c r="H683" s="139">
        <v>9150.59</v>
      </c>
      <c r="I683" s="139">
        <v>1568.26</v>
      </c>
      <c r="J683" s="139">
        <v>922.84999999999991</v>
      </c>
      <c r="K683" s="139">
        <v>8477.6859999999997</v>
      </c>
      <c r="L683" s="139">
        <v>20119.385999999999</v>
      </c>
      <c r="M683" s="117">
        <v>0.93018000000000001</v>
      </c>
      <c r="N683" s="25">
        <v>19306.560000000001</v>
      </c>
      <c r="O683" s="25">
        <v>9653.2800000000007</v>
      </c>
      <c r="P683" s="58"/>
      <c r="Q683" s="139">
        <v>1930.65</v>
      </c>
      <c r="R683" s="139">
        <v>82175.03</v>
      </c>
      <c r="S683" s="139">
        <v>84105.68</v>
      </c>
      <c r="T683" s="40">
        <v>4.3563265542903542</v>
      </c>
      <c r="U683" s="58"/>
      <c r="V683" s="28">
        <v>-64799.119999999995</v>
      </c>
      <c r="W683" s="29">
        <v>4.3563265542903542</v>
      </c>
      <c r="X683" s="42">
        <v>4</v>
      </c>
      <c r="Y683" s="46">
        <v>0</v>
      </c>
      <c r="Z683" s="58"/>
      <c r="AA683" s="28">
        <v>0</v>
      </c>
      <c r="AB683" s="28">
        <v>0</v>
      </c>
      <c r="AC683" s="139">
        <v>0</v>
      </c>
      <c r="AD683" s="130">
        <v>0</v>
      </c>
      <c r="AE683" s="137">
        <v>0</v>
      </c>
      <c r="AF683" s="130">
        <v>0</v>
      </c>
      <c r="AG683" s="47">
        <v>0</v>
      </c>
      <c r="AH683" s="47">
        <v>0</v>
      </c>
      <c r="AI683" s="47">
        <v>0</v>
      </c>
      <c r="AJ683" s="47">
        <v>0</v>
      </c>
      <c r="AK683" s="47">
        <v>0.91692280153039896</v>
      </c>
      <c r="AL683" s="45">
        <v>0</v>
      </c>
      <c r="AM683" s="30">
        <v>1.8338456030607979</v>
      </c>
      <c r="AN683" s="140">
        <v>1.83</v>
      </c>
      <c r="AO683" s="140">
        <v>0.91</v>
      </c>
      <c r="AP683" s="140">
        <v>82175.03</v>
      </c>
      <c r="AQ683" s="41">
        <v>82176.86</v>
      </c>
      <c r="AR683" s="140"/>
      <c r="AS683" s="140">
        <v>82176.86</v>
      </c>
      <c r="AT683" s="58"/>
      <c r="AU683" s="117">
        <v>95</v>
      </c>
      <c r="AV683" s="117">
        <v>48</v>
      </c>
      <c r="AW683" s="57"/>
      <c r="AY683" s="6"/>
      <c r="AZ683" s="1"/>
      <c r="BA683" s="1"/>
      <c r="BB683" s="176"/>
    </row>
    <row r="684" spans="1:54" x14ac:dyDescent="0.25">
      <c r="A684" s="24" t="s">
        <v>1430</v>
      </c>
      <c r="B684" s="24" t="s">
        <v>1431</v>
      </c>
      <c r="C684" s="24" t="s">
        <v>1429</v>
      </c>
      <c r="D684" s="24" t="s">
        <v>6</v>
      </c>
      <c r="E684" s="58"/>
      <c r="F684" s="139">
        <v>49</v>
      </c>
      <c r="G684" s="57"/>
      <c r="H684" s="139">
        <v>287277.54000000004</v>
      </c>
      <c r="I684" s="139">
        <v>38422.370000000003</v>
      </c>
      <c r="J684" s="139">
        <v>80513.37999999999</v>
      </c>
      <c r="K684" s="139">
        <v>238979.53700000001</v>
      </c>
      <c r="L684" s="139">
        <v>645192.82700000005</v>
      </c>
      <c r="M684" s="117">
        <v>0.93018000000000001</v>
      </c>
      <c r="N684" s="25">
        <v>616831.01</v>
      </c>
      <c r="O684" s="25">
        <v>12588.38</v>
      </c>
      <c r="P684" s="58"/>
      <c r="Q684" s="139">
        <v>61683.1</v>
      </c>
      <c r="R684" s="139">
        <v>265075.08</v>
      </c>
      <c r="S684" s="139">
        <v>326758.18</v>
      </c>
      <c r="T684" s="40">
        <v>0.5297369533999271</v>
      </c>
      <c r="U684" s="58"/>
      <c r="V684" s="28">
        <v>290072.83</v>
      </c>
      <c r="W684" s="29">
        <v>0.5297369533999271</v>
      </c>
      <c r="X684" s="42">
        <v>1</v>
      </c>
      <c r="Y684" s="46">
        <v>1</v>
      </c>
      <c r="Z684" s="58"/>
      <c r="AA684" s="28">
        <v>88741.713146435039</v>
      </c>
      <c r="AB684" s="28">
        <v>26622.513943930509</v>
      </c>
      <c r="AC684" s="139">
        <v>181590.49355046253</v>
      </c>
      <c r="AD684" s="130">
        <v>9014.3800712115626</v>
      </c>
      <c r="AE684" s="137">
        <v>9014.3800712115626</v>
      </c>
      <c r="AF684" s="130">
        <v>8765.6208752430848</v>
      </c>
      <c r="AG684" s="47">
        <v>543.31661110062259</v>
      </c>
      <c r="AH684" s="47">
        <v>183.9669402288074</v>
      </c>
      <c r="AI684" s="47">
        <v>178.89022194373644</v>
      </c>
      <c r="AJ684" s="47">
        <v>0</v>
      </c>
      <c r="AK684" s="47">
        <v>0</v>
      </c>
      <c r="AL684" s="45">
        <v>0</v>
      </c>
      <c r="AM684" s="30">
        <v>0</v>
      </c>
      <c r="AN684" s="140">
        <v>35388.129999999997</v>
      </c>
      <c r="AO684" s="140">
        <v>722.2</v>
      </c>
      <c r="AP684" s="140">
        <v>265075.08</v>
      </c>
      <c r="AQ684" s="41">
        <v>300463.21000000002</v>
      </c>
      <c r="AR684" s="140"/>
      <c r="AS684" s="140">
        <v>300463.21000000002</v>
      </c>
      <c r="AT684" s="58"/>
      <c r="AU684" s="117">
        <v>95</v>
      </c>
      <c r="AV684" s="117">
        <v>48</v>
      </c>
      <c r="AW684" s="57"/>
      <c r="AY684" s="6"/>
      <c r="AZ684" s="1"/>
      <c r="BA684" s="1"/>
      <c r="BB684" s="176"/>
    </row>
    <row r="685" spans="1:54" x14ac:dyDescent="0.25">
      <c r="A685" s="24" t="s">
        <v>1432</v>
      </c>
      <c r="B685" s="24" t="s">
        <v>1433</v>
      </c>
      <c r="C685" s="24" t="s">
        <v>1434</v>
      </c>
      <c r="D685" s="24" t="s">
        <v>12</v>
      </c>
      <c r="E685" s="58"/>
      <c r="F685" s="139">
        <v>453.55</v>
      </c>
      <c r="G685" s="57"/>
      <c r="H685" s="139">
        <v>2519458.71</v>
      </c>
      <c r="I685" s="139">
        <v>355642.16</v>
      </c>
      <c r="J685" s="139">
        <v>639654.40000000014</v>
      </c>
      <c r="K685" s="139">
        <v>2125286.2114499998</v>
      </c>
      <c r="L685" s="139">
        <v>5640041.4814500008</v>
      </c>
      <c r="M685" s="117">
        <v>0.93018000000000001</v>
      </c>
      <c r="N685" s="25">
        <v>5394641.2599999998</v>
      </c>
      <c r="O685" s="25">
        <v>11894.25</v>
      </c>
      <c r="P685" s="58"/>
      <c r="Q685" s="139">
        <v>1794366.42</v>
      </c>
      <c r="R685" s="139">
        <v>1725916.43</v>
      </c>
      <c r="S685" s="139">
        <v>3565458.9</v>
      </c>
      <c r="T685" s="40">
        <v>0.6609260427448701</v>
      </c>
      <c r="U685" s="58"/>
      <c r="V685" s="28">
        <v>1829182.3599999999</v>
      </c>
      <c r="W685" s="29">
        <v>0.6609260427448701</v>
      </c>
      <c r="X685" s="42">
        <v>1</v>
      </c>
      <c r="Y685" s="46">
        <v>1</v>
      </c>
      <c r="Z685" s="58"/>
      <c r="AA685" s="28">
        <v>68393.534061883111</v>
      </c>
      <c r="AB685" s="28">
        <v>20518.060218564933</v>
      </c>
      <c r="AC685" s="139">
        <v>874478.91973540862</v>
      </c>
      <c r="AD685" s="130">
        <v>43410.231409316002</v>
      </c>
      <c r="AE685" s="137">
        <v>43410.231409316002</v>
      </c>
      <c r="AF685" s="130">
        <v>42212.290544067393</v>
      </c>
      <c r="AG685" s="47">
        <v>45.238805464810788</v>
      </c>
      <c r="AH685" s="47">
        <v>95.712118640317499</v>
      </c>
      <c r="AI685" s="47">
        <v>93.070864389962281</v>
      </c>
      <c r="AJ685" s="47">
        <v>0</v>
      </c>
      <c r="AK685" s="47">
        <v>0</v>
      </c>
      <c r="AL685" s="45">
        <v>0</v>
      </c>
      <c r="AM685" s="30">
        <v>0</v>
      </c>
      <c r="AN685" s="140">
        <v>62730.35</v>
      </c>
      <c r="AO685" s="140">
        <v>138.30000000000001</v>
      </c>
      <c r="AP685" s="140">
        <v>1777130.19</v>
      </c>
      <c r="AQ685" s="41">
        <v>1839860.54</v>
      </c>
      <c r="AR685" s="140"/>
      <c r="AS685" s="140">
        <v>1839860.54</v>
      </c>
      <c r="AT685" s="58"/>
      <c r="AU685" s="117">
        <v>100</v>
      </c>
      <c r="AV685" s="117">
        <v>50</v>
      </c>
      <c r="AW685" s="57"/>
      <c r="AY685" s="6"/>
      <c r="AZ685" s="1"/>
      <c r="BA685" s="1"/>
      <c r="BB685" s="176"/>
    </row>
    <row r="686" spans="1:54" x14ac:dyDescent="0.25">
      <c r="A686" s="24" t="s">
        <v>1435</v>
      </c>
      <c r="B686" s="24" t="s">
        <v>1436</v>
      </c>
      <c r="C686" s="24" t="s">
        <v>1434</v>
      </c>
      <c r="D686" s="24" t="s">
        <v>12</v>
      </c>
      <c r="E686" s="58"/>
      <c r="F686" s="139">
        <v>124.19</v>
      </c>
      <c r="G686" s="57"/>
      <c r="H686" s="139">
        <v>691535.54</v>
      </c>
      <c r="I686" s="139">
        <v>97381.1</v>
      </c>
      <c r="J686" s="139">
        <v>157402.88</v>
      </c>
      <c r="K686" s="139">
        <v>591307.91141000006</v>
      </c>
      <c r="L686" s="139">
        <v>1537627.4314100002</v>
      </c>
      <c r="M686" s="117">
        <v>0.93018000000000001</v>
      </c>
      <c r="N686" s="25">
        <v>1471555.4</v>
      </c>
      <c r="O686" s="25">
        <v>11849.22</v>
      </c>
      <c r="P686" s="58"/>
      <c r="Q686" s="139">
        <v>996644.31</v>
      </c>
      <c r="R686" s="139">
        <v>298324.78999999998</v>
      </c>
      <c r="S686" s="139">
        <v>1314086.32</v>
      </c>
      <c r="T686" s="40">
        <v>0.89299140215855966</v>
      </c>
      <c r="U686" s="58"/>
      <c r="V686" s="28">
        <v>157469.07999999984</v>
      </c>
      <c r="W686" s="29">
        <v>0.89299140215855966</v>
      </c>
      <c r="X686" s="42">
        <v>2</v>
      </c>
      <c r="Y686" s="46">
        <v>0</v>
      </c>
      <c r="Z686" s="58"/>
      <c r="AA686" s="28">
        <v>0</v>
      </c>
      <c r="AB686" s="28">
        <v>0</v>
      </c>
      <c r="AC686" s="139">
        <v>3384.9038279999363</v>
      </c>
      <c r="AD686" s="130">
        <v>168.03087547978438</v>
      </c>
      <c r="AE686" s="137">
        <v>4539.6416449628114</v>
      </c>
      <c r="AF686" s="130">
        <v>4414.3665182580435</v>
      </c>
      <c r="AG686" s="47">
        <v>0</v>
      </c>
      <c r="AH686" s="47">
        <v>1.3530145380448055</v>
      </c>
      <c r="AI686" s="47">
        <v>35.545265466285883</v>
      </c>
      <c r="AJ686" s="47">
        <v>0</v>
      </c>
      <c r="AK686" s="47">
        <v>0</v>
      </c>
      <c r="AL686" s="45">
        <v>0</v>
      </c>
      <c r="AM686" s="30">
        <v>0</v>
      </c>
      <c r="AN686" s="140">
        <v>4414.3599999999997</v>
      </c>
      <c r="AO686" s="140">
        <v>35.54</v>
      </c>
      <c r="AP686" s="140">
        <v>302622.27000000008</v>
      </c>
      <c r="AQ686" s="41">
        <v>307036.63000000006</v>
      </c>
      <c r="AR686" s="140"/>
      <c r="AS686" s="140">
        <v>307036.63000000006</v>
      </c>
      <c r="AT686" s="58"/>
      <c r="AU686" s="117">
        <v>100</v>
      </c>
      <c r="AV686" s="117">
        <v>50</v>
      </c>
      <c r="AW686" s="57"/>
      <c r="AY686" s="6"/>
      <c r="AZ686" s="1"/>
      <c r="BA686" s="1"/>
      <c r="BB686" s="176"/>
    </row>
    <row r="687" spans="1:54" x14ac:dyDescent="0.25">
      <c r="A687" s="24" t="s">
        <v>1437</v>
      </c>
      <c r="B687" s="24" t="s">
        <v>1438</v>
      </c>
      <c r="C687" s="24" t="s">
        <v>1439</v>
      </c>
      <c r="D687" s="24" t="s">
        <v>12</v>
      </c>
      <c r="E687" s="58"/>
      <c r="F687" s="139">
        <v>521.70000000000005</v>
      </c>
      <c r="G687" s="57"/>
      <c r="H687" s="139">
        <v>2997092.3600000003</v>
      </c>
      <c r="I687" s="139">
        <v>409080.62</v>
      </c>
      <c r="J687" s="139">
        <v>910330.22</v>
      </c>
      <c r="K687" s="139">
        <v>2559320.3722999999</v>
      </c>
      <c r="L687" s="139">
        <v>6875823.5723000001</v>
      </c>
      <c r="M687" s="117">
        <v>0.9</v>
      </c>
      <c r="N687" s="25">
        <v>6444173.25</v>
      </c>
      <c r="O687" s="25">
        <v>12352.25</v>
      </c>
      <c r="P687" s="58"/>
      <c r="Q687" s="139">
        <v>2557047.94</v>
      </c>
      <c r="R687" s="139">
        <v>2107838.4300000002</v>
      </c>
      <c r="S687" s="139">
        <v>4762940.99</v>
      </c>
      <c r="T687" s="40">
        <v>0.73910815324525925</v>
      </c>
      <c r="U687" s="58"/>
      <c r="V687" s="28">
        <v>1681232.2599999998</v>
      </c>
      <c r="W687" s="29">
        <v>0.73910815324525925</v>
      </c>
      <c r="X687" s="42">
        <v>2</v>
      </c>
      <c r="Y687" s="46">
        <v>0</v>
      </c>
      <c r="Z687" s="58"/>
      <c r="AA687" s="28">
        <v>0</v>
      </c>
      <c r="AB687" s="28">
        <v>0</v>
      </c>
      <c r="AC687" s="139">
        <v>625406.76879199967</v>
      </c>
      <c r="AD687" s="130">
        <v>31045.97714765702</v>
      </c>
      <c r="AE687" s="137">
        <v>31045.97714765702</v>
      </c>
      <c r="AF687" s="130">
        <v>30189.237998398043</v>
      </c>
      <c r="AG687" s="47">
        <v>0</v>
      </c>
      <c r="AH687" s="47">
        <v>59.509252726963808</v>
      </c>
      <c r="AI687" s="47">
        <v>57.867046192060648</v>
      </c>
      <c r="AJ687" s="47">
        <v>0</v>
      </c>
      <c r="AK687" s="47">
        <v>0</v>
      </c>
      <c r="AL687" s="45">
        <v>0</v>
      </c>
      <c r="AM687" s="30">
        <v>0</v>
      </c>
      <c r="AN687" s="140">
        <v>30189.23</v>
      </c>
      <c r="AO687" s="140">
        <v>57.86</v>
      </c>
      <c r="AP687" s="140">
        <v>2181014.41</v>
      </c>
      <c r="AQ687" s="41">
        <v>2211203.64</v>
      </c>
      <c r="AR687" s="140"/>
      <c r="AS687" s="140">
        <v>2211203.64</v>
      </c>
      <c r="AT687" s="58"/>
      <c r="AU687" s="117">
        <v>100</v>
      </c>
      <c r="AV687" s="117">
        <v>50</v>
      </c>
      <c r="AW687" s="57"/>
      <c r="AY687" s="6"/>
      <c r="AZ687" s="1"/>
      <c r="BA687" s="1"/>
      <c r="BB687" s="176"/>
    </row>
    <row r="688" spans="1:54" x14ac:dyDescent="0.25">
      <c r="A688" s="24" t="s">
        <v>1440</v>
      </c>
      <c r="B688" s="24" t="s">
        <v>1441</v>
      </c>
      <c r="C688" s="24" t="s">
        <v>1439</v>
      </c>
      <c r="D688" s="24" t="s">
        <v>12</v>
      </c>
      <c r="E688" s="58"/>
      <c r="F688" s="139">
        <v>821</v>
      </c>
      <c r="G688" s="57"/>
      <c r="H688" s="139">
        <v>4806012.09</v>
      </c>
      <c r="I688" s="139">
        <v>643770.73</v>
      </c>
      <c r="J688" s="139">
        <v>1715186.32</v>
      </c>
      <c r="K688" s="139">
        <v>4096328.389</v>
      </c>
      <c r="L688" s="139">
        <v>11261297.529000001</v>
      </c>
      <c r="M688" s="117">
        <v>0.9</v>
      </c>
      <c r="N688" s="25">
        <v>10544800.609999999</v>
      </c>
      <c r="O688" s="25">
        <v>12843.84</v>
      </c>
      <c r="P688" s="58"/>
      <c r="Q688" s="139">
        <v>2430576.54</v>
      </c>
      <c r="R688" s="139">
        <v>4202090.22</v>
      </c>
      <c r="S688" s="139">
        <v>6778548.6699999999</v>
      </c>
      <c r="T688" s="40">
        <v>0.64283327117363109</v>
      </c>
      <c r="U688" s="58"/>
      <c r="V688" s="28">
        <v>3766251.9399999995</v>
      </c>
      <c r="W688" s="29">
        <v>0.64283327117363109</v>
      </c>
      <c r="X688" s="42">
        <v>1</v>
      </c>
      <c r="Y688" s="46">
        <v>1</v>
      </c>
      <c r="Z688" s="58"/>
      <c r="AA688" s="28">
        <v>324472.18283530511</v>
      </c>
      <c r="AB688" s="28">
        <v>97341.654850591527</v>
      </c>
      <c r="AC688" s="139">
        <v>2011804.0574829702</v>
      </c>
      <c r="AD688" s="130">
        <v>99868.47906174908</v>
      </c>
      <c r="AE688" s="137">
        <v>99868.47906174908</v>
      </c>
      <c r="AF688" s="130">
        <v>97112.526643752528</v>
      </c>
      <c r="AG688" s="47">
        <v>118.56474403238919</v>
      </c>
      <c r="AH688" s="47">
        <v>121.64248363185028</v>
      </c>
      <c r="AI688" s="47">
        <v>118.28565973660479</v>
      </c>
      <c r="AJ688" s="47">
        <v>0</v>
      </c>
      <c r="AK688" s="47">
        <v>0</v>
      </c>
      <c r="AL688" s="45">
        <v>0</v>
      </c>
      <c r="AM688" s="30">
        <v>0</v>
      </c>
      <c r="AN688" s="140">
        <v>194454.18</v>
      </c>
      <c r="AO688" s="140">
        <v>236.85</v>
      </c>
      <c r="AP688" s="140">
        <v>4476236.05</v>
      </c>
      <c r="AQ688" s="41">
        <v>4670690.2299999995</v>
      </c>
      <c r="AR688" s="140"/>
      <c r="AS688" s="140">
        <v>4670690.2299999995</v>
      </c>
      <c r="AT688" s="58"/>
      <c r="AU688" s="117">
        <v>100</v>
      </c>
      <c r="AV688" s="117">
        <v>50</v>
      </c>
      <c r="AW688" s="57"/>
      <c r="AY688" s="6"/>
      <c r="AZ688" s="1"/>
      <c r="BA688" s="1"/>
      <c r="BB688" s="176"/>
    </row>
    <row r="689" spans="1:54" x14ac:dyDescent="0.25">
      <c r="A689" s="24" t="s">
        <v>1442</v>
      </c>
      <c r="B689" s="24" t="s">
        <v>1443</v>
      </c>
      <c r="C689" s="24" t="s">
        <v>1439</v>
      </c>
      <c r="D689" s="24" t="s">
        <v>12</v>
      </c>
      <c r="E689" s="58"/>
      <c r="F689" s="139">
        <v>411.79</v>
      </c>
      <c r="G689" s="57"/>
      <c r="H689" s="139">
        <v>2320860.62</v>
      </c>
      <c r="I689" s="139">
        <v>322896.89</v>
      </c>
      <c r="J689" s="139">
        <v>661349.43000000005</v>
      </c>
      <c r="K689" s="139">
        <v>1965618.7868100004</v>
      </c>
      <c r="L689" s="139">
        <v>5270725.7268100008</v>
      </c>
      <c r="M689" s="117">
        <v>0.9</v>
      </c>
      <c r="N689" s="25">
        <v>4940215.03</v>
      </c>
      <c r="O689" s="25">
        <v>11996.92</v>
      </c>
      <c r="P689" s="58"/>
      <c r="Q689" s="139">
        <v>2301512</v>
      </c>
      <c r="R689" s="139">
        <v>1249937.19</v>
      </c>
      <c r="S689" s="139">
        <v>3600701.6</v>
      </c>
      <c r="T689" s="40">
        <v>0.72885523770409644</v>
      </c>
      <c r="U689" s="58"/>
      <c r="V689" s="28">
        <v>1339513.4300000002</v>
      </c>
      <c r="W689" s="29">
        <v>0.72885523770409644</v>
      </c>
      <c r="X689" s="42">
        <v>2</v>
      </c>
      <c r="Y689" s="46">
        <v>0</v>
      </c>
      <c r="Z689" s="58"/>
      <c r="AA689" s="28">
        <v>0</v>
      </c>
      <c r="AB689" s="28">
        <v>0</v>
      </c>
      <c r="AC689" s="139">
        <v>467979.78159450035</v>
      </c>
      <c r="AD689" s="130">
        <v>23231.103867026515</v>
      </c>
      <c r="AE689" s="137">
        <v>23231.103867026515</v>
      </c>
      <c r="AF689" s="130">
        <v>22590.022542102415</v>
      </c>
      <c r="AG689" s="47">
        <v>0</v>
      </c>
      <c r="AH689" s="47">
        <v>56.414929617102196</v>
      </c>
      <c r="AI689" s="47">
        <v>54.858113460993259</v>
      </c>
      <c r="AJ689" s="47">
        <v>0</v>
      </c>
      <c r="AK689" s="47">
        <v>0</v>
      </c>
      <c r="AL689" s="45">
        <v>0</v>
      </c>
      <c r="AM689" s="30">
        <v>0</v>
      </c>
      <c r="AN689" s="140">
        <v>22590.02</v>
      </c>
      <c r="AO689" s="140">
        <v>54.85</v>
      </c>
      <c r="AP689" s="140">
        <v>1287839.6200000001</v>
      </c>
      <c r="AQ689" s="41">
        <v>1310429.6400000001</v>
      </c>
      <c r="AR689" s="140">
        <v>2760.2</v>
      </c>
      <c r="AS689" s="140">
        <v>1313189.8400000001</v>
      </c>
      <c r="AT689" s="58"/>
      <c r="AU689" s="117">
        <v>100</v>
      </c>
      <c r="AV689" s="117">
        <v>50</v>
      </c>
      <c r="AW689" s="57"/>
      <c r="AY689" s="6"/>
      <c r="AZ689" s="1"/>
      <c r="BA689" s="1"/>
      <c r="BB689" s="176"/>
    </row>
    <row r="690" spans="1:54" x14ac:dyDescent="0.25">
      <c r="A690" s="24" t="s">
        <v>1444</v>
      </c>
      <c r="B690" s="24" t="s">
        <v>1445</v>
      </c>
      <c r="C690" s="24" t="s">
        <v>1446</v>
      </c>
      <c r="D690" s="24" t="s">
        <v>12</v>
      </c>
      <c r="E690" s="58"/>
      <c r="F690" s="139">
        <v>2419</v>
      </c>
      <c r="G690" s="57"/>
      <c r="H690" s="139">
        <v>13734001.289999999</v>
      </c>
      <c r="I690" s="139">
        <v>1896810.47</v>
      </c>
      <c r="J690" s="139">
        <v>3959903.6800000006</v>
      </c>
      <c r="K690" s="139">
        <v>11647208.457</v>
      </c>
      <c r="L690" s="139">
        <v>31237923.897</v>
      </c>
      <c r="M690" s="117">
        <v>0.93018000000000001</v>
      </c>
      <c r="N690" s="25">
        <v>29870100.140000001</v>
      </c>
      <c r="O690" s="25">
        <v>12348.11</v>
      </c>
      <c r="P690" s="58"/>
      <c r="Q690" s="139">
        <v>12655961.42</v>
      </c>
      <c r="R690" s="139">
        <v>6834133.2300000004</v>
      </c>
      <c r="S690" s="139">
        <v>20013374.77</v>
      </c>
      <c r="T690" s="40">
        <v>0.6700136483037582</v>
      </c>
      <c r="U690" s="58"/>
      <c r="V690" s="28">
        <v>9856725.370000001</v>
      </c>
      <c r="W690" s="29">
        <v>0.6700136483037582</v>
      </c>
      <c r="X690" s="42">
        <v>1</v>
      </c>
      <c r="Y690" s="46">
        <v>1</v>
      </c>
      <c r="Z690" s="58"/>
      <c r="AA690" s="28">
        <v>107246.94848868996</v>
      </c>
      <c r="AB690" s="28">
        <v>32174.084546606988</v>
      </c>
      <c r="AC690" s="139">
        <v>3940475.0347385919</v>
      </c>
      <c r="AD690" s="130">
        <v>195610.12765452542</v>
      </c>
      <c r="AE690" s="137">
        <v>195610.12765452542</v>
      </c>
      <c r="AF690" s="130">
        <v>190212.10608296649</v>
      </c>
      <c r="AG690" s="47">
        <v>13.300572363210826</v>
      </c>
      <c r="AH690" s="47">
        <v>80.864046157306916</v>
      </c>
      <c r="AI690" s="47">
        <v>78.632536619663696</v>
      </c>
      <c r="AJ690" s="47">
        <v>0</v>
      </c>
      <c r="AK690" s="47">
        <v>0</v>
      </c>
      <c r="AL690" s="45">
        <v>0</v>
      </c>
      <c r="AM690" s="30">
        <v>0</v>
      </c>
      <c r="AN690" s="140">
        <v>222386.19</v>
      </c>
      <c r="AO690" s="140">
        <v>91.93</v>
      </c>
      <c r="AP690" s="140">
        <v>7192821.4400000004</v>
      </c>
      <c r="AQ690" s="41">
        <v>7415207.6300000008</v>
      </c>
      <c r="AR690" s="140"/>
      <c r="AS690" s="140">
        <v>7415207.6300000008</v>
      </c>
      <c r="AT690" s="58"/>
      <c r="AU690" s="117">
        <v>100</v>
      </c>
      <c r="AV690" s="117">
        <v>50</v>
      </c>
      <c r="AW690" s="57"/>
      <c r="AY690" s="6"/>
      <c r="AZ690" s="1"/>
      <c r="BA690" s="1"/>
      <c r="BB690" s="176"/>
    </row>
    <row r="691" spans="1:54" x14ac:dyDescent="0.25">
      <c r="A691" s="24" t="s">
        <v>1447</v>
      </c>
      <c r="B691" s="24" t="s">
        <v>1448</v>
      </c>
      <c r="C691" s="24" t="s">
        <v>1429</v>
      </c>
      <c r="D691" s="24" t="s">
        <v>12</v>
      </c>
      <c r="E691" s="58"/>
      <c r="F691" s="139">
        <v>1405.89</v>
      </c>
      <c r="G691" s="57"/>
      <c r="H691" s="139">
        <v>7996550.2799999993</v>
      </c>
      <c r="I691" s="139">
        <v>1102400.52</v>
      </c>
      <c r="J691" s="139">
        <v>2407082.9899999998</v>
      </c>
      <c r="K691" s="139">
        <v>6790554.2877099998</v>
      </c>
      <c r="L691" s="139">
        <v>18296588.077709999</v>
      </c>
      <c r="M691" s="117">
        <v>0.93018000000000001</v>
      </c>
      <c r="N691" s="25">
        <v>17493236.789999999</v>
      </c>
      <c r="O691" s="25">
        <v>12442.82</v>
      </c>
      <c r="P691" s="58"/>
      <c r="Q691" s="139">
        <v>5951199.1500000004</v>
      </c>
      <c r="R691" s="139">
        <v>4695869.3899999997</v>
      </c>
      <c r="S691" s="139">
        <v>10998814.24</v>
      </c>
      <c r="T691" s="40">
        <v>0.62874666204069607</v>
      </c>
      <c r="U691" s="58"/>
      <c r="V691" s="28">
        <v>6494422.5499999989</v>
      </c>
      <c r="W691" s="29">
        <v>0.62874666204069607</v>
      </c>
      <c r="X691" s="42">
        <v>1</v>
      </c>
      <c r="Y691" s="46">
        <v>1</v>
      </c>
      <c r="Z691" s="58"/>
      <c r="AA691" s="28">
        <v>784701.66499687359</v>
      </c>
      <c r="AB691" s="28">
        <v>235410.49949906208</v>
      </c>
      <c r="AC691" s="139">
        <v>2975492.3875163184</v>
      </c>
      <c r="AD691" s="130">
        <v>147707.17759305573</v>
      </c>
      <c r="AE691" s="137">
        <v>147707.17759305573</v>
      </c>
      <c r="AF691" s="130">
        <v>143631.07713505905</v>
      </c>
      <c r="AG691" s="47">
        <v>167.44588801333109</v>
      </c>
      <c r="AH691" s="47">
        <v>105.06311133378551</v>
      </c>
      <c r="AI691" s="47">
        <v>102.16380878664692</v>
      </c>
      <c r="AJ691" s="47">
        <v>0</v>
      </c>
      <c r="AK691" s="47">
        <v>0</v>
      </c>
      <c r="AL691" s="45">
        <v>0</v>
      </c>
      <c r="AM691" s="30">
        <v>0</v>
      </c>
      <c r="AN691" s="140">
        <v>379041.57</v>
      </c>
      <c r="AO691" s="140">
        <v>269.60000000000002</v>
      </c>
      <c r="AP691" s="140">
        <v>4881747.6099999994</v>
      </c>
      <c r="AQ691" s="41">
        <v>5260789.18</v>
      </c>
      <c r="AR691" s="140"/>
      <c r="AS691" s="140">
        <v>5260789.18</v>
      </c>
      <c r="AT691" s="58"/>
      <c r="AU691" s="117">
        <v>95</v>
      </c>
      <c r="AV691" s="117">
        <v>48</v>
      </c>
      <c r="AW691" s="57"/>
      <c r="AY691" s="6"/>
      <c r="AZ691" s="1"/>
      <c r="BA691" s="1"/>
      <c r="BB691" s="176"/>
    </row>
    <row r="692" spans="1:54" x14ac:dyDescent="0.25">
      <c r="A692" s="24" t="s">
        <v>1449</v>
      </c>
      <c r="B692" s="24" t="s">
        <v>1450</v>
      </c>
      <c r="C692" s="24" t="s">
        <v>1429</v>
      </c>
      <c r="D692" s="24" t="s">
        <v>12</v>
      </c>
      <c r="E692" s="58"/>
      <c r="F692" s="139">
        <v>327.31</v>
      </c>
      <c r="G692" s="57"/>
      <c r="H692" s="139">
        <v>1867339.8399999999</v>
      </c>
      <c r="I692" s="139">
        <v>256653.59</v>
      </c>
      <c r="J692" s="139">
        <v>561033.64</v>
      </c>
      <c r="K692" s="139">
        <v>1582966.4940899997</v>
      </c>
      <c r="L692" s="139">
        <v>4267993.5640899995</v>
      </c>
      <c r="M692" s="117">
        <v>0.93018000000000001</v>
      </c>
      <c r="N692" s="25">
        <v>4080524.97</v>
      </c>
      <c r="O692" s="25">
        <v>12466.85</v>
      </c>
      <c r="P692" s="58"/>
      <c r="Q692" s="139">
        <v>1131656.02</v>
      </c>
      <c r="R692" s="139">
        <v>1502511.54</v>
      </c>
      <c r="S692" s="139">
        <v>2696910.08</v>
      </c>
      <c r="T692" s="40">
        <v>0.66092233225569497</v>
      </c>
      <c r="U692" s="58"/>
      <c r="V692" s="28">
        <v>1383614.8900000001</v>
      </c>
      <c r="W692" s="29">
        <v>0.66092233225569497</v>
      </c>
      <c r="X692" s="42">
        <v>1</v>
      </c>
      <c r="Y692" s="46">
        <v>1</v>
      </c>
      <c r="Z692" s="58"/>
      <c r="AA692" s="28">
        <v>51748.242181889247</v>
      </c>
      <c r="AB692" s="28">
        <v>15524.472654566773</v>
      </c>
      <c r="AC692" s="139">
        <v>725020.63744487124</v>
      </c>
      <c r="AD692" s="130">
        <v>35990.934644296001</v>
      </c>
      <c r="AE692" s="137">
        <v>35990.934644296001</v>
      </c>
      <c r="AF692" s="130">
        <v>34997.735345670713</v>
      </c>
      <c r="AG692" s="47">
        <v>47.430486861283711</v>
      </c>
      <c r="AH692" s="47">
        <v>109.95977710517857</v>
      </c>
      <c r="AI692" s="47">
        <v>106.92534705835665</v>
      </c>
      <c r="AJ692" s="47">
        <v>0</v>
      </c>
      <c r="AK692" s="47">
        <v>0</v>
      </c>
      <c r="AL692" s="45">
        <v>0</v>
      </c>
      <c r="AM692" s="30">
        <v>0</v>
      </c>
      <c r="AN692" s="140">
        <v>50522.2</v>
      </c>
      <c r="AO692" s="140">
        <v>154.35</v>
      </c>
      <c r="AP692" s="140">
        <v>1563115.65</v>
      </c>
      <c r="AQ692" s="41">
        <v>1613637.8499999999</v>
      </c>
      <c r="AR692" s="140"/>
      <c r="AS692" s="140">
        <v>1613637.8499999999</v>
      </c>
      <c r="AT692" s="58"/>
      <c r="AU692" s="117">
        <v>100</v>
      </c>
      <c r="AV692" s="117">
        <v>50</v>
      </c>
      <c r="AW692" s="57"/>
      <c r="AY692" s="6"/>
      <c r="AZ692" s="1"/>
      <c r="BA692" s="1"/>
      <c r="BB692" s="176"/>
    </row>
    <row r="693" spans="1:54" x14ac:dyDescent="0.25">
      <c r="A693" s="24" t="s">
        <v>1451</v>
      </c>
      <c r="B693" s="24" t="s">
        <v>1452</v>
      </c>
      <c r="C693" s="24" t="s">
        <v>1429</v>
      </c>
      <c r="D693" s="24" t="s">
        <v>12</v>
      </c>
      <c r="E693" s="58"/>
      <c r="F693" s="139">
        <v>440.79</v>
      </c>
      <c r="G693" s="57"/>
      <c r="H693" s="139">
        <v>2513719.31</v>
      </c>
      <c r="I693" s="139">
        <v>345636.66</v>
      </c>
      <c r="J693" s="139">
        <v>770401.52</v>
      </c>
      <c r="K693" s="139">
        <v>2132639.7128099995</v>
      </c>
      <c r="L693" s="139">
        <v>5762397.2028099997</v>
      </c>
      <c r="M693" s="117">
        <v>0.93018000000000001</v>
      </c>
      <c r="N693" s="25">
        <v>5508967.5300000003</v>
      </c>
      <c r="O693" s="25">
        <v>12497.94</v>
      </c>
      <c r="P693" s="58"/>
      <c r="Q693" s="139">
        <v>1335095.1200000001</v>
      </c>
      <c r="R693" s="139">
        <v>2124673.4900000002</v>
      </c>
      <c r="S693" s="139">
        <v>3582306.0700000003</v>
      </c>
      <c r="T693" s="40">
        <v>0.65026814017181189</v>
      </c>
      <c r="U693" s="58"/>
      <c r="V693" s="28">
        <v>1926661.46</v>
      </c>
      <c r="W693" s="29">
        <v>0.65026814017181189</v>
      </c>
      <c r="X693" s="42">
        <v>1</v>
      </c>
      <c r="Y693" s="46">
        <v>1</v>
      </c>
      <c r="Z693" s="58"/>
      <c r="AA693" s="28">
        <v>128557.00749375345</v>
      </c>
      <c r="AB693" s="28">
        <v>38567.102248126037</v>
      </c>
      <c r="AC693" s="139">
        <v>1040072.296976008</v>
      </c>
      <c r="AD693" s="130">
        <v>51630.49454389172</v>
      </c>
      <c r="AE693" s="137">
        <v>51630.49454389172</v>
      </c>
      <c r="AF693" s="130">
        <v>50205.70878949351</v>
      </c>
      <c r="AG693" s="47">
        <v>87.49541107585479</v>
      </c>
      <c r="AH693" s="47">
        <v>117.1317283601981</v>
      </c>
      <c r="AI693" s="47">
        <v>113.89938244854355</v>
      </c>
      <c r="AJ693" s="47">
        <v>0</v>
      </c>
      <c r="AK693" s="47">
        <v>0</v>
      </c>
      <c r="AL693" s="45">
        <v>0</v>
      </c>
      <c r="AM693" s="30">
        <v>0</v>
      </c>
      <c r="AN693" s="140">
        <v>88772.81</v>
      </c>
      <c r="AO693" s="140">
        <v>201.39</v>
      </c>
      <c r="AP693" s="140">
        <v>2196092.19</v>
      </c>
      <c r="AQ693" s="41">
        <v>2284865</v>
      </c>
      <c r="AR693" s="140"/>
      <c r="AS693" s="140">
        <v>2284865</v>
      </c>
      <c r="AT693" s="58"/>
      <c r="AU693" s="117">
        <v>95</v>
      </c>
      <c r="AV693" s="117">
        <v>48</v>
      </c>
      <c r="AW693" s="57"/>
      <c r="AY693" s="6"/>
      <c r="AZ693" s="1"/>
      <c r="BA693" s="1"/>
      <c r="BB693" s="176"/>
    </row>
    <row r="694" spans="1:54" x14ac:dyDescent="0.25">
      <c r="A694" s="24" t="s">
        <v>1453</v>
      </c>
      <c r="B694" s="24" t="s">
        <v>1454</v>
      </c>
      <c r="C694" s="24" t="s">
        <v>1429</v>
      </c>
      <c r="D694" s="24" t="s">
        <v>12</v>
      </c>
      <c r="E694" s="58"/>
      <c r="F694" s="139">
        <v>1230.5</v>
      </c>
      <c r="G694" s="57"/>
      <c r="H694" s="139">
        <v>6887781.2299999995</v>
      </c>
      <c r="I694" s="139">
        <v>964871.96</v>
      </c>
      <c r="J694" s="139">
        <v>1881443.89</v>
      </c>
      <c r="K694" s="139">
        <v>5831642.6974999998</v>
      </c>
      <c r="L694" s="139">
        <v>15565739.7775</v>
      </c>
      <c r="M694" s="117">
        <v>0.93018000000000001</v>
      </c>
      <c r="N694" s="25">
        <v>14886105.109999999</v>
      </c>
      <c r="O694" s="25">
        <v>12097.6</v>
      </c>
      <c r="P694" s="58"/>
      <c r="Q694" s="139">
        <v>4054975.03</v>
      </c>
      <c r="R694" s="139">
        <v>4837158.42</v>
      </c>
      <c r="S694" s="139">
        <v>9079744.3399999999</v>
      </c>
      <c r="T694" s="40">
        <v>0.60994761711715473</v>
      </c>
      <c r="U694" s="58"/>
      <c r="V694" s="28">
        <v>5806360.7699999996</v>
      </c>
      <c r="W694" s="29">
        <v>0.60994761711715473</v>
      </c>
      <c r="X694" s="42">
        <v>1</v>
      </c>
      <c r="Y694" s="46">
        <v>1</v>
      </c>
      <c r="Z694" s="58"/>
      <c r="AA694" s="28">
        <v>947596.99384701252</v>
      </c>
      <c r="AB694" s="28">
        <v>284279.09815410373</v>
      </c>
      <c r="AC694" s="139">
        <v>2934753.6166314739</v>
      </c>
      <c r="AD694" s="130">
        <v>145684.85386228212</v>
      </c>
      <c r="AE694" s="137">
        <v>145684.85386228212</v>
      </c>
      <c r="AF694" s="130">
        <v>141664.56108282585</v>
      </c>
      <c r="AG694" s="47">
        <v>231.02730447306277</v>
      </c>
      <c r="AH694" s="47">
        <v>118.39484263493061</v>
      </c>
      <c r="AI694" s="47">
        <v>115.12764005105717</v>
      </c>
      <c r="AJ694" s="47">
        <v>0</v>
      </c>
      <c r="AK694" s="47">
        <v>0</v>
      </c>
      <c r="AL694" s="45">
        <v>0</v>
      </c>
      <c r="AM694" s="30">
        <v>0</v>
      </c>
      <c r="AN694" s="140">
        <v>425943.65</v>
      </c>
      <c r="AO694" s="140">
        <v>346.15</v>
      </c>
      <c r="AP694" s="140">
        <v>4971751.97</v>
      </c>
      <c r="AQ694" s="41">
        <v>5397695.6200000001</v>
      </c>
      <c r="AR694" s="140"/>
      <c r="AS694" s="140">
        <v>5397695.6200000001</v>
      </c>
      <c r="AT694" s="58"/>
      <c r="AU694" s="117">
        <v>95</v>
      </c>
      <c r="AV694" s="117">
        <v>48</v>
      </c>
      <c r="AW694" s="57"/>
      <c r="AY694" s="6"/>
      <c r="AZ694" s="1"/>
      <c r="BA694" s="1"/>
      <c r="BB694" s="176"/>
    </row>
    <row r="695" spans="1:54" x14ac:dyDescent="0.25">
      <c r="A695" s="24" t="s">
        <v>1455</v>
      </c>
      <c r="B695" s="24" t="s">
        <v>1456</v>
      </c>
      <c r="C695" s="24" t="s">
        <v>1429</v>
      </c>
      <c r="D695" s="24" t="s">
        <v>12</v>
      </c>
      <c r="E695" s="58"/>
      <c r="F695" s="139">
        <v>1221.3</v>
      </c>
      <c r="G695" s="57"/>
      <c r="H695" s="139">
        <v>7107477.0299999993</v>
      </c>
      <c r="I695" s="139">
        <v>957657.96</v>
      </c>
      <c r="J695" s="139">
        <v>2419184.02</v>
      </c>
      <c r="K695" s="139">
        <v>6027047.2826999994</v>
      </c>
      <c r="L695" s="139">
        <v>16511366.2927</v>
      </c>
      <c r="M695" s="117">
        <v>0.93018000000000001</v>
      </c>
      <c r="N695" s="25">
        <v>15779351.130000001</v>
      </c>
      <c r="O695" s="25">
        <v>12920.12</v>
      </c>
      <c r="P695" s="58"/>
      <c r="Q695" s="139">
        <v>1934548.44</v>
      </c>
      <c r="R695" s="139">
        <v>7630263.0300000003</v>
      </c>
      <c r="S695" s="139">
        <v>9696094.3100000005</v>
      </c>
      <c r="T695" s="40">
        <v>0.61447991302795735</v>
      </c>
      <c r="U695" s="58"/>
      <c r="V695" s="28">
        <v>6083256.8200000003</v>
      </c>
      <c r="W695" s="29">
        <v>0.61447991302795735</v>
      </c>
      <c r="X695" s="42">
        <v>1</v>
      </c>
      <c r="Y695" s="46">
        <v>1</v>
      </c>
      <c r="Z695" s="58"/>
      <c r="AA695" s="28">
        <v>932941.1991503574</v>
      </c>
      <c r="AB695" s="28">
        <v>279882.35974510718</v>
      </c>
      <c r="AC695" s="139">
        <v>3707400.4832814429</v>
      </c>
      <c r="AD695" s="130">
        <v>184040.01431498522</v>
      </c>
      <c r="AE695" s="137">
        <v>184040.01431498522</v>
      </c>
      <c r="AF695" s="130">
        <v>178961.27949069801</v>
      </c>
      <c r="AG695" s="47">
        <v>229.16757532556062</v>
      </c>
      <c r="AH695" s="47">
        <v>150.69189741667503</v>
      </c>
      <c r="AI695" s="47">
        <v>146.53343117227382</v>
      </c>
      <c r="AJ695" s="47">
        <v>0</v>
      </c>
      <c r="AK695" s="47">
        <v>0</v>
      </c>
      <c r="AL695" s="45">
        <v>0</v>
      </c>
      <c r="AM695" s="30">
        <v>0</v>
      </c>
      <c r="AN695" s="140">
        <v>458843.63</v>
      </c>
      <c r="AO695" s="140">
        <v>375.7</v>
      </c>
      <c r="AP695" s="140">
        <v>7988431.46</v>
      </c>
      <c r="AQ695" s="41">
        <v>8447275.0899999999</v>
      </c>
      <c r="AR695" s="140"/>
      <c r="AS695" s="140">
        <v>8447275.0899999999</v>
      </c>
      <c r="AT695" s="58"/>
      <c r="AU695" s="117">
        <v>95</v>
      </c>
      <c r="AV695" s="117">
        <v>48</v>
      </c>
      <c r="AW695" s="57"/>
      <c r="AY695" s="6"/>
      <c r="AZ695" s="1"/>
      <c r="BA695" s="1"/>
      <c r="BB695" s="176"/>
    </row>
    <row r="696" spans="1:54" x14ac:dyDescent="0.25">
      <c r="A696" s="24" t="s">
        <v>1457</v>
      </c>
      <c r="B696" s="24" t="s">
        <v>1458</v>
      </c>
      <c r="C696" s="24" t="s">
        <v>1429</v>
      </c>
      <c r="D696" s="24" t="s">
        <v>12</v>
      </c>
      <c r="E696" s="58"/>
      <c r="F696" s="139">
        <v>576.29</v>
      </c>
      <c r="G696" s="57"/>
      <c r="H696" s="139">
        <v>3278900.34</v>
      </c>
      <c r="I696" s="139">
        <v>451886.27</v>
      </c>
      <c r="J696" s="139">
        <v>970221.30999999994</v>
      </c>
      <c r="K696" s="139">
        <v>2778771.2243099995</v>
      </c>
      <c r="L696" s="139">
        <v>7479779.1443099994</v>
      </c>
      <c r="M696" s="117">
        <v>0.93018000000000001</v>
      </c>
      <c r="N696" s="25">
        <v>7151554.7699999996</v>
      </c>
      <c r="O696" s="25">
        <v>12409.64</v>
      </c>
      <c r="P696" s="58"/>
      <c r="Q696" s="139">
        <v>1796470.55</v>
      </c>
      <c r="R696" s="139">
        <v>2862468.09</v>
      </c>
      <c r="S696" s="139">
        <v>4722595.38</v>
      </c>
      <c r="T696" s="40">
        <v>0.66035925499875603</v>
      </c>
      <c r="U696" s="58"/>
      <c r="V696" s="28">
        <v>2428959.3899999997</v>
      </c>
      <c r="W696" s="29">
        <v>0.66035925499875603</v>
      </c>
      <c r="X696" s="42">
        <v>1</v>
      </c>
      <c r="Y696" s="46">
        <v>1</v>
      </c>
      <c r="Z696" s="58"/>
      <c r="AA696" s="28">
        <v>94721.185789838433</v>
      </c>
      <c r="AB696" s="28">
        <v>28416.355736951529</v>
      </c>
      <c r="AC696" s="139">
        <v>1262018.2028785704</v>
      </c>
      <c r="AD696" s="130">
        <v>62648.167947037553</v>
      </c>
      <c r="AE696" s="137">
        <v>62648.167947037553</v>
      </c>
      <c r="AF696" s="130">
        <v>60919.340477562037</v>
      </c>
      <c r="AG696" s="47">
        <v>49.309125157388692</v>
      </c>
      <c r="AH696" s="47">
        <v>108.70944827610674</v>
      </c>
      <c r="AI696" s="47">
        <v>105.70952207666633</v>
      </c>
      <c r="AJ696" s="47">
        <v>0</v>
      </c>
      <c r="AK696" s="47">
        <v>0</v>
      </c>
      <c r="AL696" s="45">
        <v>0</v>
      </c>
      <c r="AM696" s="30">
        <v>0</v>
      </c>
      <c r="AN696" s="140">
        <v>89335.69</v>
      </c>
      <c r="AO696" s="140">
        <v>155.01</v>
      </c>
      <c r="AP696" s="140">
        <v>2955521.0499999993</v>
      </c>
      <c r="AQ696" s="41">
        <v>3044856.7399999993</v>
      </c>
      <c r="AR696" s="140"/>
      <c r="AS696" s="140">
        <v>3044856.7399999993</v>
      </c>
      <c r="AT696" s="58"/>
      <c r="AU696" s="117">
        <v>95</v>
      </c>
      <c r="AV696" s="117">
        <v>48</v>
      </c>
      <c r="AW696" s="57"/>
      <c r="AY696" s="6"/>
      <c r="AZ696" s="1"/>
      <c r="BA696" s="1"/>
      <c r="BB696" s="176"/>
    </row>
    <row r="697" spans="1:54" x14ac:dyDescent="0.25">
      <c r="A697" s="24" t="s">
        <v>1459</v>
      </c>
      <c r="B697" s="24" t="s">
        <v>1460</v>
      </c>
      <c r="C697" s="24" t="s">
        <v>1429</v>
      </c>
      <c r="D697" s="24" t="s">
        <v>12</v>
      </c>
      <c r="E697" s="58"/>
      <c r="F697" s="139">
        <v>1366.98</v>
      </c>
      <c r="G697" s="57"/>
      <c r="H697" s="139">
        <v>7683694.7399999993</v>
      </c>
      <c r="I697" s="139">
        <v>1071890.02</v>
      </c>
      <c r="J697" s="139">
        <v>2065701.0300000003</v>
      </c>
      <c r="K697" s="139">
        <v>6520825.9292200003</v>
      </c>
      <c r="L697" s="139">
        <v>17342111.719219998</v>
      </c>
      <c r="M697" s="117">
        <v>0.93018000000000001</v>
      </c>
      <c r="N697" s="25">
        <v>16586569.539999999</v>
      </c>
      <c r="O697" s="25">
        <v>12133.73</v>
      </c>
      <c r="P697" s="58"/>
      <c r="Q697" s="139">
        <v>4874792.78</v>
      </c>
      <c r="R697" s="139">
        <v>6026267.25</v>
      </c>
      <c r="S697" s="139">
        <v>10988182.010000002</v>
      </c>
      <c r="T697" s="40">
        <v>0.66247465960342289</v>
      </c>
      <c r="U697" s="58"/>
      <c r="V697" s="28">
        <v>5598387.5299999975</v>
      </c>
      <c r="W697" s="29">
        <v>0.66247465960342289</v>
      </c>
      <c r="X697" s="42">
        <v>1</v>
      </c>
      <c r="Y697" s="46">
        <v>1</v>
      </c>
      <c r="Z697" s="58"/>
      <c r="AA697" s="28">
        <v>184599.12422979996</v>
      </c>
      <c r="AB697" s="28">
        <v>55379.737268939985</v>
      </c>
      <c r="AC697" s="139">
        <v>2742740.1272279993</v>
      </c>
      <c r="AD697" s="130">
        <v>136153.06319174531</v>
      </c>
      <c r="AE697" s="137">
        <v>136153.06319174531</v>
      </c>
      <c r="AF697" s="130">
        <v>132395.80797722543</v>
      </c>
      <c r="AG697" s="47">
        <v>40.512470752271419</v>
      </c>
      <c r="AH697" s="47">
        <v>99.601357146224018</v>
      </c>
      <c r="AI697" s="47">
        <v>96.852776176114816</v>
      </c>
      <c r="AJ697" s="47">
        <v>0</v>
      </c>
      <c r="AK697" s="47">
        <v>0</v>
      </c>
      <c r="AL697" s="45">
        <v>0</v>
      </c>
      <c r="AM697" s="30">
        <v>0</v>
      </c>
      <c r="AN697" s="140">
        <v>187775.54</v>
      </c>
      <c r="AO697" s="140">
        <v>137.36000000000001</v>
      </c>
      <c r="AP697" s="140">
        <v>6156490.3899999997</v>
      </c>
      <c r="AQ697" s="41">
        <v>6344265.9299999997</v>
      </c>
      <c r="AR697" s="140">
        <v>15.57</v>
      </c>
      <c r="AS697" s="140">
        <v>6344281.5</v>
      </c>
      <c r="AT697" s="58"/>
      <c r="AU697" s="117">
        <v>95</v>
      </c>
      <c r="AV697" s="117">
        <v>48</v>
      </c>
      <c r="AW697" s="57"/>
      <c r="AY697" s="6"/>
      <c r="AZ697" s="1"/>
      <c r="BA697" s="1"/>
      <c r="BB697" s="176"/>
    </row>
    <row r="698" spans="1:54" x14ac:dyDescent="0.25">
      <c r="A698" s="24" t="s">
        <v>1461</v>
      </c>
      <c r="B698" s="24" t="s">
        <v>1462</v>
      </c>
      <c r="C698" s="24" t="s">
        <v>1429</v>
      </c>
      <c r="D698" s="24" t="s">
        <v>12</v>
      </c>
      <c r="E698" s="58"/>
      <c r="F698" s="139">
        <v>1263.46</v>
      </c>
      <c r="G698" s="57"/>
      <c r="H698" s="139">
        <v>7271059.71</v>
      </c>
      <c r="I698" s="139">
        <v>990716.88</v>
      </c>
      <c r="J698" s="139">
        <v>2331810.42</v>
      </c>
      <c r="K698" s="139">
        <v>6191065.0489399983</v>
      </c>
      <c r="L698" s="139">
        <v>16784652.058939997</v>
      </c>
      <c r="M698" s="117">
        <v>0.93018000000000001</v>
      </c>
      <c r="N698" s="25">
        <v>16045007.810000001</v>
      </c>
      <c r="O698" s="25">
        <v>12699.26</v>
      </c>
      <c r="P698" s="58"/>
      <c r="Q698" s="139">
        <v>4773076.26</v>
      </c>
      <c r="R698" s="139">
        <v>5698593.2800000003</v>
      </c>
      <c r="S698" s="139">
        <v>10647160.120000001</v>
      </c>
      <c r="T698" s="40">
        <v>0.66358086241405201</v>
      </c>
      <c r="U698" s="58"/>
      <c r="V698" s="28">
        <v>5397847.6899999995</v>
      </c>
      <c r="W698" s="29">
        <v>0.66358086241405201</v>
      </c>
      <c r="X698" s="42">
        <v>1</v>
      </c>
      <c r="Y698" s="46">
        <v>1</v>
      </c>
      <c r="Z698" s="58"/>
      <c r="AA698" s="28">
        <v>160822.81618330814</v>
      </c>
      <c r="AB698" s="28">
        <v>48246.844854992443</v>
      </c>
      <c r="AC698" s="139">
        <v>2668383.795703318</v>
      </c>
      <c r="AD698" s="130">
        <v>132461.92154683193</v>
      </c>
      <c r="AE698" s="137">
        <v>132461.92154683193</v>
      </c>
      <c r="AF698" s="130">
        <v>128806.5264070527</v>
      </c>
      <c r="AG698" s="47">
        <v>38.186285956811012</v>
      </c>
      <c r="AH698" s="47">
        <v>104.84061351117718</v>
      </c>
      <c r="AI698" s="47">
        <v>101.94745097355887</v>
      </c>
      <c r="AJ698" s="47">
        <v>0</v>
      </c>
      <c r="AK698" s="47">
        <v>0</v>
      </c>
      <c r="AL698" s="45">
        <v>0</v>
      </c>
      <c r="AM698" s="30">
        <v>0</v>
      </c>
      <c r="AN698" s="140">
        <v>177053.37</v>
      </c>
      <c r="AO698" s="140">
        <v>140.13</v>
      </c>
      <c r="AP698" s="140">
        <v>5947034.75</v>
      </c>
      <c r="AQ698" s="41">
        <v>6124088.1200000001</v>
      </c>
      <c r="AR698" s="140"/>
      <c r="AS698" s="140">
        <v>6124088.1200000001</v>
      </c>
      <c r="AT698" s="58"/>
      <c r="AU698" s="117">
        <v>95</v>
      </c>
      <c r="AV698" s="117">
        <v>48</v>
      </c>
      <c r="AW698" s="57"/>
      <c r="AY698" s="6"/>
      <c r="AZ698" s="1"/>
      <c r="BA698" s="1"/>
      <c r="BB698" s="176"/>
    </row>
    <row r="699" spans="1:54" x14ac:dyDescent="0.25">
      <c r="A699" s="24" t="s">
        <v>1463</v>
      </c>
      <c r="B699" s="24" t="s">
        <v>1464</v>
      </c>
      <c r="C699" s="24" t="s">
        <v>1465</v>
      </c>
      <c r="D699" s="24" t="s">
        <v>6</v>
      </c>
      <c r="E699" s="58"/>
      <c r="F699" s="139">
        <v>64</v>
      </c>
      <c r="G699" s="57"/>
      <c r="H699" s="139">
        <v>370314.84</v>
      </c>
      <c r="I699" s="139">
        <v>50184.32</v>
      </c>
      <c r="J699" s="139">
        <v>105341.67000000001</v>
      </c>
      <c r="K699" s="139">
        <v>307556.54899999994</v>
      </c>
      <c r="L699" s="139">
        <v>833397.37899999996</v>
      </c>
      <c r="M699" s="117">
        <v>0.93018000000000001</v>
      </c>
      <c r="N699" s="25">
        <v>796683.17</v>
      </c>
      <c r="O699" s="25">
        <v>12448.17</v>
      </c>
      <c r="P699" s="58"/>
      <c r="Q699" s="139">
        <v>79668.31</v>
      </c>
      <c r="R699" s="139">
        <v>362550.75</v>
      </c>
      <c r="S699" s="139">
        <v>442219.06</v>
      </c>
      <c r="T699" s="40">
        <v>0.55507518754287222</v>
      </c>
      <c r="U699" s="58"/>
      <c r="V699" s="28">
        <v>354464.11000000004</v>
      </c>
      <c r="W699" s="29">
        <v>0.55507518754287222</v>
      </c>
      <c r="X699" s="42">
        <v>1</v>
      </c>
      <c r="Y699" s="46">
        <v>1</v>
      </c>
      <c r="Z699" s="58"/>
      <c r="AA699" s="28">
        <v>94429.984292638896</v>
      </c>
      <c r="AB699" s="28">
        <v>28328.995287791669</v>
      </c>
      <c r="AC699" s="139">
        <v>221820.11794098749</v>
      </c>
      <c r="AD699" s="130">
        <v>11011.4291308172</v>
      </c>
      <c r="AE699" s="137">
        <v>11011.4291308172</v>
      </c>
      <c r="AF699" s="130">
        <v>10707.559731545487</v>
      </c>
      <c r="AG699" s="47">
        <v>442.64055137174483</v>
      </c>
      <c r="AH699" s="47">
        <v>172.05358016901874</v>
      </c>
      <c r="AI699" s="47">
        <v>167.30562080539823</v>
      </c>
      <c r="AJ699" s="47">
        <v>0</v>
      </c>
      <c r="AK699" s="47">
        <v>0</v>
      </c>
      <c r="AL699" s="45">
        <v>0</v>
      </c>
      <c r="AM699" s="30">
        <v>0</v>
      </c>
      <c r="AN699" s="140">
        <v>39036.550000000003</v>
      </c>
      <c r="AO699" s="140">
        <v>609.94000000000005</v>
      </c>
      <c r="AP699" s="140">
        <v>362550.75</v>
      </c>
      <c r="AQ699" s="41">
        <v>401587.3</v>
      </c>
      <c r="AR699" s="140"/>
      <c r="AS699" s="140">
        <v>401587.3</v>
      </c>
      <c r="AT699" s="58"/>
      <c r="AU699" s="117">
        <v>108</v>
      </c>
      <c r="AV699" s="117">
        <v>54</v>
      </c>
      <c r="AW699" s="57"/>
      <c r="AY699" s="6"/>
      <c r="AZ699" s="1"/>
      <c r="BA699" s="1"/>
      <c r="BB699" s="176"/>
    </row>
    <row r="700" spans="1:54" x14ac:dyDescent="0.25">
      <c r="A700" s="24" t="s">
        <v>1466</v>
      </c>
      <c r="B700" s="24" t="s">
        <v>1467</v>
      </c>
      <c r="C700" s="24" t="s">
        <v>1465</v>
      </c>
      <c r="D700" s="24" t="s">
        <v>12</v>
      </c>
      <c r="E700" s="58"/>
      <c r="F700" s="139">
        <v>1787.78</v>
      </c>
      <c r="G700" s="57"/>
      <c r="H700" s="139">
        <v>10260284.26</v>
      </c>
      <c r="I700" s="139">
        <v>1401851.93</v>
      </c>
      <c r="J700" s="139">
        <v>3227237.4099999997</v>
      </c>
      <c r="K700" s="139">
        <v>8183283.0264200009</v>
      </c>
      <c r="L700" s="139">
        <v>23072656.626419999</v>
      </c>
      <c r="M700" s="117">
        <v>0.93018000000000001</v>
      </c>
      <c r="N700" s="25">
        <v>22033080.559999999</v>
      </c>
      <c r="O700" s="25">
        <v>12324.26</v>
      </c>
      <c r="P700" s="58"/>
      <c r="Q700" s="139">
        <v>19829772.5</v>
      </c>
      <c r="R700" s="139">
        <v>2080661.7</v>
      </c>
      <c r="S700" s="139">
        <v>23029078.59</v>
      </c>
      <c r="T700" s="40">
        <v>1.0452046651982105</v>
      </c>
      <c r="U700" s="58"/>
      <c r="V700" s="28">
        <v>-995998.03000000119</v>
      </c>
      <c r="W700" s="29">
        <v>1.0452046651982105</v>
      </c>
      <c r="X700" s="42">
        <v>4</v>
      </c>
      <c r="Y700" s="46">
        <v>0</v>
      </c>
      <c r="Z700" s="58"/>
      <c r="AA700" s="28">
        <v>0</v>
      </c>
      <c r="AB700" s="28">
        <v>0</v>
      </c>
      <c r="AC700" s="139">
        <v>0</v>
      </c>
      <c r="AD700" s="130">
        <v>0</v>
      </c>
      <c r="AE700" s="137">
        <v>0</v>
      </c>
      <c r="AF700" s="130">
        <v>0</v>
      </c>
      <c r="AG700" s="47">
        <v>0</v>
      </c>
      <c r="AH700" s="47">
        <v>0</v>
      </c>
      <c r="AI700" s="47">
        <v>0</v>
      </c>
      <c r="AJ700" s="47">
        <v>0</v>
      </c>
      <c r="AK700" s="47">
        <v>1.1706282950523146</v>
      </c>
      <c r="AL700" s="45">
        <v>0</v>
      </c>
      <c r="AM700" s="30">
        <v>2092.8258533286271</v>
      </c>
      <c r="AN700" s="140">
        <v>2092.8200000000002</v>
      </c>
      <c r="AO700" s="140">
        <v>1.17</v>
      </c>
      <c r="AP700" s="140">
        <v>2080661.7000000002</v>
      </c>
      <c r="AQ700" s="41">
        <v>2082754.5200000003</v>
      </c>
      <c r="AR700" s="140"/>
      <c r="AS700" s="140">
        <v>2082754.5200000003</v>
      </c>
      <c r="AT700" s="58"/>
      <c r="AU700" s="117">
        <v>111</v>
      </c>
      <c r="AV700" s="117">
        <v>56</v>
      </c>
      <c r="AW700" s="57"/>
      <c r="AY700" s="6"/>
      <c r="AZ700" s="1"/>
      <c r="BA700" s="1"/>
      <c r="BB700" s="176"/>
    </row>
    <row r="701" spans="1:54" x14ac:dyDescent="0.25">
      <c r="A701" s="24" t="s">
        <v>1468</v>
      </c>
      <c r="B701" s="24" t="s">
        <v>1469</v>
      </c>
      <c r="C701" s="24" t="s">
        <v>1465</v>
      </c>
      <c r="D701" s="24" t="s">
        <v>12</v>
      </c>
      <c r="E701" s="58"/>
      <c r="F701" s="139">
        <v>3711.75</v>
      </c>
      <c r="G701" s="57"/>
      <c r="H701" s="139">
        <v>20154631.57</v>
      </c>
      <c r="I701" s="139">
        <v>2910494.52</v>
      </c>
      <c r="J701" s="139">
        <v>4187441.53</v>
      </c>
      <c r="K701" s="139">
        <v>16975584.61025</v>
      </c>
      <c r="L701" s="139">
        <v>44228152.230250001</v>
      </c>
      <c r="M701" s="117">
        <v>0.93018000000000001</v>
      </c>
      <c r="N701" s="25">
        <v>42325377.950000003</v>
      </c>
      <c r="O701" s="25">
        <v>11403.07</v>
      </c>
      <c r="P701" s="58"/>
      <c r="Q701" s="139">
        <v>19698230.890000001</v>
      </c>
      <c r="R701" s="139">
        <v>9584389.0899999999</v>
      </c>
      <c r="S701" s="139">
        <v>29539294.710000001</v>
      </c>
      <c r="T701" s="40">
        <v>0.69790976810403171</v>
      </c>
      <c r="U701" s="58"/>
      <c r="V701" s="28">
        <v>12786083.240000002</v>
      </c>
      <c r="W701" s="29">
        <v>0.69790976810403171</v>
      </c>
      <c r="X701" s="42">
        <v>2</v>
      </c>
      <c r="Y701" s="46">
        <v>0</v>
      </c>
      <c r="Z701" s="58"/>
      <c r="AA701" s="28">
        <v>0</v>
      </c>
      <c r="AB701" s="28">
        <v>0</v>
      </c>
      <c r="AC701" s="139">
        <v>4572725.3948969999</v>
      </c>
      <c r="AD701" s="130">
        <v>226995.82926915586</v>
      </c>
      <c r="AE701" s="137">
        <v>226995.82926915586</v>
      </c>
      <c r="AF701" s="130">
        <v>220731.69357362116</v>
      </c>
      <c r="AG701" s="47">
        <v>0</v>
      </c>
      <c r="AH701" s="47">
        <v>61.156012465590585</v>
      </c>
      <c r="AI701" s="47">
        <v>59.468362247894163</v>
      </c>
      <c r="AJ701" s="47">
        <v>0</v>
      </c>
      <c r="AK701" s="47">
        <v>0</v>
      </c>
      <c r="AL701" s="45">
        <v>0</v>
      </c>
      <c r="AM701" s="30">
        <v>0</v>
      </c>
      <c r="AN701" s="140">
        <v>220731.69</v>
      </c>
      <c r="AO701" s="140">
        <v>59.46</v>
      </c>
      <c r="AP701" s="140">
        <v>9672744.1099999994</v>
      </c>
      <c r="AQ701" s="41">
        <v>9893475.7999999989</v>
      </c>
      <c r="AR701" s="140"/>
      <c r="AS701" s="140">
        <v>9893475.7999999989</v>
      </c>
      <c r="AT701" s="58"/>
      <c r="AU701" s="117">
        <v>108</v>
      </c>
      <c r="AV701" s="117">
        <v>54</v>
      </c>
      <c r="AW701" s="57"/>
      <c r="AY701" s="6"/>
      <c r="AZ701" s="1"/>
      <c r="BA701" s="1"/>
      <c r="BB701" s="176"/>
    </row>
    <row r="702" spans="1:54" x14ac:dyDescent="0.25">
      <c r="A702" s="24" t="s">
        <v>1470</v>
      </c>
      <c r="B702" s="24" t="s">
        <v>1471</v>
      </c>
      <c r="C702" s="24" t="s">
        <v>1465</v>
      </c>
      <c r="D702" s="24" t="s">
        <v>12</v>
      </c>
      <c r="E702" s="58"/>
      <c r="F702" s="139">
        <v>81.75</v>
      </c>
      <c r="G702" s="57"/>
      <c r="H702" s="139">
        <v>497728.86000000004</v>
      </c>
      <c r="I702" s="139">
        <v>64102.62</v>
      </c>
      <c r="J702" s="139">
        <v>281440.57</v>
      </c>
      <c r="K702" s="139">
        <v>413727.92725000007</v>
      </c>
      <c r="L702" s="139">
        <v>1256999.97725</v>
      </c>
      <c r="M702" s="117">
        <v>0.93018000000000001</v>
      </c>
      <c r="N702" s="25">
        <v>1198122.72</v>
      </c>
      <c r="O702" s="25">
        <v>14655.93</v>
      </c>
      <c r="P702" s="58"/>
      <c r="Q702" s="139">
        <v>381942.99</v>
      </c>
      <c r="R702" s="139">
        <v>660075.05000000005</v>
      </c>
      <c r="S702" s="139">
        <v>2036565.2100000002</v>
      </c>
      <c r="T702" s="40">
        <v>1.6997968371720722</v>
      </c>
      <c r="U702" s="58"/>
      <c r="V702" s="28">
        <v>-838442.49000000022</v>
      </c>
      <c r="W702" s="29">
        <v>1.6997968371720722</v>
      </c>
      <c r="X702" s="42">
        <v>4</v>
      </c>
      <c r="Y702" s="46">
        <v>0</v>
      </c>
      <c r="Z702" s="58"/>
      <c r="AA702" s="28">
        <v>0</v>
      </c>
      <c r="AB702" s="28">
        <v>0</v>
      </c>
      <c r="AC702" s="139">
        <v>0</v>
      </c>
      <c r="AD702" s="130">
        <v>0</v>
      </c>
      <c r="AE702" s="137">
        <v>0</v>
      </c>
      <c r="AF702" s="130">
        <v>0</v>
      </c>
      <c r="AG702" s="47">
        <v>0</v>
      </c>
      <c r="AH702" s="47">
        <v>0</v>
      </c>
      <c r="AI702" s="47">
        <v>0</v>
      </c>
      <c r="AJ702" s="47">
        <v>0</v>
      </c>
      <c r="AK702" s="47">
        <v>1.3921031357003566</v>
      </c>
      <c r="AL702" s="45">
        <v>0</v>
      </c>
      <c r="AM702" s="30">
        <v>113.80443134350415</v>
      </c>
      <c r="AN702" s="140">
        <v>113.8</v>
      </c>
      <c r="AO702" s="140">
        <v>1.39</v>
      </c>
      <c r="AP702" s="140">
        <v>660075.04999999993</v>
      </c>
      <c r="AQ702" s="41">
        <v>660188.85</v>
      </c>
      <c r="AR702" s="140"/>
      <c r="AS702" s="140">
        <v>660188.85</v>
      </c>
      <c r="AT702" s="58"/>
      <c r="AU702" s="117">
        <v>113</v>
      </c>
      <c r="AV702" s="117">
        <v>57</v>
      </c>
      <c r="AW702" s="57"/>
      <c r="AY702" s="6"/>
      <c r="AZ702" s="1"/>
      <c r="BA702" s="1"/>
      <c r="BB702" s="176"/>
    </row>
    <row r="703" spans="1:54" x14ac:dyDescent="0.25">
      <c r="A703" s="24" t="s">
        <v>1472</v>
      </c>
      <c r="B703" s="24" t="s">
        <v>1473</v>
      </c>
      <c r="C703" s="24" t="s">
        <v>1465</v>
      </c>
      <c r="D703" s="24" t="s">
        <v>12</v>
      </c>
      <c r="E703" s="58"/>
      <c r="F703" s="139">
        <v>2797.25</v>
      </c>
      <c r="G703" s="57"/>
      <c r="H703" s="139">
        <v>15343190</v>
      </c>
      <c r="I703" s="139">
        <v>2193407.64</v>
      </c>
      <c r="J703" s="139">
        <v>3469923.120000001</v>
      </c>
      <c r="K703" s="139">
        <v>12961419.335749999</v>
      </c>
      <c r="L703" s="139">
        <v>33967940.095750004</v>
      </c>
      <c r="M703" s="117">
        <v>0.93018000000000001</v>
      </c>
      <c r="N703" s="25">
        <v>32501264.809999999</v>
      </c>
      <c r="O703" s="25">
        <v>11619</v>
      </c>
      <c r="P703" s="58"/>
      <c r="Q703" s="139">
        <v>15948370.640000001</v>
      </c>
      <c r="R703" s="139">
        <v>7198711.8200000003</v>
      </c>
      <c r="S703" s="139">
        <v>23636160.030000001</v>
      </c>
      <c r="T703" s="40">
        <v>0.72723816036622735</v>
      </c>
      <c r="U703" s="58"/>
      <c r="V703" s="28">
        <v>8865104.7799999975</v>
      </c>
      <c r="W703" s="29">
        <v>0.72723816036622735</v>
      </c>
      <c r="X703" s="42">
        <v>2</v>
      </c>
      <c r="Y703" s="46">
        <v>0</v>
      </c>
      <c r="Z703" s="58"/>
      <c r="AA703" s="28">
        <v>0</v>
      </c>
      <c r="AB703" s="28">
        <v>0</v>
      </c>
      <c r="AC703" s="139">
        <v>2859708.4476806992</v>
      </c>
      <c r="AD703" s="130">
        <v>141959.51746276085</v>
      </c>
      <c r="AE703" s="137">
        <v>141959.51746276085</v>
      </c>
      <c r="AF703" s="130">
        <v>138042.02839028565</v>
      </c>
      <c r="AG703" s="47">
        <v>0</v>
      </c>
      <c r="AH703" s="47">
        <v>50.749671092237321</v>
      </c>
      <c r="AI703" s="47">
        <v>49.349192381905674</v>
      </c>
      <c r="AJ703" s="47">
        <v>0</v>
      </c>
      <c r="AK703" s="47">
        <v>0</v>
      </c>
      <c r="AL703" s="45">
        <v>0</v>
      </c>
      <c r="AM703" s="30">
        <v>0</v>
      </c>
      <c r="AN703" s="140">
        <v>138042.01999999999</v>
      </c>
      <c r="AO703" s="140">
        <v>49.34</v>
      </c>
      <c r="AP703" s="140">
        <v>7305030.3999999994</v>
      </c>
      <c r="AQ703" s="41">
        <v>7443072.419999999</v>
      </c>
      <c r="AR703" s="140"/>
      <c r="AS703" s="140">
        <v>7443072.419999999</v>
      </c>
      <c r="AT703" s="58"/>
      <c r="AU703" s="117">
        <v>108</v>
      </c>
      <c r="AV703" s="117">
        <v>54</v>
      </c>
      <c r="AW703" s="57"/>
      <c r="AY703" s="6"/>
      <c r="AZ703" s="1"/>
      <c r="BA703" s="1"/>
      <c r="BB703" s="176"/>
    </row>
    <row r="704" spans="1:54" x14ac:dyDescent="0.25">
      <c r="A704" s="24" t="s">
        <v>1474</v>
      </c>
      <c r="B704" s="24" t="s">
        <v>1475</v>
      </c>
      <c r="C704" s="24" t="s">
        <v>1465</v>
      </c>
      <c r="D704" s="24" t="s">
        <v>12</v>
      </c>
      <c r="E704" s="58"/>
      <c r="F704" s="139">
        <v>7418.2</v>
      </c>
      <c r="G704" s="57"/>
      <c r="H704" s="139">
        <v>40350928.789999999</v>
      </c>
      <c r="I704" s="139">
        <v>5816833.1600000001</v>
      </c>
      <c r="J704" s="139">
        <v>8395109.3599999994</v>
      </c>
      <c r="K704" s="139">
        <v>34036041.371800005</v>
      </c>
      <c r="L704" s="139">
        <v>88598912.681800008</v>
      </c>
      <c r="M704" s="117">
        <v>0.93018000000000001</v>
      </c>
      <c r="N704" s="25">
        <v>84789333</v>
      </c>
      <c r="O704" s="25">
        <v>11429.9</v>
      </c>
      <c r="P704" s="58"/>
      <c r="Q704" s="139">
        <v>61116151.219999999</v>
      </c>
      <c r="R704" s="139">
        <v>8688567.5199999996</v>
      </c>
      <c r="S704" s="139">
        <v>70792763.689999998</v>
      </c>
      <c r="T704" s="40">
        <v>0.83492535187179728</v>
      </c>
      <c r="U704" s="58"/>
      <c r="V704" s="28">
        <v>13996569.310000002</v>
      </c>
      <c r="W704" s="29">
        <v>0.83492535187179728</v>
      </c>
      <c r="X704" s="42">
        <v>2</v>
      </c>
      <c r="Y704" s="46">
        <v>0</v>
      </c>
      <c r="Z704" s="58"/>
      <c r="AA704" s="28">
        <v>0</v>
      </c>
      <c r="AB704" s="28">
        <v>0</v>
      </c>
      <c r="AC704" s="139">
        <v>1540523.9739920015</v>
      </c>
      <c r="AD704" s="130">
        <v>76473.544065334514</v>
      </c>
      <c r="AE704" s="137">
        <v>271164.90579485567</v>
      </c>
      <c r="AF704" s="130">
        <v>263681.88828200189</v>
      </c>
      <c r="AG704" s="47">
        <v>0</v>
      </c>
      <c r="AH704" s="47">
        <v>10.308908369326051</v>
      </c>
      <c r="AI704" s="47">
        <v>35.545265466285876</v>
      </c>
      <c r="AJ704" s="47">
        <v>0</v>
      </c>
      <c r="AK704" s="47">
        <v>0</v>
      </c>
      <c r="AL704" s="45">
        <v>0</v>
      </c>
      <c r="AM704" s="30">
        <v>0</v>
      </c>
      <c r="AN704" s="140">
        <v>263681.88</v>
      </c>
      <c r="AO704" s="140">
        <v>35.54</v>
      </c>
      <c r="AP704" s="140">
        <v>8777640.6400000006</v>
      </c>
      <c r="AQ704" s="41">
        <v>9041322.5200000014</v>
      </c>
      <c r="AR704" s="140"/>
      <c r="AS704" s="140">
        <v>9041322.5200000014</v>
      </c>
      <c r="AT704" s="58"/>
      <c r="AU704" s="117">
        <v>112</v>
      </c>
      <c r="AV704" s="117">
        <v>56</v>
      </c>
      <c r="AW704" s="57"/>
      <c r="AY704" s="6"/>
      <c r="AZ704" s="1"/>
      <c r="BA704" s="1"/>
      <c r="BB704" s="176"/>
    </row>
    <row r="705" spans="1:54" x14ac:dyDescent="0.25">
      <c r="A705" s="24" t="s">
        <v>1476</v>
      </c>
      <c r="B705" s="24" t="s">
        <v>1477</v>
      </c>
      <c r="C705" s="24" t="s">
        <v>1465</v>
      </c>
      <c r="D705" s="24" t="s">
        <v>12</v>
      </c>
      <c r="E705" s="58"/>
      <c r="F705" s="139">
        <v>2420.38</v>
      </c>
      <c r="G705" s="57"/>
      <c r="H705" s="139">
        <v>13727184.66</v>
      </c>
      <c r="I705" s="139">
        <v>1897892.56</v>
      </c>
      <c r="J705" s="139">
        <v>3971462.1000000006</v>
      </c>
      <c r="K705" s="139">
        <v>11622521.820819998</v>
      </c>
      <c r="L705" s="139">
        <v>31219061.140819997</v>
      </c>
      <c r="M705" s="117">
        <v>0.93018000000000001</v>
      </c>
      <c r="N705" s="25">
        <v>29850830.760000002</v>
      </c>
      <c r="O705" s="25">
        <v>12333.11</v>
      </c>
      <c r="P705" s="58"/>
      <c r="Q705" s="139">
        <v>7211960.71</v>
      </c>
      <c r="R705" s="139">
        <v>10927263.279999999</v>
      </c>
      <c r="S705" s="139">
        <v>18415606.169999998</v>
      </c>
      <c r="T705" s="40">
        <v>0.61692106052461493</v>
      </c>
      <c r="U705" s="58"/>
      <c r="V705" s="28">
        <v>11435224.590000004</v>
      </c>
      <c r="W705" s="29">
        <v>0.61692106052461493</v>
      </c>
      <c r="X705" s="42">
        <v>1</v>
      </c>
      <c r="Y705" s="46">
        <v>1</v>
      </c>
      <c r="Z705" s="58"/>
      <c r="AA705" s="28">
        <v>1692035.615247339</v>
      </c>
      <c r="AB705" s="28">
        <v>507610.6845742017</v>
      </c>
      <c r="AC705" s="139">
        <v>6023615.3810365265</v>
      </c>
      <c r="AD705" s="130">
        <v>299019.82964967168</v>
      </c>
      <c r="AE705" s="137">
        <v>299019.82964967168</v>
      </c>
      <c r="AF705" s="130">
        <v>290768.13271492219</v>
      </c>
      <c r="AG705" s="47">
        <v>209.7235494319907</v>
      </c>
      <c r="AH705" s="47">
        <v>123.5425138406662</v>
      </c>
      <c r="AI705" s="47">
        <v>120.133257056711</v>
      </c>
      <c r="AJ705" s="47">
        <v>0</v>
      </c>
      <c r="AK705" s="47">
        <v>0</v>
      </c>
      <c r="AL705" s="45">
        <v>0</v>
      </c>
      <c r="AM705" s="30">
        <v>0</v>
      </c>
      <c r="AN705" s="140">
        <v>798378.81</v>
      </c>
      <c r="AO705" s="140">
        <v>329.85</v>
      </c>
      <c r="AP705" s="140">
        <v>11289637.34</v>
      </c>
      <c r="AQ705" s="41">
        <v>12088016.15</v>
      </c>
      <c r="AR705" s="140"/>
      <c r="AS705" s="140">
        <v>12088016.15</v>
      </c>
      <c r="AT705" s="58"/>
      <c r="AU705" s="117">
        <v>111</v>
      </c>
      <c r="AV705" s="117">
        <v>56</v>
      </c>
      <c r="AW705" s="57"/>
      <c r="AY705" s="6"/>
      <c r="AZ705" s="1"/>
      <c r="BA705" s="1"/>
      <c r="BB705" s="176"/>
    </row>
    <row r="706" spans="1:54" x14ac:dyDescent="0.25">
      <c r="A706" s="24" t="s">
        <v>1478</v>
      </c>
      <c r="B706" s="24" t="s">
        <v>1479</v>
      </c>
      <c r="C706" s="24" t="s">
        <v>1465</v>
      </c>
      <c r="D706" s="24" t="s">
        <v>12</v>
      </c>
      <c r="E706" s="58"/>
      <c r="F706" s="139">
        <v>5951.77</v>
      </c>
      <c r="G706" s="57"/>
      <c r="H706" s="139">
        <v>34998640.780000001</v>
      </c>
      <c r="I706" s="139">
        <v>4666961.41</v>
      </c>
      <c r="J706" s="139">
        <v>13123643.16</v>
      </c>
      <c r="K706" s="139">
        <v>29913727.109029997</v>
      </c>
      <c r="L706" s="139">
        <v>82702972.459029987</v>
      </c>
      <c r="M706" s="117">
        <v>0.93018000000000001</v>
      </c>
      <c r="N706" s="25">
        <v>79017227.340000004</v>
      </c>
      <c r="O706" s="25">
        <v>13276.25</v>
      </c>
      <c r="P706" s="58"/>
      <c r="Q706" s="139">
        <v>16561973.4</v>
      </c>
      <c r="R706" s="139">
        <v>24902563.579999998</v>
      </c>
      <c r="S706" s="139">
        <v>48882517.700000003</v>
      </c>
      <c r="T706" s="40">
        <v>0.61863114342984238</v>
      </c>
      <c r="U706" s="58"/>
      <c r="V706" s="28">
        <v>30134709.640000001</v>
      </c>
      <c r="W706" s="29">
        <v>0.61863114342984238</v>
      </c>
      <c r="X706" s="42">
        <v>1</v>
      </c>
      <c r="Y706" s="46">
        <v>1</v>
      </c>
      <c r="Z706" s="58"/>
      <c r="AA706" s="28">
        <v>4343810.0692500621</v>
      </c>
      <c r="AB706" s="28">
        <v>1303143.0207750185</v>
      </c>
      <c r="AC706" s="139">
        <v>16603645.154148979</v>
      </c>
      <c r="AD706" s="130">
        <v>824225.78991138912</v>
      </c>
      <c r="AE706" s="137">
        <v>824225.78991138912</v>
      </c>
      <c r="AF706" s="130">
        <v>801480.60464350379</v>
      </c>
      <c r="AG706" s="47">
        <v>218.95050056958155</v>
      </c>
      <c r="AH706" s="47">
        <v>138.4841467179325</v>
      </c>
      <c r="AI706" s="47">
        <v>134.66256334561041</v>
      </c>
      <c r="AJ706" s="47">
        <v>0</v>
      </c>
      <c r="AK706" s="47">
        <v>0</v>
      </c>
      <c r="AL706" s="45">
        <v>0</v>
      </c>
      <c r="AM706" s="30">
        <v>0</v>
      </c>
      <c r="AN706" s="140">
        <v>2104623.62</v>
      </c>
      <c r="AO706" s="140">
        <v>353.61</v>
      </c>
      <c r="AP706" s="140">
        <v>27171440.960000001</v>
      </c>
      <c r="AQ706" s="41">
        <v>29276064.580000002</v>
      </c>
      <c r="AR706" s="140"/>
      <c r="AS706" s="140">
        <v>29276064.580000002</v>
      </c>
      <c r="AT706" s="58"/>
      <c r="AU706" s="117">
        <v>113</v>
      </c>
      <c r="AV706" s="117">
        <v>57</v>
      </c>
      <c r="AW706" s="57"/>
      <c r="AY706" s="6"/>
      <c r="AZ706" s="1"/>
      <c r="BA706" s="1"/>
      <c r="BB706" s="176"/>
    </row>
    <row r="707" spans="1:54" x14ac:dyDescent="0.25">
      <c r="A707" s="24" t="s">
        <v>1480</v>
      </c>
      <c r="B707" s="24" t="s">
        <v>1481</v>
      </c>
      <c r="C707" s="24" t="s">
        <v>1465</v>
      </c>
      <c r="D707" s="24" t="s">
        <v>12</v>
      </c>
      <c r="E707" s="58"/>
      <c r="F707" s="139">
        <v>6237.44</v>
      </c>
      <c r="G707" s="57"/>
      <c r="H707" s="139">
        <v>36296020.299999997</v>
      </c>
      <c r="I707" s="139">
        <v>4890963.82</v>
      </c>
      <c r="J707" s="139">
        <v>13823485.159999998</v>
      </c>
      <c r="K707" s="139">
        <v>31265783.871159993</v>
      </c>
      <c r="L707" s="139">
        <v>86276253.151159987</v>
      </c>
      <c r="M707" s="117">
        <v>0.93018000000000001</v>
      </c>
      <c r="N707" s="25">
        <v>82435422.180000007</v>
      </c>
      <c r="O707" s="25">
        <v>13216.22</v>
      </c>
      <c r="P707" s="58"/>
      <c r="Q707" s="139">
        <v>27648840.59</v>
      </c>
      <c r="R707" s="139">
        <v>23276391</v>
      </c>
      <c r="S707" s="139">
        <v>51923297.950000003</v>
      </c>
      <c r="T707" s="40">
        <v>0.6298663435801185</v>
      </c>
      <c r="U707" s="58"/>
      <c r="V707" s="28">
        <v>30512124.230000004</v>
      </c>
      <c r="W707" s="29">
        <v>0.6298663435801185</v>
      </c>
      <c r="X707" s="42">
        <v>1</v>
      </c>
      <c r="Y707" s="46">
        <v>1</v>
      </c>
      <c r="Z707" s="58"/>
      <c r="AA707" s="28">
        <v>3605539.8548166901</v>
      </c>
      <c r="AB707" s="28">
        <v>1081661.9564450069</v>
      </c>
      <c r="AC707" s="139">
        <v>14080827.068921855</v>
      </c>
      <c r="AD707" s="130">
        <v>698989.93297792145</v>
      </c>
      <c r="AE707" s="137">
        <v>698989.93297792145</v>
      </c>
      <c r="AF707" s="130">
        <v>679700.73368256958</v>
      </c>
      <c r="AG707" s="47">
        <v>173.41440662275019</v>
      </c>
      <c r="AH707" s="47">
        <v>112.06359227149623</v>
      </c>
      <c r="AI707" s="47">
        <v>108.97110572327263</v>
      </c>
      <c r="AJ707" s="47">
        <v>0</v>
      </c>
      <c r="AK707" s="47">
        <v>0</v>
      </c>
      <c r="AL707" s="45">
        <v>0</v>
      </c>
      <c r="AM707" s="30">
        <v>0</v>
      </c>
      <c r="AN707" s="140">
        <v>1761362.69</v>
      </c>
      <c r="AO707" s="140">
        <v>282.38</v>
      </c>
      <c r="AP707" s="140">
        <v>24808804.520000003</v>
      </c>
      <c r="AQ707" s="41">
        <v>26570167.210000005</v>
      </c>
      <c r="AR707" s="140"/>
      <c r="AS707" s="140">
        <v>26570167.210000005</v>
      </c>
      <c r="AT707" s="58"/>
      <c r="AU707" s="117">
        <v>112</v>
      </c>
      <c r="AV707" s="117">
        <v>56</v>
      </c>
      <c r="AW707" s="57"/>
      <c r="AY707" s="6"/>
      <c r="AZ707" s="1"/>
      <c r="BA707" s="1"/>
      <c r="BB707" s="176"/>
    </row>
    <row r="708" spans="1:54" x14ac:dyDescent="0.25">
      <c r="A708" s="24" t="s">
        <v>1482</v>
      </c>
      <c r="B708" s="24" t="s">
        <v>1483</v>
      </c>
      <c r="C708" s="24" t="s">
        <v>1465</v>
      </c>
      <c r="D708" s="24" t="s">
        <v>12</v>
      </c>
      <c r="E708" s="58"/>
      <c r="F708" s="139">
        <v>6076.13</v>
      </c>
      <c r="G708" s="57"/>
      <c r="H708" s="139">
        <v>35650262.159999996</v>
      </c>
      <c r="I708" s="139">
        <v>4764475.8099999996</v>
      </c>
      <c r="J708" s="139">
        <v>12438307.279999997</v>
      </c>
      <c r="K708" s="139">
        <v>30315000.393070001</v>
      </c>
      <c r="L708" s="139">
        <v>83168045.643069997</v>
      </c>
      <c r="M708" s="117">
        <v>0.93018000000000001</v>
      </c>
      <c r="N708" s="25">
        <v>79477846.019999996</v>
      </c>
      <c r="O708" s="25">
        <v>13080.33</v>
      </c>
      <c r="P708" s="58"/>
      <c r="Q708" s="139">
        <v>26617130.629999999</v>
      </c>
      <c r="R708" s="139">
        <v>19361968.780000001</v>
      </c>
      <c r="S708" s="139">
        <v>50552658.399999999</v>
      </c>
      <c r="T708" s="40">
        <v>0.63605974408615462</v>
      </c>
      <c r="U708" s="58"/>
      <c r="V708" s="28">
        <v>28925187.619999997</v>
      </c>
      <c r="W708" s="29">
        <v>0.63605974408615462</v>
      </c>
      <c r="X708" s="42">
        <v>1</v>
      </c>
      <c r="Y708" s="46">
        <v>1</v>
      </c>
      <c r="Z708" s="58"/>
      <c r="AA708" s="28">
        <v>2983943.9975007623</v>
      </c>
      <c r="AB708" s="28">
        <v>895183.1992502287</v>
      </c>
      <c r="AC708" s="139">
        <v>13356684.401450472</v>
      </c>
      <c r="AD708" s="130">
        <v>663042.5818653258</v>
      </c>
      <c r="AE708" s="137">
        <v>663042.5818653258</v>
      </c>
      <c r="AF708" s="130">
        <v>644745.37914537068</v>
      </c>
      <c r="AG708" s="47">
        <v>147.32785494224592</v>
      </c>
      <c r="AH708" s="47">
        <v>109.1225141439248</v>
      </c>
      <c r="AI708" s="47">
        <v>106.11118905378434</v>
      </c>
      <c r="AJ708" s="47">
        <v>0</v>
      </c>
      <c r="AK708" s="47">
        <v>0</v>
      </c>
      <c r="AL708" s="45">
        <v>0</v>
      </c>
      <c r="AM708" s="30">
        <v>0</v>
      </c>
      <c r="AN708" s="140">
        <v>1539928.57</v>
      </c>
      <c r="AO708" s="140">
        <v>253.43</v>
      </c>
      <c r="AP708" s="140">
        <v>21422869.600000005</v>
      </c>
      <c r="AQ708" s="41">
        <v>22962798.170000006</v>
      </c>
      <c r="AR708" s="140"/>
      <c r="AS708" s="140">
        <v>22962798.170000006</v>
      </c>
      <c r="AT708" s="58"/>
      <c r="AU708" s="117">
        <v>111</v>
      </c>
      <c r="AV708" s="117">
        <v>56</v>
      </c>
      <c r="AW708" s="57"/>
      <c r="AY708" s="6"/>
      <c r="AZ708" s="1"/>
      <c r="BA708" s="1"/>
      <c r="BB708" s="176"/>
    </row>
    <row r="709" spans="1:54" x14ac:dyDescent="0.25">
      <c r="A709" s="24" t="s">
        <v>1484</v>
      </c>
      <c r="B709" s="24" t="s">
        <v>1485</v>
      </c>
      <c r="C709" s="24" t="s">
        <v>1465</v>
      </c>
      <c r="D709" s="24" t="s">
        <v>12</v>
      </c>
      <c r="E709" s="58"/>
      <c r="F709" s="139">
        <v>667.37</v>
      </c>
      <c r="G709" s="57"/>
      <c r="H709" s="139">
        <v>4134080.4</v>
      </c>
      <c r="I709" s="139">
        <v>523304.83</v>
      </c>
      <c r="J709" s="139">
        <v>1812382.9100000001</v>
      </c>
      <c r="K709" s="139">
        <v>3504832.2314299997</v>
      </c>
      <c r="L709" s="139">
        <v>9974600.3714299984</v>
      </c>
      <c r="M709" s="117">
        <v>0.93018000000000001</v>
      </c>
      <c r="N709" s="25">
        <v>9522881.1500000004</v>
      </c>
      <c r="O709" s="25">
        <v>14269.26</v>
      </c>
      <c r="P709" s="58"/>
      <c r="Q709" s="139">
        <v>934194.64</v>
      </c>
      <c r="R709" s="139">
        <v>4569114.8600000003</v>
      </c>
      <c r="S709" s="139">
        <v>6327238.8600000003</v>
      </c>
      <c r="T709" s="40">
        <v>0.66442484793585821</v>
      </c>
      <c r="U709" s="58"/>
      <c r="V709" s="28">
        <v>3195642.29</v>
      </c>
      <c r="W709" s="29">
        <v>0.66442484793585821</v>
      </c>
      <c r="X709" s="42">
        <v>1</v>
      </c>
      <c r="Y709" s="46">
        <v>1</v>
      </c>
      <c r="Z709" s="58"/>
      <c r="AA709" s="28">
        <v>87412.861662307754</v>
      </c>
      <c r="AB709" s="28">
        <v>26223.858498692327</v>
      </c>
      <c r="AC709" s="139">
        <v>1999629.8324525291</v>
      </c>
      <c r="AD709" s="130">
        <v>99264.135247537473</v>
      </c>
      <c r="AE709" s="137">
        <v>99264.135247537473</v>
      </c>
      <c r="AF709" s="130">
        <v>96524.860191724918</v>
      </c>
      <c r="AG709" s="47">
        <v>39.29433222753844</v>
      </c>
      <c r="AH709" s="47">
        <v>148.73928292781736</v>
      </c>
      <c r="AI709" s="47">
        <v>144.6347006783717</v>
      </c>
      <c r="AJ709" s="47">
        <v>0</v>
      </c>
      <c r="AK709" s="47">
        <v>0</v>
      </c>
      <c r="AL709" s="45">
        <v>0</v>
      </c>
      <c r="AM709" s="30">
        <v>0</v>
      </c>
      <c r="AN709" s="140">
        <v>122748.71</v>
      </c>
      <c r="AO709" s="140">
        <v>183.92</v>
      </c>
      <c r="AP709" s="140">
        <v>5136555.169999999</v>
      </c>
      <c r="AQ709" s="41">
        <v>5259303.879999999</v>
      </c>
      <c r="AR709" s="140"/>
      <c r="AS709" s="140">
        <v>5259303.879999999</v>
      </c>
      <c r="AT709" s="58"/>
      <c r="AU709" s="117">
        <v>113</v>
      </c>
      <c r="AV709" s="117">
        <v>57</v>
      </c>
      <c r="AW709" s="57"/>
      <c r="AY709" s="6"/>
      <c r="AZ709" s="1"/>
      <c r="BA709" s="1"/>
      <c r="BB709" s="176"/>
    </row>
    <row r="710" spans="1:54" x14ac:dyDescent="0.25">
      <c r="A710" s="24" t="s">
        <v>1486</v>
      </c>
      <c r="B710" s="24" t="s">
        <v>1487</v>
      </c>
      <c r="C710" s="24" t="s">
        <v>1465</v>
      </c>
      <c r="D710" s="24" t="s">
        <v>120</v>
      </c>
      <c r="E710" s="58"/>
      <c r="F710" s="139">
        <v>697.47</v>
      </c>
      <c r="G710" s="57"/>
      <c r="H710" s="139">
        <v>4066816.1199999996</v>
      </c>
      <c r="I710" s="139">
        <v>546907.15</v>
      </c>
      <c r="J710" s="139">
        <v>1644742.03</v>
      </c>
      <c r="K710" s="139">
        <v>3398927.45633</v>
      </c>
      <c r="L710" s="139">
        <v>9657392.7563300002</v>
      </c>
      <c r="M710" s="117">
        <v>0.93018000000000001</v>
      </c>
      <c r="N710" s="25">
        <v>9220426.6999999993</v>
      </c>
      <c r="O710" s="25">
        <v>13219.81</v>
      </c>
      <c r="P710" s="58"/>
      <c r="Q710" s="139">
        <v>1516526.04</v>
      </c>
      <c r="R710" s="139">
        <v>3626631.14</v>
      </c>
      <c r="S710" s="139">
        <v>5813865.1300000008</v>
      </c>
      <c r="T710" s="40">
        <v>0.63054187394602912</v>
      </c>
      <c r="U710" s="58"/>
      <c r="V710" s="28">
        <v>3406561.5699999984</v>
      </c>
      <c r="W710" s="29">
        <v>0.63054187394602912</v>
      </c>
      <c r="X710" s="42">
        <v>1</v>
      </c>
      <c r="Y710" s="46">
        <v>1</v>
      </c>
      <c r="Z710" s="58"/>
      <c r="AA710" s="28">
        <v>397052.03613685817</v>
      </c>
      <c r="AB710" s="28">
        <v>119115.61084105744</v>
      </c>
      <c r="AC710" s="139">
        <v>2012248.5780875112</v>
      </c>
      <c r="AD710" s="130">
        <v>99890.545622616177</v>
      </c>
      <c r="AE710" s="137">
        <v>99890.545622616177</v>
      </c>
      <c r="AF710" s="130">
        <v>97133.984259811914</v>
      </c>
      <c r="AG710" s="47">
        <v>170.78241478638139</v>
      </c>
      <c r="AH710" s="47">
        <v>143.21841172038393</v>
      </c>
      <c r="AI710" s="47">
        <v>139.26618243051587</v>
      </c>
      <c r="AJ710" s="47">
        <v>0</v>
      </c>
      <c r="AK710" s="47">
        <v>0</v>
      </c>
      <c r="AL710" s="45">
        <v>0</v>
      </c>
      <c r="AM710" s="30">
        <v>0</v>
      </c>
      <c r="AN710" s="140">
        <v>216249.59</v>
      </c>
      <c r="AO710" s="140">
        <v>310.04000000000002</v>
      </c>
      <c r="AP710" s="140">
        <v>3918246.2</v>
      </c>
      <c r="AQ710" s="41">
        <v>4134495.79</v>
      </c>
      <c r="AR710" s="140"/>
      <c r="AS710" s="140">
        <v>4134495.79</v>
      </c>
      <c r="AT710" s="58"/>
      <c r="AU710" s="117">
        <v>111</v>
      </c>
      <c r="AV710" s="117">
        <v>56</v>
      </c>
      <c r="AW710" s="57"/>
      <c r="AY710" s="6"/>
      <c r="AZ710" s="1"/>
      <c r="BA710" s="1"/>
      <c r="BB710" s="176"/>
    </row>
    <row r="711" spans="1:54" x14ac:dyDescent="0.25">
      <c r="A711" s="24" t="s">
        <v>1488</v>
      </c>
      <c r="B711" s="24" t="s">
        <v>1489</v>
      </c>
      <c r="C711" s="24" t="s">
        <v>1465</v>
      </c>
      <c r="D711" s="24" t="s">
        <v>131</v>
      </c>
      <c r="E711" s="58"/>
      <c r="F711" s="139">
        <v>596.5</v>
      </c>
      <c r="G711" s="57"/>
      <c r="H711" s="139">
        <v>3714198.14</v>
      </c>
      <c r="I711" s="139">
        <v>467733.54</v>
      </c>
      <c r="J711" s="139">
        <v>1184038.02</v>
      </c>
      <c r="K711" s="139">
        <v>3260033.9504999998</v>
      </c>
      <c r="L711" s="139">
        <v>8626003.6504999995</v>
      </c>
      <c r="M711" s="117">
        <v>0.93018000000000001</v>
      </c>
      <c r="N711" s="25">
        <v>8251351.6399999997</v>
      </c>
      <c r="O711" s="25">
        <v>13832.94</v>
      </c>
      <c r="P711" s="58"/>
      <c r="Q711" s="139">
        <v>1990794.42</v>
      </c>
      <c r="R711" s="139">
        <v>1576694.27</v>
      </c>
      <c r="S711" s="139">
        <v>4533114.21</v>
      </c>
      <c r="T711" s="40">
        <v>0.54937838160052044</v>
      </c>
      <c r="U711" s="58"/>
      <c r="V711" s="28">
        <v>3718237.4299999997</v>
      </c>
      <c r="W711" s="29">
        <v>0.54937838160052044</v>
      </c>
      <c r="X711" s="42">
        <v>1</v>
      </c>
      <c r="Y711" s="46">
        <v>1</v>
      </c>
      <c r="Z711" s="58"/>
      <c r="AA711" s="28">
        <v>1025030.0291063664</v>
      </c>
      <c r="AB711" s="28">
        <v>307509.00873190991</v>
      </c>
      <c r="AC711" s="139">
        <v>2023226.7238122802</v>
      </c>
      <c r="AD711" s="130">
        <v>100435.51455851873</v>
      </c>
      <c r="AE711" s="137">
        <v>100435.51455851873</v>
      </c>
      <c r="AF711" s="130">
        <v>97663.914331893335</v>
      </c>
      <c r="AG711" s="47">
        <v>515.52222754720856</v>
      </c>
      <c r="AH711" s="47">
        <v>168.37471007295679</v>
      </c>
      <c r="AI711" s="47">
        <v>163.72827214064264</v>
      </c>
      <c r="AJ711" s="47">
        <v>0</v>
      </c>
      <c r="AK711" s="47">
        <v>0</v>
      </c>
      <c r="AL711" s="45">
        <v>0</v>
      </c>
      <c r="AM711" s="30">
        <v>0</v>
      </c>
      <c r="AN711" s="140">
        <v>405172.92</v>
      </c>
      <c r="AO711" s="140">
        <v>679.25</v>
      </c>
      <c r="AP711" s="140">
        <v>1793515.0200000003</v>
      </c>
      <c r="AQ711" s="41">
        <v>2198687.9400000004</v>
      </c>
      <c r="AR711" s="140"/>
      <c r="AS711" s="140">
        <v>2198687.9400000004</v>
      </c>
      <c r="AT711" s="58"/>
      <c r="AU711" s="117">
        <v>111</v>
      </c>
      <c r="AV711" s="117">
        <v>56</v>
      </c>
      <c r="AW711" s="57"/>
      <c r="AY711" s="6"/>
      <c r="AZ711" s="1"/>
      <c r="BA711" s="1"/>
      <c r="BB711" s="176"/>
    </row>
    <row r="712" spans="1:54" x14ac:dyDescent="0.25">
      <c r="A712" s="24" t="s">
        <v>1490</v>
      </c>
      <c r="B712" s="24" t="s">
        <v>1491</v>
      </c>
      <c r="C712" s="24" t="s">
        <v>1465</v>
      </c>
      <c r="D712" s="24" t="s">
        <v>120</v>
      </c>
      <c r="E712" s="58"/>
      <c r="F712" s="139">
        <v>661.95</v>
      </c>
      <c r="G712" s="57"/>
      <c r="H712" s="139">
        <v>3679550.0300000003</v>
      </c>
      <c r="I712" s="139">
        <v>519054.85</v>
      </c>
      <c r="J712" s="139">
        <v>1258735.23</v>
      </c>
      <c r="K712" s="139">
        <v>3085904.3470500004</v>
      </c>
      <c r="L712" s="139">
        <v>8543244.4570499994</v>
      </c>
      <c r="M712" s="117">
        <v>0.93018000000000001</v>
      </c>
      <c r="N712" s="25">
        <v>8162212.9699999997</v>
      </c>
      <c r="O712" s="25">
        <v>12330.55</v>
      </c>
      <c r="P712" s="58"/>
      <c r="Q712" s="139">
        <v>3002003.7</v>
      </c>
      <c r="R712" s="139">
        <v>1723682.25</v>
      </c>
      <c r="S712" s="139">
        <v>5612739.5199999996</v>
      </c>
      <c r="T712" s="40">
        <v>0.6876492368711129</v>
      </c>
      <c r="U712" s="58"/>
      <c r="V712" s="28">
        <v>2549473.4500000002</v>
      </c>
      <c r="W712" s="29">
        <v>0.6876492368711129</v>
      </c>
      <c r="X712" s="42">
        <v>2</v>
      </c>
      <c r="Y712" s="46">
        <v>0</v>
      </c>
      <c r="Z712" s="58"/>
      <c r="AA712" s="28">
        <v>0</v>
      </c>
      <c r="AB712" s="28">
        <v>0</v>
      </c>
      <c r="AC712" s="139">
        <v>1100788.4423702999</v>
      </c>
      <c r="AD712" s="130">
        <v>54644.520225203029</v>
      </c>
      <c r="AE712" s="137">
        <v>54644.520225203029</v>
      </c>
      <c r="AF712" s="130">
        <v>53136.559965271619</v>
      </c>
      <c r="AG712" s="47">
        <v>0</v>
      </c>
      <c r="AH712" s="47">
        <v>82.550827441956372</v>
      </c>
      <c r="AI712" s="47">
        <v>80.272769794201395</v>
      </c>
      <c r="AJ712" s="47">
        <v>0</v>
      </c>
      <c r="AK712" s="47">
        <v>0</v>
      </c>
      <c r="AL712" s="45">
        <v>0</v>
      </c>
      <c r="AM712" s="30">
        <v>0</v>
      </c>
      <c r="AN712" s="140">
        <v>53136.55</v>
      </c>
      <c r="AO712" s="140">
        <v>80.27</v>
      </c>
      <c r="AP712" s="140">
        <v>1911540.22</v>
      </c>
      <c r="AQ712" s="41">
        <v>1964676.77</v>
      </c>
      <c r="AR712" s="140"/>
      <c r="AS712" s="140">
        <v>1964676.77</v>
      </c>
      <c r="AT712" s="58"/>
      <c r="AU712" s="117">
        <v>111</v>
      </c>
      <c r="AV712" s="117">
        <v>56</v>
      </c>
      <c r="AW712" s="57"/>
      <c r="AY712" s="6"/>
      <c r="AZ712" s="1"/>
      <c r="BA712" s="1"/>
      <c r="BB712" s="176"/>
    </row>
    <row r="713" spans="1:54" x14ac:dyDescent="0.25">
      <c r="A713" s="24" t="s">
        <v>1492</v>
      </c>
      <c r="B713" s="24" t="s">
        <v>1493</v>
      </c>
      <c r="C713" s="24" t="s">
        <v>1494</v>
      </c>
      <c r="D713" s="24" t="s">
        <v>6</v>
      </c>
      <c r="E713" s="58"/>
      <c r="F713" s="139">
        <v>37</v>
      </c>
      <c r="G713" s="57"/>
      <c r="H713" s="139">
        <v>201963.71000000002</v>
      </c>
      <c r="I713" s="139">
        <v>29012.81</v>
      </c>
      <c r="J713" s="139">
        <v>47328.35</v>
      </c>
      <c r="K713" s="139">
        <v>168879.71400000001</v>
      </c>
      <c r="L713" s="139">
        <v>447184.58400000003</v>
      </c>
      <c r="M713" s="117">
        <v>1.05711</v>
      </c>
      <c r="N713" s="25">
        <v>463078.57</v>
      </c>
      <c r="O713" s="25">
        <v>12515.63</v>
      </c>
      <c r="P713" s="58"/>
      <c r="Q713" s="139">
        <v>46307.85</v>
      </c>
      <c r="R713" s="139">
        <v>145876.96</v>
      </c>
      <c r="S713" s="139">
        <v>192184.81</v>
      </c>
      <c r="T713" s="40">
        <v>0.41501555556760056</v>
      </c>
      <c r="U713" s="58"/>
      <c r="V713" s="28">
        <v>270893.76</v>
      </c>
      <c r="W713" s="29">
        <v>0.41501555556760056</v>
      </c>
      <c r="X713" s="42">
        <v>1</v>
      </c>
      <c r="Y713" s="46">
        <v>1</v>
      </c>
      <c r="Z713" s="58"/>
      <c r="AA713" s="28">
        <v>119746.81022350973</v>
      </c>
      <c r="AB713" s="28">
        <v>35924.043067052917</v>
      </c>
      <c r="AC713" s="139">
        <v>169795.67393965239</v>
      </c>
      <c r="AD713" s="130">
        <v>8428.8704183415684</v>
      </c>
      <c r="AE713" s="137">
        <v>8428.8704183415684</v>
      </c>
      <c r="AF713" s="130">
        <v>8196.2688404598721</v>
      </c>
      <c r="AG713" s="47">
        <v>970.92008289332205</v>
      </c>
      <c r="AH713" s="47">
        <v>227.80730860382619</v>
      </c>
      <c r="AI713" s="47">
        <v>221.52077947188843</v>
      </c>
      <c r="AJ713" s="47">
        <v>0</v>
      </c>
      <c r="AK713" s="47">
        <v>0</v>
      </c>
      <c r="AL713" s="45">
        <v>0</v>
      </c>
      <c r="AM713" s="30">
        <v>0</v>
      </c>
      <c r="AN713" s="140">
        <v>44120.31</v>
      </c>
      <c r="AO713" s="140">
        <v>1192.44</v>
      </c>
      <c r="AP713" s="140">
        <v>145876.96</v>
      </c>
      <c r="AQ713" s="41">
        <v>189997.27</v>
      </c>
      <c r="AR713" s="140"/>
      <c r="AS713" s="140">
        <v>189997.27</v>
      </c>
      <c r="AT713" s="58"/>
      <c r="AU713" s="117">
        <v>63</v>
      </c>
      <c r="AV713" s="117">
        <v>32</v>
      </c>
      <c r="AW713" s="57"/>
      <c r="AY713" s="6"/>
      <c r="AZ713" s="1"/>
      <c r="BA713" s="1"/>
      <c r="BB713" s="176"/>
    </row>
    <row r="714" spans="1:54" x14ac:dyDescent="0.25">
      <c r="A714" s="24" t="s">
        <v>1495</v>
      </c>
      <c r="B714" s="24" t="s">
        <v>1496</v>
      </c>
      <c r="C714" s="24" t="s">
        <v>1494</v>
      </c>
      <c r="D714" s="24" t="s">
        <v>120</v>
      </c>
      <c r="E714" s="58"/>
      <c r="F714" s="139">
        <v>1136.73</v>
      </c>
      <c r="G714" s="57"/>
      <c r="H714" s="139">
        <v>5980401.6899999995</v>
      </c>
      <c r="I714" s="139">
        <v>891344.09</v>
      </c>
      <c r="J714" s="139">
        <v>1352817.93</v>
      </c>
      <c r="K714" s="139">
        <v>4638846.3704700004</v>
      </c>
      <c r="L714" s="139">
        <v>12863410.080469999</v>
      </c>
      <c r="M714" s="117">
        <v>1.05711</v>
      </c>
      <c r="N714" s="25">
        <v>13333114.91</v>
      </c>
      <c r="O714" s="25">
        <v>11729.35</v>
      </c>
      <c r="P714" s="58"/>
      <c r="Q714" s="139">
        <v>11130284.1</v>
      </c>
      <c r="R714" s="139">
        <v>1101648.3600000001</v>
      </c>
      <c r="S714" s="139">
        <v>12340762.819999998</v>
      </c>
      <c r="T714" s="40">
        <v>0.92557237399523762</v>
      </c>
      <c r="U714" s="58"/>
      <c r="V714" s="28">
        <v>992352.09000000171</v>
      </c>
      <c r="W714" s="29">
        <v>0.92557237399523762</v>
      </c>
      <c r="X714" s="42">
        <v>3</v>
      </c>
      <c r="Y714" s="46">
        <v>0</v>
      </c>
      <c r="Z714" s="58"/>
      <c r="AA714" s="28">
        <v>0</v>
      </c>
      <c r="AB714" s="28">
        <v>0</v>
      </c>
      <c r="AC714" s="139">
        <v>0</v>
      </c>
      <c r="AD714" s="130">
        <v>0</v>
      </c>
      <c r="AE714" s="137">
        <v>0</v>
      </c>
      <c r="AF714" s="130">
        <v>0</v>
      </c>
      <c r="AG714" s="47">
        <v>0</v>
      </c>
      <c r="AH714" s="47">
        <v>0</v>
      </c>
      <c r="AI714" s="47">
        <v>0</v>
      </c>
      <c r="AJ714" s="47">
        <v>26.679789157686812</v>
      </c>
      <c r="AK714" s="47">
        <v>0</v>
      </c>
      <c r="AL714" s="45">
        <v>30327.716729217333</v>
      </c>
      <c r="AM714" s="30">
        <v>0</v>
      </c>
      <c r="AN714" s="140">
        <v>30327.71</v>
      </c>
      <c r="AO714" s="140">
        <v>26.67</v>
      </c>
      <c r="AP714" s="140">
        <v>1119572.1199999999</v>
      </c>
      <c r="AQ714" s="41">
        <v>1149899.8299999998</v>
      </c>
      <c r="AR714" s="140"/>
      <c r="AS714" s="140">
        <v>1149899.8299999998</v>
      </c>
      <c r="AT714" s="58"/>
      <c r="AU714" s="117">
        <v>63</v>
      </c>
      <c r="AV714" s="117">
        <v>32</v>
      </c>
      <c r="AW714" s="57"/>
      <c r="AY714" s="6"/>
      <c r="AZ714" s="1"/>
      <c r="BA714" s="1"/>
      <c r="BB714" s="176"/>
    </row>
    <row r="715" spans="1:54" x14ac:dyDescent="0.25">
      <c r="A715" s="24" t="s">
        <v>1497</v>
      </c>
      <c r="B715" s="24" t="s">
        <v>1498</v>
      </c>
      <c r="C715" s="24" t="s">
        <v>1494</v>
      </c>
      <c r="D715" s="24" t="s">
        <v>120</v>
      </c>
      <c r="E715" s="58"/>
      <c r="F715" s="139">
        <v>428.79</v>
      </c>
      <c r="G715" s="57"/>
      <c r="H715" s="139">
        <v>2241701.1</v>
      </c>
      <c r="I715" s="139">
        <v>336227.1</v>
      </c>
      <c r="J715" s="139">
        <v>525457.82000000007</v>
      </c>
      <c r="K715" s="139">
        <v>1749095.3508100002</v>
      </c>
      <c r="L715" s="139">
        <v>4852481.3708100002</v>
      </c>
      <c r="M715" s="117">
        <v>1.05711</v>
      </c>
      <c r="N715" s="25">
        <v>5029715.74</v>
      </c>
      <c r="O715" s="25">
        <v>11730.02</v>
      </c>
      <c r="P715" s="58"/>
      <c r="Q715" s="139">
        <v>4094550.33</v>
      </c>
      <c r="R715" s="139">
        <v>1041806.76</v>
      </c>
      <c r="S715" s="139">
        <v>5179980</v>
      </c>
      <c r="T715" s="40">
        <v>1.0298752986784099</v>
      </c>
      <c r="U715" s="58"/>
      <c r="V715" s="28">
        <v>-150264.25999999978</v>
      </c>
      <c r="W715" s="29">
        <v>1.0298752986784099</v>
      </c>
      <c r="X715" s="42">
        <v>4</v>
      </c>
      <c r="Y715" s="46">
        <v>0</v>
      </c>
      <c r="Z715" s="58"/>
      <c r="AA715" s="28">
        <v>0</v>
      </c>
      <c r="AB715" s="28">
        <v>0</v>
      </c>
      <c r="AC715" s="139">
        <v>0</v>
      </c>
      <c r="AD715" s="130">
        <v>0</v>
      </c>
      <c r="AE715" s="137">
        <v>0</v>
      </c>
      <c r="AF715" s="130">
        <v>0</v>
      </c>
      <c r="AG715" s="47">
        <v>0</v>
      </c>
      <c r="AH715" s="47">
        <v>0</v>
      </c>
      <c r="AI715" s="47">
        <v>0</v>
      </c>
      <c r="AJ715" s="47">
        <v>0</v>
      </c>
      <c r="AK715" s="47">
        <v>1.1141833442157496</v>
      </c>
      <c r="AL715" s="45">
        <v>0</v>
      </c>
      <c r="AM715" s="30">
        <v>477.75067616627132</v>
      </c>
      <c r="AN715" s="140">
        <v>477.75</v>
      </c>
      <c r="AO715" s="140">
        <v>1.1100000000000001</v>
      </c>
      <c r="AP715" s="140">
        <v>1051685.0899999999</v>
      </c>
      <c r="AQ715" s="41">
        <v>1052162.8399999999</v>
      </c>
      <c r="AR715" s="140"/>
      <c r="AS715" s="140">
        <v>1052162.8399999999</v>
      </c>
      <c r="AT715" s="58"/>
      <c r="AU715" s="117">
        <v>52</v>
      </c>
      <c r="AV715" s="117">
        <v>26</v>
      </c>
      <c r="AW715" s="57"/>
      <c r="AY715" s="6"/>
      <c r="AZ715" s="1"/>
      <c r="BA715" s="1"/>
      <c r="BB715" s="176"/>
    </row>
    <row r="716" spans="1:54" x14ac:dyDescent="0.25">
      <c r="A716" s="24" t="s">
        <v>1499</v>
      </c>
      <c r="B716" s="24" t="s">
        <v>1500</v>
      </c>
      <c r="C716" s="24" t="s">
        <v>1494</v>
      </c>
      <c r="D716" s="24" t="s">
        <v>12</v>
      </c>
      <c r="E716" s="58"/>
      <c r="F716" s="139">
        <v>1770.7</v>
      </c>
      <c r="G716" s="57"/>
      <c r="H716" s="139">
        <v>9706267.6600000001</v>
      </c>
      <c r="I716" s="139">
        <v>1388458.99</v>
      </c>
      <c r="J716" s="139">
        <v>2328499.04</v>
      </c>
      <c r="K716" s="139">
        <v>8279858.3013000004</v>
      </c>
      <c r="L716" s="139">
        <v>21703083.991300002</v>
      </c>
      <c r="M716" s="117">
        <v>1.05711</v>
      </c>
      <c r="N716" s="25">
        <v>22469684.41</v>
      </c>
      <c r="O716" s="25">
        <v>12689.71</v>
      </c>
      <c r="P716" s="58"/>
      <c r="Q716" s="139">
        <v>16234334.310000001</v>
      </c>
      <c r="R716" s="139">
        <v>3125389.73</v>
      </c>
      <c r="S716" s="139">
        <v>19540368.68</v>
      </c>
      <c r="T716" s="40">
        <v>0.86963253793202699</v>
      </c>
      <c r="U716" s="58"/>
      <c r="V716" s="28">
        <v>2929315.7300000004</v>
      </c>
      <c r="W716" s="29">
        <v>0.86963253793202699</v>
      </c>
      <c r="X716" s="42">
        <v>2</v>
      </c>
      <c r="Y716" s="46">
        <v>0</v>
      </c>
      <c r="Z716" s="58"/>
      <c r="AA716" s="28">
        <v>0</v>
      </c>
      <c r="AB716" s="28">
        <v>0</v>
      </c>
      <c r="AC716" s="139">
        <v>239435.66371010029</v>
      </c>
      <c r="AD716" s="130">
        <v>11885.886937610254</v>
      </c>
      <c r="AE716" s="137">
        <v>64726.173288796614</v>
      </c>
      <c r="AF716" s="130">
        <v>62940.001561152414</v>
      </c>
      <c r="AG716" s="47">
        <v>0</v>
      </c>
      <c r="AH716" s="47">
        <v>6.7125356851020799</v>
      </c>
      <c r="AI716" s="47">
        <v>35.545265466285883</v>
      </c>
      <c r="AJ716" s="47">
        <v>0</v>
      </c>
      <c r="AK716" s="47">
        <v>0</v>
      </c>
      <c r="AL716" s="45">
        <v>0</v>
      </c>
      <c r="AM716" s="30">
        <v>0</v>
      </c>
      <c r="AN716" s="140">
        <v>62940</v>
      </c>
      <c r="AO716" s="140">
        <v>35.54</v>
      </c>
      <c r="AP716" s="140">
        <v>3173301.17</v>
      </c>
      <c r="AQ716" s="41">
        <v>3236241.17</v>
      </c>
      <c r="AR716" s="140"/>
      <c r="AS716" s="140">
        <v>3236241.17</v>
      </c>
      <c r="AT716" s="58"/>
      <c r="AU716" s="117">
        <v>63</v>
      </c>
      <c r="AV716" s="117">
        <v>32</v>
      </c>
      <c r="AW716" s="57"/>
      <c r="AY716" s="6"/>
      <c r="AZ716" s="1"/>
      <c r="BA716" s="1"/>
      <c r="BB716" s="176"/>
    </row>
    <row r="717" spans="1:54" x14ac:dyDescent="0.25">
      <c r="A717" s="24" t="s">
        <v>1501</v>
      </c>
      <c r="B717" s="24" t="s">
        <v>1502</v>
      </c>
      <c r="C717" s="24" t="s">
        <v>1494</v>
      </c>
      <c r="D717" s="24" t="s">
        <v>120</v>
      </c>
      <c r="E717" s="58"/>
      <c r="F717" s="139">
        <v>4377.0600000000004</v>
      </c>
      <c r="G717" s="57"/>
      <c r="H717" s="139">
        <v>23909752.939999998</v>
      </c>
      <c r="I717" s="139">
        <v>3432184.05</v>
      </c>
      <c r="J717" s="139">
        <v>8604929.4299999997</v>
      </c>
      <c r="K717" s="139">
        <v>20367333.29434</v>
      </c>
      <c r="L717" s="139">
        <v>56314199.714340001</v>
      </c>
      <c r="M717" s="117">
        <v>1.05711</v>
      </c>
      <c r="N717" s="25">
        <v>58367125.25</v>
      </c>
      <c r="O717" s="25">
        <v>13334.77</v>
      </c>
      <c r="P717" s="58"/>
      <c r="Q717" s="139">
        <v>34039837.75</v>
      </c>
      <c r="R717" s="139">
        <v>8840125.1500000004</v>
      </c>
      <c r="S717" s="139">
        <v>43173837.640000001</v>
      </c>
      <c r="T717" s="40">
        <v>0.73969443338311403</v>
      </c>
      <c r="U717" s="58"/>
      <c r="V717" s="28">
        <v>15193287.609999999</v>
      </c>
      <c r="W717" s="29">
        <v>0.73969443338311403</v>
      </c>
      <c r="X717" s="42">
        <v>2</v>
      </c>
      <c r="Y717" s="46">
        <v>0</v>
      </c>
      <c r="Z717" s="58"/>
      <c r="AA717" s="28">
        <v>0</v>
      </c>
      <c r="AB717" s="28">
        <v>0</v>
      </c>
      <c r="AC717" s="139">
        <v>5178864.3095475007</v>
      </c>
      <c r="AD717" s="130">
        <v>257085.32594808243</v>
      </c>
      <c r="AE717" s="137">
        <v>257085.32594808243</v>
      </c>
      <c r="AF717" s="130">
        <v>249990.84596466372</v>
      </c>
      <c r="AG717" s="47">
        <v>0</v>
      </c>
      <c r="AH717" s="47">
        <v>58.734704561528154</v>
      </c>
      <c r="AI717" s="47">
        <v>57.113872317186356</v>
      </c>
      <c r="AJ717" s="47">
        <v>0</v>
      </c>
      <c r="AK717" s="47">
        <v>0</v>
      </c>
      <c r="AL717" s="45">
        <v>0</v>
      </c>
      <c r="AM717" s="30">
        <v>0</v>
      </c>
      <c r="AN717" s="140">
        <v>249990.84</v>
      </c>
      <c r="AO717" s="140">
        <v>57.11</v>
      </c>
      <c r="AP717" s="140">
        <v>9452946.4199999981</v>
      </c>
      <c r="AQ717" s="41">
        <v>9702937.2599999979</v>
      </c>
      <c r="AR717" s="140"/>
      <c r="AS717" s="140">
        <v>9702937.2599999979</v>
      </c>
      <c r="AT717" s="58"/>
      <c r="AU717" s="117">
        <v>63</v>
      </c>
      <c r="AV717" s="117">
        <v>32</v>
      </c>
      <c r="AW717" s="57"/>
      <c r="AY717" s="6"/>
      <c r="AZ717" s="1"/>
      <c r="BA717" s="1"/>
      <c r="BB717" s="176"/>
    </row>
    <row r="718" spans="1:54" x14ac:dyDescent="0.25">
      <c r="A718" s="24" t="s">
        <v>1503</v>
      </c>
      <c r="B718" s="24" t="s">
        <v>1504</v>
      </c>
      <c r="C718" s="24" t="s">
        <v>1494</v>
      </c>
      <c r="D718" s="24" t="s">
        <v>120</v>
      </c>
      <c r="E718" s="58"/>
      <c r="F718" s="139">
        <v>301.48</v>
      </c>
      <c r="G718" s="57"/>
      <c r="H718" s="139">
        <v>1613631.7800000003</v>
      </c>
      <c r="I718" s="139">
        <v>236399.51</v>
      </c>
      <c r="J718" s="139">
        <v>470793.58999999997</v>
      </c>
      <c r="K718" s="139">
        <v>1271383.0347200001</v>
      </c>
      <c r="L718" s="139">
        <v>3592207.9147200007</v>
      </c>
      <c r="M718" s="117">
        <v>1.05711</v>
      </c>
      <c r="N718" s="25">
        <v>3724750.22</v>
      </c>
      <c r="O718" s="25">
        <v>12354.88</v>
      </c>
      <c r="P718" s="58"/>
      <c r="Q718" s="139">
        <v>3463853.8</v>
      </c>
      <c r="R718" s="139">
        <v>228174.2</v>
      </c>
      <c r="S718" s="139">
        <v>3718726.34</v>
      </c>
      <c r="T718" s="40">
        <v>0.99838274256145954</v>
      </c>
      <c r="U718" s="58"/>
      <c r="V718" s="28">
        <v>6023.8800000003539</v>
      </c>
      <c r="W718" s="29">
        <v>0.99838274256145954</v>
      </c>
      <c r="X718" s="42">
        <v>3</v>
      </c>
      <c r="Y718" s="46">
        <v>0</v>
      </c>
      <c r="Z718" s="58"/>
      <c r="AA718" s="28">
        <v>0</v>
      </c>
      <c r="AB718" s="28">
        <v>0</v>
      </c>
      <c r="AC718" s="139">
        <v>0</v>
      </c>
      <c r="AD718" s="130">
        <v>0</v>
      </c>
      <c r="AE718" s="137">
        <v>0</v>
      </c>
      <c r="AF718" s="130">
        <v>0</v>
      </c>
      <c r="AG718" s="47">
        <v>0</v>
      </c>
      <c r="AH718" s="47">
        <v>0</v>
      </c>
      <c r="AI718" s="47">
        <v>0</v>
      </c>
      <c r="AJ718" s="47">
        <v>28.102615461382598</v>
      </c>
      <c r="AK718" s="47">
        <v>0</v>
      </c>
      <c r="AL718" s="45">
        <v>8472.3765092976264</v>
      </c>
      <c r="AM718" s="30">
        <v>0</v>
      </c>
      <c r="AN718" s="140">
        <v>8472.3700000000008</v>
      </c>
      <c r="AO718" s="140">
        <v>28.1</v>
      </c>
      <c r="AP718" s="140">
        <v>231166.22</v>
      </c>
      <c r="AQ718" s="41">
        <v>239638.59</v>
      </c>
      <c r="AR718" s="140"/>
      <c r="AS718" s="140">
        <v>239638.59</v>
      </c>
      <c r="AT718" s="58"/>
      <c r="AU718" s="117">
        <v>63</v>
      </c>
      <c r="AV718" s="117">
        <v>32</v>
      </c>
      <c r="AW718" s="57"/>
      <c r="AY718" s="6"/>
      <c r="AZ718" s="1"/>
      <c r="BA718" s="1"/>
      <c r="BB718" s="176"/>
    </row>
    <row r="719" spans="1:54" x14ac:dyDescent="0.25">
      <c r="A719" s="24" t="s">
        <v>1505</v>
      </c>
      <c r="B719" s="24" t="s">
        <v>1506</v>
      </c>
      <c r="C719" s="24" t="s">
        <v>1494</v>
      </c>
      <c r="D719" s="24" t="s">
        <v>12</v>
      </c>
      <c r="E719" s="58"/>
      <c r="F719" s="139">
        <v>384.97</v>
      </c>
      <c r="G719" s="57"/>
      <c r="H719" s="139">
        <v>2221711.0499999998</v>
      </c>
      <c r="I719" s="139">
        <v>301866.52</v>
      </c>
      <c r="J719" s="139">
        <v>823582.3899999999</v>
      </c>
      <c r="K719" s="139">
        <v>1912148.0308299996</v>
      </c>
      <c r="L719" s="139">
        <v>5259307.9908299996</v>
      </c>
      <c r="M719" s="117">
        <v>1.05711</v>
      </c>
      <c r="N719" s="25">
        <v>5450464.29</v>
      </c>
      <c r="O719" s="25">
        <v>14158.15</v>
      </c>
      <c r="P719" s="58"/>
      <c r="Q719" s="139">
        <v>3685839.46</v>
      </c>
      <c r="R719" s="139">
        <v>515714.74</v>
      </c>
      <c r="S719" s="139">
        <v>4306237.2699999996</v>
      </c>
      <c r="T719" s="40">
        <v>0.79006797235616777</v>
      </c>
      <c r="U719" s="58"/>
      <c r="V719" s="28">
        <v>1144227.0200000005</v>
      </c>
      <c r="W719" s="29">
        <v>0.79006797235616777</v>
      </c>
      <c r="X719" s="42">
        <v>2</v>
      </c>
      <c r="Y719" s="46">
        <v>0</v>
      </c>
      <c r="Z719" s="58"/>
      <c r="AA719" s="28">
        <v>0</v>
      </c>
      <c r="AB719" s="28">
        <v>0</v>
      </c>
      <c r="AC719" s="139">
        <v>235477.97226300038</v>
      </c>
      <c r="AD719" s="130">
        <v>11689.422165632377</v>
      </c>
      <c r="AE719" s="137">
        <v>14072.194573325822</v>
      </c>
      <c r="AF719" s="130">
        <v>13683.860846556077</v>
      </c>
      <c r="AG719" s="47">
        <v>0</v>
      </c>
      <c r="AH719" s="47">
        <v>30.364501560205667</v>
      </c>
      <c r="AI719" s="47">
        <v>35.545265466285883</v>
      </c>
      <c r="AJ719" s="47">
        <v>0</v>
      </c>
      <c r="AK719" s="47">
        <v>0</v>
      </c>
      <c r="AL719" s="45">
        <v>0</v>
      </c>
      <c r="AM719" s="30">
        <v>0</v>
      </c>
      <c r="AN719" s="140">
        <v>13683.86</v>
      </c>
      <c r="AO719" s="140">
        <v>35.54</v>
      </c>
      <c r="AP719" s="140">
        <v>567449.07000000007</v>
      </c>
      <c r="AQ719" s="41">
        <v>581132.93000000005</v>
      </c>
      <c r="AR719" s="140"/>
      <c r="AS719" s="140">
        <v>581132.93000000005</v>
      </c>
      <c r="AT719" s="58"/>
      <c r="AU719" s="117">
        <v>63</v>
      </c>
      <c r="AV719" s="117">
        <v>32</v>
      </c>
      <c r="AW719" s="57"/>
      <c r="AY719" s="6"/>
      <c r="AZ719" s="1"/>
      <c r="BA719" s="1"/>
      <c r="BB719" s="176"/>
    </row>
    <row r="720" spans="1:54" x14ac:dyDescent="0.25">
      <c r="A720" s="24" t="s">
        <v>1507</v>
      </c>
      <c r="B720" s="24" t="s">
        <v>1508</v>
      </c>
      <c r="C720" s="24" t="s">
        <v>1494</v>
      </c>
      <c r="D720" s="24" t="s">
        <v>120</v>
      </c>
      <c r="E720" s="58"/>
      <c r="F720" s="139">
        <v>2393.5</v>
      </c>
      <c r="G720" s="57"/>
      <c r="H720" s="139">
        <v>12633046.039999999</v>
      </c>
      <c r="I720" s="139">
        <v>1876815.15</v>
      </c>
      <c r="J720" s="139">
        <v>3641108.3200000003</v>
      </c>
      <c r="K720" s="139">
        <v>10688552.8335</v>
      </c>
      <c r="L720" s="139">
        <v>28839522.343499996</v>
      </c>
      <c r="M720" s="117">
        <v>1.05711</v>
      </c>
      <c r="N720" s="25">
        <v>29876124.210000001</v>
      </c>
      <c r="O720" s="25">
        <v>12482.19</v>
      </c>
      <c r="P720" s="58"/>
      <c r="Q720" s="139">
        <v>18367713.629999999</v>
      </c>
      <c r="R720" s="139">
        <v>3166693.27</v>
      </c>
      <c r="S720" s="139">
        <v>21810896.68</v>
      </c>
      <c r="T720" s="40">
        <v>0.73004438349133505</v>
      </c>
      <c r="U720" s="58"/>
      <c r="V720" s="28">
        <v>8065227.5300000012</v>
      </c>
      <c r="W720" s="29">
        <v>0.73004438349133505</v>
      </c>
      <c r="X720" s="42">
        <v>2</v>
      </c>
      <c r="Y720" s="46">
        <v>0</v>
      </c>
      <c r="Z720" s="58"/>
      <c r="AA720" s="28">
        <v>0</v>
      </c>
      <c r="AB720" s="28">
        <v>0</v>
      </c>
      <c r="AC720" s="139">
        <v>2232627.3634273005</v>
      </c>
      <c r="AD720" s="130">
        <v>110830.42519363982</v>
      </c>
      <c r="AE720" s="137">
        <v>110830.42519363982</v>
      </c>
      <c r="AF720" s="130">
        <v>107771.96890022676</v>
      </c>
      <c r="AG720" s="47">
        <v>0</v>
      </c>
      <c r="AH720" s="47">
        <v>46.304752535466818</v>
      </c>
      <c r="AI720" s="47">
        <v>45.026934990694279</v>
      </c>
      <c r="AJ720" s="47">
        <v>0</v>
      </c>
      <c r="AK720" s="47">
        <v>0</v>
      </c>
      <c r="AL720" s="45">
        <v>0</v>
      </c>
      <c r="AM720" s="30">
        <v>0</v>
      </c>
      <c r="AN720" s="140">
        <v>107771.96</v>
      </c>
      <c r="AO720" s="140">
        <v>45.02</v>
      </c>
      <c r="AP720" s="140">
        <v>3248542.8099999996</v>
      </c>
      <c r="AQ720" s="41">
        <v>3356314.7699999996</v>
      </c>
      <c r="AR720" s="140"/>
      <c r="AS720" s="140">
        <v>3356314.7699999996</v>
      </c>
      <c r="AT720" s="58"/>
      <c r="AU720" s="117">
        <v>52</v>
      </c>
      <c r="AV720" s="117">
        <v>26</v>
      </c>
      <c r="AW720" s="57"/>
      <c r="AY720" s="6"/>
      <c r="AZ720" s="1"/>
      <c r="BA720" s="1"/>
      <c r="BB720" s="176"/>
    </row>
    <row r="721" spans="1:54" x14ac:dyDescent="0.25">
      <c r="A721" s="24" t="s">
        <v>1509</v>
      </c>
      <c r="B721" s="24" t="s">
        <v>1510</v>
      </c>
      <c r="C721" s="24" t="s">
        <v>1494</v>
      </c>
      <c r="D721" s="24" t="s">
        <v>120</v>
      </c>
      <c r="E721" s="58"/>
      <c r="F721" s="139">
        <v>381.75</v>
      </c>
      <c r="G721" s="57"/>
      <c r="H721" s="139">
        <v>2129381.46</v>
      </c>
      <c r="I721" s="139">
        <v>299341.62</v>
      </c>
      <c r="J721" s="139">
        <v>795755.88000000012</v>
      </c>
      <c r="K721" s="139">
        <v>1800638.0532499999</v>
      </c>
      <c r="L721" s="139">
        <v>5025117.0132499998</v>
      </c>
      <c r="M721" s="117">
        <v>1.05711</v>
      </c>
      <c r="N721" s="25">
        <v>5209267</v>
      </c>
      <c r="O721" s="25">
        <v>13645.75</v>
      </c>
      <c r="P721" s="58"/>
      <c r="Q721" s="139">
        <v>2049788.11</v>
      </c>
      <c r="R721" s="139">
        <v>1311294.3400000001</v>
      </c>
      <c r="S721" s="139">
        <v>3386405.58</v>
      </c>
      <c r="T721" s="40">
        <v>0.6500733366133854</v>
      </c>
      <c r="U721" s="58"/>
      <c r="V721" s="28">
        <v>1822861.42</v>
      </c>
      <c r="W721" s="29">
        <v>0.6500733366133854</v>
      </c>
      <c r="X721" s="42">
        <v>1</v>
      </c>
      <c r="Y721" s="46">
        <v>1</v>
      </c>
      <c r="Z721" s="58"/>
      <c r="AA721" s="28">
        <v>122577.99375263974</v>
      </c>
      <c r="AB721" s="28">
        <v>36773.398125791922</v>
      </c>
      <c r="AC721" s="139">
        <v>843483.05329353444</v>
      </c>
      <c r="AD721" s="130">
        <v>41871.55768647643</v>
      </c>
      <c r="AE721" s="137">
        <v>41871.55768647643</v>
      </c>
      <c r="AF721" s="130">
        <v>40716.077781951426</v>
      </c>
      <c r="AG721" s="47">
        <v>96.328482320345572</v>
      </c>
      <c r="AH721" s="47">
        <v>109.68318974846478</v>
      </c>
      <c r="AI721" s="47">
        <v>106.65639235612686</v>
      </c>
      <c r="AJ721" s="47">
        <v>0</v>
      </c>
      <c r="AK721" s="47">
        <v>0</v>
      </c>
      <c r="AL721" s="45">
        <v>0</v>
      </c>
      <c r="AM721" s="30">
        <v>0</v>
      </c>
      <c r="AN721" s="140">
        <v>77489.47</v>
      </c>
      <c r="AO721" s="140">
        <v>202.98</v>
      </c>
      <c r="AP721" s="140">
        <v>1434213.16</v>
      </c>
      <c r="AQ721" s="41">
        <v>1511702.63</v>
      </c>
      <c r="AR721" s="140"/>
      <c r="AS721" s="140">
        <v>1511702.63</v>
      </c>
      <c r="AT721" s="58"/>
      <c r="AU721" s="117">
        <v>63</v>
      </c>
      <c r="AV721" s="117">
        <v>32</v>
      </c>
      <c r="AW721" s="57"/>
      <c r="AY721" s="6"/>
      <c r="AZ721" s="1"/>
      <c r="BA721" s="1"/>
      <c r="BB721" s="176"/>
    </row>
    <row r="722" spans="1:54" x14ac:dyDescent="0.25">
      <c r="A722" s="24" t="s">
        <v>1511</v>
      </c>
      <c r="B722" s="24" t="s">
        <v>1512</v>
      </c>
      <c r="C722" s="24" t="s">
        <v>1494</v>
      </c>
      <c r="D722" s="24" t="s">
        <v>120</v>
      </c>
      <c r="E722" s="58"/>
      <c r="F722" s="139">
        <v>671.47</v>
      </c>
      <c r="G722" s="57"/>
      <c r="H722" s="139">
        <v>3504307.2199999997</v>
      </c>
      <c r="I722" s="139">
        <v>526519.77</v>
      </c>
      <c r="J722" s="139">
        <v>854461.36999999988</v>
      </c>
      <c r="K722" s="139">
        <v>2746793.8063300001</v>
      </c>
      <c r="L722" s="139">
        <v>7632082.1663299995</v>
      </c>
      <c r="M722" s="117">
        <v>1.05711</v>
      </c>
      <c r="N722" s="25">
        <v>7911080.9800000004</v>
      </c>
      <c r="O722" s="25">
        <v>11781.73</v>
      </c>
      <c r="P722" s="58"/>
      <c r="Q722" s="139">
        <v>9466977.9399999995</v>
      </c>
      <c r="R722" s="139">
        <v>713271.62</v>
      </c>
      <c r="S722" s="139">
        <v>10351191.329999998</v>
      </c>
      <c r="T722" s="40">
        <v>1.3084420897939029</v>
      </c>
      <c r="U722" s="58"/>
      <c r="V722" s="28">
        <v>-2440110.3499999978</v>
      </c>
      <c r="W722" s="29">
        <v>1.3084420897939029</v>
      </c>
      <c r="X722" s="42">
        <v>4</v>
      </c>
      <c r="Y722" s="46">
        <v>0</v>
      </c>
      <c r="Z722" s="58"/>
      <c r="AA722" s="28">
        <v>0</v>
      </c>
      <c r="AB722" s="28">
        <v>0</v>
      </c>
      <c r="AC722" s="139">
        <v>0</v>
      </c>
      <c r="AD722" s="130">
        <v>0</v>
      </c>
      <c r="AE722" s="137">
        <v>0</v>
      </c>
      <c r="AF722" s="130">
        <v>0</v>
      </c>
      <c r="AG722" s="47">
        <v>0</v>
      </c>
      <c r="AH722" s="47">
        <v>0</v>
      </c>
      <c r="AI722" s="47">
        <v>0</v>
      </c>
      <c r="AJ722" s="47">
        <v>0</v>
      </c>
      <c r="AK722" s="47">
        <v>1.1190953350401192</v>
      </c>
      <c r="AL722" s="45">
        <v>0</v>
      </c>
      <c r="AM722" s="30">
        <v>751.43894461938885</v>
      </c>
      <c r="AN722" s="140">
        <v>751.43</v>
      </c>
      <c r="AO722" s="140">
        <v>1.1100000000000001</v>
      </c>
      <c r="AP722" s="140">
        <v>714858.28999999992</v>
      </c>
      <c r="AQ722" s="41">
        <v>715609.72</v>
      </c>
      <c r="AR722" s="140"/>
      <c r="AS722" s="140">
        <v>715609.72</v>
      </c>
      <c r="AT722" s="58"/>
      <c r="AU722" s="117">
        <v>52</v>
      </c>
      <c r="AV722" s="117">
        <v>26</v>
      </c>
      <c r="AW722" s="57"/>
      <c r="AY722" s="6"/>
      <c r="AZ722" s="1"/>
      <c r="BA722" s="1"/>
      <c r="BB722" s="176"/>
    </row>
    <row r="723" spans="1:54" x14ac:dyDescent="0.25">
      <c r="A723" s="24" t="s">
        <v>1513</v>
      </c>
      <c r="B723" s="24" t="s">
        <v>1514</v>
      </c>
      <c r="C723" s="24" t="s">
        <v>1494</v>
      </c>
      <c r="D723" s="24" t="s">
        <v>120</v>
      </c>
      <c r="E723" s="58"/>
      <c r="F723" s="139">
        <v>7403.13</v>
      </c>
      <c r="G723" s="57"/>
      <c r="H723" s="139">
        <v>39398039.530000001</v>
      </c>
      <c r="I723" s="139">
        <v>5805016.3200000003</v>
      </c>
      <c r="J723" s="139">
        <v>11871886.119999999</v>
      </c>
      <c r="K723" s="139">
        <v>33347802.761069998</v>
      </c>
      <c r="L723" s="139">
        <v>90422744.731069997</v>
      </c>
      <c r="M723" s="117">
        <v>1.05711</v>
      </c>
      <c r="N723" s="25">
        <v>93682294.659999996</v>
      </c>
      <c r="O723" s="25">
        <v>12654.41</v>
      </c>
      <c r="P723" s="58"/>
      <c r="Q723" s="139">
        <v>57490496.479999997</v>
      </c>
      <c r="R723" s="139">
        <v>12631306.57</v>
      </c>
      <c r="S723" s="139">
        <v>70904983.769999996</v>
      </c>
      <c r="T723" s="40">
        <v>0.75686642846798946</v>
      </c>
      <c r="U723" s="58"/>
      <c r="V723" s="28">
        <v>22777310.890000001</v>
      </c>
      <c r="W723" s="29">
        <v>0.75686642846798946</v>
      </c>
      <c r="X723" s="42">
        <v>2</v>
      </c>
      <c r="Y723" s="46">
        <v>0</v>
      </c>
      <c r="Z723" s="58"/>
      <c r="AA723" s="28">
        <v>0</v>
      </c>
      <c r="AB723" s="28">
        <v>0</v>
      </c>
      <c r="AC723" s="139">
        <v>6388086.3903936055</v>
      </c>
      <c r="AD723" s="130">
        <v>317112.62811640312</v>
      </c>
      <c r="AE723" s="137">
        <v>317112.62811640312</v>
      </c>
      <c r="AF723" s="130">
        <v>308361.64559974463</v>
      </c>
      <c r="AG723" s="47">
        <v>0</v>
      </c>
      <c r="AH723" s="47">
        <v>42.834939831720249</v>
      </c>
      <c r="AI723" s="47">
        <v>41.652874608408148</v>
      </c>
      <c r="AJ723" s="47">
        <v>0</v>
      </c>
      <c r="AK723" s="47">
        <v>0</v>
      </c>
      <c r="AL723" s="45">
        <v>0</v>
      </c>
      <c r="AM723" s="30">
        <v>0</v>
      </c>
      <c r="AN723" s="140">
        <v>308361.64</v>
      </c>
      <c r="AO723" s="140">
        <v>41.65</v>
      </c>
      <c r="AP723" s="140">
        <v>12971883.83</v>
      </c>
      <c r="AQ723" s="41">
        <v>13280245.470000001</v>
      </c>
      <c r="AR723" s="140"/>
      <c r="AS723" s="140">
        <v>13280245.470000001</v>
      </c>
      <c r="AT723" s="58"/>
      <c r="AU723" s="117">
        <v>64</v>
      </c>
      <c r="AV723" s="117">
        <v>32</v>
      </c>
      <c r="AW723" s="57"/>
      <c r="AY723" s="6"/>
      <c r="AZ723" s="1"/>
      <c r="BA723" s="1"/>
      <c r="BB723" s="176"/>
    </row>
    <row r="724" spans="1:54" x14ac:dyDescent="0.25">
      <c r="A724" s="24" t="s">
        <v>1515</v>
      </c>
      <c r="B724" s="24" t="s">
        <v>1516</v>
      </c>
      <c r="C724" s="24" t="s">
        <v>1494</v>
      </c>
      <c r="D724" s="24" t="s">
        <v>12</v>
      </c>
      <c r="E724" s="58"/>
      <c r="F724" s="139">
        <v>2566.5</v>
      </c>
      <c r="G724" s="57"/>
      <c r="H724" s="139">
        <v>15201512.77</v>
      </c>
      <c r="I724" s="139">
        <v>2012469.64</v>
      </c>
      <c r="J724" s="139">
        <v>8274407.1600000001</v>
      </c>
      <c r="K724" s="139">
        <v>13662169.612500001</v>
      </c>
      <c r="L724" s="139">
        <v>39150559.182500005</v>
      </c>
      <c r="M724" s="117">
        <v>1.05711</v>
      </c>
      <c r="N724" s="25">
        <v>40606201.109999999</v>
      </c>
      <c r="O724" s="25">
        <v>15821.62</v>
      </c>
      <c r="P724" s="58"/>
      <c r="Q724" s="139">
        <v>8204035.0300000003</v>
      </c>
      <c r="R724" s="139">
        <v>14514022.949999999</v>
      </c>
      <c r="S724" s="139">
        <v>23296941.869999997</v>
      </c>
      <c r="T724" s="40">
        <v>0.57372867279285356</v>
      </c>
      <c r="U724" s="58"/>
      <c r="V724" s="28">
        <v>17309259.240000002</v>
      </c>
      <c r="W724" s="29">
        <v>0.57372867279285356</v>
      </c>
      <c r="X724" s="42">
        <v>1</v>
      </c>
      <c r="Y724" s="46">
        <v>1</v>
      </c>
      <c r="Z724" s="58"/>
      <c r="AA724" s="28">
        <v>4055561.4068499319</v>
      </c>
      <c r="AB724" s="28">
        <v>1216668.4220549795</v>
      </c>
      <c r="AC724" s="139">
        <v>9869825.5709070005</v>
      </c>
      <c r="AD724" s="130">
        <v>489950.53206347616</v>
      </c>
      <c r="AE724" s="137">
        <v>489950.53206347616</v>
      </c>
      <c r="AF724" s="130">
        <v>476429.94612660463</v>
      </c>
      <c r="AG724" s="47">
        <v>474.05744089420591</v>
      </c>
      <c r="AH724" s="47">
        <v>190.90221393472675</v>
      </c>
      <c r="AI724" s="47">
        <v>185.63411109550151</v>
      </c>
      <c r="AJ724" s="47">
        <v>0</v>
      </c>
      <c r="AK724" s="47">
        <v>0</v>
      </c>
      <c r="AL724" s="45">
        <v>0</v>
      </c>
      <c r="AM724" s="30">
        <v>0</v>
      </c>
      <c r="AN724" s="140">
        <v>1693098.36</v>
      </c>
      <c r="AO724" s="140">
        <v>659.69</v>
      </c>
      <c r="AP724" s="140">
        <v>15718139.529999999</v>
      </c>
      <c r="AQ724" s="41">
        <v>17411237.890000001</v>
      </c>
      <c r="AR724" s="140"/>
      <c r="AS724" s="140">
        <v>17411237.890000001</v>
      </c>
      <c r="AT724" s="58"/>
      <c r="AU724" s="117">
        <v>63</v>
      </c>
      <c r="AV724" s="117">
        <v>32</v>
      </c>
      <c r="AW724" s="57"/>
      <c r="AY724" s="6"/>
      <c r="AZ724" s="1"/>
      <c r="BA724" s="1"/>
      <c r="BB724" s="176"/>
    </row>
    <row r="725" spans="1:54" x14ac:dyDescent="0.25">
      <c r="A725" s="24" t="s">
        <v>1517</v>
      </c>
      <c r="B725" s="24" t="s">
        <v>1518</v>
      </c>
      <c r="C725" s="24" t="s">
        <v>1494</v>
      </c>
      <c r="D725" s="24" t="s">
        <v>131</v>
      </c>
      <c r="E725" s="58"/>
      <c r="F725" s="139">
        <v>693.64</v>
      </c>
      <c r="G725" s="57"/>
      <c r="H725" s="139">
        <v>4102551.4699999997</v>
      </c>
      <c r="I725" s="139">
        <v>543903.93000000005</v>
      </c>
      <c r="J725" s="139">
        <v>933096.98</v>
      </c>
      <c r="K725" s="139">
        <v>3595769.4039599998</v>
      </c>
      <c r="L725" s="139">
        <v>9175321.7839599997</v>
      </c>
      <c r="M725" s="117">
        <v>1.05711</v>
      </c>
      <c r="N725" s="25">
        <v>9493970.0199999996</v>
      </c>
      <c r="O725" s="25">
        <v>13687.17</v>
      </c>
      <c r="P725" s="58"/>
      <c r="Q725" s="139">
        <v>5203433.2300000004</v>
      </c>
      <c r="R725" s="139">
        <v>1094077.8999999999</v>
      </c>
      <c r="S725" s="139">
        <v>6709254.9299999997</v>
      </c>
      <c r="T725" s="40">
        <v>0.7066859191535555</v>
      </c>
      <c r="U725" s="58"/>
      <c r="V725" s="28">
        <v>2784715.09</v>
      </c>
      <c r="W725" s="29">
        <v>0.7066859191535555</v>
      </c>
      <c r="X725" s="42">
        <v>2</v>
      </c>
      <c r="Y725" s="46">
        <v>0</v>
      </c>
      <c r="Z725" s="58"/>
      <c r="AA725" s="28">
        <v>0</v>
      </c>
      <c r="AB725" s="28">
        <v>0</v>
      </c>
      <c r="AC725" s="139">
        <v>1103943.8299319996</v>
      </c>
      <c r="AD725" s="130">
        <v>54801.15762508558</v>
      </c>
      <c r="AE725" s="137">
        <v>54801.15762508558</v>
      </c>
      <c r="AF725" s="130">
        <v>53288.87482790307</v>
      </c>
      <c r="AG725" s="47">
        <v>0</v>
      </c>
      <c r="AH725" s="47">
        <v>79.00518658826708</v>
      </c>
      <c r="AI725" s="47">
        <v>76.824973801832471</v>
      </c>
      <c r="AJ725" s="47">
        <v>0</v>
      </c>
      <c r="AK725" s="47">
        <v>0</v>
      </c>
      <c r="AL725" s="45">
        <v>0</v>
      </c>
      <c r="AM725" s="30">
        <v>0</v>
      </c>
      <c r="AN725" s="140">
        <v>53288.87</v>
      </c>
      <c r="AO725" s="140">
        <v>76.819999999999993</v>
      </c>
      <c r="AP725" s="140">
        <v>1161379.1300000001</v>
      </c>
      <c r="AQ725" s="41">
        <v>1214668.0000000002</v>
      </c>
      <c r="AR725" s="140"/>
      <c r="AS725" s="140">
        <v>1214668.0000000002</v>
      </c>
      <c r="AT725" s="58"/>
      <c r="AU725" s="117">
        <v>63</v>
      </c>
      <c r="AV725" s="117">
        <v>32</v>
      </c>
      <c r="AW725" s="57"/>
      <c r="AY725" s="6"/>
      <c r="AZ725" s="1"/>
      <c r="BA725" s="1"/>
      <c r="BB725" s="176"/>
    </row>
    <row r="726" spans="1:54" x14ac:dyDescent="0.25">
      <c r="A726" s="24" t="s">
        <v>1519</v>
      </c>
      <c r="B726" s="24" t="s">
        <v>1520</v>
      </c>
      <c r="C726" s="24" t="s">
        <v>1494</v>
      </c>
      <c r="D726" s="24" t="s">
        <v>131</v>
      </c>
      <c r="E726" s="58"/>
      <c r="F726" s="139">
        <v>6073.98</v>
      </c>
      <c r="G726" s="57"/>
      <c r="H726" s="139">
        <v>35359226.659999996</v>
      </c>
      <c r="I726" s="139">
        <v>4762789.93</v>
      </c>
      <c r="J726" s="139">
        <v>7009434.9800000004</v>
      </c>
      <c r="K726" s="139">
        <v>30976603.108220004</v>
      </c>
      <c r="L726" s="139">
        <v>78108054.678220004</v>
      </c>
      <c r="M726" s="117">
        <v>1.05711</v>
      </c>
      <c r="N726" s="25">
        <v>80799731.870000005</v>
      </c>
      <c r="O726" s="25">
        <v>13302.6</v>
      </c>
      <c r="P726" s="58"/>
      <c r="Q726" s="139">
        <v>44254604.509999998</v>
      </c>
      <c r="R726" s="139">
        <v>14624062.84</v>
      </c>
      <c r="S726" s="139">
        <v>60052376.969999999</v>
      </c>
      <c r="T726" s="40">
        <v>0.74322495360033169</v>
      </c>
      <c r="U726" s="58"/>
      <c r="V726" s="28">
        <v>20747354.900000006</v>
      </c>
      <c r="W726" s="29">
        <v>0.74322495360033169</v>
      </c>
      <c r="X726" s="42">
        <v>2</v>
      </c>
      <c r="Y726" s="46">
        <v>0</v>
      </c>
      <c r="Z726" s="58"/>
      <c r="AA726" s="28">
        <v>0</v>
      </c>
      <c r="AB726" s="28">
        <v>0</v>
      </c>
      <c r="AC726" s="139">
        <v>7872777.7346295081</v>
      </c>
      <c r="AD726" s="130">
        <v>390814.57034754334</v>
      </c>
      <c r="AE726" s="137">
        <v>390814.57034754334</v>
      </c>
      <c r="AF726" s="130">
        <v>380029.72241297492</v>
      </c>
      <c r="AG726" s="47">
        <v>0</v>
      </c>
      <c r="AH726" s="47">
        <v>64.342419689815145</v>
      </c>
      <c r="AI726" s="47">
        <v>62.566837956821551</v>
      </c>
      <c r="AJ726" s="47">
        <v>0</v>
      </c>
      <c r="AK726" s="47">
        <v>0</v>
      </c>
      <c r="AL726" s="45">
        <v>0</v>
      </c>
      <c r="AM726" s="30">
        <v>0</v>
      </c>
      <c r="AN726" s="140">
        <v>380029.72</v>
      </c>
      <c r="AO726" s="140">
        <v>62.56</v>
      </c>
      <c r="AP726" s="140">
        <v>14791828.399999999</v>
      </c>
      <c r="AQ726" s="41">
        <v>15171858.119999999</v>
      </c>
      <c r="AR726" s="140"/>
      <c r="AS726" s="140">
        <v>15171858.119999999</v>
      </c>
      <c r="AT726" s="58"/>
      <c r="AU726" s="117">
        <v>66</v>
      </c>
      <c r="AV726" s="117">
        <v>33</v>
      </c>
      <c r="AW726" s="57"/>
      <c r="AY726" s="6"/>
      <c r="AZ726" s="1"/>
      <c r="BA726" s="1"/>
      <c r="BB726" s="176"/>
    </row>
    <row r="727" spans="1:54" x14ac:dyDescent="0.25">
      <c r="A727" s="24" t="s">
        <v>1521</v>
      </c>
      <c r="B727" s="24" t="s">
        <v>1522</v>
      </c>
      <c r="C727" s="24" t="s">
        <v>1494</v>
      </c>
      <c r="D727" s="24" t="s">
        <v>131</v>
      </c>
      <c r="E727" s="58"/>
      <c r="F727" s="139">
        <v>2201.3200000000002</v>
      </c>
      <c r="G727" s="57"/>
      <c r="H727" s="139">
        <v>13167024.440000001</v>
      </c>
      <c r="I727" s="139">
        <v>1726121.05</v>
      </c>
      <c r="J727" s="139">
        <v>3403865.43</v>
      </c>
      <c r="K727" s="139">
        <v>11585817.074479999</v>
      </c>
      <c r="L727" s="139">
        <v>29882827.994479999</v>
      </c>
      <c r="M727" s="117">
        <v>1.05711</v>
      </c>
      <c r="N727" s="25">
        <v>30927770.280000001</v>
      </c>
      <c r="O727" s="25">
        <v>14049.64</v>
      </c>
      <c r="P727" s="58"/>
      <c r="Q727" s="139">
        <v>15422338.02</v>
      </c>
      <c r="R727" s="139">
        <v>5020294.24</v>
      </c>
      <c r="S727" s="139">
        <v>20750982.850000001</v>
      </c>
      <c r="T727" s="40">
        <v>0.67094985064018653</v>
      </c>
      <c r="U727" s="58"/>
      <c r="V727" s="28">
        <v>10176787.43</v>
      </c>
      <c r="W727" s="29">
        <v>0.67094985064018653</v>
      </c>
      <c r="X727" s="42">
        <v>1</v>
      </c>
      <c r="Y727" s="46">
        <v>1</v>
      </c>
      <c r="Z727" s="58"/>
      <c r="AA727" s="28">
        <v>82089.804044239223</v>
      </c>
      <c r="AB727" s="28">
        <v>24626.941213271766</v>
      </c>
      <c r="AC727" s="139">
        <v>4387406.8208789509</v>
      </c>
      <c r="AD727" s="130">
        <v>217796.38260324646</v>
      </c>
      <c r="AE727" s="137">
        <v>217796.38260324646</v>
      </c>
      <c r="AF727" s="130">
        <v>211786.11316783039</v>
      </c>
      <c r="AG727" s="47">
        <v>11.18735177678473</v>
      </c>
      <c r="AH727" s="47">
        <v>98.938992333348367</v>
      </c>
      <c r="AI727" s="47">
        <v>96.208689862369113</v>
      </c>
      <c r="AJ727" s="47">
        <v>0</v>
      </c>
      <c r="AK727" s="47">
        <v>0</v>
      </c>
      <c r="AL727" s="45">
        <v>0</v>
      </c>
      <c r="AM727" s="30">
        <v>0</v>
      </c>
      <c r="AN727" s="140">
        <v>236413.05</v>
      </c>
      <c r="AO727" s="140">
        <v>107.39</v>
      </c>
      <c r="AP727" s="140">
        <v>5226071.2799999993</v>
      </c>
      <c r="AQ727" s="41">
        <v>5462484.3299999991</v>
      </c>
      <c r="AR727" s="140"/>
      <c r="AS727" s="140">
        <v>5462484.3299999991</v>
      </c>
      <c r="AT727" s="58"/>
      <c r="AU727" s="117">
        <v>63</v>
      </c>
      <c r="AV727" s="117">
        <v>32</v>
      </c>
      <c r="AW727" s="57"/>
      <c r="AY727" s="6"/>
      <c r="AZ727" s="1"/>
      <c r="BA727" s="1"/>
      <c r="BB727" s="176"/>
    </row>
    <row r="728" spans="1:54" x14ac:dyDescent="0.25">
      <c r="A728" s="24" t="s">
        <v>1523</v>
      </c>
      <c r="B728" s="24" t="s">
        <v>1524</v>
      </c>
      <c r="C728" s="24" t="s">
        <v>1494</v>
      </c>
      <c r="D728" s="24" t="s">
        <v>131</v>
      </c>
      <c r="E728" s="58"/>
      <c r="F728" s="139">
        <v>676.98</v>
      </c>
      <c r="G728" s="57"/>
      <c r="H728" s="139">
        <v>3938746.8899999997</v>
      </c>
      <c r="I728" s="139">
        <v>530840.31999999995</v>
      </c>
      <c r="J728" s="139">
        <v>756602.09</v>
      </c>
      <c r="K728" s="139">
        <v>3444562.0092200004</v>
      </c>
      <c r="L728" s="139">
        <v>8670751.3092200011</v>
      </c>
      <c r="M728" s="117">
        <v>1.05711</v>
      </c>
      <c r="N728" s="25">
        <v>8969218.9800000004</v>
      </c>
      <c r="O728" s="25">
        <v>13248.86</v>
      </c>
      <c r="P728" s="58"/>
      <c r="Q728" s="139">
        <v>6046005.1900000004</v>
      </c>
      <c r="R728" s="139">
        <v>1394696.09</v>
      </c>
      <c r="S728" s="139">
        <v>7569071.3900000006</v>
      </c>
      <c r="T728" s="40">
        <v>0.84389414584233957</v>
      </c>
      <c r="U728" s="58"/>
      <c r="V728" s="28">
        <v>1400147.5899999999</v>
      </c>
      <c r="W728" s="29">
        <v>0.84389414584233957</v>
      </c>
      <c r="X728" s="42">
        <v>2</v>
      </c>
      <c r="Y728" s="46">
        <v>0</v>
      </c>
      <c r="Z728" s="58"/>
      <c r="AA728" s="28">
        <v>0</v>
      </c>
      <c r="AB728" s="28">
        <v>0</v>
      </c>
      <c r="AC728" s="139">
        <v>275365.09866239992</v>
      </c>
      <c r="AD728" s="130">
        <v>13669.469194981551</v>
      </c>
      <c r="AE728" s="137">
        <v>24746.329018495246</v>
      </c>
      <c r="AF728" s="130">
        <v>24063.433815366217</v>
      </c>
      <c r="AG728" s="47">
        <v>0</v>
      </c>
      <c r="AH728" s="47">
        <v>20.191836088188058</v>
      </c>
      <c r="AI728" s="47">
        <v>35.545265466285883</v>
      </c>
      <c r="AJ728" s="47">
        <v>0</v>
      </c>
      <c r="AK728" s="47">
        <v>0</v>
      </c>
      <c r="AL728" s="45">
        <v>0</v>
      </c>
      <c r="AM728" s="30">
        <v>0</v>
      </c>
      <c r="AN728" s="140">
        <v>24063.43</v>
      </c>
      <c r="AO728" s="140">
        <v>35.54</v>
      </c>
      <c r="AP728" s="140">
        <v>1414086.3800000001</v>
      </c>
      <c r="AQ728" s="41">
        <v>1438149.81</v>
      </c>
      <c r="AR728" s="140"/>
      <c r="AS728" s="140">
        <v>1438149.81</v>
      </c>
      <c r="AT728" s="58"/>
      <c r="AU728" s="117">
        <v>63</v>
      </c>
      <c r="AV728" s="117">
        <v>32</v>
      </c>
      <c r="AW728" s="57"/>
      <c r="AY728" s="6"/>
      <c r="AZ728" s="1"/>
      <c r="BA728" s="1"/>
      <c r="BB728" s="176"/>
    </row>
    <row r="729" spans="1:54" x14ac:dyDescent="0.25">
      <c r="A729" s="24" t="s">
        <v>1525</v>
      </c>
      <c r="B729" s="24" t="s">
        <v>1526</v>
      </c>
      <c r="C729" s="24" t="s">
        <v>1494</v>
      </c>
      <c r="D729" s="24" t="s">
        <v>12</v>
      </c>
      <c r="E729" s="58"/>
      <c r="F729" s="139">
        <v>9350.0499999999993</v>
      </c>
      <c r="G729" s="57"/>
      <c r="H729" s="139">
        <v>50197890.840000004</v>
      </c>
      <c r="I729" s="139">
        <v>7331654.7000000002</v>
      </c>
      <c r="J729" s="139">
        <v>10468497.599999998</v>
      </c>
      <c r="K729" s="139">
        <v>42694098.291949987</v>
      </c>
      <c r="L729" s="139">
        <v>110692141.43194999</v>
      </c>
      <c r="M729" s="117">
        <v>1.05711</v>
      </c>
      <c r="N729" s="25">
        <v>114575509.67</v>
      </c>
      <c r="O729" s="25">
        <v>12253.99</v>
      </c>
      <c r="P729" s="58"/>
      <c r="Q729" s="139">
        <v>51423096.299999997</v>
      </c>
      <c r="R729" s="139">
        <v>26256203.530000001</v>
      </c>
      <c r="S729" s="139">
        <v>78115738.650000006</v>
      </c>
      <c r="T729" s="40">
        <v>0.68178390718041482</v>
      </c>
      <c r="U729" s="58"/>
      <c r="V729" s="28">
        <v>36459771.019999996</v>
      </c>
      <c r="W729" s="29">
        <v>0.68178390718041482</v>
      </c>
      <c r="X729" s="42">
        <v>2</v>
      </c>
      <c r="Y729" s="46">
        <v>0</v>
      </c>
      <c r="Z729" s="58"/>
      <c r="AA729" s="28">
        <v>0</v>
      </c>
      <c r="AB729" s="28">
        <v>0</v>
      </c>
      <c r="AC729" s="139">
        <v>14463784.300660502</v>
      </c>
      <c r="AD729" s="130">
        <v>718000.41073154844</v>
      </c>
      <c r="AE729" s="137">
        <v>718000.41073154844</v>
      </c>
      <c r="AF729" s="130">
        <v>698186.60174328252</v>
      </c>
      <c r="AG729" s="47">
        <v>0</v>
      </c>
      <c r="AH729" s="47">
        <v>76.79107713130395</v>
      </c>
      <c r="AI729" s="47">
        <v>74.671964507492746</v>
      </c>
      <c r="AJ729" s="47">
        <v>0</v>
      </c>
      <c r="AK729" s="47">
        <v>0</v>
      </c>
      <c r="AL729" s="45">
        <v>0</v>
      </c>
      <c r="AM729" s="30">
        <v>0</v>
      </c>
      <c r="AN729" s="140">
        <v>698186.6</v>
      </c>
      <c r="AO729" s="140">
        <v>74.67</v>
      </c>
      <c r="AP729" s="140">
        <v>26405694.479999997</v>
      </c>
      <c r="AQ729" s="41">
        <v>27103881.079999998</v>
      </c>
      <c r="AR729" s="140"/>
      <c r="AS729" s="140">
        <v>27103881.079999998</v>
      </c>
      <c r="AT729" s="58"/>
      <c r="AU729" s="117">
        <v>66</v>
      </c>
      <c r="AV729" s="117">
        <v>33</v>
      </c>
      <c r="AW729" s="57"/>
      <c r="AY729" s="6"/>
      <c r="AZ729" s="1"/>
      <c r="BA729" s="1"/>
      <c r="BB729" s="176"/>
    </row>
    <row r="730" spans="1:54" x14ac:dyDescent="0.25">
      <c r="A730" s="24" t="s">
        <v>1527</v>
      </c>
      <c r="B730" s="24" t="s">
        <v>1528</v>
      </c>
      <c r="C730" s="24" t="s">
        <v>1494</v>
      </c>
      <c r="D730" s="24" t="s">
        <v>120</v>
      </c>
      <c r="E730" s="58"/>
      <c r="F730" s="139">
        <v>976.5</v>
      </c>
      <c r="G730" s="57"/>
      <c r="H730" s="139">
        <v>5349973.8100000005</v>
      </c>
      <c r="I730" s="139">
        <v>765702.94</v>
      </c>
      <c r="J730" s="139">
        <v>1830501.5500000003</v>
      </c>
      <c r="K730" s="139">
        <v>4522506.1614999995</v>
      </c>
      <c r="L730" s="139">
        <v>12468684.4615</v>
      </c>
      <c r="M730" s="117">
        <v>1.05711</v>
      </c>
      <c r="N730" s="25">
        <v>12922490.699999999</v>
      </c>
      <c r="O730" s="25">
        <v>13233.47</v>
      </c>
      <c r="P730" s="58"/>
      <c r="Q730" s="139">
        <v>6059588.6699999999</v>
      </c>
      <c r="R730" s="139">
        <v>1693926.49</v>
      </c>
      <c r="S730" s="139">
        <v>8302695.4199999999</v>
      </c>
      <c r="T730" s="40">
        <v>0.64249962431777963</v>
      </c>
      <c r="U730" s="58"/>
      <c r="V730" s="28">
        <v>4619795.2799999993</v>
      </c>
      <c r="W730" s="29">
        <v>0.64249962431777963</v>
      </c>
      <c r="X730" s="42">
        <v>1</v>
      </c>
      <c r="Y730" s="46">
        <v>1</v>
      </c>
      <c r="Z730" s="58"/>
      <c r="AA730" s="28">
        <v>401947.20981168933</v>
      </c>
      <c r="AB730" s="28">
        <v>120584.16294350679</v>
      </c>
      <c r="AC730" s="139">
        <v>1751321.9738975507</v>
      </c>
      <c r="AD730" s="130">
        <v>86937.821419544052</v>
      </c>
      <c r="AE730" s="137">
        <v>86937.821419544052</v>
      </c>
      <c r="AF730" s="130">
        <v>84538.701082401429</v>
      </c>
      <c r="AG730" s="47">
        <v>123.48608596365263</v>
      </c>
      <c r="AH730" s="47">
        <v>89.030027055344647</v>
      </c>
      <c r="AI730" s="47">
        <v>86.573170591296901</v>
      </c>
      <c r="AJ730" s="47">
        <v>0</v>
      </c>
      <c r="AK730" s="47">
        <v>0</v>
      </c>
      <c r="AL730" s="45">
        <v>0</v>
      </c>
      <c r="AM730" s="30">
        <v>0</v>
      </c>
      <c r="AN730" s="140">
        <v>205122.86</v>
      </c>
      <c r="AO730" s="140">
        <v>210.05</v>
      </c>
      <c r="AP730" s="140">
        <v>1879612.24</v>
      </c>
      <c r="AQ730" s="41">
        <v>2084735.1</v>
      </c>
      <c r="AR730" s="140"/>
      <c r="AS730" s="140">
        <v>2084735.1</v>
      </c>
      <c r="AT730" s="58"/>
      <c r="AU730" s="117">
        <v>63</v>
      </c>
      <c r="AV730" s="117">
        <v>32</v>
      </c>
      <c r="AW730" s="57"/>
      <c r="AY730" s="6"/>
      <c r="AZ730" s="1"/>
      <c r="BA730" s="1"/>
      <c r="BB730" s="176"/>
    </row>
    <row r="731" spans="1:54" x14ac:dyDescent="0.25">
      <c r="A731" s="24" t="s">
        <v>1529</v>
      </c>
      <c r="B731" s="24" t="s">
        <v>1530</v>
      </c>
      <c r="C731" s="24" t="s">
        <v>1494</v>
      </c>
      <c r="D731" s="24" t="s">
        <v>12</v>
      </c>
      <c r="E731" s="58"/>
      <c r="F731" s="139">
        <v>5928.79</v>
      </c>
      <c r="G731" s="57"/>
      <c r="H731" s="139">
        <v>33655015.640000001</v>
      </c>
      <c r="I731" s="139">
        <v>4648942.0999999996</v>
      </c>
      <c r="J731" s="139">
        <v>12348707.74</v>
      </c>
      <c r="K731" s="139">
        <v>29287401.951810002</v>
      </c>
      <c r="L731" s="139">
        <v>79940067.431810006</v>
      </c>
      <c r="M731" s="117">
        <v>1.05711</v>
      </c>
      <c r="N731" s="25">
        <v>82832841.150000006</v>
      </c>
      <c r="O731" s="25">
        <v>13971.28</v>
      </c>
      <c r="P731" s="58"/>
      <c r="Q731" s="139">
        <v>35168646.880000003</v>
      </c>
      <c r="R731" s="139">
        <v>19346451.850000001</v>
      </c>
      <c r="S731" s="139">
        <v>55262506.350000001</v>
      </c>
      <c r="T731" s="40">
        <v>0.66715695831230093</v>
      </c>
      <c r="U731" s="58"/>
      <c r="V731" s="28">
        <v>27570334.800000004</v>
      </c>
      <c r="W731" s="29">
        <v>0.66715695831230093</v>
      </c>
      <c r="X731" s="42">
        <v>1</v>
      </c>
      <c r="Y731" s="46">
        <v>1</v>
      </c>
      <c r="Z731" s="58"/>
      <c r="AA731" s="28">
        <v>534034.49972256273</v>
      </c>
      <c r="AB731" s="28">
        <v>160210.34991676881</v>
      </c>
      <c r="AC731" s="139">
        <v>12168495.821179958</v>
      </c>
      <c r="AD731" s="130">
        <v>604059.40907134232</v>
      </c>
      <c r="AE731" s="137">
        <v>604059.40907134232</v>
      </c>
      <c r="AF731" s="130">
        <v>587389.89527996466</v>
      </c>
      <c r="AG731" s="47">
        <v>27.022436267226333</v>
      </c>
      <c r="AH731" s="47">
        <v>101.88578260848206</v>
      </c>
      <c r="AI731" s="47">
        <v>99.074161048032508</v>
      </c>
      <c r="AJ731" s="47">
        <v>0</v>
      </c>
      <c r="AK731" s="47">
        <v>0</v>
      </c>
      <c r="AL731" s="45">
        <v>0</v>
      </c>
      <c r="AM731" s="30">
        <v>0</v>
      </c>
      <c r="AN731" s="140">
        <v>747600.24</v>
      </c>
      <c r="AO731" s="140">
        <v>126.09</v>
      </c>
      <c r="AP731" s="140">
        <v>20205449.659999996</v>
      </c>
      <c r="AQ731" s="41">
        <v>20953049.899999995</v>
      </c>
      <c r="AR731" s="140"/>
      <c r="AS731" s="140">
        <v>20953049.899999995</v>
      </c>
      <c r="AT731" s="58"/>
      <c r="AU731" s="117">
        <v>63</v>
      </c>
      <c r="AV731" s="117">
        <v>32</v>
      </c>
      <c r="AW731" s="57"/>
      <c r="AY731" s="6"/>
      <c r="AZ731" s="1"/>
      <c r="BA731" s="1"/>
      <c r="BB731" s="176"/>
    </row>
    <row r="732" spans="1:54" x14ac:dyDescent="0.25">
      <c r="A732" s="24" t="s">
        <v>1531</v>
      </c>
      <c r="B732" s="24" t="s">
        <v>1532</v>
      </c>
      <c r="C732" s="24" t="s">
        <v>1533</v>
      </c>
      <c r="D732" s="24" t="s">
        <v>6</v>
      </c>
      <c r="E732" s="58"/>
      <c r="F732" s="139">
        <v>61</v>
      </c>
      <c r="G732" s="57"/>
      <c r="H732" s="139">
        <v>359627.77</v>
      </c>
      <c r="I732" s="139">
        <v>47831.93</v>
      </c>
      <c r="J732" s="139">
        <v>81075.69</v>
      </c>
      <c r="K732" s="139">
        <v>298171.15999999997</v>
      </c>
      <c r="L732" s="139">
        <v>786706.55</v>
      </c>
      <c r="M732" s="117">
        <v>0.93018000000000001</v>
      </c>
      <c r="N732" s="25">
        <v>752597</v>
      </c>
      <c r="O732" s="25">
        <v>12337.65</v>
      </c>
      <c r="P732" s="58"/>
      <c r="Q732" s="139">
        <v>75259.7</v>
      </c>
      <c r="R732" s="139">
        <v>455107.82</v>
      </c>
      <c r="S732" s="139">
        <v>530367.52</v>
      </c>
      <c r="T732" s="40">
        <v>0.70471649501658928</v>
      </c>
      <c r="U732" s="58"/>
      <c r="V732" s="28">
        <v>222229.47999999998</v>
      </c>
      <c r="W732" s="29">
        <v>0.70471649501658928</v>
      </c>
      <c r="X732" s="42">
        <v>2</v>
      </c>
      <c r="Y732" s="46">
        <v>0</v>
      </c>
      <c r="Z732" s="58"/>
      <c r="AA732" s="28">
        <v>0</v>
      </c>
      <c r="AB732" s="28">
        <v>0</v>
      </c>
      <c r="AC732" s="139">
        <v>132272.80200000003</v>
      </c>
      <c r="AD732" s="130">
        <v>6566.1879484939373</v>
      </c>
      <c r="AE732" s="137">
        <v>6566.1879484939373</v>
      </c>
      <c r="AF732" s="130">
        <v>6384.9886178975157</v>
      </c>
      <c r="AG732" s="47">
        <v>0</v>
      </c>
      <c r="AH732" s="47">
        <v>107.64242538514651</v>
      </c>
      <c r="AI732" s="47">
        <v>104.67194455569698</v>
      </c>
      <c r="AJ732" s="47">
        <v>0</v>
      </c>
      <c r="AK732" s="47">
        <v>0</v>
      </c>
      <c r="AL732" s="45">
        <v>0</v>
      </c>
      <c r="AM732" s="30">
        <v>0</v>
      </c>
      <c r="AN732" s="140">
        <v>6384.98</v>
      </c>
      <c r="AO732" s="140">
        <v>104.67</v>
      </c>
      <c r="AP732" s="140">
        <v>455107.82</v>
      </c>
      <c r="AQ732" s="41">
        <v>461492.8</v>
      </c>
      <c r="AR732" s="140"/>
      <c r="AS732" s="140">
        <v>461492.8</v>
      </c>
      <c r="AT732" s="58"/>
      <c r="AU732" s="117">
        <v>116</v>
      </c>
      <c r="AV732" s="117">
        <v>58</v>
      </c>
      <c r="AW732" s="57"/>
      <c r="AY732" s="6"/>
      <c r="AZ732" s="1"/>
      <c r="BA732" s="1"/>
      <c r="BB732" s="176"/>
    </row>
    <row r="733" spans="1:54" x14ac:dyDescent="0.25">
      <c r="A733" s="24" t="s">
        <v>1534</v>
      </c>
      <c r="B733" s="24" t="s">
        <v>1535</v>
      </c>
      <c r="C733" s="24" t="s">
        <v>1533</v>
      </c>
      <c r="D733" s="24" t="s">
        <v>6</v>
      </c>
      <c r="E733" s="58"/>
      <c r="F733" s="139">
        <v>25</v>
      </c>
      <c r="G733" s="57"/>
      <c r="H733" s="139">
        <v>130309.55</v>
      </c>
      <c r="I733" s="139">
        <v>19603.25</v>
      </c>
      <c r="J733" s="139">
        <v>31684.229999999996</v>
      </c>
      <c r="K733" s="139">
        <v>109528.891</v>
      </c>
      <c r="L733" s="139">
        <v>291125.92099999997</v>
      </c>
      <c r="M733" s="117">
        <v>0.93018000000000001</v>
      </c>
      <c r="N733" s="25">
        <v>278446.81</v>
      </c>
      <c r="O733" s="25">
        <v>11137.87</v>
      </c>
      <c r="P733" s="58"/>
      <c r="Q733" s="139">
        <v>27844.68</v>
      </c>
      <c r="R733" s="139">
        <v>158582.76</v>
      </c>
      <c r="S733" s="139">
        <v>186427.44</v>
      </c>
      <c r="T733" s="40">
        <v>0.66952621938818402</v>
      </c>
      <c r="U733" s="58"/>
      <c r="V733" s="28">
        <v>92019.37</v>
      </c>
      <c r="W733" s="29">
        <v>0.66952621938818402</v>
      </c>
      <c r="X733" s="42">
        <v>1</v>
      </c>
      <c r="Y733" s="46">
        <v>1</v>
      </c>
      <c r="Z733" s="58"/>
      <c r="AA733" s="28">
        <v>1135.4709534647118</v>
      </c>
      <c r="AB733" s="28">
        <v>340.6412860394135</v>
      </c>
      <c r="AC733" s="139">
        <v>57450.64294256454</v>
      </c>
      <c r="AD733" s="130">
        <v>2851.9220400479267</v>
      </c>
      <c r="AE733" s="137">
        <v>2851.9220400479267</v>
      </c>
      <c r="AF733" s="130">
        <v>2773.2209171706268</v>
      </c>
      <c r="AG733" s="47">
        <v>13.62565144157654</v>
      </c>
      <c r="AH733" s="47">
        <v>114.07688160191707</v>
      </c>
      <c r="AI733" s="47">
        <v>110.92883668682506</v>
      </c>
      <c r="AJ733" s="47">
        <v>0</v>
      </c>
      <c r="AK733" s="47">
        <v>0</v>
      </c>
      <c r="AL733" s="45">
        <v>0</v>
      </c>
      <c r="AM733" s="30">
        <v>0</v>
      </c>
      <c r="AN733" s="140">
        <v>3113.86</v>
      </c>
      <c r="AO733" s="140">
        <v>124.55</v>
      </c>
      <c r="AP733" s="140">
        <v>158582.76</v>
      </c>
      <c r="AQ733" s="41">
        <v>161696.62</v>
      </c>
      <c r="AR733" s="140"/>
      <c r="AS733" s="140">
        <v>161696.62</v>
      </c>
      <c r="AT733" s="58"/>
      <c r="AU733" s="117">
        <v>116</v>
      </c>
      <c r="AV733" s="117">
        <v>58</v>
      </c>
      <c r="AW733" s="57"/>
      <c r="AY733" s="6"/>
      <c r="AZ733" s="1"/>
      <c r="BA733" s="1"/>
      <c r="BB733" s="176"/>
    </row>
    <row r="734" spans="1:54" x14ac:dyDescent="0.25">
      <c r="A734" s="24" t="s">
        <v>1536</v>
      </c>
      <c r="B734" s="24" t="s">
        <v>1537</v>
      </c>
      <c r="C734" s="24" t="s">
        <v>1533</v>
      </c>
      <c r="D734" s="24" t="s">
        <v>12</v>
      </c>
      <c r="E734" s="58"/>
      <c r="F734" s="139">
        <v>432.04</v>
      </c>
      <c r="G734" s="57"/>
      <c r="H734" s="139">
        <v>2318369.62</v>
      </c>
      <c r="I734" s="139">
        <v>338775.52</v>
      </c>
      <c r="J734" s="139">
        <v>446279.70999999996</v>
      </c>
      <c r="K734" s="139">
        <v>1957658.7305599996</v>
      </c>
      <c r="L734" s="139">
        <v>5061083.5805599997</v>
      </c>
      <c r="M734" s="117">
        <v>0.93018000000000001</v>
      </c>
      <c r="N734" s="25">
        <v>4844402.45</v>
      </c>
      <c r="O734" s="25">
        <v>11212.85</v>
      </c>
      <c r="P734" s="58"/>
      <c r="Q734" s="139">
        <v>2402339.17</v>
      </c>
      <c r="R734" s="139">
        <v>1009024.28</v>
      </c>
      <c r="S734" s="139">
        <v>3642613.4699999997</v>
      </c>
      <c r="T734" s="40">
        <v>0.75192214263701385</v>
      </c>
      <c r="U734" s="58"/>
      <c r="V734" s="28">
        <v>1201788.9800000004</v>
      </c>
      <c r="W734" s="29">
        <v>0.75192214263701385</v>
      </c>
      <c r="X734" s="42">
        <v>2</v>
      </c>
      <c r="Y734" s="46">
        <v>0</v>
      </c>
      <c r="Z734" s="58"/>
      <c r="AA734" s="28">
        <v>0</v>
      </c>
      <c r="AB734" s="28">
        <v>0</v>
      </c>
      <c r="AC734" s="139">
        <v>361615.49731350015</v>
      </c>
      <c r="AD734" s="130">
        <v>17951.047264036533</v>
      </c>
      <c r="AE734" s="137">
        <v>17951.047264036533</v>
      </c>
      <c r="AF734" s="130">
        <v>17455.673422583484</v>
      </c>
      <c r="AG734" s="47">
        <v>0</v>
      </c>
      <c r="AH734" s="47">
        <v>41.549502972031597</v>
      </c>
      <c r="AI734" s="47">
        <v>40.402910430940381</v>
      </c>
      <c r="AJ734" s="47">
        <v>0</v>
      </c>
      <c r="AK734" s="47">
        <v>0</v>
      </c>
      <c r="AL734" s="45">
        <v>0</v>
      </c>
      <c r="AM734" s="30">
        <v>0</v>
      </c>
      <c r="AN734" s="140">
        <v>17455.669999999998</v>
      </c>
      <c r="AO734" s="140">
        <v>40.4</v>
      </c>
      <c r="AP734" s="140">
        <v>1015505.12</v>
      </c>
      <c r="AQ734" s="41">
        <v>1032960.79</v>
      </c>
      <c r="AR734" s="140"/>
      <c r="AS734" s="140">
        <v>1032960.79</v>
      </c>
      <c r="AT734" s="58"/>
      <c r="AU734" s="117">
        <v>116</v>
      </c>
      <c r="AV734" s="117">
        <v>58</v>
      </c>
      <c r="AW734" s="57"/>
      <c r="AY734" s="6"/>
      <c r="AZ734" s="1"/>
      <c r="BA734" s="1"/>
      <c r="BB734" s="176"/>
    </row>
    <row r="735" spans="1:54" x14ac:dyDescent="0.25">
      <c r="A735" s="24" t="s">
        <v>1538</v>
      </c>
      <c r="B735" s="24" t="s">
        <v>1539</v>
      </c>
      <c r="C735" s="24" t="s">
        <v>1533</v>
      </c>
      <c r="D735" s="24" t="s">
        <v>12</v>
      </c>
      <c r="E735" s="58"/>
      <c r="F735" s="139">
        <v>1966.04</v>
      </c>
      <c r="G735" s="57"/>
      <c r="H735" s="139">
        <v>10535872.470000001</v>
      </c>
      <c r="I735" s="139">
        <v>1541630.94</v>
      </c>
      <c r="J735" s="139">
        <v>1897880.3399999999</v>
      </c>
      <c r="K735" s="139">
        <v>8889098.3405600004</v>
      </c>
      <c r="L735" s="139">
        <v>22864482.09056</v>
      </c>
      <c r="M735" s="117">
        <v>0.93018000000000001</v>
      </c>
      <c r="N735" s="25">
        <v>21888720.789999999</v>
      </c>
      <c r="O735" s="25">
        <v>11133.4</v>
      </c>
      <c r="P735" s="58"/>
      <c r="Q735" s="139">
        <v>15190772.220000001</v>
      </c>
      <c r="R735" s="139">
        <v>3177376.97</v>
      </c>
      <c r="S735" s="139">
        <v>18590108.68</v>
      </c>
      <c r="T735" s="40">
        <v>0.84930082750623825</v>
      </c>
      <c r="U735" s="58"/>
      <c r="V735" s="28">
        <v>3298612.1099999994</v>
      </c>
      <c r="W735" s="29">
        <v>0.84930082750623825</v>
      </c>
      <c r="X735" s="42">
        <v>2</v>
      </c>
      <c r="Y735" s="46">
        <v>0</v>
      </c>
      <c r="Z735" s="58"/>
      <c r="AA735" s="28">
        <v>0</v>
      </c>
      <c r="AB735" s="28">
        <v>0</v>
      </c>
      <c r="AC735" s="139">
        <v>339580.44948599988</v>
      </c>
      <c r="AD735" s="130">
        <v>16857.199826757478</v>
      </c>
      <c r="AE735" s="137">
        <v>71866.632254309414</v>
      </c>
      <c r="AF735" s="130">
        <v>69883.413717336691</v>
      </c>
      <c r="AG735" s="47">
        <v>0</v>
      </c>
      <c r="AH735" s="47">
        <v>8.5741896536985411</v>
      </c>
      <c r="AI735" s="47">
        <v>35.545265466285883</v>
      </c>
      <c r="AJ735" s="47">
        <v>0</v>
      </c>
      <c r="AK735" s="47">
        <v>0</v>
      </c>
      <c r="AL735" s="45">
        <v>0</v>
      </c>
      <c r="AM735" s="30">
        <v>0</v>
      </c>
      <c r="AN735" s="140">
        <v>69883.41</v>
      </c>
      <c r="AO735" s="140">
        <v>35.54</v>
      </c>
      <c r="AP735" s="140">
        <v>3189210.9699999997</v>
      </c>
      <c r="AQ735" s="41">
        <v>3259094.38</v>
      </c>
      <c r="AR735" s="140"/>
      <c r="AS735" s="140">
        <v>3259094.38</v>
      </c>
      <c r="AT735" s="58"/>
      <c r="AU735" s="117">
        <v>116</v>
      </c>
      <c r="AV735" s="117">
        <v>58</v>
      </c>
      <c r="AW735" s="57"/>
      <c r="AY735" s="6"/>
      <c r="AZ735" s="1"/>
      <c r="BA735" s="1"/>
      <c r="BB735" s="176"/>
    </row>
    <row r="736" spans="1:54" x14ac:dyDescent="0.25">
      <c r="A736" s="24" t="s">
        <v>1540</v>
      </c>
      <c r="B736" s="24" t="s">
        <v>1541</v>
      </c>
      <c r="C736" s="24" t="s">
        <v>1533</v>
      </c>
      <c r="D736" s="24" t="s">
        <v>12</v>
      </c>
      <c r="E736" s="58"/>
      <c r="F736" s="139">
        <v>2662.75</v>
      </c>
      <c r="G736" s="57"/>
      <c r="H736" s="139">
        <v>14412491.290000001</v>
      </c>
      <c r="I736" s="139">
        <v>2087942.15</v>
      </c>
      <c r="J736" s="139">
        <v>2922193</v>
      </c>
      <c r="K736" s="139">
        <v>12150577.272249999</v>
      </c>
      <c r="L736" s="139">
        <v>31573203.712250002</v>
      </c>
      <c r="M736" s="117">
        <v>0.93018000000000001</v>
      </c>
      <c r="N736" s="25">
        <v>30217115.93</v>
      </c>
      <c r="O736" s="25">
        <v>11348.08</v>
      </c>
      <c r="P736" s="58"/>
      <c r="Q736" s="139">
        <v>19384279.859999999</v>
      </c>
      <c r="R736" s="139">
        <v>4341922.4400000004</v>
      </c>
      <c r="S736" s="139">
        <v>24007849.129999999</v>
      </c>
      <c r="T736" s="40">
        <v>0.79451160016779265</v>
      </c>
      <c r="U736" s="58"/>
      <c r="V736" s="28">
        <v>6209266.8000000007</v>
      </c>
      <c r="W736" s="29">
        <v>0.79451160016779265</v>
      </c>
      <c r="X736" s="42">
        <v>2</v>
      </c>
      <c r="Y736" s="46">
        <v>0</v>
      </c>
      <c r="Z736" s="58"/>
      <c r="AA736" s="28">
        <v>0</v>
      </c>
      <c r="AB736" s="28">
        <v>0</v>
      </c>
      <c r="AC736" s="139">
        <v>1142738.5417095008</v>
      </c>
      <c r="AD736" s="130">
        <v>56726.975821170403</v>
      </c>
      <c r="AE736" s="137">
        <v>97334.171753963499</v>
      </c>
      <c r="AF736" s="130">
        <v>94648.155620352729</v>
      </c>
      <c r="AG736" s="47">
        <v>0</v>
      </c>
      <c r="AH736" s="47">
        <v>21.303906044942412</v>
      </c>
      <c r="AI736" s="47">
        <v>35.545265466285883</v>
      </c>
      <c r="AJ736" s="47">
        <v>0</v>
      </c>
      <c r="AK736" s="47">
        <v>0</v>
      </c>
      <c r="AL736" s="45">
        <v>0</v>
      </c>
      <c r="AM736" s="30">
        <v>0</v>
      </c>
      <c r="AN736" s="140">
        <v>94648.15</v>
      </c>
      <c r="AO736" s="140">
        <v>35.54</v>
      </c>
      <c r="AP736" s="140">
        <v>4384374.18</v>
      </c>
      <c r="AQ736" s="41">
        <v>4479022.33</v>
      </c>
      <c r="AR736" s="140"/>
      <c r="AS736" s="140">
        <v>4479022.33</v>
      </c>
      <c r="AT736" s="58"/>
      <c r="AU736" s="117">
        <v>116</v>
      </c>
      <c r="AV736" s="117">
        <v>58</v>
      </c>
      <c r="AW736" s="57"/>
      <c r="AY736" s="6"/>
      <c r="AZ736" s="1"/>
      <c r="BA736" s="1"/>
      <c r="BB736" s="176"/>
    </row>
    <row r="737" spans="1:54" x14ac:dyDescent="0.25">
      <c r="A737" s="24" t="s">
        <v>1542</v>
      </c>
      <c r="B737" s="24" t="s">
        <v>1543</v>
      </c>
      <c r="C737" s="24" t="s">
        <v>1544</v>
      </c>
      <c r="D737" s="24" t="s">
        <v>12</v>
      </c>
      <c r="E737" s="58"/>
      <c r="F737" s="139">
        <v>208.03</v>
      </c>
      <c r="G737" s="57"/>
      <c r="H737" s="139">
        <v>1187703.6600000001</v>
      </c>
      <c r="I737" s="139">
        <v>163122.56</v>
      </c>
      <c r="J737" s="139">
        <v>378703.67000000004</v>
      </c>
      <c r="K737" s="139">
        <v>1010103.09017</v>
      </c>
      <c r="L737" s="139">
        <v>2739632.9801700003</v>
      </c>
      <c r="M737" s="117">
        <v>0.9</v>
      </c>
      <c r="N737" s="25">
        <v>2566679.9900000002</v>
      </c>
      <c r="O737" s="25">
        <v>12338.02</v>
      </c>
      <c r="P737" s="58"/>
      <c r="Q737" s="139">
        <v>621281</v>
      </c>
      <c r="R737" s="139">
        <v>1117884.45</v>
      </c>
      <c r="S737" s="139">
        <v>1761815.67</v>
      </c>
      <c r="T737" s="40">
        <v>0.68641812647629663</v>
      </c>
      <c r="U737" s="58"/>
      <c r="V737" s="28">
        <v>804864.3200000003</v>
      </c>
      <c r="W737" s="29">
        <v>0.68641812647629663</v>
      </c>
      <c r="X737" s="42">
        <v>2</v>
      </c>
      <c r="Y737" s="46">
        <v>0</v>
      </c>
      <c r="Z737" s="58"/>
      <c r="AA737" s="28">
        <v>0</v>
      </c>
      <c r="AB737" s="28">
        <v>0</v>
      </c>
      <c r="AC737" s="139">
        <v>418657.53034770041</v>
      </c>
      <c r="AD737" s="130">
        <v>20782.685395258392</v>
      </c>
      <c r="AE737" s="137">
        <v>20782.685395258392</v>
      </c>
      <c r="AF737" s="130">
        <v>20209.170181993653</v>
      </c>
      <c r="AG737" s="47">
        <v>0</v>
      </c>
      <c r="AH737" s="47">
        <v>99.902347715514068</v>
      </c>
      <c r="AI737" s="47">
        <v>97.145460664296749</v>
      </c>
      <c r="AJ737" s="47">
        <v>0</v>
      </c>
      <c r="AK737" s="47">
        <v>0</v>
      </c>
      <c r="AL737" s="45">
        <v>0</v>
      </c>
      <c r="AM737" s="30">
        <v>0</v>
      </c>
      <c r="AN737" s="140">
        <v>20209.169999999998</v>
      </c>
      <c r="AO737" s="140">
        <v>97.14</v>
      </c>
      <c r="AP737" s="140">
        <v>1183832.49</v>
      </c>
      <c r="AQ737" s="41">
        <v>1204041.6599999999</v>
      </c>
      <c r="AR737" s="140"/>
      <c r="AS737" s="140">
        <v>1204041.6599999999</v>
      </c>
      <c r="AT737" s="58"/>
      <c r="AU737" s="117">
        <v>116</v>
      </c>
      <c r="AV737" s="117">
        <v>58</v>
      </c>
      <c r="AW737" s="57"/>
      <c r="AY737" s="6"/>
      <c r="AZ737" s="1"/>
      <c r="BA737" s="1"/>
      <c r="BB737" s="176"/>
    </row>
    <row r="738" spans="1:54" x14ac:dyDescent="0.25">
      <c r="A738" s="24" t="s">
        <v>1545</v>
      </c>
      <c r="B738" s="24" t="s">
        <v>1546</v>
      </c>
      <c r="C738" s="24" t="s">
        <v>1544</v>
      </c>
      <c r="D738" s="24" t="s">
        <v>131</v>
      </c>
      <c r="E738" s="58"/>
      <c r="F738" s="139">
        <v>52.5</v>
      </c>
      <c r="G738" s="57"/>
      <c r="H738" s="139">
        <v>316364.51</v>
      </c>
      <c r="I738" s="139">
        <v>41166.82</v>
      </c>
      <c r="J738" s="139">
        <v>86663.87999999999</v>
      </c>
      <c r="K738" s="139">
        <v>278618.31650000002</v>
      </c>
      <c r="L738" s="139">
        <v>722813.52650000004</v>
      </c>
      <c r="M738" s="117">
        <v>0.9</v>
      </c>
      <c r="N738" s="25">
        <v>678394</v>
      </c>
      <c r="O738" s="25">
        <v>12921.79</v>
      </c>
      <c r="P738" s="58"/>
      <c r="Q738" s="139">
        <v>103175.19</v>
      </c>
      <c r="R738" s="139">
        <v>228916.41</v>
      </c>
      <c r="S738" s="139">
        <v>360447.66000000003</v>
      </c>
      <c r="T738" s="40">
        <v>0.53132495275606806</v>
      </c>
      <c r="U738" s="58"/>
      <c r="V738" s="28">
        <v>317946.33999999997</v>
      </c>
      <c r="W738" s="29">
        <v>0.53132495275606806</v>
      </c>
      <c r="X738" s="42">
        <v>1</v>
      </c>
      <c r="Y738" s="46">
        <v>1</v>
      </c>
      <c r="Z738" s="58"/>
      <c r="AA738" s="28">
        <v>96521.315199840581</v>
      </c>
      <c r="AB738" s="28">
        <v>28956.394559952172</v>
      </c>
      <c r="AC738" s="139">
        <v>190012.54864208904</v>
      </c>
      <c r="AD738" s="130">
        <v>9432.4614591312802</v>
      </c>
      <c r="AE738" s="137">
        <v>9432.4614591312802</v>
      </c>
      <c r="AF738" s="130">
        <v>9172.1649650805484</v>
      </c>
      <c r="AG738" s="47">
        <v>551.55037257051754</v>
      </c>
      <c r="AH738" s="47">
        <v>179.66593255488152</v>
      </c>
      <c r="AI738" s="47">
        <v>174.70790409677235</v>
      </c>
      <c r="AJ738" s="47">
        <v>0</v>
      </c>
      <c r="AK738" s="47">
        <v>0</v>
      </c>
      <c r="AL738" s="45">
        <v>0</v>
      </c>
      <c r="AM738" s="30">
        <v>0</v>
      </c>
      <c r="AN738" s="140">
        <v>38128.550000000003</v>
      </c>
      <c r="AO738" s="140">
        <v>726.25</v>
      </c>
      <c r="AP738" s="140">
        <v>239205.72</v>
      </c>
      <c r="AQ738" s="41">
        <v>277334.27</v>
      </c>
      <c r="AR738" s="140"/>
      <c r="AS738" s="140">
        <v>277334.27</v>
      </c>
      <c r="AT738" s="58"/>
      <c r="AU738" s="117">
        <v>116</v>
      </c>
      <c r="AV738" s="117">
        <v>58</v>
      </c>
      <c r="AW738" s="57"/>
      <c r="AY738" s="6"/>
      <c r="AZ738" s="1"/>
      <c r="BA738" s="1"/>
      <c r="BB738" s="176"/>
    </row>
    <row r="739" spans="1:54" x14ac:dyDescent="0.25">
      <c r="A739" s="24" t="s">
        <v>1547</v>
      </c>
      <c r="B739" s="24" t="s">
        <v>1548</v>
      </c>
      <c r="C739" s="24" t="s">
        <v>1544</v>
      </c>
      <c r="D739" s="24" t="s">
        <v>12</v>
      </c>
      <c r="E739" s="58"/>
      <c r="F739" s="139">
        <v>954.5</v>
      </c>
      <c r="G739" s="57"/>
      <c r="H739" s="139">
        <v>5430537.5300000003</v>
      </c>
      <c r="I739" s="139">
        <v>748452.08</v>
      </c>
      <c r="J739" s="139">
        <v>1524102.6099999999</v>
      </c>
      <c r="K739" s="139">
        <v>4336001.6294999998</v>
      </c>
      <c r="L739" s="139">
        <v>12039093.8495</v>
      </c>
      <c r="M739" s="117">
        <v>0.9</v>
      </c>
      <c r="N739" s="25">
        <v>11268784.619999999</v>
      </c>
      <c r="O739" s="25">
        <v>11805.95</v>
      </c>
      <c r="P739" s="58"/>
      <c r="Q739" s="139">
        <v>8984601.9700000007</v>
      </c>
      <c r="R739" s="139">
        <v>820148.18</v>
      </c>
      <c r="S739" s="139">
        <v>11850809.68</v>
      </c>
      <c r="T739" s="40">
        <v>1.051649319747137</v>
      </c>
      <c r="U739" s="58"/>
      <c r="V739" s="28">
        <v>-582025.06000000052</v>
      </c>
      <c r="W739" s="29">
        <v>1.051649319747137</v>
      </c>
      <c r="X739" s="42">
        <v>4</v>
      </c>
      <c r="Y739" s="46">
        <v>0</v>
      </c>
      <c r="Z739" s="58"/>
      <c r="AA739" s="28">
        <v>0</v>
      </c>
      <c r="AB739" s="28">
        <v>0</v>
      </c>
      <c r="AC739" s="139">
        <v>0</v>
      </c>
      <c r="AD739" s="130">
        <v>0</v>
      </c>
      <c r="AE739" s="137">
        <v>0</v>
      </c>
      <c r="AF739" s="130">
        <v>0</v>
      </c>
      <c r="AG739" s="47">
        <v>0</v>
      </c>
      <c r="AH739" s="47">
        <v>0</v>
      </c>
      <c r="AI739" s="47">
        <v>0</v>
      </c>
      <c r="AJ739" s="47">
        <v>0</v>
      </c>
      <c r="AK739" s="47">
        <v>1.1213960315357447</v>
      </c>
      <c r="AL739" s="45">
        <v>0</v>
      </c>
      <c r="AM739" s="30">
        <v>1070.3725121008683</v>
      </c>
      <c r="AN739" s="140">
        <v>1070.3699999999999</v>
      </c>
      <c r="AO739" s="140">
        <v>1.1200000000000001</v>
      </c>
      <c r="AP739" s="140">
        <v>820148.18</v>
      </c>
      <c r="AQ739" s="41">
        <v>821218.55</v>
      </c>
      <c r="AR739" s="140"/>
      <c r="AS739" s="140">
        <v>821218.55</v>
      </c>
      <c r="AT739" s="58"/>
      <c r="AU739" s="117">
        <v>116</v>
      </c>
      <c r="AV739" s="117">
        <v>58</v>
      </c>
      <c r="AW739" s="57"/>
      <c r="AY739" s="6"/>
      <c r="AZ739" s="1"/>
      <c r="BA739" s="1"/>
      <c r="BB739" s="176"/>
    </row>
    <row r="740" spans="1:54" x14ac:dyDescent="0.25">
      <c r="A740" s="24" t="s">
        <v>1549</v>
      </c>
      <c r="B740" s="24" t="s">
        <v>1550</v>
      </c>
      <c r="C740" s="24" t="s">
        <v>1544</v>
      </c>
      <c r="D740" s="24" t="s">
        <v>120</v>
      </c>
      <c r="E740" s="58"/>
      <c r="F740" s="139">
        <v>135.13999999999999</v>
      </c>
      <c r="G740" s="57"/>
      <c r="H740" s="139">
        <v>739879.92</v>
      </c>
      <c r="I740" s="139">
        <v>105967.32</v>
      </c>
      <c r="J740" s="139">
        <v>226592.58000000002</v>
      </c>
      <c r="K740" s="139">
        <v>617230.43345999974</v>
      </c>
      <c r="L740" s="139">
        <v>1689670.2534599998</v>
      </c>
      <c r="M740" s="117">
        <v>0.9</v>
      </c>
      <c r="N740" s="25">
        <v>1582426.27</v>
      </c>
      <c r="O740" s="25">
        <v>11709.53</v>
      </c>
      <c r="P740" s="58"/>
      <c r="Q740" s="139">
        <v>254563.49</v>
      </c>
      <c r="R740" s="139">
        <v>798511.28</v>
      </c>
      <c r="S740" s="139">
        <v>1101333.6299999999</v>
      </c>
      <c r="T740" s="40">
        <v>0.69597784799161599</v>
      </c>
      <c r="U740" s="58"/>
      <c r="V740" s="28">
        <v>481092.64000000013</v>
      </c>
      <c r="W740" s="29">
        <v>0.69597784799161599</v>
      </c>
      <c r="X740" s="42">
        <v>2</v>
      </c>
      <c r="Y740" s="46">
        <v>0</v>
      </c>
      <c r="Z740" s="58"/>
      <c r="AA740" s="28">
        <v>0</v>
      </c>
      <c r="AB740" s="28">
        <v>0</v>
      </c>
      <c r="AC740" s="139">
        <v>272646.83597850025</v>
      </c>
      <c r="AD740" s="130">
        <v>13534.531222805965</v>
      </c>
      <c r="AE740" s="137">
        <v>13534.531222805965</v>
      </c>
      <c r="AF740" s="130">
        <v>13161.034756249395</v>
      </c>
      <c r="AG740" s="47">
        <v>0</v>
      </c>
      <c r="AH740" s="47">
        <v>100.15192557944329</v>
      </c>
      <c r="AI740" s="47">
        <v>97.388151222801511</v>
      </c>
      <c r="AJ740" s="47">
        <v>0</v>
      </c>
      <c r="AK740" s="47">
        <v>0</v>
      </c>
      <c r="AL740" s="45">
        <v>0</v>
      </c>
      <c r="AM740" s="30">
        <v>0</v>
      </c>
      <c r="AN740" s="140">
        <v>13161.03</v>
      </c>
      <c r="AO740" s="140">
        <v>97.38</v>
      </c>
      <c r="AP740" s="140">
        <v>809727.47</v>
      </c>
      <c r="AQ740" s="41">
        <v>822888.5</v>
      </c>
      <c r="AR740" s="140"/>
      <c r="AS740" s="140">
        <v>822888.5</v>
      </c>
      <c r="AT740" s="58"/>
      <c r="AU740" s="117">
        <v>116</v>
      </c>
      <c r="AV740" s="117">
        <v>58</v>
      </c>
      <c r="AW740" s="57"/>
      <c r="AY740" s="6"/>
      <c r="AZ740" s="1"/>
      <c r="BA740" s="1"/>
      <c r="BB740" s="176"/>
    </row>
    <row r="741" spans="1:54" x14ac:dyDescent="0.25">
      <c r="A741" s="24" t="s">
        <v>1551</v>
      </c>
      <c r="B741" s="24" t="s">
        <v>1552</v>
      </c>
      <c r="C741" s="24" t="s">
        <v>1544</v>
      </c>
      <c r="D741" s="24" t="s">
        <v>12</v>
      </c>
      <c r="E741" s="58"/>
      <c r="F741" s="139">
        <v>433.12</v>
      </c>
      <c r="G741" s="57"/>
      <c r="H741" s="139">
        <v>2418726.8600000003</v>
      </c>
      <c r="I741" s="139">
        <v>339622.38</v>
      </c>
      <c r="J741" s="139">
        <v>608101.04</v>
      </c>
      <c r="K741" s="139">
        <v>2049138.4356800001</v>
      </c>
      <c r="L741" s="139">
        <v>5415588.7156800004</v>
      </c>
      <c r="M741" s="117">
        <v>0.9</v>
      </c>
      <c r="N741" s="25">
        <v>5078943.68</v>
      </c>
      <c r="O741" s="25">
        <v>11726.41</v>
      </c>
      <c r="P741" s="58"/>
      <c r="Q741" s="139">
        <v>1477464.71</v>
      </c>
      <c r="R741" s="139">
        <v>1814638.1</v>
      </c>
      <c r="S741" s="139">
        <v>3356363.6</v>
      </c>
      <c r="T741" s="40">
        <v>0.66083890892840147</v>
      </c>
      <c r="U741" s="58"/>
      <c r="V741" s="28">
        <v>1722580.0799999996</v>
      </c>
      <c r="W741" s="29">
        <v>0.66083890892840147</v>
      </c>
      <c r="X741" s="42">
        <v>1</v>
      </c>
      <c r="Y741" s="46">
        <v>1</v>
      </c>
      <c r="Z741" s="58"/>
      <c r="AA741" s="28">
        <v>64833.651961702388</v>
      </c>
      <c r="AB741" s="28">
        <v>19450.095588510714</v>
      </c>
      <c r="AC741" s="139">
        <v>847541.57559738704</v>
      </c>
      <c r="AD741" s="130">
        <v>42073.027828768041</v>
      </c>
      <c r="AE741" s="137">
        <v>42073.027828768041</v>
      </c>
      <c r="AF741" s="130">
        <v>40911.988190771386</v>
      </c>
      <c r="AG741" s="47">
        <v>44.906944007459167</v>
      </c>
      <c r="AH741" s="47">
        <v>97.139425168008955</v>
      </c>
      <c r="AI741" s="47">
        <v>94.458783225829762</v>
      </c>
      <c r="AJ741" s="47">
        <v>0</v>
      </c>
      <c r="AK741" s="47">
        <v>0</v>
      </c>
      <c r="AL741" s="45">
        <v>0</v>
      </c>
      <c r="AM741" s="30">
        <v>0</v>
      </c>
      <c r="AN741" s="140">
        <v>60362.080000000002</v>
      </c>
      <c r="AO741" s="140">
        <v>139.36000000000001</v>
      </c>
      <c r="AP741" s="140">
        <v>1851639.7700000003</v>
      </c>
      <c r="AQ741" s="41">
        <v>1912001.8500000003</v>
      </c>
      <c r="AR741" s="140"/>
      <c r="AS741" s="140">
        <v>1912001.8500000003</v>
      </c>
      <c r="AT741" s="58"/>
      <c r="AU741" s="117">
        <v>116</v>
      </c>
      <c r="AV741" s="117">
        <v>58</v>
      </c>
      <c r="AW741" s="57"/>
      <c r="AY741" s="6"/>
      <c r="AZ741" s="1"/>
      <c r="BA741" s="1"/>
      <c r="BB741" s="176"/>
    </row>
    <row r="742" spans="1:54" x14ac:dyDescent="0.25">
      <c r="A742" s="24" t="s">
        <v>1553</v>
      </c>
      <c r="B742" s="24" t="s">
        <v>1554</v>
      </c>
      <c r="C742" s="24" t="s">
        <v>1544</v>
      </c>
      <c r="D742" s="24" t="s">
        <v>12</v>
      </c>
      <c r="E742" s="58"/>
      <c r="F742" s="139">
        <v>984.25</v>
      </c>
      <c r="G742" s="57"/>
      <c r="H742" s="139">
        <v>5683091.2200000007</v>
      </c>
      <c r="I742" s="139">
        <v>771779.95</v>
      </c>
      <c r="J742" s="139">
        <v>1826232.2</v>
      </c>
      <c r="K742" s="139">
        <v>4839992.3657499999</v>
      </c>
      <c r="L742" s="139">
        <v>13121095.735750001</v>
      </c>
      <c r="M742" s="117">
        <v>0.9</v>
      </c>
      <c r="N742" s="25">
        <v>12292985.390000001</v>
      </c>
      <c r="O742" s="25">
        <v>12489.69</v>
      </c>
      <c r="P742" s="58"/>
      <c r="Q742" s="139">
        <v>2882705.07</v>
      </c>
      <c r="R742" s="139">
        <v>4196687.41</v>
      </c>
      <c r="S742" s="139">
        <v>7257517.4900000002</v>
      </c>
      <c r="T742" s="40">
        <v>0.59037876152555968</v>
      </c>
      <c r="U742" s="58"/>
      <c r="V742" s="28">
        <v>5035467.9000000004</v>
      </c>
      <c r="W742" s="29">
        <v>0.59037876152555968</v>
      </c>
      <c r="X742" s="42">
        <v>1</v>
      </c>
      <c r="Y742" s="46">
        <v>1</v>
      </c>
      <c r="Z742" s="58"/>
      <c r="AA742" s="28">
        <v>1023087.7863068562</v>
      </c>
      <c r="AB742" s="28">
        <v>306926.33589205687</v>
      </c>
      <c r="AC742" s="139">
        <v>2678670.5357201318</v>
      </c>
      <c r="AD742" s="130">
        <v>132972.56823539073</v>
      </c>
      <c r="AE742" s="137">
        <v>132972.56823539073</v>
      </c>
      <c r="AF742" s="130">
        <v>129303.08138229718</v>
      </c>
      <c r="AG742" s="47">
        <v>311.83778094189165</v>
      </c>
      <c r="AH742" s="47">
        <v>135.10039952795603</v>
      </c>
      <c r="AI742" s="47">
        <v>131.37219342880078</v>
      </c>
      <c r="AJ742" s="47">
        <v>0</v>
      </c>
      <c r="AK742" s="47">
        <v>0</v>
      </c>
      <c r="AL742" s="45">
        <v>0</v>
      </c>
      <c r="AM742" s="30">
        <v>0</v>
      </c>
      <c r="AN742" s="140">
        <v>436229.41</v>
      </c>
      <c r="AO742" s="140">
        <v>443.2</v>
      </c>
      <c r="AP742" s="140">
        <v>4406113.6899999995</v>
      </c>
      <c r="AQ742" s="41">
        <v>4842343.0999999996</v>
      </c>
      <c r="AR742" s="140"/>
      <c r="AS742" s="140">
        <v>4842343.0999999996</v>
      </c>
      <c r="AT742" s="58"/>
      <c r="AU742" s="117">
        <v>116</v>
      </c>
      <c r="AV742" s="117">
        <v>58</v>
      </c>
      <c r="AW742" s="57"/>
      <c r="AY742" s="6"/>
      <c r="AZ742" s="1"/>
      <c r="BA742" s="1"/>
      <c r="BB742" s="176"/>
    </row>
    <row r="743" spans="1:54" x14ac:dyDescent="0.25">
      <c r="A743" s="24" t="s">
        <v>1555</v>
      </c>
      <c r="B743" s="24" t="s">
        <v>1556</v>
      </c>
      <c r="C743" s="24" t="s">
        <v>1544</v>
      </c>
      <c r="D743" s="24" t="s">
        <v>12</v>
      </c>
      <c r="E743" s="58"/>
      <c r="F743" s="139">
        <v>1185.1199999999999</v>
      </c>
      <c r="G743" s="57"/>
      <c r="H743" s="139">
        <v>6891811.4900000002</v>
      </c>
      <c r="I743" s="139">
        <v>929288.14</v>
      </c>
      <c r="J743" s="139">
        <v>2247799.86</v>
      </c>
      <c r="K743" s="139">
        <v>5818547.5976800006</v>
      </c>
      <c r="L743" s="139">
        <v>15887447.087680001</v>
      </c>
      <c r="M743" s="117">
        <v>0.9</v>
      </c>
      <c r="N743" s="25">
        <v>14880557.130000001</v>
      </c>
      <c r="O743" s="25">
        <v>12556.16</v>
      </c>
      <c r="P743" s="58"/>
      <c r="Q743" s="139">
        <v>3404671.47</v>
      </c>
      <c r="R743" s="139">
        <v>5529069.0700000003</v>
      </c>
      <c r="S743" s="139">
        <v>9431434.2699999996</v>
      </c>
      <c r="T743" s="40">
        <v>0.63380921746442698</v>
      </c>
      <c r="U743" s="58"/>
      <c r="V743" s="28">
        <v>5449122.8600000013</v>
      </c>
      <c r="W743" s="29">
        <v>0.63380921746442698</v>
      </c>
      <c r="X743" s="42">
        <v>1</v>
      </c>
      <c r="Y743" s="46">
        <v>1</v>
      </c>
      <c r="Z743" s="58"/>
      <c r="AA743" s="28">
        <v>592169.92181004398</v>
      </c>
      <c r="AB743" s="28">
        <v>177650.97654301318</v>
      </c>
      <c r="AC743" s="139">
        <v>2917770.5506564295</v>
      </c>
      <c r="AD743" s="130">
        <v>144841.79314649102</v>
      </c>
      <c r="AE743" s="137">
        <v>144841.79314649102</v>
      </c>
      <c r="AF743" s="130">
        <v>140844.76531749789</v>
      </c>
      <c r="AG743" s="47">
        <v>149.90125602724888</v>
      </c>
      <c r="AH743" s="47">
        <v>122.2169849015214</v>
      </c>
      <c r="AI743" s="47">
        <v>118.84430717353339</v>
      </c>
      <c r="AJ743" s="47">
        <v>0</v>
      </c>
      <c r="AK743" s="47">
        <v>0</v>
      </c>
      <c r="AL743" s="45">
        <v>0</v>
      </c>
      <c r="AM743" s="30">
        <v>0</v>
      </c>
      <c r="AN743" s="140">
        <v>318495.74</v>
      </c>
      <c r="AO743" s="140">
        <v>268.74</v>
      </c>
      <c r="AP743" s="140">
        <v>5847234.1000000006</v>
      </c>
      <c r="AQ743" s="41">
        <v>6165729.8400000008</v>
      </c>
      <c r="AR743" s="140"/>
      <c r="AS743" s="140">
        <v>6165729.8400000008</v>
      </c>
      <c r="AT743" s="58"/>
      <c r="AU743" s="117">
        <v>116</v>
      </c>
      <c r="AV743" s="117">
        <v>58</v>
      </c>
      <c r="AW743" s="57"/>
      <c r="AY743" s="6"/>
      <c r="AZ743" s="1"/>
      <c r="BA743" s="1"/>
      <c r="BB743" s="176"/>
    </row>
    <row r="744" spans="1:54" x14ac:dyDescent="0.25">
      <c r="A744" s="24" t="s">
        <v>1557</v>
      </c>
      <c r="B744" s="24" t="s">
        <v>1558</v>
      </c>
      <c r="C744" s="24" t="s">
        <v>1559</v>
      </c>
      <c r="D744" s="24" t="s">
        <v>6</v>
      </c>
      <c r="E744" s="58"/>
      <c r="F744" s="139">
        <v>31</v>
      </c>
      <c r="G744" s="57"/>
      <c r="H744" s="139">
        <v>173853.92</v>
      </c>
      <c r="I744" s="139">
        <v>24308.03</v>
      </c>
      <c r="J744" s="139">
        <v>49308.299999999996</v>
      </c>
      <c r="K744" s="139">
        <v>147184.99299999999</v>
      </c>
      <c r="L744" s="139">
        <v>394655.24300000002</v>
      </c>
      <c r="M744" s="117">
        <v>0.9</v>
      </c>
      <c r="N744" s="25">
        <v>369908.21</v>
      </c>
      <c r="O744" s="25">
        <v>11932.52</v>
      </c>
      <c r="P744" s="58"/>
      <c r="Q744" s="139">
        <v>36990.82</v>
      </c>
      <c r="R744" s="139">
        <v>217657.7</v>
      </c>
      <c r="S744" s="139">
        <v>254648.52000000002</v>
      </c>
      <c r="T744" s="40">
        <v>0.68841002474640944</v>
      </c>
      <c r="U744" s="58"/>
      <c r="V744" s="28">
        <v>115259.69</v>
      </c>
      <c r="W744" s="29">
        <v>0.68841002474640944</v>
      </c>
      <c r="X744" s="42">
        <v>2</v>
      </c>
      <c r="Y744" s="46">
        <v>0</v>
      </c>
      <c r="Z744" s="58"/>
      <c r="AA744" s="28">
        <v>0</v>
      </c>
      <c r="AB744" s="28">
        <v>0</v>
      </c>
      <c r="AC744" s="139">
        <v>70441.982100000008</v>
      </c>
      <c r="AD744" s="130">
        <v>3496.828425340575</v>
      </c>
      <c r="AE744" s="137">
        <v>3496.828425340575</v>
      </c>
      <c r="AF744" s="130">
        <v>3400.3305829314822</v>
      </c>
      <c r="AG744" s="47">
        <v>0</v>
      </c>
      <c r="AH744" s="47">
        <v>112.80091694647017</v>
      </c>
      <c r="AI744" s="47">
        <v>109.6880833203704</v>
      </c>
      <c r="AJ744" s="47">
        <v>0</v>
      </c>
      <c r="AK744" s="47">
        <v>0</v>
      </c>
      <c r="AL744" s="45">
        <v>0</v>
      </c>
      <c r="AM744" s="30">
        <v>0</v>
      </c>
      <c r="AN744" s="140">
        <v>3400.33</v>
      </c>
      <c r="AO744" s="140">
        <v>109.68</v>
      </c>
      <c r="AP744" s="140">
        <v>217657.7</v>
      </c>
      <c r="AQ744" s="41">
        <v>221058.03</v>
      </c>
      <c r="AR744" s="140"/>
      <c r="AS744" s="140">
        <v>221058.03</v>
      </c>
      <c r="AT744" s="58"/>
      <c r="AU744" s="117">
        <v>90</v>
      </c>
      <c r="AV744" s="117">
        <v>45</v>
      </c>
      <c r="AW744" s="57"/>
      <c r="AY744" s="6"/>
      <c r="AZ744" s="1"/>
      <c r="BA744" s="1"/>
      <c r="BB744" s="176"/>
    </row>
    <row r="745" spans="1:54" x14ac:dyDescent="0.25">
      <c r="A745" s="24" t="s">
        <v>1560</v>
      </c>
      <c r="B745" s="24" t="s">
        <v>1561</v>
      </c>
      <c r="C745" s="24" t="s">
        <v>1559</v>
      </c>
      <c r="D745" s="24" t="s">
        <v>6</v>
      </c>
      <c r="E745" s="58"/>
      <c r="F745" s="139">
        <v>66</v>
      </c>
      <c r="G745" s="57"/>
      <c r="H745" s="139">
        <v>387743.61</v>
      </c>
      <c r="I745" s="139">
        <v>51752.58</v>
      </c>
      <c r="J745" s="139">
        <v>108902.20000000001</v>
      </c>
      <c r="K745" s="139">
        <v>323864.26799999998</v>
      </c>
      <c r="L745" s="139">
        <v>872262.65800000005</v>
      </c>
      <c r="M745" s="117">
        <v>0.9</v>
      </c>
      <c r="N745" s="25">
        <v>817422.81</v>
      </c>
      <c r="O745" s="25">
        <v>12385.19</v>
      </c>
      <c r="P745" s="58"/>
      <c r="Q745" s="139">
        <v>81742.28</v>
      </c>
      <c r="R745" s="139">
        <v>325691.32</v>
      </c>
      <c r="S745" s="139">
        <v>407433.6</v>
      </c>
      <c r="T745" s="40">
        <v>0.49843678817820114</v>
      </c>
      <c r="U745" s="58"/>
      <c r="V745" s="28">
        <v>409989.21000000008</v>
      </c>
      <c r="W745" s="29">
        <v>0.49843678817820114</v>
      </c>
      <c r="X745" s="42">
        <v>1</v>
      </c>
      <c r="Y745" s="46">
        <v>1</v>
      </c>
      <c r="Z745" s="58"/>
      <c r="AA745" s="28">
        <v>143185.75068805751</v>
      </c>
      <c r="AB745" s="28">
        <v>42955.72520641725</v>
      </c>
      <c r="AC745" s="139">
        <v>256762.08341422459</v>
      </c>
      <c r="AD745" s="130">
        <v>12745.992163564179</v>
      </c>
      <c r="AE745" s="137">
        <v>12745.992163564179</v>
      </c>
      <c r="AF745" s="130">
        <v>12394.25607773453</v>
      </c>
      <c r="AG745" s="47">
        <v>650.84432130935227</v>
      </c>
      <c r="AH745" s="47">
        <v>193.12109338733603</v>
      </c>
      <c r="AI745" s="47">
        <v>187.79175875355349</v>
      </c>
      <c r="AJ745" s="47">
        <v>0</v>
      </c>
      <c r="AK745" s="47">
        <v>0</v>
      </c>
      <c r="AL745" s="45">
        <v>0</v>
      </c>
      <c r="AM745" s="30">
        <v>0</v>
      </c>
      <c r="AN745" s="140">
        <v>55349.98</v>
      </c>
      <c r="AO745" s="140">
        <v>838.63</v>
      </c>
      <c r="AP745" s="140">
        <v>325691.32</v>
      </c>
      <c r="AQ745" s="41">
        <v>381041.3</v>
      </c>
      <c r="AR745" s="140"/>
      <c r="AS745" s="140">
        <v>381041.3</v>
      </c>
      <c r="AT745" s="58"/>
      <c r="AU745" s="117">
        <v>90</v>
      </c>
      <c r="AV745" s="117">
        <v>45</v>
      </c>
      <c r="AW745" s="57"/>
      <c r="AY745" s="6"/>
      <c r="AZ745" s="1"/>
      <c r="BA745" s="1"/>
      <c r="BB745" s="176"/>
    </row>
    <row r="746" spans="1:54" x14ac:dyDescent="0.25">
      <c r="A746" s="24" t="s">
        <v>1562</v>
      </c>
      <c r="B746" s="24" t="s">
        <v>1563</v>
      </c>
      <c r="C746" s="24" t="s">
        <v>1559</v>
      </c>
      <c r="D746" s="24" t="s">
        <v>12</v>
      </c>
      <c r="E746" s="58"/>
      <c r="F746" s="139">
        <v>2649.2</v>
      </c>
      <c r="G746" s="57"/>
      <c r="H746" s="139">
        <v>15225459.23</v>
      </c>
      <c r="I746" s="139">
        <v>2077317.19</v>
      </c>
      <c r="J746" s="139">
        <v>4963591</v>
      </c>
      <c r="K746" s="139">
        <v>12924496.902799999</v>
      </c>
      <c r="L746" s="139">
        <v>35190864.322800003</v>
      </c>
      <c r="M746" s="117">
        <v>0.9</v>
      </c>
      <c r="N746" s="25">
        <v>32964227.579999998</v>
      </c>
      <c r="O746" s="25">
        <v>12443.08</v>
      </c>
      <c r="P746" s="58"/>
      <c r="Q746" s="139">
        <v>14586670.699999999</v>
      </c>
      <c r="R746" s="139">
        <v>5252423.4000000004</v>
      </c>
      <c r="S746" s="139">
        <v>21643861.129999999</v>
      </c>
      <c r="T746" s="40">
        <v>0.65658632763267677</v>
      </c>
      <c r="U746" s="58"/>
      <c r="V746" s="28">
        <v>11320366.449999999</v>
      </c>
      <c r="W746" s="29">
        <v>0.65658632763267677</v>
      </c>
      <c r="X746" s="42">
        <v>1</v>
      </c>
      <c r="Y746" s="46">
        <v>1</v>
      </c>
      <c r="Z746" s="58"/>
      <c r="AA746" s="28">
        <v>560977.49694381654</v>
      </c>
      <c r="AB746" s="28">
        <v>168293.24908314497</v>
      </c>
      <c r="AC746" s="139">
        <v>4379525.1219261475</v>
      </c>
      <c r="AD746" s="130">
        <v>217405.12517242893</v>
      </c>
      <c r="AE746" s="137">
        <v>217405.12517242893</v>
      </c>
      <c r="AF746" s="130">
        <v>211405.65280604459</v>
      </c>
      <c r="AG746" s="47">
        <v>63.526064126206016</v>
      </c>
      <c r="AH746" s="47">
        <v>82.064444048176412</v>
      </c>
      <c r="AI746" s="47">
        <v>79.799808548257815</v>
      </c>
      <c r="AJ746" s="47">
        <v>0</v>
      </c>
      <c r="AK746" s="47">
        <v>0</v>
      </c>
      <c r="AL746" s="45">
        <v>0</v>
      </c>
      <c r="AM746" s="30">
        <v>0</v>
      </c>
      <c r="AN746" s="140">
        <v>379698.9</v>
      </c>
      <c r="AO746" s="140">
        <v>143.32</v>
      </c>
      <c r="AP746" s="140">
        <v>5677200.4000000004</v>
      </c>
      <c r="AQ746" s="41">
        <v>6056899.3000000007</v>
      </c>
      <c r="AR746" s="140"/>
      <c r="AS746" s="140">
        <v>6056899.3000000007</v>
      </c>
      <c r="AT746" s="58"/>
      <c r="AU746" s="117">
        <v>90</v>
      </c>
      <c r="AV746" s="117">
        <v>45</v>
      </c>
      <c r="AW746" s="57"/>
      <c r="AY746" s="6"/>
      <c r="AZ746" s="1"/>
      <c r="BA746" s="1"/>
      <c r="BB746" s="176"/>
    </row>
    <row r="747" spans="1:54" x14ac:dyDescent="0.25">
      <c r="A747" s="24" t="s">
        <v>1564</v>
      </c>
      <c r="B747" s="24" t="s">
        <v>1565</v>
      </c>
      <c r="C747" s="24" t="s">
        <v>1559</v>
      </c>
      <c r="D747" s="24" t="s">
        <v>120</v>
      </c>
      <c r="E747" s="58"/>
      <c r="F747" s="139">
        <v>69</v>
      </c>
      <c r="G747" s="57"/>
      <c r="H747" s="139">
        <v>366073.48</v>
      </c>
      <c r="I747" s="139">
        <v>54104.97</v>
      </c>
      <c r="J747" s="139">
        <v>88327.62000000001</v>
      </c>
      <c r="K747" s="139">
        <v>283922.09499999997</v>
      </c>
      <c r="L747" s="139">
        <v>792428.16499999992</v>
      </c>
      <c r="M747" s="117">
        <v>0.9</v>
      </c>
      <c r="N747" s="25">
        <v>741577.55</v>
      </c>
      <c r="O747" s="25">
        <v>10747.5</v>
      </c>
      <c r="P747" s="58"/>
      <c r="Q747" s="139">
        <v>727165.29</v>
      </c>
      <c r="R747" s="139">
        <v>53774.48</v>
      </c>
      <c r="S747" s="139">
        <v>808543.9</v>
      </c>
      <c r="T747" s="40">
        <v>1.0903025583770705</v>
      </c>
      <c r="U747" s="58"/>
      <c r="V747" s="28">
        <v>-66966.349999999977</v>
      </c>
      <c r="W747" s="29">
        <v>1.0903025583770705</v>
      </c>
      <c r="X747" s="42">
        <v>4</v>
      </c>
      <c r="Y747" s="46">
        <v>0</v>
      </c>
      <c r="Z747" s="58"/>
      <c r="AA747" s="28">
        <v>0</v>
      </c>
      <c r="AB747" s="28">
        <v>0</v>
      </c>
      <c r="AC747" s="139">
        <v>0</v>
      </c>
      <c r="AD747" s="130">
        <v>0</v>
      </c>
      <c r="AE747" s="137">
        <v>0</v>
      </c>
      <c r="AF747" s="130">
        <v>0</v>
      </c>
      <c r="AG747" s="47">
        <v>0</v>
      </c>
      <c r="AH747" s="47">
        <v>0</v>
      </c>
      <c r="AI747" s="47">
        <v>0</v>
      </c>
      <c r="AJ747" s="47">
        <v>0</v>
      </c>
      <c r="AK747" s="47">
        <v>1.0208580372562253</v>
      </c>
      <c r="AL747" s="45">
        <v>0</v>
      </c>
      <c r="AM747" s="30">
        <v>70.43920457067955</v>
      </c>
      <c r="AN747" s="140">
        <v>70.430000000000007</v>
      </c>
      <c r="AO747" s="140">
        <v>1.02</v>
      </c>
      <c r="AP747" s="140">
        <v>53774.479999999996</v>
      </c>
      <c r="AQ747" s="41">
        <v>53844.909999999996</v>
      </c>
      <c r="AR747" s="140"/>
      <c r="AS747" s="140">
        <v>53844.909999999996</v>
      </c>
      <c r="AT747" s="58"/>
      <c r="AU747" s="117">
        <v>90</v>
      </c>
      <c r="AV747" s="117">
        <v>45</v>
      </c>
      <c r="AW747" s="57"/>
      <c r="AY747" s="6"/>
      <c r="AZ747" s="1"/>
      <c r="BA747" s="1"/>
      <c r="BB747" s="176"/>
    </row>
    <row r="748" spans="1:54" x14ac:dyDescent="0.25">
      <c r="A748" s="24" t="s">
        <v>1566</v>
      </c>
      <c r="B748" s="24" t="s">
        <v>2064</v>
      </c>
      <c r="C748" s="24" t="s">
        <v>1559</v>
      </c>
      <c r="D748" s="24" t="s">
        <v>12</v>
      </c>
      <c r="E748" s="58"/>
      <c r="F748" s="139">
        <v>191.62</v>
      </c>
      <c r="G748" s="57"/>
      <c r="H748" s="139">
        <v>1084786.98</v>
      </c>
      <c r="I748" s="139">
        <v>150254.99</v>
      </c>
      <c r="J748" s="139">
        <v>332595.36</v>
      </c>
      <c r="K748" s="139">
        <v>869827.45117999997</v>
      </c>
      <c r="L748" s="139">
        <v>2437464.7811799999</v>
      </c>
      <c r="M748" s="117">
        <v>0.9</v>
      </c>
      <c r="N748" s="25">
        <v>2280701.04</v>
      </c>
      <c r="O748" s="25">
        <v>11902.2</v>
      </c>
      <c r="P748" s="58"/>
      <c r="Q748" s="139">
        <v>2024248.34</v>
      </c>
      <c r="R748" s="139">
        <v>281631.99</v>
      </c>
      <c r="S748" s="139">
        <v>2366296.17</v>
      </c>
      <c r="T748" s="40">
        <v>1.0375301841402238</v>
      </c>
      <c r="U748" s="58"/>
      <c r="V748" s="28">
        <v>-85595.129999999888</v>
      </c>
      <c r="W748" s="29">
        <v>1.0375301841402238</v>
      </c>
      <c r="X748" s="42">
        <v>4</v>
      </c>
      <c r="Y748" s="46">
        <v>0</v>
      </c>
      <c r="Z748" s="58"/>
      <c r="AA748" s="28">
        <v>0</v>
      </c>
      <c r="AB748" s="28">
        <v>0</v>
      </c>
      <c r="AC748" s="139">
        <v>0</v>
      </c>
      <c r="AD748" s="130">
        <v>0</v>
      </c>
      <c r="AE748" s="137">
        <v>0</v>
      </c>
      <c r="AF748" s="130">
        <v>0</v>
      </c>
      <c r="AG748" s="47">
        <v>0</v>
      </c>
      <c r="AH748" s="47">
        <v>0</v>
      </c>
      <c r="AI748" s="47">
        <v>0</v>
      </c>
      <c r="AJ748" s="47">
        <v>0</v>
      </c>
      <c r="AK748" s="47">
        <v>1.1305385973676982</v>
      </c>
      <c r="AL748" s="45">
        <v>0</v>
      </c>
      <c r="AM748" s="30">
        <v>216.63380602759833</v>
      </c>
      <c r="AN748" s="140">
        <v>216.63</v>
      </c>
      <c r="AO748" s="140">
        <v>1.1299999999999999</v>
      </c>
      <c r="AP748" s="140">
        <v>283253.90999999997</v>
      </c>
      <c r="AQ748" s="41">
        <v>283470.53999999998</v>
      </c>
      <c r="AR748" s="140"/>
      <c r="AS748" s="140">
        <v>283470.53999999998</v>
      </c>
      <c r="AT748" s="58"/>
      <c r="AU748" s="117">
        <v>90</v>
      </c>
      <c r="AV748" s="117">
        <v>45</v>
      </c>
      <c r="AW748" s="57"/>
      <c r="AY748" s="6"/>
      <c r="AZ748" s="1"/>
      <c r="BA748" s="1"/>
      <c r="BB748" s="176"/>
    </row>
    <row r="749" spans="1:54" x14ac:dyDescent="0.25">
      <c r="A749" s="24" t="s">
        <v>1567</v>
      </c>
      <c r="B749" s="24" t="s">
        <v>1568</v>
      </c>
      <c r="C749" s="24" t="s">
        <v>1559</v>
      </c>
      <c r="D749" s="24" t="s">
        <v>12</v>
      </c>
      <c r="E749" s="58"/>
      <c r="F749" s="139">
        <v>700</v>
      </c>
      <c r="G749" s="57"/>
      <c r="H749" s="139">
        <v>3931649.7199999997</v>
      </c>
      <c r="I749" s="139">
        <v>548891</v>
      </c>
      <c r="J749" s="139">
        <v>1088803.26</v>
      </c>
      <c r="K749" s="139">
        <v>3127873.7909999997</v>
      </c>
      <c r="L749" s="139">
        <v>8697217.7709999997</v>
      </c>
      <c r="M749" s="117">
        <v>0.9</v>
      </c>
      <c r="N749" s="25">
        <v>8140283.3700000001</v>
      </c>
      <c r="O749" s="25">
        <v>11628.97</v>
      </c>
      <c r="P749" s="58"/>
      <c r="Q749" s="139">
        <v>6468699.3300000001</v>
      </c>
      <c r="R749" s="139">
        <v>806755.11</v>
      </c>
      <c r="S749" s="139">
        <v>7482130.2600000007</v>
      </c>
      <c r="T749" s="40">
        <v>0.91914862418358301</v>
      </c>
      <c r="U749" s="58"/>
      <c r="V749" s="28">
        <v>658153.1099999994</v>
      </c>
      <c r="W749" s="29">
        <v>0.91914862418358301</v>
      </c>
      <c r="X749" s="42">
        <v>3</v>
      </c>
      <c r="Y749" s="46">
        <v>0</v>
      </c>
      <c r="Z749" s="58"/>
      <c r="AA749" s="28">
        <v>0</v>
      </c>
      <c r="AB749" s="28">
        <v>0</v>
      </c>
      <c r="AC749" s="139">
        <v>0</v>
      </c>
      <c r="AD749" s="130">
        <v>0</v>
      </c>
      <c r="AE749" s="137">
        <v>0</v>
      </c>
      <c r="AF749" s="130">
        <v>0</v>
      </c>
      <c r="AG749" s="47">
        <v>0</v>
      </c>
      <c r="AH749" s="47">
        <v>0</v>
      </c>
      <c r="AI749" s="47">
        <v>0</v>
      </c>
      <c r="AJ749" s="47">
        <v>26.451455621945847</v>
      </c>
      <c r="AK749" s="47">
        <v>0</v>
      </c>
      <c r="AL749" s="45">
        <v>18516.018935362092</v>
      </c>
      <c r="AM749" s="30">
        <v>0</v>
      </c>
      <c r="AN749" s="140">
        <v>18516.009999999998</v>
      </c>
      <c r="AO749" s="140">
        <v>26.45</v>
      </c>
      <c r="AP749" s="140">
        <v>830319.92999999993</v>
      </c>
      <c r="AQ749" s="41">
        <v>848835.94</v>
      </c>
      <c r="AR749" s="140"/>
      <c r="AS749" s="140">
        <v>848835.94</v>
      </c>
      <c r="AT749" s="58"/>
      <c r="AU749" s="117">
        <v>90</v>
      </c>
      <c r="AV749" s="117">
        <v>45</v>
      </c>
      <c r="AW749" s="57"/>
      <c r="AY749" s="6"/>
      <c r="AZ749" s="1"/>
      <c r="BA749" s="1"/>
      <c r="BB749" s="176"/>
    </row>
    <row r="750" spans="1:54" x14ac:dyDescent="0.25">
      <c r="A750" s="24" t="s">
        <v>1569</v>
      </c>
      <c r="B750" s="24" t="s">
        <v>1570</v>
      </c>
      <c r="C750" s="24" t="s">
        <v>1559</v>
      </c>
      <c r="D750" s="24" t="s">
        <v>12</v>
      </c>
      <c r="E750" s="58"/>
      <c r="F750" s="139">
        <v>505.81</v>
      </c>
      <c r="G750" s="57"/>
      <c r="H750" s="139">
        <v>2867225.6500000004</v>
      </c>
      <c r="I750" s="139">
        <v>396620.79</v>
      </c>
      <c r="J750" s="139">
        <v>819955.92000000016</v>
      </c>
      <c r="K750" s="139">
        <v>2425000.1825899994</v>
      </c>
      <c r="L750" s="139">
        <v>6508802.5425899997</v>
      </c>
      <c r="M750" s="117">
        <v>0.9</v>
      </c>
      <c r="N750" s="25">
        <v>6100422.2999999998</v>
      </c>
      <c r="O750" s="25">
        <v>12060.69</v>
      </c>
      <c r="P750" s="58"/>
      <c r="Q750" s="139">
        <v>4242843.7</v>
      </c>
      <c r="R750" s="139">
        <v>661953.62</v>
      </c>
      <c r="S750" s="139">
        <v>5060041.9000000004</v>
      </c>
      <c r="T750" s="40">
        <v>0.82945764262910138</v>
      </c>
      <c r="U750" s="58"/>
      <c r="V750" s="28">
        <v>1040380.3999999994</v>
      </c>
      <c r="W750" s="29">
        <v>0.82945764262910138</v>
      </c>
      <c r="X750" s="42">
        <v>2</v>
      </c>
      <c r="Y750" s="46">
        <v>0</v>
      </c>
      <c r="Z750" s="58"/>
      <c r="AA750" s="28">
        <v>0</v>
      </c>
      <c r="AB750" s="28">
        <v>0</v>
      </c>
      <c r="AC750" s="139">
        <v>131037.97276499997</v>
      </c>
      <c r="AD750" s="130">
        <v>6504.8894750458185</v>
      </c>
      <c r="AE750" s="137">
        <v>18489.380307904339</v>
      </c>
      <c r="AF750" s="130">
        <v>17979.150725502062</v>
      </c>
      <c r="AG750" s="47">
        <v>0</v>
      </c>
      <c r="AH750" s="47">
        <v>12.860341778624026</v>
      </c>
      <c r="AI750" s="47">
        <v>35.545265466285883</v>
      </c>
      <c r="AJ750" s="47">
        <v>0</v>
      </c>
      <c r="AK750" s="47">
        <v>0</v>
      </c>
      <c r="AL750" s="45">
        <v>0</v>
      </c>
      <c r="AM750" s="30">
        <v>0</v>
      </c>
      <c r="AN750" s="140">
        <v>17979.150000000001</v>
      </c>
      <c r="AO750" s="140">
        <v>35.54</v>
      </c>
      <c r="AP750" s="140">
        <v>685330.34</v>
      </c>
      <c r="AQ750" s="41">
        <v>703309.49</v>
      </c>
      <c r="AR750" s="140"/>
      <c r="AS750" s="140">
        <v>703309.49</v>
      </c>
      <c r="AT750" s="58"/>
      <c r="AU750" s="117">
        <v>90</v>
      </c>
      <c r="AV750" s="117">
        <v>45</v>
      </c>
      <c r="AW750" s="57"/>
      <c r="AY750" s="6"/>
      <c r="AZ750" s="1"/>
      <c r="BA750" s="1"/>
      <c r="BB750" s="176"/>
    </row>
    <row r="751" spans="1:54" x14ac:dyDescent="0.25">
      <c r="A751" s="24" t="s">
        <v>1571</v>
      </c>
      <c r="B751" s="24" t="s">
        <v>1572</v>
      </c>
      <c r="C751" s="24" t="s">
        <v>1573</v>
      </c>
      <c r="D751" s="24" t="s">
        <v>120</v>
      </c>
      <c r="E751" s="58"/>
      <c r="F751" s="139">
        <v>86</v>
      </c>
      <c r="G751" s="57"/>
      <c r="H751" s="139">
        <v>474593.26</v>
      </c>
      <c r="I751" s="139">
        <v>67435.179999999993</v>
      </c>
      <c r="J751" s="139">
        <v>151006.28</v>
      </c>
      <c r="K751" s="139">
        <v>371883.03100000002</v>
      </c>
      <c r="L751" s="139">
        <v>1064917.7509999999</v>
      </c>
      <c r="M751" s="117">
        <v>0.9</v>
      </c>
      <c r="N751" s="25">
        <v>995614.27</v>
      </c>
      <c r="O751" s="25">
        <v>11576.91</v>
      </c>
      <c r="P751" s="58"/>
      <c r="Q751" s="139">
        <v>909460.35</v>
      </c>
      <c r="R751" s="139">
        <v>108116.53</v>
      </c>
      <c r="S751" s="139">
        <v>1048839.6499999999</v>
      </c>
      <c r="T751" s="40">
        <v>1.0534598404259512</v>
      </c>
      <c r="U751" s="58"/>
      <c r="V751" s="28">
        <v>-53225.379999999888</v>
      </c>
      <c r="W751" s="29">
        <v>1.0534598404259512</v>
      </c>
      <c r="X751" s="42">
        <v>4</v>
      </c>
      <c r="Y751" s="46">
        <v>0</v>
      </c>
      <c r="Z751" s="58"/>
      <c r="AA751" s="28">
        <v>0</v>
      </c>
      <c r="AB751" s="28">
        <v>0</v>
      </c>
      <c r="AC751" s="139">
        <v>0</v>
      </c>
      <c r="AD751" s="130">
        <v>0</v>
      </c>
      <c r="AE751" s="137">
        <v>0</v>
      </c>
      <c r="AF751" s="130">
        <v>0</v>
      </c>
      <c r="AG751" s="47">
        <v>0</v>
      </c>
      <c r="AH751" s="47">
        <v>0</v>
      </c>
      <c r="AI751" s="47">
        <v>0</v>
      </c>
      <c r="AJ751" s="47">
        <v>0</v>
      </c>
      <c r="AK751" s="47">
        <v>1.0996400039037739</v>
      </c>
      <c r="AL751" s="45">
        <v>0</v>
      </c>
      <c r="AM751" s="30">
        <v>94.569040335724551</v>
      </c>
      <c r="AN751" s="140">
        <v>94.56</v>
      </c>
      <c r="AO751" s="140">
        <v>1.0900000000000001</v>
      </c>
      <c r="AP751" s="140">
        <v>114809.73</v>
      </c>
      <c r="AQ751" s="41">
        <v>114904.29</v>
      </c>
      <c r="AR751" s="140"/>
      <c r="AS751" s="140">
        <v>114904.29</v>
      </c>
      <c r="AT751" s="58"/>
      <c r="AU751" s="117">
        <v>90</v>
      </c>
      <c r="AV751" s="117">
        <v>45</v>
      </c>
      <c r="AW751" s="57"/>
      <c r="AY751" s="6"/>
      <c r="AZ751" s="1"/>
      <c r="BA751" s="1"/>
      <c r="BB751" s="176"/>
    </row>
    <row r="752" spans="1:54" x14ac:dyDescent="0.25">
      <c r="A752" s="24" t="s">
        <v>1574</v>
      </c>
      <c r="B752" s="24" t="s">
        <v>1575</v>
      </c>
      <c r="C752" s="24" t="s">
        <v>1573</v>
      </c>
      <c r="D752" s="24" t="s">
        <v>120</v>
      </c>
      <c r="E752" s="58"/>
      <c r="F752" s="139">
        <v>90.88</v>
      </c>
      <c r="G752" s="57"/>
      <c r="H752" s="139">
        <v>483561.06</v>
      </c>
      <c r="I752" s="139">
        <v>71261.73</v>
      </c>
      <c r="J752" s="139">
        <v>138297.03</v>
      </c>
      <c r="K752" s="139">
        <v>381370.78831999999</v>
      </c>
      <c r="L752" s="139">
        <v>1074490.6083200001</v>
      </c>
      <c r="M752" s="117">
        <v>0.9</v>
      </c>
      <c r="N752" s="25">
        <v>1005178.62</v>
      </c>
      <c r="O752" s="25">
        <v>11060.5</v>
      </c>
      <c r="P752" s="58"/>
      <c r="Q752" s="139">
        <v>1116705.74</v>
      </c>
      <c r="R752" s="139">
        <v>111578.27</v>
      </c>
      <c r="S752" s="139">
        <v>1240808.8400000001</v>
      </c>
      <c r="T752" s="40">
        <v>1.2344162672301964</v>
      </c>
      <c r="U752" s="58"/>
      <c r="V752" s="28">
        <v>-235630.22000000009</v>
      </c>
      <c r="W752" s="29">
        <v>1.2344162672301964</v>
      </c>
      <c r="X752" s="42">
        <v>4</v>
      </c>
      <c r="Y752" s="46">
        <v>0</v>
      </c>
      <c r="Z752" s="58"/>
      <c r="AA752" s="28">
        <v>0</v>
      </c>
      <c r="AB752" s="28">
        <v>0</v>
      </c>
      <c r="AC752" s="139">
        <v>0</v>
      </c>
      <c r="AD752" s="130">
        <v>0</v>
      </c>
      <c r="AE752" s="137">
        <v>0</v>
      </c>
      <c r="AF752" s="130">
        <v>0</v>
      </c>
      <c r="AG752" s="47">
        <v>0</v>
      </c>
      <c r="AH752" s="47">
        <v>0</v>
      </c>
      <c r="AI752" s="47">
        <v>0</v>
      </c>
      <c r="AJ752" s="47">
        <v>0</v>
      </c>
      <c r="AK752" s="47">
        <v>1.050588865162013</v>
      </c>
      <c r="AL752" s="45">
        <v>0</v>
      </c>
      <c r="AM752" s="30">
        <v>95.477516065923737</v>
      </c>
      <c r="AN752" s="140">
        <v>95.47</v>
      </c>
      <c r="AO752" s="140">
        <v>1.05</v>
      </c>
      <c r="AP752" s="140">
        <v>111578.27</v>
      </c>
      <c r="AQ752" s="41">
        <v>111673.74</v>
      </c>
      <c r="AR752" s="140"/>
      <c r="AS752" s="140">
        <v>111673.74</v>
      </c>
      <c r="AT752" s="58"/>
      <c r="AU752" s="117">
        <v>90</v>
      </c>
      <c r="AV752" s="117">
        <v>45</v>
      </c>
      <c r="AW752" s="57"/>
      <c r="AY752" s="6"/>
      <c r="AZ752" s="1"/>
      <c r="BA752" s="1"/>
      <c r="BB752" s="176"/>
    </row>
    <row r="753" spans="1:54" x14ac:dyDescent="0.25">
      <c r="A753" s="24" t="s">
        <v>1576</v>
      </c>
      <c r="B753" s="24" t="s">
        <v>1577</v>
      </c>
      <c r="C753" s="24" t="s">
        <v>1573</v>
      </c>
      <c r="D753" s="24" t="s">
        <v>131</v>
      </c>
      <c r="E753" s="58"/>
      <c r="F753" s="139">
        <v>908.82</v>
      </c>
      <c r="G753" s="57"/>
      <c r="H753" s="139">
        <v>5515992.2300000004</v>
      </c>
      <c r="I753" s="139">
        <v>712633.02</v>
      </c>
      <c r="J753" s="139">
        <v>1724284.7399999998</v>
      </c>
      <c r="K753" s="139">
        <v>4901140.8079799991</v>
      </c>
      <c r="L753" s="139">
        <v>12854050.797979999</v>
      </c>
      <c r="M753" s="117">
        <v>0.9</v>
      </c>
      <c r="N753" s="25">
        <v>12058759.789999999</v>
      </c>
      <c r="O753" s="25">
        <v>13268.58</v>
      </c>
      <c r="P753" s="58"/>
      <c r="Q753" s="139">
        <v>5826825.4000000004</v>
      </c>
      <c r="R753" s="139">
        <v>1982325.88</v>
      </c>
      <c r="S753" s="139">
        <v>8467490.6799999997</v>
      </c>
      <c r="T753" s="40">
        <v>0.7021858655001868</v>
      </c>
      <c r="U753" s="58"/>
      <c r="V753" s="28">
        <v>3591269.1099999994</v>
      </c>
      <c r="W753" s="29">
        <v>0.7021858655001868</v>
      </c>
      <c r="X753" s="42">
        <v>2</v>
      </c>
      <c r="Y753" s="46">
        <v>0</v>
      </c>
      <c r="Z753" s="58"/>
      <c r="AA753" s="28">
        <v>0</v>
      </c>
      <c r="AB753" s="28">
        <v>0</v>
      </c>
      <c r="AC753" s="139">
        <v>1430997.3392868994</v>
      </c>
      <c r="AD753" s="130">
        <v>71036.504417231044</v>
      </c>
      <c r="AE753" s="137">
        <v>71036.504417231044</v>
      </c>
      <c r="AF753" s="130">
        <v>69076.193937348362</v>
      </c>
      <c r="AG753" s="47">
        <v>0</v>
      </c>
      <c r="AH753" s="47">
        <v>78.163447566328912</v>
      </c>
      <c r="AI753" s="47">
        <v>76.006463257133817</v>
      </c>
      <c r="AJ753" s="47">
        <v>0</v>
      </c>
      <c r="AK753" s="47">
        <v>0</v>
      </c>
      <c r="AL753" s="45">
        <v>0</v>
      </c>
      <c r="AM753" s="30">
        <v>0</v>
      </c>
      <c r="AN753" s="140">
        <v>69076.19</v>
      </c>
      <c r="AO753" s="140">
        <v>76</v>
      </c>
      <c r="AP753" s="140">
        <v>2092274.6499999997</v>
      </c>
      <c r="AQ753" s="41">
        <v>2161350.84</v>
      </c>
      <c r="AR753" s="140"/>
      <c r="AS753" s="140">
        <v>2161350.84</v>
      </c>
      <c r="AT753" s="58"/>
      <c r="AU753" s="117">
        <v>90</v>
      </c>
      <c r="AV753" s="117">
        <v>45</v>
      </c>
      <c r="AW753" s="57"/>
      <c r="AY753" s="6"/>
      <c r="AZ753" s="1"/>
      <c r="BA753" s="1"/>
      <c r="BB753" s="176"/>
    </row>
    <row r="754" spans="1:54" x14ac:dyDescent="0.25">
      <c r="A754" s="24" t="s">
        <v>1578</v>
      </c>
      <c r="B754" s="24" t="s">
        <v>1579</v>
      </c>
      <c r="C754" s="24" t="s">
        <v>1573</v>
      </c>
      <c r="D754" s="24" t="s">
        <v>12</v>
      </c>
      <c r="E754" s="58"/>
      <c r="F754" s="139">
        <v>1363.63</v>
      </c>
      <c r="G754" s="57"/>
      <c r="H754" s="139">
        <v>7776473</v>
      </c>
      <c r="I754" s="139">
        <v>1069263.19</v>
      </c>
      <c r="J754" s="139">
        <v>2440384.15</v>
      </c>
      <c r="K754" s="139">
        <v>6609622.3355700001</v>
      </c>
      <c r="L754" s="139">
        <v>17895742.67557</v>
      </c>
      <c r="M754" s="117">
        <v>0.9</v>
      </c>
      <c r="N754" s="25">
        <v>16767130.640000001</v>
      </c>
      <c r="O754" s="25">
        <v>12295.95</v>
      </c>
      <c r="P754" s="58"/>
      <c r="Q754" s="139">
        <v>8218709.6699999999</v>
      </c>
      <c r="R754" s="139">
        <v>3058959.79</v>
      </c>
      <c r="S754" s="139">
        <v>11970082.77</v>
      </c>
      <c r="T754" s="40">
        <v>0.7139016822260531</v>
      </c>
      <c r="U754" s="58"/>
      <c r="V754" s="28">
        <v>4797047.870000001</v>
      </c>
      <c r="W754" s="29">
        <v>0.7139016822260531</v>
      </c>
      <c r="X754" s="42">
        <v>2</v>
      </c>
      <c r="Y754" s="46">
        <v>0</v>
      </c>
      <c r="Z754" s="58"/>
      <c r="AA754" s="28">
        <v>0</v>
      </c>
      <c r="AB754" s="28">
        <v>0</v>
      </c>
      <c r="AC754" s="139">
        <v>1655649.6480636008</v>
      </c>
      <c r="AD754" s="130">
        <v>82188.527056706953</v>
      </c>
      <c r="AE754" s="137">
        <v>82188.527056706953</v>
      </c>
      <c r="AF754" s="130">
        <v>79920.467384611053</v>
      </c>
      <c r="AG754" s="47">
        <v>0</v>
      </c>
      <c r="AH754" s="47">
        <v>60.271867776968051</v>
      </c>
      <c r="AI754" s="47">
        <v>58.608616255590626</v>
      </c>
      <c r="AJ754" s="47">
        <v>0</v>
      </c>
      <c r="AK754" s="47">
        <v>0</v>
      </c>
      <c r="AL754" s="45">
        <v>0</v>
      </c>
      <c r="AM754" s="30">
        <v>0</v>
      </c>
      <c r="AN754" s="140">
        <v>79920.460000000006</v>
      </c>
      <c r="AO754" s="140">
        <v>58.6</v>
      </c>
      <c r="AP754" s="140">
        <v>3284744.6199999996</v>
      </c>
      <c r="AQ754" s="41">
        <v>3364665.0799999996</v>
      </c>
      <c r="AR754" s="140"/>
      <c r="AS754" s="140">
        <v>3364665.0799999996</v>
      </c>
      <c r="AT754" s="58"/>
      <c r="AU754" s="117">
        <v>90</v>
      </c>
      <c r="AV754" s="117">
        <v>45</v>
      </c>
      <c r="AW754" s="57"/>
      <c r="AY754" s="6"/>
      <c r="AZ754" s="1"/>
      <c r="BA754" s="1"/>
      <c r="BB754" s="176"/>
    </row>
    <row r="755" spans="1:54" x14ac:dyDescent="0.25">
      <c r="A755" s="24" t="s">
        <v>1580</v>
      </c>
      <c r="B755" s="24" t="s">
        <v>1581</v>
      </c>
      <c r="C755" s="24" t="s">
        <v>1573</v>
      </c>
      <c r="D755" s="24" t="s">
        <v>12</v>
      </c>
      <c r="E755" s="58"/>
      <c r="F755" s="139">
        <v>814.54</v>
      </c>
      <c r="G755" s="57"/>
      <c r="H755" s="139">
        <v>4543116.43</v>
      </c>
      <c r="I755" s="139">
        <v>638705.25</v>
      </c>
      <c r="J755" s="139">
        <v>1203393.2400000002</v>
      </c>
      <c r="K755" s="139">
        <v>3846989.1720599988</v>
      </c>
      <c r="L755" s="139">
        <v>10232204.09206</v>
      </c>
      <c r="M755" s="117">
        <v>0.9</v>
      </c>
      <c r="N755" s="25">
        <v>9593682.5999999996</v>
      </c>
      <c r="O755" s="25">
        <v>11778.03</v>
      </c>
      <c r="P755" s="58"/>
      <c r="Q755" s="139">
        <v>4200902.33</v>
      </c>
      <c r="R755" s="139">
        <v>2139251.69</v>
      </c>
      <c r="S755" s="139">
        <v>6517354</v>
      </c>
      <c r="T755" s="40">
        <v>0.67933808858758782</v>
      </c>
      <c r="U755" s="58"/>
      <c r="V755" s="28">
        <v>3076328.5999999996</v>
      </c>
      <c r="W755" s="29">
        <v>0.67933808858758782</v>
      </c>
      <c r="X755" s="42">
        <v>2</v>
      </c>
      <c r="Y755" s="46">
        <v>0</v>
      </c>
      <c r="Z755" s="58"/>
      <c r="AA755" s="28">
        <v>0</v>
      </c>
      <c r="AB755" s="28">
        <v>0</v>
      </c>
      <c r="AC755" s="139">
        <v>1195870.8960659998</v>
      </c>
      <c r="AD755" s="130">
        <v>59364.532594563258</v>
      </c>
      <c r="AE755" s="137">
        <v>59364.532594563258</v>
      </c>
      <c r="AF755" s="130">
        <v>57726.319730161231</v>
      </c>
      <c r="AG755" s="47">
        <v>0</v>
      </c>
      <c r="AH755" s="47">
        <v>72.881052611981318</v>
      </c>
      <c r="AI755" s="47">
        <v>70.869840314976841</v>
      </c>
      <c r="AJ755" s="47">
        <v>0</v>
      </c>
      <c r="AK755" s="47">
        <v>0</v>
      </c>
      <c r="AL755" s="45">
        <v>0</v>
      </c>
      <c r="AM755" s="30">
        <v>0</v>
      </c>
      <c r="AN755" s="140">
        <v>57726.31</v>
      </c>
      <c r="AO755" s="140">
        <v>70.86</v>
      </c>
      <c r="AP755" s="140">
        <v>2211232.9299999997</v>
      </c>
      <c r="AQ755" s="41">
        <v>2268959.2399999998</v>
      </c>
      <c r="AR755" s="140"/>
      <c r="AS755" s="140">
        <v>2268959.2399999998</v>
      </c>
      <c r="AT755" s="58"/>
      <c r="AU755" s="117">
        <v>89</v>
      </c>
      <c r="AV755" s="117">
        <v>45</v>
      </c>
      <c r="AW755" s="57"/>
      <c r="AY755" s="6"/>
      <c r="AZ755" s="1"/>
      <c r="BA755" s="1"/>
      <c r="BB755" s="176"/>
    </row>
    <row r="756" spans="1:54" x14ac:dyDescent="0.25">
      <c r="A756" s="24" t="s">
        <v>1582</v>
      </c>
      <c r="B756" s="24" t="s">
        <v>1583</v>
      </c>
      <c r="C756" s="24" t="s">
        <v>1573</v>
      </c>
      <c r="D756" s="24" t="s">
        <v>12</v>
      </c>
      <c r="E756" s="58"/>
      <c r="F756" s="139">
        <v>565.5</v>
      </c>
      <c r="G756" s="57"/>
      <c r="H756" s="139">
        <v>3210449.49</v>
      </c>
      <c r="I756" s="139">
        <v>443425.51</v>
      </c>
      <c r="J756" s="139">
        <v>993350.40999999992</v>
      </c>
      <c r="K756" s="139">
        <v>2732106.1615000004</v>
      </c>
      <c r="L756" s="139">
        <v>7379331.5715000005</v>
      </c>
      <c r="M756" s="117">
        <v>0.9</v>
      </c>
      <c r="N756" s="25">
        <v>6914609.0300000003</v>
      </c>
      <c r="O756" s="25">
        <v>12227.42</v>
      </c>
      <c r="P756" s="58"/>
      <c r="Q756" s="139">
        <v>3385392.58</v>
      </c>
      <c r="R756" s="139">
        <v>1477510.53</v>
      </c>
      <c r="S756" s="139">
        <v>5018079.18</v>
      </c>
      <c r="T756" s="40">
        <v>0.72572131818709629</v>
      </c>
      <c r="U756" s="58"/>
      <c r="V756" s="28">
        <v>1896529.8500000006</v>
      </c>
      <c r="W756" s="29">
        <v>0.72572131818709629</v>
      </c>
      <c r="X756" s="42">
        <v>2</v>
      </c>
      <c r="Y756" s="46">
        <v>0</v>
      </c>
      <c r="Z756" s="58"/>
      <c r="AA756" s="28">
        <v>0</v>
      </c>
      <c r="AB756" s="28">
        <v>0</v>
      </c>
      <c r="AC756" s="139">
        <v>615067.19054880028</v>
      </c>
      <c r="AD756" s="130">
        <v>30532.707503206562</v>
      </c>
      <c r="AE756" s="137">
        <v>30532.707503206562</v>
      </c>
      <c r="AF756" s="130">
        <v>29690.132449876517</v>
      </c>
      <c r="AG756" s="47">
        <v>0</v>
      </c>
      <c r="AH756" s="47">
        <v>53.992409377907272</v>
      </c>
      <c r="AI756" s="47">
        <v>52.502444650533185</v>
      </c>
      <c r="AJ756" s="47">
        <v>0</v>
      </c>
      <c r="AK756" s="47">
        <v>0</v>
      </c>
      <c r="AL756" s="45">
        <v>0</v>
      </c>
      <c r="AM756" s="30">
        <v>0</v>
      </c>
      <c r="AN756" s="140">
        <v>29690.13</v>
      </c>
      <c r="AO756" s="140">
        <v>52.5</v>
      </c>
      <c r="AP756" s="140">
        <v>1541842.3299999998</v>
      </c>
      <c r="AQ756" s="41">
        <v>1571532.4599999997</v>
      </c>
      <c r="AR756" s="140"/>
      <c r="AS756" s="140">
        <v>1571532.4599999997</v>
      </c>
      <c r="AT756" s="58"/>
      <c r="AU756" s="117">
        <v>90</v>
      </c>
      <c r="AV756" s="117">
        <v>45</v>
      </c>
      <c r="AW756" s="57"/>
      <c r="AY756" s="6"/>
      <c r="AZ756" s="1"/>
      <c r="BA756" s="1"/>
      <c r="BB756" s="176"/>
    </row>
    <row r="757" spans="1:54" x14ac:dyDescent="0.25">
      <c r="A757" s="24" t="s">
        <v>1584</v>
      </c>
      <c r="B757" s="24" t="s">
        <v>1585</v>
      </c>
      <c r="C757" s="24" t="s">
        <v>1573</v>
      </c>
      <c r="D757" s="24" t="s">
        <v>12</v>
      </c>
      <c r="E757" s="58"/>
      <c r="F757" s="139">
        <v>1641.21</v>
      </c>
      <c r="G757" s="57"/>
      <c r="H757" s="139">
        <v>9070513.5800000001</v>
      </c>
      <c r="I757" s="139">
        <v>1286921.99</v>
      </c>
      <c r="J757" s="139">
        <v>2252385.09</v>
      </c>
      <c r="K757" s="139">
        <v>7729101.0801900011</v>
      </c>
      <c r="L757" s="139">
        <v>20338921.740189999</v>
      </c>
      <c r="M757" s="117">
        <v>0.9</v>
      </c>
      <c r="N757" s="25">
        <v>19077939.670000002</v>
      </c>
      <c r="O757" s="25">
        <v>11624.31</v>
      </c>
      <c r="P757" s="58"/>
      <c r="Q757" s="139">
        <v>6794115.6799999997</v>
      </c>
      <c r="R757" s="139">
        <v>6326050.3799999999</v>
      </c>
      <c r="S757" s="139">
        <v>13339759.189999999</v>
      </c>
      <c r="T757" s="40">
        <v>0.69922430937218694</v>
      </c>
      <c r="U757" s="58"/>
      <c r="V757" s="28">
        <v>5738180.4800000023</v>
      </c>
      <c r="W757" s="29">
        <v>0.69922430937218694</v>
      </c>
      <c r="X757" s="42">
        <v>2</v>
      </c>
      <c r="Y757" s="46">
        <v>0</v>
      </c>
      <c r="Z757" s="58"/>
      <c r="AA757" s="28">
        <v>0</v>
      </c>
      <c r="AB757" s="28">
        <v>0</v>
      </c>
      <c r="AC757" s="139">
        <v>2545674.8765398017</v>
      </c>
      <c r="AD757" s="130">
        <v>126370.4967489797</v>
      </c>
      <c r="AE757" s="137">
        <v>126370.4967489797</v>
      </c>
      <c r="AF757" s="130">
        <v>122883.19946208061</v>
      </c>
      <c r="AG757" s="47">
        <v>0</v>
      </c>
      <c r="AH757" s="47">
        <v>76.998371170648298</v>
      </c>
      <c r="AI757" s="47">
        <v>74.873538098159656</v>
      </c>
      <c r="AJ757" s="47">
        <v>0</v>
      </c>
      <c r="AK757" s="47">
        <v>0</v>
      </c>
      <c r="AL757" s="45">
        <v>0</v>
      </c>
      <c r="AM757" s="30">
        <v>0</v>
      </c>
      <c r="AN757" s="140">
        <v>122883.19</v>
      </c>
      <c r="AO757" s="140">
        <v>74.87</v>
      </c>
      <c r="AP757" s="140">
        <v>6407121.1399999997</v>
      </c>
      <c r="AQ757" s="41">
        <v>6530004.3300000001</v>
      </c>
      <c r="AR757" s="140"/>
      <c r="AS757" s="140">
        <v>6530004.3300000001</v>
      </c>
      <c r="AT757" s="58"/>
      <c r="AU757" s="117">
        <v>90</v>
      </c>
      <c r="AV757" s="117">
        <v>45</v>
      </c>
      <c r="AW757" s="57"/>
      <c r="AY757" s="6"/>
      <c r="AZ757" s="1"/>
      <c r="BA757" s="1"/>
      <c r="BB757" s="176"/>
    </row>
    <row r="758" spans="1:54" x14ac:dyDescent="0.25">
      <c r="A758" s="24" t="s">
        <v>1586</v>
      </c>
      <c r="B758" s="24" t="s">
        <v>1587</v>
      </c>
      <c r="C758" s="24" t="s">
        <v>1573</v>
      </c>
      <c r="D758" s="24" t="s">
        <v>12</v>
      </c>
      <c r="E758" s="58"/>
      <c r="F758" s="139">
        <v>1483.94</v>
      </c>
      <c r="G758" s="57"/>
      <c r="H758" s="139">
        <v>8096807.4399999995</v>
      </c>
      <c r="I758" s="139">
        <v>1163601.8700000001</v>
      </c>
      <c r="J758" s="139">
        <v>1715352.1999999997</v>
      </c>
      <c r="K758" s="139">
        <v>6397860.4026600001</v>
      </c>
      <c r="L758" s="139">
        <v>17373621.912659999</v>
      </c>
      <c r="M758" s="117">
        <v>0.9</v>
      </c>
      <c r="N758" s="25">
        <v>16276045.76</v>
      </c>
      <c r="O758" s="25">
        <v>10968.12</v>
      </c>
      <c r="P758" s="58"/>
      <c r="Q758" s="139">
        <v>20171494.609999999</v>
      </c>
      <c r="R758" s="139">
        <v>975229.31</v>
      </c>
      <c r="S758" s="139">
        <v>21384780.909999996</v>
      </c>
      <c r="T758" s="40">
        <v>1.3138806086767845</v>
      </c>
      <c r="U758" s="58"/>
      <c r="V758" s="28">
        <v>-5108735.1499999966</v>
      </c>
      <c r="W758" s="29">
        <v>1.3138806086767845</v>
      </c>
      <c r="X758" s="42">
        <v>4</v>
      </c>
      <c r="Y758" s="46">
        <v>0</v>
      </c>
      <c r="Z758" s="58"/>
      <c r="AA758" s="28">
        <v>0</v>
      </c>
      <c r="AB758" s="28">
        <v>0</v>
      </c>
      <c r="AC758" s="139">
        <v>0</v>
      </c>
      <c r="AD758" s="130">
        <v>0</v>
      </c>
      <c r="AE758" s="137">
        <v>0</v>
      </c>
      <c r="AF758" s="130">
        <v>0</v>
      </c>
      <c r="AG758" s="47">
        <v>0</v>
      </c>
      <c r="AH758" s="47">
        <v>0</v>
      </c>
      <c r="AI758" s="47">
        <v>0</v>
      </c>
      <c r="AJ758" s="47">
        <v>0</v>
      </c>
      <c r="AK758" s="47">
        <v>1.0418145774948955</v>
      </c>
      <c r="AL758" s="45">
        <v>0</v>
      </c>
      <c r="AM758" s="30">
        <v>1545.9903241277752</v>
      </c>
      <c r="AN758" s="140">
        <v>1545.99</v>
      </c>
      <c r="AO758" s="140">
        <v>1.04</v>
      </c>
      <c r="AP758" s="140">
        <v>978623.20999999985</v>
      </c>
      <c r="AQ758" s="41">
        <v>980169.19999999984</v>
      </c>
      <c r="AR758" s="140"/>
      <c r="AS758" s="140">
        <v>980169.19999999984</v>
      </c>
      <c r="AT758" s="58"/>
      <c r="AU758" s="117">
        <v>90</v>
      </c>
      <c r="AV758" s="117">
        <v>45</v>
      </c>
      <c r="AW758" s="57"/>
      <c r="AY758" s="6"/>
      <c r="AZ758" s="1"/>
      <c r="BA758" s="1"/>
      <c r="BB758" s="176"/>
    </row>
    <row r="759" spans="1:54" x14ac:dyDescent="0.25">
      <c r="A759" s="24" t="s">
        <v>1588</v>
      </c>
      <c r="B759" s="24" t="s">
        <v>1589</v>
      </c>
      <c r="C759" s="24" t="s">
        <v>1573</v>
      </c>
      <c r="D759" s="24" t="s">
        <v>120</v>
      </c>
      <c r="E759" s="58"/>
      <c r="F759" s="139">
        <v>1510.46</v>
      </c>
      <c r="G759" s="57"/>
      <c r="H759" s="139">
        <v>8499994.6500000004</v>
      </c>
      <c r="I759" s="139">
        <v>1184396.99</v>
      </c>
      <c r="J759" s="139">
        <v>3831415.3400000003</v>
      </c>
      <c r="K759" s="139">
        <v>7354030.0729399994</v>
      </c>
      <c r="L759" s="139">
        <v>20869837.05294</v>
      </c>
      <c r="M759" s="117">
        <v>0.9</v>
      </c>
      <c r="N759" s="25">
        <v>19518256.350000001</v>
      </c>
      <c r="O759" s="25">
        <v>12922.06</v>
      </c>
      <c r="P759" s="58"/>
      <c r="Q759" s="139">
        <v>8027858.8300000001</v>
      </c>
      <c r="R759" s="139">
        <v>4841761.22</v>
      </c>
      <c r="S759" s="139">
        <v>13524701.719999999</v>
      </c>
      <c r="T759" s="40">
        <v>0.69292571413532023</v>
      </c>
      <c r="U759" s="58"/>
      <c r="V759" s="28">
        <v>5993554.6300000027</v>
      </c>
      <c r="W759" s="29">
        <v>0.69292571413532023</v>
      </c>
      <c r="X759" s="42">
        <v>2</v>
      </c>
      <c r="Y759" s="46">
        <v>0</v>
      </c>
      <c r="Z759" s="58"/>
      <c r="AA759" s="28">
        <v>0</v>
      </c>
      <c r="AB759" s="28">
        <v>0</v>
      </c>
      <c r="AC759" s="139">
        <v>2379365.859356503</v>
      </c>
      <c r="AD759" s="130">
        <v>118114.70834922351</v>
      </c>
      <c r="AE759" s="137">
        <v>118114.70834922351</v>
      </c>
      <c r="AF759" s="130">
        <v>114855.23630024266</v>
      </c>
      <c r="AG759" s="47">
        <v>0</v>
      </c>
      <c r="AH759" s="47">
        <v>78.197839300096334</v>
      </c>
      <c r="AI759" s="47">
        <v>76.039905922859688</v>
      </c>
      <c r="AJ759" s="47">
        <v>0</v>
      </c>
      <c r="AK759" s="47">
        <v>0</v>
      </c>
      <c r="AL759" s="45">
        <v>0</v>
      </c>
      <c r="AM759" s="30">
        <v>0</v>
      </c>
      <c r="AN759" s="140">
        <v>114855.23</v>
      </c>
      <c r="AO759" s="140">
        <v>76.03</v>
      </c>
      <c r="AP759" s="140">
        <v>5194767.2600000007</v>
      </c>
      <c r="AQ759" s="41">
        <v>5309622.4900000012</v>
      </c>
      <c r="AR759" s="140"/>
      <c r="AS759" s="140">
        <v>5309622.4900000012</v>
      </c>
      <c r="AT759" s="58"/>
      <c r="AU759" s="117">
        <v>90</v>
      </c>
      <c r="AV759" s="117">
        <v>45</v>
      </c>
      <c r="AW759" s="57"/>
      <c r="AY759" s="6"/>
      <c r="AZ759" s="1"/>
      <c r="BA759" s="1"/>
      <c r="BB759" s="176"/>
    </row>
    <row r="760" spans="1:54" x14ac:dyDescent="0.25">
      <c r="A760" s="24" t="s">
        <v>1590</v>
      </c>
      <c r="B760" s="24" t="s">
        <v>1591</v>
      </c>
      <c r="C760" s="24" t="s">
        <v>1573</v>
      </c>
      <c r="D760" s="24" t="s">
        <v>120</v>
      </c>
      <c r="E760" s="58"/>
      <c r="F760" s="139">
        <v>81.64</v>
      </c>
      <c r="G760" s="57"/>
      <c r="H760" s="139">
        <v>436608.18000000005</v>
      </c>
      <c r="I760" s="139">
        <v>64016.37</v>
      </c>
      <c r="J760" s="139">
        <v>125817.45</v>
      </c>
      <c r="K760" s="139">
        <v>343856.87495999999</v>
      </c>
      <c r="L760" s="139">
        <v>970298.87495999993</v>
      </c>
      <c r="M760" s="117">
        <v>0.9</v>
      </c>
      <c r="N760" s="25">
        <v>907654.67</v>
      </c>
      <c r="O760" s="25">
        <v>11117.76</v>
      </c>
      <c r="P760" s="58"/>
      <c r="Q760" s="139">
        <v>896266.33</v>
      </c>
      <c r="R760" s="139">
        <v>96717.83</v>
      </c>
      <c r="S760" s="139">
        <v>1026895.7899999999</v>
      </c>
      <c r="T760" s="40">
        <v>1.1313727829990672</v>
      </c>
      <c r="U760" s="58"/>
      <c r="V760" s="28">
        <v>-119241.11999999988</v>
      </c>
      <c r="W760" s="29">
        <v>1.1313727829990672</v>
      </c>
      <c r="X760" s="42">
        <v>4</v>
      </c>
      <c r="Y760" s="46">
        <v>0</v>
      </c>
      <c r="Z760" s="58"/>
      <c r="AA760" s="28">
        <v>0</v>
      </c>
      <c r="AB760" s="28">
        <v>0</v>
      </c>
      <c r="AC760" s="139">
        <v>0</v>
      </c>
      <c r="AD760" s="130">
        <v>0</v>
      </c>
      <c r="AE760" s="137">
        <v>0</v>
      </c>
      <c r="AF760" s="130">
        <v>0</v>
      </c>
      <c r="AG760" s="47">
        <v>0</v>
      </c>
      <c r="AH760" s="47">
        <v>0</v>
      </c>
      <c r="AI760" s="47">
        <v>0</v>
      </c>
      <c r="AJ760" s="47">
        <v>0</v>
      </c>
      <c r="AK760" s="47">
        <v>1.0560282098449911</v>
      </c>
      <c r="AL760" s="45">
        <v>0</v>
      </c>
      <c r="AM760" s="30">
        <v>86.214143051745083</v>
      </c>
      <c r="AN760" s="140">
        <v>86.21</v>
      </c>
      <c r="AO760" s="140">
        <v>1.05</v>
      </c>
      <c r="AP760" s="140">
        <v>96717.830000000016</v>
      </c>
      <c r="AQ760" s="41">
        <v>96804.040000000023</v>
      </c>
      <c r="AR760" s="140"/>
      <c r="AS760" s="140">
        <v>96804.040000000023</v>
      </c>
      <c r="AT760" s="58"/>
      <c r="AU760" s="117">
        <v>90</v>
      </c>
      <c r="AV760" s="117">
        <v>45</v>
      </c>
      <c r="AW760" s="57"/>
      <c r="AY760" s="6"/>
      <c r="AZ760" s="1"/>
      <c r="BA760" s="1"/>
      <c r="BB760" s="176"/>
    </row>
    <row r="761" spans="1:54" x14ac:dyDescent="0.25">
      <c r="A761" s="24" t="s">
        <v>1592</v>
      </c>
      <c r="B761" s="24" t="s">
        <v>1593</v>
      </c>
      <c r="C761" s="24" t="s">
        <v>1594</v>
      </c>
      <c r="D761" s="24" t="s">
        <v>12</v>
      </c>
      <c r="E761" s="58"/>
      <c r="F761" s="139">
        <v>598.29</v>
      </c>
      <c r="G761" s="57"/>
      <c r="H761" s="139">
        <v>3290338.74</v>
      </c>
      <c r="I761" s="139">
        <v>469137.13</v>
      </c>
      <c r="J761" s="139">
        <v>753040.77</v>
      </c>
      <c r="K761" s="139">
        <v>2610998.1463100002</v>
      </c>
      <c r="L761" s="139">
        <v>7123514.7863100003</v>
      </c>
      <c r="M761" s="117">
        <v>0.9</v>
      </c>
      <c r="N761" s="25">
        <v>6672263.1200000001</v>
      </c>
      <c r="O761" s="25">
        <v>11152.22</v>
      </c>
      <c r="P761" s="58"/>
      <c r="Q761" s="139">
        <v>7568502.04</v>
      </c>
      <c r="R761" s="139">
        <v>414034.12</v>
      </c>
      <c r="S761" s="139">
        <v>11196520.129999999</v>
      </c>
      <c r="T761" s="40">
        <v>1.678069333992332</v>
      </c>
      <c r="U761" s="58"/>
      <c r="V761" s="28">
        <v>-4524257.0099999988</v>
      </c>
      <c r="W761" s="29">
        <v>1.678069333992332</v>
      </c>
      <c r="X761" s="42">
        <v>4</v>
      </c>
      <c r="Y761" s="46">
        <v>0</v>
      </c>
      <c r="Z761" s="58"/>
      <c r="AA761" s="28">
        <v>0</v>
      </c>
      <c r="AB761" s="28">
        <v>0</v>
      </c>
      <c r="AC761" s="139">
        <v>0</v>
      </c>
      <c r="AD761" s="130">
        <v>0</v>
      </c>
      <c r="AE761" s="137">
        <v>0</v>
      </c>
      <c r="AF761" s="130">
        <v>0</v>
      </c>
      <c r="AG761" s="47">
        <v>0</v>
      </c>
      <c r="AH761" s="47">
        <v>0</v>
      </c>
      <c r="AI761" s="47">
        <v>0</v>
      </c>
      <c r="AJ761" s="47">
        <v>0</v>
      </c>
      <c r="AK761" s="47">
        <v>1.0593007740490821</v>
      </c>
      <c r="AL761" s="45">
        <v>0</v>
      </c>
      <c r="AM761" s="30">
        <v>633.76906010582525</v>
      </c>
      <c r="AN761" s="140">
        <v>633.76</v>
      </c>
      <c r="AO761" s="140">
        <v>1.05</v>
      </c>
      <c r="AP761" s="140">
        <v>414034.12</v>
      </c>
      <c r="AQ761" s="41">
        <v>414667.88</v>
      </c>
      <c r="AR761" s="140"/>
      <c r="AS761" s="140">
        <v>414667.88</v>
      </c>
      <c r="AT761" s="58"/>
      <c r="AU761" s="117">
        <v>71</v>
      </c>
      <c r="AV761" s="117">
        <v>36</v>
      </c>
      <c r="AW761" s="57"/>
      <c r="AY761" s="6"/>
      <c r="AZ761" s="1"/>
      <c r="BA761" s="1"/>
      <c r="BB761" s="176"/>
    </row>
    <row r="762" spans="1:54" x14ac:dyDescent="0.25">
      <c r="A762" s="24" t="s">
        <v>1595</v>
      </c>
      <c r="B762" s="24" t="s">
        <v>1596</v>
      </c>
      <c r="C762" s="24" t="s">
        <v>1594</v>
      </c>
      <c r="D762" s="24" t="s">
        <v>12</v>
      </c>
      <c r="E762" s="58"/>
      <c r="F762" s="139">
        <v>914.87</v>
      </c>
      <c r="G762" s="57"/>
      <c r="H762" s="139">
        <v>5075956.2100000009</v>
      </c>
      <c r="I762" s="139">
        <v>717377.01</v>
      </c>
      <c r="J762" s="139">
        <v>1247343.81</v>
      </c>
      <c r="K762" s="139">
        <v>4287216.1839300012</v>
      </c>
      <c r="L762" s="139">
        <v>11327893.213930003</v>
      </c>
      <c r="M762" s="117">
        <v>0.9</v>
      </c>
      <c r="N762" s="25">
        <v>10623825.51</v>
      </c>
      <c r="O762" s="25">
        <v>11612.38</v>
      </c>
      <c r="P762" s="58"/>
      <c r="Q762" s="139">
        <v>4604365.97</v>
      </c>
      <c r="R762" s="139">
        <v>2587593.06</v>
      </c>
      <c r="S762" s="139">
        <v>7430103.7799999993</v>
      </c>
      <c r="T762" s="40">
        <v>0.69938119493831929</v>
      </c>
      <c r="U762" s="58"/>
      <c r="V762" s="28">
        <v>3193721.7300000004</v>
      </c>
      <c r="W762" s="29">
        <v>0.69938119493831929</v>
      </c>
      <c r="X762" s="42">
        <v>2</v>
      </c>
      <c r="Y762" s="46">
        <v>0</v>
      </c>
      <c r="Z762" s="58"/>
      <c r="AA762" s="28">
        <v>0</v>
      </c>
      <c r="AB762" s="28">
        <v>0</v>
      </c>
      <c r="AC762" s="139">
        <v>1207616.7788214008</v>
      </c>
      <c r="AD762" s="130">
        <v>59947.612960494705</v>
      </c>
      <c r="AE762" s="137">
        <v>59947.612960494705</v>
      </c>
      <c r="AF762" s="130">
        <v>58293.309516167239</v>
      </c>
      <c r="AG762" s="47">
        <v>0</v>
      </c>
      <c r="AH762" s="47">
        <v>65.52582657699422</v>
      </c>
      <c r="AI762" s="47">
        <v>63.717587762378521</v>
      </c>
      <c r="AJ762" s="47">
        <v>0</v>
      </c>
      <c r="AK762" s="47">
        <v>0</v>
      </c>
      <c r="AL762" s="45">
        <v>0</v>
      </c>
      <c r="AM762" s="30">
        <v>0</v>
      </c>
      <c r="AN762" s="140">
        <v>58293.3</v>
      </c>
      <c r="AO762" s="140">
        <v>63.71</v>
      </c>
      <c r="AP762" s="140">
        <v>2631598.42</v>
      </c>
      <c r="AQ762" s="41">
        <v>2689891.7199999997</v>
      </c>
      <c r="AR762" s="140"/>
      <c r="AS762" s="140">
        <v>2689891.7199999997</v>
      </c>
      <c r="AT762" s="58"/>
      <c r="AU762" s="117">
        <v>71</v>
      </c>
      <c r="AV762" s="117">
        <v>36</v>
      </c>
      <c r="AW762" s="57"/>
      <c r="AY762" s="6"/>
      <c r="AZ762" s="1"/>
      <c r="BA762" s="1"/>
      <c r="BB762" s="176"/>
    </row>
    <row r="763" spans="1:54" x14ac:dyDescent="0.25">
      <c r="A763" s="24" t="s">
        <v>1597</v>
      </c>
      <c r="B763" s="24" t="s">
        <v>1598</v>
      </c>
      <c r="C763" s="24" t="s">
        <v>1594</v>
      </c>
      <c r="D763" s="24" t="s">
        <v>12</v>
      </c>
      <c r="E763" s="58"/>
      <c r="F763" s="139">
        <v>765.04</v>
      </c>
      <c r="G763" s="57"/>
      <c r="H763" s="139">
        <v>4320752.42</v>
      </c>
      <c r="I763" s="139">
        <v>599890.81000000006</v>
      </c>
      <c r="J763" s="139">
        <v>1267603.98</v>
      </c>
      <c r="K763" s="139">
        <v>3670871.9135599998</v>
      </c>
      <c r="L763" s="139">
        <v>9859119.1235600002</v>
      </c>
      <c r="M763" s="117">
        <v>0.9</v>
      </c>
      <c r="N763" s="25">
        <v>9240294.4000000004</v>
      </c>
      <c r="O763" s="25">
        <v>12078.18</v>
      </c>
      <c r="P763" s="58"/>
      <c r="Q763" s="139">
        <v>3749256.79</v>
      </c>
      <c r="R763" s="139">
        <v>2600949.86</v>
      </c>
      <c r="S763" s="139">
        <v>6607655.54</v>
      </c>
      <c r="T763" s="40">
        <v>0.7150914520645576</v>
      </c>
      <c r="U763" s="58"/>
      <c r="V763" s="28">
        <v>2632638.8600000003</v>
      </c>
      <c r="W763" s="29">
        <v>0.7150914520645576</v>
      </c>
      <c r="X763" s="42">
        <v>2</v>
      </c>
      <c r="Y763" s="46">
        <v>0</v>
      </c>
      <c r="Z763" s="58"/>
      <c r="AA763" s="28">
        <v>0</v>
      </c>
      <c r="AB763" s="28">
        <v>0</v>
      </c>
      <c r="AC763" s="139">
        <v>1019185.5190300005</v>
      </c>
      <c r="AD763" s="130">
        <v>50593.648665084809</v>
      </c>
      <c r="AE763" s="137">
        <v>50593.648665084809</v>
      </c>
      <c r="AF763" s="130">
        <v>49197.475521328452</v>
      </c>
      <c r="AG763" s="47">
        <v>0</v>
      </c>
      <c r="AH763" s="47">
        <v>66.132030567140035</v>
      </c>
      <c r="AI763" s="47">
        <v>64.307063057262965</v>
      </c>
      <c r="AJ763" s="47">
        <v>0</v>
      </c>
      <c r="AK763" s="47">
        <v>0</v>
      </c>
      <c r="AL763" s="45">
        <v>0</v>
      </c>
      <c r="AM763" s="30">
        <v>0</v>
      </c>
      <c r="AN763" s="140">
        <v>49197.47</v>
      </c>
      <c r="AO763" s="140">
        <v>64.3</v>
      </c>
      <c r="AP763" s="140">
        <v>2701834.73</v>
      </c>
      <c r="AQ763" s="41">
        <v>2751032.2</v>
      </c>
      <c r="AR763" s="140"/>
      <c r="AS763" s="140">
        <v>2751032.2</v>
      </c>
      <c r="AT763" s="58"/>
      <c r="AU763" s="117">
        <v>71</v>
      </c>
      <c r="AV763" s="117">
        <v>36</v>
      </c>
      <c r="AW763" s="57"/>
      <c r="AY763" s="6"/>
      <c r="AZ763" s="1"/>
      <c r="BA763" s="1"/>
      <c r="BB763" s="176"/>
    </row>
    <row r="764" spans="1:54" x14ac:dyDescent="0.25">
      <c r="A764" s="24" t="s">
        <v>1599</v>
      </c>
      <c r="B764" s="24" t="s">
        <v>1600</v>
      </c>
      <c r="C764" s="24" t="s">
        <v>1594</v>
      </c>
      <c r="D764" s="24" t="s">
        <v>12</v>
      </c>
      <c r="E764" s="58"/>
      <c r="F764" s="139">
        <v>3277.53</v>
      </c>
      <c r="G764" s="57"/>
      <c r="H764" s="139">
        <v>18958880.350000001</v>
      </c>
      <c r="I764" s="139">
        <v>2570009.59</v>
      </c>
      <c r="J764" s="139">
        <v>6566164.8100000005</v>
      </c>
      <c r="K764" s="139">
        <v>16203963.909669999</v>
      </c>
      <c r="L764" s="139">
        <v>44299018.659669995</v>
      </c>
      <c r="M764" s="117">
        <v>0.9</v>
      </c>
      <c r="N764" s="25">
        <v>41489513.18</v>
      </c>
      <c r="O764" s="25">
        <v>12658.77</v>
      </c>
      <c r="P764" s="58"/>
      <c r="Q764" s="139">
        <v>10907593.01</v>
      </c>
      <c r="R764" s="139">
        <v>12567827.029999999</v>
      </c>
      <c r="S764" s="139">
        <v>25736371.210000001</v>
      </c>
      <c r="T764" s="40">
        <v>0.62031027210042577</v>
      </c>
      <c r="U764" s="58"/>
      <c r="V764" s="28">
        <v>15753141.969999999</v>
      </c>
      <c r="W764" s="29">
        <v>0.62031027210042577</v>
      </c>
      <c r="X764" s="42">
        <v>1</v>
      </c>
      <c r="Y764" s="46">
        <v>1</v>
      </c>
      <c r="Z764" s="58"/>
      <c r="AA764" s="28">
        <v>2211134.6927716658</v>
      </c>
      <c r="AB764" s="28">
        <v>663340.4078314997</v>
      </c>
      <c r="AC764" s="139">
        <v>8064500.7149766032</v>
      </c>
      <c r="AD764" s="130">
        <v>400331.93978381215</v>
      </c>
      <c r="AE764" s="137">
        <v>400331.93978381215</v>
      </c>
      <c r="AF764" s="130">
        <v>389284.45225007017</v>
      </c>
      <c r="AG764" s="47">
        <v>202.3903390148983</v>
      </c>
      <c r="AH764" s="47">
        <v>122.14440135828265</v>
      </c>
      <c r="AI764" s="47">
        <v>118.77372663257701</v>
      </c>
      <c r="AJ764" s="47">
        <v>0</v>
      </c>
      <c r="AK764" s="47">
        <v>0</v>
      </c>
      <c r="AL764" s="45">
        <v>0</v>
      </c>
      <c r="AM764" s="30">
        <v>0</v>
      </c>
      <c r="AN764" s="140">
        <v>1052624.8600000001</v>
      </c>
      <c r="AO764" s="140">
        <v>321.16000000000003</v>
      </c>
      <c r="AP764" s="140">
        <v>13284378.280000001</v>
      </c>
      <c r="AQ764" s="41">
        <v>14337003.140000001</v>
      </c>
      <c r="AR764" s="140"/>
      <c r="AS764" s="140">
        <v>14337003.140000001</v>
      </c>
      <c r="AT764" s="58"/>
      <c r="AU764" s="117">
        <v>71</v>
      </c>
      <c r="AV764" s="117">
        <v>36</v>
      </c>
      <c r="AW764" s="57"/>
      <c r="AY764" s="6"/>
      <c r="AZ764" s="1"/>
      <c r="BA764" s="1"/>
      <c r="BB764" s="176"/>
    </row>
    <row r="765" spans="1:54" x14ac:dyDescent="0.25">
      <c r="A765" s="24" t="s">
        <v>1601</v>
      </c>
      <c r="B765" s="24" t="s">
        <v>1602</v>
      </c>
      <c r="C765" s="24" t="s">
        <v>1594</v>
      </c>
      <c r="D765" s="24" t="s">
        <v>12</v>
      </c>
      <c r="E765" s="58"/>
      <c r="F765" s="139">
        <v>994.75</v>
      </c>
      <c r="G765" s="57"/>
      <c r="H765" s="139">
        <v>5504951.4500000002</v>
      </c>
      <c r="I765" s="139">
        <v>780013.31</v>
      </c>
      <c r="J765" s="139">
        <v>1402175.7400000002</v>
      </c>
      <c r="K765" s="139">
        <v>4650109.8802499995</v>
      </c>
      <c r="L765" s="139">
        <v>12337250.380249999</v>
      </c>
      <c r="M765" s="117">
        <v>0.9</v>
      </c>
      <c r="N765" s="25">
        <v>11568536.33</v>
      </c>
      <c r="O765" s="25">
        <v>11629.59</v>
      </c>
      <c r="P765" s="58"/>
      <c r="Q765" s="139">
        <v>4641296.7699999996</v>
      </c>
      <c r="R765" s="139">
        <v>3019060.45</v>
      </c>
      <c r="S765" s="139">
        <v>7961642.9899999993</v>
      </c>
      <c r="T765" s="40">
        <v>0.68821523854781375</v>
      </c>
      <c r="U765" s="58"/>
      <c r="V765" s="28">
        <v>3606893.3400000008</v>
      </c>
      <c r="W765" s="29">
        <v>0.68821523854781375</v>
      </c>
      <c r="X765" s="42">
        <v>2</v>
      </c>
      <c r="Y765" s="46">
        <v>0</v>
      </c>
      <c r="Z765" s="58"/>
      <c r="AA765" s="28">
        <v>0</v>
      </c>
      <c r="AB765" s="28">
        <v>0</v>
      </c>
      <c r="AC765" s="139">
        <v>1467083.7765516008</v>
      </c>
      <c r="AD765" s="130">
        <v>72827.880466492963</v>
      </c>
      <c r="AE765" s="137">
        <v>72827.880466492963</v>
      </c>
      <c r="AF765" s="130">
        <v>70818.135498362477</v>
      </c>
      <c r="AG765" s="47">
        <v>0</v>
      </c>
      <c r="AH765" s="47">
        <v>73.212244751438007</v>
      </c>
      <c r="AI765" s="47">
        <v>71.191892936277938</v>
      </c>
      <c r="AJ765" s="47">
        <v>0</v>
      </c>
      <c r="AK765" s="47">
        <v>0</v>
      </c>
      <c r="AL765" s="45">
        <v>0</v>
      </c>
      <c r="AM765" s="30">
        <v>0</v>
      </c>
      <c r="AN765" s="140">
        <v>70818.13</v>
      </c>
      <c r="AO765" s="140">
        <v>71.19</v>
      </c>
      <c r="AP765" s="140">
        <v>3073683.9299999997</v>
      </c>
      <c r="AQ765" s="41">
        <v>3144502.0599999996</v>
      </c>
      <c r="AR765" s="140"/>
      <c r="AS765" s="140">
        <v>3144502.0599999996</v>
      </c>
      <c r="AT765" s="58"/>
      <c r="AU765" s="117">
        <v>71</v>
      </c>
      <c r="AV765" s="117">
        <v>36</v>
      </c>
      <c r="AW765" s="57"/>
      <c r="AY765" s="6"/>
      <c r="AZ765" s="1"/>
      <c r="BA765" s="1"/>
      <c r="BB765" s="176"/>
    </row>
    <row r="766" spans="1:54" x14ac:dyDescent="0.25">
      <c r="A766" s="24" t="s">
        <v>1603</v>
      </c>
      <c r="B766" s="24" t="s">
        <v>1604</v>
      </c>
      <c r="C766" s="24" t="s">
        <v>1594</v>
      </c>
      <c r="D766" s="24" t="s">
        <v>120</v>
      </c>
      <c r="E766" s="58"/>
      <c r="F766" s="139">
        <v>918.64</v>
      </c>
      <c r="G766" s="57"/>
      <c r="H766" s="139">
        <v>5337593.93</v>
      </c>
      <c r="I766" s="139">
        <v>720333.18</v>
      </c>
      <c r="J766" s="139">
        <v>2295293.06</v>
      </c>
      <c r="K766" s="139">
        <v>4511117.6939600008</v>
      </c>
      <c r="L766" s="139">
        <v>12864337.863960002</v>
      </c>
      <c r="M766" s="117">
        <v>0.9</v>
      </c>
      <c r="N766" s="25">
        <v>12029015.84</v>
      </c>
      <c r="O766" s="25">
        <v>13094.37</v>
      </c>
      <c r="P766" s="58"/>
      <c r="Q766" s="139">
        <v>1577271.2</v>
      </c>
      <c r="R766" s="139">
        <v>6328734.0199999996</v>
      </c>
      <c r="S766" s="139">
        <v>8097549.4199999999</v>
      </c>
      <c r="T766" s="40">
        <v>0.67316807357367314</v>
      </c>
      <c r="U766" s="58"/>
      <c r="V766" s="28">
        <v>3931466.42</v>
      </c>
      <c r="W766" s="29">
        <v>0.67316807357367314</v>
      </c>
      <c r="X766" s="42">
        <v>1</v>
      </c>
      <c r="Y766" s="46">
        <v>1</v>
      </c>
      <c r="Z766" s="58"/>
      <c r="AA766" s="28">
        <v>5244.8869476588443</v>
      </c>
      <c r="AB766" s="28">
        <v>1573.4660842976532</v>
      </c>
      <c r="AC766" s="139">
        <v>2370573.5978677208</v>
      </c>
      <c r="AD766" s="130">
        <v>117678.24945098645</v>
      </c>
      <c r="AE766" s="137">
        <v>117678.24945098645</v>
      </c>
      <c r="AF766" s="130">
        <v>114430.8218425263</v>
      </c>
      <c r="AG766" s="47">
        <v>1.7128212186467531</v>
      </c>
      <c r="AH766" s="47">
        <v>128.10050667398158</v>
      </c>
      <c r="AI766" s="47">
        <v>124.56546834725933</v>
      </c>
      <c r="AJ766" s="47">
        <v>0</v>
      </c>
      <c r="AK766" s="47">
        <v>0</v>
      </c>
      <c r="AL766" s="45">
        <v>0</v>
      </c>
      <c r="AM766" s="30">
        <v>0</v>
      </c>
      <c r="AN766" s="140">
        <v>116004.28</v>
      </c>
      <c r="AO766" s="140">
        <v>126.27</v>
      </c>
      <c r="AP766" s="140">
        <v>6805017.5700000012</v>
      </c>
      <c r="AQ766" s="41">
        <v>6921021.8500000015</v>
      </c>
      <c r="AR766" s="140"/>
      <c r="AS766" s="140">
        <v>6921021.8500000015</v>
      </c>
      <c r="AT766" s="58"/>
      <c r="AU766" s="117">
        <v>71</v>
      </c>
      <c r="AV766" s="117">
        <v>36</v>
      </c>
      <c r="AW766" s="57"/>
      <c r="AY766" s="6"/>
      <c r="AZ766" s="1"/>
      <c r="BA766" s="1"/>
      <c r="BB766" s="176"/>
    </row>
    <row r="767" spans="1:54" x14ac:dyDescent="0.25">
      <c r="A767" s="24" t="s">
        <v>1605</v>
      </c>
      <c r="B767" s="24" t="s">
        <v>1606</v>
      </c>
      <c r="C767" s="24" t="s">
        <v>1594</v>
      </c>
      <c r="D767" s="24" t="s">
        <v>120</v>
      </c>
      <c r="E767" s="58"/>
      <c r="F767" s="139">
        <v>261.89999999999998</v>
      </c>
      <c r="G767" s="57"/>
      <c r="H767" s="139">
        <v>1451547.92</v>
      </c>
      <c r="I767" s="139">
        <v>205363.64</v>
      </c>
      <c r="J767" s="139">
        <v>465056.41</v>
      </c>
      <c r="K767" s="139">
        <v>1209975.7530999999</v>
      </c>
      <c r="L767" s="139">
        <v>3331943.7231000001</v>
      </c>
      <c r="M767" s="117">
        <v>0.9</v>
      </c>
      <c r="N767" s="25">
        <v>3119746.92</v>
      </c>
      <c r="O767" s="25">
        <v>11911.97</v>
      </c>
      <c r="P767" s="58"/>
      <c r="Q767" s="139">
        <v>1674680.14</v>
      </c>
      <c r="R767" s="139">
        <v>755588.74</v>
      </c>
      <c r="S767" s="139">
        <v>2577476.13</v>
      </c>
      <c r="T767" s="40">
        <v>0.82618116023334354</v>
      </c>
      <c r="U767" s="58"/>
      <c r="V767" s="28">
        <v>542270.79</v>
      </c>
      <c r="W767" s="29">
        <v>0.82618116023334354</v>
      </c>
      <c r="X767" s="42">
        <v>2</v>
      </c>
      <c r="Y767" s="46">
        <v>0</v>
      </c>
      <c r="Z767" s="58"/>
      <c r="AA767" s="28">
        <v>0</v>
      </c>
      <c r="AB767" s="28">
        <v>0</v>
      </c>
      <c r="AC767" s="139">
        <v>106673.1525936001</v>
      </c>
      <c r="AD767" s="130">
        <v>5295.3892137852472</v>
      </c>
      <c r="AE767" s="137">
        <v>9573.4934118347719</v>
      </c>
      <c r="AF767" s="130">
        <v>9309.3050256202714</v>
      </c>
      <c r="AG767" s="47">
        <v>0</v>
      </c>
      <c r="AH767" s="47">
        <v>20.219126436751615</v>
      </c>
      <c r="AI767" s="47">
        <v>35.545265466285883</v>
      </c>
      <c r="AJ767" s="47">
        <v>0</v>
      </c>
      <c r="AK767" s="47">
        <v>0</v>
      </c>
      <c r="AL767" s="45">
        <v>0</v>
      </c>
      <c r="AM767" s="30">
        <v>0</v>
      </c>
      <c r="AN767" s="140">
        <v>9309.2999999999993</v>
      </c>
      <c r="AO767" s="140">
        <v>35.54</v>
      </c>
      <c r="AP767" s="140">
        <v>777395.90999999992</v>
      </c>
      <c r="AQ767" s="41">
        <v>786705.21</v>
      </c>
      <c r="AR767" s="140"/>
      <c r="AS767" s="140">
        <v>786705.21</v>
      </c>
      <c r="AT767" s="58"/>
      <c r="AU767" s="117">
        <v>71</v>
      </c>
      <c r="AV767" s="117">
        <v>36</v>
      </c>
      <c r="AW767" s="57"/>
      <c r="AY767" s="6"/>
      <c r="AZ767" s="1"/>
      <c r="BA767" s="1"/>
      <c r="BB767" s="176"/>
    </row>
    <row r="768" spans="1:54" x14ac:dyDescent="0.25">
      <c r="A768" s="24" t="s">
        <v>1607</v>
      </c>
      <c r="B768" s="24" t="s">
        <v>1608</v>
      </c>
      <c r="C768" s="24" t="s">
        <v>1594</v>
      </c>
      <c r="D768" s="24" t="s">
        <v>120</v>
      </c>
      <c r="E768" s="58"/>
      <c r="F768" s="139">
        <v>251.05</v>
      </c>
      <c r="G768" s="57"/>
      <c r="H768" s="139">
        <v>1351461.99</v>
      </c>
      <c r="I768" s="139">
        <v>196855.83</v>
      </c>
      <c r="J768" s="139">
        <v>376743.52999999997</v>
      </c>
      <c r="K768" s="139">
        <v>1128925.4389499999</v>
      </c>
      <c r="L768" s="139">
        <v>3053986.78895</v>
      </c>
      <c r="M768" s="117">
        <v>0.9</v>
      </c>
      <c r="N768" s="25">
        <v>2861480.65</v>
      </c>
      <c r="O768" s="25">
        <v>11398.05</v>
      </c>
      <c r="P768" s="58"/>
      <c r="Q768" s="139">
        <v>1215843.1200000001</v>
      </c>
      <c r="R768" s="139">
        <v>937029.58</v>
      </c>
      <c r="S768" s="139">
        <v>2223218.6</v>
      </c>
      <c r="T768" s="40">
        <v>0.77694692780816121</v>
      </c>
      <c r="U768" s="58"/>
      <c r="V768" s="28">
        <v>638262.04999999981</v>
      </c>
      <c r="W768" s="29">
        <v>0.77694692780816121</v>
      </c>
      <c r="X768" s="42">
        <v>2</v>
      </c>
      <c r="Y768" s="46">
        <v>0</v>
      </c>
      <c r="Z768" s="58"/>
      <c r="AA768" s="28">
        <v>0</v>
      </c>
      <c r="AB768" s="28">
        <v>0</v>
      </c>
      <c r="AC768" s="139">
        <v>202500.7527734999</v>
      </c>
      <c r="AD768" s="130">
        <v>10052.391590088982</v>
      </c>
      <c r="AE768" s="137">
        <v>10052.391590088982</v>
      </c>
      <c r="AF768" s="130">
        <v>9774.9876166868798</v>
      </c>
      <c r="AG768" s="47">
        <v>0</v>
      </c>
      <c r="AH768" s="47">
        <v>40.041392511806343</v>
      </c>
      <c r="AI768" s="47">
        <v>38.936417513192112</v>
      </c>
      <c r="AJ768" s="47">
        <v>0</v>
      </c>
      <c r="AK768" s="47">
        <v>0</v>
      </c>
      <c r="AL768" s="45">
        <v>0</v>
      </c>
      <c r="AM768" s="30">
        <v>0</v>
      </c>
      <c r="AN768" s="140">
        <v>9774.98</v>
      </c>
      <c r="AO768" s="140">
        <v>38.93</v>
      </c>
      <c r="AP768" s="140">
        <v>948482.8</v>
      </c>
      <c r="AQ768" s="41">
        <v>958257.78</v>
      </c>
      <c r="AR768" s="140"/>
      <c r="AS768" s="140">
        <v>958257.78</v>
      </c>
      <c r="AT768" s="58"/>
      <c r="AU768" s="117">
        <v>71</v>
      </c>
      <c r="AV768" s="117">
        <v>36</v>
      </c>
      <c r="AW768" s="57"/>
      <c r="AY768" s="6"/>
      <c r="AZ768" s="1"/>
      <c r="BA768" s="1"/>
      <c r="BB768" s="176"/>
    </row>
    <row r="769" spans="1:54" x14ac:dyDescent="0.25">
      <c r="A769" s="24" t="s">
        <v>1609</v>
      </c>
      <c r="B769" s="24" t="s">
        <v>1610</v>
      </c>
      <c r="C769" s="24" t="s">
        <v>1594</v>
      </c>
      <c r="D769" s="24" t="s">
        <v>131</v>
      </c>
      <c r="E769" s="58"/>
      <c r="F769" s="139">
        <v>673.5</v>
      </c>
      <c r="G769" s="57"/>
      <c r="H769" s="139">
        <v>4153983.7600000002</v>
      </c>
      <c r="I769" s="139">
        <v>528111.55000000005</v>
      </c>
      <c r="J769" s="139">
        <v>1267521.72</v>
      </c>
      <c r="K769" s="139">
        <v>3648639.6035000002</v>
      </c>
      <c r="L769" s="139">
        <v>9598256.6335000005</v>
      </c>
      <c r="M769" s="117">
        <v>0.9</v>
      </c>
      <c r="N769" s="25">
        <v>9003294.9299999997</v>
      </c>
      <c r="O769" s="25">
        <v>13367.92</v>
      </c>
      <c r="P769" s="58"/>
      <c r="Q769" s="139">
        <v>2250801.8199999998</v>
      </c>
      <c r="R769" s="139">
        <v>3331087.05</v>
      </c>
      <c r="S769" s="139">
        <v>5897884.2999999998</v>
      </c>
      <c r="T769" s="40">
        <v>0.65508065056800269</v>
      </c>
      <c r="U769" s="58"/>
      <c r="V769" s="28">
        <v>3105410.63</v>
      </c>
      <c r="W769" s="29">
        <v>0.65508065056800269</v>
      </c>
      <c r="X769" s="42">
        <v>1</v>
      </c>
      <c r="Y769" s="46">
        <v>1</v>
      </c>
      <c r="Z769" s="58"/>
      <c r="AA769" s="28">
        <v>166772.01710189227</v>
      </c>
      <c r="AB769" s="28">
        <v>50031.605130567681</v>
      </c>
      <c r="AC769" s="139">
        <v>1740202.4969845666</v>
      </c>
      <c r="AD769" s="130">
        <v>86385.836626029268</v>
      </c>
      <c r="AE769" s="137">
        <v>86385.836626029268</v>
      </c>
      <c r="AF769" s="130">
        <v>84001.948761040781</v>
      </c>
      <c r="AG769" s="47">
        <v>74.28597643736849</v>
      </c>
      <c r="AH769" s="47">
        <v>128.2640484425082</v>
      </c>
      <c r="AI769" s="47">
        <v>124.72449704683115</v>
      </c>
      <c r="AJ769" s="47">
        <v>0</v>
      </c>
      <c r="AK769" s="47">
        <v>0</v>
      </c>
      <c r="AL769" s="45">
        <v>0</v>
      </c>
      <c r="AM769" s="30">
        <v>0</v>
      </c>
      <c r="AN769" s="140">
        <v>134033.54999999999</v>
      </c>
      <c r="AO769" s="140">
        <v>199.01</v>
      </c>
      <c r="AP769" s="140">
        <v>3506188.5299999993</v>
      </c>
      <c r="AQ769" s="41">
        <v>3640222.0799999991</v>
      </c>
      <c r="AR769" s="140"/>
      <c r="AS769" s="140">
        <v>3640222.0799999991</v>
      </c>
      <c r="AT769" s="58"/>
      <c r="AU769" s="117">
        <v>71</v>
      </c>
      <c r="AV769" s="117">
        <v>36</v>
      </c>
      <c r="AW769" s="57"/>
      <c r="AY769" s="6"/>
      <c r="AZ769" s="1"/>
      <c r="BA769" s="1"/>
      <c r="BB769" s="176"/>
    </row>
    <row r="770" spans="1:54" x14ac:dyDescent="0.25">
      <c r="A770" s="24" t="s">
        <v>1611</v>
      </c>
      <c r="B770" s="24" t="s">
        <v>1612</v>
      </c>
      <c r="C770" s="24" t="s">
        <v>1613</v>
      </c>
      <c r="D770" s="24" t="s">
        <v>6</v>
      </c>
      <c r="E770" s="58"/>
      <c r="F770" s="139">
        <v>54</v>
      </c>
      <c r="G770" s="57"/>
      <c r="H770" s="139">
        <v>333355.22000000003</v>
      </c>
      <c r="I770" s="139">
        <v>42343.02</v>
      </c>
      <c r="J770" s="139">
        <v>100775.13</v>
      </c>
      <c r="K770" s="139">
        <v>276959.652</v>
      </c>
      <c r="L770" s="139">
        <v>753433.02200000011</v>
      </c>
      <c r="M770" s="117">
        <v>0.9</v>
      </c>
      <c r="N770" s="25">
        <v>705785.68</v>
      </c>
      <c r="O770" s="25">
        <v>13070.1</v>
      </c>
      <c r="P770" s="58"/>
      <c r="Q770" s="139">
        <v>70578.559999999998</v>
      </c>
      <c r="R770" s="139">
        <v>354451.7</v>
      </c>
      <c r="S770" s="139">
        <v>425030.26</v>
      </c>
      <c r="T770" s="40">
        <v>0.60220867615222795</v>
      </c>
      <c r="U770" s="58"/>
      <c r="V770" s="28">
        <v>280755.42000000004</v>
      </c>
      <c r="W770" s="29">
        <v>0.60220867615222795</v>
      </c>
      <c r="X770" s="42">
        <v>1</v>
      </c>
      <c r="Y770" s="46">
        <v>1</v>
      </c>
      <c r="Z770" s="58"/>
      <c r="AA770" s="28">
        <v>50389.862967365072</v>
      </c>
      <c r="AB770" s="28">
        <v>15116.95889020952</v>
      </c>
      <c r="AC770" s="139">
        <v>175553.90379881149</v>
      </c>
      <c r="AD770" s="130">
        <v>8714.7161775163713</v>
      </c>
      <c r="AE770" s="137">
        <v>8714.7161775163713</v>
      </c>
      <c r="AF770" s="130">
        <v>8474.2264519571199</v>
      </c>
      <c r="AG770" s="47">
        <v>279.94368315202814</v>
      </c>
      <c r="AH770" s="47">
        <v>161.38363291696984</v>
      </c>
      <c r="AI770" s="47">
        <v>156.93011948068741</v>
      </c>
      <c r="AJ770" s="47">
        <v>0</v>
      </c>
      <c r="AK770" s="47">
        <v>0</v>
      </c>
      <c r="AL770" s="45">
        <v>0</v>
      </c>
      <c r="AM770" s="30">
        <v>0</v>
      </c>
      <c r="AN770" s="140">
        <v>23591.18</v>
      </c>
      <c r="AO770" s="140">
        <v>436.87</v>
      </c>
      <c r="AP770" s="140">
        <v>354451.7</v>
      </c>
      <c r="AQ770" s="41">
        <v>378042.88</v>
      </c>
      <c r="AR770" s="140"/>
      <c r="AS770" s="140">
        <v>378042.88</v>
      </c>
      <c r="AT770" s="58"/>
      <c r="AU770" s="117">
        <v>73</v>
      </c>
      <c r="AV770" s="117">
        <v>37</v>
      </c>
      <c r="AW770" s="57"/>
      <c r="AY770" s="6"/>
      <c r="AZ770" s="1"/>
      <c r="BA770" s="1"/>
      <c r="BB770" s="176"/>
    </row>
    <row r="771" spans="1:54" x14ac:dyDescent="0.25">
      <c r="A771" s="24" t="s">
        <v>1614</v>
      </c>
      <c r="B771" s="24" t="s">
        <v>1615</v>
      </c>
      <c r="C771" s="24" t="s">
        <v>1613</v>
      </c>
      <c r="D771" s="24" t="s">
        <v>6</v>
      </c>
      <c r="E771" s="58"/>
      <c r="F771" s="139">
        <v>40</v>
      </c>
      <c r="G771" s="57"/>
      <c r="H771" s="139">
        <v>217467.87</v>
      </c>
      <c r="I771" s="139">
        <v>31365.200000000001</v>
      </c>
      <c r="J771" s="139">
        <v>74976.28</v>
      </c>
      <c r="K771" s="139">
        <v>183244.09299999999</v>
      </c>
      <c r="L771" s="139">
        <v>507053.44299999997</v>
      </c>
      <c r="M771" s="117">
        <v>0.9</v>
      </c>
      <c r="N771" s="25">
        <v>474672.5</v>
      </c>
      <c r="O771" s="25">
        <v>11866.81</v>
      </c>
      <c r="P771" s="58"/>
      <c r="Q771" s="139">
        <v>47467.25</v>
      </c>
      <c r="R771" s="139">
        <v>278598.07</v>
      </c>
      <c r="S771" s="139">
        <v>326065.32</v>
      </c>
      <c r="T771" s="40">
        <v>0.6869269232997488</v>
      </c>
      <c r="U771" s="58"/>
      <c r="V771" s="28">
        <v>148607.18</v>
      </c>
      <c r="W771" s="29">
        <v>0.6869269232997488</v>
      </c>
      <c r="X771" s="42">
        <v>2</v>
      </c>
      <c r="Y771" s="46">
        <v>0</v>
      </c>
      <c r="Z771" s="58"/>
      <c r="AA771" s="28">
        <v>0</v>
      </c>
      <c r="AB771" s="28">
        <v>0</v>
      </c>
      <c r="AC771" s="139">
        <v>91025.936999999991</v>
      </c>
      <c r="AD771" s="130">
        <v>4518.6417879751898</v>
      </c>
      <c r="AE771" s="137">
        <v>4518.6417879751898</v>
      </c>
      <c r="AF771" s="130">
        <v>4393.9461695115233</v>
      </c>
      <c r="AG771" s="47">
        <v>0</v>
      </c>
      <c r="AH771" s="47">
        <v>112.96604469937975</v>
      </c>
      <c r="AI771" s="47">
        <v>109.84865423778808</v>
      </c>
      <c r="AJ771" s="47">
        <v>0</v>
      </c>
      <c r="AK771" s="47">
        <v>0</v>
      </c>
      <c r="AL771" s="45">
        <v>0</v>
      </c>
      <c r="AM771" s="30">
        <v>0</v>
      </c>
      <c r="AN771" s="140">
        <v>4393.9399999999996</v>
      </c>
      <c r="AO771" s="140">
        <v>109.84</v>
      </c>
      <c r="AP771" s="140">
        <v>278598.07</v>
      </c>
      <c r="AQ771" s="41">
        <v>282992.01</v>
      </c>
      <c r="AR771" s="140"/>
      <c r="AS771" s="140">
        <v>282992.01</v>
      </c>
      <c r="AT771" s="58"/>
      <c r="AU771" s="117">
        <v>92</v>
      </c>
      <c r="AV771" s="117">
        <v>46</v>
      </c>
      <c r="AW771" s="57"/>
      <c r="AY771" s="6"/>
      <c r="AZ771" s="1"/>
      <c r="BA771" s="1"/>
      <c r="BB771" s="176"/>
    </row>
    <row r="772" spans="1:54" x14ac:dyDescent="0.25">
      <c r="A772" s="24" t="s">
        <v>1616</v>
      </c>
      <c r="B772" s="24" t="s">
        <v>1617</v>
      </c>
      <c r="C772" s="24" t="s">
        <v>1613</v>
      </c>
      <c r="D772" s="24" t="s">
        <v>120</v>
      </c>
      <c r="E772" s="58"/>
      <c r="F772" s="139">
        <v>442.04</v>
      </c>
      <c r="G772" s="57"/>
      <c r="H772" s="139">
        <v>2698024.3</v>
      </c>
      <c r="I772" s="139">
        <v>346616.82</v>
      </c>
      <c r="J772" s="139">
        <v>1213135.77</v>
      </c>
      <c r="K772" s="139">
        <v>2237997.5315599996</v>
      </c>
      <c r="L772" s="139">
        <v>6495774.4215599988</v>
      </c>
      <c r="M772" s="117">
        <v>0.9</v>
      </c>
      <c r="N772" s="25">
        <v>6069996.7300000004</v>
      </c>
      <c r="O772" s="25">
        <v>13731.78</v>
      </c>
      <c r="P772" s="58"/>
      <c r="Q772" s="139">
        <v>1059214.42</v>
      </c>
      <c r="R772" s="139">
        <v>2786663.01</v>
      </c>
      <c r="S772" s="139">
        <v>3891407.4899999998</v>
      </c>
      <c r="T772" s="40">
        <v>0.6410888939638687</v>
      </c>
      <c r="U772" s="58"/>
      <c r="V772" s="28">
        <v>2178589.2400000007</v>
      </c>
      <c r="W772" s="29">
        <v>0.6410888939638687</v>
      </c>
      <c r="X772" s="42">
        <v>1</v>
      </c>
      <c r="Y772" s="46">
        <v>1</v>
      </c>
      <c r="Z772" s="58"/>
      <c r="AA772" s="28">
        <v>197367.15301642427</v>
      </c>
      <c r="AB772" s="28">
        <v>59210.145904927282</v>
      </c>
      <c r="AC772" s="139">
        <v>1248469.2121139835</v>
      </c>
      <c r="AD772" s="130">
        <v>61975.579035881907</v>
      </c>
      <c r="AE772" s="137">
        <v>61975.579035881907</v>
      </c>
      <c r="AF772" s="130">
        <v>60265.312207896393</v>
      </c>
      <c r="AG772" s="47">
        <v>133.94748417547569</v>
      </c>
      <c r="AH772" s="47">
        <v>140.2035540581891</v>
      </c>
      <c r="AI772" s="47">
        <v>136.33452223304766</v>
      </c>
      <c r="AJ772" s="47">
        <v>0</v>
      </c>
      <c r="AK772" s="47">
        <v>0</v>
      </c>
      <c r="AL772" s="45">
        <v>0</v>
      </c>
      <c r="AM772" s="30">
        <v>0</v>
      </c>
      <c r="AN772" s="140">
        <v>119475.45</v>
      </c>
      <c r="AO772" s="140">
        <v>270.27999999999997</v>
      </c>
      <c r="AP772" s="140">
        <v>3080653.8999999994</v>
      </c>
      <c r="AQ772" s="41">
        <v>3200129.3499999996</v>
      </c>
      <c r="AR772" s="140"/>
      <c r="AS772" s="140">
        <v>3200129.3499999996</v>
      </c>
      <c r="AT772" s="58"/>
      <c r="AU772" s="117">
        <v>92</v>
      </c>
      <c r="AV772" s="117">
        <v>46</v>
      </c>
      <c r="AW772" s="57"/>
      <c r="AY772" s="6"/>
      <c r="AZ772" s="1"/>
      <c r="BA772" s="1"/>
      <c r="BB772" s="176"/>
    </row>
    <row r="773" spans="1:54" x14ac:dyDescent="0.25">
      <c r="A773" s="24" t="s">
        <v>1618</v>
      </c>
      <c r="B773" s="24" t="s">
        <v>1619</v>
      </c>
      <c r="C773" s="24" t="s">
        <v>1613</v>
      </c>
      <c r="D773" s="24" t="s">
        <v>120</v>
      </c>
      <c r="E773" s="58"/>
      <c r="F773" s="139">
        <v>398.5</v>
      </c>
      <c r="G773" s="57"/>
      <c r="H773" s="139">
        <v>2196820.5300000003</v>
      </c>
      <c r="I773" s="139">
        <v>312475.8</v>
      </c>
      <c r="J773" s="139">
        <v>690197.58999999985</v>
      </c>
      <c r="K773" s="139">
        <v>1832424.3575000002</v>
      </c>
      <c r="L773" s="139">
        <v>5031918.2774999999</v>
      </c>
      <c r="M773" s="117">
        <v>0.9</v>
      </c>
      <c r="N773" s="25">
        <v>4711968.88</v>
      </c>
      <c r="O773" s="25">
        <v>11824.26</v>
      </c>
      <c r="P773" s="58"/>
      <c r="Q773" s="139">
        <v>1297205.03</v>
      </c>
      <c r="R773" s="139">
        <v>1564104.54</v>
      </c>
      <c r="S773" s="139">
        <v>2935882.09</v>
      </c>
      <c r="T773" s="40">
        <v>0.6230690746837021</v>
      </c>
      <c r="U773" s="58"/>
      <c r="V773" s="28">
        <v>1776086.79</v>
      </c>
      <c r="W773" s="29">
        <v>0.6230690746837021</v>
      </c>
      <c r="X773" s="42">
        <v>1</v>
      </c>
      <c r="Y773" s="46">
        <v>1</v>
      </c>
      <c r="Z773" s="58"/>
      <c r="AA773" s="28">
        <v>238119.43458179291</v>
      </c>
      <c r="AB773" s="28">
        <v>71435.830374537865</v>
      </c>
      <c r="AC773" s="139">
        <v>893884.16570697213</v>
      </c>
      <c r="AD773" s="130">
        <v>44373.532180974566</v>
      </c>
      <c r="AE773" s="137">
        <v>44373.532180974566</v>
      </c>
      <c r="AF773" s="130">
        <v>43149.008242509546</v>
      </c>
      <c r="AG773" s="47">
        <v>179.26180771527694</v>
      </c>
      <c r="AH773" s="47">
        <v>111.35139819567017</v>
      </c>
      <c r="AI773" s="47">
        <v>108.27856522587088</v>
      </c>
      <c r="AJ773" s="47">
        <v>0</v>
      </c>
      <c r="AK773" s="47">
        <v>0</v>
      </c>
      <c r="AL773" s="45">
        <v>0</v>
      </c>
      <c r="AM773" s="30">
        <v>0</v>
      </c>
      <c r="AN773" s="140">
        <v>114584.83</v>
      </c>
      <c r="AO773" s="140">
        <v>287.54000000000002</v>
      </c>
      <c r="AP773" s="140">
        <v>1650304.4400000002</v>
      </c>
      <c r="AQ773" s="41">
        <v>1764889.2700000003</v>
      </c>
      <c r="AR773" s="140"/>
      <c r="AS773" s="140">
        <v>1764889.2700000003</v>
      </c>
      <c r="AT773" s="58"/>
      <c r="AU773" s="117">
        <v>91</v>
      </c>
      <c r="AV773" s="117">
        <v>46</v>
      </c>
      <c r="AW773" s="57"/>
      <c r="AY773" s="6"/>
      <c r="AZ773" s="1"/>
      <c r="BA773" s="1"/>
      <c r="BB773" s="176"/>
    </row>
    <row r="774" spans="1:54" x14ac:dyDescent="0.25">
      <c r="A774" s="24" t="s">
        <v>1620</v>
      </c>
      <c r="B774" s="24" t="s">
        <v>1621</v>
      </c>
      <c r="C774" s="24" t="s">
        <v>1613</v>
      </c>
      <c r="D774" s="24" t="s">
        <v>120</v>
      </c>
      <c r="E774" s="58"/>
      <c r="F774" s="139">
        <v>228.47</v>
      </c>
      <c r="G774" s="57"/>
      <c r="H774" s="139">
        <v>1274106.8500000001</v>
      </c>
      <c r="I774" s="139">
        <v>179150.18</v>
      </c>
      <c r="J774" s="139">
        <v>444150.88</v>
      </c>
      <c r="K774" s="139">
        <v>1068199.06033</v>
      </c>
      <c r="L774" s="139">
        <v>2965606.9703299999</v>
      </c>
      <c r="M774" s="117">
        <v>0.9</v>
      </c>
      <c r="N774" s="25">
        <v>2775866.17</v>
      </c>
      <c r="O774" s="25">
        <v>12149.8</v>
      </c>
      <c r="P774" s="58"/>
      <c r="Q774" s="139">
        <v>838911.76</v>
      </c>
      <c r="R774" s="139">
        <v>638209.6</v>
      </c>
      <c r="S774" s="139">
        <v>1763363.2799999998</v>
      </c>
      <c r="T774" s="40">
        <v>0.63524794496847081</v>
      </c>
      <c r="U774" s="58"/>
      <c r="V774" s="28">
        <v>1012502.8900000001</v>
      </c>
      <c r="W774" s="29">
        <v>0.63524794496847081</v>
      </c>
      <c r="X774" s="42">
        <v>1</v>
      </c>
      <c r="Y774" s="46">
        <v>1</v>
      </c>
      <c r="Z774" s="58"/>
      <c r="AA774" s="28">
        <v>106471.53427725891</v>
      </c>
      <c r="AB774" s="28">
        <v>31941.460283177672</v>
      </c>
      <c r="AC774" s="139">
        <v>497424.97747842351</v>
      </c>
      <c r="AD774" s="130">
        <v>24692.80035663486</v>
      </c>
      <c r="AE774" s="137">
        <v>24692.80035663486</v>
      </c>
      <c r="AF774" s="130">
        <v>24011.3823207409</v>
      </c>
      <c r="AG774" s="47">
        <v>139.80592761928338</v>
      </c>
      <c r="AH774" s="47">
        <v>108.07896159948729</v>
      </c>
      <c r="AI774" s="47">
        <v>105.09643419591588</v>
      </c>
      <c r="AJ774" s="47">
        <v>0</v>
      </c>
      <c r="AK774" s="47">
        <v>0</v>
      </c>
      <c r="AL774" s="45">
        <v>0</v>
      </c>
      <c r="AM774" s="30">
        <v>0</v>
      </c>
      <c r="AN774" s="140">
        <v>55952.84</v>
      </c>
      <c r="AO774" s="140">
        <v>244.9</v>
      </c>
      <c r="AP774" s="140">
        <v>711910.09</v>
      </c>
      <c r="AQ774" s="41">
        <v>767862.92999999993</v>
      </c>
      <c r="AR774" s="140"/>
      <c r="AS774" s="140">
        <v>767862.92999999993</v>
      </c>
      <c r="AT774" s="58"/>
      <c r="AU774" s="117">
        <v>92</v>
      </c>
      <c r="AV774" s="117">
        <v>46</v>
      </c>
      <c r="AW774" s="57"/>
      <c r="AY774" s="6"/>
      <c r="AZ774" s="1"/>
      <c r="BA774" s="1"/>
      <c r="BB774" s="176"/>
    </row>
    <row r="775" spans="1:54" x14ac:dyDescent="0.25">
      <c r="A775" s="24" t="s">
        <v>1622</v>
      </c>
      <c r="B775" s="24" t="s">
        <v>1281</v>
      </c>
      <c r="C775" s="24" t="s">
        <v>1613</v>
      </c>
      <c r="D775" s="24" t="s">
        <v>120</v>
      </c>
      <c r="E775" s="58"/>
      <c r="F775" s="139">
        <v>287.20999999999998</v>
      </c>
      <c r="G775" s="57"/>
      <c r="H775" s="139">
        <v>1575694.1400000001</v>
      </c>
      <c r="I775" s="139">
        <v>225209.97</v>
      </c>
      <c r="J775" s="139">
        <v>494366.39</v>
      </c>
      <c r="K775" s="139">
        <v>1317502.5861899997</v>
      </c>
      <c r="L775" s="139">
        <v>3612773.0861899997</v>
      </c>
      <c r="M775" s="117">
        <v>0.9</v>
      </c>
      <c r="N775" s="25">
        <v>3383246.03</v>
      </c>
      <c r="O775" s="25">
        <v>11779.69</v>
      </c>
      <c r="P775" s="58"/>
      <c r="Q775" s="139">
        <v>1728500.39</v>
      </c>
      <c r="R775" s="139">
        <v>1171084.51</v>
      </c>
      <c r="S775" s="139">
        <v>2969033.41</v>
      </c>
      <c r="T775" s="40">
        <v>0.87756946544026548</v>
      </c>
      <c r="U775" s="58"/>
      <c r="V775" s="28">
        <v>414212.61999999965</v>
      </c>
      <c r="W775" s="29">
        <v>0.87756946544026548</v>
      </c>
      <c r="X775" s="42">
        <v>2</v>
      </c>
      <c r="Y775" s="46">
        <v>0</v>
      </c>
      <c r="Z775" s="58"/>
      <c r="AA775" s="28">
        <v>0</v>
      </c>
      <c r="AB775" s="28">
        <v>0</v>
      </c>
      <c r="AC775" s="139">
        <v>37116.829114699765</v>
      </c>
      <c r="AD775" s="130">
        <v>1842.5259942648713</v>
      </c>
      <c r="AE775" s="137">
        <v>10498.675230290435</v>
      </c>
      <c r="AF775" s="130">
        <v>10208.955694571967</v>
      </c>
      <c r="AG775" s="47">
        <v>0</v>
      </c>
      <c r="AH775" s="47">
        <v>6.4152571089616357</v>
      </c>
      <c r="AI775" s="47">
        <v>35.545265466285883</v>
      </c>
      <c r="AJ775" s="47">
        <v>0</v>
      </c>
      <c r="AK775" s="47">
        <v>0</v>
      </c>
      <c r="AL775" s="45">
        <v>0</v>
      </c>
      <c r="AM775" s="30">
        <v>0</v>
      </c>
      <c r="AN775" s="140">
        <v>10208.950000000001</v>
      </c>
      <c r="AO775" s="140">
        <v>35.54</v>
      </c>
      <c r="AP775" s="140">
        <v>1183950.71</v>
      </c>
      <c r="AQ775" s="41">
        <v>1194159.6599999999</v>
      </c>
      <c r="AR775" s="140"/>
      <c r="AS775" s="140">
        <v>1194159.6599999999</v>
      </c>
      <c r="AT775" s="58"/>
      <c r="AU775" s="117">
        <v>92</v>
      </c>
      <c r="AV775" s="117">
        <v>46</v>
      </c>
      <c r="AW775" s="57"/>
      <c r="AY775" s="6"/>
      <c r="AZ775" s="1"/>
      <c r="BA775" s="1"/>
      <c r="BB775" s="176"/>
    </row>
    <row r="776" spans="1:54" x14ac:dyDescent="0.25">
      <c r="A776" s="24" t="s">
        <v>1623</v>
      </c>
      <c r="B776" s="24" t="s">
        <v>1624</v>
      </c>
      <c r="C776" s="24" t="s">
        <v>1613</v>
      </c>
      <c r="D776" s="24" t="s">
        <v>120</v>
      </c>
      <c r="E776" s="58"/>
      <c r="F776" s="139">
        <v>225.5</v>
      </c>
      <c r="G776" s="57"/>
      <c r="H776" s="139">
        <v>1277943.83</v>
      </c>
      <c r="I776" s="139">
        <v>176821.31</v>
      </c>
      <c r="J776" s="139">
        <v>489519.99000000011</v>
      </c>
      <c r="K776" s="139">
        <v>1077327.5634999999</v>
      </c>
      <c r="L776" s="139">
        <v>3021612.6935000001</v>
      </c>
      <c r="M776" s="117">
        <v>0.9</v>
      </c>
      <c r="N776" s="25">
        <v>2827184.18</v>
      </c>
      <c r="O776" s="25">
        <v>12537.4</v>
      </c>
      <c r="P776" s="58"/>
      <c r="Q776" s="139">
        <v>383648.89</v>
      </c>
      <c r="R776" s="139">
        <v>1410151.45</v>
      </c>
      <c r="S776" s="139">
        <v>1839717.47</v>
      </c>
      <c r="T776" s="40">
        <v>0.65072430831160066</v>
      </c>
      <c r="U776" s="58"/>
      <c r="V776" s="28">
        <v>987466.7100000002</v>
      </c>
      <c r="W776" s="29">
        <v>0.65072430831160066</v>
      </c>
      <c r="X776" s="42">
        <v>1</v>
      </c>
      <c r="Y776" s="46">
        <v>1</v>
      </c>
      <c r="Z776" s="58"/>
      <c r="AA776" s="28">
        <v>64685.365867949789</v>
      </c>
      <c r="AB776" s="28">
        <v>19405.609760384938</v>
      </c>
      <c r="AC776" s="139">
        <v>592341.68025969947</v>
      </c>
      <c r="AD776" s="130">
        <v>29404.584642516966</v>
      </c>
      <c r="AE776" s="137">
        <v>29404.584642516966</v>
      </c>
      <c r="AF776" s="130">
        <v>28593.141062850322</v>
      </c>
      <c r="AG776" s="47">
        <v>86.055919114789077</v>
      </c>
      <c r="AH776" s="47">
        <v>130.39727114198212</v>
      </c>
      <c r="AI776" s="47">
        <v>126.79885171995709</v>
      </c>
      <c r="AJ776" s="47">
        <v>0</v>
      </c>
      <c r="AK776" s="47">
        <v>0</v>
      </c>
      <c r="AL776" s="45">
        <v>0</v>
      </c>
      <c r="AM776" s="30">
        <v>0</v>
      </c>
      <c r="AN776" s="140">
        <v>47998.75</v>
      </c>
      <c r="AO776" s="140">
        <v>212.85</v>
      </c>
      <c r="AP776" s="140">
        <v>1496615.56</v>
      </c>
      <c r="AQ776" s="41">
        <v>1544614.31</v>
      </c>
      <c r="AR776" s="140"/>
      <c r="AS776" s="140">
        <v>1544614.31</v>
      </c>
      <c r="AT776" s="58"/>
      <c r="AU776" s="117">
        <v>92</v>
      </c>
      <c r="AV776" s="117">
        <v>46</v>
      </c>
      <c r="AW776" s="57"/>
      <c r="AY776" s="6"/>
      <c r="AZ776" s="1"/>
      <c r="BA776" s="1"/>
      <c r="BB776" s="176"/>
    </row>
    <row r="777" spans="1:54" x14ac:dyDescent="0.25">
      <c r="A777" s="24" t="s">
        <v>1625</v>
      </c>
      <c r="B777" s="24" t="s">
        <v>1626</v>
      </c>
      <c r="C777" s="24" t="s">
        <v>1613</v>
      </c>
      <c r="D777" s="24" t="s">
        <v>120</v>
      </c>
      <c r="E777" s="58"/>
      <c r="F777" s="139">
        <v>318</v>
      </c>
      <c r="G777" s="57"/>
      <c r="H777" s="139">
        <v>1682078.3900000001</v>
      </c>
      <c r="I777" s="139">
        <v>249353.34</v>
      </c>
      <c r="J777" s="139">
        <v>395568.62</v>
      </c>
      <c r="K777" s="139">
        <v>1395550.726</v>
      </c>
      <c r="L777" s="139">
        <v>3722551.0760000004</v>
      </c>
      <c r="M777" s="117">
        <v>0.9</v>
      </c>
      <c r="N777" s="25">
        <v>3489851.04</v>
      </c>
      <c r="O777" s="25">
        <v>10974.37</v>
      </c>
      <c r="P777" s="58"/>
      <c r="Q777" s="139">
        <v>1498363.12</v>
      </c>
      <c r="R777" s="139">
        <v>720547.79</v>
      </c>
      <c r="S777" s="139">
        <v>2284461.56</v>
      </c>
      <c r="T777" s="40">
        <v>0.65460145255941926</v>
      </c>
      <c r="U777" s="58"/>
      <c r="V777" s="28">
        <v>1205389.48</v>
      </c>
      <c r="W777" s="29">
        <v>0.65460145255941926</v>
      </c>
      <c r="X777" s="42">
        <v>1</v>
      </c>
      <c r="Y777" s="46">
        <v>1</v>
      </c>
      <c r="Z777" s="58"/>
      <c r="AA777" s="28">
        <v>66316.385189518332</v>
      </c>
      <c r="AB777" s="28">
        <v>19894.9155568555</v>
      </c>
      <c r="AC777" s="139">
        <v>487685.01543835329</v>
      </c>
      <c r="AD777" s="130">
        <v>24209.2964132747</v>
      </c>
      <c r="AE777" s="137">
        <v>24209.2964132747</v>
      </c>
      <c r="AF777" s="130">
        <v>23541.221064426074</v>
      </c>
      <c r="AG777" s="47">
        <v>62.562627537281443</v>
      </c>
      <c r="AH777" s="47">
        <v>76.129862934826107</v>
      </c>
      <c r="AI777" s="47">
        <v>74.028997057943627</v>
      </c>
      <c r="AJ777" s="47">
        <v>0</v>
      </c>
      <c r="AK777" s="47">
        <v>0</v>
      </c>
      <c r="AL777" s="45">
        <v>0</v>
      </c>
      <c r="AM777" s="30">
        <v>0</v>
      </c>
      <c r="AN777" s="140">
        <v>43436.13</v>
      </c>
      <c r="AO777" s="140">
        <v>136.59</v>
      </c>
      <c r="AP777" s="140">
        <v>732027.0199999999</v>
      </c>
      <c r="AQ777" s="41">
        <v>775463.14999999991</v>
      </c>
      <c r="AR777" s="140"/>
      <c r="AS777" s="140">
        <v>775463.14999999991</v>
      </c>
      <c r="AT777" s="58"/>
      <c r="AU777" s="117">
        <v>92</v>
      </c>
      <c r="AV777" s="117">
        <v>46</v>
      </c>
      <c r="AW777" s="57"/>
      <c r="AY777" s="6"/>
      <c r="AZ777" s="1"/>
      <c r="BA777" s="1"/>
      <c r="BB777" s="176"/>
    </row>
    <row r="778" spans="1:54" x14ac:dyDescent="0.25">
      <c r="A778" s="24" t="s">
        <v>1627</v>
      </c>
      <c r="B778" s="24" t="s">
        <v>1628</v>
      </c>
      <c r="C778" s="24" t="s">
        <v>1613</v>
      </c>
      <c r="D778" s="24" t="s">
        <v>12</v>
      </c>
      <c r="E778" s="58"/>
      <c r="F778" s="139">
        <v>12651.21</v>
      </c>
      <c r="G778" s="57"/>
      <c r="H778" s="139">
        <v>77048562.75999999</v>
      </c>
      <c r="I778" s="139">
        <v>9920193.2899999991</v>
      </c>
      <c r="J778" s="139">
        <v>33710192.289999999</v>
      </c>
      <c r="K778" s="139">
        <v>65911900.976189993</v>
      </c>
      <c r="L778" s="139">
        <v>186590849.31618997</v>
      </c>
      <c r="M778" s="117">
        <v>0.9</v>
      </c>
      <c r="N778" s="25">
        <v>174522954.47999999</v>
      </c>
      <c r="O778" s="25">
        <v>13794.96</v>
      </c>
      <c r="P778" s="58"/>
      <c r="Q778" s="139">
        <v>51160391.520000003</v>
      </c>
      <c r="R778" s="139">
        <v>52180601.579999998</v>
      </c>
      <c r="S778" s="139">
        <v>114295894.22</v>
      </c>
      <c r="T778" s="40">
        <v>0.65490464885006339</v>
      </c>
      <c r="U778" s="58"/>
      <c r="V778" s="28">
        <v>60227060.25999999</v>
      </c>
      <c r="W778" s="29">
        <v>0.65490464885006339</v>
      </c>
      <c r="X778" s="42">
        <v>1</v>
      </c>
      <c r="Y778" s="46">
        <v>1</v>
      </c>
      <c r="Z778" s="58"/>
      <c r="AA778" s="28">
        <v>3263482.2744472325</v>
      </c>
      <c r="AB778" s="28">
        <v>979044.68233416975</v>
      </c>
      <c r="AC778" s="139">
        <v>29637345.143946048</v>
      </c>
      <c r="AD778" s="130">
        <v>1471235.0201028767</v>
      </c>
      <c r="AE778" s="137">
        <v>1471235.0201028767</v>
      </c>
      <c r="AF778" s="130">
        <v>1430635.0855771219</v>
      </c>
      <c r="AG778" s="47">
        <v>77.387434271834067</v>
      </c>
      <c r="AH778" s="47">
        <v>116.29204005805586</v>
      </c>
      <c r="AI778" s="47">
        <v>113.08286603234964</v>
      </c>
      <c r="AJ778" s="47">
        <v>0</v>
      </c>
      <c r="AK778" s="47">
        <v>0</v>
      </c>
      <c r="AL778" s="45">
        <v>0</v>
      </c>
      <c r="AM778" s="30">
        <v>0</v>
      </c>
      <c r="AN778" s="140">
        <v>2409679.7599999998</v>
      </c>
      <c r="AO778" s="140">
        <v>190.47</v>
      </c>
      <c r="AP778" s="140">
        <v>60694918.520000003</v>
      </c>
      <c r="AQ778" s="41">
        <v>63104598.280000001</v>
      </c>
      <c r="AR778" s="140"/>
      <c r="AS778" s="140">
        <v>63104598.280000001</v>
      </c>
      <c r="AT778" s="58"/>
      <c r="AU778" s="117">
        <v>92</v>
      </c>
      <c r="AV778" s="117">
        <v>46</v>
      </c>
      <c r="AW778" s="57"/>
      <c r="AY778" s="6"/>
      <c r="AZ778" s="1"/>
      <c r="BA778" s="1"/>
      <c r="BB778" s="176"/>
    </row>
    <row r="779" spans="1:54" x14ac:dyDescent="0.25">
      <c r="A779" s="24" t="s">
        <v>1629</v>
      </c>
      <c r="B779" s="24" t="s">
        <v>1630</v>
      </c>
      <c r="C779" s="24" t="s">
        <v>1613</v>
      </c>
      <c r="D779" s="24" t="s">
        <v>12</v>
      </c>
      <c r="E779" s="58"/>
      <c r="F779" s="139">
        <v>1287.3900000000001</v>
      </c>
      <c r="G779" s="57"/>
      <c r="H779" s="139">
        <v>7192694.25</v>
      </c>
      <c r="I779" s="139">
        <v>1009481.12</v>
      </c>
      <c r="J779" s="139">
        <v>1850465.8900000001</v>
      </c>
      <c r="K779" s="139">
        <v>6088835.8582099993</v>
      </c>
      <c r="L779" s="139">
        <v>16141477.118209999</v>
      </c>
      <c r="M779" s="117">
        <v>0.9</v>
      </c>
      <c r="N779" s="25">
        <v>15136212.99</v>
      </c>
      <c r="O779" s="25">
        <v>11757.28</v>
      </c>
      <c r="P779" s="58"/>
      <c r="Q779" s="139">
        <v>6157411.4400000004</v>
      </c>
      <c r="R779" s="139">
        <v>3972495.7</v>
      </c>
      <c r="S779" s="139">
        <v>10335271.449999999</v>
      </c>
      <c r="T779" s="40">
        <v>0.68281752224471037</v>
      </c>
      <c r="U779" s="58"/>
      <c r="V779" s="28">
        <v>4800941.540000001</v>
      </c>
      <c r="W779" s="29">
        <v>0.68281752224471037</v>
      </c>
      <c r="X779" s="42">
        <v>2</v>
      </c>
      <c r="Y779" s="46">
        <v>0</v>
      </c>
      <c r="Z779" s="58"/>
      <c r="AA779" s="28">
        <v>0</v>
      </c>
      <c r="AB779" s="28">
        <v>0</v>
      </c>
      <c r="AC779" s="139">
        <v>1950038.3669612</v>
      </c>
      <c r="AD779" s="130">
        <v>96802.352642695419</v>
      </c>
      <c r="AE779" s="137">
        <v>96802.352642695419</v>
      </c>
      <c r="AF779" s="130">
        <v>94131.012492732407</v>
      </c>
      <c r="AG779" s="47">
        <v>0</v>
      </c>
      <c r="AH779" s="47">
        <v>75.192717546893647</v>
      </c>
      <c r="AI779" s="47">
        <v>73.117712964006557</v>
      </c>
      <c r="AJ779" s="47">
        <v>0</v>
      </c>
      <c r="AK779" s="47">
        <v>0</v>
      </c>
      <c r="AL779" s="45">
        <v>0</v>
      </c>
      <c r="AM779" s="30">
        <v>0</v>
      </c>
      <c r="AN779" s="140">
        <v>94131.01</v>
      </c>
      <c r="AO779" s="140">
        <v>73.11</v>
      </c>
      <c r="AP779" s="140">
        <v>4072182.74</v>
      </c>
      <c r="AQ779" s="41">
        <v>4166313.75</v>
      </c>
      <c r="AR779" s="140"/>
      <c r="AS779" s="140">
        <v>4166313.75</v>
      </c>
      <c r="AT779" s="58"/>
      <c r="AU779" s="117">
        <v>91</v>
      </c>
      <c r="AV779" s="117">
        <v>46</v>
      </c>
      <c r="AW779" s="57"/>
      <c r="AY779" s="6"/>
      <c r="AZ779" s="1"/>
      <c r="BA779" s="1"/>
      <c r="BB779" s="176"/>
    </row>
    <row r="780" spans="1:54" x14ac:dyDescent="0.25">
      <c r="A780" s="24" t="s">
        <v>1631</v>
      </c>
      <c r="B780" s="24" t="s">
        <v>1632</v>
      </c>
      <c r="C780" s="24" t="s">
        <v>1613</v>
      </c>
      <c r="D780" s="24" t="s">
        <v>12</v>
      </c>
      <c r="E780" s="58"/>
      <c r="F780" s="139">
        <v>662.05</v>
      </c>
      <c r="G780" s="57"/>
      <c r="H780" s="139">
        <v>3563700.95</v>
      </c>
      <c r="I780" s="139">
        <v>519133.26</v>
      </c>
      <c r="J780" s="139">
        <v>665257.23</v>
      </c>
      <c r="K780" s="139">
        <v>3013924.5139499996</v>
      </c>
      <c r="L780" s="139">
        <v>7762015.9539499991</v>
      </c>
      <c r="M780" s="117">
        <v>0.9</v>
      </c>
      <c r="N780" s="25">
        <v>7287206.7999999998</v>
      </c>
      <c r="O780" s="25">
        <v>11007.03</v>
      </c>
      <c r="P780" s="58"/>
      <c r="Q780" s="139">
        <v>5097401.1500000004</v>
      </c>
      <c r="R780" s="139">
        <v>1185501.3899999999</v>
      </c>
      <c r="S780" s="139">
        <v>6379054.8099999996</v>
      </c>
      <c r="T780" s="40">
        <v>0.87537721723500417</v>
      </c>
      <c r="U780" s="58"/>
      <c r="V780" s="28">
        <v>908151.99000000022</v>
      </c>
      <c r="W780" s="29">
        <v>0.87537721723500417</v>
      </c>
      <c r="X780" s="42">
        <v>2</v>
      </c>
      <c r="Y780" s="46">
        <v>0</v>
      </c>
      <c r="Z780" s="58"/>
      <c r="AA780" s="28">
        <v>0</v>
      </c>
      <c r="AB780" s="28">
        <v>0</v>
      </c>
      <c r="AC780" s="139">
        <v>53919.108655000156</v>
      </c>
      <c r="AD780" s="130">
        <v>2676.6122444733355</v>
      </c>
      <c r="AE780" s="137">
        <v>24200.577752215391</v>
      </c>
      <c r="AF780" s="130">
        <v>23532.743001954568</v>
      </c>
      <c r="AG780" s="47">
        <v>0</v>
      </c>
      <c r="AH780" s="47">
        <v>4.0429155569418258</v>
      </c>
      <c r="AI780" s="47">
        <v>35.545265466285883</v>
      </c>
      <c r="AJ780" s="47">
        <v>0</v>
      </c>
      <c r="AK780" s="47">
        <v>0</v>
      </c>
      <c r="AL780" s="45">
        <v>0</v>
      </c>
      <c r="AM780" s="30">
        <v>0</v>
      </c>
      <c r="AN780" s="140">
        <v>23532.74</v>
      </c>
      <c r="AO780" s="140">
        <v>35.54</v>
      </c>
      <c r="AP780" s="140">
        <v>1190685.4400000002</v>
      </c>
      <c r="AQ780" s="41">
        <v>1214218.1800000002</v>
      </c>
      <c r="AR780" s="140"/>
      <c r="AS780" s="140">
        <v>1214218.1800000002</v>
      </c>
      <c r="AT780" s="58"/>
      <c r="AU780" s="117">
        <v>73</v>
      </c>
      <c r="AV780" s="117">
        <v>37</v>
      </c>
      <c r="AW780" s="57"/>
      <c r="AY780" s="6"/>
      <c r="AZ780" s="1"/>
      <c r="BA780" s="1"/>
      <c r="BB780" s="176"/>
    </row>
    <row r="781" spans="1:54" x14ac:dyDescent="0.25">
      <c r="A781" s="24" t="s">
        <v>1633</v>
      </c>
      <c r="B781" s="24" t="s">
        <v>1634</v>
      </c>
      <c r="C781" s="24" t="s">
        <v>1613</v>
      </c>
      <c r="D781" s="24" t="s">
        <v>131</v>
      </c>
      <c r="E781" s="58"/>
      <c r="F781" s="139">
        <v>1005.15</v>
      </c>
      <c r="G781" s="57"/>
      <c r="H781" s="139">
        <v>6074117.1300000008</v>
      </c>
      <c r="I781" s="139">
        <v>788168.26</v>
      </c>
      <c r="J781" s="139">
        <v>1596655.24</v>
      </c>
      <c r="K781" s="139">
        <v>5321059.4478500001</v>
      </c>
      <c r="L781" s="139">
        <v>13780000.077850001</v>
      </c>
      <c r="M781" s="117">
        <v>0.9</v>
      </c>
      <c r="N781" s="25">
        <v>12934106.01</v>
      </c>
      <c r="O781" s="25">
        <v>12867.83</v>
      </c>
      <c r="P781" s="58"/>
      <c r="Q781" s="139">
        <v>4157076.79</v>
      </c>
      <c r="R781" s="139">
        <v>2212515.48</v>
      </c>
      <c r="S781" s="139">
        <v>8072684.5299999993</v>
      </c>
      <c r="T781" s="40">
        <v>0.62413935093454509</v>
      </c>
      <c r="U781" s="58"/>
      <c r="V781" s="28">
        <v>4861421.4800000004</v>
      </c>
      <c r="W781" s="29">
        <v>0.62413935093454509</v>
      </c>
      <c r="X781" s="42">
        <v>1</v>
      </c>
      <c r="Y781" s="46">
        <v>1</v>
      </c>
      <c r="Z781" s="58"/>
      <c r="AA781" s="28">
        <v>639782.2201714348</v>
      </c>
      <c r="AB781" s="28">
        <v>191934.66605143042</v>
      </c>
      <c r="AC781" s="139">
        <v>2415582.530364702</v>
      </c>
      <c r="AD781" s="130">
        <v>119912.54936501001</v>
      </c>
      <c r="AE781" s="137">
        <v>119912.54936501001</v>
      </c>
      <c r="AF781" s="130">
        <v>116603.4644217388</v>
      </c>
      <c r="AG781" s="47">
        <v>190.95126702624526</v>
      </c>
      <c r="AH781" s="47">
        <v>119.29816382133016</v>
      </c>
      <c r="AI781" s="47">
        <v>116.00603334998637</v>
      </c>
      <c r="AJ781" s="47">
        <v>0</v>
      </c>
      <c r="AK781" s="47">
        <v>0</v>
      </c>
      <c r="AL781" s="45">
        <v>0</v>
      </c>
      <c r="AM781" s="30">
        <v>0</v>
      </c>
      <c r="AN781" s="140">
        <v>308538.13</v>
      </c>
      <c r="AO781" s="140">
        <v>306.95</v>
      </c>
      <c r="AP781" s="140">
        <v>2340109.71</v>
      </c>
      <c r="AQ781" s="41">
        <v>2648647.84</v>
      </c>
      <c r="AR781" s="140"/>
      <c r="AS781" s="140">
        <v>2648647.84</v>
      </c>
      <c r="AT781" s="58"/>
      <c r="AU781" s="117">
        <v>92</v>
      </c>
      <c r="AV781" s="117">
        <v>46</v>
      </c>
      <c r="AW781" s="57"/>
      <c r="AY781" s="6"/>
      <c r="AZ781" s="1"/>
      <c r="BA781" s="1"/>
      <c r="BB781" s="176"/>
    </row>
    <row r="782" spans="1:54" x14ac:dyDescent="0.25">
      <c r="A782" s="24" t="s">
        <v>1635</v>
      </c>
      <c r="B782" s="24" t="s">
        <v>1636</v>
      </c>
      <c r="C782" s="24" t="s">
        <v>1613</v>
      </c>
      <c r="D782" s="24" t="s">
        <v>120</v>
      </c>
      <c r="E782" s="58"/>
      <c r="F782" s="139">
        <v>192.3</v>
      </c>
      <c r="G782" s="57"/>
      <c r="H782" s="139">
        <v>1001247.09</v>
      </c>
      <c r="I782" s="139">
        <v>150788.19</v>
      </c>
      <c r="J782" s="139">
        <v>227351.59</v>
      </c>
      <c r="K782" s="139">
        <v>835304.2246999999</v>
      </c>
      <c r="L782" s="139">
        <v>2214691.0947000002</v>
      </c>
      <c r="M782" s="117">
        <v>0.9</v>
      </c>
      <c r="N782" s="25">
        <v>2076752.4</v>
      </c>
      <c r="O782" s="25">
        <v>10799.54</v>
      </c>
      <c r="P782" s="58"/>
      <c r="Q782" s="139">
        <v>1568986.43</v>
      </c>
      <c r="R782" s="139">
        <v>114547.82</v>
      </c>
      <c r="S782" s="139">
        <v>1710210.96</v>
      </c>
      <c r="T782" s="40">
        <v>0.82350258027870826</v>
      </c>
      <c r="U782" s="58"/>
      <c r="V782" s="28">
        <v>366541.43999999994</v>
      </c>
      <c r="W782" s="29">
        <v>0.82350258027870826</v>
      </c>
      <c r="X782" s="42">
        <v>2</v>
      </c>
      <c r="Y782" s="46">
        <v>0</v>
      </c>
      <c r="Z782" s="58"/>
      <c r="AA782" s="28">
        <v>0</v>
      </c>
      <c r="AB782" s="28">
        <v>0</v>
      </c>
      <c r="AC782" s="139">
        <v>38842.785899999995</v>
      </c>
      <c r="AD782" s="130">
        <v>1928.2046558786149</v>
      </c>
      <c r="AE782" s="137">
        <v>7029.3347960894498</v>
      </c>
      <c r="AF782" s="130">
        <v>6835.3545491667755</v>
      </c>
      <c r="AG782" s="47">
        <v>0</v>
      </c>
      <c r="AH782" s="47">
        <v>10.027065293180524</v>
      </c>
      <c r="AI782" s="47">
        <v>35.545265466285883</v>
      </c>
      <c r="AJ782" s="47">
        <v>0</v>
      </c>
      <c r="AK782" s="47">
        <v>0</v>
      </c>
      <c r="AL782" s="45">
        <v>0</v>
      </c>
      <c r="AM782" s="30">
        <v>0</v>
      </c>
      <c r="AN782" s="140">
        <v>6835.35</v>
      </c>
      <c r="AO782" s="140">
        <v>35.54</v>
      </c>
      <c r="AP782" s="140">
        <v>116128.06999999999</v>
      </c>
      <c r="AQ782" s="41">
        <v>122963.42</v>
      </c>
      <c r="AR782" s="140"/>
      <c r="AS782" s="140">
        <v>122963.42</v>
      </c>
      <c r="AT782" s="58"/>
      <c r="AU782" s="117">
        <v>91</v>
      </c>
      <c r="AV782" s="117">
        <v>46</v>
      </c>
      <c r="AW782" s="57"/>
      <c r="AY782" s="6"/>
      <c r="AZ782" s="1"/>
      <c r="BA782" s="1"/>
      <c r="BB782" s="176"/>
    </row>
    <row r="783" spans="1:54" x14ac:dyDescent="0.25">
      <c r="A783" s="24" t="s">
        <v>1637</v>
      </c>
      <c r="B783" s="24" t="s">
        <v>1638</v>
      </c>
      <c r="C783" s="24" t="s">
        <v>1613</v>
      </c>
      <c r="D783" s="24" t="s">
        <v>12</v>
      </c>
      <c r="E783" s="58"/>
      <c r="F783" s="139">
        <v>1996.77</v>
      </c>
      <c r="G783" s="57"/>
      <c r="H783" s="139">
        <v>11174693.710000001</v>
      </c>
      <c r="I783" s="139">
        <v>1565727.26</v>
      </c>
      <c r="J783" s="139">
        <v>3004502.33</v>
      </c>
      <c r="K783" s="139">
        <v>9467024.6360299997</v>
      </c>
      <c r="L783" s="139">
        <v>25211947.93603</v>
      </c>
      <c r="M783" s="117">
        <v>0.9</v>
      </c>
      <c r="N783" s="25">
        <v>23637455.600000001</v>
      </c>
      <c r="O783" s="25">
        <v>11837.84</v>
      </c>
      <c r="P783" s="58"/>
      <c r="Q783" s="139">
        <v>11844729</v>
      </c>
      <c r="R783" s="139">
        <v>4469374.45</v>
      </c>
      <c r="S783" s="139">
        <v>17248611.649999999</v>
      </c>
      <c r="T783" s="40">
        <v>0.72971524270150279</v>
      </c>
      <c r="U783" s="58"/>
      <c r="V783" s="28">
        <v>6388843.950000003</v>
      </c>
      <c r="W783" s="29">
        <v>0.72971524270150279</v>
      </c>
      <c r="X783" s="42">
        <v>2</v>
      </c>
      <c r="Y783" s="46">
        <v>0</v>
      </c>
      <c r="Z783" s="58"/>
      <c r="AA783" s="28">
        <v>0</v>
      </c>
      <c r="AB783" s="28">
        <v>0</v>
      </c>
      <c r="AC783" s="139">
        <v>2008121.5867710023</v>
      </c>
      <c r="AD783" s="130">
        <v>99685.676592579301</v>
      </c>
      <c r="AE783" s="137">
        <v>99685.676592579301</v>
      </c>
      <c r="AF783" s="130">
        <v>96934.768758335878</v>
      </c>
      <c r="AG783" s="47">
        <v>0</v>
      </c>
      <c r="AH783" s="47">
        <v>49.923464691766853</v>
      </c>
      <c r="AI783" s="47">
        <v>48.545785823272524</v>
      </c>
      <c r="AJ783" s="47">
        <v>0</v>
      </c>
      <c r="AK783" s="47">
        <v>0</v>
      </c>
      <c r="AL783" s="45">
        <v>0</v>
      </c>
      <c r="AM783" s="30">
        <v>0</v>
      </c>
      <c r="AN783" s="140">
        <v>96934.76</v>
      </c>
      <c r="AO783" s="140">
        <v>48.54</v>
      </c>
      <c r="AP783" s="140">
        <v>4579917.8400000008</v>
      </c>
      <c r="AQ783" s="41">
        <v>4676852.6000000006</v>
      </c>
      <c r="AR783" s="140"/>
      <c r="AS783" s="140">
        <v>4676852.6000000006</v>
      </c>
      <c r="AT783" s="58"/>
      <c r="AU783" s="117">
        <v>73</v>
      </c>
      <c r="AV783" s="117">
        <v>37</v>
      </c>
      <c r="AW783" s="57"/>
      <c r="AY783" s="6"/>
      <c r="AZ783" s="1"/>
      <c r="BA783" s="1"/>
      <c r="BB783" s="176"/>
    </row>
    <row r="784" spans="1:54" x14ac:dyDescent="0.25">
      <c r="A784" s="24" t="s">
        <v>1639</v>
      </c>
      <c r="B784" s="24" t="s">
        <v>1640</v>
      </c>
      <c r="C784" s="24" t="s">
        <v>1613</v>
      </c>
      <c r="D784" s="24" t="s">
        <v>12</v>
      </c>
      <c r="E784" s="58"/>
      <c r="F784" s="139">
        <v>670.45</v>
      </c>
      <c r="G784" s="57"/>
      <c r="H784" s="139">
        <v>3675381.4699999997</v>
      </c>
      <c r="I784" s="139">
        <v>525719.94999999995</v>
      </c>
      <c r="J784" s="139">
        <v>835734.17999999993</v>
      </c>
      <c r="K784" s="139">
        <v>3111230.8665500004</v>
      </c>
      <c r="L784" s="139">
        <v>8148066.46655</v>
      </c>
      <c r="M784" s="117">
        <v>0.9</v>
      </c>
      <c r="N784" s="25">
        <v>7644382.9000000004</v>
      </c>
      <c r="O784" s="25">
        <v>11401.86</v>
      </c>
      <c r="P784" s="58"/>
      <c r="Q784" s="139">
        <v>3557940.5</v>
      </c>
      <c r="R784" s="139">
        <v>1712392.84</v>
      </c>
      <c r="S784" s="139">
        <v>5433718.6299999999</v>
      </c>
      <c r="T784" s="40">
        <v>0.71081193878972226</v>
      </c>
      <c r="U784" s="58"/>
      <c r="V784" s="28">
        <v>2210664.2700000005</v>
      </c>
      <c r="W784" s="29">
        <v>0.71081193878972226</v>
      </c>
      <c r="X784" s="42">
        <v>2</v>
      </c>
      <c r="Y784" s="46">
        <v>0</v>
      </c>
      <c r="Z784" s="58"/>
      <c r="AA784" s="28">
        <v>0</v>
      </c>
      <c r="AB784" s="28">
        <v>0</v>
      </c>
      <c r="AC784" s="139">
        <v>800486.07993000024</v>
      </c>
      <c r="AD784" s="130">
        <v>39737.133949680159</v>
      </c>
      <c r="AE784" s="137">
        <v>39737.133949680159</v>
      </c>
      <c r="AF784" s="130">
        <v>38640.555215111053</v>
      </c>
      <c r="AG784" s="47">
        <v>0</v>
      </c>
      <c r="AH784" s="47">
        <v>59.269347378149241</v>
      </c>
      <c r="AI784" s="47">
        <v>57.633761227699381</v>
      </c>
      <c r="AJ784" s="47">
        <v>0</v>
      </c>
      <c r="AK784" s="47">
        <v>0</v>
      </c>
      <c r="AL784" s="45">
        <v>0</v>
      </c>
      <c r="AM784" s="30">
        <v>0</v>
      </c>
      <c r="AN784" s="140">
        <v>38640.550000000003</v>
      </c>
      <c r="AO784" s="140">
        <v>57.63</v>
      </c>
      <c r="AP784" s="140">
        <v>1730858.44</v>
      </c>
      <c r="AQ784" s="41">
        <v>1769498.99</v>
      </c>
      <c r="AR784" s="140"/>
      <c r="AS784" s="140">
        <v>1769498.99</v>
      </c>
      <c r="AT784" s="58"/>
      <c r="AU784" s="117">
        <v>73</v>
      </c>
      <c r="AV784" s="117">
        <v>37</v>
      </c>
      <c r="AW784" s="57"/>
      <c r="AY784" s="6"/>
      <c r="AZ784" s="1"/>
      <c r="BA784" s="1"/>
      <c r="BB784" s="176"/>
    </row>
    <row r="785" spans="1:54" x14ac:dyDescent="0.25">
      <c r="A785" s="24" t="s">
        <v>1641</v>
      </c>
      <c r="B785" s="24" t="s">
        <v>1642</v>
      </c>
      <c r="C785" s="24" t="s">
        <v>1613</v>
      </c>
      <c r="D785" s="24" t="s">
        <v>12</v>
      </c>
      <c r="E785" s="58"/>
      <c r="F785" s="139">
        <v>4487.04</v>
      </c>
      <c r="G785" s="57"/>
      <c r="H785" s="139">
        <v>24196216.729999997</v>
      </c>
      <c r="I785" s="139">
        <v>3518422.67</v>
      </c>
      <c r="J785" s="139">
        <v>5400527.6800000006</v>
      </c>
      <c r="K785" s="139">
        <v>20521527.931560002</v>
      </c>
      <c r="L785" s="139">
        <v>53636695.01156</v>
      </c>
      <c r="M785" s="117">
        <v>0.9</v>
      </c>
      <c r="N785" s="25">
        <v>50325178.299999997</v>
      </c>
      <c r="O785" s="25">
        <v>11215.67</v>
      </c>
      <c r="P785" s="58"/>
      <c r="Q785" s="139">
        <v>41140833.259999998</v>
      </c>
      <c r="R785" s="139">
        <v>3316396.36</v>
      </c>
      <c r="S785" s="139">
        <v>45160701.779999994</v>
      </c>
      <c r="T785" s="40">
        <v>0.89737787933480595</v>
      </c>
      <c r="U785" s="58"/>
      <c r="V785" s="28">
        <v>5164476.5200000033</v>
      </c>
      <c r="W785" s="29">
        <v>0.89737787933480595</v>
      </c>
      <c r="X785" s="42">
        <v>2</v>
      </c>
      <c r="Y785" s="46">
        <v>0</v>
      </c>
      <c r="Z785" s="58"/>
      <c r="AA785" s="28">
        <v>0</v>
      </c>
      <c r="AB785" s="28">
        <v>0</v>
      </c>
      <c r="AC785" s="139">
        <v>24082.460925000923</v>
      </c>
      <c r="AD785" s="130">
        <v>1195.4835937913917</v>
      </c>
      <c r="AE785" s="137">
        <v>164019.2740688778</v>
      </c>
      <c r="AF785" s="130">
        <v>159493.02795784338</v>
      </c>
      <c r="AG785" s="47">
        <v>0</v>
      </c>
      <c r="AH785" s="47">
        <v>0.26643034022237194</v>
      </c>
      <c r="AI785" s="47">
        <v>35.545265466285876</v>
      </c>
      <c r="AJ785" s="47">
        <v>0</v>
      </c>
      <c r="AK785" s="47">
        <v>0</v>
      </c>
      <c r="AL785" s="45">
        <v>0</v>
      </c>
      <c r="AM785" s="30">
        <v>0</v>
      </c>
      <c r="AN785" s="140">
        <v>159493.01999999999</v>
      </c>
      <c r="AO785" s="140">
        <v>35.54</v>
      </c>
      <c r="AP785" s="140">
        <v>3334113.6300000004</v>
      </c>
      <c r="AQ785" s="41">
        <v>3493606.6500000004</v>
      </c>
      <c r="AR785" s="140"/>
      <c r="AS785" s="140">
        <v>3493606.6500000004</v>
      </c>
      <c r="AT785" s="58"/>
      <c r="AU785" s="117">
        <v>73</v>
      </c>
      <c r="AV785" s="117">
        <v>37</v>
      </c>
      <c r="AW785" s="57"/>
      <c r="AY785" s="6"/>
      <c r="AZ785" s="1"/>
      <c r="BA785" s="1"/>
      <c r="BB785" s="176"/>
    </row>
    <row r="786" spans="1:54" x14ac:dyDescent="0.25">
      <c r="A786" s="24" t="s">
        <v>1643</v>
      </c>
      <c r="B786" s="24" t="s">
        <v>1644</v>
      </c>
      <c r="C786" s="24" t="s">
        <v>1613</v>
      </c>
      <c r="D786" s="24" t="s">
        <v>12</v>
      </c>
      <c r="E786" s="58"/>
      <c r="F786" s="139">
        <v>728.53</v>
      </c>
      <c r="G786" s="57"/>
      <c r="H786" s="139">
        <v>4244280.32</v>
      </c>
      <c r="I786" s="139">
        <v>571262.22</v>
      </c>
      <c r="J786" s="139">
        <v>1467473.2799999998</v>
      </c>
      <c r="K786" s="139">
        <v>3598755.8256700002</v>
      </c>
      <c r="L786" s="139">
        <v>9881771.6456700005</v>
      </c>
      <c r="M786" s="117">
        <v>0.9</v>
      </c>
      <c r="N786" s="25">
        <v>9253470.0600000005</v>
      </c>
      <c r="O786" s="25">
        <v>12701.56</v>
      </c>
      <c r="P786" s="58"/>
      <c r="Q786" s="139">
        <v>4961640.04</v>
      </c>
      <c r="R786" s="139">
        <v>1163450.73</v>
      </c>
      <c r="S786" s="139">
        <v>6785379.4000000004</v>
      </c>
      <c r="T786" s="40">
        <v>0.73327944608922202</v>
      </c>
      <c r="U786" s="58"/>
      <c r="V786" s="28">
        <v>2468090.66</v>
      </c>
      <c r="W786" s="29">
        <v>0.73327944608922202</v>
      </c>
      <c r="X786" s="42">
        <v>2</v>
      </c>
      <c r="Y786" s="46">
        <v>0</v>
      </c>
      <c r="Z786" s="58"/>
      <c r="AA786" s="28">
        <v>0</v>
      </c>
      <c r="AB786" s="28">
        <v>0</v>
      </c>
      <c r="AC786" s="139">
        <v>759955.52396040014</v>
      </c>
      <c r="AD786" s="130">
        <v>37725.146268695316</v>
      </c>
      <c r="AE786" s="137">
        <v>37725.146268695316</v>
      </c>
      <c r="AF786" s="130">
        <v>36684.089980913057</v>
      </c>
      <c r="AG786" s="47">
        <v>0</v>
      </c>
      <c r="AH786" s="47">
        <v>51.782557024000823</v>
      </c>
      <c r="AI786" s="47">
        <v>50.353574981007043</v>
      </c>
      <c r="AJ786" s="47">
        <v>0</v>
      </c>
      <c r="AK786" s="47">
        <v>0</v>
      </c>
      <c r="AL786" s="45">
        <v>0</v>
      </c>
      <c r="AM786" s="30">
        <v>0</v>
      </c>
      <c r="AN786" s="140">
        <v>36684.080000000002</v>
      </c>
      <c r="AO786" s="140">
        <v>50.35</v>
      </c>
      <c r="AP786" s="140">
        <v>1286811.2899999998</v>
      </c>
      <c r="AQ786" s="41">
        <v>1323495.3699999999</v>
      </c>
      <c r="AR786" s="140"/>
      <c r="AS786" s="140">
        <v>1323495.3699999999</v>
      </c>
      <c r="AT786" s="58"/>
      <c r="AU786" s="117">
        <v>92</v>
      </c>
      <c r="AV786" s="117">
        <v>46</v>
      </c>
      <c r="AW786" s="57"/>
      <c r="AY786" s="6"/>
      <c r="AZ786" s="1"/>
      <c r="BA786" s="1"/>
      <c r="BB786" s="176"/>
    </row>
    <row r="787" spans="1:54" x14ac:dyDescent="0.25">
      <c r="A787" s="24" t="s">
        <v>1645</v>
      </c>
      <c r="B787" s="24" t="s">
        <v>1646</v>
      </c>
      <c r="C787" s="24" t="s">
        <v>1613</v>
      </c>
      <c r="D787" s="24" t="s">
        <v>12</v>
      </c>
      <c r="E787" s="58"/>
      <c r="F787" s="139">
        <v>701</v>
      </c>
      <c r="G787" s="57"/>
      <c r="H787" s="139">
        <v>3859032.77</v>
      </c>
      <c r="I787" s="139">
        <v>549675.13</v>
      </c>
      <c r="J787" s="139">
        <v>913001.55</v>
      </c>
      <c r="K787" s="139">
        <v>3272746.216</v>
      </c>
      <c r="L787" s="139">
        <v>8594455.6660000011</v>
      </c>
      <c r="M787" s="117">
        <v>0.9</v>
      </c>
      <c r="N787" s="25">
        <v>8062284.7199999997</v>
      </c>
      <c r="O787" s="25">
        <v>11501.11</v>
      </c>
      <c r="P787" s="58"/>
      <c r="Q787" s="139">
        <v>4039141.26</v>
      </c>
      <c r="R787" s="139">
        <v>1815151.2</v>
      </c>
      <c r="S787" s="139">
        <v>6105543.25</v>
      </c>
      <c r="T787" s="40">
        <v>0.75729690305454755</v>
      </c>
      <c r="U787" s="58"/>
      <c r="V787" s="28">
        <v>1956741.4699999997</v>
      </c>
      <c r="W787" s="29">
        <v>0.75729690305454755</v>
      </c>
      <c r="X787" s="42">
        <v>2</v>
      </c>
      <c r="Y787" s="46">
        <v>0</v>
      </c>
      <c r="Z787" s="58"/>
      <c r="AA787" s="28">
        <v>0</v>
      </c>
      <c r="AB787" s="28">
        <v>0</v>
      </c>
      <c r="AC787" s="139">
        <v>596540.98946299974</v>
      </c>
      <c r="AD787" s="130">
        <v>29613.043623243098</v>
      </c>
      <c r="AE787" s="137">
        <v>29613.043623243098</v>
      </c>
      <c r="AF787" s="130">
        <v>28795.847447388122</v>
      </c>
      <c r="AG787" s="47">
        <v>0</v>
      </c>
      <c r="AH787" s="47">
        <v>42.243999462543648</v>
      </c>
      <c r="AI787" s="47">
        <v>41.07824172237963</v>
      </c>
      <c r="AJ787" s="47">
        <v>0</v>
      </c>
      <c r="AK787" s="47">
        <v>0</v>
      </c>
      <c r="AL787" s="45">
        <v>0</v>
      </c>
      <c r="AM787" s="30">
        <v>0</v>
      </c>
      <c r="AN787" s="140">
        <v>28795.84</v>
      </c>
      <c r="AO787" s="140">
        <v>41.07</v>
      </c>
      <c r="AP787" s="140">
        <v>1838482.45</v>
      </c>
      <c r="AQ787" s="41">
        <v>1867278.29</v>
      </c>
      <c r="AR787" s="140"/>
      <c r="AS787" s="140">
        <v>1867278.29</v>
      </c>
      <c r="AT787" s="58"/>
      <c r="AU787" s="117">
        <v>73</v>
      </c>
      <c r="AV787" s="117">
        <v>37</v>
      </c>
      <c r="AW787" s="57"/>
      <c r="AY787" s="6"/>
      <c r="AZ787" s="1"/>
      <c r="BA787" s="1"/>
      <c r="BB787" s="176"/>
    </row>
    <row r="788" spans="1:54" x14ac:dyDescent="0.25">
      <c r="A788" s="24" t="s">
        <v>1647</v>
      </c>
      <c r="B788" s="24" t="s">
        <v>1648</v>
      </c>
      <c r="C788" s="24" t="s">
        <v>1613</v>
      </c>
      <c r="D788" s="24" t="s">
        <v>12</v>
      </c>
      <c r="E788" s="58"/>
      <c r="F788" s="139">
        <v>890.21</v>
      </c>
      <c r="G788" s="57"/>
      <c r="H788" s="139">
        <v>4853203.1000000006</v>
      </c>
      <c r="I788" s="139">
        <v>698040.36</v>
      </c>
      <c r="J788" s="139">
        <v>1079819.06</v>
      </c>
      <c r="K788" s="139">
        <v>4092457.65619</v>
      </c>
      <c r="L788" s="139">
        <v>10723520.176190002</v>
      </c>
      <c r="M788" s="117">
        <v>0.9</v>
      </c>
      <c r="N788" s="25">
        <v>10060413.92</v>
      </c>
      <c r="O788" s="25">
        <v>11301.16</v>
      </c>
      <c r="P788" s="58"/>
      <c r="Q788" s="139">
        <v>5198215.87</v>
      </c>
      <c r="R788" s="139">
        <v>1132318.6000000001</v>
      </c>
      <c r="S788" s="139">
        <v>7486771.3599999994</v>
      </c>
      <c r="T788" s="40">
        <v>0.74418124537762553</v>
      </c>
      <c r="U788" s="58"/>
      <c r="V788" s="28">
        <v>2573642.5600000005</v>
      </c>
      <c r="W788" s="29">
        <v>0.74418124537762553</v>
      </c>
      <c r="X788" s="42">
        <v>2</v>
      </c>
      <c r="Y788" s="46">
        <v>0</v>
      </c>
      <c r="Z788" s="58"/>
      <c r="AA788" s="28">
        <v>0</v>
      </c>
      <c r="AB788" s="28">
        <v>0</v>
      </c>
      <c r="AC788" s="139">
        <v>757621.64449440059</v>
      </c>
      <c r="AD788" s="130">
        <v>37609.289562016616</v>
      </c>
      <c r="AE788" s="137">
        <v>37609.289562016616</v>
      </c>
      <c r="AF788" s="130">
        <v>36571.430434879163</v>
      </c>
      <c r="AG788" s="47">
        <v>0</v>
      </c>
      <c r="AH788" s="47">
        <v>42.247660172337554</v>
      </c>
      <c r="AI788" s="47">
        <v>41.081801411890638</v>
      </c>
      <c r="AJ788" s="47">
        <v>0</v>
      </c>
      <c r="AK788" s="47">
        <v>0</v>
      </c>
      <c r="AL788" s="45">
        <v>0</v>
      </c>
      <c r="AM788" s="30">
        <v>0</v>
      </c>
      <c r="AN788" s="140">
        <v>36571.43</v>
      </c>
      <c r="AO788" s="140">
        <v>41.08</v>
      </c>
      <c r="AP788" s="140">
        <v>1156908.31</v>
      </c>
      <c r="AQ788" s="41">
        <v>1193479.74</v>
      </c>
      <c r="AR788" s="140"/>
      <c r="AS788" s="140">
        <v>1193479.74</v>
      </c>
      <c r="AT788" s="58"/>
      <c r="AU788" s="117">
        <v>91</v>
      </c>
      <c r="AV788" s="117">
        <v>46</v>
      </c>
      <c r="AW788" s="57"/>
      <c r="AY788" s="6"/>
      <c r="AZ788" s="1"/>
      <c r="BA788" s="1"/>
      <c r="BB788" s="176"/>
    </row>
    <row r="789" spans="1:54" x14ac:dyDescent="0.25">
      <c r="A789" s="24" t="s">
        <v>1649</v>
      </c>
      <c r="B789" s="24" t="s">
        <v>1650</v>
      </c>
      <c r="C789" s="24" t="s">
        <v>1613</v>
      </c>
      <c r="D789" s="24" t="s">
        <v>120</v>
      </c>
      <c r="E789" s="58"/>
      <c r="F789" s="139">
        <v>93.5</v>
      </c>
      <c r="G789" s="57"/>
      <c r="H789" s="139">
        <v>480487.76</v>
      </c>
      <c r="I789" s="139">
        <v>73316.149999999994</v>
      </c>
      <c r="J789" s="139">
        <v>105852.89000000001</v>
      </c>
      <c r="K789" s="139">
        <v>376681.76650000003</v>
      </c>
      <c r="L789" s="139">
        <v>1036338.5665000001</v>
      </c>
      <c r="M789" s="117">
        <v>0.9</v>
      </c>
      <c r="N789" s="25">
        <v>970372.88</v>
      </c>
      <c r="O789" s="25">
        <v>10378.31</v>
      </c>
      <c r="P789" s="58"/>
      <c r="Q789" s="139">
        <v>700803.29</v>
      </c>
      <c r="R789" s="139">
        <v>45613.81</v>
      </c>
      <c r="S789" s="139">
        <v>1471323.55</v>
      </c>
      <c r="T789" s="40">
        <v>1.5162455385191722</v>
      </c>
      <c r="U789" s="58"/>
      <c r="V789" s="28">
        <v>-500950.67000000004</v>
      </c>
      <c r="W789" s="29">
        <v>1.5162455385191722</v>
      </c>
      <c r="X789" s="42">
        <v>4</v>
      </c>
      <c r="Y789" s="46">
        <v>0</v>
      </c>
      <c r="Z789" s="58"/>
      <c r="AA789" s="28">
        <v>0</v>
      </c>
      <c r="AB789" s="28">
        <v>0</v>
      </c>
      <c r="AC789" s="139">
        <v>0</v>
      </c>
      <c r="AD789" s="130">
        <v>0</v>
      </c>
      <c r="AE789" s="137">
        <v>0</v>
      </c>
      <c r="AF789" s="130">
        <v>0</v>
      </c>
      <c r="AG789" s="47">
        <v>0</v>
      </c>
      <c r="AH789" s="47">
        <v>0</v>
      </c>
      <c r="AI789" s="47">
        <v>0</v>
      </c>
      <c r="AJ789" s="47">
        <v>0</v>
      </c>
      <c r="AK789" s="47">
        <v>0.98579113599859636</v>
      </c>
      <c r="AL789" s="45">
        <v>0</v>
      </c>
      <c r="AM789" s="30">
        <v>92.171471215868763</v>
      </c>
      <c r="AN789" s="140">
        <v>92.17</v>
      </c>
      <c r="AO789" s="140">
        <v>0.98</v>
      </c>
      <c r="AP789" s="140">
        <v>45613.810000000005</v>
      </c>
      <c r="AQ789" s="41">
        <v>45705.98</v>
      </c>
      <c r="AR789" s="140"/>
      <c r="AS789" s="140">
        <v>45705.98</v>
      </c>
      <c r="AT789" s="58"/>
      <c r="AU789" s="117">
        <v>91</v>
      </c>
      <c r="AV789" s="117">
        <v>46</v>
      </c>
      <c r="AW789" s="57"/>
      <c r="AY789" s="6"/>
      <c r="AZ789" s="1"/>
      <c r="BA789" s="1"/>
      <c r="BB789" s="176"/>
    </row>
    <row r="790" spans="1:54" x14ac:dyDescent="0.25">
      <c r="A790" s="24" t="s">
        <v>1651</v>
      </c>
      <c r="B790" s="24" t="s">
        <v>1652</v>
      </c>
      <c r="C790" s="24" t="s">
        <v>1653</v>
      </c>
      <c r="D790" s="24" t="s">
        <v>6</v>
      </c>
      <c r="E790" s="58"/>
      <c r="F790" s="139">
        <v>12</v>
      </c>
      <c r="G790" s="57"/>
      <c r="H790" s="139">
        <v>59687.99</v>
      </c>
      <c r="I790" s="139">
        <v>9409.56</v>
      </c>
      <c r="J790" s="139">
        <v>21315.469999999998</v>
      </c>
      <c r="K790" s="139">
        <v>50835.822</v>
      </c>
      <c r="L790" s="139">
        <v>141248.842</v>
      </c>
      <c r="M790" s="117">
        <v>0.9</v>
      </c>
      <c r="N790" s="25">
        <v>132207.54</v>
      </c>
      <c r="O790" s="25">
        <v>11017.29</v>
      </c>
      <c r="P790" s="58"/>
      <c r="Q790" s="139">
        <v>13220.75</v>
      </c>
      <c r="R790" s="139">
        <v>97644.98</v>
      </c>
      <c r="S790" s="139">
        <v>110865.73</v>
      </c>
      <c r="T790" s="40">
        <v>0.8385734278090341</v>
      </c>
      <c r="U790" s="58"/>
      <c r="V790" s="28">
        <v>21341.810000000012</v>
      </c>
      <c r="W790" s="29">
        <v>0.8385734278090341</v>
      </c>
      <c r="X790" s="42">
        <v>2</v>
      </c>
      <c r="Y790" s="46">
        <v>0</v>
      </c>
      <c r="Z790" s="58"/>
      <c r="AA790" s="28">
        <v>0</v>
      </c>
      <c r="AB790" s="28">
        <v>0</v>
      </c>
      <c r="AC790" s="139">
        <v>7308.9504000000106</v>
      </c>
      <c r="AD790" s="130">
        <v>362.82547361943693</v>
      </c>
      <c r="AE790" s="137">
        <v>438.64803719746953</v>
      </c>
      <c r="AF790" s="130">
        <v>426.5431855954306</v>
      </c>
      <c r="AG790" s="47">
        <v>0</v>
      </c>
      <c r="AH790" s="47">
        <v>30.235456134953079</v>
      </c>
      <c r="AI790" s="47">
        <v>35.545265466285883</v>
      </c>
      <c r="AJ790" s="47">
        <v>0</v>
      </c>
      <c r="AK790" s="47">
        <v>0</v>
      </c>
      <c r="AL790" s="45">
        <v>0</v>
      </c>
      <c r="AM790" s="30">
        <v>0</v>
      </c>
      <c r="AN790" s="140">
        <v>426.54</v>
      </c>
      <c r="AO790" s="140">
        <v>35.54</v>
      </c>
      <c r="AP790" s="140">
        <v>97644.98000000001</v>
      </c>
      <c r="AQ790" s="41">
        <v>98071.52</v>
      </c>
      <c r="AR790" s="140"/>
      <c r="AS790" s="140">
        <v>98071.52</v>
      </c>
      <c r="AT790" s="58"/>
      <c r="AU790" s="117">
        <v>71</v>
      </c>
      <c r="AV790" s="117">
        <v>36</v>
      </c>
      <c r="AW790" s="57"/>
      <c r="AY790" s="6"/>
      <c r="AZ790" s="1"/>
      <c r="BA790" s="1"/>
      <c r="BB790" s="176"/>
    </row>
    <row r="791" spans="1:54" x14ac:dyDescent="0.25">
      <c r="A791" s="24" t="s">
        <v>1654</v>
      </c>
      <c r="B791" s="24" t="s">
        <v>1655</v>
      </c>
      <c r="C791" s="24" t="s">
        <v>1653</v>
      </c>
      <c r="D791" s="24" t="s">
        <v>120</v>
      </c>
      <c r="E791" s="58"/>
      <c r="F791" s="139">
        <v>226.46</v>
      </c>
      <c r="G791" s="57"/>
      <c r="H791" s="139">
        <v>1200475.93</v>
      </c>
      <c r="I791" s="139">
        <v>177574.07</v>
      </c>
      <c r="J791" s="139">
        <v>277450.18000000005</v>
      </c>
      <c r="K791" s="139">
        <v>993295.51293999981</v>
      </c>
      <c r="L791" s="139">
        <v>2648795.69294</v>
      </c>
      <c r="M791" s="117">
        <v>0.9</v>
      </c>
      <c r="N791" s="25">
        <v>2483245.67</v>
      </c>
      <c r="O791" s="25">
        <v>10965.49</v>
      </c>
      <c r="P791" s="58"/>
      <c r="Q791" s="139">
        <v>1175816.82</v>
      </c>
      <c r="R791" s="139">
        <v>630321.74</v>
      </c>
      <c r="S791" s="139">
        <v>1832016.46</v>
      </c>
      <c r="T791" s="40">
        <v>0.73775079209138417</v>
      </c>
      <c r="U791" s="58"/>
      <c r="V791" s="28">
        <v>651229.21</v>
      </c>
      <c r="W791" s="29">
        <v>0.73775079209138417</v>
      </c>
      <c r="X791" s="42">
        <v>2</v>
      </c>
      <c r="Y791" s="46">
        <v>0</v>
      </c>
      <c r="Z791" s="58"/>
      <c r="AA791" s="28">
        <v>0</v>
      </c>
      <c r="AB791" s="28">
        <v>0</v>
      </c>
      <c r="AC791" s="139">
        <v>212129.29453950006</v>
      </c>
      <c r="AD791" s="130">
        <v>10530.364491165657</v>
      </c>
      <c r="AE791" s="137">
        <v>10530.364491165657</v>
      </c>
      <c r="AF791" s="130">
        <v>10239.770464356967</v>
      </c>
      <c r="AG791" s="47">
        <v>0</v>
      </c>
      <c r="AH791" s="47">
        <v>46.499887358322255</v>
      </c>
      <c r="AI791" s="47">
        <v>45.216684908403103</v>
      </c>
      <c r="AJ791" s="47">
        <v>0</v>
      </c>
      <c r="AK791" s="47">
        <v>0</v>
      </c>
      <c r="AL791" s="45">
        <v>0</v>
      </c>
      <c r="AM791" s="30">
        <v>0</v>
      </c>
      <c r="AN791" s="140">
        <v>10239.77</v>
      </c>
      <c r="AO791" s="140">
        <v>45.21</v>
      </c>
      <c r="AP791" s="140">
        <v>639484.77</v>
      </c>
      <c r="AQ791" s="41">
        <v>649724.54</v>
      </c>
      <c r="AR791" s="140"/>
      <c r="AS791" s="140">
        <v>649724.54</v>
      </c>
      <c r="AT791" s="58"/>
      <c r="AU791" s="117">
        <v>71</v>
      </c>
      <c r="AV791" s="117">
        <v>36</v>
      </c>
      <c r="AW791" s="57"/>
      <c r="AY791" s="6"/>
      <c r="AZ791" s="1"/>
      <c r="BA791" s="1"/>
      <c r="BB791" s="176"/>
    </row>
    <row r="792" spans="1:54" x14ac:dyDescent="0.25">
      <c r="A792" s="24" t="s">
        <v>1656</v>
      </c>
      <c r="B792" s="24" t="s">
        <v>1657</v>
      </c>
      <c r="C792" s="24" t="s">
        <v>1653</v>
      </c>
      <c r="D792" s="24" t="s">
        <v>131</v>
      </c>
      <c r="E792" s="58"/>
      <c r="F792" s="139">
        <v>1682.16</v>
      </c>
      <c r="G792" s="57"/>
      <c r="H792" s="139">
        <v>10387102.43</v>
      </c>
      <c r="I792" s="139">
        <v>1319032.1200000001</v>
      </c>
      <c r="J792" s="139">
        <v>3352626.91</v>
      </c>
      <c r="K792" s="139">
        <v>9171733.7062399983</v>
      </c>
      <c r="L792" s="139">
        <v>24230495.166239999</v>
      </c>
      <c r="M792" s="117">
        <v>0.9</v>
      </c>
      <c r="N792" s="25">
        <v>22724619.02</v>
      </c>
      <c r="O792" s="25">
        <v>13509.18</v>
      </c>
      <c r="P792" s="58"/>
      <c r="Q792" s="139">
        <v>6275168.3499999996</v>
      </c>
      <c r="R792" s="139">
        <v>5112963.67</v>
      </c>
      <c r="S792" s="139">
        <v>13386070.32</v>
      </c>
      <c r="T792" s="40">
        <v>0.58905587408171212</v>
      </c>
      <c r="U792" s="58"/>
      <c r="V792" s="28">
        <v>9338548.6999999993</v>
      </c>
      <c r="W792" s="29">
        <v>0.58905587408171212</v>
      </c>
      <c r="X792" s="42">
        <v>1</v>
      </c>
      <c r="Y792" s="46">
        <v>1</v>
      </c>
      <c r="Z792" s="58"/>
      <c r="AA792" s="28">
        <v>1921326.068199493</v>
      </c>
      <c r="AB792" s="28">
        <v>576397.82045984792</v>
      </c>
      <c r="AC792" s="139">
        <v>4853638.3863022802</v>
      </c>
      <c r="AD792" s="130">
        <v>240940.70282479984</v>
      </c>
      <c r="AE792" s="137">
        <v>240940.70282479984</v>
      </c>
      <c r="AF792" s="130">
        <v>234291.74693018539</v>
      </c>
      <c r="AG792" s="47">
        <v>342.65338639597178</v>
      </c>
      <c r="AH792" s="47">
        <v>143.23292839254282</v>
      </c>
      <c r="AI792" s="47">
        <v>139.28029850322525</v>
      </c>
      <c r="AJ792" s="47">
        <v>0</v>
      </c>
      <c r="AK792" s="47">
        <v>0</v>
      </c>
      <c r="AL792" s="45">
        <v>0</v>
      </c>
      <c r="AM792" s="30">
        <v>0</v>
      </c>
      <c r="AN792" s="140">
        <v>810689.56</v>
      </c>
      <c r="AO792" s="140">
        <v>481.93</v>
      </c>
      <c r="AP792" s="140">
        <v>5559183.1899999995</v>
      </c>
      <c r="AQ792" s="41">
        <v>6369872.75</v>
      </c>
      <c r="AR792" s="140"/>
      <c r="AS792" s="140">
        <v>6369872.75</v>
      </c>
      <c r="AT792" s="58"/>
      <c r="AU792" s="117">
        <v>72</v>
      </c>
      <c r="AV792" s="117">
        <v>36</v>
      </c>
      <c r="AW792" s="57"/>
      <c r="AY792" s="6"/>
      <c r="AZ792" s="1"/>
      <c r="BA792" s="1"/>
      <c r="BB792" s="176"/>
    </row>
    <row r="793" spans="1:54" x14ac:dyDescent="0.25">
      <c r="A793" s="24" t="s">
        <v>1658</v>
      </c>
      <c r="B793" s="24" t="s">
        <v>1659</v>
      </c>
      <c r="C793" s="24" t="s">
        <v>1653</v>
      </c>
      <c r="D793" s="24" t="s">
        <v>120</v>
      </c>
      <c r="E793" s="58"/>
      <c r="F793" s="139">
        <v>594.88</v>
      </c>
      <c r="G793" s="57"/>
      <c r="H793" s="139">
        <v>3419219.1</v>
      </c>
      <c r="I793" s="139">
        <v>466463.25</v>
      </c>
      <c r="J793" s="139">
        <v>1441344.38</v>
      </c>
      <c r="K793" s="139">
        <v>2896979.2883199998</v>
      </c>
      <c r="L793" s="139">
        <v>8224006.0183199998</v>
      </c>
      <c r="M793" s="117">
        <v>0.9</v>
      </c>
      <c r="N793" s="25">
        <v>7691303.3399999999</v>
      </c>
      <c r="O793" s="25">
        <v>12929.16</v>
      </c>
      <c r="P793" s="58"/>
      <c r="Q793" s="139">
        <v>2012189.68</v>
      </c>
      <c r="R793" s="139">
        <v>2448920.4900000002</v>
      </c>
      <c r="S793" s="139">
        <v>4810761.79</v>
      </c>
      <c r="T793" s="40">
        <v>0.62548069908786097</v>
      </c>
      <c r="U793" s="58"/>
      <c r="V793" s="28">
        <v>2880541.55</v>
      </c>
      <c r="W793" s="29">
        <v>0.62548069908786097</v>
      </c>
      <c r="X793" s="42">
        <v>1</v>
      </c>
      <c r="Y793" s="46">
        <v>1</v>
      </c>
      <c r="Z793" s="58"/>
      <c r="AA793" s="28">
        <v>370131.62183871213</v>
      </c>
      <c r="AB793" s="28">
        <v>111039.48655161363</v>
      </c>
      <c r="AC793" s="139">
        <v>1519682.4028619393</v>
      </c>
      <c r="AD793" s="130">
        <v>75438.942309624414</v>
      </c>
      <c r="AE793" s="137">
        <v>75438.942309624414</v>
      </c>
      <c r="AF793" s="130">
        <v>73357.142952884809</v>
      </c>
      <c r="AG793" s="47">
        <v>186.65863123926445</v>
      </c>
      <c r="AH793" s="47">
        <v>126.81371421063814</v>
      </c>
      <c r="AI793" s="47">
        <v>123.31418597512912</v>
      </c>
      <c r="AJ793" s="47">
        <v>0</v>
      </c>
      <c r="AK793" s="47">
        <v>0</v>
      </c>
      <c r="AL793" s="45">
        <v>0</v>
      </c>
      <c r="AM793" s="30">
        <v>0</v>
      </c>
      <c r="AN793" s="140">
        <v>184396.62</v>
      </c>
      <c r="AO793" s="140">
        <v>309.97000000000003</v>
      </c>
      <c r="AP793" s="140">
        <v>2638063.2299999995</v>
      </c>
      <c r="AQ793" s="41">
        <v>2822459.8499999996</v>
      </c>
      <c r="AR793" s="140"/>
      <c r="AS793" s="140">
        <v>2822459.8499999996</v>
      </c>
      <c r="AT793" s="58"/>
      <c r="AU793" s="117">
        <v>71</v>
      </c>
      <c r="AV793" s="117">
        <v>36</v>
      </c>
      <c r="AW793" s="57"/>
      <c r="AY793" s="6"/>
      <c r="AZ793" s="1"/>
      <c r="BA793" s="1"/>
      <c r="BB793" s="176"/>
    </row>
    <row r="794" spans="1:54" x14ac:dyDescent="0.25">
      <c r="A794" s="24" t="s">
        <v>1660</v>
      </c>
      <c r="B794" s="24" t="s">
        <v>1661</v>
      </c>
      <c r="C794" s="24" t="s">
        <v>1653</v>
      </c>
      <c r="D794" s="24" t="s">
        <v>120</v>
      </c>
      <c r="E794" s="58"/>
      <c r="F794" s="139">
        <v>267.89999999999998</v>
      </c>
      <c r="G794" s="57"/>
      <c r="H794" s="139">
        <v>1542797.8499999999</v>
      </c>
      <c r="I794" s="139">
        <v>210068.42</v>
      </c>
      <c r="J794" s="139">
        <v>638482.18000000005</v>
      </c>
      <c r="K794" s="139">
        <v>1301129.7370999998</v>
      </c>
      <c r="L794" s="139">
        <v>3692478.1870999997</v>
      </c>
      <c r="M794" s="117">
        <v>0.9</v>
      </c>
      <c r="N794" s="25">
        <v>3453343.34</v>
      </c>
      <c r="O794" s="25">
        <v>12890.41</v>
      </c>
      <c r="P794" s="58"/>
      <c r="Q794" s="139">
        <v>636451.17000000004</v>
      </c>
      <c r="R794" s="139">
        <v>1908943.52</v>
      </c>
      <c r="S794" s="139">
        <v>2621112.23</v>
      </c>
      <c r="T794" s="40">
        <v>0.75900713364921313</v>
      </c>
      <c r="U794" s="58"/>
      <c r="V794" s="28">
        <v>832231.10999999987</v>
      </c>
      <c r="W794" s="29">
        <v>0.75900713364921313</v>
      </c>
      <c r="X794" s="42">
        <v>2</v>
      </c>
      <c r="Y794" s="46">
        <v>0</v>
      </c>
      <c r="Z794" s="58"/>
      <c r="AA794" s="28">
        <v>0</v>
      </c>
      <c r="AB794" s="28">
        <v>0</v>
      </c>
      <c r="AC794" s="139">
        <v>397161.70018320007</v>
      </c>
      <c r="AD794" s="130">
        <v>19715.605399712407</v>
      </c>
      <c r="AE794" s="137">
        <v>19715.605399712407</v>
      </c>
      <c r="AF794" s="130">
        <v>19171.537132286328</v>
      </c>
      <c r="AG794" s="47">
        <v>0</v>
      </c>
      <c r="AH794" s="47">
        <v>73.593151921285582</v>
      </c>
      <c r="AI794" s="47">
        <v>71.562288661016538</v>
      </c>
      <c r="AJ794" s="47">
        <v>0</v>
      </c>
      <c r="AK794" s="47">
        <v>0</v>
      </c>
      <c r="AL794" s="45">
        <v>0</v>
      </c>
      <c r="AM794" s="30">
        <v>0</v>
      </c>
      <c r="AN794" s="140">
        <v>19171.53</v>
      </c>
      <c r="AO794" s="140">
        <v>71.56</v>
      </c>
      <c r="AP794" s="140">
        <v>2073072.0299999998</v>
      </c>
      <c r="AQ794" s="41">
        <v>2092243.5599999998</v>
      </c>
      <c r="AR794" s="140"/>
      <c r="AS794" s="140">
        <v>2092243.5599999998</v>
      </c>
      <c r="AT794" s="58"/>
      <c r="AU794" s="117">
        <v>71</v>
      </c>
      <c r="AV794" s="117">
        <v>36</v>
      </c>
      <c r="AW794" s="57"/>
      <c r="AY794" s="6"/>
      <c r="AZ794" s="1"/>
      <c r="BA794" s="1"/>
      <c r="BB794" s="176"/>
    </row>
    <row r="795" spans="1:54" x14ac:dyDescent="0.25">
      <c r="A795" s="24" t="s">
        <v>1662</v>
      </c>
      <c r="B795" s="24" t="s">
        <v>1663</v>
      </c>
      <c r="C795" s="24" t="s">
        <v>1653</v>
      </c>
      <c r="D795" s="24" t="s">
        <v>120</v>
      </c>
      <c r="E795" s="58"/>
      <c r="F795" s="139">
        <v>2649.38</v>
      </c>
      <c r="G795" s="57"/>
      <c r="H795" s="139">
        <v>15352809.939999999</v>
      </c>
      <c r="I795" s="139">
        <v>2077458.33</v>
      </c>
      <c r="J795" s="139">
        <v>7598633.3200000003</v>
      </c>
      <c r="K795" s="139">
        <v>13287500.844819998</v>
      </c>
      <c r="L795" s="139">
        <v>38316402.434819996</v>
      </c>
      <c r="M795" s="117">
        <v>0.9</v>
      </c>
      <c r="N795" s="25">
        <v>35813512.270000003</v>
      </c>
      <c r="O795" s="25">
        <v>13517.69</v>
      </c>
      <c r="P795" s="58"/>
      <c r="Q795" s="139">
        <v>8824645.9499999993</v>
      </c>
      <c r="R795" s="139">
        <v>11299592.380000001</v>
      </c>
      <c r="S795" s="139">
        <v>22168944.869999997</v>
      </c>
      <c r="T795" s="40">
        <v>0.61901063215657615</v>
      </c>
      <c r="U795" s="58"/>
      <c r="V795" s="28">
        <v>13644567.400000006</v>
      </c>
      <c r="W795" s="29">
        <v>0.61901063215657615</v>
      </c>
      <c r="X795" s="42">
        <v>1</v>
      </c>
      <c r="Y795" s="46">
        <v>1</v>
      </c>
      <c r="Z795" s="58"/>
      <c r="AA795" s="28">
        <v>1955183.5868094973</v>
      </c>
      <c r="AB795" s="28">
        <v>586555.07604284922</v>
      </c>
      <c r="AC795" s="139">
        <v>7313139.3685218394</v>
      </c>
      <c r="AD795" s="130">
        <v>363033.41927575297</v>
      </c>
      <c r="AE795" s="137">
        <v>363033.41927575297</v>
      </c>
      <c r="AF795" s="130">
        <v>353015.21494275262</v>
      </c>
      <c r="AG795" s="47">
        <v>221.39333581549238</v>
      </c>
      <c r="AH795" s="47">
        <v>137.02580198980627</v>
      </c>
      <c r="AI795" s="47">
        <v>133.24446283385268</v>
      </c>
      <c r="AJ795" s="47">
        <v>0</v>
      </c>
      <c r="AK795" s="47">
        <v>0</v>
      </c>
      <c r="AL795" s="45">
        <v>0</v>
      </c>
      <c r="AM795" s="30">
        <v>0</v>
      </c>
      <c r="AN795" s="140">
        <v>939570.29</v>
      </c>
      <c r="AO795" s="140">
        <v>354.63</v>
      </c>
      <c r="AP795" s="140">
        <v>12307445.710000001</v>
      </c>
      <c r="AQ795" s="41">
        <v>13247016</v>
      </c>
      <c r="AR795" s="140"/>
      <c r="AS795" s="140">
        <v>13247016</v>
      </c>
      <c r="AT795" s="58"/>
      <c r="AU795" s="117">
        <v>72</v>
      </c>
      <c r="AV795" s="117">
        <v>36</v>
      </c>
      <c r="AW795" s="57"/>
      <c r="AY795" s="6"/>
      <c r="AZ795" s="1"/>
      <c r="BA795" s="1"/>
      <c r="BB795" s="176"/>
    </row>
    <row r="796" spans="1:54" x14ac:dyDescent="0.25">
      <c r="A796" s="24" t="s">
        <v>1664</v>
      </c>
      <c r="B796" s="24" t="s">
        <v>1665</v>
      </c>
      <c r="C796" s="24" t="s">
        <v>1653</v>
      </c>
      <c r="D796" s="24" t="s">
        <v>12</v>
      </c>
      <c r="E796" s="58"/>
      <c r="F796" s="139">
        <v>6988.21</v>
      </c>
      <c r="G796" s="57"/>
      <c r="H796" s="139">
        <v>40464174.989999995</v>
      </c>
      <c r="I796" s="139">
        <v>5479665.0999999996</v>
      </c>
      <c r="J796" s="139">
        <v>15676176.640000001</v>
      </c>
      <c r="K796" s="139">
        <v>34984699.823189996</v>
      </c>
      <c r="L796" s="139">
        <v>96604716.553189993</v>
      </c>
      <c r="M796" s="117">
        <v>0.9</v>
      </c>
      <c r="N796" s="25">
        <v>90442714.879999995</v>
      </c>
      <c r="O796" s="25">
        <v>12942.18</v>
      </c>
      <c r="P796" s="58"/>
      <c r="Q796" s="139">
        <v>34712426.740000002</v>
      </c>
      <c r="R796" s="139">
        <v>18722947.789999999</v>
      </c>
      <c r="S796" s="139">
        <v>57852176.68</v>
      </c>
      <c r="T796" s="40">
        <v>0.63965546320406963</v>
      </c>
      <c r="U796" s="58"/>
      <c r="V796" s="28">
        <v>32590538.199999996</v>
      </c>
      <c r="W796" s="29">
        <v>0.63965546320406963</v>
      </c>
      <c r="X796" s="42">
        <v>1</v>
      </c>
      <c r="Y796" s="46">
        <v>1</v>
      </c>
      <c r="Z796" s="58"/>
      <c r="AA796" s="28">
        <v>3070406.2629578933</v>
      </c>
      <c r="AB796" s="28">
        <v>921121.87888736802</v>
      </c>
      <c r="AC796" s="139">
        <v>14369229.483509837</v>
      </c>
      <c r="AD796" s="130">
        <v>713306.59090268635</v>
      </c>
      <c r="AE796" s="137">
        <v>713306.59090268635</v>
      </c>
      <c r="AF796" s="130">
        <v>693622.31171429844</v>
      </c>
      <c r="AG796" s="47">
        <v>131.81084696758799</v>
      </c>
      <c r="AH796" s="47">
        <v>102.07286141983231</v>
      </c>
      <c r="AI796" s="47">
        <v>99.256077266467159</v>
      </c>
      <c r="AJ796" s="47">
        <v>0</v>
      </c>
      <c r="AK796" s="47">
        <v>0</v>
      </c>
      <c r="AL796" s="45">
        <v>0</v>
      </c>
      <c r="AM796" s="30">
        <v>0</v>
      </c>
      <c r="AN796" s="140">
        <v>1614744.19</v>
      </c>
      <c r="AO796" s="140">
        <v>231.06</v>
      </c>
      <c r="AP796" s="140">
        <v>20368244.440000001</v>
      </c>
      <c r="AQ796" s="41">
        <v>21982988.630000003</v>
      </c>
      <c r="AR796" s="140"/>
      <c r="AS796" s="140">
        <v>21982988.630000003</v>
      </c>
      <c r="AT796" s="58"/>
      <c r="AU796" s="117">
        <v>72</v>
      </c>
      <c r="AV796" s="117">
        <v>36</v>
      </c>
      <c r="AW796" s="57"/>
      <c r="AY796" s="6"/>
      <c r="AZ796" s="1"/>
      <c r="BA796" s="1"/>
      <c r="BB796" s="176"/>
    </row>
    <row r="797" spans="1:54" x14ac:dyDescent="0.25">
      <c r="A797" s="24" t="s">
        <v>1666</v>
      </c>
      <c r="B797" s="24" t="s">
        <v>1667</v>
      </c>
      <c r="C797" s="24" t="s">
        <v>1653</v>
      </c>
      <c r="D797" s="24" t="s">
        <v>12</v>
      </c>
      <c r="E797" s="58"/>
      <c r="F797" s="139">
        <v>6036.72</v>
      </c>
      <c r="G797" s="57"/>
      <c r="H797" s="139">
        <v>35739924.439999998</v>
      </c>
      <c r="I797" s="139">
        <v>4733573.25</v>
      </c>
      <c r="J797" s="139">
        <v>14818351.659999998</v>
      </c>
      <c r="K797" s="139">
        <v>30750559.942079999</v>
      </c>
      <c r="L797" s="139">
        <v>86042409.292079985</v>
      </c>
      <c r="M797" s="117">
        <v>0.9</v>
      </c>
      <c r="N797" s="25">
        <v>80513224.349999994</v>
      </c>
      <c r="O797" s="25">
        <v>13337.24</v>
      </c>
      <c r="P797" s="58"/>
      <c r="Q797" s="139">
        <v>20738386.66</v>
      </c>
      <c r="R797" s="139">
        <v>26682388.09</v>
      </c>
      <c r="S797" s="139">
        <v>51744493.019999996</v>
      </c>
      <c r="T797" s="40">
        <v>0.64268315469594028</v>
      </c>
      <c r="U797" s="58"/>
      <c r="V797" s="28">
        <v>28768731.329999998</v>
      </c>
      <c r="W797" s="29">
        <v>0.64268315469594028</v>
      </c>
      <c r="X797" s="42">
        <v>1</v>
      </c>
      <c r="Y797" s="46">
        <v>1</v>
      </c>
      <c r="Z797" s="58"/>
      <c r="AA797" s="28">
        <v>2489544.458595559</v>
      </c>
      <c r="AB797" s="28">
        <v>746863.33757866768</v>
      </c>
      <c r="AC797" s="139">
        <v>15163635.241750013</v>
      </c>
      <c r="AD797" s="130">
        <v>752741.89005035872</v>
      </c>
      <c r="AE797" s="137">
        <v>752741.89005035872</v>
      </c>
      <c r="AF797" s="130">
        <v>731969.36150580272</v>
      </c>
      <c r="AG797" s="47">
        <v>123.72005618592011</v>
      </c>
      <c r="AH797" s="47">
        <v>124.69385528074164</v>
      </c>
      <c r="AI797" s="47">
        <v>121.25282628742143</v>
      </c>
      <c r="AJ797" s="47">
        <v>0</v>
      </c>
      <c r="AK797" s="47">
        <v>0</v>
      </c>
      <c r="AL797" s="45">
        <v>0</v>
      </c>
      <c r="AM797" s="30">
        <v>0</v>
      </c>
      <c r="AN797" s="140">
        <v>1478832.69</v>
      </c>
      <c r="AO797" s="140">
        <v>244.97</v>
      </c>
      <c r="AP797" s="140">
        <v>28948925.319999997</v>
      </c>
      <c r="AQ797" s="41">
        <v>30427758.009999998</v>
      </c>
      <c r="AR797" s="140"/>
      <c r="AS797" s="140">
        <v>30427758.009999998</v>
      </c>
      <c r="AT797" s="58"/>
      <c r="AU797" s="117">
        <v>72</v>
      </c>
      <c r="AV797" s="117">
        <v>36</v>
      </c>
      <c r="AW797" s="57"/>
      <c r="AY797" s="6"/>
      <c r="AZ797" s="1"/>
      <c r="BA797" s="1"/>
      <c r="BB797" s="176"/>
    </row>
    <row r="798" spans="1:54" x14ac:dyDescent="0.25">
      <c r="A798" s="24" t="s">
        <v>1668</v>
      </c>
      <c r="B798" s="24" t="s">
        <v>1669</v>
      </c>
      <c r="C798" s="24" t="s">
        <v>1653</v>
      </c>
      <c r="D798" s="24" t="s">
        <v>12</v>
      </c>
      <c r="E798" s="58"/>
      <c r="F798" s="139">
        <v>1099.55</v>
      </c>
      <c r="G798" s="57"/>
      <c r="H798" s="139">
        <v>6012210.0800000001</v>
      </c>
      <c r="I798" s="139">
        <v>862190.14</v>
      </c>
      <c r="J798" s="139">
        <v>1330199.26</v>
      </c>
      <c r="K798" s="139">
        <v>5064781.5624500001</v>
      </c>
      <c r="L798" s="139">
        <v>13269381.04245</v>
      </c>
      <c r="M798" s="117">
        <v>0.9</v>
      </c>
      <c r="N798" s="25">
        <v>12448921.09</v>
      </c>
      <c r="O798" s="25">
        <v>11321.83</v>
      </c>
      <c r="P798" s="58"/>
      <c r="Q798" s="139">
        <v>6981354.9400000004</v>
      </c>
      <c r="R798" s="139">
        <v>2110311.08</v>
      </c>
      <c r="S798" s="139">
        <v>9364779.6500000004</v>
      </c>
      <c r="T798" s="40">
        <v>0.75225632665649744</v>
      </c>
      <c r="U798" s="58"/>
      <c r="V798" s="28">
        <v>3084141.4399999995</v>
      </c>
      <c r="W798" s="29">
        <v>0.75225632665649744</v>
      </c>
      <c r="X798" s="42">
        <v>2</v>
      </c>
      <c r="Y798" s="46">
        <v>0</v>
      </c>
      <c r="Z798" s="58"/>
      <c r="AA798" s="28">
        <v>0</v>
      </c>
      <c r="AB798" s="28">
        <v>0</v>
      </c>
      <c r="AC798" s="139">
        <v>807798.30617520015</v>
      </c>
      <c r="AD798" s="130">
        <v>40100.12204036786</v>
      </c>
      <c r="AE798" s="137">
        <v>40192.954108373131</v>
      </c>
      <c r="AF798" s="130">
        <v>39083.79664345464</v>
      </c>
      <c r="AG798" s="47">
        <v>0</v>
      </c>
      <c r="AH798" s="47">
        <v>36.469575772241242</v>
      </c>
      <c r="AI798" s="47">
        <v>35.545265466285883</v>
      </c>
      <c r="AJ798" s="47">
        <v>0</v>
      </c>
      <c r="AK798" s="47">
        <v>0</v>
      </c>
      <c r="AL798" s="45">
        <v>0</v>
      </c>
      <c r="AM798" s="30">
        <v>0</v>
      </c>
      <c r="AN798" s="140">
        <v>39083.79</v>
      </c>
      <c r="AO798" s="140">
        <v>35.54</v>
      </c>
      <c r="AP798" s="140">
        <v>2138269.9300000002</v>
      </c>
      <c r="AQ798" s="41">
        <v>2177353.7200000002</v>
      </c>
      <c r="AR798" s="140"/>
      <c r="AS798" s="140">
        <v>2177353.7200000002</v>
      </c>
      <c r="AT798" s="58"/>
      <c r="AU798" s="117">
        <v>71</v>
      </c>
      <c r="AV798" s="117">
        <v>36</v>
      </c>
      <c r="AW798" s="57"/>
      <c r="AY798" s="6"/>
      <c r="AZ798" s="1"/>
      <c r="BA798" s="1"/>
      <c r="BB798" s="176"/>
    </row>
    <row r="799" spans="1:54" x14ac:dyDescent="0.25">
      <c r="A799" s="24" t="s">
        <v>1670</v>
      </c>
      <c r="B799" s="24" t="s">
        <v>1671</v>
      </c>
      <c r="C799" s="24" t="s">
        <v>1653</v>
      </c>
      <c r="D799" s="24" t="s">
        <v>12</v>
      </c>
      <c r="E799" s="58"/>
      <c r="F799" s="139">
        <v>1392.45</v>
      </c>
      <c r="G799" s="57"/>
      <c r="H799" s="139">
        <v>7731680.79</v>
      </c>
      <c r="I799" s="139">
        <v>1091861.81</v>
      </c>
      <c r="J799" s="139">
        <v>1877487.26</v>
      </c>
      <c r="K799" s="139">
        <v>6531091.9165499993</v>
      </c>
      <c r="L799" s="139">
        <v>17232121.776549999</v>
      </c>
      <c r="M799" s="117">
        <v>0.9</v>
      </c>
      <c r="N799" s="25">
        <v>16162018.789999999</v>
      </c>
      <c r="O799" s="25">
        <v>11606.89</v>
      </c>
      <c r="P799" s="58"/>
      <c r="Q799" s="139">
        <v>6269247.0800000001</v>
      </c>
      <c r="R799" s="139">
        <v>5366752.29</v>
      </c>
      <c r="S799" s="139">
        <v>11810627.41</v>
      </c>
      <c r="T799" s="40">
        <v>0.73076436573057602</v>
      </c>
      <c r="U799" s="58"/>
      <c r="V799" s="28">
        <v>4351391.379999999</v>
      </c>
      <c r="W799" s="29">
        <v>0.73076436573057602</v>
      </c>
      <c r="X799" s="42">
        <v>2</v>
      </c>
      <c r="Y799" s="46">
        <v>0</v>
      </c>
      <c r="Z799" s="58"/>
      <c r="AA799" s="28">
        <v>0</v>
      </c>
      <c r="AB799" s="28">
        <v>0</v>
      </c>
      <c r="AC799" s="139">
        <v>1674209.4935621</v>
      </c>
      <c r="AD799" s="130">
        <v>83109.861087554469</v>
      </c>
      <c r="AE799" s="137">
        <v>83109.861087554469</v>
      </c>
      <c r="AF799" s="130">
        <v>80816.376448802912</v>
      </c>
      <c r="AG799" s="47">
        <v>0</v>
      </c>
      <c r="AH799" s="47">
        <v>59.6860649126033</v>
      </c>
      <c r="AI799" s="47">
        <v>58.038979100723836</v>
      </c>
      <c r="AJ799" s="47">
        <v>0</v>
      </c>
      <c r="AK799" s="47">
        <v>0</v>
      </c>
      <c r="AL799" s="45">
        <v>0</v>
      </c>
      <c r="AM799" s="30">
        <v>0</v>
      </c>
      <c r="AN799" s="140">
        <v>80816.37</v>
      </c>
      <c r="AO799" s="140">
        <v>58.03</v>
      </c>
      <c r="AP799" s="140">
        <v>5429453.5600000005</v>
      </c>
      <c r="AQ799" s="41">
        <v>5510269.9300000006</v>
      </c>
      <c r="AR799" s="140"/>
      <c r="AS799" s="140">
        <v>5510269.9300000006</v>
      </c>
      <c r="AT799" s="58"/>
      <c r="AU799" s="117">
        <v>74</v>
      </c>
      <c r="AV799" s="117">
        <v>37</v>
      </c>
      <c r="AW799" s="57"/>
      <c r="AY799" s="6"/>
      <c r="AZ799" s="1"/>
      <c r="BA799" s="1"/>
      <c r="BB799" s="176"/>
    </row>
    <row r="800" spans="1:54" x14ac:dyDescent="0.25">
      <c r="A800" s="24" t="s">
        <v>1672</v>
      </c>
      <c r="B800" s="24" t="s">
        <v>1673</v>
      </c>
      <c r="C800" s="24" t="s">
        <v>1653</v>
      </c>
      <c r="D800" s="24" t="s">
        <v>12</v>
      </c>
      <c r="E800" s="58"/>
      <c r="F800" s="139">
        <v>1079.8800000000001</v>
      </c>
      <c r="G800" s="57"/>
      <c r="H800" s="139">
        <v>5857238.8000000007</v>
      </c>
      <c r="I800" s="139">
        <v>846766.3</v>
      </c>
      <c r="J800" s="139">
        <v>1179950.2999999998</v>
      </c>
      <c r="K800" s="139">
        <v>4947968.2663199985</v>
      </c>
      <c r="L800" s="139">
        <v>12831923.66632</v>
      </c>
      <c r="M800" s="117">
        <v>0.9</v>
      </c>
      <c r="N800" s="25">
        <v>12043528.119999999</v>
      </c>
      <c r="O800" s="25">
        <v>11152.65</v>
      </c>
      <c r="P800" s="58"/>
      <c r="Q800" s="139">
        <v>9366251.8100000005</v>
      </c>
      <c r="R800" s="139">
        <v>1277645.78</v>
      </c>
      <c r="S800" s="139">
        <v>10958092.27</v>
      </c>
      <c r="T800" s="40">
        <v>0.90987393069664713</v>
      </c>
      <c r="U800" s="58"/>
      <c r="V800" s="28">
        <v>1085435.8499999996</v>
      </c>
      <c r="W800" s="29">
        <v>0.90987393069664713</v>
      </c>
      <c r="X800" s="42">
        <v>3</v>
      </c>
      <c r="Y800" s="46">
        <v>0</v>
      </c>
      <c r="Z800" s="58"/>
      <c r="AA800" s="28">
        <v>0</v>
      </c>
      <c r="AB800" s="28">
        <v>0</v>
      </c>
      <c r="AC800" s="139">
        <v>0</v>
      </c>
      <c r="AD800" s="130">
        <v>0</v>
      </c>
      <c r="AE800" s="137">
        <v>0</v>
      </c>
      <c r="AF800" s="130">
        <v>0</v>
      </c>
      <c r="AG800" s="47">
        <v>0</v>
      </c>
      <c r="AH800" s="47">
        <v>0</v>
      </c>
      <c r="AI800" s="47">
        <v>0</v>
      </c>
      <c r="AJ800" s="47">
        <v>25.368005668707248</v>
      </c>
      <c r="AK800" s="47">
        <v>0</v>
      </c>
      <c r="AL800" s="45">
        <v>27394.401961523585</v>
      </c>
      <c r="AM800" s="30">
        <v>0</v>
      </c>
      <c r="AN800" s="140">
        <v>27394.400000000001</v>
      </c>
      <c r="AO800" s="140">
        <v>25.36</v>
      </c>
      <c r="AP800" s="140">
        <v>1284222.1499999999</v>
      </c>
      <c r="AQ800" s="41">
        <v>1311616.5499999998</v>
      </c>
      <c r="AR800" s="140"/>
      <c r="AS800" s="140">
        <v>1311616.5499999998</v>
      </c>
      <c r="AT800" s="58"/>
      <c r="AU800" s="117">
        <v>72</v>
      </c>
      <c r="AV800" s="117">
        <v>36</v>
      </c>
      <c r="AW800" s="57"/>
      <c r="AY800" s="6"/>
      <c r="AZ800" s="1"/>
      <c r="BA800" s="1"/>
      <c r="BB800" s="176"/>
    </row>
    <row r="801" spans="1:54" x14ac:dyDescent="0.25">
      <c r="A801" s="24" t="s">
        <v>1674</v>
      </c>
      <c r="B801" s="24" t="s">
        <v>1675</v>
      </c>
      <c r="C801" s="24" t="s">
        <v>1676</v>
      </c>
      <c r="D801" s="24" t="s">
        <v>6</v>
      </c>
      <c r="E801" s="58"/>
      <c r="F801" s="139">
        <v>49</v>
      </c>
      <c r="G801" s="57"/>
      <c r="H801" s="139">
        <v>274077.52</v>
      </c>
      <c r="I801" s="139">
        <v>38422.370000000003</v>
      </c>
      <c r="J801" s="139">
        <v>85788.739999999991</v>
      </c>
      <c r="K801" s="139">
        <v>230795.13900000002</v>
      </c>
      <c r="L801" s="139">
        <v>629083.76900000009</v>
      </c>
      <c r="M801" s="117">
        <v>0.93018000000000001</v>
      </c>
      <c r="N801" s="25">
        <v>601275.25</v>
      </c>
      <c r="O801" s="25">
        <v>12270.92</v>
      </c>
      <c r="P801" s="58"/>
      <c r="Q801" s="139">
        <v>60127.519999999997</v>
      </c>
      <c r="R801" s="139">
        <v>286736.34000000003</v>
      </c>
      <c r="S801" s="139">
        <v>346863.86000000004</v>
      </c>
      <c r="T801" s="40">
        <v>0.57688032228168384</v>
      </c>
      <c r="U801" s="58"/>
      <c r="V801" s="28">
        <v>254411.38999999996</v>
      </c>
      <c r="W801" s="29">
        <v>0.57688032228168384</v>
      </c>
      <c r="X801" s="42">
        <v>1</v>
      </c>
      <c r="Y801" s="46">
        <v>1</v>
      </c>
      <c r="Z801" s="58"/>
      <c r="AA801" s="28">
        <v>58157.609537655022</v>
      </c>
      <c r="AB801" s="28">
        <v>17447.282861296506</v>
      </c>
      <c r="AC801" s="139">
        <v>159152.9239248331</v>
      </c>
      <c r="AD801" s="130">
        <v>7900.5509465416135</v>
      </c>
      <c r="AE801" s="137">
        <v>7900.5509465416135</v>
      </c>
      <c r="AF801" s="130">
        <v>7682.5287768922326</v>
      </c>
      <c r="AG801" s="47">
        <v>356.06699716931644</v>
      </c>
      <c r="AH801" s="47">
        <v>161.23573360289006</v>
      </c>
      <c r="AI801" s="47">
        <v>156.78630156922924</v>
      </c>
      <c r="AJ801" s="47">
        <v>0</v>
      </c>
      <c r="AK801" s="47">
        <v>0</v>
      </c>
      <c r="AL801" s="45">
        <v>0</v>
      </c>
      <c r="AM801" s="30">
        <v>0</v>
      </c>
      <c r="AN801" s="140">
        <v>25129.81</v>
      </c>
      <c r="AO801" s="140">
        <v>512.85</v>
      </c>
      <c r="AP801" s="140">
        <v>286736.34000000003</v>
      </c>
      <c r="AQ801" s="41">
        <v>311866.15000000002</v>
      </c>
      <c r="AR801" s="140"/>
      <c r="AS801" s="140">
        <v>311866.15000000002</v>
      </c>
      <c r="AT801" s="58"/>
      <c r="AU801" s="117">
        <v>113</v>
      </c>
      <c r="AV801" s="117">
        <v>57</v>
      </c>
      <c r="AW801" s="57"/>
      <c r="AY801" s="6"/>
      <c r="AZ801" s="1"/>
      <c r="BA801" s="1"/>
      <c r="BB801" s="176"/>
    </row>
    <row r="802" spans="1:54" x14ac:dyDescent="0.25">
      <c r="A802" s="24" t="s">
        <v>1677</v>
      </c>
      <c r="B802" s="24" t="s">
        <v>1678</v>
      </c>
      <c r="C802" s="24" t="s">
        <v>1676</v>
      </c>
      <c r="D802" s="24" t="s">
        <v>12</v>
      </c>
      <c r="E802" s="58"/>
      <c r="F802" s="139">
        <v>561.45000000000005</v>
      </c>
      <c r="G802" s="57"/>
      <c r="H802" s="139">
        <v>3155399.37</v>
      </c>
      <c r="I802" s="139">
        <v>440249.78</v>
      </c>
      <c r="J802" s="139">
        <v>896944.22000000009</v>
      </c>
      <c r="K802" s="139">
        <v>2660483.9695499996</v>
      </c>
      <c r="L802" s="139">
        <v>7153077.3395499997</v>
      </c>
      <c r="M802" s="117">
        <v>0.93018000000000001</v>
      </c>
      <c r="N802" s="25">
        <v>6839404.4699999997</v>
      </c>
      <c r="O802" s="25">
        <v>12181.68</v>
      </c>
      <c r="P802" s="58"/>
      <c r="Q802" s="139">
        <v>3554560.8</v>
      </c>
      <c r="R802" s="139">
        <v>1687733.5</v>
      </c>
      <c r="S802" s="139">
        <v>5325537.68</v>
      </c>
      <c r="T802" s="40">
        <v>0.77865517434444109</v>
      </c>
      <c r="U802" s="58"/>
      <c r="V802" s="28">
        <v>1513866.79</v>
      </c>
      <c r="W802" s="29">
        <v>0.77865517434444109</v>
      </c>
      <c r="X802" s="42">
        <v>2</v>
      </c>
      <c r="Y802" s="46">
        <v>0</v>
      </c>
      <c r="Z802" s="58"/>
      <c r="AA802" s="28">
        <v>0</v>
      </c>
      <c r="AB802" s="28">
        <v>0</v>
      </c>
      <c r="AC802" s="139">
        <v>435047.3890006002</v>
      </c>
      <c r="AD802" s="130">
        <v>21596.298554857065</v>
      </c>
      <c r="AE802" s="137">
        <v>21596.298554857065</v>
      </c>
      <c r="AF802" s="130">
        <v>21000.331020543927</v>
      </c>
      <c r="AG802" s="47">
        <v>0</v>
      </c>
      <c r="AH802" s="47">
        <v>38.465221399691984</v>
      </c>
      <c r="AI802" s="47">
        <v>37.40374213294848</v>
      </c>
      <c r="AJ802" s="47">
        <v>0</v>
      </c>
      <c r="AK802" s="47">
        <v>0</v>
      </c>
      <c r="AL802" s="45">
        <v>0</v>
      </c>
      <c r="AM802" s="30">
        <v>0</v>
      </c>
      <c r="AN802" s="140">
        <v>21000.33</v>
      </c>
      <c r="AO802" s="140">
        <v>37.4</v>
      </c>
      <c r="AP802" s="140">
        <v>1743431.9399999997</v>
      </c>
      <c r="AQ802" s="41">
        <v>1764432.2699999998</v>
      </c>
      <c r="AR802" s="140"/>
      <c r="AS802" s="140">
        <v>1764432.2699999998</v>
      </c>
      <c r="AT802" s="58"/>
      <c r="AU802" s="117">
        <v>114</v>
      </c>
      <c r="AV802" s="117">
        <v>57</v>
      </c>
      <c r="AW802" s="57"/>
      <c r="AY802" s="6"/>
      <c r="AZ802" s="1"/>
      <c r="BA802" s="1"/>
      <c r="BB802" s="176"/>
    </row>
    <row r="803" spans="1:54" x14ac:dyDescent="0.25">
      <c r="A803" s="24" t="s">
        <v>1679</v>
      </c>
      <c r="B803" s="24" t="s">
        <v>1680</v>
      </c>
      <c r="C803" s="24" t="s">
        <v>1676</v>
      </c>
      <c r="D803" s="24" t="s">
        <v>12</v>
      </c>
      <c r="E803" s="58"/>
      <c r="F803" s="139">
        <v>4031.25</v>
      </c>
      <c r="G803" s="57"/>
      <c r="H803" s="139">
        <v>21569513.240000002</v>
      </c>
      <c r="I803" s="139">
        <v>3161024.06</v>
      </c>
      <c r="J803" s="139">
        <v>4059382.9600000004</v>
      </c>
      <c r="K803" s="139">
        <v>18130295.114750002</v>
      </c>
      <c r="L803" s="139">
        <v>46920215.374750003</v>
      </c>
      <c r="M803" s="117">
        <v>0.93018000000000001</v>
      </c>
      <c r="N803" s="25">
        <v>44910103.140000001</v>
      </c>
      <c r="O803" s="25">
        <v>11140.49</v>
      </c>
      <c r="P803" s="58"/>
      <c r="Q803" s="139">
        <v>8472502.0600000005</v>
      </c>
      <c r="R803" s="139">
        <v>17484530.289999999</v>
      </c>
      <c r="S803" s="139">
        <v>26081395.219999999</v>
      </c>
      <c r="T803" s="40">
        <v>0.58074672281859285</v>
      </c>
      <c r="U803" s="58"/>
      <c r="V803" s="28">
        <v>18828707.920000002</v>
      </c>
      <c r="W803" s="29">
        <v>0.58074672281859285</v>
      </c>
      <c r="X803" s="42">
        <v>1</v>
      </c>
      <c r="Y803" s="46">
        <v>1</v>
      </c>
      <c r="Z803" s="58"/>
      <c r="AA803" s="28">
        <v>4170234.0809739865</v>
      </c>
      <c r="AB803" s="28">
        <v>1251070.2242921959</v>
      </c>
      <c r="AC803" s="139">
        <v>10644662.712281132</v>
      </c>
      <c r="AD803" s="130">
        <v>528414.42050318967</v>
      </c>
      <c r="AE803" s="137">
        <v>528414.42050318967</v>
      </c>
      <c r="AF803" s="130">
        <v>513832.39208369621</v>
      </c>
      <c r="AG803" s="47">
        <v>310.3430013748083</v>
      </c>
      <c r="AH803" s="47">
        <v>131.07954617133387</v>
      </c>
      <c r="AI803" s="47">
        <v>127.46229881145952</v>
      </c>
      <c r="AJ803" s="47">
        <v>0</v>
      </c>
      <c r="AK803" s="47">
        <v>0</v>
      </c>
      <c r="AL803" s="45">
        <v>0</v>
      </c>
      <c r="AM803" s="30">
        <v>0</v>
      </c>
      <c r="AN803" s="140">
        <v>1764902.61</v>
      </c>
      <c r="AO803" s="140">
        <v>437.8</v>
      </c>
      <c r="AP803" s="140">
        <v>17551150.16</v>
      </c>
      <c r="AQ803" s="41">
        <v>19316052.77</v>
      </c>
      <c r="AR803" s="140"/>
      <c r="AS803" s="140">
        <v>19316052.77</v>
      </c>
      <c r="AT803" s="58"/>
      <c r="AU803" s="117">
        <v>108</v>
      </c>
      <c r="AV803" s="117">
        <v>54</v>
      </c>
      <c r="AW803" s="57"/>
      <c r="AY803" s="6"/>
      <c r="AZ803" s="1"/>
      <c r="BA803" s="1"/>
      <c r="BB803" s="176"/>
    </row>
    <row r="804" spans="1:54" x14ac:dyDescent="0.25">
      <c r="A804" s="24" t="s">
        <v>1681</v>
      </c>
      <c r="B804" s="24" t="s">
        <v>1682</v>
      </c>
      <c r="C804" s="24" t="s">
        <v>1676</v>
      </c>
      <c r="D804" s="24" t="s">
        <v>120</v>
      </c>
      <c r="E804" s="58"/>
      <c r="F804" s="139">
        <v>78.22</v>
      </c>
      <c r="G804" s="57"/>
      <c r="H804" s="139">
        <v>400886.66000000003</v>
      </c>
      <c r="I804" s="139">
        <v>61334.64</v>
      </c>
      <c r="J804" s="139">
        <v>69155.040000000008</v>
      </c>
      <c r="K804" s="139">
        <v>331235.28158000001</v>
      </c>
      <c r="L804" s="139">
        <v>862611.62158000004</v>
      </c>
      <c r="M804" s="117">
        <v>0.93018000000000001</v>
      </c>
      <c r="N804" s="25">
        <v>825510.92</v>
      </c>
      <c r="O804" s="25">
        <v>10553.7</v>
      </c>
      <c r="P804" s="58"/>
      <c r="Q804" s="139">
        <v>399791.16</v>
      </c>
      <c r="R804" s="139">
        <v>264958.06</v>
      </c>
      <c r="S804" s="139">
        <v>671636.12999999989</v>
      </c>
      <c r="T804" s="40">
        <v>0.81360053965125001</v>
      </c>
      <c r="U804" s="58"/>
      <c r="V804" s="28">
        <v>153874.79000000015</v>
      </c>
      <c r="W804" s="29">
        <v>0.81360053965125001</v>
      </c>
      <c r="X804" s="42">
        <v>2</v>
      </c>
      <c r="Y804" s="46">
        <v>0</v>
      </c>
      <c r="Z804" s="58"/>
      <c r="AA804" s="28">
        <v>0</v>
      </c>
      <c r="AB804" s="28">
        <v>0</v>
      </c>
      <c r="AC804" s="139">
        <v>39927.006140400124</v>
      </c>
      <c r="AD804" s="130">
        <v>1982.0267097580552</v>
      </c>
      <c r="AE804" s="137">
        <v>2859.2541224655056</v>
      </c>
      <c r="AF804" s="130">
        <v>2780.3506647728818</v>
      </c>
      <c r="AG804" s="47">
        <v>0</v>
      </c>
      <c r="AH804" s="47">
        <v>25.339129503426939</v>
      </c>
      <c r="AI804" s="47">
        <v>35.545265466285883</v>
      </c>
      <c r="AJ804" s="47">
        <v>0</v>
      </c>
      <c r="AK804" s="47">
        <v>0</v>
      </c>
      <c r="AL804" s="45">
        <v>0</v>
      </c>
      <c r="AM804" s="30">
        <v>0</v>
      </c>
      <c r="AN804" s="140">
        <v>2780.35</v>
      </c>
      <c r="AO804" s="140">
        <v>35.54</v>
      </c>
      <c r="AP804" s="140">
        <v>266784.26</v>
      </c>
      <c r="AQ804" s="41">
        <v>269564.61</v>
      </c>
      <c r="AR804" s="140"/>
      <c r="AS804" s="140">
        <v>269564.61</v>
      </c>
      <c r="AT804" s="58"/>
      <c r="AU804" s="117">
        <v>116</v>
      </c>
      <c r="AV804" s="117">
        <v>58</v>
      </c>
      <c r="AW804" s="57"/>
      <c r="AY804" s="6"/>
      <c r="AZ804" s="1"/>
      <c r="BA804" s="1"/>
      <c r="BB804" s="176"/>
    </row>
    <row r="805" spans="1:54" x14ac:dyDescent="0.25">
      <c r="A805" s="24" t="s">
        <v>1683</v>
      </c>
      <c r="B805" s="24" t="s">
        <v>1684</v>
      </c>
      <c r="C805" s="24" t="s">
        <v>1676</v>
      </c>
      <c r="D805" s="24" t="s">
        <v>12</v>
      </c>
      <c r="E805" s="58"/>
      <c r="F805" s="139">
        <v>540.71</v>
      </c>
      <c r="G805" s="57"/>
      <c r="H805" s="139">
        <v>3131787.98</v>
      </c>
      <c r="I805" s="139">
        <v>423986.93</v>
      </c>
      <c r="J805" s="139">
        <v>1031960.6900000001</v>
      </c>
      <c r="K805" s="139">
        <v>2663896.9726899997</v>
      </c>
      <c r="L805" s="139">
        <v>7251632.5726900008</v>
      </c>
      <c r="M805" s="117">
        <v>0.93018000000000001</v>
      </c>
      <c r="N805" s="25">
        <v>6931316.8700000001</v>
      </c>
      <c r="O805" s="25">
        <v>12818.91</v>
      </c>
      <c r="P805" s="58"/>
      <c r="Q805" s="139">
        <v>1318841.43</v>
      </c>
      <c r="R805" s="139">
        <v>2905648.27</v>
      </c>
      <c r="S805" s="139">
        <v>4405519.01</v>
      </c>
      <c r="T805" s="40">
        <v>0.6355962499807053</v>
      </c>
      <c r="U805" s="58"/>
      <c r="V805" s="28">
        <v>2525797.8600000003</v>
      </c>
      <c r="W805" s="29">
        <v>0.6355962499807053</v>
      </c>
      <c r="X805" s="42">
        <v>1</v>
      </c>
      <c r="Y805" s="46">
        <v>1</v>
      </c>
      <c r="Z805" s="58"/>
      <c r="AA805" s="28">
        <v>263444.40487287194</v>
      </c>
      <c r="AB805" s="28">
        <v>79033.321461861575</v>
      </c>
      <c r="AC805" s="139">
        <v>1449026.8252259642</v>
      </c>
      <c r="AD805" s="130">
        <v>71931.510733727075</v>
      </c>
      <c r="AE805" s="137">
        <v>71931.510733727075</v>
      </c>
      <c r="AF805" s="130">
        <v>69946.501822014427</v>
      </c>
      <c r="AG805" s="47">
        <v>146.1658217193349</v>
      </c>
      <c r="AH805" s="47">
        <v>133.03158945410121</v>
      </c>
      <c r="AI805" s="47">
        <v>129.36047386217089</v>
      </c>
      <c r="AJ805" s="47">
        <v>0</v>
      </c>
      <c r="AK805" s="47">
        <v>0</v>
      </c>
      <c r="AL805" s="45">
        <v>0</v>
      </c>
      <c r="AM805" s="30">
        <v>0</v>
      </c>
      <c r="AN805" s="140">
        <v>148979.82</v>
      </c>
      <c r="AO805" s="140">
        <v>275.52</v>
      </c>
      <c r="AP805" s="140">
        <v>3052297.04</v>
      </c>
      <c r="AQ805" s="41">
        <v>3201276.86</v>
      </c>
      <c r="AR805" s="140"/>
      <c r="AS805" s="140">
        <v>3201276.86</v>
      </c>
      <c r="AT805" s="58"/>
      <c r="AU805" s="117">
        <v>116</v>
      </c>
      <c r="AV805" s="117">
        <v>58</v>
      </c>
      <c r="AW805" s="57"/>
      <c r="AY805" s="6"/>
      <c r="AZ805" s="1"/>
      <c r="BA805" s="1"/>
      <c r="BB805" s="176"/>
    </row>
    <row r="806" spans="1:54" x14ac:dyDescent="0.25">
      <c r="A806" s="24" t="s">
        <v>1685</v>
      </c>
      <c r="B806" s="24" t="s">
        <v>1686</v>
      </c>
      <c r="C806" s="24" t="s">
        <v>1676</v>
      </c>
      <c r="D806" s="24" t="s">
        <v>12</v>
      </c>
      <c r="E806" s="58"/>
      <c r="F806" s="139">
        <v>490.75</v>
      </c>
      <c r="G806" s="57"/>
      <c r="H806" s="139">
        <v>2743604.47</v>
      </c>
      <c r="I806" s="139">
        <v>384811.79</v>
      </c>
      <c r="J806" s="139">
        <v>766461.42999999993</v>
      </c>
      <c r="K806" s="139">
        <v>2337452.8062499999</v>
      </c>
      <c r="L806" s="139">
        <v>6232330.4962499999</v>
      </c>
      <c r="M806" s="117">
        <v>0.93018000000000001</v>
      </c>
      <c r="N806" s="25">
        <v>5960390.1299999999</v>
      </c>
      <c r="O806" s="25">
        <v>12145.47</v>
      </c>
      <c r="P806" s="58"/>
      <c r="Q806" s="139">
        <v>2612790.25</v>
      </c>
      <c r="R806" s="139">
        <v>1121633.74</v>
      </c>
      <c r="S806" s="139">
        <v>3943479.99</v>
      </c>
      <c r="T806" s="40">
        <v>0.66161440845148178</v>
      </c>
      <c r="U806" s="58"/>
      <c r="V806" s="28">
        <v>2016910.1399999997</v>
      </c>
      <c r="W806" s="29">
        <v>0.66161440845148178</v>
      </c>
      <c r="X806" s="42">
        <v>1</v>
      </c>
      <c r="Y806" s="46">
        <v>1</v>
      </c>
      <c r="Z806" s="58"/>
      <c r="AA806" s="28">
        <v>71463.198615089059</v>
      </c>
      <c r="AB806" s="28">
        <v>21438.959584526718</v>
      </c>
      <c r="AC806" s="139">
        <v>792078.6067571576</v>
      </c>
      <c r="AD806" s="130">
        <v>39319.776426515229</v>
      </c>
      <c r="AE806" s="137">
        <v>39319.776426515229</v>
      </c>
      <c r="AF806" s="130">
        <v>38234.715014388014</v>
      </c>
      <c r="AG806" s="47">
        <v>43.686112245596981</v>
      </c>
      <c r="AH806" s="47">
        <v>80.121806269007095</v>
      </c>
      <c r="AI806" s="47">
        <v>77.910779448574658</v>
      </c>
      <c r="AJ806" s="47">
        <v>0</v>
      </c>
      <c r="AK806" s="47">
        <v>0</v>
      </c>
      <c r="AL806" s="45">
        <v>0</v>
      </c>
      <c r="AM806" s="30">
        <v>0</v>
      </c>
      <c r="AN806" s="140">
        <v>59673.67</v>
      </c>
      <c r="AO806" s="140">
        <v>121.59</v>
      </c>
      <c r="AP806" s="140">
        <v>1164369.1400000001</v>
      </c>
      <c r="AQ806" s="41">
        <v>1224042.81</v>
      </c>
      <c r="AR806" s="140"/>
      <c r="AS806" s="140">
        <v>1224042.81</v>
      </c>
      <c r="AT806" s="58"/>
      <c r="AU806" s="117">
        <v>116</v>
      </c>
      <c r="AV806" s="117">
        <v>58</v>
      </c>
      <c r="AW806" s="57"/>
      <c r="AY806" s="6"/>
      <c r="AZ806" s="1"/>
      <c r="BA806" s="1"/>
      <c r="BB806" s="176"/>
    </row>
    <row r="807" spans="1:54" x14ac:dyDescent="0.25">
      <c r="A807" s="24" t="s">
        <v>1687</v>
      </c>
      <c r="B807" s="24" t="s">
        <v>1688</v>
      </c>
      <c r="C807" s="24" t="s">
        <v>1676</v>
      </c>
      <c r="D807" s="24" t="s">
        <v>120</v>
      </c>
      <c r="E807" s="58"/>
      <c r="F807" s="139">
        <v>763.14</v>
      </c>
      <c r="G807" s="57"/>
      <c r="H807" s="139">
        <v>4075770.44</v>
      </c>
      <c r="I807" s="139">
        <v>598400.96</v>
      </c>
      <c r="J807" s="139">
        <v>1006869.6500000001</v>
      </c>
      <c r="K807" s="139">
        <v>3376335.0434599998</v>
      </c>
      <c r="L807" s="139">
        <v>9057376.0934600011</v>
      </c>
      <c r="M807" s="117">
        <v>0.93018000000000001</v>
      </c>
      <c r="N807" s="25">
        <v>8660725.8000000007</v>
      </c>
      <c r="O807" s="25">
        <v>11348.8</v>
      </c>
      <c r="P807" s="58"/>
      <c r="Q807" s="139">
        <v>4694113.38</v>
      </c>
      <c r="R807" s="139">
        <v>1336114.57</v>
      </c>
      <c r="S807" s="139">
        <v>6226520.5</v>
      </c>
      <c r="T807" s="40">
        <v>0.71893749366825577</v>
      </c>
      <c r="U807" s="58"/>
      <c r="V807" s="28">
        <v>2434205.3000000007</v>
      </c>
      <c r="W807" s="29">
        <v>0.71893749366825577</v>
      </c>
      <c r="X807" s="42">
        <v>2</v>
      </c>
      <c r="Y807" s="46">
        <v>0</v>
      </c>
      <c r="Z807" s="58"/>
      <c r="AA807" s="28">
        <v>0</v>
      </c>
      <c r="AB807" s="28">
        <v>0</v>
      </c>
      <c r="AC807" s="139">
        <v>718204.78576000023</v>
      </c>
      <c r="AD807" s="130">
        <v>35652.587209938916</v>
      </c>
      <c r="AE807" s="137">
        <v>35652.587209938916</v>
      </c>
      <c r="AF807" s="130">
        <v>34668.724885688323</v>
      </c>
      <c r="AG807" s="47">
        <v>0</v>
      </c>
      <c r="AH807" s="47">
        <v>46.718278703696463</v>
      </c>
      <c r="AI807" s="47">
        <v>45.429049565857277</v>
      </c>
      <c r="AJ807" s="47">
        <v>0</v>
      </c>
      <c r="AK807" s="47">
        <v>0</v>
      </c>
      <c r="AL807" s="45">
        <v>0</v>
      </c>
      <c r="AM807" s="30">
        <v>0</v>
      </c>
      <c r="AN807" s="140">
        <v>34668.720000000001</v>
      </c>
      <c r="AO807" s="140">
        <v>45.42</v>
      </c>
      <c r="AP807" s="140">
        <v>1363261.17</v>
      </c>
      <c r="AQ807" s="41">
        <v>1397929.89</v>
      </c>
      <c r="AR807" s="140"/>
      <c r="AS807" s="140">
        <v>1397929.89</v>
      </c>
      <c r="AT807" s="58"/>
      <c r="AU807" s="117">
        <v>114</v>
      </c>
      <c r="AV807" s="117">
        <v>57</v>
      </c>
      <c r="AW807" s="57"/>
      <c r="AY807" s="6"/>
      <c r="AZ807" s="1"/>
      <c r="BA807" s="1"/>
      <c r="BB807" s="176"/>
    </row>
    <row r="808" spans="1:54" x14ac:dyDescent="0.25">
      <c r="A808" s="24" t="s">
        <v>1689</v>
      </c>
      <c r="B808" s="24" t="s">
        <v>1690</v>
      </c>
      <c r="C808" s="24" t="s">
        <v>1676</v>
      </c>
      <c r="D808" s="24" t="s">
        <v>131</v>
      </c>
      <c r="E808" s="58"/>
      <c r="F808" s="139">
        <v>673.5</v>
      </c>
      <c r="G808" s="57"/>
      <c r="H808" s="139">
        <v>3902541.2700000005</v>
      </c>
      <c r="I808" s="139">
        <v>528111.55000000005</v>
      </c>
      <c r="J808" s="139">
        <v>713608.92</v>
      </c>
      <c r="K808" s="139">
        <v>3410590.2215</v>
      </c>
      <c r="L808" s="139">
        <v>8554851.9615000002</v>
      </c>
      <c r="M808" s="117">
        <v>0.93018000000000001</v>
      </c>
      <c r="N808" s="25">
        <v>8195679.5999999996</v>
      </c>
      <c r="O808" s="25">
        <v>12168.78</v>
      </c>
      <c r="P808" s="58"/>
      <c r="Q808" s="139">
        <v>4121864.7</v>
      </c>
      <c r="R808" s="139">
        <v>1240586.5900000001</v>
      </c>
      <c r="S808" s="139">
        <v>5571229.5899999999</v>
      </c>
      <c r="T808" s="40">
        <v>0.6797764019471918</v>
      </c>
      <c r="U808" s="58"/>
      <c r="V808" s="28">
        <v>2624450.0099999998</v>
      </c>
      <c r="W808" s="29">
        <v>0.6797764019471918</v>
      </c>
      <c r="X808" s="42">
        <v>2</v>
      </c>
      <c r="Y808" s="46">
        <v>0</v>
      </c>
      <c r="Z808" s="58"/>
      <c r="AA808" s="28">
        <v>0</v>
      </c>
      <c r="AB808" s="28">
        <v>0</v>
      </c>
      <c r="AC808" s="139">
        <v>1083651.18282</v>
      </c>
      <c r="AD808" s="130">
        <v>53793.805146759369</v>
      </c>
      <c r="AE808" s="137">
        <v>53793.805146759369</v>
      </c>
      <c r="AF808" s="130">
        <v>52309.321065693293</v>
      </c>
      <c r="AG808" s="47">
        <v>0</v>
      </c>
      <c r="AH808" s="47">
        <v>79.872019520058458</v>
      </c>
      <c r="AI808" s="47">
        <v>77.667885769403554</v>
      </c>
      <c r="AJ808" s="47">
        <v>0</v>
      </c>
      <c r="AK808" s="47">
        <v>0</v>
      </c>
      <c r="AL808" s="45">
        <v>0</v>
      </c>
      <c r="AM808" s="30">
        <v>0</v>
      </c>
      <c r="AN808" s="140">
        <v>52309.32</v>
      </c>
      <c r="AO808" s="140">
        <v>77.66</v>
      </c>
      <c r="AP808" s="140">
        <v>1254165.0899999999</v>
      </c>
      <c r="AQ808" s="41">
        <v>1306474.4099999999</v>
      </c>
      <c r="AR808" s="140"/>
      <c r="AS808" s="140">
        <v>1306474.4099999999</v>
      </c>
      <c r="AT808" s="58"/>
      <c r="AU808" s="117">
        <v>114</v>
      </c>
      <c r="AV808" s="117">
        <v>57</v>
      </c>
      <c r="AW808" s="57"/>
      <c r="AY808" s="6"/>
      <c r="AZ808" s="1"/>
      <c r="BA808" s="1"/>
      <c r="BB808" s="176"/>
    </row>
    <row r="809" spans="1:54" x14ac:dyDescent="0.25">
      <c r="A809" s="24" t="s">
        <v>1691</v>
      </c>
      <c r="B809" s="24" t="s">
        <v>1692</v>
      </c>
      <c r="C809" s="24" t="s">
        <v>1676</v>
      </c>
      <c r="D809" s="24" t="s">
        <v>120</v>
      </c>
      <c r="E809" s="58"/>
      <c r="F809" s="139">
        <v>562.54999999999995</v>
      </c>
      <c r="G809" s="57"/>
      <c r="H809" s="139">
        <v>2988957.74</v>
      </c>
      <c r="I809" s="139">
        <v>441112.33</v>
      </c>
      <c r="J809" s="139">
        <v>722857.34000000008</v>
      </c>
      <c r="K809" s="139">
        <v>2478186.4334499999</v>
      </c>
      <c r="L809" s="139">
        <v>6631113.8434500005</v>
      </c>
      <c r="M809" s="117">
        <v>0.93018000000000001</v>
      </c>
      <c r="N809" s="25">
        <v>6341156.4500000002</v>
      </c>
      <c r="O809" s="25">
        <v>11272.16</v>
      </c>
      <c r="P809" s="58"/>
      <c r="Q809" s="139">
        <v>2299666.88</v>
      </c>
      <c r="R809" s="139">
        <v>1875973.48</v>
      </c>
      <c r="S809" s="139">
        <v>4189828.3</v>
      </c>
      <c r="T809" s="40">
        <v>0.66073567700730673</v>
      </c>
      <c r="U809" s="58"/>
      <c r="V809" s="28">
        <v>2151328.1500000004</v>
      </c>
      <c r="W809" s="29">
        <v>0.66073567700730673</v>
      </c>
      <c r="X809" s="42">
        <v>1</v>
      </c>
      <c r="Y809" s="46">
        <v>1</v>
      </c>
      <c r="Z809" s="58"/>
      <c r="AA809" s="28">
        <v>81600.640318398364</v>
      </c>
      <c r="AB809" s="28">
        <v>24480.192095519509</v>
      </c>
      <c r="AC809" s="139">
        <v>952213.94240176864</v>
      </c>
      <c r="AD809" s="130">
        <v>47269.095524160686</v>
      </c>
      <c r="AE809" s="137">
        <v>47269.095524160686</v>
      </c>
      <c r="AF809" s="130">
        <v>45964.66614533963</v>
      </c>
      <c r="AG809" s="47">
        <v>43.516473372179384</v>
      </c>
      <c r="AH809" s="47">
        <v>84.026478578189838</v>
      </c>
      <c r="AI809" s="47">
        <v>81.707699129570059</v>
      </c>
      <c r="AJ809" s="47">
        <v>0</v>
      </c>
      <c r="AK809" s="47">
        <v>0</v>
      </c>
      <c r="AL809" s="45">
        <v>0</v>
      </c>
      <c r="AM809" s="30">
        <v>0</v>
      </c>
      <c r="AN809" s="140">
        <v>70444.850000000006</v>
      </c>
      <c r="AO809" s="140">
        <v>125.22</v>
      </c>
      <c r="AP809" s="140">
        <v>1899753.6800000002</v>
      </c>
      <c r="AQ809" s="41">
        <v>1970198.5300000003</v>
      </c>
      <c r="AR809" s="140"/>
      <c r="AS809" s="140">
        <v>1970198.5300000003</v>
      </c>
      <c r="AT809" s="58"/>
      <c r="AU809" s="117">
        <v>114</v>
      </c>
      <c r="AV809" s="117">
        <v>57</v>
      </c>
      <c r="AW809" s="57"/>
      <c r="AY809" s="6"/>
      <c r="AZ809" s="1"/>
      <c r="BA809" s="1"/>
      <c r="BB809" s="176"/>
    </row>
    <row r="810" spans="1:54" x14ac:dyDescent="0.25">
      <c r="A810" s="24" t="s">
        <v>1693</v>
      </c>
      <c r="B810" s="24" t="s">
        <v>1694</v>
      </c>
      <c r="C810" s="24" t="s">
        <v>1676</v>
      </c>
      <c r="D810" s="24" t="s">
        <v>120</v>
      </c>
      <c r="E810" s="58"/>
      <c r="F810" s="139">
        <v>3680.5</v>
      </c>
      <c r="G810" s="57"/>
      <c r="H810" s="139">
        <v>19423956.329999998</v>
      </c>
      <c r="I810" s="139">
        <v>2885990.46</v>
      </c>
      <c r="J810" s="139">
        <v>4306021.8999999994</v>
      </c>
      <c r="K810" s="139">
        <v>16061070.1505</v>
      </c>
      <c r="L810" s="139">
        <v>42677038.840499997</v>
      </c>
      <c r="M810" s="117">
        <v>0.93018000000000001</v>
      </c>
      <c r="N810" s="25">
        <v>40818711.899999999</v>
      </c>
      <c r="O810" s="25">
        <v>11090.53</v>
      </c>
      <c r="P810" s="58"/>
      <c r="Q810" s="139">
        <v>18107180.59</v>
      </c>
      <c r="R810" s="139">
        <v>7961650.2000000002</v>
      </c>
      <c r="S810" s="139">
        <v>26202564.739999998</v>
      </c>
      <c r="T810" s="40">
        <v>0.64192532101925537</v>
      </c>
      <c r="U810" s="58"/>
      <c r="V810" s="28">
        <v>14616147.16</v>
      </c>
      <c r="W810" s="29">
        <v>0.64192532101925537</v>
      </c>
      <c r="X810" s="42">
        <v>1</v>
      </c>
      <c r="Y810" s="46">
        <v>1</v>
      </c>
      <c r="Z810" s="58"/>
      <c r="AA810" s="28">
        <v>1293086.6748423204</v>
      </c>
      <c r="AB810" s="28">
        <v>387926.00245269609</v>
      </c>
      <c r="AC810" s="139">
        <v>5645429.121943322</v>
      </c>
      <c r="AD810" s="130">
        <v>280246.18896771345</v>
      </c>
      <c r="AE810" s="137">
        <v>280246.18896771345</v>
      </c>
      <c r="AF810" s="130">
        <v>272512.5660130438</v>
      </c>
      <c r="AG810" s="47">
        <v>105.40035387928164</v>
      </c>
      <c r="AH810" s="47">
        <v>76.143510112135161</v>
      </c>
      <c r="AI810" s="47">
        <v>74.042267630225183</v>
      </c>
      <c r="AJ810" s="47">
        <v>0</v>
      </c>
      <c r="AK810" s="47">
        <v>0</v>
      </c>
      <c r="AL810" s="45">
        <v>0</v>
      </c>
      <c r="AM810" s="30">
        <v>0</v>
      </c>
      <c r="AN810" s="140">
        <v>660438.56000000006</v>
      </c>
      <c r="AO810" s="140">
        <v>179.44</v>
      </c>
      <c r="AP810" s="140">
        <v>8070526.7499999991</v>
      </c>
      <c r="AQ810" s="41">
        <v>8730965.3099999987</v>
      </c>
      <c r="AR810" s="140"/>
      <c r="AS810" s="140">
        <v>8730965.3099999987</v>
      </c>
      <c r="AT810" s="58"/>
      <c r="AU810" s="117">
        <v>114</v>
      </c>
      <c r="AV810" s="117">
        <v>57</v>
      </c>
      <c r="AW810" s="57"/>
      <c r="AY810" s="6"/>
      <c r="AZ810" s="1"/>
      <c r="BA810" s="1"/>
      <c r="BB810" s="176"/>
    </row>
    <row r="811" spans="1:54" x14ac:dyDescent="0.25">
      <c r="A811" s="24" t="s">
        <v>1695</v>
      </c>
      <c r="B811" s="24" t="s">
        <v>1696</v>
      </c>
      <c r="C811" s="24" t="s">
        <v>1676</v>
      </c>
      <c r="D811" s="24" t="s">
        <v>120</v>
      </c>
      <c r="E811" s="58"/>
      <c r="F811" s="139">
        <v>569.79999999999995</v>
      </c>
      <c r="G811" s="57"/>
      <c r="H811" s="139">
        <v>3165898.27</v>
      </c>
      <c r="I811" s="139">
        <v>446797.27</v>
      </c>
      <c r="J811" s="139">
        <v>1052169.6600000001</v>
      </c>
      <c r="K811" s="139">
        <v>2644511.6721999994</v>
      </c>
      <c r="L811" s="139">
        <v>7309376.8721999992</v>
      </c>
      <c r="M811" s="117">
        <v>0.93018000000000001</v>
      </c>
      <c r="N811" s="25">
        <v>6983675.9800000004</v>
      </c>
      <c r="O811" s="25">
        <v>12256.36</v>
      </c>
      <c r="P811" s="58"/>
      <c r="Q811" s="139">
        <v>5050594.46</v>
      </c>
      <c r="R811" s="139">
        <v>694878.71999999997</v>
      </c>
      <c r="S811" s="139">
        <v>5777520.9299999997</v>
      </c>
      <c r="T811" s="40">
        <v>0.82728937404109049</v>
      </c>
      <c r="U811" s="58"/>
      <c r="V811" s="28">
        <v>1206155.0500000007</v>
      </c>
      <c r="W811" s="29">
        <v>0.82728937404109049</v>
      </c>
      <c r="X811" s="42">
        <v>2</v>
      </c>
      <c r="Y811" s="46">
        <v>0</v>
      </c>
      <c r="Z811" s="58"/>
      <c r="AA811" s="28">
        <v>0</v>
      </c>
      <c r="AB811" s="28">
        <v>0</v>
      </c>
      <c r="AC811" s="139">
        <v>140555.56671360016</v>
      </c>
      <c r="AD811" s="130">
        <v>6977.3547871812443</v>
      </c>
      <c r="AE811" s="137">
        <v>20828.470966259843</v>
      </c>
      <c r="AF811" s="130">
        <v>20253.692262689692</v>
      </c>
      <c r="AG811" s="47">
        <v>0</v>
      </c>
      <c r="AH811" s="47">
        <v>12.245269896772982</v>
      </c>
      <c r="AI811" s="47">
        <v>35.545265466285876</v>
      </c>
      <c r="AJ811" s="47">
        <v>0</v>
      </c>
      <c r="AK811" s="47">
        <v>0</v>
      </c>
      <c r="AL811" s="45">
        <v>0</v>
      </c>
      <c r="AM811" s="30">
        <v>0</v>
      </c>
      <c r="AN811" s="140">
        <v>20253.689999999999</v>
      </c>
      <c r="AO811" s="140">
        <v>35.54</v>
      </c>
      <c r="AP811" s="140">
        <v>735173.71000000008</v>
      </c>
      <c r="AQ811" s="41">
        <v>755427.4</v>
      </c>
      <c r="AR811" s="140"/>
      <c r="AS811" s="140">
        <v>755427.4</v>
      </c>
      <c r="AT811" s="58"/>
      <c r="AU811" s="117">
        <v>112</v>
      </c>
      <c r="AV811" s="117">
        <v>56</v>
      </c>
      <c r="AW811" s="57"/>
      <c r="AY811" s="6"/>
      <c r="AZ811" s="1"/>
      <c r="BA811" s="1"/>
      <c r="BB811" s="176"/>
    </row>
    <row r="812" spans="1:54" x14ac:dyDescent="0.25">
      <c r="A812" s="24" t="s">
        <v>1697</v>
      </c>
      <c r="B812" s="24" t="s">
        <v>1698</v>
      </c>
      <c r="C812" s="24" t="s">
        <v>1676</v>
      </c>
      <c r="D812" s="24" t="s">
        <v>120</v>
      </c>
      <c r="E812" s="58"/>
      <c r="F812" s="139">
        <v>670.71</v>
      </c>
      <c r="G812" s="57"/>
      <c r="H812" s="139">
        <v>3669347.16</v>
      </c>
      <c r="I812" s="139">
        <v>525923.82999999996</v>
      </c>
      <c r="J812" s="139">
        <v>1081038.42</v>
      </c>
      <c r="K812" s="139">
        <v>2860392.3856900004</v>
      </c>
      <c r="L812" s="139">
        <v>8136701.7956900001</v>
      </c>
      <c r="M812" s="117">
        <v>0.93018000000000001</v>
      </c>
      <c r="N812" s="25">
        <v>7768309.8700000001</v>
      </c>
      <c r="O812" s="25">
        <v>11582.21</v>
      </c>
      <c r="P812" s="58"/>
      <c r="Q812" s="139">
        <v>6991478.8799999999</v>
      </c>
      <c r="R812" s="139">
        <v>675433.29</v>
      </c>
      <c r="S812" s="139">
        <v>7913541.4399999995</v>
      </c>
      <c r="T812" s="40">
        <v>1.0186953883702374</v>
      </c>
      <c r="U812" s="58"/>
      <c r="V812" s="28">
        <v>-145231.56999999937</v>
      </c>
      <c r="W812" s="29">
        <v>1.0186953883702374</v>
      </c>
      <c r="X812" s="42">
        <v>4</v>
      </c>
      <c r="Y812" s="46">
        <v>0</v>
      </c>
      <c r="Z812" s="58"/>
      <c r="AA812" s="28">
        <v>0</v>
      </c>
      <c r="AB812" s="28">
        <v>0</v>
      </c>
      <c r="AC812" s="139">
        <v>0</v>
      </c>
      <c r="AD812" s="130">
        <v>0</v>
      </c>
      <c r="AE812" s="137">
        <v>0</v>
      </c>
      <c r="AF812" s="130">
        <v>0</v>
      </c>
      <c r="AG812" s="47">
        <v>0</v>
      </c>
      <c r="AH812" s="47">
        <v>0</v>
      </c>
      <c r="AI812" s="47">
        <v>0</v>
      </c>
      <c r="AJ812" s="47">
        <v>0</v>
      </c>
      <c r="AK812" s="47">
        <v>1.1001442381741682</v>
      </c>
      <c r="AL812" s="45">
        <v>0</v>
      </c>
      <c r="AM812" s="30">
        <v>737.87774198579643</v>
      </c>
      <c r="AN812" s="140">
        <v>737.87</v>
      </c>
      <c r="AO812" s="140">
        <v>1.1000000000000001</v>
      </c>
      <c r="AP812" s="140">
        <v>675433.29</v>
      </c>
      <c r="AQ812" s="41">
        <v>676171.16</v>
      </c>
      <c r="AR812" s="140"/>
      <c r="AS812" s="140">
        <v>676171.16</v>
      </c>
      <c r="AT812" s="58"/>
      <c r="AU812" s="117">
        <v>113</v>
      </c>
      <c r="AV812" s="117">
        <v>57</v>
      </c>
      <c r="AW812" s="57"/>
      <c r="AY812" s="6"/>
      <c r="AZ812" s="1"/>
      <c r="BA812" s="1"/>
      <c r="BB812" s="176"/>
    </row>
    <row r="813" spans="1:54" x14ac:dyDescent="0.25">
      <c r="A813" s="24" t="s">
        <v>1699</v>
      </c>
      <c r="B813" s="24" t="s">
        <v>1700</v>
      </c>
      <c r="C813" s="24" t="s">
        <v>1676</v>
      </c>
      <c r="D813" s="24" t="s">
        <v>120</v>
      </c>
      <c r="E813" s="58"/>
      <c r="F813" s="139">
        <v>580.5</v>
      </c>
      <c r="G813" s="57"/>
      <c r="H813" s="139">
        <v>3251952.92</v>
      </c>
      <c r="I813" s="139">
        <v>455187.46</v>
      </c>
      <c r="J813" s="139">
        <v>1133313.77</v>
      </c>
      <c r="K813" s="139">
        <v>2723076.7735000001</v>
      </c>
      <c r="L813" s="139">
        <v>7563530.9235000005</v>
      </c>
      <c r="M813" s="117">
        <v>0.93018000000000001</v>
      </c>
      <c r="N813" s="25">
        <v>7225570.4100000001</v>
      </c>
      <c r="O813" s="25">
        <v>12447.14</v>
      </c>
      <c r="P813" s="58"/>
      <c r="Q813" s="139">
        <v>3227429.15</v>
      </c>
      <c r="R813" s="139">
        <v>1620988.58</v>
      </c>
      <c r="S813" s="139">
        <v>4913205.6500000004</v>
      </c>
      <c r="T813" s="40">
        <v>0.67997478001186629</v>
      </c>
      <c r="U813" s="58"/>
      <c r="V813" s="28">
        <v>2312364.7599999998</v>
      </c>
      <c r="W813" s="29">
        <v>0.67997478001186629</v>
      </c>
      <c r="X813" s="42">
        <v>2</v>
      </c>
      <c r="Y813" s="46">
        <v>0</v>
      </c>
      <c r="Z813" s="58"/>
      <c r="AA813" s="28">
        <v>0</v>
      </c>
      <c r="AB813" s="28">
        <v>0</v>
      </c>
      <c r="AC813" s="139">
        <v>926062.99631749978</v>
      </c>
      <c r="AD813" s="130">
        <v>45970.929730256656</v>
      </c>
      <c r="AE813" s="137">
        <v>45970.929730256656</v>
      </c>
      <c r="AF813" s="130">
        <v>44702.324299014283</v>
      </c>
      <c r="AG813" s="47">
        <v>0</v>
      </c>
      <c r="AH813" s="47">
        <v>79.191954746350831</v>
      </c>
      <c r="AI813" s="47">
        <v>77.006587939731759</v>
      </c>
      <c r="AJ813" s="47">
        <v>0</v>
      </c>
      <c r="AK813" s="47">
        <v>0</v>
      </c>
      <c r="AL813" s="45">
        <v>0</v>
      </c>
      <c r="AM813" s="30">
        <v>0</v>
      </c>
      <c r="AN813" s="140">
        <v>44702.32</v>
      </c>
      <c r="AO813" s="140">
        <v>77</v>
      </c>
      <c r="AP813" s="140">
        <v>1749050.3399999999</v>
      </c>
      <c r="AQ813" s="41">
        <v>1793752.66</v>
      </c>
      <c r="AR813" s="140"/>
      <c r="AS813" s="140">
        <v>1793752.66</v>
      </c>
      <c r="AT813" s="58"/>
      <c r="AU813" s="117">
        <v>113</v>
      </c>
      <c r="AV813" s="117">
        <v>57</v>
      </c>
      <c r="AW813" s="57"/>
      <c r="AY813" s="6"/>
      <c r="AZ813" s="1"/>
      <c r="BA813" s="1"/>
      <c r="BB813" s="176"/>
    </row>
    <row r="814" spans="1:54" x14ac:dyDescent="0.25">
      <c r="A814" s="24" t="s">
        <v>1701</v>
      </c>
      <c r="B814" s="24" t="s">
        <v>1702</v>
      </c>
      <c r="C814" s="24" t="s">
        <v>1676</v>
      </c>
      <c r="D814" s="24" t="s">
        <v>120</v>
      </c>
      <c r="E814" s="58"/>
      <c r="F814" s="139">
        <v>764.72</v>
      </c>
      <c r="G814" s="57"/>
      <c r="H814" s="139">
        <v>4019657.37</v>
      </c>
      <c r="I814" s="139">
        <v>599639.89</v>
      </c>
      <c r="J814" s="139">
        <v>871292.56</v>
      </c>
      <c r="K814" s="139">
        <v>3326605.8280800004</v>
      </c>
      <c r="L814" s="139">
        <v>8817195.6480800007</v>
      </c>
      <c r="M814" s="117">
        <v>0.93018000000000001</v>
      </c>
      <c r="N814" s="25">
        <v>8433842.6600000001</v>
      </c>
      <c r="O814" s="25">
        <v>11028.66</v>
      </c>
      <c r="P814" s="58"/>
      <c r="Q814" s="139">
        <v>5683566.5599999996</v>
      </c>
      <c r="R814" s="139">
        <v>1194626.57</v>
      </c>
      <c r="S814" s="139">
        <v>6902778.1499999994</v>
      </c>
      <c r="T814" s="40">
        <v>0.81846181251856542</v>
      </c>
      <c r="U814" s="58"/>
      <c r="V814" s="28">
        <v>1531064.5100000007</v>
      </c>
      <c r="W814" s="29">
        <v>0.81846181251856542</v>
      </c>
      <c r="X814" s="42">
        <v>2</v>
      </c>
      <c r="Y814" s="46">
        <v>0</v>
      </c>
      <c r="Z814" s="58"/>
      <c r="AA814" s="28">
        <v>0</v>
      </c>
      <c r="AB814" s="28">
        <v>0</v>
      </c>
      <c r="AC814" s="139">
        <v>224252.52756840026</v>
      </c>
      <c r="AD814" s="130">
        <v>11132.17699840466</v>
      </c>
      <c r="AE814" s="137">
        <v>27953.577250470742</v>
      </c>
      <c r="AF814" s="130">
        <v>27182.175407378138</v>
      </c>
      <c r="AG814" s="47">
        <v>0</v>
      </c>
      <c r="AH814" s="47">
        <v>14.557193480495684</v>
      </c>
      <c r="AI814" s="47">
        <v>35.545265466285876</v>
      </c>
      <c r="AJ814" s="47">
        <v>0</v>
      </c>
      <c r="AK814" s="47">
        <v>0</v>
      </c>
      <c r="AL814" s="45">
        <v>0</v>
      </c>
      <c r="AM814" s="30">
        <v>0</v>
      </c>
      <c r="AN814" s="140">
        <v>27182.17</v>
      </c>
      <c r="AO814" s="140">
        <v>35.54</v>
      </c>
      <c r="AP814" s="140">
        <v>1202099.78</v>
      </c>
      <c r="AQ814" s="41">
        <v>1229281.95</v>
      </c>
      <c r="AR814" s="140"/>
      <c r="AS814" s="140">
        <v>1229281.95</v>
      </c>
      <c r="AT814" s="58"/>
      <c r="AU814" s="117">
        <v>113</v>
      </c>
      <c r="AV814" s="117">
        <v>57</v>
      </c>
      <c r="AW814" s="57"/>
      <c r="AY814" s="6"/>
      <c r="AZ814" s="1"/>
      <c r="BA814" s="1"/>
      <c r="BB814" s="176"/>
    </row>
    <row r="815" spans="1:54" x14ac:dyDescent="0.25">
      <c r="A815" s="24" t="s">
        <v>1703</v>
      </c>
      <c r="B815" s="24" t="s">
        <v>1704</v>
      </c>
      <c r="C815" s="24" t="s">
        <v>1676</v>
      </c>
      <c r="D815" s="24" t="s">
        <v>120</v>
      </c>
      <c r="E815" s="58"/>
      <c r="F815" s="139">
        <v>1224.22</v>
      </c>
      <c r="G815" s="57"/>
      <c r="H815" s="139">
        <v>6732045.5200000005</v>
      </c>
      <c r="I815" s="139">
        <v>959947.62</v>
      </c>
      <c r="J815" s="139">
        <v>2033950.1800000002</v>
      </c>
      <c r="K815" s="139">
        <v>5598243.6265799999</v>
      </c>
      <c r="L815" s="139">
        <v>15324186.94658</v>
      </c>
      <c r="M815" s="117">
        <v>0.93018000000000001</v>
      </c>
      <c r="N815" s="25">
        <v>14645121.58</v>
      </c>
      <c r="O815" s="25">
        <v>11962.81</v>
      </c>
      <c r="P815" s="58"/>
      <c r="Q815" s="139">
        <v>6673781.9000000004</v>
      </c>
      <c r="R815" s="139">
        <v>3053306.7</v>
      </c>
      <c r="S815" s="139">
        <v>9799133.6799999997</v>
      </c>
      <c r="T815" s="40">
        <v>0.66910565586441517</v>
      </c>
      <c r="U815" s="58"/>
      <c r="V815" s="28">
        <v>4845987.9000000004</v>
      </c>
      <c r="W815" s="29">
        <v>0.66910565586441517</v>
      </c>
      <c r="X815" s="42">
        <v>1</v>
      </c>
      <c r="Y815" s="46">
        <v>1</v>
      </c>
      <c r="Z815" s="58"/>
      <c r="AA815" s="28">
        <v>65880.161646110937</v>
      </c>
      <c r="AB815" s="28">
        <v>19764.048493833281</v>
      </c>
      <c r="AC815" s="139">
        <v>1829779.674775407</v>
      </c>
      <c r="AD815" s="130">
        <v>90832.560188068222</v>
      </c>
      <c r="AE815" s="137">
        <v>90832.560188068222</v>
      </c>
      <c r="AF815" s="130">
        <v>88325.961346922923</v>
      </c>
      <c r="AG815" s="47">
        <v>16.144196707971837</v>
      </c>
      <c r="AH815" s="47">
        <v>74.196272065534146</v>
      </c>
      <c r="AI815" s="47">
        <v>72.148765211255267</v>
      </c>
      <c r="AJ815" s="47">
        <v>0</v>
      </c>
      <c r="AK815" s="47">
        <v>0</v>
      </c>
      <c r="AL815" s="45">
        <v>0</v>
      </c>
      <c r="AM815" s="30">
        <v>0</v>
      </c>
      <c r="AN815" s="140">
        <v>108090</v>
      </c>
      <c r="AO815" s="140">
        <v>88.29</v>
      </c>
      <c r="AP815" s="140">
        <v>3198796.2600000002</v>
      </c>
      <c r="AQ815" s="41">
        <v>3306886.2600000002</v>
      </c>
      <c r="AR815" s="140"/>
      <c r="AS815" s="140">
        <v>3306886.2600000002</v>
      </c>
      <c r="AT815" s="58"/>
      <c r="AU815" s="117">
        <v>114</v>
      </c>
      <c r="AV815" s="117">
        <v>57</v>
      </c>
      <c r="AW815" s="57"/>
      <c r="AY815" s="6"/>
      <c r="AZ815" s="1"/>
      <c r="BA815" s="1"/>
      <c r="BB815" s="176"/>
    </row>
    <row r="816" spans="1:54" x14ac:dyDescent="0.25">
      <c r="A816" s="24" t="s">
        <v>1705</v>
      </c>
      <c r="B816" s="24" t="s">
        <v>1706</v>
      </c>
      <c r="C816" s="24" t="s">
        <v>1676</v>
      </c>
      <c r="D816" s="24" t="s">
        <v>120</v>
      </c>
      <c r="E816" s="58"/>
      <c r="F816" s="139">
        <v>403.13</v>
      </c>
      <c r="G816" s="57"/>
      <c r="H816" s="139">
        <v>2271677.98</v>
      </c>
      <c r="I816" s="139">
        <v>316106.32</v>
      </c>
      <c r="J816" s="139">
        <v>791304.57</v>
      </c>
      <c r="K816" s="139">
        <v>1895057.3690699998</v>
      </c>
      <c r="L816" s="139">
        <v>5274146.2390699992</v>
      </c>
      <c r="M816" s="117">
        <v>0.93018000000000001</v>
      </c>
      <c r="N816" s="25">
        <v>5038218.25</v>
      </c>
      <c r="O816" s="25">
        <v>12497.75</v>
      </c>
      <c r="P816" s="58"/>
      <c r="Q816" s="139">
        <v>1149178.7</v>
      </c>
      <c r="R816" s="139">
        <v>2113550.84</v>
      </c>
      <c r="S816" s="139">
        <v>3306313.9799999995</v>
      </c>
      <c r="T816" s="40">
        <v>0.6562466760942719</v>
      </c>
      <c r="U816" s="58"/>
      <c r="V816" s="28">
        <v>1731904.2700000005</v>
      </c>
      <c r="W816" s="29">
        <v>0.6562466760942719</v>
      </c>
      <c r="X816" s="42">
        <v>1</v>
      </c>
      <c r="Y816" s="46">
        <v>1</v>
      </c>
      <c r="Z816" s="58"/>
      <c r="AA816" s="28">
        <v>87450.455616522115</v>
      </c>
      <c r="AB816" s="28">
        <v>26235.136684956633</v>
      </c>
      <c r="AC816" s="139">
        <v>942488.65918065712</v>
      </c>
      <c r="AD816" s="130">
        <v>46786.320255801642</v>
      </c>
      <c r="AE816" s="137">
        <v>46786.320255801642</v>
      </c>
      <c r="AF816" s="130">
        <v>45495.213455642879</v>
      </c>
      <c r="AG816" s="47">
        <v>65.078601654445549</v>
      </c>
      <c r="AH816" s="47">
        <v>116.05764953191685</v>
      </c>
      <c r="AI816" s="47">
        <v>112.85494370461856</v>
      </c>
      <c r="AJ816" s="47">
        <v>0</v>
      </c>
      <c r="AK816" s="47">
        <v>0</v>
      </c>
      <c r="AL816" s="45">
        <v>0</v>
      </c>
      <c r="AM816" s="30">
        <v>0</v>
      </c>
      <c r="AN816" s="140">
        <v>71730.350000000006</v>
      </c>
      <c r="AO816" s="140">
        <v>177.93</v>
      </c>
      <c r="AP816" s="140">
        <v>2200731.77</v>
      </c>
      <c r="AQ816" s="41">
        <v>2272462.12</v>
      </c>
      <c r="AR816" s="140"/>
      <c r="AS816" s="140">
        <v>2272462.12</v>
      </c>
      <c r="AT816" s="58"/>
      <c r="AU816" s="117">
        <v>113</v>
      </c>
      <c r="AV816" s="117">
        <v>57</v>
      </c>
      <c r="AW816" s="57"/>
      <c r="AY816" s="6"/>
      <c r="AZ816" s="1"/>
      <c r="BA816" s="1"/>
      <c r="BB816" s="176"/>
    </row>
    <row r="817" spans="1:54" x14ac:dyDescent="0.25">
      <c r="A817" s="24" t="s">
        <v>1707</v>
      </c>
      <c r="B817" s="24" t="s">
        <v>1708</v>
      </c>
      <c r="C817" s="24" t="s">
        <v>1676</v>
      </c>
      <c r="D817" s="24" t="s">
        <v>120</v>
      </c>
      <c r="E817" s="58"/>
      <c r="F817" s="139">
        <v>3614.89</v>
      </c>
      <c r="G817" s="57"/>
      <c r="H817" s="139">
        <v>20630969.589999996</v>
      </c>
      <c r="I817" s="139">
        <v>2834543.69</v>
      </c>
      <c r="J817" s="139">
        <v>7633668.459999999</v>
      </c>
      <c r="K817" s="139">
        <v>17229737.152709994</v>
      </c>
      <c r="L817" s="139">
        <v>48328918.892709985</v>
      </c>
      <c r="M817" s="117">
        <v>0.93018000000000001</v>
      </c>
      <c r="N817" s="25">
        <v>46157574.020000003</v>
      </c>
      <c r="O817" s="25">
        <v>12768.73</v>
      </c>
      <c r="P817" s="58"/>
      <c r="Q817" s="139">
        <v>7910776.2400000002</v>
      </c>
      <c r="R817" s="139">
        <v>19796386.25</v>
      </c>
      <c r="S817" s="139">
        <v>28585402.759999998</v>
      </c>
      <c r="T817" s="40">
        <v>0.6193003719739254</v>
      </c>
      <c r="U817" s="58"/>
      <c r="V817" s="28">
        <v>17572171.260000005</v>
      </c>
      <c r="W817" s="29">
        <v>0.6193003719739254</v>
      </c>
      <c r="X817" s="42">
        <v>1</v>
      </c>
      <c r="Y817" s="46">
        <v>1</v>
      </c>
      <c r="Z817" s="58"/>
      <c r="AA817" s="28">
        <v>2506528.0318852328</v>
      </c>
      <c r="AB817" s="28">
        <v>751958.40956556983</v>
      </c>
      <c r="AC817" s="139">
        <v>10124816.240021206</v>
      </c>
      <c r="AD817" s="130">
        <v>502608.58899732796</v>
      </c>
      <c r="AE817" s="137">
        <v>502608.58899732796</v>
      </c>
      <c r="AF817" s="130">
        <v>488738.69361926208</v>
      </c>
      <c r="AG817" s="47">
        <v>208.01695475258441</v>
      </c>
      <c r="AH817" s="47">
        <v>139.03841859567731</v>
      </c>
      <c r="AI817" s="47">
        <v>135.20153963723988</v>
      </c>
      <c r="AJ817" s="47">
        <v>0</v>
      </c>
      <c r="AK817" s="47">
        <v>0</v>
      </c>
      <c r="AL817" s="45">
        <v>0</v>
      </c>
      <c r="AM817" s="30">
        <v>0</v>
      </c>
      <c r="AN817" s="140">
        <v>1240697.1000000001</v>
      </c>
      <c r="AO817" s="140">
        <v>343.21</v>
      </c>
      <c r="AP817" s="140">
        <v>21041506.91</v>
      </c>
      <c r="AQ817" s="41">
        <v>22282204.010000002</v>
      </c>
      <c r="AR817" s="140">
        <v>-56929.33</v>
      </c>
      <c r="AS817" s="140">
        <v>22225274.680000003</v>
      </c>
      <c r="AT817" s="58"/>
      <c r="AU817" s="117">
        <v>113</v>
      </c>
      <c r="AV817" s="117">
        <v>57</v>
      </c>
      <c r="AW817" s="57"/>
      <c r="AY817" s="6"/>
      <c r="AZ817" s="1"/>
      <c r="BA817" s="1"/>
      <c r="BB817" s="176"/>
    </row>
    <row r="818" spans="1:54" x14ac:dyDescent="0.25">
      <c r="A818" s="24" t="s">
        <v>1709</v>
      </c>
      <c r="B818" s="24" t="s">
        <v>1710</v>
      </c>
      <c r="C818" s="24" t="s">
        <v>1676</v>
      </c>
      <c r="D818" s="24" t="s">
        <v>120</v>
      </c>
      <c r="E818" s="58"/>
      <c r="F818" s="139">
        <v>996.75</v>
      </c>
      <c r="G818" s="57"/>
      <c r="H818" s="139">
        <v>5612276.5099999998</v>
      </c>
      <c r="I818" s="139">
        <v>781581.57</v>
      </c>
      <c r="J818" s="139">
        <v>1989982.3900000001</v>
      </c>
      <c r="K818" s="139">
        <v>4694646.6132499985</v>
      </c>
      <c r="L818" s="139">
        <v>13078487.083249999</v>
      </c>
      <c r="M818" s="117">
        <v>0.93018000000000001</v>
      </c>
      <c r="N818" s="25">
        <v>12493127.34</v>
      </c>
      <c r="O818" s="25">
        <v>12533.86</v>
      </c>
      <c r="P818" s="58"/>
      <c r="Q818" s="139">
        <v>2200216.0699999998</v>
      </c>
      <c r="R818" s="139">
        <v>5135908.28</v>
      </c>
      <c r="S818" s="139">
        <v>7445797.4000000004</v>
      </c>
      <c r="T818" s="40">
        <v>0.59599147574205391</v>
      </c>
      <c r="U818" s="58"/>
      <c r="V818" s="28">
        <v>5047329.9399999995</v>
      </c>
      <c r="W818" s="29">
        <v>0.59599147574205391</v>
      </c>
      <c r="X818" s="42">
        <v>1</v>
      </c>
      <c r="Y818" s="46">
        <v>1</v>
      </c>
      <c r="Z818" s="58"/>
      <c r="AA818" s="28">
        <v>969624.31304715388</v>
      </c>
      <c r="AB818" s="28">
        <v>290887.29391414614</v>
      </c>
      <c r="AC818" s="139">
        <v>2913372.8179697189</v>
      </c>
      <c r="AD818" s="130">
        <v>144623.48417494466</v>
      </c>
      <c r="AE818" s="137">
        <v>144623.48417494466</v>
      </c>
      <c r="AF818" s="130">
        <v>140632.48076069838</v>
      </c>
      <c r="AG818" s="47">
        <v>291.83576013458355</v>
      </c>
      <c r="AH818" s="47">
        <v>145.09504306490561</v>
      </c>
      <c r="AI818" s="47">
        <v>141.09102659713909</v>
      </c>
      <c r="AJ818" s="47">
        <v>0</v>
      </c>
      <c r="AK818" s="47">
        <v>0</v>
      </c>
      <c r="AL818" s="45">
        <v>0</v>
      </c>
      <c r="AM818" s="30">
        <v>0</v>
      </c>
      <c r="AN818" s="140">
        <v>431519.77</v>
      </c>
      <c r="AO818" s="140">
        <v>432.92</v>
      </c>
      <c r="AP818" s="140">
        <v>5385431.9200000009</v>
      </c>
      <c r="AQ818" s="41">
        <v>5816951.6900000013</v>
      </c>
      <c r="AR818" s="140"/>
      <c r="AS818" s="140">
        <v>5816951.6900000013</v>
      </c>
      <c r="AT818" s="58"/>
      <c r="AU818" s="117">
        <v>114</v>
      </c>
      <c r="AV818" s="117">
        <v>57</v>
      </c>
      <c r="AW818" s="57"/>
      <c r="AY818" s="6"/>
      <c r="AZ818" s="1"/>
      <c r="BA818" s="1"/>
      <c r="BB818" s="176"/>
    </row>
    <row r="819" spans="1:54" x14ac:dyDescent="0.25">
      <c r="A819" s="24" t="s">
        <v>1711</v>
      </c>
      <c r="B819" s="24" t="s">
        <v>1712</v>
      </c>
      <c r="C819" s="24" t="s">
        <v>1676</v>
      </c>
      <c r="D819" s="24" t="s">
        <v>120</v>
      </c>
      <c r="E819" s="58"/>
      <c r="F819" s="139">
        <v>548.5</v>
      </c>
      <c r="G819" s="57"/>
      <c r="H819" s="139">
        <v>2849163.07</v>
      </c>
      <c r="I819" s="139">
        <v>430095.3</v>
      </c>
      <c r="J819" s="139">
        <v>556121.18999999994</v>
      </c>
      <c r="K819" s="139">
        <v>2354631.3865</v>
      </c>
      <c r="L819" s="139">
        <v>6190010.9464999996</v>
      </c>
      <c r="M819" s="117">
        <v>0.93018000000000001</v>
      </c>
      <c r="N819" s="25">
        <v>5922224.7400000002</v>
      </c>
      <c r="O819" s="25">
        <v>10797.12</v>
      </c>
      <c r="P819" s="58"/>
      <c r="Q819" s="139">
        <v>2796995.44</v>
      </c>
      <c r="R819" s="139">
        <v>1180464.56</v>
      </c>
      <c r="S819" s="139">
        <v>3994213.86</v>
      </c>
      <c r="T819" s="40">
        <v>0.67444483033921465</v>
      </c>
      <c r="U819" s="58"/>
      <c r="V819" s="28">
        <v>1928010.8800000004</v>
      </c>
      <c r="W819" s="29">
        <v>0.67444483033921465</v>
      </c>
      <c r="X819" s="42">
        <v>2</v>
      </c>
      <c r="Y819" s="46">
        <v>0</v>
      </c>
      <c r="Z819" s="58"/>
      <c r="AA819" s="28">
        <v>0</v>
      </c>
      <c r="AB819" s="28">
        <v>0</v>
      </c>
      <c r="AC819" s="139">
        <v>715581.84909420053</v>
      </c>
      <c r="AD819" s="130">
        <v>35522.381340975495</v>
      </c>
      <c r="AE819" s="137">
        <v>35522.381340975495</v>
      </c>
      <c r="AF819" s="130">
        <v>34542.112154247152</v>
      </c>
      <c r="AG819" s="47">
        <v>0</v>
      </c>
      <c r="AH819" s="47">
        <v>64.762773638970813</v>
      </c>
      <c r="AI819" s="47">
        <v>62.975591894707662</v>
      </c>
      <c r="AJ819" s="47">
        <v>0</v>
      </c>
      <c r="AK819" s="47">
        <v>0</v>
      </c>
      <c r="AL819" s="45">
        <v>0</v>
      </c>
      <c r="AM819" s="30">
        <v>0</v>
      </c>
      <c r="AN819" s="140">
        <v>34542.11</v>
      </c>
      <c r="AO819" s="140">
        <v>62.97</v>
      </c>
      <c r="AP819" s="140">
        <v>1189070.68</v>
      </c>
      <c r="AQ819" s="41">
        <v>1223612.79</v>
      </c>
      <c r="AR819" s="140"/>
      <c r="AS819" s="140">
        <v>1223612.79</v>
      </c>
      <c r="AT819" s="58"/>
      <c r="AU819" s="117">
        <v>114</v>
      </c>
      <c r="AV819" s="117">
        <v>57</v>
      </c>
      <c r="AW819" s="57"/>
      <c r="AY819" s="6"/>
      <c r="AZ819" s="1"/>
      <c r="BA819" s="1"/>
      <c r="BB819" s="176"/>
    </row>
    <row r="820" spans="1:54" x14ac:dyDescent="0.25">
      <c r="A820" s="24" t="s">
        <v>1713</v>
      </c>
      <c r="B820" s="24" t="s">
        <v>1714</v>
      </c>
      <c r="C820" s="24" t="s">
        <v>1676</v>
      </c>
      <c r="D820" s="24" t="s">
        <v>120</v>
      </c>
      <c r="E820" s="58"/>
      <c r="F820" s="139">
        <v>738.98</v>
      </c>
      <c r="G820" s="57"/>
      <c r="H820" s="139">
        <v>3883511.48</v>
      </c>
      <c r="I820" s="139">
        <v>579456.38</v>
      </c>
      <c r="J820" s="139">
        <v>843875.99</v>
      </c>
      <c r="K820" s="139">
        <v>3211808.1282200003</v>
      </c>
      <c r="L820" s="139">
        <v>8518651.9782200009</v>
      </c>
      <c r="M820" s="117">
        <v>0.93018000000000001</v>
      </c>
      <c r="N820" s="25">
        <v>8148128.1399999997</v>
      </c>
      <c r="O820" s="25">
        <v>11026.18</v>
      </c>
      <c r="P820" s="58"/>
      <c r="Q820" s="139">
        <v>5982355.6799999997</v>
      </c>
      <c r="R820" s="139">
        <v>1025015.82</v>
      </c>
      <c r="S820" s="139">
        <v>7068629.4100000001</v>
      </c>
      <c r="T820" s="40">
        <v>0.86751573963342221</v>
      </c>
      <c r="U820" s="58"/>
      <c r="V820" s="28">
        <v>1079498.7299999995</v>
      </c>
      <c r="W820" s="29">
        <v>0.86751573963342221</v>
      </c>
      <c r="X820" s="42">
        <v>2</v>
      </c>
      <c r="Y820" s="46">
        <v>0</v>
      </c>
      <c r="Z820" s="58"/>
      <c r="AA820" s="28">
        <v>0</v>
      </c>
      <c r="AB820" s="28">
        <v>0</v>
      </c>
      <c r="AC820" s="139">
        <v>70353.51647279982</v>
      </c>
      <c r="AD820" s="130">
        <v>3492.4368805453128</v>
      </c>
      <c r="AE820" s="137">
        <v>27012.67721068217</v>
      </c>
      <c r="AF820" s="130">
        <v>26267.24027427594</v>
      </c>
      <c r="AG820" s="47">
        <v>0</v>
      </c>
      <c r="AH820" s="47">
        <v>4.7260235467066938</v>
      </c>
      <c r="AI820" s="47">
        <v>35.545265466285883</v>
      </c>
      <c r="AJ820" s="47">
        <v>0</v>
      </c>
      <c r="AK820" s="47">
        <v>0</v>
      </c>
      <c r="AL820" s="45">
        <v>0</v>
      </c>
      <c r="AM820" s="30">
        <v>0</v>
      </c>
      <c r="AN820" s="140">
        <v>26267.24</v>
      </c>
      <c r="AO820" s="140">
        <v>35.54</v>
      </c>
      <c r="AP820" s="140">
        <v>1036051.6399999999</v>
      </c>
      <c r="AQ820" s="41">
        <v>1062318.8799999999</v>
      </c>
      <c r="AR820" s="140"/>
      <c r="AS820" s="140">
        <v>1062318.8799999999</v>
      </c>
      <c r="AT820" s="58"/>
      <c r="AU820" s="117">
        <v>114</v>
      </c>
      <c r="AV820" s="117">
        <v>57</v>
      </c>
      <c r="AW820" s="57"/>
      <c r="AY820" s="6"/>
      <c r="AZ820" s="1"/>
      <c r="BA820" s="1"/>
      <c r="BB820" s="176"/>
    </row>
    <row r="821" spans="1:54" x14ac:dyDescent="0.25">
      <c r="A821" s="24" t="s">
        <v>1715</v>
      </c>
      <c r="B821" s="24" t="s">
        <v>1716</v>
      </c>
      <c r="C821" s="24" t="s">
        <v>1676</v>
      </c>
      <c r="D821" s="24" t="s">
        <v>120</v>
      </c>
      <c r="E821" s="58"/>
      <c r="F821" s="139">
        <v>748.87</v>
      </c>
      <c r="G821" s="57"/>
      <c r="H821" s="139">
        <v>4241645.2</v>
      </c>
      <c r="I821" s="139">
        <v>587211.43000000005</v>
      </c>
      <c r="J821" s="139">
        <v>1550065.4100000001</v>
      </c>
      <c r="K821" s="139">
        <v>3551030.5609299997</v>
      </c>
      <c r="L821" s="139">
        <v>9929952.6009299997</v>
      </c>
      <c r="M821" s="117">
        <v>0.93018000000000001</v>
      </c>
      <c r="N821" s="25">
        <v>9484576.2599999998</v>
      </c>
      <c r="O821" s="25">
        <v>12665.18</v>
      </c>
      <c r="P821" s="58"/>
      <c r="Q821" s="139">
        <v>3444798.09</v>
      </c>
      <c r="R821" s="139">
        <v>2234067.71</v>
      </c>
      <c r="S821" s="139">
        <v>5845303.25</v>
      </c>
      <c r="T821" s="40">
        <v>0.61629566675021918</v>
      </c>
      <c r="U821" s="58"/>
      <c r="V821" s="28">
        <v>3639273.01</v>
      </c>
      <c r="W821" s="29">
        <v>0.61629566675021918</v>
      </c>
      <c r="X821" s="42">
        <v>1</v>
      </c>
      <c r="Y821" s="46">
        <v>1</v>
      </c>
      <c r="Z821" s="58"/>
      <c r="AA821" s="28">
        <v>543546.14096887223</v>
      </c>
      <c r="AB821" s="28">
        <v>163063.84229066168</v>
      </c>
      <c r="AC821" s="139">
        <v>1609672.1817605065</v>
      </c>
      <c r="AD821" s="130">
        <v>79906.147908636412</v>
      </c>
      <c r="AE821" s="137">
        <v>79906.147908636412</v>
      </c>
      <c r="AF821" s="130">
        <v>77701.072357166006</v>
      </c>
      <c r="AG821" s="47">
        <v>217.74652782280191</v>
      </c>
      <c r="AH821" s="47">
        <v>106.70229533648886</v>
      </c>
      <c r="AI821" s="47">
        <v>103.75775816519022</v>
      </c>
      <c r="AJ821" s="47">
        <v>0</v>
      </c>
      <c r="AK821" s="47">
        <v>0</v>
      </c>
      <c r="AL821" s="45">
        <v>0</v>
      </c>
      <c r="AM821" s="30">
        <v>0</v>
      </c>
      <c r="AN821" s="140">
        <v>240764.91</v>
      </c>
      <c r="AO821" s="140">
        <v>321.5</v>
      </c>
      <c r="AP821" s="140">
        <v>2414279.33</v>
      </c>
      <c r="AQ821" s="41">
        <v>2655044.2400000002</v>
      </c>
      <c r="AR821" s="140"/>
      <c r="AS821" s="140">
        <v>2655044.2400000002</v>
      </c>
      <c r="AT821" s="58"/>
      <c r="AU821" s="117">
        <v>113</v>
      </c>
      <c r="AV821" s="117">
        <v>57</v>
      </c>
      <c r="AW821" s="57"/>
      <c r="AY821" s="6"/>
      <c r="AZ821" s="1"/>
      <c r="BA821" s="1"/>
      <c r="BB821" s="176"/>
    </row>
    <row r="822" spans="1:54" x14ac:dyDescent="0.25">
      <c r="A822" s="24" t="s">
        <v>1717</v>
      </c>
      <c r="B822" s="24" t="s">
        <v>1718</v>
      </c>
      <c r="C822" s="24" t="s">
        <v>1676</v>
      </c>
      <c r="D822" s="24" t="s">
        <v>120</v>
      </c>
      <c r="E822" s="58"/>
      <c r="F822" s="139">
        <v>325.72000000000003</v>
      </c>
      <c r="G822" s="57"/>
      <c r="H822" s="139">
        <v>1813346.8</v>
      </c>
      <c r="I822" s="139">
        <v>255406.82</v>
      </c>
      <c r="J822" s="139">
        <v>593081.79</v>
      </c>
      <c r="K822" s="139">
        <v>1510997.6010799997</v>
      </c>
      <c r="L822" s="139">
        <v>4172833.0110799996</v>
      </c>
      <c r="M822" s="117">
        <v>0.93018000000000001</v>
      </c>
      <c r="N822" s="25">
        <v>3986983.66</v>
      </c>
      <c r="O822" s="25">
        <v>12240.52</v>
      </c>
      <c r="P822" s="58"/>
      <c r="Q822" s="139">
        <v>1052861.02</v>
      </c>
      <c r="R822" s="139">
        <v>1527946.39</v>
      </c>
      <c r="S822" s="139">
        <v>2629337.94</v>
      </c>
      <c r="T822" s="40">
        <v>0.65948049057216351</v>
      </c>
      <c r="U822" s="58"/>
      <c r="V822" s="28">
        <v>1357645.7200000002</v>
      </c>
      <c r="W822" s="29">
        <v>0.65948049057216351</v>
      </c>
      <c r="X822" s="42">
        <v>1</v>
      </c>
      <c r="Y822" s="46">
        <v>1</v>
      </c>
      <c r="Z822" s="58"/>
      <c r="AA822" s="28">
        <v>56310.572882940993</v>
      </c>
      <c r="AB822" s="28">
        <v>16893.171864882297</v>
      </c>
      <c r="AC822" s="139">
        <v>722838.173952276</v>
      </c>
      <c r="AD822" s="130">
        <v>35882.594416626918</v>
      </c>
      <c r="AE822" s="137">
        <v>35882.594416626918</v>
      </c>
      <c r="AF822" s="130">
        <v>34892.384855256227</v>
      </c>
      <c r="AG822" s="47">
        <v>51.864091443209801</v>
      </c>
      <c r="AH822" s="47">
        <v>110.16392735056772</v>
      </c>
      <c r="AI822" s="47">
        <v>107.12386361063558</v>
      </c>
      <c r="AJ822" s="47">
        <v>0</v>
      </c>
      <c r="AK822" s="47">
        <v>0</v>
      </c>
      <c r="AL822" s="45">
        <v>0</v>
      </c>
      <c r="AM822" s="30">
        <v>0</v>
      </c>
      <c r="AN822" s="140">
        <v>51785.55</v>
      </c>
      <c r="AO822" s="140">
        <v>158.97999999999999</v>
      </c>
      <c r="AP822" s="140">
        <v>1595541.83</v>
      </c>
      <c r="AQ822" s="41">
        <v>1647327.3800000001</v>
      </c>
      <c r="AR822" s="140"/>
      <c r="AS822" s="140">
        <v>1647327.3800000001</v>
      </c>
      <c r="AT822" s="58"/>
      <c r="AU822" s="117">
        <v>113</v>
      </c>
      <c r="AV822" s="117">
        <v>57</v>
      </c>
      <c r="AW822" s="57"/>
      <c r="AY822" s="6"/>
      <c r="AZ822" s="1"/>
      <c r="BA822" s="1"/>
      <c r="BB822" s="176"/>
    </row>
    <row r="823" spans="1:54" x14ac:dyDescent="0.25">
      <c r="A823" s="24" t="s">
        <v>1719</v>
      </c>
      <c r="B823" s="24" t="s">
        <v>1720</v>
      </c>
      <c r="C823" s="24" t="s">
        <v>1676</v>
      </c>
      <c r="D823" s="24" t="s">
        <v>12</v>
      </c>
      <c r="E823" s="58"/>
      <c r="F823" s="139">
        <v>3340.4</v>
      </c>
      <c r="G823" s="57"/>
      <c r="H823" s="139">
        <v>20743871.129999999</v>
      </c>
      <c r="I823" s="139">
        <v>2619307.85</v>
      </c>
      <c r="J823" s="139">
        <v>9365981.4499999993</v>
      </c>
      <c r="K823" s="139">
        <v>17613653.989599999</v>
      </c>
      <c r="L823" s="139">
        <v>50342814.419599995</v>
      </c>
      <c r="M823" s="117">
        <v>0.93018000000000001</v>
      </c>
      <c r="N823" s="25">
        <v>48057664.43</v>
      </c>
      <c r="O823" s="25">
        <v>14386.79</v>
      </c>
      <c r="P823" s="58"/>
      <c r="Q823" s="139">
        <v>3585794.52</v>
      </c>
      <c r="R823" s="139">
        <v>27650126.399999999</v>
      </c>
      <c r="S823" s="139">
        <v>33022846.789999999</v>
      </c>
      <c r="T823" s="40">
        <v>0.68715047186907163</v>
      </c>
      <c r="U823" s="58"/>
      <c r="V823" s="28">
        <v>15034817.640000001</v>
      </c>
      <c r="W823" s="29">
        <v>0.68715047186907163</v>
      </c>
      <c r="X823" s="42">
        <v>2</v>
      </c>
      <c r="Y823" s="46">
        <v>0</v>
      </c>
      <c r="Z823" s="58"/>
      <c r="AA823" s="28">
        <v>0</v>
      </c>
      <c r="AB823" s="28">
        <v>0</v>
      </c>
      <c r="AC823" s="139">
        <v>9496651.1312948037</v>
      </c>
      <c r="AD823" s="130">
        <v>471425.68439246679</v>
      </c>
      <c r="AE823" s="137">
        <v>471425.68439246679</v>
      </c>
      <c r="AF823" s="130">
        <v>458416.306788911</v>
      </c>
      <c r="AG823" s="47">
        <v>0</v>
      </c>
      <c r="AH823" s="47">
        <v>141.12851287045467</v>
      </c>
      <c r="AI823" s="47">
        <v>137.23395604984762</v>
      </c>
      <c r="AJ823" s="47">
        <v>0</v>
      </c>
      <c r="AK823" s="47">
        <v>0</v>
      </c>
      <c r="AL823" s="45">
        <v>0</v>
      </c>
      <c r="AM823" s="30">
        <v>0</v>
      </c>
      <c r="AN823" s="140">
        <v>458416.3</v>
      </c>
      <c r="AO823" s="140">
        <v>137.22999999999999</v>
      </c>
      <c r="AP823" s="140">
        <v>30277399.370000005</v>
      </c>
      <c r="AQ823" s="41">
        <v>30735815.670000006</v>
      </c>
      <c r="AR823" s="140"/>
      <c r="AS823" s="140">
        <v>30735815.670000006</v>
      </c>
      <c r="AT823" s="58"/>
      <c r="AU823" s="117">
        <v>114</v>
      </c>
      <c r="AV823" s="117">
        <v>57</v>
      </c>
      <c r="AW823" s="57"/>
      <c r="AY823" s="6"/>
      <c r="AZ823" s="1"/>
      <c r="BA823" s="1"/>
      <c r="BB823" s="176"/>
    </row>
    <row r="824" spans="1:54" x14ac:dyDescent="0.25">
      <c r="A824" s="24" t="s">
        <v>1721</v>
      </c>
      <c r="B824" s="24" t="s">
        <v>1722</v>
      </c>
      <c r="C824" s="24" t="s">
        <v>1676</v>
      </c>
      <c r="D824" s="24" t="s">
        <v>12</v>
      </c>
      <c r="E824" s="58"/>
      <c r="F824" s="139">
        <v>155</v>
      </c>
      <c r="G824" s="57"/>
      <c r="H824" s="139">
        <v>897069.41999999993</v>
      </c>
      <c r="I824" s="139">
        <v>121540.15</v>
      </c>
      <c r="J824" s="139">
        <v>292435.78000000003</v>
      </c>
      <c r="K824" s="139">
        <v>754690.97299999988</v>
      </c>
      <c r="L824" s="139">
        <v>2065736.3229999999</v>
      </c>
      <c r="M824" s="117">
        <v>0.93018000000000001</v>
      </c>
      <c r="N824" s="25">
        <v>1974199.13</v>
      </c>
      <c r="O824" s="25">
        <v>12736.76</v>
      </c>
      <c r="P824" s="58"/>
      <c r="Q824" s="139">
        <v>185439.78</v>
      </c>
      <c r="R824" s="139">
        <v>752259.16</v>
      </c>
      <c r="S824" s="139">
        <v>1141031.6800000002</v>
      </c>
      <c r="T824" s="40">
        <v>0.57797192930583463</v>
      </c>
      <c r="U824" s="58"/>
      <c r="V824" s="28">
        <v>833167.44999999972</v>
      </c>
      <c r="W824" s="29">
        <v>0.57797192930583463</v>
      </c>
      <c r="X824" s="42">
        <v>1</v>
      </c>
      <c r="Y824" s="46">
        <v>1</v>
      </c>
      <c r="Z824" s="58"/>
      <c r="AA824" s="28">
        <v>188796.93475266104</v>
      </c>
      <c r="AB824" s="28">
        <v>56639.080425798311</v>
      </c>
      <c r="AC824" s="139">
        <v>527857.35816738463</v>
      </c>
      <c r="AD824" s="130">
        <v>26203.501939291556</v>
      </c>
      <c r="AE824" s="137">
        <v>26203.501939291556</v>
      </c>
      <c r="AF824" s="130">
        <v>25480.394856776395</v>
      </c>
      <c r="AG824" s="47">
        <v>365.4134221019246</v>
      </c>
      <c r="AH824" s="47">
        <v>169.05485122123585</v>
      </c>
      <c r="AI824" s="47">
        <v>164.38964423726705</v>
      </c>
      <c r="AJ824" s="47">
        <v>0</v>
      </c>
      <c r="AK824" s="47">
        <v>0</v>
      </c>
      <c r="AL824" s="45">
        <v>0</v>
      </c>
      <c r="AM824" s="30">
        <v>0</v>
      </c>
      <c r="AN824" s="140">
        <v>82119.47</v>
      </c>
      <c r="AO824" s="140">
        <v>529.79999999999995</v>
      </c>
      <c r="AP824" s="140">
        <v>897441.44</v>
      </c>
      <c r="AQ824" s="41">
        <v>979560.90999999992</v>
      </c>
      <c r="AR824" s="140"/>
      <c r="AS824" s="140">
        <v>979560.90999999992</v>
      </c>
      <c r="AT824" s="58"/>
      <c r="AU824" s="117">
        <v>113</v>
      </c>
      <c r="AV824" s="117">
        <v>57</v>
      </c>
      <c r="AW824" s="57"/>
      <c r="AY824" s="6"/>
      <c r="AZ824" s="1"/>
      <c r="BA824" s="1"/>
      <c r="BB824" s="176"/>
    </row>
    <row r="825" spans="1:54" x14ac:dyDescent="0.25">
      <c r="A825" s="24" t="s">
        <v>1723</v>
      </c>
      <c r="B825" s="24" t="s">
        <v>1724</v>
      </c>
      <c r="C825" s="24" t="s">
        <v>1676</v>
      </c>
      <c r="D825" s="24" t="s">
        <v>12</v>
      </c>
      <c r="E825" s="58"/>
      <c r="F825" s="139">
        <v>5233.84</v>
      </c>
      <c r="G825" s="57"/>
      <c r="H825" s="139">
        <v>32924471.52</v>
      </c>
      <c r="I825" s="139">
        <v>4104010.95</v>
      </c>
      <c r="J825" s="139">
        <v>15620864.66</v>
      </c>
      <c r="K825" s="139">
        <v>28059668.387759998</v>
      </c>
      <c r="L825" s="139">
        <v>80709015.517759994</v>
      </c>
      <c r="M825" s="117">
        <v>0.93018000000000001</v>
      </c>
      <c r="N825" s="25">
        <v>77033038.099999994</v>
      </c>
      <c r="O825" s="25">
        <v>14718.26</v>
      </c>
      <c r="P825" s="58"/>
      <c r="Q825" s="139">
        <v>5219517.97</v>
      </c>
      <c r="R825" s="139">
        <v>47636110.25</v>
      </c>
      <c r="S825" s="139">
        <v>55830490.119999997</v>
      </c>
      <c r="T825" s="40">
        <v>0.724760330074532</v>
      </c>
      <c r="U825" s="58"/>
      <c r="V825" s="28">
        <v>21202547.979999997</v>
      </c>
      <c r="W825" s="29">
        <v>0.724760330074532</v>
      </c>
      <c r="X825" s="42">
        <v>2</v>
      </c>
      <c r="Y825" s="46">
        <v>0</v>
      </c>
      <c r="Z825" s="58"/>
      <c r="AA825" s="28">
        <v>0</v>
      </c>
      <c r="AB825" s="28">
        <v>0</v>
      </c>
      <c r="AC825" s="139">
        <v>12596144.735026995</v>
      </c>
      <c r="AD825" s="130">
        <v>625288.43803142232</v>
      </c>
      <c r="AE825" s="137">
        <v>625288.43803142232</v>
      </c>
      <c r="AF825" s="130">
        <v>608033.09181079466</v>
      </c>
      <c r="AG825" s="47">
        <v>0</v>
      </c>
      <c r="AH825" s="47">
        <v>119.47030058836768</v>
      </c>
      <c r="AI825" s="47">
        <v>116.17341986205055</v>
      </c>
      <c r="AJ825" s="47">
        <v>0</v>
      </c>
      <c r="AK825" s="47">
        <v>0</v>
      </c>
      <c r="AL825" s="45">
        <v>0</v>
      </c>
      <c r="AM825" s="30">
        <v>0</v>
      </c>
      <c r="AN825" s="140">
        <v>608033.09</v>
      </c>
      <c r="AO825" s="140">
        <v>116.17</v>
      </c>
      <c r="AP825" s="140">
        <v>51792932.320000008</v>
      </c>
      <c r="AQ825" s="41">
        <v>52400965.410000011</v>
      </c>
      <c r="AR825" s="140"/>
      <c r="AS825" s="140">
        <v>52400965.410000011</v>
      </c>
      <c r="AT825" s="58"/>
      <c r="AU825" s="117">
        <v>114</v>
      </c>
      <c r="AV825" s="117">
        <v>57</v>
      </c>
      <c r="AW825" s="57"/>
      <c r="AY825" s="6"/>
      <c r="AZ825" s="1"/>
      <c r="BA825" s="1"/>
      <c r="BB825" s="176"/>
    </row>
    <row r="826" spans="1:54" x14ac:dyDescent="0.25">
      <c r="A826" s="24" t="s">
        <v>1725</v>
      </c>
      <c r="B826" s="24" t="s">
        <v>1726</v>
      </c>
      <c r="C826" s="24" t="s">
        <v>1676</v>
      </c>
      <c r="D826" s="24" t="s">
        <v>12</v>
      </c>
      <c r="E826" s="58"/>
      <c r="F826" s="139">
        <v>967.37</v>
      </c>
      <c r="G826" s="57"/>
      <c r="H826" s="139">
        <v>5617948.5600000005</v>
      </c>
      <c r="I826" s="139">
        <v>758543.83</v>
      </c>
      <c r="J826" s="139">
        <v>1879611.46</v>
      </c>
      <c r="K826" s="139">
        <v>4758033.1044299984</v>
      </c>
      <c r="L826" s="139">
        <v>13014136.954429999</v>
      </c>
      <c r="M826" s="117">
        <v>0.93018000000000001</v>
      </c>
      <c r="N826" s="25">
        <v>12437695.779999999</v>
      </c>
      <c r="O826" s="25">
        <v>12857.22</v>
      </c>
      <c r="P826" s="58"/>
      <c r="Q826" s="139">
        <v>2250662.9900000002</v>
      </c>
      <c r="R826" s="139">
        <v>5633091.2300000004</v>
      </c>
      <c r="S826" s="139">
        <v>8128231.0900000008</v>
      </c>
      <c r="T826" s="40">
        <v>0.65351583072728936</v>
      </c>
      <c r="U826" s="58"/>
      <c r="V826" s="28">
        <v>4309464.6899999985</v>
      </c>
      <c r="W826" s="29">
        <v>0.65351583072728936</v>
      </c>
      <c r="X826" s="42">
        <v>1</v>
      </c>
      <c r="Y826" s="46">
        <v>1</v>
      </c>
      <c r="Z826" s="58"/>
      <c r="AA826" s="28">
        <v>249851.69733889401</v>
      </c>
      <c r="AB826" s="28">
        <v>74955.509201668203</v>
      </c>
      <c r="AC826" s="139">
        <v>2463472.2108249851</v>
      </c>
      <c r="AD826" s="130">
        <v>122289.85322446507</v>
      </c>
      <c r="AE826" s="137">
        <v>122289.85322446507</v>
      </c>
      <c r="AF826" s="130">
        <v>118915.1646354657</v>
      </c>
      <c r="AG826" s="47">
        <v>77.483805784413619</v>
      </c>
      <c r="AH826" s="47">
        <v>126.41476707409271</v>
      </c>
      <c r="AI826" s="47">
        <v>122.92624811133868</v>
      </c>
      <c r="AJ826" s="47">
        <v>0</v>
      </c>
      <c r="AK826" s="47">
        <v>0</v>
      </c>
      <c r="AL826" s="45">
        <v>0</v>
      </c>
      <c r="AM826" s="30">
        <v>0</v>
      </c>
      <c r="AN826" s="140">
        <v>193870.67</v>
      </c>
      <c r="AO826" s="140">
        <v>200.41</v>
      </c>
      <c r="AP826" s="140">
        <v>5863123.1600000001</v>
      </c>
      <c r="AQ826" s="41">
        <v>6056993.8300000001</v>
      </c>
      <c r="AR826" s="140"/>
      <c r="AS826" s="140">
        <v>6056993.8300000001</v>
      </c>
      <c r="AT826" s="58"/>
      <c r="AU826" s="117">
        <v>116</v>
      </c>
      <c r="AV826" s="117">
        <v>58</v>
      </c>
      <c r="AW826" s="57"/>
      <c r="AY826" s="6"/>
      <c r="AZ826" s="1"/>
      <c r="BA826" s="1"/>
      <c r="BB826" s="176"/>
    </row>
    <row r="827" spans="1:54" x14ac:dyDescent="0.25">
      <c r="A827" s="24" t="s">
        <v>1727</v>
      </c>
      <c r="B827" s="24" t="s">
        <v>1728</v>
      </c>
      <c r="C827" s="24" t="s">
        <v>1676</v>
      </c>
      <c r="D827" s="24" t="s">
        <v>131</v>
      </c>
      <c r="E827" s="58"/>
      <c r="F827" s="139">
        <v>4740.32</v>
      </c>
      <c r="G827" s="57"/>
      <c r="H827" s="139">
        <v>28696173.859999999</v>
      </c>
      <c r="I827" s="139">
        <v>3717027.12</v>
      </c>
      <c r="J827" s="139">
        <v>7640480.9900000002</v>
      </c>
      <c r="K827" s="139">
        <v>25141918.86648</v>
      </c>
      <c r="L827" s="139">
        <v>65195600.836479999</v>
      </c>
      <c r="M827" s="117">
        <v>0.93018000000000001</v>
      </c>
      <c r="N827" s="25">
        <v>62399052.759999998</v>
      </c>
      <c r="O827" s="25">
        <v>13163.46</v>
      </c>
      <c r="P827" s="58"/>
      <c r="Q827" s="139">
        <v>17658931.93</v>
      </c>
      <c r="R827" s="139">
        <v>17448560.34</v>
      </c>
      <c r="S827" s="139">
        <v>36506164.25</v>
      </c>
      <c r="T827" s="40">
        <v>0.58504356452990491</v>
      </c>
      <c r="U827" s="58"/>
      <c r="V827" s="28">
        <v>25892888.509999998</v>
      </c>
      <c r="W827" s="29">
        <v>0.58504356452990491</v>
      </c>
      <c r="X827" s="42">
        <v>1</v>
      </c>
      <c r="Y827" s="46">
        <v>1</v>
      </c>
      <c r="Z827" s="58"/>
      <c r="AA827" s="28">
        <v>5526093.1007106304</v>
      </c>
      <c r="AB827" s="28">
        <v>1657827.930213189</v>
      </c>
      <c r="AC827" s="139">
        <v>12902526.352815142</v>
      </c>
      <c r="AD827" s="130">
        <v>640497.60617439868</v>
      </c>
      <c r="AE827" s="137">
        <v>640497.60617439868</v>
      </c>
      <c r="AF827" s="130">
        <v>622822.55051078019</v>
      </c>
      <c r="AG827" s="47">
        <v>349.72911748852169</v>
      </c>
      <c r="AH827" s="47">
        <v>135.11695543220685</v>
      </c>
      <c r="AI827" s="47">
        <v>131.38829245932348</v>
      </c>
      <c r="AJ827" s="47">
        <v>0</v>
      </c>
      <c r="AK827" s="47">
        <v>0</v>
      </c>
      <c r="AL827" s="45">
        <v>0</v>
      </c>
      <c r="AM827" s="30">
        <v>0</v>
      </c>
      <c r="AN827" s="140">
        <v>2280650.48</v>
      </c>
      <c r="AO827" s="140">
        <v>481.11</v>
      </c>
      <c r="AP827" s="140">
        <v>18081176.370000001</v>
      </c>
      <c r="AQ827" s="41">
        <v>20361826.850000001</v>
      </c>
      <c r="AR827" s="140"/>
      <c r="AS827" s="140">
        <v>20361826.850000001</v>
      </c>
      <c r="AT827" s="58"/>
      <c r="AU827" s="117">
        <v>113</v>
      </c>
      <c r="AV827" s="117">
        <v>57</v>
      </c>
      <c r="AW827" s="57"/>
      <c r="AY827" s="6"/>
      <c r="AZ827" s="1"/>
      <c r="BA827" s="1"/>
      <c r="BB827" s="176"/>
    </row>
    <row r="828" spans="1:54" x14ac:dyDescent="0.25">
      <c r="A828" s="24" t="s">
        <v>1729</v>
      </c>
      <c r="B828" s="24" t="s">
        <v>1730</v>
      </c>
      <c r="C828" s="24" t="s">
        <v>1676</v>
      </c>
      <c r="D828" s="24" t="s">
        <v>131</v>
      </c>
      <c r="E828" s="58"/>
      <c r="F828" s="139">
        <v>2422.16</v>
      </c>
      <c r="G828" s="57"/>
      <c r="H828" s="139">
        <v>14084359.18</v>
      </c>
      <c r="I828" s="139">
        <v>1899288.32</v>
      </c>
      <c r="J828" s="139">
        <v>2691131.89</v>
      </c>
      <c r="K828" s="139">
        <v>12317227.543239998</v>
      </c>
      <c r="L828" s="139">
        <v>30992006.933239996</v>
      </c>
      <c r="M828" s="117">
        <v>0.93018000000000001</v>
      </c>
      <c r="N828" s="25">
        <v>29688133.829999998</v>
      </c>
      <c r="O828" s="25">
        <v>12256.88</v>
      </c>
      <c r="P828" s="58"/>
      <c r="Q828" s="139">
        <v>12372360.35</v>
      </c>
      <c r="R828" s="139">
        <v>6538580.8700000001</v>
      </c>
      <c r="S828" s="139">
        <v>19043022.259999998</v>
      </c>
      <c r="T828" s="40">
        <v>0.64143547617522978</v>
      </c>
      <c r="U828" s="58"/>
      <c r="V828" s="28">
        <v>10645111.57</v>
      </c>
      <c r="W828" s="29">
        <v>0.64143547617522978</v>
      </c>
      <c r="X828" s="42">
        <v>1</v>
      </c>
      <c r="Y828" s="46">
        <v>1</v>
      </c>
      <c r="Z828" s="58"/>
      <c r="AA828" s="28">
        <v>955026.20724885538</v>
      </c>
      <c r="AB828" s="28">
        <v>286507.86217465659</v>
      </c>
      <c r="AC828" s="139">
        <v>4649656.0723801078</v>
      </c>
      <c r="AD828" s="130">
        <v>230814.76467931716</v>
      </c>
      <c r="AE828" s="137">
        <v>230814.76467931716</v>
      </c>
      <c r="AF828" s="130">
        <v>224445.24233549577</v>
      </c>
      <c r="AG828" s="47">
        <v>118.28610090772558</v>
      </c>
      <c r="AH828" s="47">
        <v>95.292947071752963</v>
      </c>
      <c r="AI828" s="47">
        <v>92.663260203907171</v>
      </c>
      <c r="AJ828" s="47">
        <v>0</v>
      </c>
      <c r="AK828" s="47">
        <v>0</v>
      </c>
      <c r="AL828" s="45">
        <v>0</v>
      </c>
      <c r="AM828" s="30">
        <v>0</v>
      </c>
      <c r="AN828" s="140">
        <v>510953.1</v>
      </c>
      <c r="AO828" s="140">
        <v>210.94</v>
      </c>
      <c r="AP828" s="140">
        <v>6610906.7199999988</v>
      </c>
      <c r="AQ828" s="41">
        <v>7121859.8199999984</v>
      </c>
      <c r="AR828" s="140"/>
      <c r="AS828" s="140">
        <v>7121859.8199999984</v>
      </c>
      <c r="AT828" s="58"/>
      <c r="AU828" s="117">
        <v>114</v>
      </c>
      <c r="AV828" s="117">
        <v>57</v>
      </c>
      <c r="AW828" s="57"/>
      <c r="AY828" s="6"/>
      <c r="AZ828" s="1"/>
      <c r="BA828" s="1"/>
      <c r="BB828" s="176"/>
    </row>
    <row r="829" spans="1:54" x14ac:dyDescent="0.25">
      <c r="A829" s="24" t="s">
        <v>1731</v>
      </c>
      <c r="B829" s="24" t="s">
        <v>1732</v>
      </c>
      <c r="C829" s="24" t="s">
        <v>1733</v>
      </c>
      <c r="D829" s="24" t="s">
        <v>6</v>
      </c>
      <c r="E829" s="58"/>
      <c r="F829" s="139">
        <v>68</v>
      </c>
      <c r="G829" s="57"/>
      <c r="H829" s="139">
        <v>382967.69</v>
      </c>
      <c r="I829" s="139">
        <v>53320.84</v>
      </c>
      <c r="J829" s="139">
        <v>116023.26</v>
      </c>
      <c r="K829" s="139">
        <v>319834.647</v>
      </c>
      <c r="L829" s="139">
        <v>872146.43700000003</v>
      </c>
      <c r="M829" s="117">
        <v>0.93742000000000003</v>
      </c>
      <c r="N829" s="25">
        <v>837582.76</v>
      </c>
      <c r="O829" s="25">
        <v>12317.39</v>
      </c>
      <c r="P829" s="58"/>
      <c r="Q829" s="139">
        <v>83758.27</v>
      </c>
      <c r="R829" s="139">
        <v>315618.02</v>
      </c>
      <c r="S829" s="139">
        <v>399376.29000000004</v>
      </c>
      <c r="T829" s="40">
        <v>0.47682009357499194</v>
      </c>
      <c r="U829" s="58"/>
      <c r="V829" s="28">
        <v>438206.47</v>
      </c>
      <c r="W829" s="29">
        <v>0.47682009357499194</v>
      </c>
      <c r="X829" s="42">
        <v>1</v>
      </c>
      <c r="Y829" s="46">
        <v>1</v>
      </c>
      <c r="Z829" s="58"/>
      <c r="AA829" s="28">
        <v>164822.8855266911</v>
      </c>
      <c r="AB829" s="28">
        <v>49446.865658007329</v>
      </c>
      <c r="AC829" s="139">
        <v>274501.19550779345</v>
      </c>
      <c r="AD829" s="130">
        <v>13626.583957830206</v>
      </c>
      <c r="AE829" s="137">
        <v>13626.583957830206</v>
      </c>
      <c r="AF829" s="130">
        <v>13250.547220709224</v>
      </c>
      <c r="AG829" s="47">
        <v>727.15978908834313</v>
      </c>
      <c r="AH829" s="47">
        <v>200.39094055632654</v>
      </c>
      <c r="AI829" s="47">
        <v>194.86098853984154</v>
      </c>
      <c r="AJ829" s="47">
        <v>0</v>
      </c>
      <c r="AK829" s="47">
        <v>0</v>
      </c>
      <c r="AL829" s="45">
        <v>0</v>
      </c>
      <c r="AM829" s="30">
        <v>0</v>
      </c>
      <c r="AN829" s="140">
        <v>62697.41</v>
      </c>
      <c r="AO829" s="140">
        <v>922.02</v>
      </c>
      <c r="AP829" s="140">
        <v>315618.02</v>
      </c>
      <c r="AQ829" s="41">
        <v>378315.43000000005</v>
      </c>
      <c r="AR829" s="140"/>
      <c r="AS829" s="140">
        <v>378315.43000000005</v>
      </c>
      <c r="AT829" s="58"/>
      <c r="AU829" s="117">
        <v>99</v>
      </c>
      <c r="AV829" s="117">
        <v>50</v>
      </c>
      <c r="AW829" s="57"/>
      <c r="AY829" s="6"/>
      <c r="AZ829" s="1"/>
      <c r="BA829" s="1"/>
      <c r="BB829" s="176"/>
    </row>
    <row r="830" spans="1:54" x14ac:dyDescent="0.25">
      <c r="A830" s="24" t="s">
        <v>1734</v>
      </c>
      <c r="B830" s="24" t="s">
        <v>1735</v>
      </c>
      <c r="C830" s="24" t="s">
        <v>1733</v>
      </c>
      <c r="D830" s="24" t="s">
        <v>6</v>
      </c>
      <c r="E830" s="58"/>
      <c r="F830" s="139">
        <v>42</v>
      </c>
      <c r="G830" s="57"/>
      <c r="H830" s="139">
        <v>242716.83000000002</v>
      </c>
      <c r="I830" s="139">
        <v>32933.46</v>
      </c>
      <c r="J830" s="139">
        <v>70623.77</v>
      </c>
      <c r="K830" s="139">
        <v>204119.65700000001</v>
      </c>
      <c r="L830" s="139">
        <v>550393.71700000006</v>
      </c>
      <c r="M830" s="117">
        <v>0.93742000000000003</v>
      </c>
      <c r="N830" s="25">
        <v>528723.88</v>
      </c>
      <c r="O830" s="25">
        <v>12588.66</v>
      </c>
      <c r="P830" s="58"/>
      <c r="Q830" s="139">
        <v>52872.38</v>
      </c>
      <c r="R830" s="139">
        <v>203373.11</v>
      </c>
      <c r="S830" s="139">
        <v>256245.49</v>
      </c>
      <c r="T830" s="40">
        <v>0.48464898161966885</v>
      </c>
      <c r="U830" s="58"/>
      <c r="V830" s="28">
        <v>272478.39</v>
      </c>
      <c r="W830" s="29">
        <v>0.48464898161966885</v>
      </c>
      <c r="X830" s="42">
        <v>1</v>
      </c>
      <c r="Y830" s="46">
        <v>1</v>
      </c>
      <c r="Z830" s="58"/>
      <c r="AA830" s="28">
        <v>99905.079738652625</v>
      </c>
      <c r="AB830" s="28">
        <v>29971.523921595784</v>
      </c>
      <c r="AC830" s="139">
        <v>170671.03027056385</v>
      </c>
      <c r="AD830" s="130">
        <v>8472.3242055431783</v>
      </c>
      <c r="AE830" s="137">
        <v>8472.3242055431783</v>
      </c>
      <c r="AF830" s="130">
        <v>8238.5234848384953</v>
      </c>
      <c r="AG830" s="47">
        <v>713.60771241894724</v>
      </c>
      <c r="AH830" s="47">
        <v>201.72200489388518</v>
      </c>
      <c r="AI830" s="47">
        <v>196.15532106758323</v>
      </c>
      <c r="AJ830" s="47">
        <v>0</v>
      </c>
      <c r="AK830" s="47">
        <v>0</v>
      </c>
      <c r="AL830" s="45">
        <v>0</v>
      </c>
      <c r="AM830" s="30">
        <v>0</v>
      </c>
      <c r="AN830" s="140">
        <v>38210.04</v>
      </c>
      <c r="AO830" s="140">
        <v>909.76</v>
      </c>
      <c r="AP830" s="140">
        <v>203373.11000000002</v>
      </c>
      <c r="AQ830" s="41">
        <v>241583.15000000002</v>
      </c>
      <c r="AR830" s="140"/>
      <c r="AS830" s="140">
        <v>241583.15000000002</v>
      </c>
      <c r="AT830" s="58"/>
      <c r="AU830" s="117">
        <v>99</v>
      </c>
      <c r="AV830" s="117">
        <v>50</v>
      </c>
      <c r="AW830" s="57"/>
      <c r="AY830" s="6"/>
      <c r="AZ830" s="1"/>
      <c r="BA830" s="1"/>
      <c r="BB830" s="176"/>
    </row>
    <row r="831" spans="1:54" x14ac:dyDescent="0.25">
      <c r="A831" s="24" t="s">
        <v>1736</v>
      </c>
      <c r="B831" s="24" t="s">
        <v>1737</v>
      </c>
      <c r="C831" s="24" t="s">
        <v>1738</v>
      </c>
      <c r="D831" s="24" t="s">
        <v>12</v>
      </c>
      <c r="E831" s="58"/>
      <c r="F831" s="139">
        <v>212.94</v>
      </c>
      <c r="G831" s="57"/>
      <c r="H831" s="139">
        <v>1179757.8199999998</v>
      </c>
      <c r="I831" s="139">
        <v>166972.64000000001</v>
      </c>
      <c r="J831" s="139">
        <v>323791.54000000004</v>
      </c>
      <c r="K831" s="139">
        <v>1005170.95366</v>
      </c>
      <c r="L831" s="139">
        <v>2675692.9536600001</v>
      </c>
      <c r="M831" s="117">
        <v>0.93742000000000003</v>
      </c>
      <c r="N831" s="25">
        <v>2571151.6800000002</v>
      </c>
      <c r="O831" s="25">
        <v>12074.53</v>
      </c>
      <c r="P831" s="58"/>
      <c r="Q831" s="139">
        <v>1744195.07</v>
      </c>
      <c r="R831" s="139">
        <v>547119.30000000005</v>
      </c>
      <c r="S831" s="139">
        <v>2356577.13</v>
      </c>
      <c r="T831" s="40">
        <v>0.91654535527052206</v>
      </c>
      <c r="U831" s="58"/>
      <c r="V831" s="28">
        <v>214574.55000000028</v>
      </c>
      <c r="W831" s="29">
        <v>0.91654535527052206</v>
      </c>
      <c r="X831" s="42">
        <v>3</v>
      </c>
      <c r="Y831" s="46">
        <v>0</v>
      </c>
      <c r="Z831" s="58"/>
      <c r="AA831" s="28">
        <v>0</v>
      </c>
      <c r="AB831" s="28">
        <v>0</v>
      </c>
      <c r="AC831" s="139">
        <v>0</v>
      </c>
      <c r="AD831" s="130">
        <v>0</v>
      </c>
      <c r="AE831" s="137">
        <v>0</v>
      </c>
      <c r="AF831" s="130">
        <v>0</v>
      </c>
      <c r="AG831" s="47">
        <v>0</v>
      </c>
      <c r="AH831" s="47">
        <v>0</v>
      </c>
      <c r="AI831" s="47">
        <v>0</v>
      </c>
      <c r="AJ831" s="47">
        <v>27.464932812818944</v>
      </c>
      <c r="AK831" s="47">
        <v>0</v>
      </c>
      <c r="AL831" s="45">
        <v>5848.3827931616661</v>
      </c>
      <c r="AM831" s="30">
        <v>0</v>
      </c>
      <c r="AN831" s="140">
        <v>5848.38</v>
      </c>
      <c r="AO831" s="140">
        <v>27.46</v>
      </c>
      <c r="AP831" s="140">
        <v>561529.48</v>
      </c>
      <c r="AQ831" s="41">
        <v>567377.86</v>
      </c>
      <c r="AR831" s="140"/>
      <c r="AS831" s="140">
        <v>567377.86</v>
      </c>
      <c r="AT831" s="58"/>
      <c r="AU831" s="117">
        <v>87</v>
      </c>
      <c r="AV831" s="117">
        <v>44</v>
      </c>
      <c r="AW831" s="57"/>
      <c r="AY831" s="6"/>
      <c r="AZ831" s="1"/>
      <c r="BA831" s="1"/>
      <c r="BB831" s="176"/>
    </row>
    <row r="832" spans="1:54" x14ac:dyDescent="0.25">
      <c r="A832" s="24" t="s">
        <v>1739</v>
      </c>
      <c r="B832" s="24" t="s">
        <v>1740</v>
      </c>
      <c r="C832" s="24" t="s">
        <v>1738</v>
      </c>
      <c r="D832" s="24" t="s">
        <v>12</v>
      </c>
      <c r="E832" s="58"/>
      <c r="F832" s="139">
        <v>1017.13</v>
      </c>
      <c r="G832" s="57"/>
      <c r="H832" s="139">
        <v>5723205.3599999994</v>
      </c>
      <c r="I832" s="139">
        <v>797562.14</v>
      </c>
      <c r="J832" s="139">
        <v>1599110.96</v>
      </c>
      <c r="K832" s="139">
        <v>4851226.7740699984</v>
      </c>
      <c r="L832" s="139">
        <v>12971105.234069997</v>
      </c>
      <c r="M832" s="117">
        <v>0.93742000000000003</v>
      </c>
      <c r="N832" s="25">
        <v>12462963.24</v>
      </c>
      <c r="O832" s="25">
        <v>12253.06</v>
      </c>
      <c r="P832" s="58"/>
      <c r="Q832" s="139">
        <v>7025372.3700000001</v>
      </c>
      <c r="R832" s="139">
        <v>1887692.98</v>
      </c>
      <c r="S832" s="139">
        <v>9109069.9700000007</v>
      </c>
      <c r="T832" s="40">
        <v>0.73089118491213656</v>
      </c>
      <c r="U832" s="58"/>
      <c r="V832" s="28">
        <v>3353893.2699999996</v>
      </c>
      <c r="W832" s="29">
        <v>0.73089118491213656</v>
      </c>
      <c r="X832" s="42">
        <v>2</v>
      </c>
      <c r="Y832" s="46">
        <v>0</v>
      </c>
      <c r="Z832" s="58"/>
      <c r="AA832" s="28">
        <v>0</v>
      </c>
      <c r="AB832" s="28">
        <v>0</v>
      </c>
      <c r="AC832" s="139">
        <v>919544.54753980029</v>
      </c>
      <c r="AD832" s="130">
        <v>45647.345749575536</v>
      </c>
      <c r="AE832" s="137">
        <v>45647.345749575536</v>
      </c>
      <c r="AF832" s="130">
        <v>44387.669883120383</v>
      </c>
      <c r="AG832" s="47">
        <v>0</v>
      </c>
      <c r="AH832" s="47">
        <v>44.878575747028933</v>
      </c>
      <c r="AI832" s="47">
        <v>43.640114718001023</v>
      </c>
      <c r="AJ832" s="47">
        <v>0</v>
      </c>
      <c r="AK832" s="47">
        <v>0</v>
      </c>
      <c r="AL832" s="45">
        <v>0</v>
      </c>
      <c r="AM832" s="30">
        <v>0</v>
      </c>
      <c r="AN832" s="140">
        <v>44387.66</v>
      </c>
      <c r="AO832" s="140">
        <v>43.64</v>
      </c>
      <c r="AP832" s="140">
        <v>1956261.21</v>
      </c>
      <c r="AQ832" s="41">
        <v>2000648.8699999999</v>
      </c>
      <c r="AR832" s="140"/>
      <c r="AS832" s="140">
        <v>2000648.8699999999</v>
      </c>
      <c r="AT832" s="58"/>
      <c r="AU832" s="117">
        <v>87</v>
      </c>
      <c r="AV832" s="117">
        <v>44</v>
      </c>
      <c r="AW832" s="57"/>
      <c r="AY832" s="6"/>
      <c r="AZ832" s="1"/>
      <c r="BA832" s="1"/>
      <c r="BB832" s="176"/>
    </row>
    <row r="833" spans="1:54" x14ac:dyDescent="0.25">
      <c r="A833" s="24" t="s">
        <v>1741</v>
      </c>
      <c r="B833" s="24" t="s">
        <v>1742</v>
      </c>
      <c r="C833" s="24" t="s">
        <v>1738</v>
      </c>
      <c r="D833" s="24" t="s">
        <v>12</v>
      </c>
      <c r="E833" s="58"/>
      <c r="F833" s="139">
        <v>1059.75</v>
      </c>
      <c r="G833" s="57"/>
      <c r="H833" s="139">
        <v>5880017.8100000005</v>
      </c>
      <c r="I833" s="139">
        <v>830981.76</v>
      </c>
      <c r="J833" s="139">
        <v>1460962.02</v>
      </c>
      <c r="K833" s="139">
        <v>4965684.6262500007</v>
      </c>
      <c r="L833" s="139">
        <v>13137646.216250001</v>
      </c>
      <c r="M833" s="117">
        <v>0.93742000000000003</v>
      </c>
      <c r="N833" s="25">
        <v>12626244.85</v>
      </c>
      <c r="O833" s="25">
        <v>11914.36</v>
      </c>
      <c r="P833" s="58"/>
      <c r="Q833" s="139">
        <v>4814387.16</v>
      </c>
      <c r="R833" s="139">
        <v>3172421.13</v>
      </c>
      <c r="S833" s="139">
        <v>8080213.1200000001</v>
      </c>
      <c r="T833" s="40">
        <v>0.63995378008212789</v>
      </c>
      <c r="U833" s="58"/>
      <c r="V833" s="28">
        <v>4546031.7299999995</v>
      </c>
      <c r="W833" s="29">
        <v>0.63995378008212789</v>
      </c>
      <c r="X833" s="42">
        <v>1</v>
      </c>
      <c r="Y833" s="46">
        <v>1</v>
      </c>
      <c r="Z833" s="58"/>
      <c r="AA833" s="28">
        <v>424877.09265925828</v>
      </c>
      <c r="AB833" s="28">
        <v>127463.12779777747</v>
      </c>
      <c r="AC833" s="139">
        <v>1952582.6253130154</v>
      </c>
      <c r="AD833" s="130">
        <v>96928.652821378753</v>
      </c>
      <c r="AE833" s="137">
        <v>96928.652821378753</v>
      </c>
      <c r="AF833" s="130">
        <v>94253.827314613416</v>
      </c>
      <c r="AG833" s="47">
        <v>120.27660089434062</v>
      </c>
      <c r="AH833" s="47">
        <v>91.463696929821893</v>
      </c>
      <c r="AI833" s="47">
        <v>88.939681353728162</v>
      </c>
      <c r="AJ833" s="47">
        <v>0</v>
      </c>
      <c r="AK833" s="47">
        <v>0</v>
      </c>
      <c r="AL833" s="45">
        <v>0</v>
      </c>
      <c r="AM833" s="30">
        <v>0</v>
      </c>
      <c r="AN833" s="140">
        <v>221716.95</v>
      </c>
      <c r="AO833" s="140">
        <v>209.21</v>
      </c>
      <c r="AP833" s="140">
        <v>3222687.0599999996</v>
      </c>
      <c r="AQ833" s="41">
        <v>3444404.01</v>
      </c>
      <c r="AR833" s="140"/>
      <c r="AS833" s="140">
        <v>3444404.01</v>
      </c>
      <c r="AT833" s="58"/>
      <c r="AU833" s="117">
        <v>87</v>
      </c>
      <c r="AV833" s="117">
        <v>44</v>
      </c>
      <c r="AW833" s="57"/>
      <c r="AY833" s="6"/>
      <c r="AZ833" s="1"/>
      <c r="BA833" s="1"/>
      <c r="BB833" s="176"/>
    </row>
    <row r="834" spans="1:54" x14ac:dyDescent="0.25">
      <c r="A834" s="24" t="s">
        <v>1743</v>
      </c>
      <c r="B834" s="24" t="s">
        <v>1744</v>
      </c>
      <c r="C834" s="24" t="s">
        <v>1733</v>
      </c>
      <c r="D834" s="24" t="s">
        <v>12</v>
      </c>
      <c r="E834" s="58"/>
      <c r="F834" s="139">
        <v>522.88</v>
      </c>
      <c r="G834" s="57"/>
      <c r="H834" s="139">
        <v>2921746.46</v>
      </c>
      <c r="I834" s="139">
        <v>410005.89</v>
      </c>
      <c r="J834" s="139">
        <v>794272.3</v>
      </c>
      <c r="K834" s="139">
        <v>2471779.3593199998</v>
      </c>
      <c r="L834" s="139">
        <v>6597804.0093200002</v>
      </c>
      <c r="M834" s="117">
        <v>0.93742000000000003</v>
      </c>
      <c r="N834" s="25">
        <v>6339597.3799999999</v>
      </c>
      <c r="O834" s="25">
        <v>12124.38</v>
      </c>
      <c r="P834" s="58"/>
      <c r="Q834" s="139">
        <v>3443035.33</v>
      </c>
      <c r="R834" s="139">
        <v>1126832.03</v>
      </c>
      <c r="S834" s="139">
        <v>4652877.5200000005</v>
      </c>
      <c r="T834" s="40">
        <v>0.73393896190928143</v>
      </c>
      <c r="U834" s="58"/>
      <c r="V834" s="28">
        <v>1686719.8599999994</v>
      </c>
      <c r="W834" s="29">
        <v>0.73393896190928143</v>
      </c>
      <c r="X834" s="42">
        <v>2</v>
      </c>
      <c r="Y834" s="46">
        <v>0</v>
      </c>
      <c r="Z834" s="58"/>
      <c r="AA834" s="28">
        <v>0</v>
      </c>
      <c r="AB834" s="28">
        <v>0</v>
      </c>
      <c r="AC834" s="139">
        <v>481006.09974179976</v>
      </c>
      <c r="AD834" s="130">
        <v>23877.746653289145</v>
      </c>
      <c r="AE834" s="137">
        <v>23877.746653289145</v>
      </c>
      <c r="AF834" s="130">
        <v>23218.820691427311</v>
      </c>
      <c r="AG834" s="47">
        <v>0</v>
      </c>
      <c r="AH834" s="47">
        <v>45.66582514781431</v>
      </c>
      <c r="AI834" s="47">
        <v>44.405639327240117</v>
      </c>
      <c r="AJ834" s="47">
        <v>0</v>
      </c>
      <c r="AK834" s="47">
        <v>0</v>
      </c>
      <c r="AL834" s="45">
        <v>0</v>
      </c>
      <c r="AM834" s="30">
        <v>0</v>
      </c>
      <c r="AN834" s="140">
        <v>23218.82</v>
      </c>
      <c r="AO834" s="140">
        <v>44.4</v>
      </c>
      <c r="AP834" s="140">
        <v>1166256.2000000002</v>
      </c>
      <c r="AQ834" s="41">
        <v>1189475.0200000003</v>
      </c>
      <c r="AR834" s="140"/>
      <c r="AS834" s="140">
        <v>1189475.0200000003</v>
      </c>
      <c r="AT834" s="58"/>
      <c r="AU834" s="117">
        <v>87</v>
      </c>
      <c r="AV834" s="117">
        <v>44</v>
      </c>
      <c r="AW834" s="57"/>
      <c r="AY834" s="6"/>
      <c r="AZ834" s="1"/>
      <c r="BA834" s="1"/>
      <c r="BB834" s="176"/>
    </row>
    <row r="835" spans="1:54" x14ac:dyDescent="0.25">
      <c r="A835" s="24" t="s">
        <v>1745</v>
      </c>
      <c r="B835" s="24" t="s">
        <v>1746</v>
      </c>
      <c r="C835" s="24" t="s">
        <v>1733</v>
      </c>
      <c r="D835" s="24" t="s">
        <v>12</v>
      </c>
      <c r="E835" s="58"/>
      <c r="F835" s="139">
        <v>4699.18</v>
      </c>
      <c r="G835" s="57"/>
      <c r="H835" s="139">
        <v>25532916.57</v>
      </c>
      <c r="I835" s="139">
        <v>3684768.01</v>
      </c>
      <c r="J835" s="139">
        <v>5596787.7299999986</v>
      </c>
      <c r="K835" s="139">
        <v>21564719.265019998</v>
      </c>
      <c r="L835" s="139">
        <v>56379191.575019993</v>
      </c>
      <c r="M835" s="117">
        <v>0.93742000000000003</v>
      </c>
      <c r="N835" s="25">
        <v>54200501.890000001</v>
      </c>
      <c r="O835" s="25">
        <v>11534.03</v>
      </c>
      <c r="P835" s="58"/>
      <c r="Q835" s="139">
        <v>33560950.770000003</v>
      </c>
      <c r="R835" s="139">
        <v>7624418.75</v>
      </c>
      <c r="S835" s="139">
        <v>41404630.260000005</v>
      </c>
      <c r="T835" s="40">
        <v>0.76391599369376251</v>
      </c>
      <c r="U835" s="58"/>
      <c r="V835" s="28">
        <v>12795871.629999995</v>
      </c>
      <c r="W835" s="29">
        <v>0.76391599369376251</v>
      </c>
      <c r="X835" s="42">
        <v>2</v>
      </c>
      <c r="Y835" s="46">
        <v>0</v>
      </c>
      <c r="Z835" s="58"/>
      <c r="AA835" s="28">
        <v>0</v>
      </c>
      <c r="AB835" s="28">
        <v>0</v>
      </c>
      <c r="AC835" s="139">
        <v>2808712.8047328</v>
      </c>
      <c r="AD835" s="130">
        <v>139428.02972614972</v>
      </c>
      <c r="AE835" s="137">
        <v>171773.84028646708</v>
      </c>
      <c r="AF835" s="130">
        <v>167033.6005738613</v>
      </c>
      <c r="AG835" s="47">
        <v>0</v>
      </c>
      <c r="AH835" s="47">
        <v>29.670714832406869</v>
      </c>
      <c r="AI835" s="47">
        <v>35.545265466285883</v>
      </c>
      <c r="AJ835" s="47">
        <v>0</v>
      </c>
      <c r="AK835" s="47">
        <v>0</v>
      </c>
      <c r="AL835" s="45">
        <v>0</v>
      </c>
      <c r="AM835" s="30">
        <v>0</v>
      </c>
      <c r="AN835" s="140">
        <v>167033.60000000001</v>
      </c>
      <c r="AO835" s="140">
        <v>35.54</v>
      </c>
      <c r="AP835" s="140">
        <v>7695804.8100000005</v>
      </c>
      <c r="AQ835" s="41">
        <v>7862838.4100000001</v>
      </c>
      <c r="AR835" s="140"/>
      <c r="AS835" s="140">
        <v>7862838.4100000001</v>
      </c>
      <c r="AT835" s="58"/>
      <c r="AU835" s="117">
        <v>99</v>
      </c>
      <c r="AV835" s="117">
        <v>50</v>
      </c>
      <c r="AW835" s="57"/>
      <c r="AY835" s="6"/>
      <c r="AZ835" s="1"/>
      <c r="BA835" s="1"/>
      <c r="BB835" s="176"/>
    </row>
    <row r="836" spans="1:54" x14ac:dyDescent="0.25">
      <c r="A836" s="24" t="s">
        <v>1747</v>
      </c>
      <c r="B836" s="24" t="s">
        <v>1748</v>
      </c>
      <c r="C836" s="24" t="s">
        <v>1733</v>
      </c>
      <c r="D836" s="24" t="s">
        <v>12</v>
      </c>
      <c r="E836" s="58"/>
      <c r="F836" s="139">
        <v>1257.25</v>
      </c>
      <c r="G836" s="57"/>
      <c r="H836" s="139">
        <v>6793034.0599999996</v>
      </c>
      <c r="I836" s="139">
        <v>985847.44</v>
      </c>
      <c r="J836" s="139">
        <v>1272698.7400000002</v>
      </c>
      <c r="K836" s="139">
        <v>5721256.190750001</v>
      </c>
      <c r="L836" s="139">
        <v>14772836.430750001</v>
      </c>
      <c r="M836" s="117">
        <v>0.93742000000000003</v>
      </c>
      <c r="N836" s="25">
        <v>14206388.529999999</v>
      </c>
      <c r="O836" s="25">
        <v>11299.57</v>
      </c>
      <c r="P836" s="58"/>
      <c r="Q836" s="139">
        <v>9633830.1799999997</v>
      </c>
      <c r="R836" s="139">
        <v>1682812.98</v>
      </c>
      <c r="S836" s="139">
        <v>11394303.310000001</v>
      </c>
      <c r="T836" s="40">
        <v>0.80205488438798889</v>
      </c>
      <c r="U836" s="58"/>
      <c r="V836" s="28">
        <v>2812085.2199999988</v>
      </c>
      <c r="W836" s="29">
        <v>0.80205488438798889</v>
      </c>
      <c r="X836" s="42">
        <v>2</v>
      </c>
      <c r="Y836" s="46">
        <v>0</v>
      </c>
      <c r="Z836" s="58"/>
      <c r="AA836" s="28">
        <v>0</v>
      </c>
      <c r="AB836" s="28">
        <v>0</v>
      </c>
      <c r="AC836" s="139">
        <v>458064.14401639963</v>
      </c>
      <c r="AD836" s="130">
        <v>22738.879169412878</v>
      </c>
      <c r="AE836" s="137">
        <v>45957.520397209883</v>
      </c>
      <c r="AF836" s="130">
        <v>44689.285007487924</v>
      </c>
      <c r="AG836" s="47">
        <v>0</v>
      </c>
      <c r="AH836" s="47">
        <v>18.086203356065123</v>
      </c>
      <c r="AI836" s="47">
        <v>35.545265466285883</v>
      </c>
      <c r="AJ836" s="47">
        <v>0</v>
      </c>
      <c r="AK836" s="47">
        <v>0</v>
      </c>
      <c r="AL836" s="45">
        <v>0</v>
      </c>
      <c r="AM836" s="30">
        <v>0</v>
      </c>
      <c r="AN836" s="140">
        <v>44689.279999999999</v>
      </c>
      <c r="AO836" s="140">
        <v>35.54</v>
      </c>
      <c r="AP836" s="140">
        <v>1695606.48</v>
      </c>
      <c r="AQ836" s="41">
        <v>1740295.76</v>
      </c>
      <c r="AR836" s="140"/>
      <c r="AS836" s="140">
        <v>1740295.76</v>
      </c>
      <c r="AT836" s="58"/>
      <c r="AU836" s="117">
        <v>99</v>
      </c>
      <c r="AV836" s="117">
        <v>50</v>
      </c>
      <c r="AW836" s="57"/>
      <c r="AY836" s="6"/>
      <c r="AZ836" s="1"/>
      <c r="BA836" s="1"/>
      <c r="BB836" s="176"/>
    </row>
    <row r="837" spans="1:54" x14ac:dyDescent="0.25">
      <c r="A837" s="24" t="s">
        <v>1749</v>
      </c>
      <c r="B837" s="24" t="s">
        <v>1750</v>
      </c>
      <c r="C837" s="24" t="s">
        <v>1733</v>
      </c>
      <c r="D837" s="24" t="s">
        <v>12</v>
      </c>
      <c r="E837" s="58"/>
      <c r="F837" s="139">
        <v>1250.1400000000001</v>
      </c>
      <c r="G837" s="57"/>
      <c r="H837" s="139">
        <v>7008003.2300000004</v>
      </c>
      <c r="I837" s="139">
        <v>980272.27</v>
      </c>
      <c r="J837" s="139">
        <v>1868156.69</v>
      </c>
      <c r="K837" s="139">
        <v>5933274.4044600017</v>
      </c>
      <c r="L837" s="139">
        <v>15789706.594460001</v>
      </c>
      <c r="M837" s="117">
        <v>0.93742000000000003</v>
      </c>
      <c r="N837" s="25">
        <v>15172891.060000001</v>
      </c>
      <c r="O837" s="25">
        <v>12136.95</v>
      </c>
      <c r="P837" s="58"/>
      <c r="Q837" s="139">
        <v>4228684.7300000004</v>
      </c>
      <c r="R837" s="139">
        <v>5062852.84</v>
      </c>
      <c r="S837" s="139">
        <v>9522389.0899999999</v>
      </c>
      <c r="T837" s="40">
        <v>0.62759226651957523</v>
      </c>
      <c r="U837" s="58"/>
      <c r="V837" s="28">
        <v>5650501.9700000007</v>
      </c>
      <c r="W837" s="29">
        <v>0.62759226651957523</v>
      </c>
      <c r="X837" s="42">
        <v>1</v>
      </c>
      <c r="Y837" s="46">
        <v>1</v>
      </c>
      <c r="Z837" s="58"/>
      <c r="AA837" s="28">
        <v>698132.43363821693</v>
      </c>
      <c r="AB837" s="28">
        <v>209439.73009146508</v>
      </c>
      <c r="AC837" s="139">
        <v>2830217.5614882265</v>
      </c>
      <c r="AD837" s="130">
        <v>140495.55284887584</v>
      </c>
      <c r="AE837" s="137">
        <v>140495.55284887584</v>
      </c>
      <c r="AF837" s="130">
        <v>136618.4630781163</v>
      </c>
      <c r="AG837" s="47">
        <v>167.53302037489007</v>
      </c>
      <c r="AH837" s="47">
        <v>112.38385528730849</v>
      </c>
      <c r="AI837" s="47">
        <v>109.2825308190413</v>
      </c>
      <c r="AJ837" s="47">
        <v>0</v>
      </c>
      <c r="AK837" s="47">
        <v>0</v>
      </c>
      <c r="AL837" s="45">
        <v>0</v>
      </c>
      <c r="AM837" s="30">
        <v>0</v>
      </c>
      <c r="AN837" s="140">
        <v>346058.19</v>
      </c>
      <c r="AO837" s="140">
        <v>276.81</v>
      </c>
      <c r="AP837" s="140">
        <v>5171914.53</v>
      </c>
      <c r="AQ837" s="41">
        <v>5517972.7200000007</v>
      </c>
      <c r="AR837" s="140"/>
      <c r="AS837" s="140">
        <v>5517972.7200000007</v>
      </c>
      <c r="AT837" s="58"/>
      <c r="AU837" s="117">
        <v>99</v>
      </c>
      <c r="AV837" s="117">
        <v>50</v>
      </c>
      <c r="AW837" s="57"/>
      <c r="AY837" s="6"/>
      <c r="AZ837" s="1"/>
      <c r="BA837" s="1"/>
      <c r="BB837" s="176"/>
    </row>
    <row r="838" spans="1:54" x14ac:dyDescent="0.25">
      <c r="A838" s="24" t="s">
        <v>1751</v>
      </c>
      <c r="B838" s="24" t="s">
        <v>1752</v>
      </c>
      <c r="C838" s="24" t="s">
        <v>1733</v>
      </c>
      <c r="D838" s="24" t="s">
        <v>12</v>
      </c>
      <c r="E838" s="58"/>
      <c r="F838" s="139">
        <v>597.04</v>
      </c>
      <c r="G838" s="57"/>
      <c r="H838" s="139">
        <v>3316457.59</v>
      </c>
      <c r="I838" s="139">
        <v>468156.97</v>
      </c>
      <c r="J838" s="139">
        <v>814103.39999999991</v>
      </c>
      <c r="K838" s="139">
        <v>2794010.6655599996</v>
      </c>
      <c r="L838" s="139">
        <v>7392728.6255599987</v>
      </c>
      <c r="M838" s="117">
        <v>0.93742000000000003</v>
      </c>
      <c r="N838" s="25">
        <v>7104940.8499999996</v>
      </c>
      <c r="O838" s="25">
        <v>11900.27</v>
      </c>
      <c r="P838" s="58"/>
      <c r="Q838" s="139">
        <v>3103438.16</v>
      </c>
      <c r="R838" s="139">
        <v>456493.98</v>
      </c>
      <c r="S838" s="139">
        <v>5389481.3399999999</v>
      </c>
      <c r="T838" s="40">
        <v>0.75855400541441531</v>
      </c>
      <c r="U838" s="58"/>
      <c r="V838" s="28">
        <v>1715459.5099999998</v>
      </c>
      <c r="W838" s="29">
        <v>0.75855400541441531</v>
      </c>
      <c r="X838" s="42">
        <v>2</v>
      </c>
      <c r="Y838" s="46">
        <v>0</v>
      </c>
      <c r="Z838" s="58"/>
      <c r="AA838" s="28">
        <v>0</v>
      </c>
      <c r="AB838" s="28">
        <v>0</v>
      </c>
      <c r="AC838" s="139">
        <v>565996.52735999983</v>
      </c>
      <c r="AD838" s="130">
        <v>28096.778178484867</v>
      </c>
      <c r="AE838" s="137">
        <v>28096.778178484867</v>
      </c>
      <c r="AF838" s="130">
        <v>27321.424588579579</v>
      </c>
      <c r="AG838" s="47">
        <v>0</v>
      </c>
      <c r="AH838" s="47">
        <v>47.060126923631366</v>
      </c>
      <c r="AI838" s="47">
        <v>45.761464204374214</v>
      </c>
      <c r="AJ838" s="47">
        <v>0</v>
      </c>
      <c r="AK838" s="47">
        <v>0</v>
      </c>
      <c r="AL838" s="45">
        <v>0</v>
      </c>
      <c r="AM838" s="30">
        <v>0</v>
      </c>
      <c r="AN838" s="140">
        <v>27321.42</v>
      </c>
      <c r="AO838" s="140">
        <v>45.76</v>
      </c>
      <c r="AP838" s="140">
        <v>478371.9</v>
      </c>
      <c r="AQ838" s="41">
        <v>505693.32</v>
      </c>
      <c r="AR838" s="140"/>
      <c r="AS838" s="140">
        <v>505693.32</v>
      </c>
      <c r="AT838" s="58"/>
      <c r="AU838" s="117">
        <v>99</v>
      </c>
      <c r="AV838" s="117">
        <v>50</v>
      </c>
      <c r="AW838" s="57"/>
      <c r="AY838" s="6"/>
      <c r="AZ838" s="1"/>
      <c r="BA838" s="1"/>
      <c r="BB838" s="176"/>
    </row>
    <row r="839" spans="1:54" x14ac:dyDescent="0.25">
      <c r="A839" s="24" t="s">
        <v>1753</v>
      </c>
      <c r="B839" s="24" t="s">
        <v>1754</v>
      </c>
      <c r="C839" s="24" t="s">
        <v>1733</v>
      </c>
      <c r="D839" s="24" t="s">
        <v>12</v>
      </c>
      <c r="E839" s="58"/>
      <c r="F839" s="139">
        <v>1370.12</v>
      </c>
      <c r="G839" s="57"/>
      <c r="H839" s="139">
        <v>7792269.959999999</v>
      </c>
      <c r="I839" s="139">
        <v>1074352.19</v>
      </c>
      <c r="J839" s="139">
        <v>2361732.9</v>
      </c>
      <c r="K839" s="139">
        <v>6616323.6556799989</v>
      </c>
      <c r="L839" s="139">
        <v>17844678.705679998</v>
      </c>
      <c r="M839" s="117">
        <v>0.93742000000000003</v>
      </c>
      <c r="N839" s="25">
        <v>17142008.239999998</v>
      </c>
      <c r="O839" s="25">
        <v>12511.31</v>
      </c>
      <c r="P839" s="58"/>
      <c r="Q839" s="139">
        <v>4378068.9000000004</v>
      </c>
      <c r="R839" s="139">
        <v>6223098.2300000004</v>
      </c>
      <c r="S839" s="139">
        <v>10680524.07</v>
      </c>
      <c r="T839" s="40">
        <v>0.62306142433635892</v>
      </c>
      <c r="U839" s="58"/>
      <c r="V839" s="28">
        <v>6461484.1699999981</v>
      </c>
      <c r="W839" s="29">
        <v>0.62306142433635892</v>
      </c>
      <c r="X839" s="42">
        <v>1</v>
      </c>
      <c r="Y839" s="46">
        <v>1</v>
      </c>
      <c r="Z839" s="58"/>
      <c r="AA839" s="28">
        <v>866402.84606945701</v>
      </c>
      <c r="AB839" s="28">
        <v>259920.8538208371</v>
      </c>
      <c r="AC839" s="139">
        <v>3341290.1116766036</v>
      </c>
      <c r="AD839" s="130">
        <v>165865.83584819557</v>
      </c>
      <c r="AE839" s="137">
        <v>165865.83584819557</v>
      </c>
      <c r="AF839" s="130">
        <v>161288.63235352517</v>
      </c>
      <c r="AG839" s="47">
        <v>189.7066343246118</v>
      </c>
      <c r="AH839" s="47">
        <v>121.05934943522873</v>
      </c>
      <c r="AI839" s="47">
        <v>117.71861760541061</v>
      </c>
      <c r="AJ839" s="47">
        <v>0</v>
      </c>
      <c r="AK839" s="47">
        <v>0</v>
      </c>
      <c r="AL839" s="45">
        <v>0</v>
      </c>
      <c r="AM839" s="30">
        <v>0</v>
      </c>
      <c r="AN839" s="140">
        <v>421209.48</v>
      </c>
      <c r="AO839" s="140">
        <v>307.42</v>
      </c>
      <c r="AP839" s="140">
        <v>6435954.370000001</v>
      </c>
      <c r="AQ839" s="41">
        <v>6857163.8500000015</v>
      </c>
      <c r="AR839" s="140"/>
      <c r="AS839" s="140">
        <v>6857163.8500000015</v>
      </c>
      <c r="AT839" s="58"/>
      <c r="AU839" s="117">
        <v>87</v>
      </c>
      <c r="AV839" s="117">
        <v>44</v>
      </c>
      <c r="AW839" s="57"/>
      <c r="AY839" s="6"/>
      <c r="AZ839" s="1"/>
      <c r="BA839" s="1"/>
      <c r="BB839" s="176"/>
    </row>
    <row r="840" spans="1:54" x14ac:dyDescent="0.25">
      <c r="A840" s="24" t="s">
        <v>1755</v>
      </c>
      <c r="B840" s="24" t="s">
        <v>1756</v>
      </c>
      <c r="C840" s="24" t="s">
        <v>1733</v>
      </c>
      <c r="D840" s="24" t="s">
        <v>12</v>
      </c>
      <c r="E840" s="58"/>
      <c r="F840" s="139">
        <v>1503.48</v>
      </c>
      <c r="G840" s="57"/>
      <c r="H840" s="139">
        <v>8028298.0099999998</v>
      </c>
      <c r="I840" s="139">
        <v>1178923.77</v>
      </c>
      <c r="J840" s="139">
        <v>1434999.9</v>
      </c>
      <c r="K840" s="139">
        <v>6758452.8687199987</v>
      </c>
      <c r="L840" s="139">
        <v>17400674.548719998</v>
      </c>
      <c r="M840" s="117">
        <v>0.93742000000000003</v>
      </c>
      <c r="N840" s="25">
        <v>16734684.310000001</v>
      </c>
      <c r="O840" s="25">
        <v>11130.63</v>
      </c>
      <c r="P840" s="58"/>
      <c r="Q840" s="139">
        <v>7224363.21</v>
      </c>
      <c r="R840" s="139">
        <v>4355276.46</v>
      </c>
      <c r="S840" s="139">
        <v>11657407.4</v>
      </c>
      <c r="T840" s="40">
        <v>0.69660157216315011</v>
      </c>
      <c r="U840" s="58"/>
      <c r="V840" s="28">
        <v>5077276.91</v>
      </c>
      <c r="W840" s="29">
        <v>0.69660157216315011</v>
      </c>
      <c r="X840" s="42">
        <v>2</v>
      </c>
      <c r="Y840" s="46">
        <v>0</v>
      </c>
      <c r="Z840" s="58"/>
      <c r="AA840" s="28">
        <v>0</v>
      </c>
      <c r="AB840" s="28">
        <v>0</v>
      </c>
      <c r="AC840" s="139">
        <v>1934384.3586157002</v>
      </c>
      <c r="AD840" s="130">
        <v>96025.268016153335</v>
      </c>
      <c r="AE840" s="137">
        <v>96025.268016153335</v>
      </c>
      <c r="AF840" s="130">
        <v>93375.3721524719</v>
      </c>
      <c r="AG840" s="47">
        <v>0</v>
      </c>
      <c r="AH840" s="47">
        <v>63.868670029633471</v>
      </c>
      <c r="AI840" s="47">
        <v>62.106161806257418</v>
      </c>
      <c r="AJ840" s="47">
        <v>0</v>
      </c>
      <c r="AK840" s="47">
        <v>0</v>
      </c>
      <c r="AL840" s="45">
        <v>0</v>
      </c>
      <c r="AM840" s="30">
        <v>0</v>
      </c>
      <c r="AN840" s="140">
        <v>93375.37</v>
      </c>
      <c r="AO840" s="140">
        <v>62.1</v>
      </c>
      <c r="AP840" s="140">
        <v>4373449.12</v>
      </c>
      <c r="AQ840" s="41">
        <v>4466824.49</v>
      </c>
      <c r="AR840" s="140"/>
      <c r="AS840" s="140">
        <v>4466824.49</v>
      </c>
      <c r="AT840" s="58"/>
      <c r="AU840" s="117">
        <v>87</v>
      </c>
      <c r="AV840" s="117">
        <v>44</v>
      </c>
      <c r="AW840" s="57"/>
      <c r="AY840" s="6"/>
      <c r="AZ840" s="1"/>
      <c r="BA840" s="1"/>
      <c r="BB840" s="176"/>
    </row>
    <row r="841" spans="1:54" x14ac:dyDescent="0.25">
      <c r="A841" s="24" t="s">
        <v>1757</v>
      </c>
      <c r="B841" s="24" t="s">
        <v>1758</v>
      </c>
      <c r="C841" s="24" t="s">
        <v>1733</v>
      </c>
      <c r="D841" s="24" t="s">
        <v>12</v>
      </c>
      <c r="E841" s="58"/>
      <c r="F841" s="139">
        <v>883.75</v>
      </c>
      <c r="G841" s="57"/>
      <c r="H841" s="139">
        <v>4888693.6100000003</v>
      </c>
      <c r="I841" s="139">
        <v>692974.88</v>
      </c>
      <c r="J841" s="139">
        <v>1182605.42</v>
      </c>
      <c r="K841" s="139">
        <v>4126530.4872500002</v>
      </c>
      <c r="L841" s="139">
        <v>10890804.39725</v>
      </c>
      <c r="M841" s="117">
        <v>0.93742000000000003</v>
      </c>
      <c r="N841" s="25">
        <v>10467496.130000001</v>
      </c>
      <c r="O841" s="25">
        <v>11844.4</v>
      </c>
      <c r="P841" s="58"/>
      <c r="Q841" s="139">
        <v>7807705.3600000003</v>
      </c>
      <c r="R841" s="139">
        <v>737728.74</v>
      </c>
      <c r="S841" s="139">
        <v>8618041.7799999993</v>
      </c>
      <c r="T841" s="40">
        <v>0.82331454179386443</v>
      </c>
      <c r="U841" s="58"/>
      <c r="V841" s="28">
        <v>1849454.3500000015</v>
      </c>
      <c r="W841" s="29">
        <v>0.82331454179386443</v>
      </c>
      <c r="X841" s="42">
        <v>2</v>
      </c>
      <c r="Y841" s="46">
        <v>0</v>
      </c>
      <c r="Z841" s="58"/>
      <c r="AA841" s="28">
        <v>0</v>
      </c>
      <c r="AB841" s="28">
        <v>0</v>
      </c>
      <c r="AC841" s="139">
        <v>203967.27367170039</v>
      </c>
      <c r="AD841" s="130">
        <v>10125.19152856748</v>
      </c>
      <c r="AE841" s="137">
        <v>32304.600239438641</v>
      </c>
      <c r="AF841" s="130">
        <v>31413.128355830147</v>
      </c>
      <c r="AG841" s="47">
        <v>0</v>
      </c>
      <c r="AH841" s="47">
        <v>11.457076694277205</v>
      </c>
      <c r="AI841" s="47">
        <v>35.545265466285883</v>
      </c>
      <c r="AJ841" s="47">
        <v>0</v>
      </c>
      <c r="AK841" s="47">
        <v>0</v>
      </c>
      <c r="AL841" s="45">
        <v>0</v>
      </c>
      <c r="AM841" s="30">
        <v>0</v>
      </c>
      <c r="AN841" s="140">
        <v>31413.119999999999</v>
      </c>
      <c r="AO841" s="140">
        <v>35.54</v>
      </c>
      <c r="AP841" s="140">
        <v>764880.79</v>
      </c>
      <c r="AQ841" s="41">
        <v>796293.91</v>
      </c>
      <c r="AR841" s="140"/>
      <c r="AS841" s="140">
        <v>796293.91</v>
      </c>
      <c r="AT841" s="58"/>
      <c r="AU841" s="117">
        <v>99</v>
      </c>
      <c r="AV841" s="117">
        <v>50</v>
      </c>
      <c r="AW841" s="57"/>
      <c r="AY841" s="6"/>
      <c r="AZ841" s="1"/>
      <c r="BA841" s="1"/>
      <c r="BB841" s="176"/>
    </row>
    <row r="842" spans="1:54" x14ac:dyDescent="0.25">
      <c r="A842" s="24" t="s">
        <v>1759</v>
      </c>
      <c r="B842" s="24" t="s">
        <v>1760</v>
      </c>
      <c r="C842" s="24" t="s">
        <v>1733</v>
      </c>
      <c r="D842" s="24" t="s">
        <v>12</v>
      </c>
      <c r="E842" s="58"/>
      <c r="F842" s="139">
        <v>13506.63</v>
      </c>
      <c r="G842" s="57"/>
      <c r="H842" s="139">
        <v>80918451.139999986</v>
      </c>
      <c r="I842" s="139">
        <v>10590953.779999999</v>
      </c>
      <c r="J842" s="139">
        <v>32313162.309999999</v>
      </c>
      <c r="K842" s="139">
        <v>68884594.498569995</v>
      </c>
      <c r="L842" s="139">
        <v>192707161.72856998</v>
      </c>
      <c r="M842" s="117">
        <v>0.93742000000000003</v>
      </c>
      <c r="N842" s="25">
        <v>184958345.47</v>
      </c>
      <c r="O842" s="25">
        <v>13693.89</v>
      </c>
      <c r="P842" s="58"/>
      <c r="Q842" s="139">
        <v>85343969.629999995</v>
      </c>
      <c r="R842" s="139">
        <v>42082788.670000002</v>
      </c>
      <c r="S842" s="139">
        <v>133376994.78999999</v>
      </c>
      <c r="T842" s="40">
        <v>0.72111909549728082</v>
      </c>
      <c r="U842" s="58"/>
      <c r="V842" s="28">
        <v>51581350.680000007</v>
      </c>
      <c r="W842" s="29">
        <v>0.72111909549728082</v>
      </c>
      <c r="X842" s="42">
        <v>2</v>
      </c>
      <c r="Y842" s="46">
        <v>0</v>
      </c>
      <c r="Z842" s="58"/>
      <c r="AA842" s="28">
        <v>0</v>
      </c>
      <c r="AB842" s="28">
        <v>0</v>
      </c>
      <c r="AC842" s="139">
        <v>18369078.557041612</v>
      </c>
      <c r="AD842" s="130">
        <v>911864.12038194377</v>
      </c>
      <c r="AE842" s="137">
        <v>911864.12038194377</v>
      </c>
      <c r="AF842" s="130">
        <v>886700.48365631502</v>
      </c>
      <c r="AG842" s="47">
        <v>0</v>
      </c>
      <c r="AH842" s="47">
        <v>67.512334341130526</v>
      </c>
      <c r="AI842" s="47">
        <v>65.649276218887692</v>
      </c>
      <c r="AJ842" s="47">
        <v>0</v>
      </c>
      <c r="AK842" s="47">
        <v>0</v>
      </c>
      <c r="AL842" s="45">
        <v>0</v>
      </c>
      <c r="AM842" s="30">
        <v>0</v>
      </c>
      <c r="AN842" s="140">
        <v>886700.48</v>
      </c>
      <c r="AO842" s="140">
        <v>65.64</v>
      </c>
      <c r="AP842" s="140">
        <v>47867838.089999996</v>
      </c>
      <c r="AQ842" s="41">
        <v>48754538.569999993</v>
      </c>
      <c r="AR842" s="140"/>
      <c r="AS842" s="140">
        <v>48754538.569999993</v>
      </c>
      <c r="AT842" s="58"/>
      <c r="AU842" s="117">
        <v>99</v>
      </c>
      <c r="AV842" s="117">
        <v>50</v>
      </c>
      <c r="AW842" s="57"/>
      <c r="AY842" s="6"/>
      <c r="AZ842" s="1"/>
      <c r="BA842" s="1"/>
      <c r="BB842" s="176"/>
    </row>
    <row r="843" spans="1:54" x14ac:dyDescent="0.25">
      <c r="A843" s="24" t="s">
        <v>1761</v>
      </c>
      <c r="B843" s="24" t="s">
        <v>1762</v>
      </c>
      <c r="C843" s="24" t="s">
        <v>1763</v>
      </c>
      <c r="D843" s="24" t="s">
        <v>6</v>
      </c>
      <c r="E843" s="58"/>
      <c r="F843" s="139">
        <v>13</v>
      </c>
      <c r="G843" s="57"/>
      <c r="H843" s="139">
        <v>75449.570000000007</v>
      </c>
      <c r="I843" s="139">
        <v>10193.69</v>
      </c>
      <c r="J843" s="139">
        <v>16962.96</v>
      </c>
      <c r="K843" s="139">
        <v>63097.31</v>
      </c>
      <c r="L843" s="139">
        <v>165703.53</v>
      </c>
      <c r="M843" s="117">
        <v>0.9</v>
      </c>
      <c r="N843" s="25">
        <v>155442.9</v>
      </c>
      <c r="O843" s="25">
        <v>11957.14</v>
      </c>
      <c r="P843" s="58"/>
      <c r="Q843" s="139">
        <v>15544.29</v>
      </c>
      <c r="R843" s="139">
        <v>54642.67</v>
      </c>
      <c r="S843" s="139">
        <v>70186.959999999992</v>
      </c>
      <c r="T843" s="40">
        <v>0.45152888938639202</v>
      </c>
      <c r="U843" s="58"/>
      <c r="V843" s="28">
        <v>85255.94</v>
      </c>
      <c r="W843" s="29">
        <v>0.45152888938639202</v>
      </c>
      <c r="X843" s="42">
        <v>1</v>
      </c>
      <c r="Y843" s="46">
        <v>1</v>
      </c>
      <c r="Z843" s="58"/>
      <c r="AA843" s="28">
        <v>34520.013698309995</v>
      </c>
      <c r="AB843" s="28">
        <v>10356.004109492998</v>
      </c>
      <c r="AC843" s="139">
        <v>53420.081301456295</v>
      </c>
      <c r="AD843" s="130">
        <v>2651.8399001571661</v>
      </c>
      <c r="AE843" s="137">
        <v>2651.8399001571661</v>
      </c>
      <c r="AF843" s="130">
        <v>2578.6602076892445</v>
      </c>
      <c r="AG843" s="47">
        <v>796.61570073023063</v>
      </c>
      <c r="AH843" s="47">
        <v>203.98768462747432</v>
      </c>
      <c r="AI843" s="47">
        <v>198.35847751455728</v>
      </c>
      <c r="AJ843" s="47">
        <v>0</v>
      </c>
      <c r="AK843" s="47">
        <v>0</v>
      </c>
      <c r="AL843" s="45">
        <v>0</v>
      </c>
      <c r="AM843" s="30">
        <v>0</v>
      </c>
      <c r="AN843" s="140">
        <v>12934.66</v>
      </c>
      <c r="AO843" s="140">
        <v>994.97</v>
      </c>
      <c r="AP843" s="140">
        <v>54642.67</v>
      </c>
      <c r="AQ843" s="41">
        <v>67577.33</v>
      </c>
      <c r="AR843" s="140"/>
      <c r="AS843" s="140">
        <v>67577.33</v>
      </c>
      <c r="AT843" s="58"/>
      <c r="AU843" s="117">
        <v>91</v>
      </c>
      <c r="AV843" s="117">
        <v>46</v>
      </c>
      <c r="AW843" s="57"/>
      <c r="AY843" s="6"/>
      <c r="AZ843" s="1"/>
      <c r="BA843" s="1"/>
      <c r="BB843" s="176"/>
    </row>
    <row r="844" spans="1:54" x14ac:dyDescent="0.25">
      <c r="A844" s="24" t="s">
        <v>1764</v>
      </c>
      <c r="B844" s="24" t="s">
        <v>1765</v>
      </c>
      <c r="C844" s="24" t="s">
        <v>1763</v>
      </c>
      <c r="D844" s="24" t="s">
        <v>6</v>
      </c>
      <c r="E844" s="58"/>
      <c r="F844" s="139">
        <v>24</v>
      </c>
      <c r="G844" s="57"/>
      <c r="H844" s="139">
        <v>128595.57999999999</v>
      </c>
      <c r="I844" s="139">
        <v>18819.12</v>
      </c>
      <c r="J844" s="139">
        <v>33003.07</v>
      </c>
      <c r="K844" s="139">
        <v>110230.09299999999</v>
      </c>
      <c r="L844" s="139">
        <v>290647.86300000001</v>
      </c>
      <c r="M844" s="117">
        <v>0.9</v>
      </c>
      <c r="N844" s="25">
        <v>272606.08000000002</v>
      </c>
      <c r="O844" s="25">
        <v>11358.58</v>
      </c>
      <c r="P844" s="58"/>
      <c r="Q844" s="139">
        <v>27260.6</v>
      </c>
      <c r="R844" s="139">
        <v>303778.28000000003</v>
      </c>
      <c r="S844" s="139">
        <v>331038.88</v>
      </c>
      <c r="T844" s="40">
        <v>1.2143488509133764</v>
      </c>
      <c r="U844" s="58"/>
      <c r="V844" s="28">
        <v>-58432.799999999988</v>
      </c>
      <c r="W844" s="29">
        <v>1.2143488509133764</v>
      </c>
      <c r="X844" s="42">
        <v>4</v>
      </c>
      <c r="Y844" s="46">
        <v>0</v>
      </c>
      <c r="Z844" s="58"/>
      <c r="AA844" s="28">
        <v>0</v>
      </c>
      <c r="AB844" s="28">
        <v>0</v>
      </c>
      <c r="AC844" s="139">
        <v>0</v>
      </c>
      <c r="AD844" s="130">
        <v>0</v>
      </c>
      <c r="AE844" s="137">
        <v>0</v>
      </c>
      <c r="AF844" s="130">
        <v>0</v>
      </c>
      <c r="AG844" s="47">
        <v>0</v>
      </c>
      <c r="AH844" s="47">
        <v>0</v>
      </c>
      <c r="AI844" s="47">
        <v>0</v>
      </c>
      <c r="AJ844" s="47">
        <v>0</v>
      </c>
      <c r="AK844" s="47">
        <v>1.0789024153267943</v>
      </c>
      <c r="AL844" s="45">
        <v>0</v>
      </c>
      <c r="AM844" s="30">
        <v>25.893657967843062</v>
      </c>
      <c r="AN844" s="140">
        <v>25.89</v>
      </c>
      <c r="AO844" s="140">
        <v>1.07</v>
      </c>
      <c r="AP844" s="140">
        <v>303778.28000000003</v>
      </c>
      <c r="AQ844" s="41">
        <v>303804.17000000004</v>
      </c>
      <c r="AR844" s="140"/>
      <c r="AS844" s="140">
        <v>303804.17000000004</v>
      </c>
      <c r="AT844" s="58"/>
      <c r="AU844" s="117">
        <v>91</v>
      </c>
      <c r="AV844" s="117">
        <v>46</v>
      </c>
      <c r="AW844" s="57"/>
      <c r="AY844" s="6"/>
      <c r="AZ844" s="1"/>
      <c r="BA844" s="1"/>
      <c r="BB844" s="176"/>
    </row>
    <row r="845" spans="1:54" x14ac:dyDescent="0.25">
      <c r="A845" s="24" t="s">
        <v>1766</v>
      </c>
      <c r="B845" s="24" t="s">
        <v>1767</v>
      </c>
      <c r="C845" s="24" t="s">
        <v>1768</v>
      </c>
      <c r="D845" s="24" t="s">
        <v>12</v>
      </c>
      <c r="E845" s="58"/>
      <c r="F845" s="139">
        <v>894.69</v>
      </c>
      <c r="G845" s="57"/>
      <c r="H845" s="139">
        <v>5110718.47</v>
      </c>
      <c r="I845" s="139">
        <v>701553.26</v>
      </c>
      <c r="J845" s="139">
        <v>1583746.81</v>
      </c>
      <c r="K845" s="139">
        <v>4341453.3319099993</v>
      </c>
      <c r="L845" s="139">
        <v>11737471.871909998</v>
      </c>
      <c r="M845" s="117">
        <v>0.9</v>
      </c>
      <c r="N845" s="25">
        <v>10997870.01</v>
      </c>
      <c r="O845" s="25">
        <v>12292.38</v>
      </c>
      <c r="P845" s="58"/>
      <c r="Q845" s="139">
        <v>3045950.69</v>
      </c>
      <c r="R845" s="139">
        <v>2763011.63</v>
      </c>
      <c r="S845" s="139">
        <v>7310434.2599999998</v>
      </c>
      <c r="T845" s="40">
        <v>0.66471364485603701</v>
      </c>
      <c r="U845" s="58"/>
      <c r="V845" s="28">
        <v>3687435.75</v>
      </c>
      <c r="W845" s="29">
        <v>0.66471364485603701</v>
      </c>
      <c r="X845" s="42">
        <v>1</v>
      </c>
      <c r="Y845" s="46">
        <v>1</v>
      </c>
      <c r="Z845" s="58"/>
      <c r="AA845" s="28">
        <v>97775.995177317411</v>
      </c>
      <c r="AB845" s="28">
        <v>29332.798553195222</v>
      </c>
      <c r="AC845" s="139">
        <v>1870128.9597766141</v>
      </c>
      <c r="AD845" s="130">
        <v>92835.549350611807</v>
      </c>
      <c r="AE845" s="137">
        <v>92835.549350611807</v>
      </c>
      <c r="AF845" s="130">
        <v>90273.676384160965</v>
      </c>
      <c r="AG845" s="47">
        <v>32.785432443857893</v>
      </c>
      <c r="AH845" s="47">
        <v>103.76281097431713</v>
      </c>
      <c r="AI845" s="47">
        <v>100.89939127984101</v>
      </c>
      <c r="AJ845" s="47">
        <v>0</v>
      </c>
      <c r="AK845" s="47">
        <v>0</v>
      </c>
      <c r="AL845" s="45">
        <v>0</v>
      </c>
      <c r="AM845" s="30">
        <v>0</v>
      </c>
      <c r="AN845" s="140">
        <v>119606.47</v>
      </c>
      <c r="AO845" s="140">
        <v>133.68</v>
      </c>
      <c r="AP845" s="140">
        <v>2926440.5300000007</v>
      </c>
      <c r="AQ845" s="41">
        <v>3046047.0000000009</v>
      </c>
      <c r="AR845" s="140"/>
      <c r="AS845" s="140">
        <v>3046047.0000000009</v>
      </c>
      <c r="AT845" s="58"/>
      <c r="AU845" s="117">
        <v>93</v>
      </c>
      <c r="AV845" s="117">
        <v>47</v>
      </c>
      <c r="AW845" s="57"/>
      <c r="AY845" s="6"/>
      <c r="AZ845" s="1"/>
      <c r="BA845" s="1"/>
      <c r="BB845" s="176"/>
    </row>
    <row r="846" spans="1:54" x14ac:dyDescent="0.25">
      <c r="A846" s="24" t="s">
        <v>1769</v>
      </c>
      <c r="B846" s="24" t="s">
        <v>1770</v>
      </c>
      <c r="C846" s="24" t="s">
        <v>1768</v>
      </c>
      <c r="D846" s="24" t="s">
        <v>12</v>
      </c>
      <c r="E846" s="58"/>
      <c r="F846" s="139">
        <v>648.37</v>
      </c>
      <c r="G846" s="57"/>
      <c r="H846" s="139">
        <v>3661673.2199999997</v>
      </c>
      <c r="I846" s="139">
        <v>508406.36</v>
      </c>
      <c r="J846" s="139">
        <v>1071293.6300000001</v>
      </c>
      <c r="K846" s="139">
        <v>3105997.4244299997</v>
      </c>
      <c r="L846" s="139">
        <v>8347370.6344299996</v>
      </c>
      <c r="M846" s="117">
        <v>0.9</v>
      </c>
      <c r="N846" s="25">
        <v>7823233.3099999996</v>
      </c>
      <c r="O846" s="25">
        <v>12066</v>
      </c>
      <c r="P846" s="58"/>
      <c r="Q846" s="139">
        <v>3927720.92</v>
      </c>
      <c r="R846" s="139">
        <v>2108606.67</v>
      </c>
      <c r="S846" s="139">
        <v>6267808.4199999999</v>
      </c>
      <c r="T846" s="40">
        <v>0.80117876735035021</v>
      </c>
      <c r="U846" s="58"/>
      <c r="V846" s="28">
        <v>1555424.8899999997</v>
      </c>
      <c r="W846" s="29">
        <v>0.80117876735035021</v>
      </c>
      <c r="X846" s="42">
        <v>2</v>
      </c>
      <c r="Y846" s="46">
        <v>0</v>
      </c>
      <c r="Z846" s="58"/>
      <c r="AA846" s="28">
        <v>0</v>
      </c>
      <c r="AB846" s="28">
        <v>0</v>
      </c>
      <c r="AC846" s="139">
        <v>420799.17856369971</v>
      </c>
      <c r="AD846" s="130">
        <v>20888.99950135715</v>
      </c>
      <c r="AE846" s="137">
        <v>23700.518989810276</v>
      </c>
      <c r="AF846" s="130">
        <v>23046.483770375777</v>
      </c>
      <c r="AG846" s="47">
        <v>0</v>
      </c>
      <c r="AH846" s="47">
        <v>32.217714424413757</v>
      </c>
      <c r="AI846" s="47">
        <v>35.545265466285883</v>
      </c>
      <c r="AJ846" s="47">
        <v>0</v>
      </c>
      <c r="AK846" s="47">
        <v>0</v>
      </c>
      <c r="AL846" s="45">
        <v>0</v>
      </c>
      <c r="AM846" s="30">
        <v>0</v>
      </c>
      <c r="AN846" s="140">
        <v>23046.48</v>
      </c>
      <c r="AO846" s="140">
        <v>35.54</v>
      </c>
      <c r="AP846" s="140">
        <v>2184401.9699999997</v>
      </c>
      <c r="AQ846" s="41">
        <v>2207448.4499999997</v>
      </c>
      <c r="AR846" s="140"/>
      <c r="AS846" s="140">
        <v>2207448.4499999997</v>
      </c>
      <c r="AT846" s="58"/>
      <c r="AU846" s="117">
        <v>93</v>
      </c>
      <c r="AV846" s="117">
        <v>47</v>
      </c>
      <c r="AW846" s="57"/>
      <c r="AY846" s="6"/>
      <c r="AZ846" s="1"/>
      <c r="BA846" s="1"/>
      <c r="BB846" s="176"/>
    </row>
    <row r="847" spans="1:54" x14ac:dyDescent="0.25">
      <c r="A847" s="24" t="s">
        <v>1771</v>
      </c>
      <c r="B847" s="24" t="s">
        <v>1772</v>
      </c>
      <c r="C847" s="24" t="s">
        <v>1768</v>
      </c>
      <c r="D847" s="24" t="s">
        <v>12</v>
      </c>
      <c r="E847" s="58"/>
      <c r="F847" s="139">
        <v>896.71</v>
      </c>
      <c r="G847" s="57"/>
      <c r="H847" s="139">
        <v>5141063.91</v>
      </c>
      <c r="I847" s="139">
        <v>703137.21</v>
      </c>
      <c r="J847" s="139">
        <v>1611046.4600000002</v>
      </c>
      <c r="K847" s="139">
        <v>4377381.1686899997</v>
      </c>
      <c r="L847" s="139">
        <v>11832628.74869</v>
      </c>
      <c r="M847" s="117">
        <v>0.9</v>
      </c>
      <c r="N847" s="25">
        <v>11087103.99</v>
      </c>
      <c r="O847" s="25">
        <v>12364.2</v>
      </c>
      <c r="P847" s="58"/>
      <c r="Q847" s="139">
        <v>3409284.47</v>
      </c>
      <c r="R847" s="139">
        <v>3754914.09</v>
      </c>
      <c r="S847" s="139">
        <v>7323057.8900000006</v>
      </c>
      <c r="T847" s="40">
        <v>0.66050231842373119</v>
      </c>
      <c r="U847" s="58"/>
      <c r="V847" s="28">
        <v>3764046.0999999996</v>
      </c>
      <c r="W847" s="29">
        <v>0.66050231842373119</v>
      </c>
      <c r="X847" s="42">
        <v>1</v>
      </c>
      <c r="Y847" s="46">
        <v>1</v>
      </c>
      <c r="Z847" s="58"/>
      <c r="AA847" s="28">
        <v>145260.73935751803</v>
      </c>
      <c r="AB847" s="28">
        <v>43578.22180725541</v>
      </c>
      <c r="AC847" s="139">
        <v>1808642.0543409751</v>
      </c>
      <c r="AD847" s="130">
        <v>89783.26217322459</v>
      </c>
      <c r="AE847" s="137">
        <v>89783.26217322459</v>
      </c>
      <c r="AF847" s="130">
        <v>87305.619569606642</v>
      </c>
      <c r="AG847" s="47">
        <v>48.597898771347936</v>
      </c>
      <c r="AH847" s="47">
        <v>100.12519339945422</v>
      </c>
      <c r="AI847" s="47">
        <v>97.36215673919844</v>
      </c>
      <c r="AJ847" s="47">
        <v>0</v>
      </c>
      <c r="AK847" s="47">
        <v>0</v>
      </c>
      <c r="AL847" s="45">
        <v>0</v>
      </c>
      <c r="AM847" s="30">
        <v>0</v>
      </c>
      <c r="AN847" s="140">
        <v>130883.84</v>
      </c>
      <c r="AO847" s="140">
        <v>145.96</v>
      </c>
      <c r="AP847" s="140">
        <v>3914678.8000000003</v>
      </c>
      <c r="AQ847" s="41">
        <v>4045562.64</v>
      </c>
      <c r="AR847" s="140"/>
      <c r="AS847" s="140">
        <v>4045562.64</v>
      </c>
      <c r="AT847" s="58"/>
      <c r="AU847" s="117">
        <v>93</v>
      </c>
      <c r="AV847" s="117">
        <v>47</v>
      </c>
      <c r="AW847" s="57"/>
      <c r="AY847" s="6"/>
      <c r="AZ847" s="1"/>
      <c r="BA847" s="1"/>
      <c r="BB847" s="176"/>
    </row>
    <row r="848" spans="1:54" x14ac:dyDescent="0.25">
      <c r="A848" s="24" t="s">
        <v>1773</v>
      </c>
      <c r="B848" s="24" t="s">
        <v>1774</v>
      </c>
      <c r="C848" s="24" t="s">
        <v>1763</v>
      </c>
      <c r="D848" s="24" t="s">
        <v>120</v>
      </c>
      <c r="E848" s="58"/>
      <c r="F848" s="139">
        <v>722.55</v>
      </c>
      <c r="G848" s="57"/>
      <c r="H848" s="139">
        <v>4033561.67</v>
      </c>
      <c r="I848" s="139">
        <v>566573.13</v>
      </c>
      <c r="J848" s="139">
        <v>1397839.8800000001</v>
      </c>
      <c r="K848" s="139">
        <v>3378371.5614499999</v>
      </c>
      <c r="L848" s="139">
        <v>9376346.2414500006</v>
      </c>
      <c r="M848" s="117">
        <v>0.9</v>
      </c>
      <c r="N848" s="25">
        <v>8776548.7699999996</v>
      </c>
      <c r="O848" s="25">
        <v>12146.63</v>
      </c>
      <c r="P848" s="58"/>
      <c r="Q848" s="139">
        <v>2275969.4700000002</v>
      </c>
      <c r="R848" s="139">
        <v>3434832.71</v>
      </c>
      <c r="S848" s="139">
        <v>5762036.2699999996</v>
      </c>
      <c r="T848" s="40">
        <v>0.65652643436515645</v>
      </c>
      <c r="U848" s="58"/>
      <c r="V848" s="28">
        <v>3014512.5</v>
      </c>
      <c r="W848" s="29">
        <v>0.65652643436515645</v>
      </c>
      <c r="X848" s="42">
        <v>1</v>
      </c>
      <c r="Y848" s="46">
        <v>1</v>
      </c>
      <c r="Z848" s="58"/>
      <c r="AA848" s="28">
        <v>149882.90560933948</v>
      </c>
      <c r="AB848" s="28">
        <v>44964.871682801844</v>
      </c>
      <c r="AC848" s="139">
        <v>1564526.588710133</v>
      </c>
      <c r="AD848" s="130">
        <v>77665.063993176809</v>
      </c>
      <c r="AE848" s="137">
        <v>77665.063993176809</v>
      </c>
      <c r="AF848" s="130">
        <v>75521.832986589536</v>
      </c>
      <c r="AG848" s="47">
        <v>62.230809885546812</v>
      </c>
      <c r="AH848" s="47">
        <v>107.48745968192763</v>
      </c>
      <c r="AI848" s="47">
        <v>104.52125525789155</v>
      </c>
      <c r="AJ848" s="47">
        <v>0</v>
      </c>
      <c r="AK848" s="47">
        <v>0</v>
      </c>
      <c r="AL848" s="45">
        <v>0</v>
      </c>
      <c r="AM848" s="30">
        <v>0</v>
      </c>
      <c r="AN848" s="140">
        <v>120486.7</v>
      </c>
      <c r="AO848" s="140">
        <v>166.75</v>
      </c>
      <c r="AP848" s="140">
        <v>3592656.98</v>
      </c>
      <c r="AQ848" s="41">
        <v>3713143.68</v>
      </c>
      <c r="AR848" s="140"/>
      <c r="AS848" s="140">
        <v>3713143.68</v>
      </c>
      <c r="AT848" s="58"/>
      <c r="AU848" s="117">
        <v>91</v>
      </c>
      <c r="AV848" s="117">
        <v>46</v>
      </c>
      <c r="AW848" s="57"/>
      <c r="AY848" s="6"/>
      <c r="AZ848" s="1"/>
      <c r="BA848" s="1"/>
      <c r="BB848" s="176"/>
    </row>
    <row r="849" spans="1:54" x14ac:dyDescent="0.25">
      <c r="A849" s="24" t="s">
        <v>1775</v>
      </c>
      <c r="B849" s="24" t="s">
        <v>1776</v>
      </c>
      <c r="C849" s="24" t="s">
        <v>1763</v>
      </c>
      <c r="D849" s="24" t="s">
        <v>120</v>
      </c>
      <c r="E849" s="58"/>
      <c r="F849" s="139">
        <v>1378</v>
      </c>
      <c r="G849" s="57"/>
      <c r="H849" s="139">
        <v>7131552.5199999996</v>
      </c>
      <c r="I849" s="139">
        <v>1080531.1399999999</v>
      </c>
      <c r="J849" s="139">
        <v>1368248.7</v>
      </c>
      <c r="K849" s="139">
        <v>5892014.8360000001</v>
      </c>
      <c r="L849" s="139">
        <v>15472347.195999999</v>
      </c>
      <c r="M849" s="117">
        <v>0.9</v>
      </c>
      <c r="N849" s="25">
        <v>14514313.960000001</v>
      </c>
      <c r="O849" s="25">
        <v>10532.88</v>
      </c>
      <c r="P849" s="58"/>
      <c r="Q849" s="139">
        <v>7916106.8300000001</v>
      </c>
      <c r="R849" s="139">
        <v>2569845.56</v>
      </c>
      <c r="S849" s="139">
        <v>10555557.18</v>
      </c>
      <c r="T849" s="40">
        <v>0.72725154003765258</v>
      </c>
      <c r="U849" s="58"/>
      <c r="V849" s="28">
        <v>3958756.7800000012</v>
      </c>
      <c r="W849" s="29">
        <v>0.72725154003765258</v>
      </c>
      <c r="X849" s="42">
        <v>2</v>
      </c>
      <c r="Y849" s="46">
        <v>0</v>
      </c>
      <c r="Z849" s="58"/>
      <c r="AA849" s="28">
        <v>0</v>
      </c>
      <c r="AB849" s="28">
        <v>0</v>
      </c>
      <c r="AC849" s="139">
        <v>1139830.1195664008</v>
      </c>
      <c r="AD849" s="130">
        <v>56582.598094711138</v>
      </c>
      <c r="AE849" s="137">
        <v>56582.598094711138</v>
      </c>
      <c r="AF849" s="130">
        <v>55021.154989732757</v>
      </c>
      <c r="AG849" s="47">
        <v>0</v>
      </c>
      <c r="AH849" s="47">
        <v>41.061391941009532</v>
      </c>
      <c r="AI849" s="47">
        <v>39.928269223318402</v>
      </c>
      <c r="AJ849" s="47">
        <v>0</v>
      </c>
      <c r="AK849" s="47">
        <v>0</v>
      </c>
      <c r="AL849" s="45">
        <v>0</v>
      </c>
      <c r="AM849" s="30">
        <v>0</v>
      </c>
      <c r="AN849" s="140">
        <v>55021.15</v>
      </c>
      <c r="AO849" s="140">
        <v>39.92</v>
      </c>
      <c r="AP849" s="140">
        <v>2585501.1199999996</v>
      </c>
      <c r="AQ849" s="41">
        <v>2640522.2699999996</v>
      </c>
      <c r="AR849" s="140"/>
      <c r="AS849" s="140">
        <v>2640522.2699999996</v>
      </c>
      <c r="AT849" s="58"/>
      <c r="AU849" s="117">
        <v>88</v>
      </c>
      <c r="AV849" s="117">
        <v>44</v>
      </c>
      <c r="AW849" s="57"/>
      <c r="AY849" s="6"/>
      <c r="AZ849" s="1"/>
      <c r="BA849" s="1"/>
      <c r="BB849" s="176"/>
    </row>
    <row r="850" spans="1:54" x14ac:dyDescent="0.25">
      <c r="A850" s="24" t="s">
        <v>1777</v>
      </c>
      <c r="B850" s="24" t="s">
        <v>1778</v>
      </c>
      <c r="C850" s="24" t="s">
        <v>1763</v>
      </c>
      <c r="D850" s="24" t="s">
        <v>120</v>
      </c>
      <c r="E850" s="58"/>
      <c r="F850" s="139">
        <v>945.54</v>
      </c>
      <c r="G850" s="57"/>
      <c r="H850" s="139">
        <v>4997184.42</v>
      </c>
      <c r="I850" s="139">
        <v>741426.28</v>
      </c>
      <c r="J850" s="139">
        <v>1189430.08</v>
      </c>
      <c r="K850" s="139">
        <v>4154310.0180599997</v>
      </c>
      <c r="L850" s="139">
        <v>11082350.79806</v>
      </c>
      <c r="M850" s="117">
        <v>0.9</v>
      </c>
      <c r="N850" s="25">
        <v>10389546.720000001</v>
      </c>
      <c r="O850" s="25">
        <v>10987.95</v>
      </c>
      <c r="P850" s="58"/>
      <c r="Q850" s="139">
        <v>4221272.83</v>
      </c>
      <c r="R850" s="139">
        <v>2924199.13</v>
      </c>
      <c r="S850" s="139">
        <v>7228509.7699999996</v>
      </c>
      <c r="T850" s="40">
        <v>0.69574832904741002</v>
      </c>
      <c r="U850" s="58"/>
      <c r="V850" s="28">
        <v>3161036.9500000011</v>
      </c>
      <c r="W850" s="29">
        <v>0.69574832904741002</v>
      </c>
      <c r="X850" s="42">
        <v>2</v>
      </c>
      <c r="Y850" s="46">
        <v>0</v>
      </c>
      <c r="Z850" s="58"/>
      <c r="AA850" s="28">
        <v>0</v>
      </c>
      <c r="AB850" s="28">
        <v>0</v>
      </c>
      <c r="AC850" s="139">
        <v>1259880.2484486005</v>
      </c>
      <c r="AD850" s="130">
        <v>62542.037205114524</v>
      </c>
      <c r="AE850" s="137">
        <v>62542.037205114524</v>
      </c>
      <c r="AF850" s="130">
        <v>60816.138500326066</v>
      </c>
      <c r="AG850" s="47">
        <v>0</v>
      </c>
      <c r="AH850" s="47">
        <v>66.144253236367078</v>
      </c>
      <c r="AI850" s="47">
        <v>64.318948431928916</v>
      </c>
      <c r="AJ850" s="47">
        <v>0</v>
      </c>
      <c r="AK850" s="47">
        <v>0</v>
      </c>
      <c r="AL850" s="45">
        <v>0</v>
      </c>
      <c r="AM850" s="30">
        <v>0</v>
      </c>
      <c r="AN850" s="140">
        <v>60816.13</v>
      </c>
      <c r="AO850" s="140">
        <v>64.31</v>
      </c>
      <c r="AP850" s="140">
        <v>2952042.82</v>
      </c>
      <c r="AQ850" s="41">
        <v>3012858.9499999997</v>
      </c>
      <c r="AR850" s="140"/>
      <c r="AS850" s="140">
        <v>3012858.9499999997</v>
      </c>
      <c r="AT850" s="58"/>
      <c r="AU850" s="117">
        <v>88</v>
      </c>
      <c r="AV850" s="117">
        <v>44</v>
      </c>
      <c r="AW850" s="57"/>
      <c r="AY850" s="6"/>
      <c r="AZ850" s="1"/>
      <c r="BA850" s="1"/>
      <c r="BB850" s="176"/>
    </row>
    <row r="851" spans="1:54" x14ac:dyDescent="0.25">
      <c r="A851" s="24" t="s">
        <v>1779</v>
      </c>
      <c r="B851" s="24" t="s">
        <v>1780</v>
      </c>
      <c r="C851" s="24" t="s">
        <v>1763</v>
      </c>
      <c r="D851" s="24" t="s">
        <v>120</v>
      </c>
      <c r="E851" s="58"/>
      <c r="F851" s="139">
        <v>578.79999999999995</v>
      </c>
      <c r="G851" s="57"/>
      <c r="H851" s="139">
        <v>3356499.9499999997</v>
      </c>
      <c r="I851" s="139">
        <v>453854.44</v>
      </c>
      <c r="J851" s="139">
        <v>1314965.4099999999</v>
      </c>
      <c r="K851" s="139">
        <v>2802142.4551999993</v>
      </c>
      <c r="L851" s="139">
        <v>7927462.2551999986</v>
      </c>
      <c r="M851" s="117">
        <v>0.9</v>
      </c>
      <c r="N851" s="25">
        <v>7414930.2699999996</v>
      </c>
      <c r="O851" s="25">
        <v>12810.86</v>
      </c>
      <c r="P851" s="58"/>
      <c r="Q851" s="139">
        <v>1445169.9</v>
      </c>
      <c r="R851" s="139">
        <v>3432979</v>
      </c>
      <c r="S851" s="139">
        <v>4947745.2699999996</v>
      </c>
      <c r="T851" s="40">
        <v>0.66726794316839877</v>
      </c>
      <c r="U851" s="58"/>
      <c r="V851" s="28">
        <v>2467185</v>
      </c>
      <c r="W851" s="29">
        <v>0.66726794316839877</v>
      </c>
      <c r="X851" s="42">
        <v>1</v>
      </c>
      <c r="Y851" s="46">
        <v>1</v>
      </c>
      <c r="Z851" s="58"/>
      <c r="AA851" s="28">
        <v>46982.110637472942</v>
      </c>
      <c r="AB851" s="28">
        <v>14094.633191241883</v>
      </c>
      <c r="AC851" s="139">
        <v>1378007.0182800314</v>
      </c>
      <c r="AD851" s="130">
        <v>68405.998357624616</v>
      </c>
      <c r="AE851" s="137">
        <v>68405.998357624616</v>
      </c>
      <c r="AF851" s="130">
        <v>66518.278845418987</v>
      </c>
      <c r="AG851" s="47">
        <v>24.351474069180863</v>
      </c>
      <c r="AH851" s="47">
        <v>118.18589902837702</v>
      </c>
      <c r="AI851" s="47">
        <v>114.92446241433827</v>
      </c>
      <c r="AJ851" s="47">
        <v>0</v>
      </c>
      <c r="AK851" s="47">
        <v>0</v>
      </c>
      <c r="AL851" s="45">
        <v>0</v>
      </c>
      <c r="AM851" s="30">
        <v>0</v>
      </c>
      <c r="AN851" s="140">
        <v>80612.91</v>
      </c>
      <c r="AO851" s="140">
        <v>139.27000000000001</v>
      </c>
      <c r="AP851" s="140">
        <v>3728840.1300000004</v>
      </c>
      <c r="AQ851" s="41">
        <v>3809453.0400000005</v>
      </c>
      <c r="AR851" s="140"/>
      <c r="AS851" s="140">
        <v>3809453.0400000005</v>
      </c>
      <c r="AT851" s="58"/>
      <c r="AU851" s="117">
        <v>91</v>
      </c>
      <c r="AV851" s="117">
        <v>46</v>
      </c>
      <c r="AW851" s="57"/>
      <c r="AY851" s="6"/>
      <c r="AZ851" s="1"/>
      <c r="BA851" s="1"/>
      <c r="BB851" s="176"/>
    </row>
    <row r="852" spans="1:54" x14ac:dyDescent="0.25">
      <c r="A852" s="24" t="s">
        <v>1781</v>
      </c>
      <c r="B852" s="24" t="s">
        <v>1782</v>
      </c>
      <c r="C852" s="24" t="s">
        <v>1763</v>
      </c>
      <c r="D852" s="24" t="s">
        <v>120</v>
      </c>
      <c r="E852" s="58"/>
      <c r="F852" s="139">
        <v>163.25</v>
      </c>
      <c r="G852" s="57"/>
      <c r="H852" s="139">
        <v>881050.54</v>
      </c>
      <c r="I852" s="139">
        <v>128009.22</v>
      </c>
      <c r="J852" s="139">
        <v>247941.81</v>
      </c>
      <c r="K852" s="139">
        <v>734621.2747500001</v>
      </c>
      <c r="L852" s="139">
        <v>1991622.8447500002</v>
      </c>
      <c r="M852" s="117">
        <v>0.9</v>
      </c>
      <c r="N852" s="25">
        <v>1865922.68</v>
      </c>
      <c r="O852" s="25">
        <v>11429.84</v>
      </c>
      <c r="P852" s="58"/>
      <c r="Q852" s="139">
        <v>973828.21</v>
      </c>
      <c r="R852" s="139">
        <v>242685.51</v>
      </c>
      <c r="S852" s="139">
        <v>1277483.1200000001</v>
      </c>
      <c r="T852" s="40">
        <v>0.68463882972900048</v>
      </c>
      <c r="U852" s="58"/>
      <c r="V852" s="28">
        <v>588439.55999999982</v>
      </c>
      <c r="W852" s="29">
        <v>0.68463882972900048</v>
      </c>
      <c r="X852" s="42">
        <v>2</v>
      </c>
      <c r="Y852" s="46">
        <v>0</v>
      </c>
      <c r="Z852" s="58"/>
      <c r="AA852" s="28">
        <v>0</v>
      </c>
      <c r="AB852" s="28">
        <v>0</v>
      </c>
      <c r="AC852" s="139">
        <v>227445.56727199996</v>
      </c>
      <c r="AD852" s="130">
        <v>11290.683497880183</v>
      </c>
      <c r="AE852" s="137">
        <v>11290.683497880183</v>
      </c>
      <c r="AF852" s="130">
        <v>10979.107845791028</v>
      </c>
      <c r="AG852" s="47">
        <v>0</v>
      </c>
      <c r="AH852" s="47">
        <v>69.161920354549366</v>
      </c>
      <c r="AI852" s="47">
        <v>67.25334055614718</v>
      </c>
      <c r="AJ852" s="47">
        <v>0</v>
      </c>
      <c r="AK852" s="47">
        <v>0</v>
      </c>
      <c r="AL852" s="45">
        <v>0</v>
      </c>
      <c r="AM852" s="30">
        <v>0</v>
      </c>
      <c r="AN852" s="140">
        <v>10979.1</v>
      </c>
      <c r="AO852" s="140">
        <v>67.25</v>
      </c>
      <c r="AP852" s="140">
        <v>252591.82</v>
      </c>
      <c r="AQ852" s="41">
        <v>263570.92</v>
      </c>
      <c r="AR852" s="140"/>
      <c r="AS852" s="140">
        <v>263570.92</v>
      </c>
      <c r="AT852" s="58"/>
      <c r="AU852" s="117">
        <v>88</v>
      </c>
      <c r="AV852" s="117">
        <v>44</v>
      </c>
      <c r="AW852" s="57"/>
      <c r="AY852" s="6"/>
      <c r="AZ852" s="1"/>
      <c r="BA852" s="1"/>
      <c r="BB852" s="176"/>
    </row>
    <row r="853" spans="1:54" x14ac:dyDescent="0.25">
      <c r="A853" s="24" t="s">
        <v>1783</v>
      </c>
      <c r="B853" s="24" t="s">
        <v>1784</v>
      </c>
      <c r="C853" s="24" t="s">
        <v>1763</v>
      </c>
      <c r="D853" s="24" t="s">
        <v>120</v>
      </c>
      <c r="E853" s="58"/>
      <c r="F853" s="139">
        <v>1573.04</v>
      </c>
      <c r="G853" s="57"/>
      <c r="H853" s="139">
        <v>8732238.4100000001</v>
      </c>
      <c r="I853" s="139">
        <v>1233467.8500000001</v>
      </c>
      <c r="J853" s="139">
        <v>2866914.3400000008</v>
      </c>
      <c r="K853" s="139">
        <v>7292871.4885599986</v>
      </c>
      <c r="L853" s="139">
        <v>20125492.08856</v>
      </c>
      <c r="M853" s="117">
        <v>0.9</v>
      </c>
      <c r="N853" s="25">
        <v>18842230.02</v>
      </c>
      <c r="O853" s="25">
        <v>11978.22</v>
      </c>
      <c r="P853" s="58"/>
      <c r="Q853" s="139">
        <v>11687835.279999999</v>
      </c>
      <c r="R853" s="139">
        <v>2230737.34</v>
      </c>
      <c r="S853" s="139">
        <v>15963284.569999998</v>
      </c>
      <c r="T853" s="40">
        <v>0.84720781738975914</v>
      </c>
      <c r="U853" s="58"/>
      <c r="V853" s="28">
        <v>2878945.4500000011</v>
      </c>
      <c r="W853" s="29">
        <v>0.84720781738975914</v>
      </c>
      <c r="X853" s="42">
        <v>2</v>
      </c>
      <c r="Y853" s="46">
        <v>0</v>
      </c>
      <c r="Z853" s="58"/>
      <c r="AA853" s="28">
        <v>0</v>
      </c>
      <c r="AB853" s="28">
        <v>0</v>
      </c>
      <c r="AC853" s="139">
        <v>377696.11350560031</v>
      </c>
      <c r="AD853" s="130">
        <v>18749.309239653598</v>
      </c>
      <c r="AE853" s="137">
        <v>57500.909036092286</v>
      </c>
      <c r="AF853" s="130">
        <v>55914.124389086341</v>
      </c>
      <c r="AG853" s="47">
        <v>0</v>
      </c>
      <c r="AH853" s="47">
        <v>11.919156054298428</v>
      </c>
      <c r="AI853" s="47">
        <v>35.545265466285883</v>
      </c>
      <c r="AJ853" s="47">
        <v>0</v>
      </c>
      <c r="AK853" s="47">
        <v>0</v>
      </c>
      <c r="AL853" s="45">
        <v>0</v>
      </c>
      <c r="AM853" s="30">
        <v>0</v>
      </c>
      <c r="AN853" s="140">
        <v>55914.12</v>
      </c>
      <c r="AO853" s="140">
        <v>35.54</v>
      </c>
      <c r="AP853" s="140">
        <v>2374892.75</v>
      </c>
      <c r="AQ853" s="41">
        <v>2430806.87</v>
      </c>
      <c r="AR853" s="140"/>
      <c r="AS853" s="140">
        <v>2430806.87</v>
      </c>
      <c r="AT853" s="58"/>
      <c r="AU853" s="117">
        <v>91</v>
      </c>
      <c r="AV853" s="117">
        <v>46</v>
      </c>
      <c r="AW853" s="57"/>
      <c r="AY853" s="6"/>
      <c r="AZ853" s="1"/>
      <c r="BA853" s="1"/>
      <c r="BB853" s="176"/>
    </row>
    <row r="854" spans="1:54" x14ac:dyDescent="0.25">
      <c r="A854" s="24" t="s">
        <v>1785</v>
      </c>
      <c r="B854" s="24" t="s">
        <v>1786</v>
      </c>
      <c r="C854" s="24" t="s">
        <v>1763</v>
      </c>
      <c r="D854" s="24" t="s">
        <v>120</v>
      </c>
      <c r="E854" s="58"/>
      <c r="F854" s="139">
        <v>208.22</v>
      </c>
      <c r="G854" s="57"/>
      <c r="H854" s="139">
        <v>1118717.49</v>
      </c>
      <c r="I854" s="139">
        <v>163271.54</v>
      </c>
      <c r="J854" s="139">
        <v>282428.35000000003</v>
      </c>
      <c r="K854" s="139">
        <v>866270.05057999992</v>
      </c>
      <c r="L854" s="139">
        <v>2430687.4305799999</v>
      </c>
      <c r="M854" s="117">
        <v>0.9</v>
      </c>
      <c r="N854" s="25">
        <v>2274245.69</v>
      </c>
      <c r="O854" s="25">
        <v>10922.32</v>
      </c>
      <c r="P854" s="58"/>
      <c r="Q854" s="139">
        <v>1932809.91</v>
      </c>
      <c r="R854" s="139">
        <v>407188.65</v>
      </c>
      <c r="S854" s="139">
        <v>2406586.65</v>
      </c>
      <c r="T854" s="40">
        <v>1.0581911446867467</v>
      </c>
      <c r="U854" s="58"/>
      <c r="V854" s="28">
        <v>-132340.95999999996</v>
      </c>
      <c r="W854" s="29">
        <v>1.0581911446867467</v>
      </c>
      <c r="X854" s="42">
        <v>4</v>
      </c>
      <c r="Y854" s="46">
        <v>0</v>
      </c>
      <c r="Z854" s="58"/>
      <c r="AA854" s="28">
        <v>0</v>
      </c>
      <c r="AB854" s="28">
        <v>0</v>
      </c>
      <c r="AC854" s="139">
        <v>0</v>
      </c>
      <c r="AD854" s="130">
        <v>0</v>
      </c>
      <c r="AE854" s="137">
        <v>0</v>
      </c>
      <c r="AF854" s="130">
        <v>0</v>
      </c>
      <c r="AG854" s="47">
        <v>0</v>
      </c>
      <c r="AH854" s="47">
        <v>0</v>
      </c>
      <c r="AI854" s="47">
        <v>0</v>
      </c>
      <c r="AJ854" s="47">
        <v>0</v>
      </c>
      <c r="AK854" s="47">
        <v>1.0374634549756727</v>
      </c>
      <c r="AL854" s="45">
        <v>0</v>
      </c>
      <c r="AM854" s="30">
        <v>216.02064059503456</v>
      </c>
      <c r="AN854" s="140">
        <v>216.02</v>
      </c>
      <c r="AO854" s="140">
        <v>1.03</v>
      </c>
      <c r="AP854" s="140">
        <v>407188.64999999997</v>
      </c>
      <c r="AQ854" s="41">
        <v>407404.67</v>
      </c>
      <c r="AR854" s="140"/>
      <c r="AS854" s="140">
        <v>407404.67</v>
      </c>
      <c r="AT854" s="58"/>
      <c r="AU854" s="117">
        <v>91</v>
      </c>
      <c r="AV854" s="117">
        <v>46</v>
      </c>
      <c r="AW854" s="57"/>
      <c r="AY854" s="6"/>
      <c r="AZ854" s="1"/>
      <c r="BA854" s="1"/>
      <c r="BB854" s="176"/>
    </row>
    <row r="855" spans="1:54" x14ac:dyDescent="0.25">
      <c r="A855" s="24" t="s">
        <v>1787</v>
      </c>
      <c r="B855" s="24" t="s">
        <v>1788</v>
      </c>
      <c r="C855" s="24" t="s">
        <v>1763</v>
      </c>
      <c r="D855" s="24" t="s">
        <v>120</v>
      </c>
      <c r="E855" s="58"/>
      <c r="F855" s="139">
        <v>512.55999999999995</v>
      </c>
      <c r="G855" s="57"/>
      <c r="H855" s="139">
        <v>2811145.58</v>
      </c>
      <c r="I855" s="139">
        <v>401913.67</v>
      </c>
      <c r="J855" s="139">
        <v>875430.36</v>
      </c>
      <c r="K855" s="139">
        <v>2348552.2648399998</v>
      </c>
      <c r="L855" s="139">
        <v>6437041.8748399997</v>
      </c>
      <c r="M855" s="117">
        <v>0.9</v>
      </c>
      <c r="N855" s="25">
        <v>6028192.9100000001</v>
      </c>
      <c r="O855" s="25">
        <v>11760.95</v>
      </c>
      <c r="P855" s="58"/>
      <c r="Q855" s="139">
        <v>1750587.22</v>
      </c>
      <c r="R855" s="139">
        <v>2333956.64</v>
      </c>
      <c r="S855" s="139">
        <v>4208352.5600000005</v>
      </c>
      <c r="T855" s="40">
        <v>0.69811179284240932</v>
      </c>
      <c r="U855" s="58"/>
      <c r="V855" s="28">
        <v>1819840.3499999996</v>
      </c>
      <c r="W855" s="29">
        <v>0.69811179284240932</v>
      </c>
      <c r="X855" s="42">
        <v>2</v>
      </c>
      <c r="Y855" s="46">
        <v>0</v>
      </c>
      <c r="Z855" s="58"/>
      <c r="AA855" s="28">
        <v>0</v>
      </c>
      <c r="AB855" s="28">
        <v>0</v>
      </c>
      <c r="AC855" s="139">
        <v>863598.14346639963</v>
      </c>
      <c r="AD855" s="130">
        <v>42870.096015436422</v>
      </c>
      <c r="AE855" s="137">
        <v>42870.096015436422</v>
      </c>
      <c r="AF855" s="130">
        <v>41687.060628460771</v>
      </c>
      <c r="AG855" s="47">
        <v>0</v>
      </c>
      <c r="AH855" s="47">
        <v>83.639175931474227</v>
      </c>
      <c r="AI855" s="47">
        <v>81.331084416382041</v>
      </c>
      <c r="AJ855" s="47">
        <v>0</v>
      </c>
      <c r="AK855" s="47">
        <v>0</v>
      </c>
      <c r="AL855" s="45">
        <v>0</v>
      </c>
      <c r="AM855" s="30">
        <v>0</v>
      </c>
      <c r="AN855" s="140">
        <v>41687.06</v>
      </c>
      <c r="AO855" s="140">
        <v>81.33</v>
      </c>
      <c r="AP855" s="140">
        <v>2416479.5900000003</v>
      </c>
      <c r="AQ855" s="41">
        <v>2458166.6500000004</v>
      </c>
      <c r="AR855" s="140"/>
      <c r="AS855" s="140">
        <v>2458166.6500000004</v>
      </c>
      <c r="AT855" s="58"/>
      <c r="AU855" s="117">
        <v>91</v>
      </c>
      <c r="AV855" s="117">
        <v>46</v>
      </c>
      <c r="AW855" s="57"/>
      <c r="AY855" s="6"/>
      <c r="AZ855" s="1"/>
      <c r="BA855" s="1"/>
      <c r="BB855" s="176"/>
    </row>
    <row r="856" spans="1:54" x14ac:dyDescent="0.25">
      <c r="A856" s="24" t="s">
        <v>1789</v>
      </c>
      <c r="B856" s="24" t="s">
        <v>1790</v>
      </c>
      <c r="C856" s="24" t="s">
        <v>1763</v>
      </c>
      <c r="D856" s="24" t="s">
        <v>120</v>
      </c>
      <c r="E856" s="58"/>
      <c r="F856" s="139">
        <v>3455.55</v>
      </c>
      <c r="G856" s="57"/>
      <c r="H856" s="139">
        <v>19456143.41</v>
      </c>
      <c r="I856" s="139">
        <v>2709600.42</v>
      </c>
      <c r="J856" s="139">
        <v>6783543.6300000008</v>
      </c>
      <c r="K856" s="139">
        <v>16231688.680449998</v>
      </c>
      <c r="L856" s="139">
        <v>45180976.140450001</v>
      </c>
      <c r="M856" s="117">
        <v>0.9</v>
      </c>
      <c r="N856" s="25">
        <v>42286047.390000001</v>
      </c>
      <c r="O856" s="25">
        <v>12237.13</v>
      </c>
      <c r="P856" s="58"/>
      <c r="Q856" s="139">
        <v>12882871.369999999</v>
      </c>
      <c r="R856" s="139">
        <v>10113664.09</v>
      </c>
      <c r="S856" s="139">
        <v>26395863.119999997</v>
      </c>
      <c r="T856" s="40">
        <v>0.62422157541833079</v>
      </c>
      <c r="U856" s="58"/>
      <c r="V856" s="28">
        <v>15890184.270000003</v>
      </c>
      <c r="W856" s="29">
        <v>0.62422157541833079</v>
      </c>
      <c r="X856" s="42">
        <v>1</v>
      </c>
      <c r="Y856" s="46">
        <v>1</v>
      </c>
      <c r="Z856" s="58"/>
      <c r="AA856" s="28">
        <v>2088191.4869985841</v>
      </c>
      <c r="AB856" s="28">
        <v>626457.44609957526</v>
      </c>
      <c r="AC856" s="139">
        <v>7786382.1431057416</v>
      </c>
      <c r="AD856" s="130">
        <v>386525.78472201194</v>
      </c>
      <c r="AE856" s="137">
        <v>386525.78472201194</v>
      </c>
      <c r="AF856" s="130">
        <v>375859.2893369766</v>
      </c>
      <c r="AG856" s="47">
        <v>181.29022763368357</v>
      </c>
      <c r="AH856" s="47">
        <v>111.85651624835755</v>
      </c>
      <c r="AI856" s="47">
        <v>108.76974413247575</v>
      </c>
      <c r="AJ856" s="47">
        <v>0</v>
      </c>
      <c r="AK856" s="47">
        <v>0</v>
      </c>
      <c r="AL856" s="45">
        <v>0</v>
      </c>
      <c r="AM856" s="30">
        <v>0</v>
      </c>
      <c r="AN856" s="140">
        <v>1002316.73</v>
      </c>
      <c r="AO856" s="140">
        <v>290.05</v>
      </c>
      <c r="AP856" s="140">
        <v>11023336.789999999</v>
      </c>
      <c r="AQ856" s="41">
        <v>12025653.52</v>
      </c>
      <c r="AR856" s="140"/>
      <c r="AS856" s="140">
        <v>12025653.52</v>
      </c>
      <c r="AT856" s="58"/>
      <c r="AU856" s="117">
        <v>91</v>
      </c>
      <c r="AV856" s="117">
        <v>46</v>
      </c>
      <c r="AW856" s="57"/>
      <c r="AY856" s="6"/>
      <c r="AZ856" s="1"/>
      <c r="BA856" s="1"/>
      <c r="BB856" s="176"/>
    </row>
    <row r="857" spans="1:54" x14ac:dyDescent="0.25">
      <c r="A857" s="24" t="s">
        <v>1791</v>
      </c>
      <c r="B857" s="24" t="s">
        <v>1792</v>
      </c>
      <c r="C857" s="24" t="s">
        <v>1763</v>
      </c>
      <c r="D857" s="24" t="s">
        <v>120</v>
      </c>
      <c r="E857" s="58"/>
      <c r="F857" s="139">
        <v>210.63</v>
      </c>
      <c r="G857" s="57"/>
      <c r="H857" s="139">
        <v>1167412.6499999999</v>
      </c>
      <c r="I857" s="139">
        <v>165161.29999999999</v>
      </c>
      <c r="J857" s="139">
        <v>393163.2</v>
      </c>
      <c r="K857" s="139">
        <v>977721.49456999986</v>
      </c>
      <c r="L857" s="139">
        <v>2703458.6445699995</v>
      </c>
      <c r="M857" s="117">
        <v>0.9</v>
      </c>
      <c r="N857" s="25">
        <v>2530884.92</v>
      </c>
      <c r="O857" s="25">
        <v>12015.78</v>
      </c>
      <c r="P857" s="58"/>
      <c r="Q857" s="139">
        <v>344959.61</v>
      </c>
      <c r="R857" s="139">
        <v>1460253.64</v>
      </c>
      <c r="S857" s="139">
        <v>1828971.8199999998</v>
      </c>
      <c r="T857" s="40">
        <v>0.72266099716616106</v>
      </c>
      <c r="U857" s="58"/>
      <c r="V857" s="28">
        <v>701913.10000000009</v>
      </c>
      <c r="W857" s="29">
        <v>0.72266099716616106</v>
      </c>
      <c r="X857" s="42">
        <v>2</v>
      </c>
      <c r="Y857" s="46">
        <v>0</v>
      </c>
      <c r="Z857" s="58"/>
      <c r="AA857" s="28">
        <v>0</v>
      </c>
      <c r="AB857" s="28">
        <v>0</v>
      </c>
      <c r="AC857" s="139">
        <v>387649.8139296</v>
      </c>
      <c r="AD857" s="130">
        <v>19243.423424722314</v>
      </c>
      <c r="AE857" s="137">
        <v>19243.423424722314</v>
      </c>
      <c r="AF857" s="130">
        <v>18712.385405357829</v>
      </c>
      <c r="AG857" s="47">
        <v>0</v>
      </c>
      <c r="AH857" s="47">
        <v>91.361265844002816</v>
      </c>
      <c r="AI857" s="47">
        <v>88.840076937557939</v>
      </c>
      <c r="AJ857" s="47">
        <v>0</v>
      </c>
      <c r="AK857" s="47">
        <v>0</v>
      </c>
      <c r="AL857" s="45">
        <v>0</v>
      </c>
      <c r="AM857" s="30">
        <v>0</v>
      </c>
      <c r="AN857" s="140">
        <v>18712.38</v>
      </c>
      <c r="AO857" s="140">
        <v>88.84</v>
      </c>
      <c r="AP857" s="140">
        <v>1507221.0200000003</v>
      </c>
      <c r="AQ857" s="41">
        <v>1525933.4000000001</v>
      </c>
      <c r="AR857" s="140"/>
      <c r="AS857" s="140">
        <v>1525933.4000000001</v>
      </c>
      <c r="AT857" s="58"/>
      <c r="AU857" s="117">
        <v>91</v>
      </c>
      <c r="AV857" s="117">
        <v>46</v>
      </c>
      <c r="AW857" s="57"/>
      <c r="AY857" s="6"/>
      <c r="AZ857" s="1"/>
      <c r="BA857" s="1"/>
      <c r="BB857" s="176"/>
    </row>
    <row r="858" spans="1:54" x14ac:dyDescent="0.25">
      <c r="A858" s="24" t="s">
        <v>1793</v>
      </c>
      <c r="B858" s="24" t="s">
        <v>1794</v>
      </c>
      <c r="C858" s="24" t="s">
        <v>1763</v>
      </c>
      <c r="D858" s="24" t="s">
        <v>131</v>
      </c>
      <c r="E858" s="58"/>
      <c r="F858" s="139">
        <v>1853.99</v>
      </c>
      <c r="G858" s="57"/>
      <c r="H858" s="139">
        <v>11346848.91</v>
      </c>
      <c r="I858" s="139">
        <v>1453769.17</v>
      </c>
      <c r="J858" s="139">
        <v>3253400.97</v>
      </c>
      <c r="K858" s="139">
        <v>9948121.5826099981</v>
      </c>
      <c r="L858" s="139">
        <v>26002140.632610001</v>
      </c>
      <c r="M858" s="117">
        <v>0.9</v>
      </c>
      <c r="N858" s="25">
        <v>24396738.719999999</v>
      </c>
      <c r="O858" s="25">
        <v>13159.04</v>
      </c>
      <c r="P858" s="58"/>
      <c r="Q858" s="139">
        <v>8710373.7699999996</v>
      </c>
      <c r="R858" s="139">
        <v>3980338.91</v>
      </c>
      <c r="S858" s="139">
        <v>15687049.73</v>
      </c>
      <c r="T858" s="40">
        <v>0.64299781663604261</v>
      </c>
      <c r="U858" s="58"/>
      <c r="V858" s="28">
        <v>8709688.9899999984</v>
      </c>
      <c r="W858" s="29">
        <v>0.64299781663604261</v>
      </c>
      <c r="X858" s="42">
        <v>1</v>
      </c>
      <c r="Y858" s="46">
        <v>1</v>
      </c>
      <c r="Z858" s="58"/>
      <c r="AA858" s="28">
        <v>746693.33243373409</v>
      </c>
      <c r="AB858" s="28">
        <v>224007.99973012021</v>
      </c>
      <c r="AC858" s="139">
        <v>4205602.5514685288</v>
      </c>
      <c r="AD858" s="130">
        <v>208771.39042996915</v>
      </c>
      <c r="AE858" s="137">
        <v>208771.39042996915</v>
      </c>
      <c r="AF858" s="130">
        <v>203010.17304016365</v>
      </c>
      <c r="AG858" s="47">
        <v>120.82481552226291</v>
      </c>
      <c r="AH858" s="47">
        <v>112.60653532649538</v>
      </c>
      <c r="AI858" s="47">
        <v>109.49906582029226</v>
      </c>
      <c r="AJ858" s="47">
        <v>0</v>
      </c>
      <c r="AK858" s="47">
        <v>0</v>
      </c>
      <c r="AL858" s="45">
        <v>0</v>
      </c>
      <c r="AM858" s="30">
        <v>0</v>
      </c>
      <c r="AN858" s="140">
        <v>427018.17</v>
      </c>
      <c r="AO858" s="140">
        <v>230.32</v>
      </c>
      <c r="AP858" s="140">
        <v>4327433.9400000004</v>
      </c>
      <c r="AQ858" s="41">
        <v>4754452.1100000003</v>
      </c>
      <c r="AR858" s="140"/>
      <c r="AS858" s="140">
        <v>4754452.1100000003</v>
      </c>
      <c r="AT858" s="58"/>
      <c r="AU858" s="117">
        <v>91</v>
      </c>
      <c r="AV858" s="117">
        <v>46</v>
      </c>
      <c r="AW858" s="57"/>
      <c r="AY858" s="6"/>
      <c r="AZ858" s="1"/>
      <c r="BA858" s="1"/>
      <c r="BB858" s="176"/>
    </row>
    <row r="859" spans="1:54" x14ac:dyDescent="0.25">
      <c r="A859" s="24" t="s">
        <v>1795</v>
      </c>
      <c r="B859" s="24" t="s">
        <v>1796</v>
      </c>
      <c r="C859" s="24" t="s">
        <v>1763</v>
      </c>
      <c r="D859" s="24" t="s">
        <v>131</v>
      </c>
      <c r="E859" s="58"/>
      <c r="F859" s="139">
        <v>1368</v>
      </c>
      <c r="G859" s="57"/>
      <c r="H859" s="139">
        <v>8008459.4499999993</v>
      </c>
      <c r="I859" s="139">
        <v>1072689.8400000001</v>
      </c>
      <c r="J859" s="139">
        <v>1613602.3399999999</v>
      </c>
      <c r="K859" s="139">
        <v>7000193.6699999999</v>
      </c>
      <c r="L859" s="139">
        <v>17694945.299999997</v>
      </c>
      <c r="M859" s="117">
        <v>0.9</v>
      </c>
      <c r="N859" s="25">
        <v>16625470.130000001</v>
      </c>
      <c r="O859" s="25">
        <v>12153.12</v>
      </c>
      <c r="P859" s="58"/>
      <c r="Q859" s="139">
        <v>8152192.04</v>
      </c>
      <c r="R859" s="139">
        <v>2925358.8</v>
      </c>
      <c r="S859" s="139">
        <v>11217608.51</v>
      </c>
      <c r="T859" s="40">
        <v>0.67472428883429114</v>
      </c>
      <c r="U859" s="58"/>
      <c r="V859" s="28">
        <v>5407861.620000001</v>
      </c>
      <c r="W859" s="29">
        <v>0.67472428883429114</v>
      </c>
      <c r="X859" s="42">
        <v>2</v>
      </c>
      <c r="Y859" s="46">
        <v>0</v>
      </c>
      <c r="Z859" s="58"/>
      <c r="AA859" s="28">
        <v>0</v>
      </c>
      <c r="AB859" s="28">
        <v>0</v>
      </c>
      <c r="AC859" s="139">
        <v>2389136.1878053006</v>
      </c>
      <c r="AD859" s="130">
        <v>118599.71971923533</v>
      </c>
      <c r="AE859" s="137">
        <v>118599.71971923533</v>
      </c>
      <c r="AF859" s="130">
        <v>115326.86338453693</v>
      </c>
      <c r="AG859" s="47">
        <v>0</v>
      </c>
      <c r="AH859" s="47">
        <v>86.695701549148637</v>
      </c>
      <c r="AI859" s="47">
        <v>84.303262707994833</v>
      </c>
      <c r="AJ859" s="47">
        <v>0</v>
      </c>
      <c r="AK859" s="47">
        <v>0</v>
      </c>
      <c r="AL859" s="45">
        <v>0</v>
      </c>
      <c r="AM859" s="30">
        <v>0</v>
      </c>
      <c r="AN859" s="140">
        <v>115326.86</v>
      </c>
      <c r="AO859" s="140">
        <v>84.3</v>
      </c>
      <c r="AP859" s="140">
        <v>2970542.96</v>
      </c>
      <c r="AQ859" s="41">
        <v>3085869.82</v>
      </c>
      <c r="AR859" s="140"/>
      <c r="AS859" s="140">
        <v>3085869.82</v>
      </c>
      <c r="AT859" s="58"/>
      <c r="AU859" s="117">
        <v>88</v>
      </c>
      <c r="AV859" s="117">
        <v>44</v>
      </c>
      <c r="AW859" s="57"/>
      <c r="AY859" s="6"/>
      <c r="AZ859" s="1"/>
      <c r="BA859" s="1"/>
      <c r="BB859" s="176"/>
    </row>
    <row r="860" spans="1:54" x14ac:dyDescent="0.25">
      <c r="A860" s="24" t="s">
        <v>1797</v>
      </c>
      <c r="B860" s="24" t="s">
        <v>1798</v>
      </c>
      <c r="C860" s="24" t="s">
        <v>1763</v>
      </c>
      <c r="D860" s="24" t="s">
        <v>131</v>
      </c>
      <c r="E860" s="58"/>
      <c r="F860" s="139">
        <v>998.49</v>
      </c>
      <c r="G860" s="57"/>
      <c r="H860" s="139">
        <v>6140419.2300000004</v>
      </c>
      <c r="I860" s="139">
        <v>782945.96</v>
      </c>
      <c r="J860" s="139">
        <v>1817081.79</v>
      </c>
      <c r="K860" s="139">
        <v>5385577.2411099998</v>
      </c>
      <c r="L860" s="139">
        <v>14126024.221110001</v>
      </c>
      <c r="M860" s="117">
        <v>0.9</v>
      </c>
      <c r="N860" s="25">
        <v>13251979.52</v>
      </c>
      <c r="O860" s="25">
        <v>13272.02</v>
      </c>
      <c r="P860" s="58"/>
      <c r="Q860" s="139">
        <v>6615351.5099999998</v>
      </c>
      <c r="R860" s="139">
        <v>1165470.52</v>
      </c>
      <c r="S860" s="139">
        <v>9195616.75</v>
      </c>
      <c r="T860" s="40">
        <v>0.69390514346342724</v>
      </c>
      <c r="U860" s="58"/>
      <c r="V860" s="28">
        <v>4056362.7699999996</v>
      </c>
      <c r="W860" s="29">
        <v>0.69390514346342724</v>
      </c>
      <c r="X860" s="42">
        <v>2</v>
      </c>
      <c r="Y860" s="46">
        <v>0</v>
      </c>
      <c r="Z860" s="58"/>
      <c r="AA860" s="28">
        <v>0</v>
      </c>
      <c r="AB860" s="28">
        <v>0</v>
      </c>
      <c r="AC860" s="139">
        <v>1524263.0849258001</v>
      </c>
      <c r="AD860" s="130">
        <v>75666.333117929855</v>
      </c>
      <c r="AE860" s="137">
        <v>75666.333117929855</v>
      </c>
      <c r="AF860" s="130">
        <v>73578.25872572494</v>
      </c>
      <c r="AG860" s="47">
        <v>0</v>
      </c>
      <c r="AH860" s="47">
        <v>75.780762068653516</v>
      </c>
      <c r="AI860" s="47">
        <v>73.68952991589795</v>
      </c>
      <c r="AJ860" s="47">
        <v>0</v>
      </c>
      <c r="AK860" s="47">
        <v>0</v>
      </c>
      <c r="AL860" s="45">
        <v>0</v>
      </c>
      <c r="AM860" s="30">
        <v>0</v>
      </c>
      <c r="AN860" s="140">
        <v>73578.25</v>
      </c>
      <c r="AO860" s="140">
        <v>73.680000000000007</v>
      </c>
      <c r="AP860" s="140">
        <v>1349735.41</v>
      </c>
      <c r="AQ860" s="41">
        <v>1423313.66</v>
      </c>
      <c r="AR860" s="140"/>
      <c r="AS860" s="140">
        <v>1423313.66</v>
      </c>
      <c r="AT860" s="58"/>
      <c r="AU860" s="117">
        <v>91</v>
      </c>
      <c r="AV860" s="117">
        <v>46</v>
      </c>
      <c r="AW860" s="57"/>
      <c r="AY860" s="6"/>
      <c r="AZ860" s="1"/>
      <c r="BA860" s="1"/>
      <c r="BB860" s="176"/>
    </row>
    <row r="861" spans="1:54" x14ac:dyDescent="0.25">
      <c r="A861" s="24" t="s">
        <v>1799</v>
      </c>
      <c r="B861" s="24" t="s">
        <v>1800</v>
      </c>
      <c r="C861" s="24" t="s">
        <v>1763</v>
      </c>
      <c r="D861" s="24" t="s">
        <v>120</v>
      </c>
      <c r="E861" s="58"/>
      <c r="F861" s="139">
        <v>71.290000000000006</v>
      </c>
      <c r="G861" s="57"/>
      <c r="H861" s="139">
        <v>382278.85</v>
      </c>
      <c r="I861" s="139">
        <v>55900.62</v>
      </c>
      <c r="J861" s="139">
        <v>106743.67000000001</v>
      </c>
      <c r="K861" s="139">
        <v>319643.63030999998</v>
      </c>
      <c r="L861" s="139">
        <v>864566.77031000005</v>
      </c>
      <c r="M861" s="117">
        <v>0.9</v>
      </c>
      <c r="N861" s="25">
        <v>810074.45</v>
      </c>
      <c r="O861" s="25">
        <v>11363.08</v>
      </c>
      <c r="P861" s="58"/>
      <c r="Q861" s="139">
        <v>386499.29</v>
      </c>
      <c r="R861" s="139">
        <v>245575.22</v>
      </c>
      <c r="S861" s="139">
        <v>637330.75</v>
      </c>
      <c r="T861" s="40">
        <v>0.78675577287988785</v>
      </c>
      <c r="U861" s="58"/>
      <c r="V861" s="28">
        <v>172743.69999999995</v>
      </c>
      <c r="W861" s="29">
        <v>0.78675577287988785</v>
      </c>
      <c r="X861" s="42">
        <v>2</v>
      </c>
      <c r="Y861" s="46">
        <v>0</v>
      </c>
      <c r="Z861" s="58"/>
      <c r="AA861" s="28">
        <v>0</v>
      </c>
      <c r="AB861" s="28">
        <v>0</v>
      </c>
      <c r="AC861" s="139">
        <v>51353.955549000013</v>
      </c>
      <c r="AD861" s="130">
        <v>2549.2748239606899</v>
      </c>
      <c r="AE861" s="137">
        <v>2605.9348809839671</v>
      </c>
      <c r="AF861" s="130">
        <v>2534.0219750915207</v>
      </c>
      <c r="AG861" s="47">
        <v>0</v>
      </c>
      <c r="AH861" s="47">
        <v>35.75922042307041</v>
      </c>
      <c r="AI861" s="47">
        <v>35.545265466285883</v>
      </c>
      <c r="AJ861" s="47">
        <v>0</v>
      </c>
      <c r="AK861" s="47">
        <v>0</v>
      </c>
      <c r="AL861" s="45">
        <v>0</v>
      </c>
      <c r="AM861" s="30">
        <v>0</v>
      </c>
      <c r="AN861" s="140">
        <v>2534.02</v>
      </c>
      <c r="AO861" s="140">
        <v>35.54</v>
      </c>
      <c r="AP861" s="140">
        <v>248090.04999999996</v>
      </c>
      <c r="AQ861" s="41">
        <v>250624.06999999995</v>
      </c>
      <c r="AR861" s="140"/>
      <c r="AS861" s="140">
        <v>250624.06999999995</v>
      </c>
      <c r="AT861" s="58"/>
      <c r="AU861" s="117">
        <v>91</v>
      </c>
      <c r="AV861" s="117">
        <v>46</v>
      </c>
      <c r="AW861" s="57"/>
      <c r="AY861" s="6"/>
      <c r="AZ861" s="1"/>
      <c r="BA861" s="1"/>
      <c r="BB861" s="176"/>
    </row>
    <row r="862" spans="1:54" x14ac:dyDescent="0.25">
      <c r="A862" s="24" t="s">
        <v>1801</v>
      </c>
      <c r="B862" s="24" t="s">
        <v>1802</v>
      </c>
      <c r="C862" s="24" t="s">
        <v>1763</v>
      </c>
      <c r="D862" s="24" t="s">
        <v>12</v>
      </c>
      <c r="E862" s="58"/>
      <c r="F862" s="139">
        <v>1030.44</v>
      </c>
      <c r="G862" s="57"/>
      <c r="H862" s="139">
        <v>5637818.6600000001</v>
      </c>
      <c r="I862" s="139">
        <v>807998.91</v>
      </c>
      <c r="J862" s="139">
        <v>1231716.9099999999</v>
      </c>
      <c r="K862" s="139">
        <v>4760118.6941599995</v>
      </c>
      <c r="L862" s="139">
        <v>12437653.17416</v>
      </c>
      <c r="M862" s="117">
        <v>0.9</v>
      </c>
      <c r="N862" s="25">
        <v>11669899.720000001</v>
      </c>
      <c r="O862" s="25">
        <v>11325.16</v>
      </c>
      <c r="P862" s="58"/>
      <c r="Q862" s="139">
        <v>4835255.58</v>
      </c>
      <c r="R862" s="139">
        <v>3519532.74</v>
      </c>
      <c r="S862" s="139">
        <v>8455024.7699999996</v>
      </c>
      <c r="T862" s="40">
        <v>0.72451563191324486</v>
      </c>
      <c r="U862" s="58"/>
      <c r="V862" s="28">
        <v>3214874.9500000011</v>
      </c>
      <c r="W862" s="29">
        <v>0.72451563191324486</v>
      </c>
      <c r="X862" s="42">
        <v>2</v>
      </c>
      <c r="Y862" s="46">
        <v>0</v>
      </c>
      <c r="Z862" s="58"/>
      <c r="AA862" s="28">
        <v>0</v>
      </c>
      <c r="AB862" s="28">
        <v>0</v>
      </c>
      <c r="AC862" s="139">
        <v>1220539.4468880012</v>
      </c>
      <c r="AD862" s="130">
        <v>60589.110426627602</v>
      </c>
      <c r="AE862" s="137">
        <v>60589.110426627602</v>
      </c>
      <c r="AF862" s="130">
        <v>58917.104334682619</v>
      </c>
      <c r="AG862" s="47">
        <v>0</v>
      </c>
      <c r="AH862" s="47">
        <v>58.799260924098057</v>
      </c>
      <c r="AI862" s="47">
        <v>57.176647194094386</v>
      </c>
      <c r="AJ862" s="47">
        <v>0</v>
      </c>
      <c r="AK862" s="47">
        <v>0</v>
      </c>
      <c r="AL862" s="45">
        <v>0</v>
      </c>
      <c r="AM862" s="30">
        <v>0</v>
      </c>
      <c r="AN862" s="140">
        <v>58917.1</v>
      </c>
      <c r="AO862" s="140">
        <v>57.17</v>
      </c>
      <c r="AP862" s="140">
        <v>3544613.0100000007</v>
      </c>
      <c r="AQ862" s="41">
        <v>3603530.1100000008</v>
      </c>
      <c r="AR862" s="140"/>
      <c r="AS862" s="140">
        <v>3603530.1100000008</v>
      </c>
      <c r="AT862" s="58"/>
      <c r="AU862" s="117">
        <v>88</v>
      </c>
      <c r="AV862" s="117">
        <v>44</v>
      </c>
      <c r="AW862" s="57"/>
      <c r="AY862" s="6"/>
      <c r="AZ862" s="1"/>
      <c r="BA862" s="1"/>
      <c r="BB862" s="176"/>
    </row>
    <row r="863" spans="1:54" x14ac:dyDescent="0.25">
      <c r="A863" s="24" t="s">
        <v>1803</v>
      </c>
      <c r="B863" s="24" t="s">
        <v>1804</v>
      </c>
      <c r="C863" s="24" t="s">
        <v>1763</v>
      </c>
      <c r="D863" s="24" t="s">
        <v>12</v>
      </c>
      <c r="E863" s="58"/>
      <c r="F863" s="139">
        <v>982.75</v>
      </c>
      <c r="G863" s="57"/>
      <c r="H863" s="139">
        <v>5290220.82</v>
      </c>
      <c r="I863" s="139">
        <v>770603.75</v>
      </c>
      <c r="J863" s="139">
        <v>971756.44000000006</v>
      </c>
      <c r="K863" s="139">
        <v>4460810.44025</v>
      </c>
      <c r="L863" s="139">
        <v>11493391.45025</v>
      </c>
      <c r="M863" s="117">
        <v>0.9</v>
      </c>
      <c r="N863" s="25">
        <v>10790133.34</v>
      </c>
      <c r="O863" s="25">
        <v>10979.53</v>
      </c>
      <c r="P863" s="58"/>
      <c r="Q863" s="139">
        <v>4922458.82</v>
      </c>
      <c r="R863" s="139">
        <v>2345829.2799999998</v>
      </c>
      <c r="S863" s="139">
        <v>7453263.9499999993</v>
      </c>
      <c r="T863" s="40">
        <v>0.69074808578778868</v>
      </c>
      <c r="U863" s="58"/>
      <c r="V863" s="28">
        <v>3336869.3900000006</v>
      </c>
      <c r="W863" s="29">
        <v>0.69074808578778868</v>
      </c>
      <c r="X863" s="42">
        <v>2</v>
      </c>
      <c r="Y863" s="46">
        <v>0</v>
      </c>
      <c r="Z863" s="58"/>
      <c r="AA863" s="28">
        <v>0</v>
      </c>
      <c r="AB863" s="28">
        <v>0</v>
      </c>
      <c r="AC863" s="139">
        <v>1227822.1232528011</v>
      </c>
      <c r="AD863" s="130">
        <v>60950.631624154899</v>
      </c>
      <c r="AE863" s="137">
        <v>60950.631624154899</v>
      </c>
      <c r="AF863" s="130">
        <v>59268.649058873758</v>
      </c>
      <c r="AG863" s="47">
        <v>0</v>
      </c>
      <c r="AH863" s="47">
        <v>62.020484990236476</v>
      </c>
      <c r="AI863" s="47">
        <v>60.308978945686853</v>
      </c>
      <c r="AJ863" s="47">
        <v>0</v>
      </c>
      <c r="AK863" s="47">
        <v>0</v>
      </c>
      <c r="AL863" s="45">
        <v>0</v>
      </c>
      <c r="AM863" s="30">
        <v>0</v>
      </c>
      <c r="AN863" s="140">
        <v>59268.639999999999</v>
      </c>
      <c r="AO863" s="140">
        <v>60.3</v>
      </c>
      <c r="AP863" s="140">
        <v>2359785.75</v>
      </c>
      <c r="AQ863" s="41">
        <v>2419054.39</v>
      </c>
      <c r="AR863" s="140"/>
      <c r="AS863" s="140">
        <v>2419054.39</v>
      </c>
      <c r="AT863" s="58"/>
      <c r="AU863" s="117">
        <v>87</v>
      </c>
      <c r="AV863" s="117">
        <v>44</v>
      </c>
      <c r="AW863" s="57"/>
      <c r="AY863" s="6"/>
      <c r="AZ863" s="1"/>
      <c r="BA863" s="1"/>
      <c r="BB863" s="176"/>
    </row>
    <row r="864" spans="1:54" x14ac:dyDescent="0.25">
      <c r="A864" s="24" t="s">
        <v>1805</v>
      </c>
      <c r="B864" s="24" t="s">
        <v>1806</v>
      </c>
      <c r="C864" s="24" t="s">
        <v>1763</v>
      </c>
      <c r="D864" s="24" t="s">
        <v>12</v>
      </c>
      <c r="E864" s="58"/>
      <c r="F864" s="139">
        <v>461.94</v>
      </c>
      <c r="G864" s="57"/>
      <c r="H864" s="139">
        <v>2524940.58</v>
      </c>
      <c r="I864" s="139">
        <v>362221.01</v>
      </c>
      <c r="J864" s="139">
        <v>607689.41</v>
      </c>
      <c r="K864" s="139">
        <v>2141403.4086600002</v>
      </c>
      <c r="L864" s="139">
        <v>5636254.4086600002</v>
      </c>
      <c r="M864" s="117">
        <v>0.9</v>
      </c>
      <c r="N864" s="25">
        <v>5286769.3</v>
      </c>
      <c r="O864" s="25">
        <v>11444.7</v>
      </c>
      <c r="P864" s="58"/>
      <c r="Q864" s="139">
        <v>2516434.16</v>
      </c>
      <c r="R864" s="139">
        <v>1103135.8899999999</v>
      </c>
      <c r="S864" s="139">
        <v>3897777.63</v>
      </c>
      <c r="T864" s="40">
        <v>0.73727023231371192</v>
      </c>
      <c r="U864" s="58"/>
      <c r="V864" s="28">
        <v>1388991.67</v>
      </c>
      <c r="W864" s="29">
        <v>0.73727023231371192</v>
      </c>
      <c r="X864" s="42">
        <v>2</v>
      </c>
      <c r="Y864" s="46">
        <v>0</v>
      </c>
      <c r="Z864" s="58"/>
      <c r="AA864" s="28">
        <v>0</v>
      </c>
      <c r="AB864" s="28">
        <v>0</v>
      </c>
      <c r="AC864" s="139">
        <v>476184.20859000011</v>
      </c>
      <c r="AD864" s="130">
        <v>23638.381923041001</v>
      </c>
      <c r="AE864" s="137">
        <v>23638.381923041001</v>
      </c>
      <c r="AF864" s="130">
        <v>22986.061426820659</v>
      </c>
      <c r="AG864" s="47">
        <v>0</v>
      </c>
      <c r="AH864" s="47">
        <v>51.171974548731441</v>
      </c>
      <c r="AI864" s="47">
        <v>49.759842028879639</v>
      </c>
      <c r="AJ864" s="47">
        <v>0</v>
      </c>
      <c r="AK864" s="47">
        <v>0</v>
      </c>
      <c r="AL864" s="45">
        <v>0</v>
      </c>
      <c r="AM864" s="30">
        <v>0</v>
      </c>
      <c r="AN864" s="140">
        <v>22986.06</v>
      </c>
      <c r="AO864" s="140">
        <v>49.75</v>
      </c>
      <c r="AP864" s="140">
        <v>1136172.83</v>
      </c>
      <c r="AQ864" s="41">
        <v>1159158.8900000001</v>
      </c>
      <c r="AR864" s="140"/>
      <c r="AS864" s="140">
        <v>1159158.8900000001</v>
      </c>
      <c r="AT864" s="58"/>
      <c r="AU864" s="117">
        <v>87</v>
      </c>
      <c r="AV864" s="117">
        <v>44</v>
      </c>
      <c r="AW864" s="57"/>
      <c r="AY864" s="6"/>
      <c r="AZ864" s="1"/>
      <c r="BA864" s="1"/>
      <c r="BB864" s="176"/>
    </row>
    <row r="865" spans="1:54" x14ac:dyDescent="0.25">
      <c r="A865" s="24" t="s">
        <v>1807</v>
      </c>
      <c r="B865" s="24" t="s">
        <v>1808</v>
      </c>
      <c r="C865" s="24" t="s">
        <v>1763</v>
      </c>
      <c r="D865" s="24" t="s">
        <v>12</v>
      </c>
      <c r="E865" s="58"/>
      <c r="F865" s="139">
        <v>3041</v>
      </c>
      <c r="G865" s="57"/>
      <c r="H865" s="139">
        <v>16426839.210000001</v>
      </c>
      <c r="I865" s="139">
        <v>2384539.33</v>
      </c>
      <c r="J865" s="139">
        <v>3321110.6</v>
      </c>
      <c r="K865" s="139">
        <v>12996270.244999999</v>
      </c>
      <c r="L865" s="139">
        <v>35128759.384999998</v>
      </c>
      <c r="M865" s="117">
        <v>0.9</v>
      </c>
      <c r="N865" s="25">
        <v>32915510.469999999</v>
      </c>
      <c r="O865" s="25">
        <v>10823.91</v>
      </c>
      <c r="P865" s="58"/>
      <c r="Q865" s="139">
        <v>26532723.239999998</v>
      </c>
      <c r="R865" s="139">
        <v>2319690.08</v>
      </c>
      <c r="S865" s="139">
        <v>30045237.739999995</v>
      </c>
      <c r="T865" s="40">
        <v>0.91279877817431876</v>
      </c>
      <c r="U865" s="58"/>
      <c r="V865" s="28">
        <v>2870272.7300000042</v>
      </c>
      <c r="W865" s="29">
        <v>0.91279877817431876</v>
      </c>
      <c r="X865" s="42">
        <v>3</v>
      </c>
      <c r="Y865" s="46">
        <v>0</v>
      </c>
      <c r="Z865" s="58"/>
      <c r="AA865" s="28">
        <v>0</v>
      </c>
      <c r="AB865" s="28">
        <v>0</v>
      </c>
      <c r="AC865" s="139">
        <v>0</v>
      </c>
      <c r="AD865" s="130">
        <v>0</v>
      </c>
      <c r="AE865" s="137">
        <v>0</v>
      </c>
      <c r="AF865" s="130">
        <v>0</v>
      </c>
      <c r="AG865" s="47">
        <v>0</v>
      </c>
      <c r="AH865" s="47">
        <v>0</v>
      </c>
      <c r="AI865" s="47">
        <v>0</v>
      </c>
      <c r="AJ865" s="47">
        <v>24.620239170969047</v>
      </c>
      <c r="AK865" s="47">
        <v>0</v>
      </c>
      <c r="AL865" s="45">
        <v>74870.147318916876</v>
      </c>
      <c r="AM865" s="30">
        <v>0</v>
      </c>
      <c r="AN865" s="140">
        <v>74870.14</v>
      </c>
      <c r="AO865" s="140">
        <v>24.62</v>
      </c>
      <c r="AP865" s="140">
        <v>2338961.5700000003</v>
      </c>
      <c r="AQ865" s="41">
        <v>2413831.7100000004</v>
      </c>
      <c r="AR865" s="140"/>
      <c r="AS865" s="140">
        <v>2413831.7100000004</v>
      </c>
      <c r="AT865" s="58"/>
      <c r="AU865" s="117">
        <v>88</v>
      </c>
      <c r="AV865" s="117">
        <v>44</v>
      </c>
      <c r="AW865" s="57"/>
      <c r="AY865" s="6"/>
      <c r="AZ865" s="1"/>
      <c r="BA865" s="1"/>
      <c r="BB865" s="176"/>
    </row>
    <row r="866" spans="1:54" x14ac:dyDescent="0.25">
      <c r="A866" s="24" t="s">
        <v>1809</v>
      </c>
      <c r="B866" s="24" t="s">
        <v>1810</v>
      </c>
      <c r="C866" s="24" t="s">
        <v>1811</v>
      </c>
      <c r="D866" s="24" t="s">
        <v>120</v>
      </c>
      <c r="E866" s="58"/>
      <c r="F866" s="139">
        <v>882.71</v>
      </c>
      <c r="G866" s="57"/>
      <c r="H866" s="139">
        <v>4657277.68</v>
      </c>
      <c r="I866" s="139">
        <v>692159.39</v>
      </c>
      <c r="J866" s="139">
        <v>997967.82000000007</v>
      </c>
      <c r="K866" s="139">
        <v>3840553.3766899998</v>
      </c>
      <c r="L866" s="139">
        <v>10187958.266689999</v>
      </c>
      <c r="M866" s="117">
        <v>0.9</v>
      </c>
      <c r="N866" s="25">
        <v>9553217.7699999996</v>
      </c>
      <c r="O866" s="25">
        <v>10822.6</v>
      </c>
      <c r="P866" s="58"/>
      <c r="Q866" s="139">
        <v>5216056.9000000004</v>
      </c>
      <c r="R866" s="139">
        <v>1735966.4</v>
      </c>
      <c r="S866" s="139">
        <v>7003290.4399999995</v>
      </c>
      <c r="T866" s="40">
        <v>0.73308183782771652</v>
      </c>
      <c r="U866" s="58"/>
      <c r="V866" s="28">
        <v>2549927.33</v>
      </c>
      <c r="W866" s="29">
        <v>0.73308183782771652</v>
      </c>
      <c r="X866" s="42">
        <v>2</v>
      </c>
      <c r="Y866" s="46">
        <v>0</v>
      </c>
      <c r="Z866" s="58"/>
      <c r="AA866" s="28">
        <v>0</v>
      </c>
      <c r="AB866" s="28">
        <v>0</v>
      </c>
      <c r="AC866" s="139">
        <v>723950.92106200045</v>
      </c>
      <c r="AD866" s="130">
        <v>35937.83258011267</v>
      </c>
      <c r="AE866" s="137">
        <v>35937.83258011267</v>
      </c>
      <c r="AF866" s="130">
        <v>34946.098676410402</v>
      </c>
      <c r="AG866" s="47">
        <v>0</v>
      </c>
      <c r="AH866" s="47">
        <v>40.713068369127654</v>
      </c>
      <c r="AI866" s="47">
        <v>39.58955792549127</v>
      </c>
      <c r="AJ866" s="47">
        <v>0</v>
      </c>
      <c r="AK866" s="47">
        <v>0</v>
      </c>
      <c r="AL866" s="45">
        <v>0</v>
      </c>
      <c r="AM866" s="30">
        <v>0</v>
      </c>
      <c r="AN866" s="140">
        <v>34946.089999999997</v>
      </c>
      <c r="AO866" s="140">
        <v>39.58</v>
      </c>
      <c r="AP866" s="140">
        <v>1755041.2399999998</v>
      </c>
      <c r="AQ866" s="41">
        <v>1789987.3299999998</v>
      </c>
      <c r="AR866" s="140"/>
      <c r="AS866" s="140">
        <v>1789987.3299999998</v>
      </c>
      <c r="AT866" s="58"/>
      <c r="AU866" s="117">
        <v>73</v>
      </c>
      <c r="AV866" s="117">
        <v>37</v>
      </c>
      <c r="AW866" s="57"/>
      <c r="AY866" s="6"/>
      <c r="AZ866" s="1"/>
      <c r="BA866" s="1"/>
      <c r="BB866" s="176"/>
    </row>
    <row r="867" spans="1:54" x14ac:dyDescent="0.25">
      <c r="A867" s="24" t="s">
        <v>1812</v>
      </c>
      <c r="B867" s="24" t="s">
        <v>1813</v>
      </c>
      <c r="C867" s="24" t="s">
        <v>1811</v>
      </c>
      <c r="D867" s="24" t="s">
        <v>120</v>
      </c>
      <c r="E867" s="58"/>
      <c r="F867" s="139">
        <v>223.54</v>
      </c>
      <c r="G867" s="57"/>
      <c r="H867" s="139">
        <v>1227888.7000000002</v>
      </c>
      <c r="I867" s="139">
        <v>175284.42</v>
      </c>
      <c r="J867" s="139">
        <v>371879.8</v>
      </c>
      <c r="K867" s="139">
        <v>1022081.5940600001</v>
      </c>
      <c r="L867" s="139">
        <v>2797134.5140600004</v>
      </c>
      <c r="M867" s="117">
        <v>0.9</v>
      </c>
      <c r="N867" s="25">
        <v>2619629.2200000002</v>
      </c>
      <c r="O867" s="25">
        <v>11718.83</v>
      </c>
      <c r="P867" s="58"/>
      <c r="Q867" s="139">
        <v>1332343.42</v>
      </c>
      <c r="R867" s="139">
        <v>461106.3</v>
      </c>
      <c r="S867" s="139">
        <v>1822041.99</v>
      </c>
      <c r="T867" s="40">
        <v>0.69553430542357431</v>
      </c>
      <c r="U867" s="58"/>
      <c r="V867" s="28">
        <v>797587.23000000021</v>
      </c>
      <c r="W867" s="29">
        <v>0.69553430542357431</v>
      </c>
      <c r="X867" s="42">
        <v>2</v>
      </c>
      <c r="Y867" s="46">
        <v>0</v>
      </c>
      <c r="Z867" s="58"/>
      <c r="AA867" s="28">
        <v>0</v>
      </c>
      <c r="AB867" s="28">
        <v>0</v>
      </c>
      <c r="AC867" s="139">
        <v>263205.78495120018</v>
      </c>
      <c r="AD867" s="130">
        <v>13065.865597376982</v>
      </c>
      <c r="AE867" s="137">
        <v>13065.865597376982</v>
      </c>
      <c r="AF867" s="130">
        <v>12705.302342337876</v>
      </c>
      <c r="AG867" s="47">
        <v>0</v>
      </c>
      <c r="AH867" s="47">
        <v>58.449787945678544</v>
      </c>
      <c r="AI867" s="47">
        <v>56.836818208543782</v>
      </c>
      <c r="AJ867" s="47">
        <v>0</v>
      </c>
      <c r="AK867" s="47">
        <v>0</v>
      </c>
      <c r="AL867" s="45">
        <v>0</v>
      </c>
      <c r="AM867" s="30">
        <v>0</v>
      </c>
      <c r="AN867" s="140">
        <v>12705.3</v>
      </c>
      <c r="AO867" s="140">
        <v>56.83</v>
      </c>
      <c r="AP867" s="140">
        <v>482713.55</v>
      </c>
      <c r="AQ867" s="41">
        <v>495418.85</v>
      </c>
      <c r="AR867" s="140"/>
      <c r="AS867" s="140">
        <v>495418.85</v>
      </c>
      <c r="AT867" s="58"/>
      <c r="AU867" s="117">
        <v>73</v>
      </c>
      <c r="AV867" s="117">
        <v>37</v>
      </c>
      <c r="AW867" s="57"/>
      <c r="AY867" s="6"/>
      <c r="AZ867" s="1"/>
      <c r="BA867" s="1"/>
      <c r="BB867" s="176"/>
    </row>
    <row r="868" spans="1:54" x14ac:dyDescent="0.25">
      <c r="A868" s="24" t="s">
        <v>1814</v>
      </c>
      <c r="B868" s="24" t="s">
        <v>1815</v>
      </c>
      <c r="C868" s="24" t="s">
        <v>1811</v>
      </c>
      <c r="D868" s="24" t="s">
        <v>12</v>
      </c>
      <c r="E868" s="58"/>
      <c r="F868" s="139">
        <v>969.97</v>
      </c>
      <c r="G868" s="57"/>
      <c r="H868" s="139">
        <v>5499170.0800000001</v>
      </c>
      <c r="I868" s="139">
        <v>760582.57</v>
      </c>
      <c r="J868" s="139">
        <v>1566650.3899999997</v>
      </c>
      <c r="K868" s="139">
        <v>4669508.5138299987</v>
      </c>
      <c r="L868" s="139">
        <v>12495911.553829998</v>
      </c>
      <c r="M868" s="117">
        <v>0.9</v>
      </c>
      <c r="N868" s="25">
        <v>11713271.24</v>
      </c>
      <c r="O868" s="25">
        <v>12075.91</v>
      </c>
      <c r="P868" s="58"/>
      <c r="Q868" s="139">
        <v>6982229.6600000001</v>
      </c>
      <c r="R868" s="139">
        <v>2532897.9</v>
      </c>
      <c r="S868" s="139">
        <v>9911395.9499999993</v>
      </c>
      <c r="T868" s="40">
        <v>0.84616805561142283</v>
      </c>
      <c r="U868" s="58"/>
      <c r="V868" s="28">
        <v>1801875.290000001</v>
      </c>
      <c r="W868" s="29">
        <v>0.84616805561142283</v>
      </c>
      <c r="X868" s="42">
        <v>2</v>
      </c>
      <c r="Y868" s="46">
        <v>0</v>
      </c>
      <c r="Z868" s="58"/>
      <c r="AA868" s="28">
        <v>0</v>
      </c>
      <c r="AB868" s="28">
        <v>0</v>
      </c>
      <c r="AC868" s="139">
        <v>261929.70815640048</v>
      </c>
      <c r="AD868" s="130">
        <v>13002.519543277618</v>
      </c>
      <c r="AE868" s="137">
        <v>35456.286386702464</v>
      </c>
      <c r="AF868" s="130">
        <v>34477.841144333317</v>
      </c>
      <c r="AG868" s="47">
        <v>0</v>
      </c>
      <c r="AH868" s="47">
        <v>13.405073912881448</v>
      </c>
      <c r="AI868" s="47">
        <v>35.545265466285883</v>
      </c>
      <c r="AJ868" s="47">
        <v>0</v>
      </c>
      <c r="AK868" s="47">
        <v>0</v>
      </c>
      <c r="AL868" s="45">
        <v>0</v>
      </c>
      <c r="AM868" s="30">
        <v>0</v>
      </c>
      <c r="AN868" s="140">
        <v>34477.839999999997</v>
      </c>
      <c r="AO868" s="140">
        <v>35.54</v>
      </c>
      <c r="AP868" s="140">
        <v>2600019.27</v>
      </c>
      <c r="AQ868" s="41">
        <v>2634497.11</v>
      </c>
      <c r="AR868" s="140"/>
      <c r="AS868" s="140">
        <v>2634497.11</v>
      </c>
      <c r="AT868" s="58"/>
      <c r="AU868" s="117">
        <v>106</v>
      </c>
      <c r="AV868" s="117">
        <v>53</v>
      </c>
      <c r="AW868" s="57"/>
      <c r="AY868" s="6"/>
      <c r="AZ868" s="1"/>
      <c r="BA868" s="1"/>
      <c r="BB868" s="176"/>
    </row>
    <row r="869" spans="1:54" x14ac:dyDescent="0.25">
      <c r="A869" s="24" t="s">
        <v>1816</v>
      </c>
      <c r="B869" s="24" t="s">
        <v>1817</v>
      </c>
      <c r="C869" s="24" t="s">
        <v>1811</v>
      </c>
      <c r="D869" s="24" t="s">
        <v>12</v>
      </c>
      <c r="E869" s="58"/>
      <c r="F869" s="139">
        <v>1191.5</v>
      </c>
      <c r="G869" s="57"/>
      <c r="H869" s="139">
        <v>6657173.6799999997</v>
      </c>
      <c r="I869" s="139">
        <v>934290.89</v>
      </c>
      <c r="J869" s="139">
        <v>1687376.0200000003</v>
      </c>
      <c r="K869" s="139">
        <v>5609926.8075000001</v>
      </c>
      <c r="L869" s="139">
        <v>14888767.397500001</v>
      </c>
      <c r="M869" s="117">
        <v>0.9</v>
      </c>
      <c r="N869" s="25">
        <v>13960883.33</v>
      </c>
      <c r="O869" s="25">
        <v>11717.06</v>
      </c>
      <c r="P869" s="58"/>
      <c r="Q869" s="139">
        <v>7470733.4299999997</v>
      </c>
      <c r="R869" s="139">
        <v>2512563.92</v>
      </c>
      <c r="S869" s="139">
        <v>10349101.779999999</v>
      </c>
      <c r="T869" s="40">
        <v>0.74129276317073833</v>
      </c>
      <c r="U869" s="58"/>
      <c r="V869" s="28">
        <v>3611781.5500000007</v>
      </c>
      <c r="W869" s="29">
        <v>0.74129276317073833</v>
      </c>
      <c r="X869" s="42">
        <v>2</v>
      </c>
      <c r="Y869" s="46">
        <v>0</v>
      </c>
      <c r="Z869" s="58"/>
      <c r="AA869" s="28">
        <v>0</v>
      </c>
      <c r="AB869" s="28">
        <v>0</v>
      </c>
      <c r="AC869" s="139">
        <v>1090121.0627640001</v>
      </c>
      <c r="AD869" s="130">
        <v>54114.978109561627</v>
      </c>
      <c r="AE869" s="137">
        <v>54114.978109561627</v>
      </c>
      <c r="AF869" s="130">
        <v>52621.630997720022</v>
      </c>
      <c r="AG869" s="47">
        <v>0</v>
      </c>
      <c r="AH869" s="47">
        <v>45.417522542645095</v>
      </c>
      <c r="AI869" s="47">
        <v>44.164188835686126</v>
      </c>
      <c r="AJ869" s="47">
        <v>0</v>
      </c>
      <c r="AK869" s="47">
        <v>0</v>
      </c>
      <c r="AL869" s="45">
        <v>0</v>
      </c>
      <c r="AM869" s="30">
        <v>0</v>
      </c>
      <c r="AN869" s="140">
        <v>52621.63</v>
      </c>
      <c r="AO869" s="140">
        <v>44.16</v>
      </c>
      <c r="AP869" s="140">
        <v>2565185.1</v>
      </c>
      <c r="AQ869" s="41">
        <v>2617806.73</v>
      </c>
      <c r="AR869" s="140"/>
      <c r="AS869" s="140">
        <v>2617806.73</v>
      </c>
      <c r="AT869" s="58"/>
      <c r="AU869" s="117">
        <v>106</v>
      </c>
      <c r="AV869" s="117">
        <v>53</v>
      </c>
      <c r="AW869" s="57"/>
      <c r="AY869" s="6"/>
      <c r="AZ869" s="1"/>
      <c r="BA869" s="1"/>
      <c r="BB869" s="176"/>
    </row>
    <row r="870" spans="1:54" x14ac:dyDescent="0.25">
      <c r="A870" s="24" t="s">
        <v>1818</v>
      </c>
      <c r="B870" s="24" t="s">
        <v>1819</v>
      </c>
      <c r="C870" s="24" t="s">
        <v>1811</v>
      </c>
      <c r="D870" s="24" t="s">
        <v>12</v>
      </c>
      <c r="E870" s="58"/>
      <c r="F870" s="139">
        <v>333.87</v>
      </c>
      <c r="G870" s="57"/>
      <c r="H870" s="139">
        <v>1900091.25</v>
      </c>
      <c r="I870" s="139">
        <v>261797.48</v>
      </c>
      <c r="J870" s="139">
        <v>570744.66999999993</v>
      </c>
      <c r="K870" s="139">
        <v>1612868.81693</v>
      </c>
      <c r="L870" s="139">
        <v>4345502.2169300001</v>
      </c>
      <c r="M870" s="117">
        <v>0.9</v>
      </c>
      <c r="N870" s="25">
        <v>4072238.87</v>
      </c>
      <c r="O870" s="25">
        <v>12197.07</v>
      </c>
      <c r="P870" s="58"/>
      <c r="Q870" s="139">
        <v>2285673.7999999998</v>
      </c>
      <c r="R870" s="139">
        <v>930304.12</v>
      </c>
      <c r="S870" s="139">
        <v>3285157.17</v>
      </c>
      <c r="T870" s="40">
        <v>0.80672015440980249</v>
      </c>
      <c r="U870" s="58"/>
      <c r="V870" s="28">
        <v>787081.70000000019</v>
      </c>
      <c r="W870" s="29">
        <v>0.80672015440980249</v>
      </c>
      <c r="X870" s="42">
        <v>2</v>
      </c>
      <c r="Y870" s="46">
        <v>0</v>
      </c>
      <c r="Z870" s="58"/>
      <c r="AA870" s="28">
        <v>0</v>
      </c>
      <c r="AB870" s="28">
        <v>0</v>
      </c>
      <c r="AC870" s="139">
        <v>170746.08694350003</v>
      </c>
      <c r="AD870" s="130">
        <v>8476.0501130149787</v>
      </c>
      <c r="AE870" s="137">
        <v>12204.285014926596</v>
      </c>
      <c r="AF870" s="130">
        <v>11867.497781228867</v>
      </c>
      <c r="AG870" s="47">
        <v>0</v>
      </c>
      <c r="AH870" s="47">
        <v>25.387276823359326</v>
      </c>
      <c r="AI870" s="47">
        <v>35.545265466285883</v>
      </c>
      <c r="AJ870" s="47">
        <v>0</v>
      </c>
      <c r="AK870" s="47">
        <v>0</v>
      </c>
      <c r="AL870" s="45">
        <v>0</v>
      </c>
      <c r="AM870" s="30">
        <v>0</v>
      </c>
      <c r="AN870" s="140">
        <v>11867.49</v>
      </c>
      <c r="AO870" s="140">
        <v>35.54</v>
      </c>
      <c r="AP870" s="140">
        <v>966168.62</v>
      </c>
      <c r="AQ870" s="41">
        <v>978036.11</v>
      </c>
      <c r="AR870" s="140"/>
      <c r="AS870" s="140">
        <v>978036.11</v>
      </c>
      <c r="AT870" s="58"/>
      <c r="AU870" s="117">
        <v>73</v>
      </c>
      <c r="AV870" s="117">
        <v>37</v>
      </c>
      <c r="AW870" s="57"/>
      <c r="AY870" s="6"/>
      <c r="AZ870" s="1"/>
      <c r="BA870" s="1"/>
      <c r="BB870" s="176"/>
    </row>
    <row r="871" spans="1:54" x14ac:dyDescent="0.25">
      <c r="A871" s="24" t="s">
        <v>1820</v>
      </c>
      <c r="B871" s="24" t="s">
        <v>1821</v>
      </c>
      <c r="C871" s="24" t="s">
        <v>1811</v>
      </c>
      <c r="D871" s="24" t="s">
        <v>12</v>
      </c>
      <c r="E871" s="58"/>
      <c r="F871" s="139">
        <v>506.45</v>
      </c>
      <c r="G871" s="57"/>
      <c r="H871" s="139">
        <v>2805271.59</v>
      </c>
      <c r="I871" s="139">
        <v>397122.63</v>
      </c>
      <c r="J871" s="139">
        <v>648110.73</v>
      </c>
      <c r="K871" s="139">
        <v>2364836.00355</v>
      </c>
      <c r="L871" s="139">
        <v>6215340.9535499997</v>
      </c>
      <c r="M871" s="117">
        <v>0.9</v>
      </c>
      <c r="N871" s="25">
        <v>5830290.4500000002</v>
      </c>
      <c r="O871" s="25">
        <v>11512.07</v>
      </c>
      <c r="P871" s="58"/>
      <c r="Q871" s="139">
        <v>4050374</v>
      </c>
      <c r="R871" s="139">
        <v>897429.36</v>
      </c>
      <c r="S871" s="139">
        <v>5099210.79</v>
      </c>
      <c r="T871" s="40">
        <v>0.8746066484560816</v>
      </c>
      <c r="U871" s="58"/>
      <c r="V871" s="28">
        <v>731079.66000000015</v>
      </c>
      <c r="W871" s="29">
        <v>0.8746066484560816</v>
      </c>
      <c r="X871" s="42">
        <v>2</v>
      </c>
      <c r="Y871" s="46">
        <v>0</v>
      </c>
      <c r="Z871" s="58"/>
      <c r="AA871" s="28">
        <v>0</v>
      </c>
      <c r="AB871" s="28">
        <v>0</v>
      </c>
      <c r="AC871" s="139">
        <v>51092.267236500069</v>
      </c>
      <c r="AD871" s="130">
        <v>2536.2842876008503</v>
      </c>
      <c r="AE871" s="137">
        <v>18512.774869888202</v>
      </c>
      <c r="AF871" s="130">
        <v>18001.899695400483</v>
      </c>
      <c r="AG871" s="47">
        <v>0</v>
      </c>
      <c r="AH871" s="47">
        <v>5.0079658161730682</v>
      </c>
      <c r="AI871" s="47">
        <v>35.545265466285876</v>
      </c>
      <c r="AJ871" s="47">
        <v>0</v>
      </c>
      <c r="AK871" s="47">
        <v>0</v>
      </c>
      <c r="AL871" s="45">
        <v>0</v>
      </c>
      <c r="AM871" s="30">
        <v>0</v>
      </c>
      <c r="AN871" s="140">
        <v>18001.89</v>
      </c>
      <c r="AO871" s="140">
        <v>35.54</v>
      </c>
      <c r="AP871" s="140">
        <v>910625.72</v>
      </c>
      <c r="AQ871" s="41">
        <v>928627.61</v>
      </c>
      <c r="AR871" s="140"/>
      <c r="AS871" s="140">
        <v>928627.61</v>
      </c>
      <c r="AT871" s="58"/>
      <c r="AU871" s="117">
        <v>106</v>
      </c>
      <c r="AV871" s="117">
        <v>53</v>
      </c>
      <c r="AW871" s="57"/>
      <c r="AY871" s="6"/>
      <c r="AZ871" s="1"/>
      <c r="BA871" s="1"/>
      <c r="BB871" s="176"/>
    </row>
    <row r="872" spans="1:54" x14ac:dyDescent="0.25">
      <c r="A872" s="24" t="s">
        <v>1822</v>
      </c>
      <c r="B872" s="24" t="s">
        <v>1823</v>
      </c>
      <c r="C872" s="24" t="s">
        <v>1811</v>
      </c>
      <c r="D872" s="24" t="s">
        <v>120</v>
      </c>
      <c r="E872" s="58"/>
      <c r="F872" s="139">
        <v>825.64</v>
      </c>
      <c r="G872" s="57"/>
      <c r="H872" s="139">
        <v>4281997.49</v>
      </c>
      <c r="I872" s="139">
        <v>647409.09</v>
      </c>
      <c r="J872" s="139">
        <v>834991.48999999987</v>
      </c>
      <c r="K872" s="139">
        <v>3542071.3129600002</v>
      </c>
      <c r="L872" s="139">
        <v>9306469.382960001</v>
      </c>
      <c r="M872" s="117">
        <v>0.9</v>
      </c>
      <c r="N872" s="25">
        <v>8730029.5700000003</v>
      </c>
      <c r="O872" s="25">
        <v>10573.65</v>
      </c>
      <c r="P872" s="58"/>
      <c r="Q872" s="139">
        <v>5004925.95</v>
      </c>
      <c r="R872" s="139">
        <v>2007304.48</v>
      </c>
      <c r="S872" s="139">
        <v>7025246.3200000003</v>
      </c>
      <c r="T872" s="40">
        <v>0.80472193864516317</v>
      </c>
      <c r="U872" s="58"/>
      <c r="V872" s="28">
        <v>1704783.25</v>
      </c>
      <c r="W872" s="29">
        <v>0.80472193864516317</v>
      </c>
      <c r="X872" s="42">
        <v>2</v>
      </c>
      <c r="Y872" s="46">
        <v>0</v>
      </c>
      <c r="Z872" s="58"/>
      <c r="AA872" s="28">
        <v>0</v>
      </c>
      <c r="AB872" s="28">
        <v>0</v>
      </c>
      <c r="AC872" s="139">
        <v>354920.65102310019</v>
      </c>
      <c r="AD872" s="130">
        <v>17618.706689372942</v>
      </c>
      <c r="AE872" s="137">
        <v>30180.447119309894</v>
      </c>
      <c r="AF872" s="130">
        <v>29347.592979584275</v>
      </c>
      <c r="AG872" s="47">
        <v>0</v>
      </c>
      <c r="AH872" s="47">
        <v>21.339453865332278</v>
      </c>
      <c r="AI872" s="47">
        <v>35.545265466285883</v>
      </c>
      <c r="AJ872" s="47">
        <v>0</v>
      </c>
      <c r="AK872" s="47">
        <v>0</v>
      </c>
      <c r="AL872" s="45">
        <v>0</v>
      </c>
      <c r="AM872" s="30">
        <v>0</v>
      </c>
      <c r="AN872" s="140">
        <v>29347.59</v>
      </c>
      <c r="AO872" s="140">
        <v>35.54</v>
      </c>
      <c r="AP872" s="140">
        <v>2015880.15</v>
      </c>
      <c r="AQ872" s="41">
        <v>2045227.74</v>
      </c>
      <c r="AR872" s="140"/>
      <c r="AS872" s="140">
        <v>2045227.74</v>
      </c>
      <c r="AT872" s="58"/>
      <c r="AU872" s="117">
        <v>73</v>
      </c>
      <c r="AV872" s="117">
        <v>37</v>
      </c>
      <c r="AW872" s="57"/>
      <c r="AY872" s="6"/>
      <c r="AZ872" s="1"/>
      <c r="BA872" s="1"/>
      <c r="BB872" s="176"/>
    </row>
    <row r="873" spans="1:54" x14ac:dyDescent="0.25">
      <c r="A873" s="24" t="s">
        <v>1824</v>
      </c>
      <c r="B873" s="24" t="s">
        <v>1825</v>
      </c>
      <c r="C873" s="24" t="s">
        <v>1811</v>
      </c>
      <c r="D873" s="24" t="s">
        <v>131</v>
      </c>
      <c r="E873" s="58"/>
      <c r="F873" s="139">
        <v>1021.5</v>
      </c>
      <c r="G873" s="57"/>
      <c r="H873" s="139">
        <v>5897708.3100000005</v>
      </c>
      <c r="I873" s="139">
        <v>800988.79</v>
      </c>
      <c r="J873" s="139">
        <v>1034203.74</v>
      </c>
      <c r="K873" s="139">
        <v>5152338.7804999994</v>
      </c>
      <c r="L873" s="139">
        <v>12885239.6205</v>
      </c>
      <c r="M873" s="117">
        <v>0.9</v>
      </c>
      <c r="N873" s="25">
        <v>12111949.529999999</v>
      </c>
      <c r="O873" s="25">
        <v>11857.02</v>
      </c>
      <c r="P873" s="58"/>
      <c r="Q873" s="139">
        <v>6409863.6500000004</v>
      </c>
      <c r="R873" s="139">
        <v>2159803</v>
      </c>
      <c r="S873" s="139">
        <v>8676496.1000000015</v>
      </c>
      <c r="T873" s="40">
        <v>0.71635834334590409</v>
      </c>
      <c r="U873" s="58"/>
      <c r="V873" s="28">
        <v>3435453.4299999978</v>
      </c>
      <c r="W873" s="29">
        <v>0.71635834334590409</v>
      </c>
      <c r="X873" s="42">
        <v>2</v>
      </c>
      <c r="Y873" s="46">
        <v>0</v>
      </c>
      <c r="Z873" s="58"/>
      <c r="AA873" s="28">
        <v>0</v>
      </c>
      <c r="AB873" s="28">
        <v>0</v>
      </c>
      <c r="AC873" s="139">
        <v>1363915.2980963988</v>
      </c>
      <c r="AD873" s="130">
        <v>67706.467676757078</v>
      </c>
      <c r="AE873" s="137">
        <v>67706.467676757078</v>
      </c>
      <c r="AF873" s="130">
        <v>65838.052286227394</v>
      </c>
      <c r="AG873" s="47">
        <v>0</v>
      </c>
      <c r="AH873" s="47">
        <v>66.281417206810644</v>
      </c>
      <c r="AI873" s="47">
        <v>64.452327250344979</v>
      </c>
      <c r="AJ873" s="47">
        <v>0</v>
      </c>
      <c r="AK873" s="47">
        <v>0</v>
      </c>
      <c r="AL873" s="45">
        <v>0</v>
      </c>
      <c r="AM873" s="30">
        <v>0</v>
      </c>
      <c r="AN873" s="140">
        <v>65838.05</v>
      </c>
      <c r="AO873" s="140">
        <v>64.45</v>
      </c>
      <c r="AP873" s="140">
        <v>2179790.2799999998</v>
      </c>
      <c r="AQ873" s="41">
        <v>2245628.3299999996</v>
      </c>
      <c r="AR873" s="140"/>
      <c r="AS873" s="140">
        <v>2245628.3299999996</v>
      </c>
      <c r="AT873" s="58"/>
      <c r="AU873" s="117">
        <v>73</v>
      </c>
      <c r="AV873" s="117">
        <v>37</v>
      </c>
      <c r="AW873" s="57"/>
      <c r="AY873" s="6"/>
      <c r="AZ873" s="1"/>
      <c r="BA873" s="1"/>
      <c r="BB873" s="176"/>
    </row>
    <row r="874" spans="1:54" x14ac:dyDescent="0.25">
      <c r="A874" s="24" t="s">
        <v>1826</v>
      </c>
      <c r="B874" s="24" t="s">
        <v>1827</v>
      </c>
      <c r="C874" s="24" t="s">
        <v>1811</v>
      </c>
      <c r="D874" s="24" t="s">
        <v>12</v>
      </c>
      <c r="E874" s="58"/>
      <c r="F874" s="139">
        <v>1562.13</v>
      </c>
      <c r="G874" s="57"/>
      <c r="H874" s="139">
        <v>8578672.4800000004</v>
      </c>
      <c r="I874" s="139">
        <v>1224912.99</v>
      </c>
      <c r="J874" s="139">
        <v>1918454.3499999996</v>
      </c>
      <c r="K874" s="139">
        <v>7222287.7950699981</v>
      </c>
      <c r="L874" s="139">
        <v>18944327.61507</v>
      </c>
      <c r="M874" s="117">
        <v>0.9</v>
      </c>
      <c r="N874" s="25">
        <v>17772123.629999999</v>
      </c>
      <c r="O874" s="25">
        <v>11376.85</v>
      </c>
      <c r="P874" s="58"/>
      <c r="Q874" s="139">
        <v>9211554.3300000001</v>
      </c>
      <c r="R874" s="139">
        <v>3712299.75</v>
      </c>
      <c r="S874" s="139">
        <v>13407346.040000001</v>
      </c>
      <c r="T874" s="40">
        <v>0.75440314951263943</v>
      </c>
      <c r="U874" s="58"/>
      <c r="V874" s="28">
        <v>4364777.589999998</v>
      </c>
      <c r="W874" s="29">
        <v>0.75440314951263943</v>
      </c>
      <c r="X874" s="42">
        <v>2</v>
      </c>
      <c r="Y874" s="46">
        <v>0</v>
      </c>
      <c r="Z874" s="58"/>
      <c r="AA874" s="28">
        <v>0</v>
      </c>
      <c r="AB874" s="28">
        <v>0</v>
      </c>
      <c r="AC874" s="139">
        <v>1253675.3524814991</v>
      </c>
      <c r="AD874" s="130">
        <v>62234.018379590285</v>
      </c>
      <c r="AE874" s="137">
        <v>62234.018379590285</v>
      </c>
      <c r="AF874" s="130">
        <v>60516.619706393052</v>
      </c>
      <c r="AG874" s="47">
        <v>0</v>
      </c>
      <c r="AH874" s="47">
        <v>39.839205686844423</v>
      </c>
      <c r="AI874" s="47">
        <v>38.73981019914671</v>
      </c>
      <c r="AJ874" s="47">
        <v>0</v>
      </c>
      <c r="AK874" s="47">
        <v>0</v>
      </c>
      <c r="AL874" s="45">
        <v>0</v>
      </c>
      <c r="AM874" s="30">
        <v>0</v>
      </c>
      <c r="AN874" s="140">
        <v>60516.61</v>
      </c>
      <c r="AO874" s="140">
        <v>38.729999999999997</v>
      </c>
      <c r="AP874" s="140">
        <v>3755651.61</v>
      </c>
      <c r="AQ874" s="41">
        <v>3816168.2199999997</v>
      </c>
      <c r="AR874" s="140"/>
      <c r="AS874" s="140">
        <v>3816168.2199999997</v>
      </c>
      <c r="AT874" s="58"/>
      <c r="AU874" s="117">
        <v>106</v>
      </c>
      <c r="AV874" s="117">
        <v>53</v>
      </c>
      <c r="AW874" s="57"/>
      <c r="AY874" s="6"/>
      <c r="AZ874" s="1"/>
      <c r="BA874" s="1"/>
      <c r="BB874" s="176"/>
    </row>
    <row r="875" spans="1:54" x14ac:dyDescent="0.25">
      <c r="A875" s="24" t="s">
        <v>1828</v>
      </c>
      <c r="B875" s="24" t="s">
        <v>1829</v>
      </c>
      <c r="C875" s="24" t="s">
        <v>1830</v>
      </c>
      <c r="D875" s="24" t="s">
        <v>6</v>
      </c>
      <c r="E875" s="58"/>
      <c r="F875" s="139">
        <v>24</v>
      </c>
      <c r="G875" s="57"/>
      <c r="H875" s="139">
        <v>134304.84999999998</v>
      </c>
      <c r="I875" s="139">
        <v>18819.12</v>
      </c>
      <c r="J875" s="139">
        <v>48829.15</v>
      </c>
      <c r="K875" s="139">
        <v>114050.15399999998</v>
      </c>
      <c r="L875" s="139">
        <v>316003.27399999998</v>
      </c>
      <c r="M875" s="117">
        <v>0.9</v>
      </c>
      <c r="N875" s="25">
        <v>295807.96000000002</v>
      </c>
      <c r="O875" s="25">
        <v>12325.33</v>
      </c>
      <c r="P875" s="58"/>
      <c r="Q875" s="139">
        <v>29580.79</v>
      </c>
      <c r="R875" s="139">
        <v>103405.9</v>
      </c>
      <c r="S875" s="139">
        <v>132986.69</v>
      </c>
      <c r="T875" s="40">
        <v>0.44957103250365538</v>
      </c>
      <c r="U875" s="58"/>
      <c r="V875" s="28">
        <v>162821.27000000002</v>
      </c>
      <c r="W875" s="29">
        <v>0.44957103250365538</v>
      </c>
      <c r="X875" s="42">
        <v>1</v>
      </c>
      <c r="Y875" s="46">
        <v>1</v>
      </c>
      <c r="Z875" s="58"/>
      <c r="AA875" s="28">
        <v>66270.762656060426</v>
      </c>
      <c r="AB875" s="28">
        <v>19881.228796818126</v>
      </c>
      <c r="AC875" s="139">
        <v>102023.32068286373</v>
      </c>
      <c r="AD875" s="130">
        <v>5064.5657202691755</v>
      </c>
      <c r="AE875" s="137">
        <v>5064.5657202691755</v>
      </c>
      <c r="AF875" s="130">
        <v>4924.8048840773254</v>
      </c>
      <c r="AG875" s="47">
        <v>828.3845332007553</v>
      </c>
      <c r="AH875" s="47">
        <v>211.0235716778823</v>
      </c>
      <c r="AI875" s="47">
        <v>205.2002035032219</v>
      </c>
      <c r="AJ875" s="47">
        <v>0</v>
      </c>
      <c r="AK875" s="47">
        <v>0</v>
      </c>
      <c r="AL875" s="45">
        <v>0</v>
      </c>
      <c r="AM875" s="30">
        <v>0</v>
      </c>
      <c r="AN875" s="140">
        <v>24806.03</v>
      </c>
      <c r="AO875" s="140">
        <v>1033.58</v>
      </c>
      <c r="AP875" s="140">
        <v>103405.9</v>
      </c>
      <c r="AQ875" s="41">
        <v>128211.93</v>
      </c>
      <c r="AR875" s="140"/>
      <c r="AS875" s="140">
        <v>128211.93</v>
      </c>
      <c r="AT875" s="58"/>
      <c r="AU875" s="117">
        <v>104</v>
      </c>
      <c r="AV875" s="117">
        <v>52</v>
      </c>
      <c r="AW875" s="57"/>
      <c r="AY875" s="6"/>
      <c r="AZ875" s="1"/>
      <c r="BA875" s="1"/>
      <c r="BB875" s="176"/>
    </row>
    <row r="876" spans="1:54" x14ac:dyDescent="0.25">
      <c r="A876" s="24" t="s">
        <v>1831</v>
      </c>
      <c r="B876" s="24" t="s">
        <v>1832</v>
      </c>
      <c r="C876" s="24" t="s">
        <v>1830</v>
      </c>
      <c r="D876" s="24" t="s">
        <v>12</v>
      </c>
      <c r="E876" s="58"/>
      <c r="F876" s="139">
        <v>815.04</v>
      </c>
      <c r="G876" s="57"/>
      <c r="H876" s="139">
        <v>4559317.18</v>
      </c>
      <c r="I876" s="139">
        <v>639097.31000000006</v>
      </c>
      <c r="J876" s="139">
        <v>1191127.69</v>
      </c>
      <c r="K876" s="139">
        <v>3844836.3725599996</v>
      </c>
      <c r="L876" s="139">
        <v>10234378.55256</v>
      </c>
      <c r="M876" s="117">
        <v>0.9</v>
      </c>
      <c r="N876" s="25">
        <v>9595424.3300000001</v>
      </c>
      <c r="O876" s="25">
        <v>11772.94</v>
      </c>
      <c r="P876" s="58"/>
      <c r="Q876" s="139">
        <v>3147693.36</v>
      </c>
      <c r="R876" s="139">
        <v>2819570.65</v>
      </c>
      <c r="S876" s="139">
        <v>6062491.2599999998</v>
      </c>
      <c r="T876" s="40">
        <v>0.63181064760686823</v>
      </c>
      <c r="U876" s="58"/>
      <c r="V876" s="28">
        <v>3532933.0700000003</v>
      </c>
      <c r="W876" s="29">
        <v>0.63181064760686823</v>
      </c>
      <c r="X876" s="42">
        <v>1</v>
      </c>
      <c r="Y876" s="46">
        <v>1</v>
      </c>
      <c r="Z876" s="58"/>
      <c r="AA876" s="28">
        <v>401025.84464378748</v>
      </c>
      <c r="AB876" s="28">
        <v>120307.75339313624</v>
      </c>
      <c r="AC876" s="139">
        <v>1691400.6482469325</v>
      </c>
      <c r="AD876" s="130">
        <v>83963.251588137064</v>
      </c>
      <c r="AE876" s="137">
        <v>83963.251588137064</v>
      </c>
      <c r="AF876" s="130">
        <v>81646.216940056518</v>
      </c>
      <c r="AG876" s="47">
        <v>147.60963068455075</v>
      </c>
      <c r="AH876" s="47">
        <v>103.01733852097696</v>
      </c>
      <c r="AI876" s="47">
        <v>100.17449074898964</v>
      </c>
      <c r="AJ876" s="47">
        <v>0</v>
      </c>
      <c r="AK876" s="47">
        <v>0</v>
      </c>
      <c r="AL876" s="45">
        <v>0</v>
      </c>
      <c r="AM876" s="30">
        <v>0</v>
      </c>
      <c r="AN876" s="140">
        <v>201953.97</v>
      </c>
      <c r="AO876" s="140">
        <v>247.78</v>
      </c>
      <c r="AP876" s="140">
        <v>2878957.1</v>
      </c>
      <c r="AQ876" s="41">
        <v>3080911.0700000003</v>
      </c>
      <c r="AR876" s="140"/>
      <c r="AS876" s="140">
        <v>3080911.0700000003</v>
      </c>
      <c r="AT876" s="58"/>
      <c r="AU876" s="117">
        <v>106</v>
      </c>
      <c r="AV876" s="117">
        <v>53</v>
      </c>
      <c r="AW876" s="57"/>
      <c r="AY876" s="6"/>
      <c r="AZ876" s="1"/>
      <c r="BA876" s="1"/>
      <c r="BB876" s="176"/>
    </row>
    <row r="877" spans="1:54" x14ac:dyDescent="0.25">
      <c r="A877" s="24" t="s">
        <v>1833</v>
      </c>
      <c r="B877" s="24" t="s">
        <v>1834</v>
      </c>
      <c r="C877" s="24" t="s">
        <v>1830</v>
      </c>
      <c r="D877" s="24" t="s">
        <v>12</v>
      </c>
      <c r="E877" s="58"/>
      <c r="F877" s="139">
        <v>1288.25</v>
      </c>
      <c r="G877" s="57"/>
      <c r="H877" s="139">
        <v>7423180.9100000001</v>
      </c>
      <c r="I877" s="139">
        <v>1010155.47</v>
      </c>
      <c r="J877" s="139">
        <v>2378001.89</v>
      </c>
      <c r="K877" s="139">
        <v>6276149.9127500001</v>
      </c>
      <c r="L877" s="139">
        <v>17087488.182750002</v>
      </c>
      <c r="M877" s="117">
        <v>0.9</v>
      </c>
      <c r="N877" s="25">
        <v>16006354.35</v>
      </c>
      <c r="O877" s="25">
        <v>12424.88</v>
      </c>
      <c r="P877" s="58"/>
      <c r="Q877" s="139">
        <v>1701485.4</v>
      </c>
      <c r="R877" s="139">
        <v>7684084.29</v>
      </c>
      <c r="S877" s="139">
        <v>9557464.1500000004</v>
      </c>
      <c r="T877" s="40">
        <v>0.59710437123991322</v>
      </c>
      <c r="U877" s="58"/>
      <c r="V877" s="28">
        <v>6448890.1999999993</v>
      </c>
      <c r="W877" s="29">
        <v>0.59710437123991322</v>
      </c>
      <c r="X877" s="42">
        <v>1</v>
      </c>
      <c r="Y877" s="46">
        <v>1</v>
      </c>
      <c r="Z877" s="58"/>
      <c r="AA877" s="28">
        <v>1224481.6573111061</v>
      </c>
      <c r="AB877" s="28">
        <v>367344.49719333183</v>
      </c>
      <c r="AC877" s="139">
        <v>4009070.4166066251</v>
      </c>
      <c r="AD877" s="130">
        <v>199015.28852610217</v>
      </c>
      <c r="AE877" s="137">
        <v>199015.28852610217</v>
      </c>
      <c r="AF877" s="130">
        <v>193523.29875330642</v>
      </c>
      <c r="AG877" s="47">
        <v>285.15000752441824</v>
      </c>
      <c r="AH877" s="47">
        <v>154.48499012311444</v>
      </c>
      <c r="AI877" s="47">
        <v>150.22185038098692</v>
      </c>
      <c r="AJ877" s="47">
        <v>0</v>
      </c>
      <c r="AK877" s="47">
        <v>0</v>
      </c>
      <c r="AL877" s="45">
        <v>0</v>
      </c>
      <c r="AM877" s="30">
        <v>0</v>
      </c>
      <c r="AN877" s="140">
        <v>560867.79</v>
      </c>
      <c r="AO877" s="140">
        <v>435.37</v>
      </c>
      <c r="AP877" s="140">
        <v>7916238.9400000004</v>
      </c>
      <c r="AQ877" s="41">
        <v>8477106.7300000004</v>
      </c>
      <c r="AR877" s="140"/>
      <c r="AS877" s="140">
        <v>8477106.7300000004</v>
      </c>
      <c r="AT877" s="58"/>
      <c r="AU877" s="117">
        <v>104</v>
      </c>
      <c r="AV877" s="117">
        <v>52</v>
      </c>
      <c r="AW877" s="57"/>
      <c r="AY877" s="6"/>
      <c r="AZ877" s="1"/>
      <c r="BA877" s="1"/>
      <c r="BB877" s="176"/>
    </row>
    <row r="878" spans="1:54" x14ac:dyDescent="0.25">
      <c r="A878" s="24" t="s">
        <v>1835</v>
      </c>
      <c r="B878" s="24" t="s">
        <v>1836</v>
      </c>
      <c r="C878" s="24" t="s">
        <v>1830</v>
      </c>
      <c r="D878" s="24" t="s">
        <v>12</v>
      </c>
      <c r="E878" s="58"/>
      <c r="F878" s="139">
        <v>959.02</v>
      </c>
      <c r="G878" s="57"/>
      <c r="H878" s="139">
        <v>5601588.2299999995</v>
      </c>
      <c r="I878" s="139">
        <v>751996.35</v>
      </c>
      <c r="J878" s="139">
        <v>1915532.9699999997</v>
      </c>
      <c r="K878" s="139">
        <v>4751453.7937799999</v>
      </c>
      <c r="L878" s="139">
        <v>13020571.34378</v>
      </c>
      <c r="M878" s="117">
        <v>0.9</v>
      </c>
      <c r="N878" s="25">
        <v>12193659.58</v>
      </c>
      <c r="O878" s="25">
        <v>12714.7</v>
      </c>
      <c r="P878" s="58"/>
      <c r="Q878" s="139">
        <v>2291607.9700000002</v>
      </c>
      <c r="R878" s="139">
        <v>5622482.96</v>
      </c>
      <c r="S878" s="139">
        <v>8052713.2699999996</v>
      </c>
      <c r="T878" s="40">
        <v>0.66040167983761278</v>
      </c>
      <c r="U878" s="58"/>
      <c r="V878" s="28">
        <v>4140946.3100000005</v>
      </c>
      <c r="W878" s="29">
        <v>0.66040167983761278</v>
      </c>
      <c r="X878" s="42">
        <v>1</v>
      </c>
      <c r="Y878" s="46">
        <v>1</v>
      </c>
      <c r="Z878" s="58"/>
      <c r="AA878" s="28">
        <v>160985.73413081374</v>
      </c>
      <c r="AB878" s="28">
        <v>48295.720239244118</v>
      </c>
      <c r="AC878" s="139">
        <v>2350346.8287802986</v>
      </c>
      <c r="AD878" s="130">
        <v>116674.1672405045</v>
      </c>
      <c r="AE878" s="137">
        <v>116674.1672405045</v>
      </c>
      <c r="AF878" s="130">
        <v>113454.44810244304</v>
      </c>
      <c r="AG878" s="47">
        <v>50.359450521620111</v>
      </c>
      <c r="AH878" s="47">
        <v>121.6597852396243</v>
      </c>
      <c r="AI878" s="47">
        <v>118.30248389235162</v>
      </c>
      <c r="AJ878" s="47">
        <v>0</v>
      </c>
      <c r="AK878" s="47">
        <v>0</v>
      </c>
      <c r="AL878" s="45">
        <v>0</v>
      </c>
      <c r="AM878" s="30">
        <v>0</v>
      </c>
      <c r="AN878" s="140">
        <v>161750.16</v>
      </c>
      <c r="AO878" s="140">
        <v>168.66</v>
      </c>
      <c r="AP878" s="140">
        <v>5898448.9299999997</v>
      </c>
      <c r="AQ878" s="41">
        <v>6060199.0899999999</v>
      </c>
      <c r="AR878" s="140"/>
      <c r="AS878" s="140">
        <v>6060199.0899999999</v>
      </c>
      <c r="AT878" s="58"/>
      <c r="AU878" s="117">
        <v>104</v>
      </c>
      <c r="AV878" s="117">
        <v>52</v>
      </c>
      <c r="AW878" s="57"/>
      <c r="AY878" s="6"/>
      <c r="AZ878" s="1"/>
      <c r="BA878" s="1"/>
      <c r="BB878" s="176"/>
    </row>
    <row r="879" spans="1:54" x14ac:dyDescent="0.25">
      <c r="A879" s="24" t="s">
        <v>1837</v>
      </c>
      <c r="B879" s="24" t="s">
        <v>1838</v>
      </c>
      <c r="C879" s="24" t="s">
        <v>1830</v>
      </c>
      <c r="D879" s="24" t="s">
        <v>12</v>
      </c>
      <c r="E879" s="58"/>
      <c r="F879" s="139">
        <v>397.55</v>
      </c>
      <c r="G879" s="57"/>
      <c r="H879" s="139">
        <v>2271203.65</v>
      </c>
      <c r="I879" s="139">
        <v>311730.88</v>
      </c>
      <c r="J879" s="139">
        <v>697187.77999999991</v>
      </c>
      <c r="K879" s="139">
        <v>1917066.5314499997</v>
      </c>
      <c r="L879" s="139">
        <v>5197188.8414499993</v>
      </c>
      <c r="M879" s="117">
        <v>0.9</v>
      </c>
      <c r="N879" s="25">
        <v>4869176.6100000003</v>
      </c>
      <c r="O879" s="25">
        <v>12247.96</v>
      </c>
      <c r="P879" s="58"/>
      <c r="Q879" s="139">
        <v>1448229.75</v>
      </c>
      <c r="R879" s="139">
        <v>1781526.74</v>
      </c>
      <c r="S879" s="139">
        <v>3322631.2</v>
      </c>
      <c r="T879" s="40">
        <v>0.68238050621868895</v>
      </c>
      <c r="U879" s="58"/>
      <c r="V879" s="28">
        <v>1546545.4100000001</v>
      </c>
      <c r="W879" s="29">
        <v>0.68238050621868895</v>
      </c>
      <c r="X879" s="42">
        <v>2</v>
      </c>
      <c r="Y879" s="46">
        <v>0</v>
      </c>
      <c r="Z879" s="58"/>
      <c r="AA879" s="28">
        <v>0</v>
      </c>
      <c r="AB879" s="28">
        <v>0</v>
      </c>
      <c r="AC879" s="139">
        <v>759753.09603299992</v>
      </c>
      <c r="AD879" s="130">
        <v>37715.097492248184</v>
      </c>
      <c r="AE879" s="137">
        <v>37715.097492248184</v>
      </c>
      <c r="AF879" s="130">
        <v>36674.318508676501</v>
      </c>
      <c r="AG879" s="47">
        <v>0</v>
      </c>
      <c r="AH879" s="47">
        <v>94.868815223866633</v>
      </c>
      <c r="AI879" s="47">
        <v>92.250832621497921</v>
      </c>
      <c r="AJ879" s="47">
        <v>0</v>
      </c>
      <c r="AK879" s="47">
        <v>0</v>
      </c>
      <c r="AL879" s="45">
        <v>0</v>
      </c>
      <c r="AM879" s="30">
        <v>0</v>
      </c>
      <c r="AN879" s="140">
        <v>36674.31</v>
      </c>
      <c r="AO879" s="140">
        <v>92.25</v>
      </c>
      <c r="AP879" s="140">
        <v>1827016.8</v>
      </c>
      <c r="AQ879" s="41">
        <v>1863691.11</v>
      </c>
      <c r="AR879" s="140"/>
      <c r="AS879" s="140">
        <v>1863691.11</v>
      </c>
      <c r="AT879" s="58"/>
      <c r="AU879" s="117">
        <v>106</v>
      </c>
      <c r="AV879" s="117">
        <v>53</v>
      </c>
      <c r="AW879" s="57"/>
      <c r="AY879" s="6"/>
      <c r="AZ879" s="1"/>
      <c r="BA879" s="1"/>
      <c r="BB879" s="176"/>
    </row>
    <row r="880" spans="1:54" x14ac:dyDescent="0.25">
      <c r="A880" s="24" t="s">
        <v>1839</v>
      </c>
      <c r="B880" s="24" t="s">
        <v>1840</v>
      </c>
      <c r="C880" s="24" t="s">
        <v>1830</v>
      </c>
      <c r="D880" s="24" t="s">
        <v>12</v>
      </c>
      <c r="E880" s="58"/>
      <c r="F880" s="139">
        <v>211.5</v>
      </c>
      <c r="G880" s="57"/>
      <c r="H880" s="139">
        <v>1174682.48</v>
      </c>
      <c r="I880" s="139">
        <v>165843.49</v>
      </c>
      <c r="J880" s="139">
        <v>301767.24999999994</v>
      </c>
      <c r="K880" s="139">
        <v>995654.51649999991</v>
      </c>
      <c r="L880" s="139">
        <v>2637947.7364999996</v>
      </c>
      <c r="M880" s="117">
        <v>0.9</v>
      </c>
      <c r="N880" s="25">
        <v>2473718.41</v>
      </c>
      <c r="O880" s="25">
        <v>11696.06</v>
      </c>
      <c r="P880" s="58"/>
      <c r="Q880" s="139">
        <v>782059.33</v>
      </c>
      <c r="R880" s="139">
        <v>984232.74</v>
      </c>
      <c r="S880" s="139">
        <v>1873854.21</v>
      </c>
      <c r="T880" s="40">
        <v>0.75750505895293063</v>
      </c>
      <c r="U880" s="58"/>
      <c r="V880" s="28">
        <v>599864.20000000019</v>
      </c>
      <c r="W880" s="29">
        <v>0.75750505895293063</v>
      </c>
      <c r="X880" s="42">
        <v>2</v>
      </c>
      <c r="Y880" s="46">
        <v>0</v>
      </c>
      <c r="Z880" s="58"/>
      <c r="AA880" s="28">
        <v>0</v>
      </c>
      <c r="AB880" s="28">
        <v>0</v>
      </c>
      <c r="AC880" s="139">
        <v>244664.94638190011</v>
      </c>
      <c r="AD880" s="130">
        <v>12145.475094356492</v>
      </c>
      <c r="AE880" s="137">
        <v>12145.475094356492</v>
      </c>
      <c r="AF880" s="130">
        <v>11810.310768550424</v>
      </c>
      <c r="AG880" s="47">
        <v>0</v>
      </c>
      <c r="AH880" s="47">
        <v>57.425414157713909</v>
      </c>
      <c r="AI880" s="47">
        <v>55.840712853666304</v>
      </c>
      <c r="AJ880" s="47">
        <v>0</v>
      </c>
      <c r="AK880" s="47">
        <v>0</v>
      </c>
      <c r="AL880" s="45">
        <v>0</v>
      </c>
      <c r="AM880" s="30">
        <v>0</v>
      </c>
      <c r="AN880" s="140">
        <v>11810.31</v>
      </c>
      <c r="AO880" s="140">
        <v>55.84</v>
      </c>
      <c r="AP880" s="140">
        <v>999901.49</v>
      </c>
      <c r="AQ880" s="41">
        <v>1011711.8</v>
      </c>
      <c r="AR880" s="140"/>
      <c r="AS880" s="140">
        <v>1011711.8</v>
      </c>
      <c r="AT880" s="58"/>
      <c r="AU880" s="117">
        <v>106</v>
      </c>
      <c r="AV880" s="117">
        <v>53</v>
      </c>
      <c r="AW880" s="57"/>
      <c r="AY880" s="6"/>
      <c r="AZ880" s="1"/>
      <c r="BA880" s="1"/>
      <c r="BB880" s="176"/>
    </row>
    <row r="881" spans="1:54" x14ac:dyDescent="0.25">
      <c r="A881" s="24" t="s">
        <v>1841</v>
      </c>
      <c r="B881" s="24" t="s">
        <v>1842</v>
      </c>
      <c r="C881" s="24" t="s">
        <v>1830</v>
      </c>
      <c r="D881" s="24" t="s">
        <v>12</v>
      </c>
      <c r="E881" s="58"/>
      <c r="F881" s="139">
        <v>1176.27</v>
      </c>
      <c r="G881" s="57"/>
      <c r="H881" s="139">
        <v>6886706.3499999996</v>
      </c>
      <c r="I881" s="139">
        <v>922348.59</v>
      </c>
      <c r="J881" s="139">
        <v>2449895.21</v>
      </c>
      <c r="K881" s="139">
        <v>5850162.4015300004</v>
      </c>
      <c r="L881" s="139">
        <v>16109112.55153</v>
      </c>
      <c r="M881" s="117">
        <v>0.9</v>
      </c>
      <c r="N881" s="25">
        <v>15083217.529999999</v>
      </c>
      <c r="O881" s="25">
        <v>12822.92</v>
      </c>
      <c r="P881" s="58"/>
      <c r="Q881" s="139">
        <v>2636633</v>
      </c>
      <c r="R881" s="139">
        <v>6768214.5</v>
      </c>
      <c r="S881" s="139">
        <v>9960238.4900000002</v>
      </c>
      <c r="T881" s="40">
        <v>0.66035237310536887</v>
      </c>
      <c r="U881" s="58"/>
      <c r="V881" s="28">
        <v>5122979.0399999991</v>
      </c>
      <c r="W881" s="29">
        <v>0.66035237310536887</v>
      </c>
      <c r="X881" s="42">
        <v>1</v>
      </c>
      <c r="Y881" s="46">
        <v>1</v>
      </c>
      <c r="Z881" s="58"/>
      <c r="AA881" s="28">
        <v>199878.57677884959</v>
      </c>
      <c r="AB881" s="28">
        <v>59963.573033654873</v>
      </c>
      <c r="AC881" s="139">
        <v>2960704.3943625675</v>
      </c>
      <c r="AD881" s="130">
        <v>146973.08304784025</v>
      </c>
      <c r="AE881" s="137">
        <v>146973.08304784025</v>
      </c>
      <c r="AF881" s="130">
        <v>142917.24052964529</v>
      </c>
      <c r="AG881" s="47">
        <v>50.977728781363865</v>
      </c>
      <c r="AH881" s="47">
        <v>124.94842429700685</v>
      </c>
      <c r="AI881" s="47">
        <v>121.50037026332839</v>
      </c>
      <c r="AJ881" s="47">
        <v>0</v>
      </c>
      <c r="AK881" s="47">
        <v>0</v>
      </c>
      <c r="AL881" s="45">
        <v>0</v>
      </c>
      <c r="AM881" s="30">
        <v>0</v>
      </c>
      <c r="AN881" s="140">
        <v>202880.81</v>
      </c>
      <c r="AO881" s="140">
        <v>172.47</v>
      </c>
      <c r="AP881" s="140">
        <v>7169969.0700000003</v>
      </c>
      <c r="AQ881" s="41">
        <v>7372849.8799999999</v>
      </c>
      <c r="AR881" s="140"/>
      <c r="AS881" s="140">
        <v>7372849.8799999999</v>
      </c>
      <c r="AT881" s="58"/>
      <c r="AU881" s="117">
        <v>106</v>
      </c>
      <c r="AV881" s="117">
        <v>53</v>
      </c>
      <c r="AW881" s="57"/>
      <c r="AY881" s="6"/>
      <c r="AZ881" s="1"/>
      <c r="BA881" s="1"/>
      <c r="BB881" s="176"/>
    </row>
    <row r="882" spans="1:54" x14ac:dyDescent="0.25">
      <c r="A882" s="24" t="s">
        <v>1843</v>
      </c>
      <c r="B882" s="24" t="s">
        <v>1844</v>
      </c>
      <c r="C882" s="24" t="s">
        <v>1830</v>
      </c>
      <c r="D882" s="24" t="s">
        <v>120</v>
      </c>
      <c r="E882" s="58"/>
      <c r="F882" s="139">
        <v>72.88</v>
      </c>
      <c r="G882" s="57"/>
      <c r="H882" s="139">
        <v>396940.56</v>
      </c>
      <c r="I882" s="139">
        <v>57147.39</v>
      </c>
      <c r="J882" s="139">
        <v>116898.4</v>
      </c>
      <c r="K882" s="139">
        <v>310180.16631999996</v>
      </c>
      <c r="L882" s="139">
        <v>881166.51631999994</v>
      </c>
      <c r="M882" s="117">
        <v>0.9</v>
      </c>
      <c r="N882" s="25">
        <v>824067.88</v>
      </c>
      <c r="O882" s="25">
        <v>11307.18</v>
      </c>
      <c r="P882" s="58"/>
      <c r="Q882" s="139">
        <v>899174.53</v>
      </c>
      <c r="R882" s="139">
        <v>90090.69</v>
      </c>
      <c r="S882" s="139">
        <v>1054277.93</v>
      </c>
      <c r="T882" s="40">
        <v>1.279358115498932</v>
      </c>
      <c r="U882" s="58"/>
      <c r="V882" s="28">
        <v>-230210.04999999993</v>
      </c>
      <c r="W882" s="29">
        <v>1.279358115498932</v>
      </c>
      <c r="X882" s="42">
        <v>4</v>
      </c>
      <c r="Y882" s="46">
        <v>0</v>
      </c>
      <c r="Z882" s="58"/>
      <c r="AA882" s="28">
        <v>0</v>
      </c>
      <c r="AB882" s="28">
        <v>0</v>
      </c>
      <c r="AC882" s="139">
        <v>0</v>
      </c>
      <c r="AD882" s="130">
        <v>0</v>
      </c>
      <c r="AE882" s="137">
        <v>0</v>
      </c>
      <c r="AF882" s="130">
        <v>0</v>
      </c>
      <c r="AG882" s="47">
        <v>0</v>
      </c>
      <c r="AH882" s="47">
        <v>0</v>
      </c>
      <c r="AI882" s="47">
        <v>0</v>
      </c>
      <c r="AJ882" s="47">
        <v>0</v>
      </c>
      <c r="AK882" s="47">
        <v>1.074020305212243</v>
      </c>
      <c r="AL882" s="45">
        <v>0</v>
      </c>
      <c r="AM882" s="30">
        <v>78.274599843868259</v>
      </c>
      <c r="AN882" s="140">
        <v>78.27</v>
      </c>
      <c r="AO882" s="140">
        <v>1.07</v>
      </c>
      <c r="AP882" s="140">
        <v>90090.69</v>
      </c>
      <c r="AQ882" s="41">
        <v>90168.960000000006</v>
      </c>
      <c r="AR882" s="140"/>
      <c r="AS882" s="140">
        <v>90168.960000000006</v>
      </c>
      <c r="AT882" s="58"/>
      <c r="AU882" s="117">
        <v>106</v>
      </c>
      <c r="AV882" s="117">
        <v>53</v>
      </c>
      <c r="AW882" s="57"/>
      <c r="AY882" s="6"/>
      <c r="AZ882" s="1"/>
      <c r="BA882" s="1"/>
      <c r="BB882" s="176"/>
    </row>
    <row r="883" spans="1:54" x14ac:dyDescent="0.25">
      <c r="A883" s="24" t="s">
        <v>1845</v>
      </c>
      <c r="B883" s="24" t="s">
        <v>1846</v>
      </c>
      <c r="C883" s="24" t="s">
        <v>1830</v>
      </c>
      <c r="D883" s="24" t="s">
        <v>12</v>
      </c>
      <c r="E883" s="58"/>
      <c r="F883" s="139">
        <v>959</v>
      </c>
      <c r="G883" s="57"/>
      <c r="H883" s="139">
        <v>5357086.95</v>
      </c>
      <c r="I883" s="139">
        <v>751980.67</v>
      </c>
      <c r="J883" s="139">
        <v>1409098.4099999997</v>
      </c>
      <c r="K883" s="139">
        <v>4540172.8899999997</v>
      </c>
      <c r="L883" s="139">
        <v>12058338.919999998</v>
      </c>
      <c r="M883" s="117">
        <v>0.9</v>
      </c>
      <c r="N883" s="25">
        <v>11306522.310000001</v>
      </c>
      <c r="O883" s="25">
        <v>11789.9</v>
      </c>
      <c r="P883" s="58"/>
      <c r="Q883" s="139">
        <v>3025618.94</v>
      </c>
      <c r="R883" s="139">
        <v>3959341.71</v>
      </c>
      <c r="S883" s="139">
        <v>7328886.5999999996</v>
      </c>
      <c r="T883" s="40">
        <v>0.64819989728565786</v>
      </c>
      <c r="U883" s="58"/>
      <c r="V883" s="28">
        <v>3977635.7100000009</v>
      </c>
      <c r="W883" s="29">
        <v>0.64819989728565786</v>
      </c>
      <c r="X883" s="42">
        <v>1</v>
      </c>
      <c r="Y883" s="46">
        <v>1</v>
      </c>
      <c r="Z883" s="58"/>
      <c r="AA883" s="28">
        <v>287233.10783178452</v>
      </c>
      <c r="AB883" s="28">
        <v>86169.93234953536</v>
      </c>
      <c r="AC883" s="139">
        <v>2051836.6278706258</v>
      </c>
      <c r="AD883" s="130">
        <v>101855.7461132678</v>
      </c>
      <c r="AE883" s="137">
        <v>101855.7461132678</v>
      </c>
      <c r="AF883" s="130">
        <v>99044.953434487354</v>
      </c>
      <c r="AG883" s="47">
        <v>89.853944055824144</v>
      </c>
      <c r="AH883" s="47">
        <v>106.21037133813118</v>
      </c>
      <c r="AI883" s="47">
        <v>103.27940921218702</v>
      </c>
      <c r="AJ883" s="47">
        <v>0</v>
      </c>
      <c r="AK883" s="47">
        <v>0</v>
      </c>
      <c r="AL883" s="45">
        <v>0</v>
      </c>
      <c r="AM883" s="30">
        <v>0</v>
      </c>
      <c r="AN883" s="140">
        <v>185214.88</v>
      </c>
      <c r="AO883" s="140">
        <v>193.13</v>
      </c>
      <c r="AP883" s="140">
        <v>4060426.8800000004</v>
      </c>
      <c r="AQ883" s="41">
        <v>4245641.7600000007</v>
      </c>
      <c r="AR883" s="140"/>
      <c r="AS883" s="140">
        <v>4245641.7600000007</v>
      </c>
      <c r="AT883" s="58"/>
      <c r="AU883" s="117">
        <v>104</v>
      </c>
      <c r="AV883" s="117">
        <v>52</v>
      </c>
      <c r="AW883" s="57"/>
      <c r="AY883" s="6"/>
      <c r="AZ883" s="1"/>
      <c r="BA883" s="1"/>
      <c r="BB883" s="176"/>
    </row>
    <row r="884" spans="1:54" x14ac:dyDescent="0.25">
      <c r="A884" s="24" t="s">
        <v>1847</v>
      </c>
      <c r="B884" s="24" t="s">
        <v>1848</v>
      </c>
      <c r="C884" s="24" t="s">
        <v>1830</v>
      </c>
      <c r="D884" s="24" t="s">
        <v>12</v>
      </c>
      <c r="E884" s="58"/>
      <c r="F884" s="139">
        <v>5385.78</v>
      </c>
      <c r="G884" s="57"/>
      <c r="H884" s="139">
        <v>32755252.82</v>
      </c>
      <c r="I884" s="139">
        <v>4223151.67</v>
      </c>
      <c r="J884" s="139">
        <v>13958516.130000001</v>
      </c>
      <c r="K884" s="139">
        <v>27874828.34042</v>
      </c>
      <c r="L884" s="139">
        <v>78811748.960420012</v>
      </c>
      <c r="M884" s="117">
        <v>0.9</v>
      </c>
      <c r="N884" s="25">
        <v>73718056.890000001</v>
      </c>
      <c r="O884" s="25">
        <v>13687.53</v>
      </c>
      <c r="P884" s="58"/>
      <c r="Q884" s="139">
        <v>11486348.539999999</v>
      </c>
      <c r="R884" s="139">
        <v>33508590.870000001</v>
      </c>
      <c r="S884" s="139">
        <v>48233642.43</v>
      </c>
      <c r="T884" s="40">
        <v>0.65429888503400024</v>
      </c>
      <c r="U884" s="58"/>
      <c r="V884" s="28">
        <v>25484414.460000001</v>
      </c>
      <c r="W884" s="29">
        <v>0.65429888503400024</v>
      </c>
      <c r="X884" s="42">
        <v>1</v>
      </c>
      <c r="Y884" s="46">
        <v>1</v>
      </c>
      <c r="Z884" s="58"/>
      <c r="AA884" s="28">
        <v>1423142.4335849509</v>
      </c>
      <c r="AB884" s="28">
        <v>426942.73007548525</v>
      </c>
      <c r="AC884" s="139">
        <v>15020436.168557193</v>
      </c>
      <c r="AD884" s="130">
        <v>745633.30828285229</v>
      </c>
      <c r="AE884" s="137">
        <v>745633.30828285229</v>
      </c>
      <c r="AF884" s="130">
        <v>725056.94687025563</v>
      </c>
      <c r="AG884" s="47">
        <v>79.272218708429463</v>
      </c>
      <c r="AH884" s="47">
        <v>138.44481361712738</v>
      </c>
      <c r="AI884" s="47">
        <v>134.62431567391457</v>
      </c>
      <c r="AJ884" s="47">
        <v>0</v>
      </c>
      <c r="AK884" s="47">
        <v>0</v>
      </c>
      <c r="AL884" s="45">
        <v>0</v>
      </c>
      <c r="AM884" s="30">
        <v>0</v>
      </c>
      <c r="AN884" s="140">
        <v>1151999.67</v>
      </c>
      <c r="AO884" s="140">
        <v>213.89</v>
      </c>
      <c r="AP884" s="140">
        <v>36818145.119999997</v>
      </c>
      <c r="AQ884" s="41">
        <v>37970144.789999999</v>
      </c>
      <c r="AR884" s="140"/>
      <c r="AS884" s="140">
        <v>37970144.789999999</v>
      </c>
      <c r="AT884" s="58"/>
      <c r="AU884" s="117">
        <v>104</v>
      </c>
      <c r="AV884" s="117">
        <v>52</v>
      </c>
      <c r="AW884" s="57"/>
      <c r="AY884" s="6"/>
      <c r="AZ884" s="1"/>
      <c r="BA884" s="1"/>
      <c r="BB884" s="176"/>
    </row>
    <row r="885" spans="1:54" x14ac:dyDescent="0.25">
      <c r="A885" s="24" t="s">
        <v>1849</v>
      </c>
      <c r="B885" s="24" t="s">
        <v>1850</v>
      </c>
      <c r="C885" s="24" t="s">
        <v>1830</v>
      </c>
      <c r="D885" s="24" t="s">
        <v>131</v>
      </c>
      <c r="E885" s="58"/>
      <c r="F885" s="139">
        <v>68.489999999999995</v>
      </c>
      <c r="G885" s="57"/>
      <c r="H885" s="139">
        <v>406316.06999999995</v>
      </c>
      <c r="I885" s="139">
        <v>53705.06</v>
      </c>
      <c r="J885" s="139">
        <v>96240.659999999989</v>
      </c>
      <c r="K885" s="139">
        <v>337064.62510999996</v>
      </c>
      <c r="L885" s="139">
        <v>893326.41510999994</v>
      </c>
      <c r="M885" s="117">
        <v>0.9</v>
      </c>
      <c r="N885" s="25">
        <v>837700.23</v>
      </c>
      <c r="O885" s="25">
        <v>12230.98</v>
      </c>
      <c r="P885" s="58"/>
      <c r="Q885" s="139">
        <v>1068981.79</v>
      </c>
      <c r="R885" s="139">
        <v>49522.01</v>
      </c>
      <c r="S885" s="139">
        <v>1286832.78</v>
      </c>
      <c r="T885" s="40">
        <v>1.5361494887019429</v>
      </c>
      <c r="U885" s="58"/>
      <c r="V885" s="28">
        <v>-449132.55000000005</v>
      </c>
      <c r="W885" s="29">
        <v>1.5361494887019429</v>
      </c>
      <c r="X885" s="42">
        <v>4</v>
      </c>
      <c r="Y885" s="46">
        <v>0</v>
      </c>
      <c r="Z885" s="58"/>
      <c r="AA885" s="28">
        <v>0</v>
      </c>
      <c r="AB885" s="28">
        <v>0</v>
      </c>
      <c r="AC885" s="139">
        <v>0</v>
      </c>
      <c r="AD885" s="130">
        <v>0</v>
      </c>
      <c r="AE885" s="137">
        <v>0</v>
      </c>
      <c r="AF885" s="130">
        <v>0</v>
      </c>
      <c r="AG885" s="47">
        <v>0</v>
      </c>
      <c r="AH885" s="47">
        <v>0</v>
      </c>
      <c r="AI885" s="47">
        <v>0</v>
      </c>
      <c r="AJ885" s="47">
        <v>0</v>
      </c>
      <c r="AK885" s="47">
        <v>1.1617678067286066</v>
      </c>
      <c r="AL885" s="45">
        <v>0</v>
      </c>
      <c r="AM885" s="30">
        <v>79.569477082842255</v>
      </c>
      <c r="AN885" s="140">
        <v>79.56</v>
      </c>
      <c r="AO885" s="140">
        <v>1.1599999999999999</v>
      </c>
      <c r="AP885" s="140">
        <v>49522.009999999995</v>
      </c>
      <c r="AQ885" s="41">
        <v>49601.569999999992</v>
      </c>
      <c r="AR885" s="140"/>
      <c r="AS885" s="140">
        <v>49601.569999999992</v>
      </c>
      <c r="AT885" s="58"/>
      <c r="AU885" s="117">
        <v>106</v>
      </c>
      <c r="AV885" s="117">
        <v>53</v>
      </c>
      <c r="AW885" s="57"/>
      <c r="AY885" s="6"/>
      <c r="AZ885" s="1"/>
      <c r="BA885" s="1"/>
      <c r="BB885" s="176"/>
    </row>
    <row r="886" spans="1:54" x14ac:dyDescent="0.25">
      <c r="A886" s="24" t="s">
        <v>1851</v>
      </c>
      <c r="B886" s="24" t="s">
        <v>1852</v>
      </c>
      <c r="C886" s="24" t="s">
        <v>1830</v>
      </c>
      <c r="D886" s="24" t="s">
        <v>12</v>
      </c>
      <c r="E886" s="58"/>
      <c r="F886" s="139">
        <v>875.37</v>
      </c>
      <c r="G886" s="57"/>
      <c r="H886" s="139">
        <v>4899264.1199999992</v>
      </c>
      <c r="I886" s="139">
        <v>686403.87</v>
      </c>
      <c r="J886" s="139">
        <v>1272599.3700000001</v>
      </c>
      <c r="K886" s="139">
        <v>4129200.2224299982</v>
      </c>
      <c r="L886" s="139">
        <v>10987467.582429998</v>
      </c>
      <c r="M886" s="117">
        <v>0.9</v>
      </c>
      <c r="N886" s="25">
        <v>10301640.84</v>
      </c>
      <c r="O886" s="25">
        <v>11768.32</v>
      </c>
      <c r="P886" s="58"/>
      <c r="Q886" s="139">
        <v>4496513.79</v>
      </c>
      <c r="R886" s="139">
        <v>2550987.2200000002</v>
      </c>
      <c r="S886" s="139">
        <v>7233796.7799999993</v>
      </c>
      <c r="T886" s="40">
        <v>0.70219850335997536</v>
      </c>
      <c r="U886" s="58"/>
      <c r="V886" s="28">
        <v>3067844.0600000005</v>
      </c>
      <c r="W886" s="29">
        <v>0.70219850335997536</v>
      </c>
      <c r="X886" s="42">
        <v>2</v>
      </c>
      <c r="Y886" s="46">
        <v>0</v>
      </c>
      <c r="Z886" s="58"/>
      <c r="AA886" s="28">
        <v>0</v>
      </c>
      <c r="AB886" s="28">
        <v>0</v>
      </c>
      <c r="AC886" s="139">
        <v>1217717.5536576011</v>
      </c>
      <c r="AD886" s="130">
        <v>60449.02810402443</v>
      </c>
      <c r="AE886" s="137">
        <v>60449.02810402443</v>
      </c>
      <c r="AF886" s="130">
        <v>58780.887698423365</v>
      </c>
      <c r="AG886" s="47">
        <v>0</v>
      </c>
      <c r="AH886" s="47">
        <v>69.055402977054769</v>
      </c>
      <c r="AI886" s="47">
        <v>67.149762612864691</v>
      </c>
      <c r="AJ886" s="47">
        <v>0</v>
      </c>
      <c r="AK886" s="47">
        <v>0</v>
      </c>
      <c r="AL886" s="45">
        <v>0</v>
      </c>
      <c r="AM886" s="30">
        <v>0</v>
      </c>
      <c r="AN886" s="140">
        <v>58780.88</v>
      </c>
      <c r="AO886" s="140">
        <v>67.14</v>
      </c>
      <c r="AP886" s="140">
        <v>2617000.17</v>
      </c>
      <c r="AQ886" s="41">
        <v>2675781.0499999998</v>
      </c>
      <c r="AR886" s="140"/>
      <c r="AS886" s="140">
        <v>2675781.0499999998</v>
      </c>
      <c r="AT886" s="58"/>
      <c r="AU886" s="117">
        <v>102</v>
      </c>
      <c r="AV886" s="117">
        <v>51</v>
      </c>
      <c r="AW886" s="57"/>
      <c r="AY886" s="6"/>
      <c r="AZ886" s="1"/>
      <c r="BA886" s="1"/>
      <c r="BB886" s="176"/>
    </row>
    <row r="887" spans="1:54" x14ac:dyDescent="0.25">
      <c r="A887" s="24" t="s">
        <v>1853</v>
      </c>
      <c r="B887" s="24" t="s">
        <v>1854</v>
      </c>
      <c r="C887" s="24" t="s">
        <v>963</v>
      </c>
      <c r="D887" s="24" t="s">
        <v>6</v>
      </c>
      <c r="E887" s="58"/>
      <c r="F887" s="139">
        <v>39</v>
      </c>
      <c r="G887" s="57"/>
      <c r="H887" s="139">
        <v>221430.18</v>
      </c>
      <c r="I887" s="139">
        <v>30581.07</v>
      </c>
      <c r="J887" s="139">
        <v>56164.240000000013</v>
      </c>
      <c r="K887" s="139">
        <v>187333.57899999997</v>
      </c>
      <c r="L887" s="139">
        <v>495509.06899999996</v>
      </c>
      <c r="M887" s="117">
        <v>1.05711</v>
      </c>
      <c r="N887" s="25">
        <v>513108.97</v>
      </c>
      <c r="O887" s="25">
        <v>13156.64</v>
      </c>
      <c r="P887" s="58"/>
      <c r="Q887" s="139">
        <v>51310.89</v>
      </c>
      <c r="R887" s="139">
        <v>378143.12</v>
      </c>
      <c r="S887" s="139">
        <v>429454.01</v>
      </c>
      <c r="T887" s="40">
        <v>0.83696453406378768</v>
      </c>
      <c r="U887" s="58"/>
      <c r="V887" s="28">
        <v>83654.959999999963</v>
      </c>
      <c r="W887" s="29">
        <v>0.83696453406378768</v>
      </c>
      <c r="X887" s="42">
        <v>2</v>
      </c>
      <c r="Y887" s="46">
        <v>0</v>
      </c>
      <c r="Z887" s="58"/>
      <c r="AA887" s="28">
        <v>0</v>
      </c>
      <c r="AB887" s="28">
        <v>0</v>
      </c>
      <c r="AC887" s="139">
        <v>29109.65669999997</v>
      </c>
      <c r="AD887" s="130">
        <v>1445.0399032775881</v>
      </c>
      <c r="AE887" s="137">
        <v>1445.0399032775881</v>
      </c>
      <c r="AF887" s="130">
        <v>1405.1628444402647</v>
      </c>
      <c r="AG887" s="47">
        <v>0</v>
      </c>
      <c r="AH887" s="47">
        <v>37.052305212245848</v>
      </c>
      <c r="AI887" s="47">
        <v>36.02981652410935</v>
      </c>
      <c r="AJ887" s="47">
        <v>0</v>
      </c>
      <c r="AK887" s="47">
        <v>0</v>
      </c>
      <c r="AL887" s="45">
        <v>0</v>
      </c>
      <c r="AM887" s="30">
        <v>0</v>
      </c>
      <c r="AN887" s="140">
        <v>1405.16</v>
      </c>
      <c r="AO887" s="140">
        <v>36.020000000000003</v>
      </c>
      <c r="AP887" s="140">
        <v>378143.12</v>
      </c>
      <c r="AQ887" s="41">
        <v>379548.27999999997</v>
      </c>
      <c r="AR887" s="140"/>
      <c r="AS887" s="140">
        <v>379548.27999999997</v>
      </c>
      <c r="AT887" s="58"/>
      <c r="AU887" s="117">
        <v>86</v>
      </c>
      <c r="AV887" s="117">
        <v>43</v>
      </c>
      <c r="AW887" s="57"/>
      <c r="AY887" s="6"/>
      <c r="AZ887" s="1"/>
      <c r="BA887" s="1"/>
      <c r="BB887" s="176"/>
    </row>
    <row r="888" spans="1:54" x14ac:dyDescent="0.25">
      <c r="A888" s="24" t="s">
        <v>1855</v>
      </c>
      <c r="B888" s="24" t="s">
        <v>1856</v>
      </c>
      <c r="C888" s="24" t="s">
        <v>963</v>
      </c>
      <c r="D888" s="24" t="s">
        <v>6</v>
      </c>
      <c r="E888" s="58"/>
      <c r="F888" s="139">
        <v>47</v>
      </c>
      <c r="G888" s="57"/>
      <c r="H888" s="139">
        <v>268350.87</v>
      </c>
      <c r="I888" s="139">
        <v>36854.11</v>
      </c>
      <c r="J888" s="139">
        <v>69039.81</v>
      </c>
      <c r="K888" s="139">
        <v>224989.98300000001</v>
      </c>
      <c r="L888" s="139">
        <v>599234.77300000004</v>
      </c>
      <c r="M888" s="117">
        <v>1.05711</v>
      </c>
      <c r="N888" s="25">
        <v>620607.89</v>
      </c>
      <c r="O888" s="25">
        <v>13204.42</v>
      </c>
      <c r="P888" s="58"/>
      <c r="Q888" s="139">
        <v>62060.78</v>
      </c>
      <c r="R888" s="139">
        <v>541464.03</v>
      </c>
      <c r="S888" s="139">
        <v>603524.81000000006</v>
      </c>
      <c r="T888" s="40">
        <v>0.97247363387532837</v>
      </c>
      <c r="U888" s="58"/>
      <c r="V888" s="28">
        <v>17083.079999999958</v>
      </c>
      <c r="W888" s="29">
        <v>0.97247363387532837</v>
      </c>
      <c r="X888" s="42">
        <v>3</v>
      </c>
      <c r="Y888" s="46">
        <v>0</v>
      </c>
      <c r="Z888" s="58"/>
      <c r="AA888" s="28">
        <v>0</v>
      </c>
      <c r="AB888" s="28">
        <v>0</v>
      </c>
      <c r="AC888" s="139">
        <v>0</v>
      </c>
      <c r="AD888" s="130">
        <v>0</v>
      </c>
      <c r="AE888" s="137">
        <v>0</v>
      </c>
      <c r="AF888" s="130">
        <v>0</v>
      </c>
      <c r="AG888" s="47">
        <v>0</v>
      </c>
      <c r="AH888" s="47">
        <v>0</v>
      </c>
      <c r="AI888" s="47">
        <v>0</v>
      </c>
      <c r="AJ888" s="47">
        <v>30.034992485052936</v>
      </c>
      <c r="AK888" s="47">
        <v>0</v>
      </c>
      <c r="AL888" s="45">
        <v>1411.6446467974879</v>
      </c>
      <c r="AM888" s="30">
        <v>0</v>
      </c>
      <c r="AN888" s="140">
        <v>1411.64</v>
      </c>
      <c r="AO888" s="140">
        <v>30.03</v>
      </c>
      <c r="AP888" s="140">
        <v>541464.03</v>
      </c>
      <c r="AQ888" s="41">
        <v>542875.67000000004</v>
      </c>
      <c r="AR888" s="140"/>
      <c r="AS888" s="140">
        <v>542875.67000000004</v>
      </c>
      <c r="AT888" s="58"/>
      <c r="AU888" s="117">
        <v>86</v>
      </c>
      <c r="AV888" s="117">
        <v>43</v>
      </c>
      <c r="AW888" s="57"/>
      <c r="AY888" s="6"/>
      <c r="AZ888" s="1"/>
      <c r="BA888" s="1"/>
      <c r="BB888" s="176"/>
    </row>
    <row r="889" spans="1:54" x14ac:dyDescent="0.25">
      <c r="A889" s="24" t="s">
        <v>1857</v>
      </c>
      <c r="B889" s="24" t="s">
        <v>1858</v>
      </c>
      <c r="C889" s="24" t="s">
        <v>963</v>
      </c>
      <c r="D889" s="24" t="s">
        <v>6</v>
      </c>
      <c r="E889" s="58"/>
      <c r="F889" s="139">
        <v>8</v>
      </c>
      <c r="G889" s="57"/>
      <c r="H889" s="139">
        <v>45628.11</v>
      </c>
      <c r="I889" s="139">
        <v>6273.04</v>
      </c>
      <c r="J889" s="139">
        <v>9889.61</v>
      </c>
      <c r="K889" s="139">
        <v>38425.011999999995</v>
      </c>
      <c r="L889" s="139">
        <v>100215.772</v>
      </c>
      <c r="M889" s="117">
        <v>1.05711</v>
      </c>
      <c r="N889" s="25">
        <v>103744.64</v>
      </c>
      <c r="O889" s="25">
        <v>12968.08</v>
      </c>
      <c r="P889" s="58"/>
      <c r="Q889" s="139">
        <v>10374.459999999999</v>
      </c>
      <c r="R889" s="139">
        <v>105147.22</v>
      </c>
      <c r="S889" s="139">
        <v>115521.68</v>
      </c>
      <c r="T889" s="40">
        <v>1.113519503272651</v>
      </c>
      <c r="U889" s="58"/>
      <c r="V889" s="28">
        <v>-11777.039999999994</v>
      </c>
      <c r="W889" s="29">
        <v>1.113519503272651</v>
      </c>
      <c r="X889" s="42">
        <v>4</v>
      </c>
      <c r="Y889" s="46">
        <v>0</v>
      </c>
      <c r="Z889" s="58"/>
      <c r="AA889" s="28">
        <v>0</v>
      </c>
      <c r="AB889" s="28">
        <v>0</v>
      </c>
      <c r="AC889" s="139">
        <v>0</v>
      </c>
      <c r="AD889" s="130">
        <v>0</v>
      </c>
      <c r="AE889" s="137">
        <v>0</v>
      </c>
      <c r="AF889" s="130">
        <v>0</v>
      </c>
      <c r="AG889" s="47">
        <v>0</v>
      </c>
      <c r="AH889" s="47">
        <v>0</v>
      </c>
      <c r="AI889" s="47">
        <v>0</v>
      </c>
      <c r="AJ889" s="47">
        <v>0</v>
      </c>
      <c r="AK889" s="47">
        <v>1.231781140096458</v>
      </c>
      <c r="AL889" s="45">
        <v>0</v>
      </c>
      <c r="AM889" s="30">
        <v>9.854249120771664</v>
      </c>
      <c r="AN889" s="140">
        <v>9.85</v>
      </c>
      <c r="AO889" s="140">
        <v>1.23</v>
      </c>
      <c r="AP889" s="140">
        <v>105147.22</v>
      </c>
      <c r="AQ889" s="41">
        <v>105157.07</v>
      </c>
      <c r="AR889" s="140"/>
      <c r="AS889" s="140">
        <v>105157.07</v>
      </c>
      <c r="AT889" s="58"/>
      <c r="AU889" s="117">
        <v>86</v>
      </c>
      <c r="AV889" s="117">
        <v>43</v>
      </c>
      <c r="AW889" s="57"/>
      <c r="AY889" s="6"/>
      <c r="AZ889" s="1"/>
      <c r="BA889" s="1"/>
      <c r="BB889" s="176"/>
    </row>
    <row r="890" spans="1:54" x14ac:dyDescent="0.25">
      <c r="A890" s="24" t="s">
        <v>1859</v>
      </c>
      <c r="B890" s="24" t="s">
        <v>1860</v>
      </c>
      <c r="C890" s="24" t="s">
        <v>963</v>
      </c>
      <c r="D890" s="24" t="s">
        <v>120</v>
      </c>
      <c r="E890" s="58"/>
      <c r="F890" s="139">
        <v>1209</v>
      </c>
      <c r="G890" s="57"/>
      <c r="H890" s="139">
        <v>6266246.9900000002</v>
      </c>
      <c r="I890" s="139">
        <v>948013.17</v>
      </c>
      <c r="J890" s="139">
        <v>1332556.97</v>
      </c>
      <c r="K890" s="139">
        <v>4873477.7089999998</v>
      </c>
      <c r="L890" s="139">
        <v>13420294.839000002</v>
      </c>
      <c r="M890" s="117">
        <v>1.05711</v>
      </c>
      <c r="N890" s="25">
        <v>13908403.560000001</v>
      </c>
      <c r="O890" s="25">
        <v>11504.05</v>
      </c>
      <c r="P890" s="58"/>
      <c r="Q890" s="139">
        <v>16637159.73</v>
      </c>
      <c r="R890" s="139">
        <v>554274.97</v>
      </c>
      <c r="S890" s="139">
        <v>17546172.460000001</v>
      </c>
      <c r="T890" s="40">
        <v>1.2615518656980931</v>
      </c>
      <c r="U890" s="58"/>
      <c r="V890" s="28">
        <v>-3637768.9000000004</v>
      </c>
      <c r="W890" s="29">
        <v>1.2615518656980931</v>
      </c>
      <c r="X890" s="42">
        <v>4</v>
      </c>
      <c r="Y890" s="46">
        <v>0</v>
      </c>
      <c r="Z890" s="58"/>
      <c r="AA890" s="28">
        <v>0</v>
      </c>
      <c r="AB890" s="28">
        <v>0</v>
      </c>
      <c r="AC890" s="139">
        <v>0</v>
      </c>
      <c r="AD890" s="130">
        <v>0</v>
      </c>
      <c r="AE890" s="137">
        <v>0</v>
      </c>
      <c r="AF890" s="130">
        <v>0</v>
      </c>
      <c r="AG890" s="47">
        <v>0</v>
      </c>
      <c r="AH890" s="47">
        <v>0</v>
      </c>
      <c r="AI890" s="47">
        <v>0</v>
      </c>
      <c r="AJ890" s="47">
        <v>0</v>
      </c>
      <c r="AK890" s="47">
        <v>1.0927198990675653</v>
      </c>
      <c r="AL890" s="45">
        <v>0</v>
      </c>
      <c r="AM890" s="30">
        <v>1321.0983579726865</v>
      </c>
      <c r="AN890" s="140">
        <v>1321.09</v>
      </c>
      <c r="AO890" s="140">
        <v>1.0900000000000001</v>
      </c>
      <c r="AP890" s="140">
        <v>556966.98</v>
      </c>
      <c r="AQ890" s="41">
        <v>558288.06999999995</v>
      </c>
      <c r="AR890" s="140"/>
      <c r="AS890" s="140">
        <v>558288.06999999995</v>
      </c>
      <c r="AT890" s="58"/>
      <c r="AU890" s="117">
        <v>86</v>
      </c>
      <c r="AV890" s="117">
        <v>43</v>
      </c>
      <c r="AW890" s="57"/>
      <c r="AY890" s="6"/>
      <c r="AZ890" s="1"/>
      <c r="BA890" s="1"/>
      <c r="BB890" s="176"/>
    </row>
    <row r="891" spans="1:54" x14ac:dyDescent="0.25">
      <c r="A891" s="24" t="s">
        <v>1861</v>
      </c>
      <c r="B891" s="24" t="s">
        <v>1862</v>
      </c>
      <c r="C891" s="24" t="s">
        <v>963</v>
      </c>
      <c r="D891" s="24" t="s">
        <v>120</v>
      </c>
      <c r="E891" s="58"/>
      <c r="F891" s="139">
        <v>107.5</v>
      </c>
      <c r="G891" s="57"/>
      <c r="H891" s="139">
        <v>592366.44999999995</v>
      </c>
      <c r="I891" s="139">
        <v>84293.97</v>
      </c>
      <c r="J891" s="139">
        <v>209463.29999999996</v>
      </c>
      <c r="K891" s="139">
        <v>469954.16949999996</v>
      </c>
      <c r="L891" s="139">
        <v>1356077.8894999998</v>
      </c>
      <c r="M891" s="117">
        <v>1.05711</v>
      </c>
      <c r="N891" s="25">
        <v>1406684.41</v>
      </c>
      <c r="O891" s="25">
        <v>13085.43</v>
      </c>
      <c r="P891" s="58"/>
      <c r="Q891" s="139">
        <v>2470480.0299999998</v>
      </c>
      <c r="R891" s="139">
        <v>130445.23</v>
      </c>
      <c r="S891" s="139">
        <v>2650191.4899999998</v>
      </c>
      <c r="T891" s="40">
        <v>1.8839986219794673</v>
      </c>
      <c r="U891" s="58"/>
      <c r="V891" s="28">
        <v>-1243507.0799999998</v>
      </c>
      <c r="W891" s="29">
        <v>1.8839986219794673</v>
      </c>
      <c r="X891" s="42">
        <v>4</v>
      </c>
      <c r="Y891" s="46">
        <v>0</v>
      </c>
      <c r="Z891" s="58"/>
      <c r="AA891" s="28">
        <v>0</v>
      </c>
      <c r="AB891" s="28">
        <v>0</v>
      </c>
      <c r="AC891" s="139">
        <v>0</v>
      </c>
      <c r="AD891" s="130">
        <v>0</v>
      </c>
      <c r="AE891" s="137">
        <v>0</v>
      </c>
      <c r="AF891" s="130">
        <v>0</v>
      </c>
      <c r="AG891" s="47">
        <v>0</v>
      </c>
      <c r="AH891" s="47">
        <v>0</v>
      </c>
      <c r="AI891" s="47">
        <v>0</v>
      </c>
      <c r="AJ891" s="47">
        <v>0</v>
      </c>
      <c r="AK891" s="47">
        <v>1.2429283080514926</v>
      </c>
      <c r="AL891" s="45">
        <v>0</v>
      </c>
      <c r="AM891" s="30">
        <v>133.61479311553546</v>
      </c>
      <c r="AN891" s="140">
        <v>133.61000000000001</v>
      </c>
      <c r="AO891" s="140">
        <v>1.24</v>
      </c>
      <c r="AP891" s="140">
        <v>130445.23</v>
      </c>
      <c r="AQ891" s="41">
        <v>130578.84</v>
      </c>
      <c r="AR891" s="140"/>
      <c r="AS891" s="140">
        <v>130578.84</v>
      </c>
      <c r="AT891" s="58"/>
      <c r="AU891" s="117">
        <v>86</v>
      </c>
      <c r="AV891" s="117">
        <v>43</v>
      </c>
      <c r="AW891" s="57"/>
      <c r="AY891" s="6"/>
      <c r="AZ891" s="1"/>
      <c r="BA891" s="1"/>
      <c r="BB891" s="176"/>
    </row>
    <row r="892" spans="1:54" x14ac:dyDescent="0.25">
      <c r="A892" s="24" t="s">
        <v>1863</v>
      </c>
      <c r="B892" s="24" t="s">
        <v>1864</v>
      </c>
      <c r="C892" s="24" t="s">
        <v>963</v>
      </c>
      <c r="D892" s="24" t="s">
        <v>120</v>
      </c>
      <c r="E892" s="58"/>
      <c r="F892" s="139">
        <v>294.05</v>
      </c>
      <c r="G892" s="57"/>
      <c r="H892" s="139">
        <v>1693534.0699999998</v>
      </c>
      <c r="I892" s="139">
        <v>230573.42</v>
      </c>
      <c r="J892" s="139">
        <v>748985.67</v>
      </c>
      <c r="K892" s="139">
        <v>1359154.0489499997</v>
      </c>
      <c r="L892" s="139">
        <v>4032247.2089499994</v>
      </c>
      <c r="M892" s="117">
        <v>1.05711</v>
      </c>
      <c r="N892" s="25">
        <v>4184907.55</v>
      </c>
      <c r="O892" s="25">
        <v>14231.95</v>
      </c>
      <c r="P892" s="58"/>
      <c r="Q892" s="139">
        <v>2413436.1800000002</v>
      </c>
      <c r="R892" s="139">
        <v>657387.06000000006</v>
      </c>
      <c r="S892" s="139">
        <v>4132036.0400000005</v>
      </c>
      <c r="T892" s="40">
        <v>0.98736614623661179</v>
      </c>
      <c r="U892" s="58"/>
      <c r="V892" s="28">
        <v>52871.509999999311</v>
      </c>
      <c r="W892" s="29">
        <v>0.98736614623661179</v>
      </c>
      <c r="X892" s="42">
        <v>3</v>
      </c>
      <c r="Y892" s="46">
        <v>0</v>
      </c>
      <c r="Z892" s="58"/>
      <c r="AA892" s="28">
        <v>0</v>
      </c>
      <c r="AB892" s="28">
        <v>0</v>
      </c>
      <c r="AC892" s="139">
        <v>0</v>
      </c>
      <c r="AD892" s="130">
        <v>0</v>
      </c>
      <c r="AE892" s="137">
        <v>0</v>
      </c>
      <c r="AF892" s="130">
        <v>0</v>
      </c>
      <c r="AG892" s="47">
        <v>0</v>
      </c>
      <c r="AH892" s="47">
        <v>0</v>
      </c>
      <c r="AI892" s="47">
        <v>0</v>
      </c>
      <c r="AJ892" s="47">
        <v>32.372241939810884</v>
      </c>
      <c r="AK892" s="47">
        <v>0</v>
      </c>
      <c r="AL892" s="45">
        <v>9519.05774240139</v>
      </c>
      <c r="AM892" s="30">
        <v>0</v>
      </c>
      <c r="AN892" s="140">
        <v>9519.0499999999993</v>
      </c>
      <c r="AO892" s="140">
        <v>32.369999999999997</v>
      </c>
      <c r="AP892" s="140">
        <v>661984.8899999999</v>
      </c>
      <c r="AQ892" s="41">
        <v>671503.94</v>
      </c>
      <c r="AR892" s="140"/>
      <c r="AS892" s="140">
        <v>671503.94</v>
      </c>
      <c r="AT892" s="58"/>
      <c r="AU892" s="117">
        <v>86</v>
      </c>
      <c r="AV892" s="117">
        <v>43</v>
      </c>
      <c r="AW892" s="57"/>
      <c r="AY892" s="6"/>
      <c r="AZ892" s="1"/>
      <c r="BA892" s="1"/>
      <c r="BB892" s="176"/>
    </row>
    <row r="893" spans="1:54" x14ac:dyDescent="0.25">
      <c r="A893" s="24" t="s">
        <v>1865</v>
      </c>
      <c r="B893" s="24" t="s">
        <v>1866</v>
      </c>
      <c r="C893" s="24" t="s">
        <v>963</v>
      </c>
      <c r="D893" s="24" t="s">
        <v>120</v>
      </c>
      <c r="E893" s="58"/>
      <c r="F893" s="139">
        <v>11002.71</v>
      </c>
      <c r="G893" s="57"/>
      <c r="H893" s="139">
        <v>65391570.989999995</v>
      </c>
      <c r="I893" s="139">
        <v>8627554.9900000002</v>
      </c>
      <c r="J893" s="139">
        <v>32242829.829999998</v>
      </c>
      <c r="K893" s="139">
        <v>55865780.306689993</v>
      </c>
      <c r="L893" s="139">
        <v>162127736.11668998</v>
      </c>
      <c r="M893" s="117">
        <v>1.05711</v>
      </c>
      <c r="N893" s="25">
        <v>168196356.41</v>
      </c>
      <c r="O893" s="25">
        <v>15286.81</v>
      </c>
      <c r="P893" s="58"/>
      <c r="Q893" s="139">
        <v>21612781.449999999</v>
      </c>
      <c r="R893" s="139">
        <v>81435704.280000001</v>
      </c>
      <c r="S893" s="139">
        <v>104573194.53</v>
      </c>
      <c r="T893" s="40">
        <v>0.62173281729771568</v>
      </c>
      <c r="U893" s="58"/>
      <c r="V893" s="28">
        <v>63623161.879999995</v>
      </c>
      <c r="W893" s="29">
        <v>0.62173281729771568</v>
      </c>
      <c r="X893" s="42">
        <v>1</v>
      </c>
      <c r="Y893" s="46">
        <v>1</v>
      </c>
      <c r="Z893" s="58"/>
      <c r="AA893" s="28">
        <v>8724559.6084871441</v>
      </c>
      <c r="AB893" s="28">
        <v>2617367.8825461431</v>
      </c>
      <c r="AC893" s="139">
        <v>38715911.95192486</v>
      </c>
      <c r="AD893" s="130">
        <v>1921906.4738167515</v>
      </c>
      <c r="AE893" s="137">
        <v>1921906.4738167515</v>
      </c>
      <c r="AF893" s="130">
        <v>1868869.8916695102</v>
      </c>
      <c r="AG893" s="47">
        <v>237.88392882718378</v>
      </c>
      <c r="AH893" s="47">
        <v>174.6757365973248</v>
      </c>
      <c r="AI893" s="47">
        <v>169.85541668093683</v>
      </c>
      <c r="AJ893" s="47">
        <v>0</v>
      </c>
      <c r="AK893" s="47">
        <v>0</v>
      </c>
      <c r="AL893" s="45">
        <v>0</v>
      </c>
      <c r="AM893" s="30">
        <v>0</v>
      </c>
      <c r="AN893" s="140">
        <v>4486237.7699999996</v>
      </c>
      <c r="AO893" s="140">
        <v>407.73</v>
      </c>
      <c r="AP893" s="140">
        <v>89620560.450000003</v>
      </c>
      <c r="AQ893" s="41">
        <v>94106798.219999999</v>
      </c>
      <c r="AR893" s="140"/>
      <c r="AS893" s="140">
        <v>94106798.219999999</v>
      </c>
      <c r="AT893" s="58"/>
      <c r="AU893" s="117">
        <v>86</v>
      </c>
      <c r="AV893" s="117">
        <v>43</v>
      </c>
      <c r="AW893" s="57"/>
      <c r="AY893" s="6"/>
      <c r="AZ893" s="1"/>
      <c r="BA893" s="1"/>
      <c r="BB893" s="176"/>
    </row>
    <row r="894" spans="1:54" x14ac:dyDescent="0.25">
      <c r="A894" s="24" t="s">
        <v>1867</v>
      </c>
      <c r="B894" s="24" t="s">
        <v>1868</v>
      </c>
      <c r="C894" s="24" t="s">
        <v>963</v>
      </c>
      <c r="D894" s="24" t="s">
        <v>120</v>
      </c>
      <c r="E894" s="58"/>
      <c r="F894" s="139">
        <v>447.79</v>
      </c>
      <c r="G894" s="57"/>
      <c r="H894" s="139">
        <v>2601286.6399999997</v>
      </c>
      <c r="I894" s="139">
        <v>351125.57</v>
      </c>
      <c r="J894" s="139">
        <v>1342116.97</v>
      </c>
      <c r="K894" s="139">
        <v>2265939.3618100001</v>
      </c>
      <c r="L894" s="139">
        <v>6560468.5418100003</v>
      </c>
      <c r="M894" s="117">
        <v>1.05711</v>
      </c>
      <c r="N894" s="25">
        <v>6805729.0999999996</v>
      </c>
      <c r="O894" s="25">
        <v>15198.48</v>
      </c>
      <c r="P894" s="58"/>
      <c r="Q894" s="139">
        <v>1491117.17</v>
      </c>
      <c r="R894" s="139">
        <v>2384943.69</v>
      </c>
      <c r="S894" s="139">
        <v>3932090.1799999997</v>
      </c>
      <c r="T894" s="40">
        <v>0.57776178308360815</v>
      </c>
      <c r="U894" s="58"/>
      <c r="V894" s="28">
        <v>2873638.92</v>
      </c>
      <c r="W894" s="29">
        <v>0.57776178308360815</v>
      </c>
      <c r="X894" s="42">
        <v>1</v>
      </c>
      <c r="Y894" s="46">
        <v>1</v>
      </c>
      <c r="Z894" s="58"/>
      <c r="AA894" s="28">
        <v>652276.79894547071</v>
      </c>
      <c r="AB894" s="28">
        <v>195683.0396836412</v>
      </c>
      <c r="AC894" s="139">
        <v>1574736.733797417</v>
      </c>
      <c r="AD894" s="130">
        <v>78171.908413275349</v>
      </c>
      <c r="AE894" s="137">
        <v>78171.908413275349</v>
      </c>
      <c r="AF894" s="130">
        <v>76014.690620083915</v>
      </c>
      <c r="AG894" s="47">
        <v>436.99734179780967</v>
      </c>
      <c r="AH894" s="47">
        <v>174.57269794608041</v>
      </c>
      <c r="AI894" s="47">
        <v>169.75522146560644</v>
      </c>
      <c r="AJ894" s="47">
        <v>0</v>
      </c>
      <c r="AK894" s="47">
        <v>0</v>
      </c>
      <c r="AL894" s="45">
        <v>0</v>
      </c>
      <c r="AM894" s="30">
        <v>0</v>
      </c>
      <c r="AN894" s="140">
        <v>271697.73</v>
      </c>
      <c r="AO894" s="140">
        <v>606.75</v>
      </c>
      <c r="AP894" s="140">
        <v>2614527.7999999998</v>
      </c>
      <c r="AQ894" s="41">
        <v>2886225.53</v>
      </c>
      <c r="AR894" s="140"/>
      <c r="AS894" s="140">
        <v>2886225.53</v>
      </c>
      <c r="AT894" s="58"/>
      <c r="AU894" s="117">
        <v>86</v>
      </c>
      <c r="AV894" s="117">
        <v>43</v>
      </c>
      <c r="AW894" s="57"/>
      <c r="AY894" s="6"/>
      <c r="AZ894" s="1"/>
      <c r="BA894" s="1"/>
      <c r="BB894" s="176"/>
    </row>
    <row r="895" spans="1:54" x14ac:dyDescent="0.25">
      <c r="A895" s="24" t="s">
        <v>1869</v>
      </c>
      <c r="B895" s="24" t="s">
        <v>1870</v>
      </c>
      <c r="C895" s="24" t="s">
        <v>963</v>
      </c>
      <c r="D895" s="24" t="s">
        <v>120</v>
      </c>
      <c r="E895" s="58"/>
      <c r="F895" s="139">
        <v>318</v>
      </c>
      <c r="G895" s="57"/>
      <c r="H895" s="139">
        <v>1921886</v>
      </c>
      <c r="I895" s="139">
        <v>249353.34</v>
      </c>
      <c r="J895" s="139">
        <v>1071474.1199999999</v>
      </c>
      <c r="K895" s="139">
        <v>1665102.64</v>
      </c>
      <c r="L895" s="139">
        <v>4907816.0999999996</v>
      </c>
      <c r="M895" s="117">
        <v>1.05711</v>
      </c>
      <c r="N895" s="25">
        <v>5093007.46</v>
      </c>
      <c r="O895" s="25">
        <v>16015.74</v>
      </c>
      <c r="P895" s="58"/>
      <c r="Q895" s="139">
        <v>1883256.96</v>
      </c>
      <c r="R895" s="139">
        <v>1111617.52</v>
      </c>
      <c r="S895" s="139">
        <v>3014343.3200000003</v>
      </c>
      <c r="T895" s="40">
        <v>0.59185919982924984</v>
      </c>
      <c r="U895" s="58"/>
      <c r="V895" s="28">
        <v>2078664.1399999997</v>
      </c>
      <c r="W895" s="29">
        <v>0.59185919982924984</v>
      </c>
      <c r="X895" s="42">
        <v>1</v>
      </c>
      <c r="Y895" s="46">
        <v>1</v>
      </c>
      <c r="Z895" s="58"/>
      <c r="AA895" s="28">
        <v>416327.35173551505</v>
      </c>
      <c r="AB895" s="28">
        <v>124898.2055206545</v>
      </c>
      <c r="AC895" s="139">
        <v>1017770.1718025464</v>
      </c>
      <c r="AD895" s="130">
        <v>50523.389051866332</v>
      </c>
      <c r="AE895" s="137">
        <v>50523.389051866332</v>
      </c>
      <c r="AF895" s="130">
        <v>49129.154779641372</v>
      </c>
      <c r="AG895" s="47">
        <v>392.76165258067454</v>
      </c>
      <c r="AH895" s="47">
        <v>158.87858192410798</v>
      </c>
      <c r="AI895" s="47">
        <v>154.49419742025589</v>
      </c>
      <c r="AJ895" s="47">
        <v>0</v>
      </c>
      <c r="AK895" s="47">
        <v>0</v>
      </c>
      <c r="AL895" s="45">
        <v>0</v>
      </c>
      <c r="AM895" s="30">
        <v>0</v>
      </c>
      <c r="AN895" s="140">
        <v>174027.36</v>
      </c>
      <c r="AO895" s="140">
        <v>547.25</v>
      </c>
      <c r="AP895" s="140">
        <v>1495607.04</v>
      </c>
      <c r="AQ895" s="41">
        <v>1669634.4</v>
      </c>
      <c r="AR895" s="140"/>
      <c r="AS895" s="140">
        <v>1669634.4</v>
      </c>
      <c r="AT895" s="58"/>
      <c r="AU895" s="117">
        <v>85</v>
      </c>
      <c r="AV895" s="117">
        <v>43</v>
      </c>
      <c r="AW895" s="57"/>
      <c r="AY895" s="6"/>
      <c r="AZ895" s="1"/>
      <c r="BA895" s="1"/>
      <c r="BB895" s="176"/>
    </row>
    <row r="896" spans="1:54" x14ac:dyDescent="0.25">
      <c r="A896" s="24" t="s">
        <v>1871</v>
      </c>
      <c r="B896" s="24" t="s">
        <v>1872</v>
      </c>
      <c r="C896" s="24" t="s">
        <v>963</v>
      </c>
      <c r="D896" s="24" t="s">
        <v>120</v>
      </c>
      <c r="E896" s="58"/>
      <c r="F896" s="139">
        <v>308.72000000000003</v>
      </c>
      <c r="G896" s="57"/>
      <c r="H896" s="139">
        <v>1658640.95</v>
      </c>
      <c r="I896" s="139">
        <v>242076.61</v>
      </c>
      <c r="J896" s="139">
        <v>515632.46000000008</v>
      </c>
      <c r="K896" s="139">
        <v>1402713.48208</v>
      </c>
      <c r="L896" s="139">
        <v>3819063.50208</v>
      </c>
      <c r="M896" s="117">
        <v>1.05711</v>
      </c>
      <c r="N896" s="25">
        <v>3957061.25</v>
      </c>
      <c r="O896" s="25">
        <v>12817.63</v>
      </c>
      <c r="P896" s="58"/>
      <c r="Q896" s="139">
        <v>1612188.04</v>
      </c>
      <c r="R896" s="139">
        <v>1031643.77</v>
      </c>
      <c r="S896" s="139">
        <v>2656114.41</v>
      </c>
      <c r="T896" s="40">
        <v>0.67123409070304385</v>
      </c>
      <c r="U896" s="58"/>
      <c r="V896" s="28">
        <v>1300946.8399999999</v>
      </c>
      <c r="W896" s="29">
        <v>0.67123409070304385</v>
      </c>
      <c r="X896" s="42">
        <v>1</v>
      </c>
      <c r="Y896" s="46">
        <v>1</v>
      </c>
      <c r="Z896" s="58"/>
      <c r="AA896" s="28">
        <v>9378.2450286415406</v>
      </c>
      <c r="AB896" s="28">
        <v>2813.4735085924622</v>
      </c>
      <c r="AC896" s="139">
        <v>544885.56841251184</v>
      </c>
      <c r="AD896" s="130">
        <v>27048.803673324343</v>
      </c>
      <c r="AE896" s="137">
        <v>27048.803673324343</v>
      </c>
      <c r="AF896" s="130">
        <v>26302.369797613461</v>
      </c>
      <c r="AG896" s="47">
        <v>9.1133503128804811</v>
      </c>
      <c r="AH896" s="47">
        <v>87.615974583196234</v>
      </c>
      <c r="AI896" s="47">
        <v>85.198140054461831</v>
      </c>
      <c r="AJ896" s="47">
        <v>0</v>
      </c>
      <c r="AK896" s="47">
        <v>0</v>
      </c>
      <c r="AL896" s="45">
        <v>0</v>
      </c>
      <c r="AM896" s="30">
        <v>0</v>
      </c>
      <c r="AN896" s="140">
        <v>29115.84</v>
      </c>
      <c r="AO896" s="140">
        <v>94.31</v>
      </c>
      <c r="AP896" s="140">
        <v>1067895.8599999999</v>
      </c>
      <c r="AQ896" s="41">
        <v>1097011.7</v>
      </c>
      <c r="AR896" s="140"/>
      <c r="AS896" s="140">
        <v>1097011.7</v>
      </c>
      <c r="AT896" s="58"/>
      <c r="AU896" s="117">
        <v>85</v>
      </c>
      <c r="AV896" s="117">
        <v>43</v>
      </c>
      <c r="AW896" s="57"/>
      <c r="AY896" s="6"/>
      <c r="AZ896" s="1"/>
      <c r="BA896" s="1"/>
      <c r="BB896" s="176"/>
    </row>
    <row r="897" spans="1:54" x14ac:dyDescent="0.25">
      <c r="A897" s="24" t="s">
        <v>1873</v>
      </c>
      <c r="B897" s="24" t="s">
        <v>1874</v>
      </c>
      <c r="C897" s="24" t="s">
        <v>963</v>
      </c>
      <c r="D897" s="24" t="s">
        <v>120</v>
      </c>
      <c r="E897" s="58"/>
      <c r="F897" s="139">
        <v>588.87</v>
      </c>
      <c r="G897" s="57"/>
      <c r="H897" s="139">
        <v>3174533.88</v>
      </c>
      <c r="I897" s="139">
        <v>461750.63</v>
      </c>
      <c r="J897" s="139">
        <v>906075.61</v>
      </c>
      <c r="K897" s="139">
        <v>2653951.7829300002</v>
      </c>
      <c r="L897" s="139">
        <v>7196311.9029300008</v>
      </c>
      <c r="M897" s="117">
        <v>1.05711</v>
      </c>
      <c r="N897" s="25">
        <v>7455726.0800000001</v>
      </c>
      <c r="O897" s="25">
        <v>12661.07</v>
      </c>
      <c r="P897" s="58"/>
      <c r="Q897" s="139">
        <v>4495512.4000000004</v>
      </c>
      <c r="R897" s="139">
        <v>916637.51</v>
      </c>
      <c r="S897" s="139">
        <v>5501135.7800000003</v>
      </c>
      <c r="T897" s="40">
        <v>0.73784038214021941</v>
      </c>
      <c r="U897" s="58"/>
      <c r="V897" s="28">
        <v>1954590.2999999998</v>
      </c>
      <c r="W897" s="29">
        <v>0.73784038214021941</v>
      </c>
      <c r="X897" s="42">
        <v>2</v>
      </c>
      <c r="Y897" s="46">
        <v>0</v>
      </c>
      <c r="Z897" s="58"/>
      <c r="AA897" s="28">
        <v>0</v>
      </c>
      <c r="AB897" s="28">
        <v>0</v>
      </c>
      <c r="AC897" s="139">
        <v>557236.25424279983</v>
      </c>
      <c r="AD897" s="130">
        <v>27661.907223171816</v>
      </c>
      <c r="AE897" s="137">
        <v>27661.907223171816</v>
      </c>
      <c r="AF897" s="130">
        <v>26898.554253202579</v>
      </c>
      <c r="AG897" s="47">
        <v>0</v>
      </c>
      <c r="AH897" s="47">
        <v>46.974556732677527</v>
      </c>
      <c r="AI897" s="47">
        <v>45.678255392875471</v>
      </c>
      <c r="AJ897" s="47">
        <v>0</v>
      </c>
      <c r="AK897" s="47">
        <v>0</v>
      </c>
      <c r="AL897" s="45">
        <v>0</v>
      </c>
      <c r="AM897" s="30">
        <v>0</v>
      </c>
      <c r="AN897" s="140">
        <v>26898.55</v>
      </c>
      <c r="AO897" s="140">
        <v>45.67</v>
      </c>
      <c r="AP897" s="140">
        <v>965103.1100000001</v>
      </c>
      <c r="AQ897" s="41">
        <v>992001.66000000015</v>
      </c>
      <c r="AR897" s="140"/>
      <c r="AS897" s="140">
        <v>992001.66000000015</v>
      </c>
      <c r="AT897" s="58"/>
      <c r="AU897" s="117">
        <v>85</v>
      </c>
      <c r="AV897" s="117">
        <v>43</v>
      </c>
      <c r="AW897" s="57"/>
      <c r="AY897" s="6"/>
      <c r="AZ897" s="1"/>
      <c r="BA897" s="1"/>
      <c r="BB897" s="176"/>
    </row>
    <row r="898" spans="1:54" x14ac:dyDescent="0.25">
      <c r="A898" s="24" t="s">
        <v>1875</v>
      </c>
      <c r="B898" s="24" t="s">
        <v>1876</v>
      </c>
      <c r="C898" s="24" t="s">
        <v>963</v>
      </c>
      <c r="D898" s="24" t="s">
        <v>120</v>
      </c>
      <c r="E898" s="58"/>
      <c r="F898" s="139">
        <v>1491.05</v>
      </c>
      <c r="G898" s="57"/>
      <c r="H898" s="139">
        <v>7892309.1000000006</v>
      </c>
      <c r="I898" s="139">
        <v>1169177.03</v>
      </c>
      <c r="J898" s="139">
        <v>2089985.92</v>
      </c>
      <c r="K898" s="139">
        <v>6193136.9499499993</v>
      </c>
      <c r="L898" s="139">
        <v>17344608.999949999</v>
      </c>
      <c r="M898" s="117">
        <v>1.05711</v>
      </c>
      <c r="N898" s="25">
        <v>17981469.559999999</v>
      </c>
      <c r="O898" s="25">
        <v>12059.6</v>
      </c>
      <c r="P898" s="58"/>
      <c r="Q898" s="139">
        <v>20003578.199999999</v>
      </c>
      <c r="R898" s="139">
        <v>1440423.47</v>
      </c>
      <c r="S898" s="139">
        <v>21911892.599999998</v>
      </c>
      <c r="T898" s="40">
        <v>1.218581858778844</v>
      </c>
      <c r="U898" s="58"/>
      <c r="V898" s="28">
        <v>-3930423.0399999991</v>
      </c>
      <c r="W898" s="29">
        <v>1.218581858778844</v>
      </c>
      <c r="X898" s="42">
        <v>4</v>
      </c>
      <c r="Y898" s="46">
        <v>0</v>
      </c>
      <c r="Z898" s="58"/>
      <c r="AA898" s="28">
        <v>0</v>
      </c>
      <c r="AB898" s="28">
        <v>0</v>
      </c>
      <c r="AC898" s="139">
        <v>0</v>
      </c>
      <c r="AD898" s="130">
        <v>0</v>
      </c>
      <c r="AE898" s="137">
        <v>0</v>
      </c>
      <c r="AF898" s="130">
        <v>0</v>
      </c>
      <c r="AG898" s="47">
        <v>0</v>
      </c>
      <c r="AH898" s="47">
        <v>0</v>
      </c>
      <c r="AI898" s="47">
        <v>0</v>
      </c>
      <c r="AJ898" s="47">
        <v>0</v>
      </c>
      <c r="AK898" s="47">
        <v>1.1454887923990813</v>
      </c>
      <c r="AL898" s="45">
        <v>0</v>
      </c>
      <c r="AM898" s="30">
        <v>1707.9810639066502</v>
      </c>
      <c r="AN898" s="140">
        <v>1707.98</v>
      </c>
      <c r="AO898" s="140">
        <v>1.1399999999999999</v>
      </c>
      <c r="AP898" s="140">
        <v>1440423.4699999997</v>
      </c>
      <c r="AQ898" s="41">
        <v>1442131.4499999997</v>
      </c>
      <c r="AR898" s="140"/>
      <c r="AS898" s="140">
        <v>1442131.4499999997</v>
      </c>
      <c r="AT898" s="58"/>
      <c r="AU898" s="117">
        <v>85</v>
      </c>
      <c r="AV898" s="117">
        <v>43</v>
      </c>
      <c r="AW898" s="57"/>
      <c r="AY898" s="6"/>
      <c r="AZ898" s="1"/>
      <c r="BA898" s="1"/>
      <c r="BB898" s="176"/>
    </row>
    <row r="899" spans="1:54" x14ac:dyDescent="0.25">
      <c r="A899" s="24" t="s">
        <v>1877</v>
      </c>
      <c r="B899" s="24" t="s">
        <v>1878</v>
      </c>
      <c r="C899" s="24" t="s">
        <v>963</v>
      </c>
      <c r="D899" s="24" t="s">
        <v>120</v>
      </c>
      <c r="E899" s="58"/>
      <c r="F899" s="139">
        <v>1495.75</v>
      </c>
      <c r="G899" s="57"/>
      <c r="H899" s="139">
        <v>7752478.0800000001</v>
      </c>
      <c r="I899" s="139">
        <v>1172862.44</v>
      </c>
      <c r="J899" s="139">
        <v>1517080.81</v>
      </c>
      <c r="K899" s="139">
        <v>6411918.8362499997</v>
      </c>
      <c r="L899" s="139">
        <v>16854340.166249998</v>
      </c>
      <c r="M899" s="117">
        <v>1.05711</v>
      </c>
      <c r="N899" s="25">
        <v>17450706.84</v>
      </c>
      <c r="O899" s="25">
        <v>11666.86</v>
      </c>
      <c r="P899" s="58"/>
      <c r="Q899" s="139">
        <v>8074847.3099999996</v>
      </c>
      <c r="R899" s="139">
        <v>3488945.16</v>
      </c>
      <c r="S899" s="139">
        <v>11690727.27</v>
      </c>
      <c r="T899" s="40">
        <v>0.66992858095597918</v>
      </c>
      <c r="U899" s="58"/>
      <c r="V899" s="28">
        <v>5759979.5700000003</v>
      </c>
      <c r="W899" s="29">
        <v>0.66992858095597918</v>
      </c>
      <c r="X899" s="42">
        <v>1</v>
      </c>
      <c r="Y899" s="46">
        <v>1</v>
      </c>
      <c r="Z899" s="58"/>
      <c r="AA899" s="28">
        <v>64140.286593439057</v>
      </c>
      <c r="AB899" s="28">
        <v>19242.085978031715</v>
      </c>
      <c r="AC899" s="139">
        <v>2387810.4796931283</v>
      </c>
      <c r="AD899" s="130">
        <v>118533.9099042337</v>
      </c>
      <c r="AE899" s="137">
        <v>118533.9099042337</v>
      </c>
      <c r="AF899" s="130">
        <v>115262.86964524293</v>
      </c>
      <c r="AG899" s="47">
        <v>12.864506754492204</v>
      </c>
      <c r="AH899" s="47">
        <v>79.247140166627915</v>
      </c>
      <c r="AI899" s="47">
        <v>77.060250473169262</v>
      </c>
      <c r="AJ899" s="47">
        <v>0</v>
      </c>
      <c r="AK899" s="47">
        <v>0</v>
      </c>
      <c r="AL899" s="45">
        <v>0</v>
      </c>
      <c r="AM899" s="30">
        <v>0</v>
      </c>
      <c r="AN899" s="140">
        <v>134504.95000000001</v>
      </c>
      <c r="AO899" s="140">
        <v>89.92</v>
      </c>
      <c r="AP899" s="140">
        <v>3517765.9899999998</v>
      </c>
      <c r="AQ899" s="41">
        <v>3652270.94</v>
      </c>
      <c r="AR899" s="140"/>
      <c r="AS899" s="140">
        <v>3652270.94</v>
      </c>
      <c r="AT899" s="58"/>
      <c r="AU899" s="117">
        <v>80</v>
      </c>
      <c r="AV899" s="117">
        <v>40</v>
      </c>
      <c r="AW899" s="57"/>
      <c r="AY899" s="6"/>
      <c r="AZ899" s="1"/>
      <c r="BA899" s="1"/>
      <c r="BB899" s="176"/>
    </row>
    <row r="900" spans="1:54" x14ac:dyDescent="0.25">
      <c r="A900" s="24" t="s">
        <v>1879</v>
      </c>
      <c r="B900" s="24" t="s">
        <v>1880</v>
      </c>
      <c r="C900" s="24" t="s">
        <v>963</v>
      </c>
      <c r="D900" s="24" t="s">
        <v>120</v>
      </c>
      <c r="E900" s="58"/>
      <c r="F900" s="139">
        <v>4945</v>
      </c>
      <c r="G900" s="57"/>
      <c r="H900" s="139">
        <v>25429341.469999999</v>
      </c>
      <c r="I900" s="139">
        <v>3877522.85</v>
      </c>
      <c r="J900" s="139">
        <v>4911074.7700000005</v>
      </c>
      <c r="K900" s="139">
        <v>21119046.254999999</v>
      </c>
      <c r="L900" s="139">
        <v>55336985.344999999</v>
      </c>
      <c r="M900" s="117">
        <v>1.05711</v>
      </c>
      <c r="N900" s="25">
        <v>57291171.840000004</v>
      </c>
      <c r="O900" s="25">
        <v>11585.67</v>
      </c>
      <c r="P900" s="58"/>
      <c r="Q900" s="139">
        <v>40418921.729999997</v>
      </c>
      <c r="R900" s="139">
        <v>4837390.32</v>
      </c>
      <c r="S900" s="139">
        <v>45504220.359999999</v>
      </c>
      <c r="T900" s="40">
        <v>0.79426234267090878</v>
      </c>
      <c r="U900" s="58"/>
      <c r="V900" s="28">
        <v>11786951.480000004</v>
      </c>
      <c r="W900" s="29">
        <v>0.79426234267090878</v>
      </c>
      <c r="X900" s="42">
        <v>2</v>
      </c>
      <c r="Y900" s="46">
        <v>0</v>
      </c>
      <c r="Z900" s="58"/>
      <c r="AA900" s="28">
        <v>0</v>
      </c>
      <c r="AB900" s="28">
        <v>0</v>
      </c>
      <c r="AC900" s="139">
        <v>1784032.200172001</v>
      </c>
      <c r="AD900" s="130">
        <v>88561.598116705165</v>
      </c>
      <c r="AE900" s="137">
        <v>180759.54532845723</v>
      </c>
      <c r="AF900" s="130">
        <v>175771.33773078368</v>
      </c>
      <c r="AG900" s="47">
        <v>0</v>
      </c>
      <c r="AH900" s="47">
        <v>17.909322167180012</v>
      </c>
      <c r="AI900" s="47">
        <v>35.545265466285883</v>
      </c>
      <c r="AJ900" s="47">
        <v>0</v>
      </c>
      <c r="AK900" s="47">
        <v>0</v>
      </c>
      <c r="AL900" s="45">
        <v>0</v>
      </c>
      <c r="AM900" s="30">
        <v>0</v>
      </c>
      <c r="AN900" s="140">
        <v>175771.33</v>
      </c>
      <c r="AO900" s="140">
        <v>35.54</v>
      </c>
      <c r="AP900" s="140">
        <v>4890297.78</v>
      </c>
      <c r="AQ900" s="41">
        <v>5066069.1100000003</v>
      </c>
      <c r="AR900" s="140"/>
      <c r="AS900" s="140">
        <v>5066069.1100000003</v>
      </c>
      <c r="AT900" s="58"/>
      <c r="AU900" s="117">
        <v>37</v>
      </c>
      <c r="AV900" s="117">
        <v>19</v>
      </c>
      <c r="AW900" s="57"/>
      <c r="AY900" s="6"/>
      <c r="AZ900" s="1"/>
      <c r="BA900" s="1"/>
      <c r="BB900" s="176"/>
    </row>
    <row r="901" spans="1:54" x14ac:dyDescent="0.25">
      <c r="A901" s="24" t="s">
        <v>1881</v>
      </c>
      <c r="B901" s="24" t="s">
        <v>1882</v>
      </c>
      <c r="C901" s="24" t="s">
        <v>963</v>
      </c>
      <c r="D901" s="24" t="s">
        <v>120</v>
      </c>
      <c r="E901" s="58"/>
      <c r="F901" s="139">
        <v>1517.06</v>
      </c>
      <c r="G901" s="57"/>
      <c r="H901" s="139">
        <v>7932304.9199999999</v>
      </c>
      <c r="I901" s="139">
        <v>1189572.25</v>
      </c>
      <c r="J901" s="139">
        <v>1819919.2200000002</v>
      </c>
      <c r="K901" s="139">
        <v>6176190.2243400011</v>
      </c>
      <c r="L901" s="139">
        <v>17117986.61434</v>
      </c>
      <c r="M901" s="117">
        <v>1.05711</v>
      </c>
      <c r="N901" s="25">
        <v>17742872.600000001</v>
      </c>
      <c r="O901" s="25">
        <v>11695.56</v>
      </c>
      <c r="P901" s="58"/>
      <c r="Q901" s="139">
        <v>15968585.34</v>
      </c>
      <c r="R901" s="139">
        <v>1372429.36</v>
      </c>
      <c r="S901" s="139">
        <v>17449534.93</v>
      </c>
      <c r="T901" s="40">
        <v>0.98346729548179246</v>
      </c>
      <c r="U901" s="58"/>
      <c r="V901" s="28">
        <v>293337.67000000179</v>
      </c>
      <c r="W901" s="29">
        <v>0.98346729548179246</v>
      </c>
      <c r="X901" s="42">
        <v>3</v>
      </c>
      <c r="Y901" s="46">
        <v>0</v>
      </c>
      <c r="Z901" s="58"/>
      <c r="AA901" s="28">
        <v>0</v>
      </c>
      <c r="AB901" s="28">
        <v>0</v>
      </c>
      <c r="AC901" s="139">
        <v>0</v>
      </c>
      <c r="AD901" s="130">
        <v>0</v>
      </c>
      <c r="AE901" s="137">
        <v>0</v>
      </c>
      <c r="AF901" s="130">
        <v>0</v>
      </c>
      <c r="AG901" s="47">
        <v>0</v>
      </c>
      <c r="AH901" s="47">
        <v>0</v>
      </c>
      <c r="AI901" s="47">
        <v>0</v>
      </c>
      <c r="AJ901" s="47">
        <v>26.602917617932672</v>
      </c>
      <c r="AK901" s="47">
        <v>0</v>
      </c>
      <c r="AL901" s="45">
        <v>40358.222201460936</v>
      </c>
      <c r="AM901" s="30">
        <v>0</v>
      </c>
      <c r="AN901" s="140">
        <v>40358.22</v>
      </c>
      <c r="AO901" s="140">
        <v>26.6</v>
      </c>
      <c r="AP901" s="140">
        <v>1374514.99</v>
      </c>
      <c r="AQ901" s="41">
        <v>1414873.21</v>
      </c>
      <c r="AR901" s="140"/>
      <c r="AS901" s="140">
        <v>1414873.21</v>
      </c>
      <c r="AT901" s="58"/>
      <c r="AU901" s="117">
        <v>37</v>
      </c>
      <c r="AV901" s="117">
        <v>19</v>
      </c>
      <c r="AW901" s="57"/>
      <c r="AY901" s="6"/>
      <c r="AZ901" s="1"/>
      <c r="BA901" s="1"/>
      <c r="BB901" s="176"/>
    </row>
    <row r="902" spans="1:54" x14ac:dyDescent="0.25">
      <c r="A902" s="24" t="s">
        <v>1883</v>
      </c>
      <c r="B902" s="24" t="s">
        <v>1884</v>
      </c>
      <c r="C902" s="24" t="s">
        <v>963</v>
      </c>
      <c r="D902" s="24" t="s">
        <v>120</v>
      </c>
      <c r="E902" s="58"/>
      <c r="F902" s="139">
        <v>2932.3</v>
      </c>
      <c r="G902" s="57"/>
      <c r="H902" s="139">
        <v>15211419.199999999</v>
      </c>
      <c r="I902" s="139">
        <v>2299304.39</v>
      </c>
      <c r="J902" s="139">
        <v>3446284.38</v>
      </c>
      <c r="K902" s="139">
        <v>12729768.961699998</v>
      </c>
      <c r="L902" s="139">
        <v>33686776.931699999</v>
      </c>
      <c r="M902" s="117">
        <v>1.05711</v>
      </c>
      <c r="N902" s="25">
        <v>34883631.649999999</v>
      </c>
      <c r="O902" s="25">
        <v>11896.33</v>
      </c>
      <c r="P902" s="58"/>
      <c r="Q902" s="139">
        <v>27615324.41</v>
      </c>
      <c r="R902" s="139">
        <v>2784360.42</v>
      </c>
      <c r="S902" s="139">
        <v>30491590.630000003</v>
      </c>
      <c r="T902" s="40">
        <v>0.87409450185499837</v>
      </c>
      <c r="U902" s="58"/>
      <c r="V902" s="28">
        <v>4392041.0199999958</v>
      </c>
      <c r="W902" s="29">
        <v>0.87409450185499837</v>
      </c>
      <c r="X902" s="42">
        <v>2</v>
      </c>
      <c r="Y902" s="46">
        <v>0</v>
      </c>
      <c r="Z902" s="58"/>
      <c r="AA902" s="28">
        <v>0</v>
      </c>
      <c r="AB902" s="28">
        <v>0</v>
      </c>
      <c r="AC902" s="139">
        <v>204050.45965899926</v>
      </c>
      <c r="AD902" s="130">
        <v>10129.320985409904</v>
      </c>
      <c r="AE902" s="137">
        <v>107187.30328951166</v>
      </c>
      <c r="AF902" s="130">
        <v>104229.3819267901</v>
      </c>
      <c r="AG902" s="47">
        <v>0</v>
      </c>
      <c r="AH902" s="47">
        <v>3.4543944976332241</v>
      </c>
      <c r="AI902" s="47">
        <v>35.545265466285883</v>
      </c>
      <c r="AJ902" s="47">
        <v>0</v>
      </c>
      <c r="AK902" s="47">
        <v>0</v>
      </c>
      <c r="AL902" s="45">
        <v>0</v>
      </c>
      <c r="AM902" s="30">
        <v>0</v>
      </c>
      <c r="AN902" s="140">
        <v>104229.38</v>
      </c>
      <c r="AO902" s="140">
        <v>35.54</v>
      </c>
      <c r="AP902" s="140">
        <v>2811124.88</v>
      </c>
      <c r="AQ902" s="41">
        <v>2915354.26</v>
      </c>
      <c r="AR902" s="140"/>
      <c r="AS902" s="140">
        <v>2915354.26</v>
      </c>
      <c r="AT902" s="58"/>
      <c r="AU902" s="117">
        <v>37</v>
      </c>
      <c r="AV902" s="117">
        <v>19</v>
      </c>
      <c r="AW902" s="57"/>
      <c r="AY902" s="6"/>
      <c r="AZ902" s="1"/>
      <c r="BA902" s="1"/>
      <c r="BB902" s="176"/>
    </row>
    <row r="903" spans="1:54" x14ac:dyDescent="0.25">
      <c r="A903" s="24" t="s">
        <v>1885</v>
      </c>
      <c r="B903" s="24" t="s">
        <v>1886</v>
      </c>
      <c r="C903" s="24" t="s">
        <v>963</v>
      </c>
      <c r="D903" s="24" t="s">
        <v>12</v>
      </c>
      <c r="E903" s="58"/>
      <c r="F903" s="139">
        <v>25902.46</v>
      </c>
      <c r="G903" s="57"/>
      <c r="H903" s="139">
        <v>141886537.77000001</v>
      </c>
      <c r="I903" s="139">
        <v>20310895.949999999</v>
      </c>
      <c r="J903" s="139">
        <v>37352746.259999998</v>
      </c>
      <c r="K903" s="139">
        <v>122070465.91893999</v>
      </c>
      <c r="L903" s="139">
        <v>321620645.89893997</v>
      </c>
      <c r="M903" s="117">
        <v>1.05711</v>
      </c>
      <c r="N903" s="25">
        <v>333016956.67000002</v>
      </c>
      <c r="O903" s="25">
        <v>12856.57</v>
      </c>
      <c r="P903" s="58"/>
      <c r="Q903" s="139">
        <v>127318588.05</v>
      </c>
      <c r="R903" s="139">
        <v>90355857.579999998</v>
      </c>
      <c r="S903" s="139">
        <v>218374201.45999998</v>
      </c>
      <c r="T903" s="40">
        <v>0.65574499161733624</v>
      </c>
      <c r="U903" s="58"/>
      <c r="V903" s="28">
        <v>114642755.21000004</v>
      </c>
      <c r="W903" s="29">
        <v>0.65574499161733624</v>
      </c>
      <c r="X903" s="42">
        <v>1</v>
      </c>
      <c r="Y903" s="46">
        <v>1</v>
      </c>
      <c r="Z903" s="58"/>
      <c r="AA903" s="28">
        <v>5947383.6567015946</v>
      </c>
      <c r="AB903" s="28">
        <v>1784215.0970104784</v>
      </c>
      <c r="AC903" s="139">
        <v>51218696.454328075</v>
      </c>
      <c r="AD903" s="130">
        <v>2542560.3926949254</v>
      </c>
      <c r="AE903" s="137">
        <v>2542560.3926949254</v>
      </c>
      <c r="AF903" s="130">
        <v>2472396.3576762555</v>
      </c>
      <c r="AG903" s="47">
        <v>68.882071317182934</v>
      </c>
      <c r="AH903" s="47">
        <v>98.159031717254862</v>
      </c>
      <c r="AI903" s="47">
        <v>95.450252897842731</v>
      </c>
      <c r="AJ903" s="47">
        <v>0</v>
      </c>
      <c r="AK903" s="47">
        <v>0</v>
      </c>
      <c r="AL903" s="45">
        <v>0</v>
      </c>
      <c r="AM903" s="30">
        <v>0</v>
      </c>
      <c r="AN903" s="140">
        <v>4256611.45</v>
      </c>
      <c r="AO903" s="140">
        <v>164.33</v>
      </c>
      <c r="AP903" s="140">
        <v>91424606.010000005</v>
      </c>
      <c r="AQ903" s="41">
        <v>95681217.460000008</v>
      </c>
      <c r="AR903" s="140"/>
      <c r="AS903" s="140">
        <v>95681217.460000008</v>
      </c>
      <c r="AT903" s="58"/>
      <c r="AU903" s="117">
        <v>97</v>
      </c>
      <c r="AV903" s="117">
        <v>49</v>
      </c>
      <c r="AW903" s="57"/>
      <c r="AY903" s="6"/>
      <c r="AZ903" s="1"/>
      <c r="BA903" s="1"/>
      <c r="BB903" s="176"/>
    </row>
    <row r="904" spans="1:54" x14ac:dyDescent="0.25">
      <c r="A904" s="24" t="s">
        <v>1887</v>
      </c>
      <c r="B904" s="24" t="s">
        <v>1888</v>
      </c>
      <c r="C904" s="24" t="s">
        <v>963</v>
      </c>
      <c r="D904" s="24" t="s">
        <v>120</v>
      </c>
      <c r="E904" s="58"/>
      <c r="F904" s="139">
        <v>346.96</v>
      </c>
      <c r="G904" s="57"/>
      <c r="H904" s="139">
        <v>1856324.6600000001</v>
      </c>
      <c r="I904" s="139">
        <v>272061.74</v>
      </c>
      <c r="J904" s="139">
        <v>485101.54000000004</v>
      </c>
      <c r="K904" s="139">
        <v>1542834.0694399998</v>
      </c>
      <c r="L904" s="139">
        <v>4156322.0094400002</v>
      </c>
      <c r="M904" s="117">
        <v>1.05711</v>
      </c>
      <c r="N904" s="25">
        <v>4305578.3</v>
      </c>
      <c r="O904" s="25">
        <v>12409.43</v>
      </c>
      <c r="P904" s="58"/>
      <c r="Q904" s="139">
        <v>2865362.35</v>
      </c>
      <c r="R904" s="139">
        <v>282035.26</v>
      </c>
      <c r="S904" s="139">
        <v>3231637.5300000003</v>
      </c>
      <c r="T904" s="40">
        <v>0.7505699129893888</v>
      </c>
      <c r="U904" s="58"/>
      <c r="V904" s="28">
        <v>1073940.7699999996</v>
      </c>
      <c r="W904" s="29">
        <v>0.7505699129893888</v>
      </c>
      <c r="X904" s="42">
        <v>2</v>
      </c>
      <c r="Y904" s="46">
        <v>0</v>
      </c>
      <c r="Z904" s="58"/>
      <c r="AA904" s="28">
        <v>0</v>
      </c>
      <c r="AB904" s="28">
        <v>0</v>
      </c>
      <c r="AC904" s="139">
        <v>215211.59342999983</v>
      </c>
      <c r="AD904" s="130">
        <v>10683.373677653262</v>
      </c>
      <c r="AE904" s="137">
        <v>12682.776915502835</v>
      </c>
      <c r="AF904" s="130">
        <v>12332.785306182548</v>
      </c>
      <c r="AG904" s="47">
        <v>0</v>
      </c>
      <c r="AH904" s="47">
        <v>30.791369834140141</v>
      </c>
      <c r="AI904" s="47">
        <v>35.545265466285876</v>
      </c>
      <c r="AJ904" s="47">
        <v>0</v>
      </c>
      <c r="AK904" s="47">
        <v>0</v>
      </c>
      <c r="AL904" s="45">
        <v>0</v>
      </c>
      <c r="AM904" s="30">
        <v>0</v>
      </c>
      <c r="AN904" s="140">
        <v>12332.78</v>
      </c>
      <c r="AO904" s="140">
        <v>35.54</v>
      </c>
      <c r="AP904" s="140">
        <v>296496.15999999997</v>
      </c>
      <c r="AQ904" s="41">
        <v>308828.94</v>
      </c>
      <c r="AR904" s="140"/>
      <c r="AS904" s="140">
        <v>308828.94</v>
      </c>
      <c r="AT904" s="58"/>
      <c r="AU904" s="117">
        <v>86</v>
      </c>
      <c r="AV904" s="117">
        <v>43</v>
      </c>
      <c r="AW904" s="57"/>
      <c r="AY904" s="6"/>
      <c r="AZ904" s="1"/>
      <c r="BA904" s="1"/>
      <c r="BB904" s="176"/>
    </row>
    <row r="905" spans="1:54" x14ac:dyDescent="0.25">
      <c r="A905" s="24" t="s">
        <v>1889</v>
      </c>
      <c r="B905" s="24" t="s">
        <v>1890</v>
      </c>
      <c r="C905" s="24" t="s">
        <v>963</v>
      </c>
      <c r="D905" s="24" t="s">
        <v>131</v>
      </c>
      <c r="E905" s="58"/>
      <c r="F905" s="139">
        <v>6802</v>
      </c>
      <c r="G905" s="57"/>
      <c r="H905" s="139">
        <v>42476125.019999996</v>
      </c>
      <c r="I905" s="139">
        <v>5333652.26</v>
      </c>
      <c r="J905" s="139">
        <v>14148927.960000001</v>
      </c>
      <c r="K905" s="139">
        <v>37402335.759999998</v>
      </c>
      <c r="L905" s="139">
        <v>99361041</v>
      </c>
      <c r="M905" s="117">
        <v>1.05711</v>
      </c>
      <c r="N905" s="25">
        <v>102899502.65000001</v>
      </c>
      <c r="O905" s="25">
        <v>15127.83</v>
      </c>
      <c r="P905" s="58"/>
      <c r="Q905" s="139">
        <v>40775716.359999999</v>
      </c>
      <c r="R905" s="139">
        <v>13701770.369999999</v>
      </c>
      <c r="S905" s="139">
        <v>61275066.149999999</v>
      </c>
      <c r="T905" s="40">
        <v>0.59548457059524962</v>
      </c>
      <c r="U905" s="58"/>
      <c r="V905" s="28">
        <v>41624436.500000007</v>
      </c>
      <c r="W905" s="29">
        <v>0.59548457059524962</v>
      </c>
      <c r="X905" s="42">
        <v>1</v>
      </c>
      <c r="Y905" s="46">
        <v>1</v>
      </c>
      <c r="Z905" s="58"/>
      <c r="AA905" s="28">
        <v>8038460.0229080543</v>
      </c>
      <c r="AB905" s="28">
        <v>2411538.006872416</v>
      </c>
      <c r="AC905" s="139">
        <v>20043603.122092422</v>
      </c>
      <c r="AD905" s="130">
        <v>994989.62201374327</v>
      </c>
      <c r="AE905" s="137">
        <v>994989.62201374327</v>
      </c>
      <c r="AF905" s="130">
        <v>967532.06903574336</v>
      </c>
      <c r="AG905" s="47">
        <v>354.53366757900852</v>
      </c>
      <c r="AH905" s="47">
        <v>146.27898000790111</v>
      </c>
      <c r="AI905" s="47">
        <v>142.24229183118837</v>
      </c>
      <c r="AJ905" s="47">
        <v>0</v>
      </c>
      <c r="AK905" s="47">
        <v>0</v>
      </c>
      <c r="AL905" s="45">
        <v>0</v>
      </c>
      <c r="AM905" s="30">
        <v>0</v>
      </c>
      <c r="AN905" s="140">
        <v>3379070.07</v>
      </c>
      <c r="AO905" s="140">
        <v>496.77</v>
      </c>
      <c r="AP905" s="140">
        <v>16467635.16</v>
      </c>
      <c r="AQ905" s="41">
        <v>19846705.23</v>
      </c>
      <c r="AR905" s="140"/>
      <c r="AS905" s="140">
        <v>19846705.23</v>
      </c>
      <c r="AT905" s="58"/>
      <c r="AU905" s="117">
        <v>86</v>
      </c>
      <c r="AV905" s="117">
        <v>43</v>
      </c>
      <c r="AW905" s="57"/>
      <c r="AY905" s="6"/>
      <c r="AZ905" s="1"/>
      <c r="BA905" s="1"/>
      <c r="BB905" s="176"/>
    </row>
    <row r="906" spans="1:54" x14ac:dyDescent="0.25">
      <c r="A906" s="24" t="s">
        <v>1891</v>
      </c>
      <c r="B906" s="24" t="s">
        <v>1892</v>
      </c>
      <c r="C906" s="24" t="s">
        <v>963</v>
      </c>
      <c r="D906" s="24" t="s">
        <v>131</v>
      </c>
      <c r="E906" s="58"/>
      <c r="F906" s="139">
        <v>3775</v>
      </c>
      <c r="G906" s="57"/>
      <c r="H906" s="139">
        <v>22260780.140000001</v>
      </c>
      <c r="I906" s="139">
        <v>2960090.75</v>
      </c>
      <c r="J906" s="139">
        <v>4891536.5599999996</v>
      </c>
      <c r="K906" s="139">
        <v>19494467.842</v>
      </c>
      <c r="L906" s="139">
        <v>49606875.291999996</v>
      </c>
      <c r="M906" s="117">
        <v>1.05711</v>
      </c>
      <c r="N906" s="25">
        <v>51326594.880000003</v>
      </c>
      <c r="O906" s="25">
        <v>13596.44</v>
      </c>
      <c r="P906" s="58"/>
      <c r="Q906" s="139">
        <v>38911984.729999997</v>
      </c>
      <c r="R906" s="139">
        <v>3113084.82</v>
      </c>
      <c r="S906" s="139">
        <v>42844607.599999994</v>
      </c>
      <c r="T906" s="40">
        <v>0.83474478874293856</v>
      </c>
      <c r="U906" s="58"/>
      <c r="V906" s="28">
        <v>8481987.2800000086</v>
      </c>
      <c r="W906" s="29">
        <v>0.83474478874293856</v>
      </c>
      <c r="X906" s="42">
        <v>2</v>
      </c>
      <c r="Y906" s="46">
        <v>0</v>
      </c>
      <c r="Z906" s="58"/>
      <c r="AA906" s="28">
        <v>0</v>
      </c>
      <c r="AB906" s="28">
        <v>0</v>
      </c>
      <c r="AC906" s="139">
        <v>1233222.4930144039</v>
      </c>
      <c r="AD906" s="130">
        <v>61218.712758824193</v>
      </c>
      <c r="AE906" s="137">
        <v>137991.36170170395</v>
      </c>
      <c r="AF906" s="130">
        <v>134183.37713522918</v>
      </c>
      <c r="AG906" s="47">
        <v>0</v>
      </c>
      <c r="AH906" s="47">
        <v>16.216877552006409</v>
      </c>
      <c r="AI906" s="47">
        <v>35.545265466285876</v>
      </c>
      <c r="AJ906" s="47">
        <v>0</v>
      </c>
      <c r="AK906" s="47">
        <v>0</v>
      </c>
      <c r="AL906" s="45">
        <v>0</v>
      </c>
      <c r="AM906" s="30">
        <v>0</v>
      </c>
      <c r="AN906" s="140">
        <v>134183.37</v>
      </c>
      <c r="AO906" s="140">
        <v>35.54</v>
      </c>
      <c r="AP906" s="140">
        <v>3255629.8899999997</v>
      </c>
      <c r="AQ906" s="41">
        <v>3389813.26</v>
      </c>
      <c r="AR906" s="140"/>
      <c r="AS906" s="140">
        <v>3389813.26</v>
      </c>
      <c r="AT906" s="58"/>
      <c r="AU906" s="117">
        <v>85</v>
      </c>
      <c r="AV906" s="117">
        <v>43</v>
      </c>
      <c r="AW906" s="57"/>
      <c r="AY906" s="6"/>
      <c r="AZ906" s="1"/>
      <c r="BA906" s="1"/>
      <c r="BB906" s="176"/>
    </row>
    <row r="907" spans="1:54" x14ac:dyDescent="0.25">
      <c r="A907" s="24" t="s">
        <v>1893</v>
      </c>
      <c r="B907" s="24" t="s">
        <v>1894</v>
      </c>
      <c r="C907" s="24" t="s">
        <v>963</v>
      </c>
      <c r="D907" s="24" t="s">
        <v>131</v>
      </c>
      <c r="E907" s="58"/>
      <c r="F907" s="139">
        <v>6974.65</v>
      </c>
      <c r="G907" s="57"/>
      <c r="H907" s="139">
        <v>40028202.75</v>
      </c>
      <c r="I907" s="139">
        <v>5469032.2999999998</v>
      </c>
      <c r="J907" s="139">
        <v>6573461.4900000002</v>
      </c>
      <c r="K907" s="139">
        <v>34964109.050350003</v>
      </c>
      <c r="L907" s="139">
        <v>87034805.590350002</v>
      </c>
      <c r="M907" s="117">
        <v>1.05711</v>
      </c>
      <c r="N907" s="25">
        <v>90008563.060000002</v>
      </c>
      <c r="O907" s="25">
        <v>12905.1</v>
      </c>
      <c r="P907" s="58"/>
      <c r="Q907" s="139">
        <v>52165199.659999996</v>
      </c>
      <c r="R907" s="139">
        <v>7803496.2599999998</v>
      </c>
      <c r="S907" s="139">
        <v>60533334.759999998</v>
      </c>
      <c r="T907" s="40">
        <v>0.67252862063410879</v>
      </c>
      <c r="U907" s="58"/>
      <c r="V907" s="28">
        <v>29475228.300000004</v>
      </c>
      <c r="W907" s="29">
        <v>0.67252862063410879</v>
      </c>
      <c r="X907" s="42">
        <v>1</v>
      </c>
      <c r="Y907" s="46">
        <v>1</v>
      </c>
      <c r="Z907" s="58"/>
      <c r="AA907" s="28">
        <v>96801.739937253296</v>
      </c>
      <c r="AB907" s="28">
        <v>29040.521981175989</v>
      </c>
      <c r="AC907" s="139">
        <v>9108395.1707843915</v>
      </c>
      <c r="AD907" s="130">
        <v>452152.17109050765</v>
      </c>
      <c r="AE907" s="137">
        <v>452152.17109050765</v>
      </c>
      <c r="AF907" s="130">
        <v>439674.66186110605</v>
      </c>
      <c r="AG907" s="47">
        <v>4.1637246286445899</v>
      </c>
      <c r="AH907" s="47">
        <v>64.827937042074893</v>
      </c>
      <c r="AI907" s="47">
        <v>63.038957060369491</v>
      </c>
      <c r="AJ907" s="47">
        <v>0</v>
      </c>
      <c r="AK907" s="47">
        <v>0</v>
      </c>
      <c r="AL907" s="45">
        <v>0</v>
      </c>
      <c r="AM907" s="30">
        <v>0</v>
      </c>
      <c r="AN907" s="140">
        <v>468715.18</v>
      </c>
      <c r="AO907" s="140">
        <v>67.2</v>
      </c>
      <c r="AP907" s="140">
        <v>7904916.3799999999</v>
      </c>
      <c r="AQ907" s="41">
        <v>8373631.5599999996</v>
      </c>
      <c r="AR907" s="140"/>
      <c r="AS907" s="140">
        <v>8373631.5599999996</v>
      </c>
      <c r="AT907" s="58"/>
      <c r="AU907" s="117">
        <v>37</v>
      </c>
      <c r="AV907" s="117">
        <v>19</v>
      </c>
      <c r="AW907" s="57"/>
      <c r="AY907" s="6"/>
      <c r="AZ907" s="1"/>
      <c r="BA907" s="1"/>
      <c r="BB907" s="176"/>
    </row>
    <row r="908" spans="1:54" x14ac:dyDescent="0.25">
      <c r="A908" s="24" t="s">
        <v>1895</v>
      </c>
      <c r="B908" s="24" t="s">
        <v>1896</v>
      </c>
      <c r="C908" s="24" t="s">
        <v>703</v>
      </c>
      <c r="D908" s="24" t="s">
        <v>1897</v>
      </c>
      <c r="E908" s="58"/>
      <c r="F908" s="139">
        <v>995.62</v>
      </c>
      <c r="G908" s="57"/>
      <c r="H908" s="139">
        <v>5399876.5199999996</v>
      </c>
      <c r="I908" s="139">
        <v>780695.51</v>
      </c>
      <c r="J908" s="139">
        <v>738403.23</v>
      </c>
      <c r="K908" s="139">
        <v>4615228.5171799995</v>
      </c>
      <c r="L908" s="139">
        <v>11534203.777179999</v>
      </c>
      <c r="M908" s="117">
        <v>0.90090000000000003</v>
      </c>
      <c r="N908" s="25">
        <v>10848533.32</v>
      </c>
      <c r="O908" s="25">
        <v>10896.25</v>
      </c>
      <c r="P908" s="58"/>
      <c r="Q908" s="139">
        <v>1084853.33</v>
      </c>
      <c r="R908" s="139">
        <v>6057873.6299999999</v>
      </c>
      <c r="S908" s="139">
        <v>7142726.96</v>
      </c>
      <c r="T908" s="40">
        <v>0.65840485061993614</v>
      </c>
      <c r="U908" s="58"/>
      <c r="V908" s="28">
        <v>3705806.3600000003</v>
      </c>
      <c r="W908" s="29">
        <v>0.65840485061993614</v>
      </c>
      <c r="X908" s="42">
        <v>1</v>
      </c>
      <c r="Y908" s="46">
        <v>1</v>
      </c>
      <c r="Z908" s="58"/>
      <c r="AA908" s="28">
        <v>164889.48952892423</v>
      </c>
      <c r="AB908" s="28">
        <v>49466.846858677265</v>
      </c>
      <c r="AC908" s="139">
        <v>2314337.5630271905</v>
      </c>
      <c r="AD908" s="130">
        <v>114886.62208196032</v>
      </c>
      <c r="AE908" s="137">
        <v>114886.62208196032</v>
      </c>
      <c r="AF908" s="130">
        <v>111716.23171558189</v>
      </c>
      <c r="AG908" s="47">
        <v>49.684464814565061</v>
      </c>
      <c r="AH908" s="47">
        <v>115.3920392137164</v>
      </c>
      <c r="AI908" s="47">
        <v>112.2077014479238</v>
      </c>
      <c r="AJ908" s="47">
        <v>0</v>
      </c>
      <c r="AK908" s="47">
        <v>0</v>
      </c>
      <c r="AL908" s="45">
        <v>0</v>
      </c>
      <c r="AM908" s="30">
        <v>0</v>
      </c>
      <c r="AN908" s="140">
        <v>161183.07</v>
      </c>
      <c r="AO908" s="140">
        <v>161.88999999999999</v>
      </c>
      <c r="AP908" s="140">
        <v>6057873.6299999999</v>
      </c>
      <c r="AQ908" s="41">
        <v>6219056.7000000002</v>
      </c>
      <c r="AR908" s="140"/>
      <c r="AS908" s="140">
        <v>6219056.7000000002</v>
      </c>
      <c r="AT908" s="58"/>
      <c r="AU908" s="117">
        <v>105</v>
      </c>
      <c r="AV908" s="117">
        <v>53</v>
      </c>
      <c r="AW908" s="57"/>
      <c r="AY908" s="6"/>
      <c r="AZ908" s="1"/>
      <c r="BA908" s="1"/>
      <c r="BB908" s="176"/>
    </row>
    <row r="909" spans="1:54" x14ac:dyDescent="0.25">
      <c r="A909" s="24" t="s">
        <v>1898</v>
      </c>
      <c r="B909" s="24" t="s">
        <v>1899</v>
      </c>
      <c r="C909" s="24" t="s">
        <v>468</v>
      </c>
      <c r="D909" s="24" t="s">
        <v>1897</v>
      </c>
      <c r="E909" s="58"/>
      <c r="F909" s="139">
        <v>318.5</v>
      </c>
      <c r="G909" s="57"/>
      <c r="H909" s="139">
        <v>1741455.4500000002</v>
      </c>
      <c r="I909" s="139">
        <v>249745.4</v>
      </c>
      <c r="J909" s="139">
        <v>233351.30000000005</v>
      </c>
      <c r="K909" s="139">
        <v>1517879.4695000001</v>
      </c>
      <c r="L909" s="139">
        <v>3742431.6195000005</v>
      </c>
      <c r="M909" s="117">
        <v>0.9</v>
      </c>
      <c r="N909" s="25">
        <v>3519976.4</v>
      </c>
      <c r="O909" s="25">
        <v>11051.73</v>
      </c>
      <c r="P909" s="58"/>
      <c r="Q909" s="139">
        <v>351997.64</v>
      </c>
      <c r="R909" s="139">
        <v>1956054.67</v>
      </c>
      <c r="S909" s="139">
        <v>2308052.31</v>
      </c>
      <c r="T909" s="40">
        <v>0.6557010751549357</v>
      </c>
      <c r="U909" s="58"/>
      <c r="V909" s="28">
        <v>1211924.0899999999</v>
      </c>
      <c r="W909" s="29">
        <v>0.6557010751549357</v>
      </c>
      <c r="X909" s="42">
        <v>1</v>
      </c>
      <c r="Y909" s="46">
        <v>1</v>
      </c>
      <c r="Z909" s="58"/>
      <c r="AA909" s="28">
        <v>63018.200994531624</v>
      </c>
      <c r="AB909" s="28">
        <v>18905.460298359485</v>
      </c>
      <c r="AC909" s="139">
        <v>756918.89073147625</v>
      </c>
      <c r="AD909" s="130">
        <v>37574.403982977681</v>
      </c>
      <c r="AE909" s="137">
        <v>37574.403982977681</v>
      </c>
      <c r="AF909" s="130">
        <v>36537.507551946233</v>
      </c>
      <c r="AG909" s="47">
        <v>59.357803134566673</v>
      </c>
      <c r="AH909" s="47">
        <v>117.97301093556572</v>
      </c>
      <c r="AI909" s="47">
        <v>114.71744914268834</v>
      </c>
      <c r="AJ909" s="47">
        <v>0</v>
      </c>
      <c r="AK909" s="47">
        <v>0</v>
      </c>
      <c r="AL909" s="45">
        <v>0</v>
      </c>
      <c r="AM909" s="30">
        <v>0</v>
      </c>
      <c r="AN909" s="140">
        <v>55442.96</v>
      </c>
      <c r="AO909" s="140">
        <v>174.07</v>
      </c>
      <c r="AP909" s="140">
        <v>1956054.67</v>
      </c>
      <c r="AQ909" s="41">
        <v>2011497.63</v>
      </c>
      <c r="AR909" s="140"/>
      <c r="AS909" s="140">
        <v>2011497.63</v>
      </c>
      <c r="AT909" s="58"/>
      <c r="AU909" s="117">
        <v>103</v>
      </c>
      <c r="AV909" s="117">
        <v>52</v>
      </c>
      <c r="AW909" s="57"/>
      <c r="AY909" s="6"/>
      <c r="AZ909" s="1"/>
      <c r="BA909" s="1"/>
      <c r="BB909" s="176"/>
    </row>
    <row r="910" spans="1:54" x14ac:dyDescent="0.25">
      <c r="A910" s="24" t="s">
        <v>1900</v>
      </c>
      <c r="B910" s="24" t="s">
        <v>1901</v>
      </c>
      <c r="C910" s="24" t="s">
        <v>142</v>
      </c>
      <c r="D910" s="24" t="s">
        <v>120</v>
      </c>
      <c r="E910" s="58"/>
      <c r="F910" s="139">
        <v>2125.5</v>
      </c>
      <c r="G910" s="57"/>
      <c r="H910" s="139">
        <v>11085453.82</v>
      </c>
      <c r="I910" s="139">
        <v>1666668.31</v>
      </c>
      <c r="J910" s="139">
        <v>2910881.91</v>
      </c>
      <c r="K910" s="139">
        <v>8759179.7585000005</v>
      </c>
      <c r="L910" s="139">
        <v>24422183.798500001</v>
      </c>
      <c r="M910" s="117">
        <v>1.05711</v>
      </c>
      <c r="N910" s="25">
        <v>25316697.949999999</v>
      </c>
      <c r="O910" s="25">
        <v>11910.93</v>
      </c>
      <c r="P910" s="58"/>
      <c r="Q910" s="139">
        <v>22785028.149999999</v>
      </c>
      <c r="R910" s="139">
        <v>1517604.8</v>
      </c>
      <c r="S910" s="139">
        <v>24611224.759999998</v>
      </c>
      <c r="T910" s="40">
        <v>0.97213407564472676</v>
      </c>
      <c r="U910" s="58"/>
      <c r="V910" s="28">
        <v>705473.19000000134</v>
      </c>
      <c r="W910" s="29">
        <v>0.97213407564472676</v>
      </c>
      <c r="X910" s="42">
        <v>3</v>
      </c>
      <c r="Y910" s="46">
        <v>0</v>
      </c>
      <c r="Z910" s="58"/>
      <c r="AA910" s="28">
        <v>0</v>
      </c>
      <c r="AB910" s="28">
        <v>0</v>
      </c>
      <c r="AC910" s="139">
        <v>0</v>
      </c>
      <c r="AD910" s="130">
        <v>0</v>
      </c>
      <c r="AE910" s="137">
        <v>0</v>
      </c>
      <c r="AF910" s="130">
        <v>0</v>
      </c>
      <c r="AG910" s="47">
        <v>0</v>
      </c>
      <c r="AH910" s="47">
        <v>0</v>
      </c>
      <c r="AI910" s="47">
        <v>0</v>
      </c>
      <c r="AJ910" s="47">
        <v>27.092809527941487</v>
      </c>
      <c r="AK910" s="47">
        <v>0</v>
      </c>
      <c r="AL910" s="45">
        <v>57585.766651639628</v>
      </c>
      <c r="AM910" s="30">
        <v>0</v>
      </c>
      <c r="AN910" s="140">
        <v>57585.760000000002</v>
      </c>
      <c r="AO910" s="140">
        <v>27.09</v>
      </c>
      <c r="AP910" s="140">
        <v>1522420.6300000001</v>
      </c>
      <c r="AQ910" s="41">
        <v>1580006.3900000001</v>
      </c>
      <c r="AR910" s="140"/>
      <c r="AS910" s="140">
        <v>1580006.3900000001</v>
      </c>
      <c r="AT910" s="58"/>
      <c r="AU910" s="117">
        <v>82</v>
      </c>
      <c r="AV910" s="117">
        <v>41</v>
      </c>
      <c r="AW910" s="57"/>
      <c r="AY910" s="6"/>
      <c r="AZ910" s="1"/>
      <c r="BA910" s="1"/>
      <c r="BB910" s="176"/>
    </row>
    <row r="911" spans="1:54" x14ac:dyDescent="0.25">
      <c r="A911" s="24" t="s">
        <v>1902</v>
      </c>
      <c r="B911" s="24" t="s">
        <v>1903</v>
      </c>
      <c r="C911" s="24" t="s">
        <v>1904</v>
      </c>
      <c r="D911" s="24" t="s">
        <v>12</v>
      </c>
      <c r="E911" s="58"/>
      <c r="F911" s="139">
        <v>1307.03</v>
      </c>
      <c r="G911" s="57"/>
      <c r="H911" s="139">
        <v>7316107.9399999995</v>
      </c>
      <c r="I911" s="139">
        <v>1024881.43</v>
      </c>
      <c r="J911" s="139">
        <v>1993857.22</v>
      </c>
      <c r="K911" s="139">
        <v>6192687.90417</v>
      </c>
      <c r="L911" s="139">
        <v>16527534.494169999</v>
      </c>
      <c r="M911" s="117">
        <v>0.9</v>
      </c>
      <c r="N911" s="25">
        <v>15494049.83</v>
      </c>
      <c r="O911" s="25">
        <v>11854.39</v>
      </c>
      <c r="P911" s="58"/>
      <c r="Q911" s="139">
        <v>4175646.42</v>
      </c>
      <c r="R911" s="139">
        <v>5794691.6799999997</v>
      </c>
      <c r="S911" s="139">
        <v>10173638.369999999</v>
      </c>
      <c r="T911" s="40">
        <v>0.65661582876166591</v>
      </c>
      <c r="U911" s="58"/>
      <c r="V911" s="28">
        <v>5320411.4600000009</v>
      </c>
      <c r="W911" s="29">
        <v>0.65661582876166591</v>
      </c>
      <c r="X911" s="42">
        <v>1</v>
      </c>
      <c r="Y911" s="46">
        <v>1</v>
      </c>
      <c r="Z911" s="58"/>
      <c r="AA911" s="28">
        <v>263217.0156761203</v>
      </c>
      <c r="AB911" s="28">
        <v>78965.104702836092</v>
      </c>
      <c r="AC911" s="139">
        <v>2697036.2224630793</v>
      </c>
      <c r="AD911" s="130">
        <v>133884.2639818629</v>
      </c>
      <c r="AE911" s="137">
        <v>133884.2639818629</v>
      </c>
      <c r="AF911" s="130">
        <v>130189.61813845957</v>
      </c>
      <c r="AG911" s="47">
        <v>60.415678831270966</v>
      </c>
      <c r="AH911" s="47">
        <v>102.43396401143271</v>
      </c>
      <c r="AI911" s="47">
        <v>99.607214936504576</v>
      </c>
      <c r="AJ911" s="47">
        <v>0</v>
      </c>
      <c r="AK911" s="47">
        <v>0</v>
      </c>
      <c r="AL911" s="45">
        <v>0</v>
      </c>
      <c r="AM911" s="30">
        <v>0</v>
      </c>
      <c r="AN911" s="140">
        <v>209154.72</v>
      </c>
      <c r="AO911" s="140">
        <v>160.02000000000001</v>
      </c>
      <c r="AP911" s="140">
        <v>5933208.3600000003</v>
      </c>
      <c r="AQ911" s="41">
        <v>6142363.0800000001</v>
      </c>
      <c r="AR911" s="140"/>
      <c r="AS911" s="140">
        <v>6142363.0800000001</v>
      </c>
      <c r="AT911" s="58"/>
      <c r="AU911" s="117">
        <v>110</v>
      </c>
      <c r="AV911" s="117">
        <v>55</v>
      </c>
      <c r="AW911" s="57"/>
      <c r="AY911" s="6"/>
      <c r="AZ911" s="1"/>
      <c r="BA911" s="1"/>
      <c r="BB911" s="176"/>
    </row>
    <row r="912" spans="1:54" x14ac:dyDescent="0.25">
      <c r="A912" s="24" t="s">
        <v>1905</v>
      </c>
      <c r="B912" s="24" t="s">
        <v>1906</v>
      </c>
      <c r="C912" s="24" t="s">
        <v>1904</v>
      </c>
      <c r="D912" s="24" t="s">
        <v>12</v>
      </c>
      <c r="E912" s="58"/>
      <c r="F912" s="139">
        <v>387.86</v>
      </c>
      <c r="G912" s="57"/>
      <c r="H912" s="139">
        <v>2245954.83</v>
      </c>
      <c r="I912" s="139">
        <v>304132.65999999997</v>
      </c>
      <c r="J912" s="139">
        <v>763442.60999999987</v>
      </c>
      <c r="K912" s="139">
        <v>1905473.1205400003</v>
      </c>
      <c r="L912" s="139">
        <v>5219003.2205400001</v>
      </c>
      <c r="M912" s="117">
        <v>0.9</v>
      </c>
      <c r="N912" s="25">
        <v>4887650.21</v>
      </c>
      <c r="O912" s="25">
        <v>12601.58</v>
      </c>
      <c r="P912" s="58"/>
      <c r="Q912" s="139">
        <v>1092389.82</v>
      </c>
      <c r="R912" s="139">
        <v>2003241.66</v>
      </c>
      <c r="S912" s="139">
        <v>3186862.3</v>
      </c>
      <c r="T912" s="40">
        <v>0.652023398376538</v>
      </c>
      <c r="U912" s="58"/>
      <c r="V912" s="28">
        <v>1700787.9100000001</v>
      </c>
      <c r="W912" s="29">
        <v>0.652023398376538</v>
      </c>
      <c r="X912" s="42">
        <v>1</v>
      </c>
      <c r="Y912" s="46">
        <v>1</v>
      </c>
      <c r="Z912" s="58"/>
      <c r="AA912" s="28">
        <v>105478.8875679709</v>
      </c>
      <c r="AB912" s="28">
        <v>31643.66627039127</v>
      </c>
      <c r="AC912" s="139">
        <v>916564.46644954139</v>
      </c>
      <c r="AD912" s="130">
        <v>45499.410783017614</v>
      </c>
      <c r="AE912" s="137">
        <v>45499.410783017614</v>
      </c>
      <c r="AF912" s="130">
        <v>44243.817303043375</v>
      </c>
      <c r="AG912" s="47">
        <v>81.585278890298738</v>
      </c>
      <c r="AH912" s="47">
        <v>117.30885057241689</v>
      </c>
      <c r="AI912" s="47">
        <v>114.07161682834882</v>
      </c>
      <c r="AJ912" s="47">
        <v>0</v>
      </c>
      <c r="AK912" s="47">
        <v>0</v>
      </c>
      <c r="AL912" s="45">
        <v>0</v>
      </c>
      <c r="AM912" s="30">
        <v>0</v>
      </c>
      <c r="AN912" s="140">
        <v>75887.48</v>
      </c>
      <c r="AO912" s="140">
        <v>195.65</v>
      </c>
      <c r="AP912" s="140">
        <v>2107972.21</v>
      </c>
      <c r="AQ912" s="41">
        <v>2183859.69</v>
      </c>
      <c r="AR912" s="140"/>
      <c r="AS912" s="140">
        <v>2183859.69</v>
      </c>
      <c r="AT912" s="58"/>
      <c r="AU912" s="117">
        <v>110</v>
      </c>
      <c r="AV912" s="117">
        <v>55</v>
      </c>
      <c r="AW912" s="57"/>
      <c r="AY912" s="6"/>
      <c r="AZ912" s="1"/>
      <c r="BA912" s="1"/>
      <c r="BB912" s="176"/>
    </row>
    <row r="913" spans="1:54" x14ac:dyDescent="0.25">
      <c r="A913" s="24" t="s">
        <v>1907</v>
      </c>
      <c r="B913" s="24" t="s">
        <v>1908</v>
      </c>
      <c r="C913" s="24" t="s">
        <v>1904</v>
      </c>
      <c r="D913" s="24" t="s">
        <v>12</v>
      </c>
      <c r="E913" s="58"/>
      <c r="F913" s="139">
        <v>866.12</v>
      </c>
      <c r="G913" s="57"/>
      <c r="H913" s="139">
        <v>4952952.9700000007</v>
      </c>
      <c r="I913" s="139">
        <v>679150.67</v>
      </c>
      <c r="J913" s="139">
        <v>1519535.28</v>
      </c>
      <c r="K913" s="139">
        <v>4205517.5696799988</v>
      </c>
      <c r="L913" s="139">
        <v>11357156.48968</v>
      </c>
      <c r="M913" s="117">
        <v>0.9</v>
      </c>
      <c r="N913" s="25">
        <v>10641992.59</v>
      </c>
      <c r="O913" s="25">
        <v>12286.97</v>
      </c>
      <c r="P913" s="58"/>
      <c r="Q913" s="139">
        <v>2787137.85</v>
      </c>
      <c r="R913" s="139">
        <v>4052547.19</v>
      </c>
      <c r="S913" s="139">
        <v>7043992.0800000001</v>
      </c>
      <c r="T913" s="40">
        <v>0.66190537349359313</v>
      </c>
      <c r="U913" s="58"/>
      <c r="V913" s="28">
        <v>3598000.51</v>
      </c>
      <c r="W913" s="29">
        <v>0.66190537349359313</v>
      </c>
      <c r="X913" s="42">
        <v>1</v>
      </c>
      <c r="Y913" s="46">
        <v>1</v>
      </c>
      <c r="Z913" s="58"/>
      <c r="AA913" s="28">
        <v>124497.68838916253</v>
      </c>
      <c r="AB913" s="28">
        <v>37349.306516748758</v>
      </c>
      <c r="AC913" s="139">
        <v>1842631.1802230878</v>
      </c>
      <c r="AD913" s="130">
        <v>91470.525052459372</v>
      </c>
      <c r="AE913" s="137">
        <v>91470.525052459372</v>
      </c>
      <c r="AF913" s="130">
        <v>88946.321048732905</v>
      </c>
      <c r="AG913" s="47">
        <v>43.122554053420728</v>
      </c>
      <c r="AH913" s="47">
        <v>105.60952876328842</v>
      </c>
      <c r="AI913" s="47">
        <v>102.69514737996225</v>
      </c>
      <c r="AJ913" s="47">
        <v>0</v>
      </c>
      <c r="AK913" s="47">
        <v>0</v>
      </c>
      <c r="AL913" s="45">
        <v>0</v>
      </c>
      <c r="AM913" s="30">
        <v>0</v>
      </c>
      <c r="AN913" s="140">
        <v>126295.62</v>
      </c>
      <c r="AO913" s="140">
        <v>145.81</v>
      </c>
      <c r="AP913" s="140">
        <v>4184015.01</v>
      </c>
      <c r="AQ913" s="41">
        <v>4310310.63</v>
      </c>
      <c r="AR913" s="140"/>
      <c r="AS913" s="140">
        <v>4310310.63</v>
      </c>
      <c r="AT913" s="58"/>
      <c r="AU913" s="117">
        <v>110</v>
      </c>
      <c r="AV913" s="117">
        <v>55</v>
      </c>
      <c r="AW913" s="57"/>
      <c r="AY913" s="6"/>
      <c r="AZ913" s="1"/>
      <c r="BA913" s="1"/>
      <c r="BB913" s="176"/>
    </row>
    <row r="914" spans="1:54" x14ac:dyDescent="0.25">
      <c r="A914" s="24" t="s">
        <v>1909</v>
      </c>
      <c r="B914" s="24" t="s">
        <v>1910</v>
      </c>
      <c r="C914" s="24" t="s">
        <v>546</v>
      </c>
      <c r="D914" s="24" t="s">
        <v>12</v>
      </c>
      <c r="E914" s="58"/>
      <c r="F914" s="139">
        <v>364.95</v>
      </c>
      <c r="G914" s="57"/>
      <c r="H914" s="139">
        <v>2077685.87</v>
      </c>
      <c r="I914" s="139">
        <v>286168.24</v>
      </c>
      <c r="J914" s="139">
        <v>642077.26000000013</v>
      </c>
      <c r="K914" s="139">
        <v>1768859.6220500004</v>
      </c>
      <c r="L914" s="139">
        <v>4774790.9920500014</v>
      </c>
      <c r="M914" s="117">
        <v>0.9</v>
      </c>
      <c r="N914" s="25">
        <v>4474197.8499999996</v>
      </c>
      <c r="O914" s="25">
        <v>12259.75</v>
      </c>
      <c r="P914" s="58"/>
      <c r="Q914" s="139">
        <v>775239.7</v>
      </c>
      <c r="R914" s="139">
        <v>2271683.5099999998</v>
      </c>
      <c r="S914" s="139">
        <v>3139757.05</v>
      </c>
      <c r="T914" s="40">
        <v>0.70174747636607082</v>
      </c>
      <c r="U914" s="58"/>
      <c r="V914" s="28">
        <v>1334440.7999999998</v>
      </c>
      <c r="W914" s="29">
        <v>0.70174747636607082</v>
      </c>
      <c r="X914" s="42">
        <v>2</v>
      </c>
      <c r="Y914" s="46">
        <v>0</v>
      </c>
      <c r="Z914" s="58"/>
      <c r="AA914" s="28">
        <v>0</v>
      </c>
      <c r="AB914" s="28">
        <v>0</v>
      </c>
      <c r="AC914" s="139">
        <v>739065.90969800006</v>
      </c>
      <c r="AD914" s="130">
        <v>36688.15959158192</v>
      </c>
      <c r="AE914" s="137">
        <v>36688.15959158192</v>
      </c>
      <c r="AF914" s="130">
        <v>35675.719799886021</v>
      </c>
      <c r="AG914" s="47">
        <v>0</v>
      </c>
      <c r="AH914" s="47">
        <v>100.52927686417844</v>
      </c>
      <c r="AI914" s="47">
        <v>97.755089189987729</v>
      </c>
      <c r="AJ914" s="47">
        <v>0</v>
      </c>
      <c r="AK914" s="47">
        <v>0</v>
      </c>
      <c r="AL914" s="45">
        <v>0</v>
      </c>
      <c r="AM914" s="30">
        <v>0</v>
      </c>
      <c r="AN914" s="140">
        <v>35675.71</v>
      </c>
      <c r="AO914" s="140">
        <v>97.75</v>
      </c>
      <c r="AP914" s="140">
        <v>2359465.9899999998</v>
      </c>
      <c r="AQ914" s="41">
        <v>2395141.6999999997</v>
      </c>
      <c r="AR914" s="140"/>
      <c r="AS914" s="140">
        <v>2395141.6999999997</v>
      </c>
      <c r="AT914" s="58"/>
      <c r="AU914" s="117">
        <v>102</v>
      </c>
      <c r="AV914" s="117">
        <v>51</v>
      </c>
      <c r="AW914" s="57"/>
      <c r="AY914" s="6"/>
      <c r="AZ914" s="1"/>
      <c r="BA914" s="1"/>
      <c r="BB914" s="176"/>
    </row>
    <row r="915" spans="1:54" x14ac:dyDescent="0.25">
      <c r="A915" s="24" t="s">
        <v>1911</v>
      </c>
      <c r="B915" s="24" t="s">
        <v>1912</v>
      </c>
      <c r="C915" s="24" t="s">
        <v>546</v>
      </c>
      <c r="D915" s="24" t="s">
        <v>12</v>
      </c>
      <c r="E915" s="58"/>
      <c r="F915" s="139">
        <v>353.5</v>
      </c>
      <c r="G915" s="57"/>
      <c r="H915" s="139">
        <v>1961109.9200000002</v>
      </c>
      <c r="I915" s="139">
        <v>277189.95</v>
      </c>
      <c r="J915" s="139">
        <v>503385.03000000009</v>
      </c>
      <c r="K915" s="139">
        <v>1660710.9365000001</v>
      </c>
      <c r="L915" s="139">
        <v>4402395.8365000002</v>
      </c>
      <c r="M915" s="117">
        <v>0.9</v>
      </c>
      <c r="N915" s="25">
        <v>4128227.34</v>
      </c>
      <c r="O915" s="25">
        <v>11678.15</v>
      </c>
      <c r="P915" s="58"/>
      <c r="Q915" s="139">
        <v>1429225.79</v>
      </c>
      <c r="R915" s="139">
        <v>1256925.7</v>
      </c>
      <c r="S915" s="139">
        <v>2752841.1399999997</v>
      </c>
      <c r="T915" s="40">
        <v>0.6668337068859197</v>
      </c>
      <c r="U915" s="58"/>
      <c r="V915" s="28">
        <v>1375386.2000000002</v>
      </c>
      <c r="W915" s="29">
        <v>0.6668337068859197</v>
      </c>
      <c r="X915" s="42">
        <v>1</v>
      </c>
      <c r="Y915" s="46">
        <v>1</v>
      </c>
      <c r="Z915" s="58"/>
      <c r="AA915" s="28">
        <v>27949.693869055714</v>
      </c>
      <c r="AB915" s="28">
        <v>8384.9081607167136</v>
      </c>
      <c r="AC915" s="139">
        <v>624986.95538473083</v>
      </c>
      <c r="AD915" s="130">
        <v>31025.137083080292</v>
      </c>
      <c r="AE915" s="137">
        <v>31025.137083080292</v>
      </c>
      <c r="AF915" s="130">
        <v>30168.973032460053</v>
      </c>
      <c r="AG915" s="47">
        <v>23.719683622961</v>
      </c>
      <c r="AH915" s="47">
        <v>87.765592880000824</v>
      </c>
      <c r="AI915" s="47">
        <v>85.343629511909626</v>
      </c>
      <c r="AJ915" s="47">
        <v>0</v>
      </c>
      <c r="AK915" s="47">
        <v>0</v>
      </c>
      <c r="AL915" s="45">
        <v>0</v>
      </c>
      <c r="AM915" s="30">
        <v>0</v>
      </c>
      <c r="AN915" s="140">
        <v>38553.879999999997</v>
      </c>
      <c r="AO915" s="140">
        <v>109.06</v>
      </c>
      <c r="AP915" s="140">
        <v>1286142.29</v>
      </c>
      <c r="AQ915" s="41">
        <v>1324696.17</v>
      </c>
      <c r="AR915" s="140"/>
      <c r="AS915" s="140">
        <v>1324696.17</v>
      </c>
      <c r="AT915" s="58"/>
      <c r="AU915" s="117">
        <v>102</v>
      </c>
      <c r="AV915" s="117">
        <v>51</v>
      </c>
      <c r="AW915" s="57"/>
      <c r="AY915" s="6"/>
      <c r="AZ915" s="1"/>
      <c r="BA915" s="1"/>
      <c r="BB915" s="176"/>
    </row>
    <row r="916" spans="1:54" x14ac:dyDescent="0.25">
      <c r="A916" s="24" t="s">
        <v>1913</v>
      </c>
      <c r="B916" s="24" t="s">
        <v>1914</v>
      </c>
      <c r="C916" s="24" t="s">
        <v>713</v>
      </c>
      <c r="D916" s="24" t="s">
        <v>12</v>
      </c>
      <c r="E916" s="58"/>
      <c r="F916" s="139">
        <v>361.02</v>
      </c>
      <c r="G916" s="57"/>
      <c r="H916" s="139">
        <v>2032262.8599999999</v>
      </c>
      <c r="I916" s="139">
        <v>283086.61</v>
      </c>
      <c r="J916" s="139">
        <v>591434.48</v>
      </c>
      <c r="K916" s="139">
        <v>1622201.68878</v>
      </c>
      <c r="L916" s="139">
        <v>4528985.6387799997</v>
      </c>
      <c r="M916" s="117">
        <v>0.9</v>
      </c>
      <c r="N916" s="25">
        <v>4238307.24</v>
      </c>
      <c r="O916" s="25">
        <v>11739.81</v>
      </c>
      <c r="P916" s="58"/>
      <c r="Q916" s="139">
        <v>3500321.54</v>
      </c>
      <c r="R916" s="139">
        <v>663185.82999999996</v>
      </c>
      <c r="S916" s="139">
        <v>4329695.3899999997</v>
      </c>
      <c r="T916" s="40">
        <v>1.0215624174523033</v>
      </c>
      <c r="U916" s="58"/>
      <c r="V916" s="28">
        <v>-91388.149999999441</v>
      </c>
      <c r="W916" s="29">
        <v>1.0215624174523033</v>
      </c>
      <c r="X916" s="42">
        <v>4</v>
      </c>
      <c r="Y916" s="46">
        <v>0</v>
      </c>
      <c r="Z916" s="58"/>
      <c r="AA916" s="28">
        <v>0</v>
      </c>
      <c r="AB916" s="28">
        <v>0</v>
      </c>
      <c r="AC916" s="139">
        <v>0</v>
      </c>
      <c r="AD916" s="130">
        <v>0</v>
      </c>
      <c r="AE916" s="137">
        <v>0</v>
      </c>
      <c r="AF916" s="130">
        <v>0</v>
      </c>
      <c r="AG916" s="47">
        <v>0</v>
      </c>
      <c r="AH916" s="47">
        <v>0</v>
      </c>
      <c r="AI916" s="47">
        <v>0</v>
      </c>
      <c r="AJ916" s="47">
        <v>0</v>
      </c>
      <c r="AK916" s="47">
        <v>1.115113422618206</v>
      </c>
      <c r="AL916" s="45">
        <v>0</v>
      </c>
      <c r="AM916" s="30">
        <v>402.57824783362474</v>
      </c>
      <c r="AN916" s="140">
        <v>402.57</v>
      </c>
      <c r="AO916" s="140">
        <v>1.1100000000000001</v>
      </c>
      <c r="AP916" s="140">
        <v>663185.83000000007</v>
      </c>
      <c r="AQ916" s="41">
        <v>663588.4</v>
      </c>
      <c r="AR916" s="140"/>
      <c r="AS916" s="140">
        <v>663588.4</v>
      </c>
      <c r="AT916" s="58"/>
      <c r="AU916" s="117">
        <v>106</v>
      </c>
      <c r="AV916" s="117">
        <v>53</v>
      </c>
      <c r="AW916" s="57"/>
      <c r="AY916" s="6"/>
      <c r="AZ916" s="1"/>
      <c r="BA916" s="1"/>
      <c r="BB916" s="176"/>
    </row>
    <row r="917" spans="1:54" x14ac:dyDescent="0.25">
      <c r="A917" s="24" t="s">
        <v>1915</v>
      </c>
      <c r="B917" s="24" t="s">
        <v>1916</v>
      </c>
      <c r="C917" s="24" t="s">
        <v>966</v>
      </c>
      <c r="D917" s="24" t="s">
        <v>120</v>
      </c>
      <c r="E917" s="58"/>
      <c r="F917" s="139">
        <v>310.25</v>
      </c>
      <c r="G917" s="57"/>
      <c r="H917" s="139">
        <v>1661174.97</v>
      </c>
      <c r="I917" s="139">
        <v>243276.33</v>
      </c>
      <c r="J917" s="139">
        <v>433157.24999999988</v>
      </c>
      <c r="K917" s="139">
        <v>1291372.4387499997</v>
      </c>
      <c r="L917" s="139">
        <v>3628980.9887499996</v>
      </c>
      <c r="M917" s="117">
        <v>1.05711</v>
      </c>
      <c r="N917" s="25">
        <v>3762481.81</v>
      </c>
      <c r="O917" s="25">
        <v>12127.25</v>
      </c>
      <c r="P917" s="58"/>
      <c r="Q917" s="139">
        <v>2962578.17</v>
      </c>
      <c r="R917" s="139">
        <v>295355.86</v>
      </c>
      <c r="S917" s="139">
        <v>3480774.0599999996</v>
      </c>
      <c r="T917" s="40">
        <v>0.92512714632898108</v>
      </c>
      <c r="U917" s="58"/>
      <c r="V917" s="28">
        <v>281707.75000000047</v>
      </c>
      <c r="W917" s="29">
        <v>0.92512714632898108</v>
      </c>
      <c r="X917" s="42">
        <v>3</v>
      </c>
      <c r="Y917" s="46">
        <v>0</v>
      </c>
      <c r="Z917" s="58"/>
      <c r="AA917" s="28">
        <v>0</v>
      </c>
      <c r="AB917" s="28">
        <v>0</v>
      </c>
      <c r="AC917" s="139">
        <v>0</v>
      </c>
      <c r="AD917" s="130">
        <v>0</v>
      </c>
      <c r="AE917" s="137">
        <v>0</v>
      </c>
      <c r="AF917" s="130">
        <v>0</v>
      </c>
      <c r="AG917" s="47">
        <v>0</v>
      </c>
      <c r="AH917" s="47">
        <v>0</v>
      </c>
      <c r="AI917" s="47">
        <v>0</v>
      </c>
      <c r="AJ917" s="47">
        <v>27.584855401302367</v>
      </c>
      <c r="AK917" s="47">
        <v>0</v>
      </c>
      <c r="AL917" s="45">
        <v>8558.2013882540596</v>
      </c>
      <c r="AM917" s="30">
        <v>0</v>
      </c>
      <c r="AN917" s="140">
        <v>8558.2000000000007</v>
      </c>
      <c r="AO917" s="140">
        <v>27.58</v>
      </c>
      <c r="AP917" s="140">
        <v>300381.99999999994</v>
      </c>
      <c r="AQ917" s="41">
        <v>308940.19999999995</v>
      </c>
      <c r="AR917" s="140"/>
      <c r="AS917" s="140">
        <v>308940.19999999995</v>
      </c>
      <c r="AT917" s="58"/>
      <c r="AU917" s="117">
        <v>75</v>
      </c>
      <c r="AV917" s="117">
        <v>38</v>
      </c>
      <c r="AW917" s="57"/>
      <c r="AY917" s="6"/>
      <c r="AZ917" s="1"/>
      <c r="BA917" s="1"/>
      <c r="BB917" s="176"/>
    </row>
    <row r="918" spans="1:54" x14ac:dyDescent="0.25">
      <c r="A918" s="24" t="s">
        <v>1917</v>
      </c>
      <c r="B918" s="24" t="s">
        <v>1918</v>
      </c>
      <c r="C918" s="24" t="s">
        <v>966</v>
      </c>
      <c r="D918" s="24" t="s">
        <v>120</v>
      </c>
      <c r="E918" s="58"/>
      <c r="F918" s="139">
        <v>93.5</v>
      </c>
      <c r="G918" s="57"/>
      <c r="H918" s="139">
        <v>473599.01</v>
      </c>
      <c r="I918" s="139">
        <v>73316.149999999994</v>
      </c>
      <c r="J918" s="139">
        <v>106512.30999999997</v>
      </c>
      <c r="K918" s="139">
        <v>374214.6925</v>
      </c>
      <c r="L918" s="139">
        <v>1027642.1625</v>
      </c>
      <c r="M918" s="117">
        <v>1.05711</v>
      </c>
      <c r="N918" s="25">
        <v>1064959.3999999999</v>
      </c>
      <c r="O918" s="25">
        <v>11389.94</v>
      </c>
      <c r="P918" s="58"/>
      <c r="Q918" s="139">
        <v>1099746.05</v>
      </c>
      <c r="R918" s="139">
        <v>41818.19</v>
      </c>
      <c r="S918" s="139">
        <v>1164109.8899999999</v>
      </c>
      <c r="T918" s="40">
        <v>1.0931026009066638</v>
      </c>
      <c r="U918" s="58"/>
      <c r="V918" s="28">
        <v>-99150.489999999991</v>
      </c>
      <c r="W918" s="29">
        <v>1.0931026009066638</v>
      </c>
      <c r="X918" s="42">
        <v>4</v>
      </c>
      <c r="Y918" s="46">
        <v>0</v>
      </c>
      <c r="Z918" s="58"/>
      <c r="AA918" s="28">
        <v>0</v>
      </c>
      <c r="AB918" s="28">
        <v>0</v>
      </c>
      <c r="AC918" s="139">
        <v>0</v>
      </c>
      <c r="AD918" s="130">
        <v>0</v>
      </c>
      <c r="AE918" s="137">
        <v>0</v>
      </c>
      <c r="AF918" s="130">
        <v>0</v>
      </c>
      <c r="AG918" s="47">
        <v>0</v>
      </c>
      <c r="AH918" s="47">
        <v>0</v>
      </c>
      <c r="AI918" s="47">
        <v>0</v>
      </c>
      <c r="AJ918" s="47">
        <v>0</v>
      </c>
      <c r="AK918" s="47">
        <v>1.0818805413423997</v>
      </c>
      <c r="AL918" s="45">
        <v>0</v>
      </c>
      <c r="AM918" s="30">
        <v>101.15583061551438</v>
      </c>
      <c r="AN918" s="140">
        <v>101.15</v>
      </c>
      <c r="AO918" s="140">
        <v>1.08</v>
      </c>
      <c r="AP918" s="140">
        <v>41990.659999999996</v>
      </c>
      <c r="AQ918" s="41">
        <v>42091.81</v>
      </c>
      <c r="AR918" s="140"/>
      <c r="AS918" s="140">
        <v>42091.81</v>
      </c>
      <c r="AT918" s="58"/>
      <c r="AU918" s="117">
        <v>75</v>
      </c>
      <c r="AV918" s="117">
        <v>38</v>
      </c>
      <c r="AW918" s="57"/>
      <c r="AY918" s="6"/>
      <c r="AZ918" s="1"/>
      <c r="BA918" s="1"/>
      <c r="BB918" s="176"/>
    </row>
    <row r="919" spans="1:54" x14ac:dyDescent="0.25">
      <c r="A919" s="24" t="s">
        <v>1919</v>
      </c>
      <c r="B919" s="24" t="s">
        <v>1920</v>
      </c>
      <c r="C919" s="24" t="s">
        <v>966</v>
      </c>
      <c r="D919" s="24" t="s">
        <v>120</v>
      </c>
      <c r="E919" s="58"/>
      <c r="F919" s="139">
        <v>767.37</v>
      </c>
      <c r="G919" s="57"/>
      <c r="H919" s="139">
        <v>4124244.42</v>
      </c>
      <c r="I919" s="139">
        <v>601717.82999999996</v>
      </c>
      <c r="J919" s="139">
        <v>1247029.3999999999</v>
      </c>
      <c r="K919" s="139">
        <v>3471764.8264299994</v>
      </c>
      <c r="L919" s="139">
        <v>9444756.4764299989</v>
      </c>
      <c r="M919" s="117">
        <v>1.05711</v>
      </c>
      <c r="N919" s="25">
        <v>9785874.0199999996</v>
      </c>
      <c r="O919" s="25">
        <v>12752.48</v>
      </c>
      <c r="P919" s="58"/>
      <c r="Q919" s="139">
        <v>5819659.2699999996</v>
      </c>
      <c r="R919" s="139">
        <v>1002465.85</v>
      </c>
      <c r="S919" s="139">
        <v>6932871.0499999989</v>
      </c>
      <c r="T919" s="40">
        <v>0.70845701015881246</v>
      </c>
      <c r="U919" s="58"/>
      <c r="V919" s="28">
        <v>2853002.9700000007</v>
      </c>
      <c r="W919" s="29">
        <v>0.70845701015881246</v>
      </c>
      <c r="X919" s="42">
        <v>2</v>
      </c>
      <c r="Y919" s="46">
        <v>0</v>
      </c>
      <c r="Z919" s="58"/>
      <c r="AA919" s="28">
        <v>0</v>
      </c>
      <c r="AB919" s="28">
        <v>0</v>
      </c>
      <c r="AC919" s="139">
        <v>759700.62971040071</v>
      </c>
      <c r="AD919" s="130">
        <v>37712.492998127367</v>
      </c>
      <c r="AE919" s="137">
        <v>37712.492998127367</v>
      </c>
      <c r="AF919" s="130">
        <v>36671.785887702623</v>
      </c>
      <c r="AG919" s="47">
        <v>0</v>
      </c>
      <c r="AH919" s="47">
        <v>49.145122949981584</v>
      </c>
      <c r="AI919" s="47">
        <v>47.78892305889287</v>
      </c>
      <c r="AJ919" s="47">
        <v>0</v>
      </c>
      <c r="AK919" s="47">
        <v>0</v>
      </c>
      <c r="AL919" s="45">
        <v>0</v>
      </c>
      <c r="AM919" s="30">
        <v>0</v>
      </c>
      <c r="AN919" s="140">
        <v>36671.78</v>
      </c>
      <c r="AO919" s="140">
        <v>47.78</v>
      </c>
      <c r="AP919" s="140">
        <v>1052940.6000000001</v>
      </c>
      <c r="AQ919" s="140">
        <v>1089612.3800000001</v>
      </c>
      <c r="AR919" s="140"/>
      <c r="AS919" s="140">
        <v>1089612.3800000001</v>
      </c>
      <c r="AT919" s="58"/>
      <c r="AU919" s="117">
        <v>75</v>
      </c>
      <c r="AV919" s="117">
        <v>38</v>
      </c>
      <c r="AW919" s="57"/>
      <c r="AY919" s="6"/>
      <c r="AZ919" s="1"/>
      <c r="BA919" s="1"/>
      <c r="BB919" s="176"/>
    </row>
    <row r="920" spans="1:54" x14ac:dyDescent="0.25">
      <c r="A920" s="24" t="s">
        <v>1921</v>
      </c>
      <c r="B920" s="24" t="s">
        <v>1922</v>
      </c>
      <c r="C920" s="24" t="s">
        <v>966</v>
      </c>
      <c r="D920" s="24" t="s">
        <v>120</v>
      </c>
      <c r="E920" s="58"/>
      <c r="F920" s="139">
        <v>186.88</v>
      </c>
      <c r="G920" s="57"/>
      <c r="H920" s="139">
        <v>998853.19</v>
      </c>
      <c r="I920" s="139">
        <v>146538.21</v>
      </c>
      <c r="J920" s="139">
        <v>275010.09999999998</v>
      </c>
      <c r="K920" s="139">
        <v>835441.24531999987</v>
      </c>
      <c r="L920" s="139">
        <v>2255842.7453199998</v>
      </c>
      <c r="M920" s="117">
        <v>1.05711</v>
      </c>
      <c r="N920" s="25">
        <v>2336961.87</v>
      </c>
      <c r="O920" s="25">
        <v>12505.14</v>
      </c>
      <c r="P920" s="58"/>
      <c r="Q920" s="139">
        <v>523479.45</v>
      </c>
      <c r="R920" s="139">
        <v>969743.86</v>
      </c>
      <c r="S920" s="139">
        <v>1539481.24</v>
      </c>
      <c r="T920" s="40">
        <v>0.65875325556766573</v>
      </c>
      <c r="U920" s="58"/>
      <c r="V920" s="28">
        <v>797480.63000000012</v>
      </c>
      <c r="W920" s="29">
        <v>0.65875325556766573</v>
      </c>
      <c r="X920" s="42">
        <v>1</v>
      </c>
      <c r="Y920" s="46">
        <v>1</v>
      </c>
      <c r="Z920" s="58"/>
      <c r="AA920" s="28">
        <v>34705.841275782557</v>
      </c>
      <c r="AB920" s="28">
        <v>10411.752382734767</v>
      </c>
      <c r="AC920" s="139">
        <v>429417.20791899797</v>
      </c>
      <c r="AD920" s="130">
        <v>21316.809297754495</v>
      </c>
      <c r="AE920" s="137">
        <v>21316.809297754495</v>
      </c>
      <c r="AF920" s="130">
        <v>20728.55449824169</v>
      </c>
      <c r="AG920" s="47">
        <v>55.713572253503678</v>
      </c>
      <c r="AH920" s="47">
        <v>114.06683057445684</v>
      </c>
      <c r="AI920" s="47">
        <v>110.91906302569399</v>
      </c>
      <c r="AJ920" s="47">
        <v>0</v>
      </c>
      <c r="AK920" s="47">
        <v>0</v>
      </c>
      <c r="AL920" s="45">
        <v>0</v>
      </c>
      <c r="AM920" s="30">
        <v>0</v>
      </c>
      <c r="AN920" s="140">
        <v>31140.3</v>
      </c>
      <c r="AO920" s="140">
        <v>166.63</v>
      </c>
      <c r="AP920" s="140">
        <v>993123.58000000007</v>
      </c>
      <c r="AQ920" s="41">
        <v>1024263.8800000001</v>
      </c>
      <c r="AR920" s="140"/>
      <c r="AS920" s="140">
        <v>1024263.8800000001</v>
      </c>
      <c r="AT920" s="58"/>
      <c r="AU920" s="117">
        <v>79</v>
      </c>
      <c r="AV920" s="117">
        <v>40</v>
      </c>
      <c r="AW920" s="57"/>
      <c r="AY920" s="6"/>
      <c r="AZ920" s="1"/>
      <c r="BA920" s="1"/>
      <c r="BB920" s="176"/>
    </row>
    <row r="921" spans="1:54" x14ac:dyDescent="0.25">
      <c r="A921" s="24" t="s">
        <v>1923</v>
      </c>
      <c r="B921" s="24" t="s">
        <v>1924</v>
      </c>
      <c r="C921" s="24" t="s">
        <v>1733</v>
      </c>
      <c r="D921" s="24" t="s">
        <v>12</v>
      </c>
      <c r="E921" s="58"/>
      <c r="F921" s="139">
        <v>2248.79</v>
      </c>
      <c r="G921" s="57"/>
      <c r="H921" s="139">
        <v>12071972.960000001</v>
      </c>
      <c r="I921" s="139">
        <v>1763343.7</v>
      </c>
      <c r="J921" s="139">
        <v>2239130.42</v>
      </c>
      <c r="K921" s="139">
        <v>10217866.739810001</v>
      </c>
      <c r="L921" s="139">
        <v>26292313.819810003</v>
      </c>
      <c r="M921" s="117">
        <v>0.93742000000000003</v>
      </c>
      <c r="N921" s="25">
        <v>25286374.920000002</v>
      </c>
      <c r="O921" s="25">
        <v>11244.43</v>
      </c>
      <c r="P921" s="58"/>
      <c r="Q921" s="139">
        <v>10916128.050000001</v>
      </c>
      <c r="R921" s="139">
        <v>6979171.6399999997</v>
      </c>
      <c r="S921" s="139">
        <v>18011016.359999999</v>
      </c>
      <c r="T921" s="40">
        <v>0.71228147241281192</v>
      </c>
      <c r="U921" s="58"/>
      <c r="V921" s="28">
        <v>7275358.5600000024</v>
      </c>
      <c r="W921" s="29">
        <v>0.71228147241281192</v>
      </c>
      <c r="X921" s="42">
        <v>2</v>
      </c>
      <c r="Y921" s="46">
        <v>0</v>
      </c>
      <c r="Z921" s="58"/>
      <c r="AA921" s="28">
        <v>0</v>
      </c>
      <c r="AB921" s="28">
        <v>0</v>
      </c>
      <c r="AC921" s="139">
        <v>2697561.582944402</v>
      </c>
      <c r="AD921" s="130">
        <v>133910.34353570099</v>
      </c>
      <c r="AE921" s="137">
        <v>133910.34353570099</v>
      </c>
      <c r="AF921" s="130">
        <v>130214.97800566444</v>
      </c>
      <c r="AG921" s="47">
        <v>0</v>
      </c>
      <c r="AH921" s="47">
        <v>59.547731684906545</v>
      </c>
      <c r="AI921" s="47">
        <v>57.904463291665493</v>
      </c>
      <c r="AJ921" s="47">
        <v>0</v>
      </c>
      <c r="AK921" s="47">
        <v>0</v>
      </c>
      <c r="AL921" s="45">
        <v>0</v>
      </c>
      <c r="AM921" s="30">
        <v>0</v>
      </c>
      <c r="AN921" s="140">
        <v>130214.97</v>
      </c>
      <c r="AO921" s="140">
        <v>57.9</v>
      </c>
      <c r="AP921" s="140">
        <v>7006509.4899999993</v>
      </c>
      <c r="AQ921" s="41">
        <v>7136724.459999999</v>
      </c>
      <c r="AR921" s="140"/>
      <c r="AS921" s="140">
        <v>7136724.459999999</v>
      </c>
      <c r="AT921" s="58"/>
      <c r="AU921" s="117">
        <v>96</v>
      </c>
      <c r="AV921" s="117">
        <v>48</v>
      </c>
      <c r="AW921" s="57"/>
      <c r="AY921" s="6"/>
      <c r="AZ921" s="1"/>
      <c r="BA921" s="1"/>
      <c r="BB921" s="176"/>
    </row>
    <row r="922" spans="1:54" x14ac:dyDescent="0.25">
      <c r="A922" s="24" t="s">
        <v>1925</v>
      </c>
      <c r="B922" s="24" t="s">
        <v>1926</v>
      </c>
      <c r="C922" s="24" t="s">
        <v>963</v>
      </c>
      <c r="D922" s="24" t="s">
        <v>120</v>
      </c>
      <c r="E922" s="58"/>
      <c r="F922" s="139">
        <v>4081.4</v>
      </c>
      <c r="G922" s="57"/>
      <c r="H922" s="139">
        <v>21995706.68</v>
      </c>
      <c r="I922" s="139">
        <v>3200348.18</v>
      </c>
      <c r="J922" s="139">
        <v>6946076.7200000007</v>
      </c>
      <c r="K922" s="139">
        <v>18580668.1226</v>
      </c>
      <c r="L922" s="139">
        <v>50722799.702600002</v>
      </c>
      <c r="M922" s="117">
        <v>1.05711</v>
      </c>
      <c r="N922" s="25">
        <v>52558436.829999998</v>
      </c>
      <c r="O922" s="25">
        <v>12877.55</v>
      </c>
      <c r="P922" s="58"/>
      <c r="Q922" s="139">
        <v>34285184.119999997</v>
      </c>
      <c r="R922" s="139">
        <v>4587138.1100000003</v>
      </c>
      <c r="S922" s="139">
        <v>39619529.689999998</v>
      </c>
      <c r="T922" s="40">
        <v>0.75381864605580207</v>
      </c>
      <c r="U922" s="58"/>
      <c r="V922" s="28">
        <v>12938907.140000001</v>
      </c>
      <c r="W922" s="29">
        <v>0.75381864605580207</v>
      </c>
      <c r="X922" s="42">
        <v>2</v>
      </c>
      <c r="Y922" s="46">
        <v>0</v>
      </c>
      <c r="Z922" s="58"/>
      <c r="AA922" s="28">
        <v>0</v>
      </c>
      <c r="AB922" s="28">
        <v>0</v>
      </c>
      <c r="AC922" s="139">
        <v>2964125.881710601</v>
      </c>
      <c r="AD922" s="130">
        <v>147142.92997518199</v>
      </c>
      <c r="AE922" s="137">
        <v>149191.50825147936</v>
      </c>
      <c r="AF922" s="130">
        <v>145074.44647409921</v>
      </c>
      <c r="AG922" s="47">
        <v>0</v>
      </c>
      <c r="AH922" s="47">
        <v>36.052072812069873</v>
      </c>
      <c r="AI922" s="47">
        <v>35.545265466285883</v>
      </c>
      <c r="AJ922" s="47">
        <v>0</v>
      </c>
      <c r="AK922" s="47">
        <v>0</v>
      </c>
      <c r="AL922" s="45">
        <v>0</v>
      </c>
      <c r="AM922" s="30">
        <v>0</v>
      </c>
      <c r="AN922" s="140">
        <v>145074.44</v>
      </c>
      <c r="AO922" s="140">
        <v>35.54</v>
      </c>
      <c r="AP922" s="140">
        <v>4821610.0399999991</v>
      </c>
      <c r="AQ922" s="41">
        <v>4966684.4799999995</v>
      </c>
      <c r="AR922" s="140"/>
      <c r="AS922" s="140">
        <v>4966684.4799999995</v>
      </c>
      <c r="AT922" s="58"/>
      <c r="AU922" s="117">
        <v>98</v>
      </c>
      <c r="AV922" s="117">
        <v>49</v>
      </c>
      <c r="AW922" s="57"/>
      <c r="AY922" s="6"/>
      <c r="AZ922" s="1"/>
      <c r="BA922" s="1"/>
      <c r="BB922" s="176"/>
    </row>
    <row r="923" spans="1:54" x14ac:dyDescent="0.25">
      <c r="A923" s="24" t="s">
        <v>1927</v>
      </c>
      <c r="B923" s="24" t="s">
        <v>1928</v>
      </c>
      <c r="C923" s="24" t="s">
        <v>963</v>
      </c>
      <c r="D923" s="24" t="s">
        <v>120</v>
      </c>
      <c r="E923" s="58"/>
      <c r="F923" s="139">
        <v>3762.5</v>
      </c>
      <c r="G923" s="57"/>
      <c r="H923" s="139">
        <v>19682120.030000001</v>
      </c>
      <c r="I923" s="139">
        <v>2950289.12</v>
      </c>
      <c r="J923" s="139">
        <v>4796102.620000001</v>
      </c>
      <c r="K923" s="139">
        <v>15404880.017500002</v>
      </c>
      <c r="L923" s="139">
        <v>42833391.787500009</v>
      </c>
      <c r="M923" s="117">
        <v>1.05711</v>
      </c>
      <c r="N923" s="25">
        <v>44399834.090000004</v>
      </c>
      <c r="O923" s="25">
        <v>11800.62</v>
      </c>
      <c r="P923" s="58"/>
      <c r="Q923" s="139">
        <v>38015857.890000001</v>
      </c>
      <c r="R923" s="139">
        <v>3400870.56</v>
      </c>
      <c r="S923" s="139">
        <v>41705209.900000006</v>
      </c>
      <c r="T923" s="40">
        <v>0.93931003921010381</v>
      </c>
      <c r="U923" s="58"/>
      <c r="V923" s="28">
        <v>2694624.1899999976</v>
      </c>
      <c r="W923" s="29">
        <v>0.93931003921010381</v>
      </c>
      <c r="X923" s="42">
        <v>3</v>
      </c>
      <c r="Y923" s="46">
        <v>0</v>
      </c>
      <c r="Z923" s="58"/>
      <c r="AA923" s="28">
        <v>0</v>
      </c>
      <c r="AB923" s="28">
        <v>0</v>
      </c>
      <c r="AC923" s="139">
        <v>0</v>
      </c>
      <c r="AD923" s="130">
        <v>0</v>
      </c>
      <c r="AE923" s="137">
        <v>0</v>
      </c>
      <c r="AF923" s="130">
        <v>0</v>
      </c>
      <c r="AG923" s="47">
        <v>0</v>
      </c>
      <c r="AH923" s="47">
        <v>0</v>
      </c>
      <c r="AI923" s="47">
        <v>0</v>
      </c>
      <c r="AJ923" s="47">
        <v>26.841880071236638</v>
      </c>
      <c r="AK923" s="47">
        <v>0</v>
      </c>
      <c r="AL923" s="45">
        <v>100992.57376802785</v>
      </c>
      <c r="AM923" s="30">
        <v>0</v>
      </c>
      <c r="AN923" s="140">
        <v>100992.57</v>
      </c>
      <c r="AO923" s="140">
        <v>26.84</v>
      </c>
      <c r="AP923" s="140">
        <v>3453554.01</v>
      </c>
      <c r="AQ923" s="41">
        <v>3554546.5799999996</v>
      </c>
      <c r="AR923" s="140"/>
      <c r="AS923" s="140">
        <v>3554546.5799999996</v>
      </c>
      <c r="AT923" s="58"/>
      <c r="AU923" s="117">
        <v>82</v>
      </c>
      <c r="AV923" s="117">
        <v>41</v>
      </c>
      <c r="AW923" s="57"/>
      <c r="AY923" s="6"/>
      <c r="AZ923" s="1"/>
      <c r="BA923" s="1"/>
      <c r="BB923" s="176"/>
    </row>
    <row r="924" spans="1:54" x14ac:dyDescent="0.25">
      <c r="A924" s="24" t="s">
        <v>1929</v>
      </c>
      <c r="B924" s="24" t="s">
        <v>1930</v>
      </c>
      <c r="C924" s="24" t="s">
        <v>963</v>
      </c>
      <c r="D924" s="24" t="s">
        <v>120</v>
      </c>
      <c r="E924" s="58"/>
      <c r="F924" s="139">
        <v>402.75</v>
      </c>
      <c r="G924" s="57"/>
      <c r="H924" s="139">
        <v>2372109.4700000002</v>
      </c>
      <c r="I924" s="139">
        <v>315808.34999999998</v>
      </c>
      <c r="J924" s="139">
        <v>1243007.27</v>
      </c>
      <c r="K924" s="139">
        <v>1940110.6832499998</v>
      </c>
      <c r="L924" s="139">
        <v>5871035.7732500006</v>
      </c>
      <c r="M924" s="117">
        <v>1.05711</v>
      </c>
      <c r="N924" s="25">
        <v>6095530.9000000004</v>
      </c>
      <c r="O924" s="25">
        <v>15134.77</v>
      </c>
      <c r="P924" s="58"/>
      <c r="Q924" s="139">
        <v>6281534.6500000004</v>
      </c>
      <c r="R924" s="139">
        <v>1002874.47</v>
      </c>
      <c r="S924" s="139">
        <v>8954207.0300000012</v>
      </c>
      <c r="T924" s="40">
        <v>1.4689790236318876</v>
      </c>
      <c r="U924" s="58"/>
      <c r="V924" s="28">
        <v>-2858676.1300000008</v>
      </c>
      <c r="W924" s="29">
        <v>1.4689790236318876</v>
      </c>
      <c r="X924" s="42">
        <v>4</v>
      </c>
      <c r="Y924" s="46">
        <v>0</v>
      </c>
      <c r="Z924" s="58"/>
      <c r="AA924" s="28">
        <v>0</v>
      </c>
      <c r="AB924" s="28">
        <v>0</v>
      </c>
      <c r="AC924" s="139">
        <v>0</v>
      </c>
      <c r="AD924" s="130">
        <v>0</v>
      </c>
      <c r="AE924" s="137">
        <v>0</v>
      </c>
      <c r="AF924" s="130">
        <v>0</v>
      </c>
      <c r="AG924" s="47">
        <v>0</v>
      </c>
      <c r="AH924" s="47">
        <v>0</v>
      </c>
      <c r="AI924" s="47">
        <v>0</v>
      </c>
      <c r="AJ924" s="47">
        <v>0</v>
      </c>
      <c r="AK924" s="47">
        <v>1.4375860749282394</v>
      </c>
      <c r="AL924" s="45">
        <v>0</v>
      </c>
      <c r="AM924" s="30">
        <v>578.98779167734847</v>
      </c>
      <c r="AN924" s="140">
        <v>578.98</v>
      </c>
      <c r="AO924" s="140">
        <v>1.43</v>
      </c>
      <c r="AP924" s="140">
        <v>1002874.47</v>
      </c>
      <c r="AQ924" s="41">
        <v>1003453.45</v>
      </c>
      <c r="AR924" s="140"/>
      <c r="AS924" s="140">
        <v>1003453.45</v>
      </c>
      <c r="AT924" s="58"/>
      <c r="AU924" s="117">
        <v>86</v>
      </c>
      <c r="AV924" s="117">
        <v>43</v>
      </c>
      <c r="AW924" s="57"/>
      <c r="AY924" s="6"/>
      <c r="AZ924" s="1"/>
      <c r="BA924" s="1"/>
      <c r="BB924" s="176"/>
    </row>
    <row r="925" spans="1:54" x14ac:dyDescent="0.25">
      <c r="A925" s="24" t="s">
        <v>1931</v>
      </c>
      <c r="B925" s="24" t="s">
        <v>1932</v>
      </c>
      <c r="C925" s="24" t="s">
        <v>963</v>
      </c>
      <c r="D925" s="24" t="s">
        <v>120</v>
      </c>
      <c r="E925" s="58"/>
      <c r="F925" s="139">
        <v>898.75</v>
      </c>
      <c r="G925" s="57"/>
      <c r="H925" s="139">
        <v>4904179.5</v>
      </c>
      <c r="I925" s="139">
        <v>704736.83</v>
      </c>
      <c r="J925" s="139">
        <v>1738841.38</v>
      </c>
      <c r="K925" s="139">
        <v>4172544.4332499998</v>
      </c>
      <c r="L925" s="139">
        <v>11520302.14325</v>
      </c>
      <c r="M925" s="117">
        <v>1.05711</v>
      </c>
      <c r="N925" s="25">
        <v>11939932.58</v>
      </c>
      <c r="O925" s="25">
        <v>13285.04</v>
      </c>
      <c r="P925" s="58"/>
      <c r="Q925" s="139">
        <v>8755552.5600000005</v>
      </c>
      <c r="R925" s="139">
        <v>1019143.81</v>
      </c>
      <c r="S925" s="139">
        <v>9854316.5800000019</v>
      </c>
      <c r="T925" s="40">
        <v>0.82532430681446967</v>
      </c>
      <c r="U925" s="58"/>
      <c r="V925" s="28">
        <v>2085615.9999999981</v>
      </c>
      <c r="W925" s="29">
        <v>0.82532430681446967</v>
      </c>
      <c r="X925" s="42">
        <v>2</v>
      </c>
      <c r="Y925" s="46">
        <v>0</v>
      </c>
      <c r="Z925" s="58"/>
      <c r="AA925" s="28">
        <v>0</v>
      </c>
      <c r="AB925" s="28">
        <v>0</v>
      </c>
      <c r="AC925" s="139">
        <v>237795.78529139969</v>
      </c>
      <c r="AD925" s="130">
        <v>11804.481314178558</v>
      </c>
      <c r="AE925" s="137">
        <v>32852.910285935475</v>
      </c>
      <c r="AF925" s="130">
        <v>31946.307337824433</v>
      </c>
      <c r="AG925" s="47">
        <v>0</v>
      </c>
      <c r="AH925" s="47">
        <v>13.134332477528298</v>
      </c>
      <c r="AI925" s="47">
        <v>35.545265466285876</v>
      </c>
      <c r="AJ925" s="47">
        <v>0</v>
      </c>
      <c r="AK925" s="47">
        <v>0</v>
      </c>
      <c r="AL925" s="45">
        <v>0</v>
      </c>
      <c r="AM925" s="30">
        <v>0</v>
      </c>
      <c r="AN925" s="140">
        <v>31946.3</v>
      </c>
      <c r="AO925" s="140">
        <v>35.54</v>
      </c>
      <c r="AP925" s="140">
        <v>1072227.5899999999</v>
      </c>
      <c r="AQ925" s="41">
        <v>1104173.8899999999</v>
      </c>
      <c r="AR925" s="140"/>
      <c r="AS925" s="140">
        <v>1104173.8899999999</v>
      </c>
      <c r="AT925" s="58"/>
      <c r="AU925" s="117">
        <v>98</v>
      </c>
      <c r="AV925" s="117">
        <v>49</v>
      </c>
      <c r="AW925" s="57"/>
      <c r="AY925" s="6"/>
      <c r="AZ925" s="1"/>
      <c r="BA925" s="1"/>
      <c r="BB925" s="176"/>
    </row>
    <row r="926" spans="1:54" x14ac:dyDescent="0.25">
      <c r="A926" s="24" t="s">
        <v>1933</v>
      </c>
      <c r="B926" s="24" t="s">
        <v>1934</v>
      </c>
      <c r="C926" s="24" t="s">
        <v>963</v>
      </c>
      <c r="D926" s="24" t="s">
        <v>120</v>
      </c>
      <c r="E926" s="58"/>
      <c r="F926" s="139">
        <v>2487.5</v>
      </c>
      <c r="G926" s="57"/>
      <c r="H926" s="139">
        <v>12789443.299999999</v>
      </c>
      <c r="I926" s="139">
        <v>1950523.37</v>
      </c>
      <c r="J926" s="139">
        <v>2278696.2999999998</v>
      </c>
      <c r="K926" s="139">
        <v>9858431.3904999979</v>
      </c>
      <c r="L926" s="139">
        <v>26877094.360499997</v>
      </c>
      <c r="M926" s="117">
        <v>1.05711</v>
      </c>
      <c r="N926" s="25">
        <v>27849030.199999999</v>
      </c>
      <c r="O926" s="25">
        <v>11195.59</v>
      </c>
      <c r="P926" s="58"/>
      <c r="Q926" s="139">
        <v>26794405.57</v>
      </c>
      <c r="R926" s="139">
        <v>1848119.1</v>
      </c>
      <c r="S926" s="139">
        <v>28810386.640000001</v>
      </c>
      <c r="T926" s="40">
        <v>1.0345202843006003</v>
      </c>
      <c r="U926" s="58"/>
      <c r="V926" s="28">
        <v>-961356.44000000134</v>
      </c>
      <c r="W926" s="29">
        <v>1.0345202843006003</v>
      </c>
      <c r="X926" s="42">
        <v>4</v>
      </c>
      <c r="Y926" s="46">
        <v>0</v>
      </c>
      <c r="Z926" s="58"/>
      <c r="AA926" s="28">
        <v>0</v>
      </c>
      <c r="AB926" s="28">
        <v>0</v>
      </c>
      <c r="AC926" s="139">
        <v>0</v>
      </c>
      <c r="AD926" s="130">
        <v>0</v>
      </c>
      <c r="AE926" s="137">
        <v>0</v>
      </c>
      <c r="AF926" s="130">
        <v>0</v>
      </c>
      <c r="AG926" s="47">
        <v>0</v>
      </c>
      <c r="AH926" s="47">
        <v>0</v>
      </c>
      <c r="AI926" s="47">
        <v>0</v>
      </c>
      <c r="AJ926" s="47">
        <v>0</v>
      </c>
      <c r="AK926" s="47">
        <v>1.0634200784843735</v>
      </c>
      <c r="AL926" s="45">
        <v>0</v>
      </c>
      <c r="AM926" s="30">
        <v>2645.2574452298791</v>
      </c>
      <c r="AN926" s="140">
        <v>2645.25</v>
      </c>
      <c r="AO926" s="140">
        <v>1.06</v>
      </c>
      <c r="AP926" s="140">
        <v>1851866.9</v>
      </c>
      <c r="AQ926" s="41">
        <v>1854512.15</v>
      </c>
      <c r="AR926" s="140"/>
      <c r="AS926" s="140">
        <v>1854512.15</v>
      </c>
      <c r="AT926" s="58"/>
      <c r="AU926" s="117">
        <v>80</v>
      </c>
      <c r="AV926" s="117">
        <v>40</v>
      </c>
      <c r="AW926" s="57"/>
      <c r="AY926" s="6"/>
      <c r="AZ926" s="1"/>
      <c r="BA926" s="1"/>
      <c r="BB926" s="176"/>
    </row>
    <row r="927" spans="1:54" x14ac:dyDescent="0.25">
      <c r="A927" s="24" t="s">
        <v>1935</v>
      </c>
      <c r="B927" s="24" t="s">
        <v>1936</v>
      </c>
      <c r="C927" s="24" t="s">
        <v>963</v>
      </c>
      <c r="D927" s="24" t="s">
        <v>12</v>
      </c>
      <c r="E927" s="58"/>
      <c r="F927" s="139">
        <v>1049.25</v>
      </c>
      <c r="G927" s="57"/>
      <c r="H927" s="139">
        <v>5763293.8899999997</v>
      </c>
      <c r="I927" s="139">
        <v>822748.4</v>
      </c>
      <c r="J927" s="139">
        <v>1267141.94</v>
      </c>
      <c r="K927" s="139">
        <v>4864772.9237500001</v>
      </c>
      <c r="L927" s="139">
        <v>12717957.153750001</v>
      </c>
      <c r="M927" s="117">
        <v>1.05711</v>
      </c>
      <c r="N927" s="25">
        <v>13166452.5</v>
      </c>
      <c r="O927" s="25">
        <v>12548.44</v>
      </c>
      <c r="P927" s="58"/>
      <c r="Q927" s="139">
        <v>7015122.3499999996</v>
      </c>
      <c r="R927" s="139">
        <v>1760399.98</v>
      </c>
      <c r="S927" s="139">
        <v>8981726.3100000005</v>
      </c>
      <c r="T927" s="40">
        <v>0.68216752462366004</v>
      </c>
      <c r="U927" s="58"/>
      <c r="V927" s="28">
        <v>4184726.1899999995</v>
      </c>
      <c r="W927" s="29">
        <v>0.68216752462366004</v>
      </c>
      <c r="X927" s="42">
        <v>2</v>
      </c>
      <c r="Y927" s="46">
        <v>0</v>
      </c>
      <c r="Z927" s="58"/>
      <c r="AA927" s="28">
        <v>0</v>
      </c>
      <c r="AB927" s="28">
        <v>0</v>
      </c>
      <c r="AC927" s="139">
        <v>1521803.7467639996</v>
      </c>
      <c r="AD927" s="130">
        <v>75544.248484088908</v>
      </c>
      <c r="AE927" s="137">
        <v>75544.248484088908</v>
      </c>
      <c r="AF927" s="130">
        <v>73459.543117276131</v>
      </c>
      <c r="AG927" s="47">
        <v>0</v>
      </c>
      <c r="AH927" s="47">
        <v>71.998330697249372</v>
      </c>
      <c r="AI927" s="47">
        <v>70.011477833953904</v>
      </c>
      <c r="AJ927" s="47">
        <v>0</v>
      </c>
      <c r="AK927" s="47">
        <v>0</v>
      </c>
      <c r="AL927" s="45">
        <v>0</v>
      </c>
      <c r="AM927" s="30">
        <v>0</v>
      </c>
      <c r="AN927" s="140">
        <v>73459.539999999994</v>
      </c>
      <c r="AO927" s="140">
        <v>70.010000000000005</v>
      </c>
      <c r="AP927" s="140">
        <v>1805864.9200000002</v>
      </c>
      <c r="AQ927" s="41">
        <v>1879324.4600000002</v>
      </c>
      <c r="AR927" s="140"/>
      <c r="AS927" s="140">
        <v>1879324.4600000002</v>
      </c>
      <c r="AT927" s="58"/>
      <c r="AU927" s="117">
        <v>34</v>
      </c>
      <c r="AV927" s="117">
        <v>17</v>
      </c>
      <c r="AW927" s="57"/>
      <c r="AY927" s="6"/>
      <c r="AZ927" s="1"/>
      <c r="BA927" s="1"/>
      <c r="BB927" s="176"/>
    </row>
    <row r="928" spans="1:54" x14ac:dyDescent="0.25">
      <c r="A928" s="24" t="s">
        <v>1937</v>
      </c>
      <c r="B928" s="24" t="s">
        <v>1938</v>
      </c>
      <c r="C928" s="24" t="s">
        <v>963</v>
      </c>
      <c r="D928" s="24" t="s">
        <v>12</v>
      </c>
      <c r="E928" s="58"/>
      <c r="F928" s="139">
        <v>4688.04</v>
      </c>
      <c r="G928" s="57"/>
      <c r="H928" s="139">
        <v>27099820.030000001</v>
      </c>
      <c r="I928" s="139">
        <v>3676032.8</v>
      </c>
      <c r="J928" s="139">
        <v>9028195.379999999</v>
      </c>
      <c r="K928" s="139">
        <v>23145799.505559999</v>
      </c>
      <c r="L928" s="139">
        <v>62949847.715560004</v>
      </c>
      <c r="M928" s="117">
        <v>1.05711</v>
      </c>
      <c r="N928" s="25">
        <v>65223056.899999999</v>
      </c>
      <c r="O928" s="25">
        <v>13912.64</v>
      </c>
      <c r="P928" s="58"/>
      <c r="Q928" s="139">
        <v>26349595.879999999</v>
      </c>
      <c r="R928" s="139">
        <v>15331637.76</v>
      </c>
      <c r="S928" s="139">
        <v>42615524.869999997</v>
      </c>
      <c r="T928" s="40">
        <v>0.65338128716257704</v>
      </c>
      <c r="U928" s="58"/>
      <c r="V928" s="28">
        <v>22607532.030000001</v>
      </c>
      <c r="W928" s="29">
        <v>0.65338128716257704</v>
      </c>
      <c r="X928" s="42">
        <v>1</v>
      </c>
      <c r="Y928" s="46">
        <v>1</v>
      </c>
      <c r="Z928" s="58"/>
      <c r="AA928" s="28">
        <v>1318993.2286180556</v>
      </c>
      <c r="AB928" s="28">
        <v>395697.96858541667</v>
      </c>
      <c r="AC928" s="139">
        <v>10427260.555642135</v>
      </c>
      <c r="AD928" s="130">
        <v>517622.30451777665</v>
      </c>
      <c r="AE928" s="137">
        <v>517622.30451777665</v>
      </c>
      <c r="AF928" s="130">
        <v>503338.09337180859</v>
      </c>
      <c r="AG928" s="47">
        <v>84.405843078432923</v>
      </c>
      <c r="AH928" s="47">
        <v>110.41337201000347</v>
      </c>
      <c r="AI928" s="47">
        <v>107.36642464053391</v>
      </c>
      <c r="AJ928" s="47">
        <v>0</v>
      </c>
      <c r="AK928" s="47">
        <v>0</v>
      </c>
      <c r="AL928" s="45">
        <v>0</v>
      </c>
      <c r="AM928" s="30">
        <v>0</v>
      </c>
      <c r="AN928" s="140">
        <v>899036.06</v>
      </c>
      <c r="AO928" s="140">
        <v>191.77</v>
      </c>
      <c r="AP928" s="140">
        <v>16499545.800000001</v>
      </c>
      <c r="AQ928" s="41">
        <v>17398581.859999999</v>
      </c>
      <c r="AR928" s="140"/>
      <c r="AS928" s="140">
        <v>17398581.859999999</v>
      </c>
      <c r="AT928" s="58"/>
      <c r="AU928" s="117">
        <v>29</v>
      </c>
      <c r="AV928" s="117">
        <v>15</v>
      </c>
      <c r="AW928" s="57"/>
      <c r="AY928" s="6"/>
      <c r="AZ928" s="1"/>
      <c r="BA928" s="1"/>
      <c r="BB928" s="176"/>
    </row>
    <row r="929" spans="1:54" x14ac:dyDescent="0.25">
      <c r="A929" s="24" t="s">
        <v>1939</v>
      </c>
      <c r="B929" s="24" t="s">
        <v>1940</v>
      </c>
      <c r="C929" s="24" t="s">
        <v>963</v>
      </c>
      <c r="D929" s="24" t="s">
        <v>12</v>
      </c>
      <c r="E929" s="58"/>
      <c r="F929" s="139">
        <v>1442.29</v>
      </c>
      <c r="G929" s="57"/>
      <c r="H929" s="139">
        <v>7884274.9999999991</v>
      </c>
      <c r="I929" s="139">
        <v>1130942.8500000001</v>
      </c>
      <c r="J929" s="139">
        <v>1824486.6600000004</v>
      </c>
      <c r="K929" s="139">
        <v>6300919.0993099995</v>
      </c>
      <c r="L929" s="139">
        <v>17140623.609310001</v>
      </c>
      <c r="M929" s="117">
        <v>1.05711</v>
      </c>
      <c r="N929" s="25">
        <v>17759679.129999999</v>
      </c>
      <c r="O929" s="25">
        <v>12313.52</v>
      </c>
      <c r="P929" s="58"/>
      <c r="Q929" s="139">
        <v>15527287.460000001</v>
      </c>
      <c r="R929" s="139">
        <v>1520007.01</v>
      </c>
      <c r="S929" s="139">
        <v>17595922.960000001</v>
      </c>
      <c r="T929" s="40">
        <v>0.99077932834251614</v>
      </c>
      <c r="U929" s="58"/>
      <c r="V929" s="28">
        <v>163756.16999999806</v>
      </c>
      <c r="W929" s="29">
        <v>0.99077932834251614</v>
      </c>
      <c r="X929" s="42">
        <v>3</v>
      </c>
      <c r="Y929" s="46">
        <v>0</v>
      </c>
      <c r="Z929" s="58"/>
      <c r="AA929" s="28">
        <v>0</v>
      </c>
      <c r="AB929" s="28">
        <v>0</v>
      </c>
      <c r="AC929" s="139">
        <v>0</v>
      </c>
      <c r="AD929" s="130">
        <v>0</v>
      </c>
      <c r="AE929" s="137">
        <v>0</v>
      </c>
      <c r="AF929" s="130">
        <v>0</v>
      </c>
      <c r="AG929" s="47">
        <v>0</v>
      </c>
      <c r="AH929" s="47">
        <v>0</v>
      </c>
      <c r="AI929" s="47">
        <v>0</v>
      </c>
      <c r="AJ929" s="47">
        <v>28.008549323497459</v>
      </c>
      <c r="AK929" s="47">
        <v>0</v>
      </c>
      <c r="AL929" s="45">
        <v>40396.450603787147</v>
      </c>
      <c r="AM929" s="30">
        <v>0</v>
      </c>
      <c r="AN929" s="140">
        <v>40396.449999999997</v>
      </c>
      <c r="AO929" s="140">
        <v>28</v>
      </c>
      <c r="AP929" s="140">
        <v>1521748.81</v>
      </c>
      <c r="AQ929" s="41">
        <v>1562145.26</v>
      </c>
      <c r="AR929" s="140"/>
      <c r="AS929" s="140">
        <v>1562145.26</v>
      </c>
      <c r="AT929" s="58"/>
      <c r="AU929" s="117">
        <v>79</v>
      </c>
      <c r="AV929" s="117">
        <v>40</v>
      </c>
      <c r="AW929" s="57"/>
      <c r="AY929" s="6"/>
      <c r="AZ929" s="1"/>
      <c r="BA929" s="1"/>
      <c r="BB929" s="176"/>
    </row>
    <row r="930" spans="1:54" x14ac:dyDescent="0.25">
      <c r="A930" s="24" t="s">
        <v>1941</v>
      </c>
      <c r="B930" s="24" t="s">
        <v>1942</v>
      </c>
      <c r="C930" s="24" t="s">
        <v>963</v>
      </c>
      <c r="D930" s="24" t="s">
        <v>12</v>
      </c>
      <c r="E930" s="58"/>
      <c r="F930" s="139">
        <v>1305.78</v>
      </c>
      <c r="G930" s="57"/>
      <c r="H930" s="139">
        <v>7287290.7400000002</v>
      </c>
      <c r="I930" s="139">
        <v>1023901.27</v>
      </c>
      <c r="J930" s="139">
        <v>1976052.88</v>
      </c>
      <c r="K930" s="139">
        <v>6204063.0744199995</v>
      </c>
      <c r="L930" s="139">
        <v>16491307.96442</v>
      </c>
      <c r="M930" s="117">
        <v>1.05711</v>
      </c>
      <c r="N930" s="25">
        <v>17078812.52</v>
      </c>
      <c r="O930" s="25">
        <v>13079.39</v>
      </c>
      <c r="P930" s="58"/>
      <c r="Q930" s="139">
        <v>9412133.5700000003</v>
      </c>
      <c r="R930" s="139">
        <v>2362007.08</v>
      </c>
      <c r="S930" s="139">
        <v>12169915.57</v>
      </c>
      <c r="T930" s="40">
        <v>0.71257387220267943</v>
      </c>
      <c r="U930" s="58"/>
      <c r="V930" s="28">
        <v>4908896.9499999993</v>
      </c>
      <c r="W930" s="29">
        <v>0.71257387220267943</v>
      </c>
      <c r="X930" s="42">
        <v>2</v>
      </c>
      <c r="Y930" s="46">
        <v>0</v>
      </c>
      <c r="Z930" s="58"/>
      <c r="AA930" s="28">
        <v>0</v>
      </c>
      <c r="AB930" s="28">
        <v>0</v>
      </c>
      <c r="AC930" s="139">
        <v>1436935.9468321993</v>
      </c>
      <c r="AD930" s="130">
        <v>71331.304351194674</v>
      </c>
      <c r="AE930" s="137">
        <v>71331.304351194674</v>
      </c>
      <c r="AF930" s="130">
        <v>69362.858625852517</v>
      </c>
      <c r="AG930" s="47">
        <v>0</v>
      </c>
      <c r="AH930" s="47">
        <v>54.627352502867772</v>
      </c>
      <c r="AI930" s="47">
        <v>53.119866000285285</v>
      </c>
      <c r="AJ930" s="47">
        <v>0</v>
      </c>
      <c r="AK930" s="47">
        <v>0</v>
      </c>
      <c r="AL930" s="45">
        <v>0</v>
      </c>
      <c r="AM930" s="30">
        <v>0</v>
      </c>
      <c r="AN930" s="140">
        <v>69362.850000000006</v>
      </c>
      <c r="AO930" s="140">
        <v>53.11</v>
      </c>
      <c r="AP930" s="140">
        <v>2471117.7799999998</v>
      </c>
      <c r="AQ930" s="41">
        <v>2540480.63</v>
      </c>
      <c r="AR930" s="140"/>
      <c r="AS930" s="140">
        <v>2540480.63</v>
      </c>
      <c r="AT930" s="58"/>
      <c r="AU930" s="117">
        <v>80</v>
      </c>
      <c r="AV930" s="117">
        <v>40</v>
      </c>
      <c r="AW930" s="57"/>
      <c r="AY930" s="6"/>
      <c r="AZ930" s="1"/>
      <c r="BA930" s="1"/>
      <c r="BB930" s="176"/>
    </row>
    <row r="931" spans="1:54" x14ac:dyDescent="0.25">
      <c r="A931" s="24" t="s">
        <v>1943</v>
      </c>
      <c r="B931" s="24" t="s">
        <v>1944</v>
      </c>
      <c r="C931" s="24" t="s">
        <v>963</v>
      </c>
      <c r="D931" s="24" t="s">
        <v>12</v>
      </c>
      <c r="E931" s="58"/>
      <c r="F931" s="139">
        <v>1441.43</v>
      </c>
      <c r="G931" s="57"/>
      <c r="H931" s="139">
        <v>8031628.9199999999</v>
      </c>
      <c r="I931" s="139">
        <v>1130268.5</v>
      </c>
      <c r="J931" s="139">
        <v>2153537.2400000002</v>
      </c>
      <c r="K931" s="139">
        <v>6434761.0557699986</v>
      </c>
      <c r="L931" s="139">
        <v>17750195.715769999</v>
      </c>
      <c r="M931" s="117">
        <v>1.05711</v>
      </c>
      <c r="N931" s="25">
        <v>18396420.18</v>
      </c>
      <c r="O931" s="25">
        <v>12762.61</v>
      </c>
      <c r="P931" s="58"/>
      <c r="Q931" s="139">
        <v>21827424.949999999</v>
      </c>
      <c r="R931" s="139">
        <v>1158344.45</v>
      </c>
      <c r="S931" s="139">
        <v>23131917.59</v>
      </c>
      <c r="T931" s="40">
        <v>1.2574140709804118</v>
      </c>
      <c r="U931" s="58"/>
      <c r="V931" s="28">
        <v>-4735497.41</v>
      </c>
      <c r="W931" s="29">
        <v>1.2574140709804118</v>
      </c>
      <c r="X931" s="42">
        <v>4</v>
      </c>
      <c r="Y931" s="46">
        <v>0</v>
      </c>
      <c r="Z931" s="58"/>
      <c r="AA931" s="28">
        <v>0</v>
      </c>
      <c r="AB931" s="28">
        <v>0</v>
      </c>
      <c r="AC931" s="139">
        <v>0</v>
      </c>
      <c r="AD931" s="130">
        <v>0</v>
      </c>
      <c r="AE931" s="137">
        <v>0</v>
      </c>
      <c r="AF931" s="130">
        <v>0</v>
      </c>
      <c r="AG931" s="47">
        <v>0</v>
      </c>
      <c r="AH931" s="47">
        <v>0</v>
      </c>
      <c r="AI931" s="47">
        <v>0</v>
      </c>
      <c r="AJ931" s="47">
        <v>0</v>
      </c>
      <c r="AK931" s="47">
        <v>1.212265185608367</v>
      </c>
      <c r="AL931" s="45">
        <v>0</v>
      </c>
      <c r="AM931" s="30">
        <v>1747.3954064914687</v>
      </c>
      <c r="AN931" s="140">
        <v>1747.39</v>
      </c>
      <c r="AO931" s="140">
        <v>1.21</v>
      </c>
      <c r="AP931" s="140">
        <v>1169351.42</v>
      </c>
      <c r="AQ931" s="41">
        <v>1171098.8099999998</v>
      </c>
      <c r="AR931" s="140"/>
      <c r="AS931" s="140">
        <v>1171098.8099999998</v>
      </c>
      <c r="AT931" s="58"/>
      <c r="AU931" s="117">
        <v>75</v>
      </c>
      <c r="AV931" s="117">
        <v>38</v>
      </c>
      <c r="AW931" s="57"/>
      <c r="AY931" s="6"/>
      <c r="AZ931" s="1"/>
      <c r="BA931" s="1"/>
      <c r="BB931" s="176"/>
    </row>
    <row r="932" spans="1:54" x14ac:dyDescent="0.25">
      <c r="A932" s="24" t="s">
        <v>1945</v>
      </c>
      <c r="B932" s="24" t="s">
        <v>1946</v>
      </c>
      <c r="C932" s="24" t="s">
        <v>963</v>
      </c>
      <c r="D932" s="24" t="s">
        <v>12</v>
      </c>
      <c r="E932" s="58"/>
      <c r="F932" s="139">
        <v>16337.3</v>
      </c>
      <c r="G932" s="57"/>
      <c r="H932" s="139">
        <v>94041428.729999989</v>
      </c>
      <c r="I932" s="139">
        <v>12810567.039999999</v>
      </c>
      <c r="J932" s="139">
        <v>36537529.43</v>
      </c>
      <c r="K932" s="139">
        <v>81891455.231700003</v>
      </c>
      <c r="L932" s="139">
        <v>225280980.43169999</v>
      </c>
      <c r="M932" s="117">
        <v>1.05711</v>
      </c>
      <c r="N932" s="25">
        <v>233469956.21000001</v>
      </c>
      <c r="O932" s="25">
        <v>14290.6</v>
      </c>
      <c r="P932" s="58"/>
      <c r="Q932" s="139">
        <v>107432755.02</v>
      </c>
      <c r="R932" s="139">
        <v>43520029.729999997</v>
      </c>
      <c r="S932" s="139">
        <v>159821033.37</v>
      </c>
      <c r="T932" s="40">
        <v>0.68454646569704769</v>
      </c>
      <c r="U932" s="58"/>
      <c r="V932" s="28">
        <v>73648922.840000004</v>
      </c>
      <c r="W932" s="29">
        <v>0.68454646569704769</v>
      </c>
      <c r="X932" s="42">
        <v>2</v>
      </c>
      <c r="Y932" s="46">
        <v>0</v>
      </c>
      <c r="Z932" s="58"/>
      <c r="AA932" s="28">
        <v>0</v>
      </c>
      <c r="AB932" s="28">
        <v>0</v>
      </c>
      <c r="AC932" s="139">
        <v>30513149.05104541</v>
      </c>
      <c r="AD932" s="130">
        <v>1514711.025548348</v>
      </c>
      <c r="AE932" s="137">
        <v>1514711.025548348</v>
      </c>
      <c r="AF932" s="130">
        <v>1472911.3350689835</v>
      </c>
      <c r="AG932" s="47">
        <v>0</v>
      </c>
      <c r="AH932" s="47">
        <v>92.714893253374058</v>
      </c>
      <c r="AI932" s="47">
        <v>90.156349890678598</v>
      </c>
      <c r="AJ932" s="47">
        <v>0</v>
      </c>
      <c r="AK932" s="47">
        <v>0</v>
      </c>
      <c r="AL932" s="45">
        <v>0</v>
      </c>
      <c r="AM932" s="30">
        <v>0</v>
      </c>
      <c r="AN932" s="140">
        <v>1472911.33</v>
      </c>
      <c r="AO932" s="140">
        <v>90.15</v>
      </c>
      <c r="AP932" s="140">
        <v>46980095.460000001</v>
      </c>
      <c r="AQ932" s="41">
        <v>48453006.789999999</v>
      </c>
      <c r="AR932" s="140"/>
      <c r="AS932" s="140">
        <v>48453006.789999999</v>
      </c>
      <c r="AT932" s="58"/>
      <c r="AU932" s="117">
        <v>85</v>
      </c>
      <c r="AV932" s="117">
        <v>43</v>
      </c>
      <c r="AW932" s="57"/>
      <c r="AY932" s="6"/>
      <c r="AZ932" s="1"/>
      <c r="BA932" s="1"/>
      <c r="BB932" s="176"/>
    </row>
    <row r="933" spans="1:54" s="3" customFormat="1" x14ac:dyDescent="0.25">
      <c r="A933" s="31"/>
      <c r="B933" s="31" t="s">
        <v>1960</v>
      </c>
      <c r="C933" s="32"/>
      <c r="D933" s="32"/>
      <c r="E933" s="131"/>
      <c r="F933" s="122">
        <v>1935756.3300000012</v>
      </c>
      <c r="G933" s="131"/>
      <c r="H933" s="122">
        <v>11123006152.060001</v>
      </c>
      <c r="I933" s="122">
        <v>1517884607.0600009</v>
      </c>
      <c r="J933" s="122">
        <v>4064661678.6599936</v>
      </c>
      <c r="K933" s="129">
        <v>9495813789.8728657</v>
      </c>
      <c r="L933" s="122">
        <v>26201366227.652843</v>
      </c>
      <c r="M933" s="138">
        <v>884.41172999998935</v>
      </c>
      <c r="N933" s="33">
        <v>26410572089.080029</v>
      </c>
      <c r="O933" s="33">
        <v>11608615.660000006</v>
      </c>
      <c r="P933" s="59">
        <v>78824914044.457474</v>
      </c>
      <c r="Q933" s="129">
        <v>13044116373.960018</v>
      </c>
      <c r="R933" s="129">
        <v>6288349588.8199911</v>
      </c>
      <c r="S933" s="129">
        <v>19982533960.850014</v>
      </c>
      <c r="T933" s="158">
        <v>744.64218473958442</v>
      </c>
      <c r="U933" s="59"/>
      <c r="V933" s="129">
        <v>6428038128.2300014</v>
      </c>
      <c r="W933" s="156">
        <v>744.64218473958442</v>
      </c>
      <c r="X933" s="138">
        <v>1844</v>
      </c>
      <c r="Y933" s="138">
        <v>358</v>
      </c>
      <c r="Z933" s="59"/>
      <c r="AA933" s="129">
        <v>520819309.69999981</v>
      </c>
      <c r="AB933" s="129">
        <v>156245792.90999979</v>
      </c>
      <c r="AC933" s="122">
        <v>3084548844.9270625</v>
      </c>
      <c r="AD933" s="129">
        <v>153120877.04999986</v>
      </c>
      <c r="AE933" s="129">
        <v>157466288.15128592</v>
      </c>
      <c r="AF933" s="129">
        <v>153120877.05000016</v>
      </c>
      <c r="AG933" s="111">
        <v>70365.654195626223</v>
      </c>
      <c r="AH933" s="111">
        <v>66236.663226432502</v>
      </c>
      <c r="AI933" s="111">
        <v>66656.126026470025</v>
      </c>
      <c r="AJ933" s="111">
        <v>1626.6192428554073</v>
      </c>
      <c r="AK933" s="111">
        <v>174.88732481607033</v>
      </c>
      <c r="AL933" s="34">
        <v>2812424.2722900035</v>
      </c>
      <c r="AM933" s="35">
        <v>312491.58581000037</v>
      </c>
      <c r="AN933" s="129">
        <v>312491581.36000055</v>
      </c>
      <c r="AO933" s="129">
        <v>138818.58999999965</v>
      </c>
      <c r="AP933" s="129">
        <v>6764331217.1099958</v>
      </c>
      <c r="AQ933" s="129">
        <v>7076822798.470006</v>
      </c>
      <c r="AR933" s="129">
        <v>-2029433.8800000001</v>
      </c>
      <c r="AS933" s="129">
        <v>7074793364.5900059</v>
      </c>
      <c r="AT933" s="59"/>
      <c r="AU933" s="138"/>
      <c r="AV933" s="138"/>
      <c r="AW933" s="59"/>
      <c r="AZ933" s="151"/>
      <c r="BA933" s="177"/>
      <c r="BB933" s="177"/>
    </row>
    <row r="934" spans="1:54" x14ac:dyDescent="0.25">
      <c r="AR934" s="194"/>
    </row>
    <row r="935" spans="1:54" x14ac:dyDescent="0.25">
      <c r="F935" s="6"/>
      <c r="AB935" s="346" t="s">
        <v>2155</v>
      </c>
      <c r="AC935" s="346"/>
      <c r="AD935" s="347"/>
      <c r="AE935" s="134">
        <v>0.97240418154067876</v>
      </c>
      <c r="AF935" s="1"/>
      <c r="AN935" s="6"/>
      <c r="AR935" s="6"/>
      <c r="AS935" s="6"/>
    </row>
    <row r="936" spans="1:54" x14ac:dyDescent="0.25">
      <c r="S936" s="65"/>
      <c r="T936" s="112" t="s">
        <v>2109</v>
      </c>
      <c r="U936" s="113"/>
      <c r="V936" s="114">
        <v>7127049484.8200006</v>
      </c>
      <c r="AD936" s="107"/>
      <c r="AE936" s="55"/>
      <c r="AF936" s="55"/>
    </row>
    <row r="937" spans="1:54" x14ac:dyDescent="0.25">
      <c r="AB937" s="55"/>
      <c r="AC937" s="55"/>
      <c r="AD937" s="157"/>
      <c r="AE937" s="55"/>
      <c r="AF937" s="55"/>
      <c r="AG937" s="55"/>
      <c r="AH937" s="55"/>
      <c r="AI937" s="55"/>
      <c r="AJ937" s="55"/>
      <c r="AK937" s="55"/>
      <c r="AL937" s="55"/>
      <c r="AM937" s="55"/>
      <c r="AN937" s="55"/>
      <c r="AO937" s="55"/>
      <c r="AP937" s="55"/>
      <c r="AQ937" s="55"/>
      <c r="AR937" s="55"/>
      <c r="AS937" s="55"/>
      <c r="AT937" s="55"/>
      <c r="AU937" s="55"/>
      <c r="AV937" s="55"/>
    </row>
    <row r="938" spans="1:54" x14ac:dyDescent="0.25">
      <c r="F938" s="196"/>
      <c r="G938" s="196"/>
      <c r="H938" s="196"/>
      <c r="I938" s="196"/>
      <c r="J938" s="196"/>
      <c r="K938" s="196"/>
      <c r="L938" s="196"/>
      <c r="M938" s="196"/>
      <c r="N938" s="196"/>
      <c r="O938" s="196"/>
      <c r="P938" s="196"/>
      <c r="Q938" s="196"/>
      <c r="R938" s="196"/>
      <c r="S938" s="196"/>
      <c r="T938" s="196"/>
      <c r="U938" s="196"/>
      <c r="V938" s="196"/>
      <c r="W938" s="196"/>
      <c r="X938" s="196"/>
      <c r="Y938" s="196"/>
      <c r="Z938" s="196"/>
      <c r="AA938" s="196"/>
      <c r="AB938" s="196"/>
      <c r="AC938" s="196"/>
      <c r="AD938" s="196"/>
      <c r="AE938" s="196"/>
      <c r="AF938" s="196"/>
      <c r="AG938" s="196"/>
      <c r="AH938" s="196"/>
      <c r="AI938" s="196"/>
      <c r="AJ938" s="196"/>
      <c r="AK938" s="196"/>
      <c r="AL938" s="196"/>
      <c r="AM938" s="196"/>
      <c r="AN938" s="196"/>
      <c r="AO938" s="196"/>
      <c r="AP938" s="196"/>
      <c r="AQ938" s="196"/>
      <c r="AR938" s="196"/>
      <c r="AS938" s="196"/>
      <c r="AT938" s="55"/>
      <c r="AU938" s="55"/>
      <c r="AV938" s="55"/>
    </row>
    <row r="939" spans="1:54" x14ac:dyDescent="0.25">
      <c r="F939" s="196"/>
      <c r="G939" s="196"/>
      <c r="H939" s="196"/>
      <c r="I939" s="19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55"/>
      <c r="AU939" s="55"/>
      <c r="AV939" s="55"/>
    </row>
    <row r="940" spans="1:54" x14ac:dyDescent="0.25">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row>
    <row r="941" spans="1:54" x14ac:dyDescent="0.25">
      <c r="F941" s="197"/>
      <c r="G941" s="197"/>
      <c r="H941" s="197"/>
      <c r="I941" s="197"/>
      <c r="J941" s="197"/>
      <c r="K941" s="197"/>
      <c r="L941" s="197"/>
      <c r="M941" s="197"/>
      <c r="N941" s="197"/>
      <c r="O941" s="197"/>
      <c r="P941" s="197"/>
      <c r="Q941" s="197"/>
      <c r="R941" s="197"/>
      <c r="S941" s="197"/>
      <c r="T941" s="197"/>
      <c r="U941" s="197"/>
      <c r="V941" s="197"/>
      <c r="W941" s="197"/>
      <c r="X941" s="197"/>
      <c r="Y941" s="197"/>
      <c r="Z941" s="197"/>
      <c r="AA941" s="197"/>
      <c r="AB941" s="197"/>
      <c r="AC941" s="197"/>
      <c r="AD941" s="197"/>
      <c r="AE941" s="197"/>
      <c r="AF941" s="197"/>
      <c r="AG941" s="197"/>
      <c r="AH941" s="197"/>
      <c r="AI941" s="197"/>
      <c r="AJ941" s="197"/>
      <c r="AK941" s="197"/>
      <c r="AL941" s="197"/>
      <c r="AM941" s="197"/>
      <c r="AN941" s="197"/>
      <c r="AO941" s="197"/>
      <c r="AP941" s="197"/>
      <c r="AQ941" s="197"/>
      <c r="AR941" s="197"/>
      <c r="AS941" s="197"/>
    </row>
    <row r="942" spans="1:54" x14ac:dyDescent="0.25">
      <c r="AD942" s="107"/>
    </row>
    <row r="943" spans="1:54" x14ac:dyDescent="0.25">
      <c r="AD943" s="107"/>
    </row>
    <row r="944" spans="1:54" x14ac:dyDescent="0.25">
      <c r="AD944" s="107"/>
    </row>
    <row r="945" spans="30:30" x14ac:dyDescent="0.25">
      <c r="AD945" s="107"/>
    </row>
    <row r="946" spans="30:30" x14ac:dyDescent="0.25">
      <c r="AD946" s="107"/>
    </row>
    <row r="947" spans="30:30" x14ac:dyDescent="0.25">
      <c r="AD947" s="107"/>
    </row>
    <row r="948" spans="30:30" x14ac:dyDescent="0.25">
      <c r="AD948" s="107"/>
    </row>
  </sheetData>
  <sheetProtection algorithmName="SHA-512" hashValue="AfjxRnQ34rl3aC/7OP3zGIIPsZdpnpeB+75IMKiBXZNXZVjdRBAt1z9zncFtwhZYyYbj6WPZj4NnAib6IJCQNg==" saltValue="mGG6B3jHEZYs0/J9rtUw0Q==" spinCount="100000" sheet="1" formatCells="0" formatColumns="0" formatRows="0" sort="0" autoFilter="0"/>
  <autoFilter ref="A11:BB933"/>
  <mergeCells count="17">
    <mergeCell ref="Q6:S6"/>
    <mergeCell ref="H10:O10"/>
    <mergeCell ref="V2:Y2"/>
    <mergeCell ref="V4:Y4"/>
    <mergeCell ref="V3:Y3"/>
    <mergeCell ref="Q10:T10"/>
    <mergeCell ref="V10:Y10"/>
    <mergeCell ref="Q9:T9"/>
    <mergeCell ref="AB935:AD935"/>
    <mergeCell ref="AG9:AK9"/>
    <mergeCell ref="AN10:AS10"/>
    <mergeCell ref="V1:Y1"/>
    <mergeCell ref="AA2:AD2"/>
    <mergeCell ref="AA4:AD4"/>
    <mergeCell ref="AA10:AM10"/>
    <mergeCell ref="AM4:AP4"/>
    <mergeCell ref="AG2:AK3"/>
  </mergeCells>
  <hyperlinks>
    <hyperlink ref="H9" location="'Core Investments'!G1" display="View Your Core Investment Calculation"/>
    <hyperlink ref="I9" location="'Per Student Investments'!G1" display="View Your Per Student Investment Calculation"/>
    <hyperlink ref="J9" location="'Additional Investments'!G1" display="View Your Additional Investment Calculation"/>
    <hyperlink ref="Q9:T9" location="'Local Capacity Target'!F1" display="View Your Local Capacity Target Calculation"/>
    <hyperlink ref="M9" location="'REGION FACTOR'!A1" display="View Your Regionalization Factor"/>
    <hyperlink ref="V1:Y1" location="'Tier $'!A1" display="View How Available Funds Are Determined"/>
  </hyperlinks>
  <pageMargins left="0.25" right="0.25" top="0.75" bottom="0.75" header="0.3" footer="0.3"/>
  <pageSetup paperSize="5" pageOrder="overThenDown" orientation="landscape" r:id="rId1"/>
  <headerFooter>
    <oddFooter>&amp;C&amp;A&amp;R&amp;P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topLeftCell="A16" workbookViewId="0">
      <selection activeCell="A25" sqref="A25"/>
    </sheetView>
  </sheetViews>
  <sheetFormatPr defaultRowHeight="15" x14ac:dyDescent="0.25"/>
  <cols>
    <col min="1" max="1" width="38.140625" style="146" customWidth="1"/>
    <col min="2" max="2" width="74.42578125" style="332" customWidth="1"/>
    <col min="3" max="16384" width="9.140625" style="146"/>
  </cols>
  <sheetData>
    <row r="1" spans="1:2" ht="51.75" customHeight="1" x14ac:dyDescent="0.25">
      <c r="A1" s="365" t="s">
        <v>2267</v>
      </c>
      <c r="B1" s="365"/>
    </row>
    <row r="2" spans="1:2" ht="5.25" customHeight="1" x14ac:dyDescent="0.25">
      <c r="A2" s="123"/>
      <c r="B2" s="325"/>
    </row>
    <row r="3" spans="1:2" ht="75" x14ac:dyDescent="0.25">
      <c r="A3" s="326" t="s">
        <v>1950</v>
      </c>
      <c r="B3" s="327" t="s">
        <v>2268</v>
      </c>
    </row>
    <row r="4" spans="1:2" ht="60" x14ac:dyDescent="0.25">
      <c r="A4" s="326" t="s">
        <v>2269</v>
      </c>
      <c r="B4" s="327" t="s">
        <v>2270</v>
      </c>
    </row>
    <row r="5" spans="1:2" ht="150" x14ac:dyDescent="0.25">
      <c r="A5" s="326" t="s">
        <v>2174</v>
      </c>
      <c r="B5" s="327" t="s">
        <v>2271</v>
      </c>
    </row>
    <row r="6" spans="1:2" ht="30" x14ac:dyDescent="0.25">
      <c r="A6" s="326" t="s">
        <v>2177</v>
      </c>
      <c r="B6" s="327" t="s">
        <v>2272</v>
      </c>
    </row>
    <row r="7" spans="1:2" ht="45" x14ac:dyDescent="0.25">
      <c r="A7" s="326" t="s">
        <v>2273</v>
      </c>
      <c r="B7" s="327" t="s">
        <v>2274</v>
      </c>
    </row>
    <row r="8" spans="1:2" ht="30" x14ac:dyDescent="0.25">
      <c r="A8" s="326" t="s">
        <v>2101</v>
      </c>
      <c r="B8" s="327" t="s">
        <v>2275</v>
      </c>
    </row>
    <row r="9" spans="1:2" ht="60" x14ac:dyDescent="0.25">
      <c r="A9" s="326" t="s">
        <v>2189</v>
      </c>
      <c r="B9" s="327" t="s">
        <v>2276</v>
      </c>
    </row>
    <row r="10" spans="1:2" ht="90" x14ac:dyDescent="0.25">
      <c r="A10" s="326" t="s">
        <v>2191</v>
      </c>
      <c r="B10" s="327" t="s">
        <v>2277</v>
      </c>
    </row>
    <row r="11" spans="1:2" ht="45" x14ac:dyDescent="0.25">
      <c r="A11" s="326" t="s">
        <v>2194</v>
      </c>
      <c r="B11" s="327" t="s">
        <v>2278</v>
      </c>
    </row>
    <row r="12" spans="1:2" x14ac:dyDescent="0.25">
      <c r="A12" s="328" t="s">
        <v>2197</v>
      </c>
      <c r="B12" s="329" t="s">
        <v>2279</v>
      </c>
    </row>
    <row r="13" spans="1:2" ht="30" x14ac:dyDescent="0.25">
      <c r="A13" s="326" t="s">
        <v>1947</v>
      </c>
      <c r="B13" s="327" t="s">
        <v>2280</v>
      </c>
    </row>
    <row r="14" spans="1:2" ht="30" x14ac:dyDescent="0.25">
      <c r="A14" s="326" t="s">
        <v>1948</v>
      </c>
      <c r="B14" s="327" t="s">
        <v>2281</v>
      </c>
    </row>
    <row r="15" spans="1:2" ht="30" x14ac:dyDescent="0.25">
      <c r="A15" s="326" t="s">
        <v>1949</v>
      </c>
      <c r="B15" s="327" t="s">
        <v>2282</v>
      </c>
    </row>
    <row r="16" spans="1:2" ht="5.25" customHeight="1" x14ac:dyDescent="0.25">
      <c r="A16" s="170"/>
      <c r="B16" s="330"/>
    </row>
    <row r="17" spans="1:2" x14ac:dyDescent="0.25">
      <c r="A17" s="328" t="s">
        <v>2283</v>
      </c>
      <c r="B17" s="329" t="s">
        <v>2284</v>
      </c>
    </row>
    <row r="18" spans="1:2" ht="135" x14ac:dyDescent="0.25">
      <c r="A18" s="326" t="s">
        <v>2208</v>
      </c>
      <c r="B18" s="327" t="s">
        <v>2285</v>
      </c>
    </row>
    <row r="19" spans="1:2" ht="45" x14ac:dyDescent="0.25">
      <c r="A19" s="326" t="s">
        <v>2210</v>
      </c>
      <c r="B19" s="327" t="s">
        <v>2286</v>
      </c>
    </row>
    <row r="20" spans="1:2" ht="60" x14ac:dyDescent="0.25">
      <c r="A20" s="328" t="s">
        <v>2211</v>
      </c>
      <c r="B20" s="329" t="s">
        <v>2287</v>
      </c>
    </row>
    <row r="21" spans="1:2" ht="45" x14ac:dyDescent="0.25">
      <c r="A21" s="326" t="s">
        <v>2213</v>
      </c>
      <c r="B21" s="327" t="s">
        <v>2288</v>
      </c>
    </row>
    <row r="22" spans="1:2" ht="45" x14ac:dyDescent="0.25">
      <c r="A22" s="326" t="s">
        <v>2215</v>
      </c>
      <c r="B22" s="327" t="s">
        <v>2289</v>
      </c>
    </row>
    <row r="23" spans="1:2" ht="30" x14ac:dyDescent="0.25">
      <c r="A23" s="326" t="s">
        <v>2216</v>
      </c>
      <c r="B23" s="327" t="s">
        <v>2290</v>
      </c>
    </row>
    <row r="24" spans="1:2" ht="45" x14ac:dyDescent="0.25">
      <c r="A24" s="326" t="s">
        <v>2218</v>
      </c>
      <c r="B24" s="327" t="s">
        <v>2291</v>
      </c>
    </row>
    <row r="25" spans="1:2" ht="75" x14ac:dyDescent="0.25">
      <c r="A25" s="326" t="s">
        <v>2219</v>
      </c>
      <c r="B25" s="327" t="s">
        <v>2292</v>
      </c>
    </row>
    <row r="26" spans="1:2" ht="5.25" customHeight="1" x14ac:dyDescent="0.25">
      <c r="A26" s="170"/>
      <c r="B26" s="330"/>
    </row>
    <row r="27" spans="1:2" ht="89.25" customHeight="1" x14ac:dyDescent="0.25">
      <c r="A27" s="366" t="s">
        <v>2293</v>
      </c>
      <c r="B27" s="367"/>
    </row>
    <row r="28" spans="1:2" ht="30" x14ac:dyDescent="0.25">
      <c r="A28" s="328" t="s">
        <v>2294</v>
      </c>
      <c r="B28" s="329" t="s">
        <v>2272</v>
      </c>
    </row>
    <row r="29" spans="1:2" ht="30" x14ac:dyDescent="0.25">
      <c r="A29" s="328" t="s">
        <v>2295</v>
      </c>
      <c r="B29" s="329" t="s">
        <v>2296</v>
      </c>
    </row>
    <row r="30" spans="1:2" ht="45" x14ac:dyDescent="0.25">
      <c r="A30" s="328" t="s">
        <v>2297</v>
      </c>
      <c r="B30" s="329" t="s">
        <v>2298</v>
      </c>
    </row>
    <row r="31" spans="1:2" ht="30" x14ac:dyDescent="0.25">
      <c r="A31" s="328" t="s">
        <v>2299</v>
      </c>
      <c r="B31" s="329" t="s">
        <v>2300</v>
      </c>
    </row>
    <row r="32" spans="1:2" ht="72" customHeight="1" x14ac:dyDescent="0.25">
      <c r="A32" s="366" t="s">
        <v>2301</v>
      </c>
      <c r="B32" s="367"/>
    </row>
    <row r="33" spans="1:2" ht="30" x14ac:dyDescent="0.25">
      <c r="A33" s="328" t="s">
        <v>2302</v>
      </c>
      <c r="B33" s="329" t="s">
        <v>2272</v>
      </c>
    </row>
    <row r="34" spans="1:2" ht="30" x14ac:dyDescent="0.25">
      <c r="A34" s="328" t="s">
        <v>2303</v>
      </c>
      <c r="B34" s="329" t="s">
        <v>2296</v>
      </c>
    </row>
    <row r="35" spans="1:2" ht="45" x14ac:dyDescent="0.25">
      <c r="A35" s="328" t="s">
        <v>2304</v>
      </c>
      <c r="B35" s="329" t="s">
        <v>2298</v>
      </c>
    </row>
    <row r="36" spans="1:2" ht="30" x14ac:dyDescent="0.25">
      <c r="A36" s="328" t="s">
        <v>2305</v>
      </c>
      <c r="B36" s="329" t="s">
        <v>2300</v>
      </c>
    </row>
    <row r="37" spans="1:2" ht="75" x14ac:dyDescent="0.25">
      <c r="A37" s="331" t="s">
        <v>2306</v>
      </c>
      <c r="B37" s="329" t="s">
        <v>2268</v>
      </c>
    </row>
    <row r="38" spans="1:2" ht="31.5" customHeight="1" x14ac:dyDescent="0.25">
      <c r="A38" s="368" t="s">
        <v>2307</v>
      </c>
      <c r="B38" s="369"/>
    </row>
    <row r="39" spans="1:2" ht="75" x14ac:dyDescent="0.25">
      <c r="A39" s="328" t="s">
        <v>2308</v>
      </c>
      <c r="B39" s="329" t="s">
        <v>2268</v>
      </c>
    </row>
    <row r="40" spans="1:2" ht="30" x14ac:dyDescent="0.25">
      <c r="A40" s="328" t="s">
        <v>2309</v>
      </c>
      <c r="B40" s="329" t="s">
        <v>2310</v>
      </c>
    </row>
    <row r="41" spans="1:2" x14ac:dyDescent="0.25">
      <c r="A41" s="328" t="s">
        <v>2311</v>
      </c>
      <c r="B41" s="329" t="s">
        <v>2312</v>
      </c>
    </row>
  </sheetData>
  <sheetProtection algorithmName="SHA-512" hashValue="HKlB1ElWmfQTHJtxcS/hpAcBsyCfMu9UE7IQo/jaNJ1LDXx1Ff8h214ozSpPlybKKZvcQWUWddwkp9FSTZenXA==" saltValue="V5LO3XHk078EL8/n5sMIaw==" spinCount="100000" sheet="1" objects="1" scenarios="1"/>
  <mergeCells count="4">
    <mergeCell ref="A1:B1"/>
    <mergeCell ref="A27:B27"/>
    <mergeCell ref="A32:B32"/>
    <mergeCell ref="A38:B38"/>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ZG1355"/>
  <sheetViews>
    <sheetView zoomScaleNormal="100" workbookViewId="0">
      <pane xSplit="2" ySplit="6" topLeftCell="AR7" activePane="bottomRight" state="frozen"/>
      <selection sqref="A1:XFD1048576"/>
      <selection pane="topRight" sqref="A1:XFD1048576"/>
      <selection pane="bottomLeft" sqref="A1:XFD1048576"/>
      <selection pane="bottomRight" activeCell="BA10" sqref="BA10"/>
    </sheetView>
  </sheetViews>
  <sheetFormatPr defaultColWidth="9.140625" defaultRowHeight="15" x14ac:dyDescent="0.25"/>
  <cols>
    <col min="1" max="1" width="14.42578125" style="135" bestFit="1" customWidth="1"/>
    <col min="2" max="2" width="40.42578125" style="2" bestFit="1" customWidth="1"/>
    <col min="3" max="3" width="14.28515625" style="2" bestFit="1" customWidth="1"/>
    <col min="4" max="4" width="15.140625" style="2" customWidth="1"/>
    <col min="5" max="5" width="13.28515625" style="2" bestFit="1" customWidth="1"/>
    <col min="6" max="6" width="1" style="2" customWidth="1"/>
    <col min="7" max="7" width="16.28515625" style="2" bestFit="1" customWidth="1"/>
    <col min="8" max="8" width="12.5703125" style="8" customWidth="1"/>
    <col min="9" max="9" width="13.28515625" style="8" bestFit="1" customWidth="1"/>
    <col min="10" max="10" width="1" style="2" customWidth="1"/>
    <col min="11" max="12" width="12.85546875" style="2" customWidth="1"/>
    <col min="13" max="13" width="13.85546875" style="2" customWidth="1"/>
    <col min="14" max="14" width="13.140625" style="2" customWidth="1"/>
    <col min="15" max="15" width="1" style="2" customWidth="1"/>
    <col min="16" max="19" width="18" style="120" bestFit="1" customWidth="1"/>
    <col min="20" max="21" width="18" style="135" bestFit="1" customWidth="1"/>
    <col min="22" max="22" width="1" style="135" customWidth="1"/>
    <col min="23" max="23" width="10.5703125" style="2" bestFit="1" customWidth="1"/>
    <col min="24" max="24" width="10.5703125" style="135" bestFit="1" customWidth="1"/>
    <col min="25" max="25" width="10.5703125" style="2" bestFit="1" customWidth="1"/>
    <col min="26" max="26" width="16.85546875" style="2" bestFit="1" customWidth="1"/>
    <col min="27" max="27" width="1" style="8" customWidth="1"/>
    <col min="28" max="28" width="13.7109375" style="2" customWidth="1"/>
    <col min="29" max="29" width="16.85546875" style="8" customWidth="1"/>
    <col min="30" max="30" width="1" style="61" customWidth="1"/>
    <col min="31" max="31" width="12.85546875" style="8" customWidth="1"/>
    <col min="32" max="32" width="12.28515625" style="8" customWidth="1"/>
    <col min="33" max="33" width="11.85546875" style="8" customWidth="1"/>
    <col min="34" max="34" width="16.28515625" style="8" customWidth="1"/>
    <col min="35" max="35" width="1" style="8" customWidth="1"/>
    <col min="36" max="37" width="13.42578125" style="8" customWidth="1"/>
    <col min="38" max="38" width="13.140625" style="8" customWidth="1"/>
    <col min="39" max="39" width="15.28515625" style="2" customWidth="1"/>
    <col min="40" max="40" width="1" style="61" customWidth="1"/>
    <col min="41" max="41" width="11.28515625" style="8" customWidth="1"/>
    <col min="42" max="42" width="12.42578125" style="8" customWidth="1"/>
    <col min="43" max="43" width="13.42578125" style="8" customWidth="1"/>
    <col min="44" max="44" width="15.28515625" style="2" customWidth="1"/>
    <col min="45" max="45" width="1" style="8" customWidth="1"/>
    <col min="46" max="48" width="13.28515625" style="7" customWidth="1"/>
    <col min="49" max="49" width="15.42578125" style="2" customWidth="1"/>
    <col min="50" max="50" width="1" style="8" customWidth="1"/>
    <col min="51" max="53" width="13.42578125" style="8" customWidth="1"/>
    <col min="54" max="54" width="15.28515625" style="2" customWidth="1"/>
    <col min="55" max="55" width="1" style="8" customWidth="1"/>
    <col min="56" max="58" width="13" style="8" customWidth="1"/>
    <col min="59" max="59" width="15.28515625" style="2" customWidth="1"/>
    <col min="60" max="60" width="1" style="8" customWidth="1"/>
    <col min="61" max="63" width="13.7109375" style="8" customWidth="1"/>
    <col min="64" max="64" width="15.28515625" style="2" customWidth="1"/>
    <col min="65" max="65" width="1" style="8" customWidth="1"/>
    <col min="66" max="68" width="11.85546875" style="8" customWidth="1"/>
    <col min="69" max="69" width="15.28515625" style="2" customWidth="1"/>
    <col min="70" max="70" width="1" style="8" customWidth="1"/>
    <col min="71" max="73" width="13.140625" style="8" customWidth="1"/>
    <col min="74" max="74" width="15.28515625" style="2" customWidth="1"/>
    <col min="75" max="75" width="1" style="8" customWidth="1"/>
    <col min="76" max="78" width="12.7109375" style="8" customWidth="1"/>
    <col min="79" max="79" width="15.28515625" style="2" customWidth="1"/>
    <col min="80" max="80" width="1" style="8" customWidth="1"/>
    <col min="81" max="83" width="12.140625" style="8" customWidth="1"/>
    <col min="84" max="84" width="15.28515625" style="2" customWidth="1"/>
    <col min="85" max="85" width="1" style="8" customWidth="1"/>
    <col min="86" max="86" width="18" style="2" bestFit="1" customWidth="1"/>
    <col min="87" max="87" width="1" style="26" customWidth="1"/>
    <col min="88" max="88" width="18" style="2" bestFit="1" customWidth="1"/>
    <col min="89" max="89" width="1" style="120" customWidth="1"/>
    <col min="90" max="90" width="9.140625" style="26"/>
    <col min="91" max="91" width="14.28515625" style="26" bestFit="1" customWidth="1"/>
    <col min="92" max="92" width="15.28515625" style="26" bestFit="1" customWidth="1"/>
    <col min="93" max="683" width="9.140625" style="26"/>
    <col min="684" max="16384" width="9.140625" style="2"/>
  </cols>
  <sheetData>
    <row r="1" spans="1:683" s="14" customFormat="1" x14ac:dyDescent="0.25">
      <c r="A1" s="136">
        <v>1</v>
      </c>
      <c r="B1" s="14">
        <v>2</v>
      </c>
      <c r="C1" s="14">
        <v>3</v>
      </c>
      <c r="D1" s="14">
        <v>4</v>
      </c>
      <c r="E1" s="14">
        <v>5</v>
      </c>
      <c r="F1" s="14">
        <v>6</v>
      </c>
      <c r="G1" s="14">
        <v>7</v>
      </c>
      <c r="H1" s="14">
        <v>8</v>
      </c>
      <c r="I1" s="136">
        <v>9</v>
      </c>
      <c r="J1" s="136">
        <v>10</v>
      </c>
      <c r="K1" s="136">
        <v>11</v>
      </c>
      <c r="L1" s="136">
        <v>12</v>
      </c>
      <c r="M1" s="136">
        <v>13</v>
      </c>
      <c r="N1" s="136">
        <v>14</v>
      </c>
      <c r="O1" s="136">
        <v>15</v>
      </c>
      <c r="P1" s="136">
        <v>16</v>
      </c>
      <c r="Q1" s="136">
        <v>17</v>
      </c>
      <c r="R1" s="136">
        <v>18</v>
      </c>
      <c r="S1" s="136">
        <v>19</v>
      </c>
      <c r="T1" s="136">
        <v>20</v>
      </c>
      <c r="U1" s="136">
        <v>21</v>
      </c>
      <c r="V1" s="136">
        <v>22</v>
      </c>
      <c r="W1" s="136">
        <v>23</v>
      </c>
      <c r="X1" s="136">
        <v>24</v>
      </c>
      <c r="Y1" s="136">
        <v>25</v>
      </c>
      <c r="Z1" s="136">
        <v>26</v>
      </c>
      <c r="AA1" s="136">
        <v>27</v>
      </c>
      <c r="AB1" s="136">
        <v>28</v>
      </c>
      <c r="AC1" s="136">
        <v>29</v>
      </c>
      <c r="AD1" s="136">
        <v>30</v>
      </c>
      <c r="AE1" s="136">
        <v>31</v>
      </c>
      <c r="AF1" s="136">
        <v>32</v>
      </c>
      <c r="AG1" s="136">
        <v>33</v>
      </c>
      <c r="AH1" s="136">
        <v>34</v>
      </c>
      <c r="AI1" s="136">
        <v>35</v>
      </c>
      <c r="AJ1" s="136">
        <v>36</v>
      </c>
      <c r="AK1" s="136">
        <v>37</v>
      </c>
      <c r="AL1" s="136">
        <v>38</v>
      </c>
      <c r="AM1" s="136">
        <v>39</v>
      </c>
      <c r="AN1" s="136">
        <v>40</v>
      </c>
      <c r="AO1" s="136">
        <v>41</v>
      </c>
      <c r="AP1" s="136">
        <v>42</v>
      </c>
      <c r="AQ1" s="136">
        <v>43</v>
      </c>
      <c r="AR1" s="136">
        <v>44</v>
      </c>
      <c r="AS1" s="136">
        <v>45</v>
      </c>
      <c r="AT1" s="136">
        <v>46</v>
      </c>
      <c r="AU1" s="136">
        <v>47</v>
      </c>
      <c r="AV1" s="136">
        <v>48</v>
      </c>
      <c r="AW1" s="136">
        <v>49</v>
      </c>
      <c r="AX1" s="136">
        <v>50</v>
      </c>
      <c r="AY1" s="136">
        <v>51</v>
      </c>
      <c r="AZ1" s="136">
        <v>52</v>
      </c>
      <c r="BA1" s="136">
        <v>53</v>
      </c>
      <c r="BB1" s="136">
        <v>54</v>
      </c>
      <c r="BC1" s="136">
        <v>55</v>
      </c>
      <c r="BD1" s="136">
        <v>56</v>
      </c>
      <c r="BE1" s="136">
        <v>57</v>
      </c>
      <c r="BF1" s="136">
        <v>58</v>
      </c>
      <c r="BG1" s="136">
        <v>59</v>
      </c>
      <c r="BH1" s="136">
        <v>60</v>
      </c>
      <c r="BI1" s="136">
        <v>61</v>
      </c>
      <c r="BJ1" s="136">
        <v>62</v>
      </c>
      <c r="BK1" s="136">
        <v>63</v>
      </c>
      <c r="BL1" s="136">
        <v>64</v>
      </c>
      <c r="BM1" s="136">
        <v>65</v>
      </c>
      <c r="BN1" s="136">
        <v>66</v>
      </c>
      <c r="BO1" s="136">
        <v>67</v>
      </c>
      <c r="BP1" s="136">
        <v>68</v>
      </c>
      <c r="BQ1" s="136">
        <v>69</v>
      </c>
      <c r="BR1" s="136">
        <v>70</v>
      </c>
      <c r="BS1" s="136">
        <v>71</v>
      </c>
      <c r="BT1" s="136">
        <v>72</v>
      </c>
      <c r="BU1" s="136">
        <v>73</v>
      </c>
      <c r="BV1" s="136">
        <v>74</v>
      </c>
      <c r="BW1" s="136">
        <v>75</v>
      </c>
      <c r="BX1" s="136">
        <v>76</v>
      </c>
      <c r="BY1" s="136">
        <v>77</v>
      </c>
      <c r="BZ1" s="136">
        <v>78</v>
      </c>
      <c r="CA1" s="136">
        <v>79</v>
      </c>
      <c r="CB1" s="136">
        <v>80</v>
      </c>
      <c r="CC1" s="136">
        <v>81</v>
      </c>
      <c r="CD1" s="136">
        <v>82</v>
      </c>
      <c r="CE1" s="136">
        <v>83</v>
      </c>
      <c r="CF1" s="136">
        <v>84</v>
      </c>
      <c r="CG1" s="136">
        <v>85</v>
      </c>
      <c r="CH1" s="136">
        <v>86</v>
      </c>
      <c r="CI1" s="136">
        <v>87</v>
      </c>
      <c r="CJ1" s="136">
        <v>88</v>
      </c>
      <c r="CK1" s="121">
        <v>89</v>
      </c>
    </row>
    <row r="2" spans="1:683" x14ac:dyDescent="0.25">
      <c r="A2" s="52" t="s">
        <v>2136</v>
      </c>
      <c r="B2" s="4"/>
      <c r="G2"/>
    </row>
    <row r="3" spans="1:683" s="135" customFormat="1" ht="21" x14ac:dyDescent="0.35">
      <c r="A3" s="163" t="s">
        <v>2139</v>
      </c>
      <c r="B3" s="4"/>
      <c r="G3" s="146"/>
      <c r="AD3" s="125"/>
      <c r="AN3" s="125"/>
      <c r="AT3" s="136"/>
      <c r="AU3" s="136"/>
      <c r="AV3" s="136"/>
    </row>
    <row r="4" spans="1:683" x14ac:dyDescent="0.25">
      <c r="A4" s="321"/>
      <c r="B4" s="4"/>
      <c r="E4" s="346" t="s">
        <v>1961</v>
      </c>
      <c r="F4" s="346"/>
      <c r="G4" s="346"/>
      <c r="H4" s="346"/>
      <c r="I4" s="346"/>
      <c r="J4" s="346"/>
      <c r="K4" s="346"/>
      <c r="L4" s="346"/>
      <c r="M4" s="346"/>
      <c r="N4" s="346"/>
    </row>
    <row r="5" spans="1:683" s="3" customFormat="1" ht="51" customHeight="1" x14ac:dyDescent="0.25">
      <c r="A5" s="135"/>
      <c r="B5" s="2"/>
      <c r="C5" s="2"/>
      <c r="D5" s="2"/>
      <c r="E5" s="2"/>
      <c r="F5" s="50"/>
      <c r="G5" s="373" t="s">
        <v>1951</v>
      </c>
      <c r="H5" s="373"/>
      <c r="I5" s="373"/>
      <c r="J5" s="50"/>
      <c r="K5" s="373" t="s">
        <v>1952</v>
      </c>
      <c r="L5" s="373"/>
      <c r="M5" s="373"/>
      <c r="N5" s="373"/>
      <c r="O5" s="50"/>
      <c r="P5" s="370" t="s">
        <v>2127</v>
      </c>
      <c r="Q5" s="371"/>
      <c r="R5" s="371"/>
      <c r="S5" s="371"/>
      <c r="T5" s="371"/>
      <c r="U5" s="372"/>
      <c r="V5" s="50"/>
      <c r="W5" s="374" t="s">
        <v>2123</v>
      </c>
      <c r="X5" s="375"/>
      <c r="Y5" s="375"/>
      <c r="Z5" s="376"/>
      <c r="AA5" s="8"/>
      <c r="AD5" s="66"/>
      <c r="AI5" s="8"/>
      <c r="AN5" s="66"/>
      <c r="AS5" s="8"/>
      <c r="AT5" s="10"/>
      <c r="AU5" s="10"/>
      <c r="AV5" s="10"/>
      <c r="AX5" s="8"/>
      <c r="BC5" s="8"/>
      <c r="BH5" s="8"/>
      <c r="BM5" s="8"/>
      <c r="BQ5" s="178"/>
      <c r="BR5" s="8"/>
      <c r="BW5" s="8"/>
      <c r="CB5" s="8"/>
      <c r="CG5" s="8"/>
      <c r="CI5" s="26"/>
      <c r="CK5" s="120"/>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row>
    <row r="6" spans="1:683" s="188" customFormat="1" ht="96" customHeight="1" thickBot="1" x14ac:dyDescent="0.3">
      <c r="A6" s="88" t="s">
        <v>2125</v>
      </c>
      <c r="B6" s="88" t="s">
        <v>0</v>
      </c>
      <c r="C6" s="88" t="s">
        <v>1</v>
      </c>
      <c r="D6" s="88" t="s">
        <v>2</v>
      </c>
      <c r="E6" s="182" t="s">
        <v>1953</v>
      </c>
      <c r="F6" s="183"/>
      <c r="G6" s="159" t="s">
        <v>1954</v>
      </c>
      <c r="H6" s="184" t="s">
        <v>1965</v>
      </c>
      <c r="I6" s="184" t="s">
        <v>1955</v>
      </c>
      <c r="J6" s="185"/>
      <c r="K6" s="95" t="s">
        <v>1957</v>
      </c>
      <c r="L6" s="95" t="s">
        <v>1958</v>
      </c>
      <c r="M6" s="95" t="s">
        <v>1959</v>
      </c>
      <c r="N6" s="95" t="s">
        <v>1956</v>
      </c>
      <c r="O6" s="183"/>
      <c r="P6" s="95" t="s">
        <v>2110</v>
      </c>
      <c r="Q6" s="95" t="s">
        <v>2111</v>
      </c>
      <c r="R6" s="95" t="s">
        <v>2116</v>
      </c>
      <c r="S6" s="95" t="s">
        <v>2117</v>
      </c>
      <c r="T6" s="95" t="s">
        <v>2118</v>
      </c>
      <c r="U6" s="95" t="s">
        <v>2119</v>
      </c>
      <c r="V6" s="183"/>
      <c r="W6" s="149" t="s">
        <v>1967</v>
      </c>
      <c r="X6" s="186" t="s">
        <v>1971</v>
      </c>
      <c r="Y6" s="186" t="s">
        <v>2153</v>
      </c>
      <c r="Z6" s="186" t="s">
        <v>1962</v>
      </c>
      <c r="AA6" s="183"/>
      <c r="AB6" s="149" t="s">
        <v>1968</v>
      </c>
      <c r="AC6" s="149" t="s">
        <v>1969</v>
      </c>
      <c r="AD6" s="74"/>
      <c r="AE6" s="90" t="s">
        <v>1972</v>
      </c>
      <c r="AF6" s="90" t="s">
        <v>1973</v>
      </c>
      <c r="AG6" s="90" t="s">
        <v>1974</v>
      </c>
      <c r="AH6" s="90" t="s">
        <v>1970</v>
      </c>
      <c r="AI6" s="183"/>
      <c r="AJ6" s="90" t="s">
        <v>1975</v>
      </c>
      <c r="AK6" s="90" t="s">
        <v>1976</v>
      </c>
      <c r="AL6" s="90" t="s">
        <v>1977</v>
      </c>
      <c r="AM6" s="90" t="s">
        <v>1978</v>
      </c>
      <c r="AN6" s="74"/>
      <c r="AO6" s="95" t="s">
        <v>2059</v>
      </c>
      <c r="AP6" s="187" t="s">
        <v>2062</v>
      </c>
      <c r="AQ6" s="187" t="s">
        <v>2060</v>
      </c>
      <c r="AR6" s="95" t="s">
        <v>1987</v>
      </c>
      <c r="AS6" s="183"/>
      <c r="AT6" s="95" t="s">
        <v>1980</v>
      </c>
      <c r="AU6" s="95" t="s">
        <v>1981</v>
      </c>
      <c r="AV6" s="95" t="s">
        <v>1982</v>
      </c>
      <c r="AW6" s="90" t="s">
        <v>1979</v>
      </c>
      <c r="AX6" s="183"/>
      <c r="AY6" s="95" t="s">
        <v>1984</v>
      </c>
      <c r="AZ6" s="95" t="s">
        <v>1985</v>
      </c>
      <c r="BA6" s="95" t="s">
        <v>1986</v>
      </c>
      <c r="BB6" s="90" t="s">
        <v>1983</v>
      </c>
      <c r="BC6" s="183"/>
      <c r="BD6" s="90" t="s">
        <v>1989</v>
      </c>
      <c r="BE6" s="90" t="s">
        <v>1990</v>
      </c>
      <c r="BF6" s="90" t="s">
        <v>1991</v>
      </c>
      <c r="BG6" s="90" t="s">
        <v>1988</v>
      </c>
      <c r="BH6" s="183"/>
      <c r="BI6" s="90" t="s">
        <v>1993</v>
      </c>
      <c r="BJ6" s="90" t="s">
        <v>1994</v>
      </c>
      <c r="BK6" s="90" t="s">
        <v>1995</v>
      </c>
      <c r="BL6" s="90" t="s">
        <v>1992</v>
      </c>
      <c r="BM6" s="183"/>
      <c r="BN6" s="95" t="s">
        <v>2148</v>
      </c>
      <c r="BO6" s="95" t="s">
        <v>2149</v>
      </c>
      <c r="BP6" s="95" t="s">
        <v>2150</v>
      </c>
      <c r="BQ6" s="95" t="s">
        <v>2151</v>
      </c>
      <c r="BR6" s="183"/>
      <c r="BS6" s="95" t="s">
        <v>1997</v>
      </c>
      <c r="BT6" s="95" t="s">
        <v>1998</v>
      </c>
      <c r="BU6" s="95" t="s">
        <v>1999</v>
      </c>
      <c r="BV6" s="95" t="s">
        <v>1996</v>
      </c>
      <c r="BW6" s="183"/>
      <c r="BX6" s="95" t="s">
        <v>2001</v>
      </c>
      <c r="BY6" s="95" t="s">
        <v>2002</v>
      </c>
      <c r="BZ6" s="95" t="s">
        <v>2003</v>
      </c>
      <c r="CA6" s="95" t="s">
        <v>2000</v>
      </c>
      <c r="CB6" s="183"/>
      <c r="CC6" s="95" t="s">
        <v>2005</v>
      </c>
      <c r="CD6" s="95" t="s">
        <v>2006</v>
      </c>
      <c r="CE6" s="95" t="s">
        <v>2007</v>
      </c>
      <c r="CF6" s="95" t="s">
        <v>2004</v>
      </c>
      <c r="CG6" s="183"/>
      <c r="CH6" s="75" t="s">
        <v>1963</v>
      </c>
      <c r="CI6" s="183"/>
      <c r="CJ6" s="77" t="s">
        <v>2039</v>
      </c>
      <c r="CK6" s="183"/>
    </row>
    <row r="7" spans="1:683" ht="15.75" thickTop="1" x14ac:dyDescent="0.25">
      <c r="A7" s="36" t="s">
        <v>10</v>
      </c>
      <c r="B7" s="36" t="s">
        <v>11</v>
      </c>
      <c r="C7" s="67" t="s">
        <v>9</v>
      </c>
      <c r="D7" s="67" t="s">
        <v>12</v>
      </c>
      <c r="E7" s="38">
        <v>526.03</v>
      </c>
      <c r="F7" s="68"/>
      <c r="G7" s="38">
        <v>148.32</v>
      </c>
      <c r="H7" s="139">
        <v>220.98000000000002</v>
      </c>
      <c r="I7" s="38">
        <v>373.62999999999994</v>
      </c>
      <c r="J7" s="68">
        <v>0</v>
      </c>
      <c r="K7" s="38">
        <v>241.22999999999996</v>
      </c>
      <c r="L7" s="38">
        <v>237.14999999999998</v>
      </c>
      <c r="M7" s="38">
        <v>132.14999999999998</v>
      </c>
      <c r="N7" s="38">
        <v>152.64999999999998</v>
      </c>
      <c r="O7" s="69"/>
      <c r="P7" s="127">
        <v>66.113863780055567</v>
      </c>
      <c r="Q7" s="127">
        <v>82.206136219944426</v>
      </c>
      <c r="R7" s="127">
        <v>98.502168406935553</v>
      </c>
      <c r="S7" s="127">
        <v>122.47783159306447</v>
      </c>
      <c r="T7" s="132">
        <v>68.043967813008905</v>
      </c>
      <c r="U7" s="132">
        <v>84.606032186991072</v>
      </c>
      <c r="V7" s="126"/>
      <c r="W7" s="41">
        <v>8.51</v>
      </c>
      <c r="X7" s="140">
        <v>9.82</v>
      </c>
      <c r="Y7" s="41">
        <v>6.78</v>
      </c>
      <c r="Z7" s="38">
        <v>1641600.93</v>
      </c>
      <c r="AA7" s="69"/>
      <c r="AB7" s="41">
        <v>5.92</v>
      </c>
      <c r="AC7" s="41">
        <v>393541.94</v>
      </c>
      <c r="AD7" s="70"/>
      <c r="AE7" s="41">
        <v>1.2</v>
      </c>
      <c r="AF7" s="41">
        <v>0.66</v>
      </c>
      <c r="AG7" s="41">
        <v>0.76</v>
      </c>
      <c r="AH7" s="38">
        <v>171775.06</v>
      </c>
      <c r="AI7" s="69"/>
      <c r="AJ7" s="41">
        <v>0.53</v>
      </c>
      <c r="AK7" s="41">
        <v>0.28999999999999998</v>
      </c>
      <c r="AL7" s="41">
        <v>0.25</v>
      </c>
      <c r="AM7" s="38">
        <v>69590.8</v>
      </c>
      <c r="AN7" s="70"/>
      <c r="AO7" s="41">
        <v>35.410000000000004</v>
      </c>
      <c r="AP7" s="37">
        <v>9.6199999999999992</v>
      </c>
      <c r="AQ7" s="37">
        <v>3.73</v>
      </c>
      <c r="AR7" s="38">
        <v>56984</v>
      </c>
      <c r="AS7" s="69"/>
      <c r="AT7" s="71">
        <v>0.53</v>
      </c>
      <c r="AU7" s="71">
        <v>0.52</v>
      </c>
      <c r="AV7" s="71">
        <v>0.61</v>
      </c>
      <c r="AW7" s="38">
        <v>118576.9</v>
      </c>
      <c r="AX7" s="69"/>
      <c r="AY7" s="41">
        <v>0.32</v>
      </c>
      <c r="AZ7" s="41">
        <v>0.17</v>
      </c>
      <c r="BA7" s="41">
        <v>0.2</v>
      </c>
      <c r="BB7" s="41">
        <v>40517.49</v>
      </c>
      <c r="BC7" s="69"/>
      <c r="BD7" s="41">
        <v>1.07</v>
      </c>
      <c r="BE7" s="41">
        <v>0.57999999999999996</v>
      </c>
      <c r="BF7" s="41">
        <v>0.76</v>
      </c>
      <c r="BG7" s="38">
        <v>63486.63</v>
      </c>
      <c r="BH7" s="69"/>
      <c r="BI7" s="38">
        <v>0.53</v>
      </c>
      <c r="BJ7" s="38">
        <v>0.28999999999999998</v>
      </c>
      <c r="BK7" s="38">
        <v>0.25</v>
      </c>
      <c r="BL7" s="38">
        <v>76656.94</v>
      </c>
      <c r="BM7" s="69"/>
      <c r="BN7" s="41">
        <v>0.8</v>
      </c>
      <c r="BO7" s="41">
        <v>0.44</v>
      </c>
      <c r="BP7" s="41">
        <v>0.5</v>
      </c>
      <c r="BQ7" s="38">
        <v>45836.82</v>
      </c>
      <c r="BR7" s="69"/>
      <c r="BS7" s="41">
        <v>0.53</v>
      </c>
      <c r="BT7" s="41">
        <v>0.28999999999999998</v>
      </c>
      <c r="BU7" s="41">
        <v>0.25</v>
      </c>
      <c r="BV7" s="38">
        <v>116050.06</v>
      </c>
      <c r="BW7" s="69"/>
      <c r="BX7" s="41">
        <v>0.53</v>
      </c>
      <c r="BY7" s="41">
        <v>0.28999999999999998</v>
      </c>
      <c r="BZ7" s="41">
        <v>0.25</v>
      </c>
      <c r="CA7" s="38">
        <v>100128.46</v>
      </c>
      <c r="CB7" s="69"/>
      <c r="CC7" s="41">
        <v>1.07</v>
      </c>
      <c r="CD7" s="41">
        <v>0.57999999999999996</v>
      </c>
      <c r="CE7" s="41">
        <v>0.76</v>
      </c>
      <c r="CF7" s="38">
        <v>76182.509999999995</v>
      </c>
      <c r="CG7" s="69"/>
      <c r="CH7" s="41">
        <v>2970928.54</v>
      </c>
      <c r="CI7" s="69"/>
      <c r="CJ7" s="72">
        <v>2913944.54</v>
      </c>
      <c r="CK7" s="126"/>
      <c r="CN7" s="151"/>
    </row>
    <row r="8" spans="1:683" x14ac:dyDescent="0.25">
      <c r="A8" s="116" t="s">
        <v>13</v>
      </c>
      <c r="B8" s="24" t="s">
        <v>14</v>
      </c>
      <c r="C8" s="27" t="s">
        <v>9</v>
      </c>
      <c r="D8" s="27" t="s">
        <v>12</v>
      </c>
      <c r="E8" s="139">
        <v>575.75</v>
      </c>
      <c r="F8" s="68"/>
      <c r="G8" s="139">
        <v>161</v>
      </c>
      <c r="H8" s="139">
        <v>218.5</v>
      </c>
      <c r="I8" s="139">
        <v>412.5</v>
      </c>
      <c r="J8" s="68">
        <v>1</v>
      </c>
      <c r="K8" s="139">
        <v>247.25</v>
      </c>
      <c r="L8" s="139">
        <v>245</v>
      </c>
      <c r="M8" s="139">
        <v>134.5</v>
      </c>
      <c r="N8" s="139">
        <v>194</v>
      </c>
      <c r="O8" s="60"/>
      <c r="P8" s="132">
        <v>39.021795989537928</v>
      </c>
      <c r="Q8" s="132">
        <v>121.97820401046206</v>
      </c>
      <c r="R8" s="132">
        <v>52.958151700087186</v>
      </c>
      <c r="S8" s="132">
        <v>165.54184829991283</v>
      </c>
      <c r="T8" s="132">
        <v>47.020052310374894</v>
      </c>
      <c r="U8" s="132">
        <v>146.97994768962511</v>
      </c>
      <c r="V8" s="126"/>
      <c r="W8" s="140">
        <v>8.6999999999999993</v>
      </c>
      <c r="X8" s="140">
        <v>9.26</v>
      </c>
      <c r="Y8" s="140">
        <v>8.23</v>
      </c>
      <c r="Z8" s="139">
        <v>1722981.58</v>
      </c>
      <c r="AA8" s="60"/>
      <c r="AB8" s="140">
        <v>6.33</v>
      </c>
      <c r="AC8" s="28">
        <v>423766.67</v>
      </c>
      <c r="AE8" s="140">
        <v>1.23</v>
      </c>
      <c r="AF8" s="140">
        <v>0.67</v>
      </c>
      <c r="AG8" s="140">
        <v>0.97</v>
      </c>
      <c r="AH8" s="44">
        <v>189444.52</v>
      </c>
      <c r="AI8" s="60"/>
      <c r="AJ8" s="140">
        <v>0.54</v>
      </c>
      <c r="AK8" s="140">
        <v>0.28999999999999998</v>
      </c>
      <c r="AL8" s="140">
        <v>0.32</v>
      </c>
      <c r="AM8" s="44">
        <v>75271.070000000007</v>
      </c>
      <c r="AO8" s="28">
        <v>37.28</v>
      </c>
      <c r="AP8" s="117">
        <v>7.49</v>
      </c>
      <c r="AQ8" s="117">
        <v>4.08</v>
      </c>
      <c r="AR8" s="44">
        <v>56836.79</v>
      </c>
      <c r="AS8" s="60"/>
      <c r="AT8" s="71">
        <v>0.54</v>
      </c>
      <c r="AU8" s="71">
        <v>0.53</v>
      </c>
      <c r="AV8" s="71">
        <v>0.77</v>
      </c>
      <c r="AW8" s="44">
        <v>132470.79999999999</v>
      </c>
      <c r="AX8" s="60"/>
      <c r="AY8" s="140">
        <v>0.32</v>
      </c>
      <c r="AZ8" s="140">
        <v>0.17</v>
      </c>
      <c r="BA8" s="140">
        <v>0.25</v>
      </c>
      <c r="BB8" s="28">
        <v>43453.54</v>
      </c>
      <c r="BC8" s="60"/>
      <c r="BD8" s="140">
        <v>1.0900000000000001</v>
      </c>
      <c r="BE8" s="140">
        <v>0.59</v>
      </c>
      <c r="BF8" s="140">
        <v>0.97</v>
      </c>
      <c r="BG8" s="44">
        <v>69808.95</v>
      </c>
      <c r="BH8" s="60"/>
      <c r="BI8" s="139">
        <v>0.54</v>
      </c>
      <c r="BJ8" s="139">
        <v>0.28999999999999998</v>
      </c>
      <c r="BK8" s="139">
        <v>0.32</v>
      </c>
      <c r="BL8" s="44">
        <v>82388.3</v>
      </c>
      <c r="BM8" s="60"/>
      <c r="BN8" s="140">
        <v>0.82</v>
      </c>
      <c r="BO8" s="140">
        <v>0.44</v>
      </c>
      <c r="BP8" s="140">
        <v>0.64</v>
      </c>
      <c r="BQ8" s="139">
        <v>50051.7</v>
      </c>
      <c r="BR8" s="60"/>
      <c r="BS8" s="140">
        <v>0.54</v>
      </c>
      <c r="BT8" s="140">
        <v>0.28999999999999998</v>
      </c>
      <c r="BU8" s="140">
        <v>0.32</v>
      </c>
      <c r="BV8" s="44">
        <v>124726.7</v>
      </c>
      <c r="BW8" s="60"/>
      <c r="BX8" s="140">
        <v>0.54</v>
      </c>
      <c r="BY8" s="140">
        <v>0.28999999999999998</v>
      </c>
      <c r="BZ8" s="140">
        <v>0.32</v>
      </c>
      <c r="CA8" s="44">
        <v>107614.7</v>
      </c>
      <c r="CB8" s="60"/>
      <c r="CC8" s="140">
        <v>1.0900000000000001</v>
      </c>
      <c r="CD8" s="140">
        <v>0.59</v>
      </c>
      <c r="CE8" s="140">
        <v>0.97</v>
      </c>
      <c r="CF8" s="44">
        <v>83769.149999999994</v>
      </c>
      <c r="CG8" s="60"/>
      <c r="CH8" s="28">
        <v>3162584.47</v>
      </c>
      <c r="CI8" s="60"/>
      <c r="CJ8" s="64">
        <v>3105747.68</v>
      </c>
      <c r="CK8" s="124"/>
      <c r="CN8" s="151"/>
    </row>
    <row r="9" spans="1:683" x14ac:dyDescent="0.25">
      <c r="A9" s="116" t="s">
        <v>15</v>
      </c>
      <c r="B9" s="24" t="s">
        <v>16</v>
      </c>
      <c r="C9" s="27" t="s">
        <v>9</v>
      </c>
      <c r="D9" s="27" t="s">
        <v>12</v>
      </c>
      <c r="E9" s="139">
        <v>853.37</v>
      </c>
      <c r="F9" s="68"/>
      <c r="G9" s="139">
        <v>256.82</v>
      </c>
      <c r="H9" s="139">
        <v>348.48</v>
      </c>
      <c r="I9" s="139">
        <v>591.29999999999995</v>
      </c>
      <c r="J9" s="68">
        <v>2</v>
      </c>
      <c r="K9" s="139">
        <v>401.73</v>
      </c>
      <c r="L9" s="139">
        <v>396.48</v>
      </c>
      <c r="M9" s="139">
        <v>208.82</v>
      </c>
      <c r="N9" s="139">
        <v>242.82</v>
      </c>
      <c r="O9" s="60"/>
      <c r="P9" s="132">
        <v>103.05564141866718</v>
      </c>
      <c r="Q9" s="132">
        <v>153.76435858133283</v>
      </c>
      <c r="R9" s="132">
        <v>139.83657784275812</v>
      </c>
      <c r="S9" s="132">
        <v>208.6434221572419</v>
      </c>
      <c r="T9" s="132">
        <v>97.43778073857473</v>
      </c>
      <c r="U9" s="132">
        <v>145.38221926142526</v>
      </c>
      <c r="V9" s="126"/>
      <c r="W9" s="140">
        <v>14.55</v>
      </c>
      <c r="X9" s="140">
        <v>15.33</v>
      </c>
      <c r="Y9" s="140">
        <v>10.68</v>
      </c>
      <c r="Z9" s="139">
        <v>2649139.08</v>
      </c>
      <c r="AA9" s="60"/>
      <c r="AB9" s="140">
        <v>9.5299999999999994</v>
      </c>
      <c r="AC9" s="28">
        <v>632566.5</v>
      </c>
      <c r="AE9" s="140">
        <v>2</v>
      </c>
      <c r="AF9" s="140">
        <v>1.04</v>
      </c>
      <c r="AG9" s="140">
        <v>1.21</v>
      </c>
      <c r="AH9" s="44">
        <v>278430.46000000002</v>
      </c>
      <c r="AI9" s="60"/>
      <c r="AJ9" s="140">
        <v>0.89</v>
      </c>
      <c r="AK9" s="140">
        <v>0.46</v>
      </c>
      <c r="AL9" s="140">
        <v>0.4</v>
      </c>
      <c r="AM9" s="44">
        <v>113734.15</v>
      </c>
      <c r="AO9" s="28">
        <v>57.210000000000008</v>
      </c>
      <c r="AP9" s="117">
        <v>14.43</v>
      </c>
      <c r="AQ9" s="117">
        <v>6.05</v>
      </c>
      <c r="AR9" s="44">
        <v>90714.76</v>
      </c>
      <c r="AS9" s="60"/>
      <c r="AT9" s="71">
        <v>0.89</v>
      </c>
      <c r="AU9" s="71">
        <v>0.83</v>
      </c>
      <c r="AV9" s="71">
        <v>0.97</v>
      </c>
      <c r="AW9" s="44">
        <v>191947.55</v>
      </c>
      <c r="AX9" s="60"/>
      <c r="AY9" s="140">
        <v>0.53</v>
      </c>
      <c r="AZ9" s="140">
        <v>0.27</v>
      </c>
      <c r="BA9" s="140">
        <v>0.32</v>
      </c>
      <c r="BB9" s="28">
        <v>65767.520000000004</v>
      </c>
      <c r="BC9" s="60"/>
      <c r="BD9" s="140">
        <v>1.78</v>
      </c>
      <c r="BE9" s="140">
        <v>0.92</v>
      </c>
      <c r="BF9" s="140">
        <v>1.21</v>
      </c>
      <c r="BG9" s="44">
        <v>103001.13</v>
      </c>
      <c r="BH9" s="60"/>
      <c r="BI9" s="139">
        <v>0.89</v>
      </c>
      <c r="BJ9" s="139">
        <v>0.46</v>
      </c>
      <c r="BK9" s="139">
        <v>0.4</v>
      </c>
      <c r="BL9" s="44">
        <v>125373.5</v>
      </c>
      <c r="BM9" s="60"/>
      <c r="BN9" s="140">
        <v>1.33</v>
      </c>
      <c r="BO9" s="140">
        <v>0.69</v>
      </c>
      <c r="BP9" s="140">
        <v>0.8</v>
      </c>
      <c r="BQ9" s="139">
        <v>74287.259999999995</v>
      </c>
      <c r="BR9" s="60"/>
      <c r="BS9" s="140">
        <v>0.89</v>
      </c>
      <c r="BT9" s="140">
        <v>0.46</v>
      </c>
      <c r="BU9" s="140">
        <v>0.4</v>
      </c>
      <c r="BV9" s="44">
        <v>189801.5</v>
      </c>
      <c r="BW9" s="60"/>
      <c r="BX9" s="140">
        <v>0.89</v>
      </c>
      <c r="BY9" s="140">
        <v>0.46</v>
      </c>
      <c r="BZ9" s="140">
        <v>0.4</v>
      </c>
      <c r="CA9" s="44">
        <v>163761.5</v>
      </c>
      <c r="CB9" s="60"/>
      <c r="CC9" s="140">
        <v>1.78</v>
      </c>
      <c r="CD9" s="140">
        <v>0.92</v>
      </c>
      <c r="CE9" s="140">
        <v>1.21</v>
      </c>
      <c r="CF9" s="44">
        <v>123599.01</v>
      </c>
      <c r="CG9" s="60"/>
      <c r="CH9" s="28">
        <v>4802123.92</v>
      </c>
      <c r="CI9" s="60"/>
      <c r="CJ9" s="64">
        <v>4711409.16</v>
      </c>
      <c r="CK9" s="124"/>
      <c r="CN9" s="151"/>
    </row>
    <row r="10" spans="1:683" x14ac:dyDescent="0.25">
      <c r="A10" s="116" t="s">
        <v>17</v>
      </c>
      <c r="B10" s="24" t="s">
        <v>18</v>
      </c>
      <c r="C10" s="27" t="s">
        <v>9</v>
      </c>
      <c r="D10" s="27" t="s">
        <v>12</v>
      </c>
      <c r="E10" s="139">
        <v>674.25</v>
      </c>
      <c r="F10" s="68"/>
      <c r="G10" s="139">
        <v>214</v>
      </c>
      <c r="H10" s="139">
        <v>254</v>
      </c>
      <c r="I10" s="139">
        <v>454.5</v>
      </c>
      <c r="J10" s="68">
        <v>3</v>
      </c>
      <c r="K10" s="139">
        <v>312.25</v>
      </c>
      <c r="L10" s="139">
        <v>306.5</v>
      </c>
      <c r="M10" s="139">
        <v>161.5</v>
      </c>
      <c r="N10" s="139">
        <v>200.5</v>
      </c>
      <c r="O10" s="60"/>
      <c r="P10" s="132">
        <v>68.185489902767401</v>
      </c>
      <c r="Q10" s="132">
        <v>145.81451009723258</v>
      </c>
      <c r="R10" s="132">
        <v>80.930441286462241</v>
      </c>
      <c r="S10" s="132">
        <v>173.06955871353776</v>
      </c>
      <c r="T10" s="132">
        <v>63.884068810770387</v>
      </c>
      <c r="U10" s="132">
        <v>136.61593118922963</v>
      </c>
      <c r="V10" s="126"/>
      <c r="W10" s="140">
        <v>11.83</v>
      </c>
      <c r="X10" s="140">
        <v>10.96</v>
      </c>
      <c r="Y10" s="140">
        <v>8.65</v>
      </c>
      <c r="Z10" s="139">
        <v>2056929.25</v>
      </c>
      <c r="AA10" s="60"/>
      <c r="AB10" s="140">
        <v>7.44</v>
      </c>
      <c r="AC10" s="28">
        <v>494596.49</v>
      </c>
      <c r="AE10" s="140">
        <v>1.56</v>
      </c>
      <c r="AF10" s="140">
        <v>0.8</v>
      </c>
      <c r="AG10" s="140">
        <v>1</v>
      </c>
      <c r="AH10" s="44">
        <v>220527.4</v>
      </c>
      <c r="AI10" s="60"/>
      <c r="AJ10" s="140">
        <v>0.69</v>
      </c>
      <c r="AK10" s="140">
        <v>0.35</v>
      </c>
      <c r="AL10" s="140">
        <v>0.33</v>
      </c>
      <c r="AM10" s="44">
        <v>89194.38</v>
      </c>
      <c r="AO10" s="28">
        <v>44.489999999999988</v>
      </c>
      <c r="AP10" s="117">
        <v>10.32</v>
      </c>
      <c r="AQ10" s="117">
        <v>4.78</v>
      </c>
      <c r="AR10" s="44">
        <v>69477.66</v>
      </c>
      <c r="AS10" s="60"/>
      <c r="AT10" s="71">
        <v>0.69</v>
      </c>
      <c r="AU10" s="71">
        <v>0.64</v>
      </c>
      <c r="AV10" s="71">
        <v>0.8</v>
      </c>
      <c r="AW10" s="44">
        <v>152340.75</v>
      </c>
      <c r="AX10" s="60"/>
      <c r="AY10" s="140">
        <v>0.41</v>
      </c>
      <c r="AZ10" s="140">
        <v>0.21</v>
      </c>
      <c r="BA10" s="140">
        <v>0.26</v>
      </c>
      <c r="BB10" s="28">
        <v>51674.48</v>
      </c>
      <c r="BC10" s="60"/>
      <c r="BD10" s="140">
        <v>1.38</v>
      </c>
      <c r="BE10" s="140">
        <v>0.71</v>
      </c>
      <c r="BF10" s="140">
        <v>1</v>
      </c>
      <c r="BG10" s="44">
        <v>81399.87</v>
      </c>
      <c r="BH10" s="60"/>
      <c r="BI10" s="139">
        <v>0.69</v>
      </c>
      <c r="BJ10" s="139">
        <v>0.35</v>
      </c>
      <c r="BK10" s="139">
        <v>0.33</v>
      </c>
      <c r="BL10" s="44">
        <v>98149.54</v>
      </c>
      <c r="BM10" s="60"/>
      <c r="BN10" s="140">
        <v>1.04</v>
      </c>
      <c r="BO10" s="140">
        <v>0.53</v>
      </c>
      <c r="BP10" s="140">
        <v>0.66</v>
      </c>
      <c r="BQ10" s="139">
        <v>58744.89</v>
      </c>
      <c r="BR10" s="60"/>
      <c r="BS10" s="140">
        <v>0.69</v>
      </c>
      <c r="BT10" s="140">
        <v>0.35</v>
      </c>
      <c r="BU10" s="140">
        <v>0.33</v>
      </c>
      <c r="BV10" s="44">
        <v>148587.46</v>
      </c>
      <c r="BW10" s="60"/>
      <c r="BX10" s="140">
        <v>0.69</v>
      </c>
      <c r="BY10" s="140">
        <v>0.35</v>
      </c>
      <c r="BZ10" s="140">
        <v>0.33</v>
      </c>
      <c r="CA10" s="44">
        <v>128201.86</v>
      </c>
      <c r="CB10" s="60"/>
      <c r="CC10" s="140">
        <v>1.38</v>
      </c>
      <c r="CD10" s="140">
        <v>0.71</v>
      </c>
      <c r="CE10" s="140">
        <v>1</v>
      </c>
      <c r="CF10" s="44">
        <v>97677.99</v>
      </c>
      <c r="CG10" s="60"/>
      <c r="CH10" s="28">
        <v>3747502.02</v>
      </c>
      <c r="CI10" s="60"/>
      <c r="CJ10" s="64">
        <v>3678024.36</v>
      </c>
      <c r="CK10" s="124"/>
      <c r="CN10" s="151"/>
    </row>
    <row r="11" spans="1:683" x14ac:dyDescent="0.25">
      <c r="A11" s="116" t="s">
        <v>19</v>
      </c>
      <c r="B11" s="24" t="s">
        <v>20</v>
      </c>
      <c r="C11" s="27" t="s">
        <v>9</v>
      </c>
      <c r="D11" s="27" t="s">
        <v>12</v>
      </c>
      <c r="E11" s="139">
        <v>6174</v>
      </c>
      <c r="F11" s="68"/>
      <c r="G11" s="139">
        <v>1835</v>
      </c>
      <c r="H11" s="139">
        <v>2437</v>
      </c>
      <c r="I11" s="139">
        <v>4273</v>
      </c>
      <c r="J11" s="68">
        <v>4</v>
      </c>
      <c r="K11" s="139">
        <v>2855</v>
      </c>
      <c r="L11" s="139">
        <v>2789</v>
      </c>
      <c r="M11" s="139">
        <v>1483</v>
      </c>
      <c r="N11" s="139">
        <v>1836</v>
      </c>
      <c r="O11" s="60"/>
      <c r="P11" s="132">
        <v>1070.1162409954159</v>
      </c>
      <c r="Q11" s="132">
        <v>764.88375900458414</v>
      </c>
      <c r="R11" s="132">
        <v>1421.1843483955467</v>
      </c>
      <c r="S11" s="132">
        <v>1015.8156516044533</v>
      </c>
      <c r="T11" s="132">
        <v>1070.6994106090374</v>
      </c>
      <c r="U11" s="132">
        <v>765.30058939096261</v>
      </c>
      <c r="V11" s="126"/>
      <c r="W11" s="140">
        <v>109.58</v>
      </c>
      <c r="X11" s="140">
        <v>111.69</v>
      </c>
      <c r="Y11" s="140">
        <v>84.14</v>
      </c>
      <c r="Z11" s="139">
        <v>19982185.789999999</v>
      </c>
      <c r="AA11" s="60"/>
      <c r="AB11" s="140">
        <v>72.290000000000006</v>
      </c>
      <c r="AC11" s="28">
        <v>4805841.05</v>
      </c>
      <c r="AE11" s="140">
        <v>14.27</v>
      </c>
      <c r="AF11" s="140">
        <v>7.41</v>
      </c>
      <c r="AG11" s="140">
        <v>9.18</v>
      </c>
      <c r="AH11" s="44">
        <v>2025397.08</v>
      </c>
      <c r="AI11" s="60"/>
      <c r="AJ11" s="140">
        <v>6.34</v>
      </c>
      <c r="AK11" s="140">
        <v>3.29</v>
      </c>
      <c r="AL11" s="140">
        <v>3.06</v>
      </c>
      <c r="AM11" s="44">
        <v>826217.91</v>
      </c>
      <c r="AO11" s="28">
        <v>429.46000000000004</v>
      </c>
      <c r="AP11" s="117">
        <v>132.35</v>
      </c>
      <c r="AQ11" s="117">
        <v>43.78</v>
      </c>
      <c r="AR11" s="44">
        <v>709603.33</v>
      </c>
      <c r="AS11" s="60"/>
      <c r="AT11" s="71">
        <v>6.34</v>
      </c>
      <c r="AU11" s="71">
        <v>5.93</v>
      </c>
      <c r="AV11" s="71">
        <v>7.34</v>
      </c>
      <c r="AW11" s="44">
        <v>1402257.35</v>
      </c>
      <c r="AX11" s="60"/>
      <c r="AY11" s="140">
        <v>3.8</v>
      </c>
      <c r="AZ11" s="140">
        <v>1.97</v>
      </c>
      <c r="BA11" s="140">
        <v>2.44</v>
      </c>
      <c r="BB11" s="28">
        <v>482099.41</v>
      </c>
      <c r="BC11" s="60"/>
      <c r="BD11" s="140">
        <v>12.68</v>
      </c>
      <c r="BE11" s="140">
        <v>6.59</v>
      </c>
      <c r="BF11" s="140">
        <v>9.18</v>
      </c>
      <c r="BG11" s="44">
        <v>749458.35</v>
      </c>
      <c r="BH11" s="60"/>
      <c r="BI11" s="139">
        <v>6.34</v>
      </c>
      <c r="BJ11" s="139">
        <v>3.29</v>
      </c>
      <c r="BK11" s="139">
        <v>3.06</v>
      </c>
      <c r="BL11" s="44">
        <v>909136.98</v>
      </c>
      <c r="BM11" s="60"/>
      <c r="BN11" s="140">
        <v>9.51</v>
      </c>
      <c r="BO11" s="140">
        <v>4.9400000000000004</v>
      </c>
      <c r="BP11" s="140">
        <v>6.12</v>
      </c>
      <c r="BQ11" s="139">
        <v>541875.51</v>
      </c>
      <c r="BR11" s="60"/>
      <c r="BS11" s="140">
        <v>6.34</v>
      </c>
      <c r="BT11" s="140">
        <v>3.29</v>
      </c>
      <c r="BU11" s="140">
        <v>3.06</v>
      </c>
      <c r="BV11" s="44">
        <v>1376332.02</v>
      </c>
      <c r="BW11" s="60"/>
      <c r="BX11" s="140">
        <v>6.34</v>
      </c>
      <c r="BY11" s="140">
        <v>3.29</v>
      </c>
      <c r="BZ11" s="140">
        <v>3.06</v>
      </c>
      <c r="CA11" s="44">
        <v>1187504.82</v>
      </c>
      <c r="CB11" s="60"/>
      <c r="CC11" s="140">
        <v>12.68</v>
      </c>
      <c r="CD11" s="140">
        <v>6.59</v>
      </c>
      <c r="CE11" s="140">
        <v>9.18</v>
      </c>
      <c r="CF11" s="44">
        <v>899332.95</v>
      </c>
      <c r="CG11" s="60"/>
      <c r="CH11" s="28">
        <v>35897242.549999997</v>
      </c>
      <c r="CI11" s="60"/>
      <c r="CJ11" s="64">
        <v>35187639.219999999</v>
      </c>
      <c r="CK11" s="124"/>
      <c r="CN11" s="151"/>
    </row>
    <row r="12" spans="1:683" x14ac:dyDescent="0.25">
      <c r="A12" s="116" t="s">
        <v>29</v>
      </c>
      <c r="B12" s="24" t="s">
        <v>30</v>
      </c>
      <c r="C12" s="27" t="s">
        <v>26</v>
      </c>
      <c r="D12" s="27" t="s">
        <v>12</v>
      </c>
      <c r="E12" s="139">
        <v>412.62</v>
      </c>
      <c r="F12" s="68"/>
      <c r="G12" s="139">
        <v>110.82</v>
      </c>
      <c r="H12" s="139">
        <v>157.64999999999998</v>
      </c>
      <c r="I12" s="139">
        <v>298.79999999999995</v>
      </c>
      <c r="J12" s="68">
        <v>5</v>
      </c>
      <c r="K12" s="139">
        <v>176.14999999999998</v>
      </c>
      <c r="L12" s="139">
        <v>173.14999999999998</v>
      </c>
      <c r="M12" s="139">
        <v>95.32</v>
      </c>
      <c r="N12" s="139">
        <v>141.14999999999998</v>
      </c>
      <c r="O12" s="60"/>
      <c r="P12" s="132">
        <v>38.687710561007762</v>
      </c>
      <c r="Q12" s="132">
        <v>72.132289438992231</v>
      </c>
      <c r="R12" s="132">
        <v>55.036253112640978</v>
      </c>
      <c r="S12" s="132">
        <v>102.613746887359</v>
      </c>
      <c r="T12" s="132">
        <v>49.276036326351246</v>
      </c>
      <c r="U12" s="132">
        <v>91.873963673648731</v>
      </c>
      <c r="V12" s="126"/>
      <c r="W12" s="140">
        <v>6.18</v>
      </c>
      <c r="X12" s="140">
        <v>6.85</v>
      </c>
      <c r="Y12" s="140">
        <v>6.13</v>
      </c>
      <c r="Z12" s="139">
        <v>1261508.53</v>
      </c>
      <c r="AA12" s="60"/>
      <c r="AB12" s="140">
        <v>4.6399999999999997</v>
      </c>
      <c r="AC12" s="28">
        <v>311270.63</v>
      </c>
      <c r="AE12" s="140">
        <v>0.88</v>
      </c>
      <c r="AF12" s="140">
        <v>0.47</v>
      </c>
      <c r="AG12" s="140">
        <v>0.7</v>
      </c>
      <c r="AH12" s="44">
        <v>135383.95000000001</v>
      </c>
      <c r="AI12" s="60"/>
      <c r="AJ12" s="140">
        <v>0.39</v>
      </c>
      <c r="AK12" s="140">
        <v>0.21</v>
      </c>
      <c r="AL12" s="140">
        <v>0.23</v>
      </c>
      <c r="AM12" s="44">
        <v>54317.18</v>
      </c>
      <c r="AO12" s="28">
        <v>27.21</v>
      </c>
      <c r="AP12" s="117">
        <v>6.4399999999999995</v>
      </c>
      <c r="AQ12" s="117">
        <v>2.92</v>
      </c>
      <c r="AR12" s="44">
        <v>42647.89</v>
      </c>
      <c r="AS12" s="60"/>
      <c r="AT12" s="71">
        <v>0.39</v>
      </c>
      <c r="AU12" s="71">
        <v>0.38</v>
      </c>
      <c r="AV12" s="71">
        <v>0.56000000000000005</v>
      </c>
      <c r="AW12" s="44">
        <v>95791.15</v>
      </c>
      <c r="AX12" s="60"/>
      <c r="AY12" s="140">
        <v>0.23</v>
      </c>
      <c r="AZ12" s="140">
        <v>0.12</v>
      </c>
      <c r="BA12" s="140">
        <v>0.18</v>
      </c>
      <c r="BB12" s="28">
        <v>31122.13</v>
      </c>
      <c r="BC12" s="60"/>
      <c r="BD12" s="140">
        <v>0.78</v>
      </c>
      <c r="BE12" s="140">
        <v>0.42</v>
      </c>
      <c r="BF12" s="140">
        <v>0.7</v>
      </c>
      <c r="BG12" s="44">
        <v>50051.7</v>
      </c>
      <c r="BH12" s="60"/>
      <c r="BI12" s="139">
        <v>0.39</v>
      </c>
      <c r="BJ12" s="139">
        <v>0.21</v>
      </c>
      <c r="BK12" s="139">
        <v>0.23</v>
      </c>
      <c r="BL12" s="44">
        <v>59462.86</v>
      </c>
      <c r="BM12" s="60"/>
      <c r="BN12" s="140">
        <v>0.57999999999999996</v>
      </c>
      <c r="BO12" s="140">
        <v>0.31</v>
      </c>
      <c r="BP12" s="140">
        <v>0.47</v>
      </c>
      <c r="BQ12" s="139">
        <v>35826.480000000003</v>
      </c>
      <c r="BR12" s="60"/>
      <c r="BS12" s="140">
        <v>0.39</v>
      </c>
      <c r="BT12" s="140">
        <v>0.21</v>
      </c>
      <c r="BU12" s="140">
        <v>0.23</v>
      </c>
      <c r="BV12" s="44">
        <v>90020.14</v>
      </c>
      <c r="BW12" s="60"/>
      <c r="BX12" s="140">
        <v>0.39</v>
      </c>
      <c r="BY12" s="140">
        <v>0.21</v>
      </c>
      <c r="BZ12" s="140">
        <v>0.23</v>
      </c>
      <c r="CA12" s="44">
        <v>77669.740000000005</v>
      </c>
      <c r="CB12" s="60"/>
      <c r="CC12" s="140">
        <v>0.78</v>
      </c>
      <c r="CD12" s="140">
        <v>0.42</v>
      </c>
      <c r="CE12" s="140">
        <v>0.7</v>
      </c>
      <c r="CF12" s="44">
        <v>60060.9</v>
      </c>
      <c r="CG12" s="60"/>
      <c r="CH12" s="28">
        <v>2305133.2800000003</v>
      </c>
      <c r="CI12" s="60"/>
      <c r="CJ12" s="64">
        <v>2262485.39</v>
      </c>
      <c r="CK12" s="124"/>
      <c r="CN12" s="151"/>
    </row>
    <row r="13" spans="1:683" x14ac:dyDescent="0.25">
      <c r="A13" s="116" t="s">
        <v>603</v>
      </c>
      <c r="B13" s="24" t="s">
        <v>604</v>
      </c>
      <c r="C13" s="27" t="s">
        <v>584</v>
      </c>
      <c r="D13" s="27" t="s">
        <v>120</v>
      </c>
      <c r="E13" s="139">
        <v>190.21</v>
      </c>
      <c r="F13" s="68"/>
      <c r="G13" s="139">
        <v>79.569999999999993</v>
      </c>
      <c r="H13" s="139">
        <v>108.31</v>
      </c>
      <c r="I13" s="139">
        <v>108.31</v>
      </c>
      <c r="J13" s="68">
        <v>6</v>
      </c>
      <c r="K13" s="139">
        <v>124.71999999999998</v>
      </c>
      <c r="L13" s="139">
        <v>122.38999999999999</v>
      </c>
      <c r="M13" s="139">
        <v>65.489999999999995</v>
      </c>
      <c r="N13" s="139">
        <v>0</v>
      </c>
      <c r="O13" s="60"/>
      <c r="P13" s="132">
        <v>13.268725250159676</v>
      </c>
      <c r="Q13" s="132">
        <v>66.301274749840317</v>
      </c>
      <c r="R13" s="132">
        <v>18.061274749840322</v>
      </c>
      <c r="S13" s="132">
        <v>90.24872525015968</v>
      </c>
      <c r="T13" s="132">
        <v>0</v>
      </c>
      <c r="U13" s="132">
        <v>0</v>
      </c>
      <c r="V13" s="126"/>
      <c r="W13" s="140">
        <v>4.1900000000000004</v>
      </c>
      <c r="X13" s="140">
        <v>4.51</v>
      </c>
      <c r="Y13" s="140">
        <v>0</v>
      </c>
      <c r="Z13" s="139">
        <v>546925.5</v>
      </c>
      <c r="AA13" s="60"/>
      <c r="AB13" s="140">
        <v>1.74</v>
      </c>
      <c r="AC13" s="28">
        <v>109385.1</v>
      </c>
      <c r="AE13" s="140">
        <v>0.62</v>
      </c>
      <c r="AF13" s="140">
        <v>0.32</v>
      </c>
      <c r="AG13" s="140">
        <v>0</v>
      </c>
      <c r="AH13" s="44">
        <v>59093.1</v>
      </c>
      <c r="AI13" s="60"/>
      <c r="AJ13" s="140">
        <v>0.27</v>
      </c>
      <c r="AK13" s="140">
        <v>0.14000000000000001</v>
      </c>
      <c r="AL13" s="140">
        <v>0</v>
      </c>
      <c r="AM13" s="44">
        <v>25774.65</v>
      </c>
      <c r="AO13" s="28">
        <v>12.03</v>
      </c>
      <c r="AP13" s="117">
        <v>2.1100000000000003</v>
      </c>
      <c r="AQ13" s="117">
        <v>1.34</v>
      </c>
      <c r="AR13" s="44">
        <v>17976.28</v>
      </c>
      <c r="AS13" s="60"/>
      <c r="AT13" s="71">
        <v>0.27</v>
      </c>
      <c r="AU13" s="71">
        <v>0.26</v>
      </c>
      <c r="AV13" s="71">
        <v>0</v>
      </c>
      <c r="AW13" s="44">
        <v>35708.75</v>
      </c>
      <c r="AX13" s="60"/>
      <c r="AY13" s="140">
        <v>0.16</v>
      </c>
      <c r="AZ13" s="140">
        <v>0.08</v>
      </c>
      <c r="BA13" s="140">
        <v>0</v>
      </c>
      <c r="BB13" s="28">
        <v>14093.04</v>
      </c>
      <c r="BC13" s="60"/>
      <c r="BD13" s="140">
        <v>0.55000000000000004</v>
      </c>
      <c r="BE13" s="140">
        <v>0.28999999999999998</v>
      </c>
      <c r="BF13" s="140">
        <v>0</v>
      </c>
      <c r="BG13" s="44">
        <v>22128.12</v>
      </c>
      <c r="BH13" s="60"/>
      <c r="BI13" s="139">
        <v>0.27</v>
      </c>
      <c r="BJ13" s="139">
        <v>0.14000000000000001</v>
      </c>
      <c r="BK13" s="139">
        <v>0</v>
      </c>
      <c r="BL13" s="44">
        <v>29373.22</v>
      </c>
      <c r="BM13" s="60"/>
      <c r="BN13" s="140">
        <v>0.41</v>
      </c>
      <c r="BO13" s="140">
        <v>0.21</v>
      </c>
      <c r="BP13" s="140">
        <v>0</v>
      </c>
      <c r="BQ13" s="139">
        <v>16332.66</v>
      </c>
      <c r="BR13" s="60"/>
      <c r="BS13" s="140">
        <v>0.27</v>
      </c>
      <c r="BT13" s="140">
        <v>0.14000000000000001</v>
      </c>
      <c r="BU13" s="140">
        <v>0</v>
      </c>
      <c r="BV13" s="44">
        <v>44467.78</v>
      </c>
      <c r="BW13" s="60"/>
      <c r="BX13" s="140">
        <v>0.27</v>
      </c>
      <c r="BY13" s="140">
        <v>0.14000000000000001</v>
      </c>
      <c r="BZ13" s="140">
        <v>0</v>
      </c>
      <c r="CA13" s="44">
        <v>38366.980000000003</v>
      </c>
      <c r="CB13" s="60"/>
      <c r="CC13" s="140">
        <v>0.55000000000000004</v>
      </c>
      <c r="CD13" s="140">
        <v>0.28999999999999998</v>
      </c>
      <c r="CE13" s="140">
        <v>0</v>
      </c>
      <c r="CF13" s="44">
        <v>26553.24</v>
      </c>
      <c r="CG13" s="60"/>
      <c r="CH13" s="28">
        <v>986178.42</v>
      </c>
      <c r="CI13" s="60"/>
      <c r="CJ13" s="64">
        <v>968202.14</v>
      </c>
      <c r="CK13" s="124"/>
      <c r="CN13" s="151"/>
    </row>
    <row r="14" spans="1:683" x14ac:dyDescent="0.25">
      <c r="A14" s="116" t="s">
        <v>323</v>
      </c>
      <c r="B14" s="24" t="s">
        <v>324</v>
      </c>
      <c r="C14" s="27" t="s">
        <v>142</v>
      </c>
      <c r="D14" s="27" t="s">
        <v>120</v>
      </c>
      <c r="E14" s="139">
        <v>1578.72</v>
      </c>
      <c r="F14" s="68"/>
      <c r="G14" s="139">
        <v>625.65000000000009</v>
      </c>
      <c r="H14" s="139">
        <v>933.81999999999994</v>
      </c>
      <c r="I14" s="139">
        <v>933.81999999999994</v>
      </c>
      <c r="J14" s="68">
        <v>7</v>
      </c>
      <c r="K14" s="139">
        <v>1013.0600000000001</v>
      </c>
      <c r="L14" s="139">
        <v>993.81000000000006</v>
      </c>
      <c r="M14" s="139">
        <v>565.66</v>
      </c>
      <c r="N14" s="139">
        <v>0</v>
      </c>
      <c r="O14" s="60"/>
      <c r="P14" s="132">
        <v>317.74564435353039</v>
      </c>
      <c r="Q14" s="132">
        <v>307.9043556464697</v>
      </c>
      <c r="R14" s="132">
        <v>474.25435564646955</v>
      </c>
      <c r="S14" s="132">
        <v>459.56564435353039</v>
      </c>
      <c r="T14" s="132">
        <v>0</v>
      </c>
      <c r="U14" s="132">
        <v>0</v>
      </c>
      <c r="V14" s="126"/>
      <c r="W14" s="140">
        <v>36.57</v>
      </c>
      <c r="X14" s="140">
        <v>42.09</v>
      </c>
      <c r="Y14" s="140">
        <v>0</v>
      </c>
      <c r="Z14" s="139">
        <v>4944960.9000000004</v>
      </c>
      <c r="AA14" s="60"/>
      <c r="AB14" s="140">
        <v>15.73</v>
      </c>
      <c r="AC14" s="28">
        <v>988992.18</v>
      </c>
      <c r="AE14" s="140">
        <v>5.0599999999999996</v>
      </c>
      <c r="AF14" s="140">
        <v>2.82</v>
      </c>
      <c r="AG14" s="140">
        <v>0</v>
      </c>
      <c r="AH14" s="44">
        <v>495376.2</v>
      </c>
      <c r="AI14" s="60"/>
      <c r="AJ14" s="140">
        <v>2.25</v>
      </c>
      <c r="AK14" s="140">
        <v>1.25</v>
      </c>
      <c r="AL14" s="140">
        <v>0</v>
      </c>
      <c r="AM14" s="44">
        <v>220027.5</v>
      </c>
      <c r="AO14" s="28">
        <v>107.86999999999999</v>
      </c>
      <c r="AP14" s="117">
        <v>38.71</v>
      </c>
      <c r="AQ14" s="117">
        <v>11.19</v>
      </c>
      <c r="AR14" s="44">
        <v>185026.5</v>
      </c>
      <c r="AS14" s="60"/>
      <c r="AT14" s="71">
        <v>2.25</v>
      </c>
      <c r="AU14" s="71">
        <v>2.2599999999999998</v>
      </c>
      <c r="AV14" s="71">
        <v>0</v>
      </c>
      <c r="AW14" s="44">
        <v>303861.25</v>
      </c>
      <c r="AX14" s="60"/>
      <c r="AY14" s="140">
        <v>1.35</v>
      </c>
      <c r="AZ14" s="140">
        <v>0.75</v>
      </c>
      <c r="BA14" s="140">
        <v>0</v>
      </c>
      <c r="BB14" s="28">
        <v>123314.1</v>
      </c>
      <c r="BC14" s="60"/>
      <c r="BD14" s="140">
        <v>4.5</v>
      </c>
      <c r="BE14" s="140">
        <v>2.5099999999999998</v>
      </c>
      <c r="BF14" s="140">
        <v>0</v>
      </c>
      <c r="BG14" s="44">
        <v>184664.43</v>
      </c>
      <c r="BH14" s="60"/>
      <c r="BI14" s="139">
        <v>2.25</v>
      </c>
      <c r="BJ14" s="139">
        <v>1.25</v>
      </c>
      <c r="BK14" s="139">
        <v>0</v>
      </c>
      <c r="BL14" s="44">
        <v>250747</v>
      </c>
      <c r="BM14" s="60"/>
      <c r="BN14" s="140">
        <v>3.37</v>
      </c>
      <c r="BO14" s="140">
        <v>1.88</v>
      </c>
      <c r="BP14" s="140">
        <v>0</v>
      </c>
      <c r="BQ14" s="139">
        <v>138300.75</v>
      </c>
      <c r="BR14" s="60"/>
      <c r="BS14" s="140">
        <v>2.25</v>
      </c>
      <c r="BT14" s="140">
        <v>1.25</v>
      </c>
      <c r="BU14" s="140">
        <v>0</v>
      </c>
      <c r="BV14" s="44">
        <v>379603</v>
      </c>
      <c r="BW14" s="60"/>
      <c r="BX14" s="140">
        <v>2.25</v>
      </c>
      <c r="BY14" s="140">
        <v>1.25</v>
      </c>
      <c r="BZ14" s="140">
        <v>0</v>
      </c>
      <c r="CA14" s="44">
        <v>327523</v>
      </c>
      <c r="CB14" s="60"/>
      <c r="CC14" s="140">
        <v>4.5</v>
      </c>
      <c r="CD14" s="140">
        <v>2.5099999999999998</v>
      </c>
      <c r="CE14" s="140">
        <v>0</v>
      </c>
      <c r="CF14" s="44">
        <v>221593.11</v>
      </c>
      <c r="CG14" s="60"/>
      <c r="CH14" s="28">
        <v>8763989.9199999999</v>
      </c>
      <c r="CI14" s="60"/>
      <c r="CJ14" s="64">
        <v>8578963.4199999999</v>
      </c>
      <c r="CK14" s="124"/>
      <c r="CN14" s="151"/>
    </row>
    <row r="15" spans="1:683" x14ac:dyDescent="0.25">
      <c r="A15" s="116" t="s">
        <v>76</v>
      </c>
      <c r="B15" s="24" t="s">
        <v>77</v>
      </c>
      <c r="C15" s="27" t="s">
        <v>78</v>
      </c>
      <c r="D15" s="27" t="s">
        <v>12</v>
      </c>
      <c r="E15" s="139">
        <v>680.03</v>
      </c>
      <c r="F15" s="68"/>
      <c r="G15" s="139">
        <v>179.82</v>
      </c>
      <c r="H15" s="139">
        <v>249.48</v>
      </c>
      <c r="I15" s="139">
        <v>493.45999999999992</v>
      </c>
      <c r="J15" s="68">
        <v>8</v>
      </c>
      <c r="K15" s="139">
        <v>275.39</v>
      </c>
      <c r="L15" s="139">
        <v>268.64</v>
      </c>
      <c r="M15" s="139">
        <v>160.66</v>
      </c>
      <c r="N15" s="139">
        <v>243.98</v>
      </c>
      <c r="O15" s="60"/>
      <c r="P15" s="132">
        <v>92.319066658745243</v>
      </c>
      <c r="Q15" s="132">
        <v>87.500933341254751</v>
      </c>
      <c r="R15" s="132">
        <v>128.08230869771864</v>
      </c>
      <c r="S15" s="132">
        <v>121.39769130228134</v>
      </c>
      <c r="T15" s="132">
        <v>125.25862464353612</v>
      </c>
      <c r="U15" s="132">
        <v>118.72137535646387</v>
      </c>
      <c r="V15" s="126"/>
      <c r="W15" s="140">
        <v>10.52</v>
      </c>
      <c r="X15" s="140">
        <v>11.26</v>
      </c>
      <c r="Y15" s="140">
        <v>11.01</v>
      </c>
      <c r="Z15" s="139">
        <v>2163747.36</v>
      </c>
      <c r="AA15" s="60"/>
      <c r="AB15" s="140">
        <v>8.02</v>
      </c>
      <c r="AC15" s="28">
        <v>538662.67000000004</v>
      </c>
      <c r="AE15" s="140">
        <v>1.37</v>
      </c>
      <c r="AF15" s="140">
        <v>0.8</v>
      </c>
      <c r="AG15" s="140">
        <v>1.21</v>
      </c>
      <c r="AH15" s="44">
        <v>223737.91</v>
      </c>
      <c r="AI15" s="60"/>
      <c r="AJ15" s="140">
        <v>0.61</v>
      </c>
      <c r="AK15" s="140">
        <v>0.35</v>
      </c>
      <c r="AL15" s="140">
        <v>0.4</v>
      </c>
      <c r="AM15" s="44">
        <v>89216.8</v>
      </c>
      <c r="AO15" s="28">
        <v>46.44</v>
      </c>
      <c r="AP15" s="117">
        <v>13.35</v>
      </c>
      <c r="AQ15" s="117">
        <v>4.82</v>
      </c>
      <c r="AR15" s="44">
        <v>75597.399999999994</v>
      </c>
      <c r="AS15" s="60"/>
      <c r="AT15" s="71">
        <v>0.61</v>
      </c>
      <c r="AU15" s="71">
        <v>0.64</v>
      </c>
      <c r="AV15" s="71">
        <v>0.97</v>
      </c>
      <c r="AW15" s="44">
        <v>160281.29999999999</v>
      </c>
      <c r="AX15" s="60"/>
      <c r="AY15" s="140">
        <v>0.36</v>
      </c>
      <c r="AZ15" s="140">
        <v>0.21</v>
      </c>
      <c r="BA15" s="140">
        <v>0.32</v>
      </c>
      <c r="BB15" s="28">
        <v>52261.69</v>
      </c>
      <c r="BC15" s="60"/>
      <c r="BD15" s="140">
        <v>1.22</v>
      </c>
      <c r="BE15" s="140">
        <v>0.71</v>
      </c>
      <c r="BF15" s="140">
        <v>1.21</v>
      </c>
      <c r="BG15" s="44">
        <v>82717.02</v>
      </c>
      <c r="BH15" s="60"/>
      <c r="BI15" s="139">
        <v>0.61</v>
      </c>
      <c r="BJ15" s="139">
        <v>0.35</v>
      </c>
      <c r="BK15" s="139">
        <v>0.4</v>
      </c>
      <c r="BL15" s="44">
        <v>97433.12</v>
      </c>
      <c r="BM15" s="60"/>
      <c r="BN15" s="140">
        <v>0.91</v>
      </c>
      <c r="BO15" s="140">
        <v>0.53</v>
      </c>
      <c r="BP15" s="140">
        <v>0.81</v>
      </c>
      <c r="BQ15" s="139">
        <v>59271.75</v>
      </c>
      <c r="BR15" s="60"/>
      <c r="BS15" s="140">
        <v>0.61</v>
      </c>
      <c r="BT15" s="140">
        <v>0.35</v>
      </c>
      <c r="BU15" s="140">
        <v>0.4</v>
      </c>
      <c r="BV15" s="44">
        <v>147502.88</v>
      </c>
      <c r="BW15" s="60"/>
      <c r="BX15" s="140">
        <v>0.61</v>
      </c>
      <c r="BY15" s="140">
        <v>0.35</v>
      </c>
      <c r="BZ15" s="140">
        <v>0.4</v>
      </c>
      <c r="CA15" s="44">
        <v>127266.08</v>
      </c>
      <c r="CB15" s="60"/>
      <c r="CC15" s="140">
        <v>1.22</v>
      </c>
      <c r="CD15" s="140">
        <v>0.71</v>
      </c>
      <c r="CE15" s="140">
        <v>1.21</v>
      </c>
      <c r="CF15" s="44">
        <v>99258.54</v>
      </c>
      <c r="CG15" s="60"/>
      <c r="CH15" s="28">
        <v>3916954.52</v>
      </c>
      <c r="CI15" s="60"/>
      <c r="CJ15" s="64">
        <v>3841357.12</v>
      </c>
      <c r="CK15" s="124"/>
      <c r="CN15" s="151"/>
    </row>
    <row r="16" spans="1:683" x14ac:dyDescent="0.25">
      <c r="A16" s="116" t="s">
        <v>349</v>
      </c>
      <c r="B16" s="24" t="s">
        <v>350</v>
      </c>
      <c r="C16" s="27" t="s">
        <v>142</v>
      </c>
      <c r="D16" s="27" t="s">
        <v>120</v>
      </c>
      <c r="E16" s="139">
        <v>1259.1500000000001</v>
      </c>
      <c r="F16" s="68"/>
      <c r="G16" s="139">
        <v>490.33000000000004</v>
      </c>
      <c r="H16" s="139">
        <v>758.81999999999994</v>
      </c>
      <c r="I16" s="139">
        <v>758.81999999999994</v>
      </c>
      <c r="J16" s="68">
        <v>9</v>
      </c>
      <c r="K16" s="139">
        <v>793.49</v>
      </c>
      <c r="L16" s="139">
        <v>783.49</v>
      </c>
      <c r="M16" s="139">
        <v>465.65999999999997</v>
      </c>
      <c r="N16" s="139">
        <v>0</v>
      </c>
      <c r="O16" s="60"/>
      <c r="P16" s="132">
        <v>212.35922827522717</v>
      </c>
      <c r="Q16" s="132">
        <v>277.97077172477287</v>
      </c>
      <c r="R16" s="132">
        <v>328.64077172477278</v>
      </c>
      <c r="S16" s="132">
        <v>430.17922827522716</v>
      </c>
      <c r="T16" s="132">
        <v>0</v>
      </c>
      <c r="U16" s="132">
        <v>0</v>
      </c>
      <c r="V16" s="126"/>
      <c r="W16" s="140">
        <v>28.05</v>
      </c>
      <c r="X16" s="140">
        <v>33.630000000000003</v>
      </c>
      <c r="Y16" s="140">
        <v>0</v>
      </c>
      <c r="Z16" s="139">
        <v>3877513.2</v>
      </c>
      <c r="AA16" s="60"/>
      <c r="AB16" s="140">
        <v>12.33</v>
      </c>
      <c r="AC16" s="28">
        <v>775502.64</v>
      </c>
      <c r="AE16" s="140">
        <v>3.96</v>
      </c>
      <c r="AF16" s="140">
        <v>2.3199999999999998</v>
      </c>
      <c r="AG16" s="140">
        <v>0</v>
      </c>
      <c r="AH16" s="44">
        <v>394792.2</v>
      </c>
      <c r="AI16" s="60"/>
      <c r="AJ16" s="140">
        <v>1.76</v>
      </c>
      <c r="AK16" s="140">
        <v>1.03</v>
      </c>
      <c r="AL16" s="140">
        <v>0</v>
      </c>
      <c r="AM16" s="44">
        <v>175393.35</v>
      </c>
      <c r="AO16" s="28">
        <v>84.75</v>
      </c>
      <c r="AP16" s="117">
        <v>28.96</v>
      </c>
      <c r="AQ16" s="117">
        <v>8.93</v>
      </c>
      <c r="AR16" s="44">
        <v>143657.01999999999</v>
      </c>
      <c r="AS16" s="60"/>
      <c r="AT16" s="71">
        <v>1.76</v>
      </c>
      <c r="AU16" s="71">
        <v>1.86</v>
      </c>
      <c r="AV16" s="71">
        <v>0</v>
      </c>
      <c r="AW16" s="44">
        <v>243897.5</v>
      </c>
      <c r="AX16" s="60"/>
      <c r="AY16" s="140">
        <v>1.05</v>
      </c>
      <c r="AZ16" s="140">
        <v>0.62</v>
      </c>
      <c r="BA16" s="140">
        <v>0</v>
      </c>
      <c r="BB16" s="28">
        <v>98064.07</v>
      </c>
      <c r="BC16" s="60"/>
      <c r="BD16" s="140">
        <v>3.52</v>
      </c>
      <c r="BE16" s="140">
        <v>2.06</v>
      </c>
      <c r="BF16" s="140">
        <v>0</v>
      </c>
      <c r="BG16" s="44">
        <v>146993.94</v>
      </c>
      <c r="BH16" s="60"/>
      <c r="BI16" s="139">
        <v>1.76</v>
      </c>
      <c r="BJ16" s="139">
        <v>1.03</v>
      </c>
      <c r="BK16" s="139">
        <v>0</v>
      </c>
      <c r="BL16" s="44">
        <v>199881.18</v>
      </c>
      <c r="BM16" s="60"/>
      <c r="BN16" s="140">
        <v>2.64</v>
      </c>
      <c r="BO16" s="140">
        <v>1.55</v>
      </c>
      <c r="BP16" s="140">
        <v>0</v>
      </c>
      <c r="BQ16" s="139">
        <v>110377.17</v>
      </c>
      <c r="BR16" s="60"/>
      <c r="BS16" s="140">
        <v>1.76</v>
      </c>
      <c r="BT16" s="140">
        <v>1.03</v>
      </c>
      <c r="BU16" s="140">
        <v>0</v>
      </c>
      <c r="BV16" s="44">
        <v>302597.82</v>
      </c>
      <c r="BW16" s="60"/>
      <c r="BX16" s="140">
        <v>1.76</v>
      </c>
      <c r="BY16" s="140">
        <v>1.03</v>
      </c>
      <c r="BZ16" s="140">
        <v>0</v>
      </c>
      <c r="CA16" s="44">
        <v>261082.62</v>
      </c>
      <c r="CB16" s="60"/>
      <c r="CC16" s="140">
        <v>3.52</v>
      </c>
      <c r="CD16" s="140">
        <v>2.06</v>
      </c>
      <c r="CE16" s="140">
        <v>0</v>
      </c>
      <c r="CF16" s="44">
        <v>176389.38</v>
      </c>
      <c r="CG16" s="60"/>
      <c r="CH16" s="28">
        <v>6906142.0900000008</v>
      </c>
      <c r="CI16" s="60"/>
      <c r="CJ16" s="64">
        <v>6762485.0700000012</v>
      </c>
      <c r="CK16" s="124"/>
      <c r="CN16" s="151"/>
    </row>
    <row r="17" spans="1:92" x14ac:dyDescent="0.25">
      <c r="A17" s="116" t="s">
        <v>526</v>
      </c>
      <c r="B17" s="24" t="s">
        <v>527</v>
      </c>
      <c r="C17" s="27" t="s">
        <v>520</v>
      </c>
      <c r="D17" s="27" t="s">
        <v>12</v>
      </c>
      <c r="E17" s="139">
        <v>665.19</v>
      </c>
      <c r="F17" s="68"/>
      <c r="G17" s="139">
        <v>181.82</v>
      </c>
      <c r="H17" s="139">
        <v>250.46999999999997</v>
      </c>
      <c r="I17" s="139">
        <v>475.95999999999992</v>
      </c>
      <c r="J17" s="68">
        <v>10</v>
      </c>
      <c r="K17" s="139">
        <v>275.54999999999995</v>
      </c>
      <c r="L17" s="139">
        <v>268.14</v>
      </c>
      <c r="M17" s="139">
        <v>164.14999999999998</v>
      </c>
      <c r="N17" s="139">
        <v>225.49</v>
      </c>
      <c r="O17" s="60"/>
      <c r="P17" s="132">
        <v>92.22849767399434</v>
      </c>
      <c r="Q17" s="132">
        <v>89.591502326005653</v>
      </c>
      <c r="R17" s="132">
        <v>127.05132445498494</v>
      </c>
      <c r="S17" s="132">
        <v>123.41867554501503</v>
      </c>
      <c r="T17" s="132">
        <v>114.38017787102072</v>
      </c>
      <c r="U17" s="132">
        <v>111.10982212897929</v>
      </c>
      <c r="V17" s="126"/>
      <c r="W17" s="140">
        <v>10.62</v>
      </c>
      <c r="X17" s="140">
        <v>11.28</v>
      </c>
      <c r="Y17" s="140">
        <v>10.16</v>
      </c>
      <c r="Z17" s="139">
        <v>2109950.06</v>
      </c>
      <c r="AA17" s="60"/>
      <c r="AB17" s="140">
        <v>7.76</v>
      </c>
      <c r="AC17" s="28">
        <v>519726.44</v>
      </c>
      <c r="AE17" s="140">
        <v>1.37</v>
      </c>
      <c r="AF17" s="140">
        <v>0.82</v>
      </c>
      <c r="AG17" s="140">
        <v>1.1200000000000001</v>
      </c>
      <c r="AH17" s="44">
        <v>218500.27</v>
      </c>
      <c r="AI17" s="60"/>
      <c r="AJ17" s="140">
        <v>0.61</v>
      </c>
      <c r="AK17" s="140">
        <v>0.36</v>
      </c>
      <c r="AL17" s="140">
        <v>0.37</v>
      </c>
      <c r="AM17" s="44">
        <v>87680.47</v>
      </c>
      <c r="AO17" s="28">
        <v>45.339999999999989</v>
      </c>
      <c r="AP17" s="117">
        <v>16.05</v>
      </c>
      <c r="AQ17" s="117">
        <v>4.71</v>
      </c>
      <c r="AR17" s="44">
        <v>77503.47</v>
      </c>
      <c r="AS17" s="60"/>
      <c r="AT17" s="71">
        <v>0.61</v>
      </c>
      <c r="AU17" s="71">
        <v>0.65</v>
      </c>
      <c r="AV17" s="71">
        <v>0.9</v>
      </c>
      <c r="AW17" s="44">
        <v>155466</v>
      </c>
      <c r="AX17" s="60"/>
      <c r="AY17" s="140">
        <v>0.36</v>
      </c>
      <c r="AZ17" s="140">
        <v>0.21</v>
      </c>
      <c r="BA17" s="140">
        <v>0.3</v>
      </c>
      <c r="BB17" s="28">
        <v>51087.27</v>
      </c>
      <c r="BC17" s="60"/>
      <c r="BD17" s="140">
        <v>1.22</v>
      </c>
      <c r="BE17" s="140">
        <v>0.72</v>
      </c>
      <c r="BF17" s="140">
        <v>1.1200000000000001</v>
      </c>
      <c r="BG17" s="44">
        <v>80609.58</v>
      </c>
      <c r="BH17" s="60"/>
      <c r="BI17" s="139">
        <v>0.61</v>
      </c>
      <c r="BJ17" s="139">
        <v>0.36</v>
      </c>
      <c r="BK17" s="139">
        <v>0.37</v>
      </c>
      <c r="BL17" s="44">
        <v>96000.28</v>
      </c>
      <c r="BM17" s="60"/>
      <c r="BN17" s="140">
        <v>0.91</v>
      </c>
      <c r="BO17" s="140">
        <v>0.54</v>
      </c>
      <c r="BP17" s="140">
        <v>0.75</v>
      </c>
      <c r="BQ17" s="139">
        <v>57954.6</v>
      </c>
      <c r="BR17" s="60"/>
      <c r="BS17" s="140">
        <v>0.61</v>
      </c>
      <c r="BT17" s="140">
        <v>0.36</v>
      </c>
      <c r="BU17" s="140">
        <v>0.37</v>
      </c>
      <c r="BV17" s="44">
        <v>145333.72</v>
      </c>
      <c r="BW17" s="60"/>
      <c r="BX17" s="140">
        <v>0.61</v>
      </c>
      <c r="BY17" s="140">
        <v>0.36</v>
      </c>
      <c r="BZ17" s="140">
        <v>0.37</v>
      </c>
      <c r="CA17" s="44">
        <v>125394.52</v>
      </c>
      <c r="CB17" s="60"/>
      <c r="CC17" s="140">
        <v>1.22</v>
      </c>
      <c r="CD17" s="140">
        <v>0.72</v>
      </c>
      <c r="CE17" s="140">
        <v>1.1200000000000001</v>
      </c>
      <c r="CF17" s="44">
        <v>96729.66</v>
      </c>
      <c r="CG17" s="60"/>
      <c r="CH17" s="28">
        <v>3821936.34</v>
      </c>
      <c r="CI17" s="60"/>
      <c r="CJ17" s="64">
        <v>3744432.8699999996</v>
      </c>
      <c r="CK17" s="124"/>
      <c r="CN17" s="151"/>
    </row>
    <row r="18" spans="1:92" x14ac:dyDescent="0.25">
      <c r="A18" s="116" t="s">
        <v>413</v>
      </c>
      <c r="B18" s="24" t="s">
        <v>414</v>
      </c>
      <c r="C18" s="27" t="s">
        <v>142</v>
      </c>
      <c r="D18" s="27" t="s">
        <v>131</v>
      </c>
      <c r="E18" s="139">
        <v>1961.5</v>
      </c>
      <c r="F18" s="68"/>
      <c r="G18" s="139">
        <v>0</v>
      </c>
      <c r="H18" s="139">
        <v>0</v>
      </c>
      <c r="I18" s="139">
        <v>1961.5</v>
      </c>
      <c r="J18" s="68">
        <v>11</v>
      </c>
      <c r="K18" s="139">
        <v>0</v>
      </c>
      <c r="L18" s="139">
        <v>0</v>
      </c>
      <c r="M18" s="139">
        <v>0</v>
      </c>
      <c r="N18" s="139">
        <v>1961.5</v>
      </c>
      <c r="O18" s="60"/>
      <c r="P18" s="132">
        <v>0</v>
      </c>
      <c r="Q18" s="132">
        <v>0</v>
      </c>
      <c r="R18" s="132">
        <v>0</v>
      </c>
      <c r="S18" s="132">
        <v>0</v>
      </c>
      <c r="T18" s="132">
        <v>1316</v>
      </c>
      <c r="U18" s="132">
        <v>645.5</v>
      </c>
      <c r="V18" s="126"/>
      <c r="W18" s="140">
        <v>0</v>
      </c>
      <c r="X18" s="140">
        <v>0</v>
      </c>
      <c r="Y18" s="140">
        <v>91.62</v>
      </c>
      <c r="Z18" s="139">
        <v>6611848.9199999999</v>
      </c>
      <c r="AA18" s="60"/>
      <c r="AB18" s="140">
        <v>30.53</v>
      </c>
      <c r="AC18" s="28">
        <v>2203729.2400000002</v>
      </c>
      <c r="AE18" s="140">
        <v>0</v>
      </c>
      <c r="AF18" s="140">
        <v>0</v>
      </c>
      <c r="AG18" s="140">
        <v>9.8000000000000007</v>
      </c>
      <c r="AH18" s="44">
        <v>707226.8</v>
      </c>
      <c r="AI18" s="60"/>
      <c r="AJ18" s="140">
        <v>0</v>
      </c>
      <c r="AK18" s="140">
        <v>0</v>
      </c>
      <c r="AL18" s="140">
        <v>3.26</v>
      </c>
      <c r="AM18" s="44">
        <v>235261.16</v>
      </c>
      <c r="AO18" s="28">
        <v>137.82000000000002</v>
      </c>
      <c r="AP18" s="117">
        <v>53.209999999999994</v>
      </c>
      <c r="AQ18" s="117">
        <v>13.91</v>
      </c>
      <c r="AR18" s="44">
        <v>240805.8</v>
      </c>
      <c r="AS18" s="60"/>
      <c r="AT18" s="71">
        <v>0</v>
      </c>
      <c r="AU18" s="71">
        <v>0</v>
      </c>
      <c r="AV18" s="71">
        <v>7.84</v>
      </c>
      <c r="AW18" s="44">
        <v>614773.6</v>
      </c>
      <c r="AX18" s="60"/>
      <c r="AY18" s="140">
        <v>0</v>
      </c>
      <c r="AZ18" s="140">
        <v>0</v>
      </c>
      <c r="BA18" s="140">
        <v>2.61</v>
      </c>
      <c r="BB18" s="28">
        <v>153261.81</v>
      </c>
      <c r="BC18" s="60"/>
      <c r="BD18" s="140">
        <v>0</v>
      </c>
      <c r="BE18" s="140">
        <v>0</v>
      </c>
      <c r="BF18" s="140">
        <v>9.8000000000000007</v>
      </c>
      <c r="BG18" s="44">
        <v>258161.4</v>
      </c>
      <c r="BH18" s="60"/>
      <c r="BI18" s="139">
        <v>0</v>
      </c>
      <c r="BJ18" s="139">
        <v>0</v>
      </c>
      <c r="BK18" s="139">
        <v>3.26</v>
      </c>
      <c r="BL18" s="44">
        <v>233552.92</v>
      </c>
      <c r="BM18" s="60"/>
      <c r="BN18" s="140">
        <v>0</v>
      </c>
      <c r="BO18" s="140">
        <v>0</v>
      </c>
      <c r="BP18" s="140">
        <v>6.53</v>
      </c>
      <c r="BQ18" s="139">
        <v>172019.79</v>
      </c>
      <c r="BR18" s="60"/>
      <c r="BS18" s="140">
        <v>0</v>
      </c>
      <c r="BT18" s="140">
        <v>0</v>
      </c>
      <c r="BU18" s="140">
        <v>3.26</v>
      </c>
      <c r="BV18" s="44">
        <v>353573.08</v>
      </c>
      <c r="BW18" s="60"/>
      <c r="BX18" s="140">
        <v>0</v>
      </c>
      <c r="BY18" s="140">
        <v>0</v>
      </c>
      <c r="BZ18" s="140">
        <v>3.26</v>
      </c>
      <c r="CA18" s="44">
        <v>305064.28000000003</v>
      </c>
      <c r="CB18" s="60"/>
      <c r="CC18" s="140">
        <v>0</v>
      </c>
      <c r="CD18" s="140">
        <v>0</v>
      </c>
      <c r="CE18" s="140">
        <v>9.8000000000000007</v>
      </c>
      <c r="CF18" s="44">
        <v>309787.8</v>
      </c>
      <c r="CG18" s="60"/>
      <c r="CH18" s="28">
        <v>12399066.600000001</v>
      </c>
      <c r="CI18" s="60"/>
      <c r="CJ18" s="64">
        <v>12158260.800000001</v>
      </c>
      <c r="CK18" s="124"/>
      <c r="CN18" s="151"/>
    </row>
    <row r="19" spans="1:92" x14ac:dyDescent="0.25">
      <c r="A19" s="116" t="s">
        <v>149</v>
      </c>
      <c r="B19" s="24" t="s">
        <v>150</v>
      </c>
      <c r="C19" s="27" t="s">
        <v>142</v>
      </c>
      <c r="D19" s="27" t="s">
        <v>120</v>
      </c>
      <c r="E19" s="139">
        <v>5299.75</v>
      </c>
      <c r="F19" s="68"/>
      <c r="G19" s="139">
        <v>2152.75</v>
      </c>
      <c r="H19" s="139">
        <v>3100.5</v>
      </c>
      <c r="I19" s="139">
        <v>3100.5</v>
      </c>
      <c r="J19" s="68">
        <v>12</v>
      </c>
      <c r="K19" s="139">
        <v>3467.75</v>
      </c>
      <c r="L19" s="139">
        <v>3421.25</v>
      </c>
      <c r="M19" s="139">
        <v>1832</v>
      </c>
      <c r="N19" s="139">
        <v>0</v>
      </c>
      <c r="O19" s="60"/>
      <c r="P19" s="132">
        <v>280.15972302860138</v>
      </c>
      <c r="Q19" s="132">
        <v>1872.5902769713987</v>
      </c>
      <c r="R19" s="132">
        <v>403.5002769713987</v>
      </c>
      <c r="S19" s="132">
        <v>2696.9997230286012</v>
      </c>
      <c r="T19" s="132">
        <v>0</v>
      </c>
      <c r="U19" s="132">
        <v>0</v>
      </c>
      <c r="V19" s="126"/>
      <c r="W19" s="140">
        <v>112.3</v>
      </c>
      <c r="X19" s="140">
        <v>128.05000000000001</v>
      </c>
      <c r="Y19" s="140">
        <v>0</v>
      </c>
      <c r="Z19" s="139">
        <v>15109602.75</v>
      </c>
      <c r="AA19" s="60"/>
      <c r="AB19" s="140">
        <v>48.07</v>
      </c>
      <c r="AC19" s="28">
        <v>3021920.55</v>
      </c>
      <c r="AE19" s="140">
        <v>17.329999999999998</v>
      </c>
      <c r="AF19" s="140">
        <v>9.16</v>
      </c>
      <c r="AG19" s="140">
        <v>0</v>
      </c>
      <c r="AH19" s="44">
        <v>1665293.85</v>
      </c>
      <c r="AI19" s="60"/>
      <c r="AJ19" s="140">
        <v>7.7</v>
      </c>
      <c r="AK19" s="140">
        <v>4.07</v>
      </c>
      <c r="AL19" s="140">
        <v>0</v>
      </c>
      <c r="AM19" s="44">
        <v>739921.05</v>
      </c>
      <c r="AO19" s="28">
        <v>333.74</v>
      </c>
      <c r="AP19" s="117">
        <v>75.47999999999999</v>
      </c>
      <c r="AQ19" s="117">
        <v>37.58</v>
      </c>
      <c r="AR19" s="44">
        <v>519656.81</v>
      </c>
      <c r="AS19" s="60"/>
      <c r="AT19" s="71">
        <v>7.7</v>
      </c>
      <c r="AU19" s="71">
        <v>7.32</v>
      </c>
      <c r="AV19" s="71">
        <v>0</v>
      </c>
      <c r="AW19" s="44">
        <v>1011972.5</v>
      </c>
      <c r="AX19" s="60"/>
      <c r="AY19" s="140">
        <v>4.62</v>
      </c>
      <c r="AZ19" s="140">
        <v>2.44</v>
      </c>
      <c r="BA19" s="140">
        <v>0</v>
      </c>
      <c r="BB19" s="28">
        <v>414570.26</v>
      </c>
      <c r="BC19" s="60"/>
      <c r="BD19" s="140">
        <v>15.41</v>
      </c>
      <c r="BE19" s="140">
        <v>8.14</v>
      </c>
      <c r="BF19" s="140">
        <v>0</v>
      </c>
      <c r="BG19" s="44">
        <v>620377.65</v>
      </c>
      <c r="BH19" s="60"/>
      <c r="BI19" s="139">
        <v>7.7</v>
      </c>
      <c r="BJ19" s="139">
        <v>4.07</v>
      </c>
      <c r="BK19" s="139">
        <v>0</v>
      </c>
      <c r="BL19" s="44">
        <v>843226.34</v>
      </c>
      <c r="BM19" s="60"/>
      <c r="BN19" s="140">
        <v>11.55</v>
      </c>
      <c r="BO19" s="140">
        <v>6.1</v>
      </c>
      <c r="BP19" s="140">
        <v>0</v>
      </c>
      <c r="BQ19" s="139">
        <v>464953.95</v>
      </c>
      <c r="BR19" s="60"/>
      <c r="BS19" s="140">
        <v>7.7</v>
      </c>
      <c r="BT19" s="140">
        <v>4.07</v>
      </c>
      <c r="BU19" s="140">
        <v>0</v>
      </c>
      <c r="BV19" s="44">
        <v>1276550.6599999999</v>
      </c>
      <c r="BW19" s="60"/>
      <c r="BX19" s="140">
        <v>7.7</v>
      </c>
      <c r="BY19" s="140">
        <v>4.07</v>
      </c>
      <c r="BZ19" s="140">
        <v>0</v>
      </c>
      <c r="CA19" s="44">
        <v>1101413.06</v>
      </c>
      <c r="CB19" s="60"/>
      <c r="CC19" s="140">
        <v>15.41</v>
      </c>
      <c r="CD19" s="140">
        <v>8.14</v>
      </c>
      <c r="CE19" s="140">
        <v>0</v>
      </c>
      <c r="CF19" s="44">
        <v>744439.05</v>
      </c>
      <c r="CG19" s="60"/>
      <c r="CH19" s="28">
        <v>27533898.48</v>
      </c>
      <c r="CI19" s="60"/>
      <c r="CJ19" s="64">
        <v>27014241.670000002</v>
      </c>
      <c r="CK19" s="124"/>
      <c r="CN19" s="151"/>
    </row>
    <row r="20" spans="1:92" x14ac:dyDescent="0.25">
      <c r="A20" s="116" t="s">
        <v>523</v>
      </c>
      <c r="B20" s="24" t="s">
        <v>524</v>
      </c>
      <c r="C20" s="27" t="s">
        <v>525</v>
      </c>
      <c r="D20" s="27" t="s">
        <v>12</v>
      </c>
      <c r="E20" s="139">
        <v>1140.3699999999999</v>
      </c>
      <c r="F20" s="68"/>
      <c r="G20" s="139">
        <v>343.15</v>
      </c>
      <c r="H20" s="139">
        <v>470.65</v>
      </c>
      <c r="I20" s="139">
        <v>786.81000000000006</v>
      </c>
      <c r="J20" s="68">
        <v>13</v>
      </c>
      <c r="K20" s="139">
        <v>544.04999999999995</v>
      </c>
      <c r="L20" s="139">
        <v>533.64</v>
      </c>
      <c r="M20" s="139">
        <v>280.15999999999997</v>
      </c>
      <c r="N20" s="139">
        <v>316.15999999999997</v>
      </c>
      <c r="O20" s="60"/>
      <c r="P20" s="132">
        <v>135.33950670820207</v>
      </c>
      <c r="Q20" s="132">
        <v>207.81049329179791</v>
      </c>
      <c r="R20" s="132">
        <v>185.62593277638146</v>
      </c>
      <c r="S20" s="132">
        <v>285.02406722361854</v>
      </c>
      <c r="T20" s="132">
        <v>124.69456051541647</v>
      </c>
      <c r="U20" s="132">
        <v>191.4654394845835</v>
      </c>
      <c r="V20" s="126"/>
      <c r="W20" s="140">
        <v>19.41</v>
      </c>
      <c r="X20" s="140">
        <v>20.68</v>
      </c>
      <c r="Y20" s="140">
        <v>13.89</v>
      </c>
      <c r="Z20" s="139">
        <v>3522643.59</v>
      </c>
      <c r="AA20" s="60"/>
      <c r="AB20" s="140">
        <v>12.64</v>
      </c>
      <c r="AC20" s="28">
        <v>838146.73</v>
      </c>
      <c r="AE20" s="140">
        <v>2.72</v>
      </c>
      <c r="AF20" s="140">
        <v>1.4</v>
      </c>
      <c r="AG20" s="140">
        <v>1.58</v>
      </c>
      <c r="AH20" s="44">
        <v>373026.08</v>
      </c>
      <c r="AI20" s="60"/>
      <c r="AJ20" s="140">
        <v>1.2</v>
      </c>
      <c r="AK20" s="140">
        <v>0.62</v>
      </c>
      <c r="AL20" s="140">
        <v>0.52</v>
      </c>
      <c r="AM20" s="44">
        <v>151940.62</v>
      </c>
      <c r="AO20" s="28">
        <v>76.170000000000016</v>
      </c>
      <c r="AP20" s="117">
        <v>20.020000000000003</v>
      </c>
      <c r="AQ20" s="117">
        <v>8.08</v>
      </c>
      <c r="AR20" s="44">
        <v>121780.24</v>
      </c>
      <c r="AS20" s="60"/>
      <c r="AT20" s="71">
        <v>1.2</v>
      </c>
      <c r="AU20" s="71">
        <v>1.1200000000000001</v>
      </c>
      <c r="AV20" s="71">
        <v>1.26</v>
      </c>
      <c r="AW20" s="44">
        <v>255112.9</v>
      </c>
      <c r="AX20" s="60"/>
      <c r="AY20" s="140">
        <v>0.72</v>
      </c>
      <c r="AZ20" s="140">
        <v>0.37</v>
      </c>
      <c r="BA20" s="140">
        <v>0.42</v>
      </c>
      <c r="BB20" s="28">
        <v>88668.71</v>
      </c>
      <c r="BC20" s="60"/>
      <c r="BD20" s="140">
        <v>2.41</v>
      </c>
      <c r="BE20" s="140">
        <v>1.24</v>
      </c>
      <c r="BF20" s="140">
        <v>1.58</v>
      </c>
      <c r="BG20" s="44">
        <v>137773.89000000001</v>
      </c>
      <c r="BH20" s="60"/>
      <c r="BI20" s="139">
        <v>1.2</v>
      </c>
      <c r="BJ20" s="139">
        <v>0.62</v>
      </c>
      <c r="BK20" s="139">
        <v>0.52</v>
      </c>
      <c r="BL20" s="44">
        <v>167642.28</v>
      </c>
      <c r="BM20" s="60"/>
      <c r="BN20" s="140">
        <v>1.81</v>
      </c>
      <c r="BO20" s="140">
        <v>0.93</v>
      </c>
      <c r="BP20" s="140">
        <v>1.05</v>
      </c>
      <c r="BQ20" s="139">
        <v>99839.97</v>
      </c>
      <c r="BR20" s="60"/>
      <c r="BS20" s="140">
        <v>1.2</v>
      </c>
      <c r="BT20" s="140">
        <v>0.62</v>
      </c>
      <c r="BU20" s="140">
        <v>0.52</v>
      </c>
      <c r="BV20" s="44">
        <v>253791.72</v>
      </c>
      <c r="BW20" s="60"/>
      <c r="BX20" s="140">
        <v>1.2</v>
      </c>
      <c r="BY20" s="140">
        <v>0.62</v>
      </c>
      <c r="BZ20" s="140">
        <v>0.52</v>
      </c>
      <c r="CA20" s="44">
        <v>218972.52</v>
      </c>
      <c r="CB20" s="60"/>
      <c r="CC20" s="140">
        <v>2.41</v>
      </c>
      <c r="CD20" s="140">
        <v>1.24</v>
      </c>
      <c r="CE20" s="140">
        <v>1.58</v>
      </c>
      <c r="CF20" s="44">
        <v>165325.53</v>
      </c>
      <c r="CG20" s="60"/>
      <c r="CH20" s="28">
        <v>6394664.7799999993</v>
      </c>
      <c r="CI20" s="60"/>
      <c r="CJ20" s="64">
        <v>6272884.5399999991</v>
      </c>
      <c r="CK20" s="124"/>
      <c r="CN20" s="151"/>
    </row>
    <row r="21" spans="1:92" x14ac:dyDescent="0.25">
      <c r="A21" s="116" t="s">
        <v>321</v>
      </c>
      <c r="B21" s="24" t="s">
        <v>322</v>
      </c>
      <c r="C21" s="27" t="s">
        <v>142</v>
      </c>
      <c r="D21" s="27" t="s">
        <v>120</v>
      </c>
      <c r="E21" s="139">
        <v>626.64</v>
      </c>
      <c r="F21" s="68"/>
      <c r="G21" s="139">
        <v>250.82</v>
      </c>
      <c r="H21" s="139">
        <v>364.82</v>
      </c>
      <c r="I21" s="139">
        <v>364.82</v>
      </c>
      <c r="J21" s="68">
        <v>14</v>
      </c>
      <c r="K21" s="139">
        <v>397.30999999999995</v>
      </c>
      <c r="L21" s="139">
        <v>386.30999999999995</v>
      </c>
      <c r="M21" s="139">
        <v>229.32999999999998</v>
      </c>
      <c r="N21" s="139">
        <v>0</v>
      </c>
      <c r="O21" s="60"/>
      <c r="P21" s="132">
        <v>135.39570300825156</v>
      </c>
      <c r="Q21" s="132">
        <v>115.42429699174843</v>
      </c>
      <c r="R21" s="132">
        <v>196.93429699174843</v>
      </c>
      <c r="S21" s="132">
        <v>167.88570300825157</v>
      </c>
      <c r="T21" s="132">
        <v>0</v>
      </c>
      <c r="U21" s="132">
        <v>0</v>
      </c>
      <c r="V21" s="126"/>
      <c r="W21" s="140">
        <v>14.79</v>
      </c>
      <c r="X21" s="140">
        <v>16.559999999999999</v>
      </c>
      <c r="Y21" s="140">
        <v>0</v>
      </c>
      <c r="Z21" s="139">
        <v>1970817.75</v>
      </c>
      <c r="AA21" s="60"/>
      <c r="AB21" s="140">
        <v>6.27</v>
      </c>
      <c r="AC21" s="28">
        <v>394163.55</v>
      </c>
      <c r="AE21" s="140">
        <v>1.98</v>
      </c>
      <c r="AF21" s="140">
        <v>1.1399999999999999</v>
      </c>
      <c r="AG21" s="140">
        <v>0</v>
      </c>
      <c r="AH21" s="44">
        <v>196138.8</v>
      </c>
      <c r="AI21" s="60"/>
      <c r="AJ21" s="140">
        <v>0.88</v>
      </c>
      <c r="AK21" s="140">
        <v>0.5</v>
      </c>
      <c r="AL21" s="140">
        <v>0</v>
      </c>
      <c r="AM21" s="44">
        <v>86753.7</v>
      </c>
      <c r="AO21" s="28">
        <v>42.94</v>
      </c>
      <c r="AP21" s="117">
        <v>14.159999999999997</v>
      </c>
      <c r="AQ21" s="117">
        <v>4.4400000000000004</v>
      </c>
      <c r="AR21" s="44">
        <v>72116.38</v>
      </c>
      <c r="AS21" s="60"/>
      <c r="AT21" s="71">
        <v>0.88</v>
      </c>
      <c r="AU21" s="71">
        <v>0.91</v>
      </c>
      <c r="AV21" s="71">
        <v>0</v>
      </c>
      <c r="AW21" s="44">
        <v>120601.25</v>
      </c>
      <c r="AX21" s="60"/>
      <c r="AY21" s="140">
        <v>0.52</v>
      </c>
      <c r="AZ21" s="140">
        <v>0.3</v>
      </c>
      <c r="BA21" s="140">
        <v>0</v>
      </c>
      <c r="BB21" s="28">
        <v>48151.22</v>
      </c>
      <c r="BC21" s="60"/>
      <c r="BD21" s="140">
        <v>1.76</v>
      </c>
      <c r="BE21" s="140">
        <v>1.01</v>
      </c>
      <c r="BF21" s="140">
        <v>0</v>
      </c>
      <c r="BG21" s="44">
        <v>72970.11</v>
      </c>
      <c r="BH21" s="60"/>
      <c r="BI21" s="139">
        <v>0.88</v>
      </c>
      <c r="BJ21" s="139">
        <v>0.5</v>
      </c>
      <c r="BK21" s="139">
        <v>0</v>
      </c>
      <c r="BL21" s="44">
        <v>98865.96</v>
      </c>
      <c r="BM21" s="60"/>
      <c r="BN21" s="140">
        <v>1.32</v>
      </c>
      <c r="BO21" s="140">
        <v>0.76</v>
      </c>
      <c r="BP21" s="140">
        <v>0</v>
      </c>
      <c r="BQ21" s="139">
        <v>54793.440000000002</v>
      </c>
      <c r="BR21" s="60"/>
      <c r="BS21" s="140">
        <v>0.88</v>
      </c>
      <c r="BT21" s="140">
        <v>0.5</v>
      </c>
      <c r="BU21" s="140">
        <v>0</v>
      </c>
      <c r="BV21" s="44">
        <v>149672.04</v>
      </c>
      <c r="BW21" s="60"/>
      <c r="BX21" s="140">
        <v>0.88</v>
      </c>
      <c r="BY21" s="140">
        <v>0.5</v>
      </c>
      <c r="BZ21" s="140">
        <v>0</v>
      </c>
      <c r="CA21" s="44">
        <v>129137.64</v>
      </c>
      <c r="CB21" s="60"/>
      <c r="CC21" s="140">
        <v>1.76</v>
      </c>
      <c r="CD21" s="140">
        <v>1.01</v>
      </c>
      <c r="CE21" s="140">
        <v>0</v>
      </c>
      <c r="CF21" s="44">
        <v>87562.47</v>
      </c>
      <c r="CG21" s="60"/>
      <c r="CH21" s="28">
        <v>3481744.31</v>
      </c>
      <c r="CI21" s="60"/>
      <c r="CJ21" s="64">
        <v>3409627.93</v>
      </c>
      <c r="CK21" s="124"/>
      <c r="CN21" s="151"/>
    </row>
    <row r="22" spans="1:92" x14ac:dyDescent="0.25">
      <c r="A22" s="116" t="s">
        <v>593</v>
      </c>
      <c r="B22" s="24" t="s">
        <v>594</v>
      </c>
      <c r="C22" s="27" t="s">
        <v>584</v>
      </c>
      <c r="D22" s="27" t="s">
        <v>120</v>
      </c>
      <c r="E22" s="139">
        <v>349.56</v>
      </c>
      <c r="F22" s="68"/>
      <c r="G22" s="139">
        <v>155.14999999999998</v>
      </c>
      <c r="H22" s="139">
        <v>191.15999999999997</v>
      </c>
      <c r="I22" s="139">
        <v>191.15999999999997</v>
      </c>
      <c r="J22" s="68">
        <v>15</v>
      </c>
      <c r="K22" s="139">
        <v>233.89999999999998</v>
      </c>
      <c r="L22" s="139">
        <v>230.64999999999998</v>
      </c>
      <c r="M22" s="139">
        <v>115.66</v>
      </c>
      <c r="N22" s="139">
        <v>0</v>
      </c>
      <c r="O22" s="60"/>
      <c r="P22" s="132">
        <v>16.42401027980711</v>
      </c>
      <c r="Q22" s="132">
        <v>138.72598972019287</v>
      </c>
      <c r="R22" s="132">
        <v>20.23598972019289</v>
      </c>
      <c r="S22" s="132">
        <v>170.92401027980708</v>
      </c>
      <c r="T22" s="132">
        <v>0</v>
      </c>
      <c r="U22" s="132">
        <v>0</v>
      </c>
      <c r="V22" s="126"/>
      <c r="W22" s="140">
        <v>8.0299999999999994</v>
      </c>
      <c r="X22" s="140">
        <v>7.84</v>
      </c>
      <c r="Y22" s="140">
        <v>0</v>
      </c>
      <c r="Z22" s="139">
        <v>997667.55</v>
      </c>
      <c r="AA22" s="60"/>
      <c r="AB22" s="140">
        <v>3.17</v>
      </c>
      <c r="AC22" s="28">
        <v>199533.51</v>
      </c>
      <c r="AE22" s="140">
        <v>1.1599999999999999</v>
      </c>
      <c r="AF22" s="140">
        <v>0.56999999999999995</v>
      </c>
      <c r="AG22" s="140">
        <v>0</v>
      </c>
      <c r="AH22" s="44">
        <v>108756.45</v>
      </c>
      <c r="AI22" s="60"/>
      <c r="AJ22" s="140">
        <v>0.51</v>
      </c>
      <c r="AK22" s="140">
        <v>0.25</v>
      </c>
      <c r="AL22" s="140">
        <v>0</v>
      </c>
      <c r="AM22" s="44">
        <v>47777.4</v>
      </c>
      <c r="AO22" s="28">
        <v>21.99</v>
      </c>
      <c r="AP22" s="117">
        <v>3.3600000000000003</v>
      </c>
      <c r="AQ22" s="117">
        <v>2.4700000000000002</v>
      </c>
      <c r="AR22" s="44">
        <v>32260.74</v>
      </c>
      <c r="AS22" s="60"/>
      <c r="AT22" s="71">
        <v>0.51</v>
      </c>
      <c r="AU22" s="71">
        <v>0.46</v>
      </c>
      <c r="AV22" s="71">
        <v>0</v>
      </c>
      <c r="AW22" s="44">
        <v>65353.75</v>
      </c>
      <c r="AX22" s="60"/>
      <c r="AY22" s="140">
        <v>0.31</v>
      </c>
      <c r="AZ22" s="140">
        <v>0.15</v>
      </c>
      <c r="BA22" s="140">
        <v>0</v>
      </c>
      <c r="BB22" s="28">
        <v>27011.66</v>
      </c>
      <c r="BC22" s="60"/>
      <c r="BD22" s="140">
        <v>1.03</v>
      </c>
      <c r="BE22" s="140">
        <v>0.51</v>
      </c>
      <c r="BF22" s="140">
        <v>0</v>
      </c>
      <c r="BG22" s="44">
        <v>40568.22</v>
      </c>
      <c r="BH22" s="60"/>
      <c r="BI22" s="139">
        <v>0.51</v>
      </c>
      <c r="BJ22" s="139">
        <v>0.25</v>
      </c>
      <c r="BK22" s="139">
        <v>0</v>
      </c>
      <c r="BL22" s="44">
        <v>54447.92</v>
      </c>
      <c r="BM22" s="60"/>
      <c r="BN22" s="140">
        <v>0.77</v>
      </c>
      <c r="BO22" s="140">
        <v>0.38</v>
      </c>
      <c r="BP22" s="140">
        <v>0</v>
      </c>
      <c r="BQ22" s="139">
        <v>30294.45</v>
      </c>
      <c r="BR22" s="60"/>
      <c r="BS22" s="140">
        <v>0.51</v>
      </c>
      <c r="BT22" s="140">
        <v>0.25</v>
      </c>
      <c r="BU22" s="140">
        <v>0</v>
      </c>
      <c r="BV22" s="44">
        <v>82428.08</v>
      </c>
      <c r="BW22" s="60"/>
      <c r="BX22" s="140">
        <v>0.51</v>
      </c>
      <c r="BY22" s="140">
        <v>0.25</v>
      </c>
      <c r="BZ22" s="140">
        <v>0</v>
      </c>
      <c r="CA22" s="44">
        <v>71119.28</v>
      </c>
      <c r="CB22" s="60"/>
      <c r="CC22" s="140">
        <v>1.03</v>
      </c>
      <c r="CD22" s="140">
        <v>0.51</v>
      </c>
      <c r="CE22" s="140">
        <v>0</v>
      </c>
      <c r="CF22" s="44">
        <v>48680.94</v>
      </c>
      <c r="CG22" s="60"/>
      <c r="CH22" s="28">
        <v>1805899.9500000002</v>
      </c>
      <c r="CI22" s="60"/>
      <c r="CJ22" s="64">
        <v>1773639.2100000002</v>
      </c>
      <c r="CK22" s="124"/>
      <c r="CN22" s="151"/>
    </row>
    <row r="23" spans="1:92" x14ac:dyDescent="0.25">
      <c r="A23" s="116" t="s">
        <v>169</v>
      </c>
      <c r="B23" s="24" t="s">
        <v>170</v>
      </c>
      <c r="C23" s="27" t="s">
        <v>142</v>
      </c>
      <c r="D23" s="27" t="s">
        <v>120</v>
      </c>
      <c r="E23" s="139">
        <v>725.46</v>
      </c>
      <c r="F23" s="68"/>
      <c r="G23" s="139">
        <v>289.82</v>
      </c>
      <c r="H23" s="139">
        <v>433.98</v>
      </c>
      <c r="I23" s="139">
        <v>433.98</v>
      </c>
      <c r="J23" s="68">
        <v>16</v>
      </c>
      <c r="K23" s="139">
        <v>461.63999999999993</v>
      </c>
      <c r="L23" s="139">
        <v>459.97999999999996</v>
      </c>
      <c r="M23" s="139">
        <v>263.82</v>
      </c>
      <c r="N23" s="139">
        <v>0</v>
      </c>
      <c r="O23" s="60"/>
      <c r="P23" s="132">
        <v>30.831914893617022</v>
      </c>
      <c r="Q23" s="132">
        <v>258.98808510638298</v>
      </c>
      <c r="R23" s="132">
        <v>46.168085106382982</v>
      </c>
      <c r="S23" s="132">
        <v>387.81191489361703</v>
      </c>
      <c r="T23" s="132">
        <v>0</v>
      </c>
      <c r="U23" s="132">
        <v>0</v>
      </c>
      <c r="V23" s="126"/>
      <c r="W23" s="140">
        <v>15</v>
      </c>
      <c r="X23" s="140">
        <v>17.82</v>
      </c>
      <c r="Y23" s="140">
        <v>0</v>
      </c>
      <c r="Z23" s="139">
        <v>2063229.3</v>
      </c>
      <c r="AA23" s="60"/>
      <c r="AB23" s="140">
        <v>6.56</v>
      </c>
      <c r="AC23" s="28">
        <v>412645.86</v>
      </c>
      <c r="AE23" s="140">
        <v>2.2999999999999998</v>
      </c>
      <c r="AF23" s="140">
        <v>1.31</v>
      </c>
      <c r="AG23" s="140">
        <v>0</v>
      </c>
      <c r="AH23" s="44">
        <v>226942.65</v>
      </c>
      <c r="AI23" s="60"/>
      <c r="AJ23" s="140">
        <v>1.02</v>
      </c>
      <c r="AK23" s="140">
        <v>0.57999999999999996</v>
      </c>
      <c r="AL23" s="140">
        <v>0</v>
      </c>
      <c r="AM23" s="44">
        <v>100584</v>
      </c>
      <c r="AO23" s="28">
        <v>45.550000000000004</v>
      </c>
      <c r="AP23" s="117">
        <v>9.8299999999999983</v>
      </c>
      <c r="AQ23" s="117">
        <v>5.14</v>
      </c>
      <c r="AR23" s="44">
        <v>70352.039999999994</v>
      </c>
      <c r="AS23" s="60"/>
      <c r="AT23" s="71">
        <v>1.02</v>
      </c>
      <c r="AU23" s="71">
        <v>1.05</v>
      </c>
      <c r="AV23" s="71">
        <v>0</v>
      </c>
      <c r="AW23" s="44">
        <v>139466.25</v>
      </c>
      <c r="AX23" s="60"/>
      <c r="AY23" s="140">
        <v>0.61</v>
      </c>
      <c r="AZ23" s="140">
        <v>0.35</v>
      </c>
      <c r="BA23" s="140">
        <v>0</v>
      </c>
      <c r="BB23" s="28">
        <v>56372.160000000003</v>
      </c>
      <c r="BC23" s="60"/>
      <c r="BD23" s="140">
        <v>2.0499999999999998</v>
      </c>
      <c r="BE23" s="140">
        <v>1.17</v>
      </c>
      <c r="BF23" s="140">
        <v>0</v>
      </c>
      <c r="BG23" s="44">
        <v>84824.46</v>
      </c>
      <c r="BH23" s="60"/>
      <c r="BI23" s="139">
        <v>1.02</v>
      </c>
      <c r="BJ23" s="139">
        <v>0.57999999999999996</v>
      </c>
      <c r="BK23" s="139">
        <v>0</v>
      </c>
      <c r="BL23" s="44">
        <v>114627.2</v>
      </c>
      <c r="BM23" s="60"/>
      <c r="BN23" s="140">
        <v>1.53</v>
      </c>
      <c r="BO23" s="140">
        <v>0.87</v>
      </c>
      <c r="BP23" s="140">
        <v>0</v>
      </c>
      <c r="BQ23" s="139">
        <v>63223.199999999997</v>
      </c>
      <c r="BR23" s="60"/>
      <c r="BS23" s="140">
        <v>1.02</v>
      </c>
      <c r="BT23" s="140">
        <v>0.57999999999999996</v>
      </c>
      <c r="BU23" s="140">
        <v>0</v>
      </c>
      <c r="BV23" s="44">
        <v>173532.79999999999</v>
      </c>
      <c r="BW23" s="60"/>
      <c r="BX23" s="140">
        <v>1.02</v>
      </c>
      <c r="BY23" s="140">
        <v>0.57999999999999996</v>
      </c>
      <c r="BZ23" s="140">
        <v>0</v>
      </c>
      <c r="CA23" s="44">
        <v>149724.79999999999</v>
      </c>
      <c r="CB23" s="60"/>
      <c r="CC23" s="140">
        <v>2.0499999999999998</v>
      </c>
      <c r="CD23" s="140">
        <v>1.17</v>
      </c>
      <c r="CE23" s="140">
        <v>0</v>
      </c>
      <c r="CF23" s="44">
        <v>101787.42</v>
      </c>
      <c r="CG23" s="60"/>
      <c r="CH23" s="28">
        <v>3757312.1399999997</v>
      </c>
      <c r="CI23" s="60"/>
      <c r="CJ23" s="64">
        <v>3686960.0999999996</v>
      </c>
      <c r="CK23" s="124"/>
      <c r="CN23" s="151"/>
    </row>
    <row r="24" spans="1:92" x14ac:dyDescent="0.25">
      <c r="A24" s="116" t="s">
        <v>597</v>
      </c>
      <c r="B24" s="24" t="s">
        <v>598</v>
      </c>
      <c r="C24" s="27" t="s">
        <v>584</v>
      </c>
      <c r="D24" s="27" t="s">
        <v>120</v>
      </c>
      <c r="E24" s="139">
        <v>158.55000000000001</v>
      </c>
      <c r="F24" s="68"/>
      <c r="G24" s="139">
        <v>78.989999999999995</v>
      </c>
      <c r="H24" s="139">
        <v>77.97999999999999</v>
      </c>
      <c r="I24" s="139">
        <v>77.97999999999999</v>
      </c>
      <c r="J24" s="68">
        <v>17</v>
      </c>
      <c r="K24" s="139">
        <v>114.22999999999999</v>
      </c>
      <c r="L24" s="139">
        <v>112.64999999999999</v>
      </c>
      <c r="M24" s="139">
        <v>44.32</v>
      </c>
      <c r="N24" s="139">
        <v>0</v>
      </c>
      <c r="O24" s="60"/>
      <c r="P24" s="132">
        <v>11.070777855641207</v>
      </c>
      <c r="Q24" s="132">
        <v>67.919222144358784</v>
      </c>
      <c r="R24" s="132">
        <v>10.929222144358794</v>
      </c>
      <c r="S24" s="132">
        <v>67.050777855641201</v>
      </c>
      <c r="T24" s="132">
        <v>0</v>
      </c>
      <c r="U24" s="132">
        <v>0</v>
      </c>
      <c r="V24" s="126"/>
      <c r="W24" s="140">
        <v>4.13</v>
      </c>
      <c r="X24" s="140">
        <v>3.22</v>
      </c>
      <c r="Y24" s="140">
        <v>0</v>
      </c>
      <c r="Z24" s="139">
        <v>462057.75</v>
      </c>
      <c r="AA24" s="60"/>
      <c r="AB24" s="140">
        <v>1.47</v>
      </c>
      <c r="AC24" s="28">
        <v>92411.55</v>
      </c>
      <c r="AE24" s="140">
        <v>0.56999999999999995</v>
      </c>
      <c r="AF24" s="140">
        <v>0.22</v>
      </c>
      <c r="AG24" s="140">
        <v>0</v>
      </c>
      <c r="AH24" s="44">
        <v>49663.35</v>
      </c>
      <c r="AI24" s="60"/>
      <c r="AJ24" s="140">
        <v>0.25</v>
      </c>
      <c r="AK24" s="140">
        <v>0.09</v>
      </c>
      <c r="AL24" s="140">
        <v>0</v>
      </c>
      <c r="AM24" s="44">
        <v>21374.1</v>
      </c>
      <c r="AO24" s="28">
        <v>10.150000000000002</v>
      </c>
      <c r="AP24" s="117">
        <v>1.6500000000000001</v>
      </c>
      <c r="AQ24" s="117">
        <v>1.1200000000000001</v>
      </c>
      <c r="AR24" s="44">
        <v>15002.28</v>
      </c>
      <c r="AS24" s="60"/>
      <c r="AT24" s="71">
        <v>0.25</v>
      </c>
      <c r="AU24" s="71">
        <v>0.17</v>
      </c>
      <c r="AV24" s="71">
        <v>0</v>
      </c>
      <c r="AW24" s="44">
        <v>28297.5</v>
      </c>
      <c r="AX24" s="60"/>
      <c r="AY24" s="140">
        <v>0.15</v>
      </c>
      <c r="AZ24" s="140">
        <v>0.05</v>
      </c>
      <c r="BA24" s="140">
        <v>0</v>
      </c>
      <c r="BB24" s="28">
        <v>11744.2</v>
      </c>
      <c r="BC24" s="60"/>
      <c r="BD24" s="140">
        <v>0.5</v>
      </c>
      <c r="BE24" s="140">
        <v>0.19</v>
      </c>
      <c r="BF24" s="140">
        <v>0</v>
      </c>
      <c r="BG24" s="44">
        <v>18176.669999999998</v>
      </c>
      <c r="BH24" s="60"/>
      <c r="BI24" s="139">
        <v>0.25</v>
      </c>
      <c r="BJ24" s="139">
        <v>0.09</v>
      </c>
      <c r="BK24" s="139">
        <v>0</v>
      </c>
      <c r="BL24" s="44">
        <v>24358.28</v>
      </c>
      <c r="BM24" s="60"/>
      <c r="BN24" s="140">
        <v>0.38</v>
      </c>
      <c r="BO24" s="140">
        <v>0.14000000000000001</v>
      </c>
      <c r="BP24" s="140">
        <v>0</v>
      </c>
      <c r="BQ24" s="139">
        <v>13698.36</v>
      </c>
      <c r="BR24" s="60"/>
      <c r="BS24" s="140">
        <v>0.25</v>
      </c>
      <c r="BT24" s="140">
        <v>0.09</v>
      </c>
      <c r="BU24" s="140">
        <v>0</v>
      </c>
      <c r="BV24" s="44">
        <v>36875.72</v>
      </c>
      <c r="BW24" s="60"/>
      <c r="BX24" s="140">
        <v>0.25</v>
      </c>
      <c r="BY24" s="140">
        <v>0.09</v>
      </c>
      <c r="BZ24" s="140">
        <v>0</v>
      </c>
      <c r="CA24" s="44">
        <v>31816.52</v>
      </c>
      <c r="CB24" s="60"/>
      <c r="CC24" s="140">
        <v>0.5</v>
      </c>
      <c r="CD24" s="140">
        <v>0.19</v>
      </c>
      <c r="CE24" s="140">
        <v>0</v>
      </c>
      <c r="CF24" s="44">
        <v>21811.59</v>
      </c>
      <c r="CG24" s="60"/>
      <c r="CH24" s="28">
        <v>827287.87</v>
      </c>
      <c r="CI24" s="60"/>
      <c r="CJ24" s="64">
        <v>812285.59</v>
      </c>
      <c r="CK24" s="124"/>
      <c r="CN24" s="151"/>
    </row>
    <row r="25" spans="1:92" x14ac:dyDescent="0.25">
      <c r="A25" s="116" t="s">
        <v>24</v>
      </c>
      <c r="B25" s="24" t="s">
        <v>25</v>
      </c>
      <c r="C25" s="27" t="s">
        <v>26</v>
      </c>
      <c r="D25" s="27" t="s">
        <v>12</v>
      </c>
      <c r="E25" s="139">
        <v>1412.96</v>
      </c>
      <c r="F25" s="68"/>
      <c r="G25" s="139">
        <v>404.82</v>
      </c>
      <c r="H25" s="139">
        <v>550.49</v>
      </c>
      <c r="I25" s="139">
        <v>997.98</v>
      </c>
      <c r="J25" s="68">
        <v>18</v>
      </c>
      <c r="K25" s="139">
        <v>638.98</v>
      </c>
      <c r="L25" s="139">
        <v>628.81999999999994</v>
      </c>
      <c r="M25" s="139">
        <v>326.49</v>
      </c>
      <c r="N25" s="139">
        <v>447.49</v>
      </c>
      <c r="O25" s="60"/>
      <c r="P25" s="132">
        <v>250.19884516680924</v>
      </c>
      <c r="Q25" s="132">
        <v>154.62115483319076</v>
      </c>
      <c r="R25" s="132">
        <v>340.23013259195892</v>
      </c>
      <c r="S25" s="132">
        <v>210.25986740804109</v>
      </c>
      <c r="T25" s="132">
        <v>276.57102224123184</v>
      </c>
      <c r="U25" s="132">
        <v>170.91897775876816</v>
      </c>
      <c r="V25" s="126"/>
      <c r="W25" s="140">
        <v>24.41</v>
      </c>
      <c r="X25" s="140">
        <v>25.42</v>
      </c>
      <c r="Y25" s="140">
        <v>20.66</v>
      </c>
      <c r="Z25" s="139">
        <v>4623512.51</v>
      </c>
      <c r="AA25" s="60"/>
      <c r="AB25" s="140">
        <v>16.850000000000001</v>
      </c>
      <c r="AC25" s="28">
        <v>1123446.07</v>
      </c>
      <c r="AE25" s="140">
        <v>3.19</v>
      </c>
      <c r="AF25" s="140">
        <v>1.63</v>
      </c>
      <c r="AG25" s="140">
        <v>2.23</v>
      </c>
      <c r="AH25" s="44">
        <v>463939.48</v>
      </c>
      <c r="AI25" s="60"/>
      <c r="AJ25" s="140">
        <v>1.41</v>
      </c>
      <c r="AK25" s="140">
        <v>0.72</v>
      </c>
      <c r="AL25" s="140">
        <v>0.74</v>
      </c>
      <c r="AM25" s="44">
        <v>187305.29</v>
      </c>
      <c r="AO25" s="28">
        <v>99.13</v>
      </c>
      <c r="AP25" s="117">
        <v>55.120000000000005</v>
      </c>
      <c r="AQ25" s="117">
        <v>10.02</v>
      </c>
      <c r="AR25" s="44">
        <v>193849.2</v>
      </c>
      <c r="AS25" s="60"/>
      <c r="AT25" s="71">
        <v>1.41</v>
      </c>
      <c r="AU25" s="71">
        <v>1.3</v>
      </c>
      <c r="AV25" s="71">
        <v>1.78</v>
      </c>
      <c r="AW25" s="44">
        <v>322164.95</v>
      </c>
      <c r="AX25" s="60"/>
      <c r="AY25" s="140">
        <v>0.85</v>
      </c>
      <c r="AZ25" s="140">
        <v>0.43</v>
      </c>
      <c r="BA25" s="140">
        <v>0.59</v>
      </c>
      <c r="BB25" s="28">
        <v>109808.27</v>
      </c>
      <c r="BC25" s="60"/>
      <c r="BD25" s="140">
        <v>2.83</v>
      </c>
      <c r="BE25" s="140">
        <v>1.45</v>
      </c>
      <c r="BF25" s="140">
        <v>2.23</v>
      </c>
      <c r="BG25" s="44">
        <v>171492.93</v>
      </c>
      <c r="BH25" s="60"/>
      <c r="BI25" s="139">
        <v>1.41</v>
      </c>
      <c r="BJ25" s="139">
        <v>0.72</v>
      </c>
      <c r="BK25" s="139">
        <v>0.74</v>
      </c>
      <c r="BL25" s="44">
        <v>205612.54</v>
      </c>
      <c r="BM25" s="60"/>
      <c r="BN25" s="140">
        <v>2.12</v>
      </c>
      <c r="BO25" s="140">
        <v>1.08</v>
      </c>
      <c r="BP25" s="140">
        <v>1.49</v>
      </c>
      <c r="BQ25" s="139">
        <v>123548.67</v>
      </c>
      <c r="BR25" s="60"/>
      <c r="BS25" s="140">
        <v>1.41</v>
      </c>
      <c r="BT25" s="140">
        <v>0.72</v>
      </c>
      <c r="BU25" s="140">
        <v>0.74</v>
      </c>
      <c r="BV25" s="44">
        <v>311274.46000000002</v>
      </c>
      <c r="BW25" s="60"/>
      <c r="BX25" s="140">
        <v>1.41</v>
      </c>
      <c r="BY25" s="140">
        <v>0.72</v>
      </c>
      <c r="BZ25" s="140">
        <v>0.74</v>
      </c>
      <c r="CA25" s="44">
        <v>268568.86</v>
      </c>
      <c r="CB25" s="60"/>
      <c r="CC25" s="140">
        <v>2.83</v>
      </c>
      <c r="CD25" s="140">
        <v>1.45</v>
      </c>
      <c r="CE25" s="140">
        <v>2.23</v>
      </c>
      <c r="CF25" s="44">
        <v>205787.61</v>
      </c>
      <c r="CG25" s="60"/>
      <c r="CH25" s="28">
        <v>8310310.8399999999</v>
      </c>
      <c r="CI25" s="60"/>
      <c r="CJ25" s="64">
        <v>8116461.6399999997</v>
      </c>
      <c r="CK25" s="124"/>
      <c r="CN25" s="151"/>
    </row>
    <row r="26" spans="1:92" x14ac:dyDescent="0.25">
      <c r="A26" s="116" t="s">
        <v>79</v>
      </c>
      <c r="B26" s="24" t="s">
        <v>80</v>
      </c>
      <c r="C26" s="27" t="s">
        <v>78</v>
      </c>
      <c r="D26" s="27" t="s">
        <v>12</v>
      </c>
      <c r="E26" s="139">
        <v>304</v>
      </c>
      <c r="F26" s="68"/>
      <c r="G26" s="139">
        <v>100</v>
      </c>
      <c r="H26" s="139">
        <v>110.5</v>
      </c>
      <c r="I26" s="139">
        <v>198.5</v>
      </c>
      <c r="J26" s="68">
        <v>19</v>
      </c>
      <c r="K26" s="139">
        <v>142.5</v>
      </c>
      <c r="L26" s="139">
        <v>137</v>
      </c>
      <c r="M26" s="139">
        <v>73.5</v>
      </c>
      <c r="N26" s="139">
        <v>88</v>
      </c>
      <c r="O26" s="60"/>
      <c r="P26" s="132">
        <v>43.21608040201005</v>
      </c>
      <c r="Q26" s="132">
        <v>56.78391959798995</v>
      </c>
      <c r="R26" s="132">
        <v>47.753768844221106</v>
      </c>
      <c r="S26" s="132">
        <v>62.746231155778894</v>
      </c>
      <c r="T26" s="132">
        <v>38.030150753768844</v>
      </c>
      <c r="U26" s="132">
        <v>49.969849246231156</v>
      </c>
      <c r="V26" s="126"/>
      <c r="W26" s="140">
        <v>5.72</v>
      </c>
      <c r="X26" s="140">
        <v>4.8899999999999997</v>
      </c>
      <c r="Y26" s="140">
        <v>3.9</v>
      </c>
      <c r="Z26" s="139">
        <v>948445.05</v>
      </c>
      <c r="AA26" s="60"/>
      <c r="AB26" s="140">
        <v>3.42</v>
      </c>
      <c r="AC26" s="28">
        <v>227205.94</v>
      </c>
      <c r="AE26" s="140">
        <v>0.71</v>
      </c>
      <c r="AF26" s="140">
        <v>0.36</v>
      </c>
      <c r="AG26" s="140">
        <v>0.44</v>
      </c>
      <c r="AH26" s="44">
        <v>99018.59</v>
      </c>
      <c r="AI26" s="60"/>
      <c r="AJ26" s="140">
        <v>0.31</v>
      </c>
      <c r="AK26" s="140">
        <v>0.16</v>
      </c>
      <c r="AL26" s="140">
        <v>0.14000000000000001</v>
      </c>
      <c r="AM26" s="44">
        <v>39649.79</v>
      </c>
      <c r="AO26" s="28">
        <v>20.440000000000001</v>
      </c>
      <c r="AP26" s="117">
        <v>5.32</v>
      </c>
      <c r="AQ26" s="117">
        <v>2.15</v>
      </c>
      <c r="AR26" s="44">
        <v>32606.37</v>
      </c>
      <c r="AS26" s="60"/>
      <c r="AT26" s="71">
        <v>0.31</v>
      </c>
      <c r="AU26" s="71">
        <v>0.28999999999999998</v>
      </c>
      <c r="AV26" s="71">
        <v>0.35</v>
      </c>
      <c r="AW26" s="44">
        <v>67870.25</v>
      </c>
      <c r="AX26" s="60"/>
      <c r="AY26" s="140">
        <v>0.19</v>
      </c>
      <c r="AZ26" s="140">
        <v>0.09</v>
      </c>
      <c r="BA26" s="140">
        <v>0.11</v>
      </c>
      <c r="BB26" s="28">
        <v>22901.19</v>
      </c>
      <c r="BC26" s="60"/>
      <c r="BD26" s="140">
        <v>0.63</v>
      </c>
      <c r="BE26" s="140">
        <v>0.32</v>
      </c>
      <c r="BF26" s="140">
        <v>0.44</v>
      </c>
      <c r="BG26" s="44">
        <v>36616.769999999997</v>
      </c>
      <c r="BH26" s="60"/>
      <c r="BI26" s="139">
        <v>0.31</v>
      </c>
      <c r="BJ26" s="139">
        <v>0.16</v>
      </c>
      <c r="BK26" s="139">
        <v>0.14000000000000001</v>
      </c>
      <c r="BL26" s="44">
        <v>43701.62</v>
      </c>
      <c r="BM26" s="60"/>
      <c r="BN26" s="140">
        <v>0.47</v>
      </c>
      <c r="BO26" s="140">
        <v>0.24</v>
      </c>
      <c r="BP26" s="140">
        <v>0.28999999999999998</v>
      </c>
      <c r="BQ26" s="139">
        <v>26343</v>
      </c>
      <c r="BR26" s="60"/>
      <c r="BS26" s="140">
        <v>0.31</v>
      </c>
      <c r="BT26" s="140">
        <v>0.16</v>
      </c>
      <c r="BU26" s="140">
        <v>0.14000000000000001</v>
      </c>
      <c r="BV26" s="44">
        <v>66159.38</v>
      </c>
      <c r="BW26" s="60"/>
      <c r="BX26" s="140">
        <v>0.31</v>
      </c>
      <c r="BY26" s="140">
        <v>0.16</v>
      </c>
      <c r="BZ26" s="140">
        <v>0.14000000000000001</v>
      </c>
      <c r="CA26" s="44">
        <v>57082.58</v>
      </c>
      <c r="CB26" s="60"/>
      <c r="CC26" s="140">
        <v>0.63</v>
      </c>
      <c r="CD26" s="140">
        <v>0.32</v>
      </c>
      <c r="CE26" s="140">
        <v>0.44</v>
      </c>
      <c r="CF26" s="44">
        <v>43939.29</v>
      </c>
      <c r="CG26" s="60"/>
      <c r="CH26" s="28">
        <v>1711539.82</v>
      </c>
      <c r="CI26" s="60"/>
      <c r="CJ26" s="64">
        <v>1678933.45</v>
      </c>
      <c r="CK26" s="124"/>
      <c r="CN26" s="151"/>
    </row>
    <row r="27" spans="1:92" x14ac:dyDescent="0.25">
      <c r="A27" s="116" t="s">
        <v>244</v>
      </c>
      <c r="B27" s="24" t="s">
        <v>245</v>
      </c>
      <c r="C27" s="27" t="s">
        <v>142</v>
      </c>
      <c r="D27" s="27" t="s">
        <v>120</v>
      </c>
      <c r="E27" s="139">
        <v>2330.38</v>
      </c>
      <c r="F27" s="68"/>
      <c r="G27" s="139">
        <v>969.15</v>
      </c>
      <c r="H27" s="139">
        <v>1340.82</v>
      </c>
      <c r="I27" s="139">
        <v>1340.82</v>
      </c>
      <c r="J27" s="68">
        <v>20</v>
      </c>
      <c r="K27" s="139">
        <v>1558.3899999999999</v>
      </c>
      <c r="L27" s="139">
        <v>1537.98</v>
      </c>
      <c r="M27" s="139">
        <v>771.99</v>
      </c>
      <c r="N27" s="139">
        <v>0</v>
      </c>
      <c r="O27" s="60"/>
      <c r="P27" s="132">
        <v>864.41331251055215</v>
      </c>
      <c r="Q27" s="132">
        <v>104.73668748944783</v>
      </c>
      <c r="R27" s="132">
        <v>1195.9166874894479</v>
      </c>
      <c r="S27" s="132">
        <v>144.90331251055204</v>
      </c>
      <c r="T27" s="132">
        <v>0</v>
      </c>
      <c r="U27" s="132">
        <v>0</v>
      </c>
      <c r="V27" s="126"/>
      <c r="W27" s="140">
        <v>62.86</v>
      </c>
      <c r="X27" s="140">
        <v>65.59</v>
      </c>
      <c r="Y27" s="140">
        <v>0</v>
      </c>
      <c r="Z27" s="139">
        <v>8075009.25</v>
      </c>
      <c r="AA27" s="60"/>
      <c r="AB27" s="140">
        <v>25.69</v>
      </c>
      <c r="AC27" s="28">
        <v>1615001.85</v>
      </c>
      <c r="AE27" s="140">
        <v>7.79</v>
      </c>
      <c r="AF27" s="140">
        <v>3.85</v>
      </c>
      <c r="AG27" s="140">
        <v>0</v>
      </c>
      <c r="AH27" s="44">
        <v>731748.6</v>
      </c>
      <c r="AI27" s="60"/>
      <c r="AJ27" s="140">
        <v>3.46</v>
      </c>
      <c r="AK27" s="140">
        <v>1.71</v>
      </c>
      <c r="AL27" s="140">
        <v>0</v>
      </c>
      <c r="AM27" s="44">
        <v>325012.05</v>
      </c>
      <c r="AO27" s="28">
        <v>174.04</v>
      </c>
      <c r="AP27" s="117">
        <v>92.07</v>
      </c>
      <c r="AQ27" s="117">
        <v>16.52</v>
      </c>
      <c r="AR27" s="44">
        <v>334050.99</v>
      </c>
      <c r="AS27" s="60"/>
      <c r="AT27" s="71">
        <v>3.46</v>
      </c>
      <c r="AU27" s="71">
        <v>3.08</v>
      </c>
      <c r="AV27" s="71">
        <v>0</v>
      </c>
      <c r="AW27" s="44">
        <v>440632.5</v>
      </c>
      <c r="AX27" s="60"/>
      <c r="AY27" s="140">
        <v>2.0699999999999998</v>
      </c>
      <c r="AZ27" s="140">
        <v>1.02</v>
      </c>
      <c r="BA27" s="140">
        <v>0</v>
      </c>
      <c r="BB27" s="28">
        <v>181447.89</v>
      </c>
      <c r="BC27" s="60"/>
      <c r="BD27" s="140">
        <v>6.92</v>
      </c>
      <c r="BE27" s="140">
        <v>3.43</v>
      </c>
      <c r="BF27" s="140">
        <v>0</v>
      </c>
      <c r="BG27" s="44">
        <v>272650.05</v>
      </c>
      <c r="BH27" s="60"/>
      <c r="BI27" s="139">
        <v>3.46</v>
      </c>
      <c r="BJ27" s="139">
        <v>1.71</v>
      </c>
      <c r="BK27" s="139">
        <v>0</v>
      </c>
      <c r="BL27" s="44">
        <v>370389.14</v>
      </c>
      <c r="BM27" s="60"/>
      <c r="BN27" s="140">
        <v>5.19</v>
      </c>
      <c r="BO27" s="140">
        <v>2.57</v>
      </c>
      <c r="BP27" s="140">
        <v>0</v>
      </c>
      <c r="BQ27" s="139">
        <v>204421.68</v>
      </c>
      <c r="BR27" s="60"/>
      <c r="BS27" s="140">
        <v>3.46</v>
      </c>
      <c r="BT27" s="140">
        <v>1.71</v>
      </c>
      <c r="BU27" s="140">
        <v>0</v>
      </c>
      <c r="BV27" s="44">
        <v>560727.86</v>
      </c>
      <c r="BW27" s="60"/>
      <c r="BX27" s="140">
        <v>3.46</v>
      </c>
      <c r="BY27" s="140">
        <v>1.71</v>
      </c>
      <c r="BZ27" s="140">
        <v>0</v>
      </c>
      <c r="CA27" s="44">
        <v>483798.26</v>
      </c>
      <c r="CB27" s="60"/>
      <c r="CC27" s="140">
        <v>6.92</v>
      </c>
      <c r="CD27" s="140">
        <v>3.43</v>
      </c>
      <c r="CE27" s="140">
        <v>0</v>
      </c>
      <c r="CF27" s="44">
        <v>327173.84999999998</v>
      </c>
      <c r="CG27" s="60"/>
      <c r="CH27" s="28">
        <v>13922063.969999999</v>
      </c>
      <c r="CI27" s="60"/>
      <c r="CJ27" s="64">
        <v>13588012.979999999</v>
      </c>
      <c r="CK27" s="124"/>
      <c r="CN27" s="151"/>
    </row>
    <row r="28" spans="1:92" x14ac:dyDescent="0.25">
      <c r="A28" s="116" t="s">
        <v>111</v>
      </c>
      <c r="B28" s="24" t="s">
        <v>112</v>
      </c>
      <c r="C28" s="27" t="s">
        <v>113</v>
      </c>
      <c r="D28" s="27" t="s">
        <v>12</v>
      </c>
      <c r="E28" s="139">
        <v>7911.69</v>
      </c>
      <c r="F28" s="68"/>
      <c r="G28" s="139">
        <v>1974.6399999999999</v>
      </c>
      <c r="H28" s="139">
        <v>3075.3199999999997</v>
      </c>
      <c r="I28" s="139">
        <v>5882.1399999999994</v>
      </c>
      <c r="J28" s="68">
        <v>21</v>
      </c>
      <c r="K28" s="139">
        <v>3186.21</v>
      </c>
      <c r="L28" s="139">
        <v>3131.2999999999997</v>
      </c>
      <c r="M28" s="139">
        <v>1918.66</v>
      </c>
      <c r="N28" s="139">
        <v>2806.8199999999997</v>
      </c>
      <c r="O28" s="60"/>
      <c r="P28" s="132">
        <v>917.35240136544496</v>
      </c>
      <c r="Q28" s="132">
        <v>1057.2875986345548</v>
      </c>
      <c r="R28" s="132">
        <v>1428.691906862608</v>
      </c>
      <c r="S28" s="132">
        <v>1646.6280931373917</v>
      </c>
      <c r="T28" s="132">
        <v>1303.9556917719474</v>
      </c>
      <c r="U28" s="132">
        <v>1502.8643082280523</v>
      </c>
      <c r="V28" s="126"/>
      <c r="W28" s="140">
        <v>114.02</v>
      </c>
      <c r="X28" s="140">
        <v>137.29</v>
      </c>
      <c r="Y28" s="140">
        <v>125.31</v>
      </c>
      <c r="Z28" s="139">
        <v>24841724.609999999</v>
      </c>
      <c r="AA28" s="60"/>
      <c r="AB28" s="140">
        <v>92.02</v>
      </c>
      <c r="AC28" s="28">
        <v>6173793.0099999998</v>
      </c>
      <c r="AE28" s="140">
        <v>15.93</v>
      </c>
      <c r="AF28" s="140">
        <v>9.59</v>
      </c>
      <c r="AG28" s="140">
        <v>14.03</v>
      </c>
      <c r="AH28" s="44">
        <v>2616803.7799999998</v>
      </c>
      <c r="AI28" s="60"/>
      <c r="AJ28" s="140">
        <v>7.08</v>
      </c>
      <c r="AK28" s="140">
        <v>4.26</v>
      </c>
      <c r="AL28" s="140">
        <v>4.67</v>
      </c>
      <c r="AM28" s="44">
        <v>1049904.32</v>
      </c>
      <c r="AO28" s="28">
        <v>534.7299999999999</v>
      </c>
      <c r="AP28" s="117">
        <v>182.41</v>
      </c>
      <c r="AQ28" s="117">
        <v>56.11</v>
      </c>
      <c r="AR28" s="44">
        <v>905905.85</v>
      </c>
      <c r="AS28" s="60"/>
      <c r="AT28" s="71">
        <v>7.08</v>
      </c>
      <c r="AU28" s="71">
        <v>7.67</v>
      </c>
      <c r="AV28" s="71">
        <v>11.22</v>
      </c>
      <c r="AW28" s="44">
        <v>1873597.55</v>
      </c>
      <c r="AX28" s="60"/>
      <c r="AY28" s="140">
        <v>4.24</v>
      </c>
      <c r="AZ28" s="140">
        <v>2.5499999999999998</v>
      </c>
      <c r="BA28" s="140">
        <v>3.74</v>
      </c>
      <c r="BB28" s="28">
        <v>618332.13</v>
      </c>
      <c r="BC28" s="60"/>
      <c r="BD28" s="140">
        <v>14.16</v>
      </c>
      <c r="BE28" s="140">
        <v>8.52</v>
      </c>
      <c r="BF28" s="140">
        <v>14.03</v>
      </c>
      <c r="BG28" s="44">
        <v>967051.53</v>
      </c>
      <c r="BH28" s="60"/>
      <c r="BI28" s="139">
        <v>7.08</v>
      </c>
      <c r="BJ28" s="139">
        <v>4.26</v>
      </c>
      <c r="BK28" s="139">
        <v>4.67</v>
      </c>
      <c r="BL28" s="44">
        <v>1146988.42</v>
      </c>
      <c r="BM28" s="60"/>
      <c r="BN28" s="140">
        <v>10.62</v>
      </c>
      <c r="BO28" s="140">
        <v>6.39</v>
      </c>
      <c r="BP28" s="140">
        <v>9.35</v>
      </c>
      <c r="BQ28" s="139">
        <v>694401.48</v>
      </c>
      <c r="BR28" s="60"/>
      <c r="BS28" s="140">
        <v>7.08</v>
      </c>
      <c r="BT28" s="140">
        <v>4.26</v>
      </c>
      <c r="BU28" s="140">
        <v>4.67</v>
      </c>
      <c r="BV28" s="44">
        <v>1736412.58</v>
      </c>
      <c r="BW28" s="60"/>
      <c r="BX28" s="140">
        <v>7.08</v>
      </c>
      <c r="BY28" s="140">
        <v>4.26</v>
      </c>
      <c r="BZ28" s="140">
        <v>4.67</v>
      </c>
      <c r="CA28" s="44">
        <v>1498183.78</v>
      </c>
      <c r="CB28" s="60"/>
      <c r="CC28" s="140">
        <v>14.16</v>
      </c>
      <c r="CD28" s="140">
        <v>8.52</v>
      </c>
      <c r="CE28" s="140">
        <v>14.03</v>
      </c>
      <c r="CF28" s="44">
        <v>1160439.81</v>
      </c>
      <c r="CG28" s="60"/>
      <c r="CH28" s="28">
        <v>45283538.850000001</v>
      </c>
      <c r="CI28" s="60"/>
      <c r="CJ28" s="64">
        <v>44377633</v>
      </c>
      <c r="CK28" s="124"/>
      <c r="CN28" s="151"/>
    </row>
    <row r="29" spans="1:92" x14ac:dyDescent="0.25">
      <c r="A29" s="116" t="s">
        <v>242</v>
      </c>
      <c r="B29" s="24" t="s">
        <v>243</v>
      </c>
      <c r="C29" s="27" t="s">
        <v>142</v>
      </c>
      <c r="D29" s="27" t="s">
        <v>120</v>
      </c>
      <c r="E29" s="139">
        <v>2602.7199999999998</v>
      </c>
      <c r="F29" s="68"/>
      <c r="G29" s="139">
        <v>1054.6499999999999</v>
      </c>
      <c r="H29" s="139">
        <v>1516.82</v>
      </c>
      <c r="I29" s="139">
        <v>1516.82</v>
      </c>
      <c r="J29" s="68">
        <v>22</v>
      </c>
      <c r="K29" s="139">
        <v>1696.2299999999998</v>
      </c>
      <c r="L29" s="139">
        <v>1664.9799999999998</v>
      </c>
      <c r="M29" s="139">
        <v>906.49</v>
      </c>
      <c r="N29" s="139">
        <v>0</v>
      </c>
      <c r="O29" s="60"/>
      <c r="P29" s="132">
        <v>777.61607174106643</v>
      </c>
      <c r="Q29" s="132">
        <v>277.03392825893343</v>
      </c>
      <c r="R29" s="132">
        <v>1118.3839282589338</v>
      </c>
      <c r="S29" s="132">
        <v>398.43607174106614</v>
      </c>
      <c r="T29" s="132">
        <v>0</v>
      </c>
      <c r="U29" s="132">
        <v>0</v>
      </c>
      <c r="V29" s="126"/>
      <c r="W29" s="140">
        <v>65.69</v>
      </c>
      <c r="X29" s="140">
        <v>71.849999999999994</v>
      </c>
      <c r="Y29" s="140">
        <v>0</v>
      </c>
      <c r="Z29" s="139">
        <v>8646452.0999999996</v>
      </c>
      <c r="AA29" s="60"/>
      <c r="AB29" s="140">
        <v>27.5</v>
      </c>
      <c r="AC29" s="28">
        <v>1729290.42</v>
      </c>
      <c r="AE29" s="140">
        <v>8.48</v>
      </c>
      <c r="AF29" s="140">
        <v>4.53</v>
      </c>
      <c r="AG29" s="140">
        <v>0</v>
      </c>
      <c r="AH29" s="44">
        <v>817873.65</v>
      </c>
      <c r="AI29" s="60"/>
      <c r="AJ29" s="140">
        <v>3.76</v>
      </c>
      <c r="AK29" s="140">
        <v>2.0099999999999998</v>
      </c>
      <c r="AL29" s="140">
        <v>0</v>
      </c>
      <c r="AM29" s="44">
        <v>362731.05</v>
      </c>
      <c r="AO29" s="28">
        <v>187.27999999999994</v>
      </c>
      <c r="AP29" s="117">
        <v>96.29</v>
      </c>
      <c r="AQ29" s="117">
        <v>18.45</v>
      </c>
      <c r="AR29" s="44">
        <v>356382.76</v>
      </c>
      <c r="AS29" s="60"/>
      <c r="AT29" s="71">
        <v>3.76</v>
      </c>
      <c r="AU29" s="71">
        <v>3.62</v>
      </c>
      <c r="AV29" s="71">
        <v>0</v>
      </c>
      <c r="AW29" s="44">
        <v>497227.5</v>
      </c>
      <c r="AX29" s="60"/>
      <c r="AY29" s="140">
        <v>2.2599999999999998</v>
      </c>
      <c r="AZ29" s="140">
        <v>1.2</v>
      </c>
      <c r="BA29" s="140">
        <v>0</v>
      </c>
      <c r="BB29" s="28">
        <v>203174.66</v>
      </c>
      <c r="BC29" s="60"/>
      <c r="BD29" s="140">
        <v>7.53</v>
      </c>
      <c r="BE29" s="140">
        <v>4.0199999999999996</v>
      </c>
      <c r="BF29" s="140">
        <v>0</v>
      </c>
      <c r="BG29" s="44">
        <v>304261.65000000002</v>
      </c>
      <c r="BH29" s="60"/>
      <c r="BI29" s="139">
        <v>3.76</v>
      </c>
      <c r="BJ29" s="139">
        <v>2.0099999999999998</v>
      </c>
      <c r="BK29" s="139">
        <v>0</v>
      </c>
      <c r="BL29" s="44">
        <v>413374.34</v>
      </c>
      <c r="BM29" s="60"/>
      <c r="BN29" s="140">
        <v>5.65</v>
      </c>
      <c r="BO29" s="140">
        <v>3.02</v>
      </c>
      <c r="BP29" s="140">
        <v>0</v>
      </c>
      <c r="BQ29" s="139">
        <v>228393.81</v>
      </c>
      <c r="BR29" s="60"/>
      <c r="BS29" s="140">
        <v>3.76</v>
      </c>
      <c r="BT29" s="140">
        <v>2.0099999999999998</v>
      </c>
      <c r="BU29" s="140">
        <v>0</v>
      </c>
      <c r="BV29" s="44">
        <v>625802.66</v>
      </c>
      <c r="BW29" s="60"/>
      <c r="BX29" s="140">
        <v>3.76</v>
      </c>
      <c r="BY29" s="140">
        <v>2.0099999999999998</v>
      </c>
      <c r="BZ29" s="140">
        <v>0</v>
      </c>
      <c r="CA29" s="44">
        <v>539945.06000000006</v>
      </c>
      <c r="CB29" s="60"/>
      <c r="CC29" s="140">
        <v>7.53</v>
      </c>
      <c r="CD29" s="140">
        <v>4.0199999999999996</v>
      </c>
      <c r="CE29" s="140">
        <v>0</v>
      </c>
      <c r="CF29" s="44">
        <v>365107.05</v>
      </c>
      <c r="CG29" s="60"/>
      <c r="CH29" s="28">
        <v>15090016.710000001</v>
      </c>
      <c r="CI29" s="60"/>
      <c r="CJ29" s="64">
        <v>14733633.950000001</v>
      </c>
      <c r="CK29" s="124"/>
      <c r="CN29" s="151"/>
    </row>
    <row r="30" spans="1:92" x14ac:dyDescent="0.25">
      <c r="A30" s="116" t="s">
        <v>266</v>
      </c>
      <c r="B30" s="24" t="s">
        <v>267</v>
      </c>
      <c r="C30" s="27" t="s">
        <v>142</v>
      </c>
      <c r="D30" s="27" t="s">
        <v>120</v>
      </c>
      <c r="E30" s="139">
        <v>2873.89</v>
      </c>
      <c r="F30" s="68"/>
      <c r="G30" s="139">
        <v>1155.99</v>
      </c>
      <c r="H30" s="139">
        <v>1681.49</v>
      </c>
      <c r="I30" s="139">
        <v>1681.49</v>
      </c>
      <c r="J30" s="68">
        <v>23</v>
      </c>
      <c r="K30" s="139">
        <v>1879.4</v>
      </c>
      <c r="L30" s="139">
        <v>1842.99</v>
      </c>
      <c r="M30" s="139">
        <v>994.49</v>
      </c>
      <c r="N30" s="139">
        <v>0</v>
      </c>
      <c r="O30" s="60"/>
      <c r="P30" s="132">
        <v>893.02130059066485</v>
      </c>
      <c r="Q30" s="132">
        <v>262.96869940933516</v>
      </c>
      <c r="R30" s="132">
        <v>1298.9786994093349</v>
      </c>
      <c r="S30" s="132">
        <v>382.51130059066509</v>
      </c>
      <c r="T30" s="132">
        <v>0</v>
      </c>
      <c r="U30" s="132">
        <v>0</v>
      </c>
      <c r="V30" s="126"/>
      <c r="W30" s="140">
        <v>72.680000000000007</v>
      </c>
      <c r="X30" s="140">
        <v>80.239999999999995</v>
      </c>
      <c r="Y30" s="140">
        <v>0</v>
      </c>
      <c r="Z30" s="139">
        <v>9613315.8000000007</v>
      </c>
      <c r="AA30" s="60"/>
      <c r="AB30" s="140">
        <v>30.58</v>
      </c>
      <c r="AC30" s="28">
        <v>1922663.16</v>
      </c>
      <c r="AE30" s="140">
        <v>9.39</v>
      </c>
      <c r="AF30" s="140">
        <v>4.97</v>
      </c>
      <c r="AG30" s="140">
        <v>0</v>
      </c>
      <c r="AH30" s="44">
        <v>902741.4</v>
      </c>
      <c r="AI30" s="60"/>
      <c r="AJ30" s="140">
        <v>4.17</v>
      </c>
      <c r="AK30" s="140">
        <v>2.2000000000000002</v>
      </c>
      <c r="AL30" s="140">
        <v>0</v>
      </c>
      <c r="AM30" s="44">
        <v>400450.05</v>
      </c>
      <c r="AO30" s="28">
        <v>208.04999999999995</v>
      </c>
      <c r="AP30" s="117">
        <v>105.35000000000001</v>
      </c>
      <c r="AQ30" s="117">
        <v>20.38</v>
      </c>
      <c r="AR30" s="44">
        <v>393866.96</v>
      </c>
      <c r="AS30" s="60"/>
      <c r="AT30" s="71">
        <v>4.17</v>
      </c>
      <c r="AU30" s="71">
        <v>3.97</v>
      </c>
      <c r="AV30" s="71">
        <v>0</v>
      </c>
      <c r="AW30" s="44">
        <v>548432.5</v>
      </c>
      <c r="AX30" s="60"/>
      <c r="AY30" s="140">
        <v>2.5</v>
      </c>
      <c r="AZ30" s="140">
        <v>1.32</v>
      </c>
      <c r="BA30" s="140">
        <v>0</v>
      </c>
      <c r="BB30" s="28">
        <v>224314.22</v>
      </c>
      <c r="BC30" s="60"/>
      <c r="BD30" s="140">
        <v>8.35</v>
      </c>
      <c r="BE30" s="140">
        <v>4.41</v>
      </c>
      <c r="BF30" s="140">
        <v>0</v>
      </c>
      <c r="BG30" s="44">
        <v>336136.68</v>
      </c>
      <c r="BH30" s="60"/>
      <c r="BI30" s="139">
        <v>4.17</v>
      </c>
      <c r="BJ30" s="139">
        <v>2.2000000000000002</v>
      </c>
      <c r="BK30" s="139">
        <v>0</v>
      </c>
      <c r="BL30" s="44">
        <v>456359.54</v>
      </c>
      <c r="BM30" s="60"/>
      <c r="BN30" s="140">
        <v>6.26</v>
      </c>
      <c r="BO30" s="140">
        <v>3.31</v>
      </c>
      <c r="BP30" s="140">
        <v>0</v>
      </c>
      <c r="BQ30" s="139">
        <v>252102.51</v>
      </c>
      <c r="BR30" s="60"/>
      <c r="BS30" s="140">
        <v>4.17</v>
      </c>
      <c r="BT30" s="140">
        <v>2.2000000000000002</v>
      </c>
      <c r="BU30" s="140">
        <v>0</v>
      </c>
      <c r="BV30" s="44">
        <v>690877.46</v>
      </c>
      <c r="BW30" s="60"/>
      <c r="BX30" s="140">
        <v>4.17</v>
      </c>
      <c r="BY30" s="140">
        <v>2.2000000000000002</v>
      </c>
      <c r="BZ30" s="140">
        <v>0</v>
      </c>
      <c r="CA30" s="44">
        <v>596091.86</v>
      </c>
      <c r="CB30" s="60"/>
      <c r="CC30" s="140">
        <v>8.35</v>
      </c>
      <c r="CD30" s="140">
        <v>4.41</v>
      </c>
      <c r="CE30" s="140">
        <v>0</v>
      </c>
      <c r="CF30" s="44">
        <v>403356.36</v>
      </c>
      <c r="CG30" s="60"/>
      <c r="CH30" s="28">
        <v>16740708.500000002</v>
      </c>
      <c r="CI30" s="60"/>
      <c r="CJ30" s="64">
        <v>16346841.540000001</v>
      </c>
      <c r="CK30" s="124"/>
      <c r="CN30" s="151"/>
    </row>
    <row r="31" spans="1:92" x14ac:dyDescent="0.25">
      <c r="A31" s="116" t="s">
        <v>270</v>
      </c>
      <c r="B31" s="24" t="s">
        <v>271</v>
      </c>
      <c r="C31" s="27" t="s">
        <v>142</v>
      </c>
      <c r="D31" s="27" t="s">
        <v>120</v>
      </c>
      <c r="E31" s="139">
        <v>3602.39</v>
      </c>
      <c r="F31" s="68"/>
      <c r="G31" s="139">
        <v>1465.15</v>
      </c>
      <c r="H31" s="139">
        <v>2108.4899999999998</v>
      </c>
      <c r="I31" s="139">
        <v>2108.4899999999998</v>
      </c>
      <c r="J31" s="68">
        <v>24</v>
      </c>
      <c r="K31" s="139">
        <v>2316.56</v>
      </c>
      <c r="L31" s="139">
        <v>2287.81</v>
      </c>
      <c r="M31" s="139">
        <v>1285.83</v>
      </c>
      <c r="N31" s="139">
        <v>0</v>
      </c>
      <c r="O31" s="60"/>
      <c r="P31" s="132">
        <v>898.96458484906145</v>
      </c>
      <c r="Q31" s="132">
        <v>566.18541515093864</v>
      </c>
      <c r="R31" s="132">
        <v>1293.6954151509383</v>
      </c>
      <c r="S31" s="132">
        <v>814.79458484906149</v>
      </c>
      <c r="T31" s="132">
        <v>0</v>
      </c>
      <c r="U31" s="132">
        <v>0</v>
      </c>
      <c r="V31" s="126"/>
      <c r="W31" s="140">
        <v>88.24</v>
      </c>
      <c r="X31" s="140">
        <v>97.27</v>
      </c>
      <c r="Y31" s="140">
        <v>0</v>
      </c>
      <c r="Z31" s="139">
        <v>11662086.15</v>
      </c>
      <c r="AA31" s="60"/>
      <c r="AB31" s="140">
        <v>37.1</v>
      </c>
      <c r="AC31" s="28">
        <v>2332417.23</v>
      </c>
      <c r="AE31" s="140">
        <v>11.58</v>
      </c>
      <c r="AF31" s="140">
        <v>6.42</v>
      </c>
      <c r="AG31" s="140">
        <v>0</v>
      </c>
      <c r="AH31" s="44">
        <v>1131570</v>
      </c>
      <c r="AI31" s="60"/>
      <c r="AJ31" s="140">
        <v>5.14</v>
      </c>
      <c r="AK31" s="140">
        <v>2.85</v>
      </c>
      <c r="AL31" s="140">
        <v>0</v>
      </c>
      <c r="AM31" s="44">
        <v>502291.35</v>
      </c>
      <c r="AO31" s="28">
        <v>253.39</v>
      </c>
      <c r="AP31" s="117">
        <v>113.83000000000001</v>
      </c>
      <c r="AQ31" s="117">
        <v>25.54</v>
      </c>
      <c r="AR31" s="44">
        <v>462317.89</v>
      </c>
      <c r="AS31" s="60"/>
      <c r="AT31" s="71">
        <v>5.14</v>
      </c>
      <c r="AU31" s="71">
        <v>5.14</v>
      </c>
      <c r="AV31" s="71">
        <v>0</v>
      </c>
      <c r="AW31" s="44">
        <v>692615</v>
      </c>
      <c r="AX31" s="60"/>
      <c r="AY31" s="140">
        <v>3.08</v>
      </c>
      <c r="AZ31" s="140">
        <v>1.71</v>
      </c>
      <c r="BA31" s="140">
        <v>0</v>
      </c>
      <c r="BB31" s="28">
        <v>281273.59000000003</v>
      </c>
      <c r="BC31" s="60"/>
      <c r="BD31" s="140">
        <v>10.29</v>
      </c>
      <c r="BE31" s="140">
        <v>5.71</v>
      </c>
      <c r="BF31" s="140">
        <v>0</v>
      </c>
      <c r="BG31" s="44">
        <v>421488</v>
      </c>
      <c r="BH31" s="60"/>
      <c r="BI31" s="139">
        <v>5.14</v>
      </c>
      <c r="BJ31" s="139">
        <v>2.85</v>
      </c>
      <c r="BK31" s="139">
        <v>0</v>
      </c>
      <c r="BL31" s="44">
        <v>572419.57999999996</v>
      </c>
      <c r="BM31" s="60"/>
      <c r="BN31" s="140">
        <v>7.72</v>
      </c>
      <c r="BO31" s="140">
        <v>4.28</v>
      </c>
      <c r="BP31" s="140">
        <v>0</v>
      </c>
      <c r="BQ31" s="139">
        <v>316116</v>
      </c>
      <c r="BR31" s="60"/>
      <c r="BS31" s="140">
        <v>5.14</v>
      </c>
      <c r="BT31" s="140">
        <v>2.85</v>
      </c>
      <c r="BU31" s="140">
        <v>0</v>
      </c>
      <c r="BV31" s="44">
        <v>866579.42</v>
      </c>
      <c r="BW31" s="60"/>
      <c r="BX31" s="140">
        <v>5.14</v>
      </c>
      <c r="BY31" s="140">
        <v>2.85</v>
      </c>
      <c r="BZ31" s="140">
        <v>0</v>
      </c>
      <c r="CA31" s="44">
        <v>747688.22</v>
      </c>
      <c r="CB31" s="60"/>
      <c r="CC31" s="140">
        <v>10.29</v>
      </c>
      <c r="CD31" s="140">
        <v>5.71</v>
      </c>
      <c r="CE31" s="140">
        <v>0</v>
      </c>
      <c r="CF31" s="44">
        <v>505776</v>
      </c>
      <c r="CG31" s="60"/>
      <c r="CH31" s="28">
        <v>20494638.43</v>
      </c>
      <c r="CI31" s="60"/>
      <c r="CJ31" s="64">
        <v>20032320.539999999</v>
      </c>
      <c r="CK31" s="124"/>
      <c r="CN31" s="151"/>
    </row>
    <row r="32" spans="1:92" x14ac:dyDescent="0.25">
      <c r="A32" s="116" t="s">
        <v>407</v>
      </c>
      <c r="B32" s="24" t="s">
        <v>408</v>
      </c>
      <c r="C32" s="27" t="s">
        <v>142</v>
      </c>
      <c r="D32" s="27" t="s">
        <v>131</v>
      </c>
      <c r="E32" s="139">
        <v>3014.32</v>
      </c>
      <c r="F32" s="68"/>
      <c r="G32" s="139">
        <v>0</v>
      </c>
      <c r="H32" s="139">
        <v>0</v>
      </c>
      <c r="I32" s="139">
        <v>3014.3199999999997</v>
      </c>
      <c r="J32" s="68">
        <v>25</v>
      </c>
      <c r="K32" s="139">
        <v>0</v>
      </c>
      <c r="L32" s="139">
        <v>0</v>
      </c>
      <c r="M32" s="139">
        <v>0</v>
      </c>
      <c r="N32" s="139">
        <v>3014.3199999999997</v>
      </c>
      <c r="O32" s="60"/>
      <c r="P32" s="132">
        <v>0</v>
      </c>
      <c r="Q32" s="132">
        <v>0</v>
      </c>
      <c r="R32" s="132">
        <v>0</v>
      </c>
      <c r="S32" s="132">
        <v>0</v>
      </c>
      <c r="T32" s="132">
        <v>2265</v>
      </c>
      <c r="U32" s="132">
        <v>749.31999999999971</v>
      </c>
      <c r="V32" s="126"/>
      <c r="W32" s="140">
        <v>0</v>
      </c>
      <c r="X32" s="140">
        <v>0</v>
      </c>
      <c r="Y32" s="140">
        <v>143.22</v>
      </c>
      <c r="Z32" s="139">
        <v>10335614.52</v>
      </c>
      <c r="AA32" s="60"/>
      <c r="AB32" s="140">
        <v>47.73</v>
      </c>
      <c r="AC32" s="28">
        <v>3444860.31</v>
      </c>
      <c r="AE32" s="140">
        <v>0</v>
      </c>
      <c r="AF32" s="140">
        <v>0</v>
      </c>
      <c r="AG32" s="140">
        <v>15.07</v>
      </c>
      <c r="AH32" s="44">
        <v>1087541.6200000001</v>
      </c>
      <c r="AI32" s="60"/>
      <c r="AJ32" s="140">
        <v>0</v>
      </c>
      <c r="AK32" s="140">
        <v>0</v>
      </c>
      <c r="AL32" s="140">
        <v>5.0199999999999996</v>
      </c>
      <c r="AM32" s="44">
        <v>362273.32</v>
      </c>
      <c r="AO32" s="28">
        <v>215.04999999999998</v>
      </c>
      <c r="AP32" s="117">
        <v>92.13</v>
      </c>
      <c r="AQ32" s="117">
        <v>21.37</v>
      </c>
      <c r="AR32" s="44">
        <v>386732.32</v>
      </c>
      <c r="AS32" s="60"/>
      <c r="AT32" s="71">
        <v>0</v>
      </c>
      <c r="AU32" s="71">
        <v>0</v>
      </c>
      <c r="AV32" s="71">
        <v>12.05</v>
      </c>
      <c r="AW32" s="44">
        <v>944900.75</v>
      </c>
      <c r="AX32" s="60"/>
      <c r="AY32" s="140">
        <v>0</v>
      </c>
      <c r="AZ32" s="140">
        <v>0</v>
      </c>
      <c r="BA32" s="140">
        <v>4.01</v>
      </c>
      <c r="BB32" s="28">
        <v>235471.21</v>
      </c>
      <c r="BC32" s="60"/>
      <c r="BD32" s="140">
        <v>0</v>
      </c>
      <c r="BE32" s="140">
        <v>0</v>
      </c>
      <c r="BF32" s="140">
        <v>15.07</v>
      </c>
      <c r="BG32" s="44">
        <v>396989.01</v>
      </c>
      <c r="BH32" s="60"/>
      <c r="BI32" s="139">
        <v>0</v>
      </c>
      <c r="BJ32" s="139">
        <v>0</v>
      </c>
      <c r="BK32" s="139">
        <v>5.0199999999999996</v>
      </c>
      <c r="BL32" s="44">
        <v>359642.84</v>
      </c>
      <c r="BM32" s="60"/>
      <c r="BN32" s="140">
        <v>0</v>
      </c>
      <c r="BO32" s="140">
        <v>0</v>
      </c>
      <c r="BP32" s="140">
        <v>10.039999999999999</v>
      </c>
      <c r="BQ32" s="139">
        <v>264483.71999999997</v>
      </c>
      <c r="BR32" s="60"/>
      <c r="BS32" s="140">
        <v>0</v>
      </c>
      <c r="BT32" s="140">
        <v>0</v>
      </c>
      <c r="BU32" s="140">
        <v>5.0199999999999996</v>
      </c>
      <c r="BV32" s="44">
        <v>544459.16</v>
      </c>
      <c r="BW32" s="60"/>
      <c r="BX32" s="140">
        <v>0</v>
      </c>
      <c r="BY32" s="140">
        <v>0</v>
      </c>
      <c r="BZ32" s="140">
        <v>5.0199999999999996</v>
      </c>
      <c r="CA32" s="44">
        <v>469761.56</v>
      </c>
      <c r="CB32" s="60"/>
      <c r="CC32" s="140">
        <v>0</v>
      </c>
      <c r="CD32" s="140">
        <v>0</v>
      </c>
      <c r="CE32" s="140">
        <v>15.07</v>
      </c>
      <c r="CF32" s="44">
        <v>476377.77</v>
      </c>
      <c r="CG32" s="60"/>
      <c r="CH32" s="28">
        <v>19309108.109999999</v>
      </c>
      <c r="CI32" s="60"/>
      <c r="CJ32" s="64">
        <v>18922375.789999999</v>
      </c>
      <c r="CK32" s="124"/>
      <c r="CN32" s="151"/>
    </row>
    <row r="33" spans="1:92" x14ac:dyDescent="0.25">
      <c r="A33" s="116" t="s">
        <v>63</v>
      </c>
      <c r="B33" s="24" t="s">
        <v>64</v>
      </c>
      <c r="C33" s="27" t="s">
        <v>62</v>
      </c>
      <c r="D33" s="27" t="s">
        <v>12</v>
      </c>
      <c r="E33" s="139">
        <v>1732.55</v>
      </c>
      <c r="F33" s="68"/>
      <c r="G33" s="139">
        <v>490.99</v>
      </c>
      <c r="H33" s="139">
        <v>684.16</v>
      </c>
      <c r="I33" s="139">
        <v>1220.9800000000002</v>
      </c>
      <c r="J33" s="68">
        <v>26</v>
      </c>
      <c r="K33" s="139">
        <v>764.06999999999994</v>
      </c>
      <c r="L33" s="139">
        <v>743.49</v>
      </c>
      <c r="M33" s="139">
        <v>431.65999999999997</v>
      </c>
      <c r="N33" s="139">
        <v>536.82000000000005</v>
      </c>
      <c r="O33" s="60"/>
      <c r="P33" s="132">
        <v>213.18574314970471</v>
      </c>
      <c r="Q33" s="132">
        <v>277.8042568502953</v>
      </c>
      <c r="R33" s="132">
        <v>297.05932510499593</v>
      </c>
      <c r="S33" s="132">
        <v>387.10067489500403</v>
      </c>
      <c r="T33" s="132">
        <v>233.08493174529926</v>
      </c>
      <c r="U33" s="132">
        <v>303.73506825470076</v>
      </c>
      <c r="V33" s="126"/>
      <c r="W33" s="140">
        <v>28.1</v>
      </c>
      <c r="X33" s="140">
        <v>30.33</v>
      </c>
      <c r="Y33" s="140">
        <v>23.8</v>
      </c>
      <c r="Z33" s="139">
        <v>5390752.75</v>
      </c>
      <c r="AA33" s="60"/>
      <c r="AB33" s="140">
        <v>19.61</v>
      </c>
      <c r="AC33" s="28">
        <v>1307100.07</v>
      </c>
      <c r="AE33" s="140">
        <v>3.82</v>
      </c>
      <c r="AF33" s="140">
        <v>2.15</v>
      </c>
      <c r="AG33" s="140">
        <v>2.68</v>
      </c>
      <c r="AH33" s="44">
        <v>568708.93000000005</v>
      </c>
      <c r="AI33" s="60"/>
      <c r="AJ33" s="140">
        <v>1.69</v>
      </c>
      <c r="AK33" s="140">
        <v>0.95</v>
      </c>
      <c r="AL33" s="140">
        <v>0.89</v>
      </c>
      <c r="AM33" s="44">
        <v>230191.34</v>
      </c>
      <c r="AO33" s="28">
        <v>116.31</v>
      </c>
      <c r="AP33" s="117">
        <v>30.68</v>
      </c>
      <c r="AQ33" s="117">
        <v>12.28</v>
      </c>
      <c r="AR33" s="44">
        <v>186062.11</v>
      </c>
      <c r="AS33" s="60"/>
      <c r="AT33" s="71">
        <v>1.69</v>
      </c>
      <c r="AU33" s="71">
        <v>1.72</v>
      </c>
      <c r="AV33" s="71">
        <v>2.14</v>
      </c>
      <c r="AW33" s="44">
        <v>397556.85</v>
      </c>
      <c r="AX33" s="60"/>
      <c r="AY33" s="140">
        <v>1.01</v>
      </c>
      <c r="AZ33" s="140">
        <v>0.56999999999999995</v>
      </c>
      <c r="BA33" s="140">
        <v>0.71</v>
      </c>
      <c r="BB33" s="28">
        <v>134471.09</v>
      </c>
      <c r="BC33" s="60"/>
      <c r="BD33" s="140">
        <v>3.39</v>
      </c>
      <c r="BE33" s="140">
        <v>1.91</v>
      </c>
      <c r="BF33" s="140">
        <v>2.68</v>
      </c>
      <c r="BG33" s="44">
        <v>210217.14</v>
      </c>
      <c r="BH33" s="60"/>
      <c r="BI33" s="139">
        <v>1.69</v>
      </c>
      <c r="BJ33" s="139">
        <v>0.95</v>
      </c>
      <c r="BK33" s="139">
        <v>0.89</v>
      </c>
      <c r="BL33" s="44">
        <v>252896.26</v>
      </c>
      <c r="BM33" s="60"/>
      <c r="BN33" s="140">
        <v>2.54</v>
      </c>
      <c r="BO33" s="140">
        <v>1.43</v>
      </c>
      <c r="BP33" s="140">
        <v>1.78</v>
      </c>
      <c r="BQ33" s="139">
        <v>151472.25</v>
      </c>
      <c r="BR33" s="60"/>
      <c r="BS33" s="140">
        <v>1.69</v>
      </c>
      <c r="BT33" s="140">
        <v>0.95</v>
      </c>
      <c r="BU33" s="140">
        <v>0.89</v>
      </c>
      <c r="BV33" s="44">
        <v>382856.74</v>
      </c>
      <c r="BW33" s="60"/>
      <c r="BX33" s="140">
        <v>1.69</v>
      </c>
      <c r="BY33" s="140">
        <v>0.95</v>
      </c>
      <c r="BZ33" s="140">
        <v>0.89</v>
      </c>
      <c r="CA33" s="44">
        <v>330330.34000000003</v>
      </c>
      <c r="CB33" s="60"/>
      <c r="CC33" s="140">
        <v>3.39</v>
      </c>
      <c r="CD33" s="140">
        <v>1.91</v>
      </c>
      <c r="CE33" s="140">
        <v>2.68</v>
      </c>
      <c r="CF33" s="44">
        <v>252255.78</v>
      </c>
      <c r="CG33" s="60"/>
      <c r="CH33" s="28">
        <v>9794871.6499999985</v>
      </c>
      <c r="CI33" s="60"/>
      <c r="CJ33" s="64">
        <v>9608809.5399999991</v>
      </c>
      <c r="CK33" s="124"/>
      <c r="CN33" s="151"/>
    </row>
    <row r="34" spans="1:92" x14ac:dyDescent="0.25">
      <c r="A34" s="116" t="s">
        <v>591</v>
      </c>
      <c r="B34" s="24" t="s">
        <v>592</v>
      </c>
      <c r="C34" s="27" t="s">
        <v>584</v>
      </c>
      <c r="D34" s="27" t="s">
        <v>120</v>
      </c>
      <c r="E34" s="139">
        <v>572.75</v>
      </c>
      <c r="F34" s="68"/>
      <c r="G34" s="139">
        <v>237.5</v>
      </c>
      <c r="H34" s="139">
        <v>323</v>
      </c>
      <c r="I34" s="139">
        <v>323</v>
      </c>
      <c r="J34" s="68">
        <v>27</v>
      </c>
      <c r="K34" s="139">
        <v>383.25</v>
      </c>
      <c r="L34" s="139">
        <v>371</v>
      </c>
      <c r="M34" s="139">
        <v>189.5</v>
      </c>
      <c r="N34" s="139">
        <v>0</v>
      </c>
      <c r="O34" s="60"/>
      <c r="P34" s="132">
        <v>82.203389830508485</v>
      </c>
      <c r="Q34" s="132">
        <v>155.29661016949152</v>
      </c>
      <c r="R34" s="132">
        <v>111.79661016949153</v>
      </c>
      <c r="S34" s="132">
        <v>211.20338983050846</v>
      </c>
      <c r="T34" s="132">
        <v>0</v>
      </c>
      <c r="U34" s="132">
        <v>0</v>
      </c>
      <c r="V34" s="126"/>
      <c r="W34" s="140">
        <v>13.24</v>
      </c>
      <c r="X34" s="140">
        <v>14.03</v>
      </c>
      <c r="Y34" s="140">
        <v>0</v>
      </c>
      <c r="Z34" s="139">
        <v>1714328.55</v>
      </c>
      <c r="AA34" s="60"/>
      <c r="AB34" s="140">
        <v>5.45</v>
      </c>
      <c r="AC34" s="28">
        <v>342865.71</v>
      </c>
      <c r="AE34" s="140">
        <v>1.91</v>
      </c>
      <c r="AF34" s="140">
        <v>0.94</v>
      </c>
      <c r="AG34" s="140">
        <v>0</v>
      </c>
      <c r="AH34" s="44">
        <v>179165.25</v>
      </c>
      <c r="AI34" s="60"/>
      <c r="AJ34" s="140">
        <v>0.85</v>
      </c>
      <c r="AK34" s="140">
        <v>0.42</v>
      </c>
      <c r="AL34" s="140">
        <v>0</v>
      </c>
      <c r="AM34" s="44">
        <v>79838.55</v>
      </c>
      <c r="AO34" s="28">
        <v>37.599999999999994</v>
      </c>
      <c r="AP34" s="117">
        <v>10</v>
      </c>
      <c r="AQ34" s="117">
        <v>4.0599999999999996</v>
      </c>
      <c r="AR34" s="44">
        <v>60293.56</v>
      </c>
      <c r="AS34" s="60"/>
      <c r="AT34" s="71">
        <v>0.85</v>
      </c>
      <c r="AU34" s="71">
        <v>0.75</v>
      </c>
      <c r="AV34" s="71">
        <v>0</v>
      </c>
      <c r="AW34" s="44">
        <v>107800</v>
      </c>
      <c r="AX34" s="60"/>
      <c r="AY34" s="140">
        <v>0.51</v>
      </c>
      <c r="AZ34" s="140">
        <v>0.25</v>
      </c>
      <c r="BA34" s="140">
        <v>0</v>
      </c>
      <c r="BB34" s="28">
        <v>44627.96</v>
      </c>
      <c r="BC34" s="60"/>
      <c r="BD34" s="140">
        <v>1.7</v>
      </c>
      <c r="BE34" s="140">
        <v>0.84</v>
      </c>
      <c r="BF34" s="140">
        <v>0</v>
      </c>
      <c r="BG34" s="44">
        <v>66911.22</v>
      </c>
      <c r="BH34" s="60"/>
      <c r="BI34" s="139">
        <v>0.85</v>
      </c>
      <c r="BJ34" s="139">
        <v>0.42</v>
      </c>
      <c r="BK34" s="139">
        <v>0</v>
      </c>
      <c r="BL34" s="44">
        <v>90985.34</v>
      </c>
      <c r="BM34" s="60"/>
      <c r="BN34" s="140">
        <v>1.27</v>
      </c>
      <c r="BO34" s="140">
        <v>0.63</v>
      </c>
      <c r="BP34" s="140">
        <v>0</v>
      </c>
      <c r="BQ34" s="139">
        <v>50051.7</v>
      </c>
      <c r="BR34" s="60"/>
      <c r="BS34" s="140">
        <v>0.85</v>
      </c>
      <c r="BT34" s="140">
        <v>0.42</v>
      </c>
      <c r="BU34" s="140">
        <v>0</v>
      </c>
      <c r="BV34" s="44">
        <v>137741.66</v>
      </c>
      <c r="BW34" s="60"/>
      <c r="BX34" s="140">
        <v>0.85</v>
      </c>
      <c r="BY34" s="140">
        <v>0.42</v>
      </c>
      <c r="BZ34" s="140">
        <v>0</v>
      </c>
      <c r="CA34" s="44">
        <v>118844.06</v>
      </c>
      <c r="CB34" s="60"/>
      <c r="CC34" s="140">
        <v>1.7</v>
      </c>
      <c r="CD34" s="140">
        <v>0.84</v>
      </c>
      <c r="CE34" s="140">
        <v>0</v>
      </c>
      <c r="CF34" s="44">
        <v>80291.94</v>
      </c>
      <c r="CG34" s="60"/>
      <c r="CH34" s="28">
        <v>3073745.5</v>
      </c>
      <c r="CI34" s="60"/>
      <c r="CJ34" s="64">
        <v>3013451.94</v>
      </c>
      <c r="CK34" s="124"/>
      <c r="CN34" s="151"/>
    </row>
    <row r="35" spans="1:92" x14ac:dyDescent="0.25">
      <c r="A35" s="116" t="s">
        <v>421</v>
      </c>
      <c r="B35" s="24" t="s">
        <v>422</v>
      </c>
      <c r="C35" s="27" t="s">
        <v>142</v>
      </c>
      <c r="D35" s="27" t="s">
        <v>131</v>
      </c>
      <c r="E35" s="139">
        <v>5062.16</v>
      </c>
      <c r="F35" s="68"/>
      <c r="G35" s="139">
        <v>0</v>
      </c>
      <c r="H35" s="139">
        <v>0</v>
      </c>
      <c r="I35" s="139">
        <v>5062.16</v>
      </c>
      <c r="J35" s="68">
        <v>28</v>
      </c>
      <c r="K35" s="139">
        <v>0</v>
      </c>
      <c r="L35" s="139">
        <v>0</v>
      </c>
      <c r="M35" s="139">
        <v>0</v>
      </c>
      <c r="N35" s="139">
        <v>5062.16</v>
      </c>
      <c r="O35" s="60"/>
      <c r="P35" s="132">
        <v>0</v>
      </c>
      <c r="Q35" s="132">
        <v>0</v>
      </c>
      <c r="R35" s="132">
        <v>0</v>
      </c>
      <c r="S35" s="132">
        <v>0</v>
      </c>
      <c r="T35" s="132">
        <v>2441.66</v>
      </c>
      <c r="U35" s="132">
        <v>2620.5</v>
      </c>
      <c r="V35" s="126"/>
      <c r="W35" s="140">
        <v>0</v>
      </c>
      <c r="X35" s="140">
        <v>0</v>
      </c>
      <c r="Y35" s="140">
        <v>226.9</v>
      </c>
      <c r="Z35" s="139">
        <v>16374465.4</v>
      </c>
      <c r="AA35" s="60"/>
      <c r="AB35" s="140">
        <v>75.62</v>
      </c>
      <c r="AC35" s="28">
        <v>5457609.3099999996</v>
      </c>
      <c r="AE35" s="140">
        <v>0</v>
      </c>
      <c r="AF35" s="140">
        <v>0</v>
      </c>
      <c r="AG35" s="140">
        <v>25.31</v>
      </c>
      <c r="AH35" s="44">
        <v>1826521.46</v>
      </c>
      <c r="AI35" s="60"/>
      <c r="AJ35" s="140">
        <v>0</v>
      </c>
      <c r="AK35" s="140">
        <v>0</v>
      </c>
      <c r="AL35" s="140">
        <v>8.43</v>
      </c>
      <c r="AM35" s="44">
        <v>608359.38</v>
      </c>
      <c r="AO35" s="28">
        <v>343</v>
      </c>
      <c r="AP35" s="117">
        <v>101.80000000000001</v>
      </c>
      <c r="AQ35" s="117">
        <v>35.9</v>
      </c>
      <c r="AR35" s="44">
        <v>562417.84</v>
      </c>
      <c r="AS35" s="60"/>
      <c r="AT35" s="71">
        <v>0</v>
      </c>
      <c r="AU35" s="71">
        <v>0</v>
      </c>
      <c r="AV35" s="71">
        <v>20.239999999999998</v>
      </c>
      <c r="AW35" s="44">
        <v>1587119.6</v>
      </c>
      <c r="AX35" s="60"/>
      <c r="AY35" s="140">
        <v>0</v>
      </c>
      <c r="AZ35" s="140">
        <v>0</v>
      </c>
      <c r="BA35" s="140">
        <v>6.74</v>
      </c>
      <c r="BB35" s="28">
        <v>395779.54</v>
      </c>
      <c r="BC35" s="60"/>
      <c r="BD35" s="140">
        <v>0</v>
      </c>
      <c r="BE35" s="140">
        <v>0</v>
      </c>
      <c r="BF35" s="140">
        <v>25.31</v>
      </c>
      <c r="BG35" s="44">
        <v>666741.32999999996</v>
      </c>
      <c r="BH35" s="60"/>
      <c r="BI35" s="139">
        <v>0</v>
      </c>
      <c r="BJ35" s="139">
        <v>0</v>
      </c>
      <c r="BK35" s="139">
        <v>8.43</v>
      </c>
      <c r="BL35" s="44">
        <v>603942.06000000006</v>
      </c>
      <c r="BM35" s="60"/>
      <c r="BN35" s="140">
        <v>0</v>
      </c>
      <c r="BO35" s="140">
        <v>0</v>
      </c>
      <c r="BP35" s="140">
        <v>16.87</v>
      </c>
      <c r="BQ35" s="139">
        <v>444406.41</v>
      </c>
      <c r="BR35" s="60"/>
      <c r="BS35" s="140">
        <v>0</v>
      </c>
      <c r="BT35" s="140">
        <v>0</v>
      </c>
      <c r="BU35" s="140">
        <v>8.43</v>
      </c>
      <c r="BV35" s="44">
        <v>914300.94</v>
      </c>
      <c r="BW35" s="60"/>
      <c r="BX35" s="140">
        <v>0</v>
      </c>
      <c r="BY35" s="140">
        <v>0</v>
      </c>
      <c r="BZ35" s="140">
        <v>8.43</v>
      </c>
      <c r="CA35" s="44">
        <v>788862.54</v>
      </c>
      <c r="CB35" s="60"/>
      <c r="CC35" s="140">
        <v>0</v>
      </c>
      <c r="CD35" s="140">
        <v>0</v>
      </c>
      <c r="CE35" s="140">
        <v>25.31</v>
      </c>
      <c r="CF35" s="44">
        <v>800074.41</v>
      </c>
      <c r="CG35" s="60"/>
      <c r="CH35" s="28">
        <v>31030600.219999999</v>
      </c>
      <c r="CI35" s="60"/>
      <c r="CJ35" s="64">
        <v>30468182.379999999</v>
      </c>
      <c r="CK35" s="124"/>
      <c r="CN35" s="151"/>
    </row>
    <row r="36" spans="1:92" x14ac:dyDescent="0.25">
      <c r="A36" s="116" t="s">
        <v>260</v>
      </c>
      <c r="B36" s="24" t="s">
        <v>261</v>
      </c>
      <c r="C36" s="27" t="s">
        <v>142</v>
      </c>
      <c r="D36" s="27" t="s">
        <v>120</v>
      </c>
      <c r="E36" s="139">
        <v>1205</v>
      </c>
      <c r="F36" s="68"/>
      <c r="G36" s="139">
        <v>523.5</v>
      </c>
      <c r="H36" s="139">
        <v>665.5</v>
      </c>
      <c r="I36" s="139">
        <v>665.5</v>
      </c>
      <c r="J36" s="68">
        <v>29</v>
      </c>
      <c r="K36" s="139">
        <v>819</v>
      </c>
      <c r="L36" s="139">
        <v>803</v>
      </c>
      <c r="M36" s="139">
        <v>386</v>
      </c>
      <c r="N36" s="139">
        <v>0</v>
      </c>
      <c r="O36" s="60"/>
      <c r="P36" s="132">
        <v>117.99663582842726</v>
      </c>
      <c r="Q36" s="132">
        <v>405.50336417157274</v>
      </c>
      <c r="R36" s="132">
        <v>150.00336417157277</v>
      </c>
      <c r="S36" s="132">
        <v>515.4966358284272</v>
      </c>
      <c r="T36" s="132">
        <v>0</v>
      </c>
      <c r="U36" s="132">
        <v>0</v>
      </c>
      <c r="V36" s="126"/>
      <c r="W36" s="140">
        <v>28.14</v>
      </c>
      <c r="X36" s="140">
        <v>28.12</v>
      </c>
      <c r="Y36" s="140">
        <v>0</v>
      </c>
      <c r="Z36" s="139">
        <v>3536784.9</v>
      </c>
      <c r="AA36" s="60"/>
      <c r="AB36" s="140">
        <v>11.25</v>
      </c>
      <c r="AC36" s="28">
        <v>707356.98</v>
      </c>
      <c r="AE36" s="140">
        <v>4.09</v>
      </c>
      <c r="AF36" s="140">
        <v>1.93</v>
      </c>
      <c r="AG36" s="140">
        <v>0</v>
      </c>
      <c r="AH36" s="44">
        <v>378447.3</v>
      </c>
      <c r="AI36" s="60"/>
      <c r="AJ36" s="140">
        <v>1.82</v>
      </c>
      <c r="AK36" s="140">
        <v>0.85</v>
      </c>
      <c r="AL36" s="140">
        <v>0</v>
      </c>
      <c r="AM36" s="44">
        <v>167849.55</v>
      </c>
      <c r="AO36" s="28">
        <v>77.800000000000011</v>
      </c>
      <c r="AP36" s="117">
        <v>16.46</v>
      </c>
      <c r="AQ36" s="117">
        <v>8.5399999999999991</v>
      </c>
      <c r="AR36" s="44">
        <v>119641.22</v>
      </c>
      <c r="AS36" s="60"/>
      <c r="AT36" s="71">
        <v>1.82</v>
      </c>
      <c r="AU36" s="71">
        <v>1.54</v>
      </c>
      <c r="AV36" s="71">
        <v>0</v>
      </c>
      <c r="AW36" s="44">
        <v>226380</v>
      </c>
      <c r="AX36" s="60"/>
      <c r="AY36" s="140">
        <v>1.0900000000000001</v>
      </c>
      <c r="AZ36" s="140">
        <v>0.51</v>
      </c>
      <c r="BA36" s="140">
        <v>0</v>
      </c>
      <c r="BB36" s="28">
        <v>93953.600000000006</v>
      </c>
      <c r="BC36" s="60"/>
      <c r="BD36" s="140">
        <v>3.64</v>
      </c>
      <c r="BE36" s="140">
        <v>1.71</v>
      </c>
      <c r="BF36" s="140">
        <v>0</v>
      </c>
      <c r="BG36" s="44">
        <v>140935.04999999999</v>
      </c>
      <c r="BH36" s="60"/>
      <c r="BI36" s="139">
        <v>1.82</v>
      </c>
      <c r="BJ36" s="139">
        <v>0.85</v>
      </c>
      <c r="BK36" s="139">
        <v>0</v>
      </c>
      <c r="BL36" s="44">
        <v>191284.14</v>
      </c>
      <c r="BM36" s="60"/>
      <c r="BN36" s="140">
        <v>2.73</v>
      </c>
      <c r="BO36" s="140">
        <v>1.28</v>
      </c>
      <c r="BP36" s="140">
        <v>0</v>
      </c>
      <c r="BQ36" s="139">
        <v>105635.43</v>
      </c>
      <c r="BR36" s="60"/>
      <c r="BS36" s="140">
        <v>1.82</v>
      </c>
      <c r="BT36" s="140">
        <v>0.85</v>
      </c>
      <c r="BU36" s="140">
        <v>0</v>
      </c>
      <c r="BV36" s="44">
        <v>289582.86</v>
      </c>
      <c r="BW36" s="60"/>
      <c r="BX36" s="140">
        <v>1.82</v>
      </c>
      <c r="BY36" s="140">
        <v>0.85</v>
      </c>
      <c r="BZ36" s="140">
        <v>0</v>
      </c>
      <c r="CA36" s="44">
        <v>249853.26</v>
      </c>
      <c r="CB36" s="60"/>
      <c r="CC36" s="140">
        <v>3.64</v>
      </c>
      <c r="CD36" s="140">
        <v>1.71</v>
      </c>
      <c r="CE36" s="140">
        <v>0</v>
      </c>
      <c r="CF36" s="44">
        <v>169118.85</v>
      </c>
      <c r="CG36" s="60"/>
      <c r="CH36" s="28">
        <v>6376823.1399999997</v>
      </c>
      <c r="CI36" s="60"/>
      <c r="CJ36" s="64">
        <v>6257181.9199999999</v>
      </c>
      <c r="CK36" s="124"/>
      <c r="CN36" s="151"/>
    </row>
    <row r="37" spans="1:92" x14ac:dyDescent="0.25">
      <c r="A37" s="116" t="s">
        <v>391</v>
      </c>
      <c r="B37" s="24" t="s">
        <v>392</v>
      </c>
      <c r="C37" s="27" t="s">
        <v>142</v>
      </c>
      <c r="D37" s="27" t="s">
        <v>120</v>
      </c>
      <c r="E37" s="139">
        <v>1101.56</v>
      </c>
      <c r="F37" s="68"/>
      <c r="G37" s="139">
        <v>446.82</v>
      </c>
      <c r="H37" s="139">
        <v>648.33000000000004</v>
      </c>
      <c r="I37" s="139">
        <v>648.33000000000004</v>
      </c>
      <c r="J37" s="68">
        <v>30</v>
      </c>
      <c r="K37" s="139">
        <v>703.23</v>
      </c>
      <c r="L37" s="139">
        <v>696.81999999999994</v>
      </c>
      <c r="M37" s="139">
        <v>398.33000000000004</v>
      </c>
      <c r="N37" s="139">
        <v>0</v>
      </c>
      <c r="O37" s="60"/>
      <c r="P37" s="132">
        <v>305.86045856731948</v>
      </c>
      <c r="Q37" s="132">
        <v>140.95954143268051</v>
      </c>
      <c r="R37" s="132">
        <v>443.79954143268043</v>
      </c>
      <c r="S37" s="132">
        <v>204.53045856731961</v>
      </c>
      <c r="T37" s="132">
        <v>0</v>
      </c>
      <c r="U37" s="132">
        <v>0</v>
      </c>
      <c r="V37" s="126"/>
      <c r="W37" s="140">
        <v>27.43</v>
      </c>
      <c r="X37" s="140">
        <v>30.37</v>
      </c>
      <c r="Y37" s="140">
        <v>0</v>
      </c>
      <c r="Z37" s="139">
        <v>3633597</v>
      </c>
      <c r="AA37" s="60"/>
      <c r="AB37" s="140">
        <v>11.56</v>
      </c>
      <c r="AC37" s="28">
        <v>726719.4</v>
      </c>
      <c r="AE37" s="140">
        <v>3.51</v>
      </c>
      <c r="AF37" s="140">
        <v>1.99</v>
      </c>
      <c r="AG37" s="140">
        <v>0</v>
      </c>
      <c r="AH37" s="44">
        <v>345757.5</v>
      </c>
      <c r="AI37" s="60"/>
      <c r="AJ37" s="140">
        <v>1.56</v>
      </c>
      <c r="AK37" s="140">
        <v>0.88</v>
      </c>
      <c r="AL37" s="140">
        <v>0</v>
      </c>
      <c r="AM37" s="44">
        <v>153390.6</v>
      </c>
      <c r="AO37" s="28">
        <v>78.760000000000005</v>
      </c>
      <c r="AP37" s="117">
        <v>30.249999999999996</v>
      </c>
      <c r="AQ37" s="117">
        <v>7.81</v>
      </c>
      <c r="AR37" s="44">
        <v>137351.76</v>
      </c>
      <c r="AS37" s="60"/>
      <c r="AT37" s="71">
        <v>1.56</v>
      </c>
      <c r="AU37" s="71">
        <v>1.59</v>
      </c>
      <c r="AV37" s="71">
        <v>0</v>
      </c>
      <c r="AW37" s="44">
        <v>212231.25</v>
      </c>
      <c r="AX37" s="60"/>
      <c r="AY37" s="140">
        <v>0.93</v>
      </c>
      <c r="AZ37" s="140">
        <v>0.53</v>
      </c>
      <c r="BA37" s="140">
        <v>0</v>
      </c>
      <c r="BB37" s="28">
        <v>85732.66</v>
      </c>
      <c r="BC37" s="60"/>
      <c r="BD37" s="140">
        <v>3.12</v>
      </c>
      <c r="BE37" s="140">
        <v>1.77</v>
      </c>
      <c r="BF37" s="140">
        <v>0</v>
      </c>
      <c r="BG37" s="44">
        <v>128817.27</v>
      </c>
      <c r="BH37" s="60"/>
      <c r="BI37" s="139">
        <v>1.56</v>
      </c>
      <c r="BJ37" s="139">
        <v>0.88</v>
      </c>
      <c r="BK37" s="139">
        <v>0</v>
      </c>
      <c r="BL37" s="44">
        <v>174806.48</v>
      </c>
      <c r="BM37" s="60"/>
      <c r="BN37" s="140">
        <v>2.34</v>
      </c>
      <c r="BO37" s="140">
        <v>1.32</v>
      </c>
      <c r="BP37" s="140">
        <v>0</v>
      </c>
      <c r="BQ37" s="139">
        <v>96415.38</v>
      </c>
      <c r="BR37" s="60"/>
      <c r="BS37" s="140">
        <v>1.56</v>
      </c>
      <c r="BT37" s="140">
        <v>0.88</v>
      </c>
      <c r="BU37" s="140">
        <v>0</v>
      </c>
      <c r="BV37" s="44">
        <v>264637.52</v>
      </c>
      <c r="BW37" s="60"/>
      <c r="BX37" s="140">
        <v>1.56</v>
      </c>
      <c r="BY37" s="140">
        <v>0.88</v>
      </c>
      <c r="BZ37" s="140">
        <v>0</v>
      </c>
      <c r="CA37" s="44">
        <v>228330.32</v>
      </c>
      <c r="CB37" s="60"/>
      <c r="CC37" s="140">
        <v>3.12</v>
      </c>
      <c r="CD37" s="140">
        <v>1.77</v>
      </c>
      <c r="CE37" s="140">
        <v>0</v>
      </c>
      <c r="CF37" s="44">
        <v>154577.79</v>
      </c>
      <c r="CG37" s="60"/>
      <c r="CH37" s="28">
        <v>6342364.9299999997</v>
      </c>
      <c r="CI37" s="60"/>
      <c r="CJ37" s="64">
        <v>6205013.1699999999</v>
      </c>
      <c r="CK37" s="124"/>
      <c r="CN37" s="151"/>
    </row>
    <row r="38" spans="1:92" x14ac:dyDescent="0.25">
      <c r="A38" s="116" t="s">
        <v>21</v>
      </c>
      <c r="B38" s="24" t="s">
        <v>22</v>
      </c>
      <c r="C38" s="27" t="s">
        <v>23</v>
      </c>
      <c r="D38" s="27" t="s">
        <v>12</v>
      </c>
      <c r="E38" s="139">
        <v>656.21</v>
      </c>
      <c r="F38" s="68"/>
      <c r="G38" s="139">
        <v>192.49</v>
      </c>
      <c r="H38" s="139">
        <v>264.64999999999998</v>
      </c>
      <c r="I38" s="139">
        <v>456.46999999999991</v>
      </c>
      <c r="J38" s="68">
        <v>31</v>
      </c>
      <c r="K38" s="139">
        <v>299.89999999999998</v>
      </c>
      <c r="L38" s="139">
        <v>292.64999999999998</v>
      </c>
      <c r="M38" s="139">
        <v>164.49</v>
      </c>
      <c r="N38" s="139">
        <v>191.82</v>
      </c>
      <c r="O38" s="60"/>
      <c r="P38" s="132">
        <v>75.636325813609474</v>
      </c>
      <c r="Q38" s="132">
        <v>116.85367418639053</v>
      </c>
      <c r="R38" s="132">
        <v>103.99061575443787</v>
      </c>
      <c r="S38" s="132">
        <v>160.65938424556211</v>
      </c>
      <c r="T38" s="132">
        <v>75.373058431952671</v>
      </c>
      <c r="U38" s="132">
        <v>116.44694156804732</v>
      </c>
      <c r="V38" s="126"/>
      <c r="W38" s="140">
        <v>10.88</v>
      </c>
      <c r="X38" s="140">
        <v>11.62</v>
      </c>
      <c r="Y38" s="140">
        <v>8.42</v>
      </c>
      <c r="Z38" s="139">
        <v>2022100.22</v>
      </c>
      <c r="AA38" s="60"/>
      <c r="AB38" s="140">
        <v>7.3</v>
      </c>
      <c r="AC38" s="28">
        <v>485418.15</v>
      </c>
      <c r="AE38" s="140">
        <v>1.49</v>
      </c>
      <c r="AF38" s="140">
        <v>0.82</v>
      </c>
      <c r="AG38" s="140">
        <v>0.95</v>
      </c>
      <c r="AH38" s="44">
        <v>213775.85</v>
      </c>
      <c r="AI38" s="60"/>
      <c r="AJ38" s="140">
        <v>0.66</v>
      </c>
      <c r="AK38" s="140">
        <v>0.36</v>
      </c>
      <c r="AL38" s="140">
        <v>0.31</v>
      </c>
      <c r="AM38" s="44">
        <v>86493.759999999995</v>
      </c>
      <c r="AO38" s="28">
        <v>43.660000000000004</v>
      </c>
      <c r="AP38" s="117">
        <v>10.93</v>
      </c>
      <c r="AQ38" s="117">
        <v>4.6500000000000004</v>
      </c>
      <c r="AR38" s="44">
        <v>69144.56</v>
      </c>
      <c r="AS38" s="60"/>
      <c r="AT38" s="71">
        <v>0.66</v>
      </c>
      <c r="AU38" s="71">
        <v>0.65</v>
      </c>
      <c r="AV38" s="71">
        <v>0.76</v>
      </c>
      <c r="AW38" s="44">
        <v>147856.65</v>
      </c>
      <c r="AX38" s="60"/>
      <c r="AY38" s="140">
        <v>0.39</v>
      </c>
      <c r="AZ38" s="140">
        <v>0.21</v>
      </c>
      <c r="BA38" s="140">
        <v>0.25</v>
      </c>
      <c r="BB38" s="28">
        <v>49912.85</v>
      </c>
      <c r="BC38" s="60"/>
      <c r="BD38" s="140">
        <v>1.33</v>
      </c>
      <c r="BE38" s="140">
        <v>0.73</v>
      </c>
      <c r="BF38" s="140">
        <v>0.95</v>
      </c>
      <c r="BG38" s="44">
        <v>79292.429999999993</v>
      </c>
      <c r="BH38" s="60"/>
      <c r="BI38" s="139">
        <v>0.66</v>
      </c>
      <c r="BJ38" s="139">
        <v>0.36</v>
      </c>
      <c r="BK38" s="139">
        <v>0.31</v>
      </c>
      <c r="BL38" s="44">
        <v>95283.86</v>
      </c>
      <c r="BM38" s="60"/>
      <c r="BN38" s="140">
        <v>0.99</v>
      </c>
      <c r="BO38" s="140">
        <v>0.54</v>
      </c>
      <c r="BP38" s="140">
        <v>0.63</v>
      </c>
      <c r="BQ38" s="139">
        <v>56900.88</v>
      </c>
      <c r="BR38" s="60"/>
      <c r="BS38" s="140">
        <v>0.66</v>
      </c>
      <c r="BT38" s="140">
        <v>0.36</v>
      </c>
      <c r="BU38" s="140">
        <v>0.31</v>
      </c>
      <c r="BV38" s="44">
        <v>144249.14000000001</v>
      </c>
      <c r="BW38" s="60"/>
      <c r="BX38" s="140">
        <v>0.66</v>
      </c>
      <c r="BY38" s="140">
        <v>0.36</v>
      </c>
      <c r="BZ38" s="140">
        <v>0.31</v>
      </c>
      <c r="CA38" s="44">
        <v>124458.74</v>
      </c>
      <c r="CB38" s="60"/>
      <c r="CC38" s="140">
        <v>1.33</v>
      </c>
      <c r="CD38" s="140">
        <v>0.73</v>
      </c>
      <c r="CE38" s="140">
        <v>0.95</v>
      </c>
      <c r="CF38" s="44">
        <v>95149.11</v>
      </c>
      <c r="CG38" s="60"/>
      <c r="CH38" s="28">
        <v>3670036.2</v>
      </c>
      <c r="CI38" s="60"/>
      <c r="CJ38" s="64">
        <v>3600891.64</v>
      </c>
      <c r="CK38" s="124"/>
      <c r="CN38" s="151"/>
    </row>
    <row r="39" spans="1:92" x14ac:dyDescent="0.25">
      <c r="A39" s="116" t="s">
        <v>87</v>
      </c>
      <c r="B39" s="24" t="s">
        <v>88</v>
      </c>
      <c r="C39" s="27" t="s">
        <v>57</v>
      </c>
      <c r="D39" s="27" t="s">
        <v>12</v>
      </c>
      <c r="E39" s="139">
        <v>356.96</v>
      </c>
      <c r="F39" s="68"/>
      <c r="G39" s="139">
        <v>123.14999999999999</v>
      </c>
      <c r="H39" s="139">
        <v>136.82</v>
      </c>
      <c r="I39" s="139">
        <v>229.81</v>
      </c>
      <c r="J39" s="68">
        <v>32</v>
      </c>
      <c r="K39" s="139">
        <v>183.97999999999996</v>
      </c>
      <c r="L39" s="139">
        <v>179.97999999999996</v>
      </c>
      <c r="M39" s="139">
        <v>79.989999999999995</v>
      </c>
      <c r="N39" s="139">
        <v>92.99</v>
      </c>
      <c r="O39" s="60"/>
      <c r="P39" s="132">
        <v>70.827997506799633</v>
      </c>
      <c r="Q39" s="132">
        <v>52.322002493200358</v>
      </c>
      <c r="R39" s="132">
        <v>78.690106527651864</v>
      </c>
      <c r="S39" s="132">
        <v>58.12989347234813</v>
      </c>
      <c r="T39" s="132">
        <v>53.481895965548503</v>
      </c>
      <c r="U39" s="132">
        <v>39.508104034451492</v>
      </c>
      <c r="V39" s="126"/>
      <c r="W39" s="140">
        <v>7.33</v>
      </c>
      <c r="X39" s="140">
        <v>6.25</v>
      </c>
      <c r="Y39" s="140">
        <v>4.25</v>
      </c>
      <c r="Z39" s="139">
        <v>1160412.2</v>
      </c>
      <c r="AA39" s="60"/>
      <c r="AB39" s="140">
        <v>4.13</v>
      </c>
      <c r="AC39" s="28">
        <v>272966.28000000003</v>
      </c>
      <c r="AE39" s="140">
        <v>0.91</v>
      </c>
      <c r="AF39" s="140">
        <v>0.39</v>
      </c>
      <c r="AG39" s="140">
        <v>0.46</v>
      </c>
      <c r="AH39" s="44">
        <v>114920.86</v>
      </c>
      <c r="AI39" s="60"/>
      <c r="AJ39" s="140">
        <v>0.4</v>
      </c>
      <c r="AK39" s="140">
        <v>0.17</v>
      </c>
      <c r="AL39" s="140">
        <v>0.15</v>
      </c>
      <c r="AM39" s="44">
        <v>46657.95</v>
      </c>
      <c r="AO39" s="28">
        <v>24.9</v>
      </c>
      <c r="AP39" s="117">
        <v>7.5299999999999994</v>
      </c>
      <c r="AQ39" s="117">
        <v>2.5299999999999998</v>
      </c>
      <c r="AR39" s="44">
        <v>40962.629999999997</v>
      </c>
      <c r="AS39" s="60"/>
      <c r="AT39" s="71">
        <v>0.4</v>
      </c>
      <c r="AU39" s="71">
        <v>0.31</v>
      </c>
      <c r="AV39" s="71">
        <v>0.37</v>
      </c>
      <c r="AW39" s="44">
        <v>76849.8</v>
      </c>
      <c r="AX39" s="60"/>
      <c r="AY39" s="140">
        <v>0.24</v>
      </c>
      <c r="AZ39" s="140">
        <v>0.1</v>
      </c>
      <c r="BA39" s="140">
        <v>0.12</v>
      </c>
      <c r="BB39" s="28">
        <v>27011.66</v>
      </c>
      <c r="BC39" s="60"/>
      <c r="BD39" s="140">
        <v>0.81</v>
      </c>
      <c r="BE39" s="140">
        <v>0.35</v>
      </c>
      <c r="BF39" s="140">
        <v>0.46</v>
      </c>
      <c r="BG39" s="44">
        <v>42675.66</v>
      </c>
      <c r="BH39" s="60"/>
      <c r="BI39" s="139">
        <v>0.4</v>
      </c>
      <c r="BJ39" s="139">
        <v>0.17</v>
      </c>
      <c r="BK39" s="139">
        <v>0.15</v>
      </c>
      <c r="BL39" s="44">
        <v>51582.239999999998</v>
      </c>
      <c r="BM39" s="60"/>
      <c r="BN39" s="140">
        <v>0.61</v>
      </c>
      <c r="BO39" s="140">
        <v>0.26</v>
      </c>
      <c r="BP39" s="140">
        <v>0.3</v>
      </c>
      <c r="BQ39" s="139">
        <v>30821.31</v>
      </c>
      <c r="BR39" s="60"/>
      <c r="BS39" s="140">
        <v>0.4</v>
      </c>
      <c r="BT39" s="140">
        <v>0.17</v>
      </c>
      <c r="BU39" s="140">
        <v>0.15</v>
      </c>
      <c r="BV39" s="44">
        <v>78089.759999999995</v>
      </c>
      <c r="BW39" s="60"/>
      <c r="BX39" s="140">
        <v>0.4</v>
      </c>
      <c r="BY39" s="140">
        <v>0.17</v>
      </c>
      <c r="BZ39" s="140">
        <v>0.15</v>
      </c>
      <c r="CA39" s="44">
        <v>67376.160000000003</v>
      </c>
      <c r="CB39" s="60"/>
      <c r="CC39" s="140">
        <v>0.81</v>
      </c>
      <c r="CD39" s="140">
        <v>0.35</v>
      </c>
      <c r="CE39" s="140">
        <v>0.46</v>
      </c>
      <c r="CF39" s="44">
        <v>51209.82</v>
      </c>
      <c r="CG39" s="60"/>
      <c r="CH39" s="28">
        <v>2061536.33</v>
      </c>
      <c r="CI39" s="60"/>
      <c r="CJ39" s="64">
        <v>2020573.7000000002</v>
      </c>
      <c r="CK39" s="124"/>
      <c r="CN39" s="151"/>
    </row>
    <row r="40" spans="1:92" x14ac:dyDescent="0.25">
      <c r="A40" s="116" t="s">
        <v>309</v>
      </c>
      <c r="B40" s="24" t="s">
        <v>310</v>
      </c>
      <c r="C40" s="27" t="s">
        <v>142</v>
      </c>
      <c r="D40" s="27" t="s">
        <v>120</v>
      </c>
      <c r="E40" s="139">
        <v>3554.14</v>
      </c>
      <c r="F40" s="68"/>
      <c r="G40" s="139">
        <v>1438.57</v>
      </c>
      <c r="H40" s="139">
        <v>2081.3200000000002</v>
      </c>
      <c r="I40" s="139">
        <v>2081.3200000000002</v>
      </c>
      <c r="J40" s="68">
        <v>33</v>
      </c>
      <c r="K40" s="139">
        <v>2283.48</v>
      </c>
      <c r="L40" s="139">
        <v>2249.23</v>
      </c>
      <c r="M40" s="139">
        <v>1270.6599999999999</v>
      </c>
      <c r="N40" s="139">
        <v>0</v>
      </c>
      <c r="O40" s="60"/>
      <c r="P40" s="132">
        <v>923.79106395370297</v>
      </c>
      <c r="Q40" s="132">
        <v>514.77893604629696</v>
      </c>
      <c r="R40" s="132">
        <v>1336.5389360462968</v>
      </c>
      <c r="S40" s="132">
        <v>744.78106395370332</v>
      </c>
      <c r="T40" s="132">
        <v>0</v>
      </c>
      <c r="U40" s="132">
        <v>0</v>
      </c>
      <c r="V40" s="126"/>
      <c r="W40" s="140">
        <v>87.32</v>
      </c>
      <c r="X40" s="140">
        <v>96.61</v>
      </c>
      <c r="Y40" s="140">
        <v>0</v>
      </c>
      <c r="Z40" s="139">
        <v>11562759.449999999</v>
      </c>
      <c r="AA40" s="60"/>
      <c r="AB40" s="140">
        <v>36.78</v>
      </c>
      <c r="AC40" s="28">
        <v>2312551.89</v>
      </c>
      <c r="AE40" s="140">
        <v>11.41</v>
      </c>
      <c r="AF40" s="140">
        <v>6.35</v>
      </c>
      <c r="AG40" s="140">
        <v>0</v>
      </c>
      <c r="AH40" s="44">
        <v>1116482.3999999999</v>
      </c>
      <c r="AI40" s="60"/>
      <c r="AJ40" s="140">
        <v>5.07</v>
      </c>
      <c r="AK40" s="140">
        <v>2.82</v>
      </c>
      <c r="AL40" s="140">
        <v>0</v>
      </c>
      <c r="AM40" s="44">
        <v>496004.85</v>
      </c>
      <c r="AO40" s="28">
        <v>251.08999999999997</v>
      </c>
      <c r="AP40" s="117">
        <v>120.88999999999999</v>
      </c>
      <c r="AQ40" s="117">
        <v>25.2</v>
      </c>
      <c r="AR40" s="44">
        <v>467982.2</v>
      </c>
      <c r="AS40" s="60"/>
      <c r="AT40" s="71">
        <v>5.07</v>
      </c>
      <c r="AU40" s="71">
        <v>5.08</v>
      </c>
      <c r="AV40" s="71">
        <v>0</v>
      </c>
      <c r="AW40" s="44">
        <v>683856.25</v>
      </c>
      <c r="AX40" s="60"/>
      <c r="AY40" s="140">
        <v>3.04</v>
      </c>
      <c r="AZ40" s="140">
        <v>1.69</v>
      </c>
      <c r="BA40" s="140">
        <v>0</v>
      </c>
      <c r="BB40" s="28">
        <v>277750.33</v>
      </c>
      <c r="BC40" s="60"/>
      <c r="BD40" s="140">
        <v>10.14</v>
      </c>
      <c r="BE40" s="140">
        <v>5.64</v>
      </c>
      <c r="BF40" s="140">
        <v>0</v>
      </c>
      <c r="BG40" s="44">
        <v>415692.54</v>
      </c>
      <c r="BH40" s="60"/>
      <c r="BI40" s="139">
        <v>5.07</v>
      </c>
      <c r="BJ40" s="139">
        <v>2.82</v>
      </c>
      <c r="BK40" s="139">
        <v>0</v>
      </c>
      <c r="BL40" s="44">
        <v>565255.38</v>
      </c>
      <c r="BM40" s="60"/>
      <c r="BN40" s="140">
        <v>7.61</v>
      </c>
      <c r="BO40" s="140">
        <v>4.2300000000000004</v>
      </c>
      <c r="BP40" s="140">
        <v>0</v>
      </c>
      <c r="BQ40" s="139">
        <v>311901.12</v>
      </c>
      <c r="BR40" s="60"/>
      <c r="BS40" s="140">
        <v>5.07</v>
      </c>
      <c r="BT40" s="140">
        <v>2.82</v>
      </c>
      <c r="BU40" s="140">
        <v>0</v>
      </c>
      <c r="BV40" s="44">
        <v>855733.62</v>
      </c>
      <c r="BW40" s="60"/>
      <c r="BX40" s="140">
        <v>5.07</v>
      </c>
      <c r="BY40" s="140">
        <v>2.82</v>
      </c>
      <c r="BZ40" s="140">
        <v>0</v>
      </c>
      <c r="CA40" s="44">
        <v>738330.42</v>
      </c>
      <c r="CB40" s="60"/>
      <c r="CC40" s="140">
        <v>10.14</v>
      </c>
      <c r="CD40" s="140">
        <v>5.64</v>
      </c>
      <c r="CE40" s="140">
        <v>0</v>
      </c>
      <c r="CF40" s="44">
        <v>498821.58</v>
      </c>
      <c r="CG40" s="60"/>
      <c r="CH40" s="28">
        <v>20303122.030000001</v>
      </c>
      <c r="CI40" s="60"/>
      <c r="CJ40" s="64">
        <v>19835139.830000002</v>
      </c>
      <c r="CK40" s="124"/>
      <c r="CN40" s="151"/>
    </row>
    <row r="41" spans="1:92" x14ac:dyDescent="0.25">
      <c r="A41" s="116" t="s">
        <v>371</v>
      </c>
      <c r="B41" s="24" t="s">
        <v>372</v>
      </c>
      <c r="C41" s="27" t="s">
        <v>142</v>
      </c>
      <c r="D41" s="27" t="s">
        <v>120</v>
      </c>
      <c r="E41" s="139">
        <v>187.5</v>
      </c>
      <c r="F41" s="68"/>
      <c r="G41" s="139">
        <v>80</v>
      </c>
      <c r="H41" s="139">
        <v>107</v>
      </c>
      <c r="I41" s="139">
        <v>107</v>
      </c>
      <c r="J41" s="68">
        <v>34</v>
      </c>
      <c r="K41" s="139">
        <v>127.5</v>
      </c>
      <c r="L41" s="139">
        <v>127</v>
      </c>
      <c r="M41" s="139">
        <v>60</v>
      </c>
      <c r="N41" s="139">
        <v>0</v>
      </c>
      <c r="O41" s="60"/>
      <c r="P41" s="132">
        <v>76.577540106951872</v>
      </c>
      <c r="Q41" s="132">
        <v>3.4224598930481278</v>
      </c>
      <c r="R41" s="132">
        <v>102.42245989304813</v>
      </c>
      <c r="S41" s="132">
        <v>4.5775401069518722</v>
      </c>
      <c r="T41" s="132">
        <v>0</v>
      </c>
      <c r="U41" s="132">
        <v>0</v>
      </c>
      <c r="V41" s="126"/>
      <c r="W41" s="140">
        <v>5.27</v>
      </c>
      <c r="X41" s="140">
        <v>5.3</v>
      </c>
      <c r="Y41" s="140">
        <v>0</v>
      </c>
      <c r="Z41" s="139">
        <v>664483.05000000005</v>
      </c>
      <c r="AA41" s="60"/>
      <c r="AB41" s="140">
        <v>2.11</v>
      </c>
      <c r="AC41" s="28">
        <v>132896.60999999999</v>
      </c>
      <c r="AE41" s="140">
        <v>0.63</v>
      </c>
      <c r="AF41" s="140">
        <v>0.3</v>
      </c>
      <c r="AG41" s="140">
        <v>0</v>
      </c>
      <c r="AH41" s="44">
        <v>58464.45</v>
      </c>
      <c r="AI41" s="60"/>
      <c r="AJ41" s="140">
        <v>0.28000000000000003</v>
      </c>
      <c r="AK41" s="140">
        <v>0.13</v>
      </c>
      <c r="AL41" s="140">
        <v>0</v>
      </c>
      <c r="AM41" s="44">
        <v>25774.65</v>
      </c>
      <c r="AO41" s="28">
        <v>14.270000000000001</v>
      </c>
      <c r="AP41" s="117">
        <v>7.5299999999999994</v>
      </c>
      <c r="AQ41" s="117">
        <v>1.32</v>
      </c>
      <c r="AR41" s="44">
        <v>27349.48</v>
      </c>
      <c r="AS41" s="60"/>
      <c r="AT41" s="71">
        <v>0.28000000000000003</v>
      </c>
      <c r="AU41" s="71">
        <v>0.24</v>
      </c>
      <c r="AV41" s="71">
        <v>0</v>
      </c>
      <c r="AW41" s="44">
        <v>35035</v>
      </c>
      <c r="AX41" s="60"/>
      <c r="AY41" s="140">
        <v>0.17</v>
      </c>
      <c r="AZ41" s="140">
        <v>0.08</v>
      </c>
      <c r="BA41" s="140">
        <v>0</v>
      </c>
      <c r="BB41" s="28">
        <v>14680.25</v>
      </c>
      <c r="BC41" s="60"/>
      <c r="BD41" s="140">
        <v>0.56000000000000005</v>
      </c>
      <c r="BE41" s="140">
        <v>0.26</v>
      </c>
      <c r="BF41" s="140">
        <v>0</v>
      </c>
      <c r="BG41" s="44">
        <v>21601.26</v>
      </c>
      <c r="BH41" s="60"/>
      <c r="BI41" s="139">
        <v>0.28000000000000003</v>
      </c>
      <c r="BJ41" s="139">
        <v>0.13</v>
      </c>
      <c r="BK41" s="139">
        <v>0</v>
      </c>
      <c r="BL41" s="44">
        <v>29373.22</v>
      </c>
      <c r="BM41" s="60"/>
      <c r="BN41" s="140">
        <v>0.42</v>
      </c>
      <c r="BO41" s="140">
        <v>0.2</v>
      </c>
      <c r="BP41" s="140">
        <v>0</v>
      </c>
      <c r="BQ41" s="139">
        <v>16332.66</v>
      </c>
      <c r="BR41" s="60"/>
      <c r="BS41" s="140">
        <v>0.28000000000000003</v>
      </c>
      <c r="BT41" s="140">
        <v>0.13</v>
      </c>
      <c r="BU41" s="140">
        <v>0</v>
      </c>
      <c r="BV41" s="44">
        <v>44467.78</v>
      </c>
      <c r="BW41" s="60"/>
      <c r="BX41" s="140">
        <v>0.28000000000000003</v>
      </c>
      <c r="BY41" s="140">
        <v>0.13</v>
      </c>
      <c r="BZ41" s="140">
        <v>0</v>
      </c>
      <c r="CA41" s="44">
        <v>38366.980000000003</v>
      </c>
      <c r="CB41" s="60"/>
      <c r="CC41" s="140">
        <v>0.56000000000000005</v>
      </c>
      <c r="CD41" s="140">
        <v>0.26</v>
      </c>
      <c r="CE41" s="140">
        <v>0</v>
      </c>
      <c r="CF41" s="44">
        <v>25921.02</v>
      </c>
      <c r="CG41" s="60"/>
      <c r="CH41" s="28">
        <v>1134746.4100000001</v>
      </c>
      <c r="CI41" s="60"/>
      <c r="CJ41" s="64">
        <v>1107396.9300000002</v>
      </c>
      <c r="CK41" s="124"/>
      <c r="CN41" s="151"/>
    </row>
    <row r="42" spans="1:92" x14ac:dyDescent="0.25">
      <c r="A42" s="116" t="s">
        <v>373</v>
      </c>
      <c r="B42" s="24" t="s">
        <v>374</v>
      </c>
      <c r="C42" s="27" t="s">
        <v>142</v>
      </c>
      <c r="D42" s="27" t="s">
        <v>120</v>
      </c>
      <c r="E42" s="139">
        <v>1024.5</v>
      </c>
      <c r="F42" s="68"/>
      <c r="G42" s="139">
        <v>377.75</v>
      </c>
      <c r="H42" s="139">
        <v>637.5</v>
      </c>
      <c r="I42" s="139">
        <v>637.5</v>
      </c>
      <c r="J42" s="68">
        <v>35</v>
      </c>
      <c r="K42" s="139">
        <v>630</v>
      </c>
      <c r="L42" s="139">
        <v>620.75</v>
      </c>
      <c r="M42" s="139">
        <v>394.5</v>
      </c>
      <c r="N42" s="139">
        <v>0</v>
      </c>
      <c r="O42" s="60"/>
      <c r="P42" s="132">
        <v>353.47205121891159</v>
      </c>
      <c r="Q42" s="132">
        <v>24.277948781088412</v>
      </c>
      <c r="R42" s="132">
        <v>596.52794878108841</v>
      </c>
      <c r="S42" s="132">
        <v>40.972051218911588</v>
      </c>
      <c r="T42" s="132">
        <v>0</v>
      </c>
      <c r="U42" s="132">
        <v>0</v>
      </c>
      <c r="V42" s="126"/>
      <c r="W42" s="140">
        <v>24.77</v>
      </c>
      <c r="X42" s="140">
        <v>31.46</v>
      </c>
      <c r="Y42" s="140">
        <v>0</v>
      </c>
      <c r="Z42" s="139">
        <v>3534898.95</v>
      </c>
      <c r="AA42" s="60"/>
      <c r="AB42" s="140">
        <v>11.24</v>
      </c>
      <c r="AC42" s="28">
        <v>706979.79</v>
      </c>
      <c r="AE42" s="140">
        <v>3.15</v>
      </c>
      <c r="AF42" s="140">
        <v>1.97</v>
      </c>
      <c r="AG42" s="140">
        <v>0</v>
      </c>
      <c r="AH42" s="44">
        <v>321868.79999999999</v>
      </c>
      <c r="AI42" s="60"/>
      <c r="AJ42" s="140">
        <v>1.4</v>
      </c>
      <c r="AK42" s="140">
        <v>0.87</v>
      </c>
      <c r="AL42" s="140">
        <v>0</v>
      </c>
      <c r="AM42" s="44">
        <v>142703.54999999999</v>
      </c>
      <c r="AO42" s="28">
        <v>76.220000000000013</v>
      </c>
      <c r="AP42" s="117">
        <v>37.58</v>
      </c>
      <c r="AQ42" s="117">
        <v>7.26</v>
      </c>
      <c r="AR42" s="44">
        <v>142950.04999999999</v>
      </c>
      <c r="AS42" s="60"/>
      <c r="AT42" s="71">
        <v>1.4</v>
      </c>
      <c r="AU42" s="71">
        <v>1.57</v>
      </c>
      <c r="AV42" s="71">
        <v>0</v>
      </c>
      <c r="AW42" s="44">
        <v>200103.75</v>
      </c>
      <c r="AX42" s="60"/>
      <c r="AY42" s="140">
        <v>0.84</v>
      </c>
      <c r="AZ42" s="140">
        <v>0.52</v>
      </c>
      <c r="BA42" s="140">
        <v>0</v>
      </c>
      <c r="BB42" s="28">
        <v>79860.56</v>
      </c>
      <c r="BC42" s="60"/>
      <c r="BD42" s="140">
        <v>2.8</v>
      </c>
      <c r="BE42" s="140">
        <v>1.75</v>
      </c>
      <c r="BF42" s="140">
        <v>0</v>
      </c>
      <c r="BG42" s="44">
        <v>119860.65</v>
      </c>
      <c r="BH42" s="60"/>
      <c r="BI42" s="139">
        <v>1.4</v>
      </c>
      <c r="BJ42" s="139">
        <v>0.87</v>
      </c>
      <c r="BK42" s="139">
        <v>0</v>
      </c>
      <c r="BL42" s="44">
        <v>162627.34</v>
      </c>
      <c r="BM42" s="60"/>
      <c r="BN42" s="140">
        <v>2.1</v>
      </c>
      <c r="BO42" s="140">
        <v>1.31</v>
      </c>
      <c r="BP42" s="140">
        <v>0</v>
      </c>
      <c r="BQ42" s="139">
        <v>89829.63</v>
      </c>
      <c r="BR42" s="60"/>
      <c r="BS42" s="140">
        <v>1.4</v>
      </c>
      <c r="BT42" s="140">
        <v>0.87</v>
      </c>
      <c r="BU42" s="140">
        <v>0</v>
      </c>
      <c r="BV42" s="44">
        <v>246199.66</v>
      </c>
      <c r="BW42" s="60"/>
      <c r="BX42" s="140">
        <v>1.4</v>
      </c>
      <c r="BY42" s="140">
        <v>0.87</v>
      </c>
      <c r="BZ42" s="140">
        <v>0</v>
      </c>
      <c r="CA42" s="44">
        <v>212422.06</v>
      </c>
      <c r="CB42" s="60"/>
      <c r="CC42" s="140">
        <v>2.8</v>
      </c>
      <c r="CD42" s="140">
        <v>1.75</v>
      </c>
      <c r="CE42" s="140">
        <v>0</v>
      </c>
      <c r="CF42" s="44">
        <v>143830.04999999999</v>
      </c>
      <c r="CG42" s="60"/>
      <c r="CH42" s="28">
        <v>6104134.8399999999</v>
      </c>
      <c r="CI42" s="60"/>
      <c r="CJ42" s="64">
        <v>5961184.79</v>
      </c>
      <c r="CK42" s="124"/>
      <c r="CN42" s="151"/>
    </row>
    <row r="43" spans="1:92" x14ac:dyDescent="0.25">
      <c r="A43" s="116" t="s">
        <v>333</v>
      </c>
      <c r="B43" s="24" t="s">
        <v>334</v>
      </c>
      <c r="C43" s="27" t="s">
        <v>142</v>
      </c>
      <c r="D43" s="27" t="s">
        <v>120</v>
      </c>
      <c r="E43" s="139">
        <v>1036.97</v>
      </c>
      <c r="F43" s="68"/>
      <c r="G43" s="139">
        <v>416.81999999999994</v>
      </c>
      <c r="H43" s="139">
        <v>614.65</v>
      </c>
      <c r="I43" s="139">
        <v>614.65</v>
      </c>
      <c r="J43" s="68">
        <v>36</v>
      </c>
      <c r="K43" s="139">
        <v>657.98</v>
      </c>
      <c r="L43" s="139">
        <v>652.48</v>
      </c>
      <c r="M43" s="139">
        <v>378.99</v>
      </c>
      <c r="N43" s="139">
        <v>0</v>
      </c>
      <c r="O43" s="60"/>
      <c r="P43" s="132">
        <v>359.51417026185931</v>
      </c>
      <c r="Q43" s="132">
        <v>57.305829738140631</v>
      </c>
      <c r="R43" s="132">
        <v>530.14582973814072</v>
      </c>
      <c r="S43" s="132">
        <v>84.504170261859258</v>
      </c>
      <c r="T43" s="132">
        <v>0</v>
      </c>
      <c r="U43" s="132">
        <v>0</v>
      </c>
      <c r="V43" s="126"/>
      <c r="W43" s="140">
        <v>26.83</v>
      </c>
      <c r="X43" s="140">
        <v>29.88</v>
      </c>
      <c r="Y43" s="140">
        <v>0</v>
      </c>
      <c r="Z43" s="139">
        <v>3565074.15</v>
      </c>
      <c r="AA43" s="60"/>
      <c r="AB43" s="140">
        <v>11.34</v>
      </c>
      <c r="AC43" s="28">
        <v>713014.83</v>
      </c>
      <c r="AE43" s="140">
        <v>3.28</v>
      </c>
      <c r="AF43" s="140">
        <v>1.89</v>
      </c>
      <c r="AG43" s="140">
        <v>0</v>
      </c>
      <c r="AH43" s="44">
        <v>325012.05</v>
      </c>
      <c r="AI43" s="60"/>
      <c r="AJ43" s="140">
        <v>1.46</v>
      </c>
      <c r="AK43" s="140">
        <v>0.84</v>
      </c>
      <c r="AL43" s="140">
        <v>0</v>
      </c>
      <c r="AM43" s="44">
        <v>144589.5</v>
      </c>
      <c r="AO43" s="28">
        <v>76.89</v>
      </c>
      <c r="AP43" s="117">
        <v>31.870000000000005</v>
      </c>
      <c r="AQ43" s="117">
        <v>7.35</v>
      </c>
      <c r="AR43" s="44">
        <v>136820.43</v>
      </c>
      <c r="AS43" s="60"/>
      <c r="AT43" s="71">
        <v>1.46</v>
      </c>
      <c r="AU43" s="71">
        <v>1.51</v>
      </c>
      <c r="AV43" s="71">
        <v>0</v>
      </c>
      <c r="AW43" s="44">
        <v>200103.75</v>
      </c>
      <c r="AX43" s="60"/>
      <c r="AY43" s="140">
        <v>0.87</v>
      </c>
      <c r="AZ43" s="140">
        <v>0.5</v>
      </c>
      <c r="BA43" s="140">
        <v>0</v>
      </c>
      <c r="BB43" s="28">
        <v>80447.77</v>
      </c>
      <c r="BC43" s="60"/>
      <c r="BD43" s="140">
        <v>2.92</v>
      </c>
      <c r="BE43" s="140">
        <v>1.68</v>
      </c>
      <c r="BF43" s="140">
        <v>0</v>
      </c>
      <c r="BG43" s="44">
        <v>121177.8</v>
      </c>
      <c r="BH43" s="60"/>
      <c r="BI43" s="139">
        <v>1.46</v>
      </c>
      <c r="BJ43" s="139">
        <v>0.84</v>
      </c>
      <c r="BK43" s="139">
        <v>0</v>
      </c>
      <c r="BL43" s="44">
        <v>164776.6</v>
      </c>
      <c r="BM43" s="60"/>
      <c r="BN43" s="140">
        <v>2.19</v>
      </c>
      <c r="BO43" s="140">
        <v>1.26</v>
      </c>
      <c r="BP43" s="140">
        <v>0</v>
      </c>
      <c r="BQ43" s="139">
        <v>90883.35</v>
      </c>
      <c r="BR43" s="60"/>
      <c r="BS43" s="140">
        <v>1.46</v>
      </c>
      <c r="BT43" s="140">
        <v>0.84</v>
      </c>
      <c r="BU43" s="140">
        <v>0</v>
      </c>
      <c r="BV43" s="44">
        <v>249453.4</v>
      </c>
      <c r="BW43" s="60"/>
      <c r="BX43" s="140">
        <v>1.46</v>
      </c>
      <c r="BY43" s="140">
        <v>0.84</v>
      </c>
      <c r="BZ43" s="140">
        <v>0</v>
      </c>
      <c r="CA43" s="44">
        <v>215229.4</v>
      </c>
      <c r="CB43" s="60"/>
      <c r="CC43" s="140">
        <v>2.92</v>
      </c>
      <c r="CD43" s="140">
        <v>1.68</v>
      </c>
      <c r="CE43" s="140">
        <v>0</v>
      </c>
      <c r="CF43" s="44">
        <v>145410.6</v>
      </c>
      <c r="CG43" s="60"/>
      <c r="CH43" s="28">
        <v>6151993.6299999999</v>
      </c>
      <c r="CI43" s="60"/>
      <c r="CJ43" s="64">
        <v>6015173.2000000002</v>
      </c>
      <c r="CK43" s="124"/>
      <c r="CN43" s="151"/>
    </row>
    <row r="44" spans="1:92" x14ac:dyDescent="0.25">
      <c r="A44" s="116" t="s">
        <v>587</v>
      </c>
      <c r="B44" s="24" t="s">
        <v>588</v>
      </c>
      <c r="C44" s="27" t="s">
        <v>584</v>
      </c>
      <c r="D44" s="27" t="s">
        <v>12</v>
      </c>
      <c r="E44" s="139">
        <v>1040.94</v>
      </c>
      <c r="F44" s="68"/>
      <c r="G44" s="139">
        <v>294.14999999999998</v>
      </c>
      <c r="H44" s="139">
        <v>417.48</v>
      </c>
      <c r="I44" s="139">
        <v>737.45999999999992</v>
      </c>
      <c r="J44" s="68">
        <v>37</v>
      </c>
      <c r="K44" s="139">
        <v>469.46999999999991</v>
      </c>
      <c r="L44" s="139">
        <v>460.14</v>
      </c>
      <c r="M44" s="139">
        <v>251.48999999999998</v>
      </c>
      <c r="N44" s="139">
        <v>319.98</v>
      </c>
      <c r="O44" s="60"/>
      <c r="P44" s="132">
        <v>128.026434408352</v>
      </c>
      <c r="Q44" s="132">
        <v>166.12356559164797</v>
      </c>
      <c r="R44" s="132">
        <v>181.7048303137814</v>
      </c>
      <c r="S44" s="132">
        <v>235.77516968621862</v>
      </c>
      <c r="T44" s="132">
        <v>139.26873527786665</v>
      </c>
      <c r="U44" s="132">
        <v>180.71126472213336</v>
      </c>
      <c r="V44" s="126"/>
      <c r="W44" s="140">
        <v>16.84</v>
      </c>
      <c r="X44" s="140">
        <v>18.510000000000002</v>
      </c>
      <c r="Y44" s="140">
        <v>14.19</v>
      </c>
      <c r="Z44" s="139">
        <v>3246313.29</v>
      </c>
      <c r="AA44" s="60"/>
      <c r="AB44" s="140">
        <v>11.79</v>
      </c>
      <c r="AC44" s="28">
        <v>785766.59</v>
      </c>
      <c r="AE44" s="140">
        <v>2.34</v>
      </c>
      <c r="AF44" s="140">
        <v>1.25</v>
      </c>
      <c r="AG44" s="140">
        <v>1.59</v>
      </c>
      <c r="AH44" s="44">
        <v>340429.29</v>
      </c>
      <c r="AI44" s="60"/>
      <c r="AJ44" s="140">
        <v>1.04</v>
      </c>
      <c r="AK44" s="140">
        <v>0.55000000000000004</v>
      </c>
      <c r="AL44" s="140">
        <v>0.53</v>
      </c>
      <c r="AM44" s="44">
        <v>138203.32999999999</v>
      </c>
      <c r="AO44" s="28">
        <v>70.000000000000014</v>
      </c>
      <c r="AP44" s="117">
        <v>18.45</v>
      </c>
      <c r="AQ44" s="117">
        <v>7.38</v>
      </c>
      <c r="AR44" s="44">
        <v>111956.72</v>
      </c>
      <c r="AS44" s="60"/>
      <c r="AT44" s="71">
        <v>1.04</v>
      </c>
      <c r="AU44" s="71">
        <v>1</v>
      </c>
      <c r="AV44" s="71">
        <v>1.27</v>
      </c>
      <c r="AW44" s="44">
        <v>237032.05</v>
      </c>
      <c r="AX44" s="60"/>
      <c r="AY44" s="140">
        <v>0.62</v>
      </c>
      <c r="AZ44" s="140">
        <v>0.33</v>
      </c>
      <c r="BA44" s="140">
        <v>0.42</v>
      </c>
      <c r="BB44" s="28">
        <v>80447.77</v>
      </c>
      <c r="BC44" s="60"/>
      <c r="BD44" s="140">
        <v>2.08</v>
      </c>
      <c r="BE44" s="140">
        <v>1.1100000000000001</v>
      </c>
      <c r="BF44" s="140">
        <v>1.59</v>
      </c>
      <c r="BG44" s="44">
        <v>125919.54</v>
      </c>
      <c r="BH44" s="60"/>
      <c r="BI44" s="139">
        <v>1.04</v>
      </c>
      <c r="BJ44" s="139">
        <v>0.55000000000000004</v>
      </c>
      <c r="BK44" s="139">
        <v>0.53</v>
      </c>
      <c r="BL44" s="44">
        <v>151881.04</v>
      </c>
      <c r="BM44" s="60"/>
      <c r="BN44" s="140">
        <v>1.56</v>
      </c>
      <c r="BO44" s="140">
        <v>0.83</v>
      </c>
      <c r="BP44" s="140">
        <v>1.06</v>
      </c>
      <c r="BQ44" s="139">
        <v>90883.35</v>
      </c>
      <c r="BR44" s="60"/>
      <c r="BS44" s="140">
        <v>1.04</v>
      </c>
      <c r="BT44" s="140">
        <v>0.55000000000000004</v>
      </c>
      <c r="BU44" s="140">
        <v>0.53</v>
      </c>
      <c r="BV44" s="44">
        <v>229930.96</v>
      </c>
      <c r="BW44" s="60"/>
      <c r="BX44" s="140">
        <v>1.04</v>
      </c>
      <c r="BY44" s="140">
        <v>0.55000000000000004</v>
      </c>
      <c r="BZ44" s="140">
        <v>0.53</v>
      </c>
      <c r="CA44" s="44">
        <v>198385.36</v>
      </c>
      <c r="CB44" s="60"/>
      <c r="CC44" s="140">
        <v>2.08</v>
      </c>
      <c r="CD44" s="140">
        <v>1.1100000000000001</v>
      </c>
      <c r="CE44" s="140">
        <v>1.59</v>
      </c>
      <c r="CF44" s="44">
        <v>151100.57999999999</v>
      </c>
      <c r="CG44" s="60"/>
      <c r="CH44" s="28">
        <v>5888249.8700000001</v>
      </c>
      <c r="CI44" s="60"/>
      <c r="CJ44" s="64">
        <v>5776293.1500000004</v>
      </c>
      <c r="CK44" s="124"/>
      <c r="CN44" s="151"/>
    </row>
    <row r="45" spans="1:92" x14ac:dyDescent="0.25">
      <c r="A45" s="116" t="s">
        <v>549</v>
      </c>
      <c r="B45" s="24" t="s">
        <v>550</v>
      </c>
      <c r="C45" s="27" t="s">
        <v>546</v>
      </c>
      <c r="D45" s="27" t="s">
        <v>12</v>
      </c>
      <c r="E45" s="139">
        <v>687.11</v>
      </c>
      <c r="F45" s="68"/>
      <c r="G45" s="139">
        <v>180.32</v>
      </c>
      <c r="H45" s="139">
        <v>272.48</v>
      </c>
      <c r="I45" s="139">
        <v>504.28999999999996</v>
      </c>
      <c r="J45" s="68">
        <v>38</v>
      </c>
      <c r="K45" s="139">
        <v>283.82</v>
      </c>
      <c r="L45" s="139">
        <v>281.32</v>
      </c>
      <c r="M45" s="139">
        <v>171.48</v>
      </c>
      <c r="N45" s="139">
        <v>231.80999999999997</v>
      </c>
      <c r="O45" s="60"/>
      <c r="P45" s="132">
        <v>67.514972904281279</v>
      </c>
      <c r="Q45" s="132">
        <v>112.80502709571871</v>
      </c>
      <c r="R45" s="132">
        <v>102.02129445961937</v>
      </c>
      <c r="S45" s="132">
        <v>170.45870554038066</v>
      </c>
      <c r="T45" s="132">
        <v>86.793732636099378</v>
      </c>
      <c r="U45" s="132">
        <v>145.0162673639006</v>
      </c>
      <c r="V45" s="126"/>
      <c r="W45" s="140">
        <v>10.14</v>
      </c>
      <c r="X45" s="140">
        <v>11.91</v>
      </c>
      <c r="Y45" s="140">
        <v>10.14</v>
      </c>
      <c r="Z45" s="139">
        <v>2117936.4900000002</v>
      </c>
      <c r="AA45" s="60"/>
      <c r="AB45" s="140">
        <v>7.78</v>
      </c>
      <c r="AC45" s="28">
        <v>521131.33</v>
      </c>
      <c r="AE45" s="140">
        <v>1.41</v>
      </c>
      <c r="AF45" s="140">
        <v>0.85</v>
      </c>
      <c r="AG45" s="140">
        <v>1.1499999999999999</v>
      </c>
      <c r="AH45" s="44">
        <v>225065.8</v>
      </c>
      <c r="AI45" s="60"/>
      <c r="AJ45" s="140">
        <v>0.63</v>
      </c>
      <c r="AK45" s="140">
        <v>0.38</v>
      </c>
      <c r="AL45" s="140">
        <v>0.38</v>
      </c>
      <c r="AM45" s="44">
        <v>90916.73</v>
      </c>
      <c r="AO45" s="28">
        <v>45.66</v>
      </c>
      <c r="AP45" s="117">
        <v>11.18</v>
      </c>
      <c r="AQ45" s="117">
        <v>4.87</v>
      </c>
      <c r="AR45" s="44">
        <v>72008.320000000007</v>
      </c>
      <c r="AS45" s="60"/>
      <c r="AT45" s="71">
        <v>0.63</v>
      </c>
      <c r="AU45" s="71">
        <v>0.68</v>
      </c>
      <c r="AV45" s="71">
        <v>0.92</v>
      </c>
      <c r="AW45" s="44">
        <v>160403.04999999999</v>
      </c>
      <c r="AX45" s="60"/>
      <c r="AY45" s="140">
        <v>0.37</v>
      </c>
      <c r="AZ45" s="140">
        <v>0.22</v>
      </c>
      <c r="BA45" s="140">
        <v>0.3</v>
      </c>
      <c r="BB45" s="28">
        <v>52261.69</v>
      </c>
      <c r="BC45" s="60"/>
      <c r="BD45" s="140">
        <v>1.26</v>
      </c>
      <c r="BE45" s="140">
        <v>0.76</v>
      </c>
      <c r="BF45" s="140">
        <v>1.1499999999999999</v>
      </c>
      <c r="BG45" s="44">
        <v>83507.31</v>
      </c>
      <c r="BH45" s="60"/>
      <c r="BI45" s="139">
        <v>0.63</v>
      </c>
      <c r="BJ45" s="139">
        <v>0.38</v>
      </c>
      <c r="BK45" s="139">
        <v>0.38</v>
      </c>
      <c r="BL45" s="44">
        <v>99582.38</v>
      </c>
      <c r="BM45" s="60"/>
      <c r="BN45" s="140">
        <v>0.94</v>
      </c>
      <c r="BO45" s="140">
        <v>0.56999999999999995</v>
      </c>
      <c r="BP45" s="140">
        <v>0.77</v>
      </c>
      <c r="BQ45" s="139">
        <v>60062.04</v>
      </c>
      <c r="BR45" s="60"/>
      <c r="BS45" s="140">
        <v>0.63</v>
      </c>
      <c r="BT45" s="140">
        <v>0.38</v>
      </c>
      <c r="BU45" s="140">
        <v>0.38</v>
      </c>
      <c r="BV45" s="44">
        <v>150756.62</v>
      </c>
      <c r="BW45" s="60"/>
      <c r="BX45" s="140">
        <v>0.63</v>
      </c>
      <c r="BY45" s="140">
        <v>0.38</v>
      </c>
      <c r="BZ45" s="140">
        <v>0.38</v>
      </c>
      <c r="CA45" s="44">
        <v>130073.42</v>
      </c>
      <c r="CB45" s="60"/>
      <c r="CC45" s="140">
        <v>1.26</v>
      </c>
      <c r="CD45" s="140">
        <v>0.76</v>
      </c>
      <c r="CE45" s="140">
        <v>1.1499999999999999</v>
      </c>
      <c r="CF45" s="44">
        <v>100206.87</v>
      </c>
      <c r="CG45" s="60"/>
      <c r="CH45" s="28">
        <v>3863912.0500000003</v>
      </c>
      <c r="CI45" s="60"/>
      <c r="CJ45" s="64">
        <v>3791903.7300000004</v>
      </c>
      <c r="CK45" s="124"/>
      <c r="CN45" s="151"/>
    </row>
    <row r="46" spans="1:92" x14ac:dyDescent="0.25">
      <c r="A46" s="116" t="s">
        <v>605</v>
      </c>
      <c r="B46" s="24" t="s">
        <v>606</v>
      </c>
      <c r="C46" s="27" t="s">
        <v>584</v>
      </c>
      <c r="D46" s="27" t="s">
        <v>131</v>
      </c>
      <c r="E46" s="139">
        <v>611</v>
      </c>
      <c r="F46" s="68"/>
      <c r="G46" s="139">
        <v>0</v>
      </c>
      <c r="H46" s="139">
        <v>0</v>
      </c>
      <c r="I46" s="139">
        <v>611</v>
      </c>
      <c r="J46" s="68">
        <v>39</v>
      </c>
      <c r="K46" s="139">
        <v>0</v>
      </c>
      <c r="L46" s="139">
        <v>0</v>
      </c>
      <c r="M46" s="139">
        <v>0</v>
      </c>
      <c r="N46" s="139">
        <v>611</v>
      </c>
      <c r="O46" s="60"/>
      <c r="P46" s="132">
        <v>0</v>
      </c>
      <c r="Q46" s="132">
        <v>0</v>
      </c>
      <c r="R46" s="132">
        <v>0</v>
      </c>
      <c r="S46" s="132">
        <v>0</v>
      </c>
      <c r="T46" s="132">
        <v>135.33000000000001</v>
      </c>
      <c r="U46" s="132">
        <v>475.66999999999996</v>
      </c>
      <c r="V46" s="126"/>
      <c r="W46" s="140">
        <v>0</v>
      </c>
      <c r="X46" s="140">
        <v>0</v>
      </c>
      <c r="Y46" s="140">
        <v>25.79</v>
      </c>
      <c r="Z46" s="139">
        <v>1861161.14</v>
      </c>
      <c r="AA46" s="60"/>
      <c r="AB46" s="140">
        <v>8.59</v>
      </c>
      <c r="AC46" s="28">
        <v>620325</v>
      </c>
      <c r="AE46" s="140">
        <v>0</v>
      </c>
      <c r="AF46" s="140">
        <v>0</v>
      </c>
      <c r="AG46" s="140">
        <v>3.05</v>
      </c>
      <c r="AH46" s="44">
        <v>220106.3</v>
      </c>
      <c r="AI46" s="60"/>
      <c r="AJ46" s="140">
        <v>0</v>
      </c>
      <c r="AK46" s="140">
        <v>0</v>
      </c>
      <c r="AL46" s="140">
        <v>1.01</v>
      </c>
      <c r="AM46" s="44">
        <v>72887.66</v>
      </c>
      <c r="AO46" s="28">
        <v>39.249999999999993</v>
      </c>
      <c r="AP46" s="117">
        <v>7.65</v>
      </c>
      <c r="AQ46" s="117">
        <v>4.33</v>
      </c>
      <c r="AR46" s="44">
        <v>59568.23</v>
      </c>
      <c r="AS46" s="60"/>
      <c r="AT46" s="71">
        <v>0</v>
      </c>
      <c r="AU46" s="71">
        <v>0</v>
      </c>
      <c r="AV46" s="71">
        <v>2.44</v>
      </c>
      <c r="AW46" s="44">
        <v>191332.6</v>
      </c>
      <c r="AX46" s="60"/>
      <c r="AY46" s="140">
        <v>0</v>
      </c>
      <c r="AZ46" s="140">
        <v>0</v>
      </c>
      <c r="BA46" s="140">
        <v>0.81</v>
      </c>
      <c r="BB46" s="28">
        <v>47564.01</v>
      </c>
      <c r="BC46" s="60"/>
      <c r="BD46" s="140">
        <v>0</v>
      </c>
      <c r="BE46" s="140">
        <v>0</v>
      </c>
      <c r="BF46" s="140">
        <v>3.05</v>
      </c>
      <c r="BG46" s="44">
        <v>80346.149999999994</v>
      </c>
      <c r="BH46" s="60"/>
      <c r="BI46" s="139">
        <v>0</v>
      </c>
      <c r="BJ46" s="139">
        <v>0</v>
      </c>
      <c r="BK46" s="139">
        <v>1.01</v>
      </c>
      <c r="BL46" s="44">
        <v>72358.42</v>
      </c>
      <c r="BM46" s="60"/>
      <c r="BN46" s="140">
        <v>0</v>
      </c>
      <c r="BO46" s="140">
        <v>0</v>
      </c>
      <c r="BP46" s="140">
        <v>2.0299999999999998</v>
      </c>
      <c r="BQ46" s="139">
        <v>53476.29</v>
      </c>
      <c r="BR46" s="60"/>
      <c r="BS46" s="140">
        <v>0</v>
      </c>
      <c r="BT46" s="140">
        <v>0</v>
      </c>
      <c r="BU46" s="140">
        <v>1.01</v>
      </c>
      <c r="BV46" s="44">
        <v>109542.58</v>
      </c>
      <c r="BW46" s="60"/>
      <c r="BX46" s="140">
        <v>0</v>
      </c>
      <c r="BY46" s="140">
        <v>0</v>
      </c>
      <c r="BZ46" s="140">
        <v>1.01</v>
      </c>
      <c r="CA46" s="44">
        <v>94513.78</v>
      </c>
      <c r="CB46" s="60"/>
      <c r="CC46" s="140">
        <v>0</v>
      </c>
      <c r="CD46" s="140">
        <v>0</v>
      </c>
      <c r="CE46" s="140">
        <v>3.05</v>
      </c>
      <c r="CF46" s="44">
        <v>96413.55</v>
      </c>
      <c r="CG46" s="60"/>
      <c r="CH46" s="28">
        <v>3579595.71</v>
      </c>
      <c r="CI46" s="60"/>
      <c r="CJ46" s="64">
        <v>3520027.48</v>
      </c>
      <c r="CK46" s="124"/>
      <c r="CN46" s="151"/>
    </row>
    <row r="47" spans="1:92" x14ac:dyDescent="0.25">
      <c r="A47" s="116" t="s">
        <v>307</v>
      </c>
      <c r="B47" s="24" t="s">
        <v>308</v>
      </c>
      <c r="C47" s="27" t="s">
        <v>142</v>
      </c>
      <c r="D47" s="27" t="s">
        <v>120</v>
      </c>
      <c r="E47" s="139">
        <v>365.64</v>
      </c>
      <c r="F47" s="68"/>
      <c r="G47" s="139">
        <v>145.99</v>
      </c>
      <c r="H47" s="139">
        <v>217.65</v>
      </c>
      <c r="I47" s="139">
        <v>217.65</v>
      </c>
      <c r="J47" s="68">
        <v>40</v>
      </c>
      <c r="K47" s="139">
        <v>236.82</v>
      </c>
      <c r="L47" s="139">
        <v>234.82</v>
      </c>
      <c r="M47" s="139">
        <v>128.82</v>
      </c>
      <c r="N47" s="139">
        <v>0</v>
      </c>
      <c r="O47" s="60"/>
      <c r="P47" s="132">
        <v>105.98768012319877</v>
      </c>
      <c r="Q47" s="132">
        <v>40.002319876801238</v>
      </c>
      <c r="R47" s="132">
        <v>158.01231987680123</v>
      </c>
      <c r="S47" s="132">
        <v>59.637680123198777</v>
      </c>
      <c r="T47" s="132">
        <v>0</v>
      </c>
      <c r="U47" s="132">
        <v>0</v>
      </c>
      <c r="V47" s="126"/>
      <c r="W47" s="140">
        <v>9.06</v>
      </c>
      <c r="X47" s="140">
        <v>10.28</v>
      </c>
      <c r="Y47" s="140">
        <v>0</v>
      </c>
      <c r="Z47" s="139">
        <v>1215809.1000000001</v>
      </c>
      <c r="AA47" s="60"/>
      <c r="AB47" s="140">
        <v>3.86</v>
      </c>
      <c r="AC47" s="28">
        <v>243161.82</v>
      </c>
      <c r="AE47" s="140">
        <v>1.18</v>
      </c>
      <c r="AF47" s="140">
        <v>0.64</v>
      </c>
      <c r="AG47" s="140">
        <v>0</v>
      </c>
      <c r="AH47" s="44">
        <v>114414.3</v>
      </c>
      <c r="AI47" s="60"/>
      <c r="AJ47" s="140">
        <v>0.52</v>
      </c>
      <c r="AK47" s="140">
        <v>0.28000000000000003</v>
      </c>
      <c r="AL47" s="140">
        <v>0</v>
      </c>
      <c r="AM47" s="44">
        <v>50292</v>
      </c>
      <c r="AO47" s="28">
        <v>26.3</v>
      </c>
      <c r="AP47" s="117">
        <v>14.88</v>
      </c>
      <c r="AQ47" s="117">
        <v>2.59</v>
      </c>
      <c r="AR47" s="44">
        <v>51710.15</v>
      </c>
      <c r="AS47" s="60"/>
      <c r="AT47" s="71">
        <v>0.52</v>
      </c>
      <c r="AU47" s="71">
        <v>0.51</v>
      </c>
      <c r="AV47" s="71">
        <v>0</v>
      </c>
      <c r="AW47" s="44">
        <v>69396.25</v>
      </c>
      <c r="AX47" s="60"/>
      <c r="AY47" s="140">
        <v>0.31</v>
      </c>
      <c r="AZ47" s="140">
        <v>0.17</v>
      </c>
      <c r="BA47" s="140">
        <v>0</v>
      </c>
      <c r="BB47" s="28">
        <v>28186.080000000002</v>
      </c>
      <c r="BC47" s="60"/>
      <c r="BD47" s="140">
        <v>1.05</v>
      </c>
      <c r="BE47" s="140">
        <v>0.56999999999999995</v>
      </c>
      <c r="BF47" s="140">
        <v>0</v>
      </c>
      <c r="BG47" s="44">
        <v>42675.66</v>
      </c>
      <c r="BH47" s="60"/>
      <c r="BI47" s="139">
        <v>0.52</v>
      </c>
      <c r="BJ47" s="139">
        <v>0.28000000000000003</v>
      </c>
      <c r="BK47" s="139">
        <v>0</v>
      </c>
      <c r="BL47" s="44">
        <v>57313.599999999999</v>
      </c>
      <c r="BM47" s="60"/>
      <c r="BN47" s="140">
        <v>0.78</v>
      </c>
      <c r="BO47" s="140">
        <v>0.42</v>
      </c>
      <c r="BP47" s="140">
        <v>0</v>
      </c>
      <c r="BQ47" s="139">
        <v>31611.599999999999</v>
      </c>
      <c r="BR47" s="60"/>
      <c r="BS47" s="140">
        <v>0.52</v>
      </c>
      <c r="BT47" s="140">
        <v>0.28000000000000003</v>
      </c>
      <c r="BU47" s="140">
        <v>0</v>
      </c>
      <c r="BV47" s="44">
        <v>86766.399999999994</v>
      </c>
      <c r="BW47" s="60"/>
      <c r="BX47" s="140">
        <v>0.52</v>
      </c>
      <c r="BY47" s="140">
        <v>0.28000000000000003</v>
      </c>
      <c r="BZ47" s="140">
        <v>0</v>
      </c>
      <c r="CA47" s="44">
        <v>74862.399999999994</v>
      </c>
      <c r="CB47" s="60"/>
      <c r="CC47" s="140">
        <v>1.05</v>
      </c>
      <c r="CD47" s="140">
        <v>0.56999999999999995</v>
      </c>
      <c r="CE47" s="140">
        <v>0</v>
      </c>
      <c r="CF47" s="44">
        <v>51209.82</v>
      </c>
      <c r="CG47" s="60"/>
      <c r="CH47" s="28">
        <v>2117409.1800000002</v>
      </c>
      <c r="CI47" s="60"/>
      <c r="CJ47" s="64">
        <v>2065699.0300000003</v>
      </c>
      <c r="CK47" s="124"/>
      <c r="CN47" s="151"/>
    </row>
    <row r="48" spans="1:92" x14ac:dyDescent="0.25">
      <c r="A48" s="116" t="s">
        <v>441</v>
      </c>
      <c r="B48" s="24" t="s">
        <v>442</v>
      </c>
      <c r="C48" s="27" t="s">
        <v>438</v>
      </c>
      <c r="D48" s="27" t="s">
        <v>12</v>
      </c>
      <c r="E48" s="139">
        <v>440.71</v>
      </c>
      <c r="F48" s="68"/>
      <c r="G48" s="139">
        <v>118.80999999999999</v>
      </c>
      <c r="H48" s="139">
        <v>154.16</v>
      </c>
      <c r="I48" s="139">
        <v>317.32</v>
      </c>
      <c r="J48" s="68">
        <v>41</v>
      </c>
      <c r="K48" s="139">
        <v>183.71999999999997</v>
      </c>
      <c r="L48" s="139">
        <v>179.14</v>
      </c>
      <c r="M48" s="139">
        <v>93.83</v>
      </c>
      <c r="N48" s="139">
        <v>163.16</v>
      </c>
      <c r="O48" s="60"/>
      <c r="P48" s="132">
        <v>44.039219040194432</v>
      </c>
      <c r="Q48" s="132">
        <v>74.770780959805563</v>
      </c>
      <c r="R48" s="132">
        <v>57.142378648568091</v>
      </c>
      <c r="S48" s="132">
        <v>97.017621351431899</v>
      </c>
      <c r="T48" s="132">
        <v>60.478402311237474</v>
      </c>
      <c r="U48" s="132">
        <v>102.68159768876252</v>
      </c>
      <c r="V48" s="126"/>
      <c r="W48" s="140">
        <v>6.67</v>
      </c>
      <c r="X48" s="140">
        <v>6.73</v>
      </c>
      <c r="Y48" s="140">
        <v>7.13</v>
      </c>
      <c r="Z48" s="139">
        <v>1356934.58</v>
      </c>
      <c r="AA48" s="60"/>
      <c r="AB48" s="140">
        <v>5.05</v>
      </c>
      <c r="AC48" s="28">
        <v>339975.57</v>
      </c>
      <c r="AE48" s="140">
        <v>0.91</v>
      </c>
      <c r="AF48" s="140">
        <v>0.46</v>
      </c>
      <c r="AG48" s="140">
        <v>0.81</v>
      </c>
      <c r="AH48" s="44">
        <v>144579.51</v>
      </c>
      <c r="AI48" s="60"/>
      <c r="AJ48" s="140">
        <v>0.4</v>
      </c>
      <c r="AK48" s="140">
        <v>0.2</v>
      </c>
      <c r="AL48" s="140">
        <v>0.27</v>
      </c>
      <c r="AM48" s="44">
        <v>57203.82</v>
      </c>
      <c r="AO48" s="28">
        <v>29.2</v>
      </c>
      <c r="AP48" s="117">
        <v>7.09</v>
      </c>
      <c r="AQ48" s="117">
        <v>3.12</v>
      </c>
      <c r="AR48" s="44">
        <v>45979.58</v>
      </c>
      <c r="AS48" s="60"/>
      <c r="AT48" s="71">
        <v>0.4</v>
      </c>
      <c r="AU48" s="71">
        <v>0.37</v>
      </c>
      <c r="AV48" s="71">
        <v>0.65</v>
      </c>
      <c r="AW48" s="44">
        <v>102848.5</v>
      </c>
      <c r="AX48" s="60"/>
      <c r="AY48" s="140">
        <v>0.24</v>
      </c>
      <c r="AZ48" s="140">
        <v>0.12</v>
      </c>
      <c r="BA48" s="140">
        <v>0.21</v>
      </c>
      <c r="BB48" s="28">
        <v>33470.97</v>
      </c>
      <c r="BC48" s="60"/>
      <c r="BD48" s="140">
        <v>0.81</v>
      </c>
      <c r="BE48" s="140">
        <v>0.41</v>
      </c>
      <c r="BF48" s="140">
        <v>0.81</v>
      </c>
      <c r="BG48" s="44">
        <v>53476.29</v>
      </c>
      <c r="BH48" s="60"/>
      <c r="BI48" s="139">
        <v>0.4</v>
      </c>
      <c r="BJ48" s="139">
        <v>0.2</v>
      </c>
      <c r="BK48" s="139">
        <v>0.27</v>
      </c>
      <c r="BL48" s="44">
        <v>62328.54</v>
      </c>
      <c r="BM48" s="60"/>
      <c r="BN48" s="140">
        <v>0.61</v>
      </c>
      <c r="BO48" s="140">
        <v>0.31</v>
      </c>
      <c r="BP48" s="140">
        <v>0.54</v>
      </c>
      <c r="BQ48" s="139">
        <v>38460.78</v>
      </c>
      <c r="BR48" s="60"/>
      <c r="BS48" s="140">
        <v>0.4</v>
      </c>
      <c r="BT48" s="140">
        <v>0.2</v>
      </c>
      <c r="BU48" s="140">
        <v>0.27</v>
      </c>
      <c r="BV48" s="44">
        <v>94358.46</v>
      </c>
      <c r="BW48" s="60"/>
      <c r="BX48" s="140">
        <v>0.4</v>
      </c>
      <c r="BY48" s="140">
        <v>0.2</v>
      </c>
      <c r="BZ48" s="140">
        <v>0.27</v>
      </c>
      <c r="CA48" s="44">
        <v>81412.86</v>
      </c>
      <c r="CB48" s="60"/>
      <c r="CC48" s="140">
        <v>0.81</v>
      </c>
      <c r="CD48" s="140">
        <v>0.41</v>
      </c>
      <c r="CE48" s="140">
        <v>0.81</v>
      </c>
      <c r="CF48" s="44">
        <v>64170.33</v>
      </c>
      <c r="CG48" s="60"/>
      <c r="CH48" s="28">
        <v>2475199.79</v>
      </c>
      <c r="CI48" s="60"/>
      <c r="CJ48" s="64">
        <v>2429220.21</v>
      </c>
      <c r="CK48" s="124"/>
      <c r="CN48" s="151"/>
    </row>
    <row r="49" spans="1:92" x14ac:dyDescent="0.25">
      <c r="A49" s="116" t="s">
        <v>473</v>
      </c>
      <c r="B49" s="24" t="s">
        <v>474</v>
      </c>
      <c r="C49" s="27" t="s">
        <v>468</v>
      </c>
      <c r="D49" s="27" t="s">
        <v>12</v>
      </c>
      <c r="E49" s="139">
        <v>9840.25</v>
      </c>
      <c r="F49" s="68"/>
      <c r="G49" s="139">
        <v>3242</v>
      </c>
      <c r="H49" s="139">
        <v>3776.5</v>
      </c>
      <c r="I49" s="139">
        <v>6542</v>
      </c>
      <c r="J49" s="68">
        <v>42</v>
      </c>
      <c r="K49" s="139">
        <v>4906.75</v>
      </c>
      <c r="L49" s="139">
        <v>4850.5</v>
      </c>
      <c r="M49" s="139">
        <v>2168</v>
      </c>
      <c r="N49" s="139">
        <v>2765.5</v>
      </c>
      <c r="O49" s="60"/>
      <c r="P49" s="132">
        <v>1750.5607113654946</v>
      </c>
      <c r="Q49" s="132">
        <v>1491.4392886345054</v>
      </c>
      <c r="R49" s="132">
        <v>2039.1710445625511</v>
      </c>
      <c r="S49" s="132">
        <v>1737.3289554374489</v>
      </c>
      <c r="T49" s="132">
        <v>1493.2682440719543</v>
      </c>
      <c r="U49" s="132">
        <v>1272.2317559280457</v>
      </c>
      <c r="V49" s="126"/>
      <c r="W49" s="140">
        <v>191.27</v>
      </c>
      <c r="X49" s="140">
        <v>171.45</v>
      </c>
      <c r="Y49" s="140">
        <v>125.55</v>
      </c>
      <c r="Z49" s="139">
        <v>31862834.100000001</v>
      </c>
      <c r="AA49" s="60"/>
      <c r="AB49" s="140">
        <v>114.38</v>
      </c>
      <c r="AC49" s="28">
        <v>7580323.6399999997</v>
      </c>
      <c r="AE49" s="140">
        <v>24.53</v>
      </c>
      <c r="AF49" s="140">
        <v>10.84</v>
      </c>
      <c r="AG49" s="140">
        <v>13.82</v>
      </c>
      <c r="AH49" s="44">
        <v>3220869.17</v>
      </c>
      <c r="AI49" s="60"/>
      <c r="AJ49" s="140">
        <v>10.9</v>
      </c>
      <c r="AK49" s="140">
        <v>4.8099999999999996</v>
      </c>
      <c r="AL49" s="140">
        <v>4.5999999999999996</v>
      </c>
      <c r="AM49" s="44">
        <v>1319572.75</v>
      </c>
      <c r="AO49" s="28">
        <v>685.26</v>
      </c>
      <c r="AP49" s="117">
        <v>239.10999999999999</v>
      </c>
      <c r="AQ49" s="117">
        <v>69.78</v>
      </c>
      <c r="AR49" s="44">
        <v>1166438.1299999999</v>
      </c>
      <c r="AS49" s="60"/>
      <c r="AT49" s="71">
        <v>10.9</v>
      </c>
      <c r="AU49" s="71">
        <v>8.67</v>
      </c>
      <c r="AV49" s="71">
        <v>11.06</v>
      </c>
      <c r="AW49" s="44">
        <v>2185798.65</v>
      </c>
      <c r="AX49" s="60"/>
      <c r="AY49" s="140">
        <v>6.54</v>
      </c>
      <c r="AZ49" s="140">
        <v>2.89</v>
      </c>
      <c r="BA49" s="140">
        <v>3.68</v>
      </c>
      <c r="BB49" s="28">
        <v>769832.31</v>
      </c>
      <c r="BC49" s="60"/>
      <c r="BD49" s="140">
        <v>21.8</v>
      </c>
      <c r="BE49" s="140">
        <v>9.6300000000000008</v>
      </c>
      <c r="BF49" s="140">
        <v>13.82</v>
      </c>
      <c r="BG49" s="44">
        <v>1192020.75</v>
      </c>
      <c r="BH49" s="60"/>
      <c r="BI49" s="139">
        <v>10.9</v>
      </c>
      <c r="BJ49" s="139">
        <v>4.8099999999999996</v>
      </c>
      <c r="BK49" s="139">
        <v>4.5999999999999996</v>
      </c>
      <c r="BL49" s="44">
        <v>1455049.02</v>
      </c>
      <c r="BM49" s="60"/>
      <c r="BN49" s="140">
        <v>16.350000000000001</v>
      </c>
      <c r="BO49" s="140">
        <v>7.22</v>
      </c>
      <c r="BP49" s="140">
        <v>9.2100000000000009</v>
      </c>
      <c r="BQ49" s="139">
        <v>863523.54</v>
      </c>
      <c r="BR49" s="60"/>
      <c r="BS49" s="140">
        <v>10.9</v>
      </c>
      <c r="BT49" s="140">
        <v>4.8099999999999996</v>
      </c>
      <c r="BU49" s="140">
        <v>4.5999999999999996</v>
      </c>
      <c r="BV49" s="44">
        <v>2202781.98</v>
      </c>
      <c r="BW49" s="60"/>
      <c r="BX49" s="140">
        <v>10.9</v>
      </c>
      <c r="BY49" s="140">
        <v>4.8099999999999996</v>
      </c>
      <c r="BZ49" s="140">
        <v>4.5999999999999996</v>
      </c>
      <c r="CA49" s="44">
        <v>1900569.18</v>
      </c>
      <c r="CB49" s="60"/>
      <c r="CC49" s="140">
        <v>21.8</v>
      </c>
      <c r="CD49" s="140">
        <v>9.6300000000000008</v>
      </c>
      <c r="CE49" s="140">
        <v>13.82</v>
      </c>
      <c r="CF49" s="44">
        <v>1430397.75</v>
      </c>
      <c r="CG49" s="60"/>
      <c r="CH49" s="28">
        <v>57150010.970000006</v>
      </c>
      <c r="CI49" s="60"/>
      <c r="CJ49" s="64">
        <v>55983572.840000004</v>
      </c>
      <c r="CK49" s="124"/>
      <c r="CN49" s="151"/>
    </row>
    <row r="50" spans="1:92" x14ac:dyDescent="0.25">
      <c r="A50" s="116" t="s">
        <v>507</v>
      </c>
      <c r="B50" s="24" t="s">
        <v>508</v>
      </c>
      <c r="C50" s="27" t="s">
        <v>504</v>
      </c>
      <c r="D50" s="27" t="s">
        <v>12</v>
      </c>
      <c r="E50" s="139">
        <v>2667.13</v>
      </c>
      <c r="F50" s="68"/>
      <c r="G50" s="139">
        <v>787.41000000000008</v>
      </c>
      <c r="H50" s="139">
        <v>1018.81</v>
      </c>
      <c r="I50" s="139">
        <v>1852.9699999999998</v>
      </c>
      <c r="J50" s="68">
        <v>43</v>
      </c>
      <c r="K50" s="139">
        <v>1226.1500000000001</v>
      </c>
      <c r="L50" s="139">
        <v>1199.4000000000001</v>
      </c>
      <c r="M50" s="139">
        <v>606.81999999999994</v>
      </c>
      <c r="N50" s="139">
        <v>834.16000000000008</v>
      </c>
      <c r="O50" s="60"/>
      <c r="P50" s="132">
        <v>391.26259099069074</v>
      </c>
      <c r="Q50" s="132">
        <v>396.14740900930934</v>
      </c>
      <c r="R50" s="132">
        <v>506.24482839591263</v>
      </c>
      <c r="S50" s="132">
        <v>512.56517160408725</v>
      </c>
      <c r="T50" s="132">
        <v>414.49258061339657</v>
      </c>
      <c r="U50" s="132">
        <v>419.66741938660351</v>
      </c>
      <c r="V50" s="126"/>
      <c r="W50" s="140">
        <v>45.89</v>
      </c>
      <c r="X50" s="140">
        <v>45.81</v>
      </c>
      <c r="Y50" s="140">
        <v>37.51</v>
      </c>
      <c r="Z50" s="139">
        <v>8471667.1600000001</v>
      </c>
      <c r="AA50" s="60"/>
      <c r="AB50" s="140">
        <v>30.84</v>
      </c>
      <c r="AC50" s="28">
        <v>2055169.42</v>
      </c>
      <c r="AE50" s="140">
        <v>6.13</v>
      </c>
      <c r="AF50" s="140">
        <v>3.03</v>
      </c>
      <c r="AG50" s="140">
        <v>4.17</v>
      </c>
      <c r="AH50" s="44">
        <v>876775.62</v>
      </c>
      <c r="AI50" s="60"/>
      <c r="AJ50" s="140">
        <v>2.72</v>
      </c>
      <c r="AK50" s="140">
        <v>1.34</v>
      </c>
      <c r="AL50" s="140">
        <v>1.39</v>
      </c>
      <c r="AM50" s="44">
        <v>355542.64</v>
      </c>
      <c r="AO50" s="28">
        <v>182.37</v>
      </c>
      <c r="AP50" s="117">
        <v>51.879999999999995</v>
      </c>
      <c r="AQ50" s="117">
        <v>18.91</v>
      </c>
      <c r="AR50" s="44">
        <v>296194.15000000002</v>
      </c>
      <c r="AS50" s="60"/>
      <c r="AT50" s="71">
        <v>2.72</v>
      </c>
      <c r="AU50" s="71">
        <v>2.42</v>
      </c>
      <c r="AV50" s="71">
        <v>3.33</v>
      </c>
      <c r="AW50" s="44">
        <v>607429.44999999995</v>
      </c>
      <c r="AX50" s="60"/>
      <c r="AY50" s="140">
        <v>1.63</v>
      </c>
      <c r="AZ50" s="140">
        <v>0.8</v>
      </c>
      <c r="BA50" s="140">
        <v>1.1100000000000001</v>
      </c>
      <c r="BB50" s="28">
        <v>207872.34</v>
      </c>
      <c r="BC50" s="60"/>
      <c r="BD50" s="140">
        <v>5.44</v>
      </c>
      <c r="BE50" s="140">
        <v>2.69</v>
      </c>
      <c r="BF50" s="140">
        <v>4.17</v>
      </c>
      <c r="BG50" s="44">
        <v>324018.90000000002</v>
      </c>
      <c r="BH50" s="60"/>
      <c r="BI50" s="139">
        <v>2.72</v>
      </c>
      <c r="BJ50" s="139">
        <v>1.34</v>
      </c>
      <c r="BK50" s="139">
        <v>1.39</v>
      </c>
      <c r="BL50" s="44">
        <v>390448.9</v>
      </c>
      <c r="BM50" s="60"/>
      <c r="BN50" s="140">
        <v>4.08</v>
      </c>
      <c r="BO50" s="140">
        <v>2.02</v>
      </c>
      <c r="BP50" s="140">
        <v>2.78</v>
      </c>
      <c r="BQ50" s="139">
        <v>233925.84</v>
      </c>
      <c r="BR50" s="60"/>
      <c r="BS50" s="140">
        <v>2.72</v>
      </c>
      <c r="BT50" s="140">
        <v>1.34</v>
      </c>
      <c r="BU50" s="140">
        <v>1.39</v>
      </c>
      <c r="BV50" s="44">
        <v>591096.1</v>
      </c>
      <c r="BW50" s="60"/>
      <c r="BX50" s="140">
        <v>2.72</v>
      </c>
      <c r="BY50" s="140">
        <v>1.34</v>
      </c>
      <c r="BZ50" s="140">
        <v>1.39</v>
      </c>
      <c r="CA50" s="44">
        <v>510000.1</v>
      </c>
      <c r="CB50" s="60"/>
      <c r="CC50" s="140">
        <v>5.44</v>
      </c>
      <c r="CD50" s="140">
        <v>2.69</v>
      </c>
      <c r="CE50" s="140">
        <v>4.17</v>
      </c>
      <c r="CF50" s="44">
        <v>388815.3</v>
      </c>
      <c r="CG50" s="60"/>
      <c r="CH50" s="28">
        <v>15308955.92</v>
      </c>
      <c r="CI50" s="60"/>
      <c r="CJ50" s="64">
        <v>15012761.77</v>
      </c>
      <c r="CK50" s="124"/>
      <c r="CN50" s="151"/>
    </row>
    <row r="51" spans="1:92" x14ac:dyDescent="0.25">
      <c r="A51" s="116" t="s">
        <v>397</v>
      </c>
      <c r="B51" s="24" t="s">
        <v>398</v>
      </c>
      <c r="C51" s="27" t="s">
        <v>142</v>
      </c>
      <c r="D51" s="27" t="s">
        <v>120</v>
      </c>
      <c r="E51" s="139">
        <v>2978.3</v>
      </c>
      <c r="F51" s="68"/>
      <c r="G51" s="139">
        <v>1308.3200000000002</v>
      </c>
      <c r="H51" s="139">
        <v>1650.1499999999999</v>
      </c>
      <c r="I51" s="139">
        <v>1650.1499999999999</v>
      </c>
      <c r="J51" s="68">
        <v>44</v>
      </c>
      <c r="K51" s="139">
        <v>2010.48</v>
      </c>
      <c r="L51" s="139">
        <v>1990.65</v>
      </c>
      <c r="M51" s="139">
        <v>967.81999999999994</v>
      </c>
      <c r="N51" s="139">
        <v>0</v>
      </c>
      <c r="O51" s="60"/>
      <c r="P51" s="132">
        <v>1147.2868832876454</v>
      </c>
      <c r="Q51" s="132">
        <v>161.03311671235474</v>
      </c>
      <c r="R51" s="132">
        <v>1447.0431167123545</v>
      </c>
      <c r="S51" s="132">
        <v>203.10688328764536</v>
      </c>
      <c r="T51" s="132">
        <v>0</v>
      </c>
      <c r="U51" s="132">
        <v>0</v>
      </c>
      <c r="V51" s="126"/>
      <c r="W51" s="140">
        <v>84.53</v>
      </c>
      <c r="X51" s="140">
        <v>80.47</v>
      </c>
      <c r="Y51" s="140">
        <v>0</v>
      </c>
      <c r="Z51" s="139">
        <v>10372725</v>
      </c>
      <c r="AA51" s="60"/>
      <c r="AB51" s="140">
        <v>33</v>
      </c>
      <c r="AC51" s="28">
        <v>2074545</v>
      </c>
      <c r="AE51" s="140">
        <v>10.050000000000001</v>
      </c>
      <c r="AF51" s="140">
        <v>4.83</v>
      </c>
      <c r="AG51" s="140">
        <v>0</v>
      </c>
      <c r="AH51" s="44">
        <v>935431.2</v>
      </c>
      <c r="AI51" s="60"/>
      <c r="AJ51" s="140">
        <v>4.46</v>
      </c>
      <c r="AK51" s="140">
        <v>2.15</v>
      </c>
      <c r="AL51" s="140">
        <v>0</v>
      </c>
      <c r="AM51" s="44">
        <v>415537.65</v>
      </c>
      <c r="AO51" s="28">
        <v>223.46000000000004</v>
      </c>
      <c r="AP51" s="117">
        <v>112.00999999999999</v>
      </c>
      <c r="AQ51" s="117">
        <v>21.12</v>
      </c>
      <c r="AR51" s="44">
        <v>421263.35</v>
      </c>
      <c r="AS51" s="60"/>
      <c r="AT51" s="71">
        <v>4.46</v>
      </c>
      <c r="AU51" s="71">
        <v>3.87</v>
      </c>
      <c r="AV51" s="71">
        <v>0</v>
      </c>
      <c r="AW51" s="44">
        <v>561233.75</v>
      </c>
      <c r="AX51" s="60"/>
      <c r="AY51" s="140">
        <v>2.68</v>
      </c>
      <c r="AZ51" s="140">
        <v>1.29</v>
      </c>
      <c r="BA51" s="140">
        <v>0</v>
      </c>
      <c r="BB51" s="28">
        <v>233122.37</v>
      </c>
      <c r="BC51" s="60"/>
      <c r="BD51" s="140">
        <v>8.93</v>
      </c>
      <c r="BE51" s="140">
        <v>4.3</v>
      </c>
      <c r="BF51" s="140">
        <v>0</v>
      </c>
      <c r="BG51" s="44">
        <v>348517.89</v>
      </c>
      <c r="BH51" s="60"/>
      <c r="BI51" s="139">
        <v>4.46</v>
      </c>
      <c r="BJ51" s="139">
        <v>2.15</v>
      </c>
      <c r="BK51" s="139">
        <v>0</v>
      </c>
      <c r="BL51" s="44">
        <v>473553.62</v>
      </c>
      <c r="BM51" s="60"/>
      <c r="BN51" s="140">
        <v>6.7</v>
      </c>
      <c r="BO51" s="140">
        <v>3.22</v>
      </c>
      <c r="BP51" s="140">
        <v>0</v>
      </c>
      <c r="BQ51" s="139">
        <v>261322.56</v>
      </c>
      <c r="BR51" s="60"/>
      <c r="BS51" s="140">
        <v>4.46</v>
      </c>
      <c r="BT51" s="140">
        <v>2.15</v>
      </c>
      <c r="BU51" s="140">
        <v>0</v>
      </c>
      <c r="BV51" s="44">
        <v>716907.38</v>
      </c>
      <c r="BW51" s="60"/>
      <c r="BX51" s="140">
        <v>4.46</v>
      </c>
      <c r="BY51" s="140">
        <v>2.15</v>
      </c>
      <c r="BZ51" s="140">
        <v>0</v>
      </c>
      <c r="CA51" s="44">
        <v>618550.57999999996</v>
      </c>
      <c r="CB51" s="60"/>
      <c r="CC51" s="140">
        <v>8.93</v>
      </c>
      <c r="CD51" s="140">
        <v>4.3</v>
      </c>
      <c r="CE51" s="140">
        <v>0</v>
      </c>
      <c r="CF51" s="44">
        <v>418213.53</v>
      </c>
      <c r="CG51" s="60"/>
      <c r="CH51" s="28">
        <v>17850923.880000003</v>
      </c>
      <c r="CI51" s="60"/>
      <c r="CJ51" s="64">
        <v>17429660.530000001</v>
      </c>
      <c r="CK51" s="124"/>
      <c r="CN51" s="151"/>
    </row>
    <row r="52" spans="1:92" x14ac:dyDescent="0.25">
      <c r="A52" s="116" t="s">
        <v>327</v>
      </c>
      <c r="B52" s="24" t="s">
        <v>328</v>
      </c>
      <c r="C52" s="27" t="s">
        <v>142</v>
      </c>
      <c r="D52" s="27" t="s">
        <v>120</v>
      </c>
      <c r="E52" s="139">
        <v>1383</v>
      </c>
      <c r="F52" s="68"/>
      <c r="G52" s="139">
        <v>604</v>
      </c>
      <c r="H52" s="139">
        <v>761.5</v>
      </c>
      <c r="I52" s="139">
        <v>761.5</v>
      </c>
      <c r="J52" s="68">
        <v>45</v>
      </c>
      <c r="K52" s="139">
        <v>938.5</v>
      </c>
      <c r="L52" s="139">
        <v>921</v>
      </c>
      <c r="M52" s="139">
        <v>444.5</v>
      </c>
      <c r="N52" s="139">
        <v>0</v>
      </c>
      <c r="O52" s="60"/>
      <c r="P52" s="132">
        <v>436.13621384108382</v>
      </c>
      <c r="Q52" s="132">
        <v>167.86378615891618</v>
      </c>
      <c r="R52" s="132">
        <v>549.86378615891613</v>
      </c>
      <c r="S52" s="132">
        <v>211.63621384108387</v>
      </c>
      <c r="T52" s="132">
        <v>0</v>
      </c>
      <c r="U52" s="132">
        <v>0</v>
      </c>
      <c r="V52" s="126"/>
      <c r="W52" s="140">
        <v>37.46</v>
      </c>
      <c r="X52" s="140">
        <v>35.950000000000003</v>
      </c>
      <c r="Y52" s="140">
        <v>0</v>
      </c>
      <c r="Z52" s="139">
        <v>4614919.6500000004</v>
      </c>
      <c r="AA52" s="60"/>
      <c r="AB52" s="140">
        <v>14.68</v>
      </c>
      <c r="AC52" s="28">
        <v>922983.93</v>
      </c>
      <c r="AE52" s="140">
        <v>4.6900000000000004</v>
      </c>
      <c r="AF52" s="140">
        <v>2.2200000000000002</v>
      </c>
      <c r="AG52" s="140">
        <v>0</v>
      </c>
      <c r="AH52" s="44">
        <v>434397.15</v>
      </c>
      <c r="AI52" s="60"/>
      <c r="AJ52" s="140">
        <v>2.08</v>
      </c>
      <c r="AK52" s="140">
        <v>0.98</v>
      </c>
      <c r="AL52" s="140">
        <v>0</v>
      </c>
      <c r="AM52" s="44">
        <v>192366.9</v>
      </c>
      <c r="AO52" s="28">
        <v>99.9</v>
      </c>
      <c r="AP52" s="117">
        <v>50.959999999999994</v>
      </c>
      <c r="AQ52" s="117">
        <v>9.8000000000000007</v>
      </c>
      <c r="AR52" s="44">
        <v>189589.02</v>
      </c>
      <c r="AS52" s="60"/>
      <c r="AT52" s="71">
        <v>2.08</v>
      </c>
      <c r="AU52" s="71">
        <v>1.77</v>
      </c>
      <c r="AV52" s="71">
        <v>0</v>
      </c>
      <c r="AW52" s="44">
        <v>259393.75</v>
      </c>
      <c r="AX52" s="60"/>
      <c r="AY52" s="140">
        <v>1.25</v>
      </c>
      <c r="AZ52" s="140">
        <v>0.59</v>
      </c>
      <c r="BA52" s="140">
        <v>0</v>
      </c>
      <c r="BB52" s="28">
        <v>108046.64</v>
      </c>
      <c r="BC52" s="60"/>
      <c r="BD52" s="140">
        <v>4.17</v>
      </c>
      <c r="BE52" s="140">
        <v>1.97</v>
      </c>
      <c r="BF52" s="140">
        <v>0</v>
      </c>
      <c r="BG52" s="44">
        <v>161746.01999999999</v>
      </c>
      <c r="BH52" s="60"/>
      <c r="BI52" s="139">
        <v>2.08</v>
      </c>
      <c r="BJ52" s="139">
        <v>0.98</v>
      </c>
      <c r="BK52" s="139">
        <v>0</v>
      </c>
      <c r="BL52" s="44">
        <v>219224.52</v>
      </c>
      <c r="BM52" s="60"/>
      <c r="BN52" s="140">
        <v>3.12</v>
      </c>
      <c r="BO52" s="140">
        <v>1.48</v>
      </c>
      <c r="BP52" s="140">
        <v>0</v>
      </c>
      <c r="BQ52" s="139">
        <v>121177.8</v>
      </c>
      <c r="BR52" s="60"/>
      <c r="BS52" s="140">
        <v>2.08</v>
      </c>
      <c r="BT52" s="140">
        <v>0.98</v>
      </c>
      <c r="BU52" s="140">
        <v>0</v>
      </c>
      <c r="BV52" s="44">
        <v>331881.48</v>
      </c>
      <c r="BW52" s="60"/>
      <c r="BX52" s="140">
        <v>2.08</v>
      </c>
      <c r="BY52" s="140">
        <v>0.98</v>
      </c>
      <c r="BZ52" s="140">
        <v>0</v>
      </c>
      <c r="CA52" s="44">
        <v>286348.68</v>
      </c>
      <c r="CB52" s="60"/>
      <c r="CC52" s="140">
        <v>4.17</v>
      </c>
      <c r="CD52" s="140">
        <v>1.97</v>
      </c>
      <c r="CE52" s="140">
        <v>0</v>
      </c>
      <c r="CF52" s="44">
        <v>194091.54</v>
      </c>
      <c r="CG52" s="60"/>
      <c r="CH52" s="28">
        <v>8036167.0800000001</v>
      </c>
      <c r="CI52" s="60"/>
      <c r="CJ52" s="64">
        <v>7846578.0600000005</v>
      </c>
      <c r="CK52" s="124"/>
      <c r="CN52" s="151"/>
    </row>
    <row r="53" spans="1:92" x14ac:dyDescent="0.25">
      <c r="A53" s="116" t="s">
        <v>268</v>
      </c>
      <c r="B53" s="24" t="s">
        <v>269</v>
      </c>
      <c r="C53" s="27" t="s">
        <v>142</v>
      </c>
      <c r="D53" s="27" t="s">
        <v>120</v>
      </c>
      <c r="E53" s="139">
        <v>11389.55</v>
      </c>
      <c r="F53" s="68"/>
      <c r="G53" s="139">
        <v>4663.1499999999996</v>
      </c>
      <c r="H53" s="139">
        <v>6626.49</v>
      </c>
      <c r="I53" s="139">
        <v>6626.49</v>
      </c>
      <c r="J53" s="68">
        <v>46</v>
      </c>
      <c r="K53" s="139">
        <v>7451.89</v>
      </c>
      <c r="L53" s="139">
        <v>7351.98</v>
      </c>
      <c r="M53" s="139">
        <v>3937.66</v>
      </c>
      <c r="N53" s="139">
        <v>0</v>
      </c>
      <c r="O53" s="60"/>
      <c r="P53" s="132">
        <v>4207.7080447206463</v>
      </c>
      <c r="Q53" s="132">
        <v>455.44195527935335</v>
      </c>
      <c r="R53" s="132">
        <v>5979.2919552793537</v>
      </c>
      <c r="S53" s="132">
        <v>647.19804472064607</v>
      </c>
      <c r="T53" s="132">
        <v>0</v>
      </c>
      <c r="U53" s="132">
        <v>0</v>
      </c>
      <c r="V53" s="126"/>
      <c r="W53" s="140">
        <v>303.27999999999997</v>
      </c>
      <c r="X53" s="140">
        <v>324.85000000000002</v>
      </c>
      <c r="Y53" s="140">
        <v>0</v>
      </c>
      <c r="Z53" s="139">
        <v>39487392.450000003</v>
      </c>
      <c r="AA53" s="60"/>
      <c r="AB53" s="140">
        <v>125.62</v>
      </c>
      <c r="AC53" s="28">
        <v>7897478.4900000002</v>
      </c>
      <c r="AE53" s="140">
        <v>37.25</v>
      </c>
      <c r="AF53" s="140">
        <v>19.68</v>
      </c>
      <c r="AG53" s="140">
        <v>0</v>
      </c>
      <c r="AH53" s="44">
        <v>3578904.45</v>
      </c>
      <c r="AI53" s="60"/>
      <c r="AJ53" s="140">
        <v>16.55</v>
      </c>
      <c r="AK53" s="140">
        <v>8.75</v>
      </c>
      <c r="AL53" s="140">
        <v>0</v>
      </c>
      <c r="AM53" s="44">
        <v>1590484.5</v>
      </c>
      <c r="AO53" s="28">
        <v>851.15999999999985</v>
      </c>
      <c r="AP53" s="117">
        <v>546.5</v>
      </c>
      <c r="AQ53" s="117">
        <v>80.77</v>
      </c>
      <c r="AR53" s="44">
        <v>1751564.73</v>
      </c>
      <c r="AS53" s="60"/>
      <c r="AT53" s="71">
        <v>16.55</v>
      </c>
      <c r="AU53" s="71">
        <v>15.75</v>
      </c>
      <c r="AV53" s="71">
        <v>0</v>
      </c>
      <c r="AW53" s="44">
        <v>2176212.5</v>
      </c>
      <c r="AX53" s="60"/>
      <c r="AY53" s="140">
        <v>9.93</v>
      </c>
      <c r="AZ53" s="140">
        <v>5.25</v>
      </c>
      <c r="BA53" s="140">
        <v>0</v>
      </c>
      <c r="BB53" s="28">
        <v>891384.78</v>
      </c>
      <c r="BC53" s="60"/>
      <c r="BD53" s="140">
        <v>33.11</v>
      </c>
      <c r="BE53" s="140">
        <v>17.5</v>
      </c>
      <c r="BF53" s="140">
        <v>0</v>
      </c>
      <c r="BG53" s="44">
        <v>1333219.23</v>
      </c>
      <c r="BH53" s="60"/>
      <c r="BI53" s="139">
        <v>16.55</v>
      </c>
      <c r="BJ53" s="139">
        <v>8.75</v>
      </c>
      <c r="BK53" s="139">
        <v>0</v>
      </c>
      <c r="BL53" s="44">
        <v>1812542.6</v>
      </c>
      <c r="BM53" s="60"/>
      <c r="BN53" s="140">
        <v>24.83</v>
      </c>
      <c r="BO53" s="140">
        <v>13.12</v>
      </c>
      <c r="BP53" s="140">
        <v>0</v>
      </c>
      <c r="BQ53" s="139">
        <v>999716.85</v>
      </c>
      <c r="BR53" s="60"/>
      <c r="BS53" s="140">
        <v>16.55</v>
      </c>
      <c r="BT53" s="140">
        <v>8.75</v>
      </c>
      <c r="BU53" s="140">
        <v>0</v>
      </c>
      <c r="BV53" s="44">
        <v>2743987.4</v>
      </c>
      <c r="BW53" s="60"/>
      <c r="BX53" s="140">
        <v>16.55</v>
      </c>
      <c r="BY53" s="140">
        <v>8.75</v>
      </c>
      <c r="BZ53" s="140">
        <v>0</v>
      </c>
      <c r="CA53" s="44">
        <v>2367523.4</v>
      </c>
      <c r="CB53" s="60"/>
      <c r="CC53" s="140">
        <v>33.11</v>
      </c>
      <c r="CD53" s="140">
        <v>17.5</v>
      </c>
      <c r="CE53" s="140">
        <v>0</v>
      </c>
      <c r="CF53" s="44">
        <v>1599832.71</v>
      </c>
      <c r="CG53" s="60"/>
      <c r="CH53" s="28">
        <v>68230244.090000004</v>
      </c>
      <c r="CI53" s="60"/>
      <c r="CJ53" s="64">
        <v>66478679.360000007</v>
      </c>
      <c r="CK53" s="124"/>
      <c r="CN53" s="151"/>
    </row>
    <row r="54" spans="1:92" x14ac:dyDescent="0.25">
      <c r="A54" s="116" t="s">
        <v>556</v>
      </c>
      <c r="B54" s="24" t="s">
        <v>557</v>
      </c>
      <c r="C54" s="27" t="s">
        <v>558</v>
      </c>
      <c r="D54" s="27" t="s">
        <v>12</v>
      </c>
      <c r="E54" s="139">
        <v>272.87</v>
      </c>
      <c r="F54" s="68"/>
      <c r="G54" s="139">
        <v>98.99</v>
      </c>
      <c r="H54" s="139">
        <v>121.31</v>
      </c>
      <c r="I54" s="139">
        <v>170.80000000000004</v>
      </c>
      <c r="J54" s="68">
        <v>47</v>
      </c>
      <c r="K54" s="139">
        <v>152.88999999999999</v>
      </c>
      <c r="L54" s="139">
        <v>149.81</v>
      </c>
      <c r="M54" s="139">
        <v>70.489999999999995</v>
      </c>
      <c r="N54" s="139">
        <v>49.489999999999995</v>
      </c>
      <c r="O54" s="60"/>
      <c r="P54" s="132">
        <v>57.972571259127456</v>
      </c>
      <c r="Q54" s="132">
        <v>41.017428740872539</v>
      </c>
      <c r="R54" s="132">
        <v>71.044071314726267</v>
      </c>
      <c r="S54" s="132">
        <v>50.265928685273735</v>
      </c>
      <c r="T54" s="132">
        <v>28.983357426146256</v>
      </c>
      <c r="U54" s="132">
        <v>20.506642573853739</v>
      </c>
      <c r="V54" s="126"/>
      <c r="W54" s="140">
        <v>5.91</v>
      </c>
      <c r="X54" s="140">
        <v>5.56</v>
      </c>
      <c r="Y54" s="140">
        <v>2.2599999999999998</v>
      </c>
      <c r="Z54" s="139">
        <v>884156.71</v>
      </c>
      <c r="AA54" s="60"/>
      <c r="AB54" s="140">
        <v>3.04</v>
      </c>
      <c r="AC54" s="28">
        <v>198571.92</v>
      </c>
      <c r="AE54" s="140">
        <v>0.76</v>
      </c>
      <c r="AF54" s="140">
        <v>0.35</v>
      </c>
      <c r="AG54" s="140">
        <v>0.24</v>
      </c>
      <c r="AH54" s="44">
        <v>87099.99</v>
      </c>
      <c r="AI54" s="60"/>
      <c r="AJ54" s="140">
        <v>0.33</v>
      </c>
      <c r="AK54" s="140">
        <v>0.15</v>
      </c>
      <c r="AL54" s="140">
        <v>0.08</v>
      </c>
      <c r="AM54" s="44">
        <v>35948.480000000003</v>
      </c>
      <c r="AO54" s="28">
        <v>19.029999999999994</v>
      </c>
      <c r="AP54" s="117">
        <v>5.8100000000000005</v>
      </c>
      <c r="AQ54" s="117">
        <v>1.93</v>
      </c>
      <c r="AR54" s="44">
        <v>31371.78</v>
      </c>
      <c r="AS54" s="60"/>
      <c r="AT54" s="71">
        <v>0.33</v>
      </c>
      <c r="AU54" s="71">
        <v>0.28000000000000003</v>
      </c>
      <c r="AV54" s="71">
        <v>0.19</v>
      </c>
      <c r="AW54" s="44">
        <v>55997.599999999999</v>
      </c>
      <c r="AX54" s="60"/>
      <c r="AY54" s="140">
        <v>0.2</v>
      </c>
      <c r="AZ54" s="140">
        <v>0.09</v>
      </c>
      <c r="BA54" s="140">
        <v>0.06</v>
      </c>
      <c r="BB54" s="28">
        <v>20552.349999999999</v>
      </c>
      <c r="BC54" s="60"/>
      <c r="BD54" s="140">
        <v>0.67</v>
      </c>
      <c r="BE54" s="140">
        <v>0.31</v>
      </c>
      <c r="BF54" s="140">
        <v>0.24</v>
      </c>
      <c r="BG54" s="44">
        <v>32138.46</v>
      </c>
      <c r="BH54" s="60"/>
      <c r="BI54" s="139">
        <v>0.33</v>
      </c>
      <c r="BJ54" s="139">
        <v>0.15</v>
      </c>
      <c r="BK54" s="139">
        <v>0.08</v>
      </c>
      <c r="BL54" s="44">
        <v>40119.519999999997</v>
      </c>
      <c r="BM54" s="60"/>
      <c r="BN54" s="140">
        <v>0.5</v>
      </c>
      <c r="BO54" s="140">
        <v>0.23</v>
      </c>
      <c r="BP54" s="140">
        <v>0.16</v>
      </c>
      <c r="BQ54" s="139">
        <v>23445.27</v>
      </c>
      <c r="BR54" s="60"/>
      <c r="BS54" s="140">
        <v>0.33</v>
      </c>
      <c r="BT54" s="140">
        <v>0.15</v>
      </c>
      <c r="BU54" s="140">
        <v>0.08</v>
      </c>
      <c r="BV54" s="44">
        <v>60736.480000000003</v>
      </c>
      <c r="BW54" s="60"/>
      <c r="BX54" s="140">
        <v>0.33</v>
      </c>
      <c r="BY54" s="140">
        <v>0.15</v>
      </c>
      <c r="BZ54" s="140">
        <v>0.08</v>
      </c>
      <c r="CA54" s="44">
        <v>52403.68</v>
      </c>
      <c r="CB54" s="60"/>
      <c r="CC54" s="140">
        <v>0.67</v>
      </c>
      <c r="CD54" s="140">
        <v>0.31</v>
      </c>
      <c r="CE54" s="140">
        <v>0.24</v>
      </c>
      <c r="CF54" s="44">
        <v>38565.42</v>
      </c>
      <c r="CG54" s="60"/>
      <c r="CH54" s="28">
        <v>1561107.66</v>
      </c>
      <c r="CI54" s="60"/>
      <c r="CJ54" s="64">
        <v>1529735.88</v>
      </c>
      <c r="CK54" s="124"/>
      <c r="CN54" s="151"/>
    </row>
    <row r="55" spans="1:92" x14ac:dyDescent="0.25">
      <c r="A55" s="116" t="s">
        <v>179</v>
      </c>
      <c r="B55" s="24" t="s">
        <v>180</v>
      </c>
      <c r="C55" s="27" t="s">
        <v>142</v>
      </c>
      <c r="D55" s="27" t="s">
        <v>120</v>
      </c>
      <c r="E55" s="139">
        <v>6597.06</v>
      </c>
      <c r="F55" s="68"/>
      <c r="G55" s="139">
        <v>2817.16</v>
      </c>
      <c r="H55" s="139">
        <v>3671.3199999999997</v>
      </c>
      <c r="I55" s="139">
        <v>3671.3199999999997</v>
      </c>
      <c r="J55" s="68">
        <v>48</v>
      </c>
      <c r="K55" s="139">
        <v>4428.7299999999996</v>
      </c>
      <c r="L55" s="139">
        <v>4320.1499999999996</v>
      </c>
      <c r="M55" s="139">
        <v>2168.33</v>
      </c>
      <c r="N55" s="139">
        <v>0</v>
      </c>
      <c r="O55" s="60"/>
      <c r="P55" s="132">
        <v>1638.008724015486</v>
      </c>
      <c r="Q55" s="132">
        <v>1179.1512759845139</v>
      </c>
      <c r="R55" s="132">
        <v>2134.6512759845141</v>
      </c>
      <c r="S55" s="132">
        <v>1536.6687240154856</v>
      </c>
      <c r="T55" s="132">
        <v>0</v>
      </c>
      <c r="U55" s="132">
        <v>0</v>
      </c>
      <c r="V55" s="126"/>
      <c r="W55" s="140">
        <v>168.15</v>
      </c>
      <c r="X55" s="140">
        <v>168.19</v>
      </c>
      <c r="Y55" s="140">
        <v>0</v>
      </c>
      <c r="Z55" s="139">
        <v>21144014.100000001</v>
      </c>
      <c r="AA55" s="60"/>
      <c r="AB55" s="140">
        <v>67.260000000000005</v>
      </c>
      <c r="AC55" s="28">
        <v>4228802.82</v>
      </c>
      <c r="AE55" s="140">
        <v>22.14</v>
      </c>
      <c r="AF55" s="140">
        <v>10.84</v>
      </c>
      <c r="AG55" s="140">
        <v>0</v>
      </c>
      <c r="AH55" s="44">
        <v>2073287.7</v>
      </c>
      <c r="AI55" s="60"/>
      <c r="AJ55" s="140">
        <v>9.84</v>
      </c>
      <c r="AK55" s="140">
        <v>4.8099999999999996</v>
      </c>
      <c r="AL55" s="140">
        <v>0</v>
      </c>
      <c r="AM55" s="44">
        <v>920972.25</v>
      </c>
      <c r="AO55" s="28">
        <v>460.01999999999992</v>
      </c>
      <c r="AP55" s="117">
        <v>233.33999999999997</v>
      </c>
      <c r="AQ55" s="117">
        <v>46.78</v>
      </c>
      <c r="AR55" s="44">
        <v>872211.34</v>
      </c>
      <c r="AS55" s="60"/>
      <c r="AT55" s="71">
        <v>9.84</v>
      </c>
      <c r="AU55" s="71">
        <v>8.67</v>
      </c>
      <c r="AV55" s="71">
        <v>0</v>
      </c>
      <c r="AW55" s="44">
        <v>1247111.25</v>
      </c>
      <c r="AX55" s="60"/>
      <c r="AY55" s="140">
        <v>5.9</v>
      </c>
      <c r="AZ55" s="140">
        <v>2.89</v>
      </c>
      <c r="BA55" s="140">
        <v>0</v>
      </c>
      <c r="BB55" s="28">
        <v>516157.59</v>
      </c>
      <c r="BC55" s="60"/>
      <c r="BD55" s="140">
        <v>19.68</v>
      </c>
      <c r="BE55" s="140">
        <v>9.6300000000000008</v>
      </c>
      <c r="BF55" s="140">
        <v>0</v>
      </c>
      <c r="BG55" s="44">
        <v>772113.33</v>
      </c>
      <c r="BH55" s="60"/>
      <c r="BI55" s="139">
        <v>9.84</v>
      </c>
      <c r="BJ55" s="139">
        <v>4.8099999999999996</v>
      </c>
      <c r="BK55" s="139">
        <v>0</v>
      </c>
      <c r="BL55" s="44">
        <v>1049555.3</v>
      </c>
      <c r="BM55" s="60"/>
      <c r="BN55" s="140">
        <v>14.76</v>
      </c>
      <c r="BO55" s="140">
        <v>7.22</v>
      </c>
      <c r="BP55" s="140">
        <v>0</v>
      </c>
      <c r="BQ55" s="139">
        <v>579019.14</v>
      </c>
      <c r="BR55" s="60"/>
      <c r="BS55" s="140">
        <v>9.84</v>
      </c>
      <c r="BT55" s="140">
        <v>4.8099999999999996</v>
      </c>
      <c r="BU55" s="140">
        <v>0</v>
      </c>
      <c r="BV55" s="44">
        <v>1588909.7</v>
      </c>
      <c r="BW55" s="60"/>
      <c r="BX55" s="140">
        <v>9.84</v>
      </c>
      <c r="BY55" s="140">
        <v>4.8099999999999996</v>
      </c>
      <c r="BZ55" s="140">
        <v>0</v>
      </c>
      <c r="CA55" s="44">
        <v>1370917.7</v>
      </c>
      <c r="CB55" s="60"/>
      <c r="CC55" s="140">
        <v>19.68</v>
      </c>
      <c r="CD55" s="140">
        <v>9.6300000000000008</v>
      </c>
      <c r="CE55" s="140">
        <v>0</v>
      </c>
      <c r="CF55" s="44">
        <v>926518.41</v>
      </c>
      <c r="CG55" s="60"/>
      <c r="CH55" s="28">
        <v>37289590.630000003</v>
      </c>
      <c r="CI55" s="60"/>
      <c r="CJ55" s="64">
        <v>36417379.289999999</v>
      </c>
      <c r="CK55" s="124"/>
      <c r="CN55" s="151"/>
    </row>
    <row r="56" spans="1:92" x14ac:dyDescent="0.25">
      <c r="A56" s="116" t="s">
        <v>393</v>
      </c>
      <c r="B56" s="24" t="s">
        <v>394</v>
      </c>
      <c r="C56" s="27" t="s">
        <v>142</v>
      </c>
      <c r="D56" s="27" t="s">
        <v>120</v>
      </c>
      <c r="E56" s="139">
        <v>1276.3800000000001</v>
      </c>
      <c r="F56" s="68"/>
      <c r="G56" s="139">
        <v>551.99</v>
      </c>
      <c r="H56" s="139">
        <v>715.48</v>
      </c>
      <c r="I56" s="139">
        <v>715.48</v>
      </c>
      <c r="J56" s="68">
        <v>49</v>
      </c>
      <c r="K56" s="139">
        <v>849.06</v>
      </c>
      <c r="L56" s="139">
        <v>840.15</v>
      </c>
      <c r="M56" s="139">
        <v>427.32000000000005</v>
      </c>
      <c r="N56" s="139">
        <v>0</v>
      </c>
      <c r="O56" s="60"/>
      <c r="P56" s="132">
        <v>524.78397910798674</v>
      </c>
      <c r="Q56" s="132">
        <v>27.206020892013271</v>
      </c>
      <c r="R56" s="132">
        <v>680.21602089201326</v>
      </c>
      <c r="S56" s="132">
        <v>35.263979107986756</v>
      </c>
      <c r="T56" s="132">
        <v>0</v>
      </c>
      <c r="U56" s="132">
        <v>0</v>
      </c>
      <c r="V56" s="126"/>
      <c r="W56" s="140">
        <v>36.340000000000003</v>
      </c>
      <c r="X56" s="140">
        <v>35.42</v>
      </c>
      <c r="Y56" s="140">
        <v>0</v>
      </c>
      <c r="Z56" s="139">
        <v>4511192.4000000004</v>
      </c>
      <c r="AA56" s="60"/>
      <c r="AB56" s="140">
        <v>14.35</v>
      </c>
      <c r="AC56" s="28">
        <v>902238.48</v>
      </c>
      <c r="AE56" s="140">
        <v>4.24</v>
      </c>
      <c r="AF56" s="140">
        <v>2.13</v>
      </c>
      <c r="AG56" s="140">
        <v>0</v>
      </c>
      <c r="AH56" s="44">
        <v>400450.05</v>
      </c>
      <c r="AI56" s="60"/>
      <c r="AJ56" s="140">
        <v>1.88</v>
      </c>
      <c r="AK56" s="140">
        <v>0.94</v>
      </c>
      <c r="AL56" s="140">
        <v>0</v>
      </c>
      <c r="AM56" s="44">
        <v>177279.3</v>
      </c>
      <c r="AO56" s="28">
        <v>96.989999999999981</v>
      </c>
      <c r="AP56" s="117">
        <v>40.980000000000004</v>
      </c>
      <c r="AQ56" s="117">
        <v>9.0500000000000007</v>
      </c>
      <c r="AR56" s="44">
        <v>173432.62</v>
      </c>
      <c r="AS56" s="60"/>
      <c r="AT56" s="71">
        <v>1.88</v>
      </c>
      <c r="AU56" s="71">
        <v>1.7</v>
      </c>
      <c r="AV56" s="71">
        <v>0</v>
      </c>
      <c r="AW56" s="44">
        <v>241202.5</v>
      </c>
      <c r="AX56" s="60"/>
      <c r="AY56" s="140">
        <v>1.1299999999999999</v>
      </c>
      <c r="AZ56" s="140">
        <v>0.56000000000000005</v>
      </c>
      <c r="BA56" s="140">
        <v>0</v>
      </c>
      <c r="BB56" s="28">
        <v>99238.49</v>
      </c>
      <c r="BC56" s="60"/>
      <c r="BD56" s="140">
        <v>3.77</v>
      </c>
      <c r="BE56" s="140">
        <v>1.89</v>
      </c>
      <c r="BF56" s="140">
        <v>0</v>
      </c>
      <c r="BG56" s="44">
        <v>149101.38</v>
      </c>
      <c r="BH56" s="60"/>
      <c r="BI56" s="139">
        <v>1.88</v>
      </c>
      <c r="BJ56" s="139">
        <v>0.94</v>
      </c>
      <c r="BK56" s="139">
        <v>0</v>
      </c>
      <c r="BL56" s="44">
        <v>202030.44</v>
      </c>
      <c r="BM56" s="60"/>
      <c r="BN56" s="140">
        <v>2.83</v>
      </c>
      <c r="BO56" s="140">
        <v>1.42</v>
      </c>
      <c r="BP56" s="140">
        <v>0</v>
      </c>
      <c r="BQ56" s="139">
        <v>111957.75</v>
      </c>
      <c r="BR56" s="60"/>
      <c r="BS56" s="140">
        <v>1.88</v>
      </c>
      <c r="BT56" s="140">
        <v>0.94</v>
      </c>
      <c r="BU56" s="140">
        <v>0</v>
      </c>
      <c r="BV56" s="44">
        <v>305851.56</v>
      </c>
      <c r="BW56" s="60"/>
      <c r="BX56" s="140">
        <v>1.88</v>
      </c>
      <c r="BY56" s="140">
        <v>0.94</v>
      </c>
      <c r="BZ56" s="140">
        <v>0</v>
      </c>
      <c r="CA56" s="44">
        <v>263889.96000000002</v>
      </c>
      <c r="CB56" s="60"/>
      <c r="CC56" s="140">
        <v>3.77</v>
      </c>
      <c r="CD56" s="140">
        <v>1.89</v>
      </c>
      <c r="CE56" s="140">
        <v>0</v>
      </c>
      <c r="CF56" s="44">
        <v>178918.26</v>
      </c>
      <c r="CG56" s="60"/>
      <c r="CH56" s="28">
        <v>7716783.1900000004</v>
      </c>
      <c r="CI56" s="60"/>
      <c r="CJ56" s="64">
        <v>7543350.5700000003</v>
      </c>
      <c r="CK56" s="124"/>
      <c r="CN56" s="151"/>
    </row>
    <row r="57" spans="1:92" x14ac:dyDescent="0.25">
      <c r="A57" s="116" t="s">
        <v>415</v>
      </c>
      <c r="B57" s="24" t="s">
        <v>416</v>
      </c>
      <c r="C57" s="27" t="s">
        <v>142</v>
      </c>
      <c r="D57" s="27" t="s">
        <v>131</v>
      </c>
      <c r="E57" s="139">
        <v>5382</v>
      </c>
      <c r="F57" s="68"/>
      <c r="G57" s="139">
        <v>0</v>
      </c>
      <c r="H57" s="139">
        <v>0</v>
      </c>
      <c r="I57" s="139">
        <v>5382</v>
      </c>
      <c r="J57" s="68">
        <v>50</v>
      </c>
      <c r="K57" s="139">
        <v>0</v>
      </c>
      <c r="L57" s="139">
        <v>0</v>
      </c>
      <c r="M57" s="139">
        <v>0</v>
      </c>
      <c r="N57" s="139">
        <v>5382</v>
      </c>
      <c r="O57" s="60"/>
      <c r="P57" s="132">
        <v>0</v>
      </c>
      <c r="Q57" s="132">
        <v>0</v>
      </c>
      <c r="R57" s="132">
        <v>0</v>
      </c>
      <c r="S57" s="132">
        <v>0</v>
      </c>
      <c r="T57" s="132">
        <v>2837.3299999999995</v>
      </c>
      <c r="U57" s="132">
        <v>2544.6700000000005</v>
      </c>
      <c r="V57" s="126"/>
      <c r="W57" s="140">
        <v>0</v>
      </c>
      <c r="X57" s="140">
        <v>0</v>
      </c>
      <c r="Y57" s="140">
        <v>243.65</v>
      </c>
      <c r="Z57" s="139">
        <v>17583245.899999999</v>
      </c>
      <c r="AA57" s="60"/>
      <c r="AB57" s="140">
        <v>81.2</v>
      </c>
      <c r="AC57" s="28">
        <v>5860495.8499999996</v>
      </c>
      <c r="AE57" s="140">
        <v>0</v>
      </c>
      <c r="AF57" s="140">
        <v>0</v>
      </c>
      <c r="AG57" s="140">
        <v>26.91</v>
      </c>
      <c r="AH57" s="44">
        <v>1941987.06</v>
      </c>
      <c r="AI57" s="60"/>
      <c r="AJ57" s="140">
        <v>0</v>
      </c>
      <c r="AK57" s="140">
        <v>0</v>
      </c>
      <c r="AL57" s="140">
        <v>8.9700000000000006</v>
      </c>
      <c r="AM57" s="44">
        <v>647329.02</v>
      </c>
      <c r="AO57" s="28">
        <v>367.90000000000009</v>
      </c>
      <c r="AP57" s="117">
        <v>116.75999999999998</v>
      </c>
      <c r="AQ57" s="117">
        <v>38.17</v>
      </c>
      <c r="AR57" s="44">
        <v>612354.49</v>
      </c>
      <c r="AS57" s="60"/>
      <c r="AT57" s="71">
        <v>0</v>
      </c>
      <c r="AU57" s="71">
        <v>0</v>
      </c>
      <c r="AV57" s="71">
        <v>21.52</v>
      </c>
      <c r="AW57" s="44">
        <v>1687490.8</v>
      </c>
      <c r="AX57" s="60"/>
      <c r="AY57" s="140">
        <v>0</v>
      </c>
      <c r="AZ57" s="140">
        <v>0</v>
      </c>
      <c r="BA57" s="140">
        <v>7.17</v>
      </c>
      <c r="BB57" s="28">
        <v>421029.57</v>
      </c>
      <c r="BC57" s="60"/>
      <c r="BD57" s="140">
        <v>0</v>
      </c>
      <c r="BE57" s="140">
        <v>0</v>
      </c>
      <c r="BF57" s="140">
        <v>26.91</v>
      </c>
      <c r="BG57" s="44">
        <v>708890.13</v>
      </c>
      <c r="BH57" s="60"/>
      <c r="BI57" s="139">
        <v>0</v>
      </c>
      <c r="BJ57" s="139">
        <v>0</v>
      </c>
      <c r="BK57" s="139">
        <v>8.9700000000000006</v>
      </c>
      <c r="BL57" s="44">
        <v>642628.74</v>
      </c>
      <c r="BM57" s="60"/>
      <c r="BN57" s="140">
        <v>0</v>
      </c>
      <c r="BO57" s="140">
        <v>0</v>
      </c>
      <c r="BP57" s="140">
        <v>17.940000000000001</v>
      </c>
      <c r="BQ57" s="139">
        <v>472593.42</v>
      </c>
      <c r="BR57" s="60"/>
      <c r="BS57" s="140">
        <v>0</v>
      </c>
      <c r="BT57" s="140">
        <v>0</v>
      </c>
      <c r="BU57" s="140">
        <v>8.9700000000000006</v>
      </c>
      <c r="BV57" s="44">
        <v>972868.26</v>
      </c>
      <c r="BW57" s="60"/>
      <c r="BX57" s="140">
        <v>0</v>
      </c>
      <c r="BY57" s="140">
        <v>0</v>
      </c>
      <c r="BZ57" s="140">
        <v>8.9700000000000006</v>
      </c>
      <c r="CA57" s="44">
        <v>839394.66</v>
      </c>
      <c r="CB57" s="60"/>
      <c r="CC57" s="140">
        <v>0</v>
      </c>
      <c r="CD57" s="140">
        <v>0</v>
      </c>
      <c r="CE57" s="140">
        <v>26.91</v>
      </c>
      <c r="CF57" s="44">
        <v>850652.01</v>
      </c>
      <c r="CG57" s="60"/>
      <c r="CH57" s="28">
        <v>33240959.909999996</v>
      </c>
      <c r="CI57" s="60"/>
      <c r="CJ57" s="64">
        <v>32628605.419999998</v>
      </c>
      <c r="CK57" s="124"/>
      <c r="CN57" s="151"/>
    </row>
    <row r="58" spans="1:92" x14ac:dyDescent="0.25">
      <c r="A58" s="116" t="s">
        <v>425</v>
      </c>
      <c r="B58" s="24" t="s">
        <v>426</v>
      </c>
      <c r="C58" s="27" t="s">
        <v>142</v>
      </c>
      <c r="D58" s="27" t="s">
        <v>131</v>
      </c>
      <c r="E58" s="139">
        <v>7463.82</v>
      </c>
      <c r="F58" s="68"/>
      <c r="G58" s="139">
        <v>0</v>
      </c>
      <c r="H58" s="139">
        <v>0</v>
      </c>
      <c r="I58" s="139">
        <v>7463.82</v>
      </c>
      <c r="J58" s="68">
        <v>51</v>
      </c>
      <c r="K58" s="139">
        <v>0</v>
      </c>
      <c r="L58" s="139">
        <v>0</v>
      </c>
      <c r="M58" s="139">
        <v>0</v>
      </c>
      <c r="N58" s="139">
        <v>7463.82</v>
      </c>
      <c r="O58" s="60"/>
      <c r="P58" s="132">
        <v>0</v>
      </c>
      <c r="Q58" s="132">
        <v>0</v>
      </c>
      <c r="R58" s="132">
        <v>0</v>
      </c>
      <c r="S58" s="132">
        <v>0</v>
      </c>
      <c r="T58" s="132">
        <v>2262</v>
      </c>
      <c r="U58" s="132">
        <v>5201.82</v>
      </c>
      <c r="V58" s="126"/>
      <c r="W58" s="140">
        <v>0</v>
      </c>
      <c r="X58" s="140">
        <v>0</v>
      </c>
      <c r="Y58" s="140">
        <v>321.17</v>
      </c>
      <c r="Z58" s="139">
        <v>23177554.219999999</v>
      </c>
      <c r="AA58" s="60"/>
      <c r="AB58" s="140">
        <v>107.04</v>
      </c>
      <c r="AC58" s="28">
        <v>7725078.8200000003</v>
      </c>
      <c r="AE58" s="140">
        <v>0</v>
      </c>
      <c r="AF58" s="140">
        <v>0</v>
      </c>
      <c r="AG58" s="140">
        <v>37.31</v>
      </c>
      <c r="AH58" s="44">
        <v>2692513.46</v>
      </c>
      <c r="AI58" s="60"/>
      <c r="AJ58" s="140">
        <v>0</v>
      </c>
      <c r="AK58" s="140">
        <v>0</v>
      </c>
      <c r="AL58" s="140">
        <v>12.43</v>
      </c>
      <c r="AM58" s="44">
        <v>897023.38</v>
      </c>
      <c r="AO58" s="28">
        <v>487.90000000000003</v>
      </c>
      <c r="AP58" s="117">
        <v>119.08000000000001</v>
      </c>
      <c r="AQ58" s="117">
        <v>52.93</v>
      </c>
      <c r="AR58" s="44">
        <v>769411.07</v>
      </c>
      <c r="AS58" s="60"/>
      <c r="AT58" s="71">
        <v>0</v>
      </c>
      <c r="AU58" s="71">
        <v>0</v>
      </c>
      <c r="AV58" s="71">
        <v>29.85</v>
      </c>
      <c r="AW58" s="44">
        <v>2340687.75</v>
      </c>
      <c r="AX58" s="60"/>
      <c r="AY58" s="140">
        <v>0</v>
      </c>
      <c r="AZ58" s="140">
        <v>0</v>
      </c>
      <c r="BA58" s="140">
        <v>9.9499999999999993</v>
      </c>
      <c r="BB58" s="28">
        <v>584273.94999999995</v>
      </c>
      <c r="BC58" s="60"/>
      <c r="BD58" s="140">
        <v>0</v>
      </c>
      <c r="BE58" s="140">
        <v>0</v>
      </c>
      <c r="BF58" s="140">
        <v>37.31</v>
      </c>
      <c r="BG58" s="44">
        <v>982857.33</v>
      </c>
      <c r="BH58" s="60"/>
      <c r="BI58" s="139">
        <v>0</v>
      </c>
      <c r="BJ58" s="139">
        <v>0</v>
      </c>
      <c r="BK58" s="139">
        <v>12.43</v>
      </c>
      <c r="BL58" s="44">
        <v>890510.06</v>
      </c>
      <c r="BM58" s="60"/>
      <c r="BN58" s="140">
        <v>0</v>
      </c>
      <c r="BO58" s="140">
        <v>0</v>
      </c>
      <c r="BP58" s="140">
        <v>24.87</v>
      </c>
      <c r="BQ58" s="139">
        <v>655150.41</v>
      </c>
      <c r="BR58" s="60"/>
      <c r="BS58" s="140">
        <v>0</v>
      </c>
      <c r="BT58" s="140">
        <v>0</v>
      </c>
      <c r="BU58" s="140">
        <v>12.43</v>
      </c>
      <c r="BV58" s="44">
        <v>1348132.94</v>
      </c>
      <c r="BW58" s="60"/>
      <c r="BX58" s="140">
        <v>0</v>
      </c>
      <c r="BY58" s="140">
        <v>0</v>
      </c>
      <c r="BZ58" s="140">
        <v>12.43</v>
      </c>
      <c r="CA58" s="44">
        <v>1163174.54</v>
      </c>
      <c r="CB58" s="60"/>
      <c r="CC58" s="140">
        <v>0</v>
      </c>
      <c r="CD58" s="140">
        <v>0</v>
      </c>
      <c r="CE58" s="140">
        <v>37.31</v>
      </c>
      <c r="CF58" s="44">
        <v>1179406.4099999999</v>
      </c>
      <c r="CG58" s="60"/>
      <c r="CH58" s="28">
        <v>44405774.340000004</v>
      </c>
      <c r="CI58" s="60"/>
      <c r="CJ58" s="64">
        <v>43636363.270000003</v>
      </c>
      <c r="CK58" s="124"/>
      <c r="CN58" s="151"/>
    </row>
    <row r="59" spans="1:92" x14ac:dyDescent="0.25">
      <c r="A59" s="116" t="s">
        <v>331</v>
      </c>
      <c r="B59" s="24" t="s">
        <v>332</v>
      </c>
      <c r="C59" s="27" t="s">
        <v>142</v>
      </c>
      <c r="D59" s="27" t="s">
        <v>120</v>
      </c>
      <c r="E59" s="139">
        <v>3332.63</v>
      </c>
      <c r="F59" s="68"/>
      <c r="G59" s="139">
        <v>1389.4800000000002</v>
      </c>
      <c r="H59" s="139">
        <v>1901.15</v>
      </c>
      <c r="I59" s="139">
        <v>1901.15</v>
      </c>
      <c r="J59" s="68">
        <v>52</v>
      </c>
      <c r="K59" s="139">
        <v>2197.3000000000002</v>
      </c>
      <c r="L59" s="139">
        <v>2155.3000000000002</v>
      </c>
      <c r="M59" s="139">
        <v>1135.33</v>
      </c>
      <c r="N59" s="139">
        <v>0</v>
      </c>
      <c r="O59" s="60"/>
      <c r="P59" s="132">
        <v>984.69513740529942</v>
      </c>
      <c r="Q59" s="132">
        <v>404.78486259470083</v>
      </c>
      <c r="R59" s="132">
        <v>1347.3048625947006</v>
      </c>
      <c r="S59" s="132">
        <v>553.84513740529951</v>
      </c>
      <c r="T59" s="132">
        <v>0</v>
      </c>
      <c r="U59" s="132">
        <v>0</v>
      </c>
      <c r="V59" s="126"/>
      <c r="W59" s="140">
        <v>85.88</v>
      </c>
      <c r="X59" s="140">
        <v>89.51</v>
      </c>
      <c r="Y59" s="140">
        <v>0</v>
      </c>
      <c r="Z59" s="139">
        <v>11025892.35</v>
      </c>
      <c r="AA59" s="60"/>
      <c r="AB59" s="140">
        <v>35.07</v>
      </c>
      <c r="AC59" s="28">
        <v>2205178.4700000002</v>
      </c>
      <c r="AE59" s="140">
        <v>10.98</v>
      </c>
      <c r="AF59" s="140">
        <v>5.67</v>
      </c>
      <c r="AG59" s="140">
        <v>0</v>
      </c>
      <c r="AH59" s="44">
        <v>1046702.25</v>
      </c>
      <c r="AI59" s="60"/>
      <c r="AJ59" s="140">
        <v>4.88</v>
      </c>
      <c r="AK59" s="140">
        <v>2.52</v>
      </c>
      <c r="AL59" s="140">
        <v>0</v>
      </c>
      <c r="AM59" s="44">
        <v>465201</v>
      </c>
      <c r="AO59" s="28">
        <v>238.93999999999994</v>
      </c>
      <c r="AP59" s="117">
        <v>113.3</v>
      </c>
      <c r="AQ59" s="117">
        <v>23.63</v>
      </c>
      <c r="AR59" s="44">
        <v>443033.74</v>
      </c>
      <c r="AS59" s="60"/>
      <c r="AT59" s="71">
        <v>4.88</v>
      </c>
      <c r="AU59" s="71">
        <v>4.54</v>
      </c>
      <c r="AV59" s="71">
        <v>0</v>
      </c>
      <c r="AW59" s="44">
        <v>634672.5</v>
      </c>
      <c r="AX59" s="60"/>
      <c r="AY59" s="140">
        <v>2.92</v>
      </c>
      <c r="AZ59" s="140">
        <v>1.51</v>
      </c>
      <c r="BA59" s="140">
        <v>0</v>
      </c>
      <c r="BB59" s="28">
        <v>260134.03</v>
      </c>
      <c r="BC59" s="60"/>
      <c r="BD59" s="140">
        <v>9.76</v>
      </c>
      <c r="BE59" s="140">
        <v>5.04</v>
      </c>
      <c r="BF59" s="140">
        <v>0</v>
      </c>
      <c r="BG59" s="44">
        <v>389876.4</v>
      </c>
      <c r="BH59" s="60"/>
      <c r="BI59" s="139">
        <v>4.88</v>
      </c>
      <c r="BJ59" s="139">
        <v>2.52</v>
      </c>
      <c r="BK59" s="139">
        <v>0</v>
      </c>
      <c r="BL59" s="44">
        <v>530150.80000000005</v>
      </c>
      <c r="BM59" s="60"/>
      <c r="BN59" s="140">
        <v>7.32</v>
      </c>
      <c r="BO59" s="140">
        <v>3.78</v>
      </c>
      <c r="BP59" s="140">
        <v>0</v>
      </c>
      <c r="BQ59" s="139">
        <v>292407.3</v>
      </c>
      <c r="BR59" s="60"/>
      <c r="BS59" s="140">
        <v>4.88</v>
      </c>
      <c r="BT59" s="140">
        <v>2.52</v>
      </c>
      <c r="BU59" s="140">
        <v>0</v>
      </c>
      <c r="BV59" s="44">
        <v>802589.2</v>
      </c>
      <c r="BW59" s="60"/>
      <c r="BX59" s="140">
        <v>4.88</v>
      </c>
      <c r="BY59" s="140">
        <v>2.52</v>
      </c>
      <c r="BZ59" s="140">
        <v>0</v>
      </c>
      <c r="CA59" s="44">
        <v>692477.2</v>
      </c>
      <c r="CB59" s="60"/>
      <c r="CC59" s="140">
        <v>9.76</v>
      </c>
      <c r="CD59" s="140">
        <v>5.04</v>
      </c>
      <c r="CE59" s="140">
        <v>0</v>
      </c>
      <c r="CF59" s="44">
        <v>467842.8</v>
      </c>
      <c r="CG59" s="60"/>
      <c r="CH59" s="28">
        <v>19256158.039999999</v>
      </c>
      <c r="CI59" s="60"/>
      <c r="CJ59" s="64">
        <v>18813124.300000001</v>
      </c>
      <c r="CK59" s="124"/>
      <c r="CN59" s="151"/>
    </row>
    <row r="60" spans="1:92" x14ac:dyDescent="0.25">
      <c r="A60" s="116" t="s">
        <v>383</v>
      </c>
      <c r="B60" s="24" t="s">
        <v>384</v>
      </c>
      <c r="C60" s="27" t="s">
        <v>142</v>
      </c>
      <c r="D60" s="27" t="s">
        <v>120</v>
      </c>
      <c r="E60" s="139">
        <v>1271</v>
      </c>
      <c r="F60" s="68"/>
      <c r="G60" s="139">
        <v>471</v>
      </c>
      <c r="H60" s="139">
        <v>788.5</v>
      </c>
      <c r="I60" s="139">
        <v>788.5</v>
      </c>
      <c r="J60" s="68">
        <v>53</v>
      </c>
      <c r="K60" s="139">
        <v>800</v>
      </c>
      <c r="L60" s="139">
        <v>788.5</v>
      </c>
      <c r="M60" s="139">
        <v>471</v>
      </c>
      <c r="N60" s="139">
        <v>0</v>
      </c>
      <c r="O60" s="60"/>
      <c r="P60" s="132">
        <v>324.96943231441048</v>
      </c>
      <c r="Q60" s="132">
        <v>146.03056768558952</v>
      </c>
      <c r="R60" s="132">
        <v>544.03056768558952</v>
      </c>
      <c r="S60" s="132">
        <v>244.46943231441048</v>
      </c>
      <c r="T60" s="132">
        <v>0</v>
      </c>
      <c r="U60" s="132">
        <v>0</v>
      </c>
      <c r="V60" s="126"/>
      <c r="W60" s="140">
        <v>28.96</v>
      </c>
      <c r="X60" s="140">
        <v>36.979999999999997</v>
      </c>
      <c r="Y60" s="140">
        <v>0</v>
      </c>
      <c r="Z60" s="139">
        <v>4145318.1</v>
      </c>
      <c r="AA60" s="60"/>
      <c r="AB60" s="140">
        <v>13.18</v>
      </c>
      <c r="AC60" s="28">
        <v>829063.62</v>
      </c>
      <c r="AE60" s="140">
        <v>4</v>
      </c>
      <c r="AF60" s="140">
        <v>2.35</v>
      </c>
      <c r="AG60" s="140">
        <v>0</v>
      </c>
      <c r="AH60" s="44">
        <v>399192.75</v>
      </c>
      <c r="AI60" s="60"/>
      <c r="AJ60" s="140">
        <v>1.77</v>
      </c>
      <c r="AK60" s="140">
        <v>1.04</v>
      </c>
      <c r="AL60" s="140">
        <v>0</v>
      </c>
      <c r="AM60" s="44">
        <v>176650.65</v>
      </c>
      <c r="AO60" s="28">
        <v>89.960000000000008</v>
      </c>
      <c r="AP60" s="117">
        <v>31.439999999999998</v>
      </c>
      <c r="AQ60" s="117">
        <v>9.01</v>
      </c>
      <c r="AR60" s="44">
        <v>153115.9</v>
      </c>
      <c r="AS60" s="60"/>
      <c r="AT60" s="71">
        <v>1.77</v>
      </c>
      <c r="AU60" s="71">
        <v>1.88</v>
      </c>
      <c r="AV60" s="71">
        <v>0</v>
      </c>
      <c r="AW60" s="44">
        <v>245918.75</v>
      </c>
      <c r="AX60" s="60"/>
      <c r="AY60" s="140">
        <v>1.06</v>
      </c>
      <c r="AZ60" s="140">
        <v>0.62</v>
      </c>
      <c r="BA60" s="140">
        <v>0</v>
      </c>
      <c r="BB60" s="28">
        <v>98651.28</v>
      </c>
      <c r="BC60" s="60"/>
      <c r="BD60" s="140">
        <v>3.55</v>
      </c>
      <c r="BE60" s="140">
        <v>2.09</v>
      </c>
      <c r="BF60" s="140">
        <v>0</v>
      </c>
      <c r="BG60" s="44">
        <v>148574.51999999999</v>
      </c>
      <c r="BH60" s="60"/>
      <c r="BI60" s="139">
        <v>1.77</v>
      </c>
      <c r="BJ60" s="139">
        <v>1.04</v>
      </c>
      <c r="BK60" s="139">
        <v>0</v>
      </c>
      <c r="BL60" s="44">
        <v>201314.02</v>
      </c>
      <c r="BM60" s="60"/>
      <c r="BN60" s="140">
        <v>2.66</v>
      </c>
      <c r="BO60" s="140">
        <v>1.57</v>
      </c>
      <c r="BP60" s="140">
        <v>0</v>
      </c>
      <c r="BQ60" s="139">
        <v>111430.89</v>
      </c>
      <c r="BR60" s="60"/>
      <c r="BS60" s="140">
        <v>1.77</v>
      </c>
      <c r="BT60" s="140">
        <v>1.04</v>
      </c>
      <c r="BU60" s="140">
        <v>0</v>
      </c>
      <c r="BV60" s="44">
        <v>304766.98</v>
      </c>
      <c r="BW60" s="60"/>
      <c r="BX60" s="140">
        <v>1.77</v>
      </c>
      <c r="BY60" s="140">
        <v>1.04</v>
      </c>
      <c r="BZ60" s="140">
        <v>0</v>
      </c>
      <c r="CA60" s="44">
        <v>262954.18</v>
      </c>
      <c r="CB60" s="60"/>
      <c r="CC60" s="140">
        <v>3.55</v>
      </c>
      <c r="CD60" s="140">
        <v>2.09</v>
      </c>
      <c r="CE60" s="140">
        <v>0</v>
      </c>
      <c r="CF60" s="44">
        <v>178286.04</v>
      </c>
      <c r="CG60" s="60"/>
      <c r="CH60" s="28">
        <v>7255237.6799999997</v>
      </c>
      <c r="CI60" s="60"/>
      <c r="CJ60" s="64">
        <v>7102121.7799999993</v>
      </c>
      <c r="CK60" s="124"/>
      <c r="CN60" s="151"/>
    </row>
    <row r="61" spans="1:92" x14ac:dyDescent="0.25">
      <c r="A61" s="116" t="s">
        <v>516</v>
      </c>
      <c r="B61" s="24" t="s">
        <v>517</v>
      </c>
      <c r="C61" s="27" t="s">
        <v>515</v>
      </c>
      <c r="D61" s="27" t="s">
        <v>12</v>
      </c>
      <c r="E61" s="139">
        <v>992.54</v>
      </c>
      <c r="F61" s="68"/>
      <c r="G61" s="139">
        <v>307.64999999999998</v>
      </c>
      <c r="H61" s="139">
        <v>393.82</v>
      </c>
      <c r="I61" s="139">
        <v>677.64</v>
      </c>
      <c r="J61" s="68">
        <v>54</v>
      </c>
      <c r="K61" s="139">
        <v>477.05999999999995</v>
      </c>
      <c r="L61" s="139">
        <v>469.80999999999995</v>
      </c>
      <c r="M61" s="139">
        <v>231.66</v>
      </c>
      <c r="N61" s="139">
        <v>283.82</v>
      </c>
      <c r="O61" s="60"/>
      <c r="P61" s="132">
        <v>123.54210334013337</v>
      </c>
      <c r="Q61" s="132">
        <v>184.10789665986661</v>
      </c>
      <c r="R61" s="132">
        <v>158.14513615280782</v>
      </c>
      <c r="S61" s="132">
        <v>235.67486384719217</v>
      </c>
      <c r="T61" s="132">
        <v>113.97276050705885</v>
      </c>
      <c r="U61" s="132">
        <v>169.84723949294113</v>
      </c>
      <c r="V61" s="126"/>
      <c r="W61" s="140">
        <v>17.440000000000001</v>
      </c>
      <c r="X61" s="140">
        <v>17.329999999999998</v>
      </c>
      <c r="Y61" s="140">
        <v>12.49</v>
      </c>
      <c r="Z61" s="139">
        <v>3087169.39</v>
      </c>
      <c r="AA61" s="60"/>
      <c r="AB61" s="140">
        <v>11.11</v>
      </c>
      <c r="AC61" s="28">
        <v>737584.27</v>
      </c>
      <c r="AE61" s="140">
        <v>2.38</v>
      </c>
      <c r="AF61" s="140">
        <v>1.1499999999999999</v>
      </c>
      <c r="AG61" s="140">
        <v>1.41</v>
      </c>
      <c r="AH61" s="44">
        <v>323667.51</v>
      </c>
      <c r="AI61" s="60"/>
      <c r="AJ61" s="140">
        <v>1.06</v>
      </c>
      <c r="AK61" s="140">
        <v>0.51</v>
      </c>
      <c r="AL61" s="140">
        <v>0.47</v>
      </c>
      <c r="AM61" s="44">
        <v>132616.07</v>
      </c>
      <c r="AO61" s="28">
        <v>66.649999999999991</v>
      </c>
      <c r="AP61" s="117">
        <v>16.82</v>
      </c>
      <c r="AQ61" s="117">
        <v>7.03</v>
      </c>
      <c r="AR61" s="44">
        <v>105685.28</v>
      </c>
      <c r="AS61" s="60"/>
      <c r="AT61" s="71">
        <v>1.06</v>
      </c>
      <c r="AU61" s="71">
        <v>0.92</v>
      </c>
      <c r="AV61" s="71">
        <v>1.1299999999999999</v>
      </c>
      <c r="AW61" s="44">
        <v>222011.45</v>
      </c>
      <c r="AX61" s="60"/>
      <c r="AY61" s="140">
        <v>0.63</v>
      </c>
      <c r="AZ61" s="140">
        <v>0.3</v>
      </c>
      <c r="BA61" s="140">
        <v>0.37</v>
      </c>
      <c r="BB61" s="28">
        <v>76337.3</v>
      </c>
      <c r="BC61" s="60"/>
      <c r="BD61" s="140">
        <v>2.12</v>
      </c>
      <c r="BE61" s="140">
        <v>1.02</v>
      </c>
      <c r="BF61" s="140">
        <v>1.41</v>
      </c>
      <c r="BG61" s="44">
        <v>119860.65</v>
      </c>
      <c r="BH61" s="60"/>
      <c r="BI61" s="139">
        <v>1.06</v>
      </c>
      <c r="BJ61" s="139">
        <v>0.51</v>
      </c>
      <c r="BK61" s="139">
        <v>0.47</v>
      </c>
      <c r="BL61" s="44">
        <v>146149.68</v>
      </c>
      <c r="BM61" s="60"/>
      <c r="BN61" s="140">
        <v>1.59</v>
      </c>
      <c r="BO61" s="140">
        <v>0.77</v>
      </c>
      <c r="BP61" s="140">
        <v>0.94</v>
      </c>
      <c r="BQ61" s="139">
        <v>86931.9</v>
      </c>
      <c r="BR61" s="60"/>
      <c r="BS61" s="140">
        <v>1.06</v>
      </c>
      <c r="BT61" s="140">
        <v>0.51</v>
      </c>
      <c r="BU61" s="140">
        <v>0.47</v>
      </c>
      <c r="BV61" s="44">
        <v>221254.32</v>
      </c>
      <c r="BW61" s="60"/>
      <c r="BX61" s="140">
        <v>1.06</v>
      </c>
      <c r="BY61" s="140">
        <v>0.51</v>
      </c>
      <c r="BZ61" s="140">
        <v>0.47</v>
      </c>
      <c r="CA61" s="44">
        <v>190899.12</v>
      </c>
      <c r="CB61" s="60"/>
      <c r="CC61" s="140">
        <v>2.12</v>
      </c>
      <c r="CD61" s="140">
        <v>1.02</v>
      </c>
      <c r="CE61" s="140">
        <v>1.41</v>
      </c>
      <c r="CF61" s="44">
        <v>143830.04999999999</v>
      </c>
      <c r="CG61" s="60"/>
      <c r="CH61" s="28">
        <v>5593996.9900000002</v>
      </c>
      <c r="CI61" s="60"/>
      <c r="CJ61" s="64">
        <v>5488311.71</v>
      </c>
      <c r="CK61" s="124"/>
      <c r="CN61" s="151"/>
    </row>
    <row r="62" spans="1:92" x14ac:dyDescent="0.25">
      <c r="A62" s="116" t="s">
        <v>460</v>
      </c>
      <c r="B62" s="24" t="s">
        <v>461</v>
      </c>
      <c r="C62" s="27" t="s">
        <v>457</v>
      </c>
      <c r="D62" s="27" t="s">
        <v>12</v>
      </c>
      <c r="E62" s="139">
        <v>792.3</v>
      </c>
      <c r="F62" s="68"/>
      <c r="G62" s="139">
        <v>220.32</v>
      </c>
      <c r="H62" s="139">
        <v>313.49</v>
      </c>
      <c r="I62" s="139">
        <v>569.48</v>
      </c>
      <c r="J62" s="68">
        <v>55</v>
      </c>
      <c r="K62" s="139">
        <v>350.98</v>
      </c>
      <c r="L62" s="139">
        <v>348.48</v>
      </c>
      <c r="M62" s="139">
        <v>185.32999999999998</v>
      </c>
      <c r="N62" s="139">
        <v>255.99</v>
      </c>
      <c r="O62" s="60"/>
      <c r="P62" s="132">
        <v>69.365372499366927</v>
      </c>
      <c r="Q62" s="132">
        <v>150.95462750063308</v>
      </c>
      <c r="R62" s="132">
        <v>98.69894074449229</v>
      </c>
      <c r="S62" s="132">
        <v>214.79105925550772</v>
      </c>
      <c r="T62" s="132">
        <v>80.595686756140807</v>
      </c>
      <c r="U62" s="132">
        <v>175.39431324385919</v>
      </c>
      <c r="V62" s="126"/>
      <c r="W62" s="140">
        <v>12.17</v>
      </c>
      <c r="X62" s="140">
        <v>13.52</v>
      </c>
      <c r="Y62" s="140">
        <v>11.04</v>
      </c>
      <c r="Z62" s="139">
        <v>2411714.4900000002</v>
      </c>
      <c r="AA62" s="60"/>
      <c r="AB62" s="140">
        <v>8.81</v>
      </c>
      <c r="AC62" s="28">
        <v>588544.68999999994</v>
      </c>
      <c r="AE62" s="140">
        <v>1.75</v>
      </c>
      <c r="AF62" s="140">
        <v>0.92</v>
      </c>
      <c r="AG62" s="140">
        <v>1.27</v>
      </c>
      <c r="AH62" s="44">
        <v>259500.37</v>
      </c>
      <c r="AI62" s="60"/>
      <c r="AJ62" s="140">
        <v>0.77</v>
      </c>
      <c r="AK62" s="140">
        <v>0.41</v>
      </c>
      <c r="AL62" s="140">
        <v>0.42</v>
      </c>
      <c r="AM62" s="44">
        <v>104490.42</v>
      </c>
      <c r="AO62" s="28">
        <v>52.120000000000012</v>
      </c>
      <c r="AP62" s="117">
        <v>11.73</v>
      </c>
      <c r="AQ62" s="117">
        <v>5.61</v>
      </c>
      <c r="AR62" s="44">
        <v>80957.22</v>
      </c>
      <c r="AS62" s="60"/>
      <c r="AT62" s="71">
        <v>0.77</v>
      </c>
      <c r="AU62" s="71">
        <v>0.74</v>
      </c>
      <c r="AV62" s="71">
        <v>1.02</v>
      </c>
      <c r="AW62" s="44">
        <v>181719.55</v>
      </c>
      <c r="AX62" s="60"/>
      <c r="AY62" s="140">
        <v>0.46</v>
      </c>
      <c r="AZ62" s="140">
        <v>0.24</v>
      </c>
      <c r="BA62" s="140">
        <v>0.34</v>
      </c>
      <c r="BB62" s="28">
        <v>61069.84</v>
      </c>
      <c r="BC62" s="60"/>
      <c r="BD62" s="140">
        <v>1.55</v>
      </c>
      <c r="BE62" s="140">
        <v>0.82</v>
      </c>
      <c r="BF62" s="140">
        <v>1.27</v>
      </c>
      <c r="BG62" s="44">
        <v>95888.52</v>
      </c>
      <c r="BH62" s="60"/>
      <c r="BI62" s="139">
        <v>0.77</v>
      </c>
      <c r="BJ62" s="139">
        <v>0.41</v>
      </c>
      <c r="BK62" s="139">
        <v>0.42</v>
      </c>
      <c r="BL62" s="44">
        <v>114627.2</v>
      </c>
      <c r="BM62" s="60"/>
      <c r="BN62" s="140">
        <v>1.1599999999999999</v>
      </c>
      <c r="BO62" s="140">
        <v>0.61</v>
      </c>
      <c r="BP62" s="140">
        <v>0.85</v>
      </c>
      <c r="BQ62" s="139">
        <v>69018.66</v>
      </c>
      <c r="BR62" s="60"/>
      <c r="BS62" s="140">
        <v>0.77</v>
      </c>
      <c r="BT62" s="140">
        <v>0.41</v>
      </c>
      <c r="BU62" s="140">
        <v>0.42</v>
      </c>
      <c r="BV62" s="44">
        <v>173532.79999999999</v>
      </c>
      <c r="BW62" s="60"/>
      <c r="BX62" s="140">
        <v>0.77</v>
      </c>
      <c r="BY62" s="140">
        <v>0.41</v>
      </c>
      <c r="BZ62" s="140">
        <v>0.42</v>
      </c>
      <c r="CA62" s="44">
        <v>149724.79999999999</v>
      </c>
      <c r="CB62" s="60"/>
      <c r="CC62" s="140">
        <v>1.55</v>
      </c>
      <c r="CD62" s="140">
        <v>0.82</v>
      </c>
      <c r="CE62" s="140">
        <v>1.27</v>
      </c>
      <c r="CF62" s="44">
        <v>115064.04</v>
      </c>
      <c r="CG62" s="60"/>
      <c r="CH62" s="28">
        <v>4405852.5999999996</v>
      </c>
      <c r="CI62" s="60"/>
      <c r="CJ62" s="64">
        <v>4324895.38</v>
      </c>
      <c r="CK62" s="124"/>
      <c r="CN62" s="151"/>
    </row>
    <row r="63" spans="1:92" x14ac:dyDescent="0.25">
      <c r="A63" s="116" t="s">
        <v>601</v>
      </c>
      <c r="B63" s="24" t="s">
        <v>602</v>
      </c>
      <c r="C63" s="27" t="s">
        <v>584</v>
      </c>
      <c r="D63" s="27" t="s">
        <v>120</v>
      </c>
      <c r="E63" s="139">
        <v>89.25</v>
      </c>
      <c r="F63" s="68"/>
      <c r="G63" s="139">
        <v>39</v>
      </c>
      <c r="H63" s="139">
        <v>50</v>
      </c>
      <c r="I63" s="139">
        <v>50</v>
      </c>
      <c r="J63" s="68">
        <v>56</v>
      </c>
      <c r="K63" s="139">
        <v>59.25</v>
      </c>
      <c r="L63" s="139">
        <v>59</v>
      </c>
      <c r="M63" s="139">
        <v>30</v>
      </c>
      <c r="N63" s="139">
        <v>0</v>
      </c>
      <c r="O63" s="60"/>
      <c r="P63" s="132">
        <v>13.435280898876405</v>
      </c>
      <c r="Q63" s="132">
        <v>25.564719101123593</v>
      </c>
      <c r="R63" s="132">
        <v>17.224719101123593</v>
      </c>
      <c r="S63" s="132">
        <v>32.775280898876403</v>
      </c>
      <c r="T63" s="132">
        <v>0</v>
      </c>
      <c r="U63" s="132">
        <v>0</v>
      </c>
      <c r="V63" s="126"/>
      <c r="W63" s="140">
        <v>2.17</v>
      </c>
      <c r="X63" s="140">
        <v>2.17</v>
      </c>
      <c r="Y63" s="140">
        <v>0</v>
      </c>
      <c r="Z63" s="139">
        <v>272834.09999999998</v>
      </c>
      <c r="AA63" s="60"/>
      <c r="AB63" s="140">
        <v>0.86</v>
      </c>
      <c r="AC63" s="28">
        <v>54566.82</v>
      </c>
      <c r="AE63" s="140">
        <v>0.28999999999999998</v>
      </c>
      <c r="AF63" s="140">
        <v>0.15</v>
      </c>
      <c r="AG63" s="140">
        <v>0</v>
      </c>
      <c r="AH63" s="44">
        <v>27660.6</v>
      </c>
      <c r="AI63" s="60"/>
      <c r="AJ63" s="140">
        <v>0.13</v>
      </c>
      <c r="AK63" s="140">
        <v>0.06</v>
      </c>
      <c r="AL63" s="140">
        <v>0</v>
      </c>
      <c r="AM63" s="44">
        <v>11944.35</v>
      </c>
      <c r="AO63" s="28">
        <v>5.94</v>
      </c>
      <c r="AP63" s="117">
        <v>1.37</v>
      </c>
      <c r="AQ63" s="117">
        <v>0.63</v>
      </c>
      <c r="AR63" s="44">
        <v>9262.5499999999993</v>
      </c>
      <c r="AS63" s="60"/>
      <c r="AT63" s="71">
        <v>0.13</v>
      </c>
      <c r="AU63" s="71">
        <v>0.12</v>
      </c>
      <c r="AV63" s="71">
        <v>0</v>
      </c>
      <c r="AW63" s="44">
        <v>16843.75</v>
      </c>
      <c r="AX63" s="60"/>
      <c r="AY63" s="140">
        <v>7.0000000000000007E-2</v>
      </c>
      <c r="AZ63" s="140">
        <v>0.04</v>
      </c>
      <c r="BA63" s="140">
        <v>0</v>
      </c>
      <c r="BB63" s="28">
        <v>6459.31</v>
      </c>
      <c r="BC63" s="60"/>
      <c r="BD63" s="140">
        <v>0.26</v>
      </c>
      <c r="BE63" s="140">
        <v>0.13</v>
      </c>
      <c r="BF63" s="140">
        <v>0</v>
      </c>
      <c r="BG63" s="44">
        <v>10273.77</v>
      </c>
      <c r="BH63" s="60"/>
      <c r="BI63" s="139">
        <v>0.13</v>
      </c>
      <c r="BJ63" s="139">
        <v>0.06</v>
      </c>
      <c r="BK63" s="139">
        <v>0</v>
      </c>
      <c r="BL63" s="44">
        <v>13611.98</v>
      </c>
      <c r="BM63" s="60"/>
      <c r="BN63" s="140">
        <v>0.19</v>
      </c>
      <c r="BO63" s="140">
        <v>0.1</v>
      </c>
      <c r="BP63" s="140">
        <v>0</v>
      </c>
      <c r="BQ63" s="139">
        <v>7639.47</v>
      </c>
      <c r="BR63" s="60"/>
      <c r="BS63" s="140">
        <v>0.13</v>
      </c>
      <c r="BT63" s="140">
        <v>0.06</v>
      </c>
      <c r="BU63" s="140">
        <v>0</v>
      </c>
      <c r="BV63" s="44">
        <v>20607.02</v>
      </c>
      <c r="BW63" s="60"/>
      <c r="BX63" s="140">
        <v>0.13</v>
      </c>
      <c r="BY63" s="140">
        <v>0.06</v>
      </c>
      <c r="BZ63" s="140">
        <v>0</v>
      </c>
      <c r="CA63" s="44">
        <v>17779.82</v>
      </c>
      <c r="CB63" s="60"/>
      <c r="CC63" s="140">
        <v>0.26</v>
      </c>
      <c r="CD63" s="140">
        <v>0.13</v>
      </c>
      <c r="CE63" s="140">
        <v>0</v>
      </c>
      <c r="CF63" s="44">
        <v>12328.29</v>
      </c>
      <c r="CG63" s="60"/>
      <c r="CH63" s="28">
        <v>481811.82999999996</v>
      </c>
      <c r="CI63" s="60"/>
      <c r="CJ63" s="64">
        <v>472549.27999999997</v>
      </c>
      <c r="CK63" s="124"/>
      <c r="CN63" s="151"/>
    </row>
    <row r="64" spans="1:92" x14ac:dyDescent="0.25">
      <c r="A64" s="116" t="s">
        <v>181</v>
      </c>
      <c r="B64" s="24" t="s">
        <v>182</v>
      </c>
      <c r="C64" s="27" t="s">
        <v>142</v>
      </c>
      <c r="D64" s="27" t="s">
        <v>120</v>
      </c>
      <c r="E64" s="139">
        <v>4219.21</v>
      </c>
      <c r="F64" s="68"/>
      <c r="G64" s="139">
        <v>1624.65</v>
      </c>
      <c r="H64" s="139">
        <v>2519.31</v>
      </c>
      <c r="I64" s="139">
        <v>2519.31</v>
      </c>
      <c r="J64" s="68">
        <v>57</v>
      </c>
      <c r="K64" s="139">
        <v>2692.72</v>
      </c>
      <c r="L64" s="139">
        <v>2617.4699999999998</v>
      </c>
      <c r="M64" s="139">
        <v>1526.4899999999998</v>
      </c>
      <c r="N64" s="139">
        <v>0</v>
      </c>
      <c r="O64" s="60"/>
      <c r="P64" s="132">
        <v>940.14196565603925</v>
      </c>
      <c r="Q64" s="132">
        <v>684.50803434396084</v>
      </c>
      <c r="R64" s="132">
        <v>1457.858034343961</v>
      </c>
      <c r="S64" s="132">
        <v>1061.451965656039</v>
      </c>
      <c r="T64" s="132">
        <v>0</v>
      </c>
      <c r="U64" s="132">
        <v>0</v>
      </c>
      <c r="V64" s="126"/>
      <c r="W64" s="140">
        <v>96.9</v>
      </c>
      <c r="X64" s="140">
        <v>115.35</v>
      </c>
      <c r="Y64" s="140">
        <v>0</v>
      </c>
      <c r="Z64" s="139">
        <v>13343096.25</v>
      </c>
      <c r="AA64" s="60"/>
      <c r="AB64" s="140">
        <v>42.45</v>
      </c>
      <c r="AC64" s="28">
        <v>2668619.25</v>
      </c>
      <c r="AE64" s="140">
        <v>13.46</v>
      </c>
      <c r="AF64" s="140">
        <v>7.63</v>
      </c>
      <c r="AG64" s="140">
        <v>0</v>
      </c>
      <c r="AH64" s="44">
        <v>1325822.8500000001</v>
      </c>
      <c r="AI64" s="60"/>
      <c r="AJ64" s="140">
        <v>5.98</v>
      </c>
      <c r="AK64" s="140">
        <v>3.39</v>
      </c>
      <c r="AL64" s="140">
        <v>0</v>
      </c>
      <c r="AM64" s="44">
        <v>589045.05000000005</v>
      </c>
      <c r="AO64" s="28">
        <v>290.77999999999992</v>
      </c>
      <c r="AP64" s="117">
        <v>140.93</v>
      </c>
      <c r="AQ64" s="117">
        <v>29.92</v>
      </c>
      <c r="AR64" s="44">
        <v>543457.17000000004</v>
      </c>
      <c r="AS64" s="60"/>
      <c r="AT64" s="71">
        <v>5.98</v>
      </c>
      <c r="AU64" s="71">
        <v>6.1</v>
      </c>
      <c r="AV64" s="71">
        <v>0</v>
      </c>
      <c r="AW64" s="44">
        <v>813890</v>
      </c>
      <c r="AX64" s="60"/>
      <c r="AY64" s="140">
        <v>3.59</v>
      </c>
      <c r="AZ64" s="140">
        <v>2.0299999999999998</v>
      </c>
      <c r="BA64" s="140">
        <v>0</v>
      </c>
      <c r="BB64" s="28">
        <v>330012.02</v>
      </c>
      <c r="BC64" s="60"/>
      <c r="BD64" s="140">
        <v>11.96</v>
      </c>
      <c r="BE64" s="140">
        <v>6.78</v>
      </c>
      <c r="BF64" s="140">
        <v>0</v>
      </c>
      <c r="BG64" s="44">
        <v>493667.82</v>
      </c>
      <c r="BH64" s="60"/>
      <c r="BI64" s="139">
        <v>5.98</v>
      </c>
      <c r="BJ64" s="139">
        <v>3.39</v>
      </c>
      <c r="BK64" s="139">
        <v>0</v>
      </c>
      <c r="BL64" s="44">
        <v>671285.54</v>
      </c>
      <c r="BM64" s="60"/>
      <c r="BN64" s="140">
        <v>8.9700000000000006</v>
      </c>
      <c r="BO64" s="140">
        <v>5.08</v>
      </c>
      <c r="BP64" s="140">
        <v>0</v>
      </c>
      <c r="BQ64" s="139">
        <v>370119.15</v>
      </c>
      <c r="BR64" s="60"/>
      <c r="BS64" s="140">
        <v>5.98</v>
      </c>
      <c r="BT64" s="140">
        <v>3.39</v>
      </c>
      <c r="BU64" s="140">
        <v>0</v>
      </c>
      <c r="BV64" s="44">
        <v>1016251.46</v>
      </c>
      <c r="BW64" s="60"/>
      <c r="BX64" s="140">
        <v>5.98</v>
      </c>
      <c r="BY64" s="140">
        <v>3.39</v>
      </c>
      <c r="BZ64" s="140">
        <v>0</v>
      </c>
      <c r="CA64" s="44">
        <v>876825.86</v>
      </c>
      <c r="CB64" s="60"/>
      <c r="CC64" s="140">
        <v>11.96</v>
      </c>
      <c r="CD64" s="140">
        <v>6.78</v>
      </c>
      <c r="CE64" s="140">
        <v>0</v>
      </c>
      <c r="CF64" s="44">
        <v>592390.14</v>
      </c>
      <c r="CG64" s="60"/>
      <c r="CH64" s="28">
        <v>23634482.560000002</v>
      </c>
      <c r="CI64" s="60"/>
      <c r="CJ64" s="64">
        <v>23091025.390000001</v>
      </c>
      <c r="CK64" s="124"/>
      <c r="CN64" s="151"/>
    </row>
    <row r="65" spans="1:92" x14ac:dyDescent="0.25">
      <c r="A65" s="116" t="s">
        <v>81</v>
      </c>
      <c r="B65" s="24" t="s">
        <v>82</v>
      </c>
      <c r="C65" s="27" t="s">
        <v>78</v>
      </c>
      <c r="D65" s="27" t="s">
        <v>12</v>
      </c>
      <c r="E65" s="139">
        <v>503.25</v>
      </c>
      <c r="F65" s="68"/>
      <c r="G65" s="139">
        <v>178</v>
      </c>
      <c r="H65" s="139">
        <v>207.5</v>
      </c>
      <c r="I65" s="139">
        <v>322</v>
      </c>
      <c r="J65" s="68">
        <v>58</v>
      </c>
      <c r="K65" s="139">
        <v>266.75</v>
      </c>
      <c r="L65" s="139">
        <v>263.5</v>
      </c>
      <c r="M65" s="139">
        <v>122</v>
      </c>
      <c r="N65" s="139">
        <v>114.5</v>
      </c>
      <c r="O65" s="60"/>
      <c r="P65" s="132">
        <v>52.566959999999995</v>
      </c>
      <c r="Q65" s="132">
        <v>125.43304000000001</v>
      </c>
      <c r="R65" s="132">
        <v>61.278899999999993</v>
      </c>
      <c r="S65" s="132">
        <v>146.22110000000001</v>
      </c>
      <c r="T65" s="132">
        <v>33.814139999999995</v>
      </c>
      <c r="U65" s="132">
        <v>80.685860000000005</v>
      </c>
      <c r="V65" s="126"/>
      <c r="W65" s="140">
        <v>9.77</v>
      </c>
      <c r="X65" s="140">
        <v>8.91</v>
      </c>
      <c r="Y65" s="140">
        <v>4.91</v>
      </c>
      <c r="Z65" s="139">
        <v>1528653.26</v>
      </c>
      <c r="AA65" s="60"/>
      <c r="AB65" s="140">
        <v>5.37</v>
      </c>
      <c r="AC65" s="28">
        <v>352963.51</v>
      </c>
      <c r="AE65" s="140">
        <v>1.33</v>
      </c>
      <c r="AF65" s="140">
        <v>0.61</v>
      </c>
      <c r="AG65" s="140">
        <v>0.56999999999999995</v>
      </c>
      <c r="AH65" s="44">
        <v>163092.72</v>
      </c>
      <c r="AI65" s="60"/>
      <c r="AJ65" s="140">
        <v>0.59</v>
      </c>
      <c r="AK65" s="140">
        <v>0.27</v>
      </c>
      <c r="AL65" s="140">
        <v>0.19</v>
      </c>
      <c r="AM65" s="44">
        <v>67775.44</v>
      </c>
      <c r="AO65" s="28">
        <v>33.18</v>
      </c>
      <c r="AP65" s="117">
        <v>7.2</v>
      </c>
      <c r="AQ65" s="117">
        <v>3.56</v>
      </c>
      <c r="AR65" s="44">
        <v>51204.87</v>
      </c>
      <c r="AS65" s="60"/>
      <c r="AT65" s="71">
        <v>0.59</v>
      </c>
      <c r="AU65" s="71">
        <v>0.48</v>
      </c>
      <c r="AV65" s="71">
        <v>0.45</v>
      </c>
      <c r="AW65" s="44">
        <v>107378</v>
      </c>
      <c r="AX65" s="60"/>
      <c r="AY65" s="140">
        <v>0.35</v>
      </c>
      <c r="AZ65" s="140">
        <v>0.16</v>
      </c>
      <c r="BA65" s="140">
        <v>0.15</v>
      </c>
      <c r="BB65" s="28">
        <v>38755.86</v>
      </c>
      <c r="BC65" s="60"/>
      <c r="BD65" s="140">
        <v>1.18</v>
      </c>
      <c r="BE65" s="140">
        <v>0.54</v>
      </c>
      <c r="BF65" s="140">
        <v>0.56999999999999995</v>
      </c>
      <c r="BG65" s="44">
        <v>60325.47</v>
      </c>
      <c r="BH65" s="60"/>
      <c r="BI65" s="139">
        <v>0.59</v>
      </c>
      <c r="BJ65" s="139">
        <v>0.27</v>
      </c>
      <c r="BK65" s="139">
        <v>0.19</v>
      </c>
      <c r="BL65" s="44">
        <v>75224.100000000006</v>
      </c>
      <c r="BM65" s="60"/>
      <c r="BN65" s="140">
        <v>0.88</v>
      </c>
      <c r="BO65" s="140">
        <v>0.4</v>
      </c>
      <c r="BP65" s="140">
        <v>0.38</v>
      </c>
      <c r="BQ65" s="139">
        <v>43729.38</v>
      </c>
      <c r="BR65" s="60"/>
      <c r="BS65" s="140">
        <v>0.59</v>
      </c>
      <c r="BT65" s="140">
        <v>0.27</v>
      </c>
      <c r="BU65" s="140">
        <v>0.19</v>
      </c>
      <c r="BV65" s="44">
        <v>113880.9</v>
      </c>
      <c r="BW65" s="60"/>
      <c r="BX65" s="140">
        <v>0.59</v>
      </c>
      <c r="BY65" s="140">
        <v>0.27</v>
      </c>
      <c r="BZ65" s="140">
        <v>0.19</v>
      </c>
      <c r="CA65" s="44">
        <v>98256.9</v>
      </c>
      <c r="CB65" s="60"/>
      <c r="CC65" s="140">
        <v>1.18</v>
      </c>
      <c r="CD65" s="140">
        <v>0.54</v>
      </c>
      <c r="CE65" s="140">
        <v>0.56999999999999995</v>
      </c>
      <c r="CF65" s="44">
        <v>72389.19</v>
      </c>
      <c r="CG65" s="60"/>
      <c r="CH65" s="28">
        <v>2773629.5999999996</v>
      </c>
      <c r="CI65" s="60"/>
      <c r="CJ65" s="64">
        <v>2722424.7299999995</v>
      </c>
      <c r="CK65" s="124"/>
      <c r="CN65" s="151"/>
    </row>
    <row r="66" spans="1:92" x14ac:dyDescent="0.25">
      <c r="A66" s="116" t="s">
        <v>355</v>
      </c>
      <c r="B66" s="24" t="s">
        <v>356</v>
      </c>
      <c r="C66" s="27" t="s">
        <v>142</v>
      </c>
      <c r="D66" s="27" t="s">
        <v>120</v>
      </c>
      <c r="E66" s="139">
        <v>2073.5</v>
      </c>
      <c r="F66" s="68"/>
      <c r="G66" s="139">
        <v>871</v>
      </c>
      <c r="H66" s="139">
        <v>1192</v>
      </c>
      <c r="I66" s="139">
        <v>1192</v>
      </c>
      <c r="J66" s="68">
        <v>59</v>
      </c>
      <c r="K66" s="139">
        <v>1367</v>
      </c>
      <c r="L66" s="139">
        <v>1356.5</v>
      </c>
      <c r="M66" s="139">
        <v>706.5</v>
      </c>
      <c r="N66" s="139">
        <v>0</v>
      </c>
      <c r="O66" s="60"/>
      <c r="P66" s="132">
        <v>871</v>
      </c>
      <c r="Q66" s="132">
        <v>0</v>
      </c>
      <c r="R66" s="132">
        <v>1192</v>
      </c>
      <c r="S66" s="132">
        <v>0</v>
      </c>
      <c r="T66" s="132">
        <v>0</v>
      </c>
      <c r="U66" s="132">
        <v>0</v>
      </c>
      <c r="V66" s="126"/>
      <c r="W66" s="140">
        <v>58.06</v>
      </c>
      <c r="X66" s="140">
        <v>59.6</v>
      </c>
      <c r="Y66" s="140">
        <v>0</v>
      </c>
      <c r="Z66" s="139">
        <v>7396695.9000000004</v>
      </c>
      <c r="AA66" s="60"/>
      <c r="AB66" s="140">
        <v>23.53</v>
      </c>
      <c r="AC66" s="28">
        <v>1479339.18</v>
      </c>
      <c r="AE66" s="140">
        <v>6.83</v>
      </c>
      <c r="AF66" s="140">
        <v>3.53</v>
      </c>
      <c r="AG66" s="140">
        <v>0</v>
      </c>
      <c r="AH66" s="44">
        <v>651281.4</v>
      </c>
      <c r="AI66" s="60"/>
      <c r="AJ66" s="140">
        <v>3.03</v>
      </c>
      <c r="AK66" s="140">
        <v>1.57</v>
      </c>
      <c r="AL66" s="140">
        <v>0</v>
      </c>
      <c r="AM66" s="44">
        <v>289179</v>
      </c>
      <c r="AO66" s="28">
        <v>158.91</v>
      </c>
      <c r="AP66" s="117">
        <v>69.23</v>
      </c>
      <c r="AQ66" s="117">
        <v>14.7</v>
      </c>
      <c r="AR66" s="44">
        <v>286649.65999999997</v>
      </c>
      <c r="AS66" s="60"/>
      <c r="AT66" s="71">
        <v>3.03</v>
      </c>
      <c r="AU66" s="71">
        <v>2.82</v>
      </c>
      <c r="AV66" s="71">
        <v>0</v>
      </c>
      <c r="AW66" s="44">
        <v>394143.75</v>
      </c>
      <c r="AX66" s="60"/>
      <c r="AY66" s="140">
        <v>1.82</v>
      </c>
      <c r="AZ66" s="140">
        <v>0.94</v>
      </c>
      <c r="BA66" s="140">
        <v>0</v>
      </c>
      <c r="BB66" s="28">
        <v>162069.96</v>
      </c>
      <c r="BC66" s="60"/>
      <c r="BD66" s="140">
        <v>6.07</v>
      </c>
      <c r="BE66" s="140">
        <v>3.14</v>
      </c>
      <c r="BF66" s="140">
        <v>0</v>
      </c>
      <c r="BG66" s="44">
        <v>242619.03</v>
      </c>
      <c r="BH66" s="60"/>
      <c r="BI66" s="139">
        <v>3.03</v>
      </c>
      <c r="BJ66" s="139">
        <v>1.57</v>
      </c>
      <c r="BK66" s="139">
        <v>0</v>
      </c>
      <c r="BL66" s="44">
        <v>329553.2</v>
      </c>
      <c r="BM66" s="60"/>
      <c r="BN66" s="140">
        <v>4.55</v>
      </c>
      <c r="BO66" s="140">
        <v>2.35</v>
      </c>
      <c r="BP66" s="140">
        <v>0</v>
      </c>
      <c r="BQ66" s="139">
        <v>181766.7</v>
      </c>
      <c r="BR66" s="60"/>
      <c r="BS66" s="140">
        <v>3.03</v>
      </c>
      <c r="BT66" s="140">
        <v>1.57</v>
      </c>
      <c r="BU66" s="140">
        <v>0</v>
      </c>
      <c r="BV66" s="44">
        <v>498906.8</v>
      </c>
      <c r="BW66" s="60"/>
      <c r="BX66" s="140">
        <v>3.03</v>
      </c>
      <c r="BY66" s="140">
        <v>1.57</v>
      </c>
      <c r="BZ66" s="140">
        <v>0</v>
      </c>
      <c r="CA66" s="44">
        <v>430458.8</v>
      </c>
      <c r="CB66" s="60"/>
      <c r="CC66" s="140">
        <v>6.07</v>
      </c>
      <c r="CD66" s="140">
        <v>3.14</v>
      </c>
      <c r="CE66" s="140">
        <v>0</v>
      </c>
      <c r="CF66" s="44">
        <v>291137.31</v>
      </c>
      <c r="CG66" s="60"/>
      <c r="CH66" s="28">
        <v>12633800.690000001</v>
      </c>
      <c r="CI66" s="60"/>
      <c r="CJ66" s="64">
        <v>12347151.030000001</v>
      </c>
      <c r="CK66" s="124"/>
      <c r="CN66" s="151"/>
    </row>
    <row r="67" spans="1:92" x14ac:dyDescent="0.25">
      <c r="A67" s="116" t="s">
        <v>357</v>
      </c>
      <c r="B67" s="24" t="s">
        <v>358</v>
      </c>
      <c r="C67" s="27" t="s">
        <v>142</v>
      </c>
      <c r="D67" s="27" t="s">
        <v>120</v>
      </c>
      <c r="E67" s="139">
        <v>2578.13</v>
      </c>
      <c r="F67" s="68"/>
      <c r="G67" s="139">
        <v>1069.82</v>
      </c>
      <c r="H67" s="139">
        <v>1501.65</v>
      </c>
      <c r="I67" s="139">
        <v>1501.65</v>
      </c>
      <c r="J67" s="68">
        <v>60</v>
      </c>
      <c r="K67" s="139">
        <v>1667.3000000000002</v>
      </c>
      <c r="L67" s="139">
        <v>1660.64</v>
      </c>
      <c r="M67" s="139">
        <v>910.82999999999993</v>
      </c>
      <c r="N67" s="139">
        <v>0</v>
      </c>
      <c r="O67" s="60"/>
      <c r="P67" s="132">
        <v>916.79838427047548</v>
      </c>
      <c r="Q67" s="132">
        <v>153.02161572952446</v>
      </c>
      <c r="R67" s="132">
        <v>1286.8616157295241</v>
      </c>
      <c r="S67" s="132">
        <v>214.78838427047594</v>
      </c>
      <c r="T67" s="132">
        <v>0</v>
      </c>
      <c r="U67" s="132">
        <v>0</v>
      </c>
      <c r="V67" s="126"/>
      <c r="W67" s="140">
        <v>68.77</v>
      </c>
      <c r="X67" s="140">
        <v>72.930000000000007</v>
      </c>
      <c r="Y67" s="140">
        <v>0</v>
      </c>
      <c r="Z67" s="139">
        <v>8907970.5</v>
      </c>
      <c r="AA67" s="60"/>
      <c r="AB67" s="140">
        <v>28.34</v>
      </c>
      <c r="AC67" s="28">
        <v>1781594.1</v>
      </c>
      <c r="AE67" s="140">
        <v>8.33</v>
      </c>
      <c r="AF67" s="140">
        <v>4.55</v>
      </c>
      <c r="AG67" s="140">
        <v>0</v>
      </c>
      <c r="AH67" s="44">
        <v>809701.2</v>
      </c>
      <c r="AI67" s="60"/>
      <c r="AJ67" s="140">
        <v>3.7</v>
      </c>
      <c r="AK67" s="140">
        <v>2.02</v>
      </c>
      <c r="AL67" s="140">
        <v>0</v>
      </c>
      <c r="AM67" s="44">
        <v>359587.8</v>
      </c>
      <c r="AO67" s="28">
        <v>192.07000000000002</v>
      </c>
      <c r="AP67" s="117">
        <v>76.22999999999999</v>
      </c>
      <c r="AQ67" s="117">
        <v>18.28</v>
      </c>
      <c r="AR67" s="44">
        <v>337594.84</v>
      </c>
      <c r="AS67" s="60"/>
      <c r="AT67" s="71">
        <v>3.7</v>
      </c>
      <c r="AU67" s="71">
        <v>3.64</v>
      </c>
      <c r="AV67" s="71">
        <v>0</v>
      </c>
      <c r="AW67" s="44">
        <v>494532.5</v>
      </c>
      <c r="AX67" s="60"/>
      <c r="AY67" s="140">
        <v>2.2200000000000002</v>
      </c>
      <c r="AZ67" s="140">
        <v>1.21</v>
      </c>
      <c r="BA67" s="140">
        <v>0</v>
      </c>
      <c r="BB67" s="28">
        <v>201413.03</v>
      </c>
      <c r="BC67" s="60"/>
      <c r="BD67" s="140">
        <v>7.41</v>
      </c>
      <c r="BE67" s="140">
        <v>4.04</v>
      </c>
      <c r="BF67" s="140">
        <v>0</v>
      </c>
      <c r="BG67" s="44">
        <v>301627.34999999998</v>
      </c>
      <c r="BH67" s="60"/>
      <c r="BI67" s="139">
        <v>3.7</v>
      </c>
      <c r="BJ67" s="139">
        <v>2.02</v>
      </c>
      <c r="BK67" s="139">
        <v>0</v>
      </c>
      <c r="BL67" s="44">
        <v>409792.24</v>
      </c>
      <c r="BM67" s="60"/>
      <c r="BN67" s="140">
        <v>5.55</v>
      </c>
      <c r="BO67" s="140">
        <v>3.03</v>
      </c>
      <c r="BP67" s="140">
        <v>0</v>
      </c>
      <c r="BQ67" s="139">
        <v>226022.94</v>
      </c>
      <c r="BR67" s="60"/>
      <c r="BS67" s="140">
        <v>3.7</v>
      </c>
      <c r="BT67" s="140">
        <v>2.02</v>
      </c>
      <c r="BU67" s="140">
        <v>0</v>
      </c>
      <c r="BV67" s="44">
        <v>620379.76</v>
      </c>
      <c r="BW67" s="60"/>
      <c r="BX67" s="140">
        <v>3.7</v>
      </c>
      <c r="BY67" s="140">
        <v>2.02</v>
      </c>
      <c r="BZ67" s="140">
        <v>0</v>
      </c>
      <c r="CA67" s="44">
        <v>535266.16</v>
      </c>
      <c r="CB67" s="60"/>
      <c r="CC67" s="140">
        <v>7.41</v>
      </c>
      <c r="CD67" s="140">
        <v>4.04</v>
      </c>
      <c r="CE67" s="140">
        <v>0</v>
      </c>
      <c r="CF67" s="44">
        <v>361945.95</v>
      </c>
      <c r="CG67" s="60"/>
      <c r="CH67" s="28">
        <v>15347428.369999999</v>
      </c>
      <c r="CI67" s="60"/>
      <c r="CJ67" s="64">
        <v>15009833.529999999</v>
      </c>
      <c r="CK67" s="124"/>
      <c r="CN67" s="151"/>
    </row>
    <row r="68" spans="1:92" x14ac:dyDescent="0.25">
      <c r="A68" s="116" t="s">
        <v>136</v>
      </c>
      <c r="B68" s="24" t="s">
        <v>137</v>
      </c>
      <c r="C68" s="27" t="s">
        <v>106</v>
      </c>
      <c r="D68" s="27" t="s">
        <v>12</v>
      </c>
      <c r="E68" s="139">
        <v>552.25</v>
      </c>
      <c r="F68" s="68"/>
      <c r="G68" s="139">
        <v>129</v>
      </c>
      <c r="H68" s="139">
        <v>232</v>
      </c>
      <c r="I68" s="139">
        <v>419.5</v>
      </c>
      <c r="J68" s="68">
        <v>61</v>
      </c>
      <c r="K68" s="139">
        <v>219.25</v>
      </c>
      <c r="L68" s="139">
        <v>215.5</v>
      </c>
      <c r="M68" s="139">
        <v>145.5</v>
      </c>
      <c r="N68" s="139">
        <v>187.5</v>
      </c>
      <c r="O68" s="60"/>
      <c r="P68" s="132">
        <v>32.61101185050137</v>
      </c>
      <c r="Q68" s="132">
        <v>96.38898814949863</v>
      </c>
      <c r="R68" s="132">
        <v>58.649261622607114</v>
      </c>
      <c r="S68" s="132">
        <v>173.35073837739287</v>
      </c>
      <c r="T68" s="132">
        <v>47.39972652689152</v>
      </c>
      <c r="U68" s="132">
        <v>140.10027347310847</v>
      </c>
      <c r="V68" s="126"/>
      <c r="W68" s="140">
        <v>6.99</v>
      </c>
      <c r="X68" s="140">
        <v>9.86</v>
      </c>
      <c r="Y68" s="140">
        <v>7.97</v>
      </c>
      <c r="Z68" s="139">
        <v>1634438.27</v>
      </c>
      <c r="AA68" s="60"/>
      <c r="AB68" s="140">
        <v>6.02</v>
      </c>
      <c r="AC68" s="28">
        <v>403556.88</v>
      </c>
      <c r="AE68" s="140">
        <v>1.0900000000000001</v>
      </c>
      <c r="AF68" s="140">
        <v>0.72</v>
      </c>
      <c r="AG68" s="140">
        <v>0.93</v>
      </c>
      <c r="AH68" s="44">
        <v>180900.03</v>
      </c>
      <c r="AI68" s="60"/>
      <c r="AJ68" s="140">
        <v>0.48</v>
      </c>
      <c r="AK68" s="140">
        <v>0.32</v>
      </c>
      <c r="AL68" s="140">
        <v>0.31</v>
      </c>
      <c r="AM68" s="44">
        <v>72663.460000000006</v>
      </c>
      <c r="AO68" s="28">
        <v>35.419999999999995</v>
      </c>
      <c r="AP68" s="117">
        <v>7.3100000000000005</v>
      </c>
      <c r="AQ68" s="117">
        <v>3.91</v>
      </c>
      <c r="AR68" s="44">
        <v>54254.74</v>
      </c>
      <c r="AS68" s="60"/>
      <c r="AT68" s="71">
        <v>0.48</v>
      </c>
      <c r="AU68" s="71">
        <v>0.57999999999999996</v>
      </c>
      <c r="AV68" s="71">
        <v>0.75</v>
      </c>
      <c r="AW68" s="44">
        <v>130228.75</v>
      </c>
      <c r="AX68" s="60"/>
      <c r="AY68" s="140">
        <v>0.28999999999999998</v>
      </c>
      <c r="AZ68" s="140">
        <v>0.19</v>
      </c>
      <c r="BA68" s="140">
        <v>0.25</v>
      </c>
      <c r="BB68" s="28">
        <v>42866.33</v>
      </c>
      <c r="BC68" s="60"/>
      <c r="BD68" s="140">
        <v>0.97</v>
      </c>
      <c r="BE68" s="140">
        <v>0.64</v>
      </c>
      <c r="BF68" s="140">
        <v>0.93</v>
      </c>
      <c r="BG68" s="44">
        <v>66911.22</v>
      </c>
      <c r="BH68" s="60"/>
      <c r="BI68" s="139">
        <v>0.48</v>
      </c>
      <c r="BJ68" s="139">
        <v>0.32</v>
      </c>
      <c r="BK68" s="139">
        <v>0.31</v>
      </c>
      <c r="BL68" s="44">
        <v>79522.62</v>
      </c>
      <c r="BM68" s="60"/>
      <c r="BN68" s="140">
        <v>0.73</v>
      </c>
      <c r="BO68" s="140">
        <v>0.48</v>
      </c>
      <c r="BP68" s="140">
        <v>0.62</v>
      </c>
      <c r="BQ68" s="139">
        <v>48207.69</v>
      </c>
      <c r="BR68" s="60"/>
      <c r="BS68" s="140">
        <v>0.48</v>
      </c>
      <c r="BT68" s="140">
        <v>0.32</v>
      </c>
      <c r="BU68" s="140">
        <v>0.31</v>
      </c>
      <c r="BV68" s="44">
        <v>120388.38</v>
      </c>
      <c r="BW68" s="60"/>
      <c r="BX68" s="140">
        <v>0.48</v>
      </c>
      <c r="BY68" s="140">
        <v>0.32</v>
      </c>
      <c r="BZ68" s="140">
        <v>0.31</v>
      </c>
      <c r="CA68" s="44">
        <v>103871.58</v>
      </c>
      <c r="CB68" s="60"/>
      <c r="CC68" s="140">
        <v>0.97</v>
      </c>
      <c r="CD68" s="140">
        <v>0.64</v>
      </c>
      <c r="CE68" s="140">
        <v>0.93</v>
      </c>
      <c r="CF68" s="44">
        <v>80291.94</v>
      </c>
      <c r="CG68" s="60"/>
      <c r="CH68" s="28">
        <v>3018101.89</v>
      </c>
      <c r="CI68" s="60"/>
      <c r="CJ68" s="64">
        <v>2963847.15</v>
      </c>
      <c r="CK68" s="124"/>
      <c r="CN68" s="151"/>
    </row>
    <row r="69" spans="1:92" x14ac:dyDescent="0.25">
      <c r="A69" s="116" t="s">
        <v>443</v>
      </c>
      <c r="B69" s="24" t="s">
        <v>444</v>
      </c>
      <c r="C69" s="27" t="s">
        <v>433</v>
      </c>
      <c r="D69" s="27" t="s">
        <v>12</v>
      </c>
      <c r="E69" s="139">
        <v>623.13</v>
      </c>
      <c r="F69" s="68"/>
      <c r="G69" s="139">
        <v>164.32</v>
      </c>
      <c r="H69" s="139">
        <v>239.82</v>
      </c>
      <c r="I69" s="139">
        <v>453.30999999999995</v>
      </c>
      <c r="J69" s="68">
        <v>62</v>
      </c>
      <c r="K69" s="139">
        <v>254.64999999999998</v>
      </c>
      <c r="L69" s="139">
        <v>249.14999999999998</v>
      </c>
      <c r="M69" s="139">
        <v>154.99</v>
      </c>
      <c r="N69" s="139">
        <v>213.48999999999998</v>
      </c>
      <c r="O69" s="60"/>
      <c r="P69" s="132">
        <v>43.807669964218064</v>
      </c>
      <c r="Q69" s="132">
        <v>120.51233003578193</v>
      </c>
      <c r="R69" s="132">
        <v>63.935950650065578</v>
      </c>
      <c r="S69" s="132">
        <v>175.8840493499344</v>
      </c>
      <c r="T69" s="132">
        <v>56.916379385716368</v>
      </c>
      <c r="U69" s="132">
        <v>156.57362061428361</v>
      </c>
      <c r="V69" s="126"/>
      <c r="W69" s="140">
        <v>8.94</v>
      </c>
      <c r="X69" s="140">
        <v>10.23</v>
      </c>
      <c r="Y69" s="140">
        <v>9.1</v>
      </c>
      <c r="Z69" s="139">
        <v>1861832.65</v>
      </c>
      <c r="AA69" s="60"/>
      <c r="AB69" s="140">
        <v>6.86</v>
      </c>
      <c r="AC69" s="28">
        <v>459906.05</v>
      </c>
      <c r="AE69" s="140">
        <v>1.27</v>
      </c>
      <c r="AF69" s="140">
        <v>0.77</v>
      </c>
      <c r="AG69" s="140">
        <v>1.06</v>
      </c>
      <c r="AH69" s="44">
        <v>204740.56</v>
      </c>
      <c r="AI69" s="60"/>
      <c r="AJ69" s="140">
        <v>0.56000000000000005</v>
      </c>
      <c r="AK69" s="140">
        <v>0.34</v>
      </c>
      <c r="AL69" s="140">
        <v>0.35</v>
      </c>
      <c r="AM69" s="44">
        <v>81836.600000000006</v>
      </c>
      <c r="AO69" s="28">
        <v>40.29000000000002</v>
      </c>
      <c r="AP69" s="117">
        <v>8.5</v>
      </c>
      <c r="AQ69" s="117">
        <v>4.41</v>
      </c>
      <c r="AR69" s="44">
        <v>61922.5</v>
      </c>
      <c r="AS69" s="60"/>
      <c r="AT69" s="71">
        <v>0.56000000000000005</v>
      </c>
      <c r="AU69" s="71">
        <v>0.61</v>
      </c>
      <c r="AV69" s="71">
        <v>0.85</v>
      </c>
      <c r="AW69" s="44">
        <v>145481.5</v>
      </c>
      <c r="AX69" s="60"/>
      <c r="AY69" s="140">
        <v>0.33</v>
      </c>
      <c r="AZ69" s="140">
        <v>0.2</v>
      </c>
      <c r="BA69" s="140">
        <v>0.28000000000000003</v>
      </c>
      <c r="BB69" s="28">
        <v>47564.01</v>
      </c>
      <c r="BC69" s="60"/>
      <c r="BD69" s="140">
        <v>1.1299999999999999</v>
      </c>
      <c r="BE69" s="140">
        <v>0.68</v>
      </c>
      <c r="BF69" s="140">
        <v>1.06</v>
      </c>
      <c r="BG69" s="44">
        <v>75604.41</v>
      </c>
      <c r="BH69" s="60"/>
      <c r="BI69" s="139">
        <v>0.56000000000000005</v>
      </c>
      <c r="BJ69" s="139">
        <v>0.34</v>
      </c>
      <c r="BK69" s="139">
        <v>0.35</v>
      </c>
      <c r="BL69" s="44">
        <v>89552.5</v>
      </c>
      <c r="BM69" s="60"/>
      <c r="BN69" s="140">
        <v>0.84</v>
      </c>
      <c r="BO69" s="140">
        <v>0.51</v>
      </c>
      <c r="BP69" s="140">
        <v>0.71</v>
      </c>
      <c r="BQ69" s="139">
        <v>54266.58</v>
      </c>
      <c r="BR69" s="60"/>
      <c r="BS69" s="140">
        <v>0.56000000000000005</v>
      </c>
      <c r="BT69" s="140">
        <v>0.34</v>
      </c>
      <c r="BU69" s="140">
        <v>0.35</v>
      </c>
      <c r="BV69" s="44">
        <v>135572.5</v>
      </c>
      <c r="BW69" s="60"/>
      <c r="BX69" s="140">
        <v>0.56000000000000005</v>
      </c>
      <c r="BY69" s="140">
        <v>0.34</v>
      </c>
      <c r="BZ69" s="140">
        <v>0.35</v>
      </c>
      <c r="CA69" s="44">
        <v>116972.5</v>
      </c>
      <c r="CB69" s="60"/>
      <c r="CC69" s="140">
        <v>1.1299999999999999</v>
      </c>
      <c r="CD69" s="140">
        <v>0.68</v>
      </c>
      <c r="CE69" s="140">
        <v>1.06</v>
      </c>
      <c r="CF69" s="44">
        <v>90723.57</v>
      </c>
      <c r="CG69" s="60"/>
      <c r="CH69" s="28">
        <v>3425975.9299999997</v>
      </c>
      <c r="CI69" s="60"/>
      <c r="CJ69" s="64">
        <v>3364053.4299999997</v>
      </c>
      <c r="CK69" s="124"/>
      <c r="CN69" s="151"/>
    </row>
    <row r="70" spans="1:92" x14ac:dyDescent="0.25">
      <c r="A70" s="116" t="s">
        <v>183</v>
      </c>
      <c r="B70" s="24" t="s">
        <v>184</v>
      </c>
      <c r="C70" s="27" t="s">
        <v>142</v>
      </c>
      <c r="D70" s="27" t="s">
        <v>120</v>
      </c>
      <c r="E70" s="139">
        <v>3296.71</v>
      </c>
      <c r="F70" s="68"/>
      <c r="G70" s="139">
        <v>1436.65</v>
      </c>
      <c r="H70" s="139">
        <v>1801.98</v>
      </c>
      <c r="I70" s="139">
        <v>1801.98</v>
      </c>
      <c r="J70" s="68">
        <v>63</v>
      </c>
      <c r="K70" s="139">
        <v>2214.2200000000003</v>
      </c>
      <c r="L70" s="139">
        <v>2156.1400000000003</v>
      </c>
      <c r="M70" s="139">
        <v>1082.49</v>
      </c>
      <c r="N70" s="139">
        <v>0</v>
      </c>
      <c r="O70" s="60"/>
      <c r="P70" s="132">
        <v>906.41723336719531</v>
      </c>
      <c r="Q70" s="132">
        <v>530.23276663280478</v>
      </c>
      <c r="R70" s="132">
        <v>1136.9127666328045</v>
      </c>
      <c r="S70" s="132">
        <v>665.06723336719551</v>
      </c>
      <c r="T70" s="132">
        <v>0</v>
      </c>
      <c r="U70" s="132">
        <v>0</v>
      </c>
      <c r="V70" s="126"/>
      <c r="W70" s="140">
        <v>86.93</v>
      </c>
      <c r="X70" s="140">
        <v>83.44</v>
      </c>
      <c r="Y70" s="140">
        <v>0</v>
      </c>
      <c r="Z70" s="139">
        <v>10710310.050000001</v>
      </c>
      <c r="AA70" s="60"/>
      <c r="AB70" s="140">
        <v>34.07</v>
      </c>
      <c r="AC70" s="28">
        <v>2142062.0099999998</v>
      </c>
      <c r="AE70" s="140">
        <v>11.07</v>
      </c>
      <c r="AF70" s="140">
        <v>5.41</v>
      </c>
      <c r="AG70" s="140">
        <v>0</v>
      </c>
      <c r="AH70" s="44">
        <v>1036015.2</v>
      </c>
      <c r="AI70" s="60"/>
      <c r="AJ70" s="140">
        <v>4.92</v>
      </c>
      <c r="AK70" s="140">
        <v>2.4</v>
      </c>
      <c r="AL70" s="140">
        <v>0</v>
      </c>
      <c r="AM70" s="44">
        <v>460171.8</v>
      </c>
      <c r="AO70" s="28">
        <v>232.62999999999997</v>
      </c>
      <c r="AP70" s="117">
        <v>121.10999999999999</v>
      </c>
      <c r="AQ70" s="117">
        <v>23.38</v>
      </c>
      <c r="AR70" s="44">
        <v>444748.79999999999</v>
      </c>
      <c r="AS70" s="60"/>
      <c r="AT70" s="71">
        <v>4.92</v>
      </c>
      <c r="AU70" s="71">
        <v>4.32</v>
      </c>
      <c r="AV70" s="71">
        <v>0</v>
      </c>
      <c r="AW70" s="44">
        <v>622545</v>
      </c>
      <c r="AX70" s="60"/>
      <c r="AY70" s="140">
        <v>2.95</v>
      </c>
      <c r="AZ70" s="140">
        <v>1.44</v>
      </c>
      <c r="BA70" s="140">
        <v>0</v>
      </c>
      <c r="BB70" s="28">
        <v>257785.19</v>
      </c>
      <c r="BC70" s="60"/>
      <c r="BD70" s="140">
        <v>9.84</v>
      </c>
      <c r="BE70" s="140">
        <v>4.8099999999999996</v>
      </c>
      <c r="BF70" s="140">
        <v>0</v>
      </c>
      <c r="BG70" s="44">
        <v>385924.95</v>
      </c>
      <c r="BH70" s="60"/>
      <c r="BI70" s="139">
        <v>4.92</v>
      </c>
      <c r="BJ70" s="139">
        <v>2.4</v>
      </c>
      <c r="BK70" s="139">
        <v>0</v>
      </c>
      <c r="BL70" s="44">
        <v>524419.43999999994</v>
      </c>
      <c r="BM70" s="60"/>
      <c r="BN70" s="140">
        <v>7.38</v>
      </c>
      <c r="BO70" s="140">
        <v>3.6</v>
      </c>
      <c r="BP70" s="140">
        <v>0</v>
      </c>
      <c r="BQ70" s="139">
        <v>289246.14</v>
      </c>
      <c r="BR70" s="60"/>
      <c r="BS70" s="140">
        <v>4.92</v>
      </c>
      <c r="BT70" s="140">
        <v>2.4</v>
      </c>
      <c r="BU70" s="140">
        <v>0</v>
      </c>
      <c r="BV70" s="44">
        <v>793912.56</v>
      </c>
      <c r="BW70" s="60"/>
      <c r="BX70" s="140">
        <v>4.92</v>
      </c>
      <c r="BY70" s="140">
        <v>2.4</v>
      </c>
      <c r="BZ70" s="140">
        <v>0</v>
      </c>
      <c r="CA70" s="44">
        <v>684990.96</v>
      </c>
      <c r="CB70" s="60"/>
      <c r="CC70" s="140">
        <v>9.84</v>
      </c>
      <c r="CD70" s="140">
        <v>4.8099999999999996</v>
      </c>
      <c r="CE70" s="140">
        <v>0</v>
      </c>
      <c r="CF70" s="44">
        <v>463101.15</v>
      </c>
      <c r="CG70" s="60"/>
      <c r="CH70" s="28">
        <v>18815233.25</v>
      </c>
      <c r="CI70" s="60"/>
      <c r="CJ70" s="64">
        <v>18370484.449999999</v>
      </c>
      <c r="CK70" s="124"/>
      <c r="CN70" s="151"/>
    </row>
    <row r="71" spans="1:92" x14ac:dyDescent="0.25">
      <c r="A71" s="116" t="s">
        <v>201</v>
      </c>
      <c r="B71" s="24" t="s">
        <v>202</v>
      </c>
      <c r="C71" s="27" t="s">
        <v>142</v>
      </c>
      <c r="D71" s="27" t="s">
        <v>120</v>
      </c>
      <c r="E71" s="139">
        <v>473.22</v>
      </c>
      <c r="F71" s="68"/>
      <c r="G71" s="139">
        <v>201.97999999999996</v>
      </c>
      <c r="H71" s="139">
        <v>268.99</v>
      </c>
      <c r="I71" s="139">
        <v>268.99</v>
      </c>
      <c r="J71" s="68">
        <v>64</v>
      </c>
      <c r="K71" s="139">
        <v>307.55999999999995</v>
      </c>
      <c r="L71" s="139">
        <v>305.30999999999995</v>
      </c>
      <c r="M71" s="139">
        <v>165.66</v>
      </c>
      <c r="N71" s="139">
        <v>0</v>
      </c>
      <c r="O71" s="60"/>
      <c r="P71" s="132">
        <v>80.050930632524356</v>
      </c>
      <c r="Q71" s="132">
        <v>121.92906936747561</v>
      </c>
      <c r="R71" s="132">
        <v>106.60906936747564</v>
      </c>
      <c r="S71" s="132">
        <v>162.38093063252438</v>
      </c>
      <c r="T71" s="132">
        <v>0</v>
      </c>
      <c r="U71" s="132">
        <v>0</v>
      </c>
      <c r="V71" s="126"/>
      <c r="W71" s="140">
        <v>11.43</v>
      </c>
      <c r="X71" s="140">
        <v>11.82</v>
      </c>
      <c r="Y71" s="140">
        <v>0</v>
      </c>
      <c r="Z71" s="139">
        <v>1461611.25</v>
      </c>
      <c r="AA71" s="60"/>
      <c r="AB71" s="140">
        <v>4.6500000000000004</v>
      </c>
      <c r="AC71" s="28">
        <v>292322.25</v>
      </c>
      <c r="AE71" s="140">
        <v>1.53</v>
      </c>
      <c r="AF71" s="140">
        <v>0.82</v>
      </c>
      <c r="AG71" s="140">
        <v>0</v>
      </c>
      <c r="AH71" s="44">
        <v>147732.75</v>
      </c>
      <c r="AI71" s="60"/>
      <c r="AJ71" s="140">
        <v>0.68</v>
      </c>
      <c r="AK71" s="140">
        <v>0.36</v>
      </c>
      <c r="AL71" s="140">
        <v>0</v>
      </c>
      <c r="AM71" s="44">
        <v>65379.6</v>
      </c>
      <c r="AO71" s="28">
        <v>31.919999999999998</v>
      </c>
      <c r="AP71" s="117">
        <v>11.819999999999999</v>
      </c>
      <c r="AQ71" s="117">
        <v>3.35</v>
      </c>
      <c r="AR71" s="44">
        <v>55217.89</v>
      </c>
      <c r="AS71" s="60"/>
      <c r="AT71" s="71">
        <v>0.68</v>
      </c>
      <c r="AU71" s="71">
        <v>0.66</v>
      </c>
      <c r="AV71" s="71">
        <v>0</v>
      </c>
      <c r="AW71" s="44">
        <v>90282.5</v>
      </c>
      <c r="AX71" s="60"/>
      <c r="AY71" s="140">
        <v>0.41</v>
      </c>
      <c r="AZ71" s="140">
        <v>0.22</v>
      </c>
      <c r="BA71" s="140">
        <v>0</v>
      </c>
      <c r="BB71" s="28">
        <v>36994.230000000003</v>
      </c>
      <c r="BC71" s="60"/>
      <c r="BD71" s="140">
        <v>1.36</v>
      </c>
      <c r="BE71" s="140">
        <v>0.73</v>
      </c>
      <c r="BF71" s="140">
        <v>0</v>
      </c>
      <c r="BG71" s="44">
        <v>55056.87</v>
      </c>
      <c r="BH71" s="60"/>
      <c r="BI71" s="139">
        <v>0.68</v>
      </c>
      <c r="BJ71" s="139">
        <v>0.36</v>
      </c>
      <c r="BK71" s="139">
        <v>0</v>
      </c>
      <c r="BL71" s="44">
        <v>74507.679999999993</v>
      </c>
      <c r="BM71" s="60"/>
      <c r="BN71" s="140">
        <v>1.02</v>
      </c>
      <c r="BO71" s="140">
        <v>0.55000000000000004</v>
      </c>
      <c r="BP71" s="140">
        <v>0</v>
      </c>
      <c r="BQ71" s="139">
        <v>41358.51</v>
      </c>
      <c r="BR71" s="60"/>
      <c r="BS71" s="140">
        <v>0.68</v>
      </c>
      <c r="BT71" s="140">
        <v>0.36</v>
      </c>
      <c r="BU71" s="140">
        <v>0</v>
      </c>
      <c r="BV71" s="44">
        <v>112796.32</v>
      </c>
      <c r="BW71" s="60"/>
      <c r="BX71" s="140">
        <v>0.68</v>
      </c>
      <c r="BY71" s="140">
        <v>0.36</v>
      </c>
      <c r="BZ71" s="140">
        <v>0</v>
      </c>
      <c r="CA71" s="44">
        <v>97321.12</v>
      </c>
      <c r="CB71" s="60"/>
      <c r="CC71" s="140">
        <v>1.36</v>
      </c>
      <c r="CD71" s="140">
        <v>0.73</v>
      </c>
      <c r="CE71" s="140">
        <v>0</v>
      </c>
      <c r="CF71" s="44">
        <v>66066.990000000005</v>
      </c>
      <c r="CG71" s="60"/>
      <c r="CH71" s="28">
        <v>2596647.96</v>
      </c>
      <c r="CI71" s="60"/>
      <c r="CJ71" s="64">
        <v>2541430.0699999998</v>
      </c>
      <c r="CK71" s="124"/>
      <c r="CN71" s="151"/>
    </row>
    <row r="72" spans="1:92" x14ac:dyDescent="0.25">
      <c r="A72" s="116" t="s">
        <v>580</v>
      </c>
      <c r="B72" s="24" t="s">
        <v>581</v>
      </c>
      <c r="C72" s="27" t="s">
        <v>553</v>
      </c>
      <c r="D72" s="27" t="s">
        <v>12</v>
      </c>
      <c r="E72" s="139">
        <v>2221.71</v>
      </c>
      <c r="F72" s="68"/>
      <c r="G72" s="139">
        <v>629.15000000000009</v>
      </c>
      <c r="H72" s="139">
        <v>842.49</v>
      </c>
      <c r="I72" s="139">
        <v>1580.1499999999999</v>
      </c>
      <c r="J72" s="68">
        <v>65</v>
      </c>
      <c r="K72" s="139">
        <v>958.72000000000014</v>
      </c>
      <c r="L72" s="139">
        <v>946.31000000000017</v>
      </c>
      <c r="M72" s="139">
        <v>525.33000000000004</v>
      </c>
      <c r="N72" s="139">
        <v>737.66000000000008</v>
      </c>
      <c r="O72" s="60"/>
      <c r="P72" s="132">
        <v>318.37672565971121</v>
      </c>
      <c r="Q72" s="132">
        <v>310.77327434028888</v>
      </c>
      <c r="R72" s="132">
        <v>426.33586203774945</v>
      </c>
      <c r="S72" s="132">
        <v>416.15413796225056</v>
      </c>
      <c r="T72" s="132">
        <v>373.28741230253922</v>
      </c>
      <c r="U72" s="132">
        <v>364.37258769746086</v>
      </c>
      <c r="V72" s="126"/>
      <c r="W72" s="140">
        <v>36.76</v>
      </c>
      <c r="X72" s="140">
        <v>37.96</v>
      </c>
      <c r="Y72" s="140">
        <v>33.229999999999997</v>
      </c>
      <c r="Z72" s="139">
        <v>7095348.9800000004</v>
      </c>
      <c r="AA72" s="60"/>
      <c r="AB72" s="140">
        <v>26.01</v>
      </c>
      <c r="AC72" s="28">
        <v>1738733.35</v>
      </c>
      <c r="AE72" s="140">
        <v>4.79</v>
      </c>
      <c r="AF72" s="140">
        <v>2.62</v>
      </c>
      <c r="AG72" s="140">
        <v>3.68</v>
      </c>
      <c r="AH72" s="44">
        <v>731400.53</v>
      </c>
      <c r="AI72" s="60"/>
      <c r="AJ72" s="140">
        <v>2.13</v>
      </c>
      <c r="AK72" s="140">
        <v>1.1599999999999999</v>
      </c>
      <c r="AL72" s="140">
        <v>1.22</v>
      </c>
      <c r="AM72" s="44">
        <v>294868.37</v>
      </c>
      <c r="AO72" s="28">
        <v>152.50999999999996</v>
      </c>
      <c r="AP72" s="117">
        <v>43.760000000000005</v>
      </c>
      <c r="AQ72" s="117">
        <v>15.75</v>
      </c>
      <c r="AR72" s="44">
        <v>248124.85</v>
      </c>
      <c r="AS72" s="60"/>
      <c r="AT72" s="71">
        <v>2.13</v>
      </c>
      <c r="AU72" s="71">
        <v>2.1</v>
      </c>
      <c r="AV72" s="71">
        <v>2.95</v>
      </c>
      <c r="AW72" s="44">
        <v>516320.5</v>
      </c>
      <c r="AX72" s="60"/>
      <c r="AY72" s="140">
        <v>1.27</v>
      </c>
      <c r="AZ72" s="140">
        <v>0.7</v>
      </c>
      <c r="BA72" s="140">
        <v>0.98</v>
      </c>
      <c r="BB72" s="28">
        <v>173226.95</v>
      </c>
      <c r="BC72" s="60"/>
      <c r="BD72" s="140">
        <v>4.26</v>
      </c>
      <c r="BE72" s="140">
        <v>2.33</v>
      </c>
      <c r="BF72" s="140">
        <v>3.68</v>
      </c>
      <c r="BG72" s="44">
        <v>270542.61</v>
      </c>
      <c r="BH72" s="60"/>
      <c r="BI72" s="139">
        <v>2.13</v>
      </c>
      <c r="BJ72" s="139">
        <v>1.1599999999999999</v>
      </c>
      <c r="BK72" s="139">
        <v>1.22</v>
      </c>
      <c r="BL72" s="44">
        <v>323105.42</v>
      </c>
      <c r="BM72" s="60"/>
      <c r="BN72" s="140">
        <v>3.19</v>
      </c>
      <c r="BO72" s="140">
        <v>1.75</v>
      </c>
      <c r="BP72" s="140">
        <v>2.4500000000000002</v>
      </c>
      <c r="BQ72" s="139">
        <v>194674.77</v>
      </c>
      <c r="BR72" s="60"/>
      <c r="BS72" s="140">
        <v>2.13</v>
      </c>
      <c r="BT72" s="140">
        <v>1.1599999999999999</v>
      </c>
      <c r="BU72" s="140">
        <v>1.22</v>
      </c>
      <c r="BV72" s="44">
        <v>489145.58</v>
      </c>
      <c r="BW72" s="60"/>
      <c r="BX72" s="140">
        <v>2.13</v>
      </c>
      <c r="BY72" s="140">
        <v>1.1599999999999999</v>
      </c>
      <c r="BZ72" s="140">
        <v>1.22</v>
      </c>
      <c r="CA72" s="44">
        <v>422036.78</v>
      </c>
      <c r="CB72" s="60"/>
      <c r="CC72" s="140">
        <v>4.26</v>
      </c>
      <c r="CD72" s="140">
        <v>2.33</v>
      </c>
      <c r="CE72" s="140">
        <v>3.68</v>
      </c>
      <c r="CF72" s="44">
        <v>324644.96999999997</v>
      </c>
      <c r="CG72" s="60"/>
      <c r="CH72" s="28">
        <v>12822173.66</v>
      </c>
      <c r="CI72" s="60"/>
      <c r="CJ72" s="64">
        <v>12574048.810000001</v>
      </c>
      <c r="CK72" s="124"/>
      <c r="CN72" s="151"/>
    </row>
    <row r="73" spans="1:92" x14ac:dyDescent="0.25">
      <c r="A73" s="116" t="s">
        <v>436</v>
      </c>
      <c r="B73" s="24" t="s">
        <v>437</v>
      </c>
      <c r="C73" s="27" t="s">
        <v>438</v>
      </c>
      <c r="D73" s="27" t="s">
        <v>12</v>
      </c>
      <c r="E73" s="139">
        <v>610</v>
      </c>
      <c r="F73" s="68"/>
      <c r="G73" s="139">
        <v>189.5</v>
      </c>
      <c r="H73" s="139">
        <v>222</v>
      </c>
      <c r="I73" s="139">
        <v>417.5</v>
      </c>
      <c r="J73" s="68">
        <v>66</v>
      </c>
      <c r="K73" s="139">
        <v>280</v>
      </c>
      <c r="L73" s="139">
        <v>277</v>
      </c>
      <c r="M73" s="139">
        <v>134.5</v>
      </c>
      <c r="N73" s="139">
        <v>195.5</v>
      </c>
      <c r="O73" s="60"/>
      <c r="P73" s="132">
        <v>69.618616144975292</v>
      </c>
      <c r="Q73" s="132">
        <v>119.88138385502471</v>
      </c>
      <c r="R73" s="132">
        <v>81.558484349258649</v>
      </c>
      <c r="S73" s="132">
        <v>140.44151565074134</v>
      </c>
      <c r="T73" s="132">
        <v>71.82289950576606</v>
      </c>
      <c r="U73" s="132">
        <v>123.67710049423394</v>
      </c>
      <c r="V73" s="126"/>
      <c r="W73" s="140">
        <v>10.63</v>
      </c>
      <c r="X73" s="140">
        <v>9.69</v>
      </c>
      <c r="Y73" s="140">
        <v>8.5299999999999994</v>
      </c>
      <c r="Z73" s="139">
        <v>1892992.78</v>
      </c>
      <c r="AA73" s="60"/>
      <c r="AB73" s="140">
        <v>6.9</v>
      </c>
      <c r="AC73" s="28">
        <v>460654.83</v>
      </c>
      <c r="AE73" s="140">
        <v>1.4</v>
      </c>
      <c r="AF73" s="140">
        <v>0.67</v>
      </c>
      <c r="AG73" s="140">
        <v>0.97</v>
      </c>
      <c r="AH73" s="44">
        <v>200131.57</v>
      </c>
      <c r="AI73" s="60"/>
      <c r="AJ73" s="140">
        <v>0.62</v>
      </c>
      <c r="AK73" s="140">
        <v>0.28999999999999998</v>
      </c>
      <c r="AL73" s="140">
        <v>0.32</v>
      </c>
      <c r="AM73" s="44">
        <v>80300.27</v>
      </c>
      <c r="AO73" s="28">
        <v>40.819999999999993</v>
      </c>
      <c r="AP73" s="117">
        <v>9.8000000000000007</v>
      </c>
      <c r="AQ73" s="117">
        <v>4.32</v>
      </c>
      <c r="AR73" s="44">
        <v>64120.09</v>
      </c>
      <c r="AS73" s="60"/>
      <c r="AT73" s="71">
        <v>0.62</v>
      </c>
      <c r="AU73" s="71">
        <v>0.53</v>
      </c>
      <c r="AV73" s="71">
        <v>0.78</v>
      </c>
      <c r="AW73" s="44">
        <v>138644.95000000001</v>
      </c>
      <c r="AX73" s="60"/>
      <c r="AY73" s="140">
        <v>0.37</v>
      </c>
      <c r="AZ73" s="140">
        <v>0.17</v>
      </c>
      <c r="BA73" s="140">
        <v>0.26</v>
      </c>
      <c r="BB73" s="28">
        <v>46976.800000000003</v>
      </c>
      <c r="BC73" s="60"/>
      <c r="BD73" s="140">
        <v>1.24</v>
      </c>
      <c r="BE73" s="140">
        <v>0.59</v>
      </c>
      <c r="BF73" s="140">
        <v>0.97</v>
      </c>
      <c r="BG73" s="44">
        <v>73760.399999999994</v>
      </c>
      <c r="BH73" s="60"/>
      <c r="BI73" s="139">
        <v>0.62</v>
      </c>
      <c r="BJ73" s="139">
        <v>0.28999999999999998</v>
      </c>
      <c r="BK73" s="139">
        <v>0.32</v>
      </c>
      <c r="BL73" s="44">
        <v>88119.66</v>
      </c>
      <c r="BM73" s="60"/>
      <c r="BN73" s="140">
        <v>0.93</v>
      </c>
      <c r="BO73" s="140">
        <v>0.44</v>
      </c>
      <c r="BP73" s="140">
        <v>0.65</v>
      </c>
      <c r="BQ73" s="139">
        <v>53212.86</v>
      </c>
      <c r="BR73" s="60"/>
      <c r="BS73" s="140">
        <v>0.62</v>
      </c>
      <c r="BT73" s="140">
        <v>0.28999999999999998</v>
      </c>
      <c r="BU73" s="140">
        <v>0.32</v>
      </c>
      <c r="BV73" s="44">
        <v>133403.34</v>
      </c>
      <c r="BW73" s="60"/>
      <c r="BX73" s="140">
        <v>0.62</v>
      </c>
      <c r="BY73" s="140">
        <v>0.28999999999999998</v>
      </c>
      <c r="BZ73" s="140">
        <v>0.32</v>
      </c>
      <c r="CA73" s="44">
        <v>115100.94</v>
      </c>
      <c r="CB73" s="60"/>
      <c r="CC73" s="140">
        <v>1.24</v>
      </c>
      <c r="CD73" s="140">
        <v>0.59</v>
      </c>
      <c r="CE73" s="140">
        <v>0.97</v>
      </c>
      <c r="CF73" s="44">
        <v>88510.8</v>
      </c>
      <c r="CG73" s="60"/>
      <c r="CH73" s="28">
        <v>3435929.29</v>
      </c>
      <c r="CI73" s="60"/>
      <c r="CJ73" s="64">
        <v>3371809.2</v>
      </c>
      <c r="CK73" s="124"/>
      <c r="CN73" s="151"/>
    </row>
    <row r="74" spans="1:92" x14ac:dyDescent="0.25">
      <c r="A74" s="116" t="s">
        <v>535</v>
      </c>
      <c r="B74" s="24" t="s">
        <v>536</v>
      </c>
      <c r="C74" s="27" t="s">
        <v>530</v>
      </c>
      <c r="D74" s="27" t="s">
        <v>12</v>
      </c>
      <c r="E74" s="139">
        <v>310</v>
      </c>
      <c r="F74" s="68"/>
      <c r="G74" s="139">
        <v>88</v>
      </c>
      <c r="H74" s="139">
        <v>116.5</v>
      </c>
      <c r="I74" s="139">
        <v>217.5</v>
      </c>
      <c r="J74" s="68">
        <v>67</v>
      </c>
      <c r="K74" s="139">
        <v>130</v>
      </c>
      <c r="L74" s="139">
        <v>125.5</v>
      </c>
      <c r="M74" s="139">
        <v>79</v>
      </c>
      <c r="N74" s="139">
        <v>101</v>
      </c>
      <c r="O74" s="60"/>
      <c r="P74" s="132">
        <v>37.158756137479543</v>
      </c>
      <c r="Q74" s="132">
        <v>50.841243862520457</v>
      </c>
      <c r="R74" s="132">
        <v>49.193126022913262</v>
      </c>
      <c r="S74" s="132">
        <v>67.306873977086738</v>
      </c>
      <c r="T74" s="132">
        <v>42.648117839607202</v>
      </c>
      <c r="U74" s="132">
        <v>58.351882160392798</v>
      </c>
      <c r="V74" s="126"/>
      <c r="W74" s="140">
        <v>5.01</v>
      </c>
      <c r="X74" s="140">
        <v>5.15</v>
      </c>
      <c r="Y74" s="140">
        <v>4.46</v>
      </c>
      <c r="Z74" s="139">
        <v>960568.76</v>
      </c>
      <c r="AA74" s="60"/>
      <c r="AB74" s="140">
        <v>3.51</v>
      </c>
      <c r="AC74" s="28">
        <v>235017.73</v>
      </c>
      <c r="AE74" s="140">
        <v>0.65</v>
      </c>
      <c r="AF74" s="140">
        <v>0.39</v>
      </c>
      <c r="AG74" s="140">
        <v>0.5</v>
      </c>
      <c r="AH74" s="44">
        <v>101462.6</v>
      </c>
      <c r="AI74" s="60"/>
      <c r="AJ74" s="140">
        <v>0.28000000000000003</v>
      </c>
      <c r="AK74" s="140">
        <v>0.17</v>
      </c>
      <c r="AL74" s="140">
        <v>0.16</v>
      </c>
      <c r="AM74" s="44">
        <v>39835.81</v>
      </c>
      <c r="AO74" s="28">
        <v>20.680000000000007</v>
      </c>
      <c r="AP74" s="117">
        <v>5.3599999999999994</v>
      </c>
      <c r="AQ74" s="117">
        <v>2.19</v>
      </c>
      <c r="AR74" s="44">
        <v>32968.93</v>
      </c>
      <c r="AS74" s="60"/>
      <c r="AT74" s="71">
        <v>0.28000000000000003</v>
      </c>
      <c r="AU74" s="71">
        <v>0.31</v>
      </c>
      <c r="AV74" s="71">
        <v>0.4</v>
      </c>
      <c r="AW74" s="44">
        <v>71117.25</v>
      </c>
      <c r="AX74" s="60"/>
      <c r="AY74" s="140">
        <v>0.17</v>
      </c>
      <c r="AZ74" s="140">
        <v>0.1</v>
      </c>
      <c r="BA74" s="140">
        <v>0.13</v>
      </c>
      <c r="BB74" s="28">
        <v>23488.400000000001</v>
      </c>
      <c r="BC74" s="60"/>
      <c r="BD74" s="140">
        <v>0.56999999999999995</v>
      </c>
      <c r="BE74" s="140">
        <v>0.35</v>
      </c>
      <c r="BF74" s="140">
        <v>0.5</v>
      </c>
      <c r="BG74" s="44">
        <v>37407.06</v>
      </c>
      <c r="BH74" s="60"/>
      <c r="BI74" s="139">
        <v>0.28000000000000003</v>
      </c>
      <c r="BJ74" s="139">
        <v>0.17</v>
      </c>
      <c r="BK74" s="139">
        <v>0.16</v>
      </c>
      <c r="BL74" s="44">
        <v>43701.62</v>
      </c>
      <c r="BM74" s="60"/>
      <c r="BN74" s="140">
        <v>0.43</v>
      </c>
      <c r="BO74" s="140">
        <v>0.26</v>
      </c>
      <c r="BP74" s="140">
        <v>0.33</v>
      </c>
      <c r="BQ74" s="139">
        <v>26869.86</v>
      </c>
      <c r="BR74" s="60"/>
      <c r="BS74" s="140">
        <v>0.28000000000000003</v>
      </c>
      <c r="BT74" s="140">
        <v>0.17</v>
      </c>
      <c r="BU74" s="140">
        <v>0.16</v>
      </c>
      <c r="BV74" s="44">
        <v>66159.38</v>
      </c>
      <c r="BW74" s="60"/>
      <c r="BX74" s="140">
        <v>0.28000000000000003</v>
      </c>
      <c r="BY74" s="140">
        <v>0.17</v>
      </c>
      <c r="BZ74" s="140">
        <v>0.16</v>
      </c>
      <c r="CA74" s="44">
        <v>57082.58</v>
      </c>
      <c r="CB74" s="60"/>
      <c r="CC74" s="140">
        <v>0.56999999999999995</v>
      </c>
      <c r="CD74" s="140">
        <v>0.35</v>
      </c>
      <c r="CE74" s="140">
        <v>0.5</v>
      </c>
      <c r="CF74" s="44">
        <v>44887.62</v>
      </c>
      <c r="CG74" s="60"/>
      <c r="CH74" s="28">
        <v>1740567.6</v>
      </c>
      <c r="CI74" s="60"/>
      <c r="CJ74" s="64">
        <v>1707598.6700000002</v>
      </c>
      <c r="CK74" s="124"/>
      <c r="CN74" s="151"/>
    </row>
    <row r="75" spans="1:92" x14ac:dyDescent="0.25">
      <c r="A75" s="116" t="s">
        <v>70</v>
      </c>
      <c r="B75" s="24" t="s">
        <v>71</v>
      </c>
      <c r="C75" s="27" t="s">
        <v>67</v>
      </c>
      <c r="D75" s="27" t="s">
        <v>12</v>
      </c>
      <c r="E75" s="139">
        <v>251.7</v>
      </c>
      <c r="F75" s="68"/>
      <c r="G75" s="139">
        <v>69.33</v>
      </c>
      <c r="H75" s="139">
        <v>96.809999999999988</v>
      </c>
      <c r="I75" s="139">
        <v>180.79</v>
      </c>
      <c r="J75" s="68">
        <v>68</v>
      </c>
      <c r="K75" s="139">
        <v>102.22999999999999</v>
      </c>
      <c r="L75" s="139">
        <v>100.64999999999999</v>
      </c>
      <c r="M75" s="139">
        <v>65.489999999999995</v>
      </c>
      <c r="N75" s="139">
        <v>83.98</v>
      </c>
      <c r="O75" s="60"/>
      <c r="P75" s="132">
        <v>28.178825363825364</v>
      </c>
      <c r="Q75" s="132">
        <v>41.15117463617463</v>
      </c>
      <c r="R75" s="132">
        <v>39.347931392931386</v>
      </c>
      <c r="S75" s="132">
        <v>57.462068607068602</v>
      </c>
      <c r="T75" s="132">
        <v>34.133243243243243</v>
      </c>
      <c r="U75" s="132">
        <v>49.846756756756761</v>
      </c>
      <c r="V75" s="126"/>
      <c r="W75" s="140">
        <v>3.93</v>
      </c>
      <c r="X75" s="140">
        <v>4.26</v>
      </c>
      <c r="Y75" s="140">
        <v>3.7</v>
      </c>
      <c r="Z75" s="139">
        <v>781878.55</v>
      </c>
      <c r="AA75" s="60"/>
      <c r="AB75" s="140">
        <v>2.87</v>
      </c>
      <c r="AC75" s="28">
        <v>191968.7</v>
      </c>
      <c r="AE75" s="140">
        <v>0.51</v>
      </c>
      <c r="AF75" s="140">
        <v>0.32</v>
      </c>
      <c r="AG75" s="140">
        <v>0.41</v>
      </c>
      <c r="AH75" s="44">
        <v>81766.009999999995</v>
      </c>
      <c r="AI75" s="60"/>
      <c r="AJ75" s="140">
        <v>0.22</v>
      </c>
      <c r="AK75" s="140">
        <v>0.14000000000000001</v>
      </c>
      <c r="AL75" s="140">
        <v>0.13</v>
      </c>
      <c r="AM75" s="44">
        <v>32012.98</v>
      </c>
      <c r="AO75" s="28">
        <v>16.809999999999995</v>
      </c>
      <c r="AP75" s="117">
        <v>4.2699999999999996</v>
      </c>
      <c r="AQ75" s="117">
        <v>1.78</v>
      </c>
      <c r="AR75" s="44">
        <v>26692.62</v>
      </c>
      <c r="AS75" s="60"/>
      <c r="AT75" s="71">
        <v>0.22</v>
      </c>
      <c r="AU75" s="71">
        <v>0.26</v>
      </c>
      <c r="AV75" s="71">
        <v>0.33</v>
      </c>
      <c r="AW75" s="44">
        <v>58216.95</v>
      </c>
      <c r="AX75" s="60"/>
      <c r="AY75" s="140">
        <v>0.13</v>
      </c>
      <c r="AZ75" s="140">
        <v>0.08</v>
      </c>
      <c r="BA75" s="140">
        <v>0.11</v>
      </c>
      <c r="BB75" s="28">
        <v>18790.72</v>
      </c>
      <c r="BC75" s="60"/>
      <c r="BD75" s="140">
        <v>0.45</v>
      </c>
      <c r="BE75" s="140">
        <v>0.28999999999999998</v>
      </c>
      <c r="BF75" s="140">
        <v>0.41</v>
      </c>
      <c r="BG75" s="44">
        <v>30294.45</v>
      </c>
      <c r="BH75" s="60"/>
      <c r="BI75" s="139">
        <v>0.22</v>
      </c>
      <c r="BJ75" s="139">
        <v>0.14000000000000001</v>
      </c>
      <c r="BK75" s="139">
        <v>0.13</v>
      </c>
      <c r="BL75" s="44">
        <v>35104.58</v>
      </c>
      <c r="BM75" s="60"/>
      <c r="BN75" s="140">
        <v>0.34</v>
      </c>
      <c r="BO75" s="140">
        <v>0.21</v>
      </c>
      <c r="BP75" s="140">
        <v>0.27</v>
      </c>
      <c r="BQ75" s="139">
        <v>21601.26</v>
      </c>
      <c r="BR75" s="60"/>
      <c r="BS75" s="140">
        <v>0.22</v>
      </c>
      <c r="BT75" s="140">
        <v>0.14000000000000001</v>
      </c>
      <c r="BU75" s="140">
        <v>0.13</v>
      </c>
      <c r="BV75" s="44">
        <v>53144.42</v>
      </c>
      <c r="BW75" s="60"/>
      <c r="BX75" s="140">
        <v>0.22</v>
      </c>
      <c r="BY75" s="140">
        <v>0.14000000000000001</v>
      </c>
      <c r="BZ75" s="140">
        <v>0.13</v>
      </c>
      <c r="CA75" s="44">
        <v>45853.22</v>
      </c>
      <c r="CB75" s="60"/>
      <c r="CC75" s="140">
        <v>0.45</v>
      </c>
      <c r="CD75" s="140">
        <v>0.28999999999999998</v>
      </c>
      <c r="CE75" s="140">
        <v>0.41</v>
      </c>
      <c r="CF75" s="44">
        <v>36352.65</v>
      </c>
      <c r="CG75" s="60"/>
      <c r="CH75" s="28">
        <v>1413677.11</v>
      </c>
      <c r="CI75" s="60"/>
      <c r="CJ75" s="64">
        <v>1386984.49</v>
      </c>
      <c r="CK75" s="124"/>
      <c r="CN75" s="151"/>
    </row>
    <row r="76" spans="1:92" x14ac:dyDescent="0.25">
      <c r="A76" s="116" t="s">
        <v>83</v>
      </c>
      <c r="B76" s="24" t="s">
        <v>84</v>
      </c>
      <c r="C76" s="27" t="s">
        <v>78</v>
      </c>
      <c r="D76" s="27" t="s">
        <v>12</v>
      </c>
      <c r="E76" s="139">
        <v>2525.13</v>
      </c>
      <c r="F76" s="68"/>
      <c r="G76" s="139">
        <v>729.99</v>
      </c>
      <c r="H76" s="139">
        <v>996.65</v>
      </c>
      <c r="I76" s="139">
        <v>1768.81</v>
      </c>
      <c r="J76" s="68">
        <v>69</v>
      </c>
      <c r="K76" s="139">
        <v>1152.98</v>
      </c>
      <c r="L76" s="139">
        <v>1126.6500000000001</v>
      </c>
      <c r="M76" s="139">
        <v>599.99</v>
      </c>
      <c r="N76" s="139">
        <v>772.16000000000008</v>
      </c>
      <c r="O76" s="60"/>
      <c r="P76" s="132">
        <v>373.05795982071396</v>
      </c>
      <c r="Q76" s="132">
        <v>356.93204017928605</v>
      </c>
      <c r="R76" s="132">
        <v>509.33329998399233</v>
      </c>
      <c r="S76" s="132">
        <v>487.31670001600764</v>
      </c>
      <c r="T76" s="132">
        <v>394.60874019529376</v>
      </c>
      <c r="U76" s="132">
        <v>377.55125980470632</v>
      </c>
      <c r="V76" s="126"/>
      <c r="W76" s="140">
        <v>42.71</v>
      </c>
      <c r="X76" s="140">
        <v>44.95</v>
      </c>
      <c r="Y76" s="140">
        <v>34.83</v>
      </c>
      <c r="Z76" s="139">
        <v>8024287.6799999997</v>
      </c>
      <c r="AA76" s="60"/>
      <c r="AB76" s="140">
        <v>29.14</v>
      </c>
      <c r="AC76" s="28">
        <v>1939912.65</v>
      </c>
      <c r="AE76" s="140">
        <v>5.76</v>
      </c>
      <c r="AF76" s="140">
        <v>2.99</v>
      </c>
      <c r="AG76" s="140">
        <v>3.86</v>
      </c>
      <c r="AH76" s="44">
        <v>828629.51</v>
      </c>
      <c r="AI76" s="60"/>
      <c r="AJ76" s="140">
        <v>2.56</v>
      </c>
      <c r="AK76" s="140">
        <v>1.33</v>
      </c>
      <c r="AL76" s="140">
        <v>1.28</v>
      </c>
      <c r="AM76" s="44">
        <v>336917.33</v>
      </c>
      <c r="AO76" s="28">
        <v>172.75000000000003</v>
      </c>
      <c r="AP76" s="117">
        <v>51.36</v>
      </c>
      <c r="AQ76" s="117">
        <v>17.899999999999999</v>
      </c>
      <c r="AR76" s="44">
        <v>283279.08</v>
      </c>
      <c r="AS76" s="60"/>
      <c r="AT76" s="71">
        <v>2.56</v>
      </c>
      <c r="AU76" s="71">
        <v>2.39</v>
      </c>
      <c r="AV76" s="71">
        <v>3.08</v>
      </c>
      <c r="AW76" s="44">
        <v>575024.44999999995</v>
      </c>
      <c r="AX76" s="60"/>
      <c r="AY76" s="140">
        <v>1.53</v>
      </c>
      <c r="AZ76" s="140">
        <v>0.79</v>
      </c>
      <c r="BA76" s="140">
        <v>1.02</v>
      </c>
      <c r="BB76" s="28">
        <v>196128.14</v>
      </c>
      <c r="BC76" s="60"/>
      <c r="BD76" s="140">
        <v>5.12</v>
      </c>
      <c r="BE76" s="140">
        <v>2.66</v>
      </c>
      <c r="BF76" s="140">
        <v>3.86</v>
      </c>
      <c r="BG76" s="44">
        <v>306632.52</v>
      </c>
      <c r="BH76" s="60"/>
      <c r="BI76" s="139">
        <v>2.56</v>
      </c>
      <c r="BJ76" s="139">
        <v>1.33</v>
      </c>
      <c r="BK76" s="139">
        <v>1.28</v>
      </c>
      <c r="BL76" s="44">
        <v>370389.14</v>
      </c>
      <c r="BM76" s="60"/>
      <c r="BN76" s="140">
        <v>3.84</v>
      </c>
      <c r="BO76" s="140">
        <v>1.99</v>
      </c>
      <c r="BP76" s="140">
        <v>2.57</v>
      </c>
      <c r="BQ76" s="139">
        <v>221281.2</v>
      </c>
      <c r="BR76" s="60"/>
      <c r="BS76" s="140">
        <v>2.56</v>
      </c>
      <c r="BT76" s="140">
        <v>1.33</v>
      </c>
      <c r="BU76" s="140">
        <v>1.28</v>
      </c>
      <c r="BV76" s="44">
        <v>560727.86</v>
      </c>
      <c r="BW76" s="60"/>
      <c r="BX76" s="140">
        <v>2.56</v>
      </c>
      <c r="BY76" s="140">
        <v>1.33</v>
      </c>
      <c r="BZ76" s="140">
        <v>1.28</v>
      </c>
      <c r="CA76" s="44">
        <v>483798.26</v>
      </c>
      <c r="CB76" s="60"/>
      <c r="CC76" s="140">
        <v>5.12</v>
      </c>
      <c r="CD76" s="140">
        <v>2.66</v>
      </c>
      <c r="CE76" s="140">
        <v>3.86</v>
      </c>
      <c r="CF76" s="44">
        <v>367952.04</v>
      </c>
      <c r="CG76" s="60"/>
      <c r="CH76" s="28">
        <v>14494959.859999999</v>
      </c>
      <c r="CI76" s="60"/>
      <c r="CJ76" s="64">
        <v>14211680.779999999</v>
      </c>
      <c r="CK76" s="124"/>
      <c r="CN76" s="151"/>
    </row>
    <row r="77" spans="1:92" x14ac:dyDescent="0.25">
      <c r="A77" s="116" t="s">
        <v>381</v>
      </c>
      <c r="B77" s="24" t="s">
        <v>382</v>
      </c>
      <c r="C77" s="27" t="s">
        <v>142</v>
      </c>
      <c r="D77" s="27" t="s">
        <v>120</v>
      </c>
      <c r="E77" s="139">
        <v>1835.75</v>
      </c>
      <c r="F77" s="68"/>
      <c r="G77" s="139">
        <v>727.5</v>
      </c>
      <c r="H77" s="139">
        <v>1099.5</v>
      </c>
      <c r="I77" s="139">
        <v>1099.5</v>
      </c>
      <c r="J77" s="68">
        <v>70</v>
      </c>
      <c r="K77" s="139">
        <v>1159.75</v>
      </c>
      <c r="L77" s="139">
        <v>1151</v>
      </c>
      <c r="M77" s="139">
        <v>676</v>
      </c>
      <c r="N77" s="139">
        <v>0</v>
      </c>
      <c r="O77" s="60"/>
      <c r="P77" s="132">
        <v>375.75952380952378</v>
      </c>
      <c r="Q77" s="132">
        <v>351.74047619047622</v>
      </c>
      <c r="R77" s="132">
        <v>567.90047619047618</v>
      </c>
      <c r="S77" s="132">
        <v>531.59952380952382</v>
      </c>
      <c r="T77" s="132">
        <v>0</v>
      </c>
      <c r="U77" s="132">
        <v>0</v>
      </c>
      <c r="V77" s="126"/>
      <c r="W77" s="140">
        <v>42.63</v>
      </c>
      <c r="X77" s="140">
        <v>49.65</v>
      </c>
      <c r="Y77" s="140">
        <v>0</v>
      </c>
      <c r="Z77" s="139">
        <v>5801182.2000000002</v>
      </c>
      <c r="AA77" s="60"/>
      <c r="AB77" s="140">
        <v>18.45</v>
      </c>
      <c r="AC77" s="28">
        <v>1160236.44</v>
      </c>
      <c r="AE77" s="140">
        <v>5.79</v>
      </c>
      <c r="AF77" s="140">
        <v>3.38</v>
      </c>
      <c r="AG77" s="140">
        <v>0</v>
      </c>
      <c r="AH77" s="44">
        <v>576472.05000000005</v>
      </c>
      <c r="AI77" s="60"/>
      <c r="AJ77" s="140">
        <v>2.57</v>
      </c>
      <c r="AK77" s="140">
        <v>1.5</v>
      </c>
      <c r="AL77" s="140">
        <v>0</v>
      </c>
      <c r="AM77" s="44">
        <v>255860.55</v>
      </c>
      <c r="AO77" s="28">
        <v>126.41000000000001</v>
      </c>
      <c r="AP77" s="117">
        <v>39.67</v>
      </c>
      <c r="AQ77" s="117">
        <v>13.01</v>
      </c>
      <c r="AR77" s="44">
        <v>209803.3</v>
      </c>
      <c r="AS77" s="60"/>
      <c r="AT77" s="71">
        <v>2.57</v>
      </c>
      <c r="AU77" s="71">
        <v>2.7</v>
      </c>
      <c r="AV77" s="71">
        <v>0</v>
      </c>
      <c r="AW77" s="44">
        <v>355066.25</v>
      </c>
      <c r="AX77" s="60"/>
      <c r="AY77" s="140">
        <v>1.54</v>
      </c>
      <c r="AZ77" s="140">
        <v>0.9</v>
      </c>
      <c r="BA77" s="140">
        <v>0</v>
      </c>
      <c r="BB77" s="28">
        <v>143279.24</v>
      </c>
      <c r="BC77" s="60"/>
      <c r="BD77" s="140">
        <v>5.15</v>
      </c>
      <c r="BE77" s="140">
        <v>3</v>
      </c>
      <c r="BF77" s="140">
        <v>0</v>
      </c>
      <c r="BG77" s="44">
        <v>214695.45</v>
      </c>
      <c r="BH77" s="60"/>
      <c r="BI77" s="139">
        <v>2.57</v>
      </c>
      <c r="BJ77" s="139">
        <v>1.5</v>
      </c>
      <c r="BK77" s="139">
        <v>0</v>
      </c>
      <c r="BL77" s="44">
        <v>291582.94</v>
      </c>
      <c r="BM77" s="60"/>
      <c r="BN77" s="140">
        <v>3.86</v>
      </c>
      <c r="BO77" s="140">
        <v>2.25</v>
      </c>
      <c r="BP77" s="140">
        <v>0</v>
      </c>
      <c r="BQ77" s="139">
        <v>160955.73000000001</v>
      </c>
      <c r="BR77" s="60"/>
      <c r="BS77" s="140">
        <v>2.57</v>
      </c>
      <c r="BT77" s="140">
        <v>1.5</v>
      </c>
      <c r="BU77" s="140">
        <v>0</v>
      </c>
      <c r="BV77" s="44">
        <v>441424.06</v>
      </c>
      <c r="BW77" s="60"/>
      <c r="BX77" s="140">
        <v>2.57</v>
      </c>
      <c r="BY77" s="140">
        <v>1.5</v>
      </c>
      <c r="BZ77" s="140">
        <v>0</v>
      </c>
      <c r="CA77" s="44">
        <v>380862.46</v>
      </c>
      <c r="CB77" s="60"/>
      <c r="CC77" s="140">
        <v>5.15</v>
      </c>
      <c r="CD77" s="140">
        <v>3</v>
      </c>
      <c r="CE77" s="140">
        <v>0</v>
      </c>
      <c r="CF77" s="44">
        <v>257629.65</v>
      </c>
      <c r="CG77" s="60"/>
      <c r="CH77" s="28">
        <v>10249050.32</v>
      </c>
      <c r="CI77" s="60"/>
      <c r="CJ77" s="64">
        <v>10039247.02</v>
      </c>
      <c r="CK77" s="124"/>
      <c r="CN77" s="151"/>
    </row>
    <row r="78" spans="1:92" x14ac:dyDescent="0.25">
      <c r="A78" s="116" t="s">
        <v>298</v>
      </c>
      <c r="B78" s="24" t="s">
        <v>299</v>
      </c>
      <c r="C78" s="27" t="s">
        <v>142</v>
      </c>
      <c r="D78" s="27" t="s">
        <v>12</v>
      </c>
      <c r="E78" s="139">
        <v>2702.8</v>
      </c>
      <c r="F78" s="68"/>
      <c r="G78" s="139">
        <v>659.31999999999994</v>
      </c>
      <c r="H78" s="139">
        <v>1075.49</v>
      </c>
      <c r="I78" s="139">
        <v>2017.6499999999999</v>
      </c>
      <c r="J78" s="68">
        <v>71</v>
      </c>
      <c r="K78" s="139">
        <v>1105.31</v>
      </c>
      <c r="L78" s="139">
        <v>1079.48</v>
      </c>
      <c r="M78" s="139">
        <v>655.33000000000004</v>
      </c>
      <c r="N78" s="139">
        <v>942.16</v>
      </c>
      <c r="O78" s="60"/>
      <c r="P78" s="132">
        <v>389.22482343843967</v>
      </c>
      <c r="Q78" s="132">
        <v>270.09517656156027</v>
      </c>
      <c r="R78" s="132">
        <v>634.9077919065212</v>
      </c>
      <c r="S78" s="132">
        <v>440.58220809347881</v>
      </c>
      <c r="T78" s="132">
        <v>556.19738465503906</v>
      </c>
      <c r="U78" s="132">
        <v>385.96261534496091</v>
      </c>
      <c r="V78" s="126"/>
      <c r="W78" s="140">
        <v>39.450000000000003</v>
      </c>
      <c r="X78" s="140">
        <v>49.36</v>
      </c>
      <c r="Y78" s="140">
        <v>43.24</v>
      </c>
      <c r="Z78" s="139">
        <v>8703498.4900000002</v>
      </c>
      <c r="AA78" s="60"/>
      <c r="AB78" s="140">
        <v>32.17</v>
      </c>
      <c r="AC78" s="28">
        <v>2156656.7200000002</v>
      </c>
      <c r="AE78" s="140">
        <v>5.52</v>
      </c>
      <c r="AF78" s="140">
        <v>3.27</v>
      </c>
      <c r="AG78" s="140">
        <v>4.71</v>
      </c>
      <c r="AH78" s="44">
        <v>892485.21</v>
      </c>
      <c r="AI78" s="60"/>
      <c r="AJ78" s="140">
        <v>2.4500000000000002</v>
      </c>
      <c r="AK78" s="140">
        <v>1.45</v>
      </c>
      <c r="AL78" s="140">
        <v>1.57</v>
      </c>
      <c r="AM78" s="44">
        <v>358474.12</v>
      </c>
      <c r="AO78" s="28">
        <v>186.78000000000003</v>
      </c>
      <c r="AP78" s="117">
        <v>75.349999999999994</v>
      </c>
      <c r="AQ78" s="117">
        <v>19.16</v>
      </c>
      <c r="AR78" s="44">
        <v>330467.62</v>
      </c>
      <c r="AS78" s="60"/>
      <c r="AT78" s="71">
        <v>2.4500000000000002</v>
      </c>
      <c r="AU78" s="71">
        <v>2.62</v>
      </c>
      <c r="AV78" s="71">
        <v>3.76</v>
      </c>
      <c r="AW78" s="44">
        <v>636431.65</v>
      </c>
      <c r="AX78" s="60"/>
      <c r="AY78" s="140">
        <v>1.47</v>
      </c>
      <c r="AZ78" s="140">
        <v>0.87</v>
      </c>
      <c r="BA78" s="140">
        <v>1.25</v>
      </c>
      <c r="BB78" s="28">
        <v>210808.39</v>
      </c>
      <c r="BC78" s="60"/>
      <c r="BD78" s="140">
        <v>4.91</v>
      </c>
      <c r="BE78" s="140">
        <v>2.91</v>
      </c>
      <c r="BF78" s="140">
        <v>4.71</v>
      </c>
      <c r="BG78" s="44">
        <v>330077.78999999998</v>
      </c>
      <c r="BH78" s="60"/>
      <c r="BI78" s="139">
        <v>2.4500000000000002</v>
      </c>
      <c r="BJ78" s="139">
        <v>1.45</v>
      </c>
      <c r="BK78" s="139">
        <v>1.57</v>
      </c>
      <c r="BL78" s="44">
        <v>391881.74</v>
      </c>
      <c r="BM78" s="60"/>
      <c r="BN78" s="140">
        <v>3.68</v>
      </c>
      <c r="BO78" s="140">
        <v>2.1800000000000002</v>
      </c>
      <c r="BP78" s="140">
        <v>3.14</v>
      </c>
      <c r="BQ78" s="139">
        <v>237087</v>
      </c>
      <c r="BR78" s="60"/>
      <c r="BS78" s="140">
        <v>2.4500000000000002</v>
      </c>
      <c r="BT78" s="140">
        <v>1.45</v>
      </c>
      <c r="BU78" s="140">
        <v>1.57</v>
      </c>
      <c r="BV78" s="44">
        <v>593265.26</v>
      </c>
      <c r="BW78" s="60"/>
      <c r="BX78" s="140">
        <v>2.4500000000000002</v>
      </c>
      <c r="BY78" s="140">
        <v>1.45</v>
      </c>
      <c r="BZ78" s="140">
        <v>1.57</v>
      </c>
      <c r="CA78" s="44">
        <v>511871.66</v>
      </c>
      <c r="CB78" s="60"/>
      <c r="CC78" s="140">
        <v>4.91</v>
      </c>
      <c r="CD78" s="140">
        <v>2.91</v>
      </c>
      <c r="CE78" s="140">
        <v>4.71</v>
      </c>
      <c r="CF78" s="44">
        <v>396085.83</v>
      </c>
      <c r="CG78" s="60"/>
      <c r="CH78" s="28">
        <v>15749091.48</v>
      </c>
      <c r="CI78" s="60"/>
      <c r="CJ78" s="64">
        <v>15418623.860000001</v>
      </c>
      <c r="CK78" s="124"/>
      <c r="CN78" s="151"/>
    </row>
    <row r="79" spans="1:92" x14ac:dyDescent="0.25">
      <c r="A79" s="116" t="s">
        <v>187</v>
      </c>
      <c r="B79" s="24" t="s">
        <v>188</v>
      </c>
      <c r="C79" s="27" t="s">
        <v>142</v>
      </c>
      <c r="D79" s="27" t="s">
        <v>120</v>
      </c>
      <c r="E79" s="139">
        <v>7594.38</v>
      </c>
      <c r="F79" s="68"/>
      <c r="G79" s="139">
        <v>3311.33</v>
      </c>
      <c r="H79" s="139">
        <v>4243.6400000000003</v>
      </c>
      <c r="I79" s="139">
        <v>4243.6400000000003</v>
      </c>
      <c r="J79" s="68">
        <v>72</v>
      </c>
      <c r="K79" s="139">
        <v>5080.7299999999996</v>
      </c>
      <c r="L79" s="139">
        <v>5041.32</v>
      </c>
      <c r="M79" s="139">
        <v>2513.65</v>
      </c>
      <c r="N79" s="139">
        <v>0</v>
      </c>
      <c r="O79" s="60"/>
      <c r="P79" s="132">
        <v>1038.7668117808541</v>
      </c>
      <c r="Q79" s="132">
        <v>2272.5631882191456</v>
      </c>
      <c r="R79" s="132">
        <v>1331.2331882191459</v>
      </c>
      <c r="S79" s="132">
        <v>2912.4068117808547</v>
      </c>
      <c r="T79" s="132">
        <v>0</v>
      </c>
      <c r="U79" s="132">
        <v>0</v>
      </c>
      <c r="V79" s="126"/>
      <c r="W79" s="140">
        <v>182.87</v>
      </c>
      <c r="X79" s="140">
        <v>183.05</v>
      </c>
      <c r="Y79" s="140">
        <v>0</v>
      </c>
      <c r="Z79" s="139">
        <v>23003560.800000001</v>
      </c>
      <c r="AA79" s="60"/>
      <c r="AB79" s="140">
        <v>73.180000000000007</v>
      </c>
      <c r="AC79" s="28">
        <v>4600712.16</v>
      </c>
      <c r="AE79" s="140">
        <v>25.4</v>
      </c>
      <c r="AF79" s="140">
        <v>12.56</v>
      </c>
      <c r="AG79" s="140">
        <v>0</v>
      </c>
      <c r="AH79" s="44">
        <v>2386355.4</v>
      </c>
      <c r="AI79" s="60"/>
      <c r="AJ79" s="140">
        <v>11.29</v>
      </c>
      <c r="AK79" s="140">
        <v>5.58</v>
      </c>
      <c r="AL79" s="140">
        <v>0</v>
      </c>
      <c r="AM79" s="44">
        <v>1060532.55</v>
      </c>
      <c r="AO79" s="28">
        <v>504.05</v>
      </c>
      <c r="AP79" s="117">
        <v>148.64000000000001</v>
      </c>
      <c r="AQ79" s="117">
        <v>53.86</v>
      </c>
      <c r="AR79" s="44">
        <v>825857.87</v>
      </c>
      <c r="AS79" s="60"/>
      <c r="AT79" s="71">
        <v>11.29</v>
      </c>
      <c r="AU79" s="71">
        <v>10.050000000000001</v>
      </c>
      <c r="AV79" s="71">
        <v>0</v>
      </c>
      <c r="AW79" s="44">
        <v>1437782.5</v>
      </c>
      <c r="AX79" s="60"/>
      <c r="AY79" s="140">
        <v>6.77</v>
      </c>
      <c r="AZ79" s="140">
        <v>3.35</v>
      </c>
      <c r="BA79" s="140">
        <v>0</v>
      </c>
      <c r="BB79" s="28">
        <v>594256.52</v>
      </c>
      <c r="BC79" s="60"/>
      <c r="BD79" s="140">
        <v>22.58</v>
      </c>
      <c r="BE79" s="140">
        <v>11.17</v>
      </c>
      <c r="BF79" s="140">
        <v>0</v>
      </c>
      <c r="BG79" s="44">
        <v>889076.25</v>
      </c>
      <c r="BH79" s="60"/>
      <c r="BI79" s="139">
        <v>11.29</v>
      </c>
      <c r="BJ79" s="139">
        <v>5.58</v>
      </c>
      <c r="BK79" s="139">
        <v>0</v>
      </c>
      <c r="BL79" s="44">
        <v>1208600.54</v>
      </c>
      <c r="BM79" s="60"/>
      <c r="BN79" s="140">
        <v>16.93</v>
      </c>
      <c r="BO79" s="140">
        <v>8.3699999999999992</v>
      </c>
      <c r="BP79" s="140">
        <v>0</v>
      </c>
      <c r="BQ79" s="139">
        <v>666477.9</v>
      </c>
      <c r="BR79" s="60"/>
      <c r="BS79" s="140">
        <v>11.29</v>
      </c>
      <c r="BT79" s="140">
        <v>5.58</v>
      </c>
      <c r="BU79" s="140">
        <v>0</v>
      </c>
      <c r="BV79" s="44">
        <v>1829686.46</v>
      </c>
      <c r="BW79" s="60"/>
      <c r="BX79" s="140">
        <v>11.29</v>
      </c>
      <c r="BY79" s="140">
        <v>5.58</v>
      </c>
      <c r="BZ79" s="140">
        <v>0</v>
      </c>
      <c r="CA79" s="44">
        <v>1578660.86</v>
      </c>
      <c r="CB79" s="60"/>
      <c r="CC79" s="140">
        <v>22.58</v>
      </c>
      <c r="CD79" s="140">
        <v>11.17</v>
      </c>
      <c r="CE79" s="140">
        <v>0</v>
      </c>
      <c r="CF79" s="44">
        <v>1066871.25</v>
      </c>
      <c r="CG79" s="60"/>
      <c r="CH79" s="28">
        <v>41148431.060000002</v>
      </c>
      <c r="CI79" s="60"/>
      <c r="CJ79" s="64">
        <v>40322573.190000005</v>
      </c>
      <c r="CK79" s="124"/>
      <c r="CN79" s="151"/>
    </row>
    <row r="80" spans="1:92" x14ac:dyDescent="0.25">
      <c r="A80" s="116" t="s">
        <v>207</v>
      </c>
      <c r="B80" s="24" t="s">
        <v>208</v>
      </c>
      <c r="C80" s="27" t="s">
        <v>142</v>
      </c>
      <c r="D80" s="27" t="s">
        <v>131</v>
      </c>
      <c r="E80" s="139">
        <v>3594</v>
      </c>
      <c r="F80" s="68"/>
      <c r="G80" s="139">
        <v>0</v>
      </c>
      <c r="H80" s="139">
        <v>0</v>
      </c>
      <c r="I80" s="139">
        <v>3594</v>
      </c>
      <c r="J80" s="68">
        <v>73</v>
      </c>
      <c r="K80" s="139">
        <v>0</v>
      </c>
      <c r="L80" s="139">
        <v>0</v>
      </c>
      <c r="M80" s="139">
        <v>0</v>
      </c>
      <c r="N80" s="139">
        <v>3594</v>
      </c>
      <c r="O80" s="60"/>
      <c r="P80" s="132">
        <v>0</v>
      </c>
      <c r="Q80" s="132">
        <v>0</v>
      </c>
      <c r="R80" s="132">
        <v>0</v>
      </c>
      <c r="S80" s="132">
        <v>0</v>
      </c>
      <c r="T80" s="132">
        <v>974</v>
      </c>
      <c r="U80" s="132">
        <v>2620</v>
      </c>
      <c r="V80" s="126"/>
      <c r="W80" s="140">
        <v>0</v>
      </c>
      <c r="X80" s="140">
        <v>0</v>
      </c>
      <c r="Y80" s="140">
        <v>153.5</v>
      </c>
      <c r="Z80" s="139">
        <v>11077481</v>
      </c>
      <c r="AA80" s="60"/>
      <c r="AB80" s="140">
        <v>51.16</v>
      </c>
      <c r="AC80" s="28">
        <v>3692124.41</v>
      </c>
      <c r="AE80" s="140">
        <v>0</v>
      </c>
      <c r="AF80" s="140">
        <v>0</v>
      </c>
      <c r="AG80" s="140">
        <v>17.97</v>
      </c>
      <c r="AH80" s="44">
        <v>1296823.02</v>
      </c>
      <c r="AI80" s="60"/>
      <c r="AJ80" s="140">
        <v>0</v>
      </c>
      <c r="AK80" s="140">
        <v>0</v>
      </c>
      <c r="AL80" s="140">
        <v>5.99</v>
      </c>
      <c r="AM80" s="44">
        <v>432274.34</v>
      </c>
      <c r="AO80" s="28">
        <v>233.41</v>
      </c>
      <c r="AP80" s="117">
        <v>56.14</v>
      </c>
      <c r="AQ80" s="117">
        <v>25.48</v>
      </c>
      <c r="AR80" s="44">
        <v>367147.96</v>
      </c>
      <c r="AS80" s="60"/>
      <c r="AT80" s="71">
        <v>0</v>
      </c>
      <c r="AU80" s="71">
        <v>0</v>
      </c>
      <c r="AV80" s="71">
        <v>14.37</v>
      </c>
      <c r="AW80" s="44">
        <v>1126823.55</v>
      </c>
      <c r="AX80" s="60"/>
      <c r="AY80" s="140">
        <v>0</v>
      </c>
      <c r="AZ80" s="140">
        <v>0</v>
      </c>
      <c r="BA80" s="140">
        <v>4.79</v>
      </c>
      <c r="BB80" s="28">
        <v>281273.59000000003</v>
      </c>
      <c r="BC80" s="60"/>
      <c r="BD80" s="140">
        <v>0</v>
      </c>
      <c r="BE80" s="140">
        <v>0</v>
      </c>
      <c r="BF80" s="140">
        <v>17.97</v>
      </c>
      <c r="BG80" s="44">
        <v>473383.71</v>
      </c>
      <c r="BH80" s="60"/>
      <c r="BI80" s="139">
        <v>0</v>
      </c>
      <c r="BJ80" s="139">
        <v>0</v>
      </c>
      <c r="BK80" s="139">
        <v>5.99</v>
      </c>
      <c r="BL80" s="44">
        <v>429135.58</v>
      </c>
      <c r="BM80" s="60"/>
      <c r="BN80" s="140">
        <v>0</v>
      </c>
      <c r="BO80" s="140">
        <v>0</v>
      </c>
      <c r="BP80" s="140">
        <v>11.98</v>
      </c>
      <c r="BQ80" s="139">
        <v>315589.14</v>
      </c>
      <c r="BR80" s="60"/>
      <c r="BS80" s="140">
        <v>0</v>
      </c>
      <c r="BT80" s="140">
        <v>0</v>
      </c>
      <c r="BU80" s="140">
        <v>5.99</v>
      </c>
      <c r="BV80" s="44">
        <v>649663.42000000004</v>
      </c>
      <c r="BW80" s="60"/>
      <c r="BX80" s="140">
        <v>0</v>
      </c>
      <c r="BY80" s="140">
        <v>0</v>
      </c>
      <c r="BZ80" s="140">
        <v>5.99</v>
      </c>
      <c r="CA80" s="44">
        <v>560532.22</v>
      </c>
      <c r="CB80" s="60"/>
      <c r="CC80" s="140">
        <v>0</v>
      </c>
      <c r="CD80" s="140">
        <v>0</v>
      </c>
      <c r="CE80" s="140">
        <v>17.97</v>
      </c>
      <c r="CF80" s="44">
        <v>568049.67000000004</v>
      </c>
      <c r="CG80" s="60"/>
      <c r="CH80" s="28">
        <v>21270301.609999999</v>
      </c>
      <c r="CI80" s="60"/>
      <c r="CJ80" s="64">
        <v>20903153.649999999</v>
      </c>
      <c r="CK80" s="124"/>
      <c r="CN80" s="151"/>
    </row>
    <row r="81" spans="1:92" x14ac:dyDescent="0.25">
      <c r="A81" s="116" t="s">
        <v>427</v>
      </c>
      <c r="B81" s="24" t="s">
        <v>428</v>
      </c>
      <c r="C81" s="27" t="s">
        <v>142</v>
      </c>
      <c r="D81" s="27" t="s">
        <v>131</v>
      </c>
      <c r="E81" s="139">
        <v>843.32</v>
      </c>
      <c r="F81" s="68"/>
      <c r="G81" s="139">
        <v>0</v>
      </c>
      <c r="H81" s="139">
        <v>0</v>
      </c>
      <c r="I81" s="139">
        <v>843.32</v>
      </c>
      <c r="J81" s="68">
        <v>74</v>
      </c>
      <c r="K81" s="139">
        <v>0</v>
      </c>
      <c r="L81" s="139">
        <v>0</v>
      </c>
      <c r="M81" s="139">
        <v>0</v>
      </c>
      <c r="N81" s="139">
        <v>843.32</v>
      </c>
      <c r="O81" s="60"/>
      <c r="P81" s="132">
        <v>0</v>
      </c>
      <c r="Q81" s="132">
        <v>0</v>
      </c>
      <c r="R81" s="132">
        <v>0</v>
      </c>
      <c r="S81" s="132">
        <v>0</v>
      </c>
      <c r="T81" s="132">
        <v>297</v>
      </c>
      <c r="U81" s="132">
        <v>546.32000000000005</v>
      </c>
      <c r="V81" s="126"/>
      <c r="W81" s="140">
        <v>0</v>
      </c>
      <c r="X81" s="140">
        <v>0</v>
      </c>
      <c r="Y81" s="140">
        <v>36.700000000000003</v>
      </c>
      <c r="Z81" s="139">
        <v>2648492.2000000002</v>
      </c>
      <c r="AA81" s="60"/>
      <c r="AB81" s="140">
        <v>12.23</v>
      </c>
      <c r="AC81" s="28">
        <v>882742.45</v>
      </c>
      <c r="AE81" s="140">
        <v>0</v>
      </c>
      <c r="AF81" s="140">
        <v>0</v>
      </c>
      <c r="AG81" s="140">
        <v>4.21</v>
      </c>
      <c r="AH81" s="44">
        <v>303818.86</v>
      </c>
      <c r="AI81" s="60"/>
      <c r="AJ81" s="140">
        <v>0</v>
      </c>
      <c r="AK81" s="140">
        <v>0</v>
      </c>
      <c r="AL81" s="140">
        <v>1.4</v>
      </c>
      <c r="AM81" s="44">
        <v>101032.4</v>
      </c>
      <c r="AO81" s="28">
        <v>55.660000000000004</v>
      </c>
      <c r="AP81" s="117">
        <v>13.91</v>
      </c>
      <c r="AQ81" s="117">
        <v>5.98</v>
      </c>
      <c r="AR81" s="44">
        <v>88144.89</v>
      </c>
      <c r="AS81" s="60"/>
      <c r="AT81" s="71">
        <v>0</v>
      </c>
      <c r="AU81" s="71">
        <v>0</v>
      </c>
      <c r="AV81" s="71">
        <v>3.37</v>
      </c>
      <c r="AW81" s="44">
        <v>264258.55</v>
      </c>
      <c r="AX81" s="60"/>
      <c r="AY81" s="140">
        <v>0</v>
      </c>
      <c r="AZ81" s="140">
        <v>0</v>
      </c>
      <c r="BA81" s="140">
        <v>1.1200000000000001</v>
      </c>
      <c r="BB81" s="28">
        <v>65767.520000000004</v>
      </c>
      <c r="BC81" s="60"/>
      <c r="BD81" s="140">
        <v>0</v>
      </c>
      <c r="BE81" s="140">
        <v>0</v>
      </c>
      <c r="BF81" s="140">
        <v>4.21</v>
      </c>
      <c r="BG81" s="44">
        <v>110904.03</v>
      </c>
      <c r="BH81" s="60"/>
      <c r="BI81" s="139">
        <v>0</v>
      </c>
      <c r="BJ81" s="139">
        <v>0</v>
      </c>
      <c r="BK81" s="139">
        <v>1.4</v>
      </c>
      <c r="BL81" s="44">
        <v>100298.8</v>
      </c>
      <c r="BM81" s="60"/>
      <c r="BN81" s="140">
        <v>0</v>
      </c>
      <c r="BO81" s="140">
        <v>0</v>
      </c>
      <c r="BP81" s="140">
        <v>2.81</v>
      </c>
      <c r="BQ81" s="139">
        <v>74023.83</v>
      </c>
      <c r="BR81" s="60"/>
      <c r="BS81" s="140">
        <v>0</v>
      </c>
      <c r="BT81" s="140">
        <v>0</v>
      </c>
      <c r="BU81" s="140">
        <v>1.4</v>
      </c>
      <c r="BV81" s="44">
        <v>151841.20000000001</v>
      </c>
      <c r="BW81" s="60"/>
      <c r="BX81" s="140">
        <v>0</v>
      </c>
      <c r="BY81" s="140">
        <v>0</v>
      </c>
      <c r="BZ81" s="140">
        <v>1.4</v>
      </c>
      <c r="CA81" s="44">
        <v>131009.2</v>
      </c>
      <c r="CB81" s="60"/>
      <c r="CC81" s="140">
        <v>0</v>
      </c>
      <c r="CD81" s="140">
        <v>0</v>
      </c>
      <c r="CE81" s="140">
        <v>4.21</v>
      </c>
      <c r="CF81" s="44">
        <v>133082.31</v>
      </c>
      <c r="CG81" s="60"/>
      <c r="CH81" s="28">
        <v>5055416.24</v>
      </c>
      <c r="CI81" s="60"/>
      <c r="CJ81" s="64">
        <v>4967271.3500000006</v>
      </c>
      <c r="CK81" s="124"/>
      <c r="CN81" s="151"/>
    </row>
    <row r="82" spans="1:92" x14ac:dyDescent="0.25">
      <c r="A82" s="116" t="s">
        <v>319</v>
      </c>
      <c r="B82" s="24" t="s">
        <v>320</v>
      </c>
      <c r="C82" s="27" t="s">
        <v>142</v>
      </c>
      <c r="D82" s="27" t="s">
        <v>120</v>
      </c>
      <c r="E82" s="139">
        <v>1829</v>
      </c>
      <c r="F82" s="68"/>
      <c r="G82" s="139">
        <v>739.75</v>
      </c>
      <c r="H82" s="139">
        <v>1061</v>
      </c>
      <c r="I82" s="139">
        <v>1061</v>
      </c>
      <c r="J82" s="68">
        <v>75</v>
      </c>
      <c r="K82" s="139">
        <v>1187</v>
      </c>
      <c r="L82" s="139">
        <v>1158.75</v>
      </c>
      <c r="M82" s="139">
        <v>642</v>
      </c>
      <c r="N82" s="139">
        <v>0</v>
      </c>
      <c r="O82" s="60"/>
      <c r="P82" s="132">
        <v>264.69144384284328</v>
      </c>
      <c r="Q82" s="132">
        <v>475.05855615715672</v>
      </c>
      <c r="R82" s="132">
        <v>379.63855615715676</v>
      </c>
      <c r="S82" s="132">
        <v>681.3614438428433</v>
      </c>
      <c r="T82" s="132">
        <v>0</v>
      </c>
      <c r="U82" s="132">
        <v>0</v>
      </c>
      <c r="V82" s="126"/>
      <c r="W82" s="140">
        <v>41.39</v>
      </c>
      <c r="X82" s="140">
        <v>46.23</v>
      </c>
      <c r="Y82" s="140">
        <v>0</v>
      </c>
      <c r="Z82" s="139">
        <v>5508231.2999999998</v>
      </c>
      <c r="AA82" s="60"/>
      <c r="AB82" s="140">
        <v>17.52</v>
      </c>
      <c r="AC82" s="28">
        <v>1101646.26</v>
      </c>
      <c r="AE82" s="140">
        <v>5.93</v>
      </c>
      <c r="AF82" s="140">
        <v>3.21</v>
      </c>
      <c r="AG82" s="140">
        <v>0</v>
      </c>
      <c r="AH82" s="44">
        <v>574586.1</v>
      </c>
      <c r="AI82" s="60"/>
      <c r="AJ82" s="140">
        <v>2.63</v>
      </c>
      <c r="AK82" s="140">
        <v>1.42</v>
      </c>
      <c r="AL82" s="140">
        <v>0</v>
      </c>
      <c r="AM82" s="44">
        <v>254603.25</v>
      </c>
      <c r="AO82" s="28">
        <v>120.75999999999998</v>
      </c>
      <c r="AP82" s="117">
        <v>34.51</v>
      </c>
      <c r="AQ82" s="117">
        <v>12.97</v>
      </c>
      <c r="AR82" s="44">
        <v>196542.2</v>
      </c>
      <c r="AS82" s="60"/>
      <c r="AT82" s="71">
        <v>2.63</v>
      </c>
      <c r="AU82" s="71">
        <v>2.56</v>
      </c>
      <c r="AV82" s="71">
        <v>0</v>
      </c>
      <c r="AW82" s="44">
        <v>349676.25</v>
      </c>
      <c r="AX82" s="60"/>
      <c r="AY82" s="140">
        <v>1.58</v>
      </c>
      <c r="AZ82" s="140">
        <v>0.85</v>
      </c>
      <c r="BA82" s="140">
        <v>0</v>
      </c>
      <c r="BB82" s="28">
        <v>142692.03</v>
      </c>
      <c r="BC82" s="60"/>
      <c r="BD82" s="140">
        <v>5.27</v>
      </c>
      <c r="BE82" s="140">
        <v>2.85</v>
      </c>
      <c r="BF82" s="140">
        <v>0</v>
      </c>
      <c r="BG82" s="44">
        <v>213905.16</v>
      </c>
      <c r="BH82" s="60"/>
      <c r="BI82" s="139">
        <v>2.63</v>
      </c>
      <c r="BJ82" s="139">
        <v>1.42</v>
      </c>
      <c r="BK82" s="139">
        <v>0</v>
      </c>
      <c r="BL82" s="44">
        <v>290150.09999999998</v>
      </c>
      <c r="BM82" s="60"/>
      <c r="BN82" s="140">
        <v>3.95</v>
      </c>
      <c r="BO82" s="140">
        <v>2.14</v>
      </c>
      <c r="BP82" s="140">
        <v>0</v>
      </c>
      <c r="BQ82" s="139">
        <v>160428.87</v>
      </c>
      <c r="BR82" s="60"/>
      <c r="BS82" s="140">
        <v>2.63</v>
      </c>
      <c r="BT82" s="140">
        <v>1.42</v>
      </c>
      <c r="BU82" s="140">
        <v>0</v>
      </c>
      <c r="BV82" s="44">
        <v>439254.9</v>
      </c>
      <c r="BW82" s="60"/>
      <c r="BX82" s="140">
        <v>2.63</v>
      </c>
      <c r="BY82" s="140">
        <v>1.42</v>
      </c>
      <c r="BZ82" s="140">
        <v>0</v>
      </c>
      <c r="CA82" s="44">
        <v>378990.9</v>
      </c>
      <c r="CB82" s="60"/>
      <c r="CC82" s="140">
        <v>5.27</v>
      </c>
      <c r="CD82" s="140">
        <v>2.85</v>
      </c>
      <c r="CE82" s="140">
        <v>0</v>
      </c>
      <c r="CF82" s="44">
        <v>256681.32</v>
      </c>
      <c r="CG82" s="60"/>
      <c r="CH82" s="28">
        <v>9867388.6400000006</v>
      </c>
      <c r="CI82" s="60"/>
      <c r="CJ82" s="64">
        <v>9670846.4400000013</v>
      </c>
      <c r="CK82" s="124"/>
      <c r="CN82" s="151"/>
    </row>
    <row r="83" spans="1:92" x14ac:dyDescent="0.25">
      <c r="A83" s="116" t="s">
        <v>616</v>
      </c>
      <c r="B83" s="24" t="s">
        <v>617</v>
      </c>
      <c r="C83" s="27" t="s">
        <v>613</v>
      </c>
      <c r="D83" s="27" t="s">
        <v>120</v>
      </c>
      <c r="E83" s="139">
        <v>237.63</v>
      </c>
      <c r="F83" s="68"/>
      <c r="G83" s="139">
        <v>97.99</v>
      </c>
      <c r="H83" s="139">
        <v>137.81</v>
      </c>
      <c r="I83" s="139">
        <v>137.81</v>
      </c>
      <c r="J83" s="68">
        <v>76</v>
      </c>
      <c r="K83" s="139">
        <v>157.97999999999999</v>
      </c>
      <c r="L83" s="139">
        <v>156.14999999999998</v>
      </c>
      <c r="M83" s="139">
        <v>79.649999999999991</v>
      </c>
      <c r="N83" s="139">
        <v>0</v>
      </c>
      <c r="O83" s="60"/>
      <c r="P83" s="132">
        <v>36.154071246819335</v>
      </c>
      <c r="Q83" s="132">
        <v>61.83592875318066</v>
      </c>
      <c r="R83" s="132">
        <v>50.845928753180658</v>
      </c>
      <c r="S83" s="132">
        <v>86.964071246819344</v>
      </c>
      <c r="T83" s="132">
        <v>0</v>
      </c>
      <c r="U83" s="132">
        <v>0</v>
      </c>
      <c r="V83" s="126"/>
      <c r="W83" s="140">
        <v>5.5</v>
      </c>
      <c r="X83" s="140">
        <v>6.02</v>
      </c>
      <c r="Y83" s="140">
        <v>0</v>
      </c>
      <c r="Z83" s="139">
        <v>724204.8</v>
      </c>
      <c r="AA83" s="60"/>
      <c r="AB83" s="140">
        <v>2.2999999999999998</v>
      </c>
      <c r="AC83" s="28">
        <v>144840.95999999999</v>
      </c>
      <c r="AE83" s="140">
        <v>0.78</v>
      </c>
      <c r="AF83" s="140">
        <v>0.39</v>
      </c>
      <c r="AG83" s="140">
        <v>0</v>
      </c>
      <c r="AH83" s="44">
        <v>73552.05</v>
      </c>
      <c r="AI83" s="60"/>
      <c r="AJ83" s="140">
        <v>0.35</v>
      </c>
      <c r="AK83" s="140">
        <v>0.17</v>
      </c>
      <c r="AL83" s="140">
        <v>0</v>
      </c>
      <c r="AM83" s="44">
        <v>32689.8</v>
      </c>
      <c r="AO83" s="28">
        <v>15.82</v>
      </c>
      <c r="AP83" s="117">
        <v>3.8099999999999996</v>
      </c>
      <c r="AQ83" s="117">
        <v>1.68</v>
      </c>
      <c r="AR83" s="44">
        <v>24867.54</v>
      </c>
      <c r="AS83" s="60"/>
      <c r="AT83" s="71">
        <v>0.35</v>
      </c>
      <c r="AU83" s="71">
        <v>0.31</v>
      </c>
      <c r="AV83" s="71">
        <v>0</v>
      </c>
      <c r="AW83" s="44">
        <v>44467.5</v>
      </c>
      <c r="AX83" s="60"/>
      <c r="AY83" s="140">
        <v>0.21</v>
      </c>
      <c r="AZ83" s="140">
        <v>0.1</v>
      </c>
      <c r="BA83" s="140">
        <v>0</v>
      </c>
      <c r="BB83" s="28">
        <v>18203.509999999998</v>
      </c>
      <c r="BC83" s="60"/>
      <c r="BD83" s="140">
        <v>0.7</v>
      </c>
      <c r="BE83" s="140">
        <v>0.35</v>
      </c>
      <c r="BF83" s="140">
        <v>0</v>
      </c>
      <c r="BG83" s="44">
        <v>27660.15</v>
      </c>
      <c r="BH83" s="60"/>
      <c r="BI83" s="139">
        <v>0.35</v>
      </c>
      <c r="BJ83" s="139">
        <v>0.17</v>
      </c>
      <c r="BK83" s="139">
        <v>0</v>
      </c>
      <c r="BL83" s="44">
        <v>37253.839999999997</v>
      </c>
      <c r="BM83" s="60"/>
      <c r="BN83" s="140">
        <v>0.52</v>
      </c>
      <c r="BO83" s="140">
        <v>0.26</v>
      </c>
      <c r="BP83" s="140">
        <v>0</v>
      </c>
      <c r="BQ83" s="139">
        <v>20547.54</v>
      </c>
      <c r="BR83" s="60"/>
      <c r="BS83" s="140">
        <v>0.35</v>
      </c>
      <c r="BT83" s="140">
        <v>0.17</v>
      </c>
      <c r="BU83" s="140">
        <v>0</v>
      </c>
      <c r="BV83" s="44">
        <v>56398.16</v>
      </c>
      <c r="BW83" s="60"/>
      <c r="BX83" s="140">
        <v>0.35</v>
      </c>
      <c r="BY83" s="140">
        <v>0.17</v>
      </c>
      <c r="BZ83" s="140">
        <v>0</v>
      </c>
      <c r="CA83" s="44">
        <v>48660.56</v>
      </c>
      <c r="CB83" s="60"/>
      <c r="CC83" s="140">
        <v>0.7</v>
      </c>
      <c r="CD83" s="140">
        <v>0.35</v>
      </c>
      <c r="CE83" s="140">
        <v>0</v>
      </c>
      <c r="CF83" s="44">
        <v>33191.550000000003</v>
      </c>
      <c r="CG83" s="60"/>
      <c r="CH83" s="28">
        <v>1286537.96</v>
      </c>
      <c r="CI83" s="60"/>
      <c r="CJ83" s="64">
        <v>1261670.42</v>
      </c>
      <c r="CK83" s="124"/>
      <c r="CN83" s="151"/>
    </row>
    <row r="84" spans="1:92" x14ac:dyDescent="0.25">
      <c r="A84" s="116" t="s">
        <v>469</v>
      </c>
      <c r="B84" s="24" t="s">
        <v>470</v>
      </c>
      <c r="C84" s="27" t="s">
        <v>468</v>
      </c>
      <c r="D84" s="27" t="s">
        <v>12</v>
      </c>
      <c r="E84" s="139">
        <v>616.03</v>
      </c>
      <c r="F84" s="68"/>
      <c r="G84" s="139">
        <v>192.14999999999998</v>
      </c>
      <c r="H84" s="139">
        <v>236.65</v>
      </c>
      <c r="I84" s="139">
        <v>421.79999999999995</v>
      </c>
      <c r="J84" s="68">
        <v>77</v>
      </c>
      <c r="K84" s="139">
        <v>287.39</v>
      </c>
      <c r="L84" s="139">
        <v>285.30999999999995</v>
      </c>
      <c r="M84" s="139">
        <v>143.49</v>
      </c>
      <c r="N84" s="139">
        <v>185.15</v>
      </c>
      <c r="O84" s="60"/>
      <c r="P84" s="132">
        <v>53.205472758367939</v>
      </c>
      <c r="Q84" s="132">
        <v>138.94452724163204</v>
      </c>
      <c r="R84" s="132">
        <v>65.527323071911397</v>
      </c>
      <c r="S84" s="132">
        <v>171.12267692808859</v>
      </c>
      <c r="T84" s="132">
        <v>51.267204169720664</v>
      </c>
      <c r="U84" s="132">
        <v>133.88279583027935</v>
      </c>
      <c r="V84" s="126"/>
      <c r="W84" s="140">
        <v>10.49</v>
      </c>
      <c r="X84" s="140">
        <v>10.119999999999999</v>
      </c>
      <c r="Y84" s="140">
        <v>7.91</v>
      </c>
      <c r="Z84" s="139">
        <v>1866480.71</v>
      </c>
      <c r="AA84" s="60"/>
      <c r="AB84" s="140">
        <v>6.75</v>
      </c>
      <c r="AC84" s="28">
        <v>449388.18</v>
      </c>
      <c r="AE84" s="140">
        <v>1.43</v>
      </c>
      <c r="AF84" s="140">
        <v>0.71</v>
      </c>
      <c r="AG84" s="140">
        <v>0.92</v>
      </c>
      <c r="AH84" s="44">
        <v>200923.82</v>
      </c>
      <c r="AI84" s="60"/>
      <c r="AJ84" s="140">
        <v>0.63</v>
      </c>
      <c r="AK84" s="140">
        <v>0.31</v>
      </c>
      <c r="AL84" s="140">
        <v>0.3</v>
      </c>
      <c r="AM84" s="44">
        <v>80742.899999999994</v>
      </c>
      <c r="AO84" s="28">
        <v>40.380000000000003</v>
      </c>
      <c r="AP84" s="117">
        <v>8.5399999999999991</v>
      </c>
      <c r="AQ84" s="117">
        <v>4.3600000000000003</v>
      </c>
      <c r="AR84" s="44">
        <v>62057.279999999999</v>
      </c>
      <c r="AS84" s="60"/>
      <c r="AT84" s="71">
        <v>0.63</v>
      </c>
      <c r="AU84" s="71">
        <v>0.56999999999999995</v>
      </c>
      <c r="AV84" s="71">
        <v>0.74</v>
      </c>
      <c r="AW84" s="44">
        <v>138877.1</v>
      </c>
      <c r="AX84" s="60"/>
      <c r="AY84" s="140">
        <v>0.38</v>
      </c>
      <c r="AZ84" s="140">
        <v>0.19</v>
      </c>
      <c r="BA84" s="140">
        <v>0.24</v>
      </c>
      <c r="BB84" s="28">
        <v>47564.01</v>
      </c>
      <c r="BC84" s="60"/>
      <c r="BD84" s="140">
        <v>1.27</v>
      </c>
      <c r="BE84" s="140">
        <v>0.63</v>
      </c>
      <c r="BF84" s="140">
        <v>0.92</v>
      </c>
      <c r="BG84" s="44">
        <v>74287.259999999995</v>
      </c>
      <c r="BH84" s="60"/>
      <c r="BI84" s="139">
        <v>0.63</v>
      </c>
      <c r="BJ84" s="139">
        <v>0.31</v>
      </c>
      <c r="BK84" s="139">
        <v>0.3</v>
      </c>
      <c r="BL84" s="44">
        <v>88836.08</v>
      </c>
      <c r="BM84" s="60"/>
      <c r="BN84" s="140">
        <v>0.95</v>
      </c>
      <c r="BO84" s="140">
        <v>0.47</v>
      </c>
      <c r="BP84" s="140">
        <v>0.61</v>
      </c>
      <c r="BQ84" s="139">
        <v>53476.29</v>
      </c>
      <c r="BR84" s="60"/>
      <c r="BS84" s="140">
        <v>0.63</v>
      </c>
      <c r="BT84" s="140">
        <v>0.31</v>
      </c>
      <c r="BU84" s="140">
        <v>0.3</v>
      </c>
      <c r="BV84" s="44">
        <v>134487.92000000001</v>
      </c>
      <c r="BW84" s="60"/>
      <c r="BX84" s="140">
        <v>0.63</v>
      </c>
      <c r="BY84" s="140">
        <v>0.31</v>
      </c>
      <c r="BZ84" s="140">
        <v>0.3</v>
      </c>
      <c r="CA84" s="44">
        <v>116036.72</v>
      </c>
      <c r="CB84" s="60"/>
      <c r="CC84" s="140">
        <v>1.27</v>
      </c>
      <c r="CD84" s="140">
        <v>0.63</v>
      </c>
      <c r="CE84" s="140">
        <v>0.92</v>
      </c>
      <c r="CF84" s="44">
        <v>89143.02</v>
      </c>
      <c r="CG84" s="60"/>
      <c r="CH84" s="28">
        <v>3402301.29</v>
      </c>
      <c r="CI84" s="60"/>
      <c r="CJ84" s="64">
        <v>3340244.0100000002</v>
      </c>
      <c r="CK84" s="124"/>
      <c r="CN84" s="151"/>
    </row>
    <row r="85" spans="1:92" x14ac:dyDescent="0.25">
      <c r="A85" s="116" t="s">
        <v>561</v>
      </c>
      <c r="B85" s="24" t="s">
        <v>562</v>
      </c>
      <c r="C85" s="27" t="s">
        <v>558</v>
      </c>
      <c r="D85" s="27" t="s">
        <v>12</v>
      </c>
      <c r="E85" s="139">
        <v>1291.53</v>
      </c>
      <c r="F85" s="68"/>
      <c r="G85" s="139">
        <v>419.15999999999997</v>
      </c>
      <c r="H85" s="139">
        <v>497.14999999999992</v>
      </c>
      <c r="I85" s="139">
        <v>861.95999999999992</v>
      </c>
      <c r="J85" s="68">
        <v>78</v>
      </c>
      <c r="K85" s="139">
        <v>625.73</v>
      </c>
      <c r="L85" s="139">
        <v>615.31999999999994</v>
      </c>
      <c r="M85" s="139">
        <v>300.99</v>
      </c>
      <c r="N85" s="139">
        <v>364.80999999999995</v>
      </c>
      <c r="O85" s="60"/>
      <c r="P85" s="132">
        <v>201.87158111652306</v>
      </c>
      <c r="Q85" s="132">
        <v>217.28841888347691</v>
      </c>
      <c r="R85" s="132">
        <v>239.43233264643436</v>
      </c>
      <c r="S85" s="132">
        <v>257.71766735356556</v>
      </c>
      <c r="T85" s="132">
        <v>175.69608623704258</v>
      </c>
      <c r="U85" s="132">
        <v>189.11391376295737</v>
      </c>
      <c r="V85" s="126"/>
      <c r="W85" s="140">
        <v>24.32</v>
      </c>
      <c r="X85" s="140">
        <v>22.28</v>
      </c>
      <c r="Y85" s="140">
        <v>16.34</v>
      </c>
      <c r="Z85" s="139">
        <v>4108701.44</v>
      </c>
      <c r="AA85" s="60"/>
      <c r="AB85" s="140">
        <v>14.76</v>
      </c>
      <c r="AC85" s="28">
        <v>978926.64</v>
      </c>
      <c r="AE85" s="140">
        <v>3.12</v>
      </c>
      <c r="AF85" s="140">
        <v>1.5</v>
      </c>
      <c r="AG85" s="140">
        <v>1.82</v>
      </c>
      <c r="AH85" s="44">
        <v>421778.42</v>
      </c>
      <c r="AI85" s="60"/>
      <c r="AJ85" s="140">
        <v>1.39</v>
      </c>
      <c r="AK85" s="140">
        <v>0.66</v>
      </c>
      <c r="AL85" s="140">
        <v>0.6</v>
      </c>
      <c r="AM85" s="44">
        <v>172172.85</v>
      </c>
      <c r="AO85" s="28">
        <v>88.5</v>
      </c>
      <c r="AP85" s="117">
        <v>24.36</v>
      </c>
      <c r="AQ85" s="117">
        <v>9.15</v>
      </c>
      <c r="AR85" s="44">
        <v>142723.48000000001</v>
      </c>
      <c r="AS85" s="60"/>
      <c r="AT85" s="71">
        <v>1.39</v>
      </c>
      <c r="AU85" s="71">
        <v>1.2</v>
      </c>
      <c r="AV85" s="71">
        <v>1.45</v>
      </c>
      <c r="AW85" s="44">
        <v>288203</v>
      </c>
      <c r="AX85" s="60"/>
      <c r="AY85" s="140">
        <v>0.83</v>
      </c>
      <c r="AZ85" s="140">
        <v>0.4</v>
      </c>
      <c r="BA85" s="140">
        <v>0.48</v>
      </c>
      <c r="BB85" s="28">
        <v>100412.91</v>
      </c>
      <c r="BC85" s="60"/>
      <c r="BD85" s="140">
        <v>2.78</v>
      </c>
      <c r="BE85" s="140">
        <v>1.33</v>
      </c>
      <c r="BF85" s="140">
        <v>1.82</v>
      </c>
      <c r="BG85" s="44">
        <v>156213.99</v>
      </c>
      <c r="BH85" s="60"/>
      <c r="BI85" s="139">
        <v>1.39</v>
      </c>
      <c r="BJ85" s="139">
        <v>0.66</v>
      </c>
      <c r="BK85" s="139">
        <v>0.6</v>
      </c>
      <c r="BL85" s="44">
        <v>189851.3</v>
      </c>
      <c r="BM85" s="60"/>
      <c r="BN85" s="140">
        <v>2.08</v>
      </c>
      <c r="BO85" s="140">
        <v>1</v>
      </c>
      <c r="BP85" s="140">
        <v>1.21</v>
      </c>
      <c r="BQ85" s="139">
        <v>113011.47</v>
      </c>
      <c r="BR85" s="60"/>
      <c r="BS85" s="140">
        <v>1.39</v>
      </c>
      <c r="BT85" s="140">
        <v>0.66</v>
      </c>
      <c r="BU85" s="140">
        <v>0.6</v>
      </c>
      <c r="BV85" s="44">
        <v>287413.7</v>
      </c>
      <c r="BW85" s="60"/>
      <c r="BX85" s="140">
        <v>1.39</v>
      </c>
      <c r="BY85" s="140">
        <v>0.66</v>
      </c>
      <c r="BZ85" s="140">
        <v>0.6</v>
      </c>
      <c r="CA85" s="44">
        <v>247981.7</v>
      </c>
      <c r="CB85" s="60"/>
      <c r="CC85" s="140">
        <v>2.78</v>
      </c>
      <c r="CD85" s="140">
        <v>1.33</v>
      </c>
      <c r="CE85" s="140">
        <v>1.82</v>
      </c>
      <c r="CF85" s="44">
        <v>187453.23</v>
      </c>
      <c r="CG85" s="60"/>
      <c r="CH85" s="28">
        <v>7394844.1300000008</v>
      </c>
      <c r="CI85" s="60"/>
      <c r="CJ85" s="64">
        <v>7252120.6500000004</v>
      </c>
      <c r="CK85" s="124"/>
      <c r="CN85" s="151"/>
    </row>
    <row r="86" spans="1:92" x14ac:dyDescent="0.25">
      <c r="A86" s="116" t="s">
        <v>385</v>
      </c>
      <c r="B86" s="24" t="s">
        <v>386</v>
      </c>
      <c r="C86" s="27" t="s">
        <v>142</v>
      </c>
      <c r="D86" s="27" t="s">
        <v>120</v>
      </c>
      <c r="E86" s="139">
        <v>2301.06</v>
      </c>
      <c r="F86" s="68"/>
      <c r="G86" s="139">
        <v>827.66000000000008</v>
      </c>
      <c r="H86" s="139">
        <v>1455.82</v>
      </c>
      <c r="I86" s="139">
        <v>1455.82</v>
      </c>
      <c r="J86" s="68">
        <v>79</v>
      </c>
      <c r="K86" s="139">
        <v>1372.4</v>
      </c>
      <c r="L86" s="139">
        <v>1354.82</v>
      </c>
      <c r="M86" s="139">
        <v>928.66000000000008</v>
      </c>
      <c r="N86" s="139">
        <v>0</v>
      </c>
      <c r="O86" s="60"/>
      <c r="P86" s="132">
        <v>275.10376267801774</v>
      </c>
      <c r="Q86" s="132">
        <v>552.55623732198228</v>
      </c>
      <c r="R86" s="132">
        <v>483.8962373219822</v>
      </c>
      <c r="S86" s="132">
        <v>971.92376267801774</v>
      </c>
      <c r="T86" s="132">
        <v>0</v>
      </c>
      <c r="U86" s="132">
        <v>0</v>
      </c>
      <c r="V86" s="126"/>
      <c r="W86" s="140">
        <v>45.96</v>
      </c>
      <c r="X86" s="140">
        <v>63.07</v>
      </c>
      <c r="Y86" s="140">
        <v>0</v>
      </c>
      <c r="Z86" s="139">
        <v>6854170.9500000002</v>
      </c>
      <c r="AA86" s="60"/>
      <c r="AB86" s="140">
        <v>21.8</v>
      </c>
      <c r="AC86" s="28">
        <v>1370834.19</v>
      </c>
      <c r="AE86" s="140">
        <v>6.86</v>
      </c>
      <c r="AF86" s="140">
        <v>4.6399999999999997</v>
      </c>
      <c r="AG86" s="140">
        <v>0</v>
      </c>
      <c r="AH86" s="44">
        <v>722947.5</v>
      </c>
      <c r="AI86" s="60"/>
      <c r="AJ86" s="140">
        <v>3.04</v>
      </c>
      <c r="AK86" s="140">
        <v>2.06</v>
      </c>
      <c r="AL86" s="140">
        <v>0</v>
      </c>
      <c r="AM86" s="44">
        <v>320611.5</v>
      </c>
      <c r="AO86" s="28">
        <v>150.47999999999999</v>
      </c>
      <c r="AP86" s="117">
        <v>38.78</v>
      </c>
      <c r="AQ86" s="117">
        <v>16.309999999999999</v>
      </c>
      <c r="AR86" s="44">
        <v>239812.1</v>
      </c>
      <c r="AS86" s="60"/>
      <c r="AT86" s="71">
        <v>3.04</v>
      </c>
      <c r="AU86" s="71">
        <v>3.71</v>
      </c>
      <c r="AV86" s="71">
        <v>0</v>
      </c>
      <c r="AW86" s="44">
        <v>454781.25</v>
      </c>
      <c r="AX86" s="60"/>
      <c r="AY86" s="140">
        <v>1.82</v>
      </c>
      <c r="AZ86" s="140">
        <v>1.23</v>
      </c>
      <c r="BA86" s="140">
        <v>0</v>
      </c>
      <c r="BB86" s="28">
        <v>179099.05</v>
      </c>
      <c r="BC86" s="60"/>
      <c r="BD86" s="140">
        <v>6.09</v>
      </c>
      <c r="BE86" s="140">
        <v>4.12</v>
      </c>
      <c r="BF86" s="140">
        <v>0</v>
      </c>
      <c r="BG86" s="44">
        <v>268962.03000000003</v>
      </c>
      <c r="BH86" s="60"/>
      <c r="BI86" s="139">
        <v>3.04</v>
      </c>
      <c r="BJ86" s="139">
        <v>2.06</v>
      </c>
      <c r="BK86" s="139">
        <v>0</v>
      </c>
      <c r="BL86" s="44">
        <v>365374.2</v>
      </c>
      <c r="BM86" s="60"/>
      <c r="BN86" s="140">
        <v>4.57</v>
      </c>
      <c r="BO86" s="140">
        <v>3.09</v>
      </c>
      <c r="BP86" s="140">
        <v>0</v>
      </c>
      <c r="BQ86" s="139">
        <v>201787.38</v>
      </c>
      <c r="BR86" s="60"/>
      <c r="BS86" s="140">
        <v>3.04</v>
      </c>
      <c r="BT86" s="140">
        <v>2.06</v>
      </c>
      <c r="BU86" s="140">
        <v>0</v>
      </c>
      <c r="BV86" s="44">
        <v>553135.80000000005</v>
      </c>
      <c r="BW86" s="60"/>
      <c r="BX86" s="140">
        <v>3.04</v>
      </c>
      <c r="BY86" s="140">
        <v>2.06</v>
      </c>
      <c r="BZ86" s="140">
        <v>0</v>
      </c>
      <c r="CA86" s="44">
        <v>477247.8</v>
      </c>
      <c r="CB86" s="60"/>
      <c r="CC86" s="140">
        <v>6.09</v>
      </c>
      <c r="CD86" s="140">
        <v>4.12</v>
      </c>
      <c r="CE86" s="140">
        <v>0</v>
      </c>
      <c r="CF86" s="44">
        <v>322748.31</v>
      </c>
      <c r="CG86" s="60"/>
      <c r="CH86" s="28">
        <v>12331512.059999999</v>
      </c>
      <c r="CI86" s="60"/>
      <c r="CJ86" s="64">
        <v>12091699.959999999</v>
      </c>
      <c r="CK86" s="124"/>
      <c r="CN86" s="151"/>
    </row>
    <row r="87" spans="1:92" x14ac:dyDescent="0.25">
      <c r="A87" s="116" t="s">
        <v>395</v>
      </c>
      <c r="B87" s="24" t="s">
        <v>396</v>
      </c>
      <c r="C87" s="27" t="s">
        <v>142</v>
      </c>
      <c r="D87" s="27" t="s">
        <v>120</v>
      </c>
      <c r="E87" s="139">
        <v>405.25</v>
      </c>
      <c r="F87" s="68"/>
      <c r="G87" s="139">
        <v>195</v>
      </c>
      <c r="H87" s="139">
        <v>208</v>
      </c>
      <c r="I87" s="139">
        <v>208</v>
      </c>
      <c r="J87" s="68">
        <v>80</v>
      </c>
      <c r="K87" s="139">
        <v>279.25</v>
      </c>
      <c r="L87" s="139">
        <v>277</v>
      </c>
      <c r="M87" s="139">
        <v>126</v>
      </c>
      <c r="N87" s="139">
        <v>0</v>
      </c>
      <c r="O87" s="60"/>
      <c r="P87" s="132">
        <v>149.03225806451613</v>
      </c>
      <c r="Q87" s="132">
        <v>45.967741935483872</v>
      </c>
      <c r="R87" s="132">
        <v>158.96774193548387</v>
      </c>
      <c r="S87" s="132">
        <v>49.032258064516128</v>
      </c>
      <c r="T87" s="132">
        <v>0</v>
      </c>
      <c r="U87" s="132">
        <v>0</v>
      </c>
      <c r="V87" s="126"/>
      <c r="W87" s="140">
        <v>12.23</v>
      </c>
      <c r="X87" s="140">
        <v>9.9</v>
      </c>
      <c r="Y87" s="140">
        <v>0</v>
      </c>
      <c r="Z87" s="139">
        <v>1391202.45</v>
      </c>
      <c r="AA87" s="60"/>
      <c r="AB87" s="140">
        <v>4.42</v>
      </c>
      <c r="AC87" s="28">
        <v>278240.49</v>
      </c>
      <c r="AE87" s="140">
        <v>1.39</v>
      </c>
      <c r="AF87" s="140">
        <v>0.63</v>
      </c>
      <c r="AG87" s="140">
        <v>0</v>
      </c>
      <c r="AH87" s="44">
        <v>126987.3</v>
      </c>
      <c r="AI87" s="60"/>
      <c r="AJ87" s="140">
        <v>0.62</v>
      </c>
      <c r="AK87" s="140">
        <v>0.28000000000000003</v>
      </c>
      <c r="AL87" s="140">
        <v>0</v>
      </c>
      <c r="AM87" s="44">
        <v>56578.5</v>
      </c>
      <c r="AO87" s="28">
        <v>30.000000000000007</v>
      </c>
      <c r="AP87" s="117">
        <v>10.45</v>
      </c>
      <c r="AQ87" s="117">
        <v>2.87</v>
      </c>
      <c r="AR87" s="44">
        <v>50952.97</v>
      </c>
      <c r="AS87" s="60"/>
      <c r="AT87" s="71">
        <v>0.62</v>
      </c>
      <c r="AU87" s="71">
        <v>0.5</v>
      </c>
      <c r="AV87" s="71">
        <v>0</v>
      </c>
      <c r="AW87" s="44">
        <v>75460</v>
      </c>
      <c r="AX87" s="60"/>
      <c r="AY87" s="140">
        <v>0.37</v>
      </c>
      <c r="AZ87" s="140">
        <v>0.16</v>
      </c>
      <c r="BA87" s="140">
        <v>0</v>
      </c>
      <c r="BB87" s="28">
        <v>31122.13</v>
      </c>
      <c r="BC87" s="60"/>
      <c r="BD87" s="140">
        <v>1.24</v>
      </c>
      <c r="BE87" s="140">
        <v>0.56000000000000005</v>
      </c>
      <c r="BF87" s="140">
        <v>0</v>
      </c>
      <c r="BG87" s="44">
        <v>47417.4</v>
      </c>
      <c r="BH87" s="60"/>
      <c r="BI87" s="139">
        <v>0.62</v>
      </c>
      <c r="BJ87" s="139">
        <v>0.28000000000000003</v>
      </c>
      <c r="BK87" s="139">
        <v>0</v>
      </c>
      <c r="BL87" s="44">
        <v>64477.8</v>
      </c>
      <c r="BM87" s="60"/>
      <c r="BN87" s="140">
        <v>0.93</v>
      </c>
      <c r="BO87" s="140">
        <v>0.42</v>
      </c>
      <c r="BP87" s="140">
        <v>0</v>
      </c>
      <c r="BQ87" s="139">
        <v>35563.050000000003</v>
      </c>
      <c r="BR87" s="60"/>
      <c r="BS87" s="140">
        <v>0.62</v>
      </c>
      <c r="BT87" s="140">
        <v>0.28000000000000003</v>
      </c>
      <c r="BU87" s="140">
        <v>0</v>
      </c>
      <c r="BV87" s="44">
        <v>97612.2</v>
      </c>
      <c r="BW87" s="60"/>
      <c r="BX87" s="140">
        <v>0.62</v>
      </c>
      <c r="BY87" s="140">
        <v>0.28000000000000003</v>
      </c>
      <c r="BZ87" s="140">
        <v>0</v>
      </c>
      <c r="CA87" s="44">
        <v>84220.2</v>
      </c>
      <c r="CB87" s="60"/>
      <c r="CC87" s="140">
        <v>1.24</v>
      </c>
      <c r="CD87" s="140">
        <v>0.56000000000000005</v>
      </c>
      <c r="CE87" s="140">
        <v>0</v>
      </c>
      <c r="CF87" s="44">
        <v>56899.8</v>
      </c>
      <c r="CG87" s="60"/>
      <c r="CH87" s="28">
        <v>2396734.29</v>
      </c>
      <c r="CI87" s="60"/>
      <c r="CJ87" s="64">
        <v>2345781.3199999998</v>
      </c>
      <c r="CK87" s="124"/>
      <c r="CN87" s="151"/>
    </row>
    <row r="88" spans="1:92" x14ac:dyDescent="0.25">
      <c r="A88" s="116" t="s">
        <v>250</v>
      </c>
      <c r="B88" s="24" t="s">
        <v>251</v>
      </c>
      <c r="C88" s="27" t="s">
        <v>142</v>
      </c>
      <c r="D88" s="27" t="s">
        <v>120</v>
      </c>
      <c r="E88" s="139">
        <v>744.55</v>
      </c>
      <c r="F88" s="68"/>
      <c r="G88" s="139">
        <v>354.47999999999996</v>
      </c>
      <c r="H88" s="139">
        <v>373.99</v>
      </c>
      <c r="I88" s="139">
        <v>373.99</v>
      </c>
      <c r="J88" s="68">
        <v>81</v>
      </c>
      <c r="K88" s="139">
        <v>533.71999999999991</v>
      </c>
      <c r="L88" s="139">
        <v>517.64</v>
      </c>
      <c r="M88" s="139">
        <v>210.82999999999998</v>
      </c>
      <c r="N88" s="139">
        <v>0</v>
      </c>
      <c r="O88" s="60"/>
      <c r="P88" s="132">
        <v>192.04507639298805</v>
      </c>
      <c r="Q88" s="132">
        <v>162.43492360701191</v>
      </c>
      <c r="R88" s="132">
        <v>202.61492360701197</v>
      </c>
      <c r="S88" s="132">
        <v>171.37507639298803</v>
      </c>
      <c r="T88" s="132">
        <v>0</v>
      </c>
      <c r="U88" s="132">
        <v>0</v>
      </c>
      <c r="V88" s="126"/>
      <c r="W88" s="140">
        <v>20.92</v>
      </c>
      <c r="X88" s="140">
        <v>16.98</v>
      </c>
      <c r="Y88" s="140">
        <v>0</v>
      </c>
      <c r="Z88" s="139">
        <v>2382583.5</v>
      </c>
      <c r="AA88" s="60"/>
      <c r="AB88" s="140">
        <v>7.58</v>
      </c>
      <c r="AC88" s="28">
        <v>476516.7</v>
      </c>
      <c r="AE88" s="140">
        <v>2.66</v>
      </c>
      <c r="AF88" s="140">
        <v>1.05</v>
      </c>
      <c r="AG88" s="140">
        <v>0</v>
      </c>
      <c r="AH88" s="44">
        <v>233229.15</v>
      </c>
      <c r="AI88" s="60"/>
      <c r="AJ88" s="140">
        <v>1.18</v>
      </c>
      <c r="AK88" s="140">
        <v>0.46</v>
      </c>
      <c r="AL88" s="140">
        <v>0</v>
      </c>
      <c r="AM88" s="44">
        <v>103098.6</v>
      </c>
      <c r="AO88" s="28">
        <v>51.82</v>
      </c>
      <c r="AP88" s="117">
        <v>15.739999999999998</v>
      </c>
      <c r="AQ88" s="117">
        <v>5.28</v>
      </c>
      <c r="AR88" s="44">
        <v>85340.23</v>
      </c>
      <c r="AS88" s="60"/>
      <c r="AT88" s="71">
        <v>1.18</v>
      </c>
      <c r="AU88" s="71">
        <v>0.84</v>
      </c>
      <c r="AV88" s="71">
        <v>0</v>
      </c>
      <c r="AW88" s="44">
        <v>136097.5</v>
      </c>
      <c r="AX88" s="60"/>
      <c r="AY88" s="140">
        <v>0.71</v>
      </c>
      <c r="AZ88" s="140">
        <v>0.28000000000000003</v>
      </c>
      <c r="BA88" s="140">
        <v>0</v>
      </c>
      <c r="BB88" s="28">
        <v>58133.79</v>
      </c>
      <c r="BC88" s="60"/>
      <c r="BD88" s="140">
        <v>2.37</v>
      </c>
      <c r="BE88" s="140">
        <v>0.93</v>
      </c>
      <c r="BF88" s="140">
        <v>0</v>
      </c>
      <c r="BG88" s="44">
        <v>86931.9</v>
      </c>
      <c r="BH88" s="60"/>
      <c r="BI88" s="139">
        <v>1.18</v>
      </c>
      <c r="BJ88" s="139">
        <v>0.46</v>
      </c>
      <c r="BK88" s="139">
        <v>0</v>
      </c>
      <c r="BL88" s="44">
        <v>117492.88</v>
      </c>
      <c r="BM88" s="60"/>
      <c r="BN88" s="140">
        <v>1.77</v>
      </c>
      <c r="BO88" s="140">
        <v>0.7</v>
      </c>
      <c r="BP88" s="140">
        <v>0</v>
      </c>
      <c r="BQ88" s="139">
        <v>65067.21</v>
      </c>
      <c r="BR88" s="60"/>
      <c r="BS88" s="140">
        <v>1.18</v>
      </c>
      <c r="BT88" s="140">
        <v>0.46</v>
      </c>
      <c r="BU88" s="140">
        <v>0</v>
      </c>
      <c r="BV88" s="44">
        <v>177871.12</v>
      </c>
      <c r="BW88" s="60"/>
      <c r="BX88" s="140">
        <v>1.18</v>
      </c>
      <c r="BY88" s="140">
        <v>0.46</v>
      </c>
      <c r="BZ88" s="140">
        <v>0</v>
      </c>
      <c r="CA88" s="44">
        <v>153467.92000000001</v>
      </c>
      <c r="CB88" s="60"/>
      <c r="CC88" s="140">
        <v>2.37</v>
      </c>
      <c r="CD88" s="140">
        <v>0.93</v>
      </c>
      <c r="CE88" s="140">
        <v>0</v>
      </c>
      <c r="CF88" s="44">
        <v>104316.3</v>
      </c>
      <c r="CG88" s="60"/>
      <c r="CH88" s="28">
        <v>4180146.8</v>
      </c>
      <c r="CI88" s="60"/>
      <c r="CJ88" s="64">
        <v>4094806.57</v>
      </c>
      <c r="CK88" s="124"/>
      <c r="CN88" s="151"/>
    </row>
    <row r="89" spans="1:92" x14ac:dyDescent="0.25">
      <c r="A89" s="116" t="s">
        <v>341</v>
      </c>
      <c r="B89" s="24" t="s">
        <v>342</v>
      </c>
      <c r="C89" s="27" t="s">
        <v>142</v>
      </c>
      <c r="D89" s="27" t="s">
        <v>120</v>
      </c>
      <c r="E89" s="139">
        <v>1576.25</v>
      </c>
      <c r="F89" s="68"/>
      <c r="G89" s="139">
        <v>630.5</v>
      </c>
      <c r="H89" s="139">
        <v>929</v>
      </c>
      <c r="I89" s="139">
        <v>929</v>
      </c>
      <c r="J89" s="68">
        <v>82</v>
      </c>
      <c r="K89" s="139">
        <v>989.25</v>
      </c>
      <c r="L89" s="139">
        <v>972.5</v>
      </c>
      <c r="M89" s="139">
        <v>587</v>
      </c>
      <c r="N89" s="139">
        <v>0</v>
      </c>
      <c r="O89" s="60"/>
      <c r="P89" s="132">
        <v>207.13309714652132</v>
      </c>
      <c r="Q89" s="132">
        <v>423.36690285347868</v>
      </c>
      <c r="R89" s="132">
        <v>305.19690285347872</v>
      </c>
      <c r="S89" s="132">
        <v>623.80309714652128</v>
      </c>
      <c r="T89" s="132">
        <v>0</v>
      </c>
      <c r="U89" s="132">
        <v>0</v>
      </c>
      <c r="V89" s="126"/>
      <c r="W89" s="140">
        <v>34.97</v>
      </c>
      <c r="X89" s="140">
        <v>40.21</v>
      </c>
      <c r="Y89" s="140">
        <v>0</v>
      </c>
      <c r="Z89" s="139">
        <v>4726190.7</v>
      </c>
      <c r="AA89" s="60"/>
      <c r="AB89" s="140">
        <v>15.03</v>
      </c>
      <c r="AC89" s="28">
        <v>945238.14</v>
      </c>
      <c r="AE89" s="140">
        <v>4.9400000000000004</v>
      </c>
      <c r="AF89" s="140">
        <v>2.93</v>
      </c>
      <c r="AG89" s="140">
        <v>0</v>
      </c>
      <c r="AH89" s="44">
        <v>494747.55</v>
      </c>
      <c r="AI89" s="60"/>
      <c r="AJ89" s="140">
        <v>2.19</v>
      </c>
      <c r="AK89" s="140">
        <v>1.3</v>
      </c>
      <c r="AL89" s="140">
        <v>0</v>
      </c>
      <c r="AM89" s="44">
        <v>219398.85</v>
      </c>
      <c r="AO89" s="28">
        <v>103.66000000000001</v>
      </c>
      <c r="AP89" s="117">
        <v>29.200000000000003</v>
      </c>
      <c r="AQ89" s="117">
        <v>11.17</v>
      </c>
      <c r="AR89" s="44">
        <v>168210.62</v>
      </c>
      <c r="AS89" s="60"/>
      <c r="AT89" s="71">
        <v>2.19</v>
      </c>
      <c r="AU89" s="71">
        <v>2.34</v>
      </c>
      <c r="AV89" s="71">
        <v>0</v>
      </c>
      <c r="AW89" s="44">
        <v>305208.75</v>
      </c>
      <c r="AX89" s="60"/>
      <c r="AY89" s="140">
        <v>1.31</v>
      </c>
      <c r="AZ89" s="140">
        <v>0.78</v>
      </c>
      <c r="BA89" s="140">
        <v>0</v>
      </c>
      <c r="BB89" s="28">
        <v>122726.89</v>
      </c>
      <c r="BC89" s="60"/>
      <c r="BD89" s="140">
        <v>4.3899999999999997</v>
      </c>
      <c r="BE89" s="140">
        <v>2.6</v>
      </c>
      <c r="BF89" s="140">
        <v>0</v>
      </c>
      <c r="BG89" s="44">
        <v>184137.57</v>
      </c>
      <c r="BH89" s="60"/>
      <c r="BI89" s="139">
        <v>2.19</v>
      </c>
      <c r="BJ89" s="139">
        <v>1.3</v>
      </c>
      <c r="BK89" s="139">
        <v>0</v>
      </c>
      <c r="BL89" s="44">
        <v>250030.58</v>
      </c>
      <c r="BM89" s="60"/>
      <c r="BN89" s="140">
        <v>3.29</v>
      </c>
      <c r="BO89" s="140">
        <v>1.95</v>
      </c>
      <c r="BP89" s="140">
        <v>0</v>
      </c>
      <c r="BQ89" s="139">
        <v>138037.32</v>
      </c>
      <c r="BR89" s="60"/>
      <c r="BS89" s="140">
        <v>2.19</v>
      </c>
      <c r="BT89" s="140">
        <v>1.3</v>
      </c>
      <c r="BU89" s="140">
        <v>0</v>
      </c>
      <c r="BV89" s="44">
        <v>378518.42</v>
      </c>
      <c r="BW89" s="60"/>
      <c r="BX89" s="140">
        <v>2.19</v>
      </c>
      <c r="BY89" s="140">
        <v>1.3</v>
      </c>
      <c r="BZ89" s="140">
        <v>0</v>
      </c>
      <c r="CA89" s="44">
        <v>326587.21999999997</v>
      </c>
      <c r="CB89" s="60"/>
      <c r="CC89" s="140">
        <v>4.3899999999999997</v>
      </c>
      <c r="CD89" s="140">
        <v>2.6</v>
      </c>
      <c r="CE89" s="140">
        <v>0</v>
      </c>
      <c r="CF89" s="44">
        <v>220960.89</v>
      </c>
      <c r="CG89" s="60"/>
      <c r="CH89" s="28">
        <v>8479993.5</v>
      </c>
      <c r="CI89" s="60"/>
      <c r="CJ89" s="64">
        <v>8311782.8799999999</v>
      </c>
      <c r="CK89" s="124"/>
      <c r="CN89" s="151"/>
    </row>
    <row r="90" spans="1:92" x14ac:dyDescent="0.25">
      <c r="A90" s="116" t="s">
        <v>31</v>
      </c>
      <c r="B90" s="24" t="s">
        <v>32</v>
      </c>
      <c r="C90" s="27" t="s">
        <v>5</v>
      </c>
      <c r="D90" s="27" t="s">
        <v>12</v>
      </c>
      <c r="E90" s="139">
        <v>283.37</v>
      </c>
      <c r="F90" s="68"/>
      <c r="G90" s="139">
        <v>84.32</v>
      </c>
      <c r="H90" s="139">
        <v>116.47999999999999</v>
      </c>
      <c r="I90" s="139">
        <v>197.47</v>
      </c>
      <c r="J90" s="68">
        <v>83</v>
      </c>
      <c r="K90" s="139">
        <v>134.56</v>
      </c>
      <c r="L90" s="139">
        <v>132.97999999999999</v>
      </c>
      <c r="M90" s="139">
        <v>67.819999999999993</v>
      </c>
      <c r="N90" s="139">
        <v>80.989999999999995</v>
      </c>
      <c r="O90" s="60"/>
      <c r="P90" s="132">
        <v>28.923564356435644</v>
      </c>
      <c r="Q90" s="132">
        <v>55.396435643564345</v>
      </c>
      <c r="R90" s="132">
        <v>39.955132545512619</v>
      </c>
      <c r="S90" s="132">
        <v>76.524867454487378</v>
      </c>
      <c r="T90" s="132">
        <v>27.781303098051744</v>
      </c>
      <c r="U90" s="132">
        <v>53.208696901948251</v>
      </c>
      <c r="V90" s="126"/>
      <c r="W90" s="140">
        <v>4.6900000000000004</v>
      </c>
      <c r="X90" s="140">
        <v>5.05</v>
      </c>
      <c r="Y90" s="140">
        <v>3.51</v>
      </c>
      <c r="Z90" s="139">
        <v>865607.76</v>
      </c>
      <c r="AA90" s="60"/>
      <c r="AB90" s="140">
        <v>3.11</v>
      </c>
      <c r="AC90" s="28">
        <v>206886.79</v>
      </c>
      <c r="AE90" s="140">
        <v>0.67</v>
      </c>
      <c r="AF90" s="140">
        <v>0.33</v>
      </c>
      <c r="AG90" s="140">
        <v>0.4</v>
      </c>
      <c r="AH90" s="44">
        <v>91731.4</v>
      </c>
      <c r="AI90" s="60"/>
      <c r="AJ90" s="140">
        <v>0.28999999999999998</v>
      </c>
      <c r="AK90" s="140">
        <v>0.15</v>
      </c>
      <c r="AL90" s="140">
        <v>0.13</v>
      </c>
      <c r="AM90" s="44">
        <v>37042.18</v>
      </c>
      <c r="AO90" s="28">
        <v>18.689999999999998</v>
      </c>
      <c r="AP90" s="117">
        <v>4.37</v>
      </c>
      <c r="AQ90" s="117">
        <v>2</v>
      </c>
      <c r="AR90" s="44">
        <v>29225.65</v>
      </c>
      <c r="AS90" s="60"/>
      <c r="AT90" s="71">
        <v>0.28999999999999998</v>
      </c>
      <c r="AU90" s="71">
        <v>0.27</v>
      </c>
      <c r="AV90" s="71">
        <v>0.32</v>
      </c>
      <c r="AW90" s="44">
        <v>62822.8</v>
      </c>
      <c r="AX90" s="60"/>
      <c r="AY90" s="140">
        <v>0.17</v>
      </c>
      <c r="AZ90" s="140">
        <v>0.09</v>
      </c>
      <c r="BA90" s="140">
        <v>0.1</v>
      </c>
      <c r="BB90" s="28">
        <v>21139.56</v>
      </c>
      <c r="BC90" s="60"/>
      <c r="BD90" s="140">
        <v>0.59</v>
      </c>
      <c r="BE90" s="140">
        <v>0.3</v>
      </c>
      <c r="BF90" s="140">
        <v>0.4</v>
      </c>
      <c r="BG90" s="44">
        <v>33982.47</v>
      </c>
      <c r="BH90" s="60"/>
      <c r="BI90" s="139">
        <v>0.28999999999999998</v>
      </c>
      <c r="BJ90" s="139">
        <v>0.15</v>
      </c>
      <c r="BK90" s="139">
        <v>0.13</v>
      </c>
      <c r="BL90" s="44">
        <v>40835.94</v>
      </c>
      <c r="BM90" s="60"/>
      <c r="BN90" s="140">
        <v>0.44</v>
      </c>
      <c r="BO90" s="140">
        <v>0.22</v>
      </c>
      <c r="BP90" s="140">
        <v>0.26</v>
      </c>
      <c r="BQ90" s="139">
        <v>24235.56</v>
      </c>
      <c r="BR90" s="60"/>
      <c r="BS90" s="140">
        <v>0.28999999999999998</v>
      </c>
      <c r="BT90" s="140">
        <v>0.15</v>
      </c>
      <c r="BU90" s="140">
        <v>0.13</v>
      </c>
      <c r="BV90" s="44">
        <v>61821.06</v>
      </c>
      <c r="BW90" s="60"/>
      <c r="BX90" s="140">
        <v>0.28999999999999998</v>
      </c>
      <c r="BY90" s="140">
        <v>0.15</v>
      </c>
      <c r="BZ90" s="140">
        <v>0.13</v>
      </c>
      <c r="CA90" s="44">
        <v>53339.46</v>
      </c>
      <c r="CB90" s="60"/>
      <c r="CC90" s="140">
        <v>0.59</v>
      </c>
      <c r="CD90" s="140">
        <v>0.3</v>
      </c>
      <c r="CE90" s="140">
        <v>0.4</v>
      </c>
      <c r="CF90" s="44">
        <v>40778.19</v>
      </c>
      <c r="CG90" s="60"/>
      <c r="CH90" s="28">
        <v>1569448.82</v>
      </c>
      <c r="CI90" s="60"/>
      <c r="CJ90" s="64">
        <v>1540223.1700000002</v>
      </c>
      <c r="CK90" s="124"/>
      <c r="CN90" s="151"/>
    </row>
    <row r="91" spans="1:92" x14ac:dyDescent="0.25">
      <c r="A91" s="116" t="s">
        <v>234</v>
      </c>
      <c r="B91" s="24" t="s">
        <v>235</v>
      </c>
      <c r="C91" s="27" t="s">
        <v>142</v>
      </c>
      <c r="D91" s="27" t="s">
        <v>120</v>
      </c>
      <c r="E91" s="139">
        <v>1349</v>
      </c>
      <c r="F91" s="68"/>
      <c r="G91" s="139">
        <v>540.5</v>
      </c>
      <c r="H91" s="139">
        <v>793</v>
      </c>
      <c r="I91" s="139">
        <v>793</v>
      </c>
      <c r="J91" s="68">
        <v>84</v>
      </c>
      <c r="K91" s="139">
        <v>872</v>
      </c>
      <c r="L91" s="139">
        <v>856.5</v>
      </c>
      <c r="M91" s="139">
        <v>477</v>
      </c>
      <c r="N91" s="139">
        <v>0</v>
      </c>
      <c r="O91" s="60"/>
      <c r="P91" s="132">
        <v>305.61454818147729</v>
      </c>
      <c r="Q91" s="132">
        <v>234.88545181852271</v>
      </c>
      <c r="R91" s="132">
        <v>448.38545181852271</v>
      </c>
      <c r="S91" s="132">
        <v>344.61454818147729</v>
      </c>
      <c r="T91" s="132">
        <v>0</v>
      </c>
      <c r="U91" s="132">
        <v>0</v>
      </c>
      <c r="V91" s="126"/>
      <c r="W91" s="140">
        <v>32.11</v>
      </c>
      <c r="X91" s="140">
        <v>36.200000000000003</v>
      </c>
      <c r="Y91" s="140">
        <v>0</v>
      </c>
      <c r="Z91" s="139">
        <v>4294308.1500000004</v>
      </c>
      <c r="AA91" s="60"/>
      <c r="AB91" s="140">
        <v>13.66</v>
      </c>
      <c r="AC91" s="28">
        <v>858861.63</v>
      </c>
      <c r="AE91" s="140">
        <v>4.3600000000000003</v>
      </c>
      <c r="AF91" s="140">
        <v>2.38</v>
      </c>
      <c r="AG91" s="140">
        <v>0</v>
      </c>
      <c r="AH91" s="44">
        <v>423710.1</v>
      </c>
      <c r="AI91" s="60"/>
      <c r="AJ91" s="140">
        <v>1.93</v>
      </c>
      <c r="AK91" s="140">
        <v>1.06</v>
      </c>
      <c r="AL91" s="140">
        <v>0</v>
      </c>
      <c r="AM91" s="44">
        <v>187966.35</v>
      </c>
      <c r="AO91" s="28">
        <v>93.49</v>
      </c>
      <c r="AP91" s="117">
        <v>40.630000000000003</v>
      </c>
      <c r="AQ91" s="117">
        <v>9.56</v>
      </c>
      <c r="AR91" s="44">
        <v>168966.19</v>
      </c>
      <c r="AS91" s="60"/>
      <c r="AT91" s="71">
        <v>1.93</v>
      </c>
      <c r="AU91" s="71">
        <v>1.9</v>
      </c>
      <c r="AV91" s="71">
        <v>0</v>
      </c>
      <c r="AW91" s="44">
        <v>258046.25</v>
      </c>
      <c r="AX91" s="60"/>
      <c r="AY91" s="140">
        <v>1.1599999999999999</v>
      </c>
      <c r="AZ91" s="140">
        <v>0.63</v>
      </c>
      <c r="BA91" s="140">
        <v>0</v>
      </c>
      <c r="BB91" s="28">
        <v>105110.59</v>
      </c>
      <c r="BC91" s="60"/>
      <c r="BD91" s="140">
        <v>3.87</v>
      </c>
      <c r="BE91" s="140">
        <v>2.12</v>
      </c>
      <c r="BF91" s="140">
        <v>0</v>
      </c>
      <c r="BG91" s="44">
        <v>157794.57</v>
      </c>
      <c r="BH91" s="60"/>
      <c r="BI91" s="139">
        <v>1.93</v>
      </c>
      <c r="BJ91" s="139">
        <v>1.06</v>
      </c>
      <c r="BK91" s="139">
        <v>0</v>
      </c>
      <c r="BL91" s="44">
        <v>214209.58</v>
      </c>
      <c r="BM91" s="60"/>
      <c r="BN91" s="140">
        <v>2.9</v>
      </c>
      <c r="BO91" s="140">
        <v>1.59</v>
      </c>
      <c r="BP91" s="140">
        <v>0</v>
      </c>
      <c r="BQ91" s="139">
        <v>118280.07</v>
      </c>
      <c r="BR91" s="60"/>
      <c r="BS91" s="140">
        <v>1.93</v>
      </c>
      <c r="BT91" s="140">
        <v>1.06</v>
      </c>
      <c r="BU91" s="140">
        <v>0</v>
      </c>
      <c r="BV91" s="44">
        <v>324289.42</v>
      </c>
      <c r="BW91" s="60"/>
      <c r="BX91" s="140">
        <v>1.93</v>
      </c>
      <c r="BY91" s="140">
        <v>1.06</v>
      </c>
      <c r="BZ91" s="140">
        <v>0</v>
      </c>
      <c r="CA91" s="44">
        <v>279798.21999999997</v>
      </c>
      <c r="CB91" s="60"/>
      <c r="CC91" s="140">
        <v>3.87</v>
      </c>
      <c r="CD91" s="140">
        <v>2.12</v>
      </c>
      <c r="CE91" s="140">
        <v>0</v>
      </c>
      <c r="CF91" s="44">
        <v>189349.89</v>
      </c>
      <c r="CG91" s="60"/>
      <c r="CH91" s="28">
        <v>7580691.0100000007</v>
      </c>
      <c r="CI91" s="60"/>
      <c r="CJ91" s="64">
        <v>7411724.8200000003</v>
      </c>
      <c r="CK91" s="124"/>
      <c r="CN91" s="151"/>
    </row>
    <row r="92" spans="1:92" x14ac:dyDescent="0.25">
      <c r="A92" s="116" t="s">
        <v>455</v>
      </c>
      <c r="B92" s="24" t="s">
        <v>456</v>
      </c>
      <c r="C92" s="27" t="s">
        <v>457</v>
      </c>
      <c r="D92" s="27" t="s">
        <v>12</v>
      </c>
      <c r="E92" s="139">
        <v>3859.96</v>
      </c>
      <c r="F92" s="68"/>
      <c r="G92" s="139">
        <v>1181.4000000000001</v>
      </c>
      <c r="H92" s="139">
        <v>1450.6599999999999</v>
      </c>
      <c r="I92" s="139">
        <v>2653.6499999999996</v>
      </c>
      <c r="J92" s="68">
        <v>85</v>
      </c>
      <c r="K92" s="139">
        <v>1801.64</v>
      </c>
      <c r="L92" s="139">
        <v>1776.73</v>
      </c>
      <c r="M92" s="139">
        <v>855.32999999999993</v>
      </c>
      <c r="N92" s="139">
        <v>1202.99</v>
      </c>
      <c r="O92" s="60"/>
      <c r="P92" s="132">
        <v>928.47279696483758</v>
      </c>
      <c r="Q92" s="132">
        <v>252.92720303516251</v>
      </c>
      <c r="R92" s="132">
        <v>1140.0866325080508</v>
      </c>
      <c r="S92" s="132">
        <v>310.57336749194906</v>
      </c>
      <c r="T92" s="132">
        <v>945.44057052711184</v>
      </c>
      <c r="U92" s="132">
        <v>257.54942947288816</v>
      </c>
      <c r="V92" s="126"/>
      <c r="W92" s="140">
        <v>74.540000000000006</v>
      </c>
      <c r="X92" s="140">
        <v>69.42</v>
      </c>
      <c r="Y92" s="140">
        <v>57.57</v>
      </c>
      <c r="Z92" s="139">
        <v>13204642.02</v>
      </c>
      <c r="AA92" s="60"/>
      <c r="AB92" s="140">
        <v>47.98</v>
      </c>
      <c r="AC92" s="28">
        <v>3194736.13</v>
      </c>
      <c r="AE92" s="140">
        <v>9</v>
      </c>
      <c r="AF92" s="140">
        <v>4.2699999999999996</v>
      </c>
      <c r="AG92" s="140">
        <v>6.01</v>
      </c>
      <c r="AH92" s="44">
        <v>1267936.21</v>
      </c>
      <c r="AI92" s="60"/>
      <c r="AJ92" s="140">
        <v>4</v>
      </c>
      <c r="AK92" s="140">
        <v>1.9</v>
      </c>
      <c r="AL92" s="140">
        <v>2</v>
      </c>
      <c r="AM92" s="44">
        <v>515235.5</v>
      </c>
      <c r="AO92" s="28">
        <v>281.82999999999993</v>
      </c>
      <c r="AP92" s="117">
        <v>107.94</v>
      </c>
      <c r="AQ92" s="117">
        <v>27.37</v>
      </c>
      <c r="AR92" s="44">
        <v>490835.64</v>
      </c>
      <c r="AS92" s="60"/>
      <c r="AT92" s="71">
        <v>4</v>
      </c>
      <c r="AU92" s="71">
        <v>3.42</v>
      </c>
      <c r="AV92" s="71">
        <v>4.8099999999999996</v>
      </c>
      <c r="AW92" s="44">
        <v>877098.65</v>
      </c>
      <c r="AX92" s="60"/>
      <c r="AY92" s="140">
        <v>2.4</v>
      </c>
      <c r="AZ92" s="140">
        <v>1.1399999999999999</v>
      </c>
      <c r="BA92" s="140">
        <v>1.6</v>
      </c>
      <c r="BB92" s="28">
        <v>301825.94</v>
      </c>
      <c r="BC92" s="60"/>
      <c r="BD92" s="140">
        <v>8</v>
      </c>
      <c r="BE92" s="140">
        <v>3.8</v>
      </c>
      <c r="BF92" s="140">
        <v>6.01</v>
      </c>
      <c r="BG92" s="44">
        <v>469168.83</v>
      </c>
      <c r="BH92" s="60"/>
      <c r="BI92" s="139">
        <v>4</v>
      </c>
      <c r="BJ92" s="139">
        <v>1.9</v>
      </c>
      <c r="BK92" s="139">
        <v>2</v>
      </c>
      <c r="BL92" s="44">
        <v>565971.80000000005</v>
      </c>
      <c r="BM92" s="60"/>
      <c r="BN92" s="140">
        <v>6</v>
      </c>
      <c r="BO92" s="140">
        <v>2.85</v>
      </c>
      <c r="BP92" s="140">
        <v>4</v>
      </c>
      <c r="BQ92" s="139">
        <v>338507.55</v>
      </c>
      <c r="BR92" s="60"/>
      <c r="BS92" s="140">
        <v>4</v>
      </c>
      <c r="BT92" s="140">
        <v>1.9</v>
      </c>
      <c r="BU92" s="140">
        <v>2</v>
      </c>
      <c r="BV92" s="44">
        <v>856818.2</v>
      </c>
      <c r="BW92" s="60"/>
      <c r="BX92" s="140">
        <v>4</v>
      </c>
      <c r="BY92" s="140">
        <v>1.9</v>
      </c>
      <c r="BZ92" s="140">
        <v>2</v>
      </c>
      <c r="CA92" s="44">
        <v>739266.2</v>
      </c>
      <c r="CB92" s="60"/>
      <c r="CC92" s="140">
        <v>8</v>
      </c>
      <c r="CD92" s="140">
        <v>3.8</v>
      </c>
      <c r="CE92" s="140">
        <v>6.01</v>
      </c>
      <c r="CF92" s="44">
        <v>562991.91</v>
      </c>
      <c r="CG92" s="60"/>
      <c r="CH92" s="28">
        <v>23385034.579999998</v>
      </c>
      <c r="CI92" s="60"/>
      <c r="CJ92" s="64">
        <v>22894198.939999998</v>
      </c>
      <c r="CK92" s="124"/>
      <c r="CN92" s="151"/>
    </row>
    <row r="93" spans="1:92" x14ac:dyDescent="0.25">
      <c r="A93" s="116" t="s">
        <v>445</v>
      </c>
      <c r="B93" s="24" t="s">
        <v>446</v>
      </c>
      <c r="C93" s="27" t="s">
        <v>433</v>
      </c>
      <c r="D93" s="27" t="s">
        <v>12</v>
      </c>
      <c r="E93" s="139">
        <v>800.86</v>
      </c>
      <c r="F93" s="68"/>
      <c r="G93" s="139">
        <v>248.82</v>
      </c>
      <c r="H93" s="139">
        <v>304.14</v>
      </c>
      <c r="I93" s="139">
        <v>544.45999999999992</v>
      </c>
      <c r="J93" s="68">
        <v>86</v>
      </c>
      <c r="K93" s="139">
        <v>378.88999999999993</v>
      </c>
      <c r="L93" s="139">
        <v>371.31</v>
      </c>
      <c r="M93" s="139">
        <v>181.64999999999998</v>
      </c>
      <c r="N93" s="139">
        <v>240.32</v>
      </c>
      <c r="O93" s="60"/>
      <c r="P93" s="132">
        <v>87.718083400564751</v>
      </c>
      <c r="Q93" s="132">
        <v>161.10191659943524</v>
      </c>
      <c r="R93" s="132">
        <v>107.22039179104479</v>
      </c>
      <c r="S93" s="132">
        <v>196.9196082089552</v>
      </c>
      <c r="T93" s="132">
        <v>84.721524808390484</v>
      </c>
      <c r="U93" s="132">
        <v>155.59847519160951</v>
      </c>
      <c r="V93" s="126"/>
      <c r="W93" s="140">
        <v>13.9</v>
      </c>
      <c r="X93" s="140">
        <v>13.23</v>
      </c>
      <c r="Y93" s="140">
        <v>10.46</v>
      </c>
      <c r="Z93" s="139">
        <v>2460383.81</v>
      </c>
      <c r="AA93" s="60"/>
      <c r="AB93" s="140">
        <v>8.91</v>
      </c>
      <c r="AC93" s="28">
        <v>592699.11</v>
      </c>
      <c r="AE93" s="140">
        <v>1.89</v>
      </c>
      <c r="AF93" s="140">
        <v>0.9</v>
      </c>
      <c r="AG93" s="140">
        <v>1.2</v>
      </c>
      <c r="AH93" s="44">
        <v>261992.55</v>
      </c>
      <c r="AI93" s="60"/>
      <c r="AJ93" s="140">
        <v>0.84</v>
      </c>
      <c r="AK93" s="140">
        <v>0.4</v>
      </c>
      <c r="AL93" s="140">
        <v>0.4</v>
      </c>
      <c r="AM93" s="44">
        <v>106819</v>
      </c>
      <c r="AO93" s="28">
        <v>53.190000000000005</v>
      </c>
      <c r="AP93" s="117">
        <v>14.860000000000001</v>
      </c>
      <c r="AQ93" s="117">
        <v>5.67</v>
      </c>
      <c r="AR93" s="44">
        <v>86131.3</v>
      </c>
      <c r="AS93" s="60"/>
      <c r="AT93" s="71">
        <v>0.84</v>
      </c>
      <c r="AU93" s="71">
        <v>0.72</v>
      </c>
      <c r="AV93" s="71">
        <v>0.96</v>
      </c>
      <c r="AW93" s="44">
        <v>180383.4</v>
      </c>
      <c r="AX93" s="60"/>
      <c r="AY93" s="140">
        <v>0.5</v>
      </c>
      <c r="AZ93" s="140">
        <v>0.24</v>
      </c>
      <c r="BA93" s="140">
        <v>0.32</v>
      </c>
      <c r="BB93" s="28">
        <v>62244.26</v>
      </c>
      <c r="BC93" s="60"/>
      <c r="BD93" s="140">
        <v>1.68</v>
      </c>
      <c r="BE93" s="140">
        <v>0.8</v>
      </c>
      <c r="BF93" s="140">
        <v>1.2</v>
      </c>
      <c r="BG93" s="44">
        <v>96942.24</v>
      </c>
      <c r="BH93" s="60"/>
      <c r="BI93" s="139">
        <v>0.84</v>
      </c>
      <c r="BJ93" s="139">
        <v>0.4</v>
      </c>
      <c r="BK93" s="139">
        <v>0.4</v>
      </c>
      <c r="BL93" s="44">
        <v>117492.88</v>
      </c>
      <c r="BM93" s="60"/>
      <c r="BN93" s="140">
        <v>1.26</v>
      </c>
      <c r="BO93" s="140">
        <v>0.6</v>
      </c>
      <c r="BP93" s="140">
        <v>0.8</v>
      </c>
      <c r="BQ93" s="139">
        <v>70072.38</v>
      </c>
      <c r="BR93" s="60"/>
      <c r="BS93" s="140">
        <v>0.84</v>
      </c>
      <c r="BT93" s="140">
        <v>0.4</v>
      </c>
      <c r="BU93" s="140">
        <v>0.4</v>
      </c>
      <c r="BV93" s="44">
        <v>177871.12</v>
      </c>
      <c r="BW93" s="60"/>
      <c r="BX93" s="140">
        <v>0.84</v>
      </c>
      <c r="BY93" s="140">
        <v>0.4</v>
      </c>
      <c r="BZ93" s="140">
        <v>0.4</v>
      </c>
      <c r="CA93" s="44">
        <v>153467.92000000001</v>
      </c>
      <c r="CB93" s="60"/>
      <c r="CC93" s="140">
        <v>1.68</v>
      </c>
      <c r="CD93" s="140">
        <v>0.8</v>
      </c>
      <c r="CE93" s="140">
        <v>1.2</v>
      </c>
      <c r="CF93" s="44">
        <v>116328.48</v>
      </c>
      <c r="CG93" s="60"/>
      <c r="CH93" s="28">
        <v>4482828.45</v>
      </c>
      <c r="CI93" s="60"/>
      <c r="CJ93" s="64">
        <v>4396697.1500000004</v>
      </c>
      <c r="CK93" s="124"/>
      <c r="CN93" s="151"/>
    </row>
    <row r="94" spans="1:92" x14ac:dyDescent="0.25">
      <c r="A94" s="116" t="s">
        <v>335</v>
      </c>
      <c r="B94" s="24" t="s">
        <v>336</v>
      </c>
      <c r="C94" s="27" t="s">
        <v>142</v>
      </c>
      <c r="D94" s="27" t="s">
        <v>120</v>
      </c>
      <c r="E94" s="139">
        <v>232</v>
      </c>
      <c r="F94" s="68"/>
      <c r="G94" s="139">
        <v>103.5</v>
      </c>
      <c r="H94" s="139">
        <v>127.5</v>
      </c>
      <c r="I94" s="139">
        <v>127.5</v>
      </c>
      <c r="J94" s="68">
        <v>87</v>
      </c>
      <c r="K94" s="139">
        <v>154</v>
      </c>
      <c r="L94" s="139">
        <v>153</v>
      </c>
      <c r="M94" s="139">
        <v>78</v>
      </c>
      <c r="N94" s="139">
        <v>0</v>
      </c>
      <c r="O94" s="60"/>
      <c r="P94" s="132">
        <v>103.34766233766233</v>
      </c>
      <c r="Q94" s="132">
        <v>0.15233766233767199</v>
      </c>
      <c r="R94" s="132">
        <v>127.31233766233765</v>
      </c>
      <c r="S94" s="132">
        <v>0.18766233766234564</v>
      </c>
      <c r="T94" s="132">
        <v>0</v>
      </c>
      <c r="U94" s="132">
        <v>0</v>
      </c>
      <c r="V94" s="126"/>
      <c r="W94" s="140">
        <v>6.89</v>
      </c>
      <c r="X94" s="140">
        <v>6.37</v>
      </c>
      <c r="Y94" s="140">
        <v>0</v>
      </c>
      <c r="Z94" s="139">
        <v>833589.9</v>
      </c>
      <c r="AA94" s="60"/>
      <c r="AB94" s="140">
        <v>2.65</v>
      </c>
      <c r="AC94" s="28">
        <v>166717.98000000001</v>
      </c>
      <c r="AE94" s="140">
        <v>0.77</v>
      </c>
      <c r="AF94" s="140">
        <v>0.39</v>
      </c>
      <c r="AG94" s="140">
        <v>0</v>
      </c>
      <c r="AH94" s="44">
        <v>72923.399999999994</v>
      </c>
      <c r="AI94" s="60"/>
      <c r="AJ94" s="140">
        <v>0.34</v>
      </c>
      <c r="AK94" s="140">
        <v>0.17</v>
      </c>
      <c r="AL94" s="140">
        <v>0</v>
      </c>
      <c r="AM94" s="44">
        <v>32061.15</v>
      </c>
      <c r="AO94" s="28">
        <v>17.880000000000003</v>
      </c>
      <c r="AP94" s="117">
        <v>7.3199999999999994</v>
      </c>
      <c r="AQ94" s="117">
        <v>1.64</v>
      </c>
      <c r="AR94" s="44">
        <v>31670.84</v>
      </c>
      <c r="AS94" s="60"/>
      <c r="AT94" s="71">
        <v>0.34</v>
      </c>
      <c r="AU94" s="71">
        <v>0.31</v>
      </c>
      <c r="AV94" s="71">
        <v>0</v>
      </c>
      <c r="AW94" s="44">
        <v>43793.75</v>
      </c>
      <c r="AX94" s="60"/>
      <c r="AY94" s="140">
        <v>0.2</v>
      </c>
      <c r="AZ94" s="140">
        <v>0.1</v>
      </c>
      <c r="BA94" s="140">
        <v>0</v>
      </c>
      <c r="BB94" s="28">
        <v>17616.3</v>
      </c>
      <c r="BC94" s="60"/>
      <c r="BD94" s="140">
        <v>0.68</v>
      </c>
      <c r="BE94" s="140">
        <v>0.34</v>
      </c>
      <c r="BF94" s="140">
        <v>0</v>
      </c>
      <c r="BG94" s="44">
        <v>26869.86</v>
      </c>
      <c r="BH94" s="60"/>
      <c r="BI94" s="139">
        <v>0.34</v>
      </c>
      <c r="BJ94" s="139">
        <v>0.17</v>
      </c>
      <c r="BK94" s="139">
        <v>0</v>
      </c>
      <c r="BL94" s="44">
        <v>36537.42</v>
      </c>
      <c r="BM94" s="60"/>
      <c r="BN94" s="140">
        <v>0.51</v>
      </c>
      <c r="BO94" s="140">
        <v>0.26</v>
      </c>
      <c r="BP94" s="140">
        <v>0</v>
      </c>
      <c r="BQ94" s="139">
        <v>20284.11</v>
      </c>
      <c r="BR94" s="60"/>
      <c r="BS94" s="140">
        <v>0.34</v>
      </c>
      <c r="BT94" s="140">
        <v>0.17</v>
      </c>
      <c r="BU94" s="140">
        <v>0</v>
      </c>
      <c r="BV94" s="44">
        <v>55313.58</v>
      </c>
      <c r="BW94" s="60"/>
      <c r="BX94" s="140">
        <v>0.34</v>
      </c>
      <c r="BY94" s="140">
        <v>0.17</v>
      </c>
      <c r="BZ94" s="140">
        <v>0</v>
      </c>
      <c r="CA94" s="44">
        <v>47724.78</v>
      </c>
      <c r="CB94" s="60"/>
      <c r="CC94" s="140">
        <v>0.68</v>
      </c>
      <c r="CD94" s="140">
        <v>0.34</v>
      </c>
      <c r="CE94" s="140">
        <v>0</v>
      </c>
      <c r="CF94" s="44">
        <v>32243.22</v>
      </c>
      <c r="CG94" s="60"/>
      <c r="CH94" s="28">
        <v>1417346.29</v>
      </c>
      <c r="CI94" s="60"/>
      <c r="CJ94" s="64">
        <v>1385675.45</v>
      </c>
      <c r="CK94" s="124"/>
      <c r="CN94" s="151"/>
    </row>
    <row r="95" spans="1:92" x14ac:dyDescent="0.25">
      <c r="A95" s="116" t="s">
        <v>599</v>
      </c>
      <c r="B95" s="24" t="s">
        <v>600</v>
      </c>
      <c r="C95" s="27" t="s">
        <v>584</v>
      </c>
      <c r="D95" s="27" t="s">
        <v>120</v>
      </c>
      <c r="E95" s="139">
        <v>234.73</v>
      </c>
      <c r="F95" s="68"/>
      <c r="G95" s="139">
        <v>92.49</v>
      </c>
      <c r="H95" s="139">
        <v>140.16</v>
      </c>
      <c r="I95" s="139">
        <v>140.16</v>
      </c>
      <c r="J95" s="68">
        <v>88</v>
      </c>
      <c r="K95" s="139">
        <v>147.39999999999998</v>
      </c>
      <c r="L95" s="139">
        <v>145.32</v>
      </c>
      <c r="M95" s="139">
        <v>87.33</v>
      </c>
      <c r="N95" s="139">
        <v>0</v>
      </c>
      <c r="O95" s="60"/>
      <c r="P95" s="132">
        <v>18.287298517085752</v>
      </c>
      <c r="Q95" s="132">
        <v>74.20270148291425</v>
      </c>
      <c r="R95" s="132">
        <v>27.712701482914252</v>
      </c>
      <c r="S95" s="132">
        <v>112.44729851708574</v>
      </c>
      <c r="T95" s="132">
        <v>0</v>
      </c>
      <c r="U95" s="132">
        <v>0</v>
      </c>
      <c r="V95" s="126"/>
      <c r="W95" s="140">
        <v>4.92</v>
      </c>
      <c r="X95" s="140">
        <v>5.88</v>
      </c>
      <c r="Y95" s="140">
        <v>0</v>
      </c>
      <c r="Z95" s="139">
        <v>678942</v>
      </c>
      <c r="AA95" s="60"/>
      <c r="AB95" s="140">
        <v>2.16</v>
      </c>
      <c r="AC95" s="28">
        <v>135788.4</v>
      </c>
      <c r="AE95" s="140">
        <v>0.73</v>
      </c>
      <c r="AF95" s="140">
        <v>0.43</v>
      </c>
      <c r="AG95" s="140">
        <v>0</v>
      </c>
      <c r="AH95" s="44">
        <v>72923.399999999994</v>
      </c>
      <c r="AI95" s="60"/>
      <c r="AJ95" s="140">
        <v>0.32</v>
      </c>
      <c r="AK95" s="140">
        <v>0.19</v>
      </c>
      <c r="AL95" s="140">
        <v>0</v>
      </c>
      <c r="AM95" s="44">
        <v>32061.15</v>
      </c>
      <c r="AO95" s="28">
        <v>14.93</v>
      </c>
      <c r="AP95" s="117">
        <v>2.7800000000000002</v>
      </c>
      <c r="AQ95" s="117">
        <v>1.66</v>
      </c>
      <c r="AR95" s="44">
        <v>22505.88</v>
      </c>
      <c r="AS95" s="60"/>
      <c r="AT95" s="71">
        <v>0.32</v>
      </c>
      <c r="AU95" s="71">
        <v>0.34</v>
      </c>
      <c r="AV95" s="71">
        <v>0</v>
      </c>
      <c r="AW95" s="44">
        <v>44467.5</v>
      </c>
      <c r="AX95" s="60"/>
      <c r="AY95" s="140">
        <v>0.19</v>
      </c>
      <c r="AZ95" s="140">
        <v>0.11</v>
      </c>
      <c r="BA95" s="140">
        <v>0</v>
      </c>
      <c r="BB95" s="28">
        <v>17616.3</v>
      </c>
      <c r="BC95" s="60"/>
      <c r="BD95" s="140">
        <v>0.65</v>
      </c>
      <c r="BE95" s="140">
        <v>0.38</v>
      </c>
      <c r="BF95" s="140">
        <v>0</v>
      </c>
      <c r="BG95" s="44">
        <v>27133.29</v>
      </c>
      <c r="BH95" s="60"/>
      <c r="BI95" s="139">
        <v>0.32</v>
      </c>
      <c r="BJ95" s="139">
        <v>0.19</v>
      </c>
      <c r="BK95" s="139">
        <v>0</v>
      </c>
      <c r="BL95" s="44">
        <v>36537.42</v>
      </c>
      <c r="BM95" s="60"/>
      <c r="BN95" s="140">
        <v>0.49</v>
      </c>
      <c r="BO95" s="140">
        <v>0.28999999999999998</v>
      </c>
      <c r="BP95" s="140">
        <v>0</v>
      </c>
      <c r="BQ95" s="139">
        <v>20547.54</v>
      </c>
      <c r="BR95" s="60"/>
      <c r="BS95" s="140">
        <v>0.32</v>
      </c>
      <c r="BT95" s="140">
        <v>0.19</v>
      </c>
      <c r="BU95" s="140">
        <v>0</v>
      </c>
      <c r="BV95" s="44">
        <v>55313.58</v>
      </c>
      <c r="BW95" s="60"/>
      <c r="BX95" s="140">
        <v>0.32</v>
      </c>
      <c r="BY95" s="140">
        <v>0.19</v>
      </c>
      <c r="BZ95" s="140">
        <v>0</v>
      </c>
      <c r="CA95" s="44">
        <v>47724.78</v>
      </c>
      <c r="CB95" s="60"/>
      <c r="CC95" s="140">
        <v>0.65</v>
      </c>
      <c r="CD95" s="140">
        <v>0.38</v>
      </c>
      <c r="CE95" s="140">
        <v>0</v>
      </c>
      <c r="CF95" s="44">
        <v>32559.33</v>
      </c>
      <c r="CG95" s="60"/>
      <c r="CH95" s="28">
        <v>1224120.57</v>
      </c>
      <c r="CI95" s="60"/>
      <c r="CJ95" s="64">
        <v>1201614.6900000002</v>
      </c>
      <c r="CK95" s="124"/>
      <c r="CN95" s="151"/>
    </row>
    <row r="96" spans="1:92" x14ac:dyDescent="0.25">
      <c r="A96" s="116" t="s">
        <v>497</v>
      </c>
      <c r="B96" s="24" t="s">
        <v>498</v>
      </c>
      <c r="C96" s="27" t="s">
        <v>499</v>
      </c>
      <c r="D96" s="27" t="s">
        <v>12</v>
      </c>
      <c r="E96" s="139">
        <v>972.55</v>
      </c>
      <c r="F96" s="68"/>
      <c r="G96" s="139">
        <v>279.99</v>
      </c>
      <c r="H96" s="139">
        <v>370.15</v>
      </c>
      <c r="I96" s="139">
        <v>682.81</v>
      </c>
      <c r="J96" s="68">
        <v>89</v>
      </c>
      <c r="K96" s="139">
        <v>433.07</v>
      </c>
      <c r="L96" s="139">
        <v>423.32</v>
      </c>
      <c r="M96" s="139">
        <v>226.82</v>
      </c>
      <c r="N96" s="139">
        <v>312.65999999999997</v>
      </c>
      <c r="O96" s="60"/>
      <c r="P96" s="132">
        <v>97.612633361030348</v>
      </c>
      <c r="Q96" s="132">
        <v>182.37736663896965</v>
      </c>
      <c r="R96" s="132">
        <v>129.04502388865811</v>
      </c>
      <c r="S96" s="132">
        <v>241.10497611134187</v>
      </c>
      <c r="T96" s="132">
        <v>109.0023427503116</v>
      </c>
      <c r="U96" s="132">
        <v>203.65765724968838</v>
      </c>
      <c r="V96" s="126"/>
      <c r="W96" s="140">
        <v>15.62</v>
      </c>
      <c r="X96" s="140">
        <v>16.09</v>
      </c>
      <c r="Y96" s="140">
        <v>13.59</v>
      </c>
      <c r="Z96" s="139">
        <v>2974185.09</v>
      </c>
      <c r="AA96" s="60"/>
      <c r="AB96" s="140">
        <v>10.87</v>
      </c>
      <c r="AC96" s="28">
        <v>725569.11</v>
      </c>
      <c r="AE96" s="140">
        <v>2.16</v>
      </c>
      <c r="AF96" s="140">
        <v>1.1299999999999999</v>
      </c>
      <c r="AG96" s="140">
        <v>1.56</v>
      </c>
      <c r="AH96" s="44">
        <v>319404.81</v>
      </c>
      <c r="AI96" s="60"/>
      <c r="AJ96" s="140">
        <v>0.96</v>
      </c>
      <c r="AK96" s="140">
        <v>0.5</v>
      </c>
      <c r="AL96" s="140">
        <v>0.52</v>
      </c>
      <c r="AM96" s="44">
        <v>129309.22</v>
      </c>
      <c r="AO96" s="28">
        <v>64.28</v>
      </c>
      <c r="AP96" s="117">
        <v>15.600000000000001</v>
      </c>
      <c r="AQ96" s="117">
        <v>6.89</v>
      </c>
      <c r="AR96" s="44">
        <v>101219.26</v>
      </c>
      <c r="AS96" s="60"/>
      <c r="AT96" s="71">
        <v>0.96</v>
      </c>
      <c r="AU96" s="71">
        <v>0.9</v>
      </c>
      <c r="AV96" s="71">
        <v>1.25</v>
      </c>
      <c r="AW96" s="44">
        <v>223336.25</v>
      </c>
      <c r="AX96" s="60"/>
      <c r="AY96" s="140">
        <v>0.56999999999999995</v>
      </c>
      <c r="AZ96" s="140">
        <v>0.3</v>
      </c>
      <c r="BA96" s="140">
        <v>0.41</v>
      </c>
      <c r="BB96" s="28">
        <v>75162.880000000005</v>
      </c>
      <c r="BC96" s="60"/>
      <c r="BD96" s="140">
        <v>1.92</v>
      </c>
      <c r="BE96" s="140">
        <v>1</v>
      </c>
      <c r="BF96" s="140">
        <v>1.56</v>
      </c>
      <c r="BG96" s="44">
        <v>118016.64</v>
      </c>
      <c r="BH96" s="60"/>
      <c r="BI96" s="139">
        <v>0.96</v>
      </c>
      <c r="BJ96" s="139">
        <v>0.5</v>
      </c>
      <c r="BK96" s="139">
        <v>0.52</v>
      </c>
      <c r="BL96" s="44">
        <v>141851.16</v>
      </c>
      <c r="BM96" s="60"/>
      <c r="BN96" s="140">
        <v>1.44</v>
      </c>
      <c r="BO96" s="140">
        <v>0.75</v>
      </c>
      <c r="BP96" s="140">
        <v>1.04</v>
      </c>
      <c r="BQ96" s="139">
        <v>85087.89</v>
      </c>
      <c r="BR96" s="60"/>
      <c r="BS96" s="140">
        <v>0.96</v>
      </c>
      <c r="BT96" s="140">
        <v>0.5</v>
      </c>
      <c r="BU96" s="140">
        <v>0.52</v>
      </c>
      <c r="BV96" s="44">
        <v>214746.84</v>
      </c>
      <c r="BW96" s="60"/>
      <c r="BX96" s="140">
        <v>0.96</v>
      </c>
      <c r="BY96" s="140">
        <v>0.5</v>
      </c>
      <c r="BZ96" s="140">
        <v>0.52</v>
      </c>
      <c r="CA96" s="44">
        <v>185284.44</v>
      </c>
      <c r="CB96" s="60"/>
      <c r="CC96" s="140">
        <v>1.92</v>
      </c>
      <c r="CD96" s="140">
        <v>1</v>
      </c>
      <c r="CE96" s="140">
        <v>1.56</v>
      </c>
      <c r="CF96" s="44">
        <v>141617.28</v>
      </c>
      <c r="CG96" s="60"/>
      <c r="CH96" s="28">
        <v>5434790.8699999992</v>
      </c>
      <c r="CI96" s="60"/>
      <c r="CJ96" s="64">
        <v>5333571.6099999994</v>
      </c>
      <c r="CK96" s="124"/>
      <c r="CN96" s="151"/>
    </row>
    <row r="97" spans="1:92" x14ac:dyDescent="0.25">
      <c r="A97" s="116" t="s">
        <v>489</v>
      </c>
      <c r="B97" s="24" t="s">
        <v>490</v>
      </c>
      <c r="C97" s="27" t="s">
        <v>468</v>
      </c>
      <c r="D97" s="27" t="s">
        <v>120</v>
      </c>
      <c r="E97" s="139">
        <v>194.57</v>
      </c>
      <c r="F97" s="68"/>
      <c r="G97" s="139">
        <v>84.16</v>
      </c>
      <c r="H97" s="139">
        <v>109.66</v>
      </c>
      <c r="I97" s="139">
        <v>109.66</v>
      </c>
      <c r="J97" s="68">
        <v>90</v>
      </c>
      <c r="K97" s="139">
        <v>127.57</v>
      </c>
      <c r="L97" s="139">
        <v>126.82</v>
      </c>
      <c r="M97" s="139">
        <v>67</v>
      </c>
      <c r="N97" s="139">
        <v>0</v>
      </c>
      <c r="O97" s="60"/>
      <c r="P97" s="132">
        <v>27.064765246104635</v>
      </c>
      <c r="Q97" s="132">
        <v>57.095234753895362</v>
      </c>
      <c r="R97" s="132">
        <v>35.265234753895371</v>
      </c>
      <c r="S97" s="132">
        <v>74.394765246104626</v>
      </c>
      <c r="T97" s="132">
        <v>0</v>
      </c>
      <c r="U97" s="132">
        <v>0</v>
      </c>
      <c r="V97" s="126"/>
      <c r="W97" s="140">
        <v>4.6500000000000004</v>
      </c>
      <c r="X97" s="140">
        <v>4.7300000000000004</v>
      </c>
      <c r="Y97" s="140">
        <v>0</v>
      </c>
      <c r="Z97" s="139">
        <v>589673.69999999995</v>
      </c>
      <c r="AA97" s="60"/>
      <c r="AB97" s="140">
        <v>1.87</v>
      </c>
      <c r="AC97" s="28">
        <v>117934.74</v>
      </c>
      <c r="AE97" s="140">
        <v>0.63</v>
      </c>
      <c r="AF97" s="140">
        <v>0.33</v>
      </c>
      <c r="AG97" s="140">
        <v>0</v>
      </c>
      <c r="AH97" s="44">
        <v>60350.400000000001</v>
      </c>
      <c r="AI97" s="60"/>
      <c r="AJ97" s="140">
        <v>0.28000000000000003</v>
      </c>
      <c r="AK97" s="140">
        <v>0.14000000000000001</v>
      </c>
      <c r="AL97" s="140">
        <v>0</v>
      </c>
      <c r="AM97" s="44">
        <v>26403.3</v>
      </c>
      <c r="AO97" s="28">
        <v>12.88</v>
      </c>
      <c r="AP97" s="117">
        <v>2.88</v>
      </c>
      <c r="AQ97" s="117">
        <v>1.37</v>
      </c>
      <c r="AR97" s="44">
        <v>19975.349999999999</v>
      </c>
      <c r="AS97" s="60"/>
      <c r="AT97" s="71">
        <v>0.28000000000000003</v>
      </c>
      <c r="AU97" s="71">
        <v>0.26</v>
      </c>
      <c r="AV97" s="71">
        <v>0</v>
      </c>
      <c r="AW97" s="44">
        <v>36382.5</v>
      </c>
      <c r="AX97" s="60"/>
      <c r="AY97" s="140">
        <v>0.17</v>
      </c>
      <c r="AZ97" s="140">
        <v>0.08</v>
      </c>
      <c r="BA97" s="140">
        <v>0</v>
      </c>
      <c r="BB97" s="28">
        <v>14680.25</v>
      </c>
      <c r="BC97" s="60"/>
      <c r="BD97" s="140">
        <v>0.56000000000000005</v>
      </c>
      <c r="BE97" s="140">
        <v>0.28999999999999998</v>
      </c>
      <c r="BF97" s="140">
        <v>0</v>
      </c>
      <c r="BG97" s="44">
        <v>22391.55</v>
      </c>
      <c r="BH97" s="60"/>
      <c r="BI97" s="139">
        <v>0.28000000000000003</v>
      </c>
      <c r="BJ97" s="139">
        <v>0.14000000000000001</v>
      </c>
      <c r="BK97" s="139">
        <v>0</v>
      </c>
      <c r="BL97" s="44">
        <v>30089.64</v>
      </c>
      <c r="BM97" s="60"/>
      <c r="BN97" s="140">
        <v>0.42</v>
      </c>
      <c r="BO97" s="140">
        <v>0.22</v>
      </c>
      <c r="BP97" s="140">
        <v>0</v>
      </c>
      <c r="BQ97" s="139">
        <v>16859.52</v>
      </c>
      <c r="BR97" s="60"/>
      <c r="BS97" s="140">
        <v>0.28000000000000003</v>
      </c>
      <c r="BT97" s="140">
        <v>0.14000000000000001</v>
      </c>
      <c r="BU97" s="140">
        <v>0</v>
      </c>
      <c r="BV97" s="44">
        <v>45552.36</v>
      </c>
      <c r="BW97" s="60"/>
      <c r="BX97" s="140">
        <v>0.28000000000000003</v>
      </c>
      <c r="BY97" s="140">
        <v>0.14000000000000001</v>
      </c>
      <c r="BZ97" s="140">
        <v>0</v>
      </c>
      <c r="CA97" s="44">
        <v>39302.76</v>
      </c>
      <c r="CB97" s="60"/>
      <c r="CC97" s="140">
        <v>0.56000000000000005</v>
      </c>
      <c r="CD97" s="140">
        <v>0.28999999999999998</v>
      </c>
      <c r="CE97" s="140">
        <v>0</v>
      </c>
      <c r="CF97" s="44">
        <v>26869.35</v>
      </c>
      <c r="CG97" s="60"/>
      <c r="CH97" s="28">
        <v>1046465.4199999999</v>
      </c>
      <c r="CI97" s="60"/>
      <c r="CJ97" s="64">
        <v>1026490.07</v>
      </c>
      <c r="CK97" s="124"/>
      <c r="CN97" s="151"/>
    </row>
    <row r="98" spans="1:92" x14ac:dyDescent="0.25">
      <c r="A98" s="116" t="s">
        <v>165</v>
      </c>
      <c r="B98" s="24" t="s">
        <v>166</v>
      </c>
      <c r="C98" s="27" t="s">
        <v>142</v>
      </c>
      <c r="D98" s="27" t="s">
        <v>120</v>
      </c>
      <c r="E98" s="139">
        <v>1182.8</v>
      </c>
      <c r="F98" s="68"/>
      <c r="G98" s="139">
        <v>504.49</v>
      </c>
      <c r="H98" s="139">
        <v>673.65000000000009</v>
      </c>
      <c r="I98" s="139">
        <v>673.65000000000009</v>
      </c>
      <c r="J98" s="68">
        <v>91</v>
      </c>
      <c r="K98" s="139">
        <v>761.14</v>
      </c>
      <c r="L98" s="139">
        <v>756.48</v>
      </c>
      <c r="M98" s="139">
        <v>421.66000000000008</v>
      </c>
      <c r="N98" s="139">
        <v>0</v>
      </c>
      <c r="O98" s="60"/>
      <c r="P98" s="132">
        <v>12.846266148335511</v>
      </c>
      <c r="Q98" s="132">
        <v>491.64373385166448</v>
      </c>
      <c r="R98" s="132">
        <v>17.153733851664487</v>
      </c>
      <c r="S98" s="132">
        <v>656.49626614833562</v>
      </c>
      <c r="T98" s="132">
        <v>0</v>
      </c>
      <c r="U98" s="132">
        <v>0</v>
      </c>
      <c r="V98" s="126"/>
      <c r="W98" s="140">
        <v>25.43</v>
      </c>
      <c r="X98" s="140">
        <v>27.11</v>
      </c>
      <c r="Y98" s="140">
        <v>0</v>
      </c>
      <c r="Z98" s="139">
        <v>3302927.1</v>
      </c>
      <c r="AA98" s="60"/>
      <c r="AB98" s="140">
        <v>10.5</v>
      </c>
      <c r="AC98" s="28">
        <v>660585.42000000004</v>
      </c>
      <c r="AE98" s="140">
        <v>3.8</v>
      </c>
      <c r="AF98" s="140">
        <v>2.1</v>
      </c>
      <c r="AG98" s="140">
        <v>0</v>
      </c>
      <c r="AH98" s="44">
        <v>370903.5</v>
      </c>
      <c r="AI98" s="60"/>
      <c r="AJ98" s="140">
        <v>1.69</v>
      </c>
      <c r="AK98" s="140">
        <v>0.93</v>
      </c>
      <c r="AL98" s="140">
        <v>0</v>
      </c>
      <c r="AM98" s="44">
        <v>164706.29999999999</v>
      </c>
      <c r="AO98" s="28">
        <v>73.13000000000001</v>
      </c>
      <c r="AP98" s="117">
        <v>9.91</v>
      </c>
      <c r="AQ98" s="117">
        <v>8.3800000000000008</v>
      </c>
      <c r="AR98" s="44">
        <v>105819.17</v>
      </c>
      <c r="AS98" s="60"/>
      <c r="AT98" s="71">
        <v>1.69</v>
      </c>
      <c r="AU98" s="71">
        <v>1.68</v>
      </c>
      <c r="AV98" s="71">
        <v>0</v>
      </c>
      <c r="AW98" s="44">
        <v>227053.75</v>
      </c>
      <c r="AX98" s="60"/>
      <c r="AY98" s="140">
        <v>1.01</v>
      </c>
      <c r="AZ98" s="140">
        <v>0.56000000000000005</v>
      </c>
      <c r="BA98" s="140">
        <v>0</v>
      </c>
      <c r="BB98" s="28">
        <v>92191.97</v>
      </c>
      <c r="BC98" s="60"/>
      <c r="BD98" s="140">
        <v>3.38</v>
      </c>
      <c r="BE98" s="140">
        <v>1.87</v>
      </c>
      <c r="BF98" s="140">
        <v>0</v>
      </c>
      <c r="BG98" s="44">
        <v>138300.75</v>
      </c>
      <c r="BH98" s="60"/>
      <c r="BI98" s="139">
        <v>1.69</v>
      </c>
      <c r="BJ98" s="139">
        <v>0.93</v>
      </c>
      <c r="BK98" s="139">
        <v>0</v>
      </c>
      <c r="BL98" s="44">
        <v>187702.04</v>
      </c>
      <c r="BM98" s="60"/>
      <c r="BN98" s="140">
        <v>2.5299999999999998</v>
      </c>
      <c r="BO98" s="140">
        <v>1.4</v>
      </c>
      <c r="BP98" s="140">
        <v>0</v>
      </c>
      <c r="BQ98" s="139">
        <v>103527.99</v>
      </c>
      <c r="BR98" s="60"/>
      <c r="BS98" s="140">
        <v>1.69</v>
      </c>
      <c r="BT98" s="140">
        <v>0.93</v>
      </c>
      <c r="BU98" s="140">
        <v>0</v>
      </c>
      <c r="BV98" s="44">
        <v>284159.96000000002</v>
      </c>
      <c r="BW98" s="60"/>
      <c r="BX98" s="140">
        <v>1.69</v>
      </c>
      <c r="BY98" s="140">
        <v>0.93</v>
      </c>
      <c r="BZ98" s="140">
        <v>0</v>
      </c>
      <c r="CA98" s="44">
        <v>245174.36</v>
      </c>
      <c r="CB98" s="60"/>
      <c r="CC98" s="140">
        <v>3.38</v>
      </c>
      <c r="CD98" s="140">
        <v>1.87</v>
      </c>
      <c r="CE98" s="140">
        <v>0</v>
      </c>
      <c r="CF98" s="44">
        <v>165957.75</v>
      </c>
      <c r="CG98" s="60"/>
      <c r="CH98" s="28">
        <v>6049010.0600000005</v>
      </c>
      <c r="CI98" s="60"/>
      <c r="CJ98" s="64">
        <v>5943190.8900000006</v>
      </c>
      <c r="CK98" s="124"/>
      <c r="CN98" s="151"/>
    </row>
    <row r="99" spans="1:92" x14ac:dyDescent="0.25">
      <c r="A99" s="116" t="s">
        <v>163</v>
      </c>
      <c r="B99" s="24" t="s">
        <v>164</v>
      </c>
      <c r="C99" s="27" t="s">
        <v>142</v>
      </c>
      <c r="D99" s="27" t="s">
        <v>120</v>
      </c>
      <c r="E99" s="139">
        <v>4572.63</v>
      </c>
      <c r="F99" s="68"/>
      <c r="G99" s="139">
        <v>1679.41</v>
      </c>
      <c r="H99" s="139">
        <v>2855.14</v>
      </c>
      <c r="I99" s="139">
        <v>2855.14</v>
      </c>
      <c r="J99" s="68">
        <v>92</v>
      </c>
      <c r="K99" s="139">
        <v>2795.81</v>
      </c>
      <c r="L99" s="139">
        <v>2757.73</v>
      </c>
      <c r="M99" s="139">
        <v>1776.8200000000002</v>
      </c>
      <c r="N99" s="139">
        <v>0</v>
      </c>
      <c r="O99" s="60"/>
      <c r="P99" s="132">
        <v>366.03660458038837</v>
      </c>
      <c r="Q99" s="132">
        <v>1313.3733954196118</v>
      </c>
      <c r="R99" s="132">
        <v>622.29339541961167</v>
      </c>
      <c r="S99" s="132">
        <v>2232.846604580388</v>
      </c>
      <c r="T99" s="132">
        <v>0</v>
      </c>
      <c r="U99" s="132">
        <v>0</v>
      </c>
      <c r="V99" s="126"/>
      <c r="W99" s="140">
        <v>90.07</v>
      </c>
      <c r="X99" s="140">
        <v>120.42</v>
      </c>
      <c r="Y99" s="140">
        <v>0</v>
      </c>
      <c r="Z99" s="139">
        <v>13232453.85</v>
      </c>
      <c r="AA99" s="60"/>
      <c r="AB99" s="140">
        <v>42.09</v>
      </c>
      <c r="AC99" s="28">
        <v>2646490.77</v>
      </c>
      <c r="AE99" s="140">
        <v>13.97</v>
      </c>
      <c r="AF99" s="140">
        <v>8.8800000000000008</v>
      </c>
      <c r="AG99" s="140">
        <v>0</v>
      </c>
      <c r="AH99" s="44">
        <v>1436465.25</v>
      </c>
      <c r="AI99" s="60"/>
      <c r="AJ99" s="140">
        <v>6.21</v>
      </c>
      <c r="AK99" s="140">
        <v>3.94</v>
      </c>
      <c r="AL99" s="140">
        <v>0</v>
      </c>
      <c r="AM99" s="44">
        <v>638079.75</v>
      </c>
      <c r="AO99" s="28">
        <v>291.66000000000003</v>
      </c>
      <c r="AP99" s="117">
        <v>84.68</v>
      </c>
      <c r="AQ99" s="117">
        <v>32.43</v>
      </c>
      <c r="AR99" s="44">
        <v>476860.87</v>
      </c>
      <c r="AS99" s="60"/>
      <c r="AT99" s="71">
        <v>6.21</v>
      </c>
      <c r="AU99" s="71">
        <v>7.1</v>
      </c>
      <c r="AV99" s="71">
        <v>0</v>
      </c>
      <c r="AW99" s="44">
        <v>896761.25</v>
      </c>
      <c r="AX99" s="60"/>
      <c r="AY99" s="140">
        <v>3.72</v>
      </c>
      <c r="AZ99" s="140">
        <v>2.36</v>
      </c>
      <c r="BA99" s="140">
        <v>0</v>
      </c>
      <c r="BB99" s="28">
        <v>357023.68</v>
      </c>
      <c r="BC99" s="60"/>
      <c r="BD99" s="140">
        <v>12.42</v>
      </c>
      <c r="BE99" s="140">
        <v>7.89</v>
      </c>
      <c r="BF99" s="140">
        <v>0</v>
      </c>
      <c r="BG99" s="44">
        <v>535026.32999999996</v>
      </c>
      <c r="BH99" s="60"/>
      <c r="BI99" s="139">
        <v>6.21</v>
      </c>
      <c r="BJ99" s="139">
        <v>3.94</v>
      </c>
      <c r="BK99" s="139">
        <v>0</v>
      </c>
      <c r="BL99" s="44">
        <v>727166.3</v>
      </c>
      <c r="BM99" s="60"/>
      <c r="BN99" s="140">
        <v>9.31</v>
      </c>
      <c r="BO99" s="140">
        <v>5.92</v>
      </c>
      <c r="BP99" s="140">
        <v>0</v>
      </c>
      <c r="BQ99" s="139">
        <v>401203.89</v>
      </c>
      <c r="BR99" s="60"/>
      <c r="BS99" s="140">
        <v>6.21</v>
      </c>
      <c r="BT99" s="140">
        <v>3.94</v>
      </c>
      <c r="BU99" s="140">
        <v>0</v>
      </c>
      <c r="BV99" s="44">
        <v>1100848.7</v>
      </c>
      <c r="BW99" s="60"/>
      <c r="BX99" s="140">
        <v>6.21</v>
      </c>
      <c r="BY99" s="140">
        <v>3.94</v>
      </c>
      <c r="BZ99" s="140">
        <v>0</v>
      </c>
      <c r="CA99" s="44">
        <v>949816.7</v>
      </c>
      <c r="CB99" s="60"/>
      <c r="CC99" s="140">
        <v>12.42</v>
      </c>
      <c r="CD99" s="140">
        <v>7.89</v>
      </c>
      <c r="CE99" s="140">
        <v>0</v>
      </c>
      <c r="CF99" s="44">
        <v>642019.41</v>
      </c>
      <c r="CG99" s="60"/>
      <c r="CH99" s="28">
        <v>24040216.75</v>
      </c>
      <c r="CI99" s="60"/>
      <c r="CJ99" s="64">
        <v>23563355.879999999</v>
      </c>
      <c r="CK99" s="124"/>
      <c r="CN99" s="151"/>
    </row>
    <row r="100" spans="1:92" x14ac:dyDescent="0.25">
      <c r="A100" s="116" t="s">
        <v>189</v>
      </c>
      <c r="B100" s="24" t="s">
        <v>190</v>
      </c>
      <c r="C100" s="27" t="s">
        <v>142</v>
      </c>
      <c r="D100" s="27" t="s">
        <v>120</v>
      </c>
      <c r="E100" s="139">
        <v>700</v>
      </c>
      <c r="F100" s="68"/>
      <c r="G100" s="139">
        <v>301.5</v>
      </c>
      <c r="H100" s="139">
        <v>392</v>
      </c>
      <c r="I100" s="139">
        <v>392</v>
      </c>
      <c r="J100" s="68">
        <v>93</v>
      </c>
      <c r="K100" s="139">
        <v>466.5</v>
      </c>
      <c r="L100" s="139">
        <v>460</v>
      </c>
      <c r="M100" s="139">
        <v>233.5</v>
      </c>
      <c r="N100" s="139">
        <v>0</v>
      </c>
      <c r="O100" s="60"/>
      <c r="P100" s="132">
        <v>95.210526315789465</v>
      </c>
      <c r="Q100" s="132">
        <v>206.28947368421052</v>
      </c>
      <c r="R100" s="132">
        <v>123.78947368421052</v>
      </c>
      <c r="S100" s="132">
        <v>268.21052631578948</v>
      </c>
      <c r="T100" s="132">
        <v>0</v>
      </c>
      <c r="U100" s="132">
        <v>0</v>
      </c>
      <c r="V100" s="126"/>
      <c r="W100" s="140">
        <v>16.66</v>
      </c>
      <c r="X100" s="140">
        <v>16.91</v>
      </c>
      <c r="Y100" s="140">
        <v>0</v>
      </c>
      <c r="Z100" s="139">
        <v>2110378.0499999998</v>
      </c>
      <c r="AA100" s="60"/>
      <c r="AB100" s="140">
        <v>6.71</v>
      </c>
      <c r="AC100" s="28">
        <v>422075.61</v>
      </c>
      <c r="AE100" s="140">
        <v>2.33</v>
      </c>
      <c r="AF100" s="140">
        <v>1.1599999999999999</v>
      </c>
      <c r="AG100" s="140">
        <v>0</v>
      </c>
      <c r="AH100" s="44">
        <v>219398.85</v>
      </c>
      <c r="AI100" s="60"/>
      <c r="AJ100" s="140">
        <v>1.03</v>
      </c>
      <c r="AK100" s="140">
        <v>0.51</v>
      </c>
      <c r="AL100" s="140">
        <v>0</v>
      </c>
      <c r="AM100" s="44">
        <v>96812.1</v>
      </c>
      <c r="AO100" s="28">
        <v>46.239999999999995</v>
      </c>
      <c r="AP100" s="117">
        <v>13.89</v>
      </c>
      <c r="AQ100" s="117">
        <v>4.96</v>
      </c>
      <c r="AR100" s="44">
        <v>76082.39</v>
      </c>
      <c r="AS100" s="60"/>
      <c r="AT100" s="71">
        <v>1.03</v>
      </c>
      <c r="AU100" s="71">
        <v>0.93</v>
      </c>
      <c r="AV100" s="71">
        <v>0</v>
      </c>
      <c r="AW100" s="44">
        <v>132055</v>
      </c>
      <c r="AX100" s="60"/>
      <c r="AY100" s="140">
        <v>0.62</v>
      </c>
      <c r="AZ100" s="140">
        <v>0.31</v>
      </c>
      <c r="BA100" s="140">
        <v>0</v>
      </c>
      <c r="BB100" s="28">
        <v>54610.53</v>
      </c>
      <c r="BC100" s="60"/>
      <c r="BD100" s="140">
        <v>2.0699999999999998</v>
      </c>
      <c r="BE100" s="140">
        <v>1.03</v>
      </c>
      <c r="BF100" s="140">
        <v>0</v>
      </c>
      <c r="BG100" s="44">
        <v>81663.3</v>
      </c>
      <c r="BH100" s="60"/>
      <c r="BI100" s="139">
        <v>1.03</v>
      </c>
      <c r="BJ100" s="139">
        <v>0.51</v>
      </c>
      <c r="BK100" s="139">
        <v>0</v>
      </c>
      <c r="BL100" s="44">
        <v>110328.68</v>
      </c>
      <c r="BM100" s="60"/>
      <c r="BN100" s="140">
        <v>1.55</v>
      </c>
      <c r="BO100" s="140">
        <v>0.77</v>
      </c>
      <c r="BP100" s="140">
        <v>0</v>
      </c>
      <c r="BQ100" s="139">
        <v>61115.76</v>
      </c>
      <c r="BR100" s="60"/>
      <c r="BS100" s="140">
        <v>1.03</v>
      </c>
      <c r="BT100" s="140">
        <v>0.51</v>
      </c>
      <c r="BU100" s="140">
        <v>0</v>
      </c>
      <c r="BV100" s="44">
        <v>167025.32</v>
      </c>
      <c r="BW100" s="60"/>
      <c r="BX100" s="140">
        <v>1.03</v>
      </c>
      <c r="BY100" s="140">
        <v>0.51</v>
      </c>
      <c r="BZ100" s="140">
        <v>0</v>
      </c>
      <c r="CA100" s="44">
        <v>144110.12</v>
      </c>
      <c r="CB100" s="60"/>
      <c r="CC100" s="140">
        <v>2.0699999999999998</v>
      </c>
      <c r="CD100" s="140">
        <v>1.03</v>
      </c>
      <c r="CE100" s="140">
        <v>0</v>
      </c>
      <c r="CF100" s="44">
        <v>97994.1</v>
      </c>
      <c r="CG100" s="60"/>
      <c r="CH100" s="28">
        <v>3773649.81</v>
      </c>
      <c r="CI100" s="60"/>
      <c r="CJ100" s="64">
        <v>3697567.42</v>
      </c>
      <c r="CK100" s="124"/>
      <c r="CN100" s="151"/>
    </row>
    <row r="101" spans="1:92" x14ac:dyDescent="0.25">
      <c r="A101" s="116" t="s">
        <v>44</v>
      </c>
      <c r="B101" s="24" t="s">
        <v>45</v>
      </c>
      <c r="C101" s="27" t="s">
        <v>43</v>
      </c>
      <c r="D101" s="27" t="s">
        <v>12</v>
      </c>
      <c r="E101" s="139">
        <v>346.3</v>
      </c>
      <c r="F101" s="68"/>
      <c r="G101" s="139">
        <v>94.82</v>
      </c>
      <c r="H101" s="139">
        <v>143.65</v>
      </c>
      <c r="I101" s="139">
        <v>246.48000000000002</v>
      </c>
      <c r="J101" s="68">
        <v>94</v>
      </c>
      <c r="K101" s="139">
        <v>162.64999999999998</v>
      </c>
      <c r="L101" s="139">
        <v>157.64999999999998</v>
      </c>
      <c r="M101" s="139">
        <v>80.819999999999993</v>
      </c>
      <c r="N101" s="139">
        <v>102.83</v>
      </c>
      <c r="O101" s="60"/>
      <c r="P101" s="132">
        <v>45.840316437152062</v>
      </c>
      <c r="Q101" s="132">
        <v>48.979683562847931</v>
      </c>
      <c r="R101" s="132">
        <v>69.446967477292702</v>
      </c>
      <c r="S101" s="132">
        <v>74.203032522707304</v>
      </c>
      <c r="T101" s="132">
        <v>49.712716085555229</v>
      </c>
      <c r="U101" s="132">
        <v>53.117283914444769</v>
      </c>
      <c r="V101" s="126"/>
      <c r="W101" s="140">
        <v>5.5</v>
      </c>
      <c r="X101" s="140">
        <v>6.44</v>
      </c>
      <c r="Y101" s="140">
        <v>4.6100000000000003</v>
      </c>
      <c r="Z101" s="139">
        <v>1083293.3600000001</v>
      </c>
      <c r="AA101" s="60"/>
      <c r="AB101" s="140">
        <v>3.92</v>
      </c>
      <c r="AC101" s="28">
        <v>261005.61</v>
      </c>
      <c r="AE101" s="140">
        <v>0.81</v>
      </c>
      <c r="AF101" s="140">
        <v>0.4</v>
      </c>
      <c r="AG101" s="140">
        <v>0.51</v>
      </c>
      <c r="AH101" s="44">
        <v>112871.31</v>
      </c>
      <c r="AI101" s="60"/>
      <c r="AJ101" s="140">
        <v>0.36</v>
      </c>
      <c r="AK101" s="140">
        <v>0.17</v>
      </c>
      <c r="AL101" s="140">
        <v>0.17</v>
      </c>
      <c r="AM101" s="44">
        <v>45586.67</v>
      </c>
      <c r="AO101" s="28">
        <v>23.330000000000002</v>
      </c>
      <c r="AP101" s="117">
        <v>6.5100000000000007</v>
      </c>
      <c r="AQ101" s="117">
        <v>2.4500000000000002</v>
      </c>
      <c r="AR101" s="44">
        <v>37750.9</v>
      </c>
      <c r="AS101" s="60"/>
      <c r="AT101" s="71">
        <v>0.36</v>
      </c>
      <c r="AU101" s="71">
        <v>0.32</v>
      </c>
      <c r="AV101" s="71">
        <v>0.41</v>
      </c>
      <c r="AW101" s="44">
        <v>77965.149999999994</v>
      </c>
      <c r="AX101" s="60"/>
      <c r="AY101" s="140">
        <v>0.21</v>
      </c>
      <c r="AZ101" s="140">
        <v>0.1</v>
      </c>
      <c r="BA101" s="140">
        <v>0.13</v>
      </c>
      <c r="BB101" s="28">
        <v>25837.24</v>
      </c>
      <c r="BC101" s="60"/>
      <c r="BD101" s="140">
        <v>0.72</v>
      </c>
      <c r="BE101" s="140">
        <v>0.35</v>
      </c>
      <c r="BF101" s="140">
        <v>0.51</v>
      </c>
      <c r="BG101" s="44">
        <v>41621.94</v>
      </c>
      <c r="BH101" s="60"/>
      <c r="BI101" s="139">
        <v>0.36</v>
      </c>
      <c r="BJ101" s="139">
        <v>0.17</v>
      </c>
      <c r="BK101" s="139">
        <v>0.17</v>
      </c>
      <c r="BL101" s="44">
        <v>50149.4</v>
      </c>
      <c r="BM101" s="60"/>
      <c r="BN101" s="140">
        <v>0.54</v>
      </c>
      <c r="BO101" s="140">
        <v>0.26</v>
      </c>
      <c r="BP101" s="140">
        <v>0.34</v>
      </c>
      <c r="BQ101" s="139">
        <v>30031.02</v>
      </c>
      <c r="BR101" s="60"/>
      <c r="BS101" s="140">
        <v>0.36</v>
      </c>
      <c r="BT101" s="140">
        <v>0.17</v>
      </c>
      <c r="BU101" s="140">
        <v>0.17</v>
      </c>
      <c r="BV101" s="44">
        <v>75920.600000000006</v>
      </c>
      <c r="BW101" s="60"/>
      <c r="BX101" s="140">
        <v>0.36</v>
      </c>
      <c r="BY101" s="140">
        <v>0.17</v>
      </c>
      <c r="BZ101" s="140">
        <v>0.17</v>
      </c>
      <c r="CA101" s="44">
        <v>65504.6</v>
      </c>
      <c r="CB101" s="60"/>
      <c r="CC101" s="140">
        <v>0.72</v>
      </c>
      <c r="CD101" s="140">
        <v>0.35</v>
      </c>
      <c r="CE101" s="140">
        <v>0.51</v>
      </c>
      <c r="CF101" s="44">
        <v>49945.38</v>
      </c>
      <c r="CG101" s="60"/>
      <c r="CH101" s="28">
        <v>1957483.1800000002</v>
      </c>
      <c r="CI101" s="60"/>
      <c r="CJ101" s="64">
        <v>1919732.2800000003</v>
      </c>
      <c r="CK101" s="124"/>
      <c r="CN101" s="151"/>
    </row>
    <row r="102" spans="1:92" x14ac:dyDescent="0.25">
      <c r="A102" s="116" t="s">
        <v>116</v>
      </c>
      <c r="B102" s="24" t="s">
        <v>117</v>
      </c>
      <c r="C102" s="27" t="s">
        <v>106</v>
      </c>
      <c r="D102" s="27" t="s">
        <v>12</v>
      </c>
      <c r="E102" s="139">
        <v>6443.21</v>
      </c>
      <c r="F102" s="68"/>
      <c r="G102" s="139">
        <v>1794.16</v>
      </c>
      <c r="H102" s="139">
        <v>2478.31</v>
      </c>
      <c r="I102" s="139">
        <v>4602.3</v>
      </c>
      <c r="J102" s="68">
        <v>95</v>
      </c>
      <c r="K102" s="139">
        <v>2819.5699999999997</v>
      </c>
      <c r="L102" s="139">
        <v>2772.8199999999997</v>
      </c>
      <c r="M102" s="139">
        <v>1499.65</v>
      </c>
      <c r="N102" s="139">
        <v>2123.9899999999998</v>
      </c>
      <c r="O102" s="60"/>
      <c r="P102" s="132">
        <v>879.8100676936931</v>
      </c>
      <c r="Q102" s="132">
        <v>914.34993230630698</v>
      </c>
      <c r="R102" s="132">
        <v>1215.2996883588735</v>
      </c>
      <c r="S102" s="132">
        <v>1263.0103116411265</v>
      </c>
      <c r="T102" s="132">
        <v>1041.5502439474333</v>
      </c>
      <c r="U102" s="132">
        <v>1082.4397560525665</v>
      </c>
      <c r="V102" s="126"/>
      <c r="W102" s="140">
        <v>104.37</v>
      </c>
      <c r="X102" s="140">
        <v>111.28</v>
      </c>
      <c r="Y102" s="140">
        <v>95.37</v>
      </c>
      <c r="Z102" s="139">
        <v>20439308.670000002</v>
      </c>
      <c r="AA102" s="60"/>
      <c r="AB102" s="140">
        <v>74.91</v>
      </c>
      <c r="AC102" s="28">
        <v>5005295.17</v>
      </c>
      <c r="AE102" s="140">
        <v>14.09</v>
      </c>
      <c r="AF102" s="140">
        <v>7.49</v>
      </c>
      <c r="AG102" s="140">
        <v>10.61</v>
      </c>
      <c r="AH102" s="44">
        <v>2122307.96</v>
      </c>
      <c r="AI102" s="60"/>
      <c r="AJ102" s="140">
        <v>6.26</v>
      </c>
      <c r="AK102" s="140">
        <v>3.33</v>
      </c>
      <c r="AL102" s="140">
        <v>3.53</v>
      </c>
      <c r="AM102" s="44">
        <v>857621.33</v>
      </c>
      <c r="AO102" s="28">
        <v>439.80999999999989</v>
      </c>
      <c r="AP102" s="117">
        <v>131.28</v>
      </c>
      <c r="AQ102" s="117">
        <v>45.69</v>
      </c>
      <c r="AR102" s="44">
        <v>721905.36</v>
      </c>
      <c r="AS102" s="60"/>
      <c r="AT102" s="71">
        <v>6.26</v>
      </c>
      <c r="AU102" s="71">
        <v>5.99</v>
      </c>
      <c r="AV102" s="71">
        <v>8.49</v>
      </c>
      <c r="AW102" s="44">
        <v>1491087.1</v>
      </c>
      <c r="AX102" s="60"/>
      <c r="AY102" s="140">
        <v>3.75</v>
      </c>
      <c r="AZ102" s="140">
        <v>1.99</v>
      </c>
      <c r="BA102" s="140">
        <v>2.83</v>
      </c>
      <c r="BB102" s="28">
        <v>503238.97</v>
      </c>
      <c r="BC102" s="60"/>
      <c r="BD102" s="140">
        <v>12.53</v>
      </c>
      <c r="BE102" s="140">
        <v>6.66</v>
      </c>
      <c r="BF102" s="140">
        <v>10.61</v>
      </c>
      <c r="BG102" s="44">
        <v>785021.4</v>
      </c>
      <c r="BH102" s="60"/>
      <c r="BI102" s="139">
        <v>6.26</v>
      </c>
      <c r="BJ102" s="139">
        <v>3.33</v>
      </c>
      <c r="BK102" s="139">
        <v>3.53</v>
      </c>
      <c r="BL102" s="44">
        <v>939943.04</v>
      </c>
      <c r="BM102" s="60"/>
      <c r="BN102" s="140">
        <v>9.39</v>
      </c>
      <c r="BO102" s="140">
        <v>4.99</v>
      </c>
      <c r="BP102" s="140">
        <v>7.07</v>
      </c>
      <c r="BQ102" s="139">
        <v>565057.35</v>
      </c>
      <c r="BR102" s="60"/>
      <c r="BS102" s="140">
        <v>6.26</v>
      </c>
      <c r="BT102" s="140">
        <v>3.33</v>
      </c>
      <c r="BU102" s="140">
        <v>3.53</v>
      </c>
      <c r="BV102" s="44">
        <v>1422968.96</v>
      </c>
      <c r="BW102" s="60"/>
      <c r="BX102" s="140">
        <v>6.26</v>
      </c>
      <c r="BY102" s="140">
        <v>3.33</v>
      </c>
      <c r="BZ102" s="140">
        <v>3.53</v>
      </c>
      <c r="CA102" s="44">
        <v>1227743.3600000001</v>
      </c>
      <c r="CB102" s="60"/>
      <c r="CC102" s="140">
        <v>12.53</v>
      </c>
      <c r="CD102" s="140">
        <v>6.66</v>
      </c>
      <c r="CE102" s="140">
        <v>10.61</v>
      </c>
      <c r="CF102" s="44">
        <v>942007.8</v>
      </c>
      <c r="CG102" s="60"/>
      <c r="CH102" s="28">
        <v>37023506.469999999</v>
      </c>
      <c r="CI102" s="60"/>
      <c r="CJ102" s="64">
        <v>36301601.109999999</v>
      </c>
      <c r="CK102" s="124"/>
      <c r="CN102" s="151"/>
    </row>
    <row r="103" spans="1:92" x14ac:dyDescent="0.25">
      <c r="A103" s="116" t="s">
        <v>363</v>
      </c>
      <c r="B103" s="24" t="s">
        <v>364</v>
      </c>
      <c r="C103" s="27" t="s">
        <v>142</v>
      </c>
      <c r="D103" s="27" t="s">
        <v>120</v>
      </c>
      <c r="E103" s="139">
        <v>1859.56</v>
      </c>
      <c r="F103" s="68"/>
      <c r="G103" s="139">
        <v>797.66000000000008</v>
      </c>
      <c r="H103" s="139">
        <v>1056.6500000000001</v>
      </c>
      <c r="I103" s="139">
        <v>1056.6500000000001</v>
      </c>
      <c r="J103" s="68">
        <v>96</v>
      </c>
      <c r="K103" s="139">
        <v>1244.74</v>
      </c>
      <c r="L103" s="139">
        <v>1239.4900000000002</v>
      </c>
      <c r="M103" s="139">
        <v>614.82000000000005</v>
      </c>
      <c r="N103" s="139">
        <v>0</v>
      </c>
      <c r="O103" s="60"/>
      <c r="P103" s="132">
        <v>753.50352184909752</v>
      </c>
      <c r="Q103" s="132">
        <v>44.156478150902558</v>
      </c>
      <c r="R103" s="132">
        <v>998.15647815090256</v>
      </c>
      <c r="S103" s="132">
        <v>58.493521849097533</v>
      </c>
      <c r="T103" s="132">
        <v>0</v>
      </c>
      <c r="U103" s="132">
        <v>0</v>
      </c>
      <c r="V103" s="126"/>
      <c r="W103" s="140">
        <v>52.44</v>
      </c>
      <c r="X103" s="140">
        <v>52.24</v>
      </c>
      <c r="Y103" s="140">
        <v>0</v>
      </c>
      <c r="Z103" s="139">
        <v>6580708.2000000002</v>
      </c>
      <c r="AA103" s="60"/>
      <c r="AB103" s="140">
        <v>20.93</v>
      </c>
      <c r="AC103" s="28">
        <v>1316141.6399999999</v>
      </c>
      <c r="AE103" s="140">
        <v>6.22</v>
      </c>
      <c r="AF103" s="140">
        <v>3.07</v>
      </c>
      <c r="AG103" s="140">
        <v>0</v>
      </c>
      <c r="AH103" s="44">
        <v>584015.85</v>
      </c>
      <c r="AI103" s="60"/>
      <c r="AJ103" s="140">
        <v>2.76</v>
      </c>
      <c r="AK103" s="140">
        <v>1.36</v>
      </c>
      <c r="AL103" s="140">
        <v>0</v>
      </c>
      <c r="AM103" s="44">
        <v>259003.8</v>
      </c>
      <c r="AO103" s="28">
        <v>141.48000000000002</v>
      </c>
      <c r="AP103" s="117">
        <v>67.69</v>
      </c>
      <c r="AQ103" s="117">
        <v>13.18</v>
      </c>
      <c r="AR103" s="44">
        <v>262668.87</v>
      </c>
      <c r="AS103" s="60"/>
      <c r="AT103" s="71">
        <v>2.76</v>
      </c>
      <c r="AU103" s="71">
        <v>2.4500000000000002</v>
      </c>
      <c r="AV103" s="71">
        <v>0</v>
      </c>
      <c r="AW103" s="44">
        <v>351023.75</v>
      </c>
      <c r="AX103" s="60"/>
      <c r="AY103" s="140">
        <v>1.65</v>
      </c>
      <c r="AZ103" s="140">
        <v>0.81</v>
      </c>
      <c r="BA103" s="140">
        <v>0</v>
      </c>
      <c r="BB103" s="28">
        <v>144453.66</v>
      </c>
      <c r="BC103" s="60"/>
      <c r="BD103" s="140">
        <v>5.53</v>
      </c>
      <c r="BE103" s="140">
        <v>2.73</v>
      </c>
      <c r="BF103" s="140">
        <v>0</v>
      </c>
      <c r="BG103" s="44">
        <v>217593.18</v>
      </c>
      <c r="BH103" s="60"/>
      <c r="BI103" s="139">
        <v>2.76</v>
      </c>
      <c r="BJ103" s="139">
        <v>1.36</v>
      </c>
      <c r="BK103" s="139">
        <v>0</v>
      </c>
      <c r="BL103" s="44">
        <v>295165.03999999998</v>
      </c>
      <c r="BM103" s="60"/>
      <c r="BN103" s="140">
        <v>4.1399999999999997</v>
      </c>
      <c r="BO103" s="140">
        <v>2.04</v>
      </c>
      <c r="BP103" s="140">
        <v>0</v>
      </c>
      <c r="BQ103" s="139">
        <v>162799.74</v>
      </c>
      <c r="BR103" s="60"/>
      <c r="BS103" s="140">
        <v>2.76</v>
      </c>
      <c r="BT103" s="140">
        <v>1.36</v>
      </c>
      <c r="BU103" s="140">
        <v>0</v>
      </c>
      <c r="BV103" s="44">
        <v>446846.96</v>
      </c>
      <c r="BW103" s="60"/>
      <c r="BX103" s="140">
        <v>2.76</v>
      </c>
      <c r="BY103" s="140">
        <v>1.36</v>
      </c>
      <c r="BZ103" s="140">
        <v>0</v>
      </c>
      <c r="CA103" s="44">
        <v>385541.36</v>
      </c>
      <c r="CB103" s="60"/>
      <c r="CC103" s="140">
        <v>5.53</v>
      </c>
      <c r="CD103" s="140">
        <v>2.73</v>
      </c>
      <c r="CE103" s="140">
        <v>0</v>
      </c>
      <c r="CF103" s="44">
        <v>261106.86</v>
      </c>
      <c r="CG103" s="60"/>
      <c r="CH103" s="28">
        <v>11267068.91</v>
      </c>
      <c r="CI103" s="60"/>
      <c r="CJ103" s="64">
        <v>11004400.040000001</v>
      </c>
      <c r="CK103" s="124"/>
      <c r="CN103" s="151"/>
    </row>
    <row r="104" spans="1:92" x14ac:dyDescent="0.25">
      <c r="A104" s="116" t="s">
        <v>365</v>
      </c>
      <c r="B104" s="24" t="s">
        <v>366</v>
      </c>
      <c r="C104" s="27" t="s">
        <v>142</v>
      </c>
      <c r="D104" s="27" t="s">
        <v>120</v>
      </c>
      <c r="E104" s="139">
        <v>953.5</v>
      </c>
      <c r="F104" s="68"/>
      <c r="G104" s="139">
        <v>382.5</v>
      </c>
      <c r="H104" s="139">
        <v>565.5</v>
      </c>
      <c r="I104" s="139">
        <v>565.5</v>
      </c>
      <c r="J104" s="68">
        <v>97</v>
      </c>
      <c r="K104" s="139">
        <v>586.5</v>
      </c>
      <c r="L104" s="139">
        <v>581</v>
      </c>
      <c r="M104" s="139">
        <v>367</v>
      </c>
      <c r="N104" s="139">
        <v>0</v>
      </c>
      <c r="O104" s="60"/>
      <c r="P104" s="132">
        <v>326.01265822784814</v>
      </c>
      <c r="Q104" s="132">
        <v>56.487341772151865</v>
      </c>
      <c r="R104" s="132">
        <v>481.98734177215192</v>
      </c>
      <c r="S104" s="132">
        <v>83.512658227848078</v>
      </c>
      <c r="T104" s="132">
        <v>0</v>
      </c>
      <c r="U104" s="132">
        <v>0</v>
      </c>
      <c r="V104" s="126"/>
      <c r="W104" s="140">
        <v>24.55</v>
      </c>
      <c r="X104" s="140">
        <v>27.43</v>
      </c>
      <c r="Y104" s="140">
        <v>0</v>
      </c>
      <c r="Z104" s="139">
        <v>3267722.7</v>
      </c>
      <c r="AA104" s="60"/>
      <c r="AB104" s="140">
        <v>10.39</v>
      </c>
      <c r="AC104" s="28">
        <v>653544.54</v>
      </c>
      <c r="AE104" s="140">
        <v>2.93</v>
      </c>
      <c r="AF104" s="140">
        <v>1.83</v>
      </c>
      <c r="AG104" s="140">
        <v>0</v>
      </c>
      <c r="AH104" s="44">
        <v>299237.40000000002</v>
      </c>
      <c r="AI104" s="60"/>
      <c r="AJ104" s="140">
        <v>1.3</v>
      </c>
      <c r="AK104" s="140">
        <v>0.81</v>
      </c>
      <c r="AL104" s="140">
        <v>0</v>
      </c>
      <c r="AM104" s="44">
        <v>132645.15</v>
      </c>
      <c r="AO104" s="28">
        <v>70.500000000000014</v>
      </c>
      <c r="AP104" s="117">
        <v>26.68</v>
      </c>
      <c r="AQ104" s="117">
        <v>6.76</v>
      </c>
      <c r="AR104" s="44">
        <v>122346.99</v>
      </c>
      <c r="AS104" s="60"/>
      <c r="AT104" s="71">
        <v>1.3</v>
      </c>
      <c r="AU104" s="71">
        <v>1.46</v>
      </c>
      <c r="AV104" s="71">
        <v>0</v>
      </c>
      <c r="AW104" s="44">
        <v>185955</v>
      </c>
      <c r="AX104" s="60"/>
      <c r="AY104" s="140">
        <v>0.78</v>
      </c>
      <c r="AZ104" s="140">
        <v>0.48</v>
      </c>
      <c r="BA104" s="140">
        <v>0</v>
      </c>
      <c r="BB104" s="28">
        <v>73988.460000000006</v>
      </c>
      <c r="BC104" s="60"/>
      <c r="BD104" s="140">
        <v>2.6</v>
      </c>
      <c r="BE104" s="140">
        <v>1.63</v>
      </c>
      <c r="BF104" s="140">
        <v>0</v>
      </c>
      <c r="BG104" s="44">
        <v>111430.89</v>
      </c>
      <c r="BH104" s="60"/>
      <c r="BI104" s="139">
        <v>1.3</v>
      </c>
      <c r="BJ104" s="139">
        <v>0.81</v>
      </c>
      <c r="BK104" s="139">
        <v>0</v>
      </c>
      <c r="BL104" s="44">
        <v>151164.62</v>
      </c>
      <c r="BM104" s="60"/>
      <c r="BN104" s="140">
        <v>1.95</v>
      </c>
      <c r="BO104" s="140">
        <v>1.22</v>
      </c>
      <c r="BP104" s="140">
        <v>0</v>
      </c>
      <c r="BQ104" s="139">
        <v>83507.31</v>
      </c>
      <c r="BR104" s="60"/>
      <c r="BS104" s="140">
        <v>1.3</v>
      </c>
      <c r="BT104" s="140">
        <v>0.81</v>
      </c>
      <c r="BU104" s="140">
        <v>0</v>
      </c>
      <c r="BV104" s="44">
        <v>228846.38</v>
      </c>
      <c r="BW104" s="60"/>
      <c r="BX104" s="140">
        <v>1.3</v>
      </c>
      <c r="BY104" s="140">
        <v>0.81</v>
      </c>
      <c r="BZ104" s="140">
        <v>0</v>
      </c>
      <c r="CA104" s="44">
        <v>197449.58</v>
      </c>
      <c r="CB104" s="60"/>
      <c r="CC104" s="140">
        <v>2.6</v>
      </c>
      <c r="CD104" s="140">
        <v>1.63</v>
      </c>
      <c r="CE104" s="140">
        <v>0</v>
      </c>
      <c r="CF104" s="44">
        <v>133714.53</v>
      </c>
      <c r="CG104" s="60"/>
      <c r="CH104" s="28">
        <v>5641553.5500000007</v>
      </c>
      <c r="CI104" s="60"/>
      <c r="CJ104" s="64">
        <v>5519206.5600000005</v>
      </c>
      <c r="CK104" s="124"/>
      <c r="CN104" s="151"/>
    </row>
    <row r="105" spans="1:92" x14ac:dyDescent="0.25">
      <c r="A105" s="116" t="s">
        <v>477</v>
      </c>
      <c r="B105" s="24" t="s">
        <v>478</v>
      </c>
      <c r="C105" s="27" t="s">
        <v>468</v>
      </c>
      <c r="D105" s="27" t="s">
        <v>12</v>
      </c>
      <c r="E105" s="139">
        <v>443.88</v>
      </c>
      <c r="F105" s="68"/>
      <c r="G105" s="139">
        <v>115.99</v>
      </c>
      <c r="H105" s="139">
        <v>158.99</v>
      </c>
      <c r="I105" s="139">
        <v>323.14</v>
      </c>
      <c r="J105" s="68">
        <v>98</v>
      </c>
      <c r="K105" s="139">
        <v>184.57</v>
      </c>
      <c r="L105" s="139">
        <v>179.82</v>
      </c>
      <c r="M105" s="139">
        <v>95.16</v>
      </c>
      <c r="N105" s="139">
        <v>164.14999999999998</v>
      </c>
      <c r="O105" s="60"/>
      <c r="P105" s="132">
        <v>41.997608908523667</v>
      </c>
      <c r="Q105" s="132">
        <v>73.992391091476321</v>
      </c>
      <c r="R105" s="132">
        <v>57.567030264386403</v>
      </c>
      <c r="S105" s="132">
        <v>101.42296973561361</v>
      </c>
      <c r="T105" s="132">
        <v>59.435360827089916</v>
      </c>
      <c r="U105" s="132">
        <v>104.71463917291007</v>
      </c>
      <c r="V105" s="126"/>
      <c r="W105" s="140">
        <v>6.49</v>
      </c>
      <c r="X105" s="140">
        <v>6.93</v>
      </c>
      <c r="Y105" s="140">
        <v>7.16</v>
      </c>
      <c r="Z105" s="139">
        <v>1360356.86</v>
      </c>
      <c r="AA105" s="60"/>
      <c r="AB105" s="140">
        <v>5.07</v>
      </c>
      <c r="AC105" s="28">
        <v>340948.62</v>
      </c>
      <c r="AE105" s="140">
        <v>0.92</v>
      </c>
      <c r="AF105" s="140">
        <v>0.47</v>
      </c>
      <c r="AG105" s="140">
        <v>0.82</v>
      </c>
      <c r="AH105" s="44">
        <v>146558.47</v>
      </c>
      <c r="AI105" s="60"/>
      <c r="AJ105" s="140">
        <v>0.41</v>
      </c>
      <c r="AK105" s="140">
        <v>0.21</v>
      </c>
      <c r="AL105" s="140">
        <v>0.27</v>
      </c>
      <c r="AM105" s="44">
        <v>58461.120000000003</v>
      </c>
      <c r="AO105" s="28">
        <v>29.32</v>
      </c>
      <c r="AP105" s="117">
        <v>7.0500000000000007</v>
      </c>
      <c r="AQ105" s="117">
        <v>3.14</v>
      </c>
      <c r="AR105" s="44">
        <v>46087.360000000001</v>
      </c>
      <c r="AS105" s="60"/>
      <c r="AT105" s="71">
        <v>0.41</v>
      </c>
      <c r="AU105" s="71">
        <v>0.38</v>
      </c>
      <c r="AV105" s="71">
        <v>0.65</v>
      </c>
      <c r="AW105" s="44">
        <v>104196</v>
      </c>
      <c r="AX105" s="60"/>
      <c r="AY105" s="140">
        <v>0.24</v>
      </c>
      <c r="AZ105" s="140">
        <v>0.12</v>
      </c>
      <c r="BA105" s="140">
        <v>0.21</v>
      </c>
      <c r="BB105" s="28">
        <v>33470.97</v>
      </c>
      <c r="BC105" s="60"/>
      <c r="BD105" s="140">
        <v>0.82</v>
      </c>
      <c r="BE105" s="140">
        <v>0.42</v>
      </c>
      <c r="BF105" s="140">
        <v>0.82</v>
      </c>
      <c r="BG105" s="44">
        <v>54266.58</v>
      </c>
      <c r="BH105" s="60"/>
      <c r="BI105" s="139">
        <v>0.41</v>
      </c>
      <c r="BJ105" s="139">
        <v>0.21</v>
      </c>
      <c r="BK105" s="139">
        <v>0.27</v>
      </c>
      <c r="BL105" s="44">
        <v>63761.38</v>
      </c>
      <c r="BM105" s="60"/>
      <c r="BN105" s="140">
        <v>0.61</v>
      </c>
      <c r="BO105" s="140">
        <v>0.31</v>
      </c>
      <c r="BP105" s="140">
        <v>0.54</v>
      </c>
      <c r="BQ105" s="139">
        <v>38460.78</v>
      </c>
      <c r="BR105" s="60"/>
      <c r="BS105" s="140">
        <v>0.41</v>
      </c>
      <c r="BT105" s="140">
        <v>0.21</v>
      </c>
      <c r="BU105" s="140">
        <v>0.27</v>
      </c>
      <c r="BV105" s="44">
        <v>96527.62</v>
      </c>
      <c r="BW105" s="60"/>
      <c r="BX105" s="140">
        <v>0.41</v>
      </c>
      <c r="BY105" s="140">
        <v>0.21</v>
      </c>
      <c r="BZ105" s="140">
        <v>0.27</v>
      </c>
      <c r="CA105" s="44">
        <v>83284.42</v>
      </c>
      <c r="CB105" s="60"/>
      <c r="CC105" s="140">
        <v>0.82</v>
      </c>
      <c r="CD105" s="140">
        <v>0.42</v>
      </c>
      <c r="CE105" s="140">
        <v>0.82</v>
      </c>
      <c r="CF105" s="44">
        <v>65118.66</v>
      </c>
      <c r="CG105" s="60"/>
      <c r="CH105" s="28">
        <v>2491498.84</v>
      </c>
      <c r="CI105" s="60"/>
      <c r="CJ105" s="64">
        <v>2445411.48</v>
      </c>
      <c r="CK105" s="124"/>
      <c r="CN105" s="151"/>
    </row>
    <row r="106" spans="1:92" x14ac:dyDescent="0.25">
      <c r="A106" s="116" t="s">
        <v>98</v>
      </c>
      <c r="B106" s="24" t="s">
        <v>99</v>
      </c>
      <c r="C106" s="27" t="s">
        <v>97</v>
      </c>
      <c r="D106" s="27" t="s">
        <v>12</v>
      </c>
      <c r="E106" s="139">
        <v>1571.04</v>
      </c>
      <c r="F106" s="68"/>
      <c r="G106" s="139">
        <v>455.33</v>
      </c>
      <c r="H106" s="139">
        <v>597.15</v>
      </c>
      <c r="I106" s="139">
        <v>1101.8</v>
      </c>
      <c r="J106" s="68">
        <v>99</v>
      </c>
      <c r="K106" s="139">
        <v>714.73</v>
      </c>
      <c r="L106" s="139">
        <v>700.82</v>
      </c>
      <c r="M106" s="139">
        <v>351.65999999999997</v>
      </c>
      <c r="N106" s="139">
        <v>504.64999999999992</v>
      </c>
      <c r="O106" s="60"/>
      <c r="P106" s="132">
        <v>217.45821337974351</v>
      </c>
      <c r="Q106" s="132">
        <v>237.87178662025647</v>
      </c>
      <c r="R106" s="132">
        <v>285.18914220392645</v>
      </c>
      <c r="S106" s="132">
        <v>311.96085779607353</v>
      </c>
      <c r="T106" s="132">
        <v>241.01264441633001</v>
      </c>
      <c r="U106" s="132">
        <v>263.63735558366989</v>
      </c>
      <c r="V106" s="126"/>
      <c r="W106" s="140">
        <v>26.39</v>
      </c>
      <c r="X106" s="140">
        <v>26.73</v>
      </c>
      <c r="Y106" s="140">
        <v>22.59</v>
      </c>
      <c r="Z106" s="139">
        <v>4969618.74</v>
      </c>
      <c r="AA106" s="60"/>
      <c r="AB106" s="140">
        <v>18.149999999999999</v>
      </c>
      <c r="AC106" s="28">
        <v>1211233.3899999999</v>
      </c>
      <c r="AE106" s="140">
        <v>3.57</v>
      </c>
      <c r="AF106" s="140">
        <v>1.75</v>
      </c>
      <c r="AG106" s="140">
        <v>2.52</v>
      </c>
      <c r="AH106" s="44">
        <v>516300.12</v>
      </c>
      <c r="AI106" s="60"/>
      <c r="AJ106" s="140">
        <v>1.58</v>
      </c>
      <c r="AK106" s="140">
        <v>0.78</v>
      </c>
      <c r="AL106" s="140">
        <v>0.84</v>
      </c>
      <c r="AM106" s="44">
        <v>208980.84</v>
      </c>
      <c r="AO106" s="28">
        <v>106.98</v>
      </c>
      <c r="AP106" s="117">
        <v>29.46</v>
      </c>
      <c r="AQ106" s="117">
        <v>11.14</v>
      </c>
      <c r="AR106" s="44">
        <v>172581.21</v>
      </c>
      <c r="AS106" s="60"/>
      <c r="AT106" s="71">
        <v>1.58</v>
      </c>
      <c r="AU106" s="71">
        <v>1.4</v>
      </c>
      <c r="AV106" s="71">
        <v>2.0099999999999998</v>
      </c>
      <c r="AW106" s="44">
        <v>358391.65</v>
      </c>
      <c r="AX106" s="60"/>
      <c r="AY106" s="140">
        <v>0.95</v>
      </c>
      <c r="AZ106" s="140">
        <v>0.46</v>
      </c>
      <c r="BA106" s="140">
        <v>0.67</v>
      </c>
      <c r="BB106" s="28">
        <v>122139.68</v>
      </c>
      <c r="BC106" s="60"/>
      <c r="BD106" s="140">
        <v>3.17</v>
      </c>
      <c r="BE106" s="140">
        <v>1.56</v>
      </c>
      <c r="BF106" s="140">
        <v>2.52</v>
      </c>
      <c r="BG106" s="44">
        <v>190986.75</v>
      </c>
      <c r="BH106" s="60"/>
      <c r="BI106" s="139">
        <v>1.58</v>
      </c>
      <c r="BJ106" s="139">
        <v>0.78</v>
      </c>
      <c r="BK106" s="139">
        <v>0.84</v>
      </c>
      <c r="BL106" s="44">
        <v>229254.39999999999</v>
      </c>
      <c r="BM106" s="60"/>
      <c r="BN106" s="140">
        <v>2.38</v>
      </c>
      <c r="BO106" s="140">
        <v>1.17</v>
      </c>
      <c r="BP106" s="140">
        <v>1.68</v>
      </c>
      <c r="BQ106" s="139">
        <v>137773.89000000001</v>
      </c>
      <c r="BR106" s="60"/>
      <c r="BS106" s="140">
        <v>1.58</v>
      </c>
      <c r="BT106" s="140">
        <v>0.78</v>
      </c>
      <c r="BU106" s="140">
        <v>0.84</v>
      </c>
      <c r="BV106" s="44">
        <v>347065.59999999998</v>
      </c>
      <c r="BW106" s="60"/>
      <c r="BX106" s="140">
        <v>1.58</v>
      </c>
      <c r="BY106" s="140">
        <v>0.78</v>
      </c>
      <c r="BZ106" s="140">
        <v>0.84</v>
      </c>
      <c r="CA106" s="44">
        <v>299449.59999999998</v>
      </c>
      <c r="CB106" s="60"/>
      <c r="CC106" s="140">
        <v>3.17</v>
      </c>
      <c r="CD106" s="140">
        <v>1.56</v>
      </c>
      <c r="CE106" s="140">
        <v>2.52</v>
      </c>
      <c r="CF106" s="44">
        <v>229179.75</v>
      </c>
      <c r="CG106" s="60"/>
      <c r="CH106" s="28">
        <v>8992955.620000001</v>
      </c>
      <c r="CI106" s="60"/>
      <c r="CJ106" s="64">
        <v>8820374.4100000001</v>
      </c>
      <c r="CK106" s="124"/>
      <c r="CN106" s="151"/>
    </row>
    <row r="107" spans="1:92" x14ac:dyDescent="0.25">
      <c r="A107" s="116" t="s">
        <v>256</v>
      </c>
      <c r="B107" s="24" t="s">
        <v>257</v>
      </c>
      <c r="C107" s="27" t="s">
        <v>142</v>
      </c>
      <c r="D107" s="27" t="s">
        <v>120</v>
      </c>
      <c r="E107" s="139">
        <v>462.47</v>
      </c>
      <c r="F107" s="68"/>
      <c r="G107" s="139">
        <v>185.32</v>
      </c>
      <c r="H107" s="139">
        <v>272.64999999999998</v>
      </c>
      <c r="I107" s="139">
        <v>272.64999999999998</v>
      </c>
      <c r="J107" s="68">
        <v>100</v>
      </c>
      <c r="K107" s="139">
        <v>291.97999999999996</v>
      </c>
      <c r="L107" s="139">
        <v>287.47999999999996</v>
      </c>
      <c r="M107" s="139">
        <v>170.49</v>
      </c>
      <c r="N107" s="139">
        <v>0</v>
      </c>
      <c r="O107" s="60"/>
      <c r="P107" s="132">
        <v>122.20590868397494</v>
      </c>
      <c r="Q107" s="132">
        <v>63.114091316025053</v>
      </c>
      <c r="R107" s="132">
        <v>179.79409131602509</v>
      </c>
      <c r="S107" s="132">
        <v>92.855908683974889</v>
      </c>
      <c r="T107" s="132">
        <v>0</v>
      </c>
      <c r="U107" s="132">
        <v>0</v>
      </c>
      <c r="V107" s="126"/>
      <c r="W107" s="140">
        <v>11.3</v>
      </c>
      <c r="X107" s="140">
        <v>12.7</v>
      </c>
      <c r="Y107" s="140">
        <v>0</v>
      </c>
      <c r="Z107" s="139">
        <v>1508760</v>
      </c>
      <c r="AA107" s="60"/>
      <c r="AB107" s="140">
        <v>4.8</v>
      </c>
      <c r="AC107" s="28">
        <v>301752</v>
      </c>
      <c r="AE107" s="140">
        <v>1.45</v>
      </c>
      <c r="AF107" s="140">
        <v>0.85</v>
      </c>
      <c r="AG107" s="140">
        <v>0</v>
      </c>
      <c r="AH107" s="44">
        <v>144589.5</v>
      </c>
      <c r="AI107" s="60"/>
      <c r="AJ107" s="140">
        <v>0.64</v>
      </c>
      <c r="AK107" s="140">
        <v>0.37</v>
      </c>
      <c r="AL107" s="140">
        <v>0</v>
      </c>
      <c r="AM107" s="44">
        <v>63493.65</v>
      </c>
      <c r="AO107" s="28">
        <v>32.71</v>
      </c>
      <c r="AP107" s="117">
        <v>14.309999999999999</v>
      </c>
      <c r="AQ107" s="117">
        <v>3.27</v>
      </c>
      <c r="AR107" s="44">
        <v>59196.52</v>
      </c>
      <c r="AS107" s="60"/>
      <c r="AT107" s="71">
        <v>0.64</v>
      </c>
      <c r="AU107" s="71">
        <v>0.68</v>
      </c>
      <c r="AV107" s="71">
        <v>0</v>
      </c>
      <c r="AW107" s="44">
        <v>88935</v>
      </c>
      <c r="AX107" s="60"/>
      <c r="AY107" s="140">
        <v>0.38</v>
      </c>
      <c r="AZ107" s="140">
        <v>0.22</v>
      </c>
      <c r="BA107" s="140">
        <v>0</v>
      </c>
      <c r="BB107" s="28">
        <v>35232.6</v>
      </c>
      <c r="BC107" s="60"/>
      <c r="BD107" s="140">
        <v>1.29</v>
      </c>
      <c r="BE107" s="140">
        <v>0.75</v>
      </c>
      <c r="BF107" s="140">
        <v>0</v>
      </c>
      <c r="BG107" s="44">
        <v>53739.72</v>
      </c>
      <c r="BH107" s="60"/>
      <c r="BI107" s="139">
        <v>0.64</v>
      </c>
      <c r="BJ107" s="139">
        <v>0.37</v>
      </c>
      <c r="BK107" s="139">
        <v>0</v>
      </c>
      <c r="BL107" s="44">
        <v>72358.42</v>
      </c>
      <c r="BM107" s="60"/>
      <c r="BN107" s="140">
        <v>0.97</v>
      </c>
      <c r="BO107" s="140">
        <v>0.56000000000000005</v>
      </c>
      <c r="BP107" s="140">
        <v>0</v>
      </c>
      <c r="BQ107" s="139">
        <v>40304.79</v>
      </c>
      <c r="BR107" s="60"/>
      <c r="BS107" s="140">
        <v>0.64</v>
      </c>
      <c r="BT107" s="140">
        <v>0.37</v>
      </c>
      <c r="BU107" s="140">
        <v>0</v>
      </c>
      <c r="BV107" s="44">
        <v>109542.58</v>
      </c>
      <c r="BW107" s="60"/>
      <c r="BX107" s="140">
        <v>0.64</v>
      </c>
      <c r="BY107" s="140">
        <v>0.37</v>
      </c>
      <c r="BZ107" s="140">
        <v>0</v>
      </c>
      <c r="CA107" s="44">
        <v>94513.78</v>
      </c>
      <c r="CB107" s="60"/>
      <c r="CC107" s="140">
        <v>1.29</v>
      </c>
      <c r="CD107" s="140">
        <v>0.75</v>
      </c>
      <c r="CE107" s="140">
        <v>0</v>
      </c>
      <c r="CF107" s="44">
        <v>64486.44</v>
      </c>
      <c r="CG107" s="60"/>
      <c r="CH107" s="28">
        <v>2636905</v>
      </c>
      <c r="CI107" s="60"/>
      <c r="CJ107" s="64">
        <v>2577708.48</v>
      </c>
      <c r="CK107" s="124"/>
      <c r="CN107" s="151"/>
    </row>
    <row r="108" spans="1:92" x14ac:dyDescent="0.25">
      <c r="A108" s="116" t="s">
        <v>429</v>
      </c>
      <c r="B108" s="24" t="s">
        <v>430</v>
      </c>
      <c r="C108" s="27" t="s">
        <v>142</v>
      </c>
      <c r="D108" s="27" t="s">
        <v>131</v>
      </c>
      <c r="E108" s="139">
        <v>2809</v>
      </c>
      <c r="F108" s="68"/>
      <c r="G108" s="139">
        <v>0</v>
      </c>
      <c r="H108" s="139">
        <v>0</v>
      </c>
      <c r="I108" s="139">
        <v>2809</v>
      </c>
      <c r="J108" s="68">
        <v>101</v>
      </c>
      <c r="K108" s="139">
        <v>0</v>
      </c>
      <c r="L108" s="139">
        <v>0</v>
      </c>
      <c r="M108" s="139">
        <v>0</v>
      </c>
      <c r="N108" s="139">
        <v>2809</v>
      </c>
      <c r="O108" s="60"/>
      <c r="P108" s="132">
        <v>0</v>
      </c>
      <c r="Q108" s="132">
        <v>0</v>
      </c>
      <c r="R108" s="132">
        <v>0</v>
      </c>
      <c r="S108" s="132">
        <v>0</v>
      </c>
      <c r="T108" s="132">
        <v>661.66</v>
      </c>
      <c r="U108" s="132">
        <v>2147.34</v>
      </c>
      <c r="V108" s="126"/>
      <c r="W108" s="140">
        <v>0</v>
      </c>
      <c r="X108" s="140">
        <v>0</v>
      </c>
      <c r="Y108" s="140">
        <v>118.97</v>
      </c>
      <c r="Z108" s="139">
        <v>8585589.0199999996</v>
      </c>
      <c r="AA108" s="60"/>
      <c r="AB108" s="140">
        <v>39.65</v>
      </c>
      <c r="AC108" s="28">
        <v>2861576.82</v>
      </c>
      <c r="AE108" s="140">
        <v>0</v>
      </c>
      <c r="AF108" s="140">
        <v>0</v>
      </c>
      <c r="AG108" s="140">
        <v>14.04</v>
      </c>
      <c r="AH108" s="44">
        <v>1013210.64</v>
      </c>
      <c r="AI108" s="60"/>
      <c r="AJ108" s="140">
        <v>0</v>
      </c>
      <c r="AK108" s="140">
        <v>0</v>
      </c>
      <c r="AL108" s="140">
        <v>4.68</v>
      </c>
      <c r="AM108" s="44">
        <v>337736.88</v>
      </c>
      <c r="AO108" s="28">
        <v>181.08</v>
      </c>
      <c r="AP108" s="117">
        <v>36.27000000000001</v>
      </c>
      <c r="AQ108" s="117">
        <v>19.920000000000002</v>
      </c>
      <c r="AR108" s="44">
        <v>275987.01</v>
      </c>
      <c r="AS108" s="60"/>
      <c r="AT108" s="71">
        <v>0</v>
      </c>
      <c r="AU108" s="71">
        <v>0</v>
      </c>
      <c r="AV108" s="71">
        <v>11.23</v>
      </c>
      <c r="AW108" s="44">
        <v>880600.45</v>
      </c>
      <c r="AX108" s="60"/>
      <c r="AY108" s="140">
        <v>0</v>
      </c>
      <c r="AZ108" s="140">
        <v>0</v>
      </c>
      <c r="BA108" s="140">
        <v>3.74</v>
      </c>
      <c r="BB108" s="28">
        <v>219616.54</v>
      </c>
      <c r="BC108" s="60"/>
      <c r="BD108" s="140">
        <v>0</v>
      </c>
      <c r="BE108" s="140">
        <v>0</v>
      </c>
      <c r="BF108" s="140">
        <v>14.04</v>
      </c>
      <c r="BG108" s="44">
        <v>369855.72</v>
      </c>
      <c r="BH108" s="60"/>
      <c r="BI108" s="139">
        <v>0</v>
      </c>
      <c r="BJ108" s="139">
        <v>0</v>
      </c>
      <c r="BK108" s="139">
        <v>4.68</v>
      </c>
      <c r="BL108" s="44">
        <v>335284.56</v>
      </c>
      <c r="BM108" s="60"/>
      <c r="BN108" s="140">
        <v>0</v>
      </c>
      <c r="BO108" s="140">
        <v>0</v>
      </c>
      <c r="BP108" s="140">
        <v>9.36</v>
      </c>
      <c r="BQ108" s="139">
        <v>246570.48</v>
      </c>
      <c r="BR108" s="60"/>
      <c r="BS108" s="140">
        <v>0</v>
      </c>
      <c r="BT108" s="140">
        <v>0</v>
      </c>
      <c r="BU108" s="140">
        <v>4.68</v>
      </c>
      <c r="BV108" s="44">
        <v>507583.44</v>
      </c>
      <c r="BW108" s="60"/>
      <c r="BX108" s="140">
        <v>0</v>
      </c>
      <c r="BY108" s="140">
        <v>0</v>
      </c>
      <c r="BZ108" s="140">
        <v>4.68</v>
      </c>
      <c r="CA108" s="44">
        <v>437945.04</v>
      </c>
      <c r="CB108" s="60"/>
      <c r="CC108" s="140">
        <v>0</v>
      </c>
      <c r="CD108" s="140">
        <v>0</v>
      </c>
      <c r="CE108" s="140">
        <v>14.04</v>
      </c>
      <c r="CF108" s="44">
        <v>443818.44</v>
      </c>
      <c r="CG108" s="60"/>
      <c r="CH108" s="28">
        <v>16515375.039999999</v>
      </c>
      <c r="CI108" s="60"/>
      <c r="CJ108" s="64">
        <v>16239388.029999999</v>
      </c>
      <c r="CK108" s="124"/>
      <c r="CN108" s="151"/>
    </row>
    <row r="109" spans="1:92" x14ac:dyDescent="0.25">
      <c r="A109" s="116" t="s">
        <v>367</v>
      </c>
      <c r="B109" s="24" t="s">
        <v>368</v>
      </c>
      <c r="C109" s="27" t="s">
        <v>142</v>
      </c>
      <c r="D109" s="27" t="s">
        <v>120</v>
      </c>
      <c r="E109" s="139">
        <v>1946.75</v>
      </c>
      <c r="F109" s="68"/>
      <c r="G109" s="139">
        <v>767.5</v>
      </c>
      <c r="H109" s="139">
        <v>1165.5</v>
      </c>
      <c r="I109" s="139">
        <v>1165.5</v>
      </c>
      <c r="J109" s="68">
        <v>102</v>
      </c>
      <c r="K109" s="139">
        <v>1232.75</v>
      </c>
      <c r="L109" s="139">
        <v>1219</v>
      </c>
      <c r="M109" s="139">
        <v>714</v>
      </c>
      <c r="N109" s="139">
        <v>0</v>
      </c>
      <c r="O109" s="60"/>
      <c r="P109" s="132">
        <v>224.33393688566991</v>
      </c>
      <c r="Q109" s="132">
        <v>543.16606311433009</v>
      </c>
      <c r="R109" s="132">
        <v>340.66606311433003</v>
      </c>
      <c r="S109" s="132">
        <v>824.83393688567003</v>
      </c>
      <c r="T109" s="132">
        <v>0</v>
      </c>
      <c r="U109" s="132">
        <v>0</v>
      </c>
      <c r="V109" s="126"/>
      <c r="W109" s="140">
        <v>42.11</v>
      </c>
      <c r="X109" s="140">
        <v>50.02</v>
      </c>
      <c r="Y109" s="140">
        <v>0</v>
      </c>
      <c r="Z109" s="139">
        <v>5791752.4500000002</v>
      </c>
      <c r="AA109" s="60"/>
      <c r="AB109" s="140">
        <v>18.420000000000002</v>
      </c>
      <c r="AC109" s="28">
        <v>1158350.49</v>
      </c>
      <c r="AE109" s="140">
        <v>6.16</v>
      </c>
      <c r="AF109" s="140">
        <v>3.57</v>
      </c>
      <c r="AG109" s="140">
        <v>0</v>
      </c>
      <c r="AH109" s="44">
        <v>611676.44999999995</v>
      </c>
      <c r="AI109" s="60"/>
      <c r="AJ109" s="140">
        <v>2.73</v>
      </c>
      <c r="AK109" s="140">
        <v>1.58</v>
      </c>
      <c r="AL109" s="140">
        <v>0</v>
      </c>
      <c r="AM109" s="44">
        <v>270948.15000000002</v>
      </c>
      <c r="AO109" s="28">
        <v>127.17999999999999</v>
      </c>
      <c r="AP109" s="117">
        <v>30.209999999999997</v>
      </c>
      <c r="AQ109" s="117">
        <v>13.8</v>
      </c>
      <c r="AR109" s="44">
        <v>199545.22</v>
      </c>
      <c r="AS109" s="60"/>
      <c r="AT109" s="71">
        <v>2.73</v>
      </c>
      <c r="AU109" s="71">
        <v>2.85</v>
      </c>
      <c r="AV109" s="71">
        <v>0</v>
      </c>
      <c r="AW109" s="44">
        <v>375952.5</v>
      </c>
      <c r="AX109" s="60"/>
      <c r="AY109" s="140">
        <v>1.64</v>
      </c>
      <c r="AZ109" s="140">
        <v>0.95</v>
      </c>
      <c r="BA109" s="140">
        <v>0</v>
      </c>
      <c r="BB109" s="28">
        <v>152087.39000000001</v>
      </c>
      <c r="BC109" s="60"/>
      <c r="BD109" s="140">
        <v>5.47</v>
      </c>
      <c r="BE109" s="140">
        <v>3.17</v>
      </c>
      <c r="BF109" s="140">
        <v>0</v>
      </c>
      <c r="BG109" s="44">
        <v>227603.52</v>
      </c>
      <c r="BH109" s="60"/>
      <c r="BI109" s="139">
        <v>2.73</v>
      </c>
      <c r="BJ109" s="139">
        <v>1.58</v>
      </c>
      <c r="BK109" s="139">
        <v>0</v>
      </c>
      <c r="BL109" s="44">
        <v>308777.02</v>
      </c>
      <c r="BM109" s="60"/>
      <c r="BN109" s="140">
        <v>4.0999999999999996</v>
      </c>
      <c r="BO109" s="140">
        <v>2.38</v>
      </c>
      <c r="BP109" s="140">
        <v>0</v>
      </c>
      <c r="BQ109" s="139">
        <v>170702.64</v>
      </c>
      <c r="BR109" s="60"/>
      <c r="BS109" s="140">
        <v>2.73</v>
      </c>
      <c r="BT109" s="140">
        <v>1.58</v>
      </c>
      <c r="BU109" s="140">
        <v>0</v>
      </c>
      <c r="BV109" s="44">
        <v>467453.98</v>
      </c>
      <c r="BW109" s="60"/>
      <c r="BX109" s="140">
        <v>2.73</v>
      </c>
      <c r="BY109" s="140">
        <v>1.58</v>
      </c>
      <c r="BZ109" s="140">
        <v>0</v>
      </c>
      <c r="CA109" s="44">
        <v>403321.18</v>
      </c>
      <c r="CB109" s="60"/>
      <c r="CC109" s="140">
        <v>5.47</v>
      </c>
      <c r="CD109" s="140">
        <v>3.17</v>
      </c>
      <c r="CE109" s="140">
        <v>0</v>
      </c>
      <c r="CF109" s="44">
        <v>273119.03999999998</v>
      </c>
      <c r="CG109" s="60"/>
      <c r="CH109" s="28">
        <v>10411290.030000001</v>
      </c>
      <c r="CI109" s="60"/>
      <c r="CJ109" s="64">
        <v>10211744.810000001</v>
      </c>
      <c r="CK109" s="124"/>
      <c r="CN109" s="151"/>
    </row>
    <row r="110" spans="1:92" x14ac:dyDescent="0.25">
      <c r="A110" s="116" t="s">
        <v>129</v>
      </c>
      <c r="B110" s="24" t="s">
        <v>130</v>
      </c>
      <c r="C110" s="27" t="s">
        <v>106</v>
      </c>
      <c r="D110" s="27" t="s">
        <v>131</v>
      </c>
      <c r="E110" s="139">
        <v>2046.32</v>
      </c>
      <c r="F110" s="68"/>
      <c r="G110" s="139">
        <v>0</v>
      </c>
      <c r="H110" s="139">
        <v>0</v>
      </c>
      <c r="I110" s="139">
        <v>2046.3199999999997</v>
      </c>
      <c r="J110" s="68">
        <v>103</v>
      </c>
      <c r="K110" s="139">
        <v>0</v>
      </c>
      <c r="L110" s="139">
        <v>0</v>
      </c>
      <c r="M110" s="139">
        <v>0</v>
      </c>
      <c r="N110" s="139">
        <v>2046.3199999999997</v>
      </c>
      <c r="O110" s="60"/>
      <c r="P110" s="132">
        <v>0</v>
      </c>
      <c r="Q110" s="132">
        <v>0</v>
      </c>
      <c r="R110" s="132">
        <v>0</v>
      </c>
      <c r="S110" s="132">
        <v>0</v>
      </c>
      <c r="T110" s="132">
        <v>375</v>
      </c>
      <c r="U110" s="132">
        <v>1671.3199999999997</v>
      </c>
      <c r="V110" s="126"/>
      <c r="W110" s="140">
        <v>0</v>
      </c>
      <c r="X110" s="140">
        <v>0</v>
      </c>
      <c r="Y110" s="140">
        <v>85.6</v>
      </c>
      <c r="Z110" s="139">
        <v>6177409.5999999996</v>
      </c>
      <c r="AA110" s="60"/>
      <c r="AB110" s="140">
        <v>28.53</v>
      </c>
      <c r="AC110" s="28">
        <v>2058930.61</v>
      </c>
      <c r="AE110" s="140">
        <v>0</v>
      </c>
      <c r="AF110" s="140">
        <v>0</v>
      </c>
      <c r="AG110" s="140">
        <v>10.23</v>
      </c>
      <c r="AH110" s="44">
        <v>738258.18</v>
      </c>
      <c r="AI110" s="60"/>
      <c r="AJ110" s="140">
        <v>0</v>
      </c>
      <c r="AK110" s="140">
        <v>0</v>
      </c>
      <c r="AL110" s="140">
        <v>3.41</v>
      </c>
      <c r="AM110" s="44">
        <v>246086.06</v>
      </c>
      <c r="AO110" s="28">
        <v>130.49</v>
      </c>
      <c r="AP110" s="117">
        <v>23.970000000000002</v>
      </c>
      <c r="AQ110" s="117">
        <v>14.51</v>
      </c>
      <c r="AR110" s="44">
        <v>196303.6</v>
      </c>
      <c r="AS110" s="60"/>
      <c r="AT110" s="71">
        <v>0</v>
      </c>
      <c r="AU110" s="71">
        <v>0</v>
      </c>
      <c r="AV110" s="71">
        <v>8.18</v>
      </c>
      <c r="AW110" s="44">
        <v>641434.69999999995</v>
      </c>
      <c r="AX110" s="60"/>
      <c r="AY110" s="140">
        <v>0</v>
      </c>
      <c r="AZ110" s="140">
        <v>0</v>
      </c>
      <c r="BA110" s="140">
        <v>2.72</v>
      </c>
      <c r="BB110" s="28">
        <v>159721.12</v>
      </c>
      <c r="BC110" s="60"/>
      <c r="BD110" s="140">
        <v>0</v>
      </c>
      <c r="BE110" s="140">
        <v>0</v>
      </c>
      <c r="BF110" s="140">
        <v>10.23</v>
      </c>
      <c r="BG110" s="44">
        <v>269488.89</v>
      </c>
      <c r="BH110" s="60"/>
      <c r="BI110" s="139">
        <v>0</v>
      </c>
      <c r="BJ110" s="139">
        <v>0</v>
      </c>
      <c r="BK110" s="139">
        <v>3.41</v>
      </c>
      <c r="BL110" s="44">
        <v>244299.22</v>
      </c>
      <c r="BM110" s="60"/>
      <c r="BN110" s="140">
        <v>0</v>
      </c>
      <c r="BO110" s="140">
        <v>0</v>
      </c>
      <c r="BP110" s="140">
        <v>6.82</v>
      </c>
      <c r="BQ110" s="139">
        <v>179659.26</v>
      </c>
      <c r="BR110" s="60"/>
      <c r="BS110" s="140">
        <v>0</v>
      </c>
      <c r="BT110" s="140">
        <v>0</v>
      </c>
      <c r="BU110" s="140">
        <v>3.41</v>
      </c>
      <c r="BV110" s="44">
        <v>369841.78</v>
      </c>
      <c r="BW110" s="60"/>
      <c r="BX110" s="140">
        <v>0</v>
      </c>
      <c r="BY110" s="140">
        <v>0</v>
      </c>
      <c r="BZ110" s="140">
        <v>3.41</v>
      </c>
      <c r="CA110" s="44">
        <v>319100.98</v>
      </c>
      <c r="CB110" s="60"/>
      <c r="CC110" s="140">
        <v>0</v>
      </c>
      <c r="CD110" s="140">
        <v>0</v>
      </c>
      <c r="CE110" s="140">
        <v>10.23</v>
      </c>
      <c r="CF110" s="44">
        <v>323380.53000000003</v>
      </c>
      <c r="CG110" s="60"/>
      <c r="CH110" s="28">
        <v>11923914.530000001</v>
      </c>
      <c r="CI110" s="60"/>
      <c r="CJ110" s="64">
        <v>11727610.930000002</v>
      </c>
      <c r="CK110" s="124"/>
      <c r="CN110" s="151"/>
    </row>
    <row r="111" spans="1:92" x14ac:dyDescent="0.25">
      <c r="A111" s="116" t="s">
        <v>377</v>
      </c>
      <c r="B111" s="24" t="s">
        <v>378</v>
      </c>
      <c r="C111" s="27" t="s">
        <v>142</v>
      </c>
      <c r="D111" s="27" t="s">
        <v>120</v>
      </c>
      <c r="E111" s="139">
        <v>853.38</v>
      </c>
      <c r="F111" s="68"/>
      <c r="G111" s="139">
        <v>333.49</v>
      </c>
      <c r="H111" s="139">
        <v>513.80999999999995</v>
      </c>
      <c r="I111" s="139">
        <v>513.80999999999995</v>
      </c>
      <c r="J111" s="68">
        <v>104</v>
      </c>
      <c r="K111" s="139">
        <v>548.39</v>
      </c>
      <c r="L111" s="139">
        <v>542.30999999999995</v>
      </c>
      <c r="M111" s="139">
        <v>304.99</v>
      </c>
      <c r="N111" s="139">
        <v>0</v>
      </c>
      <c r="O111" s="60"/>
      <c r="P111" s="132">
        <v>264.22971993390775</v>
      </c>
      <c r="Q111" s="132">
        <v>69.260280066092264</v>
      </c>
      <c r="R111" s="132">
        <v>407.1002800660923</v>
      </c>
      <c r="S111" s="132">
        <v>106.70971993390765</v>
      </c>
      <c r="T111" s="132">
        <v>0</v>
      </c>
      <c r="U111" s="132">
        <v>0</v>
      </c>
      <c r="V111" s="126"/>
      <c r="W111" s="140">
        <v>21.07</v>
      </c>
      <c r="X111" s="140">
        <v>24.62</v>
      </c>
      <c r="Y111" s="140">
        <v>0</v>
      </c>
      <c r="Z111" s="139">
        <v>2872301.85</v>
      </c>
      <c r="AA111" s="60"/>
      <c r="AB111" s="140">
        <v>9.1300000000000008</v>
      </c>
      <c r="AC111" s="28">
        <v>574460.37</v>
      </c>
      <c r="AE111" s="140">
        <v>2.74</v>
      </c>
      <c r="AF111" s="140">
        <v>1.52</v>
      </c>
      <c r="AG111" s="140">
        <v>0</v>
      </c>
      <c r="AH111" s="44">
        <v>267804.90000000002</v>
      </c>
      <c r="AI111" s="60"/>
      <c r="AJ111" s="140">
        <v>1.21</v>
      </c>
      <c r="AK111" s="140">
        <v>0.67</v>
      </c>
      <c r="AL111" s="140">
        <v>0</v>
      </c>
      <c r="AM111" s="44">
        <v>118186.2</v>
      </c>
      <c r="AO111" s="28">
        <v>62.09</v>
      </c>
      <c r="AP111" s="117">
        <v>25.72</v>
      </c>
      <c r="AQ111" s="117">
        <v>6.05</v>
      </c>
      <c r="AR111" s="44">
        <v>110521.93</v>
      </c>
      <c r="AS111" s="60"/>
      <c r="AT111" s="71">
        <v>1.21</v>
      </c>
      <c r="AU111" s="71">
        <v>1.21</v>
      </c>
      <c r="AV111" s="71">
        <v>0</v>
      </c>
      <c r="AW111" s="44">
        <v>163047.5</v>
      </c>
      <c r="AX111" s="60"/>
      <c r="AY111" s="140">
        <v>0.73</v>
      </c>
      <c r="AZ111" s="140">
        <v>0.4</v>
      </c>
      <c r="BA111" s="140">
        <v>0</v>
      </c>
      <c r="BB111" s="28">
        <v>66354.73</v>
      </c>
      <c r="BC111" s="60"/>
      <c r="BD111" s="140">
        <v>2.4300000000000002</v>
      </c>
      <c r="BE111" s="140">
        <v>1.35</v>
      </c>
      <c r="BF111" s="140">
        <v>0</v>
      </c>
      <c r="BG111" s="44">
        <v>99576.54</v>
      </c>
      <c r="BH111" s="60"/>
      <c r="BI111" s="139">
        <v>1.21</v>
      </c>
      <c r="BJ111" s="139">
        <v>0.67</v>
      </c>
      <c r="BK111" s="139">
        <v>0</v>
      </c>
      <c r="BL111" s="44">
        <v>134686.96</v>
      </c>
      <c r="BM111" s="60"/>
      <c r="BN111" s="140">
        <v>1.82</v>
      </c>
      <c r="BO111" s="140">
        <v>1.01</v>
      </c>
      <c r="BP111" s="140">
        <v>0</v>
      </c>
      <c r="BQ111" s="139">
        <v>74550.69</v>
      </c>
      <c r="BR111" s="60"/>
      <c r="BS111" s="140">
        <v>1.21</v>
      </c>
      <c r="BT111" s="140">
        <v>0.67</v>
      </c>
      <c r="BU111" s="140">
        <v>0</v>
      </c>
      <c r="BV111" s="44">
        <v>203901.04</v>
      </c>
      <c r="BW111" s="60"/>
      <c r="BX111" s="140">
        <v>1.21</v>
      </c>
      <c r="BY111" s="140">
        <v>0.67</v>
      </c>
      <c r="BZ111" s="140">
        <v>0</v>
      </c>
      <c r="CA111" s="44">
        <v>175926.64</v>
      </c>
      <c r="CB111" s="60"/>
      <c r="CC111" s="140">
        <v>2.4300000000000002</v>
      </c>
      <c r="CD111" s="140">
        <v>1.35</v>
      </c>
      <c r="CE111" s="140">
        <v>0</v>
      </c>
      <c r="CF111" s="44">
        <v>119489.58</v>
      </c>
      <c r="CG111" s="60"/>
      <c r="CH111" s="28">
        <v>4980808.93</v>
      </c>
      <c r="CI111" s="60"/>
      <c r="CJ111" s="64">
        <v>4870287</v>
      </c>
      <c r="CK111" s="124"/>
      <c r="CN111" s="151"/>
    </row>
    <row r="112" spans="1:92" x14ac:dyDescent="0.25">
      <c r="A112" s="116" t="s">
        <v>563</v>
      </c>
      <c r="B112" s="24" t="s">
        <v>564</v>
      </c>
      <c r="C112" s="27" t="s">
        <v>565</v>
      </c>
      <c r="D112" s="27" t="s">
        <v>12</v>
      </c>
      <c r="E112" s="139">
        <v>301.88</v>
      </c>
      <c r="F112" s="68"/>
      <c r="G112" s="139">
        <v>78.16</v>
      </c>
      <c r="H112" s="139">
        <v>115.97999999999999</v>
      </c>
      <c r="I112" s="139">
        <v>220.97</v>
      </c>
      <c r="J112" s="68">
        <v>105</v>
      </c>
      <c r="K112" s="139">
        <v>119.89999999999999</v>
      </c>
      <c r="L112" s="139">
        <v>117.14999999999999</v>
      </c>
      <c r="M112" s="139">
        <v>76.989999999999995</v>
      </c>
      <c r="N112" s="139">
        <v>104.99</v>
      </c>
      <c r="O112" s="60"/>
      <c r="P112" s="132">
        <v>32.661384682245178</v>
      </c>
      <c r="Q112" s="132">
        <v>45.498615317754819</v>
      </c>
      <c r="R112" s="132">
        <v>48.465550095276299</v>
      </c>
      <c r="S112" s="132">
        <v>67.514449904723691</v>
      </c>
      <c r="T112" s="132">
        <v>43.873065222478516</v>
      </c>
      <c r="U112" s="132">
        <v>61.116934777521479</v>
      </c>
      <c r="V112" s="126"/>
      <c r="W112" s="140">
        <v>4.45</v>
      </c>
      <c r="X112" s="140">
        <v>5.12</v>
      </c>
      <c r="Y112" s="140">
        <v>4.63</v>
      </c>
      <c r="Z112" s="139">
        <v>935746.63</v>
      </c>
      <c r="AA112" s="60"/>
      <c r="AB112" s="140">
        <v>3.45</v>
      </c>
      <c r="AC112" s="28">
        <v>231688.66</v>
      </c>
      <c r="AE112" s="140">
        <v>0.59</v>
      </c>
      <c r="AF112" s="140">
        <v>0.38</v>
      </c>
      <c r="AG112" s="140">
        <v>0.52</v>
      </c>
      <c r="AH112" s="44">
        <v>98505.37</v>
      </c>
      <c r="AI112" s="60"/>
      <c r="AJ112" s="140">
        <v>0.26</v>
      </c>
      <c r="AK112" s="140">
        <v>0.17</v>
      </c>
      <c r="AL112" s="140">
        <v>0.17</v>
      </c>
      <c r="AM112" s="44">
        <v>39300.17</v>
      </c>
      <c r="AO112" s="28">
        <v>20.12</v>
      </c>
      <c r="AP112" s="117">
        <v>5.2200000000000006</v>
      </c>
      <c r="AQ112" s="117">
        <v>2.14</v>
      </c>
      <c r="AR112" s="44">
        <v>32087</v>
      </c>
      <c r="AS112" s="60"/>
      <c r="AT112" s="71">
        <v>0.26</v>
      </c>
      <c r="AU112" s="71">
        <v>0.3</v>
      </c>
      <c r="AV112" s="71">
        <v>0.41</v>
      </c>
      <c r="AW112" s="44">
        <v>69880.149999999994</v>
      </c>
      <c r="AX112" s="60"/>
      <c r="AY112" s="140">
        <v>0.15</v>
      </c>
      <c r="AZ112" s="140">
        <v>0.1</v>
      </c>
      <c r="BA112" s="140">
        <v>0.13</v>
      </c>
      <c r="BB112" s="28">
        <v>22313.98</v>
      </c>
      <c r="BC112" s="60"/>
      <c r="BD112" s="140">
        <v>0.53</v>
      </c>
      <c r="BE112" s="140">
        <v>0.34</v>
      </c>
      <c r="BF112" s="140">
        <v>0.52</v>
      </c>
      <c r="BG112" s="44">
        <v>36616.769999999997</v>
      </c>
      <c r="BH112" s="60"/>
      <c r="BI112" s="139">
        <v>0.26</v>
      </c>
      <c r="BJ112" s="139">
        <v>0.17</v>
      </c>
      <c r="BK112" s="139">
        <v>0.17</v>
      </c>
      <c r="BL112" s="44">
        <v>42985.2</v>
      </c>
      <c r="BM112" s="60"/>
      <c r="BN112" s="140">
        <v>0.39</v>
      </c>
      <c r="BO112" s="140">
        <v>0.25</v>
      </c>
      <c r="BP112" s="140">
        <v>0.34</v>
      </c>
      <c r="BQ112" s="139">
        <v>25816.14</v>
      </c>
      <c r="BR112" s="60"/>
      <c r="BS112" s="140">
        <v>0.26</v>
      </c>
      <c r="BT112" s="140">
        <v>0.17</v>
      </c>
      <c r="BU112" s="140">
        <v>0.17</v>
      </c>
      <c r="BV112" s="44">
        <v>65074.8</v>
      </c>
      <c r="BW112" s="60"/>
      <c r="BX112" s="140">
        <v>0.26</v>
      </c>
      <c r="BY112" s="140">
        <v>0.17</v>
      </c>
      <c r="BZ112" s="140">
        <v>0.17</v>
      </c>
      <c r="CA112" s="44">
        <v>56146.8</v>
      </c>
      <c r="CB112" s="60"/>
      <c r="CC112" s="140">
        <v>0.53</v>
      </c>
      <c r="CD112" s="140">
        <v>0.34</v>
      </c>
      <c r="CE112" s="140">
        <v>0.52</v>
      </c>
      <c r="CF112" s="44">
        <v>43939.29</v>
      </c>
      <c r="CG112" s="60"/>
      <c r="CH112" s="28">
        <v>1700100.96</v>
      </c>
      <c r="CI112" s="60"/>
      <c r="CJ112" s="64">
        <v>1668013.96</v>
      </c>
      <c r="CK112" s="124"/>
      <c r="CN112" s="151"/>
    </row>
    <row r="113" spans="1:92" x14ac:dyDescent="0.25">
      <c r="A113" s="116" t="s">
        <v>305</v>
      </c>
      <c r="B113" s="24" t="s">
        <v>306</v>
      </c>
      <c r="C113" s="27" t="s">
        <v>142</v>
      </c>
      <c r="D113" s="27" t="s">
        <v>120</v>
      </c>
      <c r="E113" s="139">
        <v>2702.38</v>
      </c>
      <c r="F113" s="68"/>
      <c r="G113" s="139">
        <v>1179.31</v>
      </c>
      <c r="H113" s="139">
        <v>1491.82</v>
      </c>
      <c r="I113" s="139">
        <v>1491.82</v>
      </c>
      <c r="J113" s="68">
        <v>106</v>
      </c>
      <c r="K113" s="139">
        <v>1827.2199999999998</v>
      </c>
      <c r="L113" s="139">
        <v>1795.9699999999998</v>
      </c>
      <c r="M113" s="139">
        <v>875.16000000000008</v>
      </c>
      <c r="N113" s="139">
        <v>0</v>
      </c>
      <c r="O113" s="60"/>
      <c r="P113" s="132">
        <v>837.97133797306753</v>
      </c>
      <c r="Q113" s="132">
        <v>341.33866202693241</v>
      </c>
      <c r="R113" s="132">
        <v>1060.0286620269324</v>
      </c>
      <c r="S113" s="132">
        <v>431.79133797306758</v>
      </c>
      <c r="T113" s="132">
        <v>0</v>
      </c>
      <c r="U113" s="132">
        <v>0</v>
      </c>
      <c r="V113" s="126"/>
      <c r="W113" s="140">
        <v>72.930000000000007</v>
      </c>
      <c r="X113" s="140">
        <v>70.27</v>
      </c>
      <c r="Y113" s="140">
        <v>0</v>
      </c>
      <c r="Z113" s="139">
        <v>9002268</v>
      </c>
      <c r="AA113" s="60"/>
      <c r="AB113" s="140">
        <v>28.64</v>
      </c>
      <c r="AC113" s="28">
        <v>1800453.6</v>
      </c>
      <c r="AE113" s="140">
        <v>9.1300000000000008</v>
      </c>
      <c r="AF113" s="140">
        <v>4.37</v>
      </c>
      <c r="AG113" s="140">
        <v>0</v>
      </c>
      <c r="AH113" s="44">
        <v>848677.5</v>
      </c>
      <c r="AI113" s="60"/>
      <c r="AJ113" s="140">
        <v>4.0599999999999996</v>
      </c>
      <c r="AK113" s="140">
        <v>1.94</v>
      </c>
      <c r="AL113" s="140">
        <v>0</v>
      </c>
      <c r="AM113" s="44">
        <v>377190</v>
      </c>
      <c r="AO113" s="28">
        <v>194.92999999999998</v>
      </c>
      <c r="AP113" s="117">
        <v>92.75</v>
      </c>
      <c r="AQ113" s="117">
        <v>19.16</v>
      </c>
      <c r="AR113" s="44">
        <v>361764.67</v>
      </c>
      <c r="AS113" s="60"/>
      <c r="AT113" s="71">
        <v>4.0599999999999996</v>
      </c>
      <c r="AU113" s="71">
        <v>3.5</v>
      </c>
      <c r="AV113" s="71">
        <v>0</v>
      </c>
      <c r="AW113" s="44">
        <v>509355</v>
      </c>
      <c r="AX113" s="60"/>
      <c r="AY113" s="140">
        <v>2.4300000000000002</v>
      </c>
      <c r="AZ113" s="140">
        <v>1.1599999999999999</v>
      </c>
      <c r="BA113" s="140">
        <v>0</v>
      </c>
      <c r="BB113" s="28">
        <v>210808.39</v>
      </c>
      <c r="BC113" s="60"/>
      <c r="BD113" s="140">
        <v>8.1199999999999992</v>
      </c>
      <c r="BE113" s="140">
        <v>3.88</v>
      </c>
      <c r="BF113" s="140">
        <v>0</v>
      </c>
      <c r="BG113" s="44">
        <v>316116</v>
      </c>
      <c r="BH113" s="60"/>
      <c r="BI113" s="139">
        <v>4.0599999999999996</v>
      </c>
      <c r="BJ113" s="139">
        <v>1.94</v>
      </c>
      <c r="BK113" s="139">
        <v>0</v>
      </c>
      <c r="BL113" s="44">
        <v>429852</v>
      </c>
      <c r="BM113" s="60"/>
      <c r="BN113" s="140">
        <v>6.09</v>
      </c>
      <c r="BO113" s="140">
        <v>2.91</v>
      </c>
      <c r="BP113" s="140">
        <v>0</v>
      </c>
      <c r="BQ113" s="139">
        <v>237087</v>
      </c>
      <c r="BR113" s="60"/>
      <c r="BS113" s="140">
        <v>4.0599999999999996</v>
      </c>
      <c r="BT113" s="140">
        <v>1.94</v>
      </c>
      <c r="BU113" s="140">
        <v>0</v>
      </c>
      <c r="BV113" s="44">
        <v>650748</v>
      </c>
      <c r="BW113" s="60"/>
      <c r="BX113" s="140">
        <v>4.0599999999999996</v>
      </c>
      <c r="BY113" s="140">
        <v>1.94</v>
      </c>
      <c r="BZ113" s="140">
        <v>0</v>
      </c>
      <c r="CA113" s="44">
        <v>561468</v>
      </c>
      <c r="CB113" s="60"/>
      <c r="CC113" s="140">
        <v>8.1199999999999992</v>
      </c>
      <c r="CD113" s="140">
        <v>3.88</v>
      </c>
      <c r="CE113" s="140">
        <v>0</v>
      </c>
      <c r="CF113" s="44">
        <v>379332</v>
      </c>
      <c r="CG113" s="60"/>
      <c r="CH113" s="28">
        <v>15685120.16</v>
      </c>
      <c r="CI113" s="60"/>
      <c r="CJ113" s="64">
        <v>15323355.49</v>
      </c>
      <c r="CK113" s="124"/>
      <c r="CN113" s="151"/>
    </row>
    <row r="114" spans="1:92" x14ac:dyDescent="0.25">
      <c r="A114" s="116" t="s">
        <v>286</v>
      </c>
      <c r="B114" s="24" t="s">
        <v>287</v>
      </c>
      <c r="C114" s="27" t="s">
        <v>142</v>
      </c>
      <c r="D114" s="27" t="s">
        <v>131</v>
      </c>
      <c r="E114" s="139">
        <v>8439</v>
      </c>
      <c r="F114" s="68"/>
      <c r="G114" s="139">
        <v>0</v>
      </c>
      <c r="H114" s="139">
        <v>0</v>
      </c>
      <c r="I114" s="139">
        <v>8439</v>
      </c>
      <c r="J114" s="68">
        <v>107</v>
      </c>
      <c r="K114" s="139">
        <v>0</v>
      </c>
      <c r="L114" s="139">
        <v>0</v>
      </c>
      <c r="M114" s="139">
        <v>0</v>
      </c>
      <c r="N114" s="139">
        <v>8439</v>
      </c>
      <c r="O114" s="60"/>
      <c r="P114" s="132">
        <v>0</v>
      </c>
      <c r="Q114" s="132">
        <v>0</v>
      </c>
      <c r="R114" s="132">
        <v>0</v>
      </c>
      <c r="S114" s="132">
        <v>0</v>
      </c>
      <c r="T114" s="132">
        <v>6437.66</v>
      </c>
      <c r="U114" s="132">
        <v>2001.3400000000001</v>
      </c>
      <c r="V114" s="126"/>
      <c r="W114" s="140">
        <v>0</v>
      </c>
      <c r="X114" s="140">
        <v>0</v>
      </c>
      <c r="Y114" s="140">
        <v>401.93</v>
      </c>
      <c r="Z114" s="139">
        <v>29005680.379999999</v>
      </c>
      <c r="AA114" s="60"/>
      <c r="AB114" s="140">
        <v>133.96</v>
      </c>
      <c r="AC114" s="28">
        <v>9667593.2699999996</v>
      </c>
      <c r="AE114" s="140">
        <v>0</v>
      </c>
      <c r="AF114" s="140">
        <v>0</v>
      </c>
      <c r="AG114" s="140">
        <v>42.19</v>
      </c>
      <c r="AH114" s="44">
        <v>3044683.54</v>
      </c>
      <c r="AI114" s="60"/>
      <c r="AJ114" s="140">
        <v>0</v>
      </c>
      <c r="AK114" s="140">
        <v>0</v>
      </c>
      <c r="AL114" s="140">
        <v>14.06</v>
      </c>
      <c r="AM114" s="44">
        <v>1014653.96</v>
      </c>
      <c r="AO114" s="28">
        <v>603.38999999999987</v>
      </c>
      <c r="AP114" s="117">
        <v>269.14</v>
      </c>
      <c r="AQ114" s="117">
        <v>59.85</v>
      </c>
      <c r="AR114" s="44">
        <v>1098078.3899999999</v>
      </c>
      <c r="AS114" s="60"/>
      <c r="AT114" s="71">
        <v>0</v>
      </c>
      <c r="AU114" s="71">
        <v>0</v>
      </c>
      <c r="AV114" s="71">
        <v>33.75</v>
      </c>
      <c r="AW114" s="44">
        <v>2646506.25</v>
      </c>
      <c r="AX114" s="60"/>
      <c r="AY114" s="140">
        <v>0</v>
      </c>
      <c r="AZ114" s="140">
        <v>0</v>
      </c>
      <c r="BA114" s="140">
        <v>11.25</v>
      </c>
      <c r="BB114" s="28">
        <v>660611.25</v>
      </c>
      <c r="BC114" s="60"/>
      <c r="BD114" s="140">
        <v>0</v>
      </c>
      <c r="BE114" s="140">
        <v>0</v>
      </c>
      <c r="BF114" s="140">
        <v>42.19</v>
      </c>
      <c r="BG114" s="44">
        <v>1111411.17</v>
      </c>
      <c r="BH114" s="60"/>
      <c r="BI114" s="139">
        <v>0</v>
      </c>
      <c r="BJ114" s="139">
        <v>0</v>
      </c>
      <c r="BK114" s="139">
        <v>14.06</v>
      </c>
      <c r="BL114" s="44">
        <v>1007286.52</v>
      </c>
      <c r="BM114" s="60"/>
      <c r="BN114" s="140">
        <v>0</v>
      </c>
      <c r="BO114" s="140">
        <v>0</v>
      </c>
      <c r="BP114" s="140">
        <v>28.13</v>
      </c>
      <c r="BQ114" s="139">
        <v>741028.59</v>
      </c>
      <c r="BR114" s="60"/>
      <c r="BS114" s="140">
        <v>0</v>
      </c>
      <c r="BT114" s="140">
        <v>0</v>
      </c>
      <c r="BU114" s="140">
        <v>14.06</v>
      </c>
      <c r="BV114" s="44">
        <v>1524919.48</v>
      </c>
      <c r="BW114" s="60"/>
      <c r="BX114" s="140">
        <v>0</v>
      </c>
      <c r="BY114" s="140">
        <v>0</v>
      </c>
      <c r="BZ114" s="140">
        <v>14.06</v>
      </c>
      <c r="CA114" s="44">
        <v>1315706.68</v>
      </c>
      <c r="CB114" s="60"/>
      <c r="CC114" s="140">
        <v>0</v>
      </c>
      <c r="CD114" s="140">
        <v>0</v>
      </c>
      <c r="CE114" s="140">
        <v>42.19</v>
      </c>
      <c r="CF114" s="44">
        <v>1333668.0900000001</v>
      </c>
      <c r="CG114" s="60"/>
      <c r="CH114" s="28">
        <v>54171827.569999993</v>
      </c>
      <c r="CI114" s="60"/>
      <c r="CJ114" s="64">
        <v>53073749.179999992</v>
      </c>
      <c r="CK114" s="124"/>
      <c r="CN114" s="151"/>
    </row>
    <row r="115" spans="1:92" x14ac:dyDescent="0.25">
      <c r="A115" s="116" t="s">
        <v>39</v>
      </c>
      <c r="B115" s="24" t="s">
        <v>40</v>
      </c>
      <c r="C115" s="27" t="s">
        <v>5</v>
      </c>
      <c r="D115" s="27" t="s">
        <v>12</v>
      </c>
      <c r="E115" s="139">
        <v>3236.04</v>
      </c>
      <c r="F115" s="68"/>
      <c r="G115" s="139">
        <v>916.57</v>
      </c>
      <c r="H115" s="139">
        <v>1259.4900000000002</v>
      </c>
      <c r="I115" s="139">
        <v>2291.3100000000004</v>
      </c>
      <c r="J115" s="68">
        <v>108</v>
      </c>
      <c r="K115" s="139">
        <v>1441.8899999999999</v>
      </c>
      <c r="L115" s="139">
        <v>1413.73</v>
      </c>
      <c r="M115" s="139">
        <v>762.33</v>
      </c>
      <c r="N115" s="139">
        <v>1031.8200000000002</v>
      </c>
      <c r="O115" s="60"/>
      <c r="P115" s="132">
        <v>557.25711937478945</v>
      </c>
      <c r="Q115" s="132">
        <v>359.3128806252106</v>
      </c>
      <c r="R115" s="132">
        <v>765.7459542439243</v>
      </c>
      <c r="S115" s="132">
        <v>493.74404575607593</v>
      </c>
      <c r="T115" s="132">
        <v>627.32692638128594</v>
      </c>
      <c r="U115" s="132">
        <v>404.49307361871422</v>
      </c>
      <c r="V115" s="126"/>
      <c r="W115" s="140">
        <v>55.11</v>
      </c>
      <c r="X115" s="140">
        <v>58.03</v>
      </c>
      <c r="Y115" s="140">
        <v>47.54</v>
      </c>
      <c r="Z115" s="139">
        <v>10543317.74</v>
      </c>
      <c r="AA115" s="60"/>
      <c r="AB115" s="140">
        <v>38.47</v>
      </c>
      <c r="AC115" s="28">
        <v>2565985.4</v>
      </c>
      <c r="AE115" s="140">
        <v>7.2</v>
      </c>
      <c r="AF115" s="140">
        <v>3.81</v>
      </c>
      <c r="AG115" s="140">
        <v>5.15</v>
      </c>
      <c r="AH115" s="44">
        <v>1063798.55</v>
      </c>
      <c r="AI115" s="60"/>
      <c r="AJ115" s="140">
        <v>3.2</v>
      </c>
      <c r="AK115" s="140">
        <v>1.69</v>
      </c>
      <c r="AL115" s="140">
        <v>1.71</v>
      </c>
      <c r="AM115" s="44">
        <v>430813.71</v>
      </c>
      <c r="AO115" s="28">
        <v>226.20999999999998</v>
      </c>
      <c r="AP115" s="117">
        <v>73.919999999999987</v>
      </c>
      <c r="AQ115" s="117">
        <v>22.95</v>
      </c>
      <c r="AR115" s="44">
        <v>378869.71</v>
      </c>
      <c r="AS115" s="60"/>
      <c r="AT115" s="71">
        <v>3.2</v>
      </c>
      <c r="AU115" s="71">
        <v>3.04</v>
      </c>
      <c r="AV115" s="71">
        <v>4.12</v>
      </c>
      <c r="AW115" s="44">
        <v>743489.8</v>
      </c>
      <c r="AX115" s="60"/>
      <c r="AY115" s="140">
        <v>1.92</v>
      </c>
      <c r="AZ115" s="140">
        <v>1.01</v>
      </c>
      <c r="BA115" s="140">
        <v>1.37</v>
      </c>
      <c r="BB115" s="28">
        <v>252500.3</v>
      </c>
      <c r="BC115" s="60"/>
      <c r="BD115" s="140">
        <v>6.4</v>
      </c>
      <c r="BE115" s="140">
        <v>3.38</v>
      </c>
      <c r="BF115" s="140">
        <v>5.15</v>
      </c>
      <c r="BG115" s="44">
        <v>393300.99</v>
      </c>
      <c r="BH115" s="60"/>
      <c r="BI115" s="139">
        <v>3.2</v>
      </c>
      <c r="BJ115" s="139">
        <v>1.69</v>
      </c>
      <c r="BK115" s="139">
        <v>1.71</v>
      </c>
      <c r="BL115" s="44">
        <v>472837.2</v>
      </c>
      <c r="BM115" s="60"/>
      <c r="BN115" s="140">
        <v>4.8</v>
      </c>
      <c r="BO115" s="140">
        <v>2.54</v>
      </c>
      <c r="BP115" s="140">
        <v>3.43</v>
      </c>
      <c r="BQ115" s="139">
        <v>283714.11</v>
      </c>
      <c r="BR115" s="60"/>
      <c r="BS115" s="140">
        <v>3.2</v>
      </c>
      <c r="BT115" s="140">
        <v>1.69</v>
      </c>
      <c r="BU115" s="140">
        <v>1.71</v>
      </c>
      <c r="BV115" s="44">
        <v>715822.8</v>
      </c>
      <c r="BW115" s="60"/>
      <c r="BX115" s="140">
        <v>3.2</v>
      </c>
      <c r="BY115" s="140">
        <v>1.69</v>
      </c>
      <c r="BZ115" s="140">
        <v>1.71</v>
      </c>
      <c r="CA115" s="44">
        <v>617614.80000000005</v>
      </c>
      <c r="CB115" s="60"/>
      <c r="CC115" s="140">
        <v>6.4</v>
      </c>
      <c r="CD115" s="140">
        <v>3.38</v>
      </c>
      <c r="CE115" s="140">
        <v>5.15</v>
      </c>
      <c r="CF115" s="44">
        <v>471952.23</v>
      </c>
      <c r="CG115" s="60"/>
      <c r="CH115" s="28">
        <v>18934017.34</v>
      </c>
      <c r="CI115" s="60"/>
      <c r="CJ115" s="64">
        <v>18555147.629999999</v>
      </c>
      <c r="CK115" s="124"/>
      <c r="CN115" s="151"/>
    </row>
    <row r="116" spans="1:92" x14ac:dyDescent="0.25">
      <c r="A116" s="116" t="s">
        <v>572</v>
      </c>
      <c r="B116" s="24" t="s">
        <v>573</v>
      </c>
      <c r="C116" s="27" t="s">
        <v>574</v>
      </c>
      <c r="D116" s="27" t="s">
        <v>12</v>
      </c>
      <c r="E116" s="139">
        <v>1311.88</v>
      </c>
      <c r="F116" s="68"/>
      <c r="G116" s="139">
        <v>369.90999999999997</v>
      </c>
      <c r="H116" s="139">
        <v>463.65</v>
      </c>
      <c r="I116" s="139">
        <v>934.14</v>
      </c>
      <c r="J116" s="68">
        <v>109</v>
      </c>
      <c r="K116" s="139">
        <v>551.2299999999999</v>
      </c>
      <c r="L116" s="139">
        <v>543.4</v>
      </c>
      <c r="M116" s="139">
        <v>290.15999999999997</v>
      </c>
      <c r="N116" s="139">
        <v>470.49</v>
      </c>
      <c r="O116" s="60"/>
      <c r="P116" s="132">
        <v>152.61039070587785</v>
      </c>
      <c r="Q116" s="132">
        <v>217.29960929412212</v>
      </c>
      <c r="R116" s="132">
        <v>191.28384647827923</v>
      </c>
      <c r="S116" s="132">
        <v>272.36615352172078</v>
      </c>
      <c r="T116" s="132">
        <v>194.10576281584298</v>
      </c>
      <c r="U116" s="132">
        <v>276.38423718415703</v>
      </c>
      <c r="V116" s="126"/>
      <c r="W116" s="140">
        <v>21.03</v>
      </c>
      <c r="X116" s="140">
        <v>20.45</v>
      </c>
      <c r="Y116" s="140">
        <v>20.76</v>
      </c>
      <c r="Z116" s="139">
        <v>4105806.36</v>
      </c>
      <c r="AA116" s="60"/>
      <c r="AB116" s="140">
        <v>15.21</v>
      </c>
      <c r="AC116" s="28">
        <v>1020866.82</v>
      </c>
      <c r="AE116" s="140">
        <v>2.75</v>
      </c>
      <c r="AF116" s="140">
        <v>1.45</v>
      </c>
      <c r="AG116" s="140">
        <v>2.35</v>
      </c>
      <c r="AH116" s="44">
        <v>433623.1</v>
      </c>
      <c r="AI116" s="60"/>
      <c r="AJ116" s="140">
        <v>1.22</v>
      </c>
      <c r="AK116" s="140">
        <v>0.64</v>
      </c>
      <c r="AL116" s="140">
        <v>0.78</v>
      </c>
      <c r="AM116" s="44">
        <v>173218.38</v>
      </c>
      <c r="AO116" s="28">
        <v>88.370000000000019</v>
      </c>
      <c r="AP116" s="117">
        <v>22.6</v>
      </c>
      <c r="AQ116" s="117">
        <v>9.3000000000000007</v>
      </c>
      <c r="AR116" s="44">
        <v>140481.76</v>
      </c>
      <c r="AS116" s="60"/>
      <c r="AT116" s="71">
        <v>1.22</v>
      </c>
      <c r="AU116" s="71">
        <v>1.1599999999999999</v>
      </c>
      <c r="AV116" s="71">
        <v>1.88</v>
      </c>
      <c r="AW116" s="44">
        <v>307772.7</v>
      </c>
      <c r="AX116" s="60"/>
      <c r="AY116" s="140">
        <v>0.73</v>
      </c>
      <c r="AZ116" s="140">
        <v>0.38</v>
      </c>
      <c r="BA116" s="140">
        <v>0.62</v>
      </c>
      <c r="BB116" s="28">
        <v>101587.33</v>
      </c>
      <c r="BC116" s="60"/>
      <c r="BD116" s="140">
        <v>2.44</v>
      </c>
      <c r="BE116" s="140">
        <v>1.28</v>
      </c>
      <c r="BF116" s="140">
        <v>2.35</v>
      </c>
      <c r="BG116" s="44">
        <v>159902.01</v>
      </c>
      <c r="BH116" s="60"/>
      <c r="BI116" s="139">
        <v>1.22</v>
      </c>
      <c r="BJ116" s="139">
        <v>0.64</v>
      </c>
      <c r="BK116" s="139">
        <v>0.78</v>
      </c>
      <c r="BL116" s="44">
        <v>189134.88</v>
      </c>
      <c r="BM116" s="60"/>
      <c r="BN116" s="140">
        <v>1.83</v>
      </c>
      <c r="BO116" s="140">
        <v>0.96</v>
      </c>
      <c r="BP116" s="140">
        <v>1.56</v>
      </c>
      <c r="BQ116" s="139">
        <v>114592.05</v>
      </c>
      <c r="BR116" s="60"/>
      <c r="BS116" s="140">
        <v>1.22</v>
      </c>
      <c r="BT116" s="140">
        <v>0.64</v>
      </c>
      <c r="BU116" s="140">
        <v>0.78</v>
      </c>
      <c r="BV116" s="44">
        <v>286329.12</v>
      </c>
      <c r="BW116" s="60"/>
      <c r="BX116" s="140">
        <v>1.22</v>
      </c>
      <c r="BY116" s="140">
        <v>0.64</v>
      </c>
      <c r="BZ116" s="140">
        <v>0.78</v>
      </c>
      <c r="CA116" s="44">
        <v>247045.92</v>
      </c>
      <c r="CB116" s="60"/>
      <c r="CC116" s="140">
        <v>2.44</v>
      </c>
      <c r="CD116" s="140">
        <v>1.28</v>
      </c>
      <c r="CE116" s="140">
        <v>2.35</v>
      </c>
      <c r="CF116" s="44">
        <v>191878.77</v>
      </c>
      <c r="CG116" s="60"/>
      <c r="CH116" s="28">
        <v>7472239.1999999993</v>
      </c>
      <c r="CI116" s="60"/>
      <c r="CJ116" s="64">
        <v>7331757.4399999995</v>
      </c>
      <c r="CK116" s="124"/>
      <c r="CN116" s="151"/>
    </row>
    <row r="117" spans="1:92" x14ac:dyDescent="0.25">
      <c r="A117" s="116" t="s">
        <v>531</v>
      </c>
      <c r="B117" s="24" t="s">
        <v>532</v>
      </c>
      <c r="C117" s="27" t="s">
        <v>530</v>
      </c>
      <c r="D117" s="27" t="s">
        <v>12</v>
      </c>
      <c r="E117" s="139">
        <v>198.27</v>
      </c>
      <c r="F117" s="68"/>
      <c r="G117" s="139">
        <v>51.32</v>
      </c>
      <c r="H117" s="139">
        <v>71.14</v>
      </c>
      <c r="I117" s="139">
        <v>145.12</v>
      </c>
      <c r="J117" s="68">
        <v>110</v>
      </c>
      <c r="K117" s="139">
        <v>76.64</v>
      </c>
      <c r="L117" s="139">
        <v>74.81</v>
      </c>
      <c r="M117" s="139">
        <v>47.650000000000006</v>
      </c>
      <c r="N117" s="139">
        <v>73.97999999999999</v>
      </c>
      <c r="O117" s="60"/>
      <c r="P117" s="132">
        <v>25.774950111993487</v>
      </c>
      <c r="Q117" s="132">
        <v>25.545049888006513</v>
      </c>
      <c r="R117" s="132">
        <v>35.72934432905722</v>
      </c>
      <c r="S117" s="132">
        <v>35.410655670942781</v>
      </c>
      <c r="T117" s="132">
        <v>37.155705558949293</v>
      </c>
      <c r="U117" s="132">
        <v>36.824294441050696</v>
      </c>
      <c r="V117" s="126"/>
      <c r="W117" s="140">
        <v>2.99</v>
      </c>
      <c r="X117" s="140">
        <v>3.2</v>
      </c>
      <c r="Y117" s="140">
        <v>3.33</v>
      </c>
      <c r="Z117" s="139">
        <v>629447.13</v>
      </c>
      <c r="AA117" s="60"/>
      <c r="AB117" s="140">
        <v>2.34</v>
      </c>
      <c r="AC117" s="28">
        <v>157923.10999999999</v>
      </c>
      <c r="AE117" s="140">
        <v>0.38</v>
      </c>
      <c r="AF117" s="140">
        <v>0.23</v>
      </c>
      <c r="AG117" s="140">
        <v>0.36</v>
      </c>
      <c r="AH117" s="44">
        <v>64327.41</v>
      </c>
      <c r="AI117" s="60"/>
      <c r="AJ117" s="140">
        <v>0.17</v>
      </c>
      <c r="AK117" s="140">
        <v>0.1</v>
      </c>
      <c r="AL117" s="140">
        <v>0.12</v>
      </c>
      <c r="AM117" s="44">
        <v>25633.47</v>
      </c>
      <c r="AO117" s="28">
        <v>13.469999999999999</v>
      </c>
      <c r="AP117" s="117">
        <v>3.82</v>
      </c>
      <c r="AQ117" s="117">
        <v>1.4</v>
      </c>
      <c r="AR117" s="44">
        <v>21864.18</v>
      </c>
      <c r="AS117" s="60"/>
      <c r="AT117" s="71">
        <v>0.17</v>
      </c>
      <c r="AU117" s="71">
        <v>0.19</v>
      </c>
      <c r="AV117" s="71">
        <v>0.28999999999999998</v>
      </c>
      <c r="AW117" s="44">
        <v>46995.35</v>
      </c>
      <c r="AX117" s="60"/>
      <c r="AY117" s="140">
        <v>0.1</v>
      </c>
      <c r="AZ117" s="140">
        <v>0.06</v>
      </c>
      <c r="BA117" s="140">
        <v>0.09</v>
      </c>
      <c r="BB117" s="28">
        <v>14680.25</v>
      </c>
      <c r="BC117" s="60"/>
      <c r="BD117" s="140">
        <v>0.34</v>
      </c>
      <c r="BE117" s="140">
        <v>0.21</v>
      </c>
      <c r="BF117" s="140">
        <v>0.36</v>
      </c>
      <c r="BG117" s="44">
        <v>23972.13</v>
      </c>
      <c r="BH117" s="60"/>
      <c r="BI117" s="139">
        <v>0.17</v>
      </c>
      <c r="BJ117" s="139">
        <v>0.1</v>
      </c>
      <c r="BK117" s="139">
        <v>0.12</v>
      </c>
      <c r="BL117" s="44">
        <v>27940.38</v>
      </c>
      <c r="BM117" s="60"/>
      <c r="BN117" s="140">
        <v>0.25</v>
      </c>
      <c r="BO117" s="140">
        <v>0.15</v>
      </c>
      <c r="BP117" s="140">
        <v>0.24</v>
      </c>
      <c r="BQ117" s="139">
        <v>16859.52</v>
      </c>
      <c r="BR117" s="60"/>
      <c r="BS117" s="140">
        <v>0.17</v>
      </c>
      <c r="BT117" s="140">
        <v>0.1</v>
      </c>
      <c r="BU117" s="140">
        <v>0.12</v>
      </c>
      <c r="BV117" s="44">
        <v>42298.62</v>
      </c>
      <c r="BW117" s="60"/>
      <c r="BX117" s="140">
        <v>0.17</v>
      </c>
      <c r="BY117" s="140">
        <v>0.1</v>
      </c>
      <c r="BZ117" s="140">
        <v>0.12</v>
      </c>
      <c r="CA117" s="44">
        <v>36495.42</v>
      </c>
      <c r="CB117" s="60"/>
      <c r="CC117" s="140">
        <v>0.34</v>
      </c>
      <c r="CD117" s="140">
        <v>0.21</v>
      </c>
      <c r="CE117" s="140">
        <v>0.36</v>
      </c>
      <c r="CF117" s="44">
        <v>28766.01</v>
      </c>
      <c r="CG117" s="60"/>
      <c r="CH117" s="28">
        <v>1137202.98</v>
      </c>
      <c r="CI117" s="60"/>
      <c r="CJ117" s="64">
        <v>1115338.8</v>
      </c>
      <c r="CK117" s="124"/>
      <c r="CN117" s="151"/>
    </row>
    <row r="118" spans="1:92" x14ac:dyDescent="0.25">
      <c r="A118" s="116" t="s">
        <v>171</v>
      </c>
      <c r="B118" s="24" t="s">
        <v>172</v>
      </c>
      <c r="C118" s="27" t="s">
        <v>142</v>
      </c>
      <c r="D118" s="27" t="s">
        <v>120</v>
      </c>
      <c r="E118" s="139">
        <v>467.5</v>
      </c>
      <c r="F118" s="68"/>
      <c r="G118" s="139">
        <v>176</v>
      </c>
      <c r="H118" s="139">
        <v>289.5</v>
      </c>
      <c r="I118" s="139">
        <v>289.5</v>
      </c>
      <c r="J118" s="68">
        <v>111</v>
      </c>
      <c r="K118" s="139">
        <v>293.5</v>
      </c>
      <c r="L118" s="139">
        <v>291.5</v>
      </c>
      <c r="M118" s="139">
        <v>174</v>
      </c>
      <c r="N118" s="139">
        <v>0</v>
      </c>
      <c r="O118" s="60"/>
      <c r="P118" s="132">
        <v>1.1342642320085929</v>
      </c>
      <c r="Q118" s="132">
        <v>174.8657357679914</v>
      </c>
      <c r="R118" s="132">
        <v>1.8657357679914071</v>
      </c>
      <c r="S118" s="132">
        <v>287.6342642320086</v>
      </c>
      <c r="T118" s="132">
        <v>0</v>
      </c>
      <c r="U118" s="132">
        <v>0</v>
      </c>
      <c r="V118" s="126"/>
      <c r="W118" s="140">
        <v>8.81</v>
      </c>
      <c r="X118" s="140">
        <v>11.59</v>
      </c>
      <c r="Y118" s="140">
        <v>0</v>
      </c>
      <c r="Z118" s="139">
        <v>1282446</v>
      </c>
      <c r="AA118" s="60"/>
      <c r="AB118" s="140">
        <v>4.08</v>
      </c>
      <c r="AC118" s="28">
        <v>256489.2</v>
      </c>
      <c r="AE118" s="140">
        <v>1.46</v>
      </c>
      <c r="AF118" s="140">
        <v>0.87</v>
      </c>
      <c r="AG118" s="140">
        <v>0</v>
      </c>
      <c r="AH118" s="44">
        <v>146475.45000000001</v>
      </c>
      <c r="AI118" s="60"/>
      <c r="AJ118" s="140">
        <v>0.65</v>
      </c>
      <c r="AK118" s="140">
        <v>0.38</v>
      </c>
      <c r="AL118" s="140">
        <v>0</v>
      </c>
      <c r="AM118" s="44">
        <v>64750.95</v>
      </c>
      <c r="AO118" s="28">
        <v>28.459999999999997</v>
      </c>
      <c r="AP118" s="117">
        <v>3.54</v>
      </c>
      <c r="AQ118" s="117">
        <v>3.31</v>
      </c>
      <c r="AR118" s="44">
        <v>40817.589999999997</v>
      </c>
      <c r="AS118" s="60"/>
      <c r="AT118" s="71">
        <v>0.65</v>
      </c>
      <c r="AU118" s="71">
        <v>0.69</v>
      </c>
      <c r="AV118" s="71">
        <v>0</v>
      </c>
      <c r="AW118" s="44">
        <v>90282.5</v>
      </c>
      <c r="AX118" s="60"/>
      <c r="AY118" s="140">
        <v>0.39</v>
      </c>
      <c r="AZ118" s="140">
        <v>0.23</v>
      </c>
      <c r="BA118" s="140">
        <v>0</v>
      </c>
      <c r="BB118" s="28">
        <v>36407.019999999997</v>
      </c>
      <c r="BC118" s="60"/>
      <c r="BD118" s="140">
        <v>1.3</v>
      </c>
      <c r="BE118" s="140">
        <v>0.77</v>
      </c>
      <c r="BF118" s="140">
        <v>0</v>
      </c>
      <c r="BG118" s="44">
        <v>54530.01</v>
      </c>
      <c r="BH118" s="60"/>
      <c r="BI118" s="139">
        <v>0.65</v>
      </c>
      <c r="BJ118" s="139">
        <v>0.38</v>
      </c>
      <c r="BK118" s="139">
        <v>0</v>
      </c>
      <c r="BL118" s="44">
        <v>73791.259999999995</v>
      </c>
      <c r="BM118" s="60"/>
      <c r="BN118" s="140">
        <v>0.97</v>
      </c>
      <c r="BO118" s="140">
        <v>0.57999999999999996</v>
      </c>
      <c r="BP118" s="140">
        <v>0</v>
      </c>
      <c r="BQ118" s="139">
        <v>40831.65</v>
      </c>
      <c r="BR118" s="60"/>
      <c r="BS118" s="140">
        <v>0.65</v>
      </c>
      <c r="BT118" s="140">
        <v>0.38</v>
      </c>
      <c r="BU118" s="140">
        <v>0</v>
      </c>
      <c r="BV118" s="44">
        <v>111711.74</v>
      </c>
      <c r="BW118" s="60"/>
      <c r="BX118" s="140">
        <v>0.65</v>
      </c>
      <c r="BY118" s="140">
        <v>0.38</v>
      </c>
      <c r="BZ118" s="140">
        <v>0</v>
      </c>
      <c r="CA118" s="44">
        <v>96385.34</v>
      </c>
      <c r="CB118" s="60"/>
      <c r="CC118" s="140">
        <v>1.3</v>
      </c>
      <c r="CD118" s="140">
        <v>0.77</v>
      </c>
      <c r="CE118" s="140">
        <v>0</v>
      </c>
      <c r="CF118" s="44">
        <v>65434.77</v>
      </c>
      <c r="CG118" s="60"/>
      <c r="CH118" s="28">
        <v>2360353.48</v>
      </c>
      <c r="CI118" s="60"/>
      <c r="CJ118" s="64">
        <v>2319535.89</v>
      </c>
      <c r="CK118" s="124"/>
      <c r="CN118" s="151"/>
    </row>
    <row r="119" spans="1:92" x14ac:dyDescent="0.25">
      <c r="A119" s="116" t="s">
        <v>118</v>
      </c>
      <c r="B119" s="24" t="s">
        <v>119</v>
      </c>
      <c r="C119" s="27" t="s">
        <v>106</v>
      </c>
      <c r="D119" s="27" t="s">
        <v>120</v>
      </c>
      <c r="E119" s="139">
        <v>1677.07</v>
      </c>
      <c r="F119" s="68"/>
      <c r="G119" s="139">
        <v>671.66</v>
      </c>
      <c r="H119" s="139">
        <v>981.66</v>
      </c>
      <c r="I119" s="139">
        <v>981.66</v>
      </c>
      <c r="J119" s="68">
        <v>112</v>
      </c>
      <c r="K119" s="139">
        <v>1074.07</v>
      </c>
      <c r="L119" s="139">
        <v>1050.32</v>
      </c>
      <c r="M119" s="139">
        <v>603</v>
      </c>
      <c r="N119" s="139">
        <v>0</v>
      </c>
      <c r="O119" s="60"/>
      <c r="P119" s="132">
        <v>144.62473084460359</v>
      </c>
      <c r="Q119" s="132">
        <v>527.03526915539635</v>
      </c>
      <c r="R119" s="132">
        <v>211.37526915539641</v>
      </c>
      <c r="S119" s="132">
        <v>770.28473084460359</v>
      </c>
      <c r="T119" s="132">
        <v>0</v>
      </c>
      <c r="U119" s="132">
        <v>0</v>
      </c>
      <c r="V119" s="126"/>
      <c r="W119" s="140">
        <v>35.99</v>
      </c>
      <c r="X119" s="140">
        <v>41.38</v>
      </c>
      <c r="Y119" s="140">
        <v>0</v>
      </c>
      <c r="Z119" s="139">
        <v>4863865.05</v>
      </c>
      <c r="AA119" s="60"/>
      <c r="AB119" s="140">
        <v>15.47</v>
      </c>
      <c r="AC119" s="28">
        <v>972773.01</v>
      </c>
      <c r="AE119" s="140">
        <v>5.37</v>
      </c>
      <c r="AF119" s="140">
        <v>3.01</v>
      </c>
      <c r="AG119" s="140">
        <v>0</v>
      </c>
      <c r="AH119" s="44">
        <v>526808.69999999995</v>
      </c>
      <c r="AI119" s="60"/>
      <c r="AJ119" s="140">
        <v>2.38</v>
      </c>
      <c r="AK119" s="140">
        <v>1.34</v>
      </c>
      <c r="AL119" s="140">
        <v>0</v>
      </c>
      <c r="AM119" s="44">
        <v>233857.8</v>
      </c>
      <c r="AO119" s="28">
        <v>107.17000000000002</v>
      </c>
      <c r="AP119" s="117">
        <v>21.37</v>
      </c>
      <c r="AQ119" s="117">
        <v>11.89</v>
      </c>
      <c r="AR119" s="44">
        <v>163271.24</v>
      </c>
      <c r="AS119" s="60"/>
      <c r="AT119" s="71">
        <v>2.38</v>
      </c>
      <c r="AU119" s="71">
        <v>2.41</v>
      </c>
      <c r="AV119" s="71">
        <v>0</v>
      </c>
      <c r="AW119" s="44">
        <v>322726.25</v>
      </c>
      <c r="AX119" s="60"/>
      <c r="AY119" s="140">
        <v>1.43</v>
      </c>
      <c r="AZ119" s="140">
        <v>0.8</v>
      </c>
      <c r="BA119" s="140">
        <v>0</v>
      </c>
      <c r="BB119" s="28">
        <v>130947.83</v>
      </c>
      <c r="BC119" s="60"/>
      <c r="BD119" s="140">
        <v>4.7699999999999996</v>
      </c>
      <c r="BE119" s="140">
        <v>2.68</v>
      </c>
      <c r="BF119" s="140">
        <v>0</v>
      </c>
      <c r="BG119" s="44">
        <v>196255.35</v>
      </c>
      <c r="BH119" s="60"/>
      <c r="BI119" s="139">
        <v>2.38</v>
      </c>
      <c r="BJ119" s="139">
        <v>1.34</v>
      </c>
      <c r="BK119" s="139">
        <v>0</v>
      </c>
      <c r="BL119" s="44">
        <v>266508.24</v>
      </c>
      <c r="BM119" s="60"/>
      <c r="BN119" s="140">
        <v>3.58</v>
      </c>
      <c r="BO119" s="140">
        <v>2.0099999999999998</v>
      </c>
      <c r="BP119" s="140">
        <v>0</v>
      </c>
      <c r="BQ119" s="139">
        <v>147257.37</v>
      </c>
      <c r="BR119" s="60"/>
      <c r="BS119" s="140">
        <v>2.38</v>
      </c>
      <c r="BT119" s="140">
        <v>1.34</v>
      </c>
      <c r="BU119" s="140">
        <v>0</v>
      </c>
      <c r="BV119" s="44">
        <v>403463.76</v>
      </c>
      <c r="BW119" s="60"/>
      <c r="BX119" s="140">
        <v>2.38</v>
      </c>
      <c r="BY119" s="140">
        <v>1.34</v>
      </c>
      <c r="BZ119" s="140">
        <v>0</v>
      </c>
      <c r="CA119" s="44">
        <v>348110.16</v>
      </c>
      <c r="CB119" s="60"/>
      <c r="CC119" s="140">
        <v>4.7699999999999996</v>
      </c>
      <c r="CD119" s="140">
        <v>2.68</v>
      </c>
      <c r="CE119" s="140">
        <v>0</v>
      </c>
      <c r="CF119" s="44">
        <v>235501.95</v>
      </c>
      <c r="CG119" s="60"/>
      <c r="CH119" s="28">
        <v>8811346.7100000009</v>
      </c>
      <c r="CI119" s="60"/>
      <c r="CJ119" s="64">
        <v>8648075.4700000007</v>
      </c>
      <c r="CK119" s="124"/>
      <c r="CN119" s="151"/>
    </row>
    <row r="120" spans="1:92" x14ac:dyDescent="0.25">
      <c r="A120" s="116" t="s">
        <v>339</v>
      </c>
      <c r="B120" s="24" t="s">
        <v>340</v>
      </c>
      <c r="C120" s="27" t="s">
        <v>142</v>
      </c>
      <c r="D120" s="27" t="s">
        <v>120</v>
      </c>
      <c r="E120" s="139">
        <v>3505.88</v>
      </c>
      <c r="F120" s="68"/>
      <c r="G120" s="139">
        <v>1433.65</v>
      </c>
      <c r="H120" s="139">
        <v>2018.3200000000002</v>
      </c>
      <c r="I120" s="139">
        <v>2018.3200000000002</v>
      </c>
      <c r="J120" s="68">
        <v>113</v>
      </c>
      <c r="K120" s="139">
        <v>2276.2199999999998</v>
      </c>
      <c r="L120" s="139">
        <v>2222.31</v>
      </c>
      <c r="M120" s="139">
        <v>1229.6600000000001</v>
      </c>
      <c r="N120" s="139">
        <v>0</v>
      </c>
      <c r="O120" s="60"/>
      <c r="P120" s="132">
        <v>394.26963574422717</v>
      </c>
      <c r="Q120" s="132">
        <v>1039.380364255773</v>
      </c>
      <c r="R120" s="132">
        <v>555.06036425577281</v>
      </c>
      <c r="S120" s="132">
        <v>1463.2596357442274</v>
      </c>
      <c r="T120" s="132">
        <v>0</v>
      </c>
      <c r="U120" s="132">
        <v>0</v>
      </c>
      <c r="V120" s="126"/>
      <c r="W120" s="140">
        <v>78.25</v>
      </c>
      <c r="X120" s="140">
        <v>86.28</v>
      </c>
      <c r="Y120" s="140">
        <v>0</v>
      </c>
      <c r="Z120" s="139">
        <v>10343178.449999999</v>
      </c>
      <c r="AA120" s="60"/>
      <c r="AB120" s="140">
        <v>32.9</v>
      </c>
      <c r="AC120" s="28">
        <v>2068635.69</v>
      </c>
      <c r="AE120" s="140">
        <v>11.38</v>
      </c>
      <c r="AF120" s="140">
        <v>6.14</v>
      </c>
      <c r="AG120" s="140">
        <v>0</v>
      </c>
      <c r="AH120" s="44">
        <v>1101394.8</v>
      </c>
      <c r="AI120" s="60"/>
      <c r="AJ120" s="140">
        <v>5.05</v>
      </c>
      <c r="AK120" s="140">
        <v>2.73</v>
      </c>
      <c r="AL120" s="140">
        <v>0</v>
      </c>
      <c r="AM120" s="44">
        <v>489089.7</v>
      </c>
      <c r="AO120" s="28">
        <v>227.39</v>
      </c>
      <c r="AP120" s="117">
        <v>52.39</v>
      </c>
      <c r="AQ120" s="117">
        <v>24.86</v>
      </c>
      <c r="AR120" s="44">
        <v>354876.97</v>
      </c>
      <c r="AS120" s="60"/>
      <c r="AT120" s="71">
        <v>5.05</v>
      </c>
      <c r="AU120" s="71">
        <v>4.91</v>
      </c>
      <c r="AV120" s="71">
        <v>0</v>
      </c>
      <c r="AW120" s="44">
        <v>671055</v>
      </c>
      <c r="AX120" s="60"/>
      <c r="AY120" s="140">
        <v>3.03</v>
      </c>
      <c r="AZ120" s="140">
        <v>1.63</v>
      </c>
      <c r="BA120" s="140">
        <v>0</v>
      </c>
      <c r="BB120" s="28">
        <v>273639.86</v>
      </c>
      <c r="BC120" s="60"/>
      <c r="BD120" s="140">
        <v>10.11</v>
      </c>
      <c r="BE120" s="140">
        <v>5.46</v>
      </c>
      <c r="BF120" s="140">
        <v>0</v>
      </c>
      <c r="BG120" s="44">
        <v>410160.51</v>
      </c>
      <c r="BH120" s="60"/>
      <c r="BI120" s="139">
        <v>5.05</v>
      </c>
      <c r="BJ120" s="139">
        <v>2.73</v>
      </c>
      <c r="BK120" s="139">
        <v>0</v>
      </c>
      <c r="BL120" s="44">
        <v>557374.76</v>
      </c>
      <c r="BM120" s="60"/>
      <c r="BN120" s="140">
        <v>7.58</v>
      </c>
      <c r="BO120" s="140">
        <v>4.09</v>
      </c>
      <c r="BP120" s="140">
        <v>0</v>
      </c>
      <c r="BQ120" s="139">
        <v>307422.81</v>
      </c>
      <c r="BR120" s="60"/>
      <c r="BS120" s="140">
        <v>5.05</v>
      </c>
      <c r="BT120" s="140">
        <v>2.73</v>
      </c>
      <c r="BU120" s="140">
        <v>0</v>
      </c>
      <c r="BV120" s="44">
        <v>843803.24</v>
      </c>
      <c r="BW120" s="60"/>
      <c r="BX120" s="140">
        <v>5.05</v>
      </c>
      <c r="BY120" s="140">
        <v>2.73</v>
      </c>
      <c r="BZ120" s="140">
        <v>0</v>
      </c>
      <c r="CA120" s="44">
        <v>728036.84</v>
      </c>
      <c r="CB120" s="60"/>
      <c r="CC120" s="140">
        <v>10.11</v>
      </c>
      <c r="CD120" s="140">
        <v>5.46</v>
      </c>
      <c r="CE120" s="140">
        <v>0</v>
      </c>
      <c r="CF120" s="44">
        <v>492183.27</v>
      </c>
      <c r="CG120" s="60"/>
      <c r="CH120" s="28">
        <v>18640851.899999999</v>
      </c>
      <c r="CI120" s="60"/>
      <c r="CJ120" s="64">
        <v>18285974.93</v>
      </c>
      <c r="CK120" s="124"/>
      <c r="CN120" s="151"/>
    </row>
    <row r="121" spans="1:92" x14ac:dyDescent="0.25">
      <c r="A121" s="116" t="s">
        <v>258</v>
      </c>
      <c r="B121" s="24" t="s">
        <v>259</v>
      </c>
      <c r="C121" s="27" t="s">
        <v>142</v>
      </c>
      <c r="D121" s="27" t="s">
        <v>120</v>
      </c>
      <c r="E121" s="139">
        <v>513.79</v>
      </c>
      <c r="F121" s="68"/>
      <c r="G121" s="139">
        <v>189.14</v>
      </c>
      <c r="H121" s="139">
        <v>319.14999999999998</v>
      </c>
      <c r="I121" s="139">
        <v>319.14999999999998</v>
      </c>
      <c r="J121" s="68">
        <v>114</v>
      </c>
      <c r="K121" s="139">
        <v>305.29999999999995</v>
      </c>
      <c r="L121" s="139">
        <v>299.79999999999995</v>
      </c>
      <c r="M121" s="139">
        <v>208.49</v>
      </c>
      <c r="N121" s="139">
        <v>0</v>
      </c>
      <c r="O121" s="60"/>
      <c r="P121" s="132">
        <v>79.631627614157267</v>
      </c>
      <c r="Q121" s="132">
        <v>109.50837238584272</v>
      </c>
      <c r="R121" s="132">
        <v>134.36837238584272</v>
      </c>
      <c r="S121" s="132">
        <v>184.78162761415726</v>
      </c>
      <c r="T121" s="132">
        <v>0</v>
      </c>
      <c r="U121" s="132">
        <v>0</v>
      </c>
      <c r="V121" s="126"/>
      <c r="W121" s="140">
        <v>10.78</v>
      </c>
      <c r="X121" s="140">
        <v>14.1</v>
      </c>
      <c r="Y121" s="140">
        <v>0</v>
      </c>
      <c r="Z121" s="139">
        <v>1564081.2</v>
      </c>
      <c r="AA121" s="60"/>
      <c r="AB121" s="140">
        <v>4.97</v>
      </c>
      <c r="AC121" s="28">
        <v>312816.24</v>
      </c>
      <c r="AE121" s="140">
        <v>1.52</v>
      </c>
      <c r="AF121" s="140">
        <v>1.04</v>
      </c>
      <c r="AG121" s="140">
        <v>0</v>
      </c>
      <c r="AH121" s="44">
        <v>160934.39999999999</v>
      </c>
      <c r="AI121" s="60"/>
      <c r="AJ121" s="140">
        <v>0.67</v>
      </c>
      <c r="AK121" s="140">
        <v>0.46</v>
      </c>
      <c r="AL121" s="140">
        <v>0</v>
      </c>
      <c r="AM121" s="44">
        <v>71037.45</v>
      </c>
      <c r="AO121" s="28">
        <v>34.21</v>
      </c>
      <c r="AP121" s="117">
        <v>10.82</v>
      </c>
      <c r="AQ121" s="117">
        <v>3.64</v>
      </c>
      <c r="AR121" s="44">
        <v>56939.96</v>
      </c>
      <c r="AS121" s="60"/>
      <c r="AT121" s="71">
        <v>0.67</v>
      </c>
      <c r="AU121" s="71">
        <v>0.83</v>
      </c>
      <c r="AV121" s="71">
        <v>0</v>
      </c>
      <c r="AW121" s="44">
        <v>101062.5</v>
      </c>
      <c r="AX121" s="60"/>
      <c r="AY121" s="140">
        <v>0.4</v>
      </c>
      <c r="AZ121" s="140">
        <v>0.27</v>
      </c>
      <c r="BA121" s="140">
        <v>0</v>
      </c>
      <c r="BB121" s="28">
        <v>39343.07</v>
      </c>
      <c r="BC121" s="60"/>
      <c r="BD121" s="140">
        <v>1.35</v>
      </c>
      <c r="BE121" s="140">
        <v>0.92</v>
      </c>
      <c r="BF121" s="140">
        <v>0</v>
      </c>
      <c r="BG121" s="44">
        <v>59798.61</v>
      </c>
      <c r="BH121" s="60"/>
      <c r="BI121" s="139">
        <v>0.67</v>
      </c>
      <c r="BJ121" s="139">
        <v>0.46</v>
      </c>
      <c r="BK121" s="139">
        <v>0</v>
      </c>
      <c r="BL121" s="44">
        <v>80955.460000000006</v>
      </c>
      <c r="BM121" s="60"/>
      <c r="BN121" s="140">
        <v>1.01</v>
      </c>
      <c r="BO121" s="140">
        <v>0.69</v>
      </c>
      <c r="BP121" s="140">
        <v>0</v>
      </c>
      <c r="BQ121" s="139">
        <v>44783.1</v>
      </c>
      <c r="BR121" s="60"/>
      <c r="BS121" s="140">
        <v>0.67</v>
      </c>
      <c r="BT121" s="140">
        <v>0.46</v>
      </c>
      <c r="BU121" s="140">
        <v>0</v>
      </c>
      <c r="BV121" s="44">
        <v>122557.54</v>
      </c>
      <c r="BW121" s="60"/>
      <c r="BX121" s="140">
        <v>0.67</v>
      </c>
      <c r="BY121" s="140">
        <v>0.46</v>
      </c>
      <c r="BZ121" s="140">
        <v>0</v>
      </c>
      <c r="CA121" s="44">
        <v>105743.14</v>
      </c>
      <c r="CB121" s="60"/>
      <c r="CC121" s="140">
        <v>1.35</v>
      </c>
      <c r="CD121" s="140">
        <v>0.92</v>
      </c>
      <c r="CE121" s="140">
        <v>0</v>
      </c>
      <c r="CF121" s="44">
        <v>71756.97</v>
      </c>
      <c r="CG121" s="60"/>
      <c r="CH121" s="28">
        <v>2791809.6399999997</v>
      </c>
      <c r="CI121" s="60"/>
      <c r="CJ121" s="64">
        <v>2734869.6799999997</v>
      </c>
      <c r="CK121" s="124"/>
      <c r="CN121" s="151"/>
    </row>
    <row r="122" spans="1:92" x14ac:dyDescent="0.25">
      <c r="A122" s="116" t="s">
        <v>274</v>
      </c>
      <c r="B122" s="24" t="s">
        <v>275</v>
      </c>
      <c r="C122" s="27" t="s">
        <v>142</v>
      </c>
      <c r="D122" s="27" t="s">
        <v>120</v>
      </c>
      <c r="E122" s="139">
        <v>3019.13</v>
      </c>
      <c r="F122" s="68"/>
      <c r="G122" s="139">
        <v>1258.1599999999999</v>
      </c>
      <c r="H122" s="139">
        <v>1731.64</v>
      </c>
      <c r="I122" s="139">
        <v>1731.64</v>
      </c>
      <c r="J122" s="68">
        <v>115</v>
      </c>
      <c r="K122" s="139">
        <v>1974.6499999999999</v>
      </c>
      <c r="L122" s="139">
        <v>1945.3199999999997</v>
      </c>
      <c r="M122" s="139">
        <v>1044.48</v>
      </c>
      <c r="N122" s="139">
        <v>0</v>
      </c>
      <c r="O122" s="60"/>
      <c r="P122" s="132">
        <v>185.15967623252388</v>
      </c>
      <c r="Q122" s="132">
        <v>1073.0003237674759</v>
      </c>
      <c r="R122" s="132">
        <v>254.84032376747609</v>
      </c>
      <c r="S122" s="132">
        <v>1476.799676232524</v>
      </c>
      <c r="T122" s="132">
        <v>0</v>
      </c>
      <c r="U122" s="132">
        <v>0</v>
      </c>
      <c r="V122" s="126"/>
      <c r="W122" s="140">
        <v>65.989999999999995</v>
      </c>
      <c r="X122" s="140">
        <v>71.81</v>
      </c>
      <c r="Y122" s="140">
        <v>0</v>
      </c>
      <c r="Z122" s="139">
        <v>8662797</v>
      </c>
      <c r="AA122" s="60"/>
      <c r="AB122" s="140">
        <v>27.56</v>
      </c>
      <c r="AC122" s="28">
        <v>1732559.4</v>
      </c>
      <c r="AE122" s="140">
        <v>9.8699999999999992</v>
      </c>
      <c r="AF122" s="140">
        <v>5.22</v>
      </c>
      <c r="AG122" s="140">
        <v>0</v>
      </c>
      <c r="AH122" s="44">
        <v>948632.85</v>
      </c>
      <c r="AI122" s="60"/>
      <c r="AJ122" s="140">
        <v>4.38</v>
      </c>
      <c r="AK122" s="140">
        <v>2.3199999999999998</v>
      </c>
      <c r="AL122" s="140">
        <v>0</v>
      </c>
      <c r="AM122" s="44">
        <v>421195.5</v>
      </c>
      <c r="AO122" s="28">
        <v>191.17</v>
      </c>
      <c r="AP122" s="117">
        <v>37.5</v>
      </c>
      <c r="AQ122" s="117">
        <v>21.41</v>
      </c>
      <c r="AR122" s="44">
        <v>290582.38</v>
      </c>
      <c r="AS122" s="60"/>
      <c r="AT122" s="71">
        <v>4.38</v>
      </c>
      <c r="AU122" s="71">
        <v>4.17</v>
      </c>
      <c r="AV122" s="71">
        <v>0</v>
      </c>
      <c r="AW122" s="44">
        <v>576056.25</v>
      </c>
      <c r="AX122" s="60"/>
      <c r="AY122" s="140">
        <v>2.63</v>
      </c>
      <c r="AZ122" s="140">
        <v>1.39</v>
      </c>
      <c r="BA122" s="140">
        <v>0</v>
      </c>
      <c r="BB122" s="28">
        <v>236058.42</v>
      </c>
      <c r="BC122" s="60"/>
      <c r="BD122" s="140">
        <v>8.77</v>
      </c>
      <c r="BE122" s="140">
        <v>4.6399999999999997</v>
      </c>
      <c r="BF122" s="140">
        <v>0</v>
      </c>
      <c r="BG122" s="44">
        <v>353259.63</v>
      </c>
      <c r="BH122" s="60"/>
      <c r="BI122" s="139">
        <v>4.38</v>
      </c>
      <c r="BJ122" s="139">
        <v>2.3199999999999998</v>
      </c>
      <c r="BK122" s="139">
        <v>0</v>
      </c>
      <c r="BL122" s="44">
        <v>480001.4</v>
      </c>
      <c r="BM122" s="60"/>
      <c r="BN122" s="140">
        <v>6.58</v>
      </c>
      <c r="BO122" s="140">
        <v>3.48</v>
      </c>
      <c r="BP122" s="140">
        <v>0</v>
      </c>
      <c r="BQ122" s="139">
        <v>265010.58</v>
      </c>
      <c r="BR122" s="60"/>
      <c r="BS122" s="140">
        <v>4.38</v>
      </c>
      <c r="BT122" s="140">
        <v>2.3199999999999998</v>
      </c>
      <c r="BU122" s="140">
        <v>0</v>
      </c>
      <c r="BV122" s="44">
        <v>726668.6</v>
      </c>
      <c r="BW122" s="60"/>
      <c r="BX122" s="140">
        <v>4.38</v>
      </c>
      <c r="BY122" s="140">
        <v>2.3199999999999998</v>
      </c>
      <c r="BZ122" s="140">
        <v>0</v>
      </c>
      <c r="CA122" s="44">
        <v>626972.6</v>
      </c>
      <c r="CB122" s="60"/>
      <c r="CC122" s="140">
        <v>8.77</v>
      </c>
      <c r="CD122" s="140">
        <v>4.6399999999999997</v>
      </c>
      <c r="CE122" s="140">
        <v>0</v>
      </c>
      <c r="CF122" s="44">
        <v>423903.51</v>
      </c>
      <c r="CG122" s="60"/>
      <c r="CH122" s="28">
        <v>15743698.119999999</v>
      </c>
      <c r="CI122" s="60"/>
      <c r="CJ122" s="64">
        <v>15453115.739999998</v>
      </c>
      <c r="CK122" s="124"/>
      <c r="CN122" s="151"/>
    </row>
    <row r="123" spans="1:92" x14ac:dyDescent="0.25">
      <c r="A123" s="116" t="s">
        <v>278</v>
      </c>
      <c r="B123" s="24" t="s">
        <v>279</v>
      </c>
      <c r="C123" s="27" t="s">
        <v>142</v>
      </c>
      <c r="D123" s="27" t="s">
        <v>120</v>
      </c>
      <c r="E123" s="139">
        <v>1320.13</v>
      </c>
      <c r="F123" s="68"/>
      <c r="G123" s="139">
        <v>532.82000000000005</v>
      </c>
      <c r="H123" s="139">
        <v>774.15</v>
      </c>
      <c r="I123" s="139">
        <v>774.15</v>
      </c>
      <c r="J123" s="68">
        <v>116</v>
      </c>
      <c r="K123" s="139">
        <v>846.47</v>
      </c>
      <c r="L123" s="139">
        <v>833.31000000000006</v>
      </c>
      <c r="M123" s="139">
        <v>473.65999999999997</v>
      </c>
      <c r="N123" s="139">
        <v>0</v>
      </c>
      <c r="O123" s="60"/>
      <c r="P123" s="132">
        <v>189.83829866026002</v>
      </c>
      <c r="Q123" s="132">
        <v>342.98170133974003</v>
      </c>
      <c r="R123" s="132">
        <v>275.82170133974</v>
      </c>
      <c r="S123" s="132">
        <v>498.32829866025997</v>
      </c>
      <c r="T123" s="132">
        <v>0</v>
      </c>
      <c r="U123" s="132">
        <v>0</v>
      </c>
      <c r="V123" s="126"/>
      <c r="W123" s="140">
        <v>29.8</v>
      </c>
      <c r="X123" s="140">
        <v>33.72</v>
      </c>
      <c r="Y123" s="140">
        <v>0</v>
      </c>
      <c r="Z123" s="139">
        <v>3993184.8</v>
      </c>
      <c r="AA123" s="60"/>
      <c r="AB123" s="140">
        <v>12.7</v>
      </c>
      <c r="AC123" s="28">
        <v>798636.96</v>
      </c>
      <c r="AE123" s="140">
        <v>4.2300000000000004</v>
      </c>
      <c r="AF123" s="140">
        <v>2.36</v>
      </c>
      <c r="AG123" s="140">
        <v>0</v>
      </c>
      <c r="AH123" s="44">
        <v>414280.35</v>
      </c>
      <c r="AI123" s="60"/>
      <c r="AJ123" s="140">
        <v>1.88</v>
      </c>
      <c r="AK123" s="140">
        <v>1.05</v>
      </c>
      <c r="AL123" s="140">
        <v>0</v>
      </c>
      <c r="AM123" s="44">
        <v>184194.45</v>
      </c>
      <c r="AO123" s="28">
        <v>87.49</v>
      </c>
      <c r="AP123" s="117">
        <v>28.61</v>
      </c>
      <c r="AQ123" s="117">
        <v>9.36</v>
      </c>
      <c r="AR123" s="44">
        <v>146795.03</v>
      </c>
      <c r="AS123" s="60"/>
      <c r="AT123" s="71">
        <v>1.88</v>
      </c>
      <c r="AU123" s="71">
        <v>1.89</v>
      </c>
      <c r="AV123" s="71">
        <v>0</v>
      </c>
      <c r="AW123" s="44">
        <v>254003.75</v>
      </c>
      <c r="AX123" s="60"/>
      <c r="AY123" s="140">
        <v>1.1200000000000001</v>
      </c>
      <c r="AZ123" s="140">
        <v>0.63</v>
      </c>
      <c r="BA123" s="140">
        <v>0</v>
      </c>
      <c r="BB123" s="28">
        <v>102761.75</v>
      </c>
      <c r="BC123" s="60"/>
      <c r="BD123" s="140">
        <v>3.76</v>
      </c>
      <c r="BE123" s="140">
        <v>2.1</v>
      </c>
      <c r="BF123" s="140">
        <v>0</v>
      </c>
      <c r="BG123" s="44">
        <v>154369.98000000001</v>
      </c>
      <c r="BH123" s="60"/>
      <c r="BI123" s="139">
        <v>1.88</v>
      </c>
      <c r="BJ123" s="139">
        <v>1.05</v>
      </c>
      <c r="BK123" s="139">
        <v>0</v>
      </c>
      <c r="BL123" s="44">
        <v>209911.06</v>
      </c>
      <c r="BM123" s="60"/>
      <c r="BN123" s="140">
        <v>2.82</v>
      </c>
      <c r="BO123" s="140">
        <v>1.57</v>
      </c>
      <c r="BP123" s="140">
        <v>0</v>
      </c>
      <c r="BQ123" s="139">
        <v>115645.77</v>
      </c>
      <c r="BR123" s="60"/>
      <c r="BS123" s="140">
        <v>1.88</v>
      </c>
      <c r="BT123" s="140">
        <v>1.05</v>
      </c>
      <c r="BU123" s="140">
        <v>0</v>
      </c>
      <c r="BV123" s="44">
        <v>317781.94</v>
      </c>
      <c r="BW123" s="60"/>
      <c r="BX123" s="140">
        <v>1.88</v>
      </c>
      <c r="BY123" s="140">
        <v>1.05</v>
      </c>
      <c r="BZ123" s="140">
        <v>0</v>
      </c>
      <c r="CA123" s="44">
        <v>274183.53999999998</v>
      </c>
      <c r="CB123" s="60"/>
      <c r="CC123" s="140">
        <v>3.76</v>
      </c>
      <c r="CD123" s="140">
        <v>2.1</v>
      </c>
      <c r="CE123" s="140">
        <v>0</v>
      </c>
      <c r="CF123" s="44">
        <v>185240.46</v>
      </c>
      <c r="CG123" s="60"/>
      <c r="CH123" s="28">
        <v>7150989.8399999999</v>
      </c>
      <c r="CI123" s="60"/>
      <c r="CJ123" s="64">
        <v>7004194.8099999996</v>
      </c>
      <c r="CK123" s="124"/>
      <c r="CN123" s="151"/>
    </row>
    <row r="124" spans="1:92" x14ac:dyDescent="0.25">
      <c r="A124" s="116" t="s">
        <v>280</v>
      </c>
      <c r="B124" s="24" t="s">
        <v>281</v>
      </c>
      <c r="C124" s="27" t="s">
        <v>142</v>
      </c>
      <c r="D124" s="27" t="s">
        <v>120</v>
      </c>
      <c r="E124" s="139">
        <v>877.5</v>
      </c>
      <c r="F124" s="68"/>
      <c r="G124" s="139">
        <v>392</v>
      </c>
      <c r="H124" s="139">
        <v>474.5</v>
      </c>
      <c r="I124" s="139">
        <v>474.5</v>
      </c>
      <c r="J124" s="68">
        <v>117</v>
      </c>
      <c r="K124" s="139">
        <v>588.5</v>
      </c>
      <c r="L124" s="139">
        <v>577.5</v>
      </c>
      <c r="M124" s="139">
        <v>289</v>
      </c>
      <c r="N124" s="139">
        <v>0</v>
      </c>
      <c r="O124" s="60"/>
      <c r="P124" s="132">
        <v>41.620311598384305</v>
      </c>
      <c r="Q124" s="132">
        <v>350.37968840161568</v>
      </c>
      <c r="R124" s="132">
        <v>50.379688401615695</v>
      </c>
      <c r="S124" s="132">
        <v>424.12031159838432</v>
      </c>
      <c r="T124" s="132">
        <v>0</v>
      </c>
      <c r="U124" s="132">
        <v>0</v>
      </c>
      <c r="V124" s="126"/>
      <c r="W124" s="140">
        <v>20.29</v>
      </c>
      <c r="X124" s="140">
        <v>19.48</v>
      </c>
      <c r="Y124" s="140">
        <v>0</v>
      </c>
      <c r="Z124" s="139">
        <v>2500141.0499999998</v>
      </c>
      <c r="AA124" s="60"/>
      <c r="AB124" s="140">
        <v>7.95</v>
      </c>
      <c r="AC124" s="28">
        <v>500028.21</v>
      </c>
      <c r="AE124" s="140">
        <v>2.94</v>
      </c>
      <c r="AF124" s="140">
        <v>1.44</v>
      </c>
      <c r="AG124" s="140">
        <v>0</v>
      </c>
      <c r="AH124" s="44">
        <v>275348.7</v>
      </c>
      <c r="AI124" s="60"/>
      <c r="AJ124" s="140">
        <v>1.3</v>
      </c>
      <c r="AK124" s="140">
        <v>0.64</v>
      </c>
      <c r="AL124" s="140">
        <v>0</v>
      </c>
      <c r="AM124" s="44">
        <v>121958.1</v>
      </c>
      <c r="AO124" s="28">
        <v>55.199999999999996</v>
      </c>
      <c r="AP124" s="117">
        <v>10.129999999999999</v>
      </c>
      <c r="AQ124" s="117">
        <v>6.22</v>
      </c>
      <c r="AR124" s="44">
        <v>83068.62</v>
      </c>
      <c r="AS124" s="60"/>
      <c r="AT124" s="71">
        <v>1.3</v>
      </c>
      <c r="AU124" s="71">
        <v>1.1499999999999999</v>
      </c>
      <c r="AV124" s="71">
        <v>0</v>
      </c>
      <c r="AW124" s="44">
        <v>165068.75</v>
      </c>
      <c r="AX124" s="60"/>
      <c r="AY124" s="140">
        <v>0.78</v>
      </c>
      <c r="AZ124" s="140">
        <v>0.38</v>
      </c>
      <c r="BA124" s="140">
        <v>0</v>
      </c>
      <c r="BB124" s="28">
        <v>68116.36</v>
      </c>
      <c r="BC124" s="60"/>
      <c r="BD124" s="140">
        <v>2.61</v>
      </c>
      <c r="BE124" s="140">
        <v>1.28</v>
      </c>
      <c r="BF124" s="140">
        <v>0</v>
      </c>
      <c r="BG124" s="44">
        <v>102474.27</v>
      </c>
      <c r="BH124" s="60"/>
      <c r="BI124" s="139">
        <v>1.3</v>
      </c>
      <c r="BJ124" s="139">
        <v>0.64</v>
      </c>
      <c r="BK124" s="139">
        <v>0</v>
      </c>
      <c r="BL124" s="44">
        <v>138985.48000000001</v>
      </c>
      <c r="BM124" s="60"/>
      <c r="BN124" s="140">
        <v>1.96</v>
      </c>
      <c r="BO124" s="140">
        <v>0.96</v>
      </c>
      <c r="BP124" s="140">
        <v>0</v>
      </c>
      <c r="BQ124" s="139">
        <v>76921.56</v>
      </c>
      <c r="BR124" s="60"/>
      <c r="BS124" s="140">
        <v>1.3</v>
      </c>
      <c r="BT124" s="140">
        <v>0.64</v>
      </c>
      <c r="BU124" s="140">
        <v>0</v>
      </c>
      <c r="BV124" s="44">
        <v>210408.52</v>
      </c>
      <c r="BW124" s="60"/>
      <c r="BX124" s="140">
        <v>1.3</v>
      </c>
      <c r="BY124" s="140">
        <v>0.64</v>
      </c>
      <c r="BZ124" s="140">
        <v>0</v>
      </c>
      <c r="CA124" s="44">
        <v>181541.32</v>
      </c>
      <c r="CB124" s="60"/>
      <c r="CC124" s="140">
        <v>2.61</v>
      </c>
      <c r="CD124" s="140">
        <v>1.28</v>
      </c>
      <c r="CE124" s="140">
        <v>0</v>
      </c>
      <c r="CF124" s="44">
        <v>122966.79</v>
      </c>
      <c r="CG124" s="60"/>
      <c r="CH124" s="28">
        <v>4547027.7299999995</v>
      </c>
      <c r="CI124" s="60"/>
      <c r="CJ124" s="64">
        <v>4463959.1099999994</v>
      </c>
      <c r="CK124" s="124"/>
      <c r="CN124" s="151"/>
    </row>
    <row r="125" spans="1:92" x14ac:dyDescent="0.25">
      <c r="A125" s="116" t="s">
        <v>379</v>
      </c>
      <c r="B125" s="24" t="s">
        <v>380</v>
      </c>
      <c r="C125" s="27" t="s">
        <v>142</v>
      </c>
      <c r="D125" s="27" t="s">
        <v>120</v>
      </c>
      <c r="E125" s="139">
        <v>2615.5</v>
      </c>
      <c r="F125" s="68"/>
      <c r="G125" s="139">
        <v>1035</v>
      </c>
      <c r="H125" s="139">
        <v>1553.5</v>
      </c>
      <c r="I125" s="139">
        <v>1553.5</v>
      </c>
      <c r="J125" s="68">
        <v>118</v>
      </c>
      <c r="K125" s="139">
        <v>1666</v>
      </c>
      <c r="L125" s="139">
        <v>1639</v>
      </c>
      <c r="M125" s="139">
        <v>949.5</v>
      </c>
      <c r="N125" s="139">
        <v>0</v>
      </c>
      <c r="O125" s="60"/>
      <c r="P125" s="132">
        <v>606.29768205524442</v>
      </c>
      <c r="Q125" s="132">
        <v>428.70231794475558</v>
      </c>
      <c r="R125" s="132">
        <v>910.03231794475573</v>
      </c>
      <c r="S125" s="132">
        <v>643.46768205524427</v>
      </c>
      <c r="T125" s="132">
        <v>0</v>
      </c>
      <c r="U125" s="132">
        <v>0</v>
      </c>
      <c r="V125" s="126"/>
      <c r="W125" s="140">
        <v>61.85</v>
      </c>
      <c r="X125" s="140">
        <v>71.239999999999995</v>
      </c>
      <c r="Y125" s="140">
        <v>0</v>
      </c>
      <c r="Z125" s="139">
        <v>8366702.8499999996</v>
      </c>
      <c r="AA125" s="60"/>
      <c r="AB125" s="140">
        <v>26.61</v>
      </c>
      <c r="AC125" s="28">
        <v>1673340.57</v>
      </c>
      <c r="AE125" s="140">
        <v>8.33</v>
      </c>
      <c r="AF125" s="140">
        <v>4.74</v>
      </c>
      <c r="AG125" s="140">
        <v>0</v>
      </c>
      <c r="AH125" s="44">
        <v>821645.55</v>
      </c>
      <c r="AI125" s="60"/>
      <c r="AJ125" s="140">
        <v>3.7</v>
      </c>
      <c r="AK125" s="140">
        <v>2.11</v>
      </c>
      <c r="AL125" s="140">
        <v>0</v>
      </c>
      <c r="AM125" s="44">
        <v>365245.65</v>
      </c>
      <c r="AO125" s="28">
        <v>182.06</v>
      </c>
      <c r="AP125" s="117">
        <v>61.3</v>
      </c>
      <c r="AQ125" s="117">
        <v>18.54</v>
      </c>
      <c r="AR125" s="44">
        <v>307172.23</v>
      </c>
      <c r="AS125" s="60"/>
      <c r="AT125" s="71">
        <v>3.7</v>
      </c>
      <c r="AU125" s="71">
        <v>3.79</v>
      </c>
      <c r="AV125" s="71">
        <v>0</v>
      </c>
      <c r="AW125" s="44">
        <v>504638.75</v>
      </c>
      <c r="AX125" s="60"/>
      <c r="AY125" s="140">
        <v>2.2200000000000002</v>
      </c>
      <c r="AZ125" s="140">
        <v>1.26</v>
      </c>
      <c r="BA125" s="140">
        <v>0</v>
      </c>
      <c r="BB125" s="28">
        <v>204349.08</v>
      </c>
      <c r="BC125" s="60"/>
      <c r="BD125" s="140">
        <v>7.4</v>
      </c>
      <c r="BE125" s="140">
        <v>4.22</v>
      </c>
      <c r="BF125" s="140">
        <v>0</v>
      </c>
      <c r="BG125" s="44">
        <v>306105.65999999997</v>
      </c>
      <c r="BH125" s="60"/>
      <c r="BI125" s="139">
        <v>3.7</v>
      </c>
      <c r="BJ125" s="139">
        <v>2.11</v>
      </c>
      <c r="BK125" s="139">
        <v>0</v>
      </c>
      <c r="BL125" s="44">
        <v>416240.02</v>
      </c>
      <c r="BM125" s="60"/>
      <c r="BN125" s="140">
        <v>5.55</v>
      </c>
      <c r="BO125" s="140">
        <v>3.16</v>
      </c>
      <c r="BP125" s="140">
        <v>0</v>
      </c>
      <c r="BQ125" s="139">
        <v>229447.53</v>
      </c>
      <c r="BR125" s="60"/>
      <c r="BS125" s="140">
        <v>3.7</v>
      </c>
      <c r="BT125" s="140">
        <v>2.11</v>
      </c>
      <c r="BU125" s="140">
        <v>0</v>
      </c>
      <c r="BV125" s="44">
        <v>630140.98</v>
      </c>
      <c r="BW125" s="60"/>
      <c r="BX125" s="140">
        <v>3.7</v>
      </c>
      <c r="BY125" s="140">
        <v>2.11</v>
      </c>
      <c r="BZ125" s="140">
        <v>0</v>
      </c>
      <c r="CA125" s="44">
        <v>543688.18000000005</v>
      </c>
      <c r="CB125" s="60"/>
      <c r="CC125" s="140">
        <v>7.4</v>
      </c>
      <c r="CD125" s="140">
        <v>4.22</v>
      </c>
      <c r="CE125" s="140">
        <v>0</v>
      </c>
      <c r="CF125" s="44">
        <v>367319.82</v>
      </c>
      <c r="CG125" s="60"/>
      <c r="CH125" s="28">
        <v>14736036.870000001</v>
      </c>
      <c r="CI125" s="60"/>
      <c r="CJ125" s="64">
        <v>14428864.640000001</v>
      </c>
      <c r="CK125" s="124"/>
      <c r="CN125" s="151"/>
    </row>
    <row r="126" spans="1:92" x14ac:dyDescent="0.25">
      <c r="A126" s="116" t="s">
        <v>578</v>
      </c>
      <c r="B126" s="24" t="s">
        <v>579</v>
      </c>
      <c r="C126" s="27" t="s">
        <v>577</v>
      </c>
      <c r="D126" s="27" t="s">
        <v>12</v>
      </c>
      <c r="E126" s="139">
        <v>1140.28</v>
      </c>
      <c r="F126" s="68"/>
      <c r="G126" s="139">
        <v>361.15999999999997</v>
      </c>
      <c r="H126" s="139">
        <v>449.80999999999995</v>
      </c>
      <c r="I126" s="139">
        <v>767.95999999999992</v>
      </c>
      <c r="J126" s="68">
        <v>119</v>
      </c>
      <c r="K126" s="139">
        <v>560.80999999999995</v>
      </c>
      <c r="L126" s="139">
        <v>549.65</v>
      </c>
      <c r="M126" s="139">
        <v>261.32</v>
      </c>
      <c r="N126" s="139">
        <v>318.14999999999998</v>
      </c>
      <c r="O126" s="60"/>
      <c r="P126" s="132">
        <v>172.72424543006943</v>
      </c>
      <c r="Q126" s="132">
        <v>188.43575456993054</v>
      </c>
      <c r="R126" s="132">
        <v>215.12097916961881</v>
      </c>
      <c r="S126" s="132">
        <v>234.68902083038114</v>
      </c>
      <c r="T126" s="132">
        <v>152.15477540031173</v>
      </c>
      <c r="U126" s="132">
        <v>165.99522459968824</v>
      </c>
      <c r="V126" s="126"/>
      <c r="W126" s="140">
        <v>20.93</v>
      </c>
      <c r="X126" s="140">
        <v>20.14</v>
      </c>
      <c r="Y126" s="140">
        <v>14.24</v>
      </c>
      <c r="Z126" s="139">
        <v>3609509.39</v>
      </c>
      <c r="AA126" s="60"/>
      <c r="AB126" s="140">
        <v>12.96</v>
      </c>
      <c r="AC126" s="28">
        <v>858886.8</v>
      </c>
      <c r="AE126" s="140">
        <v>2.8</v>
      </c>
      <c r="AF126" s="140">
        <v>1.3</v>
      </c>
      <c r="AG126" s="140">
        <v>1.59</v>
      </c>
      <c r="AH126" s="44">
        <v>372490.44</v>
      </c>
      <c r="AI126" s="60"/>
      <c r="AJ126" s="140">
        <v>1.24</v>
      </c>
      <c r="AK126" s="140">
        <v>0.57999999999999996</v>
      </c>
      <c r="AL126" s="140">
        <v>0.53</v>
      </c>
      <c r="AM126" s="44">
        <v>152662.28</v>
      </c>
      <c r="AO126" s="28">
        <v>77.81</v>
      </c>
      <c r="AP126" s="117">
        <v>21.529999999999998</v>
      </c>
      <c r="AQ126" s="117">
        <v>8.08</v>
      </c>
      <c r="AR126" s="44">
        <v>125638.78</v>
      </c>
      <c r="AS126" s="60"/>
      <c r="AT126" s="71">
        <v>1.24</v>
      </c>
      <c r="AU126" s="71">
        <v>1.04</v>
      </c>
      <c r="AV126" s="71">
        <v>1.27</v>
      </c>
      <c r="AW126" s="44">
        <v>253202.05</v>
      </c>
      <c r="AX126" s="60"/>
      <c r="AY126" s="140">
        <v>0.74</v>
      </c>
      <c r="AZ126" s="140">
        <v>0.34</v>
      </c>
      <c r="BA126" s="140">
        <v>0.42</v>
      </c>
      <c r="BB126" s="28">
        <v>88081.5</v>
      </c>
      <c r="BC126" s="60"/>
      <c r="BD126" s="140">
        <v>2.4900000000000002</v>
      </c>
      <c r="BE126" s="140">
        <v>1.1599999999999999</v>
      </c>
      <c r="BF126" s="140">
        <v>1.59</v>
      </c>
      <c r="BG126" s="44">
        <v>138037.32</v>
      </c>
      <c r="BH126" s="60"/>
      <c r="BI126" s="139">
        <v>1.24</v>
      </c>
      <c r="BJ126" s="139">
        <v>0.57999999999999996</v>
      </c>
      <c r="BK126" s="139">
        <v>0.53</v>
      </c>
      <c r="BL126" s="44">
        <v>168358.7</v>
      </c>
      <c r="BM126" s="60"/>
      <c r="BN126" s="140">
        <v>1.86</v>
      </c>
      <c r="BO126" s="140">
        <v>0.87</v>
      </c>
      <c r="BP126" s="140">
        <v>1.06</v>
      </c>
      <c r="BQ126" s="139">
        <v>99839.97</v>
      </c>
      <c r="BR126" s="60"/>
      <c r="BS126" s="140">
        <v>1.24</v>
      </c>
      <c r="BT126" s="140">
        <v>0.57999999999999996</v>
      </c>
      <c r="BU126" s="140">
        <v>0.53</v>
      </c>
      <c r="BV126" s="44">
        <v>254876.3</v>
      </c>
      <c r="BW126" s="60"/>
      <c r="BX126" s="140">
        <v>1.24</v>
      </c>
      <c r="BY126" s="140">
        <v>0.57999999999999996</v>
      </c>
      <c r="BZ126" s="140">
        <v>0.53</v>
      </c>
      <c r="CA126" s="44">
        <v>219908.3</v>
      </c>
      <c r="CB126" s="60"/>
      <c r="CC126" s="140">
        <v>2.4900000000000002</v>
      </c>
      <c r="CD126" s="140">
        <v>1.1599999999999999</v>
      </c>
      <c r="CE126" s="140">
        <v>1.59</v>
      </c>
      <c r="CF126" s="44">
        <v>165641.64000000001</v>
      </c>
      <c r="CG126" s="60"/>
      <c r="CH126" s="28">
        <v>6507133.4700000007</v>
      </c>
      <c r="CI126" s="60"/>
      <c r="CJ126" s="64">
        <v>6381494.6900000004</v>
      </c>
      <c r="CK126" s="124"/>
      <c r="CN126" s="151"/>
    </row>
    <row r="127" spans="1:92" x14ac:dyDescent="0.25">
      <c r="A127" s="116" t="s">
        <v>409</v>
      </c>
      <c r="B127" s="24" t="s">
        <v>410</v>
      </c>
      <c r="C127" s="27" t="s">
        <v>142</v>
      </c>
      <c r="D127" s="27" t="s">
        <v>131</v>
      </c>
      <c r="E127" s="139">
        <v>1380.15</v>
      </c>
      <c r="F127" s="68"/>
      <c r="G127" s="139">
        <v>0</v>
      </c>
      <c r="H127" s="139">
        <v>0</v>
      </c>
      <c r="I127" s="139">
        <v>1380.15</v>
      </c>
      <c r="J127" s="68">
        <v>120</v>
      </c>
      <c r="K127" s="139">
        <v>0</v>
      </c>
      <c r="L127" s="139">
        <v>0</v>
      </c>
      <c r="M127" s="139">
        <v>0</v>
      </c>
      <c r="N127" s="139">
        <v>1380.15</v>
      </c>
      <c r="O127" s="60"/>
      <c r="P127" s="132">
        <v>0</v>
      </c>
      <c r="Q127" s="132">
        <v>0</v>
      </c>
      <c r="R127" s="132">
        <v>0</v>
      </c>
      <c r="S127" s="132">
        <v>0</v>
      </c>
      <c r="T127" s="132">
        <v>173.32999999999998</v>
      </c>
      <c r="U127" s="132">
        <v>1206.8200000000002</v>
      </c>
      <c r="V127" s="126"/>
      <c r="W127" s="140">
        <v>0</v>
      </c>
      <c r="X127" s="140">
        <v>0</v>
      </c>
      <c r="Y127" s="140">
        <v>56.93</v>
      </c>
      <c r="Z127" s="139">
        <v>4108410.38</v>
      </c>
      <c r="AA127" s="60"/>
      <c r="AB127" s="140">
        <v>18.97</v>
      </c>
      <c r="AC127" s="28">
        <v>1369333.17</v>
      </c>
      <c r="AE127" s="140">
        <v>0</v>
      </c>
      <c r="AF127" s="140">
        <v>0</v>
      </c>
      <c r="AG127" s="140">
        <v>6.9</v>
      </c>
      <c r="AH127" s="44">
        <v>497945.4</v>
      </c>
      <c r="AI127" s="60"/>
      <c r="AJ127" s="140">
        <v>0</v>
      </c>
      <c r="AK127" s="140">
        <v>0</v>
      </c>
      <c r="AL127" s="140">
        <v>2.2999999999999998</v>
      </c>
      <c r="AM127" s="44">
        <v>165981.79999999999</v>
      </c>
      <c r="AO127" s="28">
        <v>86.940000000000012</v>
      </c>
      <c r="AP127" s="117">
        <v>15.129999999999999</v>
      </c>
      <c r="AQ127" s="117">
        <v>9.7799999999999994</v>
      </c>
      <c r="AR127" s="44">
        <v>129814.74</v>
      </c>
      <c r="AS127" s="60"/>
      <c r="AT127" s="71">
        <v>0</v>
      </c>
      <c r="AU127" s="71">
        <v>0</v>
      </c>
      <c r="AV127" s="71">
        <v>5.52</v>
      </c>
      <c r="AW127" s="44">
        <v>432850.8</v>
      </c>
      <c r="AX127" s="60"/>
      <c r="AY127" s="140">
        <v>0</v>
      </c>
      <c r="AZ127" s="140">
        <v>0</v>
      </c>
      <c r="BA127" s="140">
        <v>1.84</v>
      </c>
      <c r="BB127" s="28">
        <v>108046.64</v>
      </c>
      <c r="BC127" s="60"/>
      <c r="BD127" s="140">
        <v>0</v>
      </c>
      <c r="BE127" s="140">
        <v>0</v>
      </c>
      <c r="BF127" s="140">
        <v>6.9</v>
      </c>
      <c r="BG127" s="44">
        <v>181766.7</v>
      </c>
      <c r="BH127" s="60"/>
      <c r="BI127" s="139">
        <v>0</v>
      </c>
      <c r="BJ127" s="139">
        <v>0</v>
      </c>
      <c r="BK127" s="139">
        <v>2.2999999999999998</v>
      </c>
      <c r="BL127" s="44">
        <v>164776.6</v>
      </c>
      <c r="BM127" s="60"/>
      <c r="BN127" s="140">
        <v>0</v>
      </c>
      <c r="BO127" s="140">
        <v>0</v>
      </c>
      <c r="BP127" s="140">
        <v>4.5999999999999996</v>
      </c>
      <c r="BQ127" s="139">
        <v>121177.8</v>
      </c>
      <c r="BR127" s="60"/>
      <c r="BS127" s="140">
        <v>0</v>
      </c>
      <c r="BT127" s="140">
        <v>0</v>
      </c>
      <c r="BU127" s="140">
        <v>2.2999999999999998</v>
      </c>
      <c r="BV127" s="44">
        <v>249453.4</v>
      </c>
      <c r="BW127" s="60"/>
      <c r="BX127" s="140">
        <v>0</v>
      </c>
      <c r="BY127" s="140">
        <v>0</v>
      </c>
      <c r="BZ127" s="140">
        <v>2.2999999999999998</v>
      </c>
      <c r="CA127" s="44">
        <v>215229.4</v>
      </c>
      <c r="CB127" s="60"/>
      <c r="CC127" s="140">
        <v>0</v>
      </c>
      <c r="CD127" s="140">
        <v>0</v>
      </c>
      <c r="CE127" s="140">
        <v>6.9</v>
      </c>
      <c r="CF127" s="44">
        <v>218115.9</v>
      </c>
      <c r="CG127" s="60"/>
      <c r="CH127" s="28">
        <v>7962902.7300000004</v>
      </c>
      <c r="CI127" s="60"/>
      <c r="CJ127" s="64">
        <v>7833087.9900000002</v>
      </c>
      <c r="CK127" s="124"/>
      <c r="CN127" s="151"/>
    </row>
    <row r="128" spans="1:92" x14ac:dyDescent="0.25">
      <c r="A128" s="116" t="s">
        <v>462</v>
      </c>
      <c r="B128" s="24" t="s">
        <v>463</v>
      </c>
      <c r="C128" s="27" t="s">
        <v>457</v>
      </c>
      <c r="D128" s="27" t="s">
        <v>12</v>
      </c>
      <c r="E128" s="139">
        <v>771.25</v>
      </c>
      <c r="F128" s="68"/>
      <c r="G128" s="139">
        <v>221.5</v>
      </c>
      <c r="H128" s="139">
        <v>299</v>
      </c>
      <c r="I128" s="139">
        <v>546.5</v>
      </c>
      <c r="J128" s="68">
        <v>121</v>
      </c>
      <c r="K128" s="139">
        <v>341.75</v>
      </c>
      <c r="L128" s="139">
        <v>338.5</v>
      </c>
      <c r="M128" s="139">
        <v>182</v>
      </c>
      <c r="N128" s="139">
        <v>247.5</v>
      </c>
      <c r="O128" s="60"/>
      <c r="P128" s="132">
        <v>80.755208333333329</v>
      </c>
      <c r="Q128" s="132">
        <v>140.74479166666669</v>
      </c>
      <c r="R128" s="132">
        <v>109.01041666666666</v>
      </c>
      <c r="S128" s="132">
        <v>189.98958333333334</v>
      </c>
      <c r="T128" s="132">
        <v>90.234375</v>
      </c>
      <c r="U128" s="132">
        <v>157.265625</v>
      </c>
      <c r="V128" s="126"/>
      <c r="W128" s="140">
        <v>12.42</v>
      </c>
      <c r="X128" s="140">
        <v>13.05</v>
      </c>
      <c r="Y128" s="140">
        <v>10.8</v>
      </c>
      <c r="Z128" s="139">
        <v>2380564.35</v>
      </c>
      <c r="AA128" s="60"/>
      <c r="AB128" s="140">
        <v>8.69</v>
      </c>
      <c r="AC128" s="28">
        <v>580005.93000000005</v>
      </c>
      <c r="AE128" s="140">
        <v>1.7</v>
      </c>
      <c r="AF128" s="140">
        <v>0.91</v>
      </c>
      <c r="AG128" s="140">
        <v>1.23</v>
      </c>
      <c r="AH128" s="44">
        <v>252841.83</v>
      </c>
      <c r="AI128" s="60"/>
      <c r="AJ128" s="140">
        <v>0.75</v>
      </c>
      <c r="AK128" s="140">
        <v>0.4</v>
      </c>
      <c r="AL128" s="140">
        <v>0.41</v>
      </c>
      <c r="AM128" s="44">
        <v>101882.81</v>
      </c>
      <c r="AO128" s="28">
        <v>51.379999999999988</v>
      </c>
      <c r="AP128" s="117">
        <v>12.36</v>
      </c>
      <c r="AQ128" s="117">
        <v>5.46</v>
      </c>
      <c r="AR128" s="44">
        <v>80749.070000000007</v>
      </c>
      <c r="AS128" s="60"/>
      <c r="AT128" s="71">
        <v>0.75</v>
      </c>
      <c r="AU128" s="71">
        <v>0.72</v>
      </c>
      <c r="AV128" s="71">
        <v>0.99</v>
      </c>
      <c r="AW128" s="44">
        <v>176672.1</v>
      </c>
      <c r="AX128" s="60"/>
      <c r="AY128" s="140">
        <v>0.45</v>
      </c>
      <c r="AZ128" s="140">
        <v>0.24</v>
      </c>
      <c r="BA128" s="140">
        <v>0.33</v>
      </c>
      <c r="BB128" s="28">
        <v>59895.42</v>
      </c>
      <c r="BC128" s="60"/>
      <c r="BD128" s="140">
        <v>1.51</v>
      </c>
      <c r="BE128" s="140">
        <v>0.8</v>
      </c>
      <c r="BF128" s="140">
        <v>1.23</v>
      </c>
      <c r="BG128" s="44">
        <v>93254.22</v>
      </c>
      <c r="BH128" s="60"/>
      <c r="BI128" s="139">
        <v>0.75</v>
      </c>
      <c r="BJ128" s="139">
        <v>0.4</v>
      </c>
      <c r="BK128" s="139">
        <v>0.41</v>
      </c>
      <c r="BL128" s="44">
        <v>111761.52</v>
      </c>
      <c r="BM128" s="60"/>
      <c r="BN128" s="140">
        <v>1.1299999999999999</v>
      </c>
      <c r="BO128" s="140">
        <v>0.6</v>
      </c>
      <c r="BP128" s="140">
        <v>0.82</v>
      </c>
      <c r="BQ128" s="139">
        <v>67174.649999999994</v>
      </c>
      <c r="BR128" s="60"/>
      <c r="BS128" s="140">
        <v>0.75</v>
      </c>
      <c r="BT128" s="140">
        <v>0.4</v>
      </c>
      <c r="BU128" s="140">
        <v>0.41</v>
      </c>
      <c r="BV128" s="44">
        <v>169194.48</v>
      </c>
      <c r="BW128" s="60"/>
      <c r="BX128" s="140">
        <v>0.75</v>
      </c>
      <c r="BY128" s="140">
        <v>0.4</v>
      </c>
      <c r="BZ128" s="140">
        <v>0.41</v>
      </c>
      <c r="CA128" s="44">
        <v>145981.68</v>
      </c>
      <c r="CB128" s="60"/>
      <c r="CC128" s="140">
        <v>1.51</v>
      </c>
      <c r="CD128" s="140">
        <v>0.8</v>
      </c>
      <c r="CE128" s="140">
        <v>1.23</v>
      </c>
      <c r="CF128" s="44">
        <v>111902.94</v>
      </c>
      <c r="CG128" s="60"/>
      <c r="CH128" s="28">
        <v>4331881</v>
      </c>
      <c r="CI128" s="60"/>
      <c r="CJ128" s="64">
        <v>4251131.93</v>
      </c>
      <c r="CK128" s="124"/>
      <c r="CN128" s="151"/>
    </row>
    <row r="129" spans="1:92" x14ac:dyDescent="0.25">
      <c r="A129" s="116" t="s">
        <v>294</v>
      </c>
      <c r="B129" s="24" t="s">
        <v>295</v>
      </c>
      <c r="C129" s="27" t="s">
        <v>142</v>
      </c>
      <c r="D129" s="27" t="s">
        <v>131</v>
      </c>
      <c r="E129" s="139">
        <v>3512</v>
      </c>
      <c r="F129" s="68"/>
      <c r="G129" s="139">
        <v>0</v>
      </c>
      <c r="H129" s="139">
        <v>0</v>
      </c>
      <c r="I129" s="139">
        <v>3512</v>
      </c>
      <c r="J129" s="68">
        <v>122</v>
      </c>
      <c r="K129" s="139">
        <v>0</v>
      </c>
      <c r="L129" s="139">
        <v>0</v>
      </c>
      <c r="M129" s="139">
        <v>0</v>
      </c>
      <c r="N129" s="139">
        <v>3512</v>
      </c>
      <c r="O129" s="60"/>
      <c r="P129" s="132">
        <v>0</v>
      </c>
      <c r="Q129" s="132">
        <v>0</v>
      </c>
      <c r="R129" s="132">
        <v>0</v>
      </c>
      <c r="S129" s="132">
        <v>0</v>
      </c>
      <c r="T129" s="132">
        <v>1968</v>
      </c>
      <c r="U129" s="132">
        <v>1544</v>
      </c>
      <c r="V129" s="126"/>
      <c r="W129" s="140">
        <v>0</v>
      </c>
      <c r="X129" s="140">
        <v>0</v>
      </c>
      <c r="Y129" s="140">
        <v>160.16</v>
      </c>
      <c r="Z129" s="139">
        <v>11558106.560000001</v>
      </c>
      <c r="AA129" s="60"/>
      <c r="AB129" s="140">
        <v>53.38</v>
      </c>
      <c r="AC129" s="28">
        <v>3852316.91</v>
      </c>
      <c r="AE129" s="140">
        <v>0</v>
      </c>
      <c r="AF129" s="140">
        <v>0</v>
      </c>
      <c r="AG129" s="140">
        <v>17.559999999999999</v>
      </c>
      <c r="AH129" s="44">
        <v>1267234.96</v>
      </c>
      <c r="AI129" s="60"/>
      <c r="AJ129" s="140">
        <v>0</v>
      </c>
      <c r="AK129" s="140">
        <v>0</v>
      </c>
      <c r="AL129" s="140">
        <v>5.85</v>
      </c>
      <c r="AM129" s="44">
        <v>422171.1</v>
      </c>
      <c r="AO129" s="28">
        <v>241.63</v>
      </c>
      <c r="AP129" s="117">
        <v>86.51</v>
      </c>
      <c r="AQ129" s="117">
        <v>24.9</v>
      </c>
      <c r="AR129" s="44">
        <v>414134.32</v>
      </c>
      <c r="AS129" s="60"/>
      <c r="AT129" s="71">
        <v>0</v>
      </c>
      <c r="AU129" s="71">
        <v>0</v>
      </c>
      <c r="AV129" s="71">
        <v>14.04</v>
      </c>
      <c r="AW129" s="44">
        <v>1100946.6000000001</v>
      </c>
      <c r="AX129" s="60"/>
      <c r="AY129" s="140">
        <v>0</v>
      </c>
      <c r="AZ129" s="140">
        <v>0</v>
      </c>
      <c r="BA129" s="140">
        <v>4.68</v>
      </c>
      <c r="BB129" s="28">
        <v>274814.28000000003</v>
      </c>
      <c r="BC129" s="60"/>
      <c r="BD129" s="140">
        <v>0</v>
      </c>
      <c r="BE129" s="140">
        <v>0</v>
      </c>
      <c r="BF129" s="140">
        <v>17.559999999999999</v>
      </c>
      <c r="BG129" s="44">
        <v>462583.08</v>
      </c>
      <c r="BH129" s="60"/>
      <c r="BI129" s="139">
        <v>0</v>
      </c>
      <c r="BJ129" s="139">
        <v>0</v>
      </c>
      <c r="BK129" s="139">
        <v>5.85</v>
      </c>
      <c r="BL129" s="44">
        <v>419105.7</v>
      </c>
      <c r="BM129" s="60"/>
      <c r="BN129" s="140">
        <v>0</v>
      </c>
      <c r="BO129" s="140">
        <v>0</v>
      </c>
      <c r="BP129" s="140">
        <v>11.7</v>
      </c>
      <c r="BQ129" s="139">
        <v>308213.09999999998</v>
      </c>
      <c r="BR129" s="60"/>
      <c r="BS129" s="140">
        <v>0</v>
      </c>
      <c r="BT129" s="140">
        <v>0</v>
      </c>
      <c r="BU129" s="140">
        <v>5.85</v>
      </c>
      <c r="BV129" s="44">
        <v>634479.30000000005</v>
      </c>
      <c r="BW129" s="60"/>
      <c r="BX129" s="140">
        <v>0</v>
      </c>
      <c r="BY129" s="140">
        <v>0</v>
      </c>
      <c r="BZ129" s="140">
        <v>5.85</v>
      </c>
      <c r="CA129" s="44">
        <v>547431.30000000005</v>
      </c>
      <c r="CB129" s="60"/>
      <c r="CC129" s="140">
        <v>0</v>
      </c>
      <c r="CD129" s="140">
        <v>0</v>
      </c>
      <c r="CE129" s="140">
        <v>17.559999999999999</v>
      </c>
      <c r="CF129" s="44">
        <v>555089.16</v>
      </c>
      <c r="CG129" s="60"/>
      <c r="CH129" s="28">
        <v>21816626.369999997</v>
      </c>
      <c r="CI129" s="60"/>
      <c r="CJ129" s="64">
        <v>21402492.049999997</v>
      </c>
      <c r="CK129" s="124"/>
      <c r="CN129" s="151"/>
    </row>
    <row r="130" spans="1:92" x14ac:dyDescent="0.25">
      <c r="A130" s="116" t="s">
        <v>375</v>
      </c>
      <c r="B130" s="24" t="s">
        <v>376</v>
      </c>
      <c r="C130" s="27" t="s">
        <v>142</v>
      </c>
      <c r="D130" s="27" t="s">
        <v>120</v>
      </c>
      <c r="E130" s="139">
        <v>905.46</v>
      </c>
      <c r="F130" s="68"/>
      <c r="G130" s="139">
        <v>362.65</v>
      </c>
      <c r="H130" s="139">
        <v>537.98</v>
      </c>
      <c r="I130" s="139">
        <v>537.98</v>
      </c>
      <c r="J130" s="68">
        <v>123</v>
      </c>
      <c r="K130" s="139">
        <v>591.79999999999995</v>
      </c>
      <c r="L130" s="139">
        <v>586.96999999999991</v>
      </c>
      <c r="M130" s="139">
        <v>313.65999999999997</v>
      </c>
      <c r="N130" s="139">
        <v>0</v>
      </c>
      <c r="O130" s="60"/>
      <c r="P130" s="132">
        <v>304.41291096232635</v>
      </c>
      <c r="Q130" s="132">
        <v>58.237089037673627</v>
      </c>
      <c r="R130" s="132">
        <v>451.58708903767365</v>
      </c>
      <c r="S130" s="132">
        <v>86.392910962326368</v>
      </c>
      <c r="T130" s="132">
        <v>0</v>
      </c>
      <c r="U130" s="132">
        <v>0</v>
      </c>
      <c r="V130" s="126"/>
      <c r="W130" s="140">
        <v>23.2</v>
      </c>
      <c r="X130" s="140">
        <v>26.03</v>
      </c>
      <c r="Y130" s="140">
        <v>0</v>
      </c>
      <c r="Z130" s="139">
        <v>3094843.95</v>
      </c>
      <c r="AA130" s="60"/>
      <c r="AB130" s="140">
        <v>9.84</v>
      </c>
      <c r="AC130" s="28">
        <v>618968.79</v>
      </c>
      <c r="AE130" s="140">
        <v>2.95</v>
      </c>
      <c r="AF130" s="140">
        <v>1.56</v>
      </c>
      <c r="AG130" s="140">
        <v>0</v>
      </c>
      <c r="AH130" s="44">
        <v>283521.15000000002</v>
      </c>
      <c r="AI130" s="60"/>
      <c r="AJ130" s="140">
        <v>1.31</v>
      </c>
      <c r="AK130" s="140">
        <v>0.69</v>
      </c>
      <c r="AL130" s="140">
        <v>0</v>
      </c>
      <c r="AM130" s="44">
        <v>125730</v>
      </c>
      <c r="AO130" s="28">
        <v>66.77000000000001</v>
      </c>
      <c r="AP130" s="117">
        <v>30.049999999999997</v>
      </c>
      <c r="AQ130" s="117">
        <v>6.42</v>
      </c>
      <c r="AR130" s="44">
        <v>121739.64</v>
      </c>
      <c r="AS130" s="60"/>
      <c r="AT130" s="71">
        <v>1.31</v>
      </c>
      <c r="AU130" s="71">
        <v>1.25</v>
      </c>
      <c r="AV130" s="71">
        <v>0</v>
      </c>
      <c r="AW130" s="44">
        <v>172480</v>
      </c>
      <c r="AX130" s="60"/>
      <c r="AY130" s="140">
        <v>0.78</v>
      </c>
      <c r="AZ130" s="140">
        <v>0.41</v>
      </c>
      <c r="BA130" s="140">
        <v>0</v>
      </c>
      <c r="BB130" s="28">
        <v>69877.990000000005</v>
      </c>
      <c r="BC130" s="60"/>
      <c r="BD130" s="140">
        <v>2.63</v>
      </c>
      <c r="BE130" s="140">
        <v>1.39</v>
      </c>
      <c r="BF130" s="140">
        <v>0</v>
      </c>
      <c r="BG130" s="44">
        <v>105898.86</v>
      </c>
      <c r="BH130" s="60"/>
      <c r="BI130" s="139">
        <v>1.31</v>
      </c>
      <c r="BJ130" s="139">
        <v>0.69</v>
      </c>
      <c r="BK130" s="139">
        <v>0</v>
      </c>
      <c r="BL130" s="44">
        <v>143284</v>
      </c>
      <c r="BM130" s="60"/>
      <c r="BN130" s="140">
        <v>1.97</v>
      </c>
      <c r="BO130" s="140">
        <v>1.04</v>
      </c>
      <c r="BP130" s="140">
        <v>0</v>
      </c>
      <c r="BQ130" s="139">
        <v>79292.429999999993</v>
      </c>
      <c r="BR130" s="60"/>
      <c r="BS130" s="140">
        <v>1.31</v>
      </c>
      <c r="BT130" s="140">
        <v>0.69</v>
      </c>
      <c r="BU130" s="140">
        <v>0</v>
      </c>
      <c r="BV130" s="44">
        <v>216916</v>
      </c>
      <c r="BW130" s="60"/>
      <c r="BX130" s="140">
        <v>1.31</v>
      </c>
      <c r="BY130" s="140">
        <v>0.69</v>
      </c>
      <c r="BZ130" s="140">
        <v>0</v>
      </c>
      <c r="CA130" s="44">
        <v>187156</v>
      </c>
      <c r="CB130" s="60"/>
      <c r="CC130" s="140">
        <v>2.63</v>
      </c>
      <c r="CD130" s="140">
        <v>1.39</v>
      </c>
      <c r="CE130" s="140">
        <v>0</v>
      </c>
      <c r="CF130" s="44">
        <v>127076.22</v>
      </c>
      <c r="CG130" s="60"/>
      <c r="CH130" s="28">
        <v>5346785.03</v>
      </c>
      <c r="CI130" s="60"/>
      <c r="CJ130" s="64">
        <v>5225045.3900000006</v>
      </c>
      <c r="CK130" s="124"/>
      <c r="CN130" s="151"/>
    </row>
    <row r="131" spans="1:92" x14ac:dyDescent="0.25">
      <c r="A131" s="116" t="s">
        <v>205</v>
      </c>
      <c r="B131" s="24" t="s">
        <v>206</v>
      </c>
      <c r="C131" s="27" t="s">
        <v>142</v>
      </c>
      <c r="D131" s="27" t="s">
        <v>120</v>
      </c>
      <c r="E131" s="139">
        <v>1202</v>
      </c>
      <c r="F131" s="68"/>
      <c r="G131" s="139">
        <v>484</v>
      </c>
      <c r="H131" s="139">
        <v>706</v>
      </c>
      <c r="I131" s="139">
        <v>706</v>
      </c>
      <c r="J131" s="68">
        <v>124</v>
      </c>
      <c r="K131" s="139">
        <v>763.5</v>
      </c>
      <c r="L131" s="139">
        <v>751.5</v>
      </c>
      <c r="M131" s="139">
        <v>438.5</v>
      </c>
      <c r="N131" s="139">
        <v>0</v>
      </c>
      <c r="O131" s="60"/>
      <c r="P131" s="132">
        <v>179.4989243697479</v>
      </c>
      <c r="Q131" s="132">
        <v>304.5010756302521</v>
      </c>
      <c r="R131" s="132">
        <v>261.83107563025209</v>
      </c>
      <c r="S131" s="132">
        <v>444.16892436974791</v>
      </c>
      <c r="T131" s="132">
        <v>0</v>
      </c>
      <c r="U131" s="132">
        <v>0</v>
      </c>
      <c r="V131" s="126"/>
      <c r="W131" s="140">
        <v>27.19</v>
      </c>
      <c r="X131" s="140">
        <v>30.85</v>
      </c>
      <c r="Y131" s="140">
        <v>0</v>
      </c>
      <c r="Z131" s="139">
        <v>3648684.6</v>
      </c>
      <c r="AA131" s="60"/>
      <c r="AB131" s="140">
        <v>11.6</v>
      </c>
      <c r="AC131" s="28">
        <v>729736.92</v>
      </c>
      <c r="AE131" s="140">
        <v>3.81</v>
      </c>
      <c r="AF131" s="140">
        <v>2.19</v>
      </c>
      <c r="AG131" s="140">
        <v>0</v>
      </c>
      <c r="AH131" s="44">
        <v>377190</v>
      </c>
      <c r="AI131" s="60"/>
      <c r="AJ131" s="140">
        <v>1.69</v>
      </c>
      <c r="AK131" s="140">
        <v>0.97</v>
      </c>
      <c r="AL131" s="140">
        <v>0</v>
      </c>
      <c r="AM131" s="44">
        <v>167220.9</v>
      </c>
      <c r="AO131" s="28">
        <v>79.89</v>
      </c>
      <c r="AP131" s="117">
        <v>26.759999999999998</v>
      </c>
      <c r="AQ131" s="117">
        <v>8.52</v>
      </c>
      <c r="AR131" s="44">
        <v>134808.35999999999</v>
      </c>
      <c r="AS131" s="60"/>
      <c r="AT131" s="71">
        <v>1.69</v>
      </c>
      <c r="AU131" s="71">
        <v>1.75</v>
      </c>
      <c r="AV131" s="71">
        <v>0</v>
      </c>
      <c r="AW131" s="44">
        <v>231770</v>
      </c>
      <c r="AX131" s="60"/>
      <c r="AY131" s="140">
        <v>1.01</v>
      </c>
      <c r="AZ131" s="140">
        <v>0.57999999999999996</v>
      </c>
      <c r="BA131" s="140">
        <v>0</v>
      </c>
      <c r="BB131" s="28">
        <v>93366.39</v>
      </c>
      <c r="BC131" s="60"/>
      <c r="BD131" s="140">
        <v>3.39</v>
      </c>
      <c r="BE131" s="140">
        <v>1.94</v>
      </c>
      <c r="BF131" s="140">
        <v>0</v>
      </c>
      <c r="BG131" s="44">
        <v>140408.19</v>
      </c>
      <c r="BH131" s="60"/>
      <c r="BI131" s="139">
        <v>1.69</v>
      </c>
      <c r="BJ131" s="139">
        <v>0.97</v>
      </c>
      <c r="BK131" s="139">
        <v>0</v>
      </c>
      <c r="BL131" s="44">
        <v>190567.72</v>
      </c>
      <c r="BM131" s="60"/>
      <c r="BN131" s="140">
        <v>2.54</v>
      </c>
      <c r="BO131" s="140">
        <v>1.46</v>
      </c>
      <c r="BP131" s="140">
        <v>0</v>
      </c>
      <c r="BQ131" s="139">
        <v>105372</v>
      </c>
      <c r="BR131" s="60"/>
      <c r="BS131" s="140">
        <v>1.69</v>
      </c>
      <c r="BT131" s="140">
        <v>0.97</v>
      </c>
      <c r="BU131" s="140">
        <v>0</v>
      </c>
      <c r="BV131" s="44">
        <v>288498.28000000003</v>
      </c>
      <c r="BW131" s="60"/>
      <c r="BX131" s="140">
        <v>1.69</v>
      </c>
      <c r="BY131" s="140">
        <v>0.97</v>
      </c>
      <c r="BZ131" s="140">
        <v>0</v>
      </c>
      <c r="CA131" s="44">
        <v>248917.48</v>
      </c>
      <c r="CB131" s="60"/>
      <c r="CC131" s="140">
        <v>3.39</v>
      </c>
      <c r="CD131" s="140">
        <v>1.94</v>
      </c>
      <c r="CE131" s="140">
        <v>0</v>
      </c>
      <c r="CF131" s="44">
        <v>168486.63</v>
      </c>
      <c r="CG131" s="60"/>
      <c r="CH131" s="28">
        <v>6525027.4699999997</v>
      </c>
      <c r="CI131" s="60"/>
      <c r="CJ131" s="64">
        <v>6390219.1099999994</v>
      </c>
      <c r="CK131" s="124"/>
      <c r="CN131" s="151"/>
    </row>
    <row r="132" spans="1:92" x14ac:dyDescent="0.25">
      <c r="A132" s="116" t="s">
        <v>252</v>
      </c>
      <c r="B132" s="24" t="s">
        <v>253</v>
      </c>
      <c r="C132" s="27" t="s">
        <v>142</v>
      </c>
      <c r="D132" s="27" t="s">
        <v>120</v>
      </c>
      <c r="E132" s="139">
        <v>399.5</v>
      </c>
      <c r="F132" s="68"/>
      <c r="G132" s="139">
        <v>159</v>
      </c>
      <c r="H132" s="139">
        <v>236.5</v>
      </c>
      <c r="I132" s="139">
        <v>236.5</v>
      </c>
      <c r="J132" s="68">
        <v>125</v>
      </c>
      <c r="K132" s="139">
        <v>255</v>
      </c>
      <c r="L132" s="139">
        <v>251</v>
      </c>
      <c r="M132" s="139">
        <v>144.5</v>
      </c>
      <c r="N132" s="139">
        <v>0</v>
      </c>
      <c r="O132" s="60"/>
      <c r="P132" s="132">
        <v>96.348773704171919</v>
      </c>
      <c r="Q132" s="132">
        <v>62.651226295828081</v>
      </c>
      <c r="R132" s="132">
        <v>143.31122629582805</v>
      </c>
      <c r="S132" s="132">
        <v>93.18877370417195</v>
      </c>
      <c r="T132" s="132">
        <v>0</v>
      </c>
      <c r="U132" s="132">
        <v>0</v>
      </c>
      <c r="V132" s="126"/>
      <c r="W132" s="140">
        <v>9.5500000000000007</v>
      </c>
      <c r="X132" s="140">
        <v>10.89</v>
      </c>
      <c r="Y132" s="140">
        <v>0</v>
      </c>
      <c r="Z132" s="139">
        <v>1284960.6000000001</v>
      </c>
      <c r="AA132" s="60"/>
      <c r="AB132" s="140">
        <v>4.08</v>
      </c>
      <c r="AC132" s="28">
        <v>256992.12</v>
      </c>
      <c r="AE132" s="140">
        <v>1.27</v>
      </c>
      <c r="AF132" s="140">
        <v>0.72</v>
      </c>
      <c r="AG132" s="140">
        <v>0</v>
      </c>
      <c r="AH132" s="44">
        <v>125101.35</v>
      </c>
      <c r="AI132" s="60"/>
      <c r="AJ132" s="140">
        <v>0.56000000000000005</v>
      </c>
      <c r="AK132" s="140">
        <v>0.32</v>
      </c>
      <c r="AL132" s="140">
        <v>0</v>
      </c>
      <c r="AM132" s="44">
        <v>55321.2</v>
      </c>
      <c r="AO132" s="28">
        <v>27.92</v>
      </c>
      <c r="AP132" s="117">
        <v>9.91</v>
      </c>
      <c r="AQ132" s="117">
        <v>2.83</v>
      </c>
      <c r="AR132" s="44">
        <v>47724.07</v>
      </c>
      <c r="AS132" s="60"/>
      <c r="AT132" s="71">
        <v>0.56000000000000005</v>
      </c>
      <c r="AU132" s="71">
        <v>0.56999999999999995</v>
      </c>
      <c r="AV132" s="71">
        <v>0</v>
      </c>
      <c r="AW132" s="44">
        <v>76133.75</v>
      </c>
      <c r="AX132" s="60"/>
      <c r="AY132" s="140">
        <v>0.34</v>
      </c>
      <c r="AZ132" s="140">
        <v>0.19</v>
      </c>
      <c r="BA132" s="140">
        <v>0</v>
      </c>
      <c r="BB132" s="28">
        <v>31122.13</v>
      </c>
      <c r="BC132" s="60"/>
      <c r="BD132" s="140">
        <v>1.1299999999999999</v>
      </c>
      <c r="BE132" s="140">
        <v>0.64</v>
      </c>
      <c r="BF132" s="140">
        <v>0</v>
      </c>
      <c r="BG132" s="44">
        <v>46627.11</v>
      </c>
      <c r="BH132" s="60"/>
      <c r="BI132" s="139">
        <v>0.56000000000000005</v>
      </c>
      <c r="BJ132" s="139">
        <v>0.32</v>
      </c>
      <c r="BK132" s="139">
        <v>0</v>
      </c>
      <c r="BL132" s="44">
        <v>63044.959999999999</v>
      </c>
      <c r="BM132" s="60"/>
      <c r="BN132" s="140">
        <v>0.85</v>
      </c>
      <c r="BO132" s="140">
        <v>0.48</v>
      </c>
      <c r="BP132" s="140">
        <v>0</v>
      </c>
      <c r="BQ132" s="139">
        <v>35036.19</v>
      </c>
      <c r="BR132" s="60"/>
      <c r="BS132" s="140">
        <v>0.56000000000000005</v>
      </c>
      <c r="BT132" s="140">
        <v>0.32</v>
      </c>
      <c r="BU132" s="140">
        <v>0</v>
      </c>
      <c r="BV132" s="44">
        <v>95443.04</v>
      </c>
      <c r="BW132" s="60"/>
      <c r="BX132" s="140">
        <v>0.56000000000000005</v>
      </c>
      <c r="BY132" s="140">
        <v>0.32</v>
      </c>
      <c r="BZ132" s="140">
        <v>0</v>
      </c>
      <c r="CA132" s="44">
        <v>82348.639999999999</v>
      </c>
      <c r="CB132" s="60"/>
      <c r="CC132" s="140">
        <v>1.1299999999999999</v>
      </c>
      <c r="CD132" s="140">
        <v>0.64</v>
      </c>
      <c r="CE132" s="140">
        <v>0</v>
      </c>
      <c r="CF132" s="44">
        <v>55951.47</v>
      </c>
      <c r="CG132" s="60"/>
      <c r="CH132" s="28">
        <v>2255806.63</v>
      </c>
      <c r="CI132" s="60"/>
      <c r="CJ132" s="64">
        <v>2208082.56</v>
      </c>
      <c r="CK132" s="124"/>
      <c r="CN132" s="151"/>
    </row>
    <row r="133" spans="1:92" x14ac:dyDescent="0.25">
      <c r="A133" s="116" t="s">
        <v>100</v>
      </c>
      <c r="B133" s="24" t="s">
        <v>101</v>
      </c>
      <c r="C133" s="27" t="s">
        <v>97</v>
      </c>
      <c r="D133" s="27" t="s">
        <v>12</v>
      </c>
      <c r="E133" s="139">
        <v>1322.35</v>
      </c>
      <c r="F133" s="68"/>
      <c r="G133" s="139">
        <v>369.82</v>
      </c>
      <c r="H133" s="139">
        <v>539.9799999999999</v>
      </c>
      <c r="I133" s="139">
        <v>941.11999999999978</v>
      </c>
      <c r="J133" s="68">
        <v>126</v>
      </c>
      <c r="K133" s="139">
        <v>595.89</v>
      </c>
      <c r="L133" s="139">
        <v>584.48</v>
      </c>
      <c r="M133" s="139">
        <v>325.32</v>
      </c>
      <c r="N133" s="139">
        <v>401.14</v>
      </c>
      <c r="O133" s="60"/>
      <c r="P133" s="132">
        <v>216.65504142066001</v>
      </c>
      <c r="Q133" s="132">
        <v>153.16495857933998</v>
      </c>
      <c r="R133" s="132">
        <v>316.34143439058994</v>
      </c>
      <c r="S133" s="132">
        <v>223.63856560940997</v>
      </c>
      <c r="T133" s="132">
        <v>235.00352418875011</v>
      </c>
      <c r="U133" s="132">
        <v>166.13647581124988</v>
      </c>
      <c r="V133" s="126"/>
      <c r="W133" s="140">
        <v>22.1</v>
      </c>
      <c r="X133" s="140">
        <v>24.76</v>
      </c>
      <c r="Y133" s="140">
        <v>18.39</v>
      </c>
      <c r="Z133" s="139">
        <v>4272986.6399999997</v>
      </c>
      <c r="AA133" s="60"/>
      <c r="AB133" s="140">
        <v>15.5</v>
      </c>
      <c r="AC133" s="28">
        <v>1031504.12</v>
      </c>
      <c r="AE133" s="140">
        <v>2.97</v>
      </c>
      <c r="AF133" s="140">
        <v>1.62</v>
      </c>
      <c r="AG133" s="140">
        <v>2</v>
      </c>
      <c r="AH133" s="44">
        <v>432882.35</v>
      </c>
      <c r="AI133" s="60"/>
      <c r="AJ133" s="140">
        <v>1.32</v>
      </c>
      <c r="AK133" s="140">
        <v>0.72</v>
      </c>
      <c r="AL133" s="140">
        <v>0.66</v>
      </c>
      <c r="AM133" s="44">
        <v>175874.16</v>
      </c>
      <c r="AO133" s="28">
        <v>91.79</v>
      </c>
      <c r="AP133" s="117">
        <v>28.509999999999998</v>
      </c>
      <c r="AQ133" s="117">
        <v>9.3699999999999992</v>
      </c>
      <c r="AR133" s="44">
        <v>151944.64000000001</v>
      </c>
      <c r="AS133" s="60"/>
      <c r="AT133" s="71">
        <v>1.32</v>
      </c>
      <c r="AU133" s="71">
        <v>1.3</v>
      </c>
      <c r="AV133" s="71">
        <v>1.6</v>
      </c>
      <c r="AW133" s="44">
        <v>301986.5</v>
      </c>
      <c r="AX133" s="60"/>
      <c r="AY133" s="140">
        <v>0.79</v>
      </c>
      <c r="AZ133" s="140">
        <v>0.43</v>
      </c>
      <c r="BA133" s="140">
        <v>0.53</v>
      </c>
      <c r="BB133" s="28">
        <v>102761.75</v>
      </c>
      <c r="BC133" s="60"/>
      <c r="BD133" s="140">
        <v>2.64</v>
      </c>
      <c r="BE133" s="140">
        <v>1.44</v>
      </c>
      <c r="BF133" s="140">
        <v>2</v>
      </c>
      <c r="BG133" s="44">
        <v>160165.44</v>
      </c>
      <c r="BH133" s="60"/>
      <c r="BI133" s="139">
        <v>1.32</v>
      </c>
      <c r="BJ133" s="139">
        <v>0.72</v>
      </c>
      <c r="BK133" s="139">
        <v>0.66</v>
      </c>
      <c r="BL133" s="44">
        <v>193433.4</v>
      </c>
      <c r="BM133" s="60"/>
      <c r="BN133" s="140">
        <v>1.98</v>
      </c>
      <c r="BO133" s="140">
        <v>1.08</v>
      </c>
      <c r="BP133" s="140">
        <v>1.33</v>
      </c>
      <c r="BQ133" s="139">
        <v>115645.77</v>
      </c>
      <c r="BR133" s="60"/>
      <c r="BS133" s="140">
        <v>1.32</v>
      </c>
      <c r="BT133" s="140">
        <v>0.72</v>
      </c>
      <c r="BU133" s="140">
        <v>0.66</v>
      </c>
      <c r="BV133" s="44">
        <v>292836.59999999998</v>
      </c>
      <c r="BW133" s="60"/>
      <c r="BX133" s="140">
        <v>1.32</v>
      </c>
      <c r="BY133" s="140">
        <v>0.72</v>
      </c>
      <c r="BZ133" s="140">
        <v>0.66</v>
      </c>
      <c r="CA133" s="44">
        <v>252660.6</v>
      </c>
      <c r="CB133" s="60"/>
      <c r="CC133" s="140">
        <v>2.64</v>
      </c>
      <c r="CD133" s="140">
        <v>1.44</v>
      </c>
      <c r="CE133" s="140">
        <v>2</v>
      </c>
      <c r="CF133" s="44">
        <v>192194.88</v>
      </c>
      <c r="CG133" s="60"/>
      <c r="CH133" s="28">
        <v>7676876.8499999996</v>
      </c>
      <c r="CI133" s="60"/>
      <c r="CJ133" s="64">
        <v>7524932.21</v>
      </c>
      <c r="CK133" s="124"/>
      <c r="CN133" s="151"/>
    </row>
    <row r="134" spans="1:92" x14ac:dyDescent="0.25">
      <c r="A134" s="116" t="s">
        <v>485</v>
      </c>
      <c r="B134" s="24" t="s">
        <v>486</v>
      </c>
      <c r="C134" s="27" t="s">
        <v>468</v>
      </c>
      <c r="D134" s="27" t="s">
        <v>120</v>
      </c>
      <c r="E134" s="139">
        <v>67.62</v>
      </c>
      <c r="F134" s="68"/>
      <c r="G134" s="139">
        <v>21.99</v>
      </c>
      <c r="H134" s="139">
        <v>45.3</v>
      </c>
      <c r="I134" s="139">
        <v>45.3</v>
      </c>
      <c r="J134" s="68">
        <v>127</v>
      </c>
      <c r="K134" s="139">
        <v>39.14</v>
      </c>
      <c r="L134" s="139">
        <v>38.81</v>
      </c>
      <c r="M134" s="139">
        <v>28.48</v>
      </c>
      <c r="N134" s="139">
        <v>0</v>
      </c>
      <c r="O134" s="60"/>
      <c r="P134" s="132">
        <v>21.99</v>
      </c>
      <c r="Q134" s="132">
        <v>0</v>
      </c>
      <c r="R134" s="132">
        <v>45.3</v>
      </c>
      <c r="S134" s="132">
        <v>0</v>
      </c>
      <c r="T134" s="132">
        <v>0</v>
      </c>
      <c r="U134" s="132">
        <v>0</v>
      </c>
      <c r="V134" s="126"/>
      <c r="W134" s="140">
        <v>1.46</v>
      </c>
      <c r="X134" s="140">
        <v>2.2599999999999998</v>
      </c>
      <c r="Y134" s="140">
        <v>0</v>
      </c>
      <c r="Z134" s="139">
        <v>233857.8</v>
      </c>
      <c r="AA134" s="60"/>
      <c r="AB134" s="140">
        <v>0.74</v>
      </c>
      <c r="AC134" s="28">
        <v>46771.56</v>
      </c>
      <c r="AE134" s="140">
        <v>0.19</v>
      </c>
      <c r="AF134" s="140">
        <v>0.14000000000000001</v>
      </c>
      <c r="AG134" s="140">
        <v>0</v>
      </c>
      <c r="AH134" s="44">
        <v>20745.45</v>
      </c>
      <c r="AI134" s="60"/>
      <c r="AJ134" s="140">
        <v>0.08</v>
      </c>
      <c r="AK134" s="140">
        <v>0.06</v>
      </c>
      <c r="AL134" s="140">
        <v>0</v>
      </c>
      <c r="AM134" s="44">
        <v>8801.1</v>
      </c>
      <c r="AO134" s="28">
        <v>5.01</v>
      </c>
      <c r="AP134" s="117">
        <v>2.2400000000000002</v>
      </c>
      <c r="AQ134" s="117">
        <v>0.47</v>
      </c>
      <c r="AR134" s="44">
        <v>9110.75</v>
      </c>
      <c r="AS134" s="60"/>
      <c r="AT134" s="71">
        <v>0.08</v>
      </c>
      <c r="AU134" s="71">
        <v>0.11</v>
      </c>
      <c r="AV134" s="71">
        <v>0</v>
      </c>
      <c r="AW134" s="44">
        <v>12801.25</v>
      </c>
      <c r="AX134" s="60"/>
      <c r="AY134" s="140">
        <v>0.05</v>
      </c>
      <c r="AZ134" s="140">
        <v>0.03</v>
      </c>
      <c r="BA134" s="140">
        <v>0</v>
      </c>
      <c r="BB134" s="28">
        <v>4697.68</v>
      </c>
      <c r="BC134" s="60"/>
      <c r="BD134" s="140">
        <v>0.17</v>
      </c>
      <c r="BE134" s="140">
        <v>0.12</v>
      </c>
      <c r="BF134" s="140">
        <v>0</v>
      </c>
      <c r="BG134" s="44">
        <v>7639.47</v>
      </c>
      <c r="BH134" s="60"/>
      <c r="BI134" s="139">
        <v>0.08</v>
      </c>
      <c r="BJ134" s="139">
        <v>0.06</v>
      </c>
      <c r="BK134" s="139">
        <v>0</v>
      </c>
      <c r="BL134" s="44">
        <v>10029.879999999999</v>
      </c>
      <c r="BM134" s="60"/>
      <c r="BN134" s="140">
        <v>0.13</v>
      </c>
      <c r="BO134" s="140">
        <v>0.09</v>
      </c>
      <c r="BP134" s="140">
        <v>0</v>
      </c>
      <c r="BQ134" s="139">
        <v>5795.46</v>
      </c>
      <c r="BR134" s="60"/>
      <c r="BS134" s="140">
        <v>0.08</v>
      </c>
      <c r="BT134" s="140">
        <v>0.06</v>
      </c>
      <c r="BU134" s="140">
        <v>0</v>
      </c>
      <c r="BV134" s="44">
        <v>15184.12</v>
      </c>
      <c r="BW134" s="60"/>
      <c r="BX134" s="140">
        <v>0.08</v>
      </c>
      <c r="BY134" s="140">
        <v>0.06</v>
      </c>
      <c r="BZ134" s="140">
        <v>0</v>
      </c>
      <c r="CA134" s="44">
        <v>13100.92</v>
      </c>
      <c r="CB134" s="60"/>
      <c r="CC134" s="140">
        <v>0.17</v>
      </c>
      <c r="CD134" s="140">
        <v>0.12</v>
      </c>
      <c r="CE134" s="140">
        <v>0</v>
      </c>
      <c r="CF134" s="44">
        <v>9167.19</v>
      </c>
      <c r="CG134" s="60"/>
      <c r="CH134" s="28">
        <v>397702.63</v>
      </c>
      <c r="CI134" s="60"/>
      <c r="CJ134" s="64">
        <v>388591.88</v>
      </c>
      <c r="CK134" s="124"/>
      <c r="CN134" s="151"/>
    </row>
    <row r="135" spans="1:92" x14ac:dyDescent="0.25">
      <c r="A135" s="116" t="s">
        <v>276</v>
      </c>
      <c r="B135" s="24" t="s">
        <v>277</v>
      </c>
      <c r="C135" s="27" t="s">
        <v>142</v>
      </c>
      <c r="D135" s="27" t="s">
        <v>120</v>
      </c>
      <c r="E135" s="139">
        <v>2308.2199999999998</v>
      </c>
      <c r="F135" s="68"/>
      <c r="G135" s="139">
        <v>994.31999999999994</v>
      </c>
      <c r="H135" s="139">
        <v>1280.1500000000001</v>
      </c>
      <c r="I135" s="139">
        <v>1280.1500000000001</v>
      </c>
      <c r="J135" s="68">
        <v>128</v>
      </c>
      <c r="K135" s="139">
        <v>1570.23</v>
      </c>
      <c r="L135" s="139">
        <v>1536.48</v>
      </c>
      <c r="M135" s="139">
        <v>737.99</v>
      </c>
      <c r="N135" s="139">
        <v>0</v>
      </c>
      <c r="O135" s="60"/>
      <c r="P135" s="132">
        <v>610.72031726072441</v>
      </c>
      <c r="Q135" s="132">
        <v>383.59968273927552</v>
      </c>
      <c r="R135" s="132">
        <v>786.27968273927559</v>
      </c>
      <c r="S135" s="132">
        <v>493.87031726072451</v>
      </c>
      <c r="T135" s="132">
        <v>0</v>
      </c>
      <c r="U135" s="132">
        <v>0</v>
      </c>
      <c r="V135" s="126"/>
      <c r="W135" s="140">
        <v>59.89</v>
      </c>
      <c r="X135" s="140">
        <v>59.06</v>
      </c>
      <c r="Y135" s="140">
        <v>0</v>
      </c>
      <c r="Z135" s="139">
        <v>7477791.75</v>
      </c>
      <c r="AA135" s="60"/>
      <c r="AB135" s="140">
        <v>23.79</v>
      </c>
      <c r="AC135" s="28">
        <v>1495558.35</v>
      </c>
      <c r="AE135" s="140">
        <v>7.85</v>
      </c>
      <c r="AF135" s="140">
        <v>3.68</v>
      </c>
      <c r="AG135" s="140">
        <v>0</v>
      </c>
      <c r="AH135" s="44">
        <v>724833.45</v>
      </c>
      <c r="AI135" s="60"/>
      <c r="AJ135" s="140">
        <v>3.48</v>
      </c>
      <c r="AK135" s="140">
        <v>1.63</v>
      </c>
      <c r="AL135" s="140">
        <v>0</v>
      </c>
      <c r="AM135" s="44">
        <v>321240.15000000002</v>
      </c>
      <c r="AO135" s="28">
        <v>162.44999999999999</v>
      </c>
      <c r="AP135" s="117">
        <v>70.3</v>
      </c>
      <c r="AQ135" s="117">
        <v>16.37</v>
      </c>
      <c r="AR135" s="44">
        <v>293113.81</v>
      </c>
      <c r="AS135" s="60"/>
      <c r="AT135" s="71">
        <v>3.48</v>
      </c>
      <c r="AU135" s="71">
        <v>2.95</v>
      </c>
      <c r="AV135" s="71">
        <v>0</v>
      </c>
      <c r="AW135" s="44">
        <v>433221.25</v>
      </c>
      <c r="AX135" s="60"/>
      <c r="AY135" s="140">
        <v>2.09</v>
      </c>
      <c r="AZ135" s="140">
        <v>0.98</v>
      </c>
      <c r="BA135" s="140">
        <v>0</v>
      </c>
      <c r="BB135" s="28">
        <v>180273.47</v>
      </c>
      <c r="BC135" s="60"/>
      <c r="BD135" s="140">
        <v>6.97</v>
      </c>
      <c r="BE135" s="140">
        <v>3.27</v>
      </c>
      <c r="BF135" s="140">
        <v>0</v>
      </c>
      <c r="BG135" s="44">
        <v>269752.32000000001</v>
      </c>
      <c r="BH135" s="60"/>
      <c r="BI135" s="139">
        <v>3.48</v>
      </c>
      <c r="BJ135" s="139">
        <v>1.63</v>
      </c>
      <c r="BK135" s="139">
        <v>0</v>
      </c>
      <c r="BL135" s="44">
        <v>366090.62</v>
      </c>
      <c r="BM135" s="60"/>
      <c r="BN135" s="140">
        <v>5.23</v>
      </c>
      <c r="BO135" s="140">
        <v>2.4500000000000002</v>
      </c>
      <c r="BP135" s="140">
        <v>0</v>
      </c>
      <c r="BQ135" s="139">
        <v>202314.23999999999</v>
      </c>
      <c r="BR135" s="60"/>
      <c r="BS135" s="140">
        <v>3.48</v>
      </c>
      <c r="BT135" s="140">
        <v>1.63</v>
      </c>
      <c r="BU135" s="140">
        <v>0</v>
      </c>
      <c r="BV135" s="44">
        <v>554220.38</v>
      </c>
      <c r="BW135" s="60"/>
      <c r="BX135" s="140">
        <v>3.48</v>
      </c>
      <c r="BY135" s="140">
        <v>1.63</v>
      </c>
      <c r="BZ135" s="140">
        <v>0</v>
      </c>
      <c r="CA135" s="44">
        <v>478183.58</v>
      </c>
      <c r="CB135" s="60"/>
      <c r="CC135" s="140">
        <v>6.97</v>
      </c>
      <c r="CD135" s="140">
        <v>3.27</v>
      </c>
      <c r="CE135" s="140">
        <v>0</v>
      </c>
      <c r="CF135" s="44">
        <v>323696.64000000001</v>
      </c>
      <c r="CG135" s="60"/>
      <c r="CH135" s="28">
        <v>13120290.01</v>
      </c>
      <c r="CI135" s="60"/>
      <c r="CJ135" s="64">
        <v>12827176.199999999</v>
      </c>
      <c r="CK135" s="124"/>
      <c r="CN135" s="151"/>
    </row>
    <row r="136" spans="1:92" x14ac:dyDescent="0.25">
      <c r="A136" s="116" t="s">
        <v>288</v>
      </c>
      <c r="B136" s="24" t="s">
        <v>289</v>
      </c>
      <c r="C136" s="27" t="s">
        <v>142</v>
      </c>
      <c r="D136" s="27" t="s">
        <v>131</v>
      </c>
      <c r="E136" s="139">
        <v>4113.5</v>
      </c>
      <c r="F136" s="68"/>
      <c r="G136" s="139">
        <v>0</v>
      </c>
      <c r="H136" s="139">
        <v>0</v>
      </c>
      <c r="I136" s="139">
        <v>4113.5</v>
      </c>
      <c r="J136" s="68">
        <v>129</v>
      </c>
      <c r="K136" s="139">
        <v>0</v>
      </c>
      <c r="L136" s="139">
        <v>0</v>
      </c>
      <c r="M136" s="139">
        <v>0</v>
      </c>
      <c r="N136" s="139">
        <v>4113.5</v>
      </c>
      <c r="O136" s="60"/>
      <c r="P136" s="132">
        <v>0</v>
      </c>
      <c r="Q136" s="132">
        <v>0</v>
      </c>
      <c r="R136" s="132">
        <v>0</v>
      </c>
      <c r="S136" s="132">
        <v>0</v>
      </c>
      <c r="T136" s="132">
        <v>624.66</v>
      </c>
      <c r="U136" s="132">
        <v>3488.84</v>
      </c>
      <c r="V136" s="126"/>
      <c r="W136" s="140">
        <v>0</v>
      </c>
      <c r="X136" s="140">
        <v>0</v>
      </c>
      <c r="Y136" s="140">
        <v>170.78</v>
      </c>
      <c r="Z136" s="139">
        <v>12324509.48</v>
      </c>
      <c r="AA136" s="60"/>
      <c r="AB136" s="140">
        <v>56.92</v>
      </c>
      <c r="AC136" s="28">
        <v>4107759</v>
      </c>
      <c r="AE136" s="140">
        <v>0</v>
      </c>
      <c r="AF136" s="140">
        <v>0</v>
      </c>
      <c r="AG136" s="140">
        <v>20.56</v>
      </c>
      <c r="AH136" s="44">
        <v>1483732.96</v>
      </c>
      <c r="AI136" s="60"/>
      <c r="AJ136" s="140">
        <v>0</v>
      </c>
      <c r="AK136" s="140">
        <v>0</v>
      </c>
      <c r="AL136" s="140">
        <v>6.85</v>
      </c>
      <c r="AM136" s="44">
        <v>494337.1</v>
      </c>
      <c r="AO136" s="28">
        <v>260.58999999999997</v>
      </c>
      <c r="AP136" s="117">
        <v>47.150000000000006</v>
      </c>
      <c r="AQ136" s="117">
        <v>29.17</v>
      </c>
      <c r="AR136" s="44">
        <v>391235.18</v>
      </c>
      <c r="AS136" s="60"/>
      <c r="AT136" s="71">
        <v>0</v>
      </c>
      <c r="AU136" s="71">
        <v>0</v>
      </c>
      <c r="AV136" s="71">
        <v>16.45</v>
      </c>
      <c r="AW136" s="44">
        <v>1289926.75</v>
      </c>
      <c r="AX136" s="60"/>
      <c r="AY136" s="140">
        <v>0</v>
      </c>
      <c r="AZ136" s="140">
        <v>0</v>
      </c>
      <c r="BA136" s="140">
        <v>5.48</v>
      </c>
      <c r="BB136" s="28">
        <v>321791.08</v>
      </c>
      <c r="BC136" s="60"/>
      <c r="BD136" s="140">
        <v>0</v>
      </c>
      <c r="BE136" s="140">
        <v>0</v>
      </c>
      <c r="BF136" s="140">
        <v>20.56</v>
      </c>
      <c r="BG136" s="44">
        <v>541612.07999999996</v>
      </c>
      <c r="BH136" s="60"/>
      <c r="BI136" s="139">
        <v>0</v>
      </c>
      <c r="BJ136" s="139">
        <v>0</v>
      </c>
      <c r="BK136" s="139">
        <v>6.85</v>
      </c>
      <c r="BL136" s="44">
        <v>490747.7</v>
      </c>
      <c r="BM136" s="60"/>
      <c r="BN136" s="140">
        <v>0</v>
      </c>
      <c r="BO136" s="140">
        <v>0</v>
      </c>
      <c r="BP136" s="140">
        <v>13.71</v>
      </c>
      <c r="BQ136" s="139">
        <v>361162.53</v>
      </c>
      <c r="BR136" s="60"/>
      <c r="BS136" s="140">
        <v>0</v>
      </c>
      <c r="BT136" s="140">
        <v>0</v>
      </c>
      <c r="BU136" s="140">
        <v>6.85</v>
      </c>
      <c r="BV136" s="44">
        <v>742937.3</v>
      </c>
      <c r="BW136" s="60"/>
      <c r="BX136" s="140">
        <v>0</v>
      </c>
      <c r="BY136" s="140">
        <v>0</v>
      </c>
      <c r="BZ136" s="140">
        <v>6.85</v>
      </c>
      <c r="CA136" s="44">
        <v>641009.30000000005</v>
      </c>
      <c r="CB136" s="60"/>
      <c r="CC136" s="140">
        <v>0</v>
      </c>
      <c r="CD136" s="140">
        <v>0</v>
      </c>
      <c r="CE136" s="140">
        <v>20.56</v>
      </c>
      <c r="CF136" s="44">
        <v>649922.16</v>
      </c>
      <c r="CG136" s="60"/>
      <c r="CH136" s="28">
        <v>23840682.620000001</v>
      </c>
      <c r="CI136" s="60"/>
      <c r="CJ136" s="64">
        <v>23449447.440000001</v>
      </c>
      <c r="CK136" s="124"/>
      <c r="CN136" s="151"/>
    </row>
    <row r="137" spans="1:92" x14ac:dyDescent="0.25">
      <c r="A137" s="116" t="s">
        <v>471</v>
      </c>
      <c r="B137" s="24" t="s">
        <v>472</v>
      </c>
      <c r="C137" s="27" t="s">
        <v>468</v>
      </c>
      <c r="D137" s="27" t="s">
        <v>12</v>
      </c>
      <c r="E137" s="139">
        <v>3113.75</v>
      </c>
      <c r="F137" s="68"/>
      <c r="G137" s="139">
        <v>927.25</v>
      </c>
      <c r="H137" s="139">
        <v>1238.5</v>
      </c>
      <c r="I137" s="139">
        <v>2176.5</v>
      </c>
      <c r="J137" s="68">
        <v>130</v>
      </c>
      <c r="K137" s="139">
        <v>1420.25</v>
      </c>
      <c r="L137" s="139">
        <v>1410.25</v>
      </c>
      <c r="M137" s="139">
        <v>755.5</v>
      </c>
      <c r="N137" s="139">
        <v>938</v>
      </c>
      <c r="O137" s="60"/>
      <c r="P137" s="132">
        <v>173.8733789770439</v>
      </c>
      <c r="Q137" s="132">
        <v>753.3766210229561</v>
      </c>
      <c r="R137" s="132">
        <v>232.23745469190496</v>
      </c>
      <c r="S137" s="132">
        <v>1006.262545308095</v>
      </c>
      <c r="T137" s="132">
        <v>175.88916633105117</v>
      </c>
      <c r="U137" s="132">
        <v>762.11083366894877</v>
      </c>
      <c r="V137" s="126"/>
      <c r="W137" s="140">
        <v>49.26</v>
      </c>
      <c r="X137" s="140">
        <v>51.86</v>
      </c>
      <c r="Y137" s="140">
        <v>39.270000000000003</v>
      </c>
      <c r="Z137" s="139">
        <v>9190867.6199999992</v>
      </c>
      <c r="AA137" s="60"/>
      <c r="AB137" s="140">
        <v>33.31</v>
      </c>
      <c r="AC137" s="28">
        <v>2215940.23</v>
      </c>
      <c r="AE137" s="140">
        <v>7.1</v>
      </c>
      <c r="AF137" s="140">
        <v>3.77</v>
      </c>
      <c r="AG137" s="140">
        <v>4.6900000000000004</v>
      </c>
      <c r="AH137" s="44">
        <v>1021801.09</v>
      </c>
      <c r="AI137" s="60"/>
      <c r="AJ137" s="140">
        <v>3.15</v>
      </c>
      <c r="AK137" s="140">
        <v>1.67</v>
      </c>
      <c r="AL137" s="140">
        <v>1.56</v>
      </c>
      <c r="AM137" s="44">
        <v>415588.26</v>
      </c>
      <c r="AO137" s="28">
        <v>199.78</v>
      </c>
      <c r="AP137" s="117">
        <v>37.43</v>
      </c>
      <c r="AQ137" s="117">
        <v>22.08</v>
      </c>
      <c r="AR137" s="44">
        <v>301371.17</v>
      </c>
      <c r="AS137" s="60"/>
      <c r="AT137" s="71">
        <v>3.15</v>
      </c>
      <c r="AU137" s="71">
        <v>3.02</v>
      </c>
      <c r="AV137" s="71">
        <v>3.75</v>
      </c>
      <c r="AW137" s="44">
        <v>709760</v>
      </c>
      <c r="AX137" s="60"/>
      <c r="AY137" s="140">
        <v>1.89</v>
      </c>
      <c r="AZ137" s="140">
        <v>1</v>
      </c>
      <c r="BA137" s="140">
        <v>1.25</v>
      </c>
      <c r="BB137" s="28">
        <v>243104.94</v>
      </c>
      <c r="BC137" s="60"/>
      <c r="BD137" s="140">
        <v>6.31</v>
      </c>
      <c r="BE137" s="140">
        <v>3.35</v>
      </c>
      <c r="BF137" s="140">
        <v>4.6900000000000004</v>
      </c>
      <c r="BG137" s="44">
        <v>378022.05</v>
      </c>
      <c r="BH137" s="60"/>
      <c r="BI137" s="139">
        <v>3.15</v>
      </c>
      <c r="BJ137" s="139">
        <v>1.67</v>
      </c>
      <c r="BK137" s="139">
        <v>1.56</v>
      </c>
      <c r="BL137" s="44">
        <v>457075.96</v>
      </c>
      <c r="BM137" s="60"/>
      <c r="BN137" s="140">
        <v>4.7300000000000004</v>
      </c>
      <c r="BO137" s="140">
        <v>2.5099999999999998</v>
      </c>
      <c r="BP137" s="140">
        <v>3.12</v>
      </c>
      <c r="BQ137" s="139">
        <v>272913.48</v>
      </c>
      <c r="BR137" s="60"/>
      <c r="BS137" s="140">
        <v>3.15</v>
      </c>
      <c r="BT137" s="140">
        <v>1.67</v>
      </c>
      <c r="BU137" s="140">
        <v>1.56</v>
      </c>
      <c r="BV137" s="44">
        <v>691962.04</v>
      </c>
      <c r="BW137" s="60"/>
      <c r="BX137" s="140">
        <v>3.15</v>
      </c>
      <c r="BY137" s="140">
        <v>1.67</v>
      </c>
      <c r="BZ137" s="140">
        <v>1.56</v>
      </c>
      <c r="CA137" s="44">
        <v>597027.64</v>
      </c>
      <c r="CB137" s="60"/>
      <c r="CC137" s="140">
        <v>6.31</v>
      </c>
      <c r="CD137" s="140">
        <v>3.35</v>
      </c>
      <c r="CE137" s="140">
        <v>4.6900000000000004</v>
      </c>
      <c r="CF137" s="44">
        <v>453617.85</v>
      </c>
      <c r="CG137" s="60"/>
      <c r="CH137" s="28">
        <v>16949052.329999998</v>
      </c>
      <c r="CI137" s="60"/>
      <c r="CJ137" s="64">
        <v>16647681.159999998</v>
      </c>
      <c r="CK137" s="124"/>
      <c r="CN137" s="151"/>
    </row>
    <row r="138" spans="1:92" x14ac:dyDescent="0.25">
      <c r="A138" s="116" t="s">
        <v>211</v>
      </c>
      <c r="B138" s="24" t="s">
        <v>212</v>
      </c>
      <c r="C138" s="27" t="s">
        <v>142</v>
      </c>
      <c r="D138" s="27" t="s">
        <v>131</v>
      </c>
      <c r="E138" s="139">
        <v>6421.5</v>
      </c>
      <c r="F138" s="68"/>
      <c r="G138" s="139">
        <v>0</v>
      </c>
      <c r="H138" s="139">
        <v>0</v>
      </c>
      <c r="I138" s="139">
        <v>6421.5</v>
      </c>
      <c r="J138" s="68">
        <v>131</v>
      </c>
      <c r="K138" s="139">
        <v>0</v>
      </c>
      <c r="L138" s="139">
        <v>0</v>
      </c>
      <c r="M138" s="139">
        <v>0</v>
      </c>
      <c r="N138" s="139">
        <v>6421.5</v>
      </c>
      <c r="O138" s="60"/>
      <c r="P138" s="132">
        <v>0</v>
      </c>
      <c r="Q138" s="132">
        <v>0</v>
      </c>
      <c r="R138" s="132">
        <v>0</v>
      </c>
      <c r="S138" s="132">
        <v>0</v>
      </c>
      <c r="T138" s="132">
        <v>2094.33</v>
      </c>
      <c r="U138" s="132">
        <v>4327.17</v>
      </c>
      <c r="V138" s="126"/>
      <c r="W138" s="140">
        <v>0</v>
      </c>
      <c r="X138" s="140">
        <v>0</v>
      </c>
      <c r="Y138" s="140">
        <v>277.8</v>
      </c>
      <c r="Z138" s="139">
        <v>20047714.800000001</v>
      </c>
      <c r="AA138" s="60"/>
      <c r="AB138" s="140">
        <v>92.59</v>
      </c>
      <c r="AC138" s="28">
        <v>6681903.3399999999</v>
      </c>
      <c r="AE138" s="140">
        <v>0</v>
      </c>
      <c r="AF138" s="140">
        <v>0</v>
      </c>
      <c r="AG138" s="140">
        <v>32.1</v>
      </c>
      <c r="AH138" s="44">
        <v>2316528.6</v>
      </c>
      <c r="AI138" s="60"/>
      <c r="AJ138" s="140">
        <v>0</v>
      </c>
      <c r="AK138" s="140">
        <v>0</v>
      </c>
      <c r="AL138" s="140">
        <v>10.7</v>
      </c>
      <c r="AM138" s="44">
        <v>772176.2</v>
      </c>
      <c r="AO138" s="28">
        <v>421.75</v>
      </c>
      <c r="AP138" s="117">
        <v>111.71000000000001</v>
      </c>
      <c r="AQ138" s="117">
        <v>45.54</v>
      </c>
      <c r="AR138" s="44">
        <v>675737.71</v>
      </c>
      <c r="AS138" s="60"/>
      <c r="AT138" s="71">
        <v>0</v>
      </c>
      <c r="AU138" s="71">
        <v>0</v>
      </c>
      <c r="AV138" s="71">
        <v>25.68</v>
      </c>
      <c r="AW138" s="44">
        <v>2013697.2</v>
      </c>
      <c r="AX138" s="60"/>
      <c r="AY138" s="140">
        <v>0</v>
      </c>
      <c r="AZ138" s="140">
        <v>0</v>
      </c>
      <c r="BA138" s="140">
        <v>8.56</v>
      </c>
      <c r="BB138" s="28">
        <v>502651.76</v>
      </c>
      <c r="BC138" s="60"/>
      <c r="BD138" s="140">
        <v>0</v>
      </c>
      <c r="BE138" s="140">
        <v>0</v>
      </c>
      <c r="BF138" s="140">
        <v>32.1</v>
      </c>
      <c r="BG138" s="44">
        <v>845610.3</v>
      </c>
      <c r="BH138" s="60"/>
      <c r="BI138" s="139">
        <v>0</v>
      </c>
      <c r="BJ138" s="139">
        <v>0</v>
      </c>
      <c r="BK138" s="139">
        <v>10.7</v>
      </c>
      <c r="BL138" s="44">
        <v>766569.4</v>
      </c>
      <c r="BM138" s="60"/>
      <c r="BN138" s="140">
        <v>0</v>
      </c>
      <c r="BO138" s="140">
        <v>0</v>
      </c>
      <c r="BP138" s="140">
        <v>21.4</v>
      </c>
      <c r="BQ138" s="139">
        <v>563740.19999999995</v>
      </c>
      <c r="BR138" s="60"/>
      <c r="BS138" s="140">
        <v>0</v>
      </c>
      <c r="BT138" s="140">
        <v>0</v>
      </c>
      <c r="BU138" s="140">
        <v>10.7</v>
      </c>
      <c r="BV138" s="44">
        <v>1160500.6000000001</v>
      </c>
      <c r="BW138" s="60"/>
      <c r="BX138" s="140">
        <v>0</v>
      </c>
      <c r="BY138" s="140">
        <v>0</v>
      </c>
      <c r="BZ138" s="140">
        <v>10.7</v>
      </c>
      <c r="CA138" s="44">
        <v>1001284.6</v>
      </c>
      <c r="CB138" s="60"/>
      <c r="CC138" s="140">
        <v>0</v>
      </c>
      <c r="CD138" s="140">
        <v>0</v>
      </c>
      <c r="CE138" s="140">
        <v>32.1</v>
      </c>
      <c r="CF138" s="44">
        <v>1014713.1</v>
      </c>
      <c r="CG138" s="60"/>
      <c r="CH138" s="28">
        <v>38362827.810000002</v>
      </c>
      <c r="CI138" s="60"/>
      <c r="CJ138" s="64">
        <v>37687090.100000001</v>
      </c>
      <c r="CK138" s="124"/>
      <c r="CN138" s="151"/>
    </row>
    <row r="139" spans="1:92" x14ac:dyDescent="0.25">
      <c r="A139" s="116" t="s">
        <v>232</v>
      </c>
      <c r="B139" s="24" t="s">
        <v>233</v>
      </c>
      <c r="C139" s="27" t="s">
        <v>142</v>
      </c>
      <c r="D139" s="27" t="s">
        <v>120</v>
      </c>
      <c r="E139" s="139">
        <v>2552.2399999999998</v>
      </c>
      <c r="F139" s="68"/>
      <c r="G139" s="139">
        <v>1004.83</v>
      </c>
      <c r="H139" s="139">
        <v>1523.33</v>
      </c>
      <c r="I139" s="139">
        <v>1523.33</v>
      </c>
      <c r="J139" s="68">
        <v>132</v>
      </c>
      <c r="K139" s="139">
        <v>1631.4099999999999</v>
      </c>
      <c r="L139" s="139">
        <v>1607.33</v>
      </c>
      <c r="M139" s="139">
        <v>920.82999999999993</v>
      </c>
      <c r="N139" s="139">
        <v>0</v>
      </c>
      <c r="O139" s="60"/>
      <c r="P139" s="132">
        <v>656.99322432124552</v>
      </c>
      <c r="Q139" s="132">
        <v>347.83677567875452</v>
      </c>
      <c r="R139" s="132">
        <v>996.00677567875448</v>
      </c>
      <c r="S139" s="132">
        <v>527.32322432124545</v>
      </c>
      <c r="T139" s="132">
        <v>0</v>
      </c>
      <c r="U139" s="132">
        <v>0</v>
      </c>
      <c r="V139" s="126"/>
      <c r="W139" s="140">
        <v>61.19</v>
      </c>
      <c r="X139" s="140">
        <v>70.89</v>
      </c>
      <c r="Y139" s="140">
        <v>0</v>
      </c>
      <c r="Z139" s="139">
        <v>8303209.2000000002</v>
      </c>
      <c r="AA139" s="60"/>
      <c r="AB139" s="140">
        <v>26.41</v>
      </c>
      <c r="AC139" s="28">
        <v>1660641.84</v>
      </c>
      <c r="AE139" s="140">
        <v>8.15</v>
      </c>
      <c r="AF139" s="140">
        <v>4.5999999999999996</v>
      </c>
      <c r="AG139" s="140">
        <v>0</v>
      </c>
      <c r="AH139" s="44">
        <v>801528.75</v>
      </c>
      <c r="AI139" s="60"/>
      <c r="AJ139" s="140">
        <v>3.62</v>
      </c>
      <c r="AK139" s="140">
        <v>2.04</v>
      </c>
      <c r="AL139" s="140">
        <v>0</v>
      </c>
      <c r="AM139" s="44">
        <v>355815.9</v>
      </c>
      <c r="AO139" s="28">
        <v>180.28999999999996</v>
      </c>
      <c r="AP139" s="117">
        <v>93.77000000000001</v>
      </c>
      <c r="AQ139" s="117">
        <v>18.100000000000001</v>
      </c>
      <c r="AR139" s="44">
        <v>344562.37</v>
      </c>
      <c r="AS139" s="60"/>
      <c r="AT139" s="71">
        <v>3.62</v>
      </c>
      <c r="AU139" s="71">
        <v>3.68</v>
      </c>
      <c r="AV139" s="71">
        <v>0</v>
      </c>
      <c r="AW139" s="44">
        <v>491837.5</v>
      </c>
      <c r="AX139" s="60"/>
      <c r="AY139" s="140">
        <v>2.17</v>
      </c>
      <c r="AZ139" s="140">
        <v>1.22</v>
      </c>
      <c r="BA139" s="140">
        <v>0</v>
      </c>
      <c r="BB139" s="28">
        <v>199064.19</v>
      </c>
      <c r="BC139" s="60"/>
      <c r="BD139" s="140">
        <v>7.25</v>
      </c>
      <c r="BE139" s="140">
        <v>4.09</v>
      </c>
      <c r="BF139" s="140">
        <v>0</v>
      </c>
      <c r="BG139" s="44">
        <v>298729.62</v>
      </c>
      <c r="BH139" s="60"/>
      <c r="BI139" s="139">
        <v>3.62</v>
      </c>
      <c r="BJ139" s="139">
        <v>2.04</v>
      </c>
      <c r="BK139" s="139">
        <v>0</v>
      </c>
      <c r="BL139" s="44">
        <v>405493.72</v>
      </c>
      <c r="BM139" s="60"/>
      <c r="BN139" s="140">
        <v>5.43</v>
      </c>
      <c r="BO139" s="140">
        <v>3.06</v>
      </c>
      <c r="BP139" s="140">
        <v>0</v>
      </c>
      <c r="BQ139" s="139">
        <v>223652.07</v>
      </c>
      <c r="BR139" s="60"/>
      <c r="BS139" s="140">
        <v>3.62</v>
      </c>
      <c r="BT139" s="140">
        <v>2.04</v>
      </c>
      <c r="BU139" s="140">
        <v>0</v>
      </c>
      <c r="BV139" s="44">
        <v>613872.28</v>
      </c>
      <c r="BW139" s="60"/>
      <c r="BX139" s="140">
        <v>3.62</v>
      </c>
      <c r="BY139" s="140">
        <v>2.04</v>
      </c>
      <c r="BZ139" s="140">
        <v>0</v>
      </c>
      <c r="CA139" s="44">
        <v>529651.48</v>
      </c>
      <c r="CB139" s="60"/>
      <c r="CC139" s="140">
        <v>7.25</v>
      </c>
      <c r="CD139" s="140">
        <v>4.09</v>
      </c>
      <c r="CE139" s="140">
        <v>0</v>
      </c>
      <c r="CF139" s="44">
        <v>358468.74</v>
      </c>
      <c r="CG139" s="60"/>
      <c r="CH139" s="28">
        <v>14586527.66</v>
      </c>
      <c r="CI139" s="60"/>
      <c r="CJ139" s="64">
        <v>14241965.290000001</v>
      </c>
      <c r="CK139" s="124"/>
      <c r="CN139" s="151"/>
    </row>
    <row r="140" spans="1:92" x14ac:dyDescent="0.25">
      <c r="A140" s="116" t="s">
        <v>387</v>
      </c>
      <c r="B140" s="24" t="s">
        <v>388</v>
      </c>
      <c r="C140" s="27" t="s">
        <v>142</v>
      </c>
      <c r="D140" s="27" t="s">
        <v>120</v>
      </c>
      <c r="E140" s="139">
        <v>2553.88</v>
      </c>
      <c r="F140" s="68"/>
      <c r="G140" s="139">
        <v>1035.48</v>
      </c>
      <c r="H140" s="139">
        <v>1499.4899999999998</v>
      </c>
      <c r="I140" s="139">
        <v>1499.4899999999998</v>
      </c>
      <c r="J140" s="68">
        <v>133</v>
      </c>
      <c r="K140" s="139">
        <v>1622.72</v>
      </c>
      <c r="L140" s="139">
        <v>1603.81</v>
      </c>
      <c r="M140" s="139">
        <v>931.15999999999985</v>
      </c>
      <c r="N140" s="139">
        <v>0</v>
      </c>
      <c r="O140" s="60"/>
      <c r="P140" s="132">
        <v>600.87144226558894</v>
      </c>
      <c r="Q140" s="132">
        <v>434.60855773441108</v>
      </c>
      <c r="R140" s="132">
        <v>870.12855773441095</v>
      </c>
      <c r="S140" s="132">
        <v>629.36144226558883</v>
      </c>
      <c r="T140" s="132">
        <v>0</v>
      </c>
      <c r="U140" s="132">
        <v>0</v>
      </c>
      <c r="V140" s="126"/>
      <c r="W140" s="140">
        <v>61.78</v>
      </c>
      <c r="X140" s="140">
        <v>68.680000000000007</v>
      </c>
      <c r="Y140" s="140">
        <v>0</v>
      </c>
      <c r="Z140" s="139">
        <v>8201367.9000000004</v>
      </c>
      <c r="AA140" s="60"/>
      <c r="AB140" s="140">
        <v>26.09</v>
      </c>
      <c r="AC140" s="28">
        <v>1640273.58</v>
      </c>
      <c r="AE140" s="140">
        <v>8.11</v>
      </c>
      <c r="AF140" s="140">
        <v>4.6500000000000004</v>
      </c>
      <c r="AG140" s="140">
        <v>0</v>
      </c>
      <c r="AH140" s="44">
        <v>802157.4</v>
      </c>
      <c r="AI140" s="60"/>
      <c r="AJ140" s="140">
        <v>3.6</v>
      </c>
      <c r="AK140" s="140">
        <v>2.06</v>
      </c>
      <c r="AL140" s="140">
        <v>0</v>
      </c>
      <c r="AM140" s="44">
        <v>355815.9</v>
      </c>
      <c r="AO140" s="28">
        <v>178.37000000000003</v>
      </c>
      <c r="AP140" s="117">
        <v>55.41</v>
      </c>
      <c r="AQ140" s="117">
        <v>18.11</v>
      </c>
      <c r="AR140" s="44">
        <v>295226.95</v>
      </c>
      <c r="AS140" s="60"/>
      <c r="AT140" s="71">
        <v>3.6</v>
      </c>
      <c r="AU140" s="71">
        <v>3.72</v>
      </c>
      <c r="AV140" s="71">
        <v>0</v>
      </c>
      <c r="AW140" s="44">
        <v>493185</v>
      </c>
      <c r="AX140" s="60"/>
      <c r="AY140" s="140">
        <v>2.16</v>
      </c>
      <c r="AZ140" s="140">
        <v>1.24</v>
      </c>
      <c r="BA140" s="140">
        <v>0</v>
      </c>
      <c r="BB140" s="28">
        <v>199651.4</v>
      </c>
      <c r="BC140" s="60"/>
      <c r="BD140" s="140">
        <v>7.21</v>
      </c>
      <c r="BE140" s="140">
        <v>4.13</v>
      </c>
      <c r="BF140" s="140">
        <v>0</v>
      </c>
      <c r="BG140" s="44">
        <v>298729.62</v>
      </c>
      <c r="BH140" s="60"/>
      <c r="BI140" s="139">
        <v>3.6</v>
      </c>
      <c r="BJ140" s="139">
        <v>2.06</v>
      </c>
      <c r="BK140" s="139">
        <v>0</v>
      </c>
      <c r="BL140" s="44">
        <v>405493.72</v>
      </c>
      <c r="BM140" s="60"/>
      <c r="BN140" s="140">
        <v>5.4</v>
      </c>
      <c r="BO140" s="140">
        <v>3.1</v>
      </c>
      <c r="BP140" s="140">
        <v>0</v>
      </c>
      <c r="BQ140" s="139">
        <v>223915.5</v>
      </c>
      <c r="BR140" s="60"/>
      <c r="BS140" s="140">
        <v>3.6</v>
      </c>
      <c r="BT140" s="140">
        <v>2.06</v>
      </c>
      <c r="BU140" s="140">
        <v>0</v>
      </c>
      <c r="BV140" s="44">
        <v>613872.28</v>
      </c>
      <c r="BW140" s="60"/>
      <c r="BX140" s="140">
        <v>3.6</v>
      </c>
      <c r="BY140" s="140">
        <v>2.06</v>
      </c>
      <c r="BZ140" s="140">
        <v>0</v>
      </c>
      <c r="CA140" s="44">
        <v>529651.48</v>
      </c>
      <c r="CB140" s="60"/>
      <c r="CC140" s="140">
        <v>7.21</v>
      </c>
      <c r="CD140" s="140">
        <v>4.13</v>
      </c>
      <c r="CE140" s="140">
        <v>0</v>
      </c>
      <c r="CF140" s="44">
        <v>358468.74</v>
      </c>
      <c r="CG140" s="60"/>
      <c r="CH140" s="28">
        <v>14417809.470000001</v>
      </c>
      <c r="CI140" s="60"/>
      <c r="CJ140" s="64">
        <v>14122582.520000001</v>
      </c>
      <c r="CK140" s="124"/>
      <c r="CN140" s="151"/>
    </row>
    <row r="141" spans="1:92" x14ac:dyDescent="0.25">
      <c r="A141" s="116" t="s">
        <v>509</v>
      </c>
      <c r="B141" s="24" t="s">
        <v>510</v>
      </c>
      <c r="C141" s="27" t="s">
        <v>504</v>
      </c>
      <c r="D141" s="27" t="s">
        <v>12</v>
      </c>
      <c r="E141" s="139">
        <v>3269.11</v>
      </c>
      <c r="F141" s="68"/>
      <c r="G141" s="139">
        <v>944.06</v>
      </c>
      <c r="H141" s="139">
        <v>1253.1500000000001</v>
      </c>
      <c r="I141" s="139">
        <v>2295.3000000000002</v>
      </c>
      <c r="J141" s="68">
        <v>134</v>
      </c>
      <c r="K141" s="139">
        <v>1486.8</v>
      </c>
      <c r="L141" s="139">
        <v>1457.05</v>
      </c>
      <c r="M141" s="139">
        <v>740.16</v>
      </c>
      <c r="N141" s="139">
        <v>1042.1499999999999</v>
      </c>
      <c r="O141" s="60"/>
      <c r="P141" s="132">
        <v>549.93616640324012</v>
      </c>
      <c r="Q141" s="132">
        <v>394.12383359675982</v>
      </c>
      <c r="R141" s="132">
        <v>729.98803776054535</v>
      </c>
      <c r="S141" s="132">
        <v>523.16196223945474</v>
      </c>
      <c r="T141" s="132">
        <v>607.07579583621452</v>
      </c>
      <c r="U141" s="132">
        <v>435.07420416378534</v>
      </c>
      <c r="V141" s="126"/>
      <c r="W141" s="140">
        <v>56.36</v>
      </c>
      <c r="X141" s="140">
        <v>57.42</v>
      </c>
      <c r="Y141" s="140">
        <v>47.75</v>
      </c>
      <c r="Z141" s="139">
        <v>10598706.199999999</v>
      </c>
      <c r="AA141" s="60"/>
      <c r="AB141" s="140">
        <v>38.67</v>
      </c>
      <c r="AC141" s="28">
        <v>2579083.2400000002</v>
      </c>
      <c r="AE141" s="140">
        <v>7.43</v>
      </c>
      <c r="AF141" s="140">
        <v>3.7</v>
      </c>
      <c r="AG141" s="140">
        <v>5.21</v>
      </c>
      <c r="AH141" s="44">
        <v>1075672.31</v>
      </c>
      <c r="AI141" s="60"/>
      <c r="AJ141" s="140">
        <v>3.3</v>
      </c>
      <c r="AK141" s="140">
        <v>1.64</v>
      </c>
      <c r="AL141" s="140">
        <v>1.73</v>
      </c>
      <c r="AM141" s="44">
        <v>435400.28</v>
      </c>
      <c r="AO141" s="28">
        <v>227.54999999999995</v>
      </c>
      <c r="AP141" s="117">
        <v>69.91</v>
      </c>
      <c r="AQ141" s="117">
        <v>23.18</v>
      </c>
      <c r="AR141" s="44">
        <v>375711.69</v>
      </c>
      <c r="AS141" s="60"/>
      <c r="AT141" s="71">
        <v>3.3</v>
      </c>
      <c r="AU141" s="71">
        <v>2.96</v>
      </c>
      <c r="AV141" s="71">
        <v>4.16</v>
      </c>
      <c r="AW141" s="44">
        <v>747973.9</v>
      </c>
      <c r="AX141" s="60"/>
      <c r="AY141" s="140">
        <v>1.98</v>
      </c>
      <c r="AZ141" s="140">
        <v>0.98</v>
      </c>
      <c r="BA141" s="140">
        <v>1.38</v>
      </c>
      <c r="BB141" s="28">
        <v>254849.14</v>
      </c>
      <c r="BC141" s="60"/>
      <c r="BD141" s="140">
        <v>6.6</v>
      </c>
      <c r="BE141" s="140">
        <v>3.28</v>
      </c>
      <c r="BF141" s="140">
        <v>5.21</v>
      </c>
      <c r="BG141" s="44">
        <v>397515.87</v>
      </c>
      <c r="BH141" s="60"/>
      <c r="BI141" s="139">
        <v>3.3</v>
      </c>
      <c r="BJ141" s="139">
        <v>1.64</v>
      </c>
      <c r="BK141" s="139">
        <v>1.73</v>
      </c>
      <c r="BL141" s="44">
        <v>477852.14</v>
      </c>
      <c r="BM141" s="60"/>
      <c r="BN141" s="140">
        <v>4.95</v>
      </c>
      <c r="BO141" s="140">
        <v>2.46</v>
      </c>
      <c r="BP141" s="140">
        <v>3.47</v>
      </c>
      <c r="BQ141" s="139">
        <v>286611.84000000003</v>
      </c>
      <c r="BR141" s="60"/>
      <c r="BS141" s="140">
        <v>3.3</v>
      </c>
      <c r="BT141" s="140">
        <v>1.64</v>
      </c>
      <c r="BU141" s="140">
        <v>1.73</v>
      </c>
      <c r="BV141" s="44">
        <v>723414.86</v>
      </c>
      <c r="BW141" s="60"/>
      <c r="BX141" s="140">
        <v>3.3</v>
      </c>
      <c r="BY141" s="140">
        <v>1.64</v>
      </c>
      <c r="BZ141" s="140">
        <v>1.73</v>
      </c>
      <c r="CA141" s="44">
        <v>624165.26</v>
      </c>
      <c r="CB141" s="60"/>
      <c r="CC141" s="140">
        <v>6.6</v>
      </c>
      <c r="CD141" s="140">
        <v>3.28</v>
      </c>
      <c r="CE141" s="140">
        <v>5.21</v>
      </c>
      <c r="CF141" s="44">
        <v>477009.99</v>
      </c>
      <c r="CG141" s="60"/>
      <c r="CH141" s="28">
        <v>19053966.719999999</v>
      </c>
      <c r="CI141" s="60"/>
      <c r="CJ141" s="64">
        <v>18678255.029999997</v>
      </c>
      <c r="CK141" s="124"/>
      <c r="CN141" s="151"/>
    </row>
    <row r="142" spans="1:92" x14ac:dyDescent="0.25">
      <c r="A142" s="116" t="s">
        <v>246</v>
      </c>
      <c r="B142" s="24" t="s">
        <v>247</v>
      </c>
      <c r="C142" s="27" t="s">
        <v>142</v>
      </c>
      <c r="D142" s="27" t="s">
        <v>120</v>
      </c>
      <c r="E142" s="139">
        <v>4715.6400000000003</v>
      </c>
      <c r="F142" s="68"/>
      <c r="G142" s="139">
        <v>1997.8200000000002</v>
      </c>
      <c r="H142" s="139">
        <v>2688.3199999999997</v>
      </c>
      <c r="I142" s="139">
        <v>2688.3199999999997</v>
      </c>
      <c r="J142" s="68">
        <v>135</v>
      </c>
      <c r="K142" s="139">
        <v>3136.32</v>
      </c>
      <c r="L142" s="139">
        <v>3106.82</v>
      </c>
      <c r="M142" s="139">
        <v>1579.3200000000002</v>
      </c>
      <c r="N142" s="139">
        <v>0</v>
      </c>
      <c r="O142" s="60"/>
      <c r="P142" s="132">
        <v>1854.6557039695786</v>
      </c>
      <c r="Q142" s="132">
        <v>143.16429603042161</v>
      </c>
      <c r="R142" s="132">
        <v>2495.6742960304214</v>
      </c>
      <c r="S142" s="132">
        <v>192.64570396957834</v>
      </c>
      <c r="T142" s="132">
        <v>0</v>
      </c>
      <c r="U142" s="132">
        <v>0</v>
      </c>
      <c r="V142" s="126"/>
      <c r="W142" s="140">
        <v>130.80000000000001</v>
      </c>
      <c r="X142" s="140">
        <v>132.47999999999999</v>
      </c>
      <c r="Y142" s="140">
        <v>0</v>
      </c>
      <c r="Z142" s="139">
        <v>16551097.199999999</v>
      </c>
      <c r="AA142" s="60"/>
      <c r="AB142" s="140">
        <v>52.65</v>
      </c>
      <c r="AC142" s="28">
        <v>3310219.44</v>
      </c>
      <c r="AE142" s="140">
        <v>15.68</v>
      </c>
      <c r="AF142" s="140">
        <v>7.89</v>
      </c>
      <c r="AG142" s="140">
        <v>0</v>
      </c>
      <c r="AH142" s="44">
        <v>1481728.05</v>
      </c>
      <c r="AI142" s="60"/>
      <c r="AJ142" s="140">
        <v>6.96</v>
      </c>
      <c r="AK142" s="140">
        <v>3.5</v>
      </c>
      <c r="AL142" s="140">
        <v>0</v>
      </c>
      <c r="AM142" s="44">
        <v>657567.9</v>
      </c>
      <c r="AO142" s="28">
        <v>356.23999999999995</v>
      </c>
      <c r="AP142" s="117">
        <v>191.51</v>
      </c>
      <c r="AQ142" s="117">
        <v>33.44</v>
      </c>
      <c r="AR142" s="44">
        <v>687320.93</v>
      </c>
      <c r="AS142" s="60"/>
      <c r="AT142" s="71">
        <v>6.96</v>
      </c>
      <c r="AU142" s="71">
        <v>6.31</v>
      </c>
      <c r="AV142" s="71">
        <v>0</v>
      </c>
      <c r="AW142" s="44">
        <v>894066.25</v>
      </c>
      <c r="AX142" s="60"/>
      <c r="AY142" s="140">
        <v>4.18</v>
      </c>
      <c r="AZ142" s="140">
        <v>2.1</v>
      </c>
      <c r="BA142" s="140">
        <v>0</v>
      </c>
      <c r="BB142" s="28">
        <v>368767.88</v>
      </c>
      <c r="BC142" s="60"/>
      <c r="BD142" s="140">
        <v>13.93</v>
      </c>
      <c r="BE142" s="140">
        <v>7.01</v>
      </c>
      <c r="BF142" s="140">
        <v>0</v>
      </c>
      <c r="BG142" s="44">
        <v>551622.42000000004</v>
      </c>
      <c r="BH142" s="60"/>
      <c r="BI142" s="139">
        <v>6.96</v>
      </c>
      <c r="BJ142" s="139">
        <v>3.5</v>
      </c>
      <c r="BK142" s="139">
        <v>0</v>
      </c>
      <c r="BL142" s="44">
        <v>749375.32</v>
      </c>
      <c r="BM142" s="60"/>
      <c r="BN142" s="140">
        <v>10.45</v>
      </c>
      <c r="BO142" s="140">
        <v>5.26</v>
      </c>
      <c r="BP142" s="140">
        <v>0</v>
      </c>
      <c r="BQ142" s="139">
        <v>413848.53</v>
      </c>
      <c r="BR142" s="60"/>
      <c r="BS142" s="140">
        <v>6.96</v>
      </c>
      <c r="BT142" s="140">
        <v>3.5</v>
      </c>
      <c r="BU142" s="140">
        <v>0</v>
      </c>
      <c r="BV142" s="44">
        <v>1134470.68</v>
      </c>
      <c r="BW142" s="60"/>
      <c r="BX142" s="140">
        <v>6.96</v>
      </c>
      <c r="BY142" s="140">
        <v>3.5</v>
      </c>
      <c r="BZ142" s="140">
        <v>0</v>
      </c>
      <c r="CA142" s="44">
        <v>978825.88</v>
      </c>
      <c r="CB142" s="60"/>
      <c r="CC142" s="140">
        <v>13.93</v>
      </c>
      <c r="CD142" s="140">
        <v>7.01</v>
      </c>
      <c r="CE142" s="140">
        <v>0</v>
      </c>
      <c r="CF142" s="44">
        <v>661934.34</v>
      </c>
      <c r="CG142" s="60"/>
      <c r="CH142" s="28">
        <v>28440844.82</v>
      </c>
      <c r="CI142" s="60"/>
      <c r="CJ142" s="64">
        <v>27753523.890000001</v>
      </c>
      <c r="CK142" s="124"/>
      <c r="CN142" s="151"/>
    </row>
    <row r="143" spans="1:92" x14ac:dyDescent="0.25">
      <c r="A143" s="116" t="s">
        <v>35</v>
      </c>
      <c r="B143" s="24" t="s">
        <v>36</v>
      </c>
      <c r="C143" s="27" t="s">
        <v>5</v>
      </c>
      <c r="D143" s="27" t="s">
        <v>12</v>
      </c>
      <c r="E143" s="139">
        <v>183.95</v>
      </c>
      <c r="F143" s="68"/>
      <c r="G143" s="139">
        <v>63.819999999999993</v>
      </c>
      <c r="H143" s="139">
        <v>66.650000000000006</v>
      </c>
      <c r="I143" s="139">
        <v>118.63</v>
      </c>
      <c r="J143" s="68">
        <v>136</v>
      </c>
      <c r="K143" s="139">
        <v>90.97999999999999</v>
      </c>
      <c r="L143" s="139">
        <v>89.47999999999999</v>
      </c>
      <c r="M143" s="139">
        <v>40.989999999999995</v>
      </c>
      <c r="N143" s="139">
        <v>51.980000000000004</v>
      </c>
      <c r="O143" s="60"/>
      <c r="P143" s="132">
        <v>41.391178953137846</v>
      </c>
      <c r="Q143" s="132">
        <v>22.428821046862147</v>
      </c>
      <c r="R143" s="132">
        <v>43.226607289668408</v>
      </c>
      <c r="S143" s="132">
        <v>23.423392710331598</v>
      </c>
      <c r="T143" s="132">
        <v>33.712213757193759</v>
      </c>
      <c r="U143" s="132">
        <v>18.267786242806245</v>
      </c>
      <c r="V143" s="126"/>
      <c r="W143" s="140">
        <v>3.88</v>
      </c>
      <c r="X143" s="140">
        <v>3.09</v>
      </c>
      <c r="Y143" s="140">
        <v>2.41</v>
      </c>
      <c r="Z143" s="139">
        <v>612089.11</v>
      </c>
      <c r="AA143" s="60"/>
      <c r="AB143" s="140">
        <v>2.19</v>
      </c>
      <c r="AC143" s="28">
        <v>145601.35999999999</v>
      </c>
      <c r="AE143" s="140">
        <v>0.45</v>
      </c>
      <c r="AF143" s="140">
        <v>0.2</v>
      </c>
      <c r="AG143" s="140">
        <v>0.25</v>
      </c>
      <c r="AH143" s="44">
        <v>58903.75</v>
      </c>
      <c r="AI143" s="60"/>
      <c r="AJ143" s="140">
        <v>0.2</v>
      </c>
      <c r="AK143" s="140">
        <v>0.09</v>
      </c>
      <c r="AL143" s="140">
        <v>0.08</v>
      </c>
      <c r="AM143" s="44">
        <v>24004.13</v>
      </c>
      <c r="AO143" s="28">
        <v>13.069999999999997</v>
      </c>
      <c r="AP143" s="117">
        <v>4.2</v>
      </c>
      <c r="AQ143" s="117">
        <v>1.3</v>
      </c>
      <c r="AR143" s="44">
        <v>21790.74</v>
      </c>
      <c r="AS143" s="60"/>
      <c r="AT143" s="71">
        <v>0.2</v>
      </c>
      <c r="AU143" s="71">
        <v>0.16</v>
      </c>
      <c r="AV143" s="71">
        <v>0.2</v>
      </c>
      <c r="AW143" s="44">
        <v>39938</v>
      </c>
      <c r="AX143" s="60"/>
      <c r="AY143" s="140">
        <v>0.12</v>
      </c>
      <c r="AZ143" s="140">
        <v>0.05</v>
      </c>
      <c r="BA143" s="140">
        <v>0.06</v>
      </c>
      <c r="BB143" s="28">
        <v>13505.83</v>
      </c>
      <c r="BC143" s="60"/>
      <c r="BD143" s="140">
        <v>0.4</v>
      </c>
      <c r="BE143" s="140">
        <v>0.18</v>
      </c>
      <c r="BF143" s="140">
        <v>0.25</v>
      </c>
      <c r="BG143" s="44">
        <v>21864.69</v>
      </c>
      <c r="BH143" s="60"/>
      <c r="BI143" s="139">
        <v>0.2</v>
      </c>
      <c r="BJ143" s="139">
        <v>0.09</v>
      </c>
      <c r="BK143" s="139">
        <v>0.08</v>
      </c>
      <c r="BL143" s="44">
        <v>26507.54</v>
      </c>
      <c r="BM143" s="60"/>
      <c r="BN143" s="140">
        <v>0.3</v>
      </c>
      <c r="BO143" s="140">
        <v>0.13</v>
      </c>
      <c r="BP143" s="140">
        <v>0.17</v>
      </c>
      <c r="BQ143" s="139">
        <v>15805.8</v>
      </c>
      <c r="BR143" s="60"/>
      <c r="BS143" s="140">
        <v>0.2</v>
      </c>
      <c r="BT143" s="140">
        <v>0.09</v>
      </c>
      <c r="BU143" s="140">
        <v>0.08</v>
      </c>
      <c r="BV143" s="44">
        <v>40129.46</v>
      </c>
      <c r="BW143" s="60"/>
      <c r="BX143" s="140">
        <v>0.2</v>
      </c>
      <c r="BY143" s="140">
        <v>0.09</v>
      </c>
      <c r="BZ143" s="140">
        <v>0.08</v>
      </c>
      <c r="CA143" s="44">
        <v>34623.86</v>
      </c>
      <c r="CB143" s="60"/>
      <c r="CC143" s="140">
        <v>0.4</v>
      </c>
      <c r="CD143" s="140">
        <v>0.18</v>
      </c>
      <c r="CE143" s="140">
        <v>0.25</v>
      </c>
      <c r="CF143" s="44">
        <v>26237.13</v>
      </c>
      <c r="CG143" s="60"/>
      <c r="CH143" s="28">
        <v>1081001.3999999999</v>
      </c>
      <c r="CI143" s="60"/>
      <c r="CJ143" s="64">
        <v>1059210.6599999999</v>
      </c>
      <c r="CK143" s="124"/>
      <c r="CN143" s="151"/>
    </row>
    <row r="144" spans="1:92" x14ac:dyDescent="0.25">
      <c r="A144" s="116" t="s">
        <v>343</v>
      </c>
      <c r="B144" s="24" t="s">
        <v>344</v>
      </c>
      <c r="C144" s="27" t="s">
        <v>142</v>
      </c>
      <c r="D144" s="27" t="s">
        <v>120</v>
      </c>
      <c r="E144" s="139">
        <v>1711.48</v>
      </c>
      <c r="F144" s="68"/>
      <c r="G144" s="139">
        <v>680.66</v>
      </c>
      <c r="H144" s="139">
        <v>1018.4900000000001</v>
      </c>
      <c r="I144" s="139">
        <v>1018.4900000000001</v>
      </c>
      <c r="J144" s="68">
        <v>137</v>
      </c>
      <c r="K144" s="139">
        <v>1090.99</v>
      </c>
      <c r="L144" s="139">
        <v>1078.6599999999999</v>
      </c>
      <c r="M144" s="139">
        <v>620.49</v>
      </c>
      <c r="N144" s="139">
        <v>0</v>
      </c>
      <c r="O144" s="60"/>
      <c r="P144" s="132">
        <v>409.13308289438839</v>
      </c>
      <c r="Q144" s="132">
        <v>271.52691710561157</v>
      </c>
      <c r="R144" s="132">
        <v>612.19691710561176</v>
      </c>
      <c r="S144" s="132">
        <v>406.29308289438836</v>
      </c>
      <c r="T144" s="132">
        <v>0</v>
      </c>
      <c r="U144" s="132">
        <v>0</v>
      </c>
      <c r="V144" s="126"/>
      <c r="W144" s="140">
        <v>40.85</v>
      </c>
      <c r="X144" s="140">
        <v>46.86</v>
      </c>
      <c r="Y144" s="140">
        <v>0</v>
      </c>
      <c r="Z144" s="139">
        <v>5513889.1500000004</v>
      </c>
      <c r="AA144" s="60"/>
      <c r="AB144" s="140">
        <v>17.54</v>
      </c>
      <c r="AC144" s="28">
        <v>1102777.83</v>
      </c>
      <c r="AE144" s="140">
        <v>5.45</v>
      </c>
      <c r="AF144" s="140">
        <v>3.1</v>
      </c>
      <c r="AG144" s="140">
        <v>0</v>
      </c>
      <c r="AH144" s="44">
        <v>537495.75</v>
      </c>
      <c r="AI144" s="60"/>
      <c r="AJ144" s="140">
        <v>2.42</v>
      </c>
      <c r="AK144" s="140">
        <v>1.37</v>
      </c>
      <c r="AL144" s="140">
        <v>0</v>
      </c>
      <c r="AM144" s="44">
        <v>238258.35</v>
      </c>
      <c r="AO144" s="28">
        <v>119.86</v>
      </c>
      <c r="AP144" s="117">
        <v>48.06</v>
      </c>
      <c r="AQ144" s="117">
        <v>12.13</v>
      </c>
      <c r="AR144" s="44">
        <v>211626.56</v>
      </c>
      <c r="AS144" s="60"/>
      <c r="AT144" s="71">
        <v>2.42</v>
      </c>
      <c r="AU144" s="71">
        <v>2.48</v>
      </c>
      <c r="AV144" s="71">
        <v>0</v>
      </c>
      <c r="AW144" s="44">
        <v>330137.5</v>
      </c>
      <c r="AX144" s="60"/>
      <c r="AY144" s="140">
        <v>1.45</v>
      </c>
      <c r="AZ144" s="140">
        <v>0.82</v>
      </c>
      <c r="BA144" s="140">
        <v>0</v>
      </c>
      <c r="BB144" s="28">
        <v>133296.67000000001</v>
      </c>
      <c r="BC144" s="60"/>
      <c r="BD144" s="140">
        <v>4.84</v>
      </c>
      <c r="BE144" s="140">
        <v>2.75</v>
      </c>
      <c r="BF144" s="140">
        <v>0</v>
      </c>
      <c r="BG144" s="44">
        <v>199943.37</v>
      </c>
      <c r="BH144" s="60"/>
      <c r="BI144" s="139">
        <v>2.42</v>
      </c>
      <c r="BJ144" s="139">
        <v>1.37</v>
      </c>
      <c r="BK144" s="139">
        <v>0</v>
      </c>
      <c r="BL144" s="44">
        <v>271523.18</v>
      </c>
      <c r="BM144" s="60"/>
      <c r="BN144" s="140">
        <v>3.63</v>
      </c>
      <c r="BO144" s="140">
        <v>2.06</v>
      </c>
      <c r="BP144" s="140">
        <v>0</v>
      </c>
      <c r="BQ144" s="139">
        <v>149891.67000000001</v>
      </c>
      <c r="BR144" s="60"/>
      <c r="BS144" s="140">
        <v>2.42</v>
      </c>
      <c r="BT144" s="140">
        <v>1.37</v>
      </c>
      <c r="BU144" s="140">
        <v>0</v>
      </c>
      <c r="BV144" s="44">
        <v>411055.82</v>
      </c>
      <c r="BW144" s="60"/>
      <c r="BX144" s="140">
        <v>2.42</v>
      </c>
      <c r="BY144" s="140">
        <v>1.37</v>
      </c>
      <c r="BZ144" s="140">
        <v>0</v>
      </c>
      <c r="CA144" s="44">
        <v>354660.62</v>
      </c>
      <c r="CB144" s="60"/>
      <c r="CC144" s="140">
        <v>4.84</v>
      </c>
      <c r="CD144" s="140">
        <v>2.75</v>
      </c>
      <c r="CE144" s="140">
        <v>0</v>
      </c>
      <c r="CF144" s="44">
        <v>239927.49</v>
      </c>
      <c r="CG144" s="60"/>
      <c r="CH144" s="28">
        <v>9694483.9600000009</v>
      </c>
      <c r="CI144" s="60"/>
      <c r="CJ144" s="64">
        <v>9482857.4000000004</v>
      </c>
      <c r="CK144" s="124"/>
      <c r="CN144" s="151"/>
    </row>
    <row r="145" spans="1:92" x14ac:dyDescent="0.25">
      <c r="A145" s="116" t="s">
        <v>65</v>
      </c>
      <c r="B145" s="24" t="s">
        <v>66</v>
      </c>
      <c r="C145" s="27" t="s">
        <v>67</v>
      </c>
      <c r="D145" s="27" t="s">
        <v>12</v>
      </c>
      <c r="E145" s="139">
        <v>304.37</v>
      </c>
      <c r="F145" s="68"/>
      <c r="G145" s="139">
        <v>93.82</v>
      </c>
      <c r="H145" s="139">
        <v>120.66</v>
      </c>
      <c r="I145" s="139">
        <v>208.79999999999998</v>
      </c>
      <c r="J145" s="68">
        <v>138</v>
      </c>
      <c r="K145" s="139">
        <v>139.72999999999999</v>
      </c>
      <c r="L145" s="139">
        <v>137.97999999999999</v>
      </c>
      <c r="M145" s="139">
        <v>76.5</v>
      </c>
      <c r="N145" s="139">
        <v>88.14</v>
      </c>
      <c r="O145" s="60"/>
      <c r="P145" s="132">
        <v>36.477632674641455</v>
      </c>
      <c r="Q145" s="132">
        <v>57.342367325358538</v>
      </c>
      <c r="R145" s="132">
        <v>46.913143876809194</v>
      </c>
      <c r="S145" s="132">
        <v>73.74685612319081</v>
      </c>
      <c r="T145" s="132">
        <v>34.269223448549333</v>
      </c>
      <c r="U145" s="132">
        <v>53.870776551450668</v>
      </c>
      <c r="V145" s="126"/>
      <c r="W145" s="140">
        <v>5.29</v>
      </c>
      <c r="X145" s="140">
        <v>5.29</v>
      </c>
      <c r="Y145" s="140">
        <v>3.86</v>
      </c>
      <c r="Z145" s="139">
        <v>943672.46</v>
      </c>
      <c r="AA145" s="60"/>
      <c r="AB145" s="140">
        <v>3.4</v>
      </c>
      <c r="AC145" s="28">
        <v>225866.64</v>
      </c>
      <c r="AE145" s="140">
        <v>0.69</v>
      </c>
      <c r="AF145" s="140">
        <v>0.38</v>
      </c>
      <c r="AG145" s="140">
        <v>0.44</v>
      </c>
      <c r="AH145" s="44">
        <v>99018.59</v>
      </c>
      <c r="AI145" s="60"/>
      <c r="AJ145" s="140">
        <v>0.31</v>
      </c>
      <c r="AK145" s="140">
        <v>0.17</v>
      </c>
      <c r="AL145" s="140">
        <v>0.14000000000000001</v>
      </c>
      <c r="AM145" s="44">
        <v>40278.44</v>
      </c>
      <c r="AO145" s="28">
        <v>20.360000000000003</v>
      </c>
      <c r="AP145" s="117">
        <v>5.05</v>
      </c>
      <c r="AQ145" s="117">
        <v>2.15</v>
      </c>
      <c r="AR145" s="44">
        <v>32177.64</v>
      </c>
      <c r="AS145" s="60"/>
      <c r="AT145" s="71">
        <v>0.31</v>
      </c>
      <c r="AU145" s="71">
        <v>0.3</v>
      </c>
      <c r="AV145" s="71">
        <v>0.35</v>
      </c>
      <c r="AW145" s="44">
        <v>68544</v>
      </c>
      <c r="AX145" s="60"/>
      <c r="AY145" s="140">
        <v>0.18</v>
      </c>
      <c r="AZ145" s="140">
        <v>0.1</v>
      </c>
      <c r="BA145" s="140">
        <v>0.11</v>
      </c>
      <c r="BB145" s="28">
        <v>22901.19</v>
      </c>
      <c r="BC145" s="60"/>
      <c r="BD145" s="140">
        <v>0.62</v>
      </c>
      <c r="BE145" s="140">
        <v>0.34</v>
      </c>
      <c r="BF145" s="140">
        <v>0.44</v>
      </c>
      <c r="BG145" s="44">
        <v>36880.199999999997</v>
      </c>
      <c r="BH145" s="60"/>
      <c r="BI145" s="139">
        <v>0.31</v>
      </c>
      <c r="BJ145" s="139">
        <v>0.17</v>
      </c>
      <c r="BK145" s="139">
        <v>0.14000000000000001</v>
      </c>
      <c r="BL145" s="44">
        <v>44418.04</v>
      </c>
      <c r="BM145" s="60"/>
      <c r="BN145" s="140">
        <v>0.46</v>
      </c>
      <c r="BO145" s="140">
        <v>0.25</v>
      </c>
      <c r="BP145" s="140">
        <v>0.28999999999999998</v>
      </c>
      <c r="BQ145" s="139">
        <v>26343</v>
      </c>
      <c r="BR145" s="60"/>
      <c r="BS145" s="140">
        <v>0.31</v>
      </c>
      <c r="BT145" s="140">
        <v>0.17</v>
      </c>
      <c r="BU145" s="140">
        <v>0.14000000000000001</v>
      </c>
      <c r="BV145" s="44">
        <v>67243.960000000006</v>
      </c>
      <c r="BW145" s="60"/>
      <c r="BX145" s="140">
        <v>0.31</v>
      </c>
      <c r="BY145" s="140">
        <v>0.17</v>
      </c>
      <c r="BZ145" s="140">
        <v>0.14000000000000001</v>
      </c>
      <c r="CA145" s="44">
        <v>58018.36</v>
      </c>
      <c r="CB145" s="60"/>
      <c r="CC145" s="140">
        <v>0.62</v>
      </c>
      <c r="CD145" s="140">
        <v>0.34</v>
      </c>
      <c r="CE145" s="140">
        <v>0.44</v>
      </c>
      <c r="CF145" s="44">
        <v>44255.4</v>
      </c>
      <c r="CG145" s="60"/>
      <c r="CH145" s="28">
        <v>1709617.92</v>
      </c>
      <c r="CI145" s="60"/>
      <c r="CJ145" s="64">
        <v>1677440.28</v>
      </c>
      <c r="CK145" s="124"/>
      <c r="CN145" s="151"/>
    </row>
    <row r="146" spans="1:92" x14ac:dyDescent="0.25">
      <c r="A146" s="116" t="s">
        <v>195</v>
      </c>
      <c r="B146" s="24" t="s">
        <v>196</v>
      </c>
      <c r="C146" s="27" t="s">
        <v>142</v>
      </c>
      <c r="D146" s="27" t="s">
        <v>120</v>
      </c>
      <c r="E146" s="139">
        <v>897.5</v>
      </c>
      <c r="F146" s="68"/>
      <c r="G146" s="139">
        <v>343.5</v>
      </c>
      <c r="H146" s="139">
        <v>540.5</v>
      </c>
      <c r="I146" s="139">
        <v>540.5</v>
      </c>
      <c r="J146" s="68">
        <v>139</v>
      </c>
      <c r="K146" s="139">
        <v>553</v>
      </c>
      <c r="L146" s="139">
        <v>539.5</v>
      </c>
      <c r="M146" s="139">
        <v>344.5</v>
      </c>
      <c r="N146" s="139">
        <v>0</v>
      </c>
      <c r="O146" s="60"/>
      <c r="P146" s="132">
        <v>108.02375565610859</v>
      </c>
      <c r="Q146" s="132">
        <v>235.47624434389141</v>
      </c>
      <c r="R146" s="132">
        <v>169.97624434389141</v>
      </c>
      <c r="S146" s="132">
        <v>370.52375565610862</v>
      </c>
      <c r="T146" s="132">
        <v>0</v>
      </c>
      <c r="U146" s="132">
        <v>0</v>
      </c>
      <c r="V146" s="126"/>
      <c r="W146" s="140">
        <v>18.97</v>
      </c>
      <c r="X146" s="140">
        <v>23.31</v>
      </c>
      <c r="Y146" s="140">
        <v>0</v>
      </c>
      <c r="Z146" s="139">
        <v>2657932.2000000002</v>
      </c>
      <c r="AA146" s="60"/>
      <c r="AB146" s="140">
        <v>8.4499999999999993</v>
      </c>
      <c r="AC146" s="28">
        <v>531586.43999999994</v>
      </c>
      <c r="AE146" s="140">
        <v>2.76</v>
      </c>
      <c r="AF146" s="140">
        <v>1.72</v>
      </c>
      <c r="AG146" s="140">
        <v>0</v>
      </c>
      <c r="AH146" s="44">
        <v>281635.20000000001</v>
      </c>
      <c r="AI146" s="60"/>
      <c r="AJ146" s="140">
        <v>1.22</v>
      </c>
      <c r="AK146" s="140">
        <v>0.76</v>
      </c>
      <c r="AL146" s="140">
        <v>0</v>
      </c>
      <c r="AM146" s="44">
        <v>124472.7</v>
      </c>
      <c r="AO146" s="28">
        <v>58.37</v>
      </c>
      <c r="AP146" s="117">
        <v>18.98</v>
      </c>
      <c r="AQ146" s="117">
        <v>6.36</v>
      </c>
      <c r="AR146" s="44">
        <v>97860.82</v>
      </c>
      <c r="AS146" s="60"/>
      <c r="AT146" s="71">
        <v>1.22</v>
      </c>
      <c r="AU146" s="71">
        <v>1.37</v>
      </c>
      <c r="AV146" s="71">
        <v>0</v>
      </c>
      <c r="AW146" s="44">
        <v>174501.25</v>
      </c>
      <c r="AX146" s="60"/>
      <c r="AY146" s="140">
        <v>0.73</v>
      </c>
      <c r="AZ146" s="140">
        <v>0.45</v>
      </c>
      <c r="BA146" s="140">
        <v>0</v>
      </c>
      <c r="BB146" s="28">
        <v>69290.78</v>
      </c>
      <c r="BC146" s="60"/>
      <c r="BD146" s="140">
        <v>2.4500000000000002</v>
      </c>
      <c r="BE146" s="140">
        <v>1.53</v>
      </c>
      <c r="BF146" s="140">
        <v>0</v>
      </c>
      <c r="BG146" s="44">
        <v>104845.14</v>
      </c>
      <c r="BH146" s="60"/>
      <c r="BI146" s="139">
        <v>1.22</v>
      </c>
      <c r="BJ146" s="139">
        <v>0.76</v>
      </c>
      <c r="BK146" s="139">
        <v>0</v>
      </c>
      <c r="BL146" s="44">
        <v>141851.16</v>
      </c>
      <c r="BM146" s="60"/>
      <c r="BN146" s="140">
        <v>1.84</v>
      </c>
      <c r="BO146" s="140">
        <v>1.1399999999999999</v>
      </c>
      <c r="BP146" s="140">
        <v>0</v>
      </c>
      <c r="BQ146" s="139">
        <v>78502.14</v>
      </c>
      <c r="BR146" s="60"/>
      <c r="BS146" s="140">
        <v>1.22</v>
      </c>
      <c r="BT146" s="140">
        <v>0.76</v>
      </c>
      <c r="BU146" s="140">
        <v>0</v>
      </c>
      <c r="BV146" s="44">
        <v>214746.84</v>
      </c>
      <c r="BW146" s="60"/>
      <c r="BX146" s="140">
        <v>1.22</v>
      </c>
      <c r="BY146" s="140">
        <v>0.76</v>
      </c>
      <c r="BZ146" s="140">
        <v>0</v>
      </c>
      <c r="CA146" s="44">
        <v>185284.44</v>
      </c>
      <c r="CB146" s="60"/>
      <c r="CC146" s="140">
        <v>2.4500000000000002</v>
      </c>
      <c r="CD146" s="140">
        <v>1.53</v>
      </c>
      <c r="CE146" s="140">
        <v>0</v>
      </c>
      <c r="CF146" s="44">
        <v>125811.78</v>
      </c>
      <c r="CG146" s="60"/>
      <c r="CH146" s="28">
        <v>4788320.8900000006</v>
      </c>
      <c r="CI146" s="60"/>
      <c r="CJ146" s="64">
        <v>4690460.07</v>
      </c>
      <c r="CK146" s="124"/>
      <c r="CN146" s="151"/>
    </row>
    <row r="147" spans="1:92" x14ac:dyDescent="0.25">
      <c r="A147" s="116" t="s">
        <v>177</v>
      </c>
      <c r="B147" s="24" t="s">
        <v>178</v>
      </c>
      <c r="C147" s="27" t="s">
        <v>142</v>
      </c>
      <c r="D147" s="27" t="s">
        <v>120</v>
      </c>
      <c r="E147" s="139">
        <v>2166.25</v>
      </c>
      <c r="F147" s="68"/>
      <c r="G147" s="139">
        <v>840.25</v>
      </c>
      <c r="H147" s="139">
        <v>1302</v>
      </c>
      <c r="I147" s="139">
        <v>1302</v>
      </c>
      <c r="J147" s="68">
        <v>140</v>
      </c>
      <c r="K147" s="139">
        <v>1394.25</v>
      </c>
      <c r="L147" s="139">
        <v>1370.25</v>
      </c>
      <c r="M147" s="139">
        <v>772</v>
      </c>
      <c r="N147" s="139">
        <v>0</v>
      </c>
      <c r="O147" s="60"/>
      <c r="P147" s="132">
        <v>159.24448593768233</v>
      </c>
      <c r="Q147" s="132">
        <v>681.00551406231762</v>
      </c>
      <c r="R147" s="132">
        <v>246.75551406231764</v>
      </c>
      <c r="S147" s="132">
        <v>1055.2444859376824</v>
      </c>
      <c r="T147" s="132">
        <v>0</v>
      </c>
      <c r="U147" s="132">
        <v>0</v>
      </c>
      <c r="V147" s="126"/>
      <c r="W147" s="140">
        <v>44.66</v>
      </c>
      <c r="X147" s="140">
        <v>54.54</v>
      </c>
      <c r="Y147" s="140">
        <v>0</v>
      </c>
      <c r="Z147" s="139">
        <v>6236208</v>
      </c>
      <c r="AA147" s="60"/>
      <c r="AB147" s="140">
        <v>19.84</v>
      </c>
      <c r="AC147" s="28">
        <v>1247241.6000000001</v>
      </c>
      <c r="AE147" s="140">
        <v>6.97</v>
      </c>
      <c r="AF147" s="140">
        <v>3.86</v>
      </c>
      <c r="AG147" s="140">
        <v>0</v>
      </c>
      <c r="AH147" s="44">
        <v>680827.95</v>
      </c>
      <c r="AI147" s="60"/>
      <c r="AJ147" s="140">
        <v>3.09</v>
      </c>
      <c r="AK147" s="140">
        <v>1.71</v>
      </c>
      <c r="AL147" s="140">
        <v>0</v>
      </c>
      <c r="AM147" s="44">
        <v>301752</v>
      </c>
      <c r="AO147" s="28">
        <v>137.54000000000002</v>
      </c>
      <c r="AP147" s="117">
        <v>31.2</v>
      </c>
      <c r="AQ147" s="117">
        <v>15.36</v>
      </c>
      <c r="AR147" s="44">
        <v>214211.59</v>
      </c>
      <c r="AS147" s="60"/>
      <c r="AT147" s="71">
        <v>3.09</v>
      </c>
      <c r="AU147" s="71">
        <v>3.08</v>
      </c>
      <c r="AV147" s="71">
        <v>0</v>
      </c>
      <c r="AW147" s="44">
        <v>415703.75</v>
      </c>
      <c r="AX147" s="60"/>
      <c r="AY147" s="140">
        <v>1.85</v>
      </c>
      <c r="AZ147" s="140">
        <v>1.02</v>
      </c>
      <c r="BA147" s="140">
        <v>0</v>
      </c>
      <c r="BB147" s="28">
        <v>168529.27</v>
      </c>
      <c r="BC147" s="60"/>
      <c r="BD147" s="140">
        <v>6.19</v>
      </c>
      <c r="BE147" s="140">
        <v>3.43</v>
      </c>
      <c r="BF147" s="140">
        <v>0</v>
      </c>
      <c r="BG147" s="44">
        <v>253419.66</v>
      </c>
      <c r="BH147" s="60"/>
      <c r="BI147" s="139">
        <v>3.09</v>
      </c>
      <c r="BJ147" s="139">
        <v>1.71</v>
      </c>
      <c r="BK147" s="139">
        <v>0</v>
      </c>
      <c r="BL147" s="44">
        <v>343881.6</v>
      </c>
      <c r="BM147" s="60"/>
      <c r="BN147" s="140">
        <v>4.6399999999999997</v>
      </c>
      <c r="BO147" s="140">
        <v>2.57</v>
      </c>
      <c r="BP147" s="140">
        <v>0</v>
      </c>
      <c r="BQ147" s="139">
        <v>189933.03</v>
      </c>
      <c r="BR147" s="60"/>
      <c r="BS147" s="140">
        <v>3.09</v>
      </c>
      <c r="BT147" s="140">
        <v>1.71</v>
      </c>
      <c r="BU147" s="140">
        <v>0</v>
      </c>
      <c r="BV147" s="44">
        <v>520598.4</v>
      </c>
      <c r="BW147" s="60"/>
      <c r="BX147" s="140">
        <v>3.09</v>
      </c>
      <c r="BY147" s="140">
        <v>1.71</v>
      </c>
      <c r="BZ147" s="140">
        <v>0</v>
      </c>
      <c r="CA147" s="44">
        <v>449174.4</v>
      </c>
      <c r="CB147" s="60"/>
      <c r="CC147" s="140">
        <v>6.19</v>
      </c>
      <c r="CD147" s="140">
        <v>3.43</v>
      </c>
      <c r="CE147" s="140">
        <v>0</v>
      </c>
      <c r="CF147" s="44">
        <v>304097.82</v>
      </c>
      <c r="CG147" s="60"/>
      <c r="CH147" s="28">
        <v>11325579.07</v>
      </c>
      <c r="CI147" s="60"/>
      <c r="CJ147" s="64">
        <v>11111367.48</v>
      </c>
      <c r="CK147" s="124"/>
      <c r="CN147" s="151"/>
    </row>
    <row r="148" spans="1:92" x14ac:dyDescent="0.25">
      <c r="A148" s="116" t="s">
        <v>60</v>
      </c>
      <c r="B148" s="24" t="s">
        <v>61</v>
      </c>
      <c r="C148" s="27" t="s">
        <v>62</v>
      </c>
      <c r="D148" s="27" t="s">
        <v>12</v>
      </c>
      <c r="E148" s="139">
        <v>395.19</v>
      </c>
      <c r="F148" s="68"/>
      <c r="G148" s="139">
        <v>115.97999999999999</v>
      </c>
      <c r="H148" s="139">
        <v>164.14999999999998</v>
      </c>
      <c r="I148" s="139">
        <v>277.62999999999994</v>
      </c>
      <c r="J148" s="68">
        <v>141</v>
      </c>
      <c r="K148" s="139">
        <v>183.54999999999998</v>
      </c>
      <c r="L148" s="139">
        <v>181.97</v>
      </c>
      <c r="M148" s="139">
        <v>98.16</v>
      </c>
      <c r="N148" s="139">
        <v>113.47999999999999</v>
      </c>
      <c r="O148" s="60"/>
      <c r="P148" s="132">
        <v>53.332943776834945</v>
      </c>
      <c r="Q148" s="132">
        <v>62.647056223165045</v>
      </c>
      <c r="R148" s="132">
        <v>75.483727547572485</v>
      </c>
      <c r="S148" s="132">
        <v>88.666272452427492</v>
      </c>
      <c r="T148" s="132">
        <v>52.183328675592598</v>
      </c>
      <c r="U148" s="132">
        <v>61.296671324407392</v>
      </c>
      <c r="V148" s="126"/>
      <c r="W148" s="140">
        <v>6.68</v>
      </c>
      <c r="X148" s="140">
        <v>7.32</v>
      </c>
      <c r="Y148" s="140">
        <v>5.0599999999999996</v>
      </c>
      <c r="Z148" s="139">
        <v>1245269.96</v>
      </c>
      <c r="AA148" s="60"/>
      <c r="AB148" s="140">
        <v>4.4800000000000004</v>
      </c>
      <c r="AC148" s="28">
        <v>297729.81</v>
      </c>
      <c r="AE148" s="140">
        <v>0.91</v>
      </c>
      <c r="AF148" s="140">
        <v>0.49</v>
      </c>
      <c r="AG148" s="140">
        <v>0.56000000000000005</v>
      </c>
      <c r="AH148" s="44">
        <v>128423.96</v>
      </c>
      <c r="AI148" s="60"/>
      <c r="AJ148" s="140">
        <v>0.4</v>
      </c>
      <c r="AK148" s="140">
        <v>0.21</v>
      </c>
      <c r="AL148" s="140">
        <v>0.18</v>
      </c>
      <c r="AM148" s="44">
        <v>51337.53</v>
      </c>
      <c r="AO148" s="28">
        <v>26.809999999999992</v>
      </c>
      <c r="AP148" s="117">
        <v>7.2399999999999993</v>
      </c>
      <c r="AQ148" s="117">
        <v>2.8</v>
      </c>
      <c r="AR148" s="44">
        <v>43079.14</v>
      </c>
      <c r="AS148" s="60"/>
      <c r="AT148" s="71">
        <v>0.4</v>
      </c>
      <c r="AU148" s="71">
        <v>0.39</v>
      </c>
      <c r="AV148" s="71">
        <v>0.45</v>
      </c>
      <c r="AW148" s="44">
        <v>88513</v>
      </c>
      <c r="AX148" s="60"/>
      <c r="AY148" s="140">
        <v>0.24</v>
      </c>
      <c r="AZ148" s="140">
        <v>0.13</v>
      </c>
      <c r="BA148" s="140">
        <v>0.15</v>
      </c>
      <c r="BB148" s="28">
        <v>30534.92</v>
      </c>
      <c r="BC148" s="60"/>
      <c r="BD148" s="140">
        <v>0.81</v>
      </c>
      <c r="BE148" s="140">
        <v>0.43</v>
      </c>
      <c r="BF148" s="140">
        <v>0.56000000000000005</v>
      </c>
      <c r="BG148" s="44">
        <v>47417.4</v>
      </c>
      <c r="BH148" s="60"/>
      <c r="BI148" s="139">
        <v>0.4</v>
      </c>
      <c r="BJ148" s="139">
        <v>0.21</v>
      </c>
      <c r="BK148" s="139">
        <v>0.18</v>
      </c>
      <c r="BL148" s="44">
        <v>56597.18</v>
      </c>
      <c r="BM148" s="60"/>
      <c r="BN148" s="140">
        <v>0.61</v>
      </c>
      <c r="BO148" s="140">
        <v>0.32</v>
      </c>
      <c r="BP148" s="140">
        <v>0.37</v>
      </c>
      <c r="BQ148" s="139">
        <v>34245.9</v>
      </c>
      <c r="BR148" s="60"/>
      <c r="BS148" s="140">
        <v>0.4</v>
      </c>
      <c r="BT148" s="140">
        <v>0.21</v>
      </c>
      <c r="BU148" s="140">
        <v>0.18</v>
      </c>
      <c r="BV148" s="44">
        <v>85681.82</v>
      </c>
      <c r="BW148" s="60"/>
      <c r="BX148" s="140">
        <v>0.4</v>
      </c>
      <c r="BY148" s="140">
        <v>0.21</v>
      </c>
      <c r="BZ148" s="140">
        <v>0.18</v>
      </c>
      <c r="CA148" s="44">
        <v>73926.62</v>
      </c>
      <c r="CB148" s="60"/>
      <c r="CC148" s="140">
        <v>0.81</v>
      </c>
      <c r="CD148" s="140">
        <v>0.43</v>
      </c>
      <c r="CE148" s="140">
        <v>0.56000000000000005</v>
      </c>
      <c r="CF148" s="44">
        <v>56899.8</v>
      </c>
      <c r="CG148" s="60"/>
      <c r="CH148" s="28">
        <v>2239657.04</v>
      </c>
      <c r="CI148" s="60"/>
      <c r="CJ148" s="64">
        <v>2196577.9</v>
      </c>
      <c r="CK148" s="124"/>
      <c r="CN148" s="151"/>
    </row>
    <row r="149" spans="1:92" x14ac:dyDescent="0.25">
      <c r="A149" s="116" t="s">
        <v>513</v>
      </c>
      <c r="B149" s="24" t="s">
        <v>514</v>
      </c>
      <c r="C149" s="27" t="s">
        <v>515</v>
      </c>
      <c r="D149" s="27" t="s">
        <v>12</v>
      </c>
      <c r="E149" s="139">
        <v>565.88</v>
      </c>
      <c r="F149" s="68"/>
      <c r="G149" s="139">
        <v>151.14999999999998</v>
      </c>
      <c r="H149" s="139">
        <v>218.32</v>
      </c>
      <c r="I149" s="139">
        <v>410.15</v>
      </c>
      <c r="J149" s="68">
        <v>142</v>
      </c>
      <c r="K149" s="139">
        <v>233.39</v>
      </c>
      <c r="L149" s="139">
        <v>228.80999999999997</v>
      </c>
      <c r="M149" s="139">
        <v>140.66</v>
      </c>
      <c r="N149" s="139">
        <v>191.82999999999998</v>
      </c>
      <c r="O149" s="60"/>
      <c r="P149" s="132">
        <v>77.823534651701408</v>
      </c>
      <c r="Q149" s="132">
        <v>73.326465348298569</v>
      </c>
      <c r="R149" s="132">
        <v>112.40776768216641</v>
      </c>
      <c r="S149" s="132">
        <v>105.91223231783358</v>
      </c>
      <c r="T149" s="132">
        <v>98.768697666132198</v>
      </c>
      <c r="U149" s="132">
        <v>93.061302333867786</v>
      </c>
      <c r="V149" s="126"/>
      <c r="W149" s="140">
        <v>8.85</v>
      </c>
      <c r="X149" s="140">
        <v>9.85</v>
      </c>
      <c r="Y149" s="140">
        <v>8.66</v>
      </c>
      <c r="Z149" s="139">
        <v>1800533.06</v>
      </c>
      <c r="AA149" s="60"/>
      <c r="AB149" s="140">
        <v>6.62</v>
      </c>
      <c r="AC149" s="28">
        <v>443413.45</v>
      </c>
      <c r="AE149" s="140">
        <v>1.1599999999999999</v>
      </c>
      <c r="AF149" s="140">
        <v>0.7</v>
      </c>
      <c r="AG149" s="140">
        <v>0.95</v>
      </c>
      <c r="AH149" s="44">
        <v>185486.6</v>
      </c>
      <c r="AI149" s="60"/>
      <c r="AJ149" s="140">
        <v>0.51</v>
      </c>
      <c r="AK149" s="140">
        <v>0.31</v>
      </c>
      <c r="AL149" s="140">
        <v>0.31</v>
      </c>
      <c r="AM149" s="44">
        <v>73920.759999999995</v>
      </c>
      <c r="AO149" s="28">
        <v>38.660000000000004</v>
      </c>
      <c r="AP149" s="117">
        <v>11.12</v>
      </c>
      <c r="AQ149" s="117">
        <v>4.01</v>
      </c>
      <c r="AR149" s="44">
        <v>62939.45</v>
      </c>
      <c r="AS149" s="60"/>
      <c r="AT149" s="71">
        <v>0.51</v>
      </c>
      <c r="AU149" s="71">
        <v>0.56000000000000005</v>
      </c>
      <c r="AV149" s="71">
        <v>0.76</v>
      </c>
      <c r="AW149" s="44">
        <v>131686.65</v>
      </c>
      <c r="AX149" s="60"/>
      <c r="AY149" s="140">
        <v>0.31</v>
      </c>
      <c r="AZ149" s="140">
        <v>0.18</v>
      </c>
      <c r="BA149" s="140">
        <v>0.25</v>
      </c>
      <c r="BB149" s="28">
        <v>43453.54</v>
      </c>
      <c r="BC149" s="60"/>
      <c r="BD149" s="140">
        <v>1.03</v>
      </c>
      <c r="BE149" s="140">
        <v>0.62</v>
      </c>
      <c r="BF149" s="140">
        <v>0.95</v>
      </c>
      <c r="BG149" s="44">
        <v>68491.8</v>
      </c>
      <c r="BH149" s="60"/>
      <c r="BI149" s="139">
        <v>0.51</v>
      </c>
      <c r="BJ149" s="139">
        <v>0.31</v>
      </c>
      <c r="BK149" s="139">
        <v>0.31</v>
      </c>
      <c r="BL149" s="44">
        <v>80955.460000000006</v>
      </c>
      <c r="BM149" s="60"/>
      <c r="BN149" s="140">
        <v>0.77</v>
      </c>
      <c r="BO149" s="140">
        <v>0.46</v>
      </c>
      <c r="BP149" s="140">
        <v>0.63</v>
      </c>
      <c r="BQ149" s="139">
        <v>48997.98</v>
      </c>
      <c r="BR149" s="60"/>
      <c r="BS149" s="140">
        <v>0.51</v>
      </c>
      <c r="BT149" s="140">
        <v>0.31</v>
      </c>
      <c r="BU149" s="140">
        <v>0.31</v>
      </c>
      <c r="BV149" s="44">
        <v>122557.54</v>
      </c>
      <c r="BW149" s="60"/>
      <c r="BX149" s="140">
        <v>0.51</v>
      </c>
      <c r="BY149" s="140">
        <v>0.31</v>
      </c>
      <c r="BZ149" s="140">
        <v>0.31</v>
      </c>
      <c r="CA149" s="44">
        <v>105743.14</v>
      </c>
      <c r="CB149" s="60"/>
      <c r="CC149" s="140">
        <v>1.03</v>
      </c>
      <c r="CD149" s="140">
        <v>0.62</v>
      </c>
      <c r="CE149" s="140">
        <v>0.95</v>
      </c>
      <c r="CF149" s="44">
        <v>82188.600000000006</v>
      </c>
      <c r="CG149" s="60"/>
      <c r="CH149" s="28">
        <v>3250368.0300000003</v>
      </c>
      <c r="CI149" s="60"/>
      <c r="CJ149" s="64">
        <v>3187428.58</v>
      </c>
      <c r="CK149" s="124"/>
      <c r="CN149" s="151"/>
    </row>
    <row r="150" spans="1:92" x14ac:dyDescent="0.25">
      <c r="A150" s="116" t="s">
        <v>209</v>
      </c>
      <c r="B150" s="24" t="s">
        <v>210</v>
      </c>
      <c r="C150" s="27" t="s">
        <v>142</v>
      </c>
      <c r="D150" s="27" t="s">
        <v>131</v>
      </c>
      <c r="E150" s="139">
        <v>4022</v>
      </c>
      <c r="F150" s="68"/>
      <c r="G150" s="139">
        <v>0</v>
      </c>
      <c r="H150" s="139">
        <v>0</v>
      </c>
      <c r="I150" s="139">
        <v>4022</v>
      </c>
      <c r="J150" s="68">
        <v>143</v>
      </c>
      <c r="K150" s="139">
        <v>0</v>
      </c>
      <c r="L150" s="139">
        <v>0</v>
      </c>
      <c r="M150" s="139">
        <v>0</v>
      </c>
      <c r="N150" s="139">
        <v>4022</v>
      </c>
      <c r="O150" s="60"/>
      <c r="P150" s="132">
        <v>0</v>
      </c>
      <c r="Q150" s="132">
        <v>0</v>
      </c>
      <c r="R150" s="132">
        <v>0</v>
      </c>
      <c r="S150" s="132">
        <v>0</v>
      </c>
      <c r="T150" s="132">
        <v>194</v>
      </c>
      <c r="U150" s="132">
        <v>3828</v>
      </c>
      <c r="V150" s="126"/>
      <c r="W150" s="140">
        <v>0</v>
      </c>
      <c r="X150" s="140">
        <v>0</v>
      </c>
      <c r="Y150" s="140">
        <v>162.82</v>
      </c>
      <c r="Z150" s="139">
        <v>11750068.119999999</v>
      </c>
      <c r="AA150" s="60"/>
      <c r="AB150" s="140">
        <v>54.26</v>
      </c>
      <c r="AC150" s="28">
        <v>3916297.7</v>
      </c>
      <c r="AE150" s="140">
        <v>0</v>
      </c>
      <c r="AF150" s="140">
        <v>0</v>
      </c>
      <c r="AG150" s="140">
        <v>20.11</v>
      </c>
      <c r="AH150" s="44">
        <v>1451258.26</v>
      </c>
      <c r="AI150" s="60"/>
      <c r="AJ150" s="140">
        <v>0</v>
      </c>
      <c r="AK150" s="140">
        <v>0</v>
      </c>
      <c r="AL150" s="140">
        <v>6.7</v>
      </c>
      <c r="AM150" s="44">
        <v>483512.2</v>
      </c>
      <c r="AO150" s="28">
        <v>249.25</v>
      </c>
      <c r="AP150" s="117">
        <v>33.950000000000003</v>
      </c>
      <c r="AQ150" s="117">
        <v>28.52</v>
      </c>
      <c r="AR150" s="44">
        <v>360857.24</v>
      </c>
      <c r="AS150" s="60"/>
      <c r="AT150" s="71">
        <v>0</v>
      </c>
      <c r="AU150" s="71">
        <v>0</v>
      </c>
      <c r="AV150" s="71">
        <v>16.079999999999998</v>
      </c>
      <c r="AW150" s="44">
        <v>1260913.2</v>
      </c>
      <c r="AX150" s="60"/>
      <c r="AY150" s="140">
        <v>0</v>
      </c>
      <c r="AZ150" s="140">
        <v>0</v>
      </c>
      <c r="BA150" s="140">
        <v>5.36</v>
      </c>
      <c r="BB150" s="28">
        <v>314744.56</v>
      </c>
      <c r="BC150" s="60"/>
      <c r="BD150" s="140">
        <v>0</v>
      </c>
      <c r="BE150" s="140">
        <v>0</v>
      </c>
      <c r="BF150" s="140">
        <v>20.11</v>
      </c>
      <c r="BG150" s="44">
        <v>529757.73</v>
      </c>
      <c r="BH150" s="60"/>
      <c r="BI150" s="139">
        <v>0</v>
      </c>
      <c r="BJ150" s="139">
        <v>0</v>
      </c>
      <c r="BK150" s="139">
        <v>6.7</v>
      </c>
      <c r="BL150" s="44">
        <v>480001.4</v>
      </c>
      <c r="BM150" s="60"/>
      <c r="BN150" s="140">
        <v>0</v>
      </c>
      <c r="BO150" s="140">
        <v>0</v>
      </c>
      <c r="BP150" s="140">
        <v>13.4</v>
      </c>
      <c r="BQ150" s="139">
        <v>352996.2</v>
      </c>
      <c r="BR150" s="60"/>
      <c r="BS150" s="140">
        <v>0</v>
      </c>
      <c r="BT150" s="140">
        <v>0</v>
      </c>
      <c r="BU150" s="140">
        <v>6.7</v>
      </c>
      <c r="BV150" s="44">
        <v>726668.6</v>
      </c>
      <c r="BW150" s="60"/>
      <c r="BX150" s="140">
        <v>0</v>
      </c>
      <c r="BY150" s="140">
        <v>0</v>
      </c>
      <c r="BZ150" s="140">
        <v>6.7</v>
      </c>
      <c r="CA150" s="44">
        <v>626972.6</v>
      </c>
      <c r="CB150" s="60"/>
      <c r="CC150" s="140">
        <v>0</v>
      </c>
      <c r="CD150" s="140">
        <v>0</v>
      </c>
      <c r="CE150" s="140">
        <v>20.11</v>
      </c>
      <c r="CF150" s="44">
        <v>635697.21</v>
      </c>
      <c r="CG150" s="60"/>
      <c r="CH150" s="28">
        <v>22889745.02</v>
      </c>
      <c r="CI150" s="60"/>
      <c r="CJ150" s="64">
        <v>22528887.780000001</v>
      </c>
      <c r="CK150" s="124"/>
      <c r="CN150" s="151"/>
    </row>
    <row r="151" spans="1:92" x14ac:dyDescent="0.25">
      <c r="A151" s="116" t="s">
        <v>197</v>
      </c>
      <c r="B151" s="24" t="s">
        <v>198</v>
      </c>
      <c r="C151" s="27" t="s">
        <v>142</v>
      </c>
      <c r="D151" s="27" t="s">
        <v>120</v>
      </c>
      <c r="E151" s="139">
        <v>556.25</v>
      </c>
      <c r="F151" s="68"/>
      <c r="G151" s="139">
        <v>223</v>
      </c>
      <c r="H151" s="139">
        <v>327.5</v>
      </c>
      <c r="I151" s="139">
        <v>327.5</v>
      </c>
      <c r="J151" s="68">
        <v>144</v>
      </c>
      <c r="K151" s="139">
        <v>364.25</v>
      </c>
      <c r="L151" s="139">
        <v>358.5</v>
      </c>
      <c r="M151" s="139">
        <v>192</v>
      </c>
      <c r="N151" s="139">
        <v>0</v>
      </c>
      <c r="O151" s="60"/>
      <c r="P151" s="132">
        <v>105.32243415077203</v>
      </c>
      <c r="Q151" s="132">
        <v>117.67756584922797</v>
      </c>
      <c r="R151" s="132">
        <v>154.67756584922796</v>
      </c>
      <c r="S151" s="132">
        <v>172.82243415077204</v>
      </c>
      <c r="T151" s="132">
        <v>0</v>
      </c>
      <c r="U151" s="132">
        <v>0</v>
      </c>
      <c r="V151" s="126"/>
      <c r="W151" s="140">
        <v>12.9</v>
      </c>
      <c r="X151" s="140">
        <v>14.64</v>
      </c>
      <c r="Y151" s="140">
        <v>0</v>
      </c>
      <c r="Z151" s="139">
        <v>1731302.1</v>
      </c>
      <c r="AA151" s="60"/>
      <c r="AB151" s="140">
        <v>5.5</v>
      </c>
      <c r="AC151" s="28">
        <v>346260.42</v>
      </c>
      <c r="AE151" s="140">
        <v>1.82</v>
      </c>
      <c r="AF151" s="140">
        <v>0.96</v>
      </c>
      <c r="AG151" s="140">
        <v>0</v>
      </c>
      <c r="AH151" s="44">
        <v>174764.7</v>
      </c>
      <c r="AI151" s="60"/>
      <c r="AJ151" s="140">
        <v>0.8</v>
      </c>
      <c r="AK151" s="140">
        <v>0.42</v>
      </c>
      <c r="AL151" s="140">
        <v>0</v>
      </c>
      <c r="AM151" s="44">
        <v>76695.3</v>
      </c>
      <c r="AO151" s="28">
        <v>37.769999999999996</v>
      </c>
      <c r="AP151" s="117">
        <v>13.25</v>
      </c>
      <c r="AQ151" s="117">
        <v>3.94</v>
      </c>
      <c r="AR151" s="44">
        <v>64424.11</v>
      </c>
      <c r="AS151" s="60"/>
      <c r="AT151" s="71">
        <v>0.8</v>
      </c>
      <c r="AU151" s="71">
        <v>0.76</v>
      </c>
      <c r="AV151" s="71">
        <v>0</v>
      </c>
      <c r="AW151" s="44">
        <v>105105</v>
      </c>
      <c r="AX151" s="60"/>
      <c r="AY151" s="140">
        <v>0.48</v>
      </c>
      <c r="AZ151" s="140">
        <v>0.25</v>
      </c>
      <c r="BA151" s="140">
        <v>0</v>
      </c>
      <c r="BB151" s="28">
        <v>42866.33</v>
      </c>
      <c r="BC151" s="60"/>
      <c r="BD151" s="140">
        <v>1.61</v>
      </c>
      <c r="BE151" s="140">
        <v>0.85</v>
      </c>
      <c r="BF151" s="140">
        <v>0</v>
      </c>
      <c r="BG151" s="44">
        <v>64803.78</v>
      </c>
      <c r="BH151" s="60"/>
      <c r="BI151" s="139">
        <v>0.8</v>
      </c>
      <c r="BJ151" s="139">
        <v>0.42</v>
      </c>
      <c r="BK151" s="139">
        <v>0</v>
      </c>
      <c r="BL151" s="44">
        <v>87403.24</v>
      </c>
      <c r="BM151" s="60"/>
      <c r="BN151" s="140">
        <v>1.21</v>
      </c>
      <c r="BO151" s="140">
        <v>0.64</v>
      </c>
      <c r="BP151" s="140">
        <v>0</v>
      </c>
      <c r="BQ151" s="139">
        <v>48734.55</v>
      </c>
      <c r="BR151" s="60"/>
      <c r="BS151" s="140">
        <v>0.8</v>
      </c>
      <c r="BT151" s="140">
        <v>0.42</v>
      </c>
      <c r="BU151" s="140">
        <v>0</v>
      </c>
      <c r="BV151" s="44">
        <v>132318.76</v>
      </c>
      <c r="BW151" s="60"/>
      <c r="BX151" s="140">
        <v>0.8</v>
      </c>
      <c r="BY151" s="140">
        <v>0.42</v>
      </c>
      <c r="BZ151" s="140">
        <v>0</v>
      </c>
      <c r="CA151" s="44">
        <v>114165.16</v>
      </c>
      <c r="CB151" s="60"/>
      <c r="CC151" s="140">
        <v>1.61</v>
      </c>
      <c r="CD151" s="140">
        <v>0.85</v>
      </c>
      <c r="CE151" s="140">
        <v>0</v>
      </c>
      <c r="CF151" s="44">
        <v>77763.06</v>
      </c>
      <c r="CG151" s="60"/>
      <c r="CH151" s="28">
        <v>3066606.51</v>
      </c>
      <c r="CI151" s="60"/>
      <c r="CJ151" s="64">
        <v>3002182.4</v>
      </c>
      <c r="CK151" s="124"/>
      <c r="CN151" s="151"/>
    </row>
    <row r="152" spans="1:92" x14ac:dyDescent="0.25">
      <c r="A152" s="116" t="s">
        <v>217</v>
      </c>
      <c r="B152" s="24" t="s">
        <v>218</v>
      </c>
      <c r="C152" s="27" t="s">
        <v>142</v>
      </c>
      <c r="D152" s="27" t="s">
        <v>131</v>
      </c>
      <c r="E152" s="139">
        <v>4603.5</v>
      </c>
      <c r="F152" s="68"/>
      <c r="G152" s="139">
        <v>0</v>
      </c>
      <c r="H152" s="139">
        <v>0</v>
      </c>
      <c r="I152" s="139">
        <v>4603.5</v>
      </c>
      <c r="J152" s="68">
        <v>145</v>
      </c>
      <c r="K152" s="139">
        <v>0</v>
      </c>
      <c r="L152" s="139">
        <v>0</v>
      </c>
      <c r="M152" s="139">
        <v>0</v>
      </c>
      <c r="N152" s="139">
        <v>4603.5</v>
      </c>
      <c r="O152" s="60"/>
      <c r="P152" s="132">
        <v>0</v>
      </c>
      <c r="Q152" s="132">
        <v>0</v>
      </c>
      <c r="R152" s="132">
        <v>0</v>
      </c>
      <c r="S152" s="132">
        <v>0</v>
      </c>
      <c r="T152" s="132">
        <v>1796</v>
      </c>
      <c r="U152" s="132">
        <v>2807.5</v>
      </c>
      <c r="V152" s="126"/>
      <c r="W152" s="140">
        <v>0</v>
      </c>
      <c r="X152" s="140">
        <v>0</v>
      </c>
      <c r="Y152" s="140">
        <v>202.1</v>
      </c>
      <c r="Z152" s="139">
        <v>14584748.6</v>
      </c>
      <c r="AA152" s="60"/>
      <c r="AB152" s="140">
        <v>67.349999999999994</v>
      </c>
      <c r="AC152" s="28">
        <v>4861096.7</v>
      </c>
      <c r="AE152" s="140">
        <v>0</v>
      </c>
      <c r="AF152" s="140">
        <v>0</v>
      </c>
      <c r="AG152" s="140">
        <v>23.01</v>
      </c>
      <c r="AH152" s="44">
        <v>1660539.66</v>
      </c>
      <c r="AI152" s="60"/>
      <c r="AJ152" s="140">
        <v>0</v>
      </c>
      <c r="AK152" s="140">
        <v>0</v>
      </c>
      <c r="AL152" s="140">
        <v>7.67</v>
      </c>
      <c r="AM152" s="44">
        <v>553513.22</v>
      </c>
      <c r="AO152" s="28">
        <v>306.26</v>
      </c>
      <c r="AP152" s="117">
        <v>89.57</v>
      </c>
      <c r="AQ152" s="117">
        <v>32.64</v>
      </c>
      <c r="AR152" s="44">
        <v>500837.59</v>
      </c>
      <c r="AS152" s="60"/>
      <c r="AT152" s="71">
        <v>0</v>
      </c>
      <c r="AU152" s="71">
        <v>0</v>
      </c>
      <c r="AV152" s="71">
        <v>18.41</v>
      </c>
      <c r="AW152" s="44">
        <v>1443620.15</v>
      </c>
      <c r="AX152" s="60"/>
      <c r="AY152" s="140">
        <v>0</v>
      </c>
      <c r="AZ152" s="140">
        <v>0</v>
      </c>
      <c r="BA152" s="140">
        <v>6.13</v>
      </c>
      <c r="BB152" s="28">
        <v>359959.73</v>
      </c>
      <c r="BC152" s="60"/>
      <c r="BD152" s="140">
        <v>0</v>
      </c>
      <c r="BE152" s="140">
        <v>0</v>
      </c>
      <c r="BF152" s="140">
        <v>23.01</v>
      </c>
      <c r="BG152" s="44">
        <v>606152.43000000005</v>
      </c>
      <c r="BH152" s="60"/>
      <c r="BI152" s="139">
        <v>0</v>
      </c>
      <c r="BJ152" s="139">
        <v>0</v>
      </c>
      <c r="BK152" s="139">
        <v>7.67</v>
      </c>
      <c r="BL152" s="44">
        <v>549494.14</v>
      </c>
      <c r="BM152" s="60"/>
      <c r="BN152" s="140">
        <v>0</v>
      </c>
      <c r="BO152" s="140">
        <v>0</v>
      </c>
      <c r="BP152" s="140">
        <v>15.34</v>
      </c>
      <c r="BQ152" s="139">
        <v>404101.62</v>
      </c>
      <c r="BR152" s="60"/>
      <c r="BS152" s="140">
        <v>0</v>
      </c>
      <c r="BT152" s="140">
        <v>0</v>
      </c>
      <c r="BU152" s="140">
        <v>7.67</v>
      </c>
      <c r="BV152" s="44">
        <v>831872.86</v>
      </c>
      <c r="BW152" s="60"/>
      <c r="BX152" s="140">
        <v>0</v>
      </c>
      <c r="BY152" s="140">
        <v>0</v>
      </c>
      <c r="BZ152" s="140">
        <v>7.67</v>
      </c>
      <c r="CA152" s="44">
        <v>717743.26</v>
      </c>
      <c r="CB152" s="60"/>
      <c r="CC152" s="140">
        <v>0</v>
      </c>
      <c r="CD152" s="140">
        <v>0</v>
      </c>
      <c r="CE152" s="140">
        <v>23.01</v>
      </c>
      <c r="CF152" s="44">
        <v>727369.11</v>
      </c>
      <c r="CG152" s="60"/>
      <c r="CH152" s="28">
        <v>27801049.07</v>
      </c>
      <c r="CI152" s="60"/>
      <c r="CJ152" s="64">
        <v>27300211.48</v>
      </c>
      <c r="CK152" s="124"/>
      <c r="CN152" s="151"/>
    </row>
    <row r="153" spans="1:92" x14ac:dyDescent="0.25">
      <c r="A153" s="116" t="s">
        <v>102</v>
      </c>
      <c r="B153" s="24" t="s">
        <v>103</v>
      </c>
      <c r="C153" s="27" t="s">
        <v>97</v>
      </c>
      <c r="D153" s="27" t="s">
        <v>12</v>
      </c>
      <c r="E153" s="139">
        <v>579</v>
      </c>
      <c r="F153" s="68"/>
      <c r="G153" s="139">
        <v>178</v>
      </c>
      <c r="H153" s="139">
        <v>219</v>
      </c>
      <c r="I153" s="139">
        <v>398.5</v>
      </c>
      <c r="J153" s="68">
        <v>146</v>
      </c>
      <c r="K153" s="139">
        <v>272</v>
      </c>
      <c r="L153" s="139">
        <v>269.5</v>
      </c>
      <c r="M153" s="139">
        <v>127.5</v>
      </c>
      <c r="N153" s="139">
        <v>179.5</v>
      </c>
      <c r="O153" s="60"/>
      <c r="P153" s="132">
        <v>98.596253252385083</v>
      </c>
      <c r="Q153" s="132">
        <v>79.403746747614917</v>
      </c>
      <c r="R153" s="132">
        <v>121.30662619254119</v>
      </c>
      <c r="S153" s="132">
        <v>97.693373807458812</v>
      </c>
      <c r="T153" s="132">
        <v>99.427120555073714</v>
      </c>
      <c r="U153" s="132">
        <v>80.072879444926286</v>
      </c>
      <c r="V153" s="126"/>
      <c r="W153" s="140">
        <v>10.54</v>
      </c>
      <c r="X153" s="140">
        <v>9.9700000000000006</v>
      </c>
      <c r="Y153" s="140">
        <v>8.17</v>
      </c>
      <c r="Z153" s="139">
        <v>1878957.37</v>
      </c>
      <c r="AA153" s="60"/>
      <c r="AB153" s="140">
        <v>6.82</v>
      </c>
      <c r="AC153" s="28">
        <v>454384.65</v>
      </c>
      <c r="AE153" s="140">
        <v>1.36</v>
      </c>
      <c r="AF153" s="140">
        <v>0.63</v>
      </c>
      <c r="AG153" s="140">
        <v>0.89</v>
      </c>
      <c r="AH153" s="44">
        <v>189329.09</v>
      </c>
      <c r="AI153" s="60"/>
      <c r="AJ153" s="140">
        <v>0.6</v>
      </c>
      <c r="AK153" s="140">
        <v>0.28000000000000003</v>
      </c>
      <c r="AL153" s="140">
        <v>0.28999999999999998</v>
      </c>
      <c r="AM153" s="44">
        <v>76249.34</v>
      </c>
      <c r="AO153" s="28">
        <v>40.31</v>
      </c>
      <c r="AP153" s="117">
        <v>11.969999999999999</v>
      </c>
      <c r="AQ153" s="117">
        <v>4.0999999999999996</v>
      </c>
      <c r="AR153" s="44">
        <v>66045.83</v>
      </c>
      <c r="AS153" s="60"/>
      <c r="AT153" s="71">
        <v>0.6</v>
      </c>
      <c r="AU153" s="71">
        <v>0.51</v>
      </c>
      <c r="AV153" s="71">
        <v>0.71</v>
      </c>
      <c r="AW153" s="44">
        <v>130460.9</v>
      </c>
      <c r="AX153" s="60"/>
      <c r="AY153" s="140">
        <v>0.36</v>
      </c>
      <c r="AZ153" s="140">
        <v>0.17</v>
      </c>
      <c r="BA153" s="140">
        <v>0.23</v>
      </c>
      <c r="BB153" s="28">
        <v>44627.96</v>
      </c>
      <c r="BC153" s="60"/>
      <c r="BD153" s="140">
        <v>1.2</v>
      </c>
      <c r="BE153" s="140">
        <v>0.56000000000000005</v>
      </c>
      <c r="BF153" s="140">
        <v>0.89</v>
      </c>
      <c r="BG153" s="44">
        <v>69808.95</v>
      </c>
      <c r="BH153" s="60"/>
      <c r="BI153" s="139">
        <v>0.6</v>
      </c>
      <c r="BJ153" s="139">
        <v>0.28000000000000003</v>
      </c>
      <c r="BK153" s="139">
        <v>0.28999999999999998</v>
      </c>
      <c r="BL153" s="44">
        <v>83821.14</v>
      </c>
      <c r="BM153" s="60"/>
      <c r="BN153" s="140">
        <v>0.9</v>
      </c>
      <c r="BO153" s="140">
        <v>0.42</v>
      </c>
      <c r="BP153" s="140">
        <v>0.59</v>
      </c>
      <c r="BQ153" s="139">
        <v>50315.13</v>
      </c>
      <c r="BR153" s="60"/>
      <c r="BS153" s="140">
        <v>0.6</v>
      </c>
      <c r="BT153" s="140">
        <v>0.28000000000000003</v>
      </c>
      <c r="BU153" s="140">
        <v>0.28999999999999998</v>
      </c>
      <c r="BV153" s="44">
        <v>126895.86</v>
      </c>
      <c r="BW153" s="60"/>
      <c r="BX153" s="140">
        <v>0.6</v>
      </c>
      <c r="BY153" s="140">
        <v>0.28000000000000003</v>
      </c>
      <c r="BZ153" s="140">
        <v>0.28999999999999998</v>
      </c>
      <c r="CA153" s="44">
        <v>109486.26</v>
      </c>
      <c r="CB153" s="60"/>
      <c r="CC153" s="140">
        <v>1.2</v>
      </c>
      <c r="CD153" s="140">
        <v>0.56000000000000005</v>
      </c>
      <c r="CE153" s="140">
        <v>0.89</v>
      </c>
      <c r="CF153" s="44">
        <v>83769.149999999994</v>
      </c>
      <c r="CG153" s="60"/>
      <c r="CH153" s="28">
        <v>3364151.63</v>
      </c>
      <c r="CI153" s="60"/>
      <c r="CJ153" s="64">
        <v>3298105.8</v>
      </c>
      <c r="CK153" s="124"/>
      <c r="CN153" s="151"/>
    </row>
    <row r="154" spans="1:92" x14ac:dyDescent="0.25">
      <c r="A154" s="116" t="s">
        <v>228</v>
      </c>
      <c r="B154" s="24" t="s">
        <v>229</v>
      </c>
      <c r="C154" s="27" t="s">
        <v>142</v>
      </c>
      <c r="D154" s="27" t="s">
        <v>120</v>
      </c>
      <c r="E154" s="139">
        <v>1096.8900000000001</v>
      </c>
      <c r="F154" s="68"/>
      <c r="G154" s="139">
        <v>469.24</v>
      </c>
      <c r="H154" s="139">
        <v>617.99</v>
      </c>
      <c r="I154" s="139">
        <v>617.99</v>
      </c>
      <c r="J154" s="68">
        <v>147</v>
      </c>
      <c r="K154" s="139">
        <v>734.23</v>
      </c>
      <c r="L154" s="139">
        <v>724.57</v>
      </c>
      <c r="M154" s="139">
        <v>362.65999999999997</v>
      </c>
      <c r="N154" s="139">
        <v>0</v>
      </c>
      <c r="O154" s="60"/>
      <c r="P154" s="132">
        <v>206.15433569713861</v>
      </c>
      <c r="Q154" s="132">
        <v>263.0856643028614</v>
      </c>
      <c r="R154" s="132">
        <v>271.50566430286142</v>
      </c>
      <c r="S154" s="132">
        <v>346.48433569713859</v>
      </c>
      <c r="T154" s="132">
        <v>0</v>
      </c>
      <c r="U154" s="132">
        <v>0</v>
      </c>
      <c r="V154" s="126"/>
      <c r="W154" s="140">
        <v>26.89</v>
      </c>
      <c r="X154" s="140">
        <v>27.43</v>
      </c>
      <c r="Y154" s="140">
        <v>0</v>
      </c>
      <c r="Z154" s="139">
        <v>3414826.8</v>
      </c>
      <c r="AA154" s="60"/>
      <c r="AB154" s="140">
        <v>10.86</v>
      </c>
      <c r="AC154" s="28">
        <v>682965.36</v>
      </c>
      <c r="AE154" s="140">
        <v>3.67</v>
      </c>
      <c r="AF154" s="140">
        <v>1.81</v>
      </c>
      <c r="AG154" s="140">
        <v>0</v>
      </c>
      <c r="AH154" s="44">
        <v>344500.2</v>
      </c>
      <c r="AI154" s="60"/>
      <c r="AJ154" s="140">
        <v>1.63</v>
      </c>
      <c r="AK154" s="140">
        <v>0.8</v>
      </c>
      <c r="AL154" s="140">
        <v>0</v>
      </c>
      <c r="AM154" s="44">
        <v>152761.95000000001</v>
      </c>
      <c r="AO154" s="28">
        <v>74.540000000000006</v>
      </c>
      <c r="AP154" s="117">
        <v>25</v>
      </c>
      <c r="AQ154" s="117">
        <v>7.77</v>
      </c>
      <c r="AR154" s="44">
        <v>125732.07</v>
      </c>
      <c r="AS154" s="60"/>
      <c r="AT154" s="71">
        <v>1.63</v>
      </c>
      <c r="AU154" s="71">
        <v>1.45</v>
      </c>
      <c r="AV154" s="71">
        <v>0</v>
      </c>
      <c r="AW154" s="44">
        <v>207515</v>
      </c>
      <c r="AX154" s="60"/>
      <c r="AY154" s="140">
        <v>0.97</v>
      </c>
      <c r="AZ154" s="140">
        <v>0.48</v>
      </c>
      <c r="BA154" s="140">
        <v>0</v>
      </c>
      <c r="BB154" s="28">
        <v>85145.45</v>
      </c>
      <c r="BC154" s="60"/>
      <c r="BD154" s="140">
        <v>3.26</v>
      </c>
      <c r="BE154" s="140">
        <v>1.61</v>
      </c>
      <c r="BF154" s="140">
        <v>0</v>
      </c>
      <c r="BG154" s="44">
        <v>128290.41</v>
      </c>
      <c r="BH154" s="60"/>
      <c r="BI154" s="139">
        <v>1.63</v>
      </c>
      <c r="BJ154" s="139">
        <v>0.8</v>
      </c>
      <c r="BK154" s="139">
        <v>0</v>
      </c>
      <c r="BL154" s="44">
        <v>174090.06</v>
      </c>
      <c r="BM154" s="60"/>
      <c r="BN154" s="140">
        <v>2.44</v>
      </c>
      <c r="BO154" s="140">
        <v>1.2</v>
      </c>
      <c r="BP154" s="140">
        <v>0</v>
      </c>
      <c r="BQ154" s="139">
        <v>95888.52</v>
      </c>
      <c r="BR154" s="60"/>
      <c r="BS154" s="140">
        <v>1.63</v>
      </c>
      <c r="BT154" s="140">
        <v>0.8</v>
      </c>
      <c r="BU154" s="140">
        <v>0</v>
      </c>
      <c r="BV154" s="44">
        <v>263552.94</v>
      </c>
      <c r="BW154" s="60"/>
      <c r="BX154" s="140">
        <v>1.63</v>
      </c>
      <c r="BY154" s="140">
        <v>0.8</v>
      </c>
      <c r="BZ154" s="140">
        <v>0</v>
      </c>
      <c r="CA154" s="44">
        <v>227394.54</v>
      </c>
      <c r="CB154" s="60"/>
      <c r="CC154" s="140">
        <v>3.26</v>
      </c>
      <c r="CD154" s="140">
        <v>1.61</v>
      </c>
      <c r="CE154" s="140">
        <v>0</v>
      </c>
      <c r="CF154" s="44">
        <v>153945.57</v>
      </c>
      <c r="CG154" s="60"/>
      <c r="CH154" s="28">
        <v>6056608.8700000001</v>
      </c>
      <c r="CI154" s="60"/>
      <c r="CJ154" s="64">
        <v>5930876.7999999998</v>
      </c>
      <c r="CK154" s="124"/>
      <c r="CN154" s="151"/>
    </row>
    <row r="155" spans="1:92" x14ac:dyDescent="0.25">
      <c r="A155" s="116" t="s">
        <v>114</v>
      </c>
      <c r="B155" s="24" t="s">
        <v>115</v>
      </c>
      <c r="C155" s="27" t="s">
        <v>113</v>
      </c>
      <c r="D155" s="27" t="s">
        <v>12</v>
      </c>
      <c r="E155" s="139">
        <v>1601.45</v>
      </c>
      <c r="F155" s="68"/>
      <c r="G155" s="139">
        <v>455.49</v>
      </c>
      <c r="H155" s="139">
        <v>623.65</v>
      </c>
      <c r="I155" s="139">
        <v>1137.46</v>
      </c>
      <c r="J155" s="68">
        <v>148</v>
      </c>
      <c r="K155" s="139">
        <v>715.32</v>
      </c>
      <c r="L155" s="139">
        <v>706.82</v>
      </c>
      <c r="M155" s="139">
        <v>372.31999999999994</v>
      </c>
      <c r="N155" s="139">
        <v>513.80999999999995</v>
      </c>
      <c r="O155" s="60"/>
      <c r="P155" s="132">
        <v>184.33484001381086</v>
      </c>
      <c r="Q155" s="132">
        <v>271.15515998618912</v>
      </c>
      <c r="R155" s="132">
        <v>252.38846730908062</v>
      </c>
      <c r="S155" s="132">
        <v>371.26153269091935</v>
      </c>
      <c r="T155" s="132">
        <v>207.93669267710848</v>
      </c>
      <c r="U155" s="132">
        <v>305.87330732289149</v>
      </c>
      <c r="V155" s="126"/>
      <c r="W155" s="140">
        <v>25.84</v>
      </c>
      <c r="X155" s="140">
        <v>27.46</v>
      </c>
      <c r="Y155" s="140">
        <v>22.63</v>
      </c>
      <c r="Z155" s="139">
        <v>4983821.08</v>
      </c>
      <c r="AA155" s="60"/>
      <c r="AB155" s="140">
        <v>18.2</v>
      </c>
      <c r="AC155" s="28">
        <v>1214458.6499999999</v>
      </c>
      <c r="AE155" s="140">
        <v>3.57</v>
      </c>
      <c r="AF155" s="140">
        <v>1.86</v>
      </c>
      <c r="AG155" s="140">
        <v>2.56</v>
      </c>
      <c r="AH155" s="44">
        <v>526101.91</v>
      </c>
      <c r="AI155" s="60"/>
      <c r="AJ155" s="140">
        <v>1.58</v>
      </c>
      <c r="AK155" s="140">
        <v>0.82</v>
      </c>
      <c r="AL155" s="140">
        <v>0.85</v>
      </c>
      <c r="AM155" s="44">
        <v>212217.1</v>
      </c>
      <c r="AO155" s="28">
        <v>107.48999999999998</v>
      </c>
      <c r="AP155" s="117">
        <v>31.830000000000005</v>
      </c>
      <c r="AQ155" s="117">
        <v>11.35</v>
      </c>
      <c r="AR155" s="44">
        <v>176211.78</v>
      </c>
      <c r="AS155" s="60"/>
      <c r="AT155" s="71">
        <v>1.58</v>
      </c>
      <c r="AU155" s="71">
        <v>1.48</v>
      </c>
      <c r="AV155" s="71">
        <v>2.0499999999999998</v>
      </c>
      <c r="AW155" s="44">
        <v>366918.25</v>
      </c>
      <c r="AX155" s="60"/>
      <c r="AY155" s="140">
        <v>0.95</v>
      </c>
      <c r="AZ155" s="140">
        <v>0.49</v>
      </c>
      <c r="BA155" s="140">
        <v>0.68</v>
      </c>
      <c r="BB155" s="28">
        <v>124488.52</v>
      </c>
      <c r="BC155" s="60"/>
      <c r="BD155" s="140">
        <v>3.17</v>
      </c>
      <c r="BE155" s="140">
        <v>1.65</v>
      </c>
      <c r="BF155" s="140">
        <v>2.56</v>
      </c>
      <c r="BG155" s="44">
        <v>194411.34</v>
      </c>
      <c r="BH155" s="60"/>
      <c r="BI155" s="139">
        <v>1.58</v>
      </c>
      <c r="BJ155" s="139">
        <v>0.82</v>
      </c>
      <c r="BK155" s="139">
        <v>0.85</v>
      </c>
      <c r="BL155" s="44">
        <v>232836.5</v>
      </c>
      <c r="BM155" s="60"/>
      <c r="BN155" s="140">
        <v>2.38</v>
      </c>
      <c r="BO155" s="140">
        <v>1.24</v>
      </c>
      <c r="BP155" s="140">
        <v>1.71</v>
      </c>
      <c r="BQ155" s="139">
        <v>140408.19</v>
      </c>
      <c r="BR155" s="60"/>
      <c r="BS155" s="140">
        <v>1.58</v>
      </c>
      <c r="BT155" s="140">
        <v>0.82</v>
      </c>
      <c r="BU155" s="140">
        <v>0.85</v>
      </c>
      <c r="BV155" s="44">
        <v>352488.5</v>
      </c>
      <c r="BW155" s="60"/>
      <c r="BX155" s="140">
        <v>1.58</v>
      </c>
      <c r="BY155" s="140">
        <v>0.82</v>
      </c>
      <c r="BZ155" s="140">
        <v>0.85</v>
      </c>
      <c r="CA155" s="44">
        <v>304128.5</v>
      </c>
      <c r="CB155" s="60"/>
      <c r="CC155" s="140">
        <v>3.17</v>
      </c>
      <c r="CD155" s="140">
        <v>1.65</v>
      </c>
      <c r="CE155" s="140">
        <v>2.56</v>
      </c>
      <c r="CF155" s="44">
        <v>233289.18</v>
      </c>
      <c r="CG155" s="60"/>
      <c r="CH155" s="28">
        <v>9061779.5</v>
      </c>
      <c r="CI155" s="60"/>
      <c r="CJ155" s="64">
        <v>8885567.7200000007</v>
      </c>
      <c r="CK155" s="124"/>
      <c r="CN155" s="151"/>
    </row>
    <row r="156" spans="1:92" x14ac:dyDescent="0.25">
      <c r="A156" s="116" t="s">
        <v>559</v>
      </c>
      <c r="B156" s="24" t="s">
        <v>560</v>
      </c>
      <c r="C156" s="27" t="s">
        <v>558</v>
      </c>
      <c r="D156" s="27" t="s">
        <v>12</v>
      </c>
      <c r="E156" s="139">
        <v>584.44000000000005</v>
      </c>
      <c r="F156" s="68"/>
      <c r="G156" s="139">
        <v>160.14999999999998</v>
      </c>
      <c r="H156" s="139">
        <v>230.98</v>
      </c>
      <c r="I156" s="139">
        <v>419.63</v>
      </c>
      <c r="J156" s="68">
        <v>149</v>
      </c>
      <c r="K156" s="139">
        <v>250.96999999999997</v>
      </c>
      <c r="L156" s="139">
        <v>246.30999999999995</v>
      </c>
      <c r="M156" s="139">
        <v>144.82</v>
      </c>
      <c r="N156" s="139">
        <v>188.65</v>
      </c>
      <c r="O156" s="60"/>
      <c r="P156" s="132">
        <v>76.238228293490621</v>
      </c>
      <c r="Q156" s="132">
        <v>83.911771706509356</v>
      </c>
      <c r="R156" s="132">
        <v>109.95632826244437</v>
      </c>
      <c r="S156" s="132">
        <v>121.02367173755562</v>
      </c>
      <c r="T156" s="132">
        <v>89.805443444064991</v>
      </c>
      <c r="U156" s="132">
        <v>98.844556555935014</v>
      </c>
      <c r="V156" s="126"/>
      <c r="W156" s="140">
        <v>9.27</v>
      </c>
      <c r="X156" s="140">
        <v>10.33</v>
      </c>
      <c r="Y156" s="140">
        <v>8.44</v>
      </c>
      <c r="Z156" s="139">
        <v>1841235.04</v>
      </c>
      <c r="AA156" s="60"/>
      <c r="AB156" s="140">
        <v>6.73</v>
      </c>
      <c r="AC156" s="28">
        <v>449437.51</v>
      </c>
      <c r="AE156" s="140">
        <v>1.25</v>
      </c>
      <c r="AF156" s="140">
        <v>0.72</v>
      </c>
      <c r="AG156" s="140">
        <v>0.94</v>
      </c>
      <c r="AH156" s="44">
        <v>191680.09</v>
      </c>
      <c r="AI156" s="60"/>
      <c r="AJ156" s="140">
        <v>0.55000000000000004</v>
      </c>
      <c r="AK156" s="140">
        <v>0.32</v>
      </c>
      <c r="AL156" s="140">
        <v>0.31</v>
      </c>
      <c r="AM156" s="44">
        <v>77064.009999999995</v>
      </c>
      <c r="AO156" s="28">
        <v>39.629999999999988</v>
      </c>
      <c r="AP156" s="117">
        <v>10.94</v>
      </c>
      <c r="AQ156" s="117">
        <v>4.1399999999999997</v>
      </c>
      <c r="AR156" s="44">
        <v>63970.76</v>
      </c>
      <c r="AS156" s="60"/>
      <c r="AT156" s="71">
        <v>0.55000000000000004</v>
      </c>
      <c r="AU156" s="71">
        <v>0.56999999999999995</v>
      </c>
      <c r="AV156" s="71">
        <v>0.75</v>
      </c>
      <c r="AW156" s="44">
        <v>134271.25</v>
      </c>
      <c r="AX156" s="60"/>
      <c r="AY156" s="140">
        <v>0.33</v>
      </c>
      <c r="AZ156" s="140">
        <v>0.19</v>
      </c>
      <c r="BA156" s="140">
        <v>0.25</v>
      </c>
      <c r="BB156" s="28">
        <v>45215.17</v>
      </c>
      <c r="BC156" s="60"/>
      <c r="BD156" s="140">
        <v>1.1100000000000001</v>
      </c>
      <c r="BE156" s="140">
        <v>0.64</v>
      </c>
      <c r="BF156" s="140">
        <v>0.94</v>
      </c>
      <c r="BG156" s="44">
        <v>70862.67</v>
      </c>
      <c r="BH156" s="60"/>
      <c r="BI156" s="139">
        <v>0.55000000000000004</v>
      </c>
      <c r="BJ156" s="139">
        <v>0.32</v>
      </c>
      <c r="BK156" s="139">
        <v>0.31</v>
      </c>
      <c r="BL156" s="44">
        <v>84537.56</v>
      </c>
      <c r="BM156" s="60"/>
      <c r="BN156" s="140">
        <v>0.83</v>
      </c>
      <c r="BO156" s="140">
        <v>0.48</v>
      </c>
      <c r="BP156" s="140">
        <v>0.62</v>
      </c>
      <c r="BQ156" s="139">
        <v>50841.99</v>
      </c>
      <c r="BR156" s="60"/>
      <c r="BS156" s="140">
        <v>0.55000000000000004</v>
      </c>
      <c r="BT156" s="140">
        <v>0.32</v>
      </c>
      <c r="BU156" s="140">
        <v>0.31</v>
      </c>
      <c r="BV156" s="44">
        <v>127980.44</v>
      </c>
      <c r="BW156" s="60"/>
      <c r="BX156" s="140">
        <v>0.55000000000000004</v>
      </c>
      <c r="BY156" s="140">
        <v>0.32</v>
      </c>
      <c r="BZ156" s="140">
        <v>0.31</v>
      </c>
      <c r="CA156" s="44">
        <v>110422.04</v>
      </c>
      <c r="CB156" s="60"/>
      <c r="CC156" s="140">
        <v>1.1100000000000001</v>
      </c>
      <c r="CD156" s="140">
        <v>0.64</v>
      </c>
      <c r="CE156" s="140">
        <v>0.94</v>
      </c>
      <c r="CF156" s="44">
        <v>85033.59</v>
      </c>
      <c r="CG156" s="60"/>
      <c r="CH156" s="28">
        <v>3332552.12</v>
      </c>
      <c r="CI156" s="60"/>
      <c r="CJ156" s="64">
        <v>3268581.3600000003</v>
      </c>
      <c r="CK156" s="124"/>
      <c r="CN156" s="151"/>
    </row>
    <row r="157" spans="1:92" x14ac:dyDescent="0.25">
      <c r="A157" s="116" t="s">
        <v>311</v>
      </c>
      <c r="B157" s="24" t="s">
        <v>312</v>
      </c>
      <c r="C157" s="27" t="s">
        <v>142</v>
      </c>
      <c r="D157" s="27" t="s">
        <v>120</v>
      </c>
      <c r="E157" s="139">
        <v>3153.25</v>
      </c>
      <c r="F157" s="68"/>
      <c r="G157" s="139">
        <v>1226</v>
      </c>
      <c r="H157" s="139">
        <v>1895.5</v>
      </c>
      <c r="I157" s="139">
        <v>1895.5</v>
      </c>
      <c r="J157" s="68">
        <v>150</v>
      </c>
      <c r="K157" s="139">
        <v>2045.75</v>
      </c>
      <c r="L157" s="139">
        <v>2014</v>
      </c>
      <c r="M157" s="139">
        <v>1107.5</v>
      </c>
      <c r="N157" s="139">
        <v>0</v>
      </c>
      <c r="O157" s="60"/>
      <c r="P157" s="132">
        <v>853.46724331250994</v>
      </c>
      <c r="Q157" s="132">
        <v>372.53275668749006</v>
      </c>
      <c r="R157" s="132">
        <v>1319.5327566874898</v>
      </c>
      <c r="S157" s="132">
        <v>575.96724331251016</v>
      </c>
      <c r="T157" s="132">
        <v>0</v>
      </c>
      <c r="U157" s="132">
        <v>0</v>
      </c>
      <c r="V157" s="126"/>
      <c r="W157" s="140">
        <v>75.52</v>
      </c>
      <c r="X157" s="140">
        <v>89.01</v>
      </c>
      <c r="Y157" s="140">
        <v>0</v>
      </c>
      <c r="Z157" s="139">
        <v>10343178.449999999</v>
      </c>
      <c r="AA157" s="60"/>
      <c r="AB157" s="140">
        <v>32.9</v>
      </c>
      <c r="AC157" s="28">
        <v>2068635.69</v>
      </c>
      <c r="AE157" s="140">
        <v>10.220000000000001</v>
      </c>
      <c r="AF157" s="140">
        <v>5.53</v>
      </c>
      <c r="AG157" s="140">
        <v>0</v>
      </c>
      <c r="AH157" s="44">
        <v>990123.75</v>
      </c>
      <c r="AI157" s="60"/>
      <c r="AJ157" s="140">
        <v>4.54</v>
      </c>
      <c r="AK157" s="140">
        <v>2.46</v>
      </c>
      <c r="AL157" s="140">
        <v>0</v>
      </c>
      <c r="AM157" s="44">
        <v>440055</v>
      </c>
      <c r="AO157" s="28">
        <v>224.37</v>
      </c>
      <c r="AP157" s="117">
        <v>117.95</v>
      </c>
      <c r="AQ157" s="117">
        <v>22.36</v>
      </c>
      <c r="AR157" s="44">
        <v>430260.93</v>
      </c>
      <c r="AS157" s="60"/>
      <c r="AT157" s="71">
        <v>4.54</v>
      </c>
      <c r="AU157" s="71">
        <v>4.43</v>
      </c>
      <c r="AV157" s="71">
        <v>0</v>
      </c>
      <c r="AW157" s="44">
        <v>604353.75</v>
      </c>
      <c r="AX157" s="60"/>
      <c r="AY157" s="140">
        <v>2.72</v>
      </c>
      <c r="AZ157" s="140">
        <v>1.47</v>
      </c>
      <c r="BA157" s="140">
        <v>0</v>
      </c>
      <c r="BB157" s="28">
        <v>246040.99</v>
      </c>
      <c r="BC157" s="60"/>
      <c r="BD157" s="140">
        <v>9.09</v>
      </c>
      <c r="BE157" s="140">
        <v>4.92</v>
      </c>
      <c r="BF157" s="140">
        <v>0</v>
      </c>
      <c r="BG157" s="44">
        <v>369065.43</v>
      </c>
      <c r="BH157" s="60"/>
      <c r="BI157" s="139">
        <v>4.54</v>
      </c>
      <c r="BJ157" s="139">
        <v>2.46</v>
      </c>
      <c r="BK157" s="139">
        <v>0</v>
      </c>
      <c r="BL157" s="44">
        <v>501494</v>
      </c>
      <c r="BM157" s="60"/>
      <c r="BN157" s="140">
        <v>6.81</v>
      </c>
      <c r="BO157" s="140">
        <v>3.69</v>
      </c>
      <c r="BP157" s="140">
        <v>0</v>
      </c>
      <c r="BQ157" s="139">
        <v>276601.5</v>
      </c>
      <c r="BR157" s="60"/>
      <c r="BS157" s="140">
        <v>4.54</v>
      </c>
      <c r="BT157" s="140">
        <v>2.46</v>
      </c>
      <c r="BU157" s="140">
        <v>0</v>
      </c>
      <c r="BV157" s="44">
        <v>759206</v>
      </c>
      <c r="BW157" s="60"/>
      <c r="BX157" s="140">
        <v>4.54</v>
      </c>
      <c r="BY157" s="140">
        <v>2.46</v>
      </c>
      <c r="BZ157" s="140">
        <v>0</v>
      </c>
      <c r="CA157" s="44">
        <v>655046</v>
      </c>
      <c r="CB157" s="60"/>
      <c r="CC157" s="140">
        <v>9.09</v>
      </c>
      <c r="CD157" s="140">
        <v>4.92</v>
      </c>
      <c r="CE157" s="140">
        <v>0</v>
      </c>
      <c r="CF157" s="44">
        <v>442870.11</v>
      </c>
      <c r="CG157" s="60"/>
      <c r="CH157" s="28">
        <v>18126931.600000001</v>
      </c>
      <c r="CI157" s="60"/>
      <c r="CJ157" s="64">
        <v>17696670.670000002</v>
      </c>
      <c r="CK157" s="124"/>
      <c r="CN157" s="151"/>
    </row>
    <row r="158" spans="1:92" x14ac:dyDescent="0.25">
      <c r="A158" s="116" t="s">
        <v>609</v>
      </c>
      <c r="B158" s="24" t="s">
        <v>610</v>
      </c>
      <c r="C158" s="27" t="s">
        <v>584</v>
      </c>
      <c r="D158" s="27" t="s">
        <v>120</v>
      </c>
      <c r="E158" s="139">
        <v>133.05000000000001</v>
      </c>
      <c r="F158" s="68"/>
      <c r="G158" s="139">
        <v>66.16</v>
      </c>
      <c r="H158" s="139">
        <v>65.48</v>
      </c>
      <c r="I158" s="139">
        <v>65.48</v>
      </c>
      <c r="J158" s="68">
        <v>151</v>
      </c>
      <c r="K158" s="139">
        <v>95.559999999999988</v>
      </c>
      <c r="L158" s="139">
        <v>94.149999999999991</v>
      </c>
      <c r="M158" s="139">
        <v>37.489999999999995</v>
      </c>
      <c r="N158" s="139">
        <v>0</v>
      </c>
      <c r="O158" s="60"/>
      <c r="P158" s="132">
        <v>48.413801276207842</v>
      </c>
      <c r="Q158" s="132">
        <v>17.746198723792155</v>
      </c>
      <c r="R158" s="132">
        <v>47.916198723792164</v>
      </c>
      <c r="S158" s="132">
        <v>17.56380127620784</v>
      </c>
      <c r="T158" s="132">
        <v>0</v>
      </c>
      <c r="U158" s="132">
        <v>0</v>
      </c>
      <c r="V158" s="126"/>
      <c r="W158" s="140">
        <v>4.1100000000000003</v>
      </c>
      <c r="X158" s="140">
        <v>3.09</v>
      </c>
      <c r="Y158" s="140">
        <v>0</v>
      </c>
      <c r="Z158" s="139">
        <v>452628</v>
      </c>
      <c r="AA158" s="60"/>
      <c r="AB158" s="140">
        <v>1.44</v>
      </c>
      <c r="AC158" s="28">
        <v>90525.6</v>
      </c>
      <c r="AE158" s="140">
        <v>0.47</v>
      </c>
      <c r="AF158" s="140">
        <v>0.18</v>
      </c>
      <c r="AG158" s="140">
        <v>0</v>
      </c>
      <c r="AH158" s="44">
        <v>40862.25</v>
      </c>
      <c r="AI158" s="60"/>
      <c r="AJ158" s="140">
        <v>0.21</v>
      </c>
      <c r="AK158" s="140">
        <v>0.08</v>
      </c>
      <c r="AL158" s="140">
        <v>0</v>
      </c>
      <c r="AM158" s="44">
        <v>18230.849999999999</v>
      </c>
      <c r="AO158" s="28">
        <v>9.74</v>
      </c>
      <c r="AP158" s="117">
        <v>3.31</v>
      </c>
      <c r="AQ158" s="117">
        <v>0.94</v>
      </c>
      <c r="AR158" s="44">
        <v>16445.36</v>
      </c>
      <c r="AS158" s="60"/>
      <c r="AT158" s="71">
        <v>0.21</v>
      </c>
      <c r="AU158" s="71">
        <v>0.14000000000000001</v>
      </c>
      <c r="AV158" s="71">
        <v>0</v>
      </c>
      <c r="AW158" s="44">
        <v>23581.25</v>
      </c>
      <c r="AX158" s="60"/>
      <c r="AY158" s="140">
        <v>0.12</v>
      </c>
      <c r="AZ158" s="140">
        <v>0.04</v>
      </c>
      <c r="BA158" s="140">
        <v>0</v>
      </c>
      <c r="BB158" s="28">
        <v>9395.36</v>
      </c>
      <c r="BC158" s="60"/>
      <c r="BD158" s="140">
        <v>0.42</v>
      </c>
      <c r="BE158" s="140">
        <v>0.16</v>
      </c>
      <c r="BF158" s="140">
        <v>0</v>
      </c>
      <c r="BG158" s="44">
        <v>15278.94</v>
      </c>
      <c r="BH158" s="60"/>
      <c r="BI158" s="139">
        <v>0.21</v>
      </c>
      <c r="BJ158" s="139">
        <v>0.08</v>
      </c>
      <c r="BK158" s="139">
        <v>0</v>
      </c>
      <c r="BL158" s="44">
        <v>20776.18</v>
      </c>
      <c r="BM158" s="60"/>
      <c r="BN158" s="140">
        <v>0.31</v>
      </c>
      <c r="BO158" s="140">
        <v>0.12</v>
      </c>
      <c r="BP158" s="140">
        <v>0</v>
      </c>
      <c r="BQ158" s="139">
        <v>11327.49</v>
      </c>
      <c r="BR158" s="60"/>
      <c r="BS158" s="140">
        <v>0.21</v>
      </c>
      <c r="BT158" s="140">
        <v>0.08</v>
      </c>
      <c r="BU158" s="140">
        <v>0</v>
      </c>
      <c r="BV158" s="44">
        <v>31452.82</v>
      </c>
      <c r="BW158" s="60"/>
      <c r="BX158" s="140">
        <v>0.21</v>
      </c>
      <c r="BY158" s="140">
        <v>0.08</v>
      </c>
      <c r="BZ158" s="140">
        <v>0</v>
      </c>
      <c r="CA158" s="44">
        <v>27137.62</v>
      </c>
      <c r="CB158" s="60"/>
      <c r="CC158" s="140">
        <v>0.42</v>
      </c>
      <c r="CD158" s="140">
        <v>0.16</v>
      </c>
      <c r="CE158" s="140">
        <v>0</v>
      </c>
      <c r="CF158" s="44">
        <v>18334.38</v>
      </c>
      <c r="CG158" s="60"/>
      <c r="CH158" s="28">
        <v>775976.10000000009</v>
      </c>
      <c r="CI158" s="60"/>
      <c r="CJ158" s="64">
        <v>759530.74000000011</v>
      </c>
      <c r="CK158" s="124"/>
      <c r="CN158" s="151"/>
    </row>
    <row r="159" spans="1:92" x14ac:dyDescent="0.25">
      <c r="A159" s="116" t="s">
        <v>153</v>
      </c>
      <c r="B159" s="24" t="s">
        <v>154</v>
      </c>
      <c r="C159" s="27" t="s">
        <v>142</v>
      </c>
      <c r="D159" s="27" t="s">
        <v>120</v>
      </c>
      <c r="E159" s="139">
        <v>1283.75</v>
      </c>
      <c r="F159" s="68"/>
      <c r="G159" s="139">
        <v>528.5</v>
      </c>
      <c r="H159" s="139">
        <v>744.5</v>
      </c>
      <c r="I159" s="139">
        <v>744.5</v>
      </c>
      <c r="J159" s="68">
        <v>152</v>
      </c>
      <c r="K159" s="139">
        <v>828.25</v>
      </c>
      <c r="L159" s="139">
        <v>817.5</v>
      </c>
      <c r="M159" s="139">
        <v>455.5</v>
      </c>
      <c r="N159" s="139">
        <v>0</v>
      </c>
      <c r="O159" s="60"/>
      <c r="P159" s="132">
        <v>38.746979575805184</v>
      </c>
      <c r="Q159" s="132">
        <v>489.7530204241948</v>
      </c>
      <c r="R159" s="132">
        <v>54.583020424194814</v>
      </c>
      <c r="S159" s="132">
        <v>689.91697957580516</v>
      </c>
      <c r="T159" s="132">
        <v>0</v>
      </c>
      <c r="U159" s="132">
        <v>0</v>
      </c>
      <c r="V159" s="126"/>
      <c r="W159" s="140">
        <v>27.07</v>
      </c>
      <c r="X159" s="140">
        <v>30.32</v>
      </c>
      <c r="Y159" s="140">
        <v>0</v>
      </c>
      <c r="Z159" s="139">
        <v>3607822.35</v>
      </c>
      <c r="AA159" s="60"/>
      <c r="AB159" s="140">
        <v>11.47</v>
      </c>
      <c r="AC159" s="28">
        <v>721564.47</v>
      </c>
      <c r="AE159" s="140">
        <v>4.1399999999999997</v>
      </c>
      <c r="AF159" s="140">
        <v>2.27</v>
      </c>
      <c r="AG159" s="140">
        <v>0</v>
      </c>
      <c r="AH159" s="44">
        <v>402964.65</v>
      </c>
      <c r="AI159" s="60"/>
      <c r="AJ159" s="140">
        <v>1.84</v>
      </c>
      <c r="AK159" s="140">
        <v>1.01</v>
      </c>
      <c r="AL159" s="140">
        <v>0</v>
      </c>
      <c r="AM159" s="44">
        <v>179165.25</v>
      </c>
      <c r="AO159" s="28">
        <v>79.819999999999993</v>
      </c>
      <c r="AP159" s="117">
        <v>13.59</v>
      </c>
      <c r="AQ159" s="117">
        <v>9.1</v>
      </c>
      <c r="AR159" s="44">
        <v>118874.06</v>
      </c>
      <c r="AS159" s="60"/>
      <c r="AT159" s="71">
        <v>1.84</v>
      </c>
      <c r="AU159" s="71">
        <v>1.82</v>
      </c>
      <c r="AV159" s="71">
        <v>0</v>
      </c>
      <c r="AW159" s="44">
        <v>246592.5</v>
      </c>
      <c r="AX159" s="60"/>
      <c r="AY159" s="140">
        <v>1.1000000000000001</v>
      </c>
      <c r="AZ159" s="140">
        <v>0.6</v>
      </c>
      <c r="BA159" s="140">
        <v>0</v>
      </c>
      <c r="BB159" s="28">
        <v>99825.7</v>
      </c>
      <c r="BC159" s="60"/>
      <c r="BD159" s="140">
        <v>3.68</v>
      </c>
      <c r="BE159" s="140">
        <v>2.02</v>
      </c>
      <c r="BF159" s="140">
        <v>0</v>
      </c>
      <c r="BG159" s="44">
        <v>150155.1</v>
      </c>
      <c r="BH159" s="60"/>
      <c r="BI159" s="139">
        <v>1.84</v>
      </c>
      <c r="BJ159" s="139">
        <v>1.01</v>
      </c>
      <c r="BK159" s="139">
        <v>0</v>
      </c>
      <c r="BL159" s="44">
        <v>204179.7</v>
      </c>
      <c r="BM159" s="60"/>
      <c r="BN159" s="140">
        <v>2.76</v>
      </c>
      <c r="BO159" s="140">
        <v>1.51</v>
      </c>
      <c r="BP159" s="140">
        <v>0</v>
      </c>
      <c r="BQ159" s="139">
        <v>112484.61</v>
      </c>
      <c r="BR159" s="60"/>
      <c r="BS159" s="140">
        <v>1.84</v>
      </c>
      <c r="BT159" s="140">
        <v>1.01</v>
      </c>
      <c r="BU159" s="140">
        <v>0</v>
      </c>
      <c r="BV159" s="44">
        <v>309105.3</v>
      </c>
      <c r="BW159" s="60"/>
      <c r="BX159" s="140">
        <v>1.84</v>
      </c>
      <c r="BY159" s="140">
        <v>1.01</v>
      </c>
      <c r="BZ159" s="140">
        <v>0</v>
      </c>
      <c r="CA159" s="44">
        <v>266697.3</v>
      </c>
      <c r="CB159" s="60"/>
      <c r="CC159" s="140">
        <v>3.68</v>
      </c>
      <c r="CD159" s="140">
        <v>2.02</v>
      </c>
      <c r="CE159" s="140">
        <v>0</v>
      </c>
      <c r="CF159" s="44">
        <v>180182.7</v>
      </c>
      <c r="CG159" s="60"/>
      <c r="CH159" s="28">
        <v>6599613.6899999995</v>
      </c>
      <c r="CI159" s="60"/>
      <c r="CJ159" s="64">
        <v>6480739.6299999999</v>
      </c>
      <c r="CK159" s="124"/>
      <c r="CN159" s="151"/>
    </row>
    <row r="160" spans="1:92" x14ac:dyDescent="0.25">
      <c r="A160" s="116" t="s">
        <v>155</v>
      </c>
      <c r="B160" s="24" t="s">
        <v>156</v>
      </c>
      <c r="C160" s="27" t="s">
        <v>142</v>
      </c>
      <c r="D160" s="27" t="s">
        <v>120</v>
      </c>
      <c r="E160" s="139">
        <v>1783.75</v>
      </c>
      <c r="F160" s="68"/>
      <c r="G160" s="139">
        <v>762.5</v>
      </c>
      <c r="H160" s="139">
        <v>1006.5</v>
      </c>
      <c r="I160" s="139">
        <v>1006.5</v>
      </c>
      <c r="J160" s="68">
        <v>153</v>
      </c>
      <c r="K160" s="139">
        <v>1189.25</v>
      </c>
      <c r="L160" s="139">
        <v>1174.5</v>
      </c>
      <c r="M160" s="139">
        <v>594.5</v>
      </c>
      <c r="N160" s="139">
        <v>0</v>
      </c>
      <c r="O160" s="60"/>
      <c r="P160" s="132">
        <v>54.741379310344826</v>
      </c>
      <c r="Q160" s="132">
        <v>707.75862068965512</v>
      </c>
      <c r="R160" s="132">
        <v>72.25862068965516</v>
      </c>
      <c r="S160" s="132">
        <v>934.24137931034488</v>
      </c>
      <c r="T160" s="132">
        <v>0</v>
      </c>
      <c r="U160" s="132">
        <v>0</v>
      </c>
      <c r="V160" s="126"/>
      <c r="W160" s="140">
        <v>39.03</v>
      </c>
      <c r="X160" s="140">
        <v>40.98</v>
      </c>
      <c r="Y160" s="140">
        <v>0</v>
      </c>
      <c r="Z160" s="139">
        <v>5029828.6500000004</v>
      </c>
      <c r="AA160" s="60"/>
      <c r="AB160" s="140">
        <v>16</v>
      </c>
      <c r="AC160" s="28">
        <v>1005965.73</v>
      </c>
      <c r="AE160" s="140">
        <v>5.94</v>
      </c>
      <c r="AF160" s="140">
        <v>2.97</v>
      </c>
      <c r="AG160" s="140">
        <v>0</v>
      </c>
      <c r="AH160" s="44">
        <v>560127.15</v>
      </c>
      <c r="AI160" s="60"/>
      <c r="AJ160" s="140">
        <v>2.64</v>
      </c>
      <c r="AK160" s="140">
        <v>1.32</v>
      </c>
      <c r="AL160" s="140">
        <v>0</v>
      </c>
      <c r="AM160" s="44">
        <v>248945.4</v>
      </c>
      <c r="AO160" s="28">
        <v>111.24999999999999</v>
      </c>
      <c r="AP160" s="117">
        <v>20.34</v>
      </c>
      <c r="AQ160" s="117">
        <v>12.65</v>
      </c>
      <c r="AR160" s="44">
        <v>167379.19</v>
      </c>
      <c r="AS160" s="60"/>
      <c r="AT160" s="71">
        <v>2.64</v>
      </c>
      <c r="AU160" s="71">
        <v>2.37</v>
      </c>
      <c r="AV160" s="71">
        <v>0</v>
      </c>
      <c r="AW160" s="44">
        <v>337548.75</v>
      </c>
      <c r="AX160" s="60"/>
      <c r="AY160" s="140">
        <v>1.58</v>
      </c>
      <c r="AZ160" s="140">
        <v>0.79</v>
      </c>
      <c r="BA160" s="140">
        <v>0</v>
      </c>
      <c r="BB160" s="28">
        <v>139168.76999999999</v>
      </c>
      <c r="BC160" s="60"/>
      <c r="BD160" s="140">
        <v>5.28</v>
      </c>
      <c r="BE160" s="140">
        <v>2.64</v>
      </c>
      <c r="BF160" s="140">
        <v>0</v>
      </c>
      <c r="BG160" s="44">
        <v>208636.56</v>
      </c>
      <c r="BH160" s="60"/>
      <c r="BI160" s="139">
        <v>2.64</v>
      </c>
      <c r="BJ160" s="139">
        <v>1.32</v>
      </c>
      <c r="BK160" s="139">
        <v>0</v>
      </c>
      <c r="BL160" s="44">
        <v>283702.32</v>
      </c>
      <c r="BM160" s="60"/>
      <c r="BN160" s="140">
        <v>3.96</v>
      </c>
      <c r="BO160" s="140">
        <v>1.98</v>
      </c>
      <c r="BP160" s="140">
        <v>0</v>
      </c>
      <c r="BQ160" s="139">
        <v>156477.42000000001</v>
      </c>
      <c r="BR160" s="60"/>
      <c r="BS160" s="140">
        <v>2.64</v>
      </c>
      <c r="BT160" s="140">
        <v>1.32</v>
      </c>
      <c r="BU160" s="140">
        <v>0</v>
      </c>
      <c r="BV160" s="44">
        <v>429493.68</v>
      </c>
      <c r="BW160" s="60"/>
      <c r="BX160" s="140">
        <v>2.64</v>
      </c>
      <c r="BY160" s="140">
        <v>1.32</v>
      </c>
      <c r="BZ160" s="140">
        <v>0</v>
      </c>
      <c r="CA160" s="44">
        <v>370568.88</v>
      </c>
      <c r="CB160" s="60"/>
      <c r="CC160" s="140">
        <v>5.28</v>
      </c>
      <c r="CD160" s="140">
        <v>2.64</v>
      </c>
      <c r="CE160" s="140">
        <v>0</v>
      </c>
      <c r="CF160" s="44">
        <v>250359.12</v>
      </c>
      <c r="CG160" s="60"/>
      <c r="CH160" s="28">
        <v>9188201.620000001</v>
      </c>
      <c r="CI160" s="60"/>
      <c r="CJ160" s="64">
        <v>9020822.4300000016</v>
      </c>
      <c r="CK160" s="124"/>
      <c r="CN160" s="151"/>
    </row>
    <row r="161" spans="1:92" x14ac:dyDescent="0.25">
      <c r="A161" s="116" t="s">
        <v>159</v>
      </c>
      <c r="B161" s="24" t="s">
        <v>160</v>
      </c>
      <c r="C161" s="27" t="s">
        <v>142</v>
      </c>
      <c r="D161" s="27" t="s">
        <v>120</v>
      </c>
      <c r="E161" s="139">
        <v>1192.25</v>
      </c>
      <c r="F161" s="68"/>
      <c r="G161" s="139">
        <v>509.5</v>
      </c>
      <c r="H161" s="139">
        <v>667</v>
      </c>
      <c r="I161" s="139">
        <v>667</v>
      </c>
      <c r="J161" s="68">
        <v>154</v>
      </c>
      <c r="K161" s="139">
        <v>792.25</v>
      </c>
      <c r="L161" s="139">
        <v>776.5</v>
      </c>
      <c r="M161" s="139">
        <v>400</v>
      </c>
      <c r="N161" s="139">
        <v>0</v>
      </c>
      <c r="O161" s="60"/>
      <c r="P161" s="132">
        <v>43.306417339566508</v>
      </c>
      <c r="Q161" s="132">
        <v>466.19358266043349</v>
      </c>
      <c r="R161" s="132">
        <v>56.693582660433492</v>
      </c>
      <c r="S161" s="132">
        <v>610.30641733956645</v>
      </c>
      <c r="T161" s="132">
        <v>0</v>
      </c>
      <c r="U161" s="132">
        <v>0</v>
      </c>
      <c r="V161" s="126"/>
      <c r="W161" s="140">
        <v>26.19</v>
      </c>
      <c r="X161" s="140">
        <v>27.24</v>
      </c>
      <c r="Y161" s="140">
        <v>0</v>
      </c>
      <c r="Z161" s="139">
        <v>3358876.95</v>
      </c>
      <c r="AA161" s="60"/>
      <c r="AB161" s="140">
        <v>10.68</v>
      </c>
      <c r="AC161" s="28">
        <v>671775.39</v>
      </c>
      <c r="AE161" s="140">
        <v>3.96</v>
      </c>
      <c r="AF161" s="140">
        <v>2</v>
      </c>
      <c r="AG161" s="140">
        <v>0</v>
      </c>
      <c r="AH161" s="44">
        <v>374675.4</v>
      </c>
      <c r="AI161" s="60"/>
      <c r="AJ161" s="140">
        <v>1.76</v>
      </c>
      <c r="AK161" s="140">
        <v>0.88</v>
      </c>
      <c r="AL161" s="140">
        <v>0</v>
      </c>
      <c r="AM161" s="44">
        <v>165963.6</v>
      </c>
      <c r="AO161" s="28">
        <v>74.289999999999992</v>
      </c>
      <c r="AP161" s="117">
        <v>14.61</v>
      </c>
      <c r="AQ161" s="117">
        <v>8.4499999999999993</v>
      </c>
      <c r="AR161" s="44">
        <v>113031.54</v>
      </c>
      <c r="AS161" s="60"/>
      <c r="AT161" s="71">
        <v>1.76</v>
      </c>
      <c r="AU161" s="71">
        <v>1.6</v>
      </c>
      <c r="AV161" s="71">
        <v>0</v>
      </c>
      <c r="AW161" s="44">
        <v>226380</v>
      </c>
      <c r="AX161" s="60"/>
      <c r="AY161" s="140">
        <v>1.05</v>
      </c>
      <c r="AZ161" s="140">
        <v>0.53</v>
      </c>
      <c r="BA161" s="140">
        <v>0</v>
      </c>
      <c r="BB161" s="28">
        <v>92779.18</v>
      </c>
      <c r="BC161" s="60"/>
      <c r="BD161" s="140">
        <v>3.52</v>
      </c>
      <c r="BE161" s="140">
        <v>1.77</v>
      </c>
      <c r="BF161" s="140">
        <v>0</v>
      </c>
      <c r="BG161" s="44">
        <v>139354.47</v>
      </c>
      <c r="BH161" s="60"/>
      <c r="BI161" s="139">
        <v>1.76</v>
      </c>
      <c r="BJ161" s="139">
        <v>0.88</v>
      </c>
      <c r="BK161" s="139">
        <v>0</v>
      </c>
      <c r="BL161" s="44">
        <v>189134.88</v>
      </c>
      <c r="BM161" s="60"/>
      <c r="BN161" s="140">
        <v>2.64</v>
      </c>
      <c r="BO161" s="140">
        <v>1.33</v>
      </c>
      <c r="BP161" s="140">
        <v>0</v>
      </c>
      <c r="BQ161" s="139">
        <v>104581.71</v>
      </c>
      <c r="BR161" s="60"/>
      <c r="BS161" s="140">
        <v>1.76</v>
      </c>
      <c r="BT161" s="140">
        <v>0.88</v>
      </c>
      <c r="BU161" s="140">
        <v>0</v>
      </c>
      <c r="BV161" s="44">
        <v>286329.12</v>
      </c>
      <c r="BW161" s="60"/>
      <c r="BX161" s="140">
        <v>1.76</v>
      </c>
      <c r="BY161" s="140">
        <v>0.88</v>
      </c>
      <c r="BZ161" s="140">
        <v>0</v>
      </c>
      <c r="CA161" s="44">
        <v>247045.92</v>
      </c>
      <c r="CB161" s="60"/>
      <c r="CC161" s="140">
        <v>3.52</v>
      </c>
      <c r="CD161" s="140">
        <v>1.77</v>
      </c>
      <c r="CE161" s="140">
        <v>0</v>
      </c>
      <c r="CF161" s="44">
        <v>167222.19</v>
      </c>
      <c r="CG161" s="60"/>
      <c r="CH161" s="28">
        <v>6137150.3500000006</v>
      </c>
      <c r="CI161" s="60"/>
      <c r="CJ161" s="64">
        <v>6024118.8100000005</v>
      </c>
      <c r="CK161" s="124"/>
      <c r="CN161" s="151"/>
    </row>
    <row r="162" spans="1:92" x14ac:dyDescent="0.25">
      <c r="A162" s="116" t="s">
        <v>219</v>
      </c>
      <c r="B162" s="24" t="s">
        <v>220</v>
      </c>
      <c r="C162" s="27" t="s">
        <v>142</v>
      </c>
      <c r="D162" s="27" t="s">
        <v>131</v>
      </c>
      <c r="E162" s="139">
        <v>5214</v>
      </c>
      <c r="F162" s="68"/>
      <c r="G162" s="139">
        <v>0</v>
      </c>
      <c r="H162" s="139">
        <v>0</v>
      </c>
      <c r="I162" s="139">
        <v>5214</v>
      </c>
      <c r="J162" s="68">
        <v>155</v>
      </c>
      <c r="K162" s="139">
        <v>0</v>
      </c>
      <c r="L162" s="139">
        <v>0</v>
      </c>
      <c r="M162" s="139">
        <v>0</v>
      </c>
      <c r="N162" s="139">
        <v>5214</v>
      </c>
      <c r="O162" s="60"/>
      <c r="P162" s="132">
        <v>0</v>
      </c>
      <c r="Q162" s="132">
        <v>0</v>
      </c>
      <c r="R162" s="132">
        <v>0</v>
      </c>
      <c r="S162" s="132">
        <v>0</v>
      </c>
      <c r="T162" s="132">
        <v>746.66</v>
      </c>
      <c r="U162" s="132">
        <v>4467.34</v>
      </c>
      <c r="V162" s="126"/>
      <c r="W162" s="140">
        <v>0</v>
      </c>
      <c r="X162" s="140">
        <v>0</v>
      </c>
      <c r="Y162" s="140">
        <v>216.02</v>
      </c>
      <c r="Z162" s="139">
        <v>15589299.32</v>
      </c>
      <c r="AA162" s="60"/>
      <c r="AB162" s="140">
        <v>71.989999999999995</v>
      </c>
      <c r="AC162" s="28">
        <v>5195913.46</v>
      </c>
      <c r="AE162" s="140">
        <v>0</v>
      </c>
      <c r="AF162" s="140">
        <v>0</v>
      </c>
      <c r="AG162" s="140">
        <v>26.07</v>
      </c>
      <c r="AH162" s="44">
        <v>1881367.62</v>
      </c>
      <c r="AI162" s="60"/>
      <c r="AJ162" s="140">
        <v>0</v>
      </c>
      <c r="AK162" s="140">
        <v>0</v>
      </c>
      <c r="AL162" s="140">
        <v>8.69</v>
      </c>
      <c r="AM162" s="44">
        <v>627122.54</v>
      </c>
      <c r="AO162" s="28">
        <v>329.71999999999997</v>
      </c>
      <c r="AP162" s="117">
        <v>60.620000000000005</v>
      </c>
      <c r="AQ162" s="117">
        <v>36.97</v>
      </c>
      <c r="AR162" s="44">
        <v>496231.57</v>
      </c>
      <c r="AS162" s="60"/>
      <c r="AT162" s="71">
        <v>0</v>
      </c>
      <c r="AU162" s="71">
        <v>0</v>
      </c>
      <c r="AV162" s="71">
        <v>20.85</v>
      </c>
      <c r="AW162" s="44">
        <v>1634952.75</v>
      </c>
      <c r="AX162" s="60"/>
      <c r="AY162" s="140">
        <v>0</v>
      </c>
      <c r="AZ162" s="140">
        <v>0</v>
      </c>
      <c r="BA162" s="140">
        <v>6.95</v>
      </c>
      <c r="BB162" s="28">
        <v>408110.95</v>
      </c>
      <c r="BC162" s="60"/>
      <c r="BD162" s="140">
        <v>0</v>
      </c>
      <c r="BE162" s="140">
        <v>0</v>
      </c>
      <c r="BF162" s="140">
        <v>26.07</v>
      </c>
      <c r="BG162" s="44">
        <v>686762.01</v>
      </c>
      <c r="BH162" s="60"/>
      <c r="BI162" s="139">
        <v>0</v>
      </c>
      <c r="BJ162" s="139">
        <v>0</v>
      </c>
      <c r="BK162" s="139">
        <v>8.69</v>
      </c>
      <c r="BL162" s="44">
        <v>622568.98</v>
      </c>
      <c r="BM162" s="60"/>
      <c r="BN162" s="140">
        <v>0</v>
      </c>
      <c r="BO162" s="140">
        <v>0</v>
      </c>
      <c r="BP162" s="140">
        <v>17.38</v>
      </c>
      <c r="BQ162" s="139">
        <v>457841.34</v>
      </c>
      <c r="BR162" s="60"/>
      <c r="BS162" s="140">
        <v>0</v>
      </c>
      <c r="BT162" s="140">
        <v>0</v>
      </c>
      <c r="BU162" s="140">
        <v>8.69</v>
      </c>
      <c r="BV162" s="44">
        <v>942500.02</v>
      </c>
      <c r="BW162" s="60"/>
      <c r="BX162" s="140">
        <v>0</v>
      </c>
      <c r="BY162" s="140">
        <v>0</v>
      </c>
      <c r="BZ162" s="140">
        <v>8.69</v>
      </c>
      <c r="CA162" s="44">
        <v>813192.82</v>
      </c>
      <c r="CB162" s="60"/>
      <c r="CC162" s="140">
        <v>0</v>
      </c>
      <c r="CD162" s="140">
        <v>0</v>
      </c>
      <c r="CE162" s="140">
        <v>26.07</v>
      </c>
      <c r="CF162" s="44">
        <v>824098.77</v>
      </c>
      <c r="CG162" s="60"/>
      <c r="CH162" s="28">
        <v>30179962.150000002</v>
      </c>
      <c r="CI162" s="60"/>
      <c r="CJ162" s="64">
        <v>29683730.580000002</v>
      </c>
      <c r="CK162" s="124"/>
      <c r="CN162" s="151"/>
    </row>
    <row r="163" spans="1:92" x14ac:dyDescent="0.25">
      <c r="A163" s="116" t="s">
        <v>423</v>
      </c>
      <c r="B163" s="24" t="s">
        <v>424</v>
      </c>
      <c r="C163" s="27" t="s">
        <v>142</v>
      </c>
      <c r="D163" s="27" t="s">
        <v>131</v>
      </c>
      <c r="E163" s="139">
        <v>1899.5</v>
      </c>
      <c r="F163" s="68"/>
      <c r="G163" s="139">
        <v>0</v>
      </c>
      <c r="H163" s="139">
        <v>0</v>
      </c>
      <c r="I163" s="139">
        <v>1899.5</v>
      </c>
      <c r="J163" s="68">
        <v>156</v>
      </c>
      <c r="K163" s="139">
        <v>0</v>
      </c>
      <c r="L163" s="139">
        <v>0</v>
      </c>
      <c r="M163" s="139">
        <v>0</v>
      </c>
      <c r="N163" s="139">
        <v>1899.5</v>
      </c>
      <c r="O163" s="60"/>
      <c r="P163" s="132">
        <v>0</v>
      </c>
      <c r="Q163" s="132">
        <v>0</v>
      </c>
      <c r="R163" s="132">
        <v>0</v>
      </c>
      <c r="S163" s="132">
        <v>0</v>
      </c>
      <c r="T163" s="132">
        <v>925</v>
      </c>
      <c r="U163" s="132">
        <v>974.5</v>
      </c>
      <c r="V163" s="126"/>
      <c r="W163" s="140">
        <v>0</v>
      </c>
      <c r="X163" s="140">
        <v>0</v>
      </c>
      <c r="Y163" s="140">
        <v>85.23</v>
      </c>
      <c r="Z163" s="139">
        <v>6150708.1799999997</v>
      </c>
      <c r="AA163" s="60"/>
      <c r="AB163" s="140">
        <v>28.4</v>
      </c>
      <c r="AC163" s="28">
        <v>2050031.03</v>
      </c>
      <c r="AE163" s="140">
        <v>0</v>
      </c>
      <c r="AF163" s="140">
        <v>0</v>
      </c>
      <c r="AG163" s="140">
        <v>9.49</v>
      </c>
      <c r="AH163" s="44">
        <v>684855.34</v>
      </c>
      <c r="AI163" s="60"/>
      <c r="AJ163" s="140">
        <v>0</v>
      </c>
      <c r="AK163" s="140">
        <v>0</v>
      </c>
      <c r="AL163" s="140">
        <v>3.16</v>
      </c>
      <c r="AM163" s="44">
        <v>228044.56</v>
      </c>
      <c r="AO163" s="28">
        <v>128.80999999999997</v>
      </c>
      <c r="AP163" s="117">
        <v>40.110000000000007</v>
      </c>
      <c r="AQ163" s="117">
        <v>13.47</v>
      </c>
      <c r="AR163" s="44">
        <v>213507.21</v>
      </c>
      <c r="AS163" s="60"/>
      <c r="AT163" s="71">
        <v>0</v>
      </c>
      <c r="AU163" s="71">
        <v>0</v>
      </c>
      <c r="AV163" s="71">
        <v>7.59</v>
      </c>
      <c r="AW163" s="44">
        <v>595169.85</v>
      </c>
      <c r="AX163" s="60"/>
      <c r="AY163" s="140">
        <v>0</v>
      </c>
      <c r="AZ163" s="140">
        <v>0</v>
      </c>
      <c r="BA163" s="140">
        <v>2.5299999999999998</v>
      </c>
      <c r="BB163" s="28">
        <v>148564.13</v>
      </c>
      <c r="BC163" s="60"/>
      <c r="BD163" s="140">
        <v>0</v>
      </c>
      <c r="BE163" s="140">
        <v>0</v>
      </c>
      <c r="BF163" s="140">
        <v>9.49</v>
      </c>
      <c r="BG163" s="44">
        <v>249995.07</v>
      </c>
      <c r="BH163" s="60"/>
      <c r="BI163" s="139">
        <v>0</v>
      </c>
      <c r="BJ163" s="139">
        <v>0</v>
      </c>
      <c r="BK163" s="139">
        <v>3.16</v>
      </c>
      <c r="BL163" s="44">
        <v>226388.72</v>
      </c>
      <c r="BM163" s="60"/>
      <c r="BN163" s="140">
        <v>0</v>
      </c>
      <c r="BO163" s="140">
        <v>0</v>
      </c>
      <c r="BP163" s="140">
        <v>6.33</v>
      </c>
      <c r="BQ163" s="139">
        <v>166751.19</v>
      </c>
      <c r="BR163" s="60"/>
      <c r="BS163" s="140">
        <v>0</v>
      </c>
      <c r="BT163" s="140">
        <v>0</v>
      </c>
      <c r="BU163" s="140">
        <v>3.16</v>
      </c>
      <c r="BV163" s="44">
        <v>342727.28</v>
      </c>
      <c r="BW163" s="60"/>
      <c r="BX163" s="140">
        <v>0</v>
      </c>
      <c r="BY163" s="140">
        <v>0</v>
      </c>
      <c r="BZ163" s="140">
        <v>3.16</v>
      </c>
      <c r="CA163" s="44">
        <v>295706.48</v>
      </c>
      <c r="CB163" s="60"/>
      <c r="CC163" s="140">
        <v>0</v>
      </c>
      <c r="CD163" s="140">
        <v>0</v>
      </c>
      <c r="CE163" s="140">
        <v>9.49</v>
      </c>
      <c r="CF163" s="44">
        <v>299988.39</v>
      </c>
      <c r="CG163" s="60"/>
      <c r="CH163" s="28">
        <v>11652437.43</v>
      </c>
      <c r="CI163" s="60"/>
      <c r="CJ163" s="64">
        <v>11438930.219999999</v>
      </c>
      <c r="CK163" s="124"/>
      <c r="CN163" s="151"/>
    </row>
    <row r="164" spans="1:92" x14ac:dyDescent="0.25">
      <c r="A164" s="116" t="s">
        <v>317</v>
      </c>
      <c r="B164" s="24" t="s">
        <v>318</v>
      </c>
      <c r="C164" s="27" t="s">
        <v>142</v>
      </c>
      <c r="D164" s="27" t="s">
        <v>120</v>
      </c>
      <c r="E164" s="139">
        <v>3165.25</v>
      </c>
      <c r="F164" s="68"/>
      <c r="G164" s="139">
        <v>1305.5</v>
      </c>
      <c r="H164" s="139">
        <v>1816</v>
      </c>
      <c r="I164" s="139">
        <v>1816</v>
      </c>
      <c r="J164" s="68">
        <v>157</v>
      </c>
      <c r="K164" s="139">
        <v>2063.75</v>
      </c>
      <c r="L164" s="139">
        <v>2020</v>
      </c>
      <c r="M164" s="139">
        <v>1101.5</v>
      </c>
      <c r="N164" s="139">
        <v>0</v>
      </c>
      <c r="O164" s="60"/>
      <c r="P164" s="132">
        <v>536.16882908857929</v>
      </c>
      <c r="Q164" s="132">
        <v>769.33117091142071</v>
      </c>
      <c r="R164" s="132">
        <v>745.83117091142083</v>
      </c>
      <c r="S164" s="132">
        <v>1070.1688290885791</v>
      </c>
      <c r="T164" s="132">
        <v>0</v>
      </c>
      <c r="U164" s="132">
        <v>0</v>
      </c>
      <c r="V164" s="126"/>
      <c r="W164" s="140">
        <v>74.209999999999994</v>
      </c>
      <c r="X164" s="140">
        <v>80.09</v>
      </c>
      <c r="Y164" s="140">
        <v>0</v>
      </c>
      <c r="Z164" s="139">
        <v>9700069.5</v>
      </c>
      <c r="AA164" s="60"/>
      <c r="AB164" s="140">
        <v>30.86</v>
      </c>
      <c r="AC164" s="28">
        <v>1940013.9</v>
      </c>
      <c r="AE164" s="140">
        <v>10.31</v>
      </c>
      <c r="AF164" s="140">
        <v>5.5</v>
      </c>
      <c r="AG164" s="140">
        <v>0</v>
      </c>
      <c r="AH164" s="44">
        <v>993895.65</v>
      </c>
      <c r="AI164" s="60"/>
      <c r="AJ164" s="140">
        <v>4.58</v>
      </c>
      <c r="AK164" s="140">
        <v>2.44</v>
      </c>
      <c r="AL164" s="140">
        <v>0</v>
      </c>
      <c r="AM164" s="44">
        <v>441312.3</v>
      </c>
      <c r="AO164" s="28">
        <v>212.20000000000005</v>
      </c>
      <c r="AP164" s="117">
        <v>71.69</v>
      </c>
      <c r="AQ164" s="117">
        <v>22.44</v>
      </c>
      <c r="AR164" s="44">
        <v>358727.23</v>
      </c>
      <c r="AS164" s="60"/>
      <c r="AT164" s="71">
        <v>4.58</v>
      </c>
      <c r="AU164" s="71">
        <v>4.4000000000000004</v>
      </c>
      <c r="AV164" s="71">
        <v>0</v>
      </c>
      <c r="AW164" s="44">
        <v>605027.5</v>
      </c>
      <c r="AX164" s="60"/>
      <c r="AY164" s="140">
        <v>2.75</v>
      </c>
      <c r="AZ164" s="140">
        <v>1.46</v>
      </c>
      <c r="BA164" s="140">
        <v>0</v>
      </c>
      <c r="BB164" s="28">
        <v>247215.41</v>
      </c>
      <c r="BC164" s="60"/>
      <c r="BD164" s="140">
        <v>9.17</v>
      </c>
      <c r="BE164" s="140">
        <v>4.8899999999999997</v>
      </c>
      <c r="BF164" s="140">
        <v>0</v>
      </c>
      <c r="BG164" s="44">
        <v>370382.58</v>
      </c>
      <c r="BH164" s="60"/>
      <c r="BI164" s="139">
        <v>4.58</v>
      </c>
      <c r="BJ164" s="139">
        <v>2.44</v>
      </c>
      <c r="BK164" s="139">
        <v>0</v>
      </c>
      <c r="BL164" s="44">
        <v>502926.84</v>
      </c>
      <c r="BM164" s="60"/>
      <c r="BN164" s="140">
        <v>6.87</v>
      </c>
      <c r="BO164" s="140">
        <v>3.67</v>
      </c>
      <c r="BP164" s="140">
        <v>0</v>
      </c>
      <c r="BQ164" s="139">
        <v>277655.21999999997</v>
      </c>
      <c r="BR164" s="60"/>
      <c r="BS164" s="140">
        <v>4.58</v>
      </c>
      <c r="BT164" s="140">
        <v>2.44</v>
      </c>
      <c r="BU164" s="140">
        <v>0</v>
      </c>
      <c r="BV164" s="44">
        <v>761375.16</v>
      </c>
      <c r="BW164" s="60"/>
      <c r="BX164" s="140">
        <v>4.58</v>
      </c>
      <c r="BY164" s="140">
        <v>2.44</v>
      </c>
      <c r="BZ164" s="140">
        <v>0</v>
      </c>
      <c r="CA164" s="44">
        <v>656917.56000000006</v>
      </c>
      <c r="CB164" s="60"/>
      <c r="CC164" s="140">
        <v>9.17</v>
      </c>
      <c r="CD164" s="140">
        <v>4.8899999999999997</v>
      </c>
      <c r="CE164" s="140">
        <v>0</v>
      </c>
      <c r="CF164" s="44">
        <v>444450.66</v>
      </c>
      <c r="CG164" s="60"/>
      <c r="CH164" s="28">
        <v>17299969.509999998</v>
      </c>
      <c r="CI164" s="60"/>
      <c r="CJ164" s="64">
        <v>16941242.279999997</v>
      </c>
      <c r="CK164" s="124"/>
      <c r="CN164" s="151"/>
    </row>
    <row r="165" spans="1:92" x14ac:dyDescent="0.25">
      <c r="A165" s="116" t="s">
        <v>284</v>
      </c>
      <c r="B165" s="24" t="s">
        <v>285</v>
      </c>
      <c r="C165" s="27" t="s">
        <v>142</v>
      </c>
      <c r="D165" s="27" t="s">
        <v>131</v>
      </c>
      <c r="E165" s="139">
        <v>3471</v>
      </c>
      <c r="F165" s="68"/>
      <c r="G165" s="139">
        <v>0</v>
      </c>
      <c r="H165" s="139">
        <v>0</v>
      </c>
      <c r="I165" s="139">
        <v>3471</v>
      </c>
      <c r="J165" s="68">
        <v>158</v>
      </c>
      <c r="K165" s="139">
        <v>0</v>
      </c>
      <c r="L165" s="139">
        <v>0</v>
      </c>
      <c r="M165" s="139">
        <v>0</v>
      </c>
      <c r="N165" s="139">
        <v>3471</v>
      </c>
      <c r="O165" s="60"/>
      <c r="P165" s="132">
        <v>0</v>
      </c>
      <c r="Q165" s="132">
        <v>0</v>
      </c>
      <c r="R165" s="132">
        <v>0</v>
      </c>
      <c r="S165" s="132">
        <v>0</v>
      </c>
      <c r="T165" s="132">
        <v>521.66</v>
      </c>
      <c r="U165" s="132">
        <v>2949.34</v>
      </c>
      <c r="V165" s="126"/>
      <c r="W165" s="140">
        <v>0</v>
      </c>
      <c r="X165" s="140">
        <v>0</v>
      </c>
      <c r="Y165" s="140">
        <v>144.05000000000001</v>
      </c>
      <c r="Z165" s="139">
        <v>10395512.300000001</v>
      </c>
      <c r="AA165" s="60"/>
      <c r="AB165" s="140">
        <v>48.01</v>
      </c>
      <c r="AC165" s="28">
        <v>3464824.24</v>
      </c>
      <c r="AE165" s="140">
        <v>0</v>
      </c>
      <c r="AF165" s="140">
        <v>0</v>
      </c>
      <c r="AG165" s="140">
        <v>17.350000000000001</v>
      </c>
      <c r="AH165" s="44">
        <v>1252080.1000000001</v>
      </c>
      <c r="AI165" s="60"/>
      <c r="AJ165" s="140">
        <v>0</v>
      </c>
      <c r="AK165" s="140">
        <v>0</v>
      </c>
      <c r="AL165" s="140">
        <v>5.78</v>
      </c>
      <c r="AM165" s="44">
        <v>417119.48</v>
      </c>
      <c r="AO165" s="28">
        <v>219.81</v>
      </c>
      <c r="AP165" s="117">
        <v>38.08</v>
      </c>
      <c r="AQ165" s="117">
        <v>24.61</v>
      </c>
      <c r="AR165" s="44">
        <v>327940.84000000003</v>
      </c>
      <c r="AS165" s="60"/>
      <c r="AT165" s="71">
        <v>0</v>
      </c>
      <c r="AU165" s="71">
        <v>0</v>
      </c>
      <c r="AV165" s="71">
        <v>13.88</v>
      </c>
      <c r="AW165" s="44">
        <v>1088400.2</v>
      </c>
      <c r="AX165" s="60"/>
      <c r="AY165" s="140">
        <v>0</v>
      </c>
      <c r="AZ165" s="140">
        <v>0</v>
      </c>
      <c r="BA165" s="140">
        <v>4.62</v>
      </c>
      <c r="BB165" s="28">
        <v>271291.02</v>
      </c>
      <c r="BC165" s="60"/>
      <c r="BD165" s="140">
        <v>0</v>
      </c>
      <c r="BE165" s="140">
        <v>0</v>
      </c>
      <c r="BF165" s="140">
        <v>17.350000000000001</v>
      </c>
      <c r="BG165" s="44">
        <v>457051.05</v>
      </c>
      <c r="BH165" s="60"/>
      <c r="BI165" s="139">
        <v>0</v>
      </c>
      <c r="BJ165" s="139">
        <v>0</v>
      </c>
      <c r="BK165" s="139">
        <v>5.78</v>
      </c>
      <c r="BL165" s="44">
        <v>414090.76</v>
      </c>
      <c r="BM165" s="60"/>
      <c r="BN165" s="140">
        <v>0</v>
      </c>
      <c r="BO165" s="140">
        <v>0</v>
      </c>
      <c r="BP165" s="140">
        <v>11.57</v>
      </c>
      <c r="BQ165" s="139">
        <v>304788.51</v>
      </c>
      <c r="BR165" s="60"/>
      <c r="BS165" s="140">
        <v>0</v>
      </c>
      <c r="BT165" s="140">
        <v>0</v>
      </c>
      <c r="BU165" s="140">
        <v>5.78</v>
      </c>
      <c r="BV165" s="44">
        <v>626887.24</v>
      </c>
      <c r="BW165" s="60"/>
      <c r="BX165" s="140">
        <v>0</v>
      </c>
      <c r="BY165" s="140">
        <v>0</v>
      </c>
      <c r="BZ165" s="140">
        <v>5.78</v>
      </c>
      <c r="CA165" s="44">
        <v>540880.84</v>
      </c>
      <c r="CB165" s="60"/>
      <c r="CC165" s="140">
        <v>0</v>
      </c>
      <c r="CD165" s="140">
        <v>0</v>
      </c>
      <c r="CE165" s="140">
        <v>17.350000000000001</v>
      </c>
      <c r="CF165" s="44">
        <v>548450.85</v>
      </c>
      <c r="CG165" s="60"/>
      <c r="CH165" s="28">
        <v>20109317.43</v>
      </c>
      <c r="CI165" s="60"/>
      <c r="CJ165" s="64">
        <v>19781376.59</v>
      </c>
      <c r="CK165" s="124"/>
      <c r="CN165" s="151"/>
    </row>
    <row r="166" spans="1:92" x14ac:dyDescent="0.25">
      <c r="A166" s="116" t="s">
        <v>264</v>
      </c>
      <c r="B166" s="24" t="s">
        <v>265</v>
      </c>
      <c r="C166" s="27" t="s">
        <v>142</v>
      </c>
      <c r="D166" s="27" t="s">
        <v>120</v>
      </c>
      <c r="E166" s="139">
        <v>6014.29</v>
      </c>
      <c r="F166" s="68"/>
      <c r="G166" s="139">
        <v>2657.3199999999997</v>
      </c>
      <c r="H166" s="139">
        <v>3308.8099999999995</v>
      </c>
      <c r="I166" s="139">
        <v>3308.8099999999995</v>
      </c>
      <c r="J166" s="68">
        <v>159</v>
      </c>
      <c r="K166" s="139">
        <v>4013.31</v>
      </c>
      <c r="L166" s="139">
        <v>3965.1499999999996</v>
      </c>
      <c r="M166" s="139">
        <v>2000.98</v>
      </c>
      <c r="N166" s="139">
        <v>0</v>
      </c>
      <c r="O166" s="60"/>
      <c r="P166" s="132">
        <v>388.3896328105489</v>
      </c>
      <c r="Q166" s="132">
        <v>2268.9303671894509</v>
      </c>
      <c r="R166" s="132">
        <v>483.61036718945115</v>
      </c>
      <c r="S166" s="132">
        <v>2825.1996328105483</v>
      </c>
      <c r="T166" s="132">
        <v>0</v>
      </c>
      <c r="U166" s="132">
        <v>0</v>
      </c>
      <c r="V166" s="126"/>
      <c r="W166" s="140">
        <v>139.33000000000001</v>
      </c>
      <c r="X166" s="140">
        <v>137.18</v>
      </c>
      <c r="Y166" s="140">
        <v>0</v>
      </c>
      <c r="Z166" s="139">
        <v>17382801.149999999</v>
      </c>
      <c r="AA166" s="60"/>
      <c r="AB166" s="140">
        <v>55.3</v>
      </c>
      <c r="AC166" s="28">
        <v>3476560.23</v>
      </c>
      <c r="AE166" s="140">
        <v>20.059999999999999</v>
      </c>
      <c r="AF166" s="140">
        <v>10</v>
      </c>
      <c r="AG166" s="140">
        <v>0</v>
      </c>
      <c r="AH166" s="44">
        <v>1889721.9</v>
      </c>
      <c r="AI166" s="60"/>
      <c r="AJ166" s="140">
        <v>8.91</v>
      </c>
      <c r="AK166" s="140">
        <v>4.4400000000000004</v>
      </c>
      <c r="AL166" s="140">
        <v>0</v>
      </c>
      <c r="AM166" s="44">
        <v>839247.75</v>
      </c>
      <c r="AO166" s="28">
        <v>383.23000000000008</v>
      </c>
      <c r="AP166" s="117">
        <v>69.349999999999994</v>
      </c>
      <c r="AQ166" s="117">
        <v>42.65</v>
      </c>
      <c r="AR166" s="44">
        <v>575250.9</v>
      </c>
      <c r="AS166" s="60"/>
      <c r="AT166" s="71">
        <v>8.91</v>
      </c>
      <c r="AU166" s="71">
        <v>8</v>
      </c>
      <c r="AV166" s="71">
        <v>0</v>
      </c>
      <c r="AW166" s="44">
        <v>1139311.25</v>
      </c>
      <c r="AX166" s="60"/>
      <c r="AY166" s="140">
        <v>5.35</v>
      </c>
      <c r="AZ166" s="140">
        <v>2.66</v>
      </c>
      <c r="BA166" s="140">
        <v>0</v>
      </c>
      <c r="BB166" s="28">
        <v>470355.21</v>
      </c>
      <c r="BC166" s="60"/>
      <c r="BD166" s="140">
        <v>17.829999999999998</v>
      </c>
      <c r="BE166" s="140">
        <v>8.89</v>
      </c>
      <c r="BF166" s="140">
        <v>0</v>
      </c>
      <c r="BG166" s="44">
        <v>703884.96</v>
      </c>
      <c r="BH166" s="60"/>
      <c r="BI166" s="139">
        <v>8.91</v>
      </c>
      <c r="BJ166" s="139">
        <v>4.4400000000000004</v>
      </c>
      <c r="BK166" s="139">
        <v>0</v>
      </c>
      <c r="BL166" s="44">
        <v>956420.7</v>
      </c>
      <c r="BM166" s="60"/>
      <c r="BN166" s="140">
        <v>13.37</v>
      </c>
      <c r="BO166" s="140">
        <v>6.66</v>
      </c>
      <c r="BP166" s="140">
        <v>0</v>
      </c>
      <c r="BQ166" s="139">
        <v>527650.29</v>
      </c>
      <c r="BR166" s="60"/>
      <c r="BS166" s="140">
        <v>8.91</v>
      </c>
      <c r="BT166" s="140">
        <v>4.4400000000000004</v>
      </c>
      <c r="BU166" s="140">
        <v>0</v>
      </c>
      <c r="BV166" s="44">
        <v>1447914.3</v>
      </c>
      <c r="BW166" s="60"/>
      <c r="BX166" s="140">
        <v>8.91</v>
      </c>
      <c r="BY166" s="140">
        <v>4.4400000000000004</v>
      </c>
      <c r="BZ166" s="140">
        <v>0</v>
      </c>
      <c r="CA166" s="44">
        <v>1249266.3</v>
      </c>
      <c r="CB166" s="60"/>
      <c r="CC166" s="140">
        <v>17.829999999999998</v>
      </c>
      <c r="CD166" s="140">
        <v>8.89</v>
      </c>
      <c r="CE166" s="140">
        <v>0</v>
      </c>
      <c r="CF166" s="44">
        <v>844645.92</v>
      </c>
      <c r="CG166" s="60"/>
      <c r="CH166" s="28">
        <v>31503030.859999999</v>
      </c>
      <c r="CI166" s="60"/>
      <c r="CJ166" s="64">
        <v>30927779.960000001</v>
      </c>
      <c r="CK166" s="124"/>
      <c r="CN166" s="151"/>
    </row>
    <row r="167" spans="1:92" x14ac:dyDescent="0.25">
      <c r="A167" s="116" t="s">
        <v>511</v>
      </c>
      <c r="B167" s="24" t="s">
        <v>512</v>
      </c>
      <c r="C167" s="27" t="s">
        <v>504</v>
      </c>
      <c r="D167" s="27" t="s">
        <v>12</v>
      </c>
      <c r="E167" s="139">
        <v>250</v>
      </c>
      <c r="F167" s="68"/>
      <c r="G167" s="139">
        <v>77</v>
      </c>
      <c r="H167" s="139">
        <v>96</v>
      </c>
      <c r="I167" s="139">
        <v>171.5</v>
      </c>
      <c r="J167" s="68">
        <v>160</v>
      </c>
      <c r="K167" s="139">
        <v>113.5</v>
      </c>
      <c r="L167" s="139">
        <v>112</v>
      </c>
      <c r="M167" s="139">
        <v>61</v>
      </c>
      <c r="N167" s="139">
        <v>75.5</v>
      </c>
      <c r="O167" s="60"/>
      <c r="P167" s="132">
        <v>34.186760563380282</v>
      </c>
      <c r="Q167" s="132">
        <v>42.813239436619718</v>
      </c>
      <c r="R167" s="132">
        <v>42.622454728370222</v>
      </c>
      <c r="S167" s="132">
        <v>53.377545271629778</v>
      </c>
      <c r="T167" s="132">
        <v>33.520784708249494</v>
      </c>
      <c r="U167" s="132">
        <v>41.979215291750506</v>
      </c>
      <c r="V167" s="126"/>
      <c r="W167" s="140">
        <v>4.41</v>
      </c>
      <c r="X167" s="140">
        <v>4.26</v>
      </c>
      <c r="Y167" s="140">
        <v>3.35</v>
      </c>
      <c r="Z167" s="139">
        <v>786795.65</v>
      </c>
      <c r="AA167" s="60"/>
      <c r="AB167" s="140">
        <v>2.85</v>
      </c>
      <c r="AC167" s="28">
        <v>189585.21</v>
      </c>
      <c r="AE167" s="140">
        <v>0.56000000000000005</v>
      </c>
      <c r="AF167" s="140">
        <v>0.3</v>
      </c>
      <c r="AG167" s="140">
        <v>0.37</v>
      </c>
      <c r="AH167" s="44">
        <v>80765.320000000007</v>
      </c>
      <c r="AI167" s="60"/>
      <c r="AJ167" s="140">
        <v>0.25</v>
      </c>
      <c r="AK167" s="140">
        <v>0.13</v>
      </c>
      <c r="AL167" s="140">
        <v>0.12</v>
      </c>
      <c r="AM167" s="44">
        <v>32548.62</v>
      </c>
      <c r="AO167" s="28">
        <v>16.93</v>
      </c>
      <c r="AP167" s="117">
        <v>4.4700000000000006</v>
      </c>
      <c r="AQ167" s="117">
        <v>1.77</v>
      </c>
      <c r="AR167" s="44">
        <v>27079.71</v>
      </c>
      <c r="AS167" s="60"/>
      <c r="AT167" s="71">
        <v>0.25</v>
      </c>
      <c r="AU167" s="71">
        <v>0.24</v>
      </c>
      <c r="AV167" s="71">
        <v>0.3</v>
      </c>
      <c r="AW167" s="44">
        <v>56538.25</v>
      </c>
      <c r="AX167" s="60"/>
      <c r="AY167" s="140">
        <v>0.15</v>
      </c>
      <c r="AZ167" s="140">
        <v>0.08</v>
      </c>
      <c r="BA167" s="140">
        <v>0.1</v>
      </c>
      <c r="BB167" s="28">
        <v>19377.93</v>
      </c>
      <c r="BC167" s="60"/>
      <c r="BD167" s="140">
        <v>0.5</v>
      </c>
      <c r="BE167" s="140">
        <v>0.27</v>
      </c>
      <c r="BF167" s="140">
        <v>0.37</v>
      </c>
      <c r="BG167" s="44">
        <v>30031.02</v>
      </c>
      <c r="BH167" s="60"/>
      <c r="BI167" s="139">
        <v>0.25</v>
      </c>
      <c r="BJ167" s="139">
        <v>0.13</v>
      </c>
      <c r="BK167" s="139">
        <v>0.12</v>
      </c>
      <c r="BL167" s="44">
        <v>35821</v>
      </c>
      <c r="BM167" s="60"/>
      <c r="BN167" s="140">
        <v>0.37</v>
      </c>
      <c r="BO167" s="140">
        <v>0.2</v>
      </c>
      <c r="BP167" s="140">
        <v>0.25</v>
      </c>
      <c r="BQ167" s="139">
        <v>21601.26</v>
      </c>
      <c r="BR167" s="60"/>
      <c r="BS167" s="140">
        <v>0.25</v>
      </c>
      <c r="BT167" s="140">
        <v>0.13</v>
      </c>
      <c r="BU167" s="140">
        <v>0.12</v>
      </c>
      <c r="BV167" s="44">
        <v>54229</v>
      </c>
      <c r="BW167" s="60"/>
      <c r="BX167" s="140">
        <v>0.25</v>
      </c>
      <c r="BY167" s="140">
        <v>0.13</v>
      </c>
      <c r="BZ167" s="140">
        <v>0.12</v>
      </c>
      <c r="CA167" s="44">
        <v>46789</v>
      </c>
      <c r="CB167" s="60"/>
      <c r="CC167" s="140">
        <v>0.5</v>
      </c>
      <c r="CD167" s="140">
        <v>0.27</v>
      </c>
      <c r="CE167" s="140">
        <v>0.37</v>
      </c>
      <c r="CF167" s="44">
        <v>36036.54</v>
      </c>
      <c r="CG167" s="60"/>
      <c r="CH167" s="28">
        <v>1417198.51</v>
      </c>
      <c r="CI167" s="60"/>
      <c r="CJ167" s="64">
        <v>1390118.8</v>
      </c>
      <c r="CK167" s="124"/>
      <c r="CN167" s="151"/>
    </row>
    <row r="168" spans="1:92" x14ac:dyDescent="0.25">
      <c r="A168" s="116" t="s">
        <v>570</v>
      </c>
      <c r="B168" s="24" t="s">
        <v>571</v>
      </c>
      <c r="C168" s="27" t="s">
        <v>565</v>
      </c>
      <c r="D168" s="27" t="s">
        <v>12</v>
      </c>
      <c r="E168" s="139">
        <v>560</v>
      </c>
      <c r="F168" s="68"/>
      <c r="G168" s="139">
        <v>166.5</v>
      </c>
      <c r="H168" s="139">
        <v>224</v>
      </c>
      <c r="I168" s="139">
        <v>388</v>
      </c>
      <c r="J168" s="68">
        <v>161</v>
      </c>
      <c r="K168" s="139">
        <v>259</v>
      </c>
      <c r="L168" s="139">
        <v>253.5</v>
      </c>
      <c r="M168" s="139">
        <v>137</v>
      </c>
      <c r="N168" s="139">
        <v>164</v>
      </c>
      <c r="O168" s="60"/>
      <c r="P168" s="132">
        <v>81.373309287646521</v>
      </c>
      <c r="Q168" s="132">
        <v>85.126690712353479</v>
      </c>
      <c r="R168" s="132">
        <v>109.47520288548242</v>
      </c>
      <c r="S168" s="132">
        <v>114.52479711451758</v>
      </c>
      <c r="T168" s="132">
        <v>80.151487826871048</v>
      </c>
      <c r="U168" s="132">
        <v>83.848512173128952</v>
      </c>
      <c r="V168" s="126"/>
      <c r="W168" s="140">
        <v>9.68</v>
      </c>
      <c r="X168" s="140">
        <v>10.050000000000001</v>
      </c>
      <c r="Y168" s="140">
        <v>7.36</v>
      </c>
      <c r="Z168" s="139">
        <v>1771468.21</v>
      </c>
      <c r="AA168" s="60"/>
      <c r="AB168" s="140">
        <v>6.39</v>
      </c>
      <c r="AC168" s="28">
        <v>425094.83</v>
      </c>
      <c r="AE168" s="140">
        <v>1.29</v>
      </c>
      <c r="AF168" s="140">
        <v>0.68</v>
      </c>
      <c r="AG168" s="140">
        <v>0.82</v>
      </c>
      <c r="AH168" s="44">
        <v>183020.17</v>
      </c>
      <c r="AI168" s="60"/>
      <c r="AJ168" s="140">
        <v>0.56999999999999995</v>
      </c>
      <c r="AK168" s="140">
        <v>0.3</v>
      </c>
      <c r="AL168" s="140">
        <v>0.27</v>
      </c>
      <c r="AM168" s="44">
        <v>74177.37</v>
      </c>
      <c r="AO168" s="28">
        <v>38.14</v>
      </c>
      <c r="AP168" s="117">
        <v>10.63</v>
      </c>
      <c r="AQ168" s="117">
        <v>3.97</v>
      </c>
      <c r="AR168" s="44">
        <v>61682.69</v>
      </c>
      <c r="AS168" s="60"/>
      <c r="AT168" s="71">
        <v>0.56999999999999995</v>
      </c>
      <c r="AU168" s="71">
        <v>0.54</v>
      </c>
      <c r="AV168" s="71">
        <v>0.65</v>
      </c>
      <c r="AW168" s="44">
        <v>125756</v>
      </c>
      <c r="AX168" s="60"/>
      <c r="AY168" s="140">
        <v>0.34</v>
      </c>
      <c r="AZ168" s="140">
        <v>0.18</v>
      </c>
      <c r="BA168" s="140">
        <v>0.21</v>
      </c>
      <c r="BB168" s="28">
        <v>42866.33</v>
      </c>
      <c r="BC168" s="60"/>
      <c r="BD168" s="140">
        <v>1.1499999999999999</v>
      </c>
      <c r="BE168" s="140">
        <v>0.6</v>
      </c>
      <c r="BF168" s="140">
        <v>0.82</v>
      </c>
      <c r="BG168" s="44">
        <v>67701.509999999995</v>
      </c>
      <c r="BH168" s="60"/>
      <c r="BI168" s="139">
        <v>0.56999999999999995</v>
      </c>
      <c r="BJ168" s="139">
        <v>0.3</v>
      </c>
      <c r="BK168" s="139">
        <v>0.27</v>
      </c>
      <c r="BL168" s="44">
        <v>81671.88</v>
      </c>
      <c r="BM168" s="60"/>
      <c r="BN168" s="140">
        <v>0.86</v>
      </c>
      <c r="BO168" s="140">
        <v>0.45</v>
      </c>
      <c r="BP168" s="140">
        <v>0.54</v>
      </c>
      <c r="BQ168" s="139">
        <v>48734.55</v>
      </c>
      <c r="BR168" s="60"/>
      <c r="BS168" s="140">
        <v>0.56999999999999995</v>
      </c>
      <c r="BT168" s="140">
        <v>0.3</v>
      </c>
      <c r="BU168" s="140">
        <v>0.27</v>
      </c>
      <c r="BV168" s="44">
        <v>123642.12</v>
      </c>
      <c r="BW168" s="60"/>
      <c r="BX168" s="140">
        <v>0.56999999999999995</v>
      </c>
      <c r="BY168" s="140">
        <v>0.3</v>
      </c>
      <c r="BZ168" s="140">
        <v>0.27</v>
      </c>
      <c r="CA168" s="44">
        <v>106678.92</v>
      </c>
      <c r="CB168" s="60"/>
      <c r="CC168" s="140">
        <v>1.1499999999999999</v>
      </c>
      <c r="CD168" s="140">
        <v>0.6</v>
      </c>
      <c r="CE168" s="140">
        <v>0.82</v>
      </c>
      <c r="CF168" s="44">
        <v>81240.27</v>
      </c>
      <c r="CG168" s="60"/>
      <c r="CH168" s="28">
        <v>3193734.85</v>
      </c>
      <c r="CI168" s="60"/>
      <c r="CJ168" s="64">
        <v>3132052.16</v>
      </c>
      <c r="CK168" s="124"/>
      <c r="CN168" s="151"/>
    </row>
    <row r="169" spans="1:92" x14ac:dyDescent="0.25">
      <c r="A169" s="116" t="s">
        <v>542</v>
      </c>
      <c r="B169" s="24" t="s">
        <v>543</v>
      </c>
      <c r="C169" s="27" t="s">
        <v>541</v>
      </c>
      <c r="D169" s="27" t="s">
        <v>12</v>
      </c>
      <c r="E169" s="139">
        <v>488.75</v>
      </c>
      <c r="F169" s="68"/>
      <c r="G169" s="139">
        <v>134.5</v>
      </c>
      <c r="H169" s="139">
        <v>186</v>
      </c>
      <c r="I169" s="139">
        <v>351</v>
      </c>
      <c r="J169" s="68">
        <v>162</v>
      </c>
      <c r="K169" s="139">
        <v>196.25</v>
      </c>
      <c r="L169" s="139">
        <v>193</v>
      </c>
      <c r="M169" s="139">
        <v>127.5</v>
      </c>
      <c r="N169" s="139">
        <v>165</v>
      </c>
      <c r="O169" s="60"/>
      <c r="P169" s="132">
        <v>47.92687950566426</v>
      </c>
      <c r="Q169" s="132">
        <v>86.57312049433574</v>
      </c>
      <c r="R169" s="132">
        <v>66.278063851699272</v>
      </c>
      <c r="S169" s="132">
        <v>119.72193614830073</v>
      </c>
      <c r="T169" s="132">
        <v>58.795056642636453</v>
      </c>
      <c r="U169" s="132">
        <v>106.20494335736355</v>
      </c>
      <c r="V169" s="126"/>
      <c r="W169" s="140">
        <v>7.52</v>
      </c>
      <c r="X169" s="140">
        <v>8.1</v>
      </c>
      <c r="Y169" s="140">
        <v>7.18</v>
      </c>
      <c r="Z169" s="139">
        <v>1500103.18</v>
      </c>
      <c r="AA169" s="60"/>
      <c r="AB169" s="140">
        <v>5.51</v>
      </c>
      <c r="AC169" s="28">
        <v>369090.28</v>
      </c>
      <c r="AE169" s="140">
        <v>0.98</v>
      </c>
      <c r="AF169" s="140">
        <v>0.63</v>
      </c>
      <c r="AG169" s="140">
        <v>0.82</v>
      </c>
      <c r="AH169" s="44">
        <v>160388.76999999999</v>
      </c>
      <c r="AI169" s="60"/>
      <c r="AJ169" s="140">
        <v>0.43</v>
      </c>
      <c r="AK169" s="140">
        <v>0.28000000000000003</v>
      </c>
      <c r="AL169" s="140">
        <v>0.27</v>
      </c>
      <c r="AM169" s="44">
        <v>64118.97</v>
      </c>
      <c r="AO169" s="28">
        <v>32.369999999999997</v>
      </c>
      <c r="AP169" s="117">
        <v>7.72</v>
      </c>
      <c r="AQ169" s="117">
        <v>3.46</v>
      </c>
      <c r="AR169" s="44">
        <v>50800.71</v>
      </c>
      <c r="AS169" s="60"/>
      <c r="AT169" s="71">
        <v>0.43</v>
      </c>
      <c r="AU169" s="71">
        <v>0.51</v>
      </c>
      <c r="AV169" s="71">
        <v>0.66</v>
      </c>
      <c r="AW169" s="44">
        <v>115086.39999999999</v>
      </c>
      <c r="AX169" s="60"/>
      <c r="AY169" s="140">
        <v>0.26</v>
      </c>
      <c r="AZ169" s="140">
        <v>0.17</v>
      </c>
      <c r="BA169" s="140">
        <v>0.22</v>
      </c>
      <c r="BB169" s="28">
        <v>38168.65</v>
      </c>
      <c r="BC169" s="60"/>
      <c r="BD169" s="140">
        <v>0.87</v>
      </c>
      <c r="BE169" s="140">
        <v>0.56000000000000005</v>
      </c>
      <c r="BF169" s="140">
        <v>0.82</v>
      </c>
      <c r="BG169" s="44">
        <v>59271.75</v>
      </c>
      <c r="BH169" s="60"/>
      <c r="BI169" s="139">
        <v>0.43</v>
      </c>
      <c r="BJ169" s="139">
        <v>0.28000000000000003</v>
      </c>
      <c r="BK169" s="139">
        <v>0.27</v>
      </c>
      <c r="BL169" s="44">
        <v>70209.16</v>
      </c>
      <c r="BM169" s="60"/>
      <c r="BN169" s="140">
        <v>0.65</v>
      </c>
      <c r="BO169" s="140">
        <v>0.42</v>
      </c>
      <c r="BP169" s="140">
        <v>0.55000000000000004</v>
      </c>
      <c r="BQ169" s="139">
        <v>42675.66</v>
      </c>
      <c r="BR169" s="60"/>
      <c r="BS169" s="140">
        <v>0.43</v>
      </c>
      <c r="BT169" s="140">
        <v>0.28000000000000003</v>
      </c>
      <c r="BU169" s="140">
        <v>0.27</v>
      </c>
      <c r="BV169" s="44">
        <v>106288.84</v>
      </c>
      <c r="BW169" s="60"/>
      <c r="BX169" s="140">
        <v>0.43</v>
      </c>
      <c r="BY169" s="140">
        <v>0.28000000000000003</v>
      </c>
      <c r="BZ169" s="140">
        <v>0.27</v>
      </c>
      <c r="CA169" s="44">
        <v>91706.44</v>
      </c>
      <c r="CB169" s="60"/>
      <c r="CC169" s="140">
        <v>0.87</v>
      </c>
      <c r="CD169" s="140">
        <v>0.56000000000000005</v>
      </c>
      <c r="CE169" s="140">
        <v>0.82</v>
      </c>
      <c r="CF169" s="44">
        <v>71124.75</v>
      </c>
      <c r="CG169" s="60"/>
      <c r="CH169" s="28">
        <v>2739033.56</v>
      </c>
      <c r="CI169" s="60"/>
      <c r="CJ169" s="64">
        <v>2688232.85</v>
      </c>
      <c r="CK169" s="124"/>
      <c r="CN169" s="151"/>
    </row>
    <row r="170" spans="1:92" x14ac:dyDescent="0.25">
      <c r="A170" s="116" t="s">
        <v>464</v>
      </c>
      <c r="B170" s="24" t="s">
        <v>465</v>
      </c>
      <c r="C170" s="27" t="s">
        <v>457</v>
      </c>
      <c r="D170" s="27" t="s">
        <v>12</v>
      </c>
      <c r="E170" s="139">
        <v>319.73</v>
      </c>
      <c r="F170" s="68"/>
      <c r="G170" s="139">
        <v>79.33</v>
      </c>
      <c r="H170" s="139">
        <v>132.82</v>
      </c>
      <c r="I170" s="139">
        <v>239.32</v>
      </c>
      <c r="J170" s="68">
        <v>163</v>
      </c>
      <c r="K170" s="139">
        <v>131.57</v>
      </c>
      <c r="L170" s="139">
        <v>130.49</v>
      </c>
      <c r="M170" s="139">
        <v>81.66</v>
      </c>
      <c r="N170" s="139">
        <v>106.5</v>
      </c>
      <c r="O170" s="60"/>
      <c r="P170" s="132">
        <v>23.068312568648988</v>
      </c>
      <c r="Q170" s="132">
        <v>56.261687431351007</v>
      </c>
      <c r="R170" s="132">
        <v>38.62263047230504</v>
      </c>
      <c r="S170" s="132">
        <v>94.197369527694946</v>
      </c>
      <c r="T170" s="132">
        <v>30.969056959045979</v>
      </c>
      <c r="U170" s="132">
        <v>75.530943040954014</v>
      </c>
      <c r="V170" s="126"/>
      <c r="W170" s="140">
        <v>4.3499999999999996</v>
      </c>
      <c r="X170" s="140">
        <v>5.69</v>
      </c>
      <c r="Y170" s="140">
        <v>4.5599999999999996</v>
      </c>
      <c r="Z170" s="139">
        <v>960241.56</v>
      </c>
      <c r="AA170" s="60"/>
      <c r="AB170" s="140">
        <v>3.52</v>
      </c>
      <c r="AC170" s="28">
        <v>235914.27</v>
      </c>
      <c r="AE170" s="140">
        <v>0.65</v>
      </c>
      <c r="AF170" s="140">
        <v>0.4</v>
      </c>
      <c r="AG170" s="140">
        <v>0.53</v>
      </c>
      <c r="AH170" s="44">
        <v>104256.23</v>
      </c>
      <c r="AI170" s="60"/>
      <c r="AJ170" s="140">
        <v>0.28999999999999998</v>
      </c>
      <c r="AK170" s="140">
        <v>0.18</v>
      </c>
      <c r="AL170" s="140">
        <v>0.17</v>
      </c>
      <c r="AM170" s="44">
        <v>41814.769999999997</v>
      </c>
      <c r="AO170" s="28">
        <v>20.75</v>
      </c>
      <c r="AP170" s="117">
        <v>4.54</v>
      </c>
      <c r="AQ170" s="117">
        <v>2.2599999999999998</v>
      </c>
      <c r="AR170" s="44">
        <v>32084.48</v>
      </c>
      <c r="AS170" s="60"/>
      <c r="AT170" s="71">
        <v>0.28999999999999998</v>
      </c>
      <c r="AU170" s="71">
        <v>0.32</v>
      </c>
      <c r="AV170" s="71">
        <v>0.42</v>
      </c>
      <c r="AW170" s="44">
        <v>74033.05</v>
      </c>
      <c r="AX170" s="60"/>
      <c r="AY170" s="140">
        <v>0.17</v>
      </c>
      <c r="AZ170" s="140">
        <v>0.1</v>
      </c>
      <c r="BA170" s="140">
        <v>0.14000000000000001</v>
      </c>
      <c r="BB170" s="28">
        <v>24075.61</v>
      </c>
      <c r="BC170" s="60"/>
      <c r="BD170" s="140">
        <v>0.57999999999999996</v>
      </c>
      <c r="BE170" s="140">
        <v>0.36</v>
      </c>
      <c r="BF170" s="140">
        <v>0.53</v>
      </c>
      <c r="BG170" s="44">
        <v>38724.21</v>
      </c>
      <c r="BH170" s="60"/>
      <c r="BI170" s="139">
        <v>0.28999999999999998</v>
      </c>
      <c r="BJ170" s="139">
        <v>0.18</v>
      </c>
      <c r="BK170" s="139">
        <v>0.17</v>
      </c>
      <c r="BL170" s="44">
        <v>45850.879999999997</v>
      </c>
      <c r="BM170" s="60"/>
      <c r="BN170" s="140">
        <v>0.43</v>
      </c>
      <c r="BO170" s="140">
        <v>0.27</v>
      </c>
      <c r="BP170" s="140">
        <v>0.35</v>
      </c>
      <c r="BQ170" s="139">
        <v>27660.15</v>
      </c>
      <c r="BR170" s="60"/>
      <c r="BS170" s="140">
        <v>0.28999999999999998</v>
      </c>
      <c r="BT170" s="140">
        <v>0.18</v>
      </c>
      <c r="BU170" s="140">
        <v>0.17</v>
      </c>
      <c r="BV170" s="44">
        <v>69413.119999999995</v>
      </c>
      <c r="BW170" s="60"/>
      <c r="BX170" s="140">
        <v>0.28999999999999998</v>
      </c>
      <c r="BY170" s="140">
        <v>0.18</v>
      </c>
      <c r="BZ170" s="140">
        <v>0.17</v>
      </c>
      <c r="CA170" s="44">
        <v>59889.919999999998</v>
      </c>
      <c r="CB170" s="60"/>
      <c r="CC170" s="140">
        <v>0.57999999999999996</v>
      </c>
      <c r="CD170" s="140">
        <v>0.36</v>
      </c>
      <c r="CE170" s="140">
        <v>0.53</v>
      </c>
      <c r="CF170" s="44">
        <v>46468.17</v>
      </c>
      <c r="CG170" s="60"/>
      <c r="CH170" s="28">
        <v>1760426.42</v>
      </c>
      <c r="CI170" s="60"/>
      <c r="CJ170" s="64">
        <v>1728341.94</v>
      </c>
      <c r="CK170" s="124"/>
      <c r="CN170" s="151"/>
    </row>
    <row r="171" spans="1:92" x14ac:dyDescent="0.25">
      <c r="A171" s="116" t="s">
        <v>337</v>
      </c>
      <c r="B171" s="24" t="s">
        <v>338</v>
      </c>
      <c r="C171" s="27" t="s">
        <v>142</v>
      </c>
      <c r="D171" s="27" t="s">
        <v>120</v>
      </c>
      <c r="E171" s="139">
        <v>5096.75</v>
      </c>
      <c r="F171" s="68"/>
      <c r="G171" s="139">
        <v>2047.75</v>
      </c>
      <c r="H171" s="139">
        <v>2979.5</v>
      </c>
      <c r="I171" s="139">
        <v>2979.5</v>
      </c>
      <c r="J171" s="68">
        <v>164</v>
      </c>
      <c r="K171" s="139">
        <v>3223.25</v>
      </c>
      <c r="L171" s="139">
        <v>3153.75</v>
      </c>
      <c r="M171" s="139">
        <v>1873.5</v>
      </c>
      <c r="N171" s="139">
        <v>0</v>
      </c>
      <c r="O171" s="60"/>
      <c r="P171" s="132">
        <v>598.36784524342329</v>
      </c>
      <c r="Q171" s="132">
        <v>1449.3821547565767</v>
      </c>
      <c r="R171" s="132">
        <v>870.6321547565766</v>
      </c>
      <c r="S171" s="132">
        <v>2108.8678452434233</v>
      </c>
      <c r="T171" s="132">
        <v>0</v>
      </c>
      <c r="U171" s="132">
        <v>0</v>
      </c>
      <c r="V171" s="126"/>
      <c r="W171" s="140">
        <v>112.36</v>
      </c>
      <c r="X171" s="140">
        <v>127.88</v>
      </c>
      <c r="Y171" s="140">
        <v>0</v>
      </c>
      <c r="Z171" s="139">
        <v>15102687.6</v>
      </c>
      <c r="AA171" s="60"/>
      <c r="AB171" s="140">
        <v>48.04</v>
      </c>
      <c r="AC171" s="28">
        <v>3020537.52</v>
      </c>
      <c r="AE171" s="140">
        <v>16.11</v>
      </c>
      <c r="AF171" s="140">
        <v>9.36</v>
      </c>
      <c r="AG171" s="140">
        <v>0</v>
      </c>
      <c r="AH171" s="44">
        <v>1601171.55</v>
      </c>
      <c r="AI171" s="60"/>
      <c r="AJ171" s="140">
        <v>7.16</v>
      </c>
      <c r="AK171" s="140">
        <v>4.16</v>
      </c>
      <c r="AL171" s="140">
        <v>0</v>
      </c>
      <c r="AM171" s="44">
        <v>711631.8</v>
      </c>
      <c r="AO171" s="28">
        <v>331.85000000000014</v>
      </c>
      <c r="AP171" s="117">
        <v>96.080000000000013</v>
      </c>
      <c r="AQ171" s="117">
        <v>36.14</v>
      </c>
      <c r="AR171" s="44">
        <v>541870.65</v>
      </c>
      <c r="AS171" s="60"/>
      <c r="AT171" s="71">
        <v>7.16</v>
      </c>
      <c r="AU171" s="71">
        <v>7.49</v>
      </c>
      <c r="AV171" s="71">
        <v>0</v>
      </c>
      <c r="AW171" s="44">
        <v>987043.75</v>
      </c>
      <c r="AX171" s="60"/>
      <c r="AY171" s="140">
        <v>4.29</v>
      </c>
      <c r="AZ171" s="140">
        <v>2.4900000000000002</v>
      </c>
      <c r="BA171" s="140">
        <v>0</v>
      </c>
      <c r="BB171" s="28">
        <v>398128.38</v>
      </c>
      <c r="BC171" s="60"/>
      <c r="BD171" s="140">
        <v>14.32</v>
      </c>
      <c r="BE171" s="140">
        <v>8.32</v>
      </c>
      <c r="BF171" s="140">
        <v>0</v>
      </c>
      <c r="BG171" s="44">
        <v>596405.52</v>
      </c>
      <c r="BH171" s="60"/>
      <c r="BI171" s="139">
        <v>7.16</v>
      </c>
      <c r="BJ171" s="139">
        <v>4.16</v>
      </c>
      <c r="BK171" s="139">
        <v>0</v>
      </c>
      <c r="BL171" s="44">
        <v>810987.44</v>
      </c>
      <c r="BM171" s="60"/>
      <c r="BN171" s="140">
        <v>10.74</v>
      </c>
      <c r="BO171" s="140">
        <v>6.24</v>
      </c>
      <c r="BP171" s="140">
        <v>0</v>
      </c>
      <c r="BQ171" s="139">
        <v>447304.14</v>
      </c>
      <c r="BR171" s="60"/>
      <c r="BS171" s="140">
        <v>7.16</v>
      </c>
      <c r="BT171" s="140">
        <v>4.16</v>
      </c>
      <c r="BU171" s="140">
        <v>0</v>
      </c>
      <c r="BV171" s="44">
        <v>1227744.56</v>
      </c>
      <c r="BW171" s="60"/>
      <c r="BX171" s="140">
        <v>7.16</v>
      </c>
      <c r="BY171" s="140">
        <v>4.16</v>
      </c>
      <c r="BZ171" s="140">
        <v>0</v>
      </c>
      <c r="CA171" s="44">
        <v>1059302.96</v>
      </c>
      <c r="CB171" s="60"/>
      <c r="CC171" s="140">
        <v>14.32</v>
      </c>
      <c r="CD171" s="140">
        <v>8.32</v>
      </c>
      <c r="CE171" s="140">
        <v>0</v>
      </c>
      <c r="CF171" s="44">
        <v>715673.04</v>
      </c>
      <c r="CG171" s="60"/>
      <c r="CH171" s="28">
        <v>27220488.91</v>
      </c>
      <c r="CI171" s="60"/>
      <c r="CJ171" s="64">
        <v>26678618.260000002</v>
      </c>
      <c r="CK171" s="124"/>
      <c r="CN171" s="151"/>
    </row>
    <row r="172" spans="1:92" x14ac:dyDescent="0.25">
      <c r="A172" s="116" t="s">
        <v>143</v>
      </c>
      <c r="B172" s="24" t="s">
        <v>144</v>
      </c>
      <c r="C172" s="27" t="s">
        <v>142</v>
      </c>
      <c r="D172" s="27" t="s">
        <v>120</v>
      </c>
      <c r="E172" s="139">
        <v>11537.97</v>
      </c>
      <c r="F172" s="68"/>
      <c r="G172" s="139">
        <v>4546.99</v>
      </c>
      <c r="H172" s="139">
        <v>6880.65</v>
      </c>
      <c r="I172" s="139">
        <v>6880.65</v>
      </c>
      <c r="J172" s="68">
        <v>165</v>
      </c>
      <c r="K172" s="139">
        <v>7422.15</v>
      </c>
      <c r="L172" s="139">
        <v>7311.82</v>
      </c>
      <c r="M172" s="139">
        <v>4115.82</v>
      </c>
      <c r="N172" s="139">
        <v>0</v>
      </c>
      <c r="O172" s="60"/>
      <c r="P172" s="132">
        <v>1936.2837687134001</v>
      </c>
      <c r="Q172" s="132">
        <v>2610.7062312865996</v>
      </c>
      <c r="R172" s="132">
        <v>2930.0462312865998</v>
      </c>
      <c r="S172" s="132">
        <v>3950.6037687133999</v>
      </c>
      <c r="T172" s="132">
        <v>0</v>
      </c>
      <c r="U172" s="132">
        <v>0</v>
      </c>
      <c r="V172" s="126"/>
      <c r="W172" s="140">
        <v>259.62</v>
      </c>
      <c r="X172" s="140">
        <v>304.52</v>
      </c>
      <c r="Y172" s="140">
        <v>0</v>
      </c>
      <c r="Z172" s="139">
        <v>35464661.100000001</v>
      </c>
      <c r="AA172" s="60"/>
      <c r="AB172" s="140">
        <v>112.82</v>
      </c>
      <c r="AC172" s="28">
        <v>7092932.2199999997</v>
      </c>
      <c r="AE172" s="140">
        <v>37.11</v>
      </c>
      <c r="AF172" s="140">
        <v>20.57</v>
      </c>
      <c r="AG172" s="140">
        <v>0</v>
      </c>
      <c r="AH172" s="44">
        <v>3626053.2</v>
      </c>
      <c r="AI172" s="60"/>
      <c r="AJ172" s="140">
        <v>16.489999999999998</v>
      </c>
      <c r="AK172" s="140">
        <v>9.14</v>
      </c>
      <c r="AL172" s="140">
        <v>0</v>
      </c>
      <c r="AM172" s="44">
        <v>1611229.95</v>
      </c>
      <c r="AO172" s="28">
        <v>775.6400000000001</v>
      </c>
      <c r="AP172" s="117">
        <v>313.29999999999995</v>
      </c>
      <c r="AQ172" s="117">
        <v>81.819999999999993</v>
      </c>
      <c r="AR172" s="44">
        <v>1373917.13</v>
      </c>
      <c r="AS172" s="60"/>
      <c r="AT172" s="71">
        <v>16.489999999999998</v>
      </c>
      <c r="AU172" s="71">
        <v>16.46</v>
      </c>
      <c r="AV172" s="71">
        <v>0</v>
      </c>
      <c r="AW172" s="44">
        <v>2220006.25</v>
      </c>
      <c r="AX172" s="60"/>
      <c r="AY172" s="140">
        <v>9.89</v>
      </c>
      <c r="AZ172" s="140">
        <v>5.48</v>
      </c>
      <c r="BA172" s="140">
        <v>0</v>
      </c>
      <c r="BB172" s="28">
        <v>902541.77</v>
      </c>
      <c r="BC172" s="60"/>
      <c r="BD172" s="140">
        <v>32.979999999999997</v>
      </c>
      <c r="BE172" s="140">
        <v>18.29</v>
      </c>
      <c r="BF172" s="140">
        <v>0</v>
      </c>
      <c r="BG172" s="44">
        <v>1350605.61</v>
      </c>
      <c r="BH172" s="60"/>
      <c r="BI172" s="139">
        <v>16.489999999999998</v>
      </c>
      <c r="BJ172" s="139">
        <v>9.14</v>
      </c>
      <c r="BK172" s="139">
        <v>0</v>
      </c>
      <c r="BL172" s="44">
        <v>1836184.46</v>
      </c>
      <c r="BM172" s="60"/>
      <c r="BN172" s="140">
        <v>24.74</v>
      </c>
      <c r="BO172" s="140">
        <v>13.71</v>
      </c>
      <c r="BP172" s="140">
        <v>0</v>
      </c>
      <c r="BQ172" s="139">
        <v>1012888.35</v>
      </c>
      <c r="BR172" s="60"/>
      <c r="BS172" s="140">
        <v>16.489999999999998</v>
      </c>
      <c r="BT172" s="140">
        <v>9.14</v>
      </c>
      <c r="BU172" s="140">
        <v>0</v>
      </c>
      <c r="BV172" s="44">
        <v>2779778.54</v>
      </c>
      <c r="BW172" s="60"/>
      <c r="BX172" s="140">
        <v>16.489999999999998</v>
      </c>
      <c r="BY172" s="140">
        <v>9.14</v>
      </c>
      <c r="BZ172" s="140">
        <v>0</v>
      </c>
      <c r="CA172" s="44">
        <v>2398404.14</v>
      </c>
      <c r="CB172" s="60"/>
      <c r="CC172" s="140">
        <v>32.979999999999997</v>
      </c>
      <c r="CD172" s="140">
        <v>18.29</v>
      </c>
      <c r="CE172" s="140">
        <v>0</v>
      </c>
      <c r="CF172" s="44">
        <v>1620695.97</v>
      </c>
      <c r="CG172" s="60"/>
      <c r="CH172" s="28">
        <v>63289898.689999998</v>
      </c>
      <c r="CI172" s="60"/>
      <c r="CJ172" s="64">
        <v>61915981.559999995</v>
      </c>
      <c r="CK172" s="124"/>
      <c r="CN172" s="151"/>
    </row>
    <row r="173" spans="1:92" x14ac:dyDescent="0.25">
      <c r="A173" s="116" t="s">
        <v>568</v>
      </c>
      <c r="B173" s="24" t="s">
        <v>569</v>
      </c>
      <c r="C173" s="27" t="s">
        <v>565</v>
      </c>
      <c r="D173" s="27" t="s">
        <v>12</v>
      </c>
      <c r="E173" s="139">
        <v>287.12</v>
      </c>
      <c r="F173" s="68"/>
      <c r="G173" s="139">
        <v>78.319999999999993</v>
      </c>
      <c r="H173" s="139">
        <v>109.81</v>
      </c>
      <c r="I173" s="139">
        <v>205.79999999999995</v>
      </c>
      <c r="J173" s="68">
        <v>166</v>
      </c>
      <c r="K173" s="139">
        <v>126.63999999999999</v>
      </c>
      <c r="L173" s="139">
        <v>123.63999999999999</v>
      </c>
      <c r="M173" s="139">
        <v>64.489999999999995</v>
      </c>
      <c r="N173" s="139">
        <v>95.99</v>
      </c>
      <c r="O173" s="60"/>
      <c r="P173" s="132">
        <v>29.495424468534424</v>
      </c>
      <c r="Q173" s="132">
        <v>48.82457553146557</v>
      </c>
      <c r="R173" s="132">
        <v>41.354603688582294</v>
      </c>
      <c r="S173" s="132">
        <v>68.455396311417701</v>
      </c>
      <c r="T173" s="132">
        <v>36.149971842883289</v>
      </c>
      <c r="U173" s="132">
        <v>59.840028157116706</v>
      </c>
      <c r="V173" s="126"/>
      <c r="W173" s="140">
        <v>4.4000000000000004</v>
      </c>
      <c r="X173" s="140">
        <v>4.8</v>
      </c>
      <c r="Y173" s="140">
        <v>4.2</v>
      </c>
      <c r="Z173" s="139">
        <v>881455.2</v>
      </c>
      <c r="AA173" s="60"/>
      <c r="AB173" s="140">
        <v>3.23</v>
      </c>
      <c r="AC173" s="28">
        <v>216693.89</v>
      </c>
      <c r="AE173" s="140">
        <v>0.63</v>
      </c>
      <c r="AF173" s="140">
        <v>0.32</v>
      </c>
      <c r="AG173" s="140">
        <v>0.47</v>
      </c>
      <c r="AH173" s="44">
        <v>93639.77</v>
      </c>
      <c r="AI173" s="60"/>
      <c r="AJ173" s="140">
        <v>0.28000000000000003</v>
      </c>
      <c r="AK173" s="140">
        <v>0.14000000000000001</v>
      </c>
      <c r="AL173" s="140">
        <v>0.15</v>
      </c>
      <c r="AM173" s="44">
        <v>37228.199999999997</v>
      </c>
      <c r="AO173" s="28">
        <v>18.979999999999997</v>
      </c>
      <c r="AP173" s="117">
        <v>4.66</v>
      </c>
      <c r="AQ173" s="117">
        <v>2.0299999999999998</v>
      </c>
      <c r="AR173" s="44">
        <v>29950.79</v>
      </c>
      <c r="AS173" s="60"/>
      <c r="AT173" s="71">
        <v>0.28000000000000003</v>
      </c>
      <c r="AU173" s="71">
        <v>0.25</v>
      </c>
      <c r="AV173" s="71">
        <v>0.38</v>
      </c>
      <c r="AW173" s="44">
        <v>65506.45</v>
      </c>
      <c r="AX173" s="60"/>
      <c r="AY173" s="140">
        <v>0.16</v>
      </c>
      <c r="AZ173" s="140">
        <v>0.08</v>
      </c>
      <c r="BA173" s="140">
        <v>0.12</v>
      </c>
      <c r="BB173" s="28">
        <v>21139.56</v>
      </c>
      <c r="BC173" s="60"/>
      <c r="BD173" s="140">
        <v>0.56000000000000005</v>
      </c>
      <c r="BE173" s="140">
        <v>0.28000000000000003</v>
      </c>
      <c r="BF173" s="140">
        <v>0.47</v>
      </c>
      <c r="BG173" s="44">
        <v>34509.33</v>
      </c>
      <c r="BH173" s="60"/>
      <c r="BI173" s="139">
        <v>0.28000000000000003</v>
      </c>
      <c r="BJ173" s="139">
        <v>0.14000000000000001</v>
      </c>
      <c r="BK173" s="139">
        <v>0.15</v>
      </c>
      <c r="BL173" s="44">
        <v>40835.94</v>
      </c>
      <c r="BM173" s="60"/>
      <c r="BN173" s="140">
        <v>0.42</v>
      </c>
      <c r="BO173" s="140">
        <v>0.21</v>
      </c>
      <c r="BP173" s="140">
        <v>0.31</v>
      </c>
      <c r="BQ173" s="139">
        <v>24762.42</v>
      </c>
      <c r="BR173" s="60"/>
      <c r="BS173" s="140">
        <v>0.28000000000000003</v>
      </c>
      <c r="BT173" s="140">
        <v>0.14000000000000001</v>
      </c>
      <c r="BU173" s="140">
        <v>0.15</v>
      </c>
      <c r="BV173" s="44">
        <v>61821.06</v>
      </c>
      <c r="BW173" s="60"/>
      <c r="BX173" s="140">
        <v>0.28000000000000003</v>
      </c>
      <c r="BY173" s="140">
        <v>0.14000000000000001</v>
      </c>
      <c r="BZ173" s="140">
        <v>0.15</v>
      </c>
      <c r="CA173" s="44">
        <v>53339.46</v>
      </c>
      <c r="CB173" s="60"/>
      <c r="CC173" s="140">
        <v>0.56000000000000005</v>
      </c>
      <c r="CD173" s="140">
        <v>0.28000000000000003</v>
      </c>
      <c r="CE173" s="140">
        <v>0.47</v>
      </c>
      <c r="CF173" s="44">
        <v>41410.410000000003</v>
      </c>
      <c r="CG173" s="60"/>
      <c r="CH173" s="28">
        <v>1602292.48</v>
      </c>
      <c r="CI173" s="60"/>
      <c r="CJ173" s="64">
        <v>1572341.69</v>
      </c>
      <c r="CK173" s="124"/>
      <c r="CN173" s="151"/>
    </row>
    <row r="174" spans="1:92" x14ac:dyDescent="0.25">
      <c r="A174" s="116" t="s">
        <v>313</v>
      </c>
      <c r="B174" s="24" t="s">
        <v>314</v>
      </c>
      <c r="C174" s="27" t="s">
        <v>142</v>
      </c>
      <c r="D174" s="27" t="s">
        <v>120</v>
      </c>
      <c r="E174" s="139">
        <v>1923.75</v>
      </c>
      <c r="F174" s="68"/>
      <c r="G174" s="139">
        <v>741.25</v>
      </c>
      <c r="H174" s="139">
        <v>1148</v>
      </c>
      <c r="I174" s="139">
        <v>1148</v>
      </c>
      <c r="J174" s="68">
        <v>167</v>
      </c>
      <c r="K174" s="139">
        <v>1207.75</v>
      </c>
      <c r="L174" s="139">
        <v>1173.25</v>
      </c>
      <c r="M174" s="139">
        <v>716</v>
      </c>
      <c r="N174" s="139">
        <v>0</v>
      </c>
      <c r="O174" s="60"/>
      <c r="P174" s="132">
        <v>228.34855101230647</v>
      </c>
      <c r="Q174" s="132">
        <v>512.90144898769358</v>
      </c>
      <c r="R174" s="132">
        <v>353.65144898769353</v>
      </c>
      <c r="S174" s="132">
        <v>794.34855101230642</v>
      </c>
      <c r="T174" s="132">
        <v>0</v>
      </c>
      <c r="U174" s="132">
        <v>0</v>
      </c>
      <c r="V174" s="126"/>
      <c r="W174" s="140">
        <v>40.86</v>
      </c>
      <c r="X174" s="140">
        <v>49.45</v>
      </c>
      <c r="Y174" s="140">
        <v>0</v>
      </c>
      <c r="Z174" s="139">
        <v>5677338.1500000004</v>
      </c>
      <c r="AA174" s="60"/>
      <c r="AB174" s="140">
        <v>18.059999999999999</v>
      </c>
      <c r="AC174" s="28">
        <v>1135467.6299999999</v>
      </c>
      <c r="AE174" s="140">
        <v>6.03</v>
      </c>
      <c r="AF174" s="140">
        <v>3.58</v>
      </c>
      <c r="AG174" s="140">
        <v>0</v>
      </c>
      <c r="AH174" s="44">
        <v>604132.65</v>
      </c>
      <c r="AI174" s="60"/>
      <c r="AJ174" s="140">
        <v>2.68</v>
      </c>
      <c r="AK174" s="140">
        <v>1.59</v>
      </c>
      <c r="AL174" s="140">
        <v>0</v>
      </c>
      <c r="AM174" s="44">
        <v>268433.55</v>
      </c>
      <c r="AO174" s="28">
        <v>124.81000000000002</v>
      </c>
      <c r="AP174" s="117">
        <v>35.85</v>
      </c>
      <c r="AQ174" s="117">
        <v>13.64</v>
      </c>
      <c r="AR174" s="44">
        <v>203472.45</v>
      </c>
      <c r="AS174" s="60"/>
      <c r="AT174" s="71">
        <v>2.68</v>
      </c>
      <c r="AU174" s="71">
        <v>2.86</v>
      </c>
      <c r="AV174" s="71">
        <v>0</v>
      </c>
      <c r="AW174" s="44">
        <v>373257.5</v>
      </c>
      <c r="AX174" s="60"/>
      <c r="AY174" s="140">
        <v>1.61</v>
      </c>
      <c r="AZ174" s="140">
        <v>0.95</v>
      </c>
      <c r="BA174" s="140">
        <v>0</v>
      </c>
      <c r="BB174" s="28">
        <v>150325.76000000001</v>
      </c>
      <c r="BC174" s="60"/>
      <c r="BD174" s="140">
        <v>5.36</v>
      </c>
      <c r="BE174" s="140">
        <v>3.18</v>
      </c>
      <c r="BF174" s="140">
        <v>0</v>
      </c>
      <c r="BG174" s="44">
        <v>224969.22</v>
      </c>
      <c r="BH174" s="60"/>
      <c r="BI174" s="139">
        <v>2.68</v>
      </c>
      <c r="BJ174" s="139">
        <v>1.59</v>
      </c>
      <c r="BK174" s="139">
        <v>0</v>
      </c>
      <c r="BL174" s="44">
        <v>305911.34000000003</v>
      </c>
      <c r="BM174" s="60"/>
      <c r="BN174" s="140">
        <v>4.0199999999999996</v>
      </c>
      <c r="BO174" s="140">
        <v>2.38</v>
      </c>
      <c r="BP174" s="140">
        <v>0</v>
      </c>
      <c r="BQ174" s="139">
        <v>168595.20000000001</v>
      </c>
      <c r="BR174" s="60"/>
      <c r="BS174" s="140">
        <v>2.68</v>
      </c>
      <c r="BT174" s="140">
        <v>1.59</v>
      </c>
      <c r="BU174" s="140">
        <v>0</v>
      </c>
      <c r="BV174" s="44">
        <v>463115.66</v>
      </c>
      <c r="BW174" s="60"/>
      <c r="BX174" s="140">
        <v>2.68</v>
      </c>
      <c r="BY174" s="140">
        <v>1.59</v>
      </c>
      <c r="BZ174" s="140">
        <v>0</v>
      </c>
      <c r="CA174" s="44">
        <v>399578.06</v>
      </c>
      <c r="CB174" s="60"/>
      <c r="CC174" s="140">
        <v>5.36</v>
      </c>
      <c r="CD174" s="140">
        <v>3.18</v>
      </c>
      <c r="CE174" s="140">
        <v>0</v>
      </c>
      <c r="CF174" s="44">
        <v>269957.94</v>
      </c>
      <c r="CG174" s="60"/>
      <c r="CH174" s="28">
        <v>10244555.109999999</v>
      </c>
      <c r="CI174" s="60"/>
      <c r="CJ174" s="64">
        <v>10041082.66</v>
      </c>
      <c r="CK174" s="124"/>
      <c r="CN174" s="151"/>
    </row>
    <row r="175" spans="1:92" x14ac:dyDescent="0.25">
      <c r="A175" s="116" t="s">
        <v>329</v>
      </c>
      <c r="B175" s="24" t="s">
        <v>330</v>
      </c>
      <c r="C175" s="27" t="s">
        <v>142</v>
      </c>
      <c r="D175" s="27" t="s">
        <v>120</v>
      </c>
      <c r="E175" s="139">
        <v>668</v>
      </c>
      <c r="F175" s="68"/>
      <c r="G175" s="139">
        <v>268.5</v>
      </c>
      <c r="H175" s="139">
        <v>390.5</v>
      </c>
      <c r="I175" s="139">
        <v>390.5</v>
      </c>
      <c r="J175" s="68">
        <v>168</v>
      </c>
      <c r="K175" s="139">
        <v>426</v>
      </c>
      <c r="L175" s="139">
        <v>417</v>
      </c>
      <c r="M175" s="139">
        <v>242</v>
      </c>
      <c r="N175" s="139">
        <v>0</v>
      </c>
      <c r="O175" s="60"/>
      <c r="P175" s="132">
        <v>54.596358118361152</v>
      </c>
      <c r="Q175" s="132">
        <v>213.90364188163886</v>
      </c>
      <c r="R175" s="132">
        <v>79.403641881638848</v>
      </c>
      <c r="S175" s="132">
        <v>311.09635811836114</v>
      </c>
      <c r="T175" s="132">
        <v>0</v>
      </c>
      <c r="U175" s="132">
        <v>0</v>
      </c>
      <c r="V175" s="126"/>
      <c r="W175" s="140">
        <v>14.33</v>
      </c>
      <c r="X175" s="140">
        <v>16.41</v>
      </c>
      <c r="Y175" s="140">
        <v>0</v>
      </c>
      <c r="Z175" s="139">
        <v>1932470.1</v>
      </c>
      <c r="AA175" s="60"/>
      <c r="AB175" s="140">
        <v>6.14</v>
      </c>
      <c r="AC175" s="28">
        <v>386494.02</v>
      </c>
      <c r="AE175" s="140">
        <v>2.13</v>
      </c>
      <c r="AF175" s="140">
        <v>1.21</v>
      </c>
      <c r="AG175" s="140">
        <v>0</v>
      </c>
      <c r="AH175" s="44">
        <v>209969.1</v>
      </c>
      <c r="AI175" s="60"/>
      <c r="AJ175" s="140">
        <v>0.94</v>
      </c>
      <c r="AK175" s="140">
        <v>0.53</v>
      </c>
      <c r="AL175" s="140">
        <v>0</v>
      </c>
      <c r="AM175" s="44">
        <v>92411.55</v>
      </c>
      <c r="AO175" s="28">
        <v>42.570000000000007</v>
      </c>
      <c r="AP175" s="117">
        <v>9.02</v>
      </c>
      <c r="AQ175" s="117">
        <v>4.7300000000000004</v>
      </c>
      <c r="AR175" s="44">
        <v>65508.91</v>
      </c>
      <c r="AS175" s="60"/>
      <c r="AT175" s="71">
        <v>0.94</v>
      </c>
      <c r="AU175" s="71">
        <v>0.96</v>
      </c>
      <c r="AV175" s="71">
        <v>0</v>
      </c>
      <c r="AW175" s="44">
        <v>128012.5</v>
      </c>
      <c r="AX175" s="60"/>
      <c r="AY175" s="140">
        <v>0.56000000000000005</v>
      </c>
      <c r="AZ175" s="140">
        <v>0.32</v>
      </c>
      <c r="BA175" s="140">
        <v>0</v>
      </c>
      <c r="BB175" s="28">
        <v>51674.48</v>
      </c>
      <c r="BC175" s="60"/>
      <c r="BD175" s="140">
        <v>1.89</v>
      </c>
      <c r="BE175" s="140">
        <v>1.07</v>
      </c>
      <c r="BF175" s="140">
        <v>0</v>
      </c>
      <c r="BG175" s="44">
        <v>77975.28</v>
      </c>
      <c r="BH175" s="60"/>
      <c r="BI175" s="139">
        <v>0.94</v>
      </c>
      <c r="BJ175" s="139">
        <v>0.53</v>
      </c>
      <c r="BK175" s="139">
        <v>0</v>
      </c>
      <c r="BL175" s="44">
        <v>105313.74</v>
      </c>
      <c r="BM175" s="60"/>
      <c r="BN175" s="140">
        <v>1.42</v>
      </c>
      <c r="BO175" s="140">
        <v>0.8</v>
      </c>
      <c r="BP175" s="140">
        <v>0</v>
      </c>
      <c r="BQ175" s="139">
        <v>58481.46</v>
      </c>
      <c r="BR175" s="60"/>
      <c r="BS175" s="140">
        <v>0.94</v>
      </c>
      <c r="BT175" s="140">
        <v>0.53</v>
      </c>
      <c r="BU175" s="140">
        <v>0</v>
      </c>
      <c r="BV175" s="44">
        <v>159433.26</v>
      </c>
      <c r="BW175" s="60"/>
      <c r="BX175" s="140">
        <v>0.94</v>
      </c>
      <c r="BY175" s="140">
        <v>0.53</v>
      </c>
      <c r="BZ175" s="140">
        <v>0</v>
      </c>
      <c r="CA175" s="44">
        <v>137559.66</v>
      </c>
      <c r="CB175" s="60"/>
      <c r="CC175" s="140">
        <v>1.89</v>
      </c>
      <c r="CD175" s="140">
        <v>1.07</v>
      </c>
      <c r="CE175" s="140">
        <v>0</v>
      </c>
      <c r="CF175" s="44">
        <v>93568.56</v>
      </c>
      <c r="CG175" s="60"/>
      <c r="CH175" s="28">
        <v>3498872.62</v>
      </c>
      <c r="CI175" s="60"/>
      <c r="CJ175" s="64">
        <v>3433363.71</v>
      </c>
      <c r="CK175" s="124"/>
      <c r="CN175" s="151"/>
    </row>
    <row r="176" spans="1:92" x14ac:dyDescent="0.25">
      <c r="A176" s="116" t="s">
        <v>72</v>
      </c>
      <c r="B176" s="24" t="s">
        <v>73</v>
      </c>
      <c r="C176" s="27" t="s">
        <v>67</v>
      </c>
      <c r="D176" s="27" t="s">
        <v>12</v>
      </c>
      <c r="E176" s="139">
        <v>1250.46</v>
      </c>
      <c r="F176" s="68"/>
      <c r="G176" s="139">
        <v>354.99</v>
      </c>
      <c r="H176" s="139">
        <v>483.99</v>
      </c>
      <c r="I176" s="139">
        <v>889.97</v>
      </c>
      <c r="J176" s="68">
        <v>169</v>
      </c>
      <c r="K176" s="139">
        <v>547.65</v>
      </c>
      <c r="L176" s="139">
        <v>542.15</v>
      </c>
      <c r="M176" s="139">
        <v>296.83</v>
      </c>
      <c r="N176" s="139">
        <v>405.97999999999996</v>
      </c>
      <c r="O176" s="60"/>
      <c r="P176" s="132">
        <v>207.29800957460483</v>
      </c>
      <c r="Q176" s="132">
        <v>147.69199042539518</v>
      </c>
      <c r="R176" s="132">
        <v>282.62814066315389</v>
      </c>
      <c r="S176" s="132">
        <v>201.36185933684612</v>
      </c>
      <c r="T176" s="132">
        <v>237.07384976224134</v>
      </c>
      <c r="U176" s="132">
        <v>168.90615023775862</v>
      </c>
      <c r="V176" s="126"/>
      <c r="W176" s="140">
        <v>21.2</v>
      </c>
      <c r="X176" s="140">
        <v>22.18</v>
      </c>
      <c r="Y176" s="140">
        <v>18.600000000000001</v>
      </c>
      <c r="Z176" s="139">
        <v>4069371.3</v>
      </c>
      <c r="AA176" s="60"/>
      <c r="AB176" s="140">
        <v>14.87</v>
      </c>
      <c r="AC176" s="28">
        <v>992801.19</v>
      </c>
      <c r="AE176" s="140">
        <v>2.73</v>
      </c>
      <c r="AF176" s="140">
        <v>1.48</v>
      </c>
      <c r="AG176" s="140">
        <v>2.02</v>
      </c>
      <c r="AH176" s="44">
        <v>410436.97</v>
      </c>
      <c r="AI176" s="60"/>
      <c r="AJ176" s="140">
        <v>1.21</v>
      </c>
      <c r="AK176" s="140">
        <v>0.65</v>
      </c>
      <c r="AL176" s="140">
        <v>0.67</v>
      </c>
      <c r="AM176" s="44">
        <v>165280.12</v>
      </c>
      <c r="AO176" s="28">
        <v>87.27000000000001</v>
      </c>
      <c r="AP176" s="117">
        <v>26.900000000000002</v>
      </c>
      <c r="AQ176" s="117">
        <v>8.86</v>
      </c>
      <c r="AR176" s="44">
        <v>144186.23000000001</v>
      </c>
      <c r="AS176" s="60"/>
      <c r="AT176" s="71">
        <v>1.21</v>
      </c>
      <c r="AU176" s="71">
        <v>1.18</v>
      </c>
      <c r="AV176" s="71">
        <v>1.62</v>
      </c>
      <c r="AW176" s="44">
        <v>288058.55</v>
      </c>
      <c r="AX176" s="60"/>
      <c r="AY176" s="140">
        <v>0.73</v>
      </c>
      <c r="AZ176" s="140">
        <v>0.39</v>
      </c>
      <c r="BA176" s="140">
        <v>0.54</v>
      </c>
      <c r="BB176" s="28">
        <v>97476.86</v>
      </c>
      <c r="BC176" s="60"/>
      <c r="BD176" s="140">
        <v>2.4300000000000002</v>
      </c>
      <c r="BE176" s="140">
        <v>1.31</v>
      </c>
      <c r="BF176" s="140">
        <v>2.02</v>
      </c>
      <c r="BG176" s="44">
        <v>151735.67999999999</v>
      </c>
      <c r="BH176" s="60"/>
      <c r="BI176" s="139">
        <v>1.21</v>
      </c>
      <c r="BJ176" s="139">
        <v>0.65</v>
      </c>
      <c r="BK176" s="139">
        <v>0.67</v>
      </c>
      <c r="BL176" s="44">
        <v>181254.26</v>
      </c>
      <c r="BM176" s="60"/>
      <c r="BN176" s="140">
        <v>1.82</v>
      </c>
      <c r="BO176" s="140">
        <v>0.98</v>
      </c>
      <c r="BP176" s="140">
        <v>1.35</v>
      </c>
      <c r="BQ176" s="139">
        <v>109323.45</v>
      </c>
      <c r="BR176" s="60"/>
      <c r="BS176" s="140">
        <v>1.21</v>
      </c>
      <c r="BT176" s="140">
        <v>0.65</v>
      </c>
      <c r="BU176" s="140">
        <v>0.67</v>
      </c>
      <c r="BV176" s="44">
        <v>274398.74</v>
      </c>
      <c r="BW176" s="60"/>
      <c r="BX176" s="140">
        <v>1.21</v>
      </c>
      <c r="BY176" s="140">
        <v>0.65</v>
      </c>
      <c r="BZ176" s="140">
        <v>0.67</v>
      </c>
      <c r="CA176" s="44">
        <v>236752.34</v>
      </c>
      <c r="CB176" s="60"/>
      <c r="CC176" s="140">
        <v>2.4300000000000002</v>
      </c>
      <c r="CD176" s="140">
        <v>1.31</v>
      </c>
      <c r="CE176" s="140">
        <v>2.02</v>
      </c>
      <c r="CF176" s="44">
        <v>182079.35999999999</v>
      </c>
      <c r="CG176" s="60"/>
      <c r="CH176" s="28">
        <v>7303155.0499999989</v>
      </c>
      <c r="CI176" s="60"/>
      <c r="CJ176" s="64">
        <v>7158968.8199999984</v>
      </c>
      <c r="CK176" s="124"/>
      <c r="CN176" s="151"/>
    </row>
    <row r="177" spans="1:92" x14ac:dyDescent="0.25">
      <c r="A177" s="116" t="s">
        <v>95</v>
      </c>
      <c r="B177" s="24" t="s">
        <v>96</v>
      </c>
      <c r="C177" s="27" t="s">
        <v>97</v>
      </c>
      <c r="D177" s="27" t="s">
        <v>12</v>
      </c>
      <c r="E177" s="139">
        <v>455.36</v>
      </c>
      <c r="F177" s="68"/>
      <c r="G177" s="139">
        <v>125.80999999999999</v>
      </c>
      <c r="H177" s="139">
        <v>179.32</v>
      </c>
      <c r="I177" s="139">
        <v>325.79999999999995</v>
      </c>
      <c r="J177" s="68">
        <v>170</v>
      </c>
      <c r="K177" s="139">
        <v>204.39</v>
      </c>
      <c r="L177" s="139">
        <v>200.64</v>
      </c>
      <c r="M177" s="139">
        <v>104.49</v>
      </c>
      <c r="N177" s="139">
        <v>146.47999999999999</v>
      </c>
      <c r="O177" s="60"/>
      <c r="P177" s="132">
        <v>57.014403135448724</v>
      </c>
      <c r="Q177" s="132">
        <v>68.795596864551271</v>
      </c>
      <c r="R177" s="132">
        <v>81.263991497088199</v>
      </c>
      <c r="S177" s="132">
        <v>98.056008502911794</v>
      </c>
      <c r="T177" s="132">
        <v>66.381605367463081</v>
      </c>
      <c r="U177" s="132">
        <v>80.098394632536909</v>
      </c>
      <c r="V177" s="126"/>
      <c r="W177" s="140">
        <v>7.24</v>
      </c>
      <c r="X177" s="140">
        <v>7.98</v>
      </c>
      <c r="Y177" s="140">
        <v>6.52</v>
      </c>
      <c r="Z177" s="139">
        <v>1427327.62</v>
      </c>
      <c r="AA177" s="60"/>
      <c r="AB177" s="140">
        <v>5.21</v>
      </c>
      <c r="AC177" s="28">
        <v>348186.14</v>
      </c>
      <c r="AE177" s="140">
        <v>1.02</v>
      </c>
      <c r="AF177" s="140">
        <v>0.52</v>
      </c>
      <c r="AG177" s="140">
        <v>0.73</v>
      </c>
      <c r="AH177" s="44">
        <v>149493.28</v>
      </c>
      <c r="AI177" s="60"/>
      <c r="AJ177" s="140">
        <v>0.45</v>
      </c>
      <c r="AK177" s="140">
        <v>0.23</v>
      </c>
      <c r="AL177" s="140">
        <v>0.24</v>
      </c>
      <c r="AM177" s="44">
        <v>60068.04</v>
      </c>
      <c r="AO177" s="28">
        <v>30.73</v>
      </c>
      <c r="AP177" s="117">
        <v>8.25</v>
      </c>
      <c r="AQ177" s="117">
        <v>3.22</v>
      </c>
      <c r="AR177" s="44">
        <v>49323.59</v>
      </c>
      <c r="AS177" s="60"/>
      <c r="AT177" s="71">
        <v>0.45</v>
      </c>
      <c r="AU177" s="71">
        <v>0.41</v>
      </c>
      <c r="AV177" s="71">
        <v>0.57999999999999996</v>
      </c>
      <c r="AW177" s="44">
        <v>103423.2</v>
      </c>
      <c r="AX177" s="60"/>
      <c r="AY177" s="140">
        <v>0.27</v>
      </c>
      <c r="AZ177" s="140">
        <v>0.13</v>
      </c>
      <c r="BA177" s="140">
        <v>0.19</v>
      </c>
      <c r="BB177" s="28">
        <v>34645.39</v>
      </c>
      <c r="BC177" s="60"/>
      <c r="BD177" s="140">
        <v>0.9</v>
      </c>
      <c r="BE177" s="140">
        <v>0.46</v>
      </c>
      <c r="BF177" s="140">
        <v>0.73</v>
      </c>
      <c r="BG177" s="44">
        <v>55056.87</v>
      </c>
      <c r="BH177" s="60"/>
      <c r="BI177" s="139">
        <v>0.45</v>
      </c>
      <c r="BJ177" s="139">
        <v>0.23</v>
      </c>
      <c r="BK177" s="139">
        <v>0.24</v>
      </c>
      <c r="BL177" s="44">
        <v>65910.64</v>
      </c>
      <c r="BM177" s="60"/>
      <c r="BN177" s="140">
        <v>0.68</v>
      </c>
      <c r="BO177" s="140">
        <v>0.34</v>
      </c>
      <c r="BP177" s="140">
        <v>0.48</v>
      </c>
      <c r="BQ177" s="139">
        <v>39514.5</v>
      </c>
      <c r="BR177" s="60"/>
      <c r="BS177" s="140">
        <v>0.45</v>
      </c>
      <c r="BT177" s="140">
        <v>0.23</v>
      </c>
      <c r="BU177" s="140">
        <v>0.24</v>
      </c>
      <c r="BV177" s="44">
        <v>99781.36</v>
      </c>
      <c r="BW177" s="60"/>
      <c r="BX177" s="140">
        <v>0.45</v>
      </c>
      <c r="BY177" s="140">
        <v>0.23</v>
      </c>
      <c r="BZ177" s="140">
        <v>0.24</v>
      </c>
      <c r="CA177" s="44">
        <v>86091.76</v>
      </c>
      <c r="CB177" s="60"/>
      <c r="CC177" s="140">
        <v>0.9</v>
      </c>
      <c r="CD177" s="140">
        <v>0.46</v>
      </c>
      <c r="CE177" s="140">
        <v>0.73</v>
      </c>
      <c r="CF177" s="44">
        <v>66066.990000000005</v>
      </c>
      <c r="CG177" s="60"/>
      <c r="CH177" s="28">
        <v>2584889.38</v>
      </c>
      <c r="CI177" s="60"/>
      <c r="CJ177" s="64">
        <v>2535565.79</v>
      </c>
      <c r="CK177" s="124"/>
      <c r="CN177" s="151"/>
    </row>
    <row r="178" spans="1:92" x14ac:dyDescent="0.25">
      <c r="A178" s="116" t="s">
        <v>533</v>
      </c>
      <c r="B178" s="24" t="s">
        <v>534</v>
      </c>
      <c r="C178" s="27" t="s">
        <v>530</v>
      </c>
      <c r="D178" s="27" t="s">
        <v>12</v>
      </c>
      <c r="E178" s="139">
        <v>637.42999999999995</v>
      </c>
      <c r="F178" s="68"/>
      <c r="G178" s="139">
        <v>176.98</v>
      </c>
      <c r="H178" s="139">
        <v>247.29999999999998</v>
      </c>
      <c r="I178" s="139">
        <v>452.94999999999993</v>
      </c>
      <c r="J178" s="68">
        <v>171</v>
      </c>
      <c r="K178" s="139">
        <v>282.29999999999995</v>
      </c>
      <c r="L178" s="139">
        <v>274.79999999999995</v>
      </c>
      <c r="M178" s="139">
        <v>149.47999999999999</v>
      </c>
      <c r="N178" s="139">
        <v>205.65</v>
      </c>
      <c r="O178" s="60"/>
      <c r="P178" s="132">
        <v>48.509146730589116</v>
      </c>
      <c r="Q178" s="132">
        <v>128.47085326941087</v>
      </c>
      <c r="R178" s="132">
        <v>67.783433079866015</v>
      </c>
      <c r="S178" s="132">
        <v>179.51656692013398</v>
      </c>
      <c r="T178" s="132">
        <v>56.36742018954488</v>
      </c>
      <c r="U178" s="132">
        <v>149.28257981045513</v>
      </c>
      <c r="V178" s="126"/>
      <c r="W178" s="140">
        <v>9.65</v>
      </c>
      <c r="X178" s="140">
        <v>10.56</v>
      </c>
      <c r="Y178" s="140">
        <v>8.7799999999999994</v>
      </c>
      <c r="Z178" s="139">
        <v>1904119.13</v>
      </c>
      <c r="AA178" s="60"/>
      <c r="AB178" s="140">
        <v>6.96</v>
      </c>
      <c r="AC178" s="28">
        <v>465285.03</v>
      </c>
      <c r="AE178" s="140">
        <v>1.41</v>
      </c>
      <c r="AF178" s="140">
        <v>0.74</v>
      </c>
      <c r="AG178" s="140">
        <v>1.02</v>
      </c>
      <c r="AH178" s="44">
        <v>208769.07</v>
      </c>
      <c r="AI178" s="60"/>
      <c r="AJ178" s="140">
        <v>0.62</v>
      </c>
      <c r="AK178" s="140">
        <v>0.33</v>
      </c>
      <c r="AL178" s="140">
        <v>0.34</v>
      </c>
      <c r="AM178" s="44">
        <v>84258.19</v>
      </c>
      <c r="AO178" s="28">
        <v>41.24</v>
      </c>
      <c r="AP178" s="117">
        <v>8.8099999999999987</v>
      </c>
      <c r="AQ178" s="117">
        <v>4.5199999999999996</v>
      </c>
      <c r="AR178" s="44">
        <v>63519.75</v>
      </c>
      <c r="AS178" s="60"/>
      <c r="AT178" s="71">
        <v>0.62</v>
      </c>
      <c r="AU178" s="71">
        <v>0.59</v>
      </c>
      <c r="AV178" s="71">
        <v>0.82</v>
      </c>
      <c r="AW178" s="44">
        <v>145824.04999999999</v>
      </c>
      <c r="AX178" s="60"/>
      <c r="AY178" s="140">
        <v>0.37</v>
      </c>
      <c r="AZ178" s="140">
        <v>0.19</v>
      </c>
      <c r="BA178" s="140">
        <v>0.27</v>
      </c>
      <c r="BB178" s="28">
        <v>48738.43</v>
      </c>
      <c r="BC178" s="60"/>
      <c r="BD178" s="140">
        <v>1.25</v>
      </c>
      <c r="BE178" s="140">
        <v>0.66</v>
      </c>
      <c r="BF178" s="140">
        <v>1.02</v>
      </c>
      <c r="BG178" s="44">
        <v>77184.990000000005</v>
      </c>
      <c r="BH178" s="60"/>
      <c r="BI178" s="139">
        <v>0.62</v>
      </c>
      <c r="BJ178" s="139">
        <v>0.33</v>
      </c>
      <c r="BK178" s="139">
        <v>0.34</v>
      </c>
      <c r="BL178" s="44">
        <v>92418.18</v>
      </c>
      <c r="BM178" s="60"/>
      <c r="BN178" s="140">
        <v>0.94</v>
      </c>
      <c r="BO178" s="140">
        <v>0.49</v>
      </c>
      <c r="BP178" s="140">
        <v>0.68</v>
      </c>
      <c r="BQ178" s="139">
        <v>55583.73</v>
      </c>
      <c r="BR178" s="60"/>
      <c r="BS178" s="140">
        <v>0.62</v>
      </c>
      <c r="BT178" s="140">
        <v>0.33</v>
      </c>
      <c r="BU178" s="140">
        <v>0.34</v>
      </c>
      <c r="BV178" s="44">
        <v>139910.82</v>
      </c>
      <c r="BW178" s="60"/>
      <c r="BX178" s="140">
        <v>0.62</v>
      </c>
      <c r="BY178" s="140">
        <v>0.33</v>
      </c>
      <c r="BZ178" s="140">
        <v>0.34</v>
      </c>
      <c r="CA178" s="44">
        <v>120715.62</v>
      </c>
      <c r="CB178" s="60"/>
      <c r="CC178" s="140">
        <v>1.25</v>
      </c>
      <c r="CD178" s="140">
        <v>0.66</v>
      </c>
      <c r="CE178" s="140">
        <v>1.02</v>
      </c>
      <c r="CF178" s="44">
        <v>92620.23</v>
      </c>
      <c r="CG178" s="60"/>
      <c r="CH178" s="28">
        <v>3498947.2199999997</v>
      </c>
      <c r="CI178" s="60"/>
      <c r="CJ178" s="64">
        <v>3435427.4699999997</v>
      </c>
      <c r="CK178" s="124"/>
      <c r="CN178" s="151"/>
    </row>
    <row r="179" spans="1:92" x14ac:dyDescent="0.25">
      <c r="A179" s="116" t="s">
        <v>537</v>
      </c>
      <c r="B179" s="24" t="s">
        <v>538</v>
      </c>
      <c r="C179" s="27" t="s">
        <v>530</v>
      </c>
      <c r="D179" s="27" t="s">
        <v>12</v>
      </c>
      <c r="E179" s="139">
        <v>1273.3699999999999</v>
      </c>
      <c r="F179" s="68"/>
      <c r="G179" s="139">
        <v>382.81999999999994</v>
      </c>
      <c r="H179" s="139">
        <v>479.81999999999994</v>
      </c>
      <c r="I179" s="139">
        <v>873.64</v>
      </c>
      <c r="J179" s="68">
        <v>172</v>
      </c>
      <c r="K179" s="139">
        <v>602.39</v>
      </c>
      <c r="L179" s="139">
        <v>585.4799999999999</v>
      </c>
      <c r="M179" s="139">
        <v>277.15999999999997</v>
      </c>
      <c r="N179" s="139">
        <v>393.82</v>
      </c>
      <c r="O179" s="60"/>
      <c r="P179" s="132">
        <v>241.30767394107247</v>
      </c>
      <c r="Q179" s="132">
        <v>141.51232605892747</v>
      </c>
      <c r="R179" s="132">
        <v>302.45088582207148</v>
      </c>
      <c r="S179" s="132">
        <v>177.36911417792845</v>
      </c>
      <c r="T179" s="132">
        <v>248.24144023685591</v>
      </c>
      <c r="U179" s="132">
        <v>145.57855976314409</v>
      </c>
      <c r="V179" s="126"/>
      <c r="W179" s="140">
        <v>23.16</v>
      </c>
      <c r="X179" s="140">
        <v>22.21</v>
      </c>
      <c r="Y179" s="140">
        <v>18.23</v>
      </c>
      <c r="Z179" s="139">
        <v>4167771.23</v>
      </c>
      <c r="AA179" s="60"/>
      <c r="AB179" s="140">
        <v>15.15</v>
      </c>
      <c r="AC179" s="28">
        <v>1008921.88</v>
      </c>
      <c r="AE179" s="140">
        <v>3.01</v>
      </c>
      <c r="AF179" s="140">
        <v>1.38</v>
      </c>
      <c r="AG179" s="140">
        <v>1.96</v>
      </c>
      <c r="AH179" s="44">
        <v>417422.71</v>
      </c>
      <c r="AI179" s="60"/>
      <c r="AJ179" s="140">
        <v>1.33</v>
      </c>
      <c r="AK179" s="140">
        <v>0.61</v>
      </c>
      <c r="AL179" s="140">
        <v>0.65</v>
      </c>
      <c r="AM179" s="44">
        <v>168866</v>
      </c>
      <c r="AO179" s="28">
        <v>89.37</v>
      </c>
      <c r="AP179" s="117">
        <v>28.560000000000002</v>
      </c>
      <c r="AQ179" s="117">
        <v>9.0299999999999994</v>
      </c>
      <c r="AR179" s="44">
        <v>148875.17000000001</v>
      </c>
      <c r="AS179" s="60"/>
      <c r="AT179" s="71">
        <v>1.33</v>
      </c>
      <c r="AU179" s="71">
        <v>1.1000000000000001</v>
      </c>
      <c r="AV179" s="71">
        <v>1.57</v>
      </c>
      <c r="AW179" s="44">
        <v>286832.8</v>
      </c>
      <c r="AX179" s="60"/>
      <c r="AY179" s="140">
        <v>0.8</v>
      </c>
      <c r="AZ179" s="140">
        <v>0.36</v>
      </c>
      <c r="BA179" s="140">
        <v>0.52</v>
      </c>
      <c r="BB179" s="28">
        <v>98651.28</v>
      </c>
      <c r="BC179" s="60"/>
      <c r="BD179" s="140">
        <v>2.67</v>
      </c>
      <c r="BE179" s="140">
        <v>1.23</v>
      </c>
      <c r="BF179" s="140">
        <v>1.96</v>
      </c>
      <c r="BG179" s="44">
        <v>154369.98000000001</v>
      </c>
      <c r="BH179" s="60"/>
      <c r="BI179" s="139">
        <v>1.33</v>
      </c>
      <c r="BJ179" s="139">
        <v>0.61</v>
      </c>
      <c r="BK179" s="139">
        <v>0.65</v>
      </c>
      <c r="BL179" s="44">
        <v>185552.78</v>
      </c>
      <c r="BM179" s="60"/>
      <c r="BN179" s="140">
        <v>2</v>
      </c>
      <c r="BO179" s="140">
        <v>0.92</v>
      </c>
      <c r="BP179" s="140">
        <v>1.31</v>
      </c>
      <c r="BQ179" s="139">
        <v>111430.89</v>
      </c>
      <c r="BR179" s="60"/>
      <c r="BS179" s="140">
        <v>1.33</v>
      </c>
      <c r="BT179" s="140">
        <v>0.61</v>
      </c>
      <c r="BU179" s="140">
        <v>0.65</v>
      </c>
      <c r="BV179" s="44">
        <v>280906.21999999997</v>
      </c>
      <c r="BW179" s="60"/>
      <c r="BX179" s="140">
        <v>1.33</v>
      </c>
      <c r="BY179" s="140">
        <v>0.61</v>
      </c>
      <c r="BZ179" s="140">
        <v>0.65</v>
      </c>
      <c r="CA179" s="44">
        <v>242367.02</v>
      </c>
      <c r="CB179" s="60"/>
      <c r="CC179" s="140">
        <v>2.67</v>
      </c>
      <c r="CD179" s="140">
        <v>1.23</v>
      </c>
      <c r="CE179" s="140">
        <v>1.96</v>
      </c>
      <c r="CF179" s="44">
        <v>185240.46</v>
      </c>
      <c r="CG179" s="60"/>
      <c r="CH179" s="28">
        <v>7457208.4199999999</v>
      </c>
      <c r="CI179" s="60"/>
      <c r="CJ179" s="64">
        <v>7308333.25</v>
      </c>
      <c r="CK179" s="124"/>
      <c r="CN179" s="151"/>
    </row>
    <row r="180" spans="1:92" x14ac:dyDescent="0.25">
      <c r="A180" s="116" t="s">
        <v>389</v>
      </c>
      <c r="B180" s="24" t="s">
        <v>390</v>
      </c>
      <c r="C180" s="27" t="s">
        <v>142</v>
      </c>
      <c r="D180" s="27" t="s">
        <v>120</v>
      </c>
      <c r="E180" s="139">
        <v>1712.87</v>
      </c>
      <c r="F180" s="68"/>
      <c r="G180" s="139">
        <v>690.31</v>
      </c>
      <c r="H180" s="139">
        <v>1011.8100000000001</v>
      </c>
      <c r="I180" s="139">
        <v>1011.8100000000001</v>
      </c>
      <c r="J180" s="68">
        <v>173</v>
      </c>
      <c r="K180" s="139">
        <v>1091.05</v>
      </c>
      <c r="L180" s="139">
        <v>1080.3</v>
      </c>
      <c r="M180" s="139">
        <v>621.82000000000005</v>
      </c>
      <c r="N180" s="139">
        <v>0</v>
      </c>
      <c r="O180" s="60"/>
      <c r="P180" s="132">
        <v>554.53291912438601</v>
      </c>
      <c r="Q180" s="132">
        <v>135.77708087561393</v>
      </c>
      <c r="R180" s="132">
        <v>812.79708087561391</v>
      </c>
      <c r="S180" s="132">
        <v>199.01291912438614</v>
      </c>
      <c r="T180" s="132">
        <v>0</v>
      </c>
      <c r="U180" s="132">
        <v>0</v>
      </c>
      <c r="V180" s="126"/>
      <c r="W180" s="140">
        <v>43.75</v>
      </c>
      <c r="X180" s="140">
        <v>48.6</v>
      </c>
      <c r="Y180" s="140">
        <v>0</v>
      </c>
      <c r="Z180" s="139">
        <v>5805582.75</v>
      </c>
      <c r="AA180" s="60"/>
      <c r="AB180" s="140">
        <v>18.47</v>
      </c>
      <c r="AC180" s="28">
        <v>1161116.55</v>
      </c>
      <c r="AE180" s="140">
        <v>5.45</v>
      </c>
      <c r="AF180" s="140">
        <v>3.1</v>
      </c>
      <c r="AG180" s="140">
        <v>0</v>
      </c>
      <c r="AH180" s="44">
        <v>537495.75</v>
      </c>
      <c r="AI180" s="60"/>
      <c r="AJ180" s="140">
        <v>2.42</v>
      </c>
      <c r="AK180" s="140">
        <v>1.38</v>
      </c>
      <c r="AL180" s="140">
        <v>0</v>
      </c>
      <c r="AM180" s="44">
        <v>238887</v>
      </c>
      <c r="AO180" s="28">
        <v>125.43999999999998</v>
      </c>
      <c r="AP180" s="117">
        <v>47.27</v>
      </c>
      <c r="AQ180" s="117">
        <v>12.14</v>
      </c>
      <c r="AR180" s="44">
        <v>217498.88</v>
      </c>
      <c r="AS180" s="60"/>
      <c r="AT180" s="71">
        <v>2.42</v>
      </c>
      <c r="AU180" s="71">
        <v>2.48</v>
      </c>
      <c r="AV180" s="71">
        <v>0</v>
      </c>
      <c r="AW180" s="44">
        <v>330137.5</v>
      </c>
      <c r="AX180" s="60"/>
      <c r="AY180" s="140">
        <v>1.45</v>
      </c>
      <c r="AZ180" s="140">
        <v>0.82</v>
      </c>
      <c r="BA180" s="140">
        <v>0</v>
      </c>
      <c r="BB180" s="28">
        <v>133296.67000000001</v>
      </c>
      <c r="BC180" s="60"/>
      <c r="BD180" s="140">
        <v>4.84</v>
      </c>
      <c r="BE180" s="140">
        <v>2.76</v>
      </c>
      <c r="BF180" s="140">
        <v>0</v>
      </c>
      <c r="BG180" s="44">
        <v>200206.8</v>
      </c>
      <c r="BH180" s="60"/>
      <c r="BI180" s="139">
        <v>2.42</v>
      </c>
      <c r="BJ180" s="139">
        <v>1.38</v>
      </c>
      <c r="BK180" s="139">
        <v>0</v>
      </c>
      <c r="BL180" s="44">
        <v>272239.59999999998</v>
      </c>
      <c r="BM180" s="60"/>
      <c r="BN180" s="140">
        <v>3.63</v>
      </c>
      <c r="BO180" s="140">
        <v>2.0699999999999998</v>
      </c>
      <c r="BP180" s="140">
        <v>0</v>
      </c>
      <c r="BQ180" s="139">
        <v>150155.1</v>
      </c>
      <c r="BR180" s="60"/>
      <c r="BS180" s="140">
        <v>2.42</v>
      </c>
      <c r="BT180" s="140">
        <v>1.38</v>
      </c>
      <c r="BU180" s="140">
        <v>0</v>
      </c>
      <c r="BV180" s="44">
        <v>412140.4</v>
      </c>
      <c r="BW180" s="60"/>
      <c r="BX180" s="140">
        <v>2.42</v>
      </c>
      <c r="BY180" s="140">
        <v>1.38</v>
      </c>
      <c r="BZ180" s="140">
        <v>0</v>
      </c>
      <c r="CA180" s="44">
        <v>355596.4</v>
      </c>
      <c r="CB180" s="60"/>
      <c r="CC180" s="140">
        <v>4.84</v>
      </c>
      <c r="CD180" s="140">
        <v>2.76</v>
      </c>
      <c r="CE180" s="140">
        <v>0</v>
      </c>
      <c r="CF180" s="44">
        <v>240243.6</v>
      </c>
      <c r="CG180" s="60"/>
      <c r="CH180" s="28">
        <v>10054597</v>
      </c>
      <c r="CI180" s="60"/>
      <c r="CJ180" s="64">
        <v>9837098.1199999992</v>
      </c>
      <c r="CK180" s="124"/>
      <c r="CN180" s="151"/>
    </row>
    <row r="181" spans="1:92" x14ac:dyDescent="0.25">
      <c r="A181" s="116" t="s">
        <v>185</v>
      </c>
      <c r="B181" s="24" t="s">
        <v>186</v>
      </c>
      <c r="C181" s="27" t="s">
        <v>142</v>
      </c>
      <c r="D181" s="27" t="s">
        <v>120</v>
      </c>
      <c r="E181" s="139">
        <v>4420.75</v>
      </c>
      <c r="F181" s="68"/>
      <c r="G181" s="139">
        <v>1728</v>
      </c>
      <c r="H181" s="139">
        <v>2646.5</v>
      </c>
      <c r="I181" s="139">
        <v>2646.5</v>
      </c>
      <c r="J181" s="68">
        <v>174</v>
      </c>
      <c r="K181" s="139">
        <v>2807.75</v>
      </c>
      <c r="L181" s="139">
        <v>2761.5</v>
      </c>
      <c r="M181" s="139">
        <v>1613</v>
      </c>
      <c r="N181" s="139">
        <v>0</v>
      </c>
      <c r="O181" s="60"/>
      <c r="P181" s="132">
        <v>206.59366784775403</v>
      </c>
      <c r="Q181" s="132">
        <v>1521.406332152246</v>
      </c>
      <c r="R181" s="132">
        <v>316.40633215224597</v>
      </c>
      <c r="S181" s="132">
        <v>2330.0936678477542</v>
      </c>
      <c r="T181" s="132">
        <v>0</v>
      </c>
      <c r="U181" s="132">
        <v>0</v>
      </c>
      <c r="V181" s="126"/>
      <c r="W181" s="140">
        <v>89.84</v>
      </c>
      <c r="X181" s="140">
        <v>109.02</v>
      </c>
      <c r="Y181" s="140">
        <v>0</v>
      </c>
      <c r="Z181" s="139">
        <v>12501333.9</v>
      </c>
      <c r="AA181" s="60"/>
      <c r="AB181" s="140">
        <v>39.770000000000003</v>
      </c>
      <c r="AC181" s="28">
        <v>2500266.7799999998</v>
      </c>
      <c r="AE181" s="140">
        <v>14.03</v>
      </c>
      <c r="AF181" s="140">
        <v>8.06</v>
      </c>
      <c r="AG181" s="140">
        <v>0</v>
      </c>
      <c r="AH181" s="44">
        <v>1388687.85</v>
      </c>
      <c r="AI181" s="60"/>
      <c r="AJ181" s="140">
        <v>6.23</v>
      </c>
      <c r="AK181" s="140">
        <v>3.58</v>
      </c>
      <c r="AL181" s="140">
        <v>0</v>
      </c>
      <c r="AM181" s="44">
        <v>616705.65</v>
      </c>
      <c r="AO181" s="28">
        <v>276.42</v>
      </c>
      <c r="AP181" s="117">
        <v>54.8</v>
      </c>
      <c r="AQ181" s="117">
        <v>31.35</v>
      </c>
      <c r="AR181" s="44">
        <v>421063.39</v>
      </c>
      <c r="AS181" s="60"/>
      <c r="AT181" s="71">
        <v>6.23</v>
      </c>
      <c r="AU181" s="71">
        <v>6.45</v>
      </c>
      <c r="AV181" s="71">
        <v>0</v>
      </c>
      <c r="AW181" s="44">
        <v>854315</v>
      </c>
      <c r="AX181" s="60"/>
      <c r="AY181" s="140">
        <v>3.74</v>
      </c>
      <c r="AZ181" s="140">
        <v>2.15</v>
      </c>
      <c r="BA181" s="140">
        <v>0</v>
      </c>
      <c r="BB181" s="28">
        <v>345866.69</v>
      </c>
      <c r="BC181" s="60"/>
      <c r="BD181" s="140">
        <v>12.47</v>
      </c>
      <c r="BE181" s="140">
        <v>7.16</v>
      </c>
      <c r="BF181" s="140">
        <v>0</v>
      </c>
      <c r="BG181" s="44">
        <v>517113.09</v>
      </c>
      <c r="BH181" s="60"/>
      <c r="BI181" s="139">
        <v>6.23</v>
      </c>
      <c r="BJ181" s="139">
        <v>3.58</v>
      </c>
      <c r="BK181" s="139">
        <v>0</v>
      </c>
      <c r="BL181" s="44">
        <v>702808.02</v>
      </c>
      <c r="BM181" s="60"/>
      <c r="BN181" s="140">
        <v>9.35</v>
      </c>
      <c r="BO181" s="140">
        <v>5.37</v>
      </c>
      <c r="BP181" s="140">
        <v>0</v>
      </c>
      <c r="BQ181" s="139">
        <v>387768.96</v>
      </c>
      <c r="BR181" s="60"/>
      <c r="BS181" s="140">
        <v>6.23</v>
      </c>
      <c r="BT181" s="140">
        <v>3.58</v>
      </c>
      <c r="BU181" s="140">
        <v>0</v>
      </c>
      <c r="BV181" s="44">
        <v>1063972.98</v>
      </c>
      <c r="BW181" s="60"/>
      <c r="BX181" s="140">
        <v>6.23</v>
      </c>
      <c r="BY181" s="140">
        <v>3.58</v>
      </c>
      <c r="BZ181" s="140">
        <v>0</v>
      </c>
      <c r="CA181" s="44">
        <v>918000.18</v>
      </c>
      <c r="CB181" s="60"/>
      <c r="CC181" s="140">
        <v>12.47</v>
      </c>
      <c r="CD181" s="140">
        <v>7.16</v>
      </c>
      <c r="CE181" s="140">
        <v>0</v>
      </c>
      <c r="CF181" s="44">
        <v>620523.93000000005</v>
      </c>
      <c r="CG181" s="60"/>
      <c r="CH181" s="28">
        <v>22838426.420000002</v>
      </c>
      <c r="CI181" s="60"/>
      <c r="CJ181" s="64">
        <v>22417363.030000001</v>
      </c>
      <c r="CK181" s="124"/>
      <c r="CN181" s="151"/>
    </row>
    <row r="182" spans="1:92" x14ac:dyDescent="0.25">
      <c r="A182" s="116" t="s">
        <v>500</v>
      </c>
      <c r="B182" s="24" t="s">
        <v>501</v>
      </c>
      <c r="C182" s="27" t="s">
        <v>499</v>
      </c>
      <c r="D182" s="27" t="s">
        <v>12</v>
      </c>
      <c r="E182" s="139">
        <v>1326.71</v>
      </c>
      <c r="F182" s="68"/>
      <c r="G182" s="139">
        <v>349.90999999999997</v>
      </c>
      <c r="H182" s="139">
        <v>494.4799999999999</v>
      </c>
      <c r="I182" s="139">
        <v>966.46999999999991</v>
      </c>
      <c r="J182" s="68">
        <v>175</v>
      </c>
      <c r="K182" s="139">
        <v>544.07000000000005</v>
      </c>
      <c r="L182" s="139">
        <v>533.74</v>
      </c>
      <c r="M182" s="139">
        <v>310.64999999999998</v>
      </c>
      <c r="N182" s="139">
        <v>471.99</v>
      </c>
      <c r="O182" s="60"/>
      <c r="P182" s="132">
        <v>149.2961383491089</v>
      </c>
      <c r="Q182" s="132">
        <v>200.61386165089107</v>
      </c>
      <c r="R182" s="132">
        <v>210.97983621750555</v>
      </c>
      <c r="S182" s="132">
        <v>283.50016378249438</v>
      </c>
      <c r="T182" s="132">
        <v>201.38402543338549</v>
      </c>
      <c r="U182" s="132">
        <v>270.60597456661452</v>
      </c>
      <c r="V182" s="126"/>
      <c r="W182" s="140">
        <v>19.98</v>
      </c>
      <c r="X182" s="140">
        <v>21.88</v>
      </c>
      <c r="Y182" s="140">
        <v>20.89</v>
      </c>
      <c r="Z182" s="139">
        <v>4139076.64</v>
      </c>
      <c r="AA182" s="60"/>
      <c r="AB182" s="140">
        <v>15.33</v>
      </c>
      <c r="AC182" s="28">
        <v>1028771.44</v>
      </c>
      <c r="AE182" s="140">
        <v>2.72</v>
      </c>
      <c r="AF182" s="140">
        <v>1.55</v>
      </c>
      <c r="AG182" s="140">
        <v>2.35</v>
      </c>
      <c r="AH182" s="44">
        <v>438023.65</v>
      </c>
      <c r="AI182" s="60"/>
      <c r="AJ182" s="140">
        <v>1.2</v>
      </c>
      <c r="AK182" s="140">
        <v>0.69</v>
      </c>
      <c r="AL182" s="140">
        <v>0.78</v>
      </c>
      <c r="AM182" s="44">
        <v>175104.33</v>
      </c>
      <c r="AO182" s="28">
        <v>89.11999999999999</v>
      </c>
      <c r="AP182" s="117">
        <v>23.89</v>
      </c>
      <c r="AQ182" s="117">
        <v>9.4</v>
      </c>
      <c r="AR182" s="44">
        <v>143029.56</v>
      </c>
      <c r="AS182" s="60"/>
      <c r="AT182" s="71">
        <v>1.2</v>
      </c>
      <c r="AU182" s="71">
        <v>1.24</v>
      </c>
      <c r="AV182" s="71">
        <v>1.88</v>
      </c>
      <c r="AW182" s="44">
        <v>311815.2</v>
      </c>
      <c r="AX182" s="60"/>
      <c r="AY182" s="140">
        <v>0.72</v>
      </c>
      <c r="AZ182" s="140">
        <v>0.41</v>
      </c>
      <c r="BA182" s="140">
        <v>0.62</v>
      </c>
      <c r="BB182" s="28">
        <v>102761.75</v>
      </c>
      <c r="BC182" s="60"/>
      <c r="BD182" s="140">
        <v>2.41</v>
      </c>
      <c r="BE182" s="140">
        <v>1.38</v>
      </c>
      <c r="BF182" s="140">
        <v>2.35</v>
      </c>
      <c r="BG182" s="44">
        <v>161746.01999999999</v>
      </c>
      <c r="BH182" s="60"/>
      <c r="BI182" s="139">
        <v>1.2</v>
      </c>
      <c r="BJ182" s="139">
        <v>0.69</v>
      </c>
      <c r="BK182" s="139">
        <v>0.78</v>
      </c>
      <c r="BL182" s="44">
        <v>191284.14</v>
      </c>
      <c r="BM182" s="60"/>
      <c r="BN182" s="140">
        <v>1.81</v>
      </c>
      <c r="BO182" s="140">
        <v>1.03</v>
      </c>
      <c r="BP182" s="140">
        <v>1.57</v>
      </c>
      <c r="BQ182" s="139">
        <v>116172.63</v>
      </c>
      <c r="BR182" s="60"/>
      <c r="BS182" s="140">
        <v>1.2</v>
      </c>
      <c r="BT182" s="140">
        <v>0.69</v>
      </c>
      <c r="BU182" s="140">
        <v>0.78</v>
      </c>
      <c r="BV182" s="44">
        <v>289582.86</v>
      </c>
      <c r="BW182" s="60"/>
      <c r="BX182" s="140">
        <v>1.2</v>
      </c>
      <c r="BY182" s="140">
        <v>0.69</v>
      </c>
      <c r="BZ182" s="140">
        <v>0.78</v>
      </c>
      <c r="CA182" s="44">
        <v>249853.26</v>
      </c>
      <c r="CB182" s="60"/>
      <c r="CC182" s="140">
        <v>2.41</v>
      </c>
      <c r="CD182" s="140">
        <v>1.38</v>
      </c>
      <c r="CE182" s="140">
        <v>2.35</v>
      </c>
      <c r="CF182" s="44">
        <v>194091.54</v>
      </c>
      <c r="CG182" s="60"/>
      <c r="CH182" s="28">
        <v>7541313.0199999996</v>
      </c>
      <c r="CI182" s="60"/>
      <c r="CJ182" s="64">
        <v>7398283.46</v>
      </c>
      <c r="CK182" s="124"/>
      <c r="CN182" s="151"/>
    </row>
    <row r="183" spans="1:92" x14ac:dyDescent="0.25">
      <c r="A183" s="116" t="s">
        <v>458</v>
      </c>
      <c r="B183" s="24" t="s">
        <v>459</v>
      </c>
      <c r="C183" s="27" t="s">
        <v>457</v>
      </c>
      <c r="D183" s="27" t="s">
        <v>12</v>
      </c>
      <c r="E183" s="139">
        <v>425.2</v>
      </c>
      <c r="F183" s="68"/>
      <c r="G183" s="139">
        <v>115.82</v>
      </c>
      <c r="H183" s="139">
        <v>172.47999999999996</v>
      </c>
      <c r="I183" s="139">
        <v>308.13</v>
      </c>
      <c r="J183" s="68">
        <v>176</v>
      </c>
      <c r="K183" s="139">
        <v>185.72999999999996</v>
      </c>
      <c r="L183" s="139">
        <v>184.47999999999996</v>
      </c>
      <c r="M183" s="139">
        <v>103.82</v>
      </c>
      <c r="N183" s="139">
        <v>135.64999999999998</v>
      </c>
      <c r="O183" s="60"/>
      <c r="P183" s="132">
        <v>38.246963085269492</v>
      </c>
      <c r="Q183" s="132">
        <v>77.573036914730494</v>
      </c>
      <c r="R183" s="132">
        <v>56.957660101427045</v>
      </c>
      <c r="S183" s="132">
        <v>115.52233989857291</v>
      </c>
      <c r="T183" s="132">
        <v>44.795376813303449</v>
      </c>
      <c r="U183" s="132">
        <v>90.854623186696529</v>
      </c>
      <c r="V183" s="126"/>
      <c r="W183" s="140">
        <v>6.42</v>
      </c>
      <c r="X183" s="140">
        <v>7.46</v>
      </c>
      <c r="Y183" s="140">
        <v>5.87</v>
      </c>
      <c r="Z183" s="139">
        <v>1296180.6200000001</v>
      </c>
      <c r="AA183" s="60"/>
      <c r="AB183" s="140">
        <v>4.7300000000000004</v>
      </c>
      <c r="AC183" s="28">
        <v>315703.92</v>
      </c>
      <c r="AE183" s="140">
        <v>0.92</v>
      </c>
      <c r="AF183" s="140">
        <v>0.51</v>
      </c>
      <c r="AG183" s="140">
        <v>0.67</v>
      </c>
      <c r="AH183" s="44">
        <v>138248.17000000001</v>
      </c>
      <c r="AI183" s="60"/>
      <c r="AJ183" s="140">
        <v>0.41</v>
      </c>
      <c r="AK183" s="140">
        <v>0.23</v>
      </c>
      <c r="AL183" s="140">
        <v>0.22</v>
      </c>
      <c r="AM183" s="44">
        <v>56110.12</v>
      </c>
      <c r="AO183" s="28">
        <v>27.990000000000002</v>
      </c>
      <c r="AP183" s="117">
        <v>6.45</v>
      </c>
      <c r="AQ183" s="117">
        <v>3.01</v>
      </c>
      <c r="AR183" s="44">
        <v>43659.63</v>
      </c>
      <c r="AS183" s="60"/>
      <c r="AT183" s="71">
        <v>0.41</v>
      </c>
      <c r="AU183" s="71">
        <v>0.41</v>
      </c>
      <c r="AV183" s="71">
        <v>0.54</v>
      </c>
      <c r="AW183" s="44">
        <v>97591.6</v>
      </c>
      <c r="AX183" s="60"/>
      <c r="AY183" s="140">
        <v>0.24</v>
      </c>
      <c r="AZ183" s="140">
        <v>0.13</v>
      </c>
      <c r="BA183" s="140">
        <v>0.18</v>
      </c>
      <c r="BB183" s="28">
        <v>32296.55</v>
      </c>
      <c r="BC183" s="60"/>
      <c r="BD183" s="140">
        <v>0.82</v>
      </c>
      <c r="BE183" s="140">
        <v>0.46</v>
      </c>
      <c r="BF183" s="140">
        <v>0.67</v>
      </c>
      <c r="BG183" s="44">
        <v>51368.85</v>
      </c>
      <c r="BH183" s="60"/>
      <c r="BI183" s="139">
        <v>0.41</v>
      </c>
      <c r="BJ183" s="139">
        <v>0.23</v>
      </c>
      <c r="BK183" s="139">
        <v>0.22</v>
      </c>
      <c r="BL183" s="44">
        <v>61612.12</v>
      </c>
      <c r="BM183" s="60"/>
      <c r="BN183" s="140">
        <v>0.61</v>
      </c>
      <c r="BO183" s="140">
        <v>0.34</v>
      </c>
      <c r="BP183" s="140">
        <v>0.45</v>
      </c>
      <c r="BQ183" s="139">
        <v>36880.199999999997</v>
      </c>
      <c r="BR183" s="60"/>
      <c r="BS183" s="140">
        <v>0.41</v>
      </c>
      <c r="BT183" s="140">
        <v>0.23</v>
      </c>
      <c r="BU183" s="140">
        <v>0.22</v>
      </c>
      <c r="BV183" s="44">
        <v>93273.88</v>
      </c>
      <c r="BW183" s="60"/>
      <c r="BX183" s="140">
        <v>0.41</v>
      </c>
      <c r="BY183" s="140">
        <v>0.23</v>
      </c>
      <c r="BZ183" s="140">
        <v>0.22</v>
      </c>
      <c r="CA183" s="44">
        <v>80477.08</v>
      </c>
      <c r="CB183" s="60"/>
      <c r="CC183" s="140">
        <v>0.82</v>
      </c>
      <c r="CD183" s="140">
        <v>0.46</v>
      </c>
      <c r="CE183" s="140">
        <v>0.67</v>
      </c>
      <c r="CF183" s="44">
        <v>61641.45</v>
      </c>
      <c r="CG183" s="60"/>
      <c r="CH183" s="28">
        <v>2365044.1900000004</v>
      </c>
      <c r="CI183" s="60"/>
      <c r="CJ183" s="64">
        <v>2321384.5600000005</v>
      </c>
      <c r="CK183" s="124"/>
      <c r="CN183" s="151"/>
    </row>
    <row r="184" spans="1:92" x14ac:dyDescent="0.25">
      <c r="A184" s="116" t="s">
        <v>134</v>
      </c>
      <c r="B184" s="24" t="s">
        <v>135</v>
      </c>
      <c r="C184" s="27" t="s">
        <v>106</v>
      </c>
      <c r="D184" s="27" t="s">
        <v>12</v>
      </c>
      <c r="E184" s="139">
        <v>883.2</v>
      </c>
      <c r="F184" s="68"/>
      <c r="G184" s="139">
        <v>255.9</v>
      </c>
      <c r="H184" s="139">
        <v>367.81999999999994</v>
      </c>
      <c r="I184" s="139">
        <v>620.46999999999991</v>
      </c>
      <c r="J184" s="68">
        <v>177</v>
      </c>
      <c r="K184" s="139">
        <v>414.06</v>
      </c>
      <c r="L184" s="139">
        <v>407.22999999999996</v>
      </c>
      <c r="M184" s="139">
        <v>216.49</v>
      </c>
      <c r="N184" s="139">
        <v>252.65</v>
      </c>
      <c r="O184" s="60"/>
      <c r="P184" s="132">
        <v>62.876350171731133</v>
      </c>
      <c r="Q184" s="132">
        <v>193.02364982826887</v>
      </c>
      <c r="R184" s="132">
        <v>90.375846503189294</v>
      </c>
      <c r="S184" s="132">
        <v>277.44415349681066</v>
      </c>
      <c r="T184" s="132">
        <v>62.077803325079607</v>
      </c>
      <c r="U184" s="132">
        <v>190.57219667492041</v>
      </c>
      <c r="V184" s="126"/>
      <c r="W184" s="140">
        <v>13.84</v>
      </c>
      <c r="X184" s="140">
        <v>15.61</v>
      </c>
      <c r="Y184" s="140">
        <v>10.72</v>
      </c>
      <c r="Z184" s="139">
        <v>2624993.77</v>
      </c>
      <c r="AA184" s="60"/>
      <c r="AB184" s="140">
        <v>9.4600000000000009</v>
      </c>
      <c r="AC184" s="28">
        <v>628122.23</v>
      </c>
      <c r="AE184" s="140">
        <v>2.0699999999999998</v>
      </c>
      <c r="AF184" s="140">
        <v>1.08</v>
      </c>
      <c r="AG184" s="140">
        <v>1.26</v>
      </c>
      <c r="AH184" s="44">
        <v>288953.90999999997</v>
      </c>
      <c r="AI184" s="60"/>
      <c r="AJ184" s="140">
        <v>0.92</v>
      </c>
      <c r="AK184" s="140">
        <v>0.48</v>
      </c>
      <c r="AL184" s="140">
        <v>0.42</v>
      </c>
      <c r="AM184" s="44">
        <v>118320.72</v>
      </c>
      <c r="AO184" s="28">
        <v>57.019999999999996</v>
      </c>
      <c r="AP184" s="117">
        <v>11.819999999999999</v>
      </c>
      <c r="AQ184" s="117">
        <v>6.26</v>
      </c>
      <c r="AR184" s="44">
        <v>87387.71</v>
      </c>
      <c r="AS184" s="60"/>
      <c r="AT184" s="71">
        <v>0.92</v>
      </c>
      <c r="AU184" s="71">
        <v>0.86</v>
      </c>
      <c r="AV184" s="71">
        <v>1.01</v>
      </c>
      <c r="AW184" s="44">
        <v>199126.65</v>
      </c>
      <c r="AX184" s="60"/>
      <c r="AY184" s="140">
        <v>0.55000000000000004</v>
      </c>
      <c r="AZ184" s="140">
        <v>0.28000000000000003</v>
      </c>
      <c r="BA184" s="140">
        <v>0.33</v>
      </c>
      <c r="BB184" s="28">
        <v>68116.36</v>
      </c>
      <c r="BC184" s="60"/>
      <c r="BD184" s="140">
        <v>1.84</v>
      </c>
      <c r="BE184" s="140">
        <v>0.96</v>
      </c>
      <c r="BF184" s="140">
        <v>1.26</v>
      </c>
      <c r="BG184" s="44">
        <v>106952.58</v>
      </c>
      <c r="BH184" s="60"/>
      <c r="BI184" s="139">
        <v>0.92</v>
      </c>
      <c r="BJ184" s="139">
        <v>0.48</v>
      </c>
      <c r="BK184" s="139">
        <v>0.42</v>
      </c>
      <c r="BL184" s="44">
        <v>130388.44</v>
      </c>
      <c r="BM184" s="60"/>
      <c r="BN184" s="140">
        <v>1.38</v>
      </c>
      <c r="BO184" s="140">
        <v>0.72</v>
      </c>
      <c r="BP184" s="140">
        <v>0.84</v>
      </c>
      <c r="BQ184" s="139">
        <v>77448.42</v>
      </c>
      <c r="BR184" s="60"/>
      <c r="BS184" s="140">
        <v>0.92</v>
      </c>
      <c r="BT184" s="140">
        <v>0.48</v>
      </c>
      <c r="BU184" s="140">
        <v>0.42</v>
      </c>
      <c r="BV184" s="44">
        <v>197393.56</v>
      </c>
      <c r="BW184" s="60"/>
      <c r="BX184" s="140">
        <v>0.92</v>
      </c>
      <c r="BY184" s="140">
        <v>0.48</v>
      </c>
      <c r="BZ184" s="140">
        <v>0.42</v>
      </c>
      <c r="CA184" s="44">
        <v>170311.96</v>
      </c>
      <c r="CB184" s="60"/>
      <c r="CC184" s="140">
        <v>1.84</v>
      </c>
      <c r="CD184" s="140">
        <v>0.96</v>
      </c>
      <c r="CE184" s="140">
        <v>1.26</v>
      </c>
      <c r="CF184" s="44">
        <v>128340.66</v>
      </c>
      <c r="CG184" s="60"/>
      <c r="CH184" s="28">
        <v>4825856.97</v>
      </c>
      <c r="CI184" s="60"/>
      <c r="CJ184" s="64">
        <v>4738469.26</v>
      </c>
      <c r="CK184" s="124"/>
      <c r="CN184" s="151"/>
    </row>
    <row r="185" spans="1:92" x14ac:dyDescent="0.25">
      <c r="A185" s="116" t="s">
        <v>226</v>
      </c>
      <c r="B185" s="24" t="s">
        <v>227</v>
      </c>
      <c r="C185" s="27" t="s">
        <v>142</v>
      </c>
      <c r="D185" s="27" t="s">
        <v>120</v>
      </c>
      <c r="E185" s="139">
        <v>412.5</v>
      </c>
      <c r="F185" s="68"/>
      <c r="G185" s="139">
        <v>180.5</v>
      </c>
      <c r="H185" s="139">
        <v>229</v>
      </c>
      <c r="I185" s="139">
        <v>229</v>
      </c>
      <c r="J185" s="68">
        <v>178</v>
      </c>
      <c r="K185" s="139">
        <v>276.5</v>
      </c>
      <c r="L185" s="139">
        <v>273.5</v>
      </c>
      <c r="M185" s="139">
        <v>136</v>
      </c>
      <c r="N185" s="139">
        <v>0</v>
      </c>
      <c r="O185" s="60"/>
      <c r="P185" s="132">
        <v>81.985347985347985</v>
      </c>
      <c r="Q185" s="132">
        <v>98.514652014652015</v>
      </c>
      <c r="R185" s="132">
        <v>104.01465201465201</v>
      </c>
      <c r="S185" s="132">
        <v>124.98534798534799</v>
      </c>
      <c r="T185" s="132">
        <v>0</v>
      </c>
      <c r="U185" s="132">
        <v>0</v>
      </c>
      <c r="V185" s="126"/>
      <c r="W185" s="140">
        <v>10.39</v>
      </c>
      <c r="X185" s="140">
        <v>10.199999999999999</v>
      </c>
      <c r="Y185" s="140">
        <v>0</v>
      </c>
      <c r="Z185" s="139">
        <v>1294390.3500000001</v>
      </c>
      <c r="AA185" s="60"/>
      <c r="AB185" s="140">
        <v>4.1100000000000003</v>
      </c>
      <c r="AC185" s="28">
        <v>258878.07</v>
      </c>
      <c r="AE185" s="140">
        <v>1.38</v>
      </c>
      <c r="AF185" s="140">
        <v>0.68</v>
      </c>
      <c r="AG185" s="140">
        <v>0</v>
      </c>
      <c r="AH185" s="44">
        <v>129501.9</v>
      </c>
      <c r="AI185" s="60"/>
      <c r="AJ185" s="140">
        <v>0.61</v>
      </c>
      <c r="AK185" s="140">
        <v>0.3</v>
      </c>
      <c r="AL185" s="140">
        <v>0</v>
      </c>
      <c r="AM185" s="44">
        <v>57207.15</v>
      </c>
      <c r="AO185" s="28">
        <v>28.209999999999997</v>
      </c>
      <c r="AP185" s="117">
        <v>11.049999999999999</v>
      </c>
      <c r="AQ185" s="117">
        <v>2.92</v>
      </c>
      <c r="AR185" s="44">
        <v>49519.77</v>
      </c>
      <c r="AS185" s="60"/>
      <c r="AT185" s="71">
        <v>0.61</v>
      </c>
      <c r="AU185" s="71">
        <v>0.54</v>
      </c>
      <c r="AV185" s="71">
        <v>0</v>
      </c>
      <c r="AW185" s="44">
        <v>77481.25</v>
      </c>
      <c r="AX185" s="60"/>
      <c r="AY185" s="140">
        <v>0.36</v>
      </c>
      <c r="AZ185" s="140">
        <v>0.18</v>
      </c>
      <c r="BA185" s="140">
        <v>0</v>
      </c>
      <c r="BB185" s="28">
        <v>31709.34</v>
      </c>
      <c r="BC185" s="60"/>
      <c r="BD185" s="140">
        <v>1.22</v>
      </c>
      <c r="BE185" s="140">
        <v>0.6</v>
      </c>
      <c r="BF185" s="140">
        <v>0</v>
      </c>
      <c r="BG185" s="44">
        <v>47944.26</v>
      </c>
      <c r="BH185" s="60"/>
      <c r="BI185" s="139">
        <v>0.61</v>
      </c>
      <c r="BJ185" s="139">
        <v>0.3</v>
      </c>
      <c r="BK185" s="139">
        <v>0</v>
      </c>
      <c r="BL185" s="44">
        <v>65194.22</v>
      </c>
      <c r="BM185" s="60"/>
      <c r="BN185" s="140">
        <v>0.92</v>
      </c>
      <c r="BO185" s="140">
        <v>0.45</v>
      </c>
      <c r="BP185" s="140">
        <v>0</v>
      </c>
      <c r="BQ185" s="139">
        <v>36089.910000000003</v>
      </c>
      <c r="BR185" s="60"/>
      <c r="BS185" s="140">
        <v>0.61</v>
      </c>
      <c r="BT185" s="140">
        <v>0.3</v>
      </c>
      <c r="BU185" s="140">
        <v>0</v>
      </c>
      <c r="BV185" s="44">
        <v>98696.78</v>
      </c>
      <c r="BW185" s="60"/>
      <c r="BX185" s="140">
        <v>0.61</v>
      </c>
      <c r="BY185" s="140">
        <v>0.3</v>
      </c>
      <c r="BZ185" s="140">
        <v>0</v>
      </c>
      <c r="CA185" s="44">
        <v>85155.98</v>
      </c>
      <c r="CB185" s="60"/>
      <c r="CC185" s="140">
        <v>1.22</v>
      </c>
      <c r="CD185" s="140">
        <v>0.6</v>
      </c>
      <c r="CE185" s="140">
        <v>0</v>
      </c>
      <c r="CF185" s="44">
        <v>57532.02</v>
      </c>
      <c r="CG185" s="60"/>
      <c r="CH185" s="28">
        <v>2289301</v>
      </c>
      <c r="CI185" s="60"/>
      <c r="CJ185" s="64">
        <v>2239781.23</v>
      </c>
      <c r="CK185" s="124"/>
      <c r="CN185" s="151"/>
    </row>
    <row r="186" spans="1:92" x14ac:dyDescent="0.25">
      <c r="A186" s="116" t="s">
        <v>46</v>
      </c>
      <c r="B186" s="24" t="s">
        <v>47</v>
      </c>
      <c r="C186" s="27" t="s">
        <v>43</v>
      </c>
      <c r="D186" s="27" t="s">
        <v>12</v>
      </c>
      <c r="E186" s="139">
        <v>1178.46</v>
      </c>
      <c r="F186" s="68"/>
      <c r="G186" s="139">
        <v>363.58</v>
      </c>
      <c r="H186" s="139">
        <v>478.47999999999996</v>
      </c>
      <c r="I186" s="139">
        <v>805.3</v>
      </c>
      <c r="J186" s="68">
        <v>179</v>
      </c>
      <c r="K186" s="139">
        <v>577.4799999999999</v>
      </c>
      <c r="L186" s="139">
        <v>567.9</v>
      </c>
      <c r="M186" s="139">
        <v>274.15999999999997</v>
      </c>
      <c r="N186" s="139">
        <v>326.82</v>
      </c>
      <c r="O186" s="60"/>
      <c r="P186" s="132">
        <v>181.7557845116693</v>
      </c>
      <c r="Q186" s="132">
        <v>181.82421548833068</v>
      </c>
      <c r="R186" s="132">
        <v>239.19497159674219</v>
      </c>
      <c r="S186" s="132">
        <v>239.28502840325777</v>
      </c>
      <c r="T186" s="132">
        <v>163.37924389158854</v>
      </c>
      <c r="U186" s="132">
        <v>163.44075610841145</v>
      </c>
      <c r="V186" s="126"/>
      <c r="W186" s="140">
        <v>21.2</v>
      </c>
      <c r="X186" s="140">
        <v>21.53</v>
      </c>
      <c r="Y186" s="140">
        <v>14.7</v>
      </c>
      <c r="Z186" s="139">
        <v>3747061.65</v>
      </c>
      <c r="AA186" s="60"/>
      <c r="AB186" s="140">
        <v>13.44</v>
      </c>
      <c r="AC186" s="28">
        <v>890822.32</v>
      </c>
      <c r="AE186" s="140">
        <v>2.88</v>
      </c>
      <c r="AF186" s="140">
        <v>1.37</v>
      </c>
      <c r="AG186" s="140">
        <v>1.63</v>
      </c>
      <c r="AH186" s="44">
        <v>384806.83</v>
      </c>
      <c r="AI186" s="60"/>
      <c r="AJ186" s="140">
        <v>1.28</v>
      </c>
      <c r="AK186" s="140">
        <v>0.6</v>
      </c>
      <c r="AL186" s="140">
        <v>0.54</v>
      </c>
      <c r="AM186" s="44">
        <v>157155.84</v>
      </c>
      <c r="AO186" s="28">
        <v>80.720000000000013</v>
      </c>
      <c r="AP186" s="117">
        <v>22.79</v>
      </c>
      <c r="AQ186" s="117">
        <v>8.35</v>
      </c>
      <c r="AR186" s="44">
        <v>130878.88</v>
      </c>
      <c r="AS186" s="60"/>
      <c r="AT186" s="71">
        <v>1.28</v>
      </c>
      <c r="AU186" s="71">
        <v>1.0900000000000001</v>
      </c>
      <c r="AV186" s="71">
        <v>1.3</v>
      </c>
      <c r="AW186" s="44">
        <v>261618.25</v>
      </c>
      <c r="AX186" s="60"/>
      <c r="AY186" s="140">
        <v>0.76</v>
      </c>
      <c r="AZ186" s="140">
        <v>0.36</v>
      </c>
      <c r="BA186" s="140">
        <v>0.43</v>
      </c>
      <c r="BB186" s="28">
        <v>91017.55</v>
      </c>
      <c r="BC186" s="60"/>
      <c r="BD186" s="140">
        <v>2.56</v>
      </c>
      <c r="BE186" s="140">
        <v>1.21</v>
      </c>
      <c r="BF186" s="140">
        <v>1.63</v>
      </c>
      <c r="BG186" s="44">
        <v>142252.20000000001</v>
      </c>
      <c r="BH186" s="60"/>
      <c r="BI186" s="139">
        <v>1.28</v>
      </c>
      <c r="BJ186" s="139">
        <v>0.6</v>
      </c>
      <c r="BK186" s="139">
        <v>0.54</v>
      </c>
      <c r="BL186" s="44">
        <v>173373.64</v>
      </c>
      <c r="BM186" s="60"/>
      <c r="BN186" s="140">
        <v>1.92</v>
      </c>
      <c r="BO186" s="140">
        <v>0.91</v>
      </c>
      <c r="BP186" s="140">
        <v>1.08</v>
      </c>
      <c r="BQ186" s="139">
        <v>103001.13</v>
      </c>
      <c r="BR186" s="60"/>
      <c r="BS186" s="140">
        <v>1.28</v>
      </c>
      <c r="BT186" s="140">
        <v>0.6</v>
      </c>
      <c r="BU186" s="140">
        <v>0.54</v>
      </c>
      <c r="BV186" s="44">
        <v>262468.36</v>
      </c>
      <c r="BW186" s="60"/>
      <c r="BX186" s="140">
        <v>1.28</v>
      </c>
      <c r="BY186" s="140">
        <v>0.6</v>
      </c>
      <c r="BZ186" s="140">
        <v>0.54</v>
      </c>
      <c r="CA186" s="44">
        <v>226458.76</v>
      </c>
      <c r="CB186" s="60"/>
      <c r="CC186" s="140">
        <v>2.56</v>
      </c>
      <c r="CD186" s="140">
        <v>1.21</v>
      </c>
      <c r="CE186" s="140">
        <v>1.63</v>
      </c>
      <c r="CF186" s="44">
        <v>170699.4</v>
      </c>
      <c r="CG186" s="60"/>
      <c r="CH186" s="28">
        <v>6741614.8099999996</v>
      </c>
      <c r="CI186" s="60"/>
      <c r="CJ186" s="64">
        <v>6610735.9299999997</v>
      </c>
      <c r="CK186" s="124"/>
      <c r="CN186" s="151"/>
    </row>
    <row r="187" spans="1:92" x14ac:dyDescent="0.25">
      <c r="A187" s="116" t="s">
        <v>41</v>
      </c>
      <c r="B187" s="24" t="s">
        <v>42</v>
      </c>
      <c r="C187" s="27" t="s">
        <v>43</v>
      </c>
      <c r="D187" s="27" t="s">
        <v>12</v>
      </c>
      <c r="E187" s="139">
        <v>286</v>
      </c>
      <c r="F187" s="68"/>
      <c r="G187" s="139">
        <v>90.5</v>
      </c>
      <c r="H187" s="139">
        <v>118.5</v>
      </c>
      <c r="I187" s="139">
        <v>192.5</v>
      </c>
      <c r="J187" s="68">
        <v>180</v>
      </c>
      <c r="K187" s="139">
        <v>139.5</v>
      </c>
      <c r="L187" s="139">
        <v>136.5</v>
      </c>
      <c r="M187" s="139">
        <v>72.5</v>
      </c>
      <c r="N187" s="139">
        <v>74</v>
      </c>
      <c r="O187" s="60"/>
      <c r="P187" s="132">
        <v>42.851590106007066</v>
      </c>
      <c r="Q187" s="132">
        <v>47.648409893992934</v>
      </c>
      <c r="R187" s="132">
        <v>56.109540636042404</v>
      </c>
      <c r="S187" s="132">
        <v>62.390459363957596</v>
      </c>
      <c r="T187" s="132">
        <v>35.03886925795053</v>
      </c>
      <c r="U187" s="132">
        <v>38.96113074204947</v>
      </c>
      <c r="V187" s="126"/>
      <c r="W187" s="140">
        <v>5.23</v>
      </c>
      <c r="X187" s="140">
        <v>5.3</v>
      </c>
      <c r="Y187" s="140">
        <v>3.31</v>
      </c>
      <c r="Z187" s="139">
        <v>900837.91</v>
      </c>
      <c r="AA187" s="60"/>
      <c r="AB187" s="140">
        <v>3.2</v>
      </c>
      <c r="AC187" s="28">
        <v>212008.88</v>
      </c>
      <c r="AE187" s="140">
        <v>0.69</v>
      </c>
      <c r="AF187" s="140">
        <v>0.36</v>
      </c>
      <c r="AG187" s="140">
        <v>0.37</v>
      </c>
      <c r="AH187" s="44">
        <v>92709.67</v>
      </c>
      <c r="AI187" s="60"/>
      <c r="AJ187" s="140">
        <v>0.31</v>
      </c>
      <c r="AK187" s="140">
        <v>0.16</v>
      </c>
      <c r="AL187" s="140">
        <v>0.12</v>
      </c>
      <c r="AM187" s="44">
        <v>38206.47</v>
      </c>
      <c r="AO187" s="28">
        <v>19.410000000000004</v>
      </c>
      <c r="AP187" s="117">
        <v>5.3100000000000005</v>
      </c>
      <c r="AQ187" s="117">
        <v>2.02</v>
      </c>
      <c r="AR187" s="44">
        <v>31268.82</v>
      </c>
      <c r="AS187" s="60"/>
      <c r="AT187" s="71">
        <v>0.31</v>
      </c>
      <c r="AU187" s="71">
        <v>0.28999999999999998</v>
      </c>
      <c r="AV187" s="71">
        <v>0.28999999999999998</v>
      </c>
      <c r="AW187" s="44">
        <v>63165.35</v>
      </c>
      <c r="AX187" s="60"/>
      <c r="AY187" s="140">
        <v>0.18</v>
      </c>
      <c r="AZ187" s="140">
        <v>0.09</v>
      </c>
      <c r="BA187" s="140">
        <v>0.09</v>
      </c>
      <c r="BB187" s="28">
        <v>21139.56</v>
      </c>
      <c r="BC187" s="60"/>
      <c r="BD187" s="140">
        <v>0.62</v>
      </c>
      <c r="BE187" s="140">
        <v>0.32</v>
      </c>
      <c r="BF187" s="140">
        <v>0.37</v>
      </c>
      <c r="BG187" s="44">
        <v>34509.33</v>
      </c>
      <c r="BH187" s="60"/>
      <c r="BI187" s="139">
        <v>0.31</v>
      </c>
      <c r="BJ187" s="139">
        <v>0.16</v>
      </c>
      <c r="BK187" s="139">
        <v>0.12</v>
      </c>
      <c r="BL187" s="44">
        <v>42268.78</v>
      </c>
      <c r="BM187" s="60"/>
      <c r="BN187" s="140">
        <v>0.46</v>
      </c>
      <c r="BO187" s="140">
        <v>0.24</v>
      </c>
      <c r="BP187" s="140">
        <v>0.24</v>
      </c>
      <c r="BQ187" s="139">
        <v>24762.42</v>
      </c>
      <c r="BR187" s="60"/>
      <c r="BS187" s="140">
        <v>0.31</v>
      </c>
      <c r="BT187" s="140">
        <v>0.16</v>
      </c>
      <c r="BU187" s="140">
        <v>0.12</v>
      </c>
      <c r="BV187" s="44">
        <v>63990.22</v>
      </c>
      <c r="BW187" s="60"/>
      <c r="BX187" s="140">
        <v>0.31</v>
      </c>
      <c r="BY187" s="140">
        <v>0.16</v>
      </c>
      <c r="BZ187" s="140">
        <v>0.12</v>
      </c>
      <c r="CA187" s="44">
        <v>55211.02</v>
      </c>
      <c r="CB187" s="60"/>
      <c r="CC187" s="140">
        <v>0.62</v>
      </c>
      <c r="CD187" s="140">
        <v>0.32</v>
      </c>
      <c r="CE187" s="140">
        <v>0.37</v>
      </c>
      <c r="CF187" s="44">
        <v>41410.410000000003</v>
      </c>
      <c r="CG187" s="60"/>
      <c r="CH187" s="28">
        <v>1621488.8399999999</v>
      </c>
      <c r="CI187" s="60"/>
      <c r="CJ187" s="64">
        <v>1590220.0199999998</v>
      </c>
      <c r="CK187" s="124"/>
      <c r="CN187" s="151"/>
    </row>
    <row r="188" spans="1:92" x14ac:dyDescent="0.25">
      <c r="A188" s="116" t="s">
        <v>282</v>
      </c>
      <c r="B188" s="24" t="s">
        <v>283</v>
      </c>
      <c r="C188" s="27" t="s">
        <v>142</v>
      </c>
      <c r="D188" s="27" t="s">
        <v>120</v>
      </c>
      <c r="E188" s="139">
        <v>783.63</v>
      </c>
      <c r="F188" s="68"/>
      <c r="G188" s="139">
        <v>301.49</v>
      </c>
      <c r="H188" s="139">
        <v>477.80999999999995</v>
      </c>
      <c r="I188" s="139">
        <v>477.80999999999995</v>
      </c>
      <c r="J188" s="68">
        <v>181</v>
      </c>
      <c r="K188" s="139">
        <v>487.48</v>
      </c>
      <c r="L188" s="139">
        <v>483.15</v>
      </c>
      <c r="M188" s="139">
        <v>296.14999999999998</v>
      </c>
      <c r="N188" s="139">
        <v>0</v>
      </c>
      <c r="O188" s="60"/>
      <c r="P188" s="132">
        <v>47.972231489798546</v>
      </c>
      <c r="Q188" s="132">
        <v>253.51776851020145</v>
      </c>
      <c r="R188" s="132">
        <v>76.027768510201469</v>
      </c>
      <c r="S188" s="132">
        <v>401.78223148979851</v>
      </c>
      <c r="T188" s="132">
        <v>0</v>
      </c>
      <c r="U188" s="132">
        <v>0</v>
      </c>
      <c r="V188" s="126"/>
      <c r="W188" s="140">
        <v>15.87</v>
      </c>
      <c r="X188" s="140">
        <v>19.87</v>
      </c>
      <c r="Y188" s="140">
        <v>0</v>
      </c>
      <c r="Z188" s="139">
        <v>2246795.1</v>
      </c>
      <c r="AA188" s="60"/>
      <c r="AB188" s="140">
        <v>7.14</v>
      </c>
      <c r="AC188" s="28">
        <v>449359.02</v>
      </c>
      <c r="AE188" s="140">
        <v>2.4300000000000002</v>
      </c>
      <c r="AF188" s="140">
        <v>1.48</v>
      </c>
      <c r="AG188" s="140">
        <v>0</v>
      </c>
      <c r="AH188" s="44">
        <v>245802.15</v>
      </c>
      <c r="AI188" s="60"/>
      <c r="AJ188" s="140">
        <v>1.08</v>
      </c>
      <c r="AK188" s="140">
        <v>0.65</v>
      </c>
      <c r="AL188" s="140">
        <v>0</v>
      </c>
      <c r="AM188" s="44">
        <v>108756.45</v>
      </c>
      <c r="AO188" s="28">
        <v>49.55</v>
      </c>
      <c r="AP188" s="117">
        <v>11.719999999999999</v>
      </c>
      <c r="AQ188" s="117">
        <v>5.55</v>
      </c>
      <c r="AR188" s="44">
        <v>77767.53</v>
      </c>
      <c r="AS188" s="60"/>
      <c r="AT188" s="71">
        <v>1.08</v>
      </c>
      <c r="AU188" s="71">
        <v>1.18</v>
      </c>
      <c r="AV188" s="71">
        <v>0</v>
      </c>
      <c r="AW188" s="44">
        <v>152267.5</v>
      </c>
      <c r="AX188" s="60"/>
      <c r="AY188" s="140">
        <v>0.64</v>
      </c>
      <c r="AZ188" s="140">
        <v>0.39</v>
      </c>
      <c r="BA188" s="140">
        <v>0</v>
      </c>
      <c r="BB188" s="28">
        <v>60482.63</v>
      </c>
      <c r="BC188" s="60"/>
      <c r="BD188" s="140">
        <v>2.16</v>
      </c>
      <c r="BE188" s="140">
        <v>1.31</v>
      </c>
      <c r="BF188" s="140">
        <v>0</v>
      </c>
      <c r="BG188" s="44">
        <v>91410.21</v>
      </c>
      <c r="BH188" s="60"/>
      <c r="BI188" s="139">
        <v>1.08</v>
      </c>
      <c r="BJ188" s="139">
        <v>0.65</v>
      </c>
      <c r="BK188" s="139">
        <v>0</v>
      </c>
      <c r="BL188" s="44">
        <v>123940.66</v>
      </c>
      <c r="BM188" s="60"/>
      <c r="BN188" s="140">
        <v>1.62</v>
      </c>
      <c r="BO188" s="140">
        <v>0.98</v>
      </c>
      <c r="BP188" s="140">
        <v>0</v>
      </c>
      <c r="BQ188" s="139">
        <v>68491.8</v>
      </c>
      <c r="BR188" s="60"/>
      <c r="BS188" s="140">
        <v>1.08</v>
      </c>
      <c r="BT188" s="140">
        <v>0.65</v>
      </c>
      <c r="BU188" s="140">
        <v>0</v>
      </c>
      <c r="BV188" s="44">
        <v>187632.34</v>
      </c>
      <c r="BW188" s="60"/>
      <c r="BX188" s="140">
        <v>1.08</v>
      </c>
      <c r="BY188" s="140">
        <v>0.65</v>
      </c>
      <c r="BZ188" s="140">
        <v>0</v>
      </c>
      <c r="CA188" s="44">
        <v>161889.94</v>
      </c>
      <c r="CB188" s="60"/>
      <c r="CC188" s="140">
        <v>2.16</v>
      </c>
      <c r="CD188" s="140">
        <v>1.31</v>
      </c>
      <c r="CE188" s="140">
        <v>0</v>
      </c>
      <c r="CF188" s="44">
        <v>109690.17</v>
      </c>
      <c r="CG188" s="60"/>
      <c r="CH188" s="28">
        <v>4084285.5</v>
      </c>
      <c r="CI188" s="60"/>
      <c r="CJ188" s="64">
        <v>4006517.97</v>
      </c>
      <c r="CK188" s="124"/>
      <c r="CN188" s="151"/>
    </row>
    <row r="189" spans="1:92" x14ac:dyDescent="0.25">
      <c r="A189" s="116" t="s">
        <v>345</v>
      </c>
      <c r="B189" s="24" t="s">
        <v>346</v>
      </c>
      <c r="C189" s="27" t="s">
        <v>142</v>
      </c>
      <c r="D189" s="27" t="s">
        <v>120</v>
      </c>
      <c r="E189" s="139">
        <v>1433.39</v>
      </c>
      <c r="F189" s="68"/>
      <c r="G189" s="139">
        <v>560.15</v>
      </c>
      <c r="H189" s="139">
        <v>866.99</v>
      </c>
      <c r="I189" s="139">
        <v>866.99</v>
      </c>
      <c r="J189" s="68">
        <v>182</v>
      </c>
      <c r="K189" s="139">
        <v>914.73</v>
      </c>
      <c r="L189" s="139">
        <v>908.48</v>
      </c>
      <c r="M189" s="139">
        <v>518.66</v>
      </c>
      <c r="N189" s="139">
        <v>0</v>
      </c>
      <c r="O189" s="60"/>
      <c r="P189" s="132">
        <v>510.37729269728266</v>
      </c>
      <c r="Q189" s="132">
        <v>49.772707302717322</v>
      </c>
      <c r="R189" s="132">
        <v>789.95270730271739</v>
      </c>
      <c r="S189" s="132">
        <v>77.037292697282624</v>
      </c>
      <c r="T189" s="132">
        <v>0</v>
      </c>
      <c r="U189" s="132">
        <v>0</v>
      </c>
      <c r="V189" s="126"/>
      <c r="W189" s="140">
        <v>36.51</v>
      </c>
      <c r="X189" s="140">
        <v>42.57</v>
      </c>
      <c r="Y189" s="140">
        <v>0</v>
      </c>
      <c r="Z189" s="139">
        <v>4971364.2</v>
      </c>
      <c r="AA189" s="60"/>
      <c r="AB189" s="140">
        <v>15.81</v>
      </c>
      <c r="AC189" s="28">
        <v>994272.84</v>
      </c>
      <c r="AE189" s="140">
        <v>4.57</v>
      </c>
      <c r="AF189" s="140">
        <v>2.59</v>
      </c>
      <c r="AG189" s="140">
        <v>0</v>
      </c>
      <c r="AH189" s="44">
        <v>450113.4</v>
      </c>
      <c r="AI189" s="60"/>
      <c r="AJ189" s="140">
        <v>2.0299999999999998</v>
      </c>
      <c r="AK189" s="140">
        <v>1.1499999999999999</v>
      </c>
      <c r="AL189" s="140">
        <v>0</v>
      </c>
      <c r="AM189" s="44">
        <v>199910.7</v>
      </c>
      <c r="AO189" s="28">
        <v>107.13000000000001</v>
      </c>
      <c r="AP189" s="117">
        <v>57.95</v>
      </c>
      <c r="AQ189" s="117">
        <v>10.16</v>
      </c>
      <c r="AR189" s="44">
        <v>207183.74</v>
      </c>
      <c r="AS189" s="60"/>
      <c r="AT189" s="71">
        <v>2.0299999999999998</v>
      </c>
      <c r="AU189" s="71">
        <v>2.0699999999999998</v>
      </c>
      <c r="AV189" s="71">
        <v>0</v>
      </c>
      <c r="AW189" s="44">
        <v>276237.5</v>
      </c>
      <c r="AX189" s="60"/>
      <c r="AY189" s="140">
        <v>1.21</v>
      </c>
      <c r="AZ189" s="140">
        <v>0.69</v>
      </c>
      <c r="BA189" s="140">
        <v>0</v>
      </c>
      <c r="BB189" s="28">
        <v>111569.9</v>
      </c>
      <c r="BC189" s="60"/>
      <c r="BD189" s="140">
        <v>4.0599999999999996</v>
      </c>
      <c r="BE189" s="140">
        <v>2.2999999999999998</v>
      </c>
      <c r="BF189" s="140">
        <v>0</v>
      </c>
      <c r="BG189" s="44">
        <v>167541.48000000001</v>
      </c>
      <c r="BH189" s="60"/>
      <c r="BI189" s="139">
        <v>2.0299999999999998</v>
      </c>
      <c r="BJ189" s="139">
        <v>1.1499999999999999</v>
      </c>
      <c r="BK189" s="139">
        <v>0</v>
      </c>
      <c r="BL189" s="44">
        <v>227821.56</v>
      </c>
      <c r="BM189" s="60"/>
      <c r="BN189" s="140">
        <v>3.04</v>
      </c>
      <c r="BO189" s="140">
        <v>1.72</v>
      </c>
      <c r="BP189" s="140">
        <v>0</v>
      </c>
      <c r="BQ189" s="139">
        <v>125392.68</v>
      </c>
      <c r="BR189" s="60"/>
      <c r="BS189" s="140">
        <v>2.0299999999999998</v>
      </c>
      <c r="BT189" s="140">
        <v>1.1499999999999999</v>
      </c>
      <c r="BU189" s="140">
        <v>0</v>
      </c>
      <c r="BV189" s="44">
        <v>344896.44</v>
      </c>
      <c r="BW189" s="60"/>
      <c r="BX189" s="140">
        <v>2.0299999999999998</v>
      </c>
      <c r="BY189" s="140">
        <v>1.1499999999999999</v>
      </c>
      <c r="BZ189" s="140">
        <v>0</v>
      </c>
      <c r="CA189" s="44">
        <v>297578.03999999998</v>
      </c>
      <c r="CB189" s="60"/>
      <c r="CC189" s="140">
        <v>4.0599999999999996</v>
      </c>
      <c r="CD189" s="140">
        <v>2.2999999999999998</v>
      </c>
      <c r="CE189" s="140">
        <v>0</v>
      </c>
      <c r="CF189" s="44">
        <v>201045.96</v>
      </c>
      <c r="CG189" s="60"/>
      <c r="CH189" s="28">
        <v>8574928.4399999995</v>
      </c>
      <c r="CI189" s="60"/>
      <c r="CJ189" s="64">
        <v>8367744.6999999993</v>
      </c>
      <c r="CK189" s="124"/>
      <c r="CN189" s="151"/>
    </row>
    <row r="190" spans="1:92" x14ac:dyDescent="0.25">
      <c r="A190" s="116" t="s">
        <v>121</v>
      </c>
      <c r="B190" s="24" t="s">
        <v>122</v>
      </c>
      <c r="C190" s="27" t="s">
        <v>106</v>
      </c>
      <c r="D190" s="27" t="s">
        <v>120</v>
      </c>
      <c r="E190" s="139">
        <v>709.71</v>
      </c>
      <c r="F190" s="68"/>
      <c r="G190" s="139">
        <v>293.64999999999998</v>
      </c>
      <c r="H190" s="139">
        <v>403.15</v>
      </c>
      <c r="I190" s="139">
        <v>403.15</v>
      </c>
      <c r="J190" s="68">
        <v>183</v>
      </c>
      <c r="K190" s="139">
        <v>460.05</v>
      </c>
      <c r="L190" s="139">
        <v>447.13999999999993</v>
      </c>
      <c r="M190" s="139">
        <v>249.66</v>
      </c>
      <c r="N190" s="139">
        <v>0</v>
      </c>
      <c r="O190" s="60"/>
      <c r="P190" s="132">
        <v>46.213632319173357</v>
      </c>
      <c r="Q190" s="132">
        <v>247.43636768082661</v>
      </c>
      <c r="R190" s="132">
        <v>63.446367680826633</v>
      </c>
      <c r="S190" s="132">
        <v>339.70363231917332</v>
      </c>
      <c r="T190" s="132">
        <v>0</v>
      </c>
      <c r="U190" s="132">
        <v>0</v>
      </c>
      <c r="V190" s="126"/>
      <c r="W190" s="140">
        <v>15.45</v>
      </c>
      <c r="X190" s="140">
        <v>16.760000000000002</v>
      </c>
      <c r="Y190" s="140">
        <v>0</v>
      </c>
      <c r="Z190" s="139">
        <v>2024881.65</v>
      </c>
      <c r="AA190" s="60"/>
      <c r="AB190" s="140">
        <v>6.44</v>
      </c>
      <c r="AC190" s="28">
        <v>404976.33</v>
      </c>
      <c r="AE190" s="140">
        <v>2.2999999999999998</v>
      </c>
      <c r="AF190" s="140">
        <v>1.24</v>
      </c>
      <c r="AG190" s="140">
        <v>0</v>
      </c>
      <c r="AH190" s="44">
        <v>222542.1</v>
      </c>
      <c r="AI190" s="60"/>
      <c r="AJ190" s="140">
        <v>1.02</v>
      </c>
      <c r="AK190" s="140">
        <v>0.55000000000000004</v>
      </c>
      <c r="AL190" s="140">
        <v>0</v>
      </c>
      <c r="AM190" s="44">
        <v>98698.05</v>
      </c>
      <c r="AO190" s="28">
        <v>44.699999999999996</v>
      </c>
      <c r="AP190" s="117">
        <v>8</v>
      </c>
      <c r="AQ190" s="117">
        <v>5.03</v>
      </c>
      <c r="AR190" s="44">
        <v>67015.39</v>
      </c>
      <c r="AS190" s="60"/>
      <c r="AT190" s="71">
        <v>1.02</v>
      </c>
      <c r="AU190" s="71">
        <v>0.99</v>
      </c>
      <c r="AV190" s="71">
        <v>0</v>
      </c>
      <c r="AW190" s="44">
        <v>135423.75</v>
      </c>
      <c r="AX190" s="60"/>
      <c r="AY190" s="140">
        <v>0.61</v>
      </c>
      <c r="AZ190" s="140">
        <v>0.33</v>
      </c>
      <c r="BA190" s="140">
        <v>0</v>
      </c>
      <c r="BB190" s="28">
        <v>55197.74</v>
      </c>
      <c r="BC190" s="60"/>
      <c r="BD190" s="140">
        <v>2.04</v>
      </c>
      <c r="BE190" s="140">
        <v>1.1000000000000001</v>
      </c>
      <c r="BF190" s="140">
        <v>0</v>
      </c>
      <c r="BG190" s="44">
        <v>82717.02</v>
      </c>
      <c r="BH190" s="60"/>
      <c r="BI190" s="139">
        <v>1.02</v>
      </c>
      <c r="BJ190" s="139">
        <v>0.55000000000000004</v>
      </c>
      <c r="BK190" s="139">
        <v>0</v>
      </c>
      <c r="BL190" s="44">
        <v>112477.94</v>
      </c>
      <c r="BM190" s="60"/>
      <c r="BN190" s="140">
        <v>1.53</v>
      </c>
      <c r="BO190" s="140">
        <v>0.83</v>
      </c>
      <c r="BP190" s="140">
        <v>0</v>
      </c>
      <c r="BQ190" s="139">
        <v>62169.48</v>
      </c>
      <c r="BR190" s="60"/>
      <c r="BS190" s="140">
        <v>1.02</v>
      </c>
      <c r="BT190" s="140">
        <v>0.55000000000000004</v>
      </c>
      <c r="BU190" s="140">
        <v>0</v>
      </c>
      <c r="BV190" s="44">
        <v>170279.06</v>
      </c>
      <c r="BW190" s="60"/>
      <c r="BX190" s="140">
        <v>1.02</v>
      </c>
      <c r="BY190" s="140">
        <v>0.55000000000000004</v>
      </c>
      <c r="BZ190" s="140">
        <v>0</v>
      </c>
      <c r="CA190" s="44">
        <v>146917.46</v>
      </c>
      <c r="CB190" s="60"/>
      <c r="CC190" s="140">
        <v>2.04</v>
      </c>
      <c r="CD190" s="140">
        <v>1.1000000000000001</v>
      </c>
      <c r="CE190" s="140">
        <v>0</v>
      </c>
      <c r="CF190" s="44">
        <v>99258.54</v>
      </c>
      <c r="CG190" s="60"/>
      <c r="CH190" s="28">
        <v>3682554.51</v>
      </c>
      <c r="CI190" s="60"/>
      <c r="CJ190" s="64">
        <v>3615539.1199999996</v>
      </c>
      <c r="CK190" s="124"/>
      <c r="CN190" s="151"/>
    </row>
    <row r="191" spans="1:92" x14ac:dyDescent="0.25">
      <c r="A191" s="116" t="s">
        <v>347</v>
      </c>
      <c r="B191" s="24" t="s">
        <v>348</v>
      </c>
      <c r="C191" s="27" t="s">
        <v>142</v>
      </c>
      <c r="D191" s="27" t="s">
        <v>120</v>
      </c>
      <c r="E191" s="139">
        <v>2696.5</v>
      </c>
      <c r="F191" s="68"/>
      <c r="G191" s="139">
        <v>1100.5</v>
      </c>
      <c r="H191" s="139">
        <v>1581</v>
      </c>
      <c r="I191" s="139">
        <v>1581</v>
      </c>
      <c r="J191" s="68">
        <v>184</v>
      </c>
      <c r="K191" s="139">
        <v>1734.5</v>
      </c>
      <c r="L191" s="139">
        <v>1719.5</v>
      </c>
      <c r="M191" s="139">
        <v>962</v>
      </c>
      <c r="N191" s="139">
        <v>0</v>
      </c>
      <c r="O191" s="60"/>
      <c r="P191" s="132">
        <v>803.57225433526014</v>
      </c>
      <c r="Q191" s="132">
        <v>296.92774566473986</v>
      </c>
      <c r="R191" s="132">
        <v>1154.4277456647399</v>
      </c>
      <c r="S191" s="132">
        <v>426.57225433526014</v>
      </c>
      <c r="T191" s="132">
        <v>0</v>
      </c>
      <c r="U191" s="132">
        <v>0</v>
      </c>
      <c r="V191" s="126"/>
      <c r="W191" s="140">
        <v>68.41</v>
      </c>
      <c r="X191" s="140">
        <v>74.78</v>
      </c>
      <c r="Y191" s="140">
        <v>0</v>
      </c>
      <c r="Z191" s="139">
        <v>9001639.3499999996</v>
      </c>
      <c r="AA191" s="60"/>
      <c r="AB191" s="140">
        <v>28.63</v>
      </c>
      <c r="AC191" s="28">
        <v>1800327.87</v>
      </c>
      <c r="AE191" s="140">
        <v>8.67</v>
      </c>
      <c r="AF191" s="140">
        <v>4.8099999999999996</v>
      </c>
      <c r="AG191" s="140">
        <v>0</v>
      </c>
      <c r="AH191" s="44">
        <v>847420.2</v>
      </c>
      <c r="AI191" s="60"/>
      <c r="AJ191" s="140">
        <v>3.85</v>
      </c>
      <c r="AK191" s="140">
        <v>2.13</v>
      </c>
      <c r="AL191" s="140">
        <v>0</v>
      </c>
      <c r="AM191" s="44">
        <v>375932.7</v>
      </c>
      <c r="AO191" s="28">
        <v>194.86999999999998</v>
      </c>
      <c r="AP191" s="117">
        <v>71.220000000000013</v>
      </c>
      <c r="AQ191" s="117">
        <v>19.12</v>
      </c>
      <c r="AR191" s="44">
        <v>335298.78999999998</v>
      </c>
      <c r="AS191" s="60"/>
      <c r="AT191" s="71">
        <v>3.85</v>
      </c>
      <c r="AU191" s="71">
        <v>3.84</v>
      </c>
      <c r="AV191" s="71">
        <v>0</v>
      </c>
      <c r="AW191" s="44">
        <v>518113.75</v>
      </c>
      <c r="AX191" s="60"/>
      <c r="AY191" s="140">
        <v>2.31</v>
      </c>
      <c r="AZ191" s="140">
        <v>1.28</v>
      </c>
      <c r="BA191" s="140">
        <v>0</v>
      </c>
      <c r="BB191" s="28">
        <v>210808.39</v>
      </c>
      <c r="BC191" s="60"/>
      <c r="BD191" s="140">
        <v>7.7</v>
      </c>
      <c r="BE191" s="140">
        <v>4.2699999999999996</v>
      </c>
      <c r="BF191" s="140">
        <v>0</v>
      </c>
      <c r="BG191" s="44">
        <v>315325.71000000002</v>
      </c>
      <c r="BH191" s="60"/>
      <c r="BI191" s="139">
        <v>3.85</v>
      </c>
      <c r="BJ191" s="139">
        <v>2.13</v>
      </c>
      <c r="BK191" s="139">
        <v>0</v>
      </c>
      <c r="BL191" s="44">
        <v>428419.16</v>
      </c>
      <c r="BM191" s="60"/>
      <c r="BN191" s="140">
        <v>5.78</v>
      </c>
      <c r="BO191" s="140">
        <v>3.2</v>
      </c>
      <c r="BP191" s="140">
        <v>0</v>
      </c>
      <c r="BQ191" s="139">
        <v>236560.14</v>
      </c>
      <c r="BR191" s="60"/>
      <c r="BS191" s="140">
        <v>3.85</v>
      </c>
      <c r="BT191" s="140">
        <v>2.13</v>
      </c>
      <c r="BU191" s="140">
        <v>0</v>
      </c>
      <c r="BV191" s="44">
        <v>648578.84</v>
      </c>
      <c r="BW191" s="60"/>
      <c r="BX191" s="140">
        <v>3.85</v>
      </c>
      <c r="BY191" s="140">
        <v>2.13</v>
      </c>
      <c r="BZ191" s="140">
        <v>0</v>
      </c>
      <c r="CA191" s="44">
        <v>559596.43999999994</v>
      </c>
      <c r="CB191" s="60"/>
      <c r="CC191" s="140">
        <v>7.7</v>
      </c>
      <c r="CD191" s="140">
        <v>4.2699999999999996</v>
      </c>
      <c r="CE191" s="140">
        <v>0</v>
      </c>
      <c r="CF191" s="44">
        <v>378383.67</v>
      </c>
      <c r="CG191" s="60"/>
      <c r="CH191" s="28">
        <v>15656405.01</v>
      </c>
      <c r="CI191" s="60"/>
      <c r="CJ191" s="64">
        <v>15321106.220000001</v>
      </c>
      <c r="CK191" s="124"/>
      <c r="CN191" s="151"/>
    </row>
    <row r="192" spans="1:92" x14ac:dyDescent="0.25">
      <c r="A192" s="116" t="s">
        <v>493</v>
      </c>
      <c r="B192" s="24" t="s">
        <v>494</v>
      </c>
      <c r="C192" s="27" t="s">
        <v>468</v>
      </c>
      <c r="D192" s="27" t="s">
        <v>120</v>
      </c>
      <c r="E192" s="139">
        <v>265.25</v>
      </c>
      <c r="F192" s="68"/>
      <c r="G192" s="139">
        <v>137</v>
      </c>
      <c r="H192" s="139">
        <v>124</v>
      </c>
      <c r="I192" s="139">
        <v>124</v>
      </c>
      <c r="J192" s="68">
        <v>185</v>
      </c>
      <c r="K192" s="139">
        <v>186.25</v>
      </c>
      <c r="L192" s="139">
        <v>182</v>
      </c>
      <c r="M192" s="139">
        <v>79</v>
      </c>
      <c r="N192" s="139">
        <v>0</v>
      </c>
      <c r="O192" s="60"/>
      <c r="P192" s="132">
        <v>26.245210727969351</v>
      </c>
      <c r="Q192" s="132">
        <v>110.75478927203065</v>
      </c>
      <c r="R192" s="132">
        <v>23.754789272030653</v>
      </c>
      <c r="S192" s="132">
        <v>100.24521072796935</v>
      </c>
      <c r="T192" s="132">
        <v>0</v>
      </c>
      <c r="U192" s="132">
        <v>0</v>
      </c>
      <c r="V192" s="126"/>
      <c r="W192" s="140">
        <v>7.28</v>
      </c>
      <c r="X192" s="140">
        <v>5.19</v>
      </c>
      <c r="Y192" s="140">
        <v>0</v>
      </c>
      <c r="Z192" s="139">
        <v>783926.55</v>
      </c>
      <c r="AA192" s="60"/>
      <c r="AB192" s="140">
        <v>2.4900000000000002</v>
      </c>
      <c r="AC192" s="28">
        <v>156785.31</v>
      </c>
      <c r="AE192" s="140">
        <v>0.93</v>
      </c>
      <c r="AF192" s="140">
        <v>0.39</v>
      </c>
      <c r="AG192" s="140">
        <v>0</v>
      </c>
      <c r="AH192" s="44">
        <v>82981.8</v>
      </c>
      <c r="AI192" s="60"/>
      <c r="AJ192" s="140">
        <v>0.41</v>
      </c>
      <c r="AK192" s="140">
        <v>0.17</v>
      </c>
      <c r="AL192" s="140">
        <v>0</v>
      </c>
      <c r="AM192" s="44">
        <v>36461.699999999997</v>
      </c>
      <c r="AO192" s="28">
        <v>17.200000000000003</v>
      </c>
      <c r="AP192" s="117">
        <v>3.0999999999999996</v>
      </c>
      <c r="AQ192" s="117">
        <v>1.88</v>
      </c>
      <c r="AR192" s="44">
        <v>25786.11</v>
      </c>
      <c r="AS192" s="60"/>
      <c r="AT192" s="71">
        <v>0.41</v>
      </c>
      <c r="AU192" s="71">
        <v>0.31</v>
      </c>
      <c r="AV192" s="71">
        <v>0</v>
      </c>
      <c r="AW192" s="44">
        <v>48510</v>
      </c>
      <c r="AX192" s="60"/>
      <c r="AY192" s="140">
        <v>0.24</v>
      </c>
      <c r="AZ192" s="140">
        <v>0.1</v>
      </c>
      <c r="BA192" s="140">
        <v>0</v>
      </c>
      <c r="BB192" s="28">
        <v>19965.14</v>
      </c>
      <c r="BC192" s="60"/>
      <c r="BD192" s="140">
        <v>0.82</v>
      </c>
      <c r="BE192" s="140">
        <v>0.35</v>
      </c>
      <c r="BF192" s="140">
        <v>0</v>
      </c>
      <c r="BG192" s="44">
        <v>30821.31</v>
      </c>
      <c r="BH192" s="60"/>
      <c r="BI192" s="139">
        <v>0.41</v>
      </c>
      <c r="BJ192" s="139">
        <v>0.17</v>
      </c>
      <c r="BK192" s="139">
        <v>0</v>
      </c>
      <c r="BL192" s="44">
        <v>41552.36</v>
      </c>
      <c r="BM192" s="60"/>
      <c r="BN192" s="140">
        <v>0.62</v>
      </c>
      <c r="BO192" s="140">
        <v>0.26</v>
      </c>
      <c r="BP192" s="140">
        <v>0</v>
      </c>
      <c r="BQ192" s="139">
        <v>23181.84</v>
      </c>
      <c r="BR192" s="60"/>
      <c r="BS192" s="140">
        <v>0.41</v>
      </c>
      <c r="BT192" s="140">
        <v>0.17</v>
      </c>
      <c r="BU192" s="140">
        <v>0</v>
      </c>
      <c r="BV192" s="44">
        <v>62905.64</v>
      </c>
      <c r="BW192" s="60"/>
      <c r="BX192" s="140">
        <v>0.41</v>
      </c>
      <c r="BY192" s="140">
        <v>0.17</v>
      </c>
      <c r="BZ192" s="140">
        <v>0</v>
      </c>
      <c r="CA192" s="44">
        <v>54275.24</v>
      </c>
      <c r="CB192" s="60"/>
      <c r="CC192" s="140">
        <v>0.82</v>
      </c>
      <c r="CD192" s="140">
        <v>0.35</v>
      </c>
      <c r="CE192" s="140">
        <v>0</v>
      </c>
      <c r="CF192" s="44">
        <v>36984.870000000003</v>
      </c>
      <c r="CG192" s="60"/>
      <c r="CH192" s="28">
        <v>1404137.87</v>
      </c>
      <c r="CI192" s="60"/>
      <c r="CJ192" s="64">
        <v>1378351.76</v>
      </c>
      <c r="CK192" s="124"/>
      <c r="CN192" s="151"/>
    </row>
    <row r="193" spans="1:92" x14ac:dyDescent="0.25">
      <c r="A193" s="116" t="s">
        <v>147</v>
      </c>
      <c r="B193" s="24" t="s">
        <v>148</v>
      </c>
      <c r="C193" s="27" t="s">
        <v>142</v>
      </c>
      <c r="D193" s="27" t="s">
        <v>120</v>
      </c>
      <c r="E193" s="139">
        <v>1468.88</v>
      </c>
      <c r="F193" s="68"/>
      <c r="G193" s="139">
        <v>585.73</v>
      </c>
      <c r="H193" s="139">
        <v>862.82</v>
      </c>
      <c r="I193" s="139">
        <v>862.82</v>
      </c>
      <c r="J193" s="68">
        <v>186</v>
      </c>
      <c r="K193" s="139">
        <v>938.89</v>
      </c>
      <c r="L193" s="139">
        <v>918.56000000000006</v>
      </c>
      <c r="M193" s="139">
        <v>529.99</v>
      </c>
      <c r="N193" s="139">
        <v>0</v>
      </c>
      <c r="O193" s="60"/>
      <c r="P193" s="132">
        <v>225.6306927617272</v>
      </c>
      <c r="Q193" s="132">
        <v>360.09930723827279</v>
      </c>
      <c r="R193" s="132">
        <v>332.36930723827271</v>
      </c>
      <c r="S193" s="132">
        <v>530.4506927617274</v>
      </c>
      <c r="T193" s="132">
        <v>0</v>
      </c>
      <c r="U193" s="132">
        <v>0</v>
      </c>
      <c r="V193" s="126"/>
      <c r="W193" s="140">
        <v>33.04</v>
      </c>
      <c r="X193" s="140">
        <v>37.83</v>
      </c>
      <c r="Y193" s="140">
        <v>0</v>
      </c>
      <c r="Z193" s="139">
        <v>4455242.55</v>
      </c>
      <c r="AA193" s="60"/>
      <c r="AB193" s="140">
        <v>14.17</v>
      </c>
      <c r="AC193" s="28">
        <v>891048.51</v>
      </c>
      <c r="AE193" s="140">
        <v>4.6900000000000004</v>
      </c>
      <c r="AF193" s="140">
        <v>2.64</v>
      </c>
      <c r="AG193" s="140">
        <v>0</v>
      </c>
      <c r="AH193" s="44">
        <v>460800.45</v>
      </c>
      <c r="AI193" s="60"/>
      <c r="AJ193" s="140">
        <v>2.08</v>
      </c>
      <c r="AK193" s="140">
        <v>1.17</v>
      </c>
      <c r="AL193" s="140">
        <v>0</v>
      </c>
      <c r="AM193" s="44">
        <v>204311.25</v>
      </c>
      <c r="AO193" s="28">
        <v>97.570000000000007</v>
      </c>
      <c r="AP193" s="117">
        <v>38.069999999999993</v>
      </c>
      <c r="AQ193" s="117">
        <v>10.41</v>
      </c>
      <c r="AR193" s="44">
        <v>171244.04</v>
      </c>
      <c r="AS193" s="60"/>
      <c r="AT193" s="71">
        <v>2.08</v>
      </c>
      <c r="AU193" s="71">
        <v>2.11</v>
      </c>
      <c r="AV193" s="71">
        <v>0</v>
      </c>
      <c r="AW193" s="44">
        <v>282301.25</v>
      </c>
      <c r="AX193" s="60"/>
      <c r="AY193" s="140">
        <v>1.25</v>
      </c>
      <c r="AZ193" s="140">
        <v>0.7</v>
      </c>
      <c r="BA193" s="140">
        <v>0</v>
      </c>
      <c r="BB193" s="28">
        <v>114505.95</v>
      </c>
      <c r="BC193" s="60"/>
      <c r="BD193" s="140">
        <v>4.17</v>
      </c>
      <c r="BE193" s="140">
        <v>2.35</v>
      </c>
      <c r="BF193" s="140">
        <v>0</v>
      </c>
      <c r="BG193" s="44">
        <v>171756.36</v>
      </c>
      <c r="BH193" s="60"/>
      <c r="BI193" s="139">
        <v>2.08</v>
      </c>
      <c r="BJ193" s="139">
        <v>1.17</v>
      </c>
      <c r="BK193" s="139">
        <v>0</v>
      </c>
      <c r="BL193" s="44">
        <v>232836.5</v>
      </c>
      <c r="BM193" s="60"/>
      <c r="BN193" s="140">
        <v>3.12</v>
      </c>
      <c r="BO193" s="140">
        <v>1.76</v>
      </c>
      <c r="BP193" s="140">
        <v>0</v>
      </c>
      <c r="BQ193" s="139">
        <v>128553.84</v>
      </c>
      <c r="BR193" s="60"/>
      <c r="BS193" s="140">
        <v>2.08</v>
      </c>
      <c r="BT193" s="140">
        <v>1.17</v>
      </c>
      <c r="BU193" s="140">
        <v>0</v>
      </c>
      <c r="BV193" s="44">
        <v>352488.5</v>
      </c>
      <c r="BW193" s="60"/>
      <c r="BX193" s="140">
        <v>2.08</v>
      </c>
      <c r="BY193" s="140">
        <v>1.17</v>
      </c>
      <c r="BZ193" s="140">
        <v>0</v>
      </c>
      <c r="CA193" s="44">
        <v>304128.5</v>
      </c>
      <c r="CB193" s="60"/>
      <c r="CC193" s="140">
        <v>4.17</v>
      </c>
      <c r="CD193" s="140">
        <v>2.35</v>
      </c>
      <c r="CE193" s="140">
        <v>0</v>
      </c>
      <c r="CF193" s="44">
        <v>206103.72</v>
      </c>
      <c r="CG193" s="60"/>
      <c r="CH193" s="28">
        <v>7975321.4199999999</v>
      </c>
      <c r="CI193" s="60"/>
      <c r="CJ193" s="64">
        <v>7804077.3799999999</v>
      </c>
      <c r="CK193" s="124"/>
      <c r="CN193" s="151"/>
    </row>
    <row r="194" spans="1:92" x14ac:dyDescent="0.25">
      <c r="A194" s="116" t="s">
        <v>292</v>
      </c>
      <c r="B194" s="24" t="s">
        <v>293</v>
      </c>
      <c r="C194" s="27" t="s">
        <v>142</v>
      </c>
      <c r="D194" s="27" t="s">
        <v>131</v>
      </c>
      <c r="E194" s="139">
        <v>4614</v>
      </c>
      <c r="F194" s="68"/>
      <c r="G194" s="139">
        <v>0</v>
      </c>
      <c r="H194" s="139">
        <v>0</v>
      </c>
      <c r="I194" s="139">
        <v>4614</v>
      </c>
      <c r="J194" s="68">
        <v>187</v>
      </c>
      <c r="K194" s="139">
        <v>0</v>
      </c>
      <c r="L194" s="139">
        <v>0</v>
      </c>
      <c r="M194" s="139">
        <v>0</v>
      </c>
      <c r="N194" s="139">
        <v>4614</v>
      </c>
      <c r="O194" s="60"/>
      <c r="P194" s="132">
        <v>0</v>
      </c>
      <c r="Q194" s="132">
        <v>0</v>
      </c>
      <c r="R194" s="132">
        <v>0</v>
      </c>
      <c r="S194" s="132">
        <v>0</v>
      </c>
      <c r="T194" s="132">
        <v>3624</v>
      </c>
      <c r="U194" s="132">
        <v>990</v>
      </c>
      <c r="V194" s="126"/>
      <c r="W194" s="140">
        <v>0</v>
      </c>
      <c r="X194" s="140">
        <v>0</v>
      </c>
      <c r="Y194" s="140">
        <v>220.8</v>
      </c>
      <c r="Z194" s="139">
        <v>15934252.800000001</v>
      </c>
      <c r="AA194" s="60"/>
      <c r="AB194" s="140">
        <v>73.59</v>
      </c>
      <c r="AC194" s="28">
        <v>5310886.45</v>
      </c>
      <c r="AE194" s="140">
        <v>0</v>
      </c>
      <c r="AF194" s="140">
        <v>0</v>
      </c>
      <c r="AG194" s="140">
        <v>23.07</v>
      </c>
      <c r="AH194" s="44">
        <v>1664869.62</v>
      </c>
      <c r="AI194" s="60"/>
      <c r="AJ194" s="140">
        <v>0</v>
      </c>
      <c r="AK194" s="140">
        <v>0</v>
      </c>
      <c r="AL194" s="140">
        <v>7.69</v>
      </c>
      <c r="AM194" s="44">
        <v>554956.54</v>
      </c>
      <c r="AO194" s="28">
        <v>331.29999999999995</v>
      </c>
      <c r="AP194" s="117">
        <v>140.28</v>
      </c>
      <c r="AQ194" s="117">
        <v>32.72</v>
      </c>
      <c r="AR194" s="44">
        <v>593665.43000000005</v>
      </c>
      <c r="AS194" s="60"/>
      <c r="AT194" s="71">
        <v>0</v>
      </c>
      <c r="AU194" s="71">
        <v>0</v>
      </c>
      <c r="AV194" s="71">
        <v>18.45</v>
      </c>
      <c r="AW194" s="44">
        <v>1446756.75</v>
      </c>
      <c r="AX194" s="60"/>
      <c r="AY194" s="140">
        <v>0</v>
      </c>
      <c r="AZ194" s="140">
        <v>0</v>
      </c>
      <c r="BA194" s="140">
        <v>6.15</v>
      </c>
      <c r="BB194" s="28">
        <v>361134.15</v>
      </c>
      <c r="BC194" s="60"/>
      <c r="BD194" s="140">
        <v>0</v>
      </c>
      <c r="BE194" s="140">
        <v>0</v>
      </c>
      <c r="BF194" s="140">
        <v>23.07</v>
      </c>
      <c r="BG194" s="44">
        <v>607733.01</v>
      </c>
      <c r="BH194" s="60"/>
      <c r="BI194" s="139">
        <v>0</v>
      </c>
      <c r="BJ194" s="139">
        <v>0</v>
      </c>
      <c r="BK194" s="139">
        <v>7.69</v>
      </c>
      <c r="BL194" s="44">
        <v>550926.98</v>
      </c>
      <c r="BM194" s="60"/>
      <c r="BN194" s="140">
        <v>0</v>
      </c>
      <c r="BO194" s="140">
        <v>0</v>
      </c>
      <c r="BP194" s="140">
        <v>15.38</v>
      </c>
      <c r="BQ194" s="139">
        <v>405155.34</v>
      </c>
      <c r="BR194" s="60"/>
      <c r="BS194" s="140">
        <v>0</v>
      </c>
      <c r="BT194" s="140">
        <v>0</v>
      </c>
      <c r="BU194" s="140">
        <v>7.69</v>
      </c>
      <c r="BV194" s="44">
        <v>834042.02</v>
      </c>
      <c r="BW194" s="60"/>
      <c r="BX194" s="140">
        <v>0</v>
      </c>
      <c r="BY194" s="140">
        <v>0</v>
      </c>
      <c r="BZ194" s="140">
        <v>7.69</v>
      </c>
      <c r="CA194" s="44">
        <v>719614.82</v>
      </c>
      <c r="CB194" s="60"/>
      <c r="CC194" s="140">
        <v>0</v>
      </c>
      <c r="CD194" s="140">
        <v>0</v>
      </c>
      <c r="CE194" s="140">
        <v>23.07</v>
      </c>
      <c r="CF194" s="44">
        <v>729265.77</v>
      </c>
      <c r="CG194" s="60"/>
      <c r="CH194" s="28">
        <v>29713259.68</v>
      </c>
      <c r="CI194" s="60"/>
      <c r="CJ194" s="64">
        <v>29119594.25</v>
      </c>
      <c r="CK194" s="124"/>
      <c r="CN194" s="151"/>
    </row>
    <row r="195" spans="1:92" x14ac:dyDescent="0.25">
      <c r="A195" s="116" t="s">
        <v>93</v>
      </c>
      <c r="B195" s="24" t="s">
        <v>94</v>
      </c>
      <c r="C195" s="27" t="s">
        <v>57</v>
      </c>
      <c r="D195" s="27" t="s">
        <v>12</v>
      </c>
      <c r="E195" s="139">
        <v>415.37</v>
      </c>
      <c r="F195" s="68"/>
      <c r="G195" s="139">
        <v>103.64999999999999</v>
      </c>
      <c r="H195" s="139">
        <v>169.15</v>
      </c>
      <c r="I195" s="139">
        <v>309.46999999999997</v>
      </c>
      <c r="J195" s="68">
        <v>188</v>
      </c>
      <c r="K195" s="139">
        <v>170.89999999999998</v>
      </c>
      <c r="L195" s="139">
        <v>168.64999999999998</v>
      </c>
      <c r="M195" s="139">
        <v>104.14999999999999</v>
      </c>
      <c r="N195" s="139">
        <v>140.32</v>
      </c>
      <c r="O195" s="60"/>
      <c r="P195" s="132">
        <v>47.000277159178935</v>
      </c>
      <c r="Q195" s="132">
        <v>56.649722840821056</v>
      </c>
      <c r="R195" s="132">
        <v>76.701368851665393</v>
      </c>
      <c r="S195" s="132">
        <v>92.448631148334613</v>
      </c>
      <c r="T195" s="132">
        <v>63.628353989155706</v>
      </c>
      <c r="U195" s="132">
        <v>76.691646010844295</v>
      </c>
      <c r="V195" s="126"/>
      <c r="W195" s="140">
        <v>5.96</v>
      </c>
      <c r="X195" s="140">
        <v>7.53</v>
      </c>
      <c r="Y195" s="140">
        <v>6.24</v>
      </c>
      <c r="Z195" s="139">
        <v>1298364.69</v>
      </c>
      <c r="AA195" s="60"/>
      <c r="AB195" s="140">
        <v>4.7699999999999996</v>
      </c>
      <c r="AC195" s="28">
        <v>319700.03000000003</v>
      </c>
      <c r="AE195" s="140">
        <v>0.85</v>
      </c>
      <c r="AF195" s="140">
        <v>0.52</v>
      </c>
      <c r="AG195" s="140">
        <v>0.7</v>
      </c>
      <c r="AH195" s="44">
        <v>136641.25</v>
      </c>
      <c r="AI195" s="60"/>
      <c r="AJ195" s="140">
        <v>0.37</v>
      </c>
      <c r="AK195" s="140">
        <v>0.23</v>
      </c>
      <c r="AL195" s="140">
        <v>0.23</v>
      </c>
      <c r="AM195" s="44">
        <v>54317.18</v>
      </c>
      <c r="AO195" s="28">
        <v>27.93</v>
      </c>
      <c r="AP195" s="117">
        <v>7.5499999999999989</v>
      </c>
      <c r="AQ195" s="117">
        <v>2.94</v>
      </c>
      <c r="AR195" s="44">
        <v>44899.3</v>
      </c>
      <c r="AS195" s="60"/>
      <c r="AT195" s="71">
        <v>0.37</v>
      </c>
      <c r="AU195" s="71">
        <v>0.41</v>
      </c>
      <c r="AV195" s="71">
        <v>0.56000000000000005</v>
      </c>
      <c r="AW195" s="44">
        <v>96464.9</v>
      </c>
      <c r="AX195" s="60"/>
      <c r="AY195" s="140">
        <v>0.22</v>
      </c>
      <c r="AZ195" s="140">
        <v>0.13</v>
      </c>
      <c r="BA195" s="140">
        <v>0.18</v>
      </c>
      <c r="BB195" s="28">
        <v>31122.13</v>
      </c>
      <c r="BC195" s="60"/>
      <c r="BD195" s="140">
        <v>0.75</v>
      </c>
      <c r="BE195" s="140">
        <v>0.46</v>
      </c>
      <c r="BF195" s="140">
        <v>0.7</v>
      </c>
      <c r="BG195" s="44">
        <v>50315.13</v>
      </c>
      <c r="BH195" s="60"/>
      <c r="BI195" s="139">
        <v>0.37</v>
      </c>
      <c r="BJ195" s="139">
        <v>0.23</v>
      </c>
      <c r="BK195" s="139">
        <v>0.23</v>
      </c>
      <c r="BL195" s="44">
        <v>59462.86</v>
      </c>
      <c r="BM195" s="60"/>
      <c r="BN195" s="140">
        <v>0.56000000000000005</v>
      </c>
      <c r="BO195" s="140">
        <v>0.34</v>
      </c>
      <c r="BP195" s="140">
        <v>0.46</v>
      </c>
      <c r="BQ195" s="139">
        <v>35826.480000000003</v>
      </c>
      <c r="BR195" s="60"/>
      <c r="BS195" s="140">
        <v>0.37</v>
      </c>
      <c r="BT195" s="140">
        <v>0.23</v>
      </c>
      <c r="BU195" s="140">
        <v>0.23</v>
      </c>
      <c r="BV195" s="44">
        <v>90020.14</v>
      </c>
      <c r="BW195" s="60"/>
      <c r="BX195" s="140">
        <v>0.37</v>
      </c>
      <c r="BY195" s="140">
        <v>0.23</v>
      </c>
      <c r="BZ195" s="140">
        <v>0.23</v>
      </c>
      <c r="CA195" s="44">
        <v>77669.740000000005</v>
      </c>
      <c r="CB195" s="60"/>
      <c r="CC195" s="140">
        <v>0.75</v>
      </c>
      <c r="CD195" s="140">
        <v>0.46</v>
      </c>
      <c r="CE195" s="140">
        <v>0.7</v>
      </c>
      <c r="CF195" s="44">
        <v>60377.01</v>
      </c>
      <c r="CG195" s="60"/>
      <c r="CH195" s="28">
        <v>2355180.84</v>
      </c>
      <c r="CI195" s="60"/>
      <c r="CJ195" s="64">
        <v>2310281.54</v>
      </c>
      <c r="CK195" s="124"/>
      <c r="CN195" s="151"/>
    </row>
    <row r="196" spans="1:92" x14ac:dyDescent="0.25">
      <c r="A196" s="116" t="s">
        <v>483</v>
      </c>
      <c r="B196" s="24" t="s">
        <v>484</v>
      </c>
      <c r="C196" s="27" t="s">
        <v>468</v>
      </c>
      <c r="D196" s="27" t="s">
        <v>120</v>
      </c>
      <c r="E196" s="139">
        <v>1616.38</v>
      </c>
      <c r="F196" s="68"/>
      <c r="G196" s="139">
        <v>734.32</v>
      </c>
      <c r="H196" s="139">
        <v>868.15</v>
      </c>
      <c r="I196" s="139">
        <v>868.15</v>
      </c>
      <c r="J196" s="68">
        <v>189</v>
      </c>
      <c r="K196" s="139">
        <v>1116.8900000000001</v>
      </c>
      <c r="L196" s="139">
        <v>1102.98</v>
      </c>
      <c r="M196" s="139">
        <v>499.49</v>
      </c>
      <c r="N196" s="139">
        <v>0</v>
      </c>
      <c r="O196" s="60"/>
      <c r="P196" s="132">
        <v>603.04724581427422</v>
      </c>
      <c r="Q196" s="132">
        <v>131.27275418572583</v>
      </c>
      <c r="R196" s="132">
        <v>712.95275418572567</v>
      </c>
      <c r="S196" s="132">
        <v>155.19724581427431</v>
      </c>
      <c r="T196" s="132">
        <v>0</v>
      </c>
      <c r="U196" s="132">
        <v>0</v>
      </c>
      <c r="V196" s="126"/>
      <c r="W196" s="140">
        <v>46.76</v>
      </c>
      <c r="X196" s="140">
        <v>41.85</v>
      </c>
      <c r="Y196" s="140">
        <v>0</v>
      </c>
      <c r="Z196" s="139">
        <v>5570467.6500000004</v>
      </c>
      <c r="AA196" s="60"/>
      <c r="AB196" s="140">
        <v>17.72</v>
      </c>
      <c r="AC196" s="28">
        <v>1114093.53</v>
      </c>
      <c r="AE196" s="140">
        <v>5.58</v>
      </c>
      <c r="AF196" s="140">
        <v>2.4900000000000002</v>
      </c>
      <c r="AG196" s="140">
        <v>0</v>
      </c>
      <c r="AH196" s="44">
        <v>507320.55</v>
      </c>
      <c r="AI196" s="60"/>
      <c r="AJ196" s="140">
        <v>2.48</v>
      </c>
      <c r="AK196" s="140">
        <v>1.1000000000000001</v>
      </c>
      <c r="AL196" s="140">
        <v>0</v>
      </c>
      <c r="AM196" s="44">
        <v>225056.7</v>
      </c>
      <c r="AO196" s="28">
        <v>120.11999999999999</v>
      </c>
      <c r="AP196" s="117">
        <v>55.559999999999988</v>
      </c>
      <c r="AQ196" s="117">
        <v>11.46</v>
      </c>
      <c r="AR196" s="44">
        <v>220804.18</v>
      </c>
      <c r="AS196" s="60"/>
      <c r="AT196" s="71">
        <v>2.48</v>
      </c>
      <c r="AU196" s="71">
        <v>1.99</v>
      </c>
      <c r="AV196" s="71">
        <v>0</v>
      </c>
      <c r="AW196" s="44">
        <v>301166.25</v>
      </c>
      <c r="AX196" s="60"/>
      <c r="AY196" s="140">
        <v>1.48</v>
      </c>
      <c r="AZ196" s="140">
        <v>0.66</v>
      </c>
      <c r="BA196" s="140">
        <v>0</v>
      </c>
      <c r="BB196" s="28">
        <v>125662.94</v>
      </c>
      <c r="BC196" s="60"/>
      <c r="BD196" s="140">
        <v>4.96</v>
      </c>
      <c r="BE196" s="140">
        <v>2.21</v>
      </c>
      <c r="BF196" s="140">
        <v>0</v>
      </c>
      <c r="BG196" s="44">
        <v>188879.31</v>
      </c>
      <c r="BH196" s="60"/>
      <c r="BI196" s="139">
        <v>2.48</v>
      </c>
      <c r="BJ196" s="139">
        <v>1.1000000000000001</v>
      </c>
      <c r="BK196" s="139">
        <v>0</v>
      </c>
      <c r="BL196" s="44">
        <v>256478.36</v>
      </c>
      <c r="BM196" s="60"/>
      <c r="BN196" s="140">
        <v>3.72</v>
      </c>
      <c r="BO196" s="140">
        <v>1.66</v>
      </c>
      <c r="BP196" s="140">
        <v>0</v>
      </c>
      <c r="BQ196" s="139">
        <v>141725.34</v>
      </c>
      <c r="BR196" s="60"/>
      <c r="BS196" s="140">
        <v>2.48</v>
      </c>
      <c r="BT196" s="140">
        <v>1.1000000000000001</v>
      </c>
      <c r="BU196" s="140">
        <v>0</v>
      </c>
      <c r="BV196" s="44">
        <v>388279.64</v>
      </c>
      <c r="BW196" s="60"/>
      <c r="BX196" s="140">
        <v>2.48</v>
      </c>
      <c r="BY196" s="140">
        <v>1.1000000000000001</v>
      </c>
      <c r="BZ196" s="140">
        <v>0</v>
      </c>
      <c r="CA196" s="44">
        <v>335009.24</v>
      </c>
      <c r="CB196" s="60"/>
      <c r="CC196" s="140">
        <v>4.96</v>
      </c>
      <c r="CD196" s="140">
        <v>2.21</v>
      </c>
      <c r="CE196" s="140">
        <v>0</v>
      </c>
      <c r="CF196" s="44">
        <v>226650.87</v>
      </c>
      <c r="CG196" s="60"/>
      <c r="CH196" s="28">
        <v>9601594.5600000005</v>
      </c>
      <c r="CI196" s="60"/>
      <c r="CJ196" s="64">
        <v>9380790.3800000008</v>
      </c>
      <c r="CK196" s="124"/>
      <c r="CN196" s="151"/>
    </row>
    <row r="197" spans="1:92" x14ac:dyDescent="0.25">
      <c r="A197" s="116" t="s">
        <v>491</v>
      </c>
      <c r="B197" s="24" t="s">
        <v>492</v>
      </c>
      <c r="C197" s="27" t="s">
        <v>468</v>
      </c>
      <c r="D197" s="27" t="s">
        <v>131</v>
      </c>
      <c r="E197" s="139">
        <v>772.65</v>
      </c>
      <c r="F197" s="68"/>
      <c r="G197" s="139">
        <v>0</v>
      </c>
      <c r="H197" s="139">
        <v>0</v>
      </c>
      <c r="I197" s="139">
        <v>772.65000000000009</v>
      </c>
      <c r="J197" s="68">
        <v>190</v>
      </c>
      <c r="K197" s="139">
        <v>0</v>
      </c>
      <c r="L197" s="139">
        <v>0</v>
      </c>
      <c r="M197" s="139">
        <v>0</v>
      </c>
      <c r="N197" s="139">
        <v>772.65000000000009</v>
      </c>
      <c r="O197" s="60"/>
      <c r="P197" s="132">
        <v>0</v>
      </c>
      <c r="Q197" s="132">
        <v>0</v>
      </c>
      <c r="R197" s="132">
        <v>0</v>
      </c>
      <c r="S197" s="132">
        <v>0</v>
      </c>
      <c r="T197" s="132">
        <v>569</v>
      </c>
      <c r="U197" s="132">
        <v>203.65000000000009</v>
      </c>
      <c r="V197" s="126"/>
      <c r="W197" s="140">
        <v>0</v>
      </c>
      <c r="X197" s="140">
        <v>0</v>
      </c>
      <c r="Y197" s="140">
        <v>36.590000000000003</v>
      </c>
      <c r="Z197" s="139">
        <v>2640553.94</v>
      </c>
      <c r="AA197" s="60"/>
      <c r="AB197" s="140">
        <v>12.19</v>
      </c>
      <c r="AC197" s="28">
        <v>880096.62</v>
      </c>
      <c r="AE197" s="140">
        <v>0</v>
      </c>
      <c r="AF197" s="140">
        <v>0</v>
      </c>
      <c r="AG197" s="140">
        <v>3.86</v>
      </c>
      <c r="AH197" s="44">
        <v>278560.76</v>
      </c>
      <c r="AI197" s="60"/>
      <c r="AJ197" s="140">
        <v>0</v>
      </c>
      <c r="AK197" s="140">
        <v>0</v>
      </c>
      <c r="AL197" s="140">
        <v>1.28</v>
      </c>
      <c r="AM197" s="44">
        <v>92372.479999999996</v>
      </c>
      <c r="AO197" s="28">
        <v>54.95</v>
      </c>
      <c r="AP197" s="117">
        <v>22.5</v>
      </c>
      <c r="AQ197" s="117">
        <v>5.47</v>
      </c>
      <c r="AR197" s="44">
        <v>97547.8</v>
      </c>
      <c r="AS197" s="60"/>
      <c r="AT197" s="71">
        <v>0</v>
      </c>
      <c r="AU197" s="71">
        <v>0</v>
      </c>
      <c r="AV197" s="71">
        <v>3.09</v>
      </c>
      <c r="AW197" s="44">
        <v>242302.35</v>
      </c>
      <c r="AX197" s="60"/>
      <c r="AY197" s="140">
        <v>0</v>
      </c>
      <c r="AZ197" s="140">
        <v>0</v>
      </c>
      <c r="BA197" s="140">
        <v>1.03</v>
      </c>
      <c r="BB197" s="28">
        <v>60482.63</v>
      </c>
      <c r="BC197" s="60"/>
      <c r="BD197" s="140">
        <v>0</v>
      </c>
      <c r="BE197" s="140">
        <v>0</v>
      </c>
      <c r="BF197" s="140">
        <v>3.86</v>
      </c>
      <c r="BG197" s="44">
        <v>101683.98</v>
      </c>
      <c r="BH197" s="60"/>
      <c r="BI197" s="139">
        <v>0</v>
      </c>
      <c r="BJ197" s="139">
        <v>0</v>
      </c>
      <c r="BK197" s="139">
        <v>1.28</v>
      </c>
      <c r="BL197" s="44">
        <v>91701.759999999995</v>
      </c>
      <c r="BM197" s="60"/>
      <c r="BN197" s="140">
        <v>0</v>
      </c>
      <c r="BO197" s="140">
        <v>0</v>
      </c>
      <c r="BP197" s="140">
        <v>2.57</v>
      </c>
      <c r="BQ197" s="139">
        <v>67701.509999999995</v>
      </c>
      <c r="BR197" s="60"/>
      <c r="BS197" s="140">
        <v>0</v>
      </c>
      <c r="BT197" s="140">
        <v>0</v>
      </c>
      <c r="BU197" s="140">
        <v>1.28</v>
      </c>
      <c r="BV197" s="44">
        <v>138826.23999999999</v>
      </c>
      <c r="BW197" s="60"/>
      <c r="BX197" s="140">
        <v>0</v>
      </c>
      <c r="BY197" s="140">
        <v>0</v>
      </c>
      <c r="BZ197" s="140">
        <v>1.28</v>
      </c>
      <c r="CA197" s="44">
        <v>119779.84</v>
      </c>
      <c r="CB197" s="60"/>
      <c r="CC197" s="140">
        <v>0</v>
      </c>
      <c r="CD197" s="140">
        <v>0</v>
      </c>
      <c r="CE197" s="140">
        <v>3.86</v>
      </c>
      <c r="CF197" s="44">
        <v>122018.46</v>
      </c>
      <c r="CG197" s="60"/>
      <c r="CH197" s="28">
        <v>4933628.37</v>
      </c>
      <c r="CI197" s="60"/>
      <c r="CJ197" s="64">
        <v>4836080.57</v>
      </c>
      <c r="CK197" s="124"/>
      <c r="CN197" s="151"/>
    </row>
    <row r="198" spans="1:92" x14ac:dyDescent="0.25">
      <c r="A198" s="116" t="s">
        <v>417</v>
      </c>
      <c r="B198" s="24" t="s">
        <v>418</v>
      </c>
      <c r="C198" s="27" t="s">
        <v>142</v>
      </c>
      <c r="D198" s="27" t="s">
        <v>131</v>
      </c>
      <c r="E198" s="139">
        <v>1842.5</v>
      </c>
      <c r="F198" s="68"/>
      <c r="G198" s="139">
        <v>0</v>
      </c>
      <c r="H198" s="139">
        <v>0</v>
      </c>
      <c r="I198" s="139">
        <v>1842.5</v>
      </c>
      <c r="J198" s="68">
        <v>191</v>
      </c>
      <c r="K198" s="139">
        <v>0</v>
      </c>
      <c r="L198" s="139">
        <v>0</v>
      </c>
      <c r="M198" s="139">
        <v>0</v>
      </c>
      <c r="N198" s="139">
        <v>1842.5</v>
      </c>
      <c r="O198" s="60"/>
      <c r="P198" s="132">
        <v>0</v>
      </c>
      <c r="Q198" s="132">
        <v>0</v>
      </c>
      <c r="R198" s="132">
        <v>0</v>
      </c>
      <c r="S198" s="132">
        <v>0</v>
      </c>
      <c r="T198" s="132">
        <v>1044</v>
      </c>
      <c r="U198" s="132">
        <v>798.5</v>
      </c>
      <c r="V198" s="126"/>
      <c r="W198" s="140">
        <v>0</v>
      </c>
      <c r="X198" s="140">
        <v>0</v>
      </c>
      <c r="Y198" s="140">
        <v>84.14</v>
      </c>
      <c r="Z198" s="139">
        <v>6072047.2400000002</v>
      </c>
      <c r="AA198" s="60"/>
      <c r="AB198" s="140">
        <v>28.04</v>
      </c>
      <c r="AC198" s="28">
        <v>2023813.34</v>
      </c>
      <c r="AE198" s="140">
        <v>0</v>
      </c>
      <c r="AF198" s="140">
        <v>0</v>
      </c>
      <c r="AG198" s="140">
        <v>9.2100000000000009</v>
      </c>
      <c r="AH198" s="44">
        <v>664648.86</v>
      </c>
      <c r="AI198" s="60"/>
      <c r="AJ198" s="140">
        <v>0</v>
      </c>
      <c r="AK198" s="140">
        <v>0</v>
      </c>
      <c r="AL198" s="140">
        <v>3.07</v>
      </c>
      <c r="AM198" s="44">
        <v>221549.62</v>
      </c>
      <c r="AO198" s="28">
        <v>126.91000000000001</v>
      </c>
      <c r="AP198" s="117">
        <v>42.81</v>
      </c>
      <c r="AQ198" s="117">
        <v>13.06</v>
      </c>
      <c r="AR198" s="44">
        <v>214286.53</v>
      </c>
      <c r="AS198" s="60"/>
      <c r="AT198" s="71">
        <v>0</v>
      </c>
      <c r="AU198" s="71">
        <v>0</v>
      </c>
      <c r="AV198" s="71">
        <v>7.37</v>
      </c>
      <c r="AW198" s="44">
        <v>577918.55000000005</v>
      </c>
      <c r="AX198" s="60"/>
      <c r="AY198" s="140">
        <v>0</v>
      </c>
      <c r="AZ198" s="140">
        <v>0</v>
      </c>
      <c r="BA198" s="140">
        <v>2.4500000000000002</v>
      </c>
      <c r="BB198" s="28">
        <v>143866.45000000001</v>
      </c>
      <c r="BC198" s="60"/>
      <c r="BD198" s="140">
        <v>0</v>
      </c>
      <c r="BE198" s="140">
        <v>0</v>
      </c>
      <c r="BF198" s="140">
        <v>9.2100000000000009</v>
      </c>
      <c r="BG198" s="44">
        <v>242619.03</v>
      </c>
      <c r="BH198" s="60"/>
      <c r="BI198" s="139">
        <v>0</v>
      </c>
      <c r="BJ198" s="139">
        <v>0</v>
      </c>
      <c r="BK198" s="139">
        <v>3.07</v>
      </c>
      <c r="BL198" s="44">
        <v>219940.94</v>
      </c>
      <c r="BM198" s="60"/>
      <c r="BN198" s="140">
        <v>0</v>
      </c>
      <c r="BO198" s="140">
        <v>0</v>
      </c>
      <c r="BP198" s="140">
        <v>6.14</v>
      </c>
      <c r="BQ198" s="139">
        <v>161746.01999999999</v>
      </c>
      <c r="BR198" s="60"/>
      <c r="BS198" s="140">
        <v>0</v>
      </c>
      <c r="BT198" s="140">
        <v>0</v>
      </c>
      <c r="BU198" s="140">
        <v>3.07</v>
      </c>
      <c r="BV198" s="44">
        <v>332966.06</v>
      </c>
      <c r="BW198" s="60"/>
      <c r="BX198" s="140">
        <v>0</v>
      </c>
      <c r="BY198" s="140">
        <v>0</v>
      </c>
      <c r="BZ198" s="140">
        <v>3.07</v>
      </c>
      <c r="CA198" s="44">
        <v>287284.46000000002</v>
      </c>
      <c r="CB198" s="60"/>
      <c r="CC198" s="140">
        <v>0</v>
      </c>
      <c r="CD198" s="140">
        <v>0</v>
      </c>
      <c r="CE198" s="140">
        <v>9.2100000000000009</v>
      </c>
      <c r="CF198" s="44">
        <v>291137.31</v>
      </c>
      <c r="CG198" s="60"/>
      <c r="CH198" s="28">
        <v>11453824.41</v>
      </c>
      <c r="CI198" s="60"/>
      <c r="CJ198" s="64">
        <v>11239537.880000001</v>
      </c>
      <c r="CK198" s="124"/>
      <c r="CN198" s="151"/>
    </row>
    <row r="199" spans="1:92" x14ac:dyDescent="0.25">
      <c r="A199" s="116" t="s">
        <v>575</v>
      </c>
      <c r="B199" s="24" t="s">
        <v>576</v>
      </c>
      <c r="C199" s="27" t="s">
        <v>577</v>
      </c>
      <c r="D199" s="27" t="s">
        <v>12</v>
      </c>
      <c r="E199" s="139">
        <v>907.2</v>
      </c>
      <c r="F199" s="68"/>
      <c r="G199" s="139">
        <v>276.15999999999997</v>
      </c>
      <c r="H199" s="139">
        <v>347.97999999999996</v>
      </c>
      <c r="I199" s="139">
        <v>620.13</v>
      </c>
      <c r="J199" s="68">
        <v>192</v>
      </c>
      <c r="K199" s="139">
        <v>423.22999999999996</v>
      </c>
      <c r="L199" s="139">
        <v>412.31999999999994</v>
      </c>
      <c r="M199" s="139">
        <v>211.82</v>
      </c>
      <c r="N199" s="139">
        <v>272.14999999999998</v>
      </c>
      <c r="O199" s="60"/>
      <c r="P199" s="132">
        <v>115.2348458646197</v>
      </c>
      <c r="Q199" s="132">
        <v>160.92515413538027</v>
      </c>
      <c r="R199" s="132">
        <v>145.20358366153812</v>
      </c>
      <c r="S199" s="132">
        <v>202.77641633846184</v>
      </c>
      <c r="T199" s="132">
        <v>113.56157047384217</v>
      </c>
      <c r="U199" s="132">
        <v>158.58842952615782</v>
      </c>
      <c r="V199" s="126"/>
      <c r="W199" s="140">
        <v>15.72</v>
      </c>
      <c r="X199" s="140">
        <v>15.37</v>
      </c>
      <c r="Y199" s="140">
        <v>12.02</v>
      </c>
      <c r="Z199" s="139">
        <v>2821908.17</v>
      </c>
      <c r="AA199" s="60"/>
      <c r="AB199" s="140">
        <v>10.220000000000001</v>
      </c>
      <c r="AC199" s="28">
        <v>680010.76</v>
      </c>
      <c r="AE199" s="140">
        <v>2.11</v>
      </c>
      <c r="AF199" s="140">
        <v>1.05</v>
      </c>
      <c r="AG199" s="140">
        <v>1.36</v>
      </c>
      <c r="AH199" s="44">
        <v>296799.15999999997</v>
      </c>
      <c r="AI199" s="60"/>
      <c r="AJ199" s="140">
        <v>0.94</v>
      </c>
      <c r="AK199" s="140">
        <v>0.47</v>
      </c>
      <c r="AL199" s="140">
        <v>0.45</v>
      </c>
      <c r="AM199" s="44">
        <v>121114.35</v>
      </c>
      <c r="AO199" s="28">
        <v>60.91</v>
      </c>
      <c r="AP199" s="117">
        <v>15.639999999999999</v>
      </c>
      <c r="AQ199" s="117">
        <v>6.43</v>
      </c>
      <c r="AR199" s="44">
        <v>96915.13</v>
      </c>
      <c r="AS199" s="60"/>
      <c r="AT199" s="71">
        <v>0.94</v>
      </c>
      <c r="AU199" s="71">
        <v>0.84</v>
      </c>
      <c r="AV199" s="71">
        <v>1.08</v>
      </c>
      <c r="AW199" s="44">
        <v>204615.7</v>
      </c>
      <c r="AX199" s="60"/>
      <c r="AY199" s="140">
        <v>0.56000000000000005</v>
      </c>
      <c r="AZ199" s="140">
        <v>0.28000000000000003</v>
      </c>
      <c r="BA199" s="140">
        <v>0.36</v>
      </c>
      <c r="BB199" s="28">
        <v>70465.2</v>
      </c>
      <c r="BC199" s="60"/>
      <c r="BD199" s="140">
        <v>1.88</v>
      </c>
      <c r="BE199" s="140">
        <v>0.94</v>
      </c>
      <c r="BF199" s="140">
        <v>1.36</v>
      </c>
      <c r="BG199" s="44">
        <v>110113.74</v>
      </c>
      <c r="BH199" s="60"/>
      <c r="BI199" s="139">
        <v>0.94</v>
      </c>
      <c r="BJ199" s="139">
        <v>0.47</v>
      </c>
      <c r="BK199" s="139">
        <v>0.45</v>
      </c>
      <c r="BL199" s="44">
        <v>133254.12</v>
      </c>
      <c r="BM199" s="60"/>
      <c r="BN199" s="140">
        <v>1.41</v>
      </c>
      <c r="BO199" s="140">
        <v>0.7</v>
      </c>
      <c r="BP199" s="140">
        <v>0.9</v>
      </c>
      <c r="BQ199" s="139">
        <v>79292.429999999993</v>
      </c>
      <c r="BR199" s="60"/>
      <c r="BS199" s="140">
        <v>0.94</v>
      </c>
      <c r="BT199" s="140">
        <v>0.47</v>
      </c>
      <c r="BU199" s="140">
        <v>0.45</v>
      </c>
      <c r="BV199" s="44">
        <v>201731.88</v>
      </c>
      <c r="BW199" s="60"/>
      <c r="BX199" s="140">
        <v>0.94</v>
      </c>
      <c r="BY199" s="140">
        <v>0.47</v>
      </c>
      <c r="BZ199" s="140">
        <v>0.45</v>
      </c>
      <c r="CA199" s="44">
        <v>174055.08</v>
      </c>
      <c r="CB199" s="60"/>
      <c r="CC199" s="140">
        <v>1.88</v>
      </c>
      <c r="CD199" s="140">
        <v>0.94</v>
      </c>
      <c r="CE199" s="140">
        <v>1.36</v>
      </c>
      <c r="CF199" s="44">
        <v>132133.98000000001</v>
      </c>
      <c r="CG199" s="60"/>
      <c r="CH199" s="28">
        <v>5122409.6999999993</v>
      </c>
      <c r="CI199" s="60"/>
      <c r="CJ199" s="64">
        <v>5025494.5699999994</v>
      </c>
      <c r="CK199" s="124"/>
      <c r="CN199" s="151"/>
    </row>
    <row r="200" spans="1:92" x14ac:dyDescent="0.25">
      <c r="A200" s="116" t="s">
        <v>236</v>
      </c>
      <c r="B200" s="24" t="s">
        <v>237</v>
      </c>
      <c r="C200" s="27" t="s">
        <v>142</v>
      </c>
      <c r="D200" s="27" t="s">
        <v>120</v>
      </c>
      <c r="E200" s="139">
        <v>634.04</v>
      </c>
      <c r="F200" s="68"/>
      <c r="G200" s="139">
        <v>256.97999999999996</v>
      </c>
      <c r="H200" s="139">
        <v>370.31</v>
      </c>
      <c r="I200" s="139">
        <v>370.31</v>
      </c>
      <c r="J200" s="68">
        <v>193</v>
      </c>
      <c r="K200" s="139">
        <v>411.54999999999995</v>
      </c>
      <c r="L200" s="139">
        <v>404.79999999999995</v>
      </c>
      <c r="M200" s="139">
        <v>222.49</v>
      </c>
      <c r="N200" s="139">
        <v>0</v>
      </c>
      <c r="O200" s="60"/>
      <c r="P200" s="132">
        <v>200.59753351719297</v>
      </c>
      <c r="Q200" s="132">
        <v>56.38246648280699</v>
      </c>
      <c r="R200" s="132">
        <v>289.062466482807</v>
      </c>
      <c r="S200" s="132">
        <v>81.247533517193006</v>
      </c>
      <c r="T200" s="132">
        <v>0</v>
      </c>
      <c r="U200" s="132">
        <v>0</v>
      </c>
      <c r="V200" s="126"/>
      <c r="W200" s="140">
        <v>16.190000000000001</v>
      </c>
      <c r="X200" s="140">
        <v>17.7</v>
      </c>
      <c r="Y200" s="140">
        <v>0</v>
      </c>
      <c r="Z200" s="139">
        <v>2130494.85</v>
      </c>
      <c r="AA200" s="60"/>
      <c r="AB200" s="140">
        <v>6.77</v>
      </c>
      <c r="AC200" s="28">
        <v>426098.97</v>
      </c>
      <c r="AE200" s="140">
        <v>2.0499999999999998</v>
      </c>
      <c r="AF200" s="140">
        <v>1.1100000000000001</v>
      </c>
      <c r="AG200" s="140">
        <v>0</v>
      </c>
      <c r="AH200" s="44">
        <v>198653.4</v>
      </c>
      <c r="AI200" s="60"/>
      <c r="AJ200" s="140">
        <v>0.91</v>
      </c>
      <c r="AK200" s="140">
        <v>0.49</v>
      </c>
      <c r="AL200" s="140">
        <v>0</v>
      </c>
      <c r="AM200" s="44">
        <v>88011</v>
      </c>
      <c r="AO200" s="28">
        <v>46.04999999999999</v>
      </c>
      <c r="AP200" s="117">
        <v>26.089999999999996</v>
      </c>
      <c r="AQ200" s="117">
        <v>4.49</v>
      </c>
      <c r="AR200" s="44">
        <v>90563.85</v>
      </c>
      <c r="AS200" s="60"/>
      <c r="AT200" s="71">
        <v>0.91</v>
      </c>
      <c r="AU200" s="71">
        <v>0.88</v>
      </c>
      <c r="AV200" s="71">
        <v>0</v>
      </c>
      <c r="AW200" s="44">
        <v>120601.25</v>
      </c>
      <c r="AX200" s="60"/>
      <c r="AY200" s="140">
        <v>0.54</v>
      </c>
      <c r="AZ200" s="140">
        <v>0.28999999999999998</v>
      </c>
      <c r="BA200" s="140">
        <v>0</v>
      </c>
      <c r="BB200" s="28">
        <v>48738.43</v>
      </c>
      <c r="BC200" s="60"/>
      <c r="BD200" s="140">
        <v>1.82</v>
      </c>
      <c r="BE200" s="140">
        <v>0.98</v>
      </c>
      <c r="BF200" s="140">
        <v>0</v>
      </c>
      <c r="BG200" s="44">
        <v>73760.399999999994</v>
      </c>
      <c r="BH200" s="60"/>
      <c r="BI200" s="139">
        <v>0.91</v>
      </c>
      <c r="BJ200" s="139">
        <v>0.49</v>
      </c>
      <c r="BK200" s="139">
        <v>0</v>
      </c>
      <c r="BL200" s="44">
        <v>100298.8</v>
      </c>
      <c r="BM200" s="60"/>
      <c r="BN200" s="140">
        <v>1.37</v>
      </c>
      <c r="BO200" s="140">
        <v>0.74</v>
      </c>
      <c r="BP200" s="140">
        <v>0</v>
      </c>
      <c r="BQ200" s="139">
        <v>55583.73</v>
      </c>
      <c r="BR200" s="60"/>
      <c r="BS200" s="140">
        <v>0.91</v>
      </c>
      <c r="BT200" s="140">
        <v>0.49</v>
      </c>
      <c r="BU200" s="140">
        <v>0</v>
      </c>
      <c r="BV200" s="44">
        <v>151841.20000000001</v>
      </c>
      <c r="BW200" s="60"/>
      <c r="BX200" s="140">
        <v>0.91</v>
      </c>
      <c r="BY200" s="140">
        <v>0.49</v>
      </c>
      <c r="BZ200" s="140">
        <v>0</v>
      </c>
      <c r="CA200" s="44">
        <v>131009.2</v>
      </c>
      <c r="CB200" s="60"/>
      <c r="CC200" s="140">
        <v>1.82</v>
      </c>
      <c r="CD200" s="140">
        <v>0.98</v>
      </c>
      <c r="CE200" s="140">
        <v>0</v>
      </c>
      <c r="CF200" s="44">
        <v>88510.8</v>
      </c>
      <c r="CG200" s="60"/>
      <c r="CH200" s="28">
        <v>3704165.88</v>
      </c>
      <c r="CI200" s="60"/>
      <c r="CJ200" s="64">
        <v>3613602.03</v>
      </c>
      <c r="CK200" s="124"/>
      <c r="CN200" s="151"/>
    </row>
    <row r="201" spans="1:92" x14ac:dyDescent="0.25">
      <c r="A201" s="116" t="s">
        <v>419</v>
      </c>
      <c r="B201" s="24" t="s">
        <v>420</v>
      </c>
      <c r="C201" s="27" t="s">
        <v>142</v>
      </c>
      <c r="D201" s="27" t="s">
        <v>131</v>
      </c>
      <c r="E201" s="139">
        <v>3522.16</v>
      </c>
      <c r="F201" s="68"/>
      <c r="G201" s="139">
        <v>0</v>
      </c>
      <c r="H201" s="139">
        <v>0</v>
      </c>
      <c r="I201" s="139">
        <v>3522.16</v>
      </c>
      <c r="J201" s="68">
        <v>194</v>
      </c>
      <c r="K201" s="139">
        <v>0</v>
      </c>
      <c r="L201" s="139">
        <v>0</v>
      </c>
      <c r="M201" s="139">
        <v>0</v>
      </c>
      <c r="N201" s="139">
        <v>3522.16</v>
      </c>
      <c r="O201" s="60"/>
      <c r="P201" s="132">
        <v>0</v>
      </c>
      <c r="Q201" s="132">
        <v>0</v>
      </c>
      <c r="R201" s="132">
        <v>0</v>
      </c>
      <c r="S201" s="132">
        <v>0</v>
      </c>
      <c r="T201" s="132">
        <v>1903.9999999999998</v>
      </c>
      <c r="U201" s="132">
        <v>1618.16</v>
      </c>
      <c r="V201" s="126"/>
      <c r="W201" s="140">
        <v>0</v>
      </c>
      <c r="X201" s="140">
        <v>0</v>
      </c>
      <c r="Y201" s="140">
        <v>159.91999999999999</v>
      </c>
      <c r="Z201" s="139">
        <v>11540786.720000001</v>
      </c>
      <c r="AA201" s="60"/>
      <c r="AB201" s="140">
        <v>53.3</v>
      </c>
      <c r="AC201" s="28">
        <v>3846544.21</v>
      </c>
      <c r="AE201" s="140">
        <v>0</v>
      </c>
      <c r="AF201" s="140">
        <v>0</v>
      </c>
      <c r="AG201" s="140">
        <v>17.61</v>
      </c>
      <c r="AH201" s="44">
        <v>1270843.26</v>
      </c>
      <c r="AI201" s="60"/>
      <c r="AJ201" s="140">
        <v>0</v>
      </c>
      <c r="AK201" s="140">
        <v>0</v>
      </c>
      <c r="AL201" s="140">
        <v>5.87</v>
      </c>
      <c r="AM201" s="44">
        <v>423614.42</v>
      </c>
      <c r="AO201" s="28">
        <v>241.39</v>
      </c>
      <c r="AP201" s="117">
        <v>73.81</v>
      </c>
      <c r="AQ201" s="117">
        <v>24.97</v>
      </c>
      <c r="AR201" s="44">
        <v>398317.93</v>
      </c>
      <c r="AS201" s="60"/>
      <c r="AT201" s="71">
        <v>0</v>
      </c>
      <c r="AU201" s="71">
        <v>0</v>
      </c>
      <c r="AV201" s="71">
        <v>14.08</v>
      </c>
      <c r="AW201" s="44">
        <v>1104083.2</v>
      </c>
      <c r="AX201" s="60"/>
      <c r="AY201" s="140">
        <v>0</v>
      </c>
      <c r="AZ201" s="140">
        <v>0</v>
      </c>
      <c r="BA201" s="140">
        <v>4.6900000000000004</v>
      </c>
      <c r="BB201" s="28">
        <v>275401.49</v>
      </c>
      <c r="BC201" s="60"/>
      <c r="BD201" s="140">
        <v>0</v>
      </c>
      <c r="BE201" s="140">
        <v>0</v>
      </c>
      <c r="BF201" s="140">
        <v>17.61</v>
      </c>
      <c r="BG201" s="44">
        <v>463900.23</v>
      </c>
      <c r="BH201" s="60"/>
      <c r="BI201" s="139">
        <v>0</v>
      </c>
      <c r="BJ201" s="139">
        <v>0</v>
      </c>
      <c r="BK201" s="139">
        <v>5.87</v>
      </c>
      <c r="BL201" s="44">
        <v>420538.54</v>
      </c>
      <c r="BM201" s="60"/>
      <c r="BN201" s="140">
        <v>0</v>
      </c>
      <c r="BO201" s="140">
        <v>0</v>
      </c>
      <c r="BP201" s="140">
        <v>11.74</v>
      </c>
      <c r="BQ201" s="139">
        <v>309266.82</v>
      </c>
      <c r="BR201" s="60"/>
      <c r="BS201" s="140">
        <v>0</v>
      </c>
      <c r="BT201" s="140">
        <v>0</v>
      </c>
      <c r="BU201" s="140">
        <v>5.87</v>
      </c>
      <c r="BV201" s="44">
        <v>636648.46</v>
      </c>
      <c r="BW201" s="60"/>
      <c r="BX201" s="140">
        <v>0</v>
      </c>
      <c r="BY201" s="140">
        <v>0</v>
      </c>
      <c r="BZ201" s="140">
        <v>5.87</v>
      </c>
      <c r="CA201" s="44">
        <v>549302.86</v>
      </c>
      <c r="CB201" s="60"/>
      <c r="CC201" s="140">
        <v>0</v>
      </c>
      <c r="CD201" s="140">
        <v>0</v>
      </c>
      <c r="CE201" s="140">
        <v>17.61</v>
      </c>
      <c r="CF201" s="44">
        <v>556669.71</v>
      </c>
      <c r="CG201" s="60"/>
      <c r="CH201" s="28">
        <v>21795917.850000001</v>
      </c>
      <c r="CI201" s="60"/>
      <c r="CJ201" s="64">
        <v>21397599.920000002</v>
      </c>
      <c r="CK201" s="124"/>
      <c r="CN201" s="151"/>
    </row>
    <row r="202" spans="1:92" x14ac:dyDescent="0.25">
      <c r="A202" s="116" t="s">
        <v>315</v>
      </c>
      <c r="B202" s="24" t="s">
        <v>316</v>
      </c>
      <c r="C202" s="27" t="s">
        <v>142</v>
      </c>
      <c r="D202" s="27" t="s">
        <v>120</v>
      </c>
      <c r="E202" s="139">
        <v>2269.25</v>
      </c>
      <c r="F202" s="68"/>
      <c r="G202" s="139">
        <v>926</v>
      </c>
      <c r="H202" s="139">
        <v>1312</v>
      </c>
      <c r="I202" s="139">
        <v>1312</v>
      </c>
      <c r="J202" s="68">
        <v>195</v>
      </c>
      <c r="K202" s="139">
        <v>1476.75</v>
      </c>
      <c r="L202" s="139">
        <v>1445.5</v>
      </c>
      <c r="M202" s="139">
        <v>792.5</v>
      </c>
      <c r="N202" s="139">
        <v>0</v>
      </c>
      <c r="O202" s="60"/>
      <c r="P202" s="132">
        <v>644.2278820375335</v>
      </c>
      <c r="Q202" s="132">
        <v>281.7721179624665</v>
      </c>
      <c r="R202" s="132">
        <v>912.7721179624665</v>
      </c>
      <c r="S202" s="132">
        <v>399.2278820375335</v>
      </c>
      <c r="T202" s="132">
        <v>0</v>
      </c>
      <c r="U202" s="132">
        <v>0</v>
      </c>
      <c r="V202" s="126"/>
      <c r="W202" s="140">
        <v>57.03</v>
      </c>
      <c r="X202" s="140">
        <v>61.6</v>
      </c>
      <c r="Y202" s="140">
        <v>0</v>
      </c>
      <c r="Z202" s="139">
        <v>7457674.9500000002</v>
      </c>
      <c r="AA202" s="60"/>
      <c r="AB202" s="140">
        <v>23.72</v>
      </c>
      <c r="AC202" s="28">
        <v>1491534.99</v>
      </c>
      <c r="AE202" s="140">
        <v>7.38</v>
      </c>
      <c r="AF202" s="140">
        <v>3.96</v>
      </c>
      <c r="AG202" s="140">
        <v>0</v>
      </c>
      <c r="AH202" s="44">
        <v>712889.1</v>
      </c>
      <c r="AI202" s="60"/>
      <c r="AJ202" s="140">
        <v>3.28</v>
      </c>
      <c r="AK202" s="140">
        <v>1.76</v>
      </c>
      <c r="AL202" s="140">
        <v>0</v>
      </c>
      <c r="AM202" s="44">
        <v>316839.59999999998</v>
      </c>
      <c r="AO202" s="28">
        <v>161.74</v>
      </c>
      <c r="AP202" s="117">
        <v>81.77000000000001</v>
      </c>
      <c r="AQ202" s="117">
        <v>16.09</v>
      </c>
      <c r="AR202" s="44">
        <v>306157.08</v>
      </c>
      <c r="AS202" s="60"/>
      <c r="AT202" s="71">
        <v>3.28</v>
      </c>
      <c r="AU202" s="71">
        <v>3.17</v>
      </c>
      <c r="AV202" s="71">
        <v>0</v>
      </c>
      <c r="AW202" s="44">
        <v>434568.75</v>
      </c>
      <c r="AX202" s="60"/>
      <c r="AY202" s="140">
        <v>1.96</v>
      </c>
      <c r="AZ202" s="140">
        <v>1.05</v>
      </c>
      <c r="BA202" s="140">
        <v>0</v>
      </c>
      <c r="BB202" s="28">
        <v>176750.21</v>
      </c>
      <c r="BC202" s="60"/>
      <c r="BD202" s="140">
        <v>6.56</v>
      </c>
      <c r="BE202" s="140">
        <v>3.52</v>
      </c>
      <c r="BF202" s="140">
        <v>0</v>
      </c>
      <c r="BG202" s="44">
        <v>265537.44</v>
      </c>
      <c r="BH202" s="60"/>
      <c r="BI202" s="139">
        <v>3.28</v>
      </c>
      <c r="BJ202" s="139">
        <v>1.76</v>
      </c>
      <c r="BK202" s="139">
        <v>0</v>
      </c>
      <c r="BL202" s="44">
        <v>361075.68</v>
      </c>
      <c r="BM202" s="60"/>
      <c r="BN202" s="140">
        <v>4.92</v>
      </c>
      <c r="BO202" s="140">
        <v>2.64</v>
      </c>
      <c r="BP202" s="140">
        <v>0</v>
      </c>
      <c r="BQ202" s="139">
        <v>199153.08</v>
      </c>
      <c r="BR202" s="60"/>
      <c r="BS202" s="140">
        <v>3.28</v>
      </c>
      <c r="BT202" s="140">
        <v>1.76</v>
      </c>
      <c r="BU202" s="140">
        <v>0</v>
      </c>
      <c r="BV202" s="44">
        <v>546628.31999999995</v>
      </c>
      <c r="BW202" s="60"/>
      <c r="BX202" s="140">
        <v>3.28</v>
      </c>
      <c r="BY202" s="140">
        <v>1.76</v>
      </c>
      <c r="BZ202" s="140">
        <v>0</v>
      </c>
      <c r="CA202" s="44">
        <v>471633.12</v>
      </c>
      <c r="CB202" s="60"/>
      <c r="CC202" s="140">
        <v>6.56</v>
      </c>
      <c r="CD202" s="140">
        <v>3.52</v>
      </c>
      <c r="CE202" s="140">
        <v>0</v>
      </c>
      <c r="CF202" s="44">
        <v>318638.88</v>
      </c>
      <c r="CG202" s="60"/>
      <c r="CH202" s="28">
        <v>13059081.199999999</v>
      </c>
      <c r="CI202" s="60"/>
      <c r="CJ202" s="64">
        <v>12752924.119999999</v>
      </c>
      <c r="CK202" s="124"/>
      <c r="CN202" s="151"/>
    </row>
    <row r="203" spans="1:92" x14ac:dyDescent="0.25">
      <c r="A203" s="116" t="s">
        <v>296</v>
      </c>
      <c r="B203" s="24" t="s">
        <v>297</v>
      </c>
      <c r="C203" s="27" t="s">
        <v>142</v>
      </c>
      <c r="D203" s="27" t="s">
        <v>131</v>
      </c>
      <c r="E203" s="139">
        <v>852.5</v>
      </c>
      <c r="F203" s="68"/>
      <c r="G203" s="139">
        <v>0</v>
      </c>
      <c r="H203" s="139">
        <v>0</v>
      </c>
      <c r="I203" s="139">
        <v>852.5</v>
      </c>
      <c r="J203" s="68">
        <v>196</v>
      </c>
      <c r="K203" s="139">
        <v>0</v>
      </c>
      <c r="L203" s="139">
        <v>0</v>
      </c>
      <c r="M203" s="139">
        <v>0</v>
      </c>
      <c r="N203" s="139">
        <v>852.5</v>
      </c>
      <c r="O203" s="60"/>
      <c r="P203" s="132">
        <v>0</v>
      </c>
      <c r="Q203" s="132">
        <v>0</v>
      </c>
      <c r="R203" s="132">
        <v>0</v>
      </c>
      <c r="S203" s="132">
        <v>0</v>
      </c>
      <c r="T203" s="132">
        <v>336</v>
      </c>
      <c r="U203" s="132">
        <v>516.5</v>
      </c>
      <c r="V203" s="126"/>
      <c r="W203" s="140">
        <v>0</v>
      </c>
      <c r="X203" s="140">
        <v>0</v>
      </c>
      <c r="Y203" s="140">
        <v>37.46</v>
      </c>
      <c r="Z203" s="139">
        <v>2703338.36</v>
      </c>
      <c r="AA203" s="60"/>
      <c r="AB203" s="140">
        <v>12.48</v>
      </c>
      <c r="AC203" s="28">
        <v>901022.67</v>
      </c>
      <c r="AE203" s="140">
        <v>0</v>
      </c>
      <c r="AF203" s="140">
        <v>0</v>
      </c>
      <c r="AG203" s="140">
        <v>4.26</v>
      </c>
      <c r="AH203" s="44">
        <v>307427.15999999997</v>
      </c>
      <c r="AI203" s="60"/>
      <c r="AJ203" s="140">
        <v>0</v>
      </c>
      <c r="AK203" s="140">
        <v>0</v>
      </c>
      <c r="AL203" s="140">
        <v>1.42</v>
      </c>
      <c r="AM203" s="44">
        <v>102475.72</v>
      </c>
      <c r="AO203" s="28">
        <v>56.75</v>
      </c>
      <c r="AP203" s="117">
        <v>15.869999999999997</v>
      </c>
      <c r="AQ203" s="117">
        <v>6.04</v>
      </c>
      <c r="AR203" s="44">
        <v>91910.3</v>
      </c>
      <c r="AS203" s="60"/>
      <c r="AT203" s="71">
        <v>0</v>
      </c>
      <c r="AU203" s="71">
        <v>0</v>
      </c>
      <c r="AV203" s="71">
        <v>3.41</v>
      </c>
      <c r="AW203" s="44">
        <v>267395.15000000002</v>
      </c>
      <c r="AX203" s="60"/>
      <c r="AY203" s="140">
        <v>0</v>
      </c>
      <c r="AZ203" s="140">
        <v>0</v>
      </c>
      <c r="BA203" s="140">
        <v>1.1299999999999999</v>
      </c>
      <c r="BB203" s="28">
        <v>66354.73</v>
      </c>
      <c r="BC203" s="60"/>
      <c r="BD203" s="140">
        <v>0</v>
      </c>
      <c r="BE203" s="140">
        <v>0</v>
      </c>
      <c r="BF203" s="140">
        <v>4.26</v>
      </c>
      <c r="BG203" s="44">
        <v>112221.18</v>
      </c>
      <c r="BH203" s="60"/>
      <c r="BI203" s="139">
        <v>0</v>
      </c>
      <c r="BJ203" s="139">
        <v>0</v>
      </c>
      <c r="BK203" s="139">
        <v>1.42</v>
      </c>
      <c r="BL203" s="44">
        <v>101731.64</v>
      </c>
      <c r="BM203" s="60"/>
      <c r="BN203" s="140">
        <v>0</v>
      </c>
      <c r="BO203" s="140">
        <v>0</v>
      </c>
      <c r="BP203" s="140">
        <v>2.84</v>
      </c>
      <c r="BQ203" s="139">
        <v>74814.12</v>
      </c>
      <c r="BR203" s="60"/>
      <c r="BS203" s="140">
        <v>0</v>
      </c>
      <c r="BT203" s="140">
        <v>0</v>
      </c>
      <c r="BU203" s="140">
        <v>1.42</v>
      </c>
      <c r="BV203" s="44">
        <v>154010.35999999999</v>
      </c>
      <c r="BW203" s="60"/>
      <c r="BX203" s="140">
        <v>0</v>
      </c>
      <c r="BY203" s="140">
        <v>0</v>
      </c>
      <c r="BZ203" s="140">
        <v>1.42</v>
      </c>
      <c r="CA203" s="44">
        <v>132880.76</v>
      </c>
      <c r="CB203" s="60"/>
      <c r="CC203" s="140">
        <v>0</v>
      </c>
      <c r="CD203" s="140">
        <v>0</v>
      </c>
      <c r="CE203" s="140">
        <v>4.26</v>
      </c>
      <c r="CF203" s="44">
        <v>134662.85999999999</v>
      </c>
      <c r="CG203" s="60"/>
      <c r="CH203" s="28">
        <v>5150245.01</v>
      </c>
      <c r="CI203" s="60"/>
      <c r="CJ203" s="64">
        <v>5058334.71</v>
      </c>
      <c r="CK203" s="124"/>
      <c r="CN203" s="151"/>
    </row>
    <row r="204" spans="1:92" x14ac:dyDescent="0.25">
      <c r="A204" s="116" t="s">
        <v>248</v>
      </c>
      <c r="B204" s="24" t="s">
        <v>249</v>
      </c>
      <c r="C204" s="27" t="s">
        <v>142</v>
      </c>
      <c r="D204" s="27" t="s">
        <v>120</v>
      </c>
      <c r="E204" s="139">
        <v>1401.75</v>
      </c>
      <c r="F204" s="68"/>
      <c r="G204" s="139">
        <v>554.25</v>
      </c>
      <c r="H204" s="139">
        <v>837.5</v>
      </c>
      <c r="I204" s="139">
        <v>837.5</v>
      </c>
      <c r="J204" s="68">
        <v>197</v>
      </c>
      <c r="K204" s="139">
        <v>906.25</v>
      </c>
      <c r="L204" s="139">
        <v>896.25</v>
      </c>
      <c r="M204" s="139">
        <v>495.5</v>
      </c>
      <c r="N204" s="139">
        <v>0</v>
      </c>
      <c r="O204" s="60"/>
      <c r="P204" s="132">
        <v>37.832764505119457</v>
      </c>
      <c r="Q204" s="132">
        <v>516.41723549488052</v>
      </c>
      <c r="R204" s="132">
        <v>57.167235494880551</v>
      </c>
      <c r="S204" s="132">
        <v>780.33276450511948</v>
      </c>
      <c r="T204" s="132">
        <v>0</v>
      </c>
      <c r="U204" s="132">
        <v>0</v>
      </c>
      <c r="V204" s="126"/>
      <c r="W204" s="140">
        <v>28.34</v>
      </c>
      <c r="X204" s="140">
        <v>34.07</v>
      </c>
      <c r="Y204" s="140">
        <v>0</v>
      </c>
      <c r="Z204" s="139">
        <v>3923404.65</v>
      </c>
      <c r="AA204" s="60"/>
      <c r="AB204" s="140">
        <v>12.48</v>
      </c>
      <c r="AC204" s="28">
        <v>784680.93</v>
      </c>
      <c r="AE204" s="140">
        <v>4.53</v>
      </c>
      <c r="AF204" s="140">
        <v>2.4700000000000002</v>
      </c>
      <c r="AG204" s="140">
        <v>0</v>
      </c>
      <c r="AH204" s="44">
        <v>440055</v>
      </c>
      <c r="AI204" s="60"/>
      <c r="AJ204" s="140">
        <v>2.0099999999999998</v>
      </c>
      <c r="AK204" s="140">
        <v>1.1000000000000001</v>
      </c>
      <c r="AL204" s="140">
        <v>0</v>
      </c>
      <c r="AM204" s="44">
        <v>195510.15</v>
      </c>
      <c r="AO204" s="28">
        <v>86.86</v>
      </c>
      <c r="AP204" s="117">
        <v>13.32</v>
      </c>
      <c r="AQ204" s="117">
        <v>9.94</v>
      </c>
      <c r="AR204" s="44">
        <v>127577.91</v>
      </c>
      <c r="AS204" s="60"/>
      <c r="AT204" s="71">
        <v>2.0099999999999998</v>
      </c>
      <c r="AU204" s="71">
        <v>1.98</v>
      </c>
      <c r="AV204" s="71">
        <v>0</v>
      </c>
      <c r="AW204" s="44">
        <v>268826.25</v>
      </c>
      <c r="AX204" s="60"/>
      <c r="AY204" s="140">
        <v>1.2</v>
      </c>
      <c r="AZ204" s="140">
        <v>0.66</v>
      </c>
      <c r="BA204" s="140">
        <v>0</v>
      </c>
      <c r="BB204" s="28">
        <v>109221.06</v>
      </c>
      <c r="BC204" s="60"/>
      <c r="BD204" s="140">
        <v>4.0199999999999996</v>
      </c>
      <c r="BE204" s="140">
        <v>2.2000000000000002</v>
      </c>
      <c r="BF204" s="140">
        <v>0</v>
      </c>
      <c r="BG204" s="44">
        <v>163853.46</v>
      </c>
      <c r="BH204" s="60"/>
      <c r="BI204" s="139">
        <v>2.0099999999999998</v>
      </c>
      <c r="BJ204" s="139">
        <v>1.1000000000000001</v>
      </c>
      <c r="BK204" s="139">
        <v>0</v>
      </c>
      <c r="BL204" s="44">
        <v>222806.62</v>
      </c>
      <c r="BM204" s="60"/>
      <c r="BN204" s="140">
        <v>3.02</v>
      </c>
      <c r="BO204" s="140">
        <v>1.65</v>
      </c>
      <c r="BP204" s="140">
        <v>0</v>
      </c>
      <c r="BQ204" s="139">
        <v>123021.81</v>
      </c>
      <c r="BR204" s="60"/>
      <c r="BS204" s="140">
        <v>2.0099999999999998</v>
      </c>
      <c r="BT204" s="140">
        <v>1.1000000000000001</v>
      </c>
      <c r="BU204" s="140">
        <v>0</v>
      </c>
      <c r="BV204" s="44">
        <v>337304.38</v>
      </c>
      <c r="BW204" s="60"/>
      <c r="BX204" s="140">
        <v>2.0099999999999998</v>
      </c>
      <c r="BY204" s="140">
        <v>1.1000000000000001</v>
      </c>
      <c r="BZ204" s="140">
        <v>0</v>
      </c>
      <c r="CA204" s="44">
        <v>291027.58</v>
      </c>
      <c r="CB204" s="60"/>
      <c r="CC204" s="140">
        <v>4.0199999999999996</v>
      </c>
      <c r="CD204" s="140">
        <v>2.2000000000000002</v>
      </c>
      <c r="CE204" s="140">
        <v>0</v>
      </c>
      <c r="CF204" s="44">
        <v>196620.42</v>
      </c>
      <c r="CG204" s="60"/>
      <c r="CH204" s="28">
        <v>7183910.2199999997</v>
      </c>
      <c r="CI204" s="60"/>
      <c r="CJ204" s="64">
        <v>7056332.3099999996</v>
      </c>
      <c r="CK204" s="124"/>
      <c r="CN204" s="151"/>
    </row>
    <row r="205" spans="1:92" x14ac:dyDescent="0.25">
      <c r="A205" s="116" t="s">
        <v>238</v>
      </c>
      <c r="B205" s="24" t="s">
        <v>239</v>
      </c>
      <c r="C205" s="27" t="s">
        <v>142</v>
      </c>
      <c r="D205" s="27" t="s">
        <v>120</v>
      </c>
      <c r="E205" s="139">
        <v>747.5</v>
      </c>
      <c r="F205" s="68"/>
      <c r="G205" s="139">
        <v>303</v>
      </c>
      <c r="H205" s="139">
        <v>439.5</v>
      </c>
      <c r="I205" s="139">
        <v>439.5</v>
      </c>
      <c r="J205" s="68">
        <v>198</v>
      </c>
      <c r="K205" s="139">
        <v>490.5</v>
      </c>
      <c r="L205" s="139">
        <v>485.5</v>
      </c>
      <c r="M205" s="139">
        <v>257</v>
      </c>
      <c r="N205" s="139">
        <v>0</v>
      </c>
      <c r="O205" s="60"/>
      <c r="P205" s="132">
        <v>204.85656565656566</v>
      </c>
      <c r="Q205" s="132">
        <v>98.143434343434336</v>
      </c>
      <c r="R205" s="132">
        <v>297.14343434343436</v>
      </c>
      <c r="S205" s="132">
        <v>142.35656565656564</v>
      </c>
      <c r="T205" s="132">
        <v>0</v>
      </c>
      <c r="U205" s="132">
        <v>0</v>
      </c>
      <c r="V205" s="126"/>
      <c r="W205" s="140">
        <v>18.559999999999999</v>
      </c>
      <c r="X205" s="140">
        <v>20.55</v>
      </c>
      <c r="Y205" s="140">
        <v>0</v>
      </c>
      <c r="Z205" s="139">
        <v>2458650.15</v>
      </c>
      <c r="AA205" s="60"/>
      <c r="AB205" s="140">
        <v>7.82</v>
      </c>
      <c r="AC205" s="28">
        <v>491730.03</v>
      </c>
      <c r="AE205" s="140">
        <v>2.4500000000000002</v>
      </c>
      <c r="AF205" s="140">
        <v>1.28</v>
      </c>
      <c r="AG205" s="140">
        <v>0</v>
      </c>
      <c r="AH205" s="44">
        <v>234486.45</v>
      </c>
      <c r="AI205" s="60"/>
      <c r="AJ205" s="140">
        <v>1.0900000000000001</v>
      </c>
      <c r="AK205" s="140">
        <v>0.56999999999999995</v>
      </c>
      <c r="AL205" s="140">
        <v>0</v>
      </c>
      <c r="AM205" s="44">
        <v>104355.9</v>
      </c>
      <c r="AO205" s="28">
        <v>53.310000000000009</v>
      </c>
      <c r="AP205" s="117">
        <v>22.96</v>
      </c>
      <c r="AQ205" s="117">
        <v>5.3</v>
      </c>
      <c r="AR205" s="44">
        <v>96019.19</v>
      </c>
      <c r="AS205" s="60"/>
      <c r="AT205" s="71">
        <v>1.0900000000000001</v>
      </c>
      <c r="AU205" s="71">
        <v>1.02</v>
      </c>
      <c r="AV205" s="71">
        <v>0</v>
      </c>
      <c r="AW205" s="44">
        <v>142161.25</v>
      </c>
      <c r="AX205" s="60"/>
      <c r="AY205" s="140">
        <v>0.65</v>
      </c>
      <c r="AZ205" s="140">
        <v>0.34</v>
      </c>
      <c r="BA205" s="140">
        <v>0</v>
      </c>
      <c r="BB205" s="28">
        <v>58133.79</v>
      </c>
      <c r="BC205" s="60"/>
      <c r="BD205" s="140">
        <v>2.1800000000000002</v>
      </c>
      <c r="BE205" s="140">
        <v>1.1399999999999999</v>
      </c>
      <c r="BF205" s="140">
        <v>0</v>
      </c>
      <c r="BG205" s="44">
        <v>87458.76</v>
      </c>
      <c r="BH205" s="60"/>
      <c r="BI205" s="139">
        <v>1.0900000000000001</v>
      </c>
      <c r="BJ205" s="139">
        <v>0.56999999999999995</v>
      </c>
      <c r="BK205" s="139">
        <v>0</v>
      </c>
      <c r="BL205" s="44">
        <v>118925.72</v>
      </c>
      <c r="BM205" s="60"/>
      <c r="BN205" s="140">
        <v>1.63</v>
      </c>
      <c r="BO205" s="140">
        <v>0.85</v>
      </c>
      <c r="BP205" s="140">
        <v>0</v>
      </c>
      <c r="BQ205" s="139">
        <v>65330.64</v>
      </c>
      <c r="BR205" s="60"/>
      <c r="BS205" s="140">
        <v>1.0900000000000001</v>
      </c>
      <c r="BT205" s="140">
        <v>0.56999999999999995</v>
      </c>
      <c r="BU205" s="140">
        <v>0</v>
      </c>
      <c r="BV205" s="44">
        <v>180040.28</v>
      </c>
      <c r="BW205" s="60"/>
      <c r="BX205" s="140">
        <v>1.0900000000000001</v>
      </c>
      <c r="BY205" s="140">
        <v>0.56999999999999995</v>
      </c>
      <c r="BZ205" s="140">
        <v>0</v>
      </c>
      <c r="CA205" s="44">
        <v>155339.48000000001</v>
      </c>
      <c r="CB205" s="60"/>
      <c r="CC205" s="140">
        <v>2.1800000000000002</v>
      </c>
      <c r="CD205" s="140">
        <v>1.1399999999999999</v>
      </c>
      <c r="CE205" s="140">
        <v>0</v>
      </c>
      <c r="CF205" s="44">
        <v>104948.52</v>
      </c>
      <c r="CG205" s="60"/>
      <c r="CH205" s="28">
        <v>4297580.16</v>
      </c>
      <c r="CI205" s="60"/>
      <c r="CJ205" s="64">
        <v>4201560.97</v>
      </c>
      <c r="CK205" s="124"/>
      <c r="CN205" s="151"/>
    </row>
    <row r="206" spans="1:92" x14ac:dyDescent="0.25">
      <c r="A206" s="116" t="s">
        <v>451</v>
      </c>
      <c r="B206" s="24" t="s">
        <v>452</v>
      </c>
      <c r="C206" s="27" t="s">
        <v>433</v>
      </c>
      <c r="D206" s="27" t="s">
        <v>12</v>
      </c>
      <c r="E206" s="139">
        <v>471.77</v>
      </c>
      <c r="F206" s="68"/>
      <c r="G206" s="139">
        <v>132.31</v>
      </c>
      <c r="H206" s="139">
        <v>192.48</v>
      </c>
      <c r="I206" s="139">
        <v>337.79999999999995</v>
      </c>
      <c r="J206" s="68">
        <v>199</v>
      </c>
      <c r="K206" s="139">
        <v>204.78999999999996</v>
      </c>
      <c r="L206" s="139">
        <v>203.13</v>
      </c>
      <c r="M206" s="139">
        <v>121.66</v>
      </c>
      <c r="N206" s="139">
        <v>145.32</v>
      </c>
      <c r="O206" s="60"/>
      <c r="P206" s="132">
        <v>54.881729807917303</v>
      </c>
      <c r="Q206" s="132">
        <v>77.428270192082692</v>
      </c>
      <c r="R206" s="132">
        <v>79.840037438046423</v>
      </c>
      <c r="S206" s="132">
        <v>112.63996256195357</v>
      </c>
      <c r="T206" s="132">
        <v>60.278232754036289</v>
      </c>
      <c r="U206" s="132">
        <v>85.041767245963712</v>
      </c>
      <c r="V206" s="126"/>
      <c r="W206" s="140">
        <v>7.53</v>
      </c>
      <c r="X206" s="140">
        <v>8.49</v>
      </c>
      <c r="Y206" s="140">
        <v>6.41</v>
      </c>
      <c r="Z206" s="139">
        <v>1469681.36</v>
      </c>
      <c r="AA206" s="60"/>
      <c r="AB206" s="140">
        <v>5.34</v>
      </c>
      <c r="AC206" s="28">
        <v>355598.72</v>
      </c>
      <c r="AE206" s="140">
        <v>1.02</v>
      </c>
      <c r="AF206" s="140">
        <v>0.6</v>
      </c>
      <c r="AG206" s="140">
        <v>0.72</v>
      </c>
      <c r="AH206" s="44">
        <v>153800.82</v>
      </c>
      <c r="AI206" s="60"/>
      <c r="AJ206" s="140">
        <v>0.45</v>
      </c>
      <c r="AK206" s="140">
        <v>0.27</v>
      </c>
      <c r="AL206" s="140">
        <v>0.24</v>
      </c>
      <c r="AM206" s="44">
        <v>62582.64</v>
      </c>
      <c r="AO206" s="28">
        <v>31.689999999999998</v>
      </c>
      <c r="AP206" s="117">
        <v>8.18</v>
      </c>
      <c r="AQ206" s="117">
        <v>3.34</v>
      </c>
      <c r="AR206" s="44">
        <v>50472.5</v>
      </c>
      <c r="AS206" s="60"/>
      <c r="AT206" s="71">
        <v>0.45</v>
      </c>
      <c r="AU206" s="71">
        <v>0.48</v>
      </c>
      <c r="AV206" s="71">
        <v>0.57999999999999996</v>
      </c>
      <c r="AW206" s="44">
        <v>108139.45</v>
      </c>
      <c r="AX206" s="60"/>
      <c r="AY206" s="140">
        <v>0.27</v>
      </c>
      <c r="AZ206" s="140">
        <v>0.16</v>
      </c>
      <c r="BA206" s="140">
        <v>0.19</v>
      </c>
      <c r="BB206" s="28">
        <v>36407.019999999997</v>
      </c>
      <c r="BC206" s="60"/>
      <c r="BD206" s="140">
        <v>0.91</v>
      </c>
      <c r="BE206" s="140">
        <v>0.54</v>
      </c>
      <c r="BF206" s="140">
        <v>0.72</v>
      </c>
      <c r="BG206" s="44">
        <v>57164.31</v>
      </c>
      <c r="BH206" s="60"/>
      <c r="BI206" s="139">
        <v>0.45</v>
      </c>
      <c r="BJ206" s="139">
        <v>0.27</v>
      </c>
      <c r="BK206" s="139">
        <v>0.24</v>
      </c>
      <c r="BL206" s="44">
        <v>68776.320000000007</v>
      </c>
      <c r="BM206" s="60"/>
      <c r="BN206" s="140">
        <v>0.68</v>
      </c>
      <c r="BO206" s="140">
        <v>0.4</v>
      </c>
      <c r="BP206" s="140">
        <v>0.48</v>
      </c>
      <c r="BQ206" s="139">
        <v>41095.08</v>
      </c>
      <c r="BR206" s="60"/>
      <c r="BS206" s="140">
        <v>0.45</v>
      </c>
      <c r="BT206" s="140">
        <v>0.27</v>
      </c>
      <c r="BU206" s="140">
        <v>0.24</v>
      </c>
      <c r="BV206" s="44">
        <v>104119.67999999999</v>
      </c>
      <c r="BW206" s="60"/>
      <c r="BX206" s="140">
        <v>0.45</v>
      </c>
      <c r="BY206" s="140">
        <v>0.27</v>
      </c>
      <c r="BZ206" s="140">
        <v>0.24</v>
      </c>
      <c r="CA206" s="44">
        <v>89834.880000000005</v>
      </c>
      <c r="CB206" s="60"/>
      <c r="CC206" s="140">
        <v>0.91</v>
      </c>
      <c r="CD206" s="140">
        <v>0.54</v>
      </c>
      <c r="CE206" s="140">
        <v>0.72</v>
      </c>
      <c r="CF206" s="44">
        <v>68595.87</v>
      </c>
      <c r="CG206" s="60"/>
      <c r="CH206" s="28">
        <v>2666268.6500000004</v>
      </c>
      <c r="CI206" s="60"/>
      <c r="CJ206" s="64">
        <v>2615796.1500000004</v>
      </c>
      <c r="CK206" s="124"/>
      <c r="CN206" s="151"/>
    </row>
    <row r="207" spans="1:92" x14ac:dyDescent="0.25">
      <c r="A207" s="116" t="s">
        <v>151</v>
      </c>
      <c r="B207" s="24" t="s">
        <v>152</v>
      </c>
      <c r="C207" s="27" t="s">
        <v>142</v>
      </c>
      <c r="D207" s="27" t="s">
        <v>120</v>
      </c>
      <c r="E207" s="139">
        <v>1538.25</v>
      </c>
      <c r="F207" s="68"/>
      <c r="G207" s="139">
        <v>682</v>
      </c>
      <c r="H207" s="139">
        <v>842</v>
      </c>
      <c r="I207" s="139">
        <v>842</v>
      </c>
      <c r="J207" s="68">
        <v>200</v>
      </c>
      <c r="K207" s="139">
        <v>1028.75</v>
      </c>
      <c r="L207" s="139">
        <v>1014.5</v>
      </c>
      <c r="M207" s="139">
        <v>509.5</v>
      </c>
      <c r="N207" s="139">
        <v>0</v>
      </c>
      <c r="O207" s="60"/>
      <c r="P207" s="132">
        <v>222.41076115485566</v>
      </c>
      <c r="Q207" s="132">
        <v>459.58923884514434</v>
      </c>
      <c r="R207" s="132">
        <v>274.58923884514439</v>
      </c>
      <c r="S207" s="132">
        <v>567.41076115485566</v>
      </c>
      <c r="T207" s="132">
        <v>0</v>
      </c>
      <c r="U207" s="132">
        <v>0</v>
      </c>
      <c r="V207" s="126"/>
      <c r="W207" s="140">
        <v>37.799999999999997</v>
      </c>
      <c r="X207" s="140">
        <v>36.42</v>
      </c>
      <c r="Y207" s="140">
        <v>0</v>
      </c>
      <c r="Z207" s="139">
        <v>4665840.3</v>
      </c>
      <c r="AA207" s="60"/>
      <c r="AB207" s="140">
        <v>14.84</v>
      </c>
      <c r="AC207" s="28">
        <v>933168.06</v>
      </c>
      <c r="AE207" s="140">
        <v>5.14</v>
      </c>
      <c r="AF207" s="140">
        <v>2.54</v>
      </c>
      <c r="AG207" s="140">
        <v>0</v>
      </c>
      <c r="AH207" s="44">
        <v>482803.20000000001</v>
      </c>
      <c r="AI207" s="60"/>
      <c r="AJ207" s="140">
        <v>2.2799999999999998</v>
      </c>
      <c r="AK207" s="140">
        <v>1.1299999999999999</v>
      </c>
      <c r="AL207" s="140">
        <v>0</v>
      </c>
      <c r="AM207" s="44">
        <v>214369.65</v>
      </c>
      <c r="AO207" s="28">
        <v>102.19000000000001</v>
      </c>
      <c r="AP207" s="117">
        <v>33.549999999999997</v>
      </c>
      <c r="AQ207" s="117">
        <v>10.9</v>
      </c>
      <c r="AR207" s="44">
        <v>171606.31</v>
      </c>
      <c r="AS207" s="60"/>
      <c r="AT207" s="71">
        <v>2.2799999999999998</v>
      </c>
      <c r="AU207" s="71">
        <v>2.0299999999999998</v>
      </c>
      <c r="AV207" s="71">
        <v>0</v>
      </c>
      <c r="AW207" s="44">
        <v>290386.25</v>
      </c>
      <c r="AX207" s="60"/>
      <c r="AY207" s="140">
        <v>1.37</v>
      </c>
      <c r="AZ207" s="140">
        <v>0.67</v>
      </c>
      <c r="BA207" s="140">
        <v>0</v>
      </c>
      <c r="BB207" s="28">
        <v>119790.84</v>
      </c>
      <c r="BC207" s="60"/>
      <c r="BD207" s="140">
        <v>4.57</v>
      </c>
      <c r="BE207" s="140">
        <v>2.2599999999999998</v>
      </c>
      <c r="BF207" s="140">
        <v>0</v>
      </c>
      <c r="BG207" s="44">
        <v>179922.69</v>
      </c>
      <c r="BH207" s="60"/>
      <c r="BI207" s="139">
        <v>2.2799999999999998</v>
      </c>
      <c r="BJ207" s="139">
        <v>1.1299999999999999</v>
      </c>
      <c r="BK207" s="139">
        <v>0</v>
      </c>
      <c r="BL207" s="44">
        <v>244299.22</v>
      </c>
      <c r="BM207" s="60"/>
      <c r="BN207" s="140">
        <v>3.42</v>
      </c>
      <c r="BO207" s="140">
        <v>1.69</v>
      </c>
      <c r="BP207" s="140">
        <v>0</v>
      </c>
      <c r="BQ207" s="139">
        <v>134612.73000000001</v>
      </c>
      <c r="BR207" s="60"/>
      <c r="BS207" s="140">
        <v>2.2799999999999998</v>
      </c>
      <c r="BT207" s="140">
        <v>1.1299999999999999</v>
      </c>
      <c r="BU207" s="140">
        <v>0</v>
      </c>
      <c r="BV207" s="44">
        <v>369841.78</v>
      </c>
      <c r="BW207" s="60"/>
      <c r="BX207" s="140">
        <v>2.2799999999999998</v>
      </c>
      <c r="BY207" s="140">
        <v>1.1299999999999999</v>
      </c>
      <c r="BZ207" s="140">
        <v>0</v>
      </c>
      <c r="CA207" s="44">
        <v>319100.98</v>
      </c>
      <c r="CB207" s="60"/>
      <c r="CC207" s="140">
        <v>4.57</v>
      </c>
      <c r="CD207" s="140">
        <v>2.2599999999999998</v>
      </c>
      <c r="CE207" s="140">
        <v>0</v>
      </c>
      <c r="CF207" s="44">
        <v>215903.13</v>
      </c>
      <c r="CG207" s="60"/>
      <c r="CH207" s="28">
        <v>8341645.1400000006</v>
      </c>
      <c r="CI207" s="60"/>
      <c r="CJ207" s="64">
        <v>8170038.830000001</v>
      </c>
      <c r="CK207" s="124"/>
      <c r="CN207" s="151"/>
    </row>
    <row r="208" spans="1:92" x14ac:dyDescent="0.25">
      <c r="A208" s="116" t="s">
        <v>290</v>
      </c>
      <c r="B208" s="24" t="s">
        <v>291</v>
      </c>
      <c r="C208" s="27" t="s">
        <v>142</v>
      </c>
      <c r="D208" s="27" t="s">
        <v>131</v>
      </c>
      <c r="E208" s="139">
        <v>1648</v>
      </c>
      <c r="F208" s="68"/>
      <c r="G208" s="139">
        <v>0</v>
      </c>
      <c r="H208" s="139">
        <v>0</v>
      </c>
      <c r="I208" s="139">
        <v>1648</v>
      </c>
      <c r="J208" s="68">
        <v>201</v>
      </c>
      <c r="K208" s="139">
        <v>0</v>
      </c>
      <c r="L208" s="139">
        <v>0</v>
      </c>
      <c r="M208" s="139">
        <v>0</v>
      </c>
      <c r="N208" s="139">
        <v>1648</v>
      </c>
      <c r="O208" s="60"/>
      <c r="P208" s="132">
        <v>0</v>
      </c>
      <c r="Q208" s="132">
        <v>0</v>
      </c>
      <c r="R208" s="132">
        <v>0</v>
      </c>
      <c r="S208" s="132">
        <v>0</v>
      </c>
      <c r="T208" s="132">
        <v>358</v>
      </c>
      <c r="U208" s="132">
        <v>1290</v>
      </c>
      <c r="V208" s="126"/>
      <c r="W208" s="140">
        <v>0</v>
      </c>
      <c r="X208" s="140">
        <v>0</v>
      </c>
      <c r="Y208" s="140">
        <v>69.5</v>
      </c>
      <c r="Z208" s="139">
        <v>5015537</v>
      </c>
      <c r="AA208" s="60"/>
      <c r="AB208" s="140">
        <v>23.16</v>
      </c>
      <c r="AC208" s="28">
        <v>1671678.48</v>
      </c>
      <c r="AE208" s="140">
        <v>0</v>
      </c>
      <c r="AF208" s="140">
        <v>0</v>
      </c>
      <c r="AG208" s="140">
        <v>8.24</v>
      </c>
      <c r="AH208" s="44">
        <v>594647.84</v>
      </c>
      <c r="AI208" s="60"/>
      <c r="AJ208" s="140">
        <v>0</v>
      </c>
      <c r="AK208" s="140">
        <v>0</v>
      </c>
      <c r="AL208" s="140">
        <v>2.74</v>
      </c>
      <c r="AM208" s="44">
        <v>197734.84</v>
      </c>
      <c r="AO208" s="28">
        <v>105.82999999999998</v>
      </c>
      <c r="AP208" s="117">
        <v>21.380000000000003</v>
      </c>
      <c r="AQ208" s="117">
        <v>11.68</v>
      </c>
      <c r="AR208" s="44">
        <v>161539.32</v>
      </c>
      <c r="AS208" s="60"/>
      <c r="AT208" s="71">
        <v>0</v>
      </c>
      <c r="AU208" s="71">
        <v>0</v>
      </c>
      <c r="AV208" s="71">
        <v>6.59</v>
      </c>
      <c r="AW208" s="44">
        <v>516754.85</v>
      </c>
      <c r="AX208" s="60"/>
      <c r="AY208" s="140">
        <v>0</v>
      </c>
      <c r="AZ208" s="140">
        <v>0</v>
      </c>
      <c r="BA208" s="140">
        <v>2.19</v>
      </c>
      <c r="BB208" s="28">
        <v>128598.99</v>
      </c>
      <c r="BC208" s="60"/>
      <c r="BD208" s="140">
        <v>0</v>
      </c>
      <c r="BE208" s="140">
        <v>0</v>
      </c>
      <c r="BF208" s="140">
        <v>8.24</v>
      </c>
      <c r="BG208" s="44">
        <v>217066.32</v>
      </c>
      <c r="BH208" s="60"/>
      <c r="BI208" s="139">
        <v>0</v>
      </c>
      <c r="BJ208" s="139">
        <v>0</v>
      </c>
      <c r="BK208" s="139">
        <v>2.74</v>
      </c>
      <c r="BL208" s="44">
        <v>196299.08</v>
      </c>
      <c r="BM208" s="60"/>
      <c r="BN208" s="140">
        <v>0</v>
      </c>
      <c r="BO208" s="140">
        <v>0</v>
      </c>
      <c r="BP208" s="140">
        <v>5.49</v>
      </c>
      <c r="BQ208" s="139">
        <v>144623.07</v>
      </c>
      <c r="BR208" s="60"/>
      <c r="BS208" s="140">
        <v>0</v>
      </c>
      <c r="BT208" s="140">
        <v>0</v>
      </c>
      <c r="BU208" s="140">
        <v>2.74</v>
      </c>
      <c r="BV208" s="44">
        <v>297174.92</v>
      </c>
      <c r="BW208" s="60"/>
      <c r="BX208" s="140">
        <v>0</v>
      </c>
      <c r="BY208" s="140">
        <v>0</v>
      </c>
      <c r="BZ208" s="140">
        <v>2.74</v>
      </c>
      <c r="CA208" s="44">
        <v>256403.72</v>
      </c>
      <c r="CB208" s="60"/>
      <c r="CC208" s="140">
        <v>0</v>
      </c>
      <c r="CD208" s="140">
        <v>0</v>
      </c>
      <c r="CE208" s="140">
        <v>8.24</v>
      </c>
      <c r="CF208" s="44">
        <v>260474.64</v>
      </c>
      <c r="CG208" s="60"/>
      <c r="CH208" s="28">
        <v>9658533.0700000003</v>
      </c>
      <c r="CI208" s="60"/>
      <c r="CJ208" s="64">
        <v>9496993.75</v>
      </c>
      <c r="CK208" s="124"/>
      <c r="CN208" s="151"/>
    </row>
    <row r="209" spans="1:92" x14ac:dyDescent="0.25">
      <c r="A209" s="116" t="s">
        <v>262</v>
      </c>
      <c r="B209" s="24" t="s">
        <v>263</v>
      </c>
      <c r="C209" s="27" t="s">
        <v>142</v>
      </c>
      <c r="D209" s="27" t="s">
        <v>120</v>
      </c>
      <c r="E209" s="139">
        <v>1600.97</v>
      </c>
      <c r="F209" s="68"/>
      <c r="G209" s="139">
        <v>604.65</v>
      </c>
      <c r="H209" s="139">
        <v>982.49</v>
      </c>
      <c r="I209" s="139">
        <v>982.49</v>
      </c>
      <c r="J209" s="68">
        <v>202</v>
      </c>
      <c r="K209" s="139">
        <v>989.64</v>
      </c>
      <c r="L209" s="139">
        <v>975.81</v>
      </c>
      <c r="M209" s="139">
        <v>611.33000000000004</v>
      </c>
      <c r="N209" s="139">
        <v>0</v>
      </c>
      <c r="O209" s="60"/>
      <c r="P209" s="132">
        <v>126.60718934687551</v>
      </c>
      <c r="Q209" s="132">
        <v>478.04281065312443</v>
      </c>
      <c r="R209" s="132">
        <v>205.7228106531245</v>
      </c>
      <c r="S209" s="132">
        <v>776.76718934687551</v>
      </c>
      <c r="T209" s="132">
        <v>0</v>
      </c>
      <c r="U209" s="132">
        <v>0</v>
      </c>
      <c r="V209" s="126"/>
      <c r="W209" s="140">
        <v>32.340000000000003</v>
      </c>
      <c r="X209" s="140">
        <v>41.35</v>
      </c>
      <c r="Y209" s="140">
        <v>0</v>
      </c>
      <c r="Z209" s="139">
        <v>4632521.8499999996</v>
      </c>
      <c r="AA209" s="60"/>
      <c r="AB209" s="140">
        <v>14.73</v>
      </c>
      <c r="AC209" s="28">
        <v>926504.37</v>
      </c>
      <c r="AE209" s="140">
        <v>4.9400000000000004</v>
      </c>
      <c r="AF209" s="140">
        <v>3.05</v>
      </c>
      <c r="AG209" s="140">
        <v>0</v>
      </c>
      <c r="AH209" s="44">
        <v>502291.35</v>
      </c>
      <c r="AI209" s="60"/>
      <c r="AJ209" s="140">
        <v>2.19</v>
      </c>
      <c r="AK209" s="140">
        <v>1.35</v>
      </c>
      <c r="AL209" s="140">
        <v>0</v>
      </c>
      <c r="AM209" s="44">
        <v>222542.1</v>
      </c>
      <c r="AO209" s="28">
        <v>102.07</v>
      </c>
      <c r="AP209" s="117">
        <v>22.509999999999998</v>
      </c>
      <c r="AQ209" s="117">
        <v>11.35</v>
      </c>
      <c r="AR209" s="44">
        <v>158156.26</v>
      </c>
      <c r="AS209" s="60"/>
      <c r="AT209" s="71">
        <v>2.19</v>
      </c>
      <c r="AU209" s="71">
        <v>2.44</v>
      </c>
      <c r="AV209" s="71">
        <v>0</v>
      </c>
      <c r="AW209" s="44">
        <v>311946.25</v>
      </c>
      <c r="AX209" s="60"/>
      <c r="AY209" s="140">
        <v>1.31</v>
      </c>
      <c r="AZ209" s="140">
        <v>0.81</v>
      </c>
      <c r="BA209" s="140">
        <v>0</v>
      </c>
      <c r="BB209" s="28">
        <v>124488.52</v>
      </c>
      <c r="BC209" s="60"/>
      <c r="BD209" s="140">
        <v>4.3899999999999997</v>
      </c>
      <c r="BE209" s="140">
        <v>2.71</v>
      </c>
      <c r="BF209" s="140">
        <v>0</v>
      </c>
      <c r="BG209" s="44">
        <v>187035.3</v>
      </c>
      <c r="BH209" s="60"/>
      <c r="BI209" s="139">
        <v>2.19</v>
      </c>
      <c r="BJ209" s="139">
        <v>1.35</v>
      </c>
      <c r="BK209" s="139">
        <v>0</v>
      </c>
      <c r="BL209" s="44">
        <v>253612.68</v>
      </c>
      <c r="BM209" s="60"/>
      <c r="BN209" s="140">
        <v>3.29</v>
      </c>
      <c r="BO209" s="140">
        <v>2.0299999999999998</v>
      </c>
      <c r="BP209" s="140">
        <v>0</v>
      </c>
      <c r="BQ209" s="139">
        <v>140144.76</v>
      </c>
      <c r="BR209" s="60"/>
      <c r="BS209" s="140">
        <v>2.19</v>
      </c>
      <c r="BT209" s="140">
        <v>1.35</v>
      </c>
      <c r="BU209" s="140">
        <v>0</v>
      </c>
      <c r="BV209" s="44">
        <v>383941.32</v>
      </c>
      <c r="BW209" s="60"/>
      <c r="BX209" s="140">
        <v>2.19</v>
      </c>
      <c r="BY209" s="140">
        <v>1.35</v>
      </c>
      <c r="BZ209" s="140">
        <v>0</v>
      </c>
      <c r="CA209" s="44">
        <v>331266.12</v>
      </c>
      <c r="CB209" s="60"/>
      <c r="CC209" s="140">
        <v>4.3899999999999997</v>
      </c>
      <c r="CD209" s="140">
        <v>2.71</v>
      </c>
      <c r="CE209" s="140">
        <v>0</v>
      </c>
      <c r="CF209" s="44">
        <v>224438.1</v>
      </c>
      <c r="CG209" s="60"/>
      <c r="CH209" s="28">
        <v>8398888.9800000004</v>
      </c>
      <c r="CI209" s="60"/>
      <c r="CJ209" s="64">
        <v>8240732.7200000007</v>
      </c>
      <c r="CK209" s="124"/>
      <c r="CN209" s="151"/>
    </row>
    <row r="210" spans="1:92" x14ac:dyDescent="0.25">
      <c r="A210" s="116" t="s">
        <v>566</v>
      </c>
      <c r="B210" s="24" t="s">
        <v>567</v>
      </c>
      <c r="C210" s="27" t="s">
        <v>565</v>
      </c>
      <c r="D210" s="27" t="s">
        <v>12</v>
      </c>
      <c r="E210" s="139">
        <v>1530</v>
      </c>
      <c r="F210" s="68"/>
      <c r="G210" s="139">
        <v>460</v>
      </c>
      <c r="H210" s="139">
        <v>591.5</v>
      </c>
      <c r="I210" s="139">
        <v>1051.5</v>
      </c>
      <c r="J210" s="68">
        <v>203</v>
      </c>
      <c r="K210" s="139">
        <v>721.5</v>
      </c>
      <c r="L210" s="139">
        <v>703</v>
      </c>
      <c r="M210" s="139">
        <v>348.5</v>
      </c>
      <c r="N210" s="139">
        <v>460</v>
      </c>
      <c r="O210" s="60"/>
      <c r="P210" s="132">
        <v>200.86007277538869</v>
      </c>
      <c r="Q210" s="132">
        <v>259.13992722461131</v>
      </c>
      <c r="R210" s="132">
        <v>258.27985444922263</v>
      </c>
      <c r="S210" s="132">
        <v>333.22014555077737</v>
      </c>
      <c r="T210" s="132">
        <v>200.86007277538869</v>
      </c>
      <c r="U210" s="132">
        <v>259.13992722461131</v>
      </c>
      <c r="V210" s="126"/>
      <c r="W210" s="140">
        <v>26.34</v>
      </c>
      <c r="X210" s="140">
        <v>26.24</v>
      </c>
      <c r="Y210" s="140">
        <v>20.399999999999999</v>
      </c>
      <c r="Z210" s="139">
        <v>4777628.0999999996</v>
      </c>
      <c r="AA210" s="60"/>
      <c r="AB210" s="140">
        <v>17.309999999999999</v>
      </c>
      <c r="AC210" s="28">
        <v>1151768.06</v>
      </c>
      <c r="AE210" s="140">
        <v>3.6</v>
      </c>
      <c r="AF210" s="140">
        <v>1.74</v>
      </c>
      <c r="AG210" s="140">
        <v>2.2999999999999998</v>
      </c>
      <c r="AH210" s="44">
        <v>501680.9</v>
      </c>
      <c r="AI210" s="60"/>
      <c r="AJ210" s="140">
        <v>1.6</v>
      </c>
      <c r="AK210" s="140">
        <v>0.77</v>
      </c>
      <c r="AL210" s="140">
        <v>0.76</v>
      </c>
      <c r="AM210" s="44">
        <v>203836.21</v>
      </c>
      <c r="AO210" s="28">
        <v>103.08999999999996</v>
      </c>
      <c r="AP210" s="117">
        <v>27.14</v>
      </c>
      <c r="AQ210" s="117">
        <v>10.85</v>
      </c>
      <c r="AR210" s="44">
        <v>164832.46</v>
      </c>
      <c r="AS210" s="60"/>
      <c r="AT210" s="71">
        <v>1.6</v>
      </c>
      <c r="AU210" s="71">
        <v>1.39</v>
      </c>
      <c r="AV210" s="71">
        <v>1.84</v>
      </c>
      <c r="AW210" s="44">
        <v>345734.85</v>
      </c>
      <c r="AX210" s="60"/>
      <c r="AY210" s="140">
        <v>0.96</v>
      </c>
      <c r="AZ210" s="140">
        <v>0.46</v>
      </c>
      <c r="BA210" s="140">
        <v>0.61</v>
      </c>
      <c r="BB210" s="28">
        <v>119203.63</v>
      </c>
      <c r="BC210" s="60"/>
      <c r="BD210" s="140">
        <v>3.2</v>
      </c>
      <c r="BE210" s="140">
        <v>1.54</v>
      </c>
      <c r="BF210" s="140">
        <v>2.2999999999999998</v>
      </c>
      <c r="BG210" s="44">
        <v>185454.72</v>
      </c>
      <c r="BH210" s="60"/>
      <c r="BI210" s="139">
        <v>1.6</v>
      </c>
      <c r="BJ210" s="139">
        <v>0.77</v>
      </c>
      <c r="BK210" s="139">
        <v>0.76</v>
      </c>
      <c r="BL210" s="44">
        <v>224239.46</v>
      </c>
      <c r="BM210" s="60"/>
      <c r="BN210" s="140">
        <v>2.4</v>
      </c>
      <c r="BO210" s="140">
        <v>1.1599999999999999</v>
      </c>
      <c r="BP210" s="140">
        <v>1.53</v>
      </c>
      <c r="BQ210" s="139">
        <v>134085.87</v>
      </c>
      <c r="BR210" s="60"/>
      <c r="BS210" s="140">
        <v>1.6</v>
      </c>
      <c r="BT210" s="140">
        <v>0.77</v>
      </c>
      <c r="BU210" s="140">
        <v>0.76</v>
      </c>
      <c r="BV210" s="44">
        <v>339473.54</v>
      </c>
      <c r="BW210" s="60"/>
      <c r="BX210" s="140">
        <v>1.6</v>
      </c>
      <c r="BY210" s="140">
        <v>0.77</v>
      </c>
      <c r="BZ210" s="140">
        <v>0.76</v>
      </c>
      <c r="CA210" s="44">
        <v>292899.14</v>
      </c>
      <c r="CB210" s="60"/>
      <c r="CC210" s="140">
        <v>3.2</v>
      </c>
      <c r="CD210" s="140">
        <v>1.54</v>
      </c>
      <c r="CE210" s="140">
        <v>2.2999999999999998</v>
      </c>
      <c r="CF210" s="44">
        <v>222541.44</v>
      </c>
      <c r="CG210" s="60"/>
      <c r="CH210" s="28">
        <v>8663378.379999999</v>
      </c>
      <c r="CI210" s="60"/>
      <c r="CJ210" s="64">
        <v>8498545.9199999981</v>
      </c>
      <c r="CK210" s="124"/>
      <c r="CN210" s="151"/>
    </row>
    <row r="211" spans="1:92" x14ac:dyDescent="0.25">
      <c r="A211" s="116" t="s">
        <v>127</v>
      </c>
      <c r="B211" s="24" t="s">
        <v>128</v>
      </c>
      <c r="C211" s="27" t="s">
        <v>106</v>
      </c>
      <c r="D211" s="27" t="s">
        <v>12</v>
      </c>
      <c r="E211" s="139">
        <v>26424.25</v>
      </c>
      <c r="F211" s="68"/>
      <c r="G211" s="139">
        <v>8071</v>
      </c>
      <c r="H211" s="139">
        <v>10422.5</v>
      </c>
      <c r="I211" s="139">
        <v>18121</v>
      </c>
      <c r="J211" s="68">
        <v>204</v>
      </c>
      <c r="K211" s="139">
        <v>12647.25</v>
      </c>
      <c r="L211" s="139">
        <v>12415</v>
      </c>
      <c r="M211" s="139">
        <v>6078.5</v>
      </c>
      <c r="N211" s="139">
        <v>7698.5</v>
      </c>
      <c r="O211" s="60"/>
      <c r="P211" s="132">
        <v>6365.7115913255957</v>
      </c>
      <c r="Q211" s="132">
        <v>1705.2884086744043</v>
      </c>
      <c r="R211" s="132">
        <v>8220.3728237629803</v>
      </c>
      <c r="S211" s="132">
        <v>2202.1271762370197</v>
      </c>
      <c r="T211" s="132">
        <v>6071.9155849114231</v>
      </c>
      <c r="U211" s="132">
        <v>1626.5844150885769</v>
      </c>
      <c r="V211" s="126"/>
      <c r="W211" s="140">
        <v>509.64</v>
      </c>
      <c r="X211" s="140">
        <v>499.1</v>
      </c>
      <c r="Y211" s="140">
        <v>368.65</v>
      </c>
      <c r="Z211" s="139">
        <v>90018436</v>
      </c>
      <c r="AA211" s="60"/>
      <c r="AB211" s="140">
        <v>324.61</v>
      </c>
      <c r="AC211" s="28">
        <v>21549999.850000001</v>
      </c>
      <c r="AE211" s="140">
        <v>63.23</v>
      </c>
      <c r="AF211" s="140">
        <v>30.39</v>
      </c>
      <c r="AG211" s="140">
        <v>38.49</v>
      </c>
      <c r="AH211" s="44">
        <v>8663090.6400000006</v>
      </c>
      <c r="AI211" s="60"/>
      <c r="AJ211" s="140">
        <v>28.1</v>
      </c>
      <c r="AK211" s="140">
        <v>13.5</v>
      </c>
      <c r="AL211" s="140">
        <v>12.83</v>
      </c>
      <c r="AM211" s="44">
        <v>3541073.78</v>
      </c>
      <c r="AO211" s="28">
        <v>1923.7599999999998</v>
      </c>
      <c r="AP211" s="117">
        <v>854.12999999999988</v>
      </c>
      <c r="AQ211" s="117">
        <v>187.4</v>
      </c>
      <c r="AR211" s="44">
        <v>3494433.35</v>
      </c>
      <c r="AS211" s="60"/>
      <c r="AT211" s="71">
        <v>28.1</v>
      </c>
      <c r="AU211" s="71">
        <v>24.31</v>
      </c>
      <c r="AV211" s="71">
        <v>30.79</v>
      </c>
      <c r="AW211" s="44">
        <v>5945521.5999999996</v>
      </c>
      <c r="AX211" s="60"/>
      <c r="AY211" s="140">
        <v>16.86</v>
      </c>
      <c r="AZ211" s="140">
        <v>8.1</v>
      </c>
      <c r="BA211" s="140">
        <v>10.26</v>
      </c>
      <c r="BB211" s="28">
        <v>2068153.62</v>
      </c>
      <c r="BC211" s="60"/>
      <c r="BD211" s="140">
        <v>56.21</v>
      </c>
      <c r="BE211" s="140">
        <v>27.01</v>
      </c>
      <c r="BF211" s="140">
        <v>38.49</v>
      </c>
      <c r="BG211" s="44">
        <v>3206206.53</v>
      </c>
      <c r="BH211" s="60"/>
      <c r="BI211" s="139">
        <v>28.1</v>
      </c>
      <c r="BJ211" s="139">
        <v>13.5</v>
      </c>
      <c r="BK211" s="139">
        <v>12.83</v>
      </c>
      <c r="BL211" s="44">
        <v>3899474.06</v>
      </c>
      <c r="BM211" s="60"/>
      <c r="BN211" s="140">
        <v>42.15</v>
      </c>
      <c r="BO211" s="140">
        <v>20.260000000000002</v>
      </c>
      <c r="BP211" s="140">
        <v>25.66</v>
      </c>
      <c r="BQ211" s="139">
        <v>2320028.0099999998</v>
      </c>
      <c r="BR211" s="60"/>
      <c r="BS211" s="140">
        <v>28.1</v>
      </c>
      <c r="BT211" s="140">
        <v>13.5</v>
      </c>
      <c r="BU211" s="140">
        <v>12.83</v>
      </c>
      <c r="BV211" s="44">
        <v>5903368.9400000004</v>
      </c>
      <c r="BW211" s="60"/>
      <c r="BX211" s="140">
        <v>28.1</v>
      </c>
      <c r="BY211" s="140">
        <v>13.5</v>
      </c>
      <c r="BZ211" s="140">
        <v>12.83</v>
      </c>
      <c r="CA211" s="44">
        <v>5093450.54</v>
      </c>
      <c r="CB211" s="60"/>
      <c r="CC211" s="140">
        <v>56.21</v>
      </c>
      <c r="CD211" s="140">
        <v>27.01</v>
      </c>
      <c r="CE211" s="140">
        <v>38.49</v>
      </c>
      <c r="CF211" s="44">
        <v>3847374.81</v>
      </c>
      <c r="CG211" s="60"/>
      <c r="CH211" s="28">
        <v>159550611.73000002</v>
      </c>
      <c r="CI211" s="60"/>
      <c r="CJ211" s="64">
        <v>156056178.38000003</v>
      </c>
      <c r="CK211" s="124"/>
      <c r="CN211" s="151"/>
    </row>
    <row r="212" spans="1:92" x14ac:dyDescent="0.25">
      <c r="A212" s="116" t="s">
        <v>125</v>
      </c>
      <c r="B212" s="24" t="s">
        <v>126</v>
      </c>
      <c r="C212" s="27" t="s">
        <v>106</v>
      </c>
      <c r="D212" s="27" t="s">
        <v>120</v>
      </c>
      <c r="E212" s="139">
        <v>1529.5</v>
      </c>
      <c r="F212" s="68"/>
      <c r="G212" s="139">
        <v>647</v>
      </c>
      <c r="H212" s="139">
        <v>863</v>
      </c>
      <c r="I212" s="139">
        <v>863</v>
      </c>
      <c r="J212" s="68">
        <v>205</v>
      </c>
      <c r="K212" s="139">
        <v>978</v>
      </c>
      <c r="L212" s="139">
        <v>958.5</v>
      </c>
      <c r="M212" s="139">
        <v>551.5</v>
      </c>
      <c r="N212" s="139">
        <v>0</v>
      </c>
      <c r="O212" s="60"/>
      <c r="P212" s="132">
        <v>149.67980794701984</v>
      </c>
      <c r="Q212" s="132">
        <v>497.32019205298013</v>
      </c>
      <c r="R212" s="132">
        <v>199.65019205298012</v>
      </c>
      <c r="S212" s="132">
        <v>663.34980794701983</v>
      </c>
      <c r="T212" s="132">
        <v>0</v>
      </c>
      <c r="U212" s="132">
        <v>0</v>
      </c>
      <c r="V212" s="126"/>
      <c r="W212" s="140">
        <v>34.840000000000003</v>
      </c>
      <c r="X212" s="140">
        <v>36.51</v>
      </c>
      <c r="Y212" s="140">
        <v>0</v>
      </c>
      <c r="Z212" s="139">
        <v>4485417.75</v>
      </c>
      <c r="AA212" s="60"/>
      <c r="AB212" s="140">
        <v>14.27</v>
      </c>
      <c r="AC212" s="28">
        <v>897083.55</v>
      </c>
      <c r="AE212" s="140">
        <v>4.8899999999999997</v>
      </c>
      <c r="AF212" s="140">
        <v>2.75</v>
      </c>
      <c r="AG212" s="140">
        <v>0</v>
      </c>
      <c r="AH212" s="44">
        <v>480288.6</v>
      </c>
      <c r="AI212" s="60"/>
      <c r="AJ212" s="140">
        <v>2.17</v>
      </c>
      <c r="AK212" s="140">
        <v>1.22</v>
      </c>
      <c r="AL212" s="140">
        <v>0</v>
      </c>
      <c r="AM212" s="44">
        <v>213112.35</v>
      </c>
      <c r="AO212" s="28">
        <v>98.679999999999993</v>
      </c>
      <c r="AP212" s="117">
        <v>20.03</v>
      </c>
      <c r="AQ212" s="117">
        <v>10.84</v>
      </c>
      <c r="AR212" s="44">
        <v>150716.32999999999</v>
      </c>
      <c r="AS212" s="60"/>
      <c r="AT212" s="71">
        <v>2.17</v>
      </c>
      <c r="AU212" s="71">
        <v>2.2000000000000002</v>
      </c>
      <c r="AV212" s="71">
        <v>0</v>
      </c>
      <c r="AW212" s="44">
        <v>294428.75</v>
      </c>
      <c r="AX212" s="60"/>
      <c r="AY212" s="140">
        <v>1.3</v>
      </c>
      <c r="AZ212" s="140">
        <v>0.73</v>
      </c>
      <c r="BA212" s="140">
        <v>0</v>
      </c>
      <c r="BB212" s="28">
        <v>119203.63</v>
      </c>
      <c r="BC212" s="60"/>
      <c r="BD212" s="140">
        <v>4.34</v>
      </c>
      <c r="BE212" s="140">
        <v>2.4500000000000002</v>
      </c>
      <c r="BF212" s="140">
        <v>0</v>
      </c>
      <c r="BG212" s="44">
        <v>178868.97</v>
      </c>
      <c r="BH212" s="60"/>
      <c r="BI212" s="139">
        <v>2.17</v>
      </c>
      <c r="BJ212" s="139">
        <v>1.22</v>
      </c>
      <c r="BK212" s="139">
        <v>0</v>
      </c>
      <c r="BL212" s="44">
        <v>242866.38</v>
      </c>
      <c r="BM212" s="60"/>
      <c r="BN212" s="140">
        <v>3.26</v>
      </c>
      <c r="BO212" s="140">
        <v>1.83</v>
      </c>
      <c r="BP212" s="140">
        <v>0</v>
      </c>
      <c r="BQ212" s="139">
        <v>134085.87</v>
      </c>
      <c r="BR212" s="60"/>
      <c r="BS212" s="140">
        <v>2.17</v>
      </c>
      <c r="BT212" s="140">
        <v>1.22</v>
      </c>
      <c r="BU212" s="140">
        <v>0</v>
      </c>
      <c r="BV212" s="44">
        <v>367672.62</v>
      </c>
      <c r="BW212" s="60"/>
      <c r="BX212" s="140">
        <v>2.17</v>
      </c>
      <c r="BY212" s="140">
        <v>1.22</v>
      </c>
      <c r="BZ212" s="140">
        <v>0</v>
      </c>
      <c r="CA212" s="44">
        <v>317229.42</v>
      </c>
      <c r="CB212" s="60"/>
      <c r="CC212" s="140">
        <v>4.34</v>
      </c>
      <c r="CD212" s="140">
        <v>2.4500000000000002</v>
      </c>
      <c r="CE212" s="140">
        <v>0</v>
      </c>
      <c r="CF212" s="44">
        <v>214638.69</v>
      </c>
      <c r="CG212" s="60"/>
      <c r="CH212" s="28">
        <v>8095612.9100000001</v>
      </c>
      <c r="CI212" s="60"/>
      <c r="CJ212" s="64">
        <v>7944896.5800000001</v>
      </c>
      <c r="CK212" s="124"/>
      <c r="CN212" s="151"/>
    </row>
    <row r="213" spans="1:92" x14ac:dyDescent="0.25">
      <c r="A213" s="116" t="s">
        <v>614</v>
      </c>
      <c r="B213" s="24" t="s">
        <v>615</v>
      </c>
      <c r="C213" s="27" t="s">
        <v>613</v>
      </c>
      <c r="D213" s="27" t="s">
        <v>120</v>
      </c>
      <c r="E213" s="139">
        <v>367</v>
      </c>
      <c r="F213" s="68"/>
      <c r="G213" s="139">
        <v>157</v>
      </c>
      <c r="H213" s="139">
        <v>204.5</v>
      </c>
      <c r="I213" s="139">
        <v>204.5</v>
      </c>
      <c r="J213" s="68">
        <v>206</v>
      </c>
      <c r="K213" s="139">
        <v>253.5</v>
      </c>
      <c r="L213" s="139">
        <v>248</v>
      </c>
      <c r="M213" s="139">
        <v>113.5</v>
      </c>
      <c r="N213" s="139">
        <v>0</v>
      </c>
      <c r="O213" s="60"/>
      <c r="P213" s="132">
        <v>60.80221300138313</v>
      </c>
      <c r="Q213" s="132">
        <v>96.197786998616863</v>
      </c>
      <c r="R213" s="132">
        <v>79.197786998616877</v>
      </c>
      <c r="S213" s="132">
        <v>125.30221300138312</v>
      </c>
      <c r="T213" s="132">
        <v>0</v>
      </c>
      <c r="U213" s="132">
        <v>0</v>
      </c>
      <c r="V213" s="126"/>
      <c r="W213" s="140">
        <v>8.86</v>
      </c>
      <c r="X213" s="140">
        <v>8.9700000000000006</v>
      </c>
      <c r="Y213" s="140">
        <v>0</v>
      </c>
      <c r="Z213" s="139">
        <v>1120882.95</v>
      </c>
      <c r="AA213" s="60"/>
      <c r="AB213" s="140">
        <v>3.56</v>
      </c>
      <c r="AC213" s="28">
        <v>224176.59</v>
      </c>
      <c r="AE213" s="140">
        <v>1.26</v>
      </c>
      <c r="AF213" s="140">
        <v>0.56000000000000005</v>
      </c>
      <c r="AG213" s="140">
        <v>0</v>
      </c>
      <c r="AH213" s="44">
        <v>114414.3</v>
      </c>
      <c r="AI213" s="60"/>
      <c r="AJ213" s="140">
        <v>0.56000000000000005</v>
      </c>
      <c r="AK213" s="140">
        <v>0.25</v>
      </c>
      <c r="AL213" s="140">
        <v>0</v>
      </c>
      <c r="AM213" s="44">
        <v>50920.65</v>
      </c>
      <c r="AO213" s="28">
        <v>24.499999999999993</v>
      </c>
      <c r="AP213" s="117">
        <v>6.0400000000000009</v>
      </c>
      <c r="AQ213" s="117">
        <v>2.6</v>
      </c>
      <c r="AR213" s="44">
        <v>38681.760000000002</v>
      </c>
      <c r="AS213" s="60"/>
      <c r="AT213" s="71">
        <v>0.56000000000000005</v>
      </c>
      <c r="AU213" s="71">
        <v>0.45</v>
      </c>
      <c r="AV213" s="71">
        <v>0</v>
      </c>
      <c r="AW213" s="44">
        <v>68048.75</v>
      </c>
      <c r="AX213" s="60"/>
      <c r="AY213" s="140">
        <v>0.33</v>
      </c>
      <c r="AZ213" s="140">
        <v>0.15</v>
      </c>
      <c r="BA213" s="140">
        <v>0</v>
      </c>
      <c r="BB213" s="28">
        <v>28186.080000000002</v>
      </c>
      <c r="BC213" s="60"/>
      <c r="BD213" s="140">
        <v>1.1200000000000001</v>
      </c>
      <c r="BE213" s="140">
        <v>0.5</v>
      </c>
      <c r="BF213" s="140">
        <v>0</v>
      </c>
      <c r="BG213" s="44">
        <v>42675.66</v>
      </c>
      <c r="BH213" s="60"/>
      <c r="BI213" s="139">
        <v>0.56000000000000005</v>
      </c>
      <c r="BJ213" s="139">
        <v>0.25</v>
      </c>
      <c r="BK213" s="139">
        <v>0</v>
      </c>
      <c r="BL213" s="44">
        <v>58030.02</v>
      </c>
      <c r="BM213" s="60"/>
      <c r="BN213" s="140">
        <v>0.84</v>
      </c>
      <c r="BO213" s="140">
        <v>0.37</v>
      </c>
      <c r="BP213" s="140">
        <v>0</v>
      </c>
      <c r="BQ213" s="139">
        <v>31875.03</v>
      </c>
      <c r="BR213" s="60"/>
      <c r="BS213" s="140">
        <v>0.56000000000000005</v>
      </c>
      <c r="BT213" s="140">
        <v>0.25</v>
      </c>
      <c r="BU213" s="140">
        <v>0</v>
      </c>
      <c r="BV213" s="44">
        <v>87850.98</v>
      </c>
      <c r="BW213" s="60"/>
      <c r="BX213" s="140">
        <v>0.56000000000000005</v>
      </c>
      <c r="BY213" s="140">
        <v>0.25</v>
      </c>
      <c r="BZ213" s="140">
        <v>0</v>
      </c>
      <c r="CA213" s="44">
        <v>75798.179999999993</v>
      </c>
      <c r="CB213" s="60"/>
      <c r="CC213" s="140">
        <v>1.1200000000000001</v>
      </c>
      <c r="CD213" s="140">
        <v>0.5</v>
      </c>
      <c r="CE213" s="140">
        <v>0</v>
      </c>
      <c r="CF213" s="44">
        <v>51209.82</v>
      </c>
      <c r="CG213" s="60"/>
      <c r="CH213" s="28">
        <v>1992750.77</v>
      </c>
      <c r="CI213" s="60"/>
      <c r="CJ213" s="64">
        <v>1954069.01</v>
      </c>
      <c r="CK213" s="124"/>
      <c r="CN213" s="151"/>
    </row>
    <row r="214" spans="1:92" x14ac:dyDescent="0.25">
      <c r="A214" s="116" t="s">
        <v>224</v>
      </c>
      <c r="B214" s="24" t="s">
        <v>225</v>
      </c>
      <c r="C214" s="27" t="s">
        <v>142</v>
      </c>
      <c r="D214" s="27" t="s">
        <v>120</v>
      </c>
      <c r="E214" s="139">
        <v>206.72</v>
      </c>
      <c r="F214" s="68"/>
      <c r="G214" s="139">
        <v>91.16</v>
      </c>
      <c r="H214" s="139">
        <v>111.47999999999999</v>
      </c>
      <c r="I214" s="139">
        <v>111.47999999999999</v>
      </c>
      <c r="J214" s="68">
        <v>207</v>
      </c>
      <c r="K214" s="139">
        <v>138.22999999999999</v>
      </c>
      <c r="L214" s="139">
        <v>134.14999999999998</v>
      </c>
      <c r="M214" s="139">
        <v>68.489999999999995</v>
      </c>
      <c r="N214" s="139">
        <v>0</v>
      </c>
      <c r="O214" s="60"/>
      <c r="P214" s="132">
        <v>40.784472956968024</v>
      </c>
      <c r="Q214" s="132">
        <v>50.375527043031973</v>
      </c>
      <c r="R214" s="132">
        <v>49.875527043031973</v>
      </c>
      <c r="S214" s="132">
        <v>61.604472956968017</v>
      </c>
      <c r="T214" s="132">
        <v>0</v>
      </c>
      <c r="U214" s="132">
        <v>0</v>
      </c>
      <c r="V214" s="126"/>
      <c r="W214" s="140">
        <v>5.23</v>
      </c>
      <c r="X214" s="140">
        <v>4.95</v>
      </c>
      <c r="Y214" s="140">
        <v>0</v>
      </c>
      <c r="Z214" s="139">
        <v>639965.69999999995</v>
      </c>
      <c r="AA214" s="60"/>
      <c r="AB214" s="140">
        <v>2.0299999999999998</v>
      </c>
      <c r="AC214" s="28">
        <v>127993.14</v>
      </c>
      <c r="AE214" s="140">
        <v>0.69</v>
      </c>
      <c r="AF214" s="140">
        <v>0.34</v>
      </c>
      <c r="AG214" s="140">
        <v>0</v>
      </c>
      <c r="AH214" s="44">
        <v>64750.95</v>
      </c>
      <c r="AI214" s="60"/>
      <c r="AJ214" s="140">
        <v>0.3</v>
      </c>
      <c r="AK214" s="140">
        <v>0.15</v>
      </c>
      <c r="AL214" s="140">
        <v>0</v>
      </c>
      <c r="AM214" s="44">
        <v>28289.25</v>
      </c>
      <c r="AO214" s="28">
        <v>13.959999999999999</v>
      </c>
      <c r="AP214" s="117">
        <v>4.68</v>
      </c>
      <c r="AQ214" s="117">
        <v>1.46</v>
      </c>
      <c r="AR214" s="44">
        <v>23547.200000000001</v>
      </c>
      <c r="AS214" s="60"/>
      <c r="AT214" s="71">
        <v>0.3</v>
      </c>
      <c r="AU214" s="71">
        <v>0.27</v>
      </c>
      <c r="AV214" s="71">
        <v>0</v>
      </c>
      <c r="AW214" s="44">
        <v>38403.75</v>
      </c>
      <c r="AX214" s="60"/>
      <c r="AY214" s="140">
        <v>0.18</v>
      </c>
      <c r="AZ214" s="140">
        <v>0.09</v>
      </c>
      <c r="BA214" s="140">
        <v>0</v>
      </c>
      <c r="BB214" s="28">
        <v>15854.67</v>
      </c>
      <c r="BC214" s="60"/>
      <c r="BD214" s="140">
        <v>0.61</v>
      </c>
      <c r="BE214" s="140">
        <v>0.3</v>
      </c>
      <c r="BF214" s="140">
        <v>0</v>
      </c>
      <c r="BG214" s="44">
        <v>23972.13</v>
      </c>
      <c r="BH214" s="60"/>
      <c r="BI214" s="139">
        <v>0.3</v>
      </c>
      <c r="BJ214" s="139">
        <v>0.15</v>
      </c>
      <c r="BK214" s="139">
        <v>0</v>
      </c>
      <c r="BL214" s="44">
        <v>32238.9</v>
      </c>
      <c r="BM214" s="60"/>
      <c r="BN214" s="140">
        <v>0.46</v>
      </c>
      <c r="BO214" s="140">
        <v>0.22</v>
      </c>
      <c r="BP214" s="140">
        <v>0</v>
      </c>
      <c r="BQ214" s="139">
        <v>17913.240000000002</v>
      </c>
      <c r="BR214" s="60"/>
      <c r="BS214" s="140">
        <v>0.3</v>
      </c>
      <c r="BT214" s="140">
        <v>0.15</v>
      </c>
      <c r="BU214" s="140">
        <v>0</v>
      </c>
      <c r="BV214" s="44">
        <v>48806.1</v>
      </c>
      <c r="BW214" s="60"/>
      <c r="BX214" s="140">
        <v>0.3</v>
      </c>
      <c r="BY214" s="140">
        <v>0.15</v>
      </c>
      <c r="BZ214" s="140">
        <v>0</v>
      </c>
      <c r="CA214" s="44">
        <v>42110.1</v>
      </c>
      <c r="CB214" s="60"/>
      <c r="CC214" s="140">
        <v>0.61</v>
      </c>
      <c r="CD214" s="140">
        <v>0.3</v>
      </c>
      <c r="CE214" s="140">
        <v>0</v>
      </c>
      <c r="CF214" s="44">
        <v>28766.01</v>
      </c>
      <c r="CG214" s="60"/>
      <c r="CH214" s="28">
        <v>1132611.1399999999</v>
      </c>
      <c r="CI214" s="60"/>
      <c r="CJ214" s="64">
        <v>1109063.94</v>
      </c>
      <c r="CK214" s="124"/>
      <c r="CN214" s="151"/>
    </row>
    <row r="215" spans="1:92" x14ac:dyDescent="0.25">
      <c r="A215" s="116" t="s">
        <v>401</v>
      </c>
      <c r="B215" s="24" t="s">
        <v>402</v>
      </c>
      <c r="C215" s="27" t="s">
        <v>142</v>
      </c>
      <c r="D215" s="27" t="s">
        <v>120</v>
      </c>
      <c r="E215" s="139">
        <v>360.14</v>
      </c>
      <c r="F215" s="68"/>
      <c r="G215" s="139">
        <v>151.49</v>
      </c>
      <c r="H215" s="139">
        <v>205.64999999999998</v>
      </c>
      <c r="I215" s="139">
        <v>205.64999999999998</v>
      </c>
      <c r="J215" s="68">
        <v>208</v>
      </c>
      <c r="K215" s="139">
        <v>242.81</v>
      </c>
      <c r="L215" s="139">
        <v>239.81</v>
      </c>
      <c r="M215" s="139">
        <v>117.33</v>
      </c>
      <c r="N215" s="139">
        <v>0</v>
      </c>
      <c r="O215" s="60"/>
      <c r="P215" s="132">
        <v>127.25261802094417</v>
      </c>
      <c r="Q215" s="132">
        <v>24.23738197905584</v>
      </c>
      <c r="R215" s="132">
        <v>172.7473819790558</v>
      </c>
      <c r="S215" s="132">
        <v>32.902618020944175</v>
      </c>
      <c r="T215" s="132">
        <v>0</v>
      </c>
      <c r="U215" s="132">
        <v>0</v>
      </c>
      <c r="V215" s="126"/>
      <c r="W215" s="140">
        <v>9.69</v>
      </c>
      <c r="X215" s="140">
        <v>9.9499999999999993</v>
      </c>
      <c r="Y215" s="140">
        <v>0</v>
      </c>
      <c r="Z215" s="139">
        <v>1234668.6000000001</v>
      </c>
      <c r="AA215" s="60"/>
      <c r="AB215" s="140">
        <v>3.92</v>
      </c>
      <c r="AC215" s="28">
        <v>246933.72</v>
      </c>
      <c r="AE215" s="140">
        <v>1.21</v>
      </c>
      <c r="AF215" s="140">
        <v>0.57999999999999996</v>
      </c>
      <c r="AG215" s="140">
        <v>0</v>
      </c>
      <c r="AH215" s="44">
        <v>112528.35</v>
      </c>
      <c r="AI215" s="60"/>
      <c r="AJ215" s="140">
        <v>0.53</v>
      </c>
      <c r="AK215" s="140">
        <v>0.26</v>
      </c>
      <c r="AL215" s="140">
        <v>0</v>
      </c>
      <c r="AM215" s="44">
        <v>49663.35</v>
      </c>
      <c r="AO215" s="28">
        <v>26.610000000000003</v>
      </c>
      <c r="AP215" s="117">
        <v>10.8</v>
      </c>
      <c r="AQ215" s="117">
        <v>2.5499999999999998</v>
      </c>
      <c r="AR215" s="44">
        <v>47072.58</v>
      </c>
      <c r="AS215" s="60"/>
      <c r="AT215" s="71">
        <v>0.53</v>
      </c>
      <c r="AU215" s="71">
        <v>0.46</v>
      </c>
      <c r="AV215" s="71">
        <v>0</v>
      </c>
      <c r="AW215" s="44">
        <v>66701.25</v>
      </c>
      <c r="AX215" s="60"/>
      <c r="AY215" s="140">
        <v>0.32</v>
      </c>
      <c r="AZ215" s="140">
        <v>0.15</v>
      </c>
      <c r="BA215" s="140">
        <v>0</v>
      </c>
      <c r="BB215" s="28">
        <v>27598.87</v>
      </c>
      <c r="BC215" s="60"/>
      <c r="BD215" s="140">
        <v>1.07</v>
      </c>
      <c r="BE215" s="140">
        <v>0.52</v>
      </c>
      <c r="BF215" s="140">
        <v>0</v>
      </c>
      <c r="BG215" s="44">
        <v>41885.370000000003</v>
      </c>
      <c r="BH215" s="60"/>
      <c r="BI215" s="139">
        <v>0.53</v>
      </c>
      <c r="BJ215" s="139">
        <v>0.26</v>
      </c>
      <c r="BK215" s="139">
        <v>0</v>
      </c>
      <c r="BL215" s="44">
        <v>56597.18</v>
      </c>
      <c r="BM215" s="60"/>
      <c r="BN215" s="140">
        <v>0.8</v>
      </c>
      <c r="BO215" s="140">
        <v>0.39</v>
      </c>
      <c r="BP215" s="140">
        <v>0</v>
      </c>
      <c r="BQ215" s="139">
        <v>31348.17</v>
      </c>
      <c r="BR215" s="60"/>
      <c r="BS215" s="140">
        <v>0.53</v>
      </c>
      <c r="BT215" s="140">
        <v>0.26</v>
      </c>
      <c r="BU215" s="140">
        <v>0</v>
      </c>
      <c r="BV215" s="44">
        <v>85681.82</v>
      </c>
      <c r="BW215" s="60"/>
      <c r="BX215" s="140">
        <v>0.53</v>
      </c>
      <c r="BY215" s="140">
        <v>0.26</v>
      </c>
      <c r="BZ215" s="140">
        <v>0</v>
      </c>
      <c r="CA215" s="44">
        <v>73926.62</v>
      </c>
      <c r="CB215" s="60"/>
      <c r="CC215" s="140">
        <v>1.07</v>
      </c>
      <c r="CD215" s="140">
        <v>0.52</v>
      </c>
      <c r="CE215" s="140">
        <v>0</v>
      </c>
      <c r="CF215" s="44">
        <v>50261.49</v>
      </c>
      <c r="CG215" s="60"/>
      <c r="CH215" s="28">
        <v>2124867.37</v>
      </c>
      <c r="CI215" s="60"/>
      <c r="CJ215" s="64">
        <v>2077794.79</v>
      </c>
      <c r="CK215" s="124"/>
      <c r="CN215" s="151"/>
    </row>
    <row r="216" spans="1:92" x14ac:dyDescent="0.25">
      <c r="A216" s="116" t="s">
        <v>453</v>
      </c>
      <c r="B216" s="24" t="s">
        <v>454</v>
      </c>
      <c r="C216" s="27" t="s">
        <v>433</v>
      </c>
      <c r="D216" s="27" t="s">
        <v>12</v>
      </c>
      <c r="E216" s="139">
        <v>234.75</v>
      </c>
      <c r="F216" s="68"/>
      <c r="G216" s="139">
        <v>66.5</v>
      </c>
      <c r="H216" s="139">
        <v>99</v>
      </c>
      <c r="I216" s="139">
        <v>167.5</v>
      </c>
      <c r="J216" s="68">
        <v>209</v>
      </c>
      <c r="K216" s="139">
        <v>106.75</v>
      </c>
      <c r="L216" s="139">
        <v>106</v>
      </c>
      <c r="M216" s="139">
        <v>59.5</v>
      </c>
      <c r="N216" s="139">
        <v>68.5</v>
      </c>
      <c r="O216" s="60"/>
      <c r="P216" s="132">
        <v>15.914529914529915</v>
      </c>
      <c r="Q216" s="132">
        <v>50.585470085470085</v>
      </c>
      <c r="R216" s="132">
        <v>23.692307692307693</v>
      </c>
      <c r="S216" s="132">
        <v>75.307692307692307</v>
      </c>
      <c r="T216" s="132">
        <v>16.393162393162395</v>
      </c>
      <c r="U216" s="132">
        <v>52.106837606837601</v>
      </c>
      <c r="V216" s="126"/>
      <c r="W216" s="140">
        <v>3.59</v>
      </c>
      <c r="X216" s="140">
        <v>4.1900000000000004</v>
      </c>
      <c r="Y216" s="140">
        <v>2.9</v>
      </c>
      <c r="Z216" s="139">
        <v>698371.1</v>
      </c>
      <c r="AA216" s="60"/>
      <c r="AB216" s="140">
        <v>2.52</v>
      </c>
      <c r="AC216" s="28">
        <v>167571.43</v>
      </c>
      <c r="AE216" s="140">
        <v>0.53</v>
      </c>
      <c r="AF216" s="140">
        <v>0.28999999999999998</v>
      </c>
      <c r="AG216" s="140">
        <v>0.34</v>
      </c>
      <c r="AH216" s="44">
        <v>76085.740000000005</v>
      </c>
      <c r="AI216" s="60"/>
      <c r="AJ216" s="140">
        <v>0.23</v>
      </c>
      <c r="AK216" s="140">
        <v>0.13</v>
      </c>
      <c r="AL216" s="140">
        <v>0.11</v>
      </c>
      <c r="AM216" s="44">
        <v>30569.66</v>
      </c>
      <c r="AO216" s="28">
        <v>15.129999999999999</v>
      </c>
      <c r="AP216" s="117">
        <v>3.02</v>
      </c>
      <c r="AQ216" s="117">
        <v>1.66</v>
      </c>
      <c r="AR216" s="44">
        <v>23044.85</v>
      </c>
      <c r="AS216" s="60"/>
      <c r="AT216" s="71">
        <v>0.23</v>
      </c>
      <c r="AU216" s="71">
        <v>0.23</v>
      </c>
      <c r="AV216" s="71">
        <v>0.27</v>
      </c>
      <c r="AW216" s="44">
        <v>52164.55</v>
      </c>
      <c r="AX216" s="60"/>
      <c r="AY216" s="140">
        <v>0.14000000000000001</v>
      </c>
      <c r="AZ216" s="140">
        <v>7.0000000000000007E-2</v>
      </c>
      <c r="BA216" s="140">
        <v>0.09</v>
      </c>
      <c r="BB216" s="28">
        <v>17616.3</v>
      </c>
      <c r="BC216" s="60"/>
      <c r="BD216" s="140">
        <v>0.47</v>
      </c>
      <c r="BE216" s="140">
        <v>0.26</v>
      </c>
      <c r="BF216" s="140">
        <v>0.34</v>
      </c>
      <c r="BG216" s="44">
        <v>28187.01</v>
      </c>
      <c r="BH216" s="60"/>
      <c r="BI216" s="139">
        <v>0.23</v>
      </c>
      <c r="BJ216" s="139">
        <v>0.13</v>
      </c>
      <c r="BK216" s="139">
        <v>0.11</v>
      </c>
      <c r="BL216" s="44">
        <v>33671.74</v>
      </c>
      <c r="BM216" s="60"/>
      <c r="BN216" s="140">
        <v>0.35</v>
      </c>
      <c r="BO216" s="140">
        <v>0.19</v>
      </c>
      <c r="BP216" s="140">
        <v>0.22</v>
      </c>
      <c r="BQ216" s="139">
        <v>20020.68</v>
      </c>
      <c r="BR216" s="60"/>
      <c r="BS216" s="140">
        <v>0.23</v>
      </c>
      <c r="BT216" s="140">
        <v>0.13</v>
      </c>
      <c r="BU216" s="140">
        <v>0.11</v>
      </c>
      <c r="BV216" s="44">
        <v>50975.26</v>
      </c>
      <c r="BW216" s="60"/>
      <c r="BX216" s="140">
        <v>0.23</v>
      </c>
      <c r="BY216" s="140">
        <v>0.13</v>
      </c>
      <c r="BZ216" s="140">
        <v>0.11</v>
      </c>
      <c r="CA216" s="44">
        <v>43981.66</v>
      </c>
      <c r="CB216" s="60"/>
      <c r="CC216" s="140">
        <v>0.47</v>
      </c>
      <c r="CD216" s="140">
        <v>0.26</v>
      </c>
      <c r="CE216" s="140">
        <v>0.34</v>
      </c>
      <c r="CF216" s="44">
        <v>33823.769999999997</v>
      </c>
      <c r="CG216" s="60"/>
      <c r="CH216" s="28">
        <v>1276083.75</v>
      </c>
      <c r="CI216" s="60"/>
      <c r="CJ216" s="64">
        <v>1253038.8999999999</v>
      </c>
      <c r="CK216" s="124"/>
      <c r="CN216" s="151"/>
    </row>
    <row r="217" spans="1:92" x14ac:dyDescent="0.25">
      <c r="A217" s="116" t="s">
        <v>175</v>
      </c>
      <c r="B217" s="24" t="s">
        <v>176</v>
      </c>
      <c r="C217" s="27" t="s">
        <v>142</v>
      </c>
      <c r="D217" s="27" t="s">
        <v>120</v>
      </c>
      <c r="E217" s="139">
        <v>14863.25</v>
      </c>
      <c r="F217" s="68"/>
      <c r="G217" s="139">
        <v>6549.75</v>
      </c>
      <c r="H217" s="139">
        <v>8149.5</v>
      </c>
      <c r="I217" s="139">
        <v>8149.5</v>
      </c>
      <c r="J217" s="68">
        <v>210</v>
      </c>
      <c r="K217" s="139">
        <v>9989.75</v>
      </c>
      <c r="L217" s="139">
        <v>9825.75</v>
      </c>
      <c r="M217" s="139">
        <v>4873.5</v>
      </c>
      <c r="N217" s="139">
        <v>0</v>
      </c>
      <c r="O217" s="60"/>
      <c r="P217" s="132">
        <v>2248.8622378692794</v>
      </c>
      <c r="Q217" s="132">
        <v>4300.8877621307201</v>
      </c>
      <c r="R217" s="132">
        <v>2798.1377621307211</v>
      </c>
      <c r="S217" s="132">
        <v>5351.3622378692789</v>
      </c>
      <c r="T217" s="132">
        <v>0</v>
      </c>
      <c r="U217" s="132">
        <v>0</v>
      </c>
      <c r="V217" s="126"/>
      <c r="W217" s="140">
        <v>364.96</v>
      </c>
      <c r="X217" s="140">
        <v>353.96</v>
      </c>
      <c r="Y217" s="140">
        <v>0</v>
      </c>
      <c r="Z217" s="139">
        <v>45194905.799999997</v>
      </c>
      <c r="AA217" s="60"/>
      <c r="AB217" s="140">
        <v>143.78</v>
      </c>
      <c r="AC217" s="28">
        <v>9038981.1600000001</v>
      </c>
      <c r="AE217" s="140">
        <v>49.94</v>
      </c>
      <c r="AF217" s="140">
        <v>24.36</v>
      </c>
      <c r="AG217" s="140">
        <v>0</v>
      </c>
      <c r="AH217" s="44">
        <v>4670869.5</v>
      </c>
      <c r="AI217" s="60"/>
      <c r="AJ217" s="140">
        <v>22.19</v>
      </c>
      <c r="AK217" s="140">
        <v>10.83</v>
      </c>
      <c r="AL217" s="140">
        <v>0</v>
      </c>
      <c r="AM217" s="44">
        <v>2075802.3</v>
      </c>
      <c r="AO217" s="28">
        <v>989.81999999999994</v>
      </c>
      <c r="AP217" s="117">
        <v>340.94999999999993</v>
      </c>
      <c r="AQ217" s="117">
        <v>105.41</v>
      </c>
      <c r="AR217" s="44">
        <v>1681686.41</v>
      </c>
      <c r="AS217" s="60"/>
      <c r="AT217" s="71">
        <v>22.19</v>
      </c>
      <c r="AU217" s="71">
        <v>19.489999999999998</v>
      </c>
      <c r="AV217" s="71">
        <v>0</v>
      </c>
      <c r="AW217" s="44">
        <v>2808190</v>
      </c>
      <c r="AX217" s="60"/>
      <c r="AY217" s="140">
        <v>13.31</v>
      </c>
      <c r="AZ217" s="140">
        <v>6.49</v>
      </c>
      <c r="BA217" s="140">
        <v>0</v>
      </c>
      <c r="BB217" s="28">
        <v>1162675.8</v>
      </c>
      <c r="BC217" s="60"/>
      <c r="BD217" s="140">
        <v>44.39</v>
      </c>
      <c r="BE217" s="140">
        <v>21.66</v>
      </c>
      <c r="BF217" s="140">
        <v>0</v>
      </c>
      <c r="BG217" s="44">
        <v>1739955.15</v>
      </c>
      <c r="BH217" s="60"/>
      <c r="BI217" s="139">
        <v>22.19</v>
      </c>
      <c r="BJ217" s="139">
        <v>10.83</v>
      </c>
      <c r="BK217" s="139">
        <v>0</v>
      </c>
      <c r="BL217" s="44">
        <v>2365618.84</v>
      </c>
      <c r="BM217" s="60"/>
      <c r="BN217" s="140">
        <v>33.29</v>
      </c>
      <c r="BO217" s="140">
        <v>16.239999999999998</v>
      </c>
      <c r="BP217" s="140">
        <v>0</v>
      </c>
      <c r="BQ217" s="139">
        <v>1304768.79</v>
      </c>
      <c r="BR217" s="60"/>
      <c r="BS217" s="140">
        <v>22.19</v>
      </c>
      <c r="BT217" s="140">
        <v>10.83</v>
      </c>
      <c r="BU217" s="140">
        <v>0</v>
      </c>
      <c r="BV217" s="44">
        <v>3581283.16</v>
      </c>
      <c r="BW217" s="60"/>
      <c r="BX217" s="140">
        <v>22.19</v>
      </c>
      <c r="BY217" s="140">
        <v>10.83</v>
      </c>
      <c r="BZ217" s="140">
        <v>0</v>
      </c>
      <c r="CA217" s="44">
        <v>3089945.56</v>
      </c>
      <c r="CB217" s="60"/>
      <c r="CC217" s="140">
        <v>44.39</v>
      </c>
      <c r="CD217" s="140">
        <v>21.66</v>
      </c>
      <c r="CE217" s="140">
        <v>0</v>
      </c>
      <c r="CF217" s="44">
        <v>2087906.55</v>
      </c>
      <c r="CG217" s="60"/>
      <c r="CH217" s="28">
        <v>80802589.019999996</v>
      </c>
      <c r="CI217" s="60"/>
      <c r="CJ217" s="64">
        <v>79120902.609999999</v>
      </c>
      <c r="CK217" s="124"/>
      <c r="CN217" s="151"/>
    </row>
    <row r="218" spans="1:92" x14ac:dyDescent="0.25">
      <c r="A218" s="116" t="s">
        <v>230</v>
      </c>
      <c r="B218" s="24" t="s">
        <v>231</v>
      </c>
      <c r="C218" s="27" t="s">
        <v>142</v>
      </c>
      <c r="D218" s="27" t="s">
        <v>120</v>
      </c>
      <c r="E218" s="139">
        <v>1334.22</v>
      </c>
      <c r="F218" s="68"/>
      <c r="G218" s="139">
        <v>618.49</v>
      </c>
      <c r="H218" s="139">
        <v>701.31999999999994</v>
      </c>
      <c r="I218" s="139">
        <v>701.31999999999994</v>
      </c>
      <c r="J218" s="68">
        <v>211</v>
      </c>
      <c r="K218" s="139">
        <v>922.40000000000009</v>
      </c>
      <c r="L218" s="139">
        <v>907.99</v>
      </c>
      <c r="M218" s="139">
        <v>411.82</v>
      </c>
      <c r="N218" s="139">
        <v>0</v>
      </c>
      <c r="O218" s="60"/>
      <c r="P218" s="132">
        <v>437.22291087353489</v>
      </c>
      <c r="Q218" s="132">
        <v>181.26708912646512</v>
      </c>
      <c r="R218" s="132">
        <v>495.77708912646517</v>
      </c>
      <c r="S218" s="132">
        <v>205.54291087353477</v>
      </c>
      <c r="T218" s="132">
        <v>0</v>
      </c>
      <c r="U218" s="132">
        <v>0</v>
      </c>
      <c r="V218" s="126"/>
      <c r="W218" s="140">
        <v>38.21</v>
      </c>
      <c r="X218" s="140">
        <v>33.01</v>
      </c>
      <c r="Y218" s="140">
        <v>0</v>
      </c>
      <c r="Z218" s="139">
        <v>4477245.3</v>
      </c>
      <c r="AA218" s="60"/>
      <c r="AB218" s="140">
        <v>14.24</v>
      </c>
      <c r="AC218" s="28">
        <v>895449.06</v>
      </c>
      <c r="AE218" s="140">
        <v>4.6100000000000003</v>
      </c>
      <c r="AF218" s="140">
        <v>2.0499999999999998</v>
      </c>
      <c r="AG218" s="140">
        <v>0</v>
      </c>
      <c r="AH218" s="44">
        <v>418680.9</v>
      </c>
      <c r="AI218" s="60"/>
      <c r="AJ218" s="140">
        <v>2.04</v>
      </c>
      <c r="AK218" s="140">
        <v>0.91</v>
      </c>
      <c r="AL218" s="140">
        <v>0</v>
      </c>
      <c r="AM218" s="44">
        <v>185451.75</v>
      </c>
      <c r="AO218" s="28">
        <v>96.83</v>
      </c>
      <c r="AP218" s="117">
        <v>44.98</v>
      </c>
      <c r="AQ218" s="117">
        <v>9.4600000000000009</v>
      </c>
      <c r="AR218" s="44">
        <v>178337</v>
      </c>
      <c r="AS218" s="60"/>
      <c r="AT218" s="71">
        <v>2.04</v>
      </c>
      <c r="AU218" s="71">
        <v>1.64</v>
      </c>
      <c r="AV218" s="71">
        <v>0</v>
      </c>
      <c r="AW218" s="44">
        <v>247940</v>
      </c>
      <c r="AX218" s="60"/>
      <c r="AY218" s="140">
        <v>1.22</v>
      </c>
      <c r="AZ218" s="140">
        <v>0.54</v>
      </c>
      <c r="BA218" s="140">
        <v>0</v>
      </c>
      <c r="BB218" s="28">
        <v>103348.96</v>
      </c>
      <c r="BC218" s="60"/>
      <c r="BD218" s="140">
        <v>4.09</v>
      </c>
      <c r="BE218" s="140">
        <v>1.83</v>
      </c>
      <c r="BF218" s="140">
        <v>0</v>
      </c>
      <c r="BG218" s="44">
        <v>155950.56</v>
      </c>
      <c r="BH218" s="60"/>
      <c r="BI218" s="139">
        <v>2.04</v>
      </c>
      <c r="BJ218" s="139">
        <v>0.91</v>
      </c>
      <c r="BK218" s="139">
        <v>0</v>
      </c>
      <c r="BL218" s="44">
        <v>211343.9</v>
      </c>
      <c r="BM218" s="60"/>
      <c r="BN218" s="140">
        <v>3.07</v>
      </c>
      <c r="BO218" s="140">
        <v>1.37</v>
      </c>
      <c r="BP218" s="140">
        <v>0</v>
      </c>
      <c r="BQ218" s="139">
        <v>116962.92</v>
      </c>
      <c r="BR218" s="60"/>
      <c r="BS218" s="140">
        <v>2.04</v>
      </c>
      <c r="BT218" s="140">
        <v>0.91</v>
      </c>
      <c r="BU218" s="140">
        <v>0</v>
      </c>
      <c r="BV218" s="44">
        <v>319951.09999999998</v>
      </c>
      <c r="BW218" s="60"/>
      <c r="BX218" s="140">
        <v>2.04</v>
      </c>
      <c r="BY218" s="140">
        <v>0.91</v>
      </c>
      <c r="BZ218" s="140">
        <v>0</v>
      </c>
      <c r="CA218" s="44">
        <v>276055.09999999998</v>
      </c>
      <c r="CB218" s="60"/>
      <c r="CC218" s="140">
        <v>4.09</v>
      </c>
      <c r="CD218" s="140">
        <v>1.83</v>
      </c>
      <c r="CE218" s="140">
        <v>0</v>
      </c>
      <c r="CF218" s="44">
        <v>187137.12</v>
      </c>
      <c r="CG218" s="60"/>
      <c r="CH218" s="28">
        <v>7773853.6699999999</v>
      </c>
      <c r="CI218" s="60"/>
      <c r="CJ218" s="64">
        <v>7595516.6699999999</v>
      </c>
      <c r="CK218" s="124"/>
      <c r="CN218" s="151"/>
    </row>
    <row r="219" spans="1:92" x14ac:dyDescent="0.25">
      <c r="A219" s="116" t="s">
        <v>53</v>
      </c>
      <c r="B219" s="24" t="s">
        <v>54</v>
      </c>
      <c r="C219" s="27" t="s">
        <v>52</v>
      </c>
      <c r="D219" s="27" t="s">
        <v>12</v>
      </c>
      <c r="E219" s="139">
        <v>222.25</v>
      </c>
      <c r="F219" s="68"/>
      <c r="G219" s="139">
        <v>58.5</v>
      </c>
      <c r="H219" s="139">
        <v>97.5</v>
      </c>
      <c r="I219" s="139">
        <v>163</v>
      </c>
      <c r="J219" s="68">
        <v>212</v>
      </c>
      <c r="K219" s="139">
        <v>92.75</v>
      </c>
      <c r="L219" s="139">
        <v>92</v>
      </c>
      <c r="M219" s="139">
        <v>64</v>
      </c>
      <c r="N219" s="139">
        <v>65.5</v>
      </c>
      <c r="O219" s="60"/>
      <c r="P219" s="132">
        <v>30.636568848758465</v>
      </c>
      <c r="Q219" s="132">
        <v>27.863431151241535</v>
      </c>
      <c r="R219" s="132">
        <v>51.060948081264108</v>
      </c>
      <c r="S219" s="132">
        <v>46.439051918735892</v>
      </c>
      <c r="T219" s="132">
        <v>34.302483069977427</v>
      </c>
      <c r="U219" s="132">
        <v>31.197516930022573</v>
      </c>
      <c r="V219" s="126"/>
      <c r="W219" s="140">
        <v>3.43</v>
      </c>
      <c r="X219" s="140">
        <v>4.41</v>
      </c>
      <c r="Y219" s="140">
        <v>2.96</v>
      </c>
      <c r="Z219" s="139">
        <v>706472.95999999996</v>
      </c>
      <c r="AA219" s="60"/>
      <c r="AB219" s="140">
        <v>2.5499999999999998</v>
      </c>
      <c r="AC219" s="28">
        <v>169768.98</v>
      </c>
      <c r="AE219" s="140">
        <v>0.46</v>
      </c>
      <c r="AF219" s="140">
        <v>0.32</v>
      </c>
      <c r="AG219" s="140">
        <v>0.32</v>
      </c>
      <c r="AH219" s="44">
        <v>72127.820000000007</v>
      </c>
      <c r="AI219" s="60"/>
      <c r="AJ219" s="140">
        <v>0.2</v>
      </c>
      <c r="AK219" s="140">
        <v>0.14000000000000001</v>
      </c>
      <c r="AL219" s="140">
        <v>0.1</v>
      </c>
      <c r="AM219" s="44">
        <v>28590.7</v>
      </c>
      <c r="AO219" s="28">
        <v>15.170000000000002</v>
      </c>
      <c r="AP219" s="117">
        <v>4.42</v>
      </c>
      <c r="AQ219" s="117">
        <v>1.57</v>
      </c>
      <c r="AR219" s="44">
        <v>24764.71</v>
      </c>
      <c r="AS219" s="60"/>
      <c r="AT219" s="71">
        <v>0.2</v>
      </c>
      <c r="AU219" s="71">
        <v>0.25</v>
      </c>
      <c r="AV219" s="71">
        <v>0.26</v>
      </c>
      <c r="AW219" s="44">
        <v>50706.65</v>
      </c>
      <c r="AX219" s="60"/>
      <c r="AY219" s="140">
        <v>0.12</v>
      </c>
      <c r="AZ219" s="140">
        <v>0.08</v>
      </c>
      <c r="BA219" s="140">
        <v>0.08</v>
      </c>
      <c r="BB219" s="28">
        <v>16441.88</v>
      </c>
      <c r="BC219" s="60"/>
      <c r="BD219" s="140">
        <v>0.41</v>
      </c>
      <c r="BE219" s="140">
        <v>0.28000000000000003</v>
      </c>
      <c r="BF219" s="140">
        <v>0.32</v>
      </c>
      <c r="BG219" s="44">
        <v>26606.43</v>
      </c>
      <c r="BH219" s="60"/>
      <c r="BI219" s="139">
        <v>0.2</v>
      </c>
      <c r="BJ219" s="139">
        <v>0.14000000000000001</v>
      </c>
      <c r="BK219" s="139">
        <v>0.1</v>
      </c>
      <c r="BL219" s="44">
        <v>31522.48</v>
      </c>
      <c r="BM219" s="60"/>
      <c r="BN219" s="140">
        <v>0.3</v>
      </c>
      <c r="BO219" s="140">
        <v>0.21</v>
      </c>
      <c r="BP219" s="140">
        <v>0.21</v>
      </c>
      <c r="BQ219" s="139">
        <v>18966.96</v>
      </c>
      <c r="BR219" s="60"/>
      <c r="BS219" s="140">
        <v>0.2</v>
      </c>
      <c r="BT219" s="140">
        <v>0.14000000000000001</v>
      </c>
      <c r="BU219" s="140">
        <v>0.1</v>
      </c>
      <c r="BV219" s="44">
        <v>47721.52</v>
      </c>
      <c r="BW219" s="60"/>
      <c r="BX219" s="140">
        <v>0.2</v>
      </c>
      <c r="BY219" s="140">
        <v>0.14000000000000001</v>
      </c>
      <c r="BZ219" s="140">
        <v>0.1</v>
      </c>
      <c r="CA219" s="44">
        <v>41174.32</v>
      </c>
      <c r="CB219" s="60"/>
      <c r="CC219" s="140">
        <v>0.41</v>
      </c>
      <c r="CD219" s="140">
        <v>0.28000000000000003</v>
      </c>
      <c r="CE219" s="140">
        <v>0.32</v>
      </c>
      <c r="CF219" s="44">
        <v>31927.11</v>
      </c>
      <c r="CG219" s="60"/>
      <c r="CH219" s="28">
        <v>1266792.52</v>
      </c>
      <c r="CI219" s="60"/>
      <c r="CJ219" s="64">
        <v>1242027.81</v>
      </c>
      <c r="CK219" s="124"/>
      <c r="CN219" s="151"/>
    </row>
    <row r="220" spans="1:92" x14ac:dyDescent="0.25">
      <c r="A220" s="116" t="s">
        <v>547</v>
      </c>
      <c r="B220" s="24" t="s">
        <v>548</v>
      </c>
      <c r="C220" s="27" t="s">
        <v>546</v>
      </c>
      <c r="D220" s="27" t="s">
        <v>12</v>
      </c>
      <c r="E220" s="139">
        <v>1144.46</v>
      </c>
      <c r="F220" s="68"/>
      <c r="G220" s="139">
        <v>337.83</v>
      </c>
      <c r="H220" s="139">
        <v>463.30999999999995</v>
      </c>
      <c r="I220" s="139">
        <v>798.80000000000007</v>
      </c>
      <c r="J220" s="68">
        <v>213</v>
      </c>
      <c r="K220" s="139">
        <v>520.9799999999999</v>
      </c>
      <c r="L220" s="139">
        <v>513.15</v>
      </c>
      <c r="M220" s="139">
        <v>287.99</v>
      </c>
      <c r="N220" s="139">
        <v>335.48999999999995</v>
      </c>
      <c r="O220" s="60"/>
      <c r="P220" s="132">
        <v>145.63815841566736</v>
      </c>
      <c r="Q220" s="132">
        <v>192.19184158433262</v>
      </c>
      <c r="R220" s="132">
        <v>199.73245471261532</v>
      </c>
      <c r="S220" s="132">
        <v>263.57754528738462</v>
      </c>
      <c r="T220" s="132">
        <v>144.62938687171723</v>
      </c>
      <c r="U220" s="132">
        <v>190.86061312828272</v>
      </c>
      <c r="V220" s="126"/>
      <c r="W220" s="140">
        <v>19.309999999999999</v>
      </c>
      <c r="X220" s="140">
        <v>20.52</v>
      </c>
      <c r="Y220" s="140">
        <v>14.86</v>
      </c>
      <c r="Z220" s="139">
        <v>3576299.71</v>
      </c>
      <c r="AA220" s="60"/>
      <c r="AB220" s="140">
        <v>12.91</v>
      </c>
      <c r="AC220" s="28">
        <v>858209.09</v>
      </c>
      <c r="AE220" s="140">
        <v>2.6</v>
      </c>
      <c r="AF220" s="140">
        <v>1.43</v>
      </c>
      <c r="AG220" s="140">
        <v>1.67</v>
      </c>
      <c r="AH220" s="44">
        <v>373863.17</v>
      </c>
      <c r="AI220" s="60"/>
      <c r="AJ220" s="140">
        <v>1.1499999999999999</v>
      </c>
      <c r="AK220" s="140">
        <v>0.63</v>
      </c>
      <c r="AL220" s="140">
        <v>0.55000000000000004</v>
      </c>
      <c r="AM220" s="44">
        <v>151591</v>
      </c>
      <c r="AO220" s="28">
        <v>77.139999999999986</v>
      </c>
      <c r="AP220" s="117">
        <v>20.189999999999998</v>
      </c>
      <c r="AQ220" s="117">
        <v>8.11</v>
      </c>
      <c r="AR220" s="44">
        <v>123191.35</v>
      </c>
      <c r="AS220" s="60"/>
      <c r="AT220" s="71">
        <v>1.1499999999999999</v>
      </c>
      <c r="AU220" s="71">
        <v>1.1499999999999999</v>
      </c>
      <c r="AV220" s="71">
        <v>1.34</v>
      </c>
      <c r="AW220" s="44">
        <v>260038.6</v>
      </c>
      <c r="AX220" s="60"/>
      <c r="AY220" s="140">
        <v>0.69</v>
      </c>
      <c r="AZ220" s="140">
        <v>0.38</v>
      </c>
      <c r="BA220" s="140">
        <v>0.44</v>
      </c>
      <c r="BB220" s="28">
        <v>88668.71</v>
      </c>
      <c r="BC220" s="60"/>
      <c r="BD220" s="140">
        <v>2.31</v>
      </c>
      <c r="BE220" s="140">
        <v>1.27</v>
      </c>
      <c r="BF220" s="140">
        <v>1.67</v>
      </c>
      <c r="BG220" s="44">
        <v>138300.75</v>
      </c>
      <c r="BH220" s="60"/>
      <c r="BI220" s="139">
        <v>1.1499999999999999</v>
      </c>
      <c r="BJ220" s="139">
        <v>0.63</v>
      </c>
      <c r="BK220" s="139">
        <v>0.55000000000000004</v>
      </c>
      <c r="BL220" s="44">
        <v>166925.85999999999</v>
      </c>
      <c r="BM220" s="60"/>
      <c r="BN220" s="140">
        <v>1.73</v>
      </c>
      <c r="BO220" s="140">
        <v>0.95</v>
      </c>
      <c r="BP220" s="140">
        <v>1.1100000000000001</v>
      </c>
      <c r="BQ220" s="139">
        <v>99839.97</v>
      </c>
      <c r="BR220" s="60"/>
      <c r="BS220" s="140">
        <v>1.1499999999999999</v>
      </c>
      <c r="BT220" s="140">
        <v>0.63</v>
      </c>
      <c r="BU220" s="140">
        <v>0.55000000000000004</v>
      </c>
      <c r="BV220" s="44">
        <v>252707.14</v>
      </c>
      <c r="BW220" s="60"/>
      <c r="BX220" s="140">
        <v>1.1499999999999999</v>
      </c>
      <c r="BY220" s="140">
        <v>0.63</v>
      </c>
      <c r="BZ220" s="140">
        <v>0.55000000000000004</v>
      </c>
      <c r="CA220" s="44">
        <v>218036.74</v>
      </c>
      <c r="CB220" s="60"/>
      <c r="CC220" s="140">
        <v>2.31</v>
      </c>
      <c r="CD220" s="140">
        <v>1.27</v>
      </c>
      <c r="CE220" s="140">
        <v>1.67</v>
      </c>
      <c r="CF220" s="44">
        <v>165957.75</v>
      </c>
      <c r="CG220" s="60"/>
      <c r="CH220" s="28">
        <v>6473629.8399999999</v>
      </c>
      <c r="CI220" s="60"/>
      <c r="CJ220" s="64">
        <v>6350438.4900000002</v>
      </c>
      <c r="CK220" s="124"/>
      <c r="CN220" s="151"/>
    </row>
    <row r="221" spans="1:92" x14ac:dyDescent="0.25">
      <c r="A221" s="116" t="s">
        <v>528</v>
      </c>
      <c r="B221" s="24" t="s">
        <v>529</v>
      </c>
      <c r="C221" s="27" t="s">
        <v>530</v>
      </c>
      <c r="D221" s="27" t="s">
        <v>12</v>
      </c>
      <c r="E221" s="139">
        <v>366.45</v>
      </c>
      <c r="F221" s="68"/>
      <c r="G221" s="139">
        <v>99.49</v>
      </c>
      <c r="H221" s="139">
        <v>151.47999999999999</v>
      </c>
      <c r="I221" s="139">
        <v>263.63</v>
      </c>
      <c r="J221" s="68">
        <v>214</v>
      </c>
      <c r="K221" s="139">
        <v>161.30999999999997</v>
      </c>
      <c r="L221" s="139">
        <v>157.97999999999999</v>
      </c>
      <c r="M221" s="139">
        <v>92.99</v>
      </c>
      <c r="N221" s="139">
        <v>112.15</v>
      </c>
      <c r="O221" s="60"/>
      <c r="P221" s="132">
        <v>52.05744657413527</v>
      </c>
      <c r="Q221" s="132">
        <v>47.432553425864725</v>
      </c>
      <c r="R221" s="132">
        <v>79.260850407578758</v>
      </c>
      <c r="S221" s="132">
        <v>72.219149592421232</v>
      </c>
      <c r="T221" s="132">
        <v>58.681703018285972</v>
      </c>
      <c r="U221" s="132">
        <v>53.468296981714033</v>
      </c>
      <c r="V221" s="126"/>
      <c r="W221" s="140">
        <v>5.84</v>
      </c>
      <c r="X221" s="140">
        <v>6.85</v>
      </c>
      <c r="Y221" s="140">
        <v>5.07</v>
      </c>
      <c r="Z221" s="139">
        <v>1163638.47</v>
      </c>
      <c r="AA221" s="60"/>
      <c r="AB221" s="140">
        <v>4.22</v>
      </c>
      <c r="AC221" s="28">
        <v>281499.71000000002</v>
      </c>
      <c r="AE221" s="140">
        <v>0.8</v>
      </c>
      <c r="AF221" s="140">
        <v>0.46</v>
      </c>
      <c r="AG221" s="140">
        <v>0.56000000000000005</v>
      </c>
      <c r="AH221" s="44">
        <v>119622.86</v>
      </c>
      <c r="AI221" s="60"/>
      <c r="AJ221" s="140">
        <v>0.35</v>
      </c>
      <c r="AK221" s="140">
        <v>0.2</v>
      </c>
      <c r="AL221" s="140">
        <v>0.18</v>
      </c>
      <c r="AM221" s="44">
        <v>47565.63</v>
      </c>
      <c r="AO221" s="28">
        <v>25</v>
      </c>
      <c r="AP221" s="117">
        <v>7.27</v>
      </c>
      <c r="AQ221" s="117">
        <v>2.59</v>
      </c>
      <c r="AR221" s="44">
        <v>40796</v>
      </c>
      <c r="AS221" s="60"/>
      <c r="AT221" s="71">
        <v>0.35</v>
      </c>
      <c r="AU221" s="71">
        <v>0.37</v>
      </c>
      <c r="AV221" s="71">
        <v>0.44</v>
      </c>
      <c r="AW221" s="44">
        <v>83012.600000000006</v>
      </c>
      <c r="AX221" s="60"/>
      <c r="AY221" s="140">
        <v>0.21</v>
      </c>
      <c r="AZ221" s="140">
        <v>0.12</v>
      </c>
      <c r="BA221" s="140">
        <v>0.14000000000000001</v>
      </c>
      <c r="BB221" s="28">
        <v>27598.87</v>
      </c>
      <c r="BC221" s="60"/>
      <c r="BD221" s="140">
        <v>0.71</v>
      </c>
      <c r="BE221" s="140">
        <v>0.41</v>
      </c>
      <c r="BF221" s="140">
        <v>0.56000000000000005</v>
      </c>
      <c r="BG221" s="44">
        <v>44256.24</v>
      </c>
      <c r="BH221" s="60"/>
      <c r="BI221" s="139">
        <v>0.35</v>
      </c>
      <c r="BJ221" s="139">
        <v>0.2</v>
      </c>
      <c r="BK221" s="139">
        <v>0.18</v>
      </c>
      <c r="BL221" s="44">
        <v>52298.66</v>
      </c>
      <c r="BM221" s="60"/>
      <c r="BN221" s="140">
        <v>0.53</v>
      </c>
      <c r="BO221" s="140">
        <v>0.3</v>
      </c>
      <c r="BP221" s="140">
        <v>0.37</v>
      </c>
      <c r="BQ221" s="139">
        <v>31611.599999999999</v>
      </c>
      <c r="BR221" s="60"/>
      <c r="BS221" s="140">
        <v>0.35</v>
      </c>
      <c r="BT221" s="140">
        <v>0.2</v>
      </c>
      <c r="BU221" s="140">
        <v>0.18</v>
      </c>
      <c r="BV221" s="44">
        <v>79174.34</v>
      </c>
      <c r="BW221" s="60"/>
      <c r="BX221" s="140">
        <v>0.35</v>
      </c>
      <c r="BY221" s="140">
        <v>0.2</v>
      </c>
      <c r="BZ221" s="140">
        <v>0.18</v>
      </c>
      <c r="CA221" s="44">
        <v>68311.94</v>
      </c>
      <c r="CB221" s="60"/>
      <c r="CC221" s="140">
        <v>0.71</v>
      </c>
      <c r="CD221" s="140">
        <v>0.41</v>
      </c>
      <c r="CE221" s="140">
        <v>0.56000000000000005</v>
      </c>
      <c r="CF221" s="44">
        <v>53106.48</v>
      </c>
      <c r="CG221" s="60"/>
      <c r="CH221" s="28">
        <v>2092493.4</v>
      </c>
      <c r="CI221" s="60"/>
      <c r="CJ221" s="64">
        <v>2051697.4</v>
      </c>
      <c r="CK221" s="124"/>
      <c r="CN221" s="151"/>
    </row>
    <row r="222" spans="1:92" x14ac:dyDescent="0.25">
      <c r="A222" s="116" t="s">
        <v>123</v>
      </c>
      <c r="B222" s="24" t="s">
        <v>124</v>
      </c>
      <c r="C222" s="27" t="s">
        <v>106</v>
      </c>
      <c r="D222" s="27" t="s">
        <v>120</v>
      </c>
      <c r="E222" s="139">
        <v>111.97</v>
      </c>
      <c r="F222" s="68"/>
      <c r="G222" s="139">
        <v>47.66</v>
      </c>
      <c r="H222" s="139">
        <v>63.149999999999991</v>
      </c>
      <c r="I222" s="139">
        <v>63.149999999999991</v>
      </c>
      <c r="J222" s="68">
        <v>215</v>
      </c>
      <c r="K222" s="139">
        <v>74.650000000000006</v>
      </c>
      <c r="L222" s="139">
        <v>73.489999999999995</v>
      </c>
      <c r="M222" s="139">
        <v>37.32</v>
      </c>
      <c r="N222" s="139">
        <v>0</v>
      </c>
      <c r="O222" s="60"/>
      <c r="P222" s="132">
        <v>14.623589928706796</v>
      </c>
      <c r="Q222" s="132">
        <v>33.036410071293204</v>
      </c>
      <c r="R222" s="132">
        <v>19.376410071293204</v>
      </c>
      <c r="S222" s="132">
        <v>43.773589928706784</v>
      </c>
      <c r="T222" s="132">
        <v>0</v>
      </c>
      <c r="U222" s="132">
        <v>0</v>
      </c>
      <c r="V222" s="126"/>
      <c r="W222" s="140">
        <v>2.62</v>
      </c>
      <c r="X222" s="140">
        <v>2.71</v>
      </c>
      <c r="Y222" s="140">
        <v>0</v>
      </c>
      <c r="Z222" s="139">
        <v>335070.45</v>
      </c>
      <c r="AA222" s="60"/>
      <c r="AB222" s="140">
        <v>1.06</v>
      </c>
      <c r="AC222" s="28">
        <v>67014.09</v>
      </c>
      <c r="AE222" s="140">
        <v>0.37</v>
      </c>
      <c r="AF222" s="140">
        <v>0.18</v>
      </c>
      <c r="AG222" s="140">
        <v>0</v>
      </c>
      <c r="AH222" s="44">
        <v>34575.75</v>
      </c>
      <c r="AI222" s="60"/>
      <c r="AJ222" s="140">
        <v>0.16</v>
      </c>
      <c r="AK222" s="140">
        <v>0.08</v>
      </c>
      <c r="AL222" s="140">
        <v>0</v>
      </c>
      <c r="AM222" s="44">
        <v>15087.6</v>
      </c>
      <c r="AO222" s="28">
        <v>7.3100000000000005</v>
      </c>
      <c r="AP222" s="117">
        <v>1.6300000000000001</v>
      </c>
      <c r="AQ222" s="117">
        <v>0.79</v>
      </c>
      <c r="AR222" s="44">
        <v>11337.48</v>
      </c>
      <c r="AS222" s="60"/>
      <c r="AT222" s="71">
        <v>0.16</v>
      </c>
      <c r="AU222" s="71">
        <v>0.14000000000000001</v>
      </c>
      <c r="AV222" s="71">
        <v>0</v>
      </c>
      <c r="AW222" s="44">
        <v>20212.5</v>
      </c>
      <c r="AX222" s="60"/>
      <c r="AY222" s="140">
        <v>0.09</v>
      </c>
      <c r="AZ222" s="140">
        <v>0.04</v>
      </c>
      <c r="BA222" s="140">
        <v>0</v>
      </c>
      <c r="BB222" s="28">
        <v>7633.73</v>
      </c>
      <c r="BC222" s="60"/>
      <c r="BD222" s="140">
        <v>0.33</v>
      </c>
      <c r="BE222" s="140">
        <v>0.16</v>
      </c>
      <c r="BF222" s="140">
        <v>0</v>
      </c>
      <c r="BG222" s="44">
        <v>12908.07</v>
      </c>
      <c r="BH222" s="60"/>
      <c r="BI222" s="139">
        <v>0.16</v>
      </c>
      <c r="BJ222" s="139">
        <v>0.08</v>
      </c>
      <c r="BK222" s="139">
        <v>0</v>
      </c>
      <c r="BL222" s="44">
        <v>17194.080000000002</v>
      </c>
      <c r="BM222" s="60"/>
      <c r="BN222" s="140">
        <v>0.24</v>
      </c>
      <c r="BO222" s="140">
        <v>0.12</v>
      </c>
      <c r="BP222" s="140">
        <v>0</v>
      </c>
      <c r="BQ222" s="139">
        <v>9483.48</v>
      </c>
      <c r="BR222" s="60"/>
      <c r="BS222" s="140">
        <v>0.16</v>
      </c>
      <c r="BT222" s="140">
        <v>0.08</v>
      </c>
      <c r="BU222" s="140">
        <v>0</v>
      </c>
      <c r="BV222" s="44">
        <v>26029.919999999998</v>
      </c>
      <c r="BW222" s="60"/>
      <c r="BX222" s="140">
        <v>0.16</v>
      </c>
      <c r="BY222" s="140">
        <v>0.08</v>
      </c>
      <c r="BZ222" s="140">
        <v>0</v>
      </c>
      <c r="CA222" s="44">
        <v>22458.720000000001</v>
      </c>
      <c r="CB222" s="60"/>
      <c r="CC222" s="140">
        <v>0.33</v>
      </c>
      <c r="CD222" s="140">
        <v>0.16</v>
      </c>
      <c r="CE222" s="140">
        <v>0</v>
      </c>
      <c r="CF222" s="44">
        <v>15489.39</v>
      </c>
      <c r="CG222" s="60"/>
      <c r="CH222" s="28">
        <v>594495.26</v>
      </c>
      <c r="CI222" s="60"/>
      <c r="CJ222" s="64">
        <v>583157.78</v>
      </c>
      <c r="CK222" s="124"/>
      <c r="CN222" s="151"/>
    </row>
    <row r="223" spans="1:92" x14ac:dyDescent="0.25">
      <c r="A223" s="116" t="s">
        <v>199</v>
      </c>
      <c r="B223" s="24" t="s">
        <v>200</v>
      </c>
      <c r="C223" s="27" t="s">
        <v>142</v>
      </c>
      <c r="D223" s="27" t="s">
        <v>120</v>
      </c>
      <c r="E223" s="139">
        <v>754.75</v>
      </c>
      <c r="F223" s="68"/>
      <c r="G223" s="139">
        <v>301</v>
      </c>
      <c r="H223" s="139">
        <v>445.5</v>
      </c>
      <c r="I223" s="139">
        <v>445.5</v>
      </c>
      <c r="J223" s="68">
        <v>216</v>
      </c>
      <c r="K223" s="139">
        <v>496.75</v>
      </c>
      <c r="L223" s="139">
        <v>488.5</v>
      </c>
      <c r="M223" s="139">
        <v>258</v>
      </c>
      <c r="N223" s="139">
        <v>0</v>
      </c>
      <c r="O223" s="60"/>
      <c r="P223" s="132">
        <v>97.578030810448766</v>
      </c>
      <c r="Q223" s="132">
        <v>203.42196918955125</v>
      </c>
      <c r="R223" s="132">
        <v>144.42196918955125</v>
      </c>
      <c r="S223" s="132">
        <v>301.07803081044875</v>
      </c>
      <c r="T223" s="132">
        <v>0</v>
      </c>
      <c r="U223" s="132">
        <v>0</v>
      </c>
      <c r="V223" s="126"/>
      <c r="W223" s="140">
        <v>16.670000000000002</v>
      </c>
      <c r="X223" s="140">
        <v>19.260000000000002</v>
      </c>
      <c r="Y223" s="140">
        <v>0</v>
      </c>
      <c r="Z223" s="139">
        <v>2258739.4500000002</v>
      </c>
      <c r="AA223" s="60"/>
      <c r="AB223" s="140">
        <v>7.18</v>
      </c>
      <c r="AC223" s="28">
        <v>451747.89</v>
      </c>
      <c r="AE223" s="140">
        <v>2.48</v>
      </c>
      <c r="AF223" s="140">
        <v>1.29</v>
      </c>
      <c r="AG223" s="140">
        <v>0</v>
      </c>
      <c r="AH223" s="44">
        <v>237001.05</v>
      </c>
      <c r="AI223" s="60"/>
      <c r="AJ223" s="140">
        <v>1.1000000000000001</v>
      </c>
      <c r="AK223" s="140">
        <v>0.56999999999999995</v>
      </c>
      <c r="AL223" s="140">
        <v>0</v>
      </c>
      <c r="AM223" s="44">
        <v>104984.55</v>
      </c>
      <c r="AO223" s="28">
        <v>49.550000000000004</v>
      </c>
      <c r="AP223" s="117">
        <v>13.629999999999999</v>
      </c>
      <c r="AQ223" s="117">
        <v>5.35</v>
      </c>
      <c r="AR223" s="44">
        <v>80009.279999999999</v>
      </c>
      <c r="AS223" s="60"/>
      <c r="AT223" s="71">
        <v>1.1000000000000001</v>
      </c>
      <c r="AU223" s="71">
        <v>1.03</v>
      </c>
      <c r="AV223" s="71">
        <v>0</v>
      </c>
      <c r="AW223" s="44">
        <v>143508.75</v>
      </c>
      <c r="AX223" s="60"/>
      <c r="AY223" s="140">
        <v>0.66</v>
      </c>
      <c r="AZ223" s="140">
        <v>0.34</v>
      </c>
      <c r="BA223" s="140">
        <v>0</v>
      </c>
      <c r="BB223" s="28">
        <v>58721</v>
      </c>
      <c r="BC223" s="60"/>
      <c r="BD223" s="140">
        <v>2.2000000000000002</v>
      </c>
      <c r="BE223" s="140">
        <v>1.1399999999999999</v>
      </c>
      <c r="BF223" s="140">
        <v>0</v>
      </c>
      <c r="BG223" s="44">
        <v>87985.62</v>
      </c>
      <c r="BH223" s="60"/>
      <c r="BI223" s="139">
        <v>1.1000000000000001</v>
      </c>
      <c r="BJ223" s="139">
        <v>0.56999999999999995</v>
      </c>
      <c r="BK223" s="139">
        <v>0</v>
      </c>
      <c r="BL223" s="44">
        <v>119642.14</v>
      </c>
      <c r="BM223" s="60"/>
      <c r="BN223" s="140">
        <v>1.65</v>
      </c>
      <c r="BO223" s="140">
        <v>0.86</v>
      </c>
      <c r="BP223" s="140">
        <v>0</v>
      </c>
      <c r="BQ223" s="139">
        <v>66120.929999999993</v>
      </c>
      <c r="BR223" s="60"/>
      <c r="BS223" s="140">
        <v>1.1000000000000001</v>
      </c>
      <c r="BT223" s="140">
        <v>0.56999999999999995</v>
      </c>
      <c r="BU223" s="140">
        <v>0</v>
      </c>
      <c r="BV223" s="44">
        <v>181124.86</v>
      </c>
      <c r="BW223" s="60"/>
      <c r="BX223" s="140">
        <v>1.1000000000000001</v>
      </c>
      <c r="BY223" s="140">
        <v>0.56999999999999995</v>
      </c>
      <c r="BZ223" s="140">
        <v>0</v>
      </c>
      <c r="CA223" s="44">
        <v>156275.26</v>
      </c>
      <c r="CB223" s="60"/>
      <c r="CC223" s="140">
        <v>2.2000000000000002</v>
      </c>
      <c r="CD223" s="140">
        <v>1.1399999999999999</v>
      </c>
      <c r="CE223" s="140">
        <v>0</v>
      </c>
      <c r="CF223" s="44">
        <v>105580.74</v>
      </c>
      <c r="CG223" s="60"/>
      <c r="CH223" s="28">
        <v>4051441.52</v>
      </c>
      <c r="CI223" s="60"/>
      <c r="CJ223" s="64">
        <v>3971432.24</v>
      </c>
      <c r="CK223" s="124"/>
      <c r="CN223" s="151"/>
    </row>
    <row r="224" spans="1:92" x14ac:dyDescent="0.25">
      <c r="A224" s="116" t="s">
        <v>191</v>
      </c>
      <c r="B224" s="24" t="s">
        <v>192</v>
      </c>
      <c r="C224" s="27" t="s">
        <v>142</v>
      </c>
      <c r="D224" s="27" t="s">
        <v>120</v>
      </c>
      <c r="E224" s="139">
        <v>1796.21</v>
      </c>
      <c r="F224" s="68"/>
      <c r="G224" s="139">
        <v>699.31000000000006</v>
      </c>
      <c r="H224" s="139">
        <v>1075.6500000000001</v>
      </c>
      <c r="I224" s="139">
        <v>1075.6500000000001</v>
      </c>
      <c r="J224" s="68">
        <v>217</v>
      </c>
      <c r="K224" s="139">
        <v>1127.3900000000001</v>
      </c>
      <c r="L224" s="139">
        <v>1106.1400000000001</v>
      </c>
      <c r="M224" s="139">
        <v>668.82</v>
      </c>
      <c r="N224" s="139">
        <v>0</v>
      </c>
      <c r="O224" s="60"/>
      <c r="P224" s="132">
        <v>377.0449305899852</v>
      </c>
      <c r="Q224" s="132">
        <v>322.26506941001486</v>
      </c>
      <c r="R224" s="132">
        <v>579.95506941001497</v>
      </c>
      <c r="S224" s="132">
        <v>495.69493058998512</v>
      </c>
      <c r="T224" s="132">
        <v>0</v>
      </c>
      <c r="U224" s="132">
        <v>0</v>
      </c>
      <c r="V224" s="126"/>
      <c r="W224" s="140">
        <v>41.24</v>
      </c>
      <c r="X224" s="140">
        <v>48.82</v>
      </c>
      <c r="Y224" s="140">
        <v>0</v>
      </c>
      <c r="Z224" s="139">
        <v>5661621.9000000004</v>
      </c>
      <c r="AA224" s="60"/>
      <c r="AB224" s="140">
        <v>18.010000000000002</v>
      </c>
      <c r="AC224" s="28">
        <v>1132324.3799999999</v>
      </c>
      <c r="AE224" s="140">
        <v>5.63</v>
      </c>
      <c r="AF224" s="140">
        <v>3.34</v>
      </c>
      <c r="AG224" s="140">
        <v>0</v>
      </c>
      <c r="AH224" s="44">
        <v>563899.05000000005</v>
      </c>
      <c r="AI224" s="60"/>
      <c r="AJ224" s="140">
        <v>2.5</v>
      </c>
      <c r="AK224" s="140">
        <v>1.48</v>
      </c>
      <c r="AL224" s="140">
        <v>0</v>
      </c>
      <c r="AM224" s="44">
        <v>250202.7</v>
      </c>
      <c r="AO224" s="28">
        <v>123.41000000000001</v>
      </c>
      <c r="AP224" s="117">
        <v>49.290000000000006</v>
      </c>
      <c r="AQ224" s="117">
        <v>12.73</v>
      </c>
      <c r="AR224" s="44">
        <v>217775.35</v>
      </c>
      <c r="AS224" s="60"/>
      <c r="AT224" s="71">
        <v>2.5</v>
      </c>
      <c r="AU224" s="71">
        <v>2.67</v>
      </c>
      <c r="AV224" s="71">
        <v>0</v>
      </c>
      <c r="AW224" s="44">
        <v>348328.75</v>
      </c>
      <c r="AX224" s="60"/>
      <c r="AY224" s="140">
        <v>1.5</v>
      </c>
      <c r="AZ224" s="140">
        <v>0.89</v>
      </c>
      <c r="BA224" s="140">
        <v>0</v>
      </c>
      <c r="BB224" s="28">
        <v>140343.19</v>
      </c>
      <c r="BC224" s="60"/>
      <c r="BD224" s="140">
        <v>5.01</v>
      </c>
      <c r="BE224" s="140">
        <v>2.97</v>
      </c>
      <c r="BF224" s="140">
        <v>0</v>
      </c>
      <c r="BG224" s="44">
        <v>210217.14</v>
      </c>
      <c r="BH224" s="60"/>
      <c r="BI224" s="139">
        <v>2.5</v>
      </c>
      <c r="BJ224" s="139">
        <v>1.48</v>
      </c>
      <c r="BK224" s="139">
        <v>0</v>
      </c>
      <c r="BL224" s="44">
        <v>285135.15999999997</v>
      </c>
      <c r="BM224" s="60"/>
      <c r="BN224" s="140">
        <v>3.75</v>
      </c>
      <c r="BO224" s="140">
        <v>2.2200000000000002</v>
      </c>
      <c r="BP224" s="140">
        <v>0</v>
      </c>
      <c r="BQ224" s="139">
        <v>157267.71</v>
      </c>
      <c r="BR224" s="60"/>
      <c r="BS224" s="140">
        <v>2.5</v>
      </c>
      <c r="BT224" s="140">
        <v>1.48</v>
      </c>
      <c r="BU224" s="140">
        <v>0</v>
      </c>
      <c r="BV224" s="44">
        <v>431662.84</v>
      </c>
      <c r="BW224" s="60"/>
      <c r="BX224" s="140">
        <v>2.5</v>
      </c>
      <c r="BY224" s="140">
        <v>1.48</v>
      </c>
      <c r="BZ224" s="140">
        <v>0</v>
      </c>
      <c r="CA224" s="44">
        <v>372440.44</v>
      </c>
      <c r="CB224" s="60"/>
      <c r="CC224" s="140">
        <v>5.01</v>
      </c>
      <c r="CD224" s="140">
        <v>2.97</v>
      </c>
      <c r="CE224" s="140">
        <v>0</v>
      </c>
      <c r="CF224" s="44">
        <v>252255.78</v>
      </c>
      <c r="CG224" s="60"/>
      <c r="CH224" s="28">
        <v>10023474.390000001</v>
      </c>
      <c r="CI224" s="60"/>
      <c r="CJ224" s="64">
        <v>9805699.040000001</v>
      </c>
      <c r="CK224" s="124"/>
      <c r="CN224" s="151"/>
    </row>
    <row r="225" spans="1:92" x14ac:dyDescent="0.25">
      <c r="A225" s="116" t="s">
        <v>193</v>
      </c>
      <c r="B225" s="24" t="s">
        <v>194</v>
      </c>
      <c r="C225" s="27" t="s">
        <v>142</v>
      </c>
      <c r="D225" s="27" t="s">
        <v>120</v>
      </c>
      <c r="E225" s="139">
        <v>1633.5</v>
      </c>
      <c r="F225" s="68"/>
      <c r="G225" s="139">
        <v>707.5</v>
      </c>
      <c r="H225" s="139">
        <v>901.5</v>
      </c>
      <c r="I225" s="139">
        <v>901.5</v>
      </c>
      <c r="J225" s="68">
        <v>218</v>
      </c>
      <c r="K225" s="139">
        <v>1106</v>
      </c>
      <c r="L225" s="139">
        <v>1081.5</v>
      </c>
      <c r="M225" s="139">
        <v>527.5</v>
      </c>
      <c r="N225" s="139">
        <v>0</v>
      </c>
      <c r="O225" s="60"/>
      <c r="P225" s="132">
        <v>413.33126165320073</v>
      </c>
      <c r="Q225" s="132">
        <v>294.16873834679927</v>
      </c>
      <c r="R225" s="132">
        <v>526.66873834679927</v>
      </c>
      <c r="S225" s="132">
        <v>374.83126165320073</v>
      </c>
      <c r="T225" s="132">
        <v>0</v>
      </c>
      <c r="U225" s="132">
        <v>0</v>
      </c>
      <c r="V225" s="126"/>
      <c r="W225" s="140">
        <v>42.26</v>
      </c>
      <c r="X225" s="140">
        <v>41.32</v>
      </c>
      <c r="Y225" s="140">
        <v>0</v>
      </c>
      <c r="Z225" s="139">
        <v>5254256.7</v>
      </c>
      <c r="AA225" s="60"/>
      <c r="AB225" s="140">
        <v>16.71</v>
      </c>
      <c r="AC225" s="28">
        <v>1050851.3400000001</v>
      </c>
      <c r="AE225" s="140">
        <v>5.53</v>
      </c>
      <c r="AF225" s="140">
        <v>2.63</v>
      </c>
      <c r="AG225" s="140">
        <v>0</v>
      </c>
      <c r="AH225" s="44">
        <v>512978.4</v>
      </c>
      <c r="AI225" s="60"/>
      <c r="AJ225" s="140">
        <v>2.4500000000000002</v>
      </c>
      <c r="AK225" s="140">
        <v>1.17</v>
      </c>
      <c r="AL225" s="140">
        <v>0</v>
      </c>
      <c r="AM225" s="44">
        <v>227571.3</v>
      </c>
      <c r="AO225" s="28">
        <v>114.24</v>
      </c>
      <c r="AP225" s="117">
        <v>54.93</v>
      </c>
      <c r="AQ225" s="117">
        <v>11.58</v>
      </c>
      <c r="AR225" s="44">
        <v>212888.58</v>
      </c>
      <c r="AS225" s="60"/>
      <c r="AT225" s="71">
        <v>2.4500000000000002</v>
      </c>
      <c r="AU225" s="71">
        <v>2.11</v>
      </c>
      <c r="AV225" s="71">
        <v>0</v>
      </c>
      <c r="AW225" s="44">
        <v>307230</v>
      </c>
      <c r="AX225" s="60"/>
      <c r="AY225" s="140">
        <v>1.47</v>
      </c>
      <c r="AZ225" s="140">
        <v>0.7</v>
      </c>
      <c r="BA225" s="140">
        <v>0</v>
      </c>
      <c r="BB225" s="28">
        <v>127424.57</v>
      </c>
      <c r="BC225" s="60"/>
      <c r="BD225" s="140">
        <v>4.91</v>
      </c>
      <c r="BE225" s="140">
        <v>2.34</v>
      </c>
      <c r="BF225" s="140">
        <v>0</v>
      </c>
      <c r="BG225" s="44">
        <v>190986.75</v>
      </c>
      <c r="BH225" s="60"/>
      <c r="BI225" s="139">
        <v>2.4500000000000002</v>
      </c>
      <c r="BJ225" s="139">
        <v>1.17</v>
      </c>
      <c r="BK225" s="139">
        <v>0</v>
      </c>
      <c r="BL225" s="44">
        <v>259344.04</v>
      </c>
      <c r="BM225" s="60"/>
      <c r="BN225" s="140">
        <v>3.68</v>
      </c>
      <c r="BO225" s="140">
        <v>1.75</v>
      </c>
      <c r="BP225" s="140">
        <v>0</v>
      </c>
      <c r="BQ225" s="139">
        <v>143042.49</v>
      </c>
      <c r="BR225" s="60"/>
      <c r="BS225" s="140">
        <v>2.4500000000000002</v>
      </c>
      <c r="BT225" s="140">
        <v>1.17</v>
      </c>
      <c r="BU225" s="140">
        <v>0</v>
      </c>
      <c r="BV225" s="44">
        <v>392617.96</v>
      </c>
      <c r="BW225" s="60"/>
      <c r="BX225" s="140">
        <v>2.4500000000000002</v>
      </c>
      <c r="BY225" s="140">
        <v>1.17</v>
      </c>
      <c r="BZ225" s="140">
        <v>0</v>
      </c>
      <c r="CA225" s="44">
        <v>338752.36</v>
      </c>
      <c r="CB225" s="60"/>
      <c r="CC225" s="140">
        <v>4.91</v>
      </c>
      <c r="CD225" s="140">
        <v>2.34</v>
      </c>
      <c r="CE225" s="140">
        <v>0</v>
      </c>
      <c r="CF225" s="44">
        <v>229179.75</v>
      </c>
      <c r="CG225" s="60"/>
      <c r="CH225" s="28">
        <v>9247124.2400000002</v>
      </c>
      <c r="CI225" s="60"/>
      <c r="CJ225" s="64">
        <v>9034235.6600000001</v>
      </c>
      <c r="CK225" s="124"/>
      <c r="CN225" s="151"/>
    </row>
    <row r="226" spans="1:92" x14ac:dyDescent="0.25">
      <c r="A226" s="116" t="s">
        <v>203</v>
      </c>
      <c r="B226" s="24" t="s">
        <v>204</v>
      </c>
      <c r="C226" s="27" t="s">
        <v>142</v>
      </c>
      <c r="D226" s="27" t="s">
        <v>120</v>
      </c>
      <c r="E226" s="139">
        <v>1028.5</v>
      </c>
      <c r="F226" s="68"/>
      <c r="G226" s="139">
        <v>427</v>
      </c>
      <c r="H226" s="139">
        <v>592</v>
      </c>
      <c r="I226" s="139">
        <v>592</v>
      </c>
      <c r="J226" s="68">
        <v>219</v>
      </c>
      <c r="K226" s="139">
        <v>663</v>
      </c>
      <c r="L226" s="139">
        <v>653.5</v>
      </c>
      <c r="M226" s="139">
        <v>365.5</v>
      </c>
      <c r="N226" s="139">
        <v>0</v>
      </c>
      <c r="O226" s="60"/>
      <c r="P226" s="132">
        <v>152.94896957801768</v>
      </c>
      <c r="Q226" s="132">
        <v>274.05103042198232</v>
      </c>
      <c r="R226" s="132">
        <v>212.05103042198235</v>
      </c>
      <c r="S226" s="132">
        <v>379.94896957801768</v>
      </c>
      <c r="T226" s="132">
        <v>0</v>
      </c>
      <c r="U226" s="132">
        <v>0</v>
      </c>
      <c r="V226" s="126"/>
      <c r="W226" s="140">
        <v>23.89</v>
      </c>
      <c r="X226" s="140">
        <v>25.8</v>
      </c>
      <c r="Y226" s="140">
        <v>0</v>
      </c>
      <c r="Z226" s="139">
        <v>3123761.85</v>
      </c>
      <c r="AA226" s="60"/>
      <c r="AB226" s="140">
        <v>9.93</v>
      </c>
      <c r="AC226" s="28">
        <v>624752.37</v>
      </c>
      <c r="AE226" s="140">
        <v>3.31</v>
      </c>
      <c r="AF226" s="140">
        <v>1.82</v>
      </c>
      <c r="AG226" s="140">
        <v>0</v>
      </c>
      <c r="AH226" s="44">
        <v>322497.45</v>
      </c>
      <c r="AI226" s="60"/>
      <c r="AJ226" s="140">
        <v>1.47</v>
      </c>
      <c r="AK226" s="140">
        <v>0.81</v>
      </c>
      <c r="AL226" s="140">
        <v>0</v>
      </c>
      <c r="AM226" s="44">
        <v>143332.20000000001</v>
      </c>
      <c r="AO226" s="28">
        <v>68.39</v>
      </c>
      <c r="AP226" s="117">
        <v>23.150000000000002</v>
      </c>
      <c r="AQ226" s="117">
        <v>7.29</v>
      </c>
      <c r="AR226" s="44">
        <v>115697.72</v>
      </c>
      <c r="AS226" s="60"/>
      <c r="AT226" s="71">
        <v>1.47</v>
      </c>
      <c r="AU226" s="71">
        <v>1.46</v>
      </c>
      <c r="AV226" s="71">
        <v>0</v>
      </c>
      <c r="AW226" s="44">
        <v>197408.75</v>
      </c>
      <c r="AX226" s="60"/>
      <c r="AY226" s="140">
        <v>0.88</v>
      </c>
      <c r="AZ226" s="140">
        <v>0.48</v>
      </c>
      <c r="BA226" s="140">
        <v>0</v>
      </c>
      <c r="BB226" s="28">
        <v>79860.56</v>
      </c>
      <c r="BC226" s="60"/>
      <c r="BD226" s="140">
        <v>2.94</v>
      </c>
      <c r="BE226" s="140">
        <v>1.62</v>
      </c>
      <c r="BF226" s="140">
        <v>0</v>
      </c>
      <c r="BG226" s="44">
        <v>120124.08</v>
      </c>
      <c r="BH226" s="60"/>
      <c r="BI226" s="139">
        <v>1.47</v>
      </c>
      <c r="BJ226" s="139">
        <v>0.81</v>
      </c>
      <c r="BK226" s="139">
        <v>0</v>
      </c>
      <c r="BL226" s="44">
        <v>163343.76</v>
      </c>
      <c r="BM226" s="60"/>
      <c r="BN226" s="140">
        <v>2.21</v>
      </c>
      <c r="BO226" s="140">
        <v>1.21</v>
      </c>
      <c r="BP226" s="140">
        <v>0</v>
      </c>
      <c r="BQ226" s="139">
        <v>90093.06</v>
      </c>
      <c r="BR226" s="60"/>
      <c r="BS226" s="140">
        <v>1.47</v>
      </c>
      <c r="BT226" s="140">
        <v>0.81</v>
      </c>
      <c r="BU226" s="140">
        <v>0</v>
      </c>
      <c r="BV226" s="44">
        <v>247284.24</v>
      </c>
      <c r="BW226" s="60"/>
      <c r="BX226" s="140">
        <v>1.47</v>
      </c>
      <c r="BY226" s="140">
        <v>0.81</v>
      </c>
      <c r="BZ226" s="140">
        <v>0</v>
      </c>
      <c r="CA226" s="44">
        <v>213357.84</v>
      </c>
      <c r="CB226" s="60"/>
      <c r="CC226" s="140">
        <v>2.94</v>
      </c>
      <c r="CD226" s="140">
        <v>1.62</v>
      </c>
      <c r="CE226" s="140">
        <v>0</v>
      </c>
      <c r="CF226" s="44">
        <v>144146.16</v>
      </c>
      <c r="CG226" s="60"/>
      <c r="CH226" s="28">
        <v>5585660.04</v>
      </c>
      <c r="CI226" s="60"/>
      <c r="CJ226" s="64">
        <v>5469962.3200000003</v>
      </c>
      <c r="CK226" s="124"/>
      <c r="CN226" s="151"/>
    </row>
    <row r="227" spans="1:92" x14ac:dyDescent="0.25">
      <c r="A227" s="116" t="s">
        <v>132</v>
      </c>
      <c r="B227" s="24" t="s">
        <v>133</v>
      </c>
      <c r="C227" s="27" t="s">
        <v>106</v>
      </c>
      <c r="D227" s="27" t="s">
        <v>12</v>
      </c>
      <c r="E227" s="139">
        <v>924.29</v>
      </c>
      <c r="F227" s="68"/>
      <c r="G227" s="139">
        <v>279.98999999999995</v>
      </c>
      <c r="H227" s="139">
        <v>360.98999999999995</v>
      </c>
      <c r="I227" s="139">
        <v>637.64</v>
      </c>
      <c r="J227" s="68">
        <v>220</v>
      </c>
      <c r="K227" s="139">
        <v>438.15</v>
      </c>
      <c r="L227" s="139">
        <v>431.48999999999995</v>
      </c>
      <c r="M227" s="139">
        <v>209.49</v>
      </c>
      <c r="N227" s="139">
        <v>276.64999999999998</v>
      </c>
      <c r="O227" s="60"/>
      <c r="P227" s="132">
        <v>162.5268064470429</v>
      </c>
      <c r="Q227" s="132">
        <v>117.46319355295705</v>
      </c>
      <c r="R227" s="132">
        <v>209.54516896788462</v>
      </c>
      <c r="S227" s="132">
        <v>151.44483103211533</v>
      </c>
      <c r="T227" s="132">
        <v>160.58802458507239</v>
      </c>
      <c r="U227" s="132">
        <v>116.06197541492759</v>
      </c>
      <c r="V227" s="126"/>
      <c r="W227" s="140">
        <v>16.7</v>
      </c>
      <c r="X227" s="140">
        <v>16.53</v>
      </c>
      <c r="Y227" s="140">
        <v>12.67</v>
      </c>
      <c r="Z227" s="139">
        <v>3003347.17</v>
      </c>
      <c r="AA227" s="60"/>
      <c r="AB227" s="140">
        <v>10.86</v>
      </c>
      <c r="AC227" s="28">
        <v>722551.38</v>
      </c>
      <c r="AE227" s="140">
        <v>2.19</v>
      </c>
      <c r="AF227" s="140">
        <v>1.04</v>
      </c>
      <c r="AG227" s="140">
        <v>1.38</v>
      </c>
      <c r="AH227" s="44">
        <v>302643.03000000003</v>
      </c>
      <c r="AI227" s="60"/>
      <c r="AJ227" s="140">
        <v>0.97</v>
      </c>
      <c r="AK227" s="140">
        <v>0.46</v>
      </c>
      <c r="AL227" s="140">
        <v>0.46</v>
      </c>
      <c r="AM227" s="44">
        <v>123093.31</v>
      </c>
      <c r="AO227" s="28">
        <v>64.47</v>
      </c>
      <c r="AP227" s="117">
        <v>21.919999999999998</v>
      </c>
      <c r="AQ227" s="117">
        <v>6.55</v>
      </c>
      <c r="AR227" s="44">
        <v>109027.2</v>
      </c>
      <c r="AS227" s="60"/>
      <c r="AT227" s="71">
        <v>0.97</v>
      </c>
      <c r="AU227" s="71">
        <v>0.83</v>
      </c>
      <c r="AV227" s="71">
        <v>1.1000000000000001</v>
      </c>
      <c r="AW227" s="44">
        <v>207531.5</v>
      </c>
      <c r="AX227" s="60"/>
      <c r="AY227" s="140">
        <v>0.57999999999999996</v>
      </c>
      <c r="AZ227" s="140">
        <v>0.27</v>
      </c>
      <c r="BA227" s="140">
        <v>0.36</v>
      </c>
      <c r="BB227" s="28">
        <v>71052.41</v>
      </c>
      <c r="BC227" s="60"/>
      <c r="BD227" s="140">
        <v>1.94</v>
      </c>
      <c r="BE227" s="140">
        <v>0.93</v>
      </c>
      <c r="BF227" s="140">
        <v>1.38</v>
      </c>
      <c r="BG227" s="44">
        <v>111957.75</v>
      </c>
      <c r="BH227" s="60"/>
      <c r="BI227" s="139">
        <v>0.97</v>
      </c>
      <c r="BJ227" s="139">
        <v>0.46</v>
      </c>
      <c r="BK227" s="139">
        <v>0.46</v>
      </c>
      <c r="BL227" s="44">
        <v>135403.38</v>
      </c>
      <c r="BM227" s="60"/>
      <c r="BN227" s="140">
        <v>1.46</v>
      </c>
      <c r="BO227" s="140">
        <v>0.69</v>
      </c>
      <c r="BP227" s="140">
        <v>0.92</v>
      </c>
      <c r="BQ227" s="139">
        <v>80873.009999999995</v>
      </c>
      <c r="BR227" s="60"/>
      <c r="BS227" s="140">
        <v>0.97</v>
      </c>
      <c r="BT227" s="140">
        <v>0.46</v>
      </c>
      <c r="BU227" s="140">
        <v>0.46</v>
      </c>
      <c r="BV227" s="44">
        <v>204985.62</v>
      </c>
      <c r="BW227" s="60"/>
      <c r="BX227" s="140">
        <v>0.97</v>
      </c>
      <c r="BY227" s="140">
        <v>0.46</v>
      </c>
      <c r="BZ227" s="140">
        <v>0.46</v>
      </c>
      <c r="CA227" s="44">
        <v>176862.42</v>
      </c>
      <c r="CB227" s="60"/>
      <c r="CC227" s="140">
        <v>1.94</v>
      </c>
      <c r="CD227" s="140">
        <v>0.93</v>
      </c>
      <c r="CE227" s="140">
        <v>1.38</v>
      </c>
      <c r="CF227" s="44">
        <v>134346.75</v>
      </c>
      <c r="CG227" s="60"/>
      <c r="CH227" s="28">
        <v>5383674.9299999997</v>
      </c>
      <c r="CI227" s="60"/>
      <c r="CJ227" s="64">
        <v>5274647.7299999995</v>
      </c>
      <c r="CK227" s="124"/>
      <c r="CN227" s="151"/>
    </row>
    <row r="228" spans="1:92" x14ac:dyDescent="0.25">
      <c r="A228" s="116" t="s">
        <v>74</v>
      </c>
      <c r="B228" s="24" t="s">
        <v>75</v>
      </c>
      <c r="C228" s="27" t="s">
        <v>67</v>
      </c>
      <c r="D228" s="27" t="s">
        <v>12</v>
      </c>
      <c r="E228" s="139">
        <v>295.77999999999997</v>
      </c>
      <c r="F228" s="68"/>
      <c r="G228" s="139">
        <v>87.47999999999999</v>
      </c>
      <c r="H228" s="139">
        <v>118.16</v>
      </c>
      <c r="I228" s="139">
        <v>207.14</v>
      </c>
      <c r="J228" s="68">
        <v>221</v>
      </c>
      <c r="K228" s="139">
        <v>134.46999999999997</v>
      </c>
      <c r="L228" s="139">
        <v>133.31</v>
      </c>
      <c r="M228" s="139">
        <v>72.33</v>
      </c>
      <c r="N228" s="139">
        <v>88.97999999999999</v>
      </c>
      <c r="O228" s="60"/>
      <c r="P228" s="132">
        <v>45.132577557531725</v>
      </c>
      <c r="Q228" s="132">
        <v>42.347422442468265</v>
      </c>
      <c r="R228" s="132">
        <v>60.960966668929458</v>
      </c>
      <c r="S228" s="132">
        <v>57.199033331070538</v>
      </c>
      <c r="T228" s="132">
        <v>45.906455773538788</v>
      </c>
      <c r="U228" s="132">
        <v>43.073544226461202</v>
      </c>
      <c r="V228" s="126"/>
      <c r="W228" s="140">
        <v>5.12</v>
      </c>
      <c r="X228" s="140">
        <v>5.33</v>
      </c>
      <c r="Y228" s="140">
        <v>4.01</v>
      </c>
      <c r="Z228" s="139">
        <v>946324.91</v>
      </c>
      <c r="AA228" s="60"/>
      <c r="AB228" s="140">
        <v>3.42</v>
      </c>
      <c r="AC228" s="28">
        <v>227840.09</v>
      </c>
      <c r="AE228" s="140">
        <v>0.67</v>
      </c>
      <c r="AF228" s="140">
        <v>0.36</v>
      </c>
      <c r="AG228" s="140">
        <v>0.44</v>
      </c>
      <c r="AH228" s="44">
        <v>96503.99</v>
      </c>
      <c r="AI228" s="60"/>
      <c r="AJ228" s="140">
        <v>0.28999999999999998</v>
      </c>
      <c r="AK228" s="140">
        <v>0.16</v>
      </c>
      <c r="AL228" s="140">
        <v>0.14000000000000001</v>
      </c>
      <c r="AM228" s="44">
        <v>38392.49</v>
      </c>
      <c r="AO228" s="28">
        <v>20.310000000000002</v>
      </c>
      <c r="AP228" s="117">
        <v>5.8199999999999994</v>
      </c>
      <c r="AQ228" s="117">
        <v>2.09</v>
      </c>
      <c r="AR228" s="44">
        <v>33030.230000000003</v>
      </c>
      <c r="AS228" s="60"/>
      <c r="AT228" s="71">
        <v>0.28999999999999998</v>
      </c>
      <c r="AU228" s="71">
        <v>0.28000000000000003</v>
      </c>
      <c r="AV228" s="71">
        <v>0.35</v>
      </c>
      <c r="AW228" s="44">
        <v>65849</v>
      </c>
      <c r="AX228" s="60"/>
      <c r="AY228" s="140">
        <v>0.17</v>
      </c>
      <c r="AZ228" s="140">
        <v>0.09</v>
      </c>
      <c r="BA228" s="140">
        <v>0.11</v>
      </c>
      <c r="BB228" s="28">
        <v>21726.77</v>
      </c>
      <c r="BC228" s="60"/>
      <c r="BD228" s="140">
        <v>0.59</v>
      </c>
      <c r="BE228" s="140">
        <v>0.32</v>
      </c>
      <c r="BF228" s="140">
        <v>0.44</v>
      </c>
      <c r="BG228" s="44">
        <v>35563.050000000003</v>
      </c>
      <c r="BH228" s="60"/>
      <c r="BI228" s="139">
        <v>0.28999999999999998</v>
      </c>
      <c r="BJ228" s="139">
        <v>0.16</v>
      </c>
      <c r="BK228" s="139">
        <v>0.14000000000000001</v>
      </c>
      <c r="BL228" s="44">
        <v>42268.78</v>
      </c>
      <c r="BM228" s="60"/>
      <c r="BN228" s="140">
        <v>0.44</v>
      </c>
      <c r="BO228" s="140">
        <v>0.24</v>
      </c>
      <c r="BP228" s="140">
        <v>0.28999999999999998</v>
      </c>
      <c r="BQ228" s="139">
        <v>25552.71</v>
      </c>
      <c r="BR228" s="60"/>
      <c r="BS228" s="140">
        <v>0.28999999999999998</v>
      </c>
      <c r="BT228" s="140">
        <v>0.16</v>
      </c>
      <c r="BU228" s="140">
        <v>0.14000000000000001</v>
      </c>
      <c r="BV228" s="44">
        <v>63990.22</v>
      </c>
      <c r="BW228" s="60"/>
      <c r="BX228" s="140">
        <v>0.28999999999999998</v>
      </c>
      <c r="BY228" s="140">
        <v>0.16</v>
      </c>
      <c r="BZ228" s="140">
        <v>0.14000000000000001</v>
      </c>
      <c r="CA228" s="44">
        <v>55211.02</v>
      </c>
      <c r="CB228" s="60"/>
      <c r="CC228" s="140">
        <v>0.59</v>
      </c>
      <c r="CD228" s="140">
        <v>0.32</v>
      </c>
      <c r="CE228" s="140">
        <v>0.44</v>
      </c>
      <c r="CF228" s="44">
        <v>42674.85</v>
      </c>
      <c r="CG228" s="60"/>
      <c r="CH228" s="28">
        <v>1694928.1099999999</v>
      </c>
      <c r="CI228" s="60"/>
      <c r="CJ228" s="64">
        <v>1661897.88</v>
      </c>
      <c r="CK228" s="124"/>
      <c r="CN228" s="151"/>
    </row>
    <row r="229" spans="1:92" x14ac:dyDescent="0.25">
      <c r="A229" s="116" t="s">
        <v>359</v>
      </c>
      <c r="B229" s="24" t="s">
        <v>360</v>
      </c>
      <c r="C229" s="27" t="s">
        <v>142</v>
      </c>
      <c r="D229" s="27" t="s">
        <v>120</v>
      </c>
      <c r="E229" s="139">
        <v>972.5</v>
      </c>
      <c r="F229" s="68"/>
      <c r="G229" s="139">
        <v>373.5</v>
      </c>
      <c r="H229" s="139">
        <v>595</v>
      </c>
      <c r="I229" s="139">
        <v>595</v>
      </c>
      <c r="J229" s="68">
        <v>222</v>
      </c>
      <c r="K229" s="139">
        <v>594.5</v>
      </c>
      <c r="L229" s="139">
        <v>590.5</v>
      </c>
      <c r="M229" s="139">
        <v>378</v>
      </c>
      <c r="N229" s="139">
        <v>0</v>
      </c>
      <c r="O229" s="60"/>
      <c r="P229" s="132">
        <v>209.79246257098606</v>
      </c>
      <c r="Q229" s="132">
        <v>163.70753742901394</v>
      </c>
      <c r="R229" s="132">
        <v>334.20753742901394</v>
      </c>
      <c r="S229" s="132">
        <v>260.79246257098606</v>
      </c>
      <c r="T229" s="132">
        <v>0</v>
      </c>
      <c r="U229" s="132">
        <v>0</v>
      </c>
      <c r="V229" s="126"/>
      <c r="W229" s="140">
        <v>22.17</v>
      </c>
      <c r="X229" s="140">
        <v>27.14</v>
      </c>
      <c r="Y229" s="140">
        <v>0</v>
      </c>
      <c r="Z229" s="139">
        <v>3099873.15</v>
      </c>
      <c r="AA229" s="60"/>
      <c r="AB229" s="140">
        <v>9.86</v>
      </c>
      <c r="AC229" s="28">
        <v>619974.63</v>
      </c>
      <c r="AE229" s="140">
        <v>2.97</v>
      </c>
      <c r="AF229" s="140">
        <v>1.89</v>
      </c>
      <c r="AG229" s="140">
        <v>0</v>
      </c>
      <c r="AH229" s="44">
        <v>305523.90000000002</v>
      </c>
      <c r="AI229" s="60"/>
      <c r="AJ229" s="140">
        <v>1.32</v>
      </c>
      <c r="AK229" s="140">
        <v>0.84</v>
      </c>
      <c r="AL229" s="140">
        <v>0</v>
      </c>
      <c r="AM229" s="44">
        <v>135788.4</v>
      </c>
      <c r="AO229" s="28">
        <v>67.48</v>
      </c>
      <c r="AP229" s="117">
        <v>20.3</v>
      </c>
      <c r="AQ229" s="117">
        <v>6.89</v>
      </c>
      <c r="AR229" s="44">
        <v>110896.23</v>
      </c>
      <c r="AS229" s="60"/>
      <c r="AT229" s="71">
        <v>1.32</v>
      </c>
      <c r="AU229" s="71">
        <v>1.51</v>
      </c>
      <c r="AV229" s="71">
        <v>0</v>
      </c>
      <c r="AW229" s="44">
        <v>190671.25</v>
      </c>
      <c r="AX229" s="60"/>
      <c r="AY229" s="140">
        <v>0.79</v>
      </c>
      <c r="AZ229" s="140">
        <v>0.5</v>
      </c>
      <c r="BA229" s="140">
        <v>0</v>
      </c>
      <c r="BB229" s="28">
        <v>75750.09</v>
      </c>
      <c r="BC229" s="60"/>
      <c r="BD229" s="140">
        <v>2.64</v>
      </c>
      <c r="BE229" s="140">
        <v>1.68</v>
      </c>
      <c r="BF229" s="140">
        <v>0</v>
      </c>
      <c r="BG229" s="44">
        <v>113801.76</v>
      </c>
      <c r="BH229" s="60"/>
      <c r="BI229" s="139">
        <v>1.32</v>
      </c>
      <c r="BJ229" s="139">
        <v>0.84</v>
      </c>
      <c r="BK229" s="139">
        <v>0</v>
      </c>
      <c r="BL229" s="44">
        <v>154746.72</v>
      </c>
      <c r="BM229" s="60"/>
      <c r="BN229" s="140">
        <v>1.98</v>
      </c>
      <c r="BO229" s="140">
        <v>1.26</v>
      </c>
      <c r="BP229" s="140">
        <v>0</v>
      </c>
      <c r="BQ229" s="139">
        <v>85351.32</v>
      </c>
      <c r="BR229" s="60"/>
      <c r="BS229" s="140">
        <v>1.32</v>
      </c>
      <c r="BT229" s="140">
        <v>0.84</v>
      </c>
      <c r="BU229" s="140">
        <v>0</v>
      </c>
      <c r="BV229" s="44">
        <v>234269.28</v>
      </c>
      <c r="BW229" s="60"/>
      <c r="BX229" s="140">
        <v>1.32</v>
      </c>
      <c r="BY229" s="140">
        <v>0.84</v>
      </c>
      <c r="BZ229" s="140">
        <v>0</v>
      </c>
      <c r="CA229" s="44">
        <v>202128.48</v>
      </c>
      <c r="CB229" s="60"/>
      <c r="CC229" s="140">
        <v>2.64</v>
      </c>
      <c r="CD229" s="140">
        <v>1.68</v>
      </c>
      <c r="CE229" s="140">
        <v>0</v>
      </c>
      <c r="CF229" s="44">
        <v>136559.51999999999</v>
      </c>
      <c r="CG229" s="60"/>
      <c r="CH229" s="28">
        <v>5465334.7299999995</v>
      </c>
      <c r="CI229" s="60"/>
      <c r="CJ229" s="64">
        <v>5354438.4999999991</v>
      </c>
      <c r="CK229" s="124"/>
      <c r="CN229" s="151"/>
    </row>
    <row r="230" spans="1:92" x14ac:dyDescent="0.25">
      <c r="A230" s="116" t="s">
        <v>361</v>
      </c>
      <c r="B230" s="24" t="s">
        <v>362</v>
      </c>
      <c r="C230" s="27" t="s">
        <v>142</v>
      </c>
      <c r="D230" s="27" t="s">
        <v>120</v>
      </c>
      <c r="E230" s="139">
        <v>1554.25</v>
      </c>
      <c r="F230" s="68"/>
      <c r="G230" s="139">
        <v>598</v>
      </c>
      <c r="H230" s="139">
        <v>946</v>
      </c>
      <c r="I230" s="139">
        <v>946</v>
      </c>
      <c r="J230" s="68">
        <v>223</v>
      </c>
      <c r="K230" s="139">
        <v>950.75</v>
      </c>
      <c r="L230" s="139">
        <v>940.5</v>
      </c>
      <c r="M230" s="139">
        <v>603.5</v>
      </c>
      <c r="N230" s="139">
        <v>0</v>
      </c>
      <c r="O230" s="60"/>
      <c r="P230" s="132">
        <v>456.24611398963731</v>
      </c>
      <c r="Q230" s="132">
        <v>141.75388601036269</v>
      </c>
      <c r="R230" s="132">
        <v>721.75388601036275</v>
      </c>
      <c r="S230" s="132">
        <v>224.24611398963725</v>
      </c>
      <c r="T230" s="132">
        <v>0</v>
      </c>
      <c r="U230" s="132">
        <v>0</v>
      </c>
      <c r="V230" s="126"/>
      <c r="W230" s="140">
        <v>37.5</v>
      </c>
      <c r="X230" s="140">
        <v>45.05</v>
      </c>
      <c r="Y230" s="140">
        <v>0</v>
      </c>
      <c r="Z230" s="139">
        <v>5189505.75</v>
      </c>
      <c r="AA230" s="60"/>
      <c r="AB230" s="140">
        <v>16.510000000000002</v>
      </c>
      <c r="AC230" s="28">
        <v>1037901.15</v>
      </c>
      <c r="AE230" s="140">
        <v>4.75</v>
      </c>
      <c r="AF230" s="140">
        <v>3.01</v>
      </c>
      <c r="AG230" s="140">
        <v>0</v>
      </c>
      <c r="AH230" s="44">
        <v>487832.4</v>
      </c>
      <c r="AI230" s="60"/>
      <c r="AJ230" s="140">
        <v>2.11</v>
      </c>
      <c r="AK230" s="140">
        <v>1.34</v>
      </c>
      <c r="AL230" s="140">
        <v>0</v>
      </c>
      <c r="AM230" s="44">
        <v>216884.25</v>
      </c>
      <c r="AO230" s="28">
        <v>112.33000000000001</v>
      </c>
      <c r="AP230" s="117">
        <v>52.289999999999992</v>
      </c>
      <c r="AQ230" s="117">
        <v>11.02</v>
      </c>
      <c r="AR230" s="44">
        <v>207041.1</v>
      </c>
      <c r="AS230" s="60"/>
      <c r="AT230" s="71">
        <v>2.11</v>
      </c>
      <c r="AU230" s="71">
        <v>2.41</v>
      </c>
      <c r="AV230" s="71">
        <v>0</v>
      </c>
      <c r="AW230" s="44">
        <v>304535</v>
      </c>
      <c r="AX230" s="60"/>
      <c r="AY230" s="140">
        <v>1.26</v>
      </c>
      <c r="AZ230" s="140">
        <v>0.8</v>
      </c>
      <c r="BA230" s="140">
        <v>0</v>
      </c>
      <c r="BB230" s="28">
        <v>120965.26</v>
      </c>
      <c r="BC230" s="60"/>
      <c r="BD230" s="140">
        <v>4.22</v>
      </c>
      <c r="BE230" s="140">
        <v>2.68</v>
      </c>
      <c r="BF230" s="140">
        <v>0</v>
      </c>
      <c r="BG230" s="44">
        <v>181766.7</v>
      </c>
      <c r="BH230" s="60"/>
      <c r="BI230" s="139">
        <v>2.11</v>
      </c>
      <c r="BJ230" s="139">
        <v>1.34</v>
      </c>
      <c r="BK230" s="139">
        <v>0</v>
      </c>
      <c r="BL230" s="44">
        <v>247164.9</v>
      </c>
      <c r="BM230" s="60"/>
      <c r="BN230" s="140">
        <v>3.16</v>
      </c>
      <c r="BO230" s="140">
        <v>2.0099999999999998</v>
      </c>
      <c r="BP230" s="140">
        <v>0</v>
      </c>
      <c r="BQ230" s="139">
        <v>136193.31</v>
      </c>
      <c r="BR230" s="60"/>
      <c r="BS230" s="140">
        <v>2.11</v>
      </c>
      <c r="BT230" s="140">
        <v>1.34</v>
      </c>
      <c r="BU230" s="140">
        <v>0</v>
      </c>
      <c r="BV230" s="44">
        <v>374180.1</v>
      </c>
      <c r="BW230" s="60"/>
      <c r="BX230" s="140">
        <v>2.11</v>
      </c>
      <c r="BY230" s="140">
        <v>1.34</v>
      </c>
      <c r="BZ230" s="140">
        <v>0</v>
      </c>
      <c r="CA230" s="44">
        <v>322844.09999999998</v>
      </c>
      <c r="CB230" s="60"/>
      <c r="CC230" s="140">
        <v>4.22</v>
      </c>
      <c r="CD230" s="140">
        <v>2.68</v>
      </c>
      <c r="CE230" s="140">
        <v>0</v>
      </c>
      <c r="CF230" s="44">
        <v>218115.9</v>
      </c>
      <c r="CG230" s="60"/>
      <c r="CH230" s="28">
        <v>9044929.9199999999</v>
      </c>
      <c r="CI230" s="60"/>
      <c r="CJ230" s="64">
        <v>8837888.8200000003</v>
      </c>
      <c r="CK230" s="124"/>
      <c r="CN230" s="151"/>
    </row>
    <row r="231" spans="1:92" x14ac:dyDescent="0.25">
      <c r="A231" s="116" t="s">
        <v>89</v>
      </c>
      <c r="B231" s="24" t="s">
        <v>90</v>
      </c>
      <c r="C231" s="27" t="s">
        <v>57</v>
      </c>
      <c r="D231" s="27" t="s">
        <v>12</v>
      </c>
      <c r="E231" s="139">
        <v>418.27</v>
      </c>
      <c r="F231" s="68"/>
      <c r="G231" s="139">
        <v>124.13999999999999</v>
      </c>
      <c r="H231" s="139">
        <v>170.32</v>
      </c>
      <c r="I231" s="139">
        <v>291.96999999999997</v>
      </c>
      <c r="J231" s="68">
        <v>224</v>
      </c>
      <c r="K231" s="139">
        <v>188.46</v>
      </c>
      <c r="L231" s="139">
        <v>186.29999999999998</v>
      </c>
      <c r="M231" s="139">
        <v>108.16</v>
      </c>
      <c r="N231" s="139">
        <v>121.64999999999999</v>
      </c>
      <c r="O231" s="60"/>
      <c r="P231" s="132">
        <v>73.091970873086439</v>
      </c>
      <c r="Q231" s="132">
        <v>51.048029126913548</v>
      </c>
      <c r="R231" s="132">
        <v>100.28213693494509</v>
      </c>
      <c r="S231" s="132">
        <v>70.037863065054907</v>
      </c>
      <c r="T231" s="132">
        <v>71.625892191968461</v>
      </c>
      <c r="U231" s="132">
        <v>50.02410780803153</v>
      </c>
      <c r="V231" s="126"/>
      <c r="W231" s="140">
        <v>7.42</v>
      </c>
      <c r="X231" s="140">
        <v>7.81</v>
      </c>
      <c r="Y231" s="140">
        <v>5.58</v>
      </c>
      <c r="Z231" s="139">
        <v>1360120.23</v>
      </c>
      <c r="AA231" s="60"/>
      <c r="AB231" s="140">
        <v>4.9000000000000004</v>
      </c>
      <c r="AC231" s="28">
        <v>325702.12</v>
      </c>
      <c r="AE231" s="140">
        <v>0.94</v>
      </c>
      <c r="AF231" s="140">
        <v>0.54</v>
      </c>
      <c r="AG231" s="140">
        <v>0.6</v>
      </c>
      <c r="AH231" s="44">
        <v>136339.79999999999</v>
      </c>
      <c r="AI231" s="60"/>
      <c r="AJ231" s="140">
        <v>0.41</v>
      </c>
      <c r="AK231" s="140">
        <v>0.24</v>
      </c>
      <c r="AL231" s="140">
        <v>0.2</v>
      </c>
      <c r="AM231" s="44">
        <v>55295.45</v>
      </c>
      <c r="AO231" s="28">
        <v>29.19</v>
      </c>
      <c r="AP231" s="117">
        <v>9</v>
      </c>
      <c r="AQ231" s="117">
        <v>2.96</v>
      </c>
      <c r="AR231" s="44">
        <v>48228.66</v>
      </c>
      <c r="AS231" s="60"/>
      <c r="AT231" s="71">
        <v>0.41</v>
      </c>
      <c r="AU231" s="71">
        <v>0.43</v>
      </c>
      <c r="AV231" s="71">
        <v>0.48</v>
      </c>
      <c r="AW231" s="44">
        <v>94234.2</v>
      </c>
      <c r="AX231" s="60"/>
      <c r="AY231" s="140">
        <v>0.25</v>
      </c>
      <c r="AZ231" s="140">
        <v>0.14000000000000001</v>
      </c>
      <c r="BA231" s="140">
        <v>0.16</v>
      </c>
      <c r="BB231" s="28">
        <v>32296.55</v>
      </c>
      <c r="BC231" s="60"/>
      <c r="BD231" s="140">
        <v>0.83</v>
      </c>
      <c r="BE231" s="140">
        <v>0.48</v>
      </c>
      <c r="BF231" s="140">
        <v>0.6</v>
      </c>
      <c r="BG231" s="44">
        <v>50315.13</v>
      </c>
      <c r="BH231" s="60"/>
      <c r="BI231" s="139">
        <v>0.41</v>
      </c>
      <c r="BJ231" s="139">
        <v>0.24</v>
      </c>
      <c r="BK231" s="139">
        <v>0.2</v>
      </c>
      <c r="BL231" s="44">
        <v>60895.7</v>
      </c>
      <c r="BM231" s="60"/>
      <c r="BN231" s="140">
        <v>0.62</v>
      </c>
      <c r="BO231" s="140">
        <v>0.36</v>
      </c>
      <c r="BP231" s="140">
        <v>0.4</v>
      </c>
      <c r="BQ231" s="139">
        <v>36353.339999999997</v>
      </c>
      <c r="BR231" s="60"/>
      <c r="BS231" s="140">
        <v>0.41</v>
      </c>
      <c r="BT231" s="140">
        <v>0.24</v>
      </c>
      <c r="BU231" s="140">
        <v>0.2</v>
      </c>
      <c r="BV231" s="44">
        <v>92189.3</v>
      </c>
      <c r="BW231" s="60"/>
      <c r="BX231" s="140">
        <v>0.41</v>
      </c>
      <c r="BY231" s="140">
        <v>0.24</v>
      </c>
      <c r="BZ231" s="140">
        <v>0.2</v>
      </c>
      <c r="CA231" s="44">
        <v>79541.3</v>
      </c>
      <c r="CB231" s="60"/>
      <c r="CC231" s="140">
        <v>0.83</v>
      </c>
      <c r="CD231" s="140">
        <v>0.48</v>
      </c>
      <c r="CE231" s="140">
        <v>0.6</v>
      </c>
      <c r="CF231" s="44">
        <v>60377.01</v>
      </c>
      <c r="CG231" s="60"/>
      <c r="CH231" s="28">
        <v>2431888.79</v>
      </c>
      <c r="CI231" s="60"/>
      <c r="CJ231" s="64">
        <v>2383660.13</v>
      </c>
      <c r="CK231" s="124"/>
      <c r="CN231" s="151"/>
    </row>
    <row r="232" spans="1:92" x14ac:dyDescent="0.25">
      <c r="A232" s="116" t="s">
        <v>487</v>
      </c>
      <c r="B232" s="24" t="s">
        <v>488</v>
      </c>
      <c r="C232" s="27" t="s">
        <v>468</v>
      </c>
      <c r="D232" s="27" t="s">
        <v>120</v>
      </c>
      <c r="E232" s="139">
        <v>804.87</v>
      </c>
      <c r="F232" s="68"/>
      <c r="G232" s="139">
        <v>336.22999999999996</v>
      </c>
      <c r="H232" s="139">
        <v>464.13999999999993</v>
      </c>
      <c r="I232" s="139">
        <v>464.13999999999993</v>
      </c>
      <c r="J232" s="68">
        <v>225</v>
      </c>
      <c r="K232" s="139">
        <v>525.04999999999995</v>
      </c>
      <c r="L232" s="139">
        <v>520.54999999999995</v>
      </c>
      <c r="M232" s="139">
        <v>279.82</v>
      </c>
      <c r="N232" s="139">
        <v>0</v>
      </c>
      <c r="O232" s="60"/>
      <c r="P232" s="132">
        <v>53.771930482152008</v>
      </c>
      <c r="Q232" s="132">
        <v>282.45806951784795</v>
      </c>
      <c r="R232" s="132">
        <v>74.228069517847999</v>
      </c>
      <c r="S232" s="132">
        <v>389.91193048215194</v>
      </c>
      <c r="T232" s="132">
        <v>0</v>
      </c>
      <c r="U232" s="132">
        <v>0</v>
      </c>
      <c r="V232" s="126"/>
      <c r="W232" s="140">
        <v>17.7</v>
      </c>
      <c r="X232" s="140">
        <v>19.3</v>
      </c>
      <c r="Y232" s="140">
        <v>0</v>
      </c>
      <c r="Z232" s="139">
        <v>2326005</v>
      </c>
      <c r="AA232" s="60"/>
      <c r="AB232" s="140">
        <v>7.4</v>
      </c>
      <c r="AC232" s="28">
        <v>465201</v>
      </c>
      <c r="AE232" s="140">
        <v>2.62</v>
      </c>
      <c r="AF232" s="140">
        <v>1.39</v>
      </c>
      <c r="AG232" s="140">
        <v>0</v>
      </c>
      <c r="AH232" s="44">
        <v>252088.65</v>
      </c>
      <c r="AI232" s="60"/>
      <c r="AJ232" s="140">
        <v>1.1599999999999999</v>
      </c>
      <c r="AK232" s="140">
        <v>0.62</v>
      </c>
      <c r="AL232" s="140">
        <v>0</v>
      </c>
      <c r="AM232" s="44">
        <v>111899.7</v>
      </c>
      <c r="AO232" s="28">
        <v>51.259999999999991</v>
      </c>
      <c r="AP232" s="117">
        <v>8.879999999999999</v>
      </c>
      <c r="AQ232" s="117">
        <v>5.7</v>
      </c>
      <c r="AR232" s="44">
        <v>76456.75</v>
      </c>
      <c r="AS232" s="60"/>
      <c r="AT232" s="71">
        <v>1.1599999999999999</v>
      </c>
      <c r="AU232" s="71">
        <v>1.1100000000000001</v>
      </c>
      <c r="AV232" s="71">
        <v>0</v>
      </c>
      <c r="AW232" s="44">
        <v>152941.25</v>
      </c>
      <c r="AX232" s="60"/>
      <c r="AY232" s="140">
        <v>0.7</v>
      </c>
      <c r="AZ232" s="140">
        <v>0.37</v>
      </c>
      <c r="BA232" s="140">
        <v>0</v>
      </c>
      <c r="BB232" s="28">
        <v>62831.47</v>
      </c>
      <c r="BC232" s="60"/>
      <c r="BD232" s="140">
        <v>2.33</v>
      </c>
      <c r="BE232" s="140">
        <v>1.24</v>
      </c>
      <c r="BF232" s="140">
        <v>0</v>
      </c>
      <c r="BG232" s="44">
        <v>94044.51</v>
      </c>
      <c r="BH232" s="60"/>
      <c r="BI232" s="139">
        <v>1.1599999999999999</v>
      </c>
      <c r="BJ232" s="139">
        <v>0.62</v>
      </c>
      <c r="BK232" s="139">
        <v>0</v>
      </c>
      <c r="BL232" s="44">
        <v>127522.76</v>
      </c>
      <c r="BM232" s="60"/>
      <c r="BN232" s="140">
        <v>1.75</v>
      </c>
      <c r="BO232" s="140">
        <v>0.93</v>
      </c>
      <c r="BP232" s="140">
        <v>0</v>
      </c>
      <c r="BQ232" s="139">
        <v>70599.240000000005</v>
      </c>
      <c r="BR232" s="60"/>
      <c r="BS232" s="140">
        <v>1.1599999999999999</v>
      </c>
      <c r="BT232" s="140">
        <v>0.62</v>
      </c>
      <c r="BU232" s="140">
        <v>0</v>
      </c>
      <c r="BV232" s="44">
        <v>193055.24</v>
      </c>
      <c r="BW232" s="60"/>
      <c r="BX232" s="140">
        <v>1.1599999999999999</v>
      </c>
      <c r="BY232" s="140">
        <v>0.62</v>
      </c>
      <c r="BZ232" s="140">
        <v>0</v>
      </c>
      <c r="CA232" s="44">
        <v>166568.84</v>
      </c>
      <c r="CB232" s="60"/>
      <c r="CC232" s="140">
        <v>2.33</v>
      </c>
      <c r="CD232" s="140">
        <v>1.24</v>
      </c>
      <c r="CE232" s="140">
        <v>0</v>
      </c>
      <c r="CF232" s="44">
        <v>112851.27</v>
      </c>
      <c r="CG232" s="60"/>
      <c r="CH232" s="28">
        <v>4212065.68</v>
      </c>
      <c r="CI232" s="60"/>
      <c r="CJ232" s="64">
        <v>4135608.9299999997</v>
      </c>
      <c r="CK232" s="124"/>
      <c r="CN232" s="151"/>
    </row>
    <row r="233" spans="1:92" x14ac:dyDescent="0.25">
      <c r="A233" s="116" t="s">
        <v>495</v>
      </c>
      <c r="B233" s="24" t="s">
        <v>496</v>
      </c>
      <c r="C233" s="27" t="s">
        <v>468</v>
      </c>
      <c r="D233" s="27" t="s">
        <v>131</v>
      </c>
      <c r="E233" s="139">
        <v>464.32</v>
      </c>
      <c r="F233" s="68"/>
      <c r="G233" s="139">
        <v>0</v>
      </c>
      <c r="H233" s="139">
        <v>0</v>
      </c>
      <c r="I233" s="139">
        <v>464.32</v>
      </c>
      <c r="J233" s="68">
        <v>226</v>
      </c>
      <c r="K233" s="139">
        <v>0</v>
      </c>
      <c r="L233" s="139">
        <v>0</v>
      </c>
      <c r="M233" s="139">
        <v>0</v>
      </c>
      <c r="N233" s="139">
        <v>464.32</v>
      </c>
      <c r="O233" s="60"/>
      <c r="P233" s="132">
        <v>0</v>
      </c>
      <c r="Q233" s="132">
        <v>0</v>
      </c>
      <c r="R233" s="132">
        <v>0</v>
      </c>
      <c r="S233" s="132">
        <v>0</v>
      </c>
      <c r="T233" s="132">
        <v>55</v>
      </c>
      <c r="U233" s="132">
        <v>409.32</v>
      </c>
      <c r="V233" s="126"/>
      <c r="W233" s="140">
        <v>0</v>
      </c>
      <c r="X233" s="140">
        <v>0</v>
      </c>
      <c r="Y233" s="140">
        <v>19.12</v>
      </c>
      <c r="Z233" s="139">
        <v>1379813.92</v>
      </c>
      <c r="AA233" s="60"/>
      <c r="AB233" s="140">
        <v>6.37</v>
      </c>
      <c r="AC233" s="28">
        <v>459891.97</v>
      </c>
      <c r="AE233" s="140">
        <v>0</v>
      </c>
      <c r="AF233" s="140">
        <v>0</v>
      </c>
      <c r="AG233" s="140">
        <v>2.3199999999999998</v>
      </c>
      <c r="AH233" s="44">
        <v>167425.12</v>
      </c>
      <c r="AI233" s="60"/>
      <c r="AJ233" s="140">
        <v>0</v>
      </c>
      <c r="AK233" s="140">
        <v>0</v>
      </c>
      <c r="AL233" s="140">
        <v>0.77</v>
      </c>
      <c r="AM233" s="44">
        <v>55567.82</v>
      </c>
      <c r="AO233" s="28">
        <v>29.19</v>
      </c>
      <c r="AP233" s="117">
        <v>4.63</v>
      </c>
      <c r="AQ233" s="117">
        <v>3.29</v>
      </c>
      <c r="AR233" s="44">
        <v>43037.19</v>
      </c>
      <c r="AS233" s="60"/>
      <c r="AT233" s="71">
        <v>0</v>
      </c>
      <c r="AU233" s="71">
        <v>0</v>
      </c>
      <c r="AV233" s="71">
        <v>1.85</v>
      </c>
      <c r="AW233" s="44">
        <v>145067.75</v>
      </c>
      <c r="AX233" s="60"/>
      <c r="AY233" s="140">
        <v>0</v>
      </c>
      <c r="AZ233" s="140">
        <v>0</v>
      </c>
      <c r="BA233" s="140">
        <v>0.61</v>
      </c>
      <c r="BB233" s="28">
        <v>35819.81</v>
      </c>
      <c r="BC233" s="60"/>
      <c r="BD233" s="140">
        <v>0</v>
      </c>
      <c r="BE233" s="140">
        <v>0</v>
      </c>
      <c r="BF233" s="140">
        <v>2.3199999999999998</v>
      </c>
      <c r="BG233" s="44">
        <v>61115.76</v>
      </c>
      <c r="BH233" s="60"/>
      <c r="BI233" s="139">
        <v>0</v>
      </c>
      <c r="BJ233" s="139">
        <v>0</v>
      </c>
      <c r="BK233" s="139">
        <v>0.77</v>
      </c>
      <c r="BL233" s="44">
        <v>55164.34</v>
      </c>
      <c r="BM233" s="60"/>
      <c r="BN233" s="140">
        <v>0</v>
      </c>
      <c r="BO233" s="140">
        <v>0</v>
      </c>
      <c r="BP233" s="140">
        <v>1.54</v>
      </c>
      <c r="BQ233" s="139">
        <v>40568.22</v>
      </c>
      <c r="BR233" s="60"/>
      <c r="BS233" s="140">
        <v>0</v>
      </c>
      <c r="BT233" s="140">
        <v>0</v>
      </c>
      <c r="BU233" s="140">
        <v>0.77</v>
      </c>
      <c r="BV233" s="44">
        <v>83512.66</v>
      </c>
      <c r="BW233" s="60"/>
      <c r="BX233" s="140">
        <v>0</v>
      </c>
      <c r="BY233" s="140">
        <v>0</v>
      </c>
      <c r="BZ233" s="140">
        <v>0.77</v>
      </c>
      <c r="CA233" s="44">
        <v>72055.06</v>
      </c>
      <c r="CB233" s="60"/>
      <c r="CC233" s="140">
        <v>0</v>
      </c>
      <c r="CD233" s="140">
        <v>0</v>
      </c>
      <c r="CE233" s="140">
        <v>2.3199999999999998</v>
      </c>
      <c r="CF233" s="44">
        <v>73337.52</v>
      </c>
      <c r="CG233" s="60"/>
      <c r="CH233" s="28">
        <v>2672377.1399999997</v>
      </c>
      <c r="CI233" s="60"/>
      <c r="CJ233" s="64">
        <v>2629339.9499999997</v>
      </c>
      <c r="CK233" s="124"/>
      <c r="CN233" s="151"/>
    </row>
    <row r="234" spans="1:92" x14ac:dyDescent="0.25">
      <c r="A234" s="116" t="s">
        <v>607</v>
      </c>
      <c r="B234" s="24" t="s">
        <v>608</v>
      </c>
      <c r="C234" s="27" t="s">
        <v>584</v>
      </c>
      <c r="D234" s="27" t="s">
        <v>120</v>
      </c>
      <c r="E234" s="139">
        <v>154.75</v>
      </c>
      <c r="F234" s="68"/>
      <c r="G234" s="139">
        <v>71</v>
      </c>
      <c r="H234" s="139">
        <v>82</v>
      </c>
      <c r="I234" s="139">
        <v>82</v>
      </c>
      <c r="J234" s="68">
        <v>227</v>
      </c>
      <c r="K234" s="139">
        <v>105.75</v>
      </c>
      <c r="L234" s="139">
        <v>104</v>
      </c>
      <c r="M234" s="139">
        <v>49</v>
      </c>
      <c r="N234" s="139">
        <v>0</v>
      </c>
      <c r="O234" s="60"/>
      <c r="P234" s="132">
        <v>14.227843137254901</v>
      </c>
      <c r="Q234" s="132">
        <v>56.772156862745099</v>
      </c>
      <c r="R234" s="132">
        <v>16.432156862745096</v>
      </c>
      <c r="S234" s="132">
        <v>65.567843137254897</v>
      </c>
      <c r="T234" s="132">
        <v>0</v>
      </c>
      <c r="U234" s="132">
        <v>0</v>
      </c>
      <c r="V234" s="126"/>
      <c r="W234" s="140">
        <v>3.78</v>
      </c>
      <c r="X234" s="140">
        <v>3.44</v>
      </c>
      <c r="Y234" s="140">
        <v>0</v>
      </c>
      <c r="Z234" s="139">
        <v>453885.3</v>
      </c>
      <c r="AA234" s="60"/>
      <c r="AB234" s="140">
        <v>1.44</v>
      </c>
      <c r="AC234" s="28">
        <v>90777.06</v>
      </c>
      <c r="AE234" s="140">
        <v>0.52</v>
      </c>
      <c r="AF234" s="140">
        <v>0.24</v>
      </c>
      <c r="AG234" s="140">
        <v>0</v>
      </c>
      <c r="AH234" s="44">
        <v>47777.4</v>
      </c>
      <c r="AI234" s="60"/>
      <c r="AJ234" s="140">
        <v>0.23</v>
      </c>
      <c r="AK234" s="140">
        <v>0.1</v>
      </c>
      <c r="AL234" s="140">
        <v>0</v>
      </c>
      <c r="AM234" s="44">
        <v>20745.45</v>
      </c>
      <c r="AO234" s="28">
        <v>9.9500000000000011</v>
      </c>
      <c r="AP234" s="117">
        <v>1.83</v>
      </c>
      <c r="AQ234" s="117">
        <v>1.0900000000000001</v>
      </c>
      <c r="AR234" s="44">
        <v>14963.1</v>
      </c>
      <c r="AS234" s="60"/>
      <c r="AT234" s="71">
        <v>0.23</v>
      </c>
      <c r="AU234" s="71">
        <v>0.19</v>
      </c>
      <c r="AV234" s="71">
        <v>0</v>
      </c>
      <c r="AW234" s="44">
        <v>28297.5</v>
      </c>
      <c r="AX234" s="60"/>
      <c r="AY234" s="140">
        <v>0.14000000000000001</v>
      </c>
      <c r="AZ234" s="140">
        <v>0.06</v>
      </c>
      <c r="BA234" s="140">
        <v>0</v>
      </c>
      <c r="BB234" s="28">
        <v>11744.2</v>
      </c>
      <c r="BC234" s="60"/>
      <c r="BD234" s="140">
        <v>0.47</v>
      </c>
      <c r="BE234" s="140">
        <v>0.21</v>
      </c>
      <c r="BF234" s="140">
        <v>0</v>
      </c>
      <c r="BG234" s="44">
        <v>17913.240000000002</v>
      </c>
      <c r="BH234" s="60"/>
      <c r="BI234" s="139">
        <v>0.23</v>
      </c>
      <c r="BJ234" s="139">
        <v>0.1</v>
      </c>
      <c r="BK234" s="139">
        <v>0</v>
      </c>
      <c r="BL234" s="44">
        <v>23641.86</v>
      </c>
      <c r="BM234" s="60"/>
      <c r="BN234" s="140">
        <v>0.35</v>
      </c>
      <c r="BO234" s="140">
        <v>0.16</v>
      </c>
      <c r="BP234" s="140">
        <v>0</v>
      </c>
      <c r="BQ234" s="139">
        <v>13434.93</v>
      </c>
      <c r="BR234" s="60"/>
      <c r="BS234" s="140">
        <v>0.23</v>
      </c>
      <c r="BT234" s="140">
        <v>0.1</v>
      </c>
      <c r="BU234" s="140">
        <v>0</v>
      </c>
      <c r="BV234" s="44">
        <v>35791.14</v>
      </c>
      <c r="BW234" s="60"/>
      <c r="BX234" s="140">
        <v>0.23</v>
      </c>
      <c r="BY234" s="140">
        <v>0.1</v>
      </c>
      <c r="BZ234" s="140">
        <v>0</v>
      </c>
      <c r="CA234" s="44">
        <v>30880.74</v>
      </c>
      <c r="CB234" s="60"/>
      <c r="CC234" s="140">
        <v>0.47</v>
      </c>
      <c r="CD234" s="140">
        <v>0.21</v>
      </c>
      <c r="CE234" s="140">
        <v>0</v>
      </c>
      <c r="CF234" s="44">
        <v>21495.48</v>
      </c>
      <c r="CG234" s="60"/>
      <c r="CH234" s="28">
        <v>811347.4</v>
      </c>
      <c r="CI234" s="60"/>
      <c r="CJ234" s="64">
        <v>796384.3</v>
      </c>
      <c r="CK234" s="124"/>
      <c r="CN234" s="151"/>
    </row>
    <row r="235" spans="1:92" x14ac:dyDescent="0.25">
      <c r="A235" s="116" t="s">
        <v>403</v>
      </c>
      <c r="B235" s="24" t="s">
        <v>404</v>
      </c>
      <c r="C235" s="27" t="s">
        <v>142</v>
      </c>
      <c r="D235" s="27" t="s">
        <v>120</v>
      </c>
      <c r="E235" s="139">
        <v>1438.79</v>
      </c>
      <c r="F235" s="68"/>
      <c r="G235" s="139">
        <v>619.82000000000005</v>
      </c>
      <c r="H235" s="139">
        <v>814.81</v>
      </c>
      <c r="I235" s="139">
        <v>814.81</v>
      </c>
      <c r="J235" s="68">
        <v>228</v>
      </c>
      <c r="K235" s="139">
        <v>970.1400000000001</v>
      </c>
      <c r="L235" s="139">
        <v>965.98</v>
      </c>
      <c r="M235" s="139">
        <v>468.65</v>
      </c>
      <c r="N235" s="139">
        <v>0</v>
      </c>
      <c r="O235" s="60"/>
      <c r="P235" s="132">
        <v>398.62760516648888</v>
      </c>
      <c r="Q235" s="132">
        <v>221.19239483351117</v>
      </c>
      <c r="R235" s="132">
        <v>524.03239483351092</v>
      </c>
      <c r="S235" s="132">
        <v>290.77760516648902</v>
      </c>
      <c r="T235" s="132">
        <v>0</v>
      </c>
      <c r="U235" s="132">
        <v>0</v>
      </c>
      <c r="V235" s="126"/>
      <c r="W235" s="140">
        <v>37.630000000000003</v>
      </c>
      <c r="X235" s="140">
        <v>37.83</v>
      </c>
      <c r="Y235" s="140">
        <v>0</v>
      </c>
      <c r="Z235" s="139">
        <v>4743792.9000000004</v>
      </c>
      <c r="AA235" s="60"/>
      <c r="AB235" s="140">
        <v>15.09</v>
      </c>
      <c r="AC235" s="28">
        <v>948758.58</v>
      </c>
      <c r="AE235" s="140">
        <v>4.8499999999999996</v>
      </c>
      <c r="AF235" s="140">
        <v>2.34</v>
      </c>
      <c r="AG235" s="140">
        <v>0</v>
      </c>
      <c r="AH235" s="44">
        <v>451999.35</v>
      </c>
      <c r="AI235" s="60"/>
      <c r="AJ235" s="140">
        <v>2.15</v>
      </c>
      <c r="AK235" s="140">
        <v>1.04</v>
      </c>
      <c r="AL235" s="140">
        <v>0</v>
      </c>
      <c r="AM235" s="44">
        <v>200539.35</v>
      </c>
      <c r="AO235" s="28">
        <v>102.84000000000003</v>
      </c>
      <c r="AP235" s="117">
        <v>36.14</v>
      </c>
      <c r="AQ235" s="117">
        <v>10.199999999999999</v>
      </c>
      <c r="AR235" s="44">
        <v>175232.55</v>
      </c>
      <c r="AS235" s="60"/>
      <c r="AT235" s="71">
        <v>2.15</v>
      </c>
      <c r="AU235" s="71">
        <v>1.87</v>
      </c>
      <c r="AV235" s="71">
        <v>0</v>
      </c>
      <c r="AW235" s="44">
        <v>270847.5</v>
      </c>
      <c r="AX235" s="60"/>
      <c r="AY235" s="140">
        <v>1.29</v>
      </c>
      <c r="AZ235" s="140">
        <v>0.62</v>
      </c>
      <c r="BA235" s="140">
        <v>0</v>
      </c>
      <c r="BB235" s="28">
        <v>112157.11</v>
      </c>
      <c r="BC235" s="60"/>
      <c r="BD235" s="140">
        <v>4.3099999999999996</v>
      </c>
      <c r="BE235" s="140">
        <v>2.08</v>
      </c>
      <c r="BF235" s="140">
        <v>0</v>
      </c>
      <c r="BG235" s="44">
        <v>168331.77</v>
      </c>
      <c r="BH235" s="60"/>
      <c r="BI235" s="139">
        <v>2.15</v>
      </c>
      <c r="BJ235" s="139">
        <v>1.04</v>
      </c>
      <c r="BK235" s="139">
        <v>0</v>
      </c>
      <c r="BL235" s="44">
        <v>228537.98</v>
      </c>
      <c r="BM235" s="60"/>
      <c r="BN235" s="140">
        <v>3.23</v>
      </c>
      <c r="BO235" s="140">
        <v>1.56</v>
      </c>
      <c r="BP235" s="140">
        <v>0</v>
      </c>
      <c r="BQ235" s="139">
        <v>126182.97</v>
      </c>
      <c r="BR235" s="60"/>
      <c r="BS235" s="140">
        <v>2.15</v>
      </c>
      <c r="BT235" s="140">
        <v>1.04</v>
      </c>
      <c r="BU235" s="140">
        <v>0</v>
      </c>
      <c r="BV235" s="44">
        <v>345981.02</v>
      </c>
      <c r="BW235" s="60"/>
      <c r="BX235" s="140">
        <v>2.15</v>
      </c>
      <c r="BY235" s="140">
        <v>1.04</v>
      </c>
      <c r="BZ235" s="140">
        <v>0</v>
      </c>
      <c r="CA235" s="44">
        <v>298513.82</v>
      </c>
      <c r="CB235" s="60"/>
      <c r="CC235" s="140">
        <v>4.3099999999999996</v>
      </c>
      <c r="CD235" s="140">
        <v>2.08</v>
      </c>
      <c r="CE235" s="140">
        <v>0</v>
      </c>
      <c r="CF235" s="44">
        <v>201994.29</v>
      </c>
      <c r="CG235" s="60"/>
      <c r="CH235" s="28">
        <v>8272869.1900000013</v>
      </c>
      <c r="CI235" s="60"/>
      <c r="CJ235" s="64">
        <v>8097636.6400000015</v>
      </c>
      <c r="CK235" s="124"/>
      <c r="CN235" s="151"/>
    </row>
    <row r="236" spans="1:92" x14ac:dyDescent="0.25">
      <c r="A236" s="116" t="s">
        <v>449</v>
      </c>
      <c r="B236" s="24" t="s">
        <v>450</v>
      </c>
      <c r="C236" s="27" t="s">
        <v>433</v>
      </c>
      <c r="D236" s="27" t="s">
        <v>12</v>
      </c>
      <c r="E236" s="139">
        <v>567.88</v>
      </c>
      <c r="F236" s="68"/>
      <c r="G236" s="139">
        <v>163.49</v>
      </c>
      <c r="H236" s="139">
        <v>215.14999999999998</v>
      </c>
      <c r="I236" s="139">
        <v>401.30999999999995</v>
      </c>
      <c r="J236" s="68">
        <v>229</v>
      </c>
      <c r="K236" s="139">
        <v>253.55999999999997</v>
      </c>
      <c r="L236" s="139">
        <v>250.48</v>
      </c>
      <c r="M236" s="139">
        <v>128.16</v>
      </c>
      <c r="N236" s="139">
        <v>186.16</v>
      </c>
      <c r="O236" s="60"/>
      <c r="P236" s="132">
        <v>59.919316572237967</v>
      </c>
      <c r="Q236" s="132">
        <v>103.57068342776205</v>
      </c>
      <c r="R236" s="132">
        <v>78.852779745042483</v>
      </c>
      <c r="S236" s="132">
        <v>136.29722025495749</v>
      </c>
      <c r="T236" s="132">
        <v>68.227903682719543</v>
      </c>
      <c r="U236" s="132">
        <v>117.93209631728045</v>
      </c>
      <c r="V236" s="126"/>
      <c r="W236" s="140">
        <v>9.17</v>
      </c>
      <c r="X236" s="140">
        <v>9.39</v>
      </c>
      <c r="Y236" s="140">
        <v>8.1199999999999992</v>
      </c>
      <c r="Z236" s="139">
        <v>1752762.32</v>
      </c>
      <c r="AA236" s="60"/>
      <c r="AB236" s="140">
        <v>6.41</v>
      </c>
      <c r="AC236" s="28">
        <v>428664.65</v>
      </c>
      <c r="AE236" s="140">
        <v>1.26</v>
      </c>
      <c r="AF236" s="140">
        <v>0.64</v>
      </c>
      <c r="AG236" s="140">
        <v>0.93</v>
      </c>
      <c r="AH236" s="44">
        <v>186557.88</v>
      </c>
      <c r="AI236" s="60"/>
      <c r="AJ236" s="140">
        <v>0.56000000000000005</v>
      </c>
      <c r="AK236" s="140">
        <v>0.28000000000000003</v>
      </c>
      <c r="AL236" s="140">
        <v>0.31</v>
      </c>
      <c r="AM236" s="44">
        <v>75178.06</v>
      </c>
      <c r="AO236" s="28">
        <v>37.810000000000009</v>
      </c>
      <c r="AP236" s="117">
        <v>9.11</v>
      </c>
      <c r="AQ236" s="117">
        <v>4.0199999999999996</v>
      </c>
      <c r="AR236" s="44">
        <v>59441.03</v>
      </c>
      <c r="AS236" s="60"/>
      <c r="AT236" s="71">
        <v>0.56000000000000005</v>
      </c>
      <c r="AU236" s="71">
        <v>0.51</v>
      </c>
      <c r="AV236" s="71">
        <v>0.74</v>
      </c>
      <c r="AW236" s="44">
        <v>130118.35</v>
      </c>
      <c r="AX236" s="60"/>
      <c r="AY236" s="140">
        <v>0.33</v>
      </c>
      <c r="AZ236" s="140">
        <v>0.17</v>
      </c>
      <c r="BA236" s="140">
        <v>0.24</v>
      </c>
      <c r="BB236" s="28">
        <v>43453.54</v>
      </c>
      <c r="BC236" s="60"/>
      <c r="BD236" s="140">
        <v>1.1200000000000001</v>
      </c>
      <c r="BE236" s="140">
        <v>0.56000000000000005</v>
      </c>
      <c r="BF236" s="140">
        <v>0.93</v>
      </c>
      <c r="BG236" s="44">
        <v>68755.23</v>
      </c>
      <c r="BH236" s="60"/>
      <c r="BI236" s="139">
        <v>0.56000000000000005</v>
      </c>
      <c r="BJ236" s="139">
        <v>0.28000000000000003</v>
      </c>
      <c r="BK236" s="139">
        <v>0.31</v>
      </c>
      <c r="BL236" s="44">
        <v>82388.3</v>
      </c>
      <c r="BM236" s="60"/>
      <c r="BN236" s="140">
        <v>0.84</v>
      </c>
      <c r="BO236" s="140">
        <v>0.42</v>
      </c>
      <c r="BP236" s="140">
        <v>0.62</v>
      </c>
      <c r="BQ236" s="139">
        <v>49524.84</v>
      </c>
      <c r="BR236" s="60"/>
      <c r="BS236" s="140">
        <v>0.56000000000000005</v>
      </c>
      <c r="BT236" s="140">
        <v>0.28000000000000003</v>
      </c>
      <c r="BU236" s="140">
        <v>0.31</v>
      </c>
      <c r="BV236" s="44">
        <v>124726.7</v>
      </c>
      <c r="BW236" s="60"/>
      <c r="BX236" s="140">
        <v>0.56000000000000005</v>
      </c>
      <c r="BY236" s="140">
        <v>0.28000000000000003</v>
      </c>
      <c r="BZ236" s="140">
        <v>0.31</v>
      </c>
      <c r="CA236" s="44">
        <v>107614.7</v>
      </c>
      <c r="CB236" s="60"/>
      <c r="CC236" s="140">
        <v>1.1200000000000001</v>
      </c>
      <c r="CD236" s="140">
        <v>0.56000000000000005</v>
      </c>
      <c r="CE236" s="140">
        <v>0.93</v>
      </c>
      <c r="CF236" s="44">
        <v>82504.710000000006</v>
      </c>
      <c r="CG236" s="60"/>
      <c r="CH236" s="28">
        <v>3191690.31</v>
      </c>
      <c r="CI236" s="60"/>
      <c r="CJ236" s="64">
        <v>3132249.2800000003</v>
      </c>
      <c r="CK236" s="124"/>
      <c r="CN236" s="151"/>
    </row>
    <row r="237" spans="1:92" x14ac:dyDescent="0.25">
      <c r="A237" s="116" t="s">
        <v>539</v>
      </c>
      <c r="B237" s="24" t="s">
        <v>540</v>
      </c>
      <c r="C237" s="27" t="s">
        <v>541</v>
      </c>
      <c r="D237" s="27" t="s">
        <v>12</v>
      </c>
      <c r="E237" s="139">
        <v>1114.6300000000001</v>
      </c>
      <c r="F237" s="68"/>
      <c r="G237" s="139">
        <v>337.65</v>
      </c>
      <c r="H237" s="139">
        <v>442.15999999999997</v>
      </c>
      <c r="I237" s="139">
        <v>767.65</v>
      </c>
      <c r="J237" s="68">
        <v>230</v>
      </c>
      <c r="K237" s="139">
        <v>530.48</v>
      </c>
      <c r="L237" s="139">
        <v>521.15</v>
      </c>
      <c r="M237" s="139">
        <v>258.65999999999997</v>
      </c>
      <c r="N237" s="139">
        <v>325.49</v>
      </c>
      <c r="O237" s="60"/>
      <c r="P237" s="132">
        <v>147.8536144033294</v>
      </c>
      <c r="Q237" s="132">
        <v>189.79638559667058</v>
      </c>
      <c r="R237" s="132">
        <v>193.61751560662262</v>
      </c>
      <c r="S237" s="132">
        <v>248.54248439337735</v>
      </c>
      <c r="T237" s="132">
        <v>142.52886999004795</v>
      </c>
      <c r="U237" s="132">
        <v>182.96113000995206</v>
      </c>
      <c r="V237" s="126"/>
      <c r="W237" s="140">
        <v>19.34</v>
      </c>
      <c r="X237" s="140">
        <v>19.62</v>
      </c>
      <c r="Y237" s="140">
        <v>14.44</v>
      </c>
      <c r="Z237" s="139">
        <v>3491297.44</v>
      </c>
      <c r="AA237" s="60"/>
      <c r="AB237" s="140">
        <v>12.6</v>
      </c>
      <c r="AC237" s="28">
        <v>837168.35</v>
      </c>
      <c r="AE237" s="140">
        <v>2.65</v>
      </c>
      <c r="AF237" s="140">
        <v>1.29</v>
      </c>
      <c r="AG237" s="140">
        <v>1.62</v>
      </c>
      <c r="AH237" s="44">
        <v>364597.02</v>
      </c>
      <c r="AI237" s="60"/>
      <c r="AJ237" s="140">
        <v>1.17</v>
      </c>
      <c r="AK237" s="140">
        <v>0.56999999999999995</v>
      </c>
      <c r="AL237" s="140">
        <v>0.54</v>
      </c>
      <c r="AM237" s="44">
        <v>148354.74</v>
      </c>
      <c r="AO237" s="28">
        <v>75.310000000000031</v>
      </c>
      <c r="AP237" s="117">
        <v>19.829999999999998</v>
      </c>
      <c r="AQ237" s="117">
        <v>7.9</v>
      </c>
      <c r="AR237" s="44">
        <v>120405.98</v>
      </c>
      <c r="AS237" s="60"/>
      <c r="AT237" s="71">
        <v>1.17</v>
      </c>
      <c r="AU237" s="71">
        <v>1.03</v>
      </c>
      <c r="AV237" s="71">
        <v>1.3</v>
      </c>
      <c r="AW237" s="44">
        <v>250164.5</v>
      </c>
      <c r="AX237" s="60"/>
      <c r="AY237" s="140">
        <v>0.7</v>
      </c>
      <c r="AZ237" s="140">
        <v>0.34</v>
      </c>
      <c r="BA237" s="140">
        <v>0.43</v>
      </c>
      <c r="BB237" s="28">
        <v>86319.87</v>
      </c>
      <c r="BC237" s="60"/>
      <c r="BD237" s="140">
        <v>2.35</v>
      </c>
      <c r="BE237" s="140">
        <v>1.1399999999999999</v>
      </c>
      <c r="BF237" s="140">
        <v>1.62</v>
      </c>
      <c r="BG237" s="44">
        <v>134612.73000000001</v>
      </c>
      <c r="BH237" s="60"/>
      <c r="BI237" s="139">
        <v>1.17</v>
      </c>
      <c r="BJ237" s="139">
        <v>0.56999999999999995</v>
      </c>
      <c r="BK237" s="139">
        <v>0.54</v>
      </c>
      <c r="BL237" s="44">
        <v>163343.76</v>
      </c>
      <c r="BM237" s="60"/>
      <c r="BN237" s="140">
        <v>1.76</v>
      </c>
      <c r="BO237" s="140">
        <v>0.86</v>
      </c>
      <c r="BP237" s="140">
        <v>1.08</v>
      </c>
      <c r="BQ237" s="139">
        <v>97469.1</v>
      </c>
      <c r="BR237" s="60"/>
      <c r="BS237" s="140">
        <v>1.17</v>
      </c>
      <c r="BT237" s="140">
        <v>0.56999999999999995</v>
      </c>
      <c r="BU237" s="140">
        <v>0.54</v>
      </c>
      <c r="BV237" s="44">
        <v>247284.24</v>
      </c>
      <c r="BW237" s="60"/>
      <c r="BX237" s="140">
        <v>1.17</v>
      </c>
      <c r="BY237" s="140">
        <v>0.56999999999999995</v>
      </c>
      <c r="BZ237" s="140">
        <v>0.54</v>
      </c>
      <c r="CA237" s="44">
        <v>213357.84</v>
      </c>
      <c r="CB237" s="60"/>
      <c r="CC237" s="140">
        <v>2.35</v>
      </c>
      <c r="CD237" s="140">
        <v>1.1399999999999999</v>
      </c>
      <c r="CE237" s="140">
        <v>1.62</v>
      </c>
      <c r="CF237" s="44">
        <v>161532.21</v>
      </c>
      <c r="CG237" s="60"/>
      <c r="CH237" s="28">
        <v>6315907.7799999993</v>
      </c>
      <c r="CI237" s="60"/>
      <c r="CJ237" s="64">
        <v>6195501.7999999989</v>
      </c>
      <c r="CK237" s="124"/>
      <c r="CN237" s="151"/>
    </row>
    <row r="238" spans="1:92" x14ac:dyDescent="0.25">
      <c r="A238" s="116" t="s">
        <v>301</v>
      </c>
      <c r="B238" s="24" t="s">
        <v>302</v>
      </c>
      <c r="C238" s="27" t="s">
        <v>142</v>
      </c>
      <c r="D238" s="27" t="s">
        <v>120</v>
      </c>
      <c r="E238" s="139">
        <v>1630.95</v>
      </c>
      <c r="F238" s="68"/>
      <c r="G238" s="139">
        <v>669.4799999999999</v>
      </c>
      <c r="H238" s="139">
        <v>949.14</v>
      </c>
      <c r="I238" s="139">
        <v>949.14</v>
      </c>
      <c r="J238" s="68">
        <v>231</v>
      </c>
      <c r="K238" s="139">
        <v>1052.3</v>
      </c>
      <c r="L238" s="139">
        <v>1039.9699999999998</v>
      </c>
      <c r="M238" s="139">
        <v>578.65</v>
      </c>
      <c r="N238" s="139">
        <v>0</v>
      </c>
      <c r="O238" s="60"/>
      <c r="P238" s="132">
        <v>561.54391815250028</v>
      </c>
      <c r="Q238" s="132">
        <v>107.93608184749962</v>
      </c>
      <c r="R238" s="132">
        <v>796.1160818474998</v>
      </c>
      <c r="S238" s="132">
        <v>153.02391815250019</v>
      </c>
      <c r="T238" s="132">
        <v>0</v>
      </c>
      <c r="U238" s="132">
        <v>0</v>
      </c>
      <c r="V238" s="126"/>
      <c r="W238" s="140">
        <v>42.83</v>
      </c>
      <c r="X238" s="140">
        <v>45.92</v>
      </c>
      <c r="Y238" s="140">
        <v>0</v>
      </c>
      <c r="Z238" s="139">
        <v>5579268.75</v>
      </c>
      <c r="AA238" s="60"/>
      <c r="AB238" s="140">
        <v>17.75</v>
      </c>
      <c r="AC238" s="28">
        <v>1115853.75</v>
      </c>
      <c r="AE238" s="140">
        <v>5.26</v>
      </c>
      <c r="AF238" s="140">
        <v>2.89</v>
      </c>
      <c r="AG238" s="140">
        <v>0</v>
      </c>
      <c r="AH238" s="44">
        <v>512349.75</v>
      </c>
      <c r="AI238" s="60"/>
      <c r="AJ238" s="140">
        <v>2.33</v>
      </c>
      <c r="AK238" s="140">
        <v>1.28</v>
      </c>
      <c r="AL238" s="140">
        <v>0</v>
      </c>
      <c r="AM238" s="44">
        <v>226942.65</v>
      </c>
      <c r="AO238" s="28">
        <v>120.43</v>
      </c>
      <c r="AP238" s="117">
        <v>74.33</v>
      </c>
      <c r="AQ238" s="117">
        <v>11.56</v>
      </c>
      <c r="AR238" s="44">
        <v>244224.84</v>
      </c>
      <c r="AS238" s="60"/>
      <c r="AT238" s="71">
        <v>2.33</v>
      </c>
      <c r="AU238" s="71">
        <v>2.31</v>
      </c>
      <c r="AV238" s="71">
        <v>0</v>
      </c>
      <c r="AW238" s="44">
        <v>312620</v>
      </c>
      <c r="AX238" s="60"/>
      <c r="AY238" s="140">
        <v>1.4</v>
      </c>
      <c r="AZ238" s="140">
        <v>0.77</v>
      </c>
      <c r="BA238" s="140">
        <v>0</v>
      </c>
      <c r="BB238" s="28">
        <v>127424.57</v>
      </c>
      <c r="BC238" s="60"/>
      <c r="BD238" s="140">
        <v>4.67</v>
      </c>
      <c r="BE238" s="140">
        <v>2.57</v>
      </c>
      <c r="BF238" s="140">
        <v>0</v>
      </c>
      <c r="BG238" s="44">
        <v>190723.32</v>
      </c>
      <c r="BH238" s="60"/>
      <c r="BI238" s="139">
        <v>2.33</v>
      </c>
      <c r="BJ238" s="139">
        <v>1.28</v>
      </c>
      <c r="BK238" s="139">
        <v>0</v>
      </c>
      <c r="BL238" s="44">
        <v>258627.62</v>
      </c>
      <c r="BM238" s="60"/>
      <c r="BN238" s="140">
        <v>3.5</v>
      </c>
      <c r="BO238" s="140">
        <v>1.92</v>
      </c>
      <c r="BP238" s="140">
        <v>0</v>
      </c>
      <c r="BQ238" s="139">
        <v>142779.06</v>
      </c>
      <c r="BR238" s="60"/>
      <c r="BS238" s="140">
        <v>2.33</v>
      </c>
      <c r="BT238" s="140">
        <v>1.28</v>
      </c>
      <c r="BU238" s="140">
        <v>0</v>
      </c>
      <c r="BV238" s="44">
        <v>391533.38</v>
      </c>
      <c r="BW238" s="60"/>
      <c r="BX238" s="140">
        <v>2.33</v>
      </c>
      <c r="BY238" s="140">
        <v>1.28</v>
      </c>
      <c r="BZ238" s="140">
        <v>0</v>
      </c>
      <c r="CA238" s="44">
        <v>337816.58</v>
      </c>
      <c r="CB238" s="60"/>
      <c r="CC238" s="140">
        <v>4.67</v>
      </c>
      <c r="CD238" s="140">
        <v>2.57</v>
      </c>
      <c r="CE238" s="140">
        <v>0</v>
      </c>
      <c r="CF238" s="44">
        <v>228863.64</v>
      </c>
      <c r="CG238" s="60"/>
      <c r="CH238" s="28">
        <v>9669027.9100000001</v>
      </c>
      <c r="CI238" s="60"/>
      <c r="CJ238" s="64">
        <v>9424803.0700000003</v>
      </c>
      <c r="CK238" s="124"/>
      <c r="CN238" s="151"/>
    </row>
    <row r="239" spans="1:92" x14ac:dyDescent="0.25">
      <c r="A239" s="116" t="s">
        <v>399</v>
      </c>
      <c r="B239" s="24" t="s">
        <v>400</v>
      </c>
      <c r="C239" s="27" t="s">
        <v>142</v>
      </c>
      <c r="D239" s="27" t="s">
        <v>120</v>
      </c>
      <c r="E239" s="139">
        <v>1013.88</v>
      </c>
      <c r="F239" s="68"/>
      <c r="G239" s="139">
        <v>384.06999999999994</v>
      </c>
      <c r="H239" s="139">
        <v>621.48</v>
      </c>
      <c r="I239" s="139">
        <v>621.48</v>
      </c>
      <c r="J239" s="68">
        <v>232</v>
      </c>
      <c r="K239" s="139">
        <v>639.55999999999995</v>
      </c>
      <c r="L239" s="139">
        <v>631.2299999999999</v>
      </c>
      <c r="M239" s="139">
        <v>374.32000000000005</v>
      </c>
      <c r="N239" s="139">
        <v>0</v>
      </c>
      <c r="O239" s="60"/>
      <c r="P239" s="132">
        <v>205.48919496792797</v>
      </c>
      <c r="Q239" s="132">
        <v>178.58080503207196</v>
      </c>
      <c r="R239" s="132">
        <v>332.51080503207203</v>
      </c>
      <c r="S239" s="132">
        <v>288.96919496792799</v>
      </c>
      <c r="T239" s="132">
        <v>0</v>
      </c>
      <c r="U239" s="132">
        <v>0</v>
      </c>
      <c r="V239" s="126"/>
      <c r="W239" s="140">
        <v>22.62</v>
      </c>
      <c r="X239" s="140">
        <v>28.18</v>
      </c>
      <c r="Y239" s="140">
        <v>0</v>
      </c>
      <c r="Z239" s="139">
        <v>3193542</v>
      </c>
      <c r="AA239" s="60"/>
      <c r="AB239" s="140">
        <v>10.16</v>
      </c>
      <c r="AC239" s="28">
        <v>638708.4</v>
      </c>
      <c r="AE239" s="140">
        <v>3.19</v>
      </c>
      <c r="AF239" s="140">
        <v>1.87</v>
      </c>
      <c r="AG239" s="140">
        <v>0</v>
      </c>
      <c r="AH239" s="44">
        <v>318096.90000000002</v>
      </c>
      <c r="AI239" s="60"/>
      <c r="AJ239" s="140">
        <v>1.42</v>
      </c>
      <c r="AK239" s="140">
        <v>0.83</v>
      </c>
      <c r="AL239" s="140">
        <v>0</v>
      </c>
      <c r="AM239" s="44">
        <v>141446.25</v>
      </c>
      <c r="AO239" s="28">
        <v>69.609999999999985</v>
      </c>
      <c r="AP239" s="117">
        <v>24.610000000000003</v>
      </c>
      <c r="AQ239" s="117">
        <v>7.19</v>
      </c>
      <c r="AR239" s="44">
        <v>118931.61</v>
      </c>
      <c r="AS239" s="60"/>
      <c r="AT239" s="71">
        <v>1.42</v>
      </c>
      <c r="AU239" s="71">
        <v>1.49</v>
      </c>
      <c r="AV239" s="71">
        <v>0</v>
      </c>
      <c r="AW239" s="44">
        <v>196061.25</v>
      </c>
      <c r="AX239" s="60"/>
      <c r="AY239" s="140">
        <v>0.85</v>
      </c>
      <c r="AZ239" s="140">
        <v>0.49</v>
      </c>
      <c r="BA239" s="140">
        <v>0</v>
      </c>
      <c r="BB239" s="28">
        <v>78686.14</v>
      </c>
      <c r="BC239" s="60"/>
      <c r="BD239" s="140">
        <v>2.84</v>
      </c>
      <c r="BE239" s="140">
        <v>1.66</v>
      </c>
      <c r="BF239" s="140">
        <v>0</v>
      </c>
      <c r="BG239" s="44">
        <v>118543.5</v>
      </c>
      <c r="BH239" s="60"/>
      <c r="BI239" s="139">
        <v>1.42</v>
      </c>
      <c r="BJ239" s="139">
        <v>0.83</v>
      </c>
      <c r="BK239" s="139">
        <v>0</v>
      </c>
      <c r="BL239" s="44">
        <v>161194.5</v>
      </c>
      <c r="BM239" s="60"/>
      <c r="BN239" s="140">
        <v>2.13</v>
      </c>
      <c r="BO239" s="140">
        <v>1.24</v>
      </c>
      <c r="BP239" s="140">
        <v>0</v>
      </c>
      <c r="BQ239" s="139">
        <v>88775.91</v>
      </c>
      <c r="BR239" s="60"/>
      <c r="BS239" s="140">
        <v>1.42</v>
      </c>
      <c r="BT239" s="140">
        <v>0.83</v>
      </c>
      <c r="BU239" s="140">
        <v>0</v>
      </c>
      <c r="BV239" s="44">
        <v>244030.5</v>
      </c>
      <c r="BW239" s="60"/>
      <c r="BX239" s="140">
        <v>1.42</v>
      </c>
      <c r="BY239" s="140">
        <v>0.83</v>
      </c>
      <c r="BZ239" s="140">
        <v>0</v>
      </c>
      <c r="CA239" s="44">
        <v>210550.5</v>
      </c>
      <c r="CB239" s="60"/>
      <c r="CC239" s="140">
        <v>2.84</v>
      </c>
      <c r="CD239" s="140">
        <v>1.66</v>
      </c>
      <c r="CE239" s="140">
        <v>0</v>
      </c>
      <c r="CF239" s="44">
        <v>142249.5</v>
      </c>
      <c r="CG239" s="60"/>
      <c r="CH239" s="28">
        <v>5650816.96</v>
      </c>
      <c r="CI239" s="60"/>
      <c r="CJ239" s="64">
        <v>5531885.3499999996</v>
      </c>
      <c r="CK239" s="124"/>
      <c r="CN239" s="151"/>
    </row>
    <row r="240" spans="1:92" x14ac:dyDescent="0.25">
      <c r="A240" s="116" t="s">
        <v>157</v>
      </c>
      <c r="B240" s="24" t="s">
        <v>158</v>
      </c>
      <c r="C240" s="27" t="s">
        <v>142</v>
      </c>
      <c r="D240" s="27" t="s">
        <v>120</v>
      </c>
      <c r="E240" s="139">
        <v>478.25</v>
      </c>
      <c r="F240" s="68"/>
      <c r="G240" s="139">
        <v>194</v>
      </c>
      <c r="H240" s="139">
        <v>280.5</v>
      </c>
      <c r="I240" s="139">
        <v>280.5</v>
      </c>
      <c r="J240" s="68">
        <v>233</v>
      </c>
      <c r="K240" s="139">
        <v>313.25</v>
      </c>
      <c r="L240" s="139">
        <v>309.5</v>
      </c>
      <c r="M240" s="139">
        <v>165</v>
      </c>
      <c r="N240" s="139">
        <v>0</v>
      </c>
      <c r="O240" s="60"/>
      <c r="P240" s="132">
        <v>7.4942465753424656</v>
      </c>
      <c r="Q240" s="132">
        <v>186.50575342465754</v>
      </c>
      <c r="R240" s="132">
        <v>10.835753424657534</v>
      </c>
      <c r="S240" s="132">
        <v>269.66424657534247</v>
      </c>
      <c r="T240" s="132">
        <v>0</v>
      </c>
      <c r="U240" s="132">
        <v>0</v>
      </c>
      <c r="V240" s="126"/>
      <c r="W240" s="140">
        <v>9.82</v>
      </c>
      <c r="X240" s="140">
        <v>11.32</v>
      </c>
      <c r="Y240" s="140">
        <v>0</v>
      </c>
      <c r="Z240" s="139">
        <v>1328966.1000000001</v>
      </c>
      <c r="AA240" s="60"/>
      <c r="AB240" s="140">
        <v>4.22</v>
      </c>
      <c r="AC240" s="28">
        <v>265793.21999999997</v>
      </c>
      <c r="AE240" s="140">
        <v>1.56</v>
      </c>
      <c r="AF240" s="140">
        <v>0.82</v>
      </c>
      <c r="AG240" s="140">
        <v>0</v>
      </c>
      <c r="AH240" s="44">
        <v>149618.70000000001</v>
      </c>
      <c r="AI240" s="60"/>
      <c r="AJ240" s="140">
        <v>0.69</v>
      </c>
      <c r="AK240" s="140">
        <v>0.36</v>
      </c>
      <c r="AL240" s="140">
        <v>0</v>
      </c>
      <c r="AM240" s="44">
        <v>66008.25</v>
      </c>
      <c r="AO240" s="28">
        <v>29.419999999999998</v>
      </c>
      <c r="AP240" s="117">
        <v>4.4700000000000006</v>
      </c>
      <c r="AQ240" s="117">
        <v>3.39</v>
      </c>
      <c r="AR240" s="44">
        <v>43171.87</v>
      </c>
      <c r="AS240" s="60"/>
      <c r="AT240" s="71">
        <v>0.69</v>
      </c>
      <c r="AU240" s="71">
        <v>0.66</v>
      </c>
      <c r="AV240" s="71">
        <v>0</v>
      </c>
      <c r="AW240" s="44">
        <v>90956.25</v>
      </c>
      <c r="AX240" s="60"/>
      <c r="AY240" s="140">
        <v>0.41</v>
      </c>
      <c r="AZ240" s="140">
        <v>0.22</v>
      </c>
      <c r="BA240" s="140">
        <v>0</v>
      </c>
      <c r="BB240" s="28">
        <v>36994.230000000003</v>
      </c>
      <c r="BC240" s="60"/>
      <c r="BD240" s="140">
        <v>1.39</v>
      </c>
      <c r="BE240" s="140">
        <v>0.73</v>
      </c>
      <c r="BF240" s="140">
        <v>0</v>
      </c>
      <c r="BG240" s="44">
        <v>55847.16</v>
      </c>
      <c r="BH240" s="60"/>
      <c r="BI240" s="139">
        <v>0.69</v>
      </c>
      <c r="BJ240" s="139">
        <v>0.36</v>
      </c>
      <c r="BK240" s="139">
        <v>0</v>
      </c>
      <c r="BL240" s="44">
        <v>75224.100000000006</v>
      </c>
      <c r="BM240" s="60"/>
      <c r="BN240" s="140">
        <v>1.04</v>
      </c>
      <c r="BO240" s="140">
        <v>0.55000000000000004</v>
      </c>
      <c r="BP240" s="140">
        <v>0</v>
      </c>
      <c r="BQ240" s="139">
        <v>41885.370000000003</v>
      </c>
      <c r="BR240" s="60"/>
      <c r="BS240" s="140">
        <v>0.69</v>
      </c>
      <c r="BT240" s="140">
        <v>0.36</v>
      </c>
      <c r="BU240" s="140">
        <v>0</v>
      </c>
      <c r="BV240" s="44">
        <v>113880.9</v>
      </c>
      <c r="BW240" s="60"/>
      <c r="BX240" s="140">
        <v>0.69</v>
      </c>
      <c r="BY240" s="140">
        <v>0.36</v>
      </c>
      <c r="BZ240" s="140">
        <v>0</v>
      </c>
      <c r="CA240" s="44">
        <v>98256.9</v>
      </c>
      <c r="CB240" s="60"/>
      <c r="CC240" s="140">
        <v>1.39</v>
      </c>
      <c r="CD240" s="140">
        <v>0.73</v>
      </c>
      <c r="CE240" s="140">
        <v>0</v>
      </c>
      <c r="CF240" s="44">
        <v>67015.320000000007</v>
      </c>
      <c r="CG240" s="60"/>
      <c r="CH240" s="28">
        <v>2433618.37</v>
      </c>
      <c r="CI240" s="60"/>
      <c r="CJ240" s="64">
        <v>2390446.5</v>
      </c>
      <c r="CK240" s="124"/>
      <c r="CN240" s="151"/>
    </row>
    <row r="241" spans="1:92" x14ac:dyDescent="0.25">
      <c r="A241" s="116" t="s">
        <v>68</v>
      </c>
      <c r="B241" s="24" t="s">
        <v>69</v>
      </c>
      <c r="C241" s="27" t="s">
        <v>67</v>
      </c>
      <c r="D241" s="27" t="s">
        <v>12</v>
      </c>
      <c r="E241" s="139">
        <v>2346.1999999999998</v>
      </c>
      <c r="F241" s="68"/>
      <c r="G241" s="139">
        <v>608.40000000000009</v>
      </c>
      <c r="H241" s="139">
        <v>947.65000000000009</v>
      </c>
      <c r="I241" s="139">
        <v>1722.8</v>
      </c>
      <c r="J241" s="68">
        <v>234</v>
      </c>
      <c r="K241" s="139">
        <v>982.8900000000001</v>
      </c>
      <c r="L241" s="139">
        <v>967.8900000000001</v>
      </c>
      <c r="M241" s="139">
        <v>588.16000000000008</v>
      </c>
      <c r="N241" s="139">
        <v>775.15000000000009</v>
      </c>
      <c r="O241" s="60"/>
      <c r="P241" s="132">
        <v>316.30954015099525</v>
      </c>
      <c r="Q241" s="132">
        <v>292.09045984900484</v>
      </c>
      <c r="R241" s="132">
        <v>492.686942347289</v>
      </c>
      <c r="S241" s="132">
        <v>454.96305765271109</v>
      </c>
      <c r="T241" s="132">
        <v>403.00351750171592</v>
      </c>
      <c r="U241" s="132">
        <v>372.14648249828417</v>
      </c>
      <c r="V241" s="126"/>
      <c r="W241" s="140">
        <v>35.69</v>
      </c>
      <c r="X241" s="140">
        <v>42.83</v>
      </c>
      <c r="Y241" s="140">
        <v>35.03</v>
      </c>
      <c r="Z241" s="139">
        <v>7464134.7800000003</v>
      </c>
      <c r="AA241" s="60"/>
      <c r="AB241" s="140">
        <v>27.37</v>
      </c>
      <c r="AC241" s="28">
        <v>1829806.02</v>
      </c>
      <c r="AE241" s="140">
        <v>4.91</v>
      </c>
      <c r="AF241" s="140">
        <v>2.94</v>
      </c>
      <c r="AG241" s="140">
        <v>3.87</v>
      </c>
      <c r="AH241" s="44">
        <v>772772.67</v>
      </c>
      <c r="AI241" s="60"/>
      <c r="AJ241" s="140">
        <v>2.1800000000000002</v>
      </c>
      <c r="AK241" s="140">
        <v>1.3</v>
      </c>
      <c r="AL241" s="140">
        <v>1.29</v>
      </c>
      <c r="AM241" s="44">
        <v>311864.34000000003</v>
      </c>
      <c r="AO241" s="28">
        <v>160.53</v>
      </c>
      <c r="AP241" s="117">
        <v>46.570000000000007</v>
      </c>
      <c r="AQ241" s="117">
        <v>16.63</v>
      </c>
      <c r="AR241" s="44">
        <v>261821.5</v>
      </c>
      <c r="AS241" s="60"/>
      <c r="AT241" s="71">
        <v>2.1800000000000002</v>
      </c>
      <c r="AU241" s="71">
        <v>2.35</v>
      </c>
      <c r="AV241" s="71">
        <v>3.1</v>
      </c>
      <c r="AW241" s="44">
        <v>548295.25</v>
      </c>
      <c r="AX241" s="60"/>
      <c r="AY241" s="140">
        <v>1.31</v>
      </c>
      <c r="AZ241" s="140">
        <v>0.78</v>
      </c>
      <c r="BA241" s="140">
        <v>1.03</v>
      </c>
      <c r="BB241" s="28">
        <v>183209.52</v>
      </c>
      <c r="BC241" s="60"/>
      <c r="BD241" s="140">
        <v>4.3600000000000003</v>
      </c>
      <c r="BE241" s="140">
        <v>2.61</v>
      </c>
      <c r="BF241" s="140">
        <v>3.87</v>
      </c>
      <c r="BG241" s="44">
        <v>285558.12</v>
      </c>
      <c r="BH241" s="60"/>
      <c r="BI241" s="139">
        <v>2.1800000000000002</v>
      </c>
      <c r="BJ241" s="139">
        <v>1.3</v>
      </c>
      <c r="BK241" s="139">
        <v>1.29</v>
      </c>
      <c r="BL241" s="44">
        <v>341732.34</v>
      </c>
      <c r="BM241" s="60"/>
      <c r="BN241" s="140">
        <v>3.27</v>
      </c>
      <c r="BO241" s="140">
        <v>1.96</v>
      </c>
      <c r="BP241" s="140">
        <v>2.58</v>
      </c>
      <c r="BQ241" s="139">
        <v>205738.83</v>
      </c>
      <c r="BR241" s="60"/>
      <c r="BS241" s="140">
        <v>2.1800000000000002</v>
      </c>
      <c r="BT241" s="140">
        <v>1.3</v>
      </c>
      <c r="BU241" s="140">
        <v>1.29</v>
      </c>
      <c r="BV241" s="44">
        <v>517344.66</v>
      </c>
      <c r="BW241" s="60"/>
      <c r="BX241" s="140">
        <v>2.1800000000000002</v>
      </c>
      <c r="BY241" s="140">
        <v>1.3</v>
      </c>
      <c r="BZ241" s="140">
        <v>1.29</v>
      </c>
      <c r="CA241" s="44">
        <v>446367.06</v>
      </c>
      <c r="CB241" s="60"/>
      <c r="CC241" s="140">
        <v>4.3600000000000003</v>
      </c>
      <c r="CD241" s="140">
        <v>2.61</v>
      </c>
      <c r="CE241" s="140">
        <v>3.87</v>
      </c>
      <c r="CF241" s="44">
        <v>342663.24</v>
      </c>
      <c r="CG241" s="60"/>
      <c r="CH241" s="28">
        <v>13511308.330000002</v>
      </c>
      <c r="CI241" s="60"/>
      <c r="CJ241" s="64">
        <v>13249486.830000002</v>
      </c>
      <c r="CK241" s="124"/>
      <c r="CN241" s="151"/>
    </row>
    <row r="242" spans="1:92" x14ac:dyDescent="0.25">
      <c r="A242" s="116" t="s">
        <v>85</v>
      </c>
      <c r="B242" s="24" t="s">
        <v>86</v>
      </c>
      <c r="C242" s="27" t="s">
        <v>78</v>
      </c>
      <c r="D242" s="27" t="s">
        <v>12</v>
      </c>
      <c r="E242" s="139">
        <v>1038.5</v>
      </c>
      <c r="F242" s="68"/>
      <c r="G242" s="139">
        <v>314</v>
      </c>
      <c r="H242" s="139">
        <v>381.5</v>
      </c>
      <c r="I242" s="139">
        <v>714.5</v>
      </c>
      <c r="J242" s="68">
        <v>235</v>
      </c>
      <c r="K242" s="139">
        <v>476.5</v>
      </c>
      <c r="L242" s="139">
        <v>466.5</v>
      </c>
      <c r="M242" s="139">
        <v>229</v>
      </c>
      <c r="N242" s="139">
        <v>333</v>
      </c>
      <c r="O242" s="60"/>
      <c r="P242" s="132">
        <v>39.688867282450168</v>
      </c>
      <c r="Q242" s="132">
        <v>274.31113271754981</v>
      </c>
      <c r="R242" s="132">
        <v>48.220709771511906</v>
      </c>
      <c r="S242" s="132">
        <v>333.27929022848809</v>
      </c>
      <c r="T242" s="132">
        <v>42.090422946037918</v>
      </c>
      <c r="U242" s="132">
        <v>290.9095770539621</v>
      </c>
      <c r="V242" s="126"/>
      <c r="W242" s="140">
        <v>16.36</v>
      </c>
      <c r="X242" s="140">
        <v>15.74</v>
      </c>
      <c r="Y242" s="140">
        <v>13.74</v>
      </c>
      <c r="Z242" s="139">
        <v>3009527.34</v>
      </c>
      <c r="AA242" s="60"/>
      <c r="AB242" s="140">
        <v>10.99</v>
      </c>
      <c r="AC242" s="28">
        <v>734080.52</v>
      </c>
      <c r="AE242" s="140">
        <v>2.38</v>
      </c>
      <c r="AF242" s="140">
        <v>1.1399999999999999</v>
      </c>
      <c r="AG242" s="140">
        <v>1.66</v>
      </c>
      <c r="AH242" s="44">
        <v>341080.36</v>
      </c>
      <c r="AI242" s="60"/>
      <c r="AJ242" s="140">
        <v>1.05</v>
      </c>
      <c r="AK242" s="140">
        <v>0.5</v>
      </c>
      <c r="AL242" s="140">
        <v>0.55000000000000004</v>
      </c>
      <c r="AM242" s="44">
        <v>137132.04999999999</v>
      </c>
      <c r="AO242" s="28">
        <v>65.47999999999999</v>
      </c>
      <c r="AP242" s="117">
        <v>10.57</v>
      </c>
      <c r="AQ242" s="117">
        <v>7.36</v>
      </c>
      <c r="AR242" s="44">
        <v>96757.759999999995</v>
      </c>
      <c r="AS242" s="60"/>
      <c r="AT242" s="71">
        <v>1.05</v>
      </c>
      <c r="AU242" s="71">
        <v>0.91</v>
      </c>
      <c r="AV242" s="71">
        <v>1.33</v>
      </c>
      <c r="AW242" s="44">
        <v>236346.95</v>
      </c>
      <c r="AX242" s="60"/>
      <c r="AY242" s="140">
        <v>0.63</v>
      </c>
      <c r="AZ242" s="140">
        <v>0.3</v>
      </c>
      <c r="BA242" s="140">
        <v>0.44</v>
      </c>
      <c r="BB242" s="28">
        <v>80447.77</v>
      </c>
      <c r="BC242" s="60"/>
      <c r="BD242" s="140">
        <v>2.11</v>
      </c>
      <c r="BE242" s="140">
        <v>1.01</v>
      </c>
      <c r="BF242" s="140">
        <v>1.66</v>
      </c>
      <c r="BG242" s="44">
        <v>125919.54</v>
      </c>
      <c r="BH242" s="60"/>
      <c r="BI242" s="139">
        <v>1.05</v>
      </c>
      <c r="BJ242" s="139">
        <v>0.5</v>
      </c>
      <c r="BK242" s="139">
        <v>0.55000000000000004</v>
      </c>
      <c r="BL242" s="44">
        <v>150448.20000000001</v>
      </c>
      <c r="BM242" s="60"/>
      <c r="BN242" s="140">
        <v>1.58</v>
      </c>
      <c r="BO242" s="140">
        <v>0.76</v>
      </c>
      <c r="BP242" s="140">
        <v>1.1100000000000001</v>
      </c>
      <c r="BQ242" s="139">
        <v>90883.35</v>
      </c>
      <c r="BR242" s="60"/>
      <c r="BS242" s="140">
        <v>1.05</v>
      </c>
      <c r="BT242" s="140">
        <v>0.5</v>
      </c>
      <c r="BU242" s="140">
        <v>0.55000000000000004</v>
      </c>
      <c r="BV242" s="44">
        <v>227761.8</v>
      </c>
      <c r="BW242" s="60"/>
      <c r="BX242" s="140">
        <v>1.05</v>
      </c>
      <c r="BY242" s="140">
        <v>0.5</v>
      </c>
      <c r="BZ242" s="140">
        <v>0.55000000000000004</v>
      </c>
      <c r="CA242" s="44">
        <v>196513.8</v>
      </c>
      <c r="CB242" s="60"/>
      <c r="CC242" s="140">
        <v>2.11</v>
      </c>
      <c r="CD242" s="140">
        <v>1.01</v>
      </c>
      <c r="CE242" s="140">
        <v>1.66</v>
      </c>
      <c r="CF242" s="44">
        <v>151100.57999999999</v>
      </c>
      <c r="CG242" s="60"/>
      <c r="CH242" s="28">
        <v>5578000.0199999996</v>
      </c>
      <c r="CI242" s="60"/>
      <c r="CJ242" s="64">
        <v>5481242.2599999998</v>
      </c>
      <c r="CK242" s="124"/>
      <c r="CN242" s="151"/>
    </row>
    <row r="243" spans="1:92" x14ac:dyDescent="0.25">
      <c r="A243" s="116" t="s">
        <v>481</v>
      </c>
      <c r="B243" s="24" t="s">
        <v>482</v>
      </c>
      <c r="C243" s="27" t="s">
        <v>468</v>
      </c>
      <c r="D243" s="27" t="s">
        <v>120</v>
      </c>
      <c r="E243" s="139">
        <v>154.05000000000001</v>
      </c>
      <c r="F243" s="68"/>
      <c r="G243" s="139">
        <v>65.989999999999995</v>
      </c>
      <c r="H243" s="139">
        <v>86.149999999999991</v>
      </c>
      <c r="I243" s="139">
        <v>86.149999999999991</v>
      </c>
      <c r="J243" s="68">
        <v>236</v>
      </c>
      <c r="K243" s="139">
        <v>102.73</v>
      </c>
      <c r="L243" s="139">
        <v>100.82</v>
      </c>
      <c r="M243" s="139">
        <v>51.319999999999993</v>
      </c>
      <c r="N243" s="139">
        <v>0</v>
      </c>
      <c r="O243" s="60"/>
      <c r="P243" s="132">
        <v>64.628039963191796</v>
      </c>
      <c r="Q243" s="132">
        <v>1.361960036808199</v>
      </c>
      <c r="R243" s="132">
        <v>84.371960036808204</v>
      </c>
      <c r="S243" s="132">
        <v>1.7780399631917874</v>
      </c>
      <c r="T243" s="132">
        <v>0</v>
      </c>
      <c r="U243" s="132">
        <v>0</v>
      </c>
      <c r="V243" s="126"/>
      <c r="W243" s="140">
        <v>4.37</v>
      </c>
      <c r="X243" s="140">
        <v>4.28</v>
      </c>
      <c r="Y243" s="140">
        <v>0</v>
      </c>
      <c r="Z243" s="139">
        <v>543782.25</v>
      </c>
      <c r="AA243" s="60"/>
      <c r="AB243" s="140">
        <v>1.73</v>
      </c>
      <c r="AC243" s="28">
        <v>108756.45</v>
      </c>
      <c r="AE243" s="140">
        <v>0.51</v>
      </c>
      <c r="AF243" s="140">
        <v>0.25</v>
      </c>
      <c r="AG243" s="140">
        <v>0</v>
      </c>
      <c r="AH243" s="44">
        <v>47777.4</v>
      </c>
      <c r="AI243" s="60"/>
      <c r="AJ243" s="140">
        <v>0.22</v>
      </c>
      <c r="AK243" s="140">
        <v>0.11</v>
      </c>
      <c r="AL243" s="140">
        <v>0</v>
      </c>
      <c r="AM243" s="44">
        <v>20745.45</v>
      </c>
      <c r="AO243" s="28">
        <v>11.660000000000002</v>
      </c>
      <c r="AP243" s="117">
        <v>5.0999999999999996</v>
      </c>
      <c r="AQ243" s="117">
        <v>1.0900000000000001</v>
      </c>
      <c r="AR243" s="44">
        <v>21063.26</v>
      </c>
      <c r="AS243" s="60"/>
      <c r="AT243" s="71">
        <v>0.22</v>
      </c>
      <c r="AU243" s="71">
        <v>0.2</v>
      </c>
      <c r="AV243" s="71">
        <v>0</v>
      </c>
      <c r="AW243" s="44">
        <v>28297.5</v>
      </c>
      <c r="AX243" s="60"/>
      <c r="AY243" s="140">
        <v>0.13</v>
      </c>
      <c r="AZ243" s="140">
        <v>0.06</v>
      </c>
      <c r="BA243" s="140">
        <v>0</v>
      </c>
      <c r="BB243" s="28">
        <v>11156.99</v>
      </c>
      <c r="BC243" s="60"/>
      <c r="BD243" s="140">
        <v>0.45</v>
      </c>
      <c r="BE243" s="140">
        <v>0.22</v>
      </c>
      <c r="BF243" s="140">
        <v>0</v>
      </c>
      <c r="BG243" s="44">
        <v>17649.810000000001</v>
      </c>
      <c r="BH243" s="60"/>
      <c r="BI243" s="139">
        <v>0.22</v>
      </c>
      <c r="BJ243" s="139">
        <v>0.11</v>
      </c>
      <c r="BK243" s="139">
        <v>0</v>
      </c>
      <c r="BL243" s="44">
        <v>23641.86</v>
      </c>
      <c r="BM243" s="60"/>
      <c r="BN243" s="140">
        <v>0.34</v>
      </c>
      <c r="BO243" s="140">
        <v>0.17</v>
      </c>
      <c r="BP243" s="140">
        <v>0</v>
      </c>
      <c r="BQ243" s="139">
        <v>13434.93</v>
      </c>
      <c r="BR243" s="60"/>
      <c r="BS243" s="140">
        <v>0.22</v>
      </c>
      <c r="BT243" s="140">
        <v>0.11</v>
      </c>
      <c r="BU243" s="140">
        <v>0</v>
      </c>
      <c r="BV243" s="44">
        <v>35791.14</v>
      </c>
      <c r="BW243" s="60"/>
      <c r="BX243" s="140">
        <v>0.22</v>
      </c>
      <c r="BY243" s="140">
        <v>0.11</v>
      </c>
      <c r="BZ243" s="140">
        <v>0</v>
      </c>
      <c r="CA243" s="44">
        <v>30880.74</v>
      </c>
      <c r="CB243" s="60"/>
      <c r="CC243" s="140">
        <v>0.45</v>
      </c>
      <c r="CD243" s="140">
        <v>0.22</v>
      </c>
      <c r="CE243" s="140">
        <v>0</v>
      </c>
      <c r="CF243" s="44">
        <v>21179.37</v>
      </c>
      <c r="CG243" s="60"/>
      <c r="CH243" s="28">
        <v>924157.15</v>
      </c>
      <c r="CI243" s="60"/>
      <c r="CJ243" s="64">
        <v>903093.89</v>
      </c>
      <c r="CK243" s="124"/>
      <c r="CN243" s="151"/>
    </row>
    <row r="244" spans="1:92" x14ac:dyDescent="0.25">
      <c r="A244" s="116" t="s">
        <v>411</v>
      </c>
      <c r="B244" s="24" t="s">
        <v>412</v>
      </c>
      <c r="C244" s="27" t="s">
        <v>142</v>
      </c>
      <c r="D244" s="27" t="s">
        <v>131</v>
      </c>
      <c r="E244" s="139">
        <v>3441</v>
      </c>
      <c r="F244" s="68"/>
      <c r="G244" s="139">
        <v>0</v>
      </c>
      <c r="H244" s="139">
        <v>0</v>
      </c>
      <c r="I244" s="139">
        <v>3441</v>
      </c>
      <c r="J244" s="68">
        <v>237</v>
      </c>
      <c r="K244" s="139">
        <v>0</v>
      </c>
      <c r="L244" s="139">
        <v>0</v>
      </c>
      <c r="M244" s="139">
        <v>0</v>
      </c>
      <c r="N244" s="139">
        <v>3441</v>
      </c>
      <c r="O244" s="60"/>
      <c r="P244" s="132">
        <v>0</v>
      </c>
      <c r="Q244" s="132">
        <v>0</v>
      </c>
      <c r="R244" s="132">
        <v>0</v>
      </c>
      <c r="S244" s="132">
        <v>0</v>
      </c>
      <c r="T244" s="132">
        <v>1954.6600000000003</v>
      </c>
      <c r="U244" s="132">
        <v>1486.3399999999997</v>
      </c>
      <c r="V244" s="126"/>
      <c r="W244" s="140">
        <v>0</v>
      </c>
      <c r="X244" s="140">
        <v>0</v>
      </c>
      <c r="Y244" s="140">
        <v>157.18</v>
      </c>
      <c r="Z244" s="139">
        <v>11343051.880000001</v>
      </c>
      <c r="AA244" s="60"/>
      <c r="AB244" s="140">
        <v>52.38</v>
      </c>
      <c r="AC244" s="28">
        <v>3780639.19</v>
      </c>
      <c r="AE244" s="140">
        <v>0</v>
      </c>
      <c r="AF244" s="140">
        <v>0</v>
      </c>
      <c r="AG244" s="140">
        <v>17.2</v>
      </c>
      <c r="AH244" s="44">
        <v>1241255.2</v>
      </c>
      <c r="AI244" s="60"/>
      <c r="AJ244" s="140">
        <v>0</v>
      </c>
      <c r="AK244" s="140">
        <v>0</v>
      </c>
      <c r="AL244" s="140">
        <v>5.73</v>
      </c>
      <c r="AM244" s="44">
        <v>413511.18</v>
      </c>
      <c r="AO244" s="28">
        <v>237.07</v>
      </c>
      <c r="AP244" s="117">
        <v>75.540000000000006</v>
      </c>
      <c r="AQ244" s="117">
        <v>24.4</v>
      </c>
      <c r="AR244" s="44">
        <v>394866.43</v>
      </c>
      <c r="AS244" s="60"/>
      <c r="AT244" s="71">
        <v>0</v>
      </c>
      <c r="AU244" s="71">
        <v>0</v>
      </c>
      <c r="AV244" s="71">
        <v>13.76</v>
      </c>
      <c r="AW244" s="44">
        <v>1078990.3999999999</v>
      </c>
      <c r="AX244" s="60"/>
      <c r="AY244" s="140">
        <v>0</v>
      </c>
      <c r="AZ244" s="140">
        <v>0</v>
      </c>
      <c r="BA244" s="140">
        <v>4.58</v>
      </c>
      <c r="BB244" s="28">
        <v>268942.18</v>
      </c>
      <c r="BC244" s="60"/>
      <c r="BD244" s="140">
        <v>0</v>
      </c>
      <c r="BE244" s="140">
        <v>0</v>
      </c>
      <c r="BF244" s="140">
        <v>17.2</v>
      </c>
      <c r="BG244" s="44">
        <v>453099.6</v>
      </c>
      <c r="BH244" s="60"/>
      <c r="BI244" s="139">
        <v>0</v>
      </c>
      <c r="BJ244" s="139">
        <v>0</v>
      </c>
      <c r="BK244" s="139">
        <v>5.73</v>
      </c>
      <c r="BL244" s="44">
        <v>410508.66</v>
      </c>
      <c r="BM244" s="60"/>
      <c r="BN244" s="140">
        <v>0</v>
      </c>
      <c r="BO244" s="140">
        <v>0</v>
      </c>
      <c r="BP244" s="140">
        <v>11.47</v>
      </c>
      <c r="BQ244" s="139">
        <v>302154.21000000002</v>
      </c>
      <c r="BR244" s="60"/>
      <c r="BS244" s="140">
        <v>0</v>
      </c>
      <c r="BT244" s="140">
        <v>0</v>
      </c>
      <c r="BU244" s="140">
        <v>5.73</v>
      </c>
      <c r="BV244" s="44">
        <v>621464.34</v>
      </c>
      <c r="BW244" s="60"/>
      <c r="BX244" s="140">
        <v>0</v>
      </c>
      <c r="BY244" s="140">
        <v>0</v>
      </c>
      <c r="BZ244" s="140">
        <v>5.73</v>
      </c>
      <c r="CA244" s="44">
        <v>536201.93999999994</v>
      </c>
      <c r="CB244" s="60"/>
      <c r="CC244" s="140">
        <v>0</v>
      </c>
      <c r="CD244" s="140">
        <v>0</v>
      </c>
      <c r="CE244" s="140">
        <v>17.2</v>
      </c>
      <c r="CF244" s="44">
        <v>543709.19999999995</v>
      </c>
      <c r="CG244" s="60"/>
      <c r="CH244" s="28">
        <v>21388394.41</v>
      </c>
      <c r="CI244" s="60"/>
      <c r="CJ244" s="64">
        <v>20993527.98</v>
      </c>
      <c r="CK244" s="124"/>
      <c r="CN244" s="151"/>
    </row>
    <row r="245" spans="1:92" x14ac:dyDescent="0.25">
      <c r="A245" s="116" t="s">
        <v>369</v>
      </c>
      <c r="B245" s="24" t="s">
        <v>370</v>
      </c>
      <c r="C245" s="27" t="s">
        <v>142</v>
      </c>
      <c r="D245" s="27" t="s">
        <v>120</v>
      </c>
      <c r="E245" s="139">
        <v>229.37</v>
      </c>
      <c r="F245" s="68"/>
      <c r="G245" s="139">
        <v>103.97999999999999</v>
      </c>
      <c r="H245" s="139">
        <v>123.31</v>
      </c>
      <c r="I245" s="139">
        <v>123.31</v>
      </c>
      <c r="J245" s="68">
        <v>238</v>
      </c>
      <c r="K245" s="139">
        <v>153.88</v>
      </c>
      <c r="L245" s="139">
        <v>151.79999999999998</v>
      </c>
      <c r="M245" s="139">
        <v>75.489999999999995</v>
      </c>
      <c r="N245" s="139">
        <v>0</v>
      </c>
      <c r="O245" s="60"/>
      <c r="P245" s="132">
        <v>54.897267807646614</v>
      </c>
      <c r="Q245" s="132">
        <v>49.082732192353376</v>
      </c>
      <c r="R245" s="132">
        <v>65.102732192353386</v>
      </c>
      <c r="S245" s="132">
        <v>58.207267807646616</v>
      </c>
      <c r="T245" s="132">
        <v>0</v>
      </c>
      <c r="U245" s="132">
        <v>0</v>
      </c>
      <c r="V245" s="126"/>
      <c r="W245" s="140">
        <v>6.11</v>
      </c>
      <c r="X245" s="140">
        <v>5.58</v>
      </c>
      <c r="Y245" s="140">
        <v>0</v>
      </c>
      <c r="Z245" s="139">
        <v>734891.85</v>
      </c>
      <c r="AA245" s="60"/>
      <c r="AB245" s="140">
        <v>2.33</v>
      </c>
      <c r="AC245" s="28">
        <v>146978.37</v>
      </c>
      <c r="AE245" s="140">
        <v>0.76</v>
      </c>
      <c r="AF245" s="140">
        <v>0.37</v>
      </c>
      <c r="AG245" s="140">
        <v>0</v>
      </c>
      <c r="AH245" s="44">
        <v>71037.45</v>
      </c>
      <c r="AI245" s="60"/>
      <c r="AJ245" s="140">
        <v>0.34</v>
      </c>
      <c r="AK245" s="140">
        <v>0.16</v>
      </c>
      <c r="AL245" s="140">
        <v>0</v>
      </c>
      <c r="AM245" s="44">
        <v>31432.5</v>
      </c>
      <c r="AO245" s="28">
        <v>15.95</v>
      </c>
      <c r="AP245" s="117">
        <v>5.8999999999999995</v>
      </c>
      <c r="AQ245" s="117">
        <v>1.62</v>
      </c>
      <c r="AR245" s="44">
        <v>27557.53</v>
      </c>
      <c r="AS245" s="60"/>
      <c r="AT245" s="71">
        <v>0.34</v>
      </c>
      <c r="AU245" s="71">
        <v>0.3</v>
      </c>
      <c r="AV245" s="71">
        <v>0</v>
      </c>
      <c r="AW245" s="44">
        <v>43120</v>
      </c>
      <c r="AX245" s="60"/>
      <c r="AY245" s="140">
        <v>0.2</v>
      </c>
      <c r="AZ245" s="140">
        <v>0.1</v>
      </c>
      <c r="BA245" s="140">
        <v>0</v>
      </c>
      <c r="BB245" s="28">
        <v>17616.3</v>
      </c>
      <c r="BC245" s="60"/>
      <c r="BD245" s="140">
        <v>0.68</v>
      </c>
      <c r="BE245" s="140">
        <v>0.33</v>
      </c>
      <c r="BF245" s="140">
        <v>0</v>
      </c>
      <c r="BG245" s="44">
        <v>26606.43</v>
      </c>
      <c r="BH245" s="60"/>
      <c r="BI245" s="139">
        <v>0.34</v>
      </c>
      <c r="BJ245" s="139">
        <v>0.16</v>
      </c>
      <c r="BK245" s="139">
        <v>0</v>
      </c>
      <c r="BL245" s="44">
        <v>35821</v>
      </c>
      <c r="BM245" s="60"/>
      <c r="BN245" s="140">
        <v>0.51</v>
      </c>
      <c r="BO245" s="140">
        <v>0.25</v>
      </c>
      <c r="BP245" s="140">
        <v>0</v>
      </c>
      <c r="BQ245" s="139">
        <v>20020.68</v>
      </c>
      <c r="BR245" s="60"/>
      <c r="BS245" s="140">
        <v>0.34</v>
      </c>
      <c r="BT245" s="140">
        <v>0.16</v>
      </c>
      <c r="BU245" s="140">
        <v>0</v>
      </c>
      <c r="BV245" s="44">
        <v>54229</v>
      </c>
      <c r="BW245" s="60"/>
      <c r="BX245" s="140">
        <v>0.34</v>
      </c>
      <c r="BY245" s="140">
        <v>0.16</v>
      </c>
      <c r="BZ245" s="140">
        <v>0</v>
      </c>
      <c r="CA245" s="44">
        <v>46789</v>
      </c>
      <c r="CB245" s="60"/>
      <c r="CC245" s="140">
        <v>0.68</v>
      </c>
      <c r="CD245" s="140">
        <v>0.33</v>
      </c>
      <c r="CE245" s="140">
        <v>0</v>
      </c>
      <c r="CF245" s="44">
        <v>31927.11</v>
      </c>
      <c r="CG245" s="60"/>
      <c r="CH245" s="28">
        <v>1288027.2199999997</v>
      </c>
      <c r="CI245" s="60"/>
      <c r="CJ245" s="64">
        <v>1260469.6899999997</v>
      </c>
      <c r="CK245" s="124"/>
      <c r="CN245" s="151"/>
    </row>
    <row r="246" spans="1:92" x14ac:dyDescent="0.25">
      <c r="A246" s="116" t="s">
        <v>405</v>
      </c>
      <c r="B246" s="24" t="s">
        <v>406</v>
      </c>
      <c r="C246" s="27" t="s">
        <v>142</v>
      </c>
      <c r="D246" s="27" t="s">
        <v>131</v>
      </c>
      <c r="E246" s="139">
        <v>5126.49</v>
      </c>
      <c r="F246" s="68"/>
      <c r="G246" s="139">
        <v>0</v>
      </c>
      <c r="H246" s="139">
        <v>0</v>
      </c>
      <c r="I246" s="139">
        <v>5126.49</v>
      </c>
      <c r="J246" s="68">
        <v>239</v>
      </c>
      <c r="K246" s="139">
        <v>0</v>
      </c>
      <c r="L246" s="139">
        <v>0</v>
      </c>
      <c r="M246" s="139">
        <v>0</v>
      </c>
      <c r="N246" s="139">
        <v>5126.49</v>
      </c>
      <c r="O246" s="60"/>
      <c r="P246" s="132">
        <v>0</v>
      </c>
      <c r="Q246" s="132">
        <v>0</v>
      </c>
      <c r="R246" s="132">
        <v>0</v>
      </c>
      <c r="S246" s="132">
        <v>0</v>
      </c>
      <c r="T246" s="132">
        <v>4202.33</v>
      </c>
      <c r="U246" s="132">
        <v>924.15999999999985</v>
      </c>
      <c r="V246" s="126"/>
      <c r="W246" s="140">
        <v>0</v>
      </c>
      <c r="X246" s="140">
        <v>0</v>
      </c>
      <c r="Y246" s="140">
        <v>247.08</v>
      </c>
      <c r="Z246" s="139">
        <v>17830775.280000001</v>
      </c>
      <c r="AA246" s="60"/>
      <c r="AB246" s="140">
        <v>82.35</v>
      </c>
      <c r="AC246" s="28">
        <v>5942997.4000000004</v>
      </c>
      <c r="AE246" s="140">
        <v>0</v>
      </c>
      <c r="AF246" s="140">
        <v>0</v>
      </c>
      <c r="AG246" s="140">
        <v>25.63</v>
      </c>
      <c r="AH246" s="44">
        <v>1849614.58</v>
      </c>
      <c r="AI246" s="60"/>
      <c r="AJ246" s="140">
        <v>0</v>
      </c>
      <c r="AK246" s="140">
        <v>0</v>
      </c>
      <c r="AL246" s="140">
        <v>8.5399999999999991</v>
      </c>
      <c r="AM246" s="44">
        <v>616297.64</v>
      </c>
      <c r="AO246" s="28">
        <v>370.43</v>
      </c>
      <c r="AP246" s="117">
        <v>149.02000000000001</v>
      </c>
      <c r="AQ246" s="117">
        <v>36.35</v>
      </c>
      <c r="AR246" s="44">
        <v>654079.31000000006</v>
      </c>
      <c r="AS246" s="60"/>
      <c r="AT246" s="71">
        <v>0</v>
      </c>
      <c r="AU246" s="71">
        <v>0</v>
      </c>
      <c r="AV246" s="71">
        <v>20.5</v>
      </c>
      <c r="AW246" s="44">
        <v>1607507.5</v>
      </c>
      <c r="AX246" s="60"/>
      <c r="AY246" s="140">
        <v>0</v>
      </c>
      <c r="AZ246" s="140">
        <v>0</v>
      </c>
      <c r="BA246" s="140">
        <v>6.83</v>
      </c>
      <c r="BB246" s="28">
        <v>401064.43</v>
      </c>
      <c r="BC246" s="60"/>
      <c r="BD246" s="140">
        <v>0</v>
      </c>
      <c r="BE246" s="140">
        <v>0</v>
      </c>
      <c r="BF246" s="140">
        <v>25.63</v>
      </c>
      <c r="BG246" s="44">
        <v>675171.09</v>
      </c>
      <c r="BH246" s="60"/>
      <c r="BI246" s="139">
        <v>0</v>
      </c>
      <c r="BJ246" s="139">
        <v>0</v>
      </c>
      <c r="BK246" s="139">
        <v>8.5399999999999991</v>
      </c>
      <c r="BL246" s="44">
        <v>611822.68000000005</v>
      </c>
      <c r="BM246" s="60"/>
      <c r="BN246" s="140">
        <v>0</v>
      </c>
      <c r="BO246" s="140">
        <v>0</v>
      </c>
      <c r="BP246" s="140">
        <v>17.079999999999998</v>
      </c>
      <c r="BQ246" s="139">
        <v>449938.44</v>
      </c>
      <c r="BR246" s="60"/>
      <c r="BS246" s="140">
        <v>0</v>
      </c>
      <c r="BT246" s="140">
        <v>0</v>
      </c>
      <c r="BU246" s="140">
        <v>8.5399999999999991</v>
      </c>
      <c r="BV246" s="44">
        <v>926231.32</v>
      </c>
      <c r="BW246" s="60"/>
      <c r="BX246" s="140">
        <v>0</v>
      </c>
      <c r="BY246" s="140">
        <v>0</v>
      </c>
      <c r="BZ246" s="140">
        <v>8.5399999999999991</v>
      </c>
      <c r="CA246" s="44">
        <v>799156.12</v>
      </c>
      <c r="CB246" s="60"/>
      <c r="CC246" s="140">
        <v>0</v>
      </c>
      <c r="CD246" s="140">
        <v>0</v>
      </c>
      <c r="CE246" s="140">
        <v>25.63</v>
      </c>
      <c r="CF246" s="44">
        <v>810189.93</v>
      </c>
      <c r="CG246" s="60"/>
      <c r="CH246" s="28">
        <v>33174845.719999999</v>
      </c>
      <c r="CI246" s="60"/>
      <c r="CJ246" s="64">
        <v>32520766.41</v>
      </c>
      <c r="CK246" s="124"/>
      <c r="CN246" s="151"/>
    </row>
    <row r="247" spans="1:92" x14ac:dyDescent="0.25">
      <c r="A247" s="116" t="s">
        <v>351</v>
      </c>
      <c r="B247" s="24" t="s">
        <v>352</v>
      </c>
      <c r="C247" s="27" t="s">
        <v>142</v>
      </c>
      <c r="D247" s="27" t="s">
        <v>120</v>
      </c>
      <c r="E247" s="139">
        <v>2355</v>
      </c>
      <c r="F247" s="68"/>
      <c r="G247" s="139">
        <v>995.5</v>
      </c>
      <c r="H247" s="139">
        <v>1320.5</v>
      </c>
      <c r="I247" s="139">
        <v>1320.5</v>
      </c>
      <c r="J247" s="68">
        <v>240</v>
      </c>
      <c r="K247" s="139">
        <v>1548</v>
      </c>
      <c r="L247" s="139">
        <v>1509</v>
      </c>
      <c r="M247" s="139">
        <v>807</v>
      </c>
      <c r="N247" s="139">
        <v>0</v>
      </c>
      <c r="O247" s="60"/>
      <c r="P247" s="132">
        <v>361.92184801381694</v>
      </c>
      <c r="Q247" s="132">
        <v>633.578151986183</v>
      </c>
      <c r="R247" s="132">
        <v>480.07815198618306</v>
      </c>
      <c r="S247" s="132">
        <v>840.421848013817</v>
      </c>
      <c r="T247" s="132">
        <v>0</v>
      </c>
      <c r="U247" s="132">
        <v>0</v>
      </c>
      <c r="V247" s="126"/>
      <c r="W247" s="140">
        <v>55.8</v>
      </c>
      <c r="X247" s="140">
        <v>57.62</v>
      </c>
      <c r="Y247" s="140">
        <v>0</v>
      </c>
      <c r="Z247" s="139">
        <v>7130148.2999999998</v>
      </c>
      <c r="AA247" s="60"/>
      <c r="AB247" s="140">
        <v>22.68</v>
      </c>
      <c r="AC247" s="28">
        <v>1426029.66</v>
      </c>
      <c r="AE247" s="140">
        <v>7.74</v>
      </c>
      <c r="AF247" s="140">
        <v>4.03</v>
      </c>
      <c r="AG247" s="140">
        <v>0</v>
      </c>
      <c r="AH247" s="44">
        <v>739921.05</v>
      </c>
      <c r="AI247" s="60"/>
      <c r="AJ247" s="140">
        <v>3.44</v>
      </c>
      <c r="AK247" s="140">
        <v>1.79</v>
      </c>
      <c r="AL247" s="140">
        <v>0</v>
      </c>
      <c r="AM247" s="44">
        <v>328783.95</v>
      </c>
      <c r="AO247" s="28">
        <v>156.22999999999999</v>
      </c>
      <c r="AP247" s="117">
        <v>48.36</v>
      </c>
      <c r="AQ247" s="117">
        <v>16.7</v>
      </c>
      <c r="AR247" s="44">
        <v>258781.17</v>
      </c>
      <c r="AS247" s="60"/>
      <c r="AT247" s="71">
        <v>3.44</v>
      </c>
      <c r="AU247" s="71">
        <v>3.22</v>
      </c>
      <c r="AV247" s="71">
        <v>0</v>
      </c>
      <c r="AW247" s="44">
        <v>448717.5</v>
      </c>
      <c r="AX247" s="60"/>
      <c r="AY247" s="140">
        <v>2.06</v>
      </c>
      <c r="AZ247" s="140">
        <v>1.07</v>
      </c>
      <c r="BA247" s="140">
        <v>0</v>
      </c>
      <c r="BB247" s="28">
        <v>183796.73</v>
      </c>
      <c r="BC247" s="60"/>
      <c r="BD247" s="140">
        <v>6.88</v>
      </c>
      <c r="BE247" s="140">
        <v>3.58</v>
      </c>
      <c r="BF247" s="140">
        <v>0</v>
      </c>
      <c r="BG247" s="44">
        <v>275547.78000000003</v>
      </c>
      <c r="BH247" s="60"/>
      <c r="BI247" s="139">
        <v>3.44</v>
      </c>
      <c r="BJ247" s="139">
        <v>1.79</v>
      </c>
      <c r="BK247" s="139">
        <v>0</v>
      </c>
      <c r="BL247" s="44">
        <v>374687.66</v>
      </c>
      <c r="BM247" s="60"/>
      <c r="BN247" s="140">
        <v>5.16</v>
      </c>
      <c r="BO247" s="140">
        <v>2.69</v>
      </c>
      <c r="BP247" s="140">
        <v>0</v>
      </c>
      <c r="BQ247" s="139">
        <v>206792.55</v>
      </c>
      <c r="BR247" s="60"/>
      <c r="BS247" s="140">
        <v>3.44</v>
      </c>
      <c r="BT247" s="140">
        <v>1.79</v>
      </c>
      <c r="BU247" s="140">
        <v>0</v>
      </c>
      <c r="BV247" s="44">
        <v>567235.34</v>
      </c>
      <c r="BW247" s="60"/>
      <c r="BX247" s="140">
        <v>3.44</v>
      </c>
      <c r="BY247" s="140">
        <v>1.79</v>
      </c>
      <c r="BZ247" s="140">
        <v>0</v>
      </c>
      <c r="CA247" s="44">
        <v>489412.94</v>
      </c>
      <c r="CB247" s="60"/>
      <c r="CC247" s="140">
        <v>6.88</v>
      </c>
      <c r="CD247" s="140">
        <v>3.58</v>
      </c>
      <c r="CE247" s="140">
        <v>0</v>
      </c>
      <c r="CF247" s="44">
        <v>330651.06</v>
      </c>
      <c r="CG247" s="60"/>
      <c r="CH247" s="28">
        <v>12760505.690000001</v>
      </c>
      <c r="CI247" s="60"/>
      <c r="CJ247" s="64">
        <v>12501724.520000001</v>
      </c>
      <c r="CK247" s="124"/>
      <c r="CN247" s="151"/>
    </row>
    <row r="248" spans="1:92" x14ac:dyDescent="0.25">
      <c r="A248" s="116" t="s">
        <v>475</v>
      </c>
      <c r="B248" s="24" t="s">
        <v>476</v>
      </c>
      <c r="C248" s="27" t="s">
        <v>468</v>
      </c>
      <c r="D248" s="27" t="s">
        <v>12</v>
      </c>
      <c r="E248" s="139">
        <v>1619.06</v>
      </c>
      <c r="F248" s="68"/>
      <c r="G248" s="139">
        <v>425.58</v>
      </c>
      <c r="H248" s="139">
        <v>633.32000000000005</v>
      </c>
      <c r="I248" s="139">
        <v>1184.48</v>
      </c>
      <c r="J248" s="68">
        <v>241</v>
      </c>
      <c r="K248" s="139">
        <v>691.07</v>
      </c>
      <c r="L248" s="139">
        <v>682.07</v>
      </c>
      <c r="M248" s="139">
        <v>376.83</v>
      </c>
      <c r="N248" s="139">
        <v>551.16</v>
      </c>
      <c r="O248" s="60"/>
      <c r="P248" s="132">
        <v>103.08696570314149</v>
      </c>
      <c r="Q248" s="132">
        <v>322.49303429685847</v>
      </c>
      <c r="R248" s="132">
        <v>153.40720221606651</v>
      </c>
      <c r="S248" s="132">
        <v>479.91279778393357</v>
      </c>
      <c r="T248" s="132">
        <v>133.505832080792</v>
      </c>
      <c r="U248" s="132">
        <v>417.65416791920796</v>
      </c>
      <c r="V248" s="126"/>
      <c r="W248" s="140">
        <v>22.99</v>
      </c>
      <c r="X248" s="140">
        <v>26.86</v>
      </c>
      <c r="Y248" s="140">
        <v>23.38</v>
      </c>
      <c r="Z248" s="139">
        <v>4821061.33</v>
      </c>
      <c r="AA248" s="60"/>
      <c r="AB248" s="140">
        <v>17.760000000000002</v>
      </c>
      <c r="AC248" s="28">
        <v>1189121.5</v>
      </c>
      <c r="AE248" s="140">
        <v>3.45</v>
      </c>
      <c r="AF248" s="140">
        <v>1.88</v>
      </c>
      <c r="AG248" s="140">
        <v>2.75</v>
      </c>
      <c r="AH248" s="44">
        <v>533526.94999999995</v>
      </c>
      <c r="AI248" s="60"/>
      <c r="AJ248" s="140">
        <v>1.53</v>
      </c>
      <c r="AK248" s="140">
        <v>0.83</v>
      </c>
      <c r="AL248" s="140">
        <v>0.91</v>
      </c>
      <c r="AM248" s="44">
        <v>214032.46</v>
      </c>
      <c r="AO248" s="28">
        <v>104.49</v>
      </c>
      <c r="AP248" s="117">
        <v>21.44</v>
      </c>
      <c r="AQ248" s="117">
        <v>11.48</v>
      </c>
      <c r="AR248" s="44">
        <v>159873.53</v>
      </c>
      <c r="AS248" s="60"/>
      <c r="AT248" s="71">
        <v>1.53</v>
      </c>
      <c r="AU248" s="71">
        <v>1.5</v>
      </c>
      <c r="AV248" s="71">
        <v>2.2000000000000002</v>
      </c>
      <c r="AW248" s="44">
        <v>376659.25</v>
      </c>
      <c r="AX248" s="60"/>
      <c r="AY248" s="140">
        <v>0.92</v>
      </c>
      <c r="AZ248" s="140">
        <v>0.5</v>
      </c>
      <c r="BA248" s="140">
        <v>0.73</v>
      </c>
      <c r="BB248" s="28">
        <v>126250.15</v>
      </c>
      <c r="BC248" s="60"/>
      <c r="BD248" s="140">
        <v>3.07</v>
      </c>
      <c r="BE248" s="140">
        <v>1.67</v>
      </c>
      <c r="BF248" s="140">
        <v>2.75</v>
      </c>
      <c r="BG248" s="44">
        <v>197309.07</v>
      </c>
      <c r="BH248" s="60"/>
      <c r="BI248" s="139">
        <v>1.53</v>
      </c>
      <c r="BJ248" s="139">
        <v>0.83</v>
      </c>
      <c r="BK248" s="139">
        <v>0.91</v>
      </c>
      <c r="BL248" s="44">
        <v>234269.34</v>
      </c>
      <c r="BM248" s="60"/>
      <c r="BN248" s="140">
        <v>2.2999999999999998</v>
      </c>
      <c r="BO248" s="140">
        <v>1.25</v>
      </c>
      <c r="BP248" s="140">
        <v>1.83</v>
      </c>
      <c r="BQ248" s="139">
        <v>141725.34</v>
      </c>
      <c r="BR248" s="60"/>
      <c r="BS248" s="140">
        <v>1.53</v>
      </c>
      <c r="BT248" s="140">
        <v>0.83</v>
      </c>
      <c r="BU248" s="140">
        <v>0.91</v>
      </c>
      <c r="BV248" s="44">
        <v>354657.66</v>
      </c>
      <c r="BW248" s="60"/>
      <c r="BX248" s="140">
        <v>1.53</v>
      </c>
      <c r="BY248" s="140">
        <v>0.83</v>
      </c>
      <c r="BZ248" s="140">
        <v>0.91</v>
      </c>
      <c r="CA248" s="44">
        <v>306000.06</v>
      </c>
      <c r="CB248" s="60"/>
      <c r="CC248" s="140">
        <v>3.07</v>
      </c>
      <c r="CD248" s="140">
        <v>1.67</v>
      </c>
      <c r="CE248" s="140">
        <v>2.75</v>
      </c>
      <c r="CF248" s="44">
        <v>236766.39</v>
      </c>
      <c r="CG248" s="60"/>
      <c r="CH248" s="28">
        <v>8891253.0299999993</v>
      </c>
      <c r="CI248" s="60"/>
      <c r="CJ248" s="64">
        <v>8731379.5</v>
      </c>
      <c r="CK248" s="124"/>
      <c r="CN248" s="151"/>
    </row>
    <row r="249" spans="1:92" x14ac:dyDescent="0.25">
      <c r="A249" s="116" t="s">
        <v>213</v>
      </c>
      <c r="B249" s="24" t="s">
        <v>214</v>
      </c>
      <c r="C249" s="27" t="s">
        <v>142</v>
      </c>
      <c r="D249" s="27" t="s">
        <v>131</v>
      </c>
      <c r="E249" s="139">
        <v>11828.48</v>
      </c>
      <c r="F249" s="68"/>
      <c r="G249" s="139">
        <v>0</v>
      </c>
      <c r="H249" s="139">
        <v>0</v>
      </c>
      <c r="I249" s="139">
        <v>11828.48</v>
      </c>
      <c r="J249" s="68">
        <v>242</v>
      </c>
      <c r="K249" s="139">
        <v>0</v>
      </c>
      <c r="L249" s="139">
        <v>0</v>
      </c>
      <c r="M249" s="139">
        <v>0</v>
      </c>
      <c r="N249" s="139">
        <v>11828.48</v>
      </c>
      <c r="O249" s="60"/>
      <c r="P249" s="132">
        <v>0</v>
      </c>
      <c r="Q249" s="132">
        <v>0</v>
      </c>
      <c r="R249" s="132">
        <v>0</v>
      </c>
      <c r="S249" s="132">
        <v>0</v>
      </c>
      <c r="T249" s="132">
        <v>3491.0000000000005</v>
      </c>
      <c r="U249" s="132">
        <v>8337.48</v>
      </c>
      <c r="V249" s="126"/>
      <c r="W249" s="140">
        <v>0</v>
      </c>
      <c r="X249" s="140">
        <v>0</v>
      </c>
      <c r="Y249" s="140">
        <v>508.04</v>
      </c>
      <c r="Z249" s="139">
        <v>36663214.640000001</v>
      </c>
      <c r="AA249" s="60"/>
      <c r="AB249" s="140">
        <v>169.32</v>
      </c>
      <c r="AC249" s="28">
        <v>12219849.43</v>
      </c>
      <c r="AE249" s="140">
        <v>0</v>
      </c>
      <c r="AF249" s="140">
        <v>0</v>
      </c>
      <c r="AG249" s="140">
        <v>59.14</v>
      </c>
      <c r="AH249" s="44">
        <v>4267897.24</v>
      </c>
      <c r="AI249" s="60"/>
      <c r="AJ249" s="140">
        <v>0</v>
      </c>
      <c r="AK249" s="140">
        <v>0</v>
      </c>
      <c r="AL249" s="140">
        <v>19.71</v>
      </c>
      <c r="AM249" s="44">
        <v>1422391.86</v>
      </c>
      <c r="AO249" s="28">
        <v>771.98</v>
      </c>
      <c r="AP249" s="117">
        <v>195.58</v>
      </c>
      <c r="AQ249" s="117">
        <v>83.88</v>
      </c>
      <c r="AR249" s="44">
        <v>1226242.77</v>
      </c>
      <c r="AS249" s="60"/>
      <c r="AT249" s="71">
        <v>0</v>
      </c>
      <c r="AU249" s="71">
        <v>0</v>
      </c>
      <c r="AV249" s="71">
        <v>47.31</v>
      </c>
      <c r="AW249" s="44">
        <v>3709813.65</v>
      </c>
      <c r="AX249" s="60"/>
      <c r="AY249" s="140">
        <v>0</v>
      </c>
      <c r="AZ249" s="140">
        <v>0</v>
      </c>
      <c r="BA249" s="140">
        <v>15.77</v>
      </c>
      <c r="BB249" s="28">
        <v>926030.17</v>
      </c>
      <c r="BC249" s="60"/>
      <c r="BD249" s="140">
        <v>0</v>
      </c>
      <c r="BE249" s="140">
        <v>0</v>
      </c>
      <c r="BF249" s="140">
        <v>59.14</v>
      </c>
      <c r="BG249" s="44">
        <v>1557925.02</v>
      </c>
      <c r="BH249" s="60"/>
      <c r="BI249" s="139">
        <v>0</v>
      </c>
      <c r="BJ249" s="139">
        <v>0</v>
      </c>
      <c r="BK249" s="139">
        <v>19.71</v>
      </c>
      <c r="BL249" s="44">
        <v>1412063.82</v>
      </c>
      <c r="BM249" s="60"/>
      <c r="BN249" s="140">
        <v>0</v>
      </c>
      <c r="BO249" s="140">
        <v>0</v>
      </c>
      <c r="BP249" s="140">
        <v>39.42</v>
      </c>
      <c r="BQ249" s="139">
        <v>1038441.06</v>
      </c>
      <c r="BR249" s="60"/>
      <c r="BS249" s="140">
        <v>0</v>
      </c>
      <c r="BT249" s="140">
        <v>0</v>
      </c>
      <c r="BU249" s="140">
        <v>19.71</v>
      </c>
      <c r="BV249" s="44">
        <v>2137707.1800000002</v>
      </c>
      <c r="BW249" s="60"/>
      <c r="BX249" s="140">
        <v>0</v>
      </c>
      <c r="BY249" s="140">
        <v>0</v>
      </c>
      <c r="BZ249" s="140">
        <v>19.71</v>
      </c>
      <c r="CA249" s="44">
        <v>1844422.38</v>
      </c>
      <c r="CB249" s="60"/>
      <c r="CC249" s="140">
        <v>0</v>
      </c>
      <c r="CD249" s="140">
        <v>0</v>
      </c>
      <c r="CE249" s="140">
        <v>59.14</v>
      </c>
      <c r="CF249" s="44">
        <v>1869474.54</v>
      </c>
      <c r="CG249" s="60"/>
      <c r="CH249" s="28">
        <v>70295473.75999999</v>
      </c>
      <c r="CI249" s="60"/>
      <c r="CJ249" s="64">
        <v>69069230.989999995</v>
      </c>
      <c r="CK249" s="124"/>
      <c r="CN249" s="151"/>
    </row>
    <row r="250" spans="1:92" x14ac:dyDescent="0.25">
      <c r="A250" s="116" t="s">
        <v>215</v>
      </c>
      <c r="B250" s="24" t="s">
        <v>216</v>
      </c>
      <c r="C250" s="27" t="s">
        <v>142</v>
      </c>
      <c r="D250" s="27" t="s">
        <v>131</v>
      </c>
      <c r="E250" s="139">
        <v>11984</v>
      </c>
      <c r="F250" s="68"/>
      <c r="G250" s="139">
        <v>0</v>
      </c>
      <c r="H250" s="139">
        <v>0</v>
      </c>
      <c r="I250" s="139">
        <v>11984</v>
      </c>
      <c r="J250" s="68">
        <v>243</v>
      </c>
      <c r="K250" s="139">
        <v>0</v>
      </c>
      <c r="L250" s="139">
        <v>0</v>
      </c>
      <c r="M250" s="139">
        <v>0</v>
      </c>
      <c r="N250" s="139">
        <v>11984</v>
      </c>
      <c r="O250" s="60"/>
      <c r="P250" s="132">
        <v>0</v>
      </c>
      <c r="Q250" s="132">
        <v>0</v>
      </c>
      <c r="R250" s="132">
        <v>0</v>
      </c>
      <c r="S250" s="132">
        <v>0</v>
      </c>
      <c r="T250" s="132">
        <v>3991.0000000000005</v>
      </c>
      <c r="U250" s="132">
        <v>7993</v>
      </c>
      <c r="V250" s="126"/>
      <c r="W250" s="140">
        <v>0</v>
      </c>
      <c r="X250" s="140">
        <v>0</v>
      </c>
      <c r="Y250" s="140">
        <v>519.27</v>
      </c>
      <c r="Z250" s="139">
        <v>37473638.82</v>
      </c>
      <c r="AA250" s="60"/>
      <c r="AB250" s="140">
        <v>173.07</v>
      </c>
      <c r="AC250" s="28">
        <v>12489963.810000001</v>
      </c>
      <c r="AE250" s="140">
        <v>0</v>
      </c>
      <c r="AF250" s="140">
        <v>0</v>
      </c>
      <c r="AG250" s="140">
        <v>59.92</v>
      </c>
      <c r="AH250" s="44">
        <v>4324186.72</v>
      </c>
      <c r="AI250" s="60"/>
      <c r="AJ250" s="140">
        <v>0</v>
      </c>
      <c r="AK250" s="140">
        <v>0</v>
      </c>
      <c r="AL250" s="140">
        <v>19.97</v>
      </c>
      <c r="AM250" s="44">
        <v>1441155.02</v>
      </c>
      <c r="AO250" s="28">
        <v>788.19999999999993</v>
      </c>
      <c r="AP250" s="117">
        <v>213.20999999999998</v>
      </c>
      <c r="AQ250" s="117">
        <v>84.99</v>
      </c>
      <c r="AR250" s="44">
        <v>1268249.94</v>
      </c>
      <c r="AS250" s="60"/>
      <c r="AT250" s="71">
        <v>0</v>
      </c>
      <c r="AU250" s="71">
        <v>0</v>
      </c>
      <c r="AV250" s="71">
        <v>47.93</v>
      </c>
      <c r="AW250" s="44">
        <v>3758430.95</v>
      </c>
      <c r="AX250" s="60"/>
      <c r="AY250" s="140">
        <v>0</v>
      </c>
      <c r="AZ250" s="140">
        <v>0</v>
      </c>
      <c r="BA250" s="140">
        <v>15.97</v>
      </c>
      <c r="BB250" s="28">
        <v>937774.37</v>
      </c>
      <c r="BC250" s="60"/>
      <c r="BD250" s="140">
        <v>0</v>
      </c>
      <c r="BE250" s="140">
        <v>0</v>
      </c>
      <c r="BF250" s="140">
        <v>59.92</v>
      </c>
      <c r="BG250" s="44">
        <v>1578472.56</v>
      </c>
      <c r="BH250" s="60"/>
      <c r="BI250" s="139">
        <v>0</v>
      </c>
      <c r="BJ250" s="139">
        <v>0</v>
      </c>
      <c r="BK250" s="139">
        <v>19.97</v>
      </c>
      <c r="BL250" s="44">
        <v>1430690.74</v>
      </c>
      <c r="BM250" s="60"/>
      <c r="BN250" s="140">
        <v>0</v>
      </c>
      <c r="BO250" s="140">
        <v>0</v>
      </c>
      <c r="BP250" s="140">
        <v>39.94</v>
      </c>
      <c r="BQ250" s="139">
        <v>1052139.42</v>
      </c>
      <c r="BR250" s="60"/>
      <c r="BS250" s="140">
        <v>0</v>
      </c>
      <c r="BT250" s="140">
        <v>0</v>
      </c>
      <c r="BU250" s="140">
        <v>19.97</v>
      </c>
      <c r="BV250" s="44">
        <v>2165906.2599999998</v>
      </c>
      <c r="BW250" s="60"/>
      <c r="BX250" s="140">
        <v>0</v>
      </c>
      <c r="BY250" s="140">
        <v>0</v>
      </c>
      <c r="BZ250" s="140">
        <v>19.97</v>
      </c>
      <c r="CA250" s="44">
        <v>1868752.66</v>
      </c>
      <c r="CB250" s="60"/>
      <c r="CC250" s="140">
        <v>0</v>
      </c>
      <c r="CD250" s="140">
        <v>0</v>
      </c>
      <c r="CE250" s="140">
        <v>59.92</v>
      </c>
      <c r="CF250" s="44">
        <v>1894131.12</v>
      </c>
      <c r="CG250" s="60"/>
      <c r="CH250" s="28">
        <v>71683492.390000001</v>
      </c>
      <c r="CI250" s="60"/>
      <c r="CJ250" s="64">
        <v>70415242.450000003</v>
      </c>
      <c r="CK250" s="124"/>
      <c r="CN250" s="151"/>
    </row>
    <row r="251" spans="1:92" x14ac:dyDescent="0.25">
      <c r="A251" s="116" t="s">
        <v>37</v>
      </c>
      <c r="B251" s="24" t="s">
        <v>38</v>
      </c>
      <c r="C251" s="27" t="s">
        <v>5</v>
      </c>
      <c r="D251" s="27" t="s">
        <v>12</v>
      </c>
      <c r="E251" s="139">
        <v>368.25</v>
      </c>
      <c r="F251" s="68"/>
      <c r="G251" s="139">
        <v>95</v>
      </c>
      <c r="H251" s="139">
        <v>153.5</v>
      </c>
      <c r="I251" s="139">
        <v>271.5</v>
      </c>
      <c r="J251" s="68">
        <v>244</v>
      </c>
      <c r="K251" s="139">
        <v>156.75</v>
      </c>
      <c r="L251" s="139">
        <v>155</v>
      </c>
      <c r="M251" s="139">
        <v>93.5</v>
      </c>
      <c r="N251" s="139">
        <v>118</v>
      </c>
      <c r="O251" s="60"/>
      <c r="P251" s="132">
        <v>26.091950886766714</v>
      </c>
      <c r="Q251" s="132">
        <v>68.90804911323329</v>
      </c>
      <c r="R251" s="132">
        <v>42.159099590723059</v>
      </c>
      <c r="S251" s="132">
        <v>111.34090040927694</v>
      </c>
      <c r="T251" s="132">
        <v>32.408949522510234</v>
      </c>
      <c r="U251" s="132">
        <v>85.591050477489773</v>
      </c>
      <c r="V251" s="126"/>
      <c r="W251" s="140">
        <v>5.18</v>
      </c>
      <c r="X251" s="140">
        <v>6.56</v>
      </c>
      <c r="Y251" s="140">
        <v>5.04</v>
      </c>
      <c r="Z251" s="139">
        <v>1101751.74</v>
      </c>
      <c r="AA251" s="60"/>
      <c r="AB251" s="140">
        <v>4.0199999999999996</v>
      </c>
      <c r="AC251" s="28">
        <v>268833.77</v>
      </c>
      <c r="AE251" s="140">
        <v>0.78</v>
      </c>
      <c r="AF251" s="140">
        <v>0.46</v>
      </c>
      <c r="AG251" s="140">
        <v>0.59</v>
      </c>
      <c r="AH251" s="44">
        <v>120530.54</v>
      </c>
      <c r="AI251" s="60"/>
      <c r="AJ251" s="140">
        <v>0.34</v>
      </c>
      <c r="AK251" s="140">
        <v>0.2</v>
      </c>
      <c r="AL251" s="140">
        <v>0.19</v>
      </c>
      <c r="AM251" s="44">
        <v>47658.64</v>
      </c>
      <c r="AO251" s="28">
        <v>23.83</v>
      </c>
      <c r="AP251" s="117">
        <v>5.07</v>
      </c>
      <c r="AQ251" s="117">
        <v>2.61</v>
      </c>
      <c r="AR251" s="44">
        <v>36677.760000000002</v>
      </c>
      <c r="AS251" s="60"/>
      <c r="AT251" s="71">
        <v>0.34</v>
      </c>
      <c r="AU251" s="71">
        <v>0.37</v>
      </c>
      <c r="AV251" s="71">
        <v>0.47</v>
      </c>
      <c r="AW251" s="44">
        <v>84691.3</v>
      </c>
      <c r="AX251" s="60"/>
      <c r="AY251" s="140">
        <v>0.2</v>
      </c>
      <c r="AZ251" s="140">
        <v>0.12</v>
      </c>
      <c r="BA251" s="140">
        <v>0.15</v>
      </c>
      <c r="BB251" s="28">
        <v>27598.87</v>
      </c>
      <c r="BC251" s="60"/>
      <c r="BD251" s="140">
        <v>0.69</v>
      </c>
      <c r="BE251" s="140">
        <v>0.41</v>
      </c>
      <c r="BF251" s="140">
        <v>0.59</v>
      </c>
      <c r="BG251" s="44">
        <v>44519.67</v>
      </c>
      <c r="BH251" s="60"/>
      <c r="BI251" s="139">
        <v>0.34</v>
      </c>
      <c r="BJ251" s="139">
        <v>0.2</v>
      </c>
      <c r="BK251" s="139">
        <v>0.19</v>
      </c>
      <c r="BL251" s="44">
        <v>52298.66</v>
      </c>
      <c r="BM251" s="60"/>
      <c r="BN251" s="140">
        <v>0.52</v>
      </c>
      <c r="BO251" s="140">
        <v>0.31</v>
      </c>
      <c r="BP251" s="140">
        <v>0.39</v>
      </c>
      <c r="BQ251" s="139">
        <v>32138.46</v>
      </c>
      <c r="BR251" s="60"/>
      <c r="BS251" s="140">
        <v>0.34</v>
      </c>
      <c r="BT251" s="140">
        <v>0.2</v>
      </c>
      <c r="BU251" s="140">
        <v>0.19</v>
      </c>
      <c r="BV251" s="44">
        <v>79174.34</v>
      </c>
      <c r="BW251" s="60"/>
      <c r="BX251" s="140">
        <v>0.34</v>
      </c>
      <c r="BY251" s="140">
        <v>0.2</v>
      </c>
      <c r="BZ251" s="140">
        <v>0.19</v>
      </c>
      <c r="CA251" s="44">
        <v>68311.94</v>
      </c>
      <c r="CB251" s="60"/>
      <c r="CC251" s="140">
        <v>0.69</v>
      </c>
      <c r="CD251" s="140">
        <v>0.41</v>
      </c>
      <c r="CE251" s="140">
        <v>0.59</v>
      </c>
      <c r="CF251" s="44">
        <v>53422.59</v>
      </c>
      <c r="CG251" s="60"/>
      <c r="CH251" s="28">
        <v>2017608.28</v>
      </c>
      <c r="CI251" s="60"/>
      <c r="CJ251" s="64">
        <v>1980930.52</v>
      </c>
      <c r="CK251" s="124"/>
      <c r="CN251" s="151"/>
    </row>
    <row r="252" spans="1:92" x14ac:dyDescent="0.25">
      <c r="A252" s="116" t="s">
        <v>518</v>
      </c>
      <c r="B252" s="24" t="s">
        <v>519</v>
      </c>
      <c r="C252" s="27" t="s">
        <v>520</v>
      </c>
      <c r="D252" s="27" t="s">
        <v>12</v>
      </c>
      <c r="E252" s="139">
        <v>943.28</v>
      </c>
      <c r="F252" s="68"/>
      <c r="G252" s="139">
        <v>273.14999999999998</v>
      </c>
      <c r="H252" s="139">
        <v>357.82</v>
      </c>
      <c r="I252" s="139">
        <v>660.80000000000007</v>
      </c>
      <c r="J252" s="68">
        <v>245</v>
      </c>
      <c r="K252" s="139">
        <v>428.97</v>
      </c>
      <c r="L252" s="139">
        <v>419.64</v>
      </c>
      <c r="M252" s="139">
        <v>211.32999999999998</v>
      </c>
      <c r="N252" s="139">
        <v>302.98</v>
      </c>
      <c r="O252" s="60"/>
      <c r="P252" s="132">
        <v>104.41088923389901</v>
      </c>
      <c r="Q252" s="132">
        <v>168.73911076610096</v>
      </c>
      <c r="R252" s="132">
        <v>136.77578028802398</v>
      </c>
      <c r="S252" s="132">
        <v>221.04421971197601</v>
      </c>
      <c r="T252" s="132">
        <v>115.81333047807699</v>
      </c>
      <c r="U252" s="132">
        <v>187.16666952192304</v>
      </c>
      <c r="V252" s="126"/>
      <c r="W252" s="140">
        <v>15.39</v>
      </c>
      <c r="X252" s="140">
        <v>15.68</v>
      </c>
      <c r="Y252" s="140">
        <v>13.27</v>
      </c>
      <c r="Z252" s="139">
        <v>2910858.37</v>
      </c>
      <c r="AA252" s="60"/>
      <c r="AB252" s="140">
        <v>10.63</v>
      </c>
      <c r="AC252" s="28">
        <v>709825.46</v>
      </c>
      <c r="AE252" s="140">
        <v>2.14</v>
      </c>
      <c r="AF252" s="140">
        <v>1.05</v>
      </c>
      <c r="AG252" s="140">
        <v>1.51</v>
      </c>
      <c r="AH252" s="44">
        <v>309510.01</v>
      </c>
      <c r="AI252" s="60"/>
      <c r="AJ252" s="140">
        <v>0.95</v>
      </c>
      <c r="AK252" s="140">
        <v>0.46</v>
      </c>
      <c r="AL252" s="140">
        <v>0.5</v>
      </c>
      <c r="AM252" s="44">
        <v>124722.65</v>
      </c>
      <c r="AO252" s="28">
        <v>62.830000000000005</v>
      </c>
      <c r="AP252" s="117">
        <v>15.47</v>
      </c>
      <c r="AQ252" s="117">
        <v>6.68</v>
      </c>
      <c r="AR252" s="44">
        <v>99181.1</v>
      </c>
      <c r="AS252" s="60"/>
      <c r="AT252" s="71">
        <v>0.95</v>
      </c>
      <c r="AU252" s="71">
        <v>0.84</v>
      </c>
      <c r="AV252" s="71">
        <v>1.21</v>
      </c>
      <c r="AW252" s="44">
        <v>215483.4</v>
      </c>
      <c r="AX252" s="60"/>
      <c r="AY252" s="140">
        <v>0.56999999999999995</v>
      </c>
      <c r="AZ252" s="140">
        <v>0.28000000000000003</v>
      </c>
      <c r="BA252" s="140">
        <v>0.4</v>
      </c>
      <c r="BB252" s="28">
        <v>73401.25</v>
      </c>
      <c r="BC252" s="60"/>
      <c r="BD252" s="140">
        <v>1.9</v>
      </c>
      <c r="BE252" s="140">
        <v>0.93</v>
      </c>
      <c r="BF252" s="140">
        <v>1.51</v>
      </c>
      <c r="BG252" s="44">
        <v>114328.62</v>
      </c>
      <c r="BH252" s="60"/>
      <c r="BI252" s="139">
        <v>0.95</v>
      </c>
      <c r="BJ252" s="139">
        <v>0.46</v>
      </c>
      <c r="BK252" s="139">
        <v>0.5</v>
      </c>
      <c r="BL252" s="44">
        <v>136836.22</v>
      </c>
      <c r="BM252" s="60"/>
      <c r="BN252" s="140">
        <v>1.42</v>
      </c>
      <c r="BO252" s="140">
        <v>0.7</v>
      </c>
      <c r="BP252" s="140">
        <v>1</v>
      </c>
      <c r="BQ252" s="139">
        <v>82190.16</v>
      </c>
      <c r="BR252" s="60"/>
      <c r="BS252" s="140">
        <v>0.95</v>
      </c>
      <c r="BT252" s="140">
        <v>0.46</v>
      </c>
      <c r="BU252" s="140">
        <v>0.5</v>
      </c>
      <c r="BV252" s="44">
        <v>207154.78</v>
      </c>
      <c r="BW252" s="60"/>
      <c r="BX252" s="140">
        <v>0.95</v>
      </c>
      <c r="BY252" s="140">
        <v>0.46</v>
      </c>
      <c r="BZ252" s="140">
        <v>0.5</v>
      </c>
      <c r="CA252" s="44">
        <v>178733.98</v>
      </c>
      <c r="CB252" s="60"/>
      <c r="CC252" s="140">
        <v>1.9</v>
      </c>
      <c r="CD252" s="140">
        <v>0.93</v>
      </c>
      <c r="CE252" s="140">
        <v>1.51</v>
      </c>
      <c r="CF252" s="44">
        <v>137191.74</v>
      </c>
      <c r="CG252" s="60"/>
      <c r="CH252" s="28">
        <v>5299417.74</v>
      </c>
      <c r="CI252" s="60"/>
      <c r="CJ252" s="64">
        <v>5200236.6400000006</v>
      </c>
      <c r="CK252" s="124"/>
      <c r="CN252" s="151"/>
    </row>
    <row r="253" spans="1:92" x14ac:dyDescent="0.25">
      <c r="A253" s="116" t="s">
        <v>240</v>
      </c>
      <c r="B253" s="24" t="s">
        <v>241</v>
      </c>
      <c r="C253" s="27" t="s">
        <v>142</v>
      </c>
      <c r="D253" s="27" t="s">
        <v>120</v>
      </c>
      <c r="E253" s="139">
        <v>584.47</v>
      </c>
      <c r="F253" s="68"/>
      <c r="G253" s="139">
        <v>243.82999999999998</v>
      </c>
      <c r="H253" s="139">
        <v>332.4799999999999</v>
      </c>
      <c r="I253" s="139">
        <v>332.4799999999999</v>
      </c>
      <c r="J253" s="68">
        <v>246</v>
      </c>
      <c r="K253" s="139">
        <v>389.32</v>
      </c>
      <c r="L253" s="139">
        <v>381.15999999999997</v>
      </c>
      <c r="M253" s="139">
        <v>195.15</v>
      </c>
      <c r="N253" s="139">
        <v>0</v>
      </c>
      <c r="O253" s="60"/>
      <c r="P253" s="132">
        <v>143.9896304072461</v>
      </c>
      <c r="Q253" s="132">
        <v>99.840369592753888</v>
      </c>
      <c r="R253" s="132">
        <v>196.34036959275383</v>
      </c>
      <c r="S253" s="132">
        <v>136.13963040724607</v>
      </c>
      <c r="T253" s="132">
        <v>0</v>
      </c>
      <c r="U253" s="132">
        <v>0</v>
      </c>
      <c r="V253" s="126"/>
      <c r="W253" s="140">
        <v>14.59</v>
      </c>
      <c r="X253" s="140">
        <v>15.26</v>
      </c>
      <c r="Y253" s="140">
        <v>0</v>
      </c>
      <c r="Z253" s="139">
        <v>1876520.25</v>
      </c>
      <c r="AA253" s="60"/>
      <c r="AB253" s="140">
        <v>5.97</v>
      </c>
      <c r="AC253" s="28">
        <v>375304.05</v>
      </c>
      <c r="AE253" s="140">
        <v>1.94</v>
      </c>
      <c r="AF253" s="140">
        <v>0.97</v>
      </c>
      <c r="AG253" s="140">
        <v>0</v>
      </c>
      <c r="AH253" s="44">
        <v>182937.15</v>
      </c>
      <c r="AI253" s="60"/>
      <c r="AJ253" s="140">
        <v>0.86</v>
      </c>
      <c r="AK253" s="140">
        <v>0.43</v>
      </c>
      <c r="AL253" s="140">
        <v>0</v>
      </c>
      <c r="AM253" s="44">
        <v>81095.850000000006</v>
      </c>
      <c r="AO253" s="28">
        <v>40.789999999999992</v>
      </c>
      <c r="AP253" s="117">
        <v>18.89</v>
      </c>
      <c r="AQ253" s="117">
        <v>4.1399999999999997</v>
      </c>
      <c r="AR253" s="44">
        <v>75129.91</v>
      </c>
      <c r="AS253" s="60"/>
      <c r="AT253" s="71">
        <v>0.86</v>
      </c>
      <c r="AU253" s="71">
        <v>0.78</v>
      </c>
      <c r="AV253" s="71">
        <v>0</v>
      </c>
      <c r="AW253" s="44">
        <v>110495</v>
      </c>
      <c r="AX253" s="60"/>
      <c r="AY253" s="140">
        <v>0.51</v>
      </c>
      <c r="AZ253" s="140">
        <v>0.26</v>
      </c>
      <c r="BA253" s="140">
        <v>0</v>
      </c>
      <c r="BB253" s="28">
        <v>45215.17</v>
      </c>
      <c r="BC253" s="60"/>
      <c r="BD253" s="140">
        <v>1.73</v>
      </c>
      <c r="BE253" s="140">
        <v>0.86</v>
      </c>
      <c r="BF253" s="140">
        <v>0</v>
      </c>
      <c r="BG253" s="44">
        <v>68228.37</v>
      </c>
      <c r="BH253" s="60"/>
      <c r="BI253" s="139">
        <v>0.86</v>
      </c>
      <c r="BJ253" s="139">
        <v>0.43</v>
      </c>
      <c r="BK253" s="139">
        <v>0</v>
      </c>
      <c r="BL253" s="44">
        <v>92418.18</v>
      </c>
      <c r="BM253" s="60"/>
      <c r="BN253" s="140">
        <v>1.29</v>
      </c>
      <c r="BO253" s="140">
        <v>0.65</v>
      </c>
      <c r="BP253" s="140">
        <v>0</v>
      </c>
      <c r="BQ253" s="139">
        <v>51105.42</v>
      </c>
      <c r="BR253" s="60"/>
      <c r="BS253" s="140">
        <v>0.86</v>
      </c>
      <c r="BT253" s="140">
        <v>0.43</v>
      </c>
      <c r="BU253" s="140">
        <v>0</v>
      </c>
      <c r="BV253" s="44">
        <v>139910.82</v>
      </c>
      <c r="BW253" s="60"/>
      <c r="BX253" s="140">
        <v>0.86</v>
      </c>
      <c r="BY253" s="140">
        <v>0.43</v>
      </c>
      <c r="BZ253" s="140">
        <v>0</v>
      </c>
      <c r="CA253" s="44">
        <v>120715.62</v>
      </c>
      <c r="CB253" s="60"/>
      <c r="CC253" s="140">
        <v>1.73</v>
      </c>
      <c r="CD253" s="140">
        <v>0.86</v>
      </c>
      <c r="CE253" s="140">
        <v>0</v>
      </c>
      <c r="CF253" s="44">
        <v>81872.490000000005</v>
      </c>
      <c r="CG253" s="60"/>
      <c r="CH253" s="28">
        <v>3300948.2800000003</v>
      </c>
      <c r="CI253" s="60"/>
      <c r="CJ253" s="64">
        <v>3225818.37</v>
      </c>
      <c r="CK253" s="124"/>
      <c r="CN253" s="151"/>
    </row>
    <row r="254" spans="1:92" x14ac:dyDescent="0.25">
      <c r="A254" s="116" t="s">
        <v>479</v>
      </c>
      <c r="B254" s="24" t="s">
        <v>480</v>
      </c>
      <c r="C254" s="27" t="s">
        <v>468</v>
      </c>
      <c r="D254" s="27" t="s">
        <v>12</v>
      </c>
      <c r="E254" s="139">
        <v>4209.75</v>
      </c>
      <c r="F254" s="68"/>
      <c r="G254" s="139">
        <v>1333</v>
      </c>
      <c r="H254" s="139">
        <v>1649</v>
      </c>
      <c r="I254" s="139">
        <v>2840.5</v>
      </c>
      <c r="J254" s="68">
        <v>247</v>
      </c>
      <c r="K254" s="139">
        <v>2038.25</v>
      </c>
      <c r="L254" s="139">
        <v>2002</v>
      </c>
      <c r="M254" s="139">
        <v>980</v>
      </c>
      <c r="N254" s="139">
        <v>1191.5</v>
      </c>
      <c r="O254" s="60"/>
      <c r="P254" s="132">
        <v>948.92608122678803</v>
      </c>
      <c r="Q254" s="132">
        <v>384.07391877321197</v>
      </c>
      <c r="R254" s="132">
        <v>1173.877800407332</v>
      </c>
      <c r="S254" s="132">
        <v>475.12219959266804</v>
      </c>
      <c r="T254" s="132">
        <v>848.1961183658799</v>
      </c>
      <c r="U254" s="132">
        <v>343.3038816341201</v>
      </c>
      <c r="V254" s="126"/>
      <c r="W254" s="140">
        <v>82.46</v>
      </c>
      <c r="X254" s="140">
        <v>77.69</v>
      </c>
      <c r="Y254" s="140">
        <v>56.14</v>
      </c>
      <c r="Z254" s="139">
        <v>14119228.99</v>
      </c>
      <c r="AA254" s="60"/>
      <c r="AB254" s="140">
        <v>50.74</v>
      </c>
      <c r="AC254" s="28">
        <v>3363897.31</v>
      </c>
      <c r="AE254" s="140">
        <v>10.19</v>
      </c>
      <c r="AF254" s="140">
        <v>4.9000000000000004</v>
      </c>
      <c r="AG254" s="140">
        <v>5.95</v>
      </c>
      <c r="AH254" s="44">
        <v>1378020.55</v>
      </c>
      <c r="AI254" s="60"/>
      <c r="AJ254" s="140">
        <v>4.5199999999999996</v>
      </c>
      <c r="AK254" s="140">
        <v>2.17</v>
      </c>
      <c r="AL254" s="140">
        <v>1.98</v>
      </c>
      <c r="AM254" s="44">
        <v>563455.53</v>
      </c>
      <c r="AO254" s="28">
        <v>302.32999999999993</v>
      </c>
      <c r="AP254" s="117">
        <v>126.99000000000001</v>
      </c>
      <c r="AQ254" s="117">
        <v>29.85</v>
      </c>
      <c r="AR254" s="44">
        <v>540495.32999999996</v>
      </c>
      <c r="AS254" s="60"/>
      <c r="AT254" s="71">
        <v>4.5199999999999996</v>
      </c>
      <c r="AU254" s="71">
        <v>3.92</v>
      </c>
      <c r="AV254" s="71">
        <v>4.76</v>
      </c>
      <c r="AW254" s="44">
        <v>941900.4</v>
      </c>
      <c r="AX254" s="60"/>
      <c r="AY254" s="140">
        <v>2.71</v>
      </c>
      <c r="AZ254" s="140">
        <v>1.3</v>
      </c>
      <c r="BA254" s="140">
        <v>1.58</v>
      </c>
      <c r="BB254" s="28">
        <v>328250.39</v>
      </c>
      <c r="BC254" s="60"/>
      <c r="BD254" s="140">
        <v>9.0500000000000007</v>
      </c>
      <c r="BE254" s="140">
        <v>4.3499999999999996</v>
      </c>
      <c r="BF254" s="140">
        <v>5.95</v>
      </c>
      <c r="BG254" s="44">
        <v>509737.05</v>
      </c>
      <c r="BH254" s="60"/>
      <c r="BI254" s="139">
        <v>4.5199999999999996</v>
      </c>
      <c r="BJ254" s="139">
        <v>2.17</v>
      </c>
      <c r="BK254" s="139">
        <v>1.98</v>
      </c>
      <c r="BL254" s="44">
        <v>621136.14</v>
      </c>
      <c r="BM254" s="60"/>
      <c r="BN254" s="140">
        <v>6.79</v>
      </c>
      <c r="BO254" s="140">
        <v>3.26</v>
      </c>
      <c r="BP254" s="140">
        <v>3.97</v>
      </c>
      <c r="BQ254" s="139">
        <v>369328.86</v>
      </c>
      <c r="BR254" s="60"/>
      <c r="BS254" s="140">
        <v>4.5199999999999996</v>
      </c>
      <c r="BT254" s="140">
        <v>2.17</v>
      </c>
      <c r="BU254" s="140">
        <v>1.98</v>
      </c>
      <c r="BV254" s="44">
        <v>940330.86</v>
      </c>
      <c r="BW254" s="60"/>
      <c r="BX254" s="140">
        <v>4.5199999999999996</v>
      </c>
      <c r="BY254" s="140">
        <v>2.17</v>
      </c>
      <c r="BZ254" s="140">
        <v>1.98</v>
      </c>
      <c r="CA254" s="44">
        <v>811321.26</v>
      </c>
      <c r="CB254" s="60"/>
      <c r="CC254" s="140">
        <v>9.0500000000000007</v>
      </c>
      <c r="CD254" s="140">
        <v>4.3499999999999996</v>
      </c>
      <c r="CE254" s="140">
        <v>5.95</v>
      </c>
      <c r="CF254" s="44">
        <v>611672.85</v>
      </c>
      <c r="CG254" s="60"/>
      <c r="CH254" s="28">
        <v>25098775.52</v>
      </c>
      <c r="CI254" s="60"/>
      <c r="CJ254" s="64">
        <v>24558280.190000001</v>
      </c>
      <c r="CK254" s="124"/>
      <c r="CN254" s="151"/>
    </row>
    <row r="255" spans="1:92" x14ac:dyDescent="0.25">
      <c r="A255" s="116" t="s">
        <v>91</v>
      </c>
      <c r="B255" s="24" t="s">
        <v>92</v>
      </c>
      <c r="C255" s="27" t="s">
        <v>57</v>
      </c>
      <c r="D255" s="27" t="s">
        <v>12</v>
      </c>
      <c r="E255" s="139">
        <v>1406.14</v>
      </c>
      <c r="F255" s="68"/>
      <c r="G255" s="139">
        <v>428.65999999999997</v>
      </c>
      <c r="H255" s="139">
        <v>537.31999999999994</v>
      </c>
      <c r="I255" s="139">
        <v>966.48</v>
      </c>
      <c r="J255" s="68">
        <v>248</v>
      </c>
      <c r="K255" s="139">
        <v>656.82</v>
      </c>
      <c r="L255" s="139">
        <v>645.82000000000005</v>
      </c>
      <c r="M255" s="139">
        <v>320.15999999999997</v>
      </c>
      <c r="N255" s="139">
        <v>429.15999999999997</v>
      </c>
      <c r="O255" s="60"/>
      <c r="P255" s="132">
        <v>225.01009060022653</v>
      </c>
      <c r="Q255" s="132">
        <v>203.64990939977343</v>
      </c>
      <c r="R255" s="132">
        <v>282.04736126840322</v>
      </c>
      <c r="S255" s="132">
        <v>255.27263873159671</v>
      </c>
      <c r="T255" s="132">
        <v>225.27254813137037</v>
      </c>
      <c r="U255" s="132">
        <v>203.8874518686296</v>
      </c>
      <c r="V255" s="126"/>
      <c r="W255" s="140">
        <v>25.18</v>
      </c>
      <c r="X255" s="140">
        <v>24.31</v>
      </c>
      <c r="Y255" s="140">
        <v>19.41</v>
      </c>
      <c r="Z255" s="139">
        <v>4511930.91</v>
      </c>
      <c r="AA255" s="60"/>
      <c r="AB255" s="140">
        <v>16.36</v>
      </c>
      <c r="AC255" s="28">
        <v>1089105.0900000001</v>
      </c>
      <c r="AE255" s="140">
        <v>3.28</v>
      </c>
      <c r="AF255" s="140">
        <v>1.6</v>
      </c>
      <c r="AG255" s="140">
        <v>2.14</v>
      </c>
      <c r="AH255" s="44">
        <v>461216.44</v>
      </c>
      <c r="AI255" s="60"/>
      <c r="AJ255" s="140">
        <v>1.45</v>
      </c>
      <c r="AK255" s="140">
        <v>0.71</v>
      </c>
      <c r="AL255" s="140">
        <v>0.71</v>
      </c>
      <c r="AM255" s="44">
        <v>187026.26</v>
      </c>
      <c r="AO255" s="28">
        <v>97.009999999999977</v>
      </c>
      <c r="AP255" s="117">
        <v>28.019999999999996</v>
      </c>
      <c r="AQ255" s="117">
        <v>9.9700000000000006</v>
      </c>
      <c r="AR255" s="44">
        <v>158032.18</v>
      </c>
      <c r="AS255" s="60"/>
      <c r="AT255" s="71">
        <v>1.45</v>
      </c>
      <c r="AU255" s="71">
        <v>1.28</v>
      </c>
      <c r="AV255" s="71">
        <v>1.71</v>
      </c>
      <c r="AW255" s="44">
        <v>318023.40000000002</v>
      </c>
      <c r="AX255" s="60"/>
      <c r="AY255" s="140">
        <v>0.87</v>
      </c>
      <c r="AZ255" s="140">
        <v>0.42</v>
      </c>
      <c r="BA255" s="140">
        <v>0.56999999999999995</v>
      </c>
      <c r="BB255" s="28">
        <v>109221.06</v>
      </c>
      <c r="BC255" s="60"/>
      <c r="BD255" s="140">
        <v>2.91</v>
      </c>
      <c r="BE255" s="140">
        <v>1.42</v>
      </c>
      <c r="BF255" s="140">
        <v>2.14</v>
      </c>
      <c r="BG255" s="44">
        <v>170439.21</v>
      </c>
      <c r="BH255" s="60"/>
      <c r="BI255" s="139">
        <v>1.45</v>
      </c>
      <c r="BJ255" s="139">
        <v>0.71</v>
      </c>
      <c r="BK255" s="139">
        <v>0.71</v>
      </c>
      <c r="BL255" s="44">
        <v>205612.54</v>
      </c>
      <c r="BM255" s="60"/>
      <c r="BN255" s="140">
        <v>2.1800000000000002</v>
      </c>
      <c r="BO255" s="140">
        <v>1.06</v>
      </c>
      <c r="BP255" s="140">
        <v>1.43</v>
      </c>
      <c r="BQ255" s="139">
        <v>123021.81</v>
      </c>
      <c r="BR255" s="60"/>
      <c r="BS255" s="140">
        <v>1.45</v>
      </c>
      <c r="BT255" s="140">
        <v>0.71</v>
      </c>
      <c r="BU255" s="140">
        <v>0.71</v>
      </c>
      <c r="BV255" s="44">
        <v>311274.46000000002</v>
      </c>
      <c r="BW255" s="60"/>
      <c r="BX255" s="140">
        <v>1.45</v>
      </c>
      <c r="BY255" s="140">
        <v>0.71</v>
      </c>
      <c r="BZ255" s="140">
        <v>0.71</v>
      </c>
      <c r="CA255" s="44">
        <v>268568.86</v>
      </c>
      <c r="CB255" s="60"/>
      <c r="CC255" s="140">
        <v>2.91</v>
      </c>
      <c r="CD255" s="140">
        <v>1.42</v>
      </c>
      <c r="CE255" s="140">
        <v>2.14</v>
      </c>
      <c r="CF255" s="44">
        <v>204523.17</v>
      </c>
      <c r="CG255" s="60"/>
      <c r="CH255" s="28">
        <v>8117995.3900000006</v>
      </c>
      <c r="CI255" s="60"/>
      <c r="CJ255" s="64">
        <v>7959963.2100000009</v>
      </c>
      <c r="CK255" s="124"/>
      <c r="CN255" s="151"/>
    </row>
    <row r="256" spans="1:92" x14ac:dyDescent="0.25">
      <c r="A256" s="116" t="s">
        <v>521</v>
      </c>
      <c r="B256" s="24" t="s">
        <v>522</v>
      </c>
      <c r="C256" s="27" t="s">
        <v>520</v>
      </c>
      <c r="D256" s="27" t="s">
        <v>12</v>
      </c>
      <c r="E256" s="139">
        <v>655.45</v>
      </c>
      <c r="F256" s="68"/>
      <c r="G256" s="139">
        <v>195.32999999999998</v>
      </c>
      <c r="H256" s="139">
        <v>253.15</v>
      </c>
      <c r="I256" s="139">
        <v>456.45999999999992</v>
      </c>
      <c r="J256" s="68">
        <v>249</v>
      </c>
      <c r="K256" s="139">
        <v>301.48</v>
      </c>
      <c r="L256" s="139">
        <v>297.81999999999994</v>
      </c>
      <c r="M256" s="139">
        <v>150.66</v>
      </c>
      <c r="N256" s="139">
        <v>203.30999999999997</v>
      </c>
      <c r="O256" s="60"/>
      <c r="P256" s="132">
        <v>89.00567667500269</v>
      </c>
      <c r="Q256" s="132">
        <v>106.32432332499729</v>
      </c>
      <c r="R256" s="132">
        <v>115.35241412111264</v>
      </c>
      <c r="S256" s="132">
        <v>137.79758587888736</v>
      </c>
      <c r="T256" s="132">
        <v>92.64190920388468</v>
      </c>
      <c r="U256" s="132">
        <v>110.66809079611529</v>
      </c>
      <c r="V256" s="126"/>
      <c r="W256" s="140">
        <v>11.24</v>
      </c>
      <c r="X256" s="140">
        <v>11.27</v>
      </c>
      <c r="Y256" s="140">
        <v>9.0500000000000007</v>
      </c>
      <c r="Z256" s="139">
        <v>2068193.45</v>
      </c>
      <c r="AA256" s="60"/>
      <c r="AB256" s="140">
        <v>7.51</v>
      </c>
      <c r="AC256" s="28">
        <v>500697.22</v>
      </c>
      <c r="AE256" s="140">
        <v>1.5</v>
      </c>
      <c r="AF256" s="140">
        <v>0.75</v>
      </c>
      <c r="AG256" s="140">
        <v>1.01</v>
      </c>
      <c r="AH256" s="44">
        <v>214333.91</v>
      </c>
      <c r="AI256" s="60"/>
      <c r="AJ256" s="140">
        <v>0.66</v>
      </c>
      <c r="AK256" s="140">
        <v>0.33</v>
      </c>
      <c r="AL256" s="140">
        <v>0.33</v>
      </c>
      <c r="AM256" s="44">
        <v>86051.13</v>
      </c>
      <c r="AO256" s="28">
        <v>44.519999999999996</v>
      </c>
      <c r="AP256" s="117">
        <v>12</v>
      </c>
      <c r="AQ256" s="117">
        <v>4.6399999999999997</v>
      </c>
      <c r="AR256" s="44">
        <v>71503.789999999994</v>
      </c>
      <c r="AS256" s="60"/>
      <c r="AT256" s="71">
        <v>0.66</v>
      </c>
      <c r="AU256" s="71">
        <v>0.6</v>
      </c>
      <c r="AV256" s="71">
        <v>0.81</v>
      </c>
      <c r="AW256" s="44">
        <v>148408.65</v>
      </c>
      <c r="AX256" s="60"/>
      <c r="AY256" s="140">
        <v>0.4</v>
      </c>
      <c r="AZ256" s="140">
        <v>0.2</v>
      </c>
      <c r="BA256" s="140">
        <v>0.27</v>
      </c>
      <c r="BB256" s="28">
        <v>51087.27</v>
      </c>
      <c r="BC256" s="60"/>
      <c r="BD256" s="140">
        <v>1.33</v>
      </c>
      <c r="BE256" s="140">
        <v>0.66</v>
      </c>
      <c r="BF256" s="140">
        <v>1.01</v>
      </c>
      <c r="BG256" s="44">
        <v>79029</v>
      </c>
      <c r="BH256" s="60"/>
      <c r="BI256" s="139">
        <v>0.66</v>
      </c>
      <c r="BJ256" s="139">
        <v>0.33</v>
      </c>
      <c r="BK256" s="139">
        <v>0.33</v>
      </c>
      <c r="BL256" s="44">
        <v>94567.44</v>
      </c>
      <c r="BM256" s="60"/>
      <c r="BN256" s="140">
        <v>1</v>
      </c>
      <c r="BO256" s="140">
        <v>0.5</v>
      </c>
      <c r="BP256" s="140">
        <v>0.67</v>
      </c>
      <c r="BQ256" s="139">
        <v>57164.31</v>
      </c>
      <c r="BR256" s="60"/>
      <c r="BS256" s="140">
        <v>0.66</v>
      </c>
      <c r="BT256" s="140">
        <v>0.33</v>
      </c>
      <c r="BU256" s="140">
        <v>0.33</v>
      </c>
      <c r="BV256" s="44">
        <v>143164.56</v>
      </c>
      <c r="BW256" s="60"/>
      <c r="BX256" s="140">
        <v>0.66</v>
      </c>
      <c r="BY256" s="140">
        <v>0.33</v>
      </c>
      <c r="BZ256" s="140">
        <v>0.33</v>
      </c>
      <c r="CA256" s="44">
        <v>123522.96</v>
      </c>
      <c r="CB256" s="60"/>
      <c r="CC256" s="140">
        <v>1.33</v>
      </c>
      <c r="CD256" s="140">
        <v>0.66</v>
      </c>
      <c r="CE256" s="140">
        <v>1.01</v>
      </c>
      <c r="CF256" s="44">
        <v>94833</v>
      </c>
      <c r="CG256" s="60"/>
      <c r="CH256" s="28">
        <v>3732556.69</v>
      </c>
      <c r="CI256" s="60"/>
      <c r="CJ256" s="64">
        <v>3661052.9</v>
      </c>
      <c r="CK256" s="124"/>
      <c r="CN256" s="151"/>
    </row>
    <row r="257" spans="1:92" x14ac:dyDescent="0.25">
      <c r="A257" s="116" t="s">
        <v>27</v>
      </c>
      <c r="B257" s="24" t="s">
        <v>28</v>
      </c>
      <c r="C257" s="27" t="s">
        <v>26</v>
      </c>
      <c r="D257" s="27" t="s">
        <v>12</v>
      </c>
      <c r="E257" s="139">
        <v>282.5</v>
      </c>
      <c r="F257" s="68"/>
      <c r="G257" s="139">
        <v>91</v>
      </c>
      <c r="H257" s="139">
        <v>117</v>
      </c>
      <c r="I257" s="139">
        <v>188</v>
      </c>
      <c r="J257" s="68">
        <v>250</v>
      </c>
      <c r="K257" s="139">
        <v>137</v>
      </c>
      <c r="L257" s="139">
        <v>133.5</v>
      </c>
      <c r="M257" s="139">
        <v>74.5</v>
      </c>
      <c r="N257" s="139">
        <v>71</v>
      </c>
      <c r="O257" s="60"/>
      <c r="P257" s="132">
        <v>39.355053763440857</v>
      </c>
      <c r="Q257" s="132">
        <v>51.644946236559143</v>
      </c>
      <c r="R257" s="132">
        <v>50.599354838709672</v>
      </c>
      <c r="S257" s="132">
        <v>66.400645161290328</v>
      </c>
      <c r="T257" s="132">
        <v>30.70559139784946</v>
      </c>
      <c r="U257" s="132">
        <v>40.29440860215054</v>
      </c>
      <c r="V257" s="126"/>
      <c r="W257" s="140">
        <v>5.2</v>
      </c>
      <c r="X257" s="140">
        <v>5.18</v>
      </c>
      <c r="Y257" s="140">
        <v>3.14</v>
      </c>
      <c r="Z257" s="139">
        <v>879139.94</v>
      </c>
      <c r="AA257" s="60"/>
      <c r="AB257" s="140">
        <v>3.12</v>
      </c>
      <c r="AC257" s="28">
        <v>206033.93</v>
      </c>
      <c r="AE257" s="140">
        <v>0.68</v>
      </c>
      <c r="AF257" s="140">
        <v>0.37</v>
      </c>
      <c r="AG257" s="140">
        <v>0.35</v>
      </c>
      <c r="AH257" s="44">
        <v>91266.35</v>
      </c>
      <c r="AI257" s="60"/>
      <c r="AJ257" s="140">
        <v>0.3</v>
      </c>
      <c r="AK257" s="140">
        <v>0.16</v>
      </c>
      <c r="AL257" s="140">
        <v>0.11</v>
      </c>
      <c r="AM257" s="44">
        <v>36856.160000000003</v>
      </c>
      <c r="AO257" s="28">
        <v>18.970000000000002</v>
      </c>
      <c r="AP257" s="117">
        <v>4.96</v>
      </c>
      <c r="AQ257" s="117">
        <v>2</v>
      </c>
      <c r="AR257" s="44">
        <v>30291.34</v>
      </c>
      <c r="AS257" s="60"/>
      <c r="AT257" s="71">
        <v>0.3</v>
      </c>
      <c r="AU257" s="71">
        <v>0.28999999999999998</v>
      </c>
      <c r="AV257" s="71">
        <v>0.28000000000000003</v>
      </c>
      <c r="AW257" s="44">
        <v>61707.45</v>
      </c>
      <c r="AX257" s="60"/>
      <c r="AY257" s="140">
        <v>0.18</v>
      </c>
      <c r="AZ257" s="140">
        <v>0.09</v>
      </c>
      <c r="BA257" s="140">
        <v>0.09</v>
      </c>
      <c r="BB257" s="28">
        <v>21139.56</v>
      </c>
      <c r="BC257" s="60"/>
      <c r="BD257" s="140">
        <v>0.6</v>
      </c>
      <c r="BE257" s="140">
        <v>0.33</v>
      </c>
      <c r="BF257" s="140">
        <v>0.35</v>
      </c>
      <c r="BG257" s="44">
        <v>33719.040000000001</v>
      </c>
      <c r="BH257" s="60"/>
      <c r="BI257" s="139">
        <v>0.3</v>
      </c>
      <c r="BJ257" s="139">
        <v>0.16</v>
      </c>
      <c r="BK257" s="139">
        <v>0.11</v>
      </c>
      <c r="BL257" s="44">
        <v>40835.94</v>
      </c>
      <c r="BM257" s="60"/>
      <c r="BN257" s="140">
        <v>0.45</v>
      </c>
      <c r="BO257" s="140">
        <v>0.24</v>
      </c>
      <c r="BP257" s="140">
        <v>0.23</v>
      </c>
      <c r="BQ257" s="139">
        <v>24235.56</v>
      </c>
      <c r="BR257" s="60"/>
      <c r="BS257" s="140">
        <v>0.3</v>
      </c>
      <c r="BT257" s="140">
        <v>0.16</v>
      </c>
      <c r="BU257" s="140">
        <v>0.11</v>
      </c>
      <c r="BV257" s="44">
        <v>61821.06</v>
      </c>
      <c r="BW257" s="60"/>
      <c r="BX257" s="140">
        <v>0.3</v>
      </c>
      <c r="BY257" s="140">
        <v>0.16</v>
      </c>
      <c r="BZ257" s="140">
        <v>0.11</v>
      </c>
      <c r="CA257" s="44">
        <v>53339.46</v>
      </c>
      <c r="CB257" s="60"/>
      <c r="CC257" s="140">
        <v>0.6</v>
      </c>
      <c r="CD257" s="140">
        <v>0.33</v>
      </c>
      <c r="CE257" s="140">
        <v>0.35</v>
      </c>
      <c r="CF257" s="44">
        <v>40462.080000000002</v>
      </c>
      <c r="CG257" s="60"/>
      <c r="CH257" s="28">
        <v>1580847.8699999999</v>
      </c>
      <c r="CI257" s="60"/>
      <c r="CJ257" s="64">
        <v>1550556.5299999998</v>
      </c>
      <c r="CK257" s="124"/>
      <c r="CN257" s="151"/>
    </row>
    <row r="258" spans="1:92" x14ac:dyDescent="0.25">
      <c r="A258" s="116" t="s">
        <v>353</v>
      </c>
      <c r="B258" s="24" t="s">
        <v>354</v>
      </c>
      <c r="C258" s="27" t="s">
        <v>142</v>
      </c>
      <c r="D258" s="27" t="s">
        <v>120</v>
      </c>
      <c r="E258" s="139">
        <v>1005.54</v>
      </c>
      <c r="F258" s="68"/>
      <c r="G258" s="139">
        <v>453.4</v>
      </c>
      <c r="H258" s="139">
        <v>542.80999999999995</v>
      </c>
      <c r="I258" s="139">
        <v>542.80999999999995</v>
      </c>
      <c r="J258" s="68">
        <v>251</v>
      </c>
      <c r="K258" s="139">
        <v>681.56000000000006</v>
      </c>
      <c r="L258" s="139">
        <v>672.23</v>
      </c>
      <c r="M258" s="139">
        <v>323.98</v>
      </c>
      <c r="N258" s="139">
        <v>0</v>
      </c>
      <c r="O258" s="60"/>
      <c r="P258" s="132">
        <v>453.4</v>
      </c>
      <c r="Q258" s="132">
        <v>0</v>
      </c>
      <c r="R258" s="132">
        <v>542.80999999999995</v>
      </c>
      <c r="S258" s="132">
        <v>0</v>
      </c>
      <c r="T258" s="132">
        <v>0</v>
      </c>
      <c r="U258" s="132">
        <v>0</v>
      </c>
      <c r="V258" s="126"/>
      <c r="W258" s="140">
        <v>30.22</v>
      </c>
      <c r="X258" s="140">
        <v>27.14</v>
      </c>
      <c r="Y258" s="140">
        <v>0</v>
      </c>
      <c r="Z258" s="139">
        <v>3605936.4</v>
      </c>
      <c r="AA258" s="60"/>
      <c r="AB258" s="140">
        <v>11.47</v>
      </c>
      <c r="AC258" s="28">
        <v>721187.28</v>
      </c>
      <c r="AE258" s="140">
        <v>3.4</v>
      </c>
      <c r="AF258" s="140">
        <v>1.61</v>
      </c>
      <c r="AG258" s="140">
        <v>0</v>
      </c>
      <c r="AH258" s="44">
        <v>314953.65000000002</v>
      </c>
      <c r="AI258" s="60"/>
      <c r="AJ258" s="140">
        <v>1.51</v>
      </c>
      <c r="AK258" s="140">
        <v>0.71</v>
      </c>
      <c r="AL258" s="140">
        <v>0</v>
      </c>
      <c r="AM258" s="44">
        <v>139560.29999999999</v>
      </c>
      <c r="AO258" s="28">
        <v>77.390000000000015</v>
      </c>
      <c r="AP258" s="117">
        <v>43.580000000000005</v>
      </c>
      <c r="AQ258" s="117">
        <v>7.13</v>
      </c>
      <c r="AR258" s="44">
        <v>151669.21</v>
      </c>
      <c r="AS258" s="60"/>
      <c r="AT258" s="71">
        <v>1.51</v>
      </c>
      <c r="AU258" s="71">
        <v>1.29</v>
      </c>
      <c r="AV258" s="71">
        <v>0</v>
      </c>
      <c r="AW258" s="44">
        <v>188650</v>
      </c>
      <c r="AX258" s="60"/>
      <c r="AY258" s="140">
        <v>0.9</v>
      </c>
      <c r="AZ258" s="140">
        <v>0.43</v>
      </c>
      <c r="BA258" s="140">
        <v>0</v>
      </c>
      <c r="BB258" s="28">
        <v>78098.929999999993</v>
      </c>
      <c r="BC258" s="60"/>
      <c r="BD258" s="140">
        <v>3.02</v>
      </c>
      <c r="BE258" s="140">
        <v>1.43</v>
      </c>
      <c r="BF258" s="140">
        <v>0</v>
      </c>
      <c r="BG258" s="44">
        <v>117226.35</v>
      </c>
      <c r="BH258" s="60"/>
      <c r="BI258" s="139">
        <v>1.51</v>
      </c>
      <c r="BJ258" s="139">
        <v>0.71</v>
      </c>
      <c r="BK258" s="139">
        <v>0</v>
      </c>
      <c r="BL258" s="44">
        <v>159045.24</v>
      </c>
      <c r="BM258" s="60"/>
      <c r="BN258" s="140">
        <v>2.27</v>
      </c>
      <c r="BO258" s="140">
        <v>1.07</v>
      </c>
      <c r="BP258" s="140">
        <v>0</v>
      </c>
      <c r="BQ258" s="139">
        <v>87985.62</v>
      </c>
      <c r="BR258" s="60"/>
      <c r="BS258" s="140">
        <v>1.51</v>
      </c>
      <c r="BT258" s="140">
        <v>0.71</v>
      </c>
      <c r="BU258" s="140">
        <v>0</v>
      </c>
      <c r="BV258" s="44">
        <v>240776.76</v>
      </c>
      <c r="BW258" s="60"/>
      <c r="BX258" s="140">
        <v>1.51</v>
      </c>
      <c r="BY258" s="140">
        <v>0.71</v>
      </c>
      <c r="BZ258" s="140">
        <v>0</v>
      </c>
      <c r="CA258" s="44">
        <v>207743.16</v>
      </c>
      <c r="CB258" s="60"/>
      <c r="CC258" s="140">
        <v>3.02</v>
      </c>
      <c r="CD258" s="140">
        <v>1.43</v>
      </c>
      <c r="CE258" s="140">
        <v>0</v>
      </c>
      <c r="CF258" s="44">
        <v>140668.95000000001</v>
      </c>
      <c r="CG258" s="60"/>
      <c r="CH258" s="28">
        <v>6153501.8499999996</v>
      </c>
      <c r="CI258" s="60"/>
      <c r="CJ258" s="64">
        <v>6001832.6399999997</v>
      </c>
      <c r="CK258" s="124"/>
      <c r="CN258" s="151"/>
    </row>
    <row r="259" spans="1:92" x14ac:dyDescent="0.25">
      <c r="A259" s="116" t="s">
        <v>611</v>
      </c>
      <c r="B259" s="24" t="s">
        <v>612</v>
      </c>
      <c r="C259" s="27" t="s">
        <v>613</v>
      </c>
      <c r="D259" s="27" t="s">
        <v>12</v>
      </c>
      <c r="E259" s="139">
        <v>346.75</v>
      </c>
      <c r="F259" s="68"/>
      <c r="G259" s="139">
        <v>94.5</v>
      </c>
      <c r="H259" s="139">
        <v>139</v>
      </c>
      <c r="I259" s="139">
        <v>250</v>
      </c>
      <c r="J259" s="68">
        <v>252</v>
      </c>
      <c r="K259" s="139">
        <v>165.25</v>
      </c>
      <c r="L259" s="139">
        <v>163</v>
      </c>
      <c r="M259" s="139">
        <v>70.5</v>
      </c>
      <c r="N259" s="139">
        <v>111</v>
      </c>
      <c r="O259" s="60"/>
      <c r="P259" s="132">
        <v>37.03193033381713</v>
      </c>
      <c r="Q259" s="132">
        <v>57.46806966618287</v>
      </c>
      <c r="R259" s="132">
        <v>54.470246734397676</v>
      </c>
      <c r="S259" s="132">
        <v>84.529753265602324</v>
      </c>
      <c r="T259" s="132">
        <v>43.497822931785194</v>
      </c>
      <c r="U259" s="132">
        <v>67.502177068214806</v>
      </c>
      <c r="V259" s="126"/>
      <c r="W259" s="140">
        <v>5.34</v>
      </c>
      <c r="X259" s="140">
        <v>6.1</v>
      </c>
      <c r="Y259" s="140">
        <v>4.87</v>
      </c>
      <c r="Z259" s="139">
        <v>1070624.02</v>
      </c>
      <c r="AA259" s="60"/>
      <c r="AB259" s="140">
        <v>3.91</v>
      </c>
      <c r="AC259" s="28">
        <v>260972.87</v>
      </c>
      <c r="AE259" s="140">
        <v>0.82</v>
      </c>
      <c r="AF259" s="140">
        <v>0.35</v>
      </c>
      <c r="AG259" s="140">
        <v>0.55000000000000004</v>
      </c>
      <c r="AH259" s="44">
        <v>113243.35</v>
      </c>
      <c r="AI259" s="60"/>
      <c r="AJ259" s="140">
        <v>0.36</v>
      </c>
      <c r="AK259" s="140">
        <v>0.15</v>
      </c>
      <c r="AL259" s="140">
        <v>0.18</v>
      </c>
      <c r="AM259" s="44">
        <v>45051.03</v>
      </c>
      <c r="AO259" s="28">
        <v>23.08</v>
      </c>
      <c r="AP259" s="117">
        <v>5.7700000000000005</v>
      </c>
      <c r="AQ259" s="117">
        <v>2.4500000000000002</v>
      </c>
      <c r="AR259" s="44">
        <v>36538.22</v>
      </c>
      <c r="AS259" s="60"/>
      <c r="AT259" s="71">
        <v>0.36</v>
      </c>
      <c r="AU259" s="71">
        <v>0.28000000000000003</v>
      </c>
      <c r="AV259" s="71">
        <v>0.44</v>
      </c>
      <c r="AW259" s="44">
        <v>77622.600000000006</v>
      </c>
      <c r="AX259" s="60"/>
      <c r="AY259" s="140">
        <v>0.22</v>
      </c>
      <c r="AZ259" s="140">
        <v>0.09</v>
      </c>
      <c r="BA259" s="140">
        <v>0.14000000000000001</v>
      </c>
      <c r="BB259" s="28">
        <v>26424.45</v>
      </c>
      <c r="BC259" s="60"/>
      <c r="BD259" s="140">
        <v>0.73</v>
      </c>
      <c r="BE259" s="140">
        <v>0.31</v>
      </c>
      <c r="BF259" s="140">
        <v>0.55000000000000004</v>
      </c>
      <c r="BG259" s="44">
        <v>41885.370000000003</v>
      </c>
      <c r="BH259" s="60"/>
      <c r="BI259" s="139">
        <v>0.36</v>
      </c>
      <c r="BJ259" s="139">
        <v>0.15</v>
      </c>
      <c r="BK259" s="139">
        <v>0.18</v>
      </c>
      <c r="BL259" s="44">
        <v>49432.98</v>
      </c>
      <c r="BM259" s="60"/>
      <c r="BN259" s="140">
        <v>0.55000000000000004</v>
      </c>
      <c r="BO259" s="140">
        <v>0.23</v>
      </c>
      <c r="BP259" s="140">
        <v>0.37</v>
      </c>
      <c r="BQ259" s="139">
        <v>30294.45</v>
      </c>
      <c r="BR259" s="60"/>
      <c r="BS259" s="140">
        <v>0.36</v>
      </c>
      <c r="BT259" s="140">
        <v>0.15</v>
      </c>
      <c r="BU259" s="140">
        <v>0.18</v>
      </c>
      <c r="BV259" s="44">
        <v>74836.02</v>
      </c>
      <c r="BW259" s="60"/>
      <c r="BX259" s="140">
        <v>0.36</v>
      </c>
      <c r="BY259" s="140">
        <v>0.15</v>
      </c>
      <c r="BZ259" s="140">
        <v>0.18</v>
      </c>
      <c r="CA259" s="44">
        <v>64568.82</v>
      </c>
      <c r="CB259" s="60"/>
      <c r="CC259" s="140">
        <v>0.73</v>
      </c>
      <c r="CD259" s="140">
        <v>0.31</v>
      </c>
      <c r="CE259" s="140">
        <v>0.55000000000000004</v>
      </c>
      <c r="CF259" s="44">
        <v>50261.49</v>
      </c>
      <c r="CG259" s="60"/>
      <c r="CH259" s="28">
        <v>1941755.67</v>
      </c>
      <c r="CI259" s="60"/>
      <c r="CJ259" s="64">
        <v>1905217.45</v>
      </c>
      <c r="CK259" s="124"/>
      <c r="CN259" s="151"/>
    </row>
    <row r="260" spans="1:92" x14ac:dyDescent="0.25">
      <c r="A260" s="116" t="s">
        <v>447</v>
      </c>
      <c r="B260" s="24" t="s">
        <v>448</v>
      </c>
      <c r="C260" s="27" t="s">
        <v>433</v>
      </c>
      <c r="D260" s="27" t="s">
        <v>12</v>
      </c>
      <c r="E260" s="139">
        <v>368.64</v>
      </c>
      <c r="F260" s="68"/>
      <c r="G260" s="139">
        <v>109.82</v>
      </c>
      <c r="H260" s="139">
        <v>151.99</v>
      </c>
      <c r="I260" s="139">
        <v>256.32</v>
      </c>
      <c r="J260" s="68">
        <v>253</v>
      </c>
      <c r="K260" s="139">
        <v>170.98</v>
      </c>
      <c r="L260" s="139">
        <v>168.48</v>
      </c>
      <c r="M260" s="139">
        <v>93.33</v>
      </c>
      <c r="N260" s="139">
        <v>104.33</v>
      </c>
      <c r="O260" s="60"/>
      <c r="P260" s="132">
        <v>36.292729557000058</v>
      </c>
      <c r="Q260" s="132">
        <v>73.527270442999935</v>
      </c>
      <c r="R260" s="132">
        <v>50.228846889168082</v>
      </c>
      <c r="S260" s="132">
        <v>101.76115311083193</v>
      </c>
      <c r="T260" s="132">
        <v>34.478423553831867</v>
      </c>
      <c r="U260" s="132">
        <v>69.851576446168139</v>
      </c>
      <c r="V260" s="126"/>
      <c r="W260" s="140">
        <v>6.09</v>
      </c>
      <c r="X260" s="140">
        <v>6.58</v>
      </c>
      <c r="Y260" s="140">
        <v>4.51</v>
      </c>
      <c r="Z260" s="139">
        <v>1121968.21</v>
      </c>
      <c r="AA260" s="60"/>
      <c r="AB260" s="140">
        <v>4.03</v>
      </c>
      <c r="AC260" s="28">
        <v>267778.61</v>
      </c>
      <c r="AE260" s="140">
        <v>0.85</v>
      </c>
      <c r="AF260" s="140">
        <v>0.46</v>
      </c>
      <c r="AG260" s="140">
        <v>0.52</v>
      </c>
      <c r="AH260" s="44">
        <v>119879.47</v>
      </c>
      <c r="AI260" s="60"/>
      <c r="AJ260" s="140">
        <v>0.37</v>
      </c>
      <c r="AK260" s="140">
        <v>0.2</v>
      </c>
      <c r="AL260" s="140">
        <v>0.17</v>
      </c>
      <c r="AM260" s="44">
        <v>48101.27</v>
      </c>
      <c r="AO260" s="28">
        <v>24.250000000000004</v>
      </c>
      <c r="AP260" s="117">
        <v>5.57</v>
      </c>
      <c r="AQ260" s="117">
        <v>2.61</v>
      </c>
      <c r="AR260" s="44">
        <v>37804.699999999997</v>
      </c>
      <c r="AS260" s="60"/>
      <c r="AT260" s="71">
        <v>0.37</v>
      </c>
      <c r="AU260" s="71">
        <v>0.37</v>
      </c>
      <c r="AV260" s="71">
        <v>0.41</v>
      </c>
      <c r="AW260" s="44">
        <v>82007.649999999994</v>
      </c>
      <c r="AX260" s="60"/>
      <c r="AY260" s="140">
        <v>0.22</v>
      </c>
      <c r="AZ260" s="140">
        <v>0.12</v>
      </c>
      <c r="BA260" s="140">
        <v>0.13</v>
      </c>
      <c r="BB260" s="28">
        <v>27598.87</v>
      </c>
      <c r="BC260" s="60"/>
      <c r="BD260" s="140">
        <v>0.75</v>
      </c>
      <c r="BE260" s="140">
        <v>0.41</v>
      </c>
      <c r="BF260" s="140">
        <v>0.52</v>
      </c>
      <c r="BG260" s="44">
        <v>44256.24</v>
      </c>
      <c r="BH260" s="60"/>
      <c r="BI260" s="139">
        <v>0.37</v>
      </c>
      <c r="BJ260" s="139">
        <v>0.2</v>
      </c>
      <c r="BK260" s="139">
        <v>0.17</v>
      </c>
      <c r="BL260" s="44">
        <v>53015.08</v>
      </c>
      <c r="BM260" s="60"/>
      <c r="BN260" s="140">
        <v>0.56000000000000005</v>
      </c>
      <c r="BO260" s="140">
        <v>0.31</v>
      </c>
      <c r="BP260" s="140">
        <v>0.34</v>
      </c>
      <c r="BQ260" s="139">
        <v>31875.03</v>
      </c>
      <c r="BR260" s="60"/>
      <c r="BS260" s="140">
        <v>0.37</v>
      </c>
      <c r="BT260" s="140">
        <v>0.2</v>
      </c>
      <c r="BU260" s="140">
        <v>0.17</v>
      </c>
      <c r="BV260" s="44">
        <v>80258.92</v>
      </c>
      <c r="BW260" s="60"/>
      <c r="BX260" s="140">
        <v>0.37</v>
      </c>
      <c r="BY260" s="140">
        <v>0.2</v>
      </c>
      <c r="BZ260" s="140">
        <v>0.17</v>
      </c>
      <c r="CA260" s="44">
        <v>69247.72</v>
      </c>
      <c r="CB260" s="60"/>
      <c r="CC260" s="140">
        <v>0.75</v>
      </c>
      <c r="CD260" s="140">
        <v>0.41</v>
      </c>
      <c r="CE260" s="140">
        <v>0.52</v>
      </c>
      <c r="CF260" s="44">
        <v>53106.48</v>
      </c>
      <c r="CG260" s="60"/>
      <c r="CH260" s="28">
        <v>2036898.25</v>
      </c>
      <c r="CI260" s="60"/>
      <c r="CJ260" s="64">
        <v>1999093.55</v>
      </c>
      <c r="CK260" s="124"/>
      <c r="CN260" s="151"/>
    </row>
    <row r="261" spans="1:92" x14ac:dyDescent="0.25">
      <c r="A261" s="116" t="s">
        <v>33</v>
      </c>
      <c r="B261" s="24" t="s">
        <v>34</v>
      </c>
      <c r="C261" s="27" t="s">
        <v>5</v>
      </c>
      <c r="D261" s="27" t="s">
        <v>12</v>
      </c>
      <c r="E261" s="139">
        <v>351.85</v>
      </c>
      <c r="F261" s="68"/>
      <c r="G261" s="139">
        <v>99.47999999999999</v>
      </c>
      <c r="H261" s="139">
        <v>133.13999999999999</v>
      </c>
      <c r="I261" s="139">
        <v>250.45999999999995</v>
      </c>
      <c r="J261" s="68">
        <v>254</v>
      </c>
      <c r="K261" s="139">
        <v>150.71</v>
      </c>
      <c r="L261" s="139">
        <v>148.79999999999998</v>
      </c>
      <c r="M261" s="139">
        <v>83.82</v>
      </c>
      <c r="N261" s="139">
        <v>117.32</v>
      </c>
      <c r="O261" s="60"/>
      <c r="P261" s="132">
        <v>39.133613762359261</v>
      </c>
      <c r="Q261" s="132">
        <v>60.346386237640729</v>
      </c>
      <c r="R261" s="132">
        <v>52.374842544436191</v>
      </c>
      <c r="S261" s="132">
        <v>80.765157455563795</v>
      </c>
      <c r="T261" s="132">
        <v>46.151543693204552</v>
      </c>
      <c r="U261" s="132">
        <v>71.168456306795434</v>
      </c>
      <c r="V261" s="126"/>
      <c r="W261" s="140">
        <v>5.62</v>
      </c>
      <c r="X261" s="140">
        <v>5.84</v>
      </c>
      <c r="Y261" s="140">
        <v>5.15</v>
      </c>
      <c r="Z261" s="139">
        <v>1092087.8</v>
      </c>
      <c r="AA261" s="60"/>
      <c r="AB261" s="140">
        <v>4</v>
      </c>
      <c r="AC261" s="28">
        <v>267959.15000000002</v>
      </c>
      <c r="AE261" s="140">
        <v>0.75</v>
      </c>
      <c r="AF261" s="140">
        <v>0.41</v>
      </c>
      <c r="AG261" s="140">
        <v>0.57999999999999996</v>
      </c>
      <c r="AH261" s="44">
        <v>114779.68</v>
      </c>
      <c r="AI261" s="60"/>
      <c r="AJ261" s="140">
        <v>0.33</v>
      </c>
      <c r="AK261" s="140">
        <v>0.18</v>
      </c>
      <c r="AL261" s="140">
        <v>0.19</v>
      </c>
      <c r="AM261" s="44">
        <v>45772.69</v>
      </c>
      <c r="AO261" s="28">
        <v>23.509999999999994</v>
      </c>
      <c r="AP261" s="117">
        <v>6.07</v>
      </c>
      <c r="AQ261" s="117">
        <v>2.4900000000000002</v>
      </c>
      <c r="AR261" s="44">
        <v>37451.99</v>
      </c>
      <c r="AS261" s="60"/>
      <c r="AT261" s="71">
        <v>0.33</v>
      </c>
      <c r="AU261" s="71">
        <v>0.33</v>
      </c>
      <c r="AV261" s="71">
        <v>0.46</v>
      </c>
      <c r="AW261" s="44">
        <v>80538.399999999994</v>
      </c>
      <c r="AX261" s="60"/>
      <c r="AY261" s="140">
        <v>0.2</v>
      </c>
      <c r="AZ261" s="140">
        <v>0.11</v>
      </c>
      <c r="BA261" s="140">
        <v>0.15</v>
      </c>
      <c r="BB261" s="28">
        <v>27011.66</v>
      </c>
      <c r="BC261" s="60"/>
      <c r="BD261" s="140">
        <v>0.66</v>
      </c>
      <c r="BE261" s="140">
        <v>0.37</v>
      </c>
      <c r="BF261" s="140">
        <v>0.57999999999999996</v>
      </c>
      <c r="BG261" s="44">
        <v>42412.23</v>
      </c>
      <c r="BH261" s="60"/>
      <c r="BI261" s="139">
        <v>0.33</v>
      </c>
      <c r="BJ261" s="139">
        <v>0.18</v>
      </c>
      <c r="BK261" s="139">
        <v>0.19</v>
      </c>
      <c r="BL261" s="44">
        <v>50149.4</v>
      </c>
      <c r="BM261" s="60"/>
      <c r="BN261" s="140">
        <v>0.5</v>
      </c>
      <c r="BO261" s="140">
        <v>0.27</v>
      </c>
      <c r="BP261" s="140">
        <v>0.39</v>
      </c>
      <c r="BQ261" s="139">
        <v>30557.88</v>
      </c>
      <c r="BR261" s="60"/>
      <c r="BS261" s="140">
        <v>0.33</v>
      </c>
      <c r="BT261" s="140">
        <v>0.18</v>
      </c>
      <c r="BU261" s="140">
        <v>0.19</v>
      </c>
      <c r="BV261" s="44">
        <v>75920.600000000006</v>
      </c>
      <c r="BW261" s="60"/>
      <c r="BX261" s="140">
        <v>0.33</v>
      </c>
      <c r="BY261" s="140">
        <v>0.18</v>
      </c>
      <c r="BZ261" s="140">
        <v>0.19</v>
      </c>
      <c r="CA261" s="44">
        <v>65504.6</v>
      </c>
      <c r="CB261" s="60"/>
      <c r="CC261" s="140">
        <v>0.66</v>
      </c>
      <c r="CD261" s="140">
        <v>0.37</v>
      </c>
      <c r="CE261" s="140">
        <v>0.57999999999999996</v>
      </c>
      <c r="CF261" s="44">
        <v>50893.71</v>
      </c>
      <c r="CG261" s="60"/>
      <c r="CH261" s="28">
        <v>1981039.79</v>
      </c>
      <c r="CI261" s="60"/>
      <c r="CJ261" s="64">
        <v>1943587.8</v>
      </c>
      <c r="CK261" s="124"/>
      <c r="CN261" s="151"/>
    </row>
    <row r="262" spans="1:92" x14ac:dyDescent="0.25">
      <c r="A262" s="116" t="s">
        <v>589</v>
      </c>
      <c r="B262" s="24" t="s">
        <v>590</v>
      </c>
      <c r="C262" s="27" t="s">
        <v>584</v>
      </c>
      <c r="D262" s="27" t="s">
        <v>12</v>
      </c>
      <c r="E262" s="139">
        <v>1303.3800000000001</v>
      </c>
      <c r="F262" s="68"/>
      <c r="G262" s="139">
        <v>406.15999999999997</v>
      </c>
      <c r="H262" s="139">
        <v>498.82</v>
      </c>
      <c r="I262" s="139">
        <v>881.46999999999991</v>
      </c>
      <c r="J262" s="68">
        <v>255</v>
      </c>
      <c r="K262" s="139">
        <v>617.91</v>
      </c>
      <c r="L262" s="139">
        <v>602.16</v>
      </c>
      <c r="M262" s="139">
        <v>302.82</v>
      </c>
      <c r="N262" s="139">
        <v>382.65</v>
      </c>
      <c r="O262" s="60"/>
      <c r="P262" s="132">
        <v>127.53871282899591</v>
      </c>
      <c r="Q262" s="132">
        <v>278.62128717100404</v>
      </c>
      <c r="R262" s="132">
        <v>156.6349732454199</v>
      </c>
      <c r="S262" s="132">
        <v>342.18502675458012</v>
      </c>
      <c r="T262" s="132">
        <v>120.15631392558421</v>
      </c>
      <c r="U262" s="132">
        <v>262.49368607441579</v>
      </c>
      <c r="V262" s="126"/>
      <c r="W262" s="140">
        <v>22.43</v>
      </c>
      <c r="X262" s="140">
        <v>21.51</v>
      </c>
      <c r="Y262" s="140">
        <v>16.5</v>
      </c>
      <c r="Z262" s="139">
        <v>3953027.1</v>
      </c>
      <c r="AA262" s="60"/>
      <c r="AB262" s="140">
        <v>14.28</v>
      </c>
      <c r="AC262" s="28">
        <v>949330.92</v>
      </c>
      <c r="AE262" s="140">
        <v>3.08</v>
      </c>
      <c r="AF262" s="140">
        <v>1.51</v>
      </c>
      <c r="AG262" s="140">
        <v>1.91</v>
      </c>
      <c r="AH262" s="44">
        <v>426387.41</v>
      </c>
      <c r="AI262" s="60"/>
      <c r="AJ262" s="140">
        <v>1.37</v>
      </c>
      <c r="AK262" s="140">
        <v>0.67</v>
      </c>
      <c r="AL262" s="140">
        <v>0.63</v>
      </c>
      <c r="AM262" s="44">
        <v>173709.18</v>
      </c>
      <c r="AO262" s="28">
        <v>85.62</v>
      </c>
      <c r="AP262" s="117">
        <v>20.439999999999998</v>
      </c>
      <c r="AQ262" s="117">
        <v>9.24</v>
      </c>
      <c r="AR262" s="44">
        <v>134437.97</v>
      </c>
      <c r="AS262" s="60"/>
      <c r="AT262" s="71">
        <v>1.37</v>
      </c>
      <c r="AU262" s="71">
        <v>1.21</v>
      </c>
      <c r="AV262" s="71">
        <v>1.53</v>
      </c>
      <c r="AW262" s="44">
        <v>293802.45</v>
      </c>
      <c r="AX262" s="60"/>
      <c r="AY262" s="140">
        <v>0.82</v>
      </c>
      <c r="AZ262" s="140">
        <v>0.4</v>
      </c>
      <c r="BA262" s="140">
        <v>0.51</v>
      </c>
      <c r="BB262" s="28">
        <v>101587.33</v>
      </c>
      <c r="BC262" s="60"/>
      <c r="BD262" s="140">
        <v>2.74</v>
      </c>
      <c r="BE262" s="140">
        <v>1.34</v>
      </c>
      <c r="BF262" s="140">
        <v>1.91</v>
      </c>
      <c r="BG262" s="44">
        <v>157794.57</v>
      </c>
      <c r="BH262" s="60"/>
      <c r="BI262" s="139">
        <v>1.37</v>
      </c>
      <c r="BJ262" s="139">
        <v>0.67</v>
      </c>
      <c r="BK262" s="139">
        <v>0.63</v>
      </c>
      <c r="BL262" s="44">
        <v>191284.14</v>
      </c>
      <c r="BM262" s="60"/>
      <c r="BN262" s="140">
        <v>2.0499999999999998</v>
      </c>
      <c r="BO262" s="140">
        <v>1</v>
      </c>
      <c r="BP262" s="140">
        <v>1.27</v>
      </c>
      <c r="BQ262" s="139">
        <v>113801.76</v>
      </c>
      <c r="BR262" s="60"/>
      <c r="BS262" s="140">
        <v>1.37</v>
      </c>
      <c r="BT262" s="140">
        <v>0.67</v>
      </c>
      <c r="BU262" s="140">
        <v>0.63</v>
      </c>
      <c r="BV262" s="44">
        <v>289582.86</v>
      </c>
      <c r="BW262" s="60"/>
      <c r="BX262" s="140">
        <v>1.37</v>
      </c>
      <c r="BY262" s="140">
        <v>0.67</v>
      </c>
      <c r="BZ262" s="140">
        <v>0.63</v>
      </c>
      <c r="CA262" s="44">
        <v>249853.26</v>
      </c>
      <c r="CB262" s="60"/>
      <c r="CC262" s="140">
        <v>2.74</v>
      </c>
      <c r="CD262" s="140">
        <v>1.34</v>
      </c>
      <c r="CE262" s="140">
        <v>1.91</v>
      </c>
      <c r="CF262" s="44">
        <v>189349.89</v>
      </c>
      <c r="CG262" s="60"/>
      <c r="CH262" s="28">
        <v>7223948.8399999999</v>
      </c>
      <c r="CI262" s="60"/>
      <c r="CJ262" s="64">
        <v>7089510.8700000001</v>
      </c>
      <c r="CK262" s="124"/>
      <c r="CN262" s="151"/>
    </row>
    <row r="263" spans="1:92" x14ac:dyDescent="0.25">
      <c r="A263" s="116" t="s">
        <v>439</v>
      </c>
      <c r="B263" s="24" t="s">
        <v>440</v>
      </c>
      <c r="C263" s="27" t="s">
        <v>438</v>
      </c>
      <c r="D263" s="27" t="s">
        <v>12</v>
      </c>
      <c r="E263" s="139">
        <v>1024.7</v>
      </c>
      <c r="F263" s="68"/>
      <c r="G263" s="139">
        <v>282.49</v>
      </c>
      <c r="H263" s="139">
        <v>397.97999999999996</v>
      </c>
      <c r="I263" s="139">
        <v>734.96</v>
      </c>
      <c r="J263" s="68">
        <v>256</v>
      </c>
      <c r="K263" s="139">
        <v>451.9</v>
      </c>
      <c r="L263" s="139">
        <v>444.65</v>
      </c>
      <c r="M263" s="139">
        <v>235.82</v>
      </c>
      <c r="N263" s="139">
        <v>336.97999999999996</v>
      </c>
      <c r="O263" s="60"/>
      <c r="P263" s="132">
        <v>145.4860287974839</v>
      </c>
      <c r="Q263" s="132">
        <v>137.00397120251611</v>
      </c>
      <c r="R263" s="132">
        <v>204.9648827952233</v>
      </c>
      <c r="S263" s="132">
        <v>193.01511720477666</v>
      </c>
      <c r="T263" s="132">
        <v>173.54908840729271</v>
      </c>
      <c r="U263" s="132">
        <v>163.43091159270725</v>
      </c>
      <c r="V263" s="126"/>
      <c r="W263" s="140">
        <v>16.54</v>
      </c>
      <c r="X263" s="140">
        <v>17.96</v>
      </c>
      <c r="Y263" s="140">
        <v>15.21</v>
      </c>
      <c r="Z263" s="139">
        <v>3266487.36</v>
      </c>
      <c r="AA263" s="60"/>
      <c r="AB263" s="140">
        <v>11.96</v>
      </c>
      <c r="AC263" s="28">
        <v>799613.53</v>
      </c>
      <c r="AE263" s="140">
        <v>2.25</v>
      </c>
      <c r="AF263" s="140">
        <v>1.17</v>
      </c>
      <c r="AG263" s="140">
        <v>1.68</v>
      </c>
      <c r="AH263" s="44">
        <v>336237.18</v>
      </c>
      <c r="AI263" s="60"/>
      <c r="AJ263" s="140">
        <v>1</v>
      </c>
      <c r="AK263" s="140">
        <v>0.52</v>
      </c>
      <c r="AL263" s="140">
        <v>0.56000000000000005</v>
      </c>
      <c r="AM263" s="44">
        <v>135967.76</v>
      </c>
      <c r="AO263" s="28">
        <v>70.2</v>
      </c>
      <c r="AP263" s="117">
        <v>20.170000000000002</v>
      </c>
      <c r="AQ263" s="117">
        <v>7.26</v>
      </c>
      <c r="AR263" s="44">
        <v>114249.87</v>
      </c>
      <c r="AS263" s="60"/>
      <c r="AT263" s="71">
        <v>1</v>
      </c>
      <c r="AU263" s="71">
        <v>0.94</v>
      </c>
      <c r="AV263" s="71">
        <v>1.34</v>
      </c>
      <c r="AW263" s="44">
        <v>235783.6</v>
      </c>
      <c r="AX263" s="60"/>
      <c r="AY263" s="140">
        <v>0.6</v>
      </c>
      <c r="AZ263" s="140">
        <v>0.31</v>
      </c>
      <c r="BA263" s="140">
        <v>0.44</v>
      </c>
      <c r="BB263" s="28">
        <v>79273.350000000006</v>
      </c>
      <c r="BC263" s="60"/>
      <c r="BD263" s="140">
        <v>2</v>
      </c>
      <c r="BE263" s="140">
        <v>1.04</v>
      </c>
      <c r="BF263" s="140">
        <v>1.68</v>
      </c>
      <c r="BG263" s="44">
        <v>124338.96</v>
      </c>
      <c r="BH263" s="60"/>
      <c r="BI263" s="139">
        <v>1</v>
      </c>
      <c r="BJ263" s="139">
        <v>0.52</v>
      </c>
      <c r="BK263" s="139">
        <v>0.56000000000000005</v>
      </c>
      <c r="BL263" s="44">
        <v>149015.35999999999</v>
      </c>
      <c r="BM263" s="60"/>
      <c r="BN263" s="140">
        <v>1.5</v>
      </c>
      <c r="BO263" s="140">
        <v>0.78</v>
      </c>
      <c r="BP263" s="140">
        <v>1.1200000000000001</v>
      </c>
      <c r="BQ263" s="139">
        <v>89566.2</v>
      </c>
      <c r="BR263" s="60"/>
      <c r="BS263" s="140">
        <v>1</v>
      </c>
      <c r="BT263" s="140">
        <v>0.52</v>
      </c>
      <c r="BU263" s="140">
        <v>0.56000000000000005</v>
      </c>
      <c r="BV263" s="44">
        <v>225592.64</v>
      </c>
      <c r="BW263" s="60"/>
      <c r="BX263" s="140">
        <v>1</v>
      </c>
      <c r="BY263" s="140">
        <v>0.52</v>
      </c>
      <c r="BZ263" s="140">
        <v>0.56000000000000005</v>
      </c>
      <c r="CA263" s="44">
        <v>194642.24</v>
      </c>
      <c r="CB263" s="60"/>
      <c r="CC263" s="140">
        <v>2</v>
      </c>
      <c r="CD263" s="140">
        <v>1.04</v>
      </c>
      <c r="CE263" s="140">
        <v>1.68</v>
      </c>
      <c r="CF263" s="44">
        <v>149203.92000000001</v>
      </c>
      <c r="CG263" s="60"/>
      <c r="CH263" s="28">
        <v>5899971.9700000007</v>
      </c>
      <c r="CI263" s="60"/>
      <c r="CJ263" s="64">
        <v>5785722.1000000006</v>
      </c>
      <c r="CK263" s="124"/>
      <c r="CN263" s="151"/>
    </row>
    <row r="264" spans="1:92" x14ac:dyDescent="0.25">
      <c r="A264" s="116" t="s">
        <v>161</v>
      </c>
      <c r="B264" s="24" t="s">
        <v>162</v>
      </c>
      <c r="C264" s="27" t="s">
        <v>142</v>
      </c>
      <c r="D264" s="27" t="s">
        <v>120</v>
      </c>
      <c r="E264" s="139">
        <v>864.3</v>
      </c>
      <c r="F264" s="68"/>
      <c r="G264" s="139">
        <v>367.82</v>
      </c>
      <c r="H264" s="139">
        <v>488.65</v>
      </c>
      <c r="I264" s="139">
        <v>488.65</v>
      </c>
      <c r="J264" s="68">
        <v>257</v>
      </c>
      <c r="K264" s="139">
        <v>576.30999999999995</v>
      </c>
      <c r="L264" s="139">
        <v>568.48</v>
      </c>
      <c r="M264" s="139">
        <v>287.99</v>
      </c>
      <c r="N264" s="139">
        <v>0</v>
      </c>
      <c r="O264" s="60"/>
      <c r="P264" s="132">
        <v>141.29249127231543</v>
      </c>
      <c r="Q264" s="132">
        <v>226.52750872768456</v>
      </c>
      <c r="R264" s="132">
        <v>187.70750872768454</v>
      </c>
      <c r="S264" s="132">
        <v>300.94249127231546</v>
      </c>
      <c r="T264" s="132">
        <v>0</v>
      </c>
      <c r="U264" s="132">
        <v>0</v>
      </c>
      <c r="V264" s="126"/>
      <c r="W264" s="140">
        <v>20.74</v>
      </c>
      <c r="X264" s="140">
        <v>21.42</v>
      </c>
      <c r="Y264" s="140">
        <v>0</v>
      </c>
      <c r="Z264" s="139">
        <v>2650388.4</v>
      </c>
      <c r="AA264" s="60"/>
      <c r="AB264" s="140">
        <v>8.43</v>
      </c>
      <c r="AC264" s="28">
        <v>530077.68000000005</v>
      </c>
      <c r="AE264" s="140">
        <v>2.88</v>
      </c>
      <c r="AF264" s="140">
        <v>1.43</v>
      </c>
      <c r="AG264" s="140">
        <v>0</v>
      </c>
      <c r="AH264" s="44">
        <v>270948.15000000002</v>
      </c>
      <c r="AI264" s="60"/>
      <c r="AJ264" s="140">
        <v>1.28</v>
      </c>
      <c r="AK264" s="140">
        <v>0.63</v>
      </c>
      <c r="AL264" s="140">
        <v>0</v>
      </c>
      <c r="AM264" s="44">
        <v>120072.15</v>
      </c>
      <c r="AO264" s="28">
        <v>57.95</v>
      </c>
      <c r="AP264" s="117">
        <v>20.34</v>
      </c>
      <c r="AQ264" s="117">
        <v>6.12</v>
      </c>
      <c r="AR264" s="44">
        <v>98894.82</v>
      </c>
      <c r="AS264" s="60"/>
      <c r="AT264" s="71">
        <v>1.28</v>
      </c>
      <c r="AU264" s="71">
        <v>1.1499999999999999</v>
      </c>
      <c r="AV264" s="71">
        <v>0</v>
      </c>
      <c r="AW264" s="44">
        <v>163721.25</v>
      </c>
      <c r="AX264" s="60"/>
      <c r="AY264" s="140">
        <v>0.76</v>
      </c>
      <c r="AZ264" s="140">
        <v>0.38</v>
      </c>
      <c r="BA264" s="140">
        <v>0</v>
      </c>
      <c r="BB264" s="28">
        <v>66941.94</v>
      </c>
      <c r="BC264" s="60"/>
      <c r="BD264" s="140">
        <v>2.56</v>
      </c>
      <c r="BE264" s="140">
        <v>1.27</v>
      </c>
      <c r="BF264" s="140">
        <v>0</v>
      </c>
      <c r="BG264" s="44">
        <v>100893.69</v>
      </c>
      <c r="BH264" s="60"/>
      <c r="BI264" s="139">
        <v>1.28</v>
      </c>
      <c r="BJ264" s="139">
        <v>0.63</v>
      </c>
      <c r="BK264" s="139">
        <v>0</v>
      </c>
      <c r="BL264" s="44">
        <v>136836.22</v>
      </c>
      <c r="BM264" s="60"/>
      <c r="BN264" s="140">
        <v>1.92</v>
      </c>
      <c r="BO264" s="140">
        <v>0.95</v>
      </c>
      <c r="BP264" s="140">
        <v>0</v>
      </c>
      <c r="BQ264" s="139">
        <v>75604.41</v>
      </c>
      <c r="BR264" s="60"/>
      <c r="BS264" s="140">
        <v>1.28</v>
      </c>
      <c r="BT264" s="140">
        <v>0.63</v>
      </c>
      <c r="BU264" s="140">
        <v>0</v>
      </c>
      <c r="BV264" s="44">
        <v>207154.78</v>
      </c>
      <c r="BW264" s="60"/>
      <c r="BX264" s="140">
        <v>1.28</v>
      </c>
      <c r="BY264" s="140">
        <v>0.63</v>
      </c>
      <c r="BZ264" s="140">
        <v>0</v>
      </c>
      <c r="CA264" s="44">
        <v>178733.98</v>
      </c>
      <c r="CB264" s="60"/>
      <c r="CC264" s="140">
        <v>2.56</v>
      </c>
      <c r="CD264" s="140">
        <v>1.27</v>
      </c>
      <c r="CE264" s="140">
        <v>0</v>
      </c>
      <c r="CF264" s="44">
        <v>121070.13</v>
      </c>
      <c r="CG264" s="60"/>
      <c r="CH264" s="28">
        <v>4721337.5999999996</v>
      </c>
      <c r="CI264" s="60"/>
      <c r="CJ264" s="64">
        <v>4622442.7799999993</v>
      </c>
      <c r="CK264" s="124"/>
      <c r="CN264" s="151"/>
    </row>
    <row r="265" spans="1:92" x14ac:dyDescent="0.25">
      <c r="A265" s="116" t="s">
        <v>254</v>
      </c>
      <c r="B265" s="24" t="s">
        <v>255</v>
      </c>
      <c r="C265" s="27" t="s">
        <v>142</v>
      </c>
      <c r="D265" s="27" t="s">
        <v>120</v>
      </c>
      <c r="E265" s="139">
        <v>1122.9000000000001</v>
      </c>
      <c r="F265" s="68"/>
      <c r="G265" s="139">
        <v>477.74</v>
      </c>
      <c r="H265" s="139">
        <v>628.16</v>
      </c>
      <c r="I265" s="139">
        <v>628.16</v>
      </c>
      <c r="J265" s="68">
        <v>258</v>
      </c>
      <c r="K265" s="139">
        <v>758.9</v>
      </c>
      <c r="L265" s="139">
        <v>741.9</v>
      </c>
      <c r="M265" s="139">
        <v>364</v>
      </c>
      <c r="N265" s="139">
        <v>0</v>
      </c>
      <c r="O265" s="60"/>
      <c r="P265" s="132">
        <v>204.76422823040056</v>
      </c>
      <c r="Q265" s="132">
        <v>272.97577176959942</v>
      </c>
      <c r="R265" s="132">
        <v>269.23577176959941</v>
      </c>
      <c r="S265" s="132">
        <v>358.92422823040056</v>
      </c>
      <c r="T265" s="132">
        <v>0</v>
      </c>
      <c r="U265" s="132">
        <v>0</v>
      </c>
      <c r="V265" s="126"/>
      <c r="W265" s="140">
        <v>27.29</v>
      </c>
      <c r="X265" s="140">
        <v>27.81</v>
      </c>
      <c r="Y265" s="140">
        <v>0</v>
      </c>
      <c r="Z265" s="139">
        <v>3463861.5</v>
      </c>
      <c r="AA265" s="60"/>
      <c r="AB265" s="140">
        <v>11.02</v>
      </c>
      <c r="AC265" s="28">
        <v>692772.3</v>
      </c>
      <c r="AE265" s="140">
        <v>3.79</v>
      </c>
      <c r="AF265" s="140">
        <v>1.82</v>
      </c>
      <c r="AG265" s="140">
        <v>0</v>
      </c>
      <c r="AH265" s="44">
        <v>352672.65</v>
      </c>
      <c r="AI265" s="60"/>
      <c r="AJ265" s="140">
        <v>1.68</v>
      </c>
      <c r="AK265" s="140">
        <v>0.8</v>
      </c>
      <c r="AL265" s="140">
        <v>0</v>
      </c>
      <c r="AM265" s="44">
        <v>155905.20000000001</v>
      </c>
      <c r="AO265" s="28">
        <v>75.7</v>
      </c>
      <c r="AP265" s="117">
        <v>23.55</v>
      </c>
      <c r="AQ265" s="117">
        <v>7.96</v>
      </c>
      <c r="AR265" s="44">
        <v>125469.82</v>
      </c>
      <c r="AS265" s="60"/>
      <c r="AT265" s="71">
        <v>1.68</v>
      </c>
      <c r="AU265" s="71">
        <v>1.45</v>
      </c>
      <c r="AV265" s="71">
        <v>0</v>
      </c>
      <c r="AW265" s="44">
        <v>210883.75</v>
      </c>
      <c r="AX265" s="60"/>
      <c r="AY265" s="140">
        <v>1.01</v>
      </c>
      <c r="AZ265" s="140">
        <v>0.48</v>
      </c>
      <c r="BA265" s="140">
        <v>0</v>
      </c>
      <c r="BB265" s="28">
        <v>87494.29</v>
      </c>
      <c r="BC265" s="60"/>
      <c r="BD265" s="140">
        <v>3.37</v>
      </c>
      <c r="BE265" s="140">
        <v>1.61</v>
      </c>
      <c r="BF265" s="140">
        <v>0</v>
      </c>
      <c r="BG265" s="44">
        <v>131188.14000000001</v>
      </c>
      <c r="BH265" s="60"/>
      <c r="BI265" s="139">
        <v>1.68</v>
      </c>
      <c r="BJ265" s="139">
        <v>0.8</v>
      </c>
      <c r="BK265" s="139">
        <v>0</v>
      </c>
      <c r="BL265" s="44">
        <v>177672.16</v>
      </c>
      <c r="BM265" s="60"/>
      <c r="BN265" s="140">
        <v>2.52</v>
      </c>
      <c r="BO265" s="140">
        <v>1.21</v>
      </c>
      <c r="BP265" s="140">
        <v>0</v>
      </c>
      <c r="BQ265" s="139">
        <v>98259.39</v>
      </c>
      <c r="BR265" s="60"/>
      <c r="BS265" s="140">
        <v>1.68</v>
      </c>
      <c r="BT265" s="140">
        <v>0.8</v>
      </c>
      <c r="BU265" s="140">
        <v>0</v>
      </c>
      <c r="BV265" s="44">
        <v>268975.84000000003</v>
      </c>
      <c r="BW265" s="60"/>
      <c r="BX265" s="140">
        <v>1.68</v>
      </c>
      <c r="BY265" s="140">
        <v>0.8</v>
      </c>
      <c r="BZ265" s="140">
        <v>0</v>
      </c>
      <c r="CA265" s="44">
        <v>232073.44</v>
      </c>
      <c r="CB265" s="60"/>
      <c r="CC265" s="140">
        <v>3.37</v>
      </c>
      <c r="CD265" s="140">
        <v>1.61</v>
      </c>
      <c r="CE265" s="140">
        <v>0</v>
      </c>
      <c r="CF265" s="44">
        <v>157422.78</v>
      </c>
      <c r="CG265" s="60"/>
      <c r="CH265" s="28">
        <v>6154651.2599999998</v>
      </c>
      <c r="CI265" s="60"/>
      <c r="CJ265" s="64">
        <v>6029181.4399999995</v>
      </c>
      <c r="CK265" s="124"/>
      <c r="CN265" s="151"/>
    </row>
    <row r="266" spans="1:92" x14ac:dyDescent="0.25">
      <c r="A266" s="116" t="s">
        <v>48</v>
      </c>
      <c r="B266" s="24" t="s">
        <v>49</v>
      </c>
      <c r="C266" s="27" t="s">
        <v>43</v>
      </c>
      <c r="D266" s="27" t="s">
        <v>12</v>
      </c>
      <c r="E266" s="139">
        <v>498.53</v>
      </c>
      <c r="F266" s="68"/>
      <c r="G266" s="139">
        <v>148.49</v>
      </c>
      <c r="H266" s="139">
        <v>198.64</v>
      </c>
      <c r="I266" s="139">
        <v>341.13</v>
      </c>
      <c r="J266" s="68">
        <v>259</v>
      </c>
      <c r="K266" s="139">
        <v>240.39</v>
      </c>
      <c r="L266" s="139">
        <v>231.48000000000002</v>
      </c>
      <c r="M266" s="139">
        <v>115.64999999999999</v>
      </c>
      <c r="N266" s="139">
        <v>142.49</v>
      </c>
      <c r="O266" s="60"/>
      <c r="P266" s="132">
        <v>82.491074711000365</v>
      </c>
      <c r="Q266" s="132">
        <v>65.998925288999644</v>
      </c>
      <c r="R266" s="132">
        <v>110.35104775131734</v>
      </c>
      <c r="S266" s="132">
        <v>88.288952248682648</v>
      </c>
      <c r="T266" s="132">
        <v>79.157877537682296</v>
      </c>
      <c r="U266" s="132">
        <v>63.332122462317713</v>
      </c>
      <c r="V266" s="126"/>
      <c r="W266" s="140">
        <v>8.7899999999999991</v>
      </c>
      <c r="X266" s="140">
        <v>9.0399999999999991</v>
      </c>
      <c r="Y266" s="140">
        <v>6.49</v>
      </c>
      <c r="Z266" s="139">
        <v>1589240.29</v>
      </c>
      <c r="AA266" s="60"/>
      <c r="AB266" s="140">
        <v>5.72</v>
      </c>
      <c r="AC266" s="28">
        <v>380280.09</v>
      </c>
      <c r="AE266" s="140">
        <v>1.2</v>
      </c>
      <c r="AF266" s="140">
        <v>0.56999999999999995</v>
      </c>
      <c r="AG266" s="140">
        <v>0.71</v>
      </c>
      <c r="AH266" s="44">
        <v>162508.91</v>
      </c>
      <c r="AI266" s="60"/>
      <c r="AJ266" s="140">
        <v>0.53</v>
      </c>
      <c r="AK266" s="140">
        <v>0.25</v>
      </c>
      <c r="AL266" s="140">
        <v>0.23</v>
      </c>
      <c r="AM266" s="44">
        <v>65632.88</v>
      </c>
      <c r="AO266" s="28">
        <v>34.179999999999993</v>
      </c>
      <c r="AP266" s="117">
        <v>10.219999999999999</v>
      </c>
      <c r="AQ266" s="117">
        <v>3.53</v>
      </c>
      <c r="AR266" s="44">
        <v>56114.42</v>
      </c>
      <c r="AS266" s="60"/>
      <c r="AT266" s="71">
        <v>0.53</v>
      </c>
      <c r="AU266" s="71">
        <v>0.46</v>
      </c>
      <c r="AV266" s="71">
        <v>0.56000000000000005</v>
      </c>
      <c r="AW266" s="44">
        <v>110613.65</v>
      </c>
      <c r="AX266" s="60"/>
      <c r="AY266" s="140">
        <v>0.32</v>
      </c>
      <c r="AZ266" s="140">
        <v>0.15</v>
      </c>
      <c r="BA266" s="140">
        <v>0.18</v>
      </c>
      <c r="BB266" s="28">
        <v>38168.65</v>
      </c>
      <c r="BC266" s="60"/>
      <c r="BD266" s="140">
        <v>1.06</v>
      </c>
      <c r="BE266" s="140">
        <v>0.51</v>
      </c>
      <c r="BF266" s="140">
        <v>0.71</v>
      </c>
      <c r="BG266" s="44">
        <v>60062.04</v>
      </c>
      <c r="BH266" s="60"/>
      <c r="BI266" s="139">
        <v>0.53</v>
      </c>
      <c r="BJ266" s="139">
        <v>0.25</v>
      </c>
      <c r="BK266" s="139">
        <v>0.23</v>
      </c>
      <c r="BL266" s="44">
        <v>72358.42</v>
      </c>
      <c r="BM266" s="60"/>
      <c r="BN266" s="140">
        <v>0.8</v>
      </c>
      <c r="BO266" s="140">
        <v>0.38</v>
      </c>
      <c r="BP266" s="140">
        <v>0.47</v>
      </c>
      <c r="BQ266" s="139">
        <v>43465.95</v>
      </c>
      <c r="BR266" s="60"/>
      <c r="BS266" s="140">
        <v>0.53</v>
      </c>
      <c r="BT266" s="140">
        <v>0.25</v>
      </c>
      <c r="BU266" s="140">
        <v>0.23</v>
      </c>
      <c r="BV266" s="44">
        <v>109542.58</v>
      </c>
      <c r="BW266" s="60"/>
      <c r="BX266" s="140">
        <v>0.53</v>
      </c>
      <c r="BY266" s="140">
        <v>0.25</v>
      </c>
      <c r="BZ266" s="140">
        <v>0.23</v>
      </c>
      <c r="CA266" s="44">
        <v>94513.78</v>
      </c>
      <c r="CB266" s="60"/>
      <c r="CC266" s="140">
        <v>1.06</v>
      </c>
      <c r="CD266" s="140">
        <v>0.51</v>
      </c>
      <c r="CE266" s="140">
        <v>0.71</v>
      </c>
      <c r="CF266" s="44">
        <v>72073.08</v>
      </c>
      <c r="CG266" s="60"/>
      <c r="CH266" s="28">
        <v>2854574.74</v>
      </c>
      <c r="CI266" s="60"/>
      <c r="CJ266" s="64">
        <v>2798460.3200000003</v>
      </c>
      <c r="CK266" s="124"/>
      <c r="CN266" s="151"/>
    </row>
    <row r="267" spans="1:92" x14ac:dyDescent="0.25">
      <c r="A267" s="116" t="s">
        <v>272</v>
      </c>
      <c r="B267" s="24" t="s">
        <v>273</v>
      </c>
      <c r="C267" s="27" t="s">
        <v>142</v>
      </c>
      <c r="D267" s="27" t="s">
        <v>120</v>
      </c>
      <c r="E267" s="139">
        <v>1428.5</v>
      </c>
      <c r="F267" s="68"/>
      <c r="G267" s="139">
        <v>598</v>
      </c>
      <c r="H267" s="139">
        <v>819.5</v>
      </c>
      <c r="I267" s="139">
        <v>819.5</v>
      </c>
      <c r="J267" s="68">
        <v>260</v>
      </c>
      <c r="K267" s="139">
        <v>936.5</v>
      </c>
      <c r="L267" s="139">
        <v>925.5</v>
      </c>
      <c r="M267" s="139">
        <v>492</v>
      </c>
      <c r="N267" s="139">
        <v>0</v>
      </c>
      <c r="O267" s="60"/>
      <c r="P267" s="132">
        <v>13.639040564373897</v>
      </c>
      <c r="Q267" s="132">
        <v>584.36095943562611</v>
      </c>
      <c r="R267" s="132">
        <v>18.690959435626102</v>
      </c>
      <c r="S267" s="132">
        <v>800.80904056437384</v>
      </c>
      <c r="T267" s="132">
        <v>0</v>
      </c>
      <c r="U267" s="132">
        <v>0</v>
      </c>
      <c r="V267" s="126"/>
      <c r="W267" s="140">
        <v>30.12</v>
      </c>
      <c r="X267" s="140">
        <v>32.96</v>
      </c>
      <c r="Y267" s="140">
        <v>0</v>
      </c>
      <c r="Z267" s="139">
        <v>3965524.2</v>
      </c>
      <c r="AA267" s="60"/>
      <c r="AB267" s="140">
        <v>12.61</v>
      </c>
      <c r="AC267" s="28">
        <v>793104.84</v>
      </c>
      <c r="AE267" s="140">
        <v>4.68</v>
      </c>
      <c r="AF267" s="140">
        <v>2.46</v>
      </c>
      <c r="AG267" s="140">
        <v>0</v>
      </c>
      <c r="AH267" s="44">
        <v>448856.1</v>
      </c>
      <c r="AI267" s="60"/>
      <c r="AJ267" s="140">
        <v>2.08</v>
      </c>
      <c r="AK267" s="140">
        <v>1.0900000000000001</v>
      </c>
      <c r="AL267" s="140">
        <v>0</v>
      </c>
      <c r="AM267" s="44">
        <v>199282.05</v>
      </c>
      <c r="AO267" s="28">
        <v>87.89</v>
      </c>
      <c r="AP267" s="117">
        <v>10.9</v>
      </c>
      <c r="AQ267" s="117">
        <v>10.130000000000001</v>
      </c>
      <c r="AR267" s="44">
        <v>125968.23</v>
      </c>
      <c r="AS267" s="60"/>
      <c r="AT267" s="71">
        <v>2.08</v>
      </c>
      <c r="AU267" s="71">
        <v>1.96</v>
      </c>
      <c r="AV267" s="71">
        <v>0</v>
      </c>
      <c r="AW267" s="44">
        <v>272195</v>
      </c>
      <c r="AX267" s="60"/>
      <c r="AY267" s="140">
        <v>1.24</v>
      </c>
      <c r="AZ267" s="140">
        <v>0.65</v>
      </c>
      <c r="BA267" s="140">
        <v>0</v>
      </c>
      <c r="BB267" s="28">
        <v>110982.69</v>
      </c>
      <c r="BC267" s="60"/>
      <c r="BD267" s="140">
        <v>4.16</v>
      </c>
      <c r="BE267" s="140">
        <v>2.1800000000000002</v>
      </c>
      <c r="BF267" s="140">
        <v>0</v>
      </c>
      <c r="BG267" s="44">
        <v>167014.62</v>
      </c>
      <c r="BH267" s="60"/>
      <c r="BI267" s="139">
        <v>2.08</v>
      </c>
      <c r="BJ267" s="139">
        <v>1.0900000000000001</v>
      </c>
      <c r="BK267" s="139">
        <v>0</v>
      </c>
      <c r="BL267" s="44">
        <v>227105.14</v>
      </c>
      <c r="BM267" s="60"/>
      <c r="BN267" s="140">
        <v>3.12</v>
      </c>
      <c r="BO267" s="140">
        <v>1.64</v>
      </c>
      <c r="BP267" s="140">
        <v>0</v>
      </c>
      <c r="BQ267" s="139">
        <v>125392.68</v>
      </c>
      <c r="BR267" s="60"/>
      <c r="BS267" s="140">
        <v>2.08</v>
      </c>
      <c r="BT267" s="140">
        <v>1.0900000000000001</v>
      </c>
      <c r="BU267" s="140">
        <v>0</v>
      </c>
      <c r="BV267" s="44">
        <v>343811.86</v>
      </c>
      <c r="BW267" s="60"/>
      <c r="BX267" s="140">
        <v>2.08</v>
      </c>
      <c r="BY267" s="140">
        <v>1.0900000000000001</v>
      </c>
      <c r="BZ267" s="140">
        <v>0</v>
      </c>
      <c r="CA267" s="44">
        <v>296642.26</v>
      </c>
      <c r="CB267" s="60"/>
      <c r="CC267" s="140">
        <v>4.16</v>
      </c>
      <c r="CD267" s="140">
        <v>2.1800000000000002</v>
      </c>
      <c r="CE267" s="140">
        <v>0</v>
      </c>
      <c r="CF267" s="44">
        <v>200413.74</v>
      </c>
      <c r="CG267" s="60"/>
      <c r="CH267" s="28">
        <v>7276293.4100000001</v>
      </c>
      <c r="CI267" s="60"/>
      <c r="CJ267" s="64">
        <v>7150325.1799999997</v>
      </c>
      <c r="CK267" s="124"/>
      <c r="CN267" s="151"/>
    </row>
    <row r="268" spans="1:92" x14ac:dyDescent="0.25">
      <c r="A268" s="116" t="s">
        <v>145</v>
      </c>
      <c r="B268" s="24" t="s">
        <v>146</v>
      </c>
      <c r="C268" s="27" t="s">
        <v>142</v>
      </c>
      <c r="D268" s="27" t="s">
        <v>120</v>
      </c>
      <c r="E268" s="139">
        <v>5938.64</v>
      </c>
      <c r="F268" s="68"/>
      <c r="G268" s="139">
        <v>2384.9</v>
      </c>
      <c r="H268" s="139">
        <v>3483.16</v>
      </c>
      <c r="I268" s="139">
        <v>3483.16</v>
      </c>
      <c r="J268" s="68">
        <v>261</v>
      </c>
      <c r="K268" s="139">
        <v>3828.14</v>
      </c>
      <c r="L268" s="139">
        <v>3757.56</v>
      </c>
      <c r="M268" s="139">
        <v>2110.5</v>
      </c>
      <c r="N268" s="139">
        <v>0</v>
      </c>
      <c r="O268" s="60"/>
      <c r="P268" s="132">
        <v>1460.4030492189925</v>
      </c>
      <c r="Q268" s="132">
        <v>924.49695078100763</v>
      </c>
      <c r="R268" s="132">
        <v>2132.9269507810077</v>
      </c>
      <c r="S268" s="132">
        <v>1350.2330492189922</v>
      </c>
      <c r="T268" s="132">
        <v>0</v>
      </c>
      <c r="U268" s="132">
        <v>0</v>
      </c>
      <c r="V268" s="126"/>
      <c r="W268" s="140">
        <v>143.58000000000001</v>
      </c>
      <c r="X268" s="140">
        <v>160.65</v>
      </c>
      <c r="Y268" s="140">
        <v>0</v>
      </c>
      <c r="Z268" s="139">
        <v>19125418.949999999</v>
      </c>
      <c r="AA268" s="60"/>
      <c r="AB268" s="140">
        <v>60.84</v>
      </c>
      <c r="AC268" s="28">
        <v>3825083.79</v>
      </c>
      <c r="AE268" s="140">
        <v>19.14</v>
      </c>
      <c r="AF268" s="140">
        <v>10.55</v>
      </c>
      <c r="AG268" s="140">
        <v>0</v>
      </c>
      <c r="AH268" s="44">
        <v>1866461.85</v>
      </c>
      <c r="AI268" s="60"/>
      <c r="AJ268" s="140">
        <v>8.5</v>
      </c>
      <c r="AK268" s="140">
        <v>4.6900000000000004</v>
      </c>
      <c r="AL268" s="140">
        <v>0</v>
      </c>
      <c r="AM268" s="44">
        <v>829189.35</v>
      </c>
      <c r="AO268" s="28">
        <v>415.86000000000007</v>
      </c>
      <c r="AP268" s="117">
        <v>224.95</v>
      </c>
      <c r="AQ268" s="117">
        <v>42.11</v>
      </c>
      <c r="AR268" s="44">
        <v>805555.85</v>
      </c>
      <c r="AS268" s="60"/>
      <c r="AT268" s="71">
        <v>8.5</v>
      </c>
      <c r="AU268" s="71">
        <v>8.44</v>
      </c>
      <c r="AV268" s="71">
        <v>0</v>
      </c>
      <c r="AW268" s="44">
        <v>1141332.5</v>
      </c>
      <c r="AX268" s="60"/>
      <c r="AY268" s="140">
        <v>5.0999999999999996</v>
      </c>
      <c r="AZ268" s="140">
        <v>2.81</v>
      </c>
      <c r="BA268" s="140">
        <v>0</v>
      </c>
      <c r="BB268" s="28">
        <v>464483.11</v>
      </c>
      <c r="BC268" s="60"/>
      <c r="BD268" s="140">
        <v>17.010000000000002</v>
      </c>
      <c r="BE268" s="140">
        <v>9.3800000000000008</v>
      </c>
      <c r="BF268" s="140">
        <v>0</v>
      </c>
      <c r="BG268" s="44">
        <v>695191.77</v>
      </c>
      <c r="BH268" s="60"/>
      <c r="BI268" s="139">
        <v>8.5</v>
      </c>
      <c r="BJ268" s="139">
        <v>4.6900000000000004</v>
      </c>
      <c r="BK268" s="139">
        <v>0</v>
      </c>
      <c r="BL268" s="44">
        <v>944957.98</v>
      </c>
      <c r="BM268" s="60"/>
      <c r="BN268" s="140">
        <v>12.76</v>
      </c>
      <c r="BO268" s="140">
        <v>7.03</v>
      </c>
      <c r="BP268" s="140">
        <v>0</v>
      </c>
      <c r="BQ268" s="139">
        <v>521327.97</v>
      </c>
      <c r="BR268" s="60"/>
      <c r="BS268" s="140">
        <v>8.5</v>
      </c>
      <c r="BT268" s="140">
        <v>4.6900000000000004</v>
      </c>
      <c r="BU268" s="140">
        <v>0</v>
      </c>
      <c r="BV268" s="44">
        <v>1430561.02</v>
      </c>
      <c r="BW268" s="60"/>
      <c r="BX268" s="140">
        <v>8.5</v>
      </c>
      <c r="BY268" s="140">
        <v>4.6900000000000004</v>
      </c>
      <c r="BZ268" s="140">
        <v>0</v>
      </c>
      <c r="CA268" s="44">
        <v>1234293.82</v>
      </c>
      <c r="CB268" s="60"/>
      <c r="CC268" s="140">
        <v>17.010000000000002</v>
      </c>
      <c r="CD268" s="140">
        <v>9.3800000000000008</v>
      </c>
      <c r="CE268" s="140">
        <v>0</v>
      </c>
      <c r="CF268" s="44">
        <v>834214.29</v>
      </c>
      <c r="CG268" s="60"/>
      <c r="CH268" s="28">
        <v>33718072.25</v>
      </c>
      <c r="CI268" s="60"/>
      <c r="CJ268" s="64">
        <v>32912516.399999999</v>
      </c>
      <c r="CK268" s="124"/>
      <c r="CN268" s="151"/>
    </row>
    <row r="269" spans="1:92" x14ac:dyDescent="0.25">
      <c r="A269" s="116" t="s">
        <v>595</v>
      </c>
      <c r="B269" s="24" t="s">
        <v>596</v>
      </c>
      <c r="C269" s="27" t="s">
        <v>584</v>
      </c>
      <c r="D269" s="27" t="s">
        <v>120</v>
      </c>
      <c r="E269" s="139">
        <v>163.5</v>
      </c>
      <c r="F269" s="68"/>
      <c r="G269" s="139">
        <v>64</v>
      </c>
      <c r="H269" s="139">
        <v>95.5</v>
      </c>
      <c r="I269" s="139">
        <v>95.5</v>
      </c>
      <c r="J269" s="68">
        <v>262</v>
      </c>
      <c r="K269" s="139">
        <v>109</v>
      </c>
      <c r="L269" s="139">
        <v>105</v>
      </c>
      <c r="M269" s="139">
        <v>54.5</v>
      </c>
      <c r="N269" s="139">
        <v>0</v>
      </c>
      <c r="O269" s="60"/>
      <c r="P269" s="132">
        <v>37.316614420062699</v>
      </c>
      <c r="Q269" s="132">
        <v>26.683385579937301</v>
      </c>
      <c r="R269" s="132">
        <v>55.683385579937308</v>
      </c>
      <c r="S269" s="132">
        <v>39.816614420062692</v>
      </c>
      <c r="T269" s="132">
        <v>0</v>
      </c>
      <c r="U269" s="132">
        <v>0</v>
      </c>
      <c r="V269" s="126"/>
      <c r="W269" s="140">
        <v>3.82</v>
      </c>
      <c r="X269" s="140">
        <v>4.37</v>
      </c>
      <c r="Y269" s="140">
        <v>0</v>
      </c>
      <c r="Z269" s="139">
        <v>514864.35</v>
      </c>
      <c r="AA269" s="60"/>
      <c r="AB269" s="140">
        <v>1.63</v>
      </c>
      <c r="AC269" s="28">
        <v>102972.87</v>
      </c>
      <c r="AE269" s="140">
        <v>0.54</v>
      </c>
      <c r="AF269" s="140">
        <v>0.27</v>
      </c>
      <c r="AG269" s="140">
        <v>0</v>
      </c>
      <c r="AH269" s="44">
        <v>50920.65</v>
      </c>
      <c r="AI269" s="60"/>
      <c r="AJ269" s="140">
        <v>0.24</v>
      </c>
      <c r="AK269" s="140">
        <v>0.12</v>
      </c>
      <c r="AL269" s="140">
        <v>0</v>
      </c>
      <c r="AM269" s="44">
        <v>22631.4</v>
      </c>
      <c r="AO269" s="28">
        <v>11.2</v>
      </c>
      <c r="AP269" s="117">
        <v>3.43</v>
      </c>
      <c r="AQ269" s="117">
        <v>1.1499999999999999</v>
      </c>
      <c r="AR269" s="44">
        <v>18483.52</v>
      </c>
      <c r="AS269" s="60"/>
      <c r="AT269" s="71">
        <v>0.24</v>
      </c>
      <c r="AU269" s="71">
        <v>0.21</v>
      </c>
      <c r="AV269" s="71">
        <v>0</v>
      </c>
      <c r="AW269" s="44">
        <v>30318.75</v>
      </c>
      <c r="AX269" s="60"/>
      <c r="AY269" s="140">
        <v>0.14000000000000001</v>
      </c>
      <c r="AZ269" s="140">
        <v>7.0000000000000007E-2</v>
      </c>
      <c r="BA269" s="140">
        <v>0</v>
      </c>
      <c r="BB269" s="28">
        <v>12331.41</v>
      </c>
      <c r="BC269" s="60"/>
      <c r="BD269" s="140">
        <v>0.48</v>
      </c>
      <c r="BE269" s="140">
        <v>0.24</v>
      </c>
      <c r="BF269" s="140">
        <v>0</v>
      </c>
      <c r="BG269" s="44">
        <v>18966.96</v>
      </c>
      <c r="BH269" s="60"/>
      <c r="BI269" s="139">
        <v>0.24</v>
      </c>
      <c r="BJ269" s="139">
        <v>0.12</v>
      </c>
      <c r="BK269" s="139">
        <v>0</v>
      </c>
      <c r="BL269" s="44">
        <v>25791.119999999999</v>
      </c>
      <c r="BM269" s="60"/>
      <c r="BN269" s="140">
        <v>0.36</v>
      </c>
      <c r="BO269" s="140">
        <v>0.18</v>
      </c>
      <c r="BP269" s="140">
        <v>0</v>
      </c>
      <c r="BQ269" s="139">
        <v>14225.22</v>
      </c>
      <c r="BR269" s="60"/>
      <c r="BS269" s="140">
        <v>0.24</v>
      </c>
      <c r="BT269" s="140">
        <v>0.12</v>
      </c>
      <c r="BU269" s="140">
        <v>0</v>
      </c>
      <c r="BV269" s="44">
        <v>39044.879999999997</v>
      </c>
      <c r="BW269" s="60"/>
      <c r="BX269" s="140">
        <v>0.24</v>
      </c>
      <c r="BY269" s="140">
        <v>0.12</v>
      </c>
      <c r="BZ269" s="140">
        <v>0</v>
      </c>
      <c r="CA269" s="44">
        <v>33688.080000000002</v>
      </c>
      <c r="CB269" s="60"/>
      <c r="CC269" s="140">
        <v>0.48</v>
      </c>
      <c r="CD269" s="140">
        <v>0.24</v>
      </c>
      <c r="CE269" s="140">
        <v>0</v>
      </c>
      <c r="CF269" s="44">
        <v>22759.919999999998</v>
      </c>
      <c r="CG269" s="60"/>
      <c r="CH269" s="28">
        <v>906999.12999999989</v>
      </c>
      <c r="CI269" s="60"/>
      <c r="CJ269" s="64">
        <v>888515.60999999987</v>
      </c>
      <c r="CK269" s="124"/>
      <c r="CN269" s="151"/>
    </row>
    <row r="270" spans="1:92" x14ac:dyDescent="0.25">
      <c r="A270" s="116" t="s">
        <v>303</v>
      </c>
      <c r="B270" s="24" t="s">
        <v>304</v>
      </c>
      <c r="C270" s="27" t="s">
        <v>142</v>
      </c>
      <c r="D270" s="27" t="s">
        <v>120</v>
      </c>
      <c r="E270" s="139">
        <v>382.2</v>
      </c>
      <c r="F270" s="68"/>
      <c r="G270" s="139">
        <v>164.14999999999998</v>
      </c>
      <c r="H270" s="139">
        <v>212.96999999999997</v>
      </c>
      <c r="I270" s="139">
        <v>212.96999999999997</v>
      </c>
      <c r="J270" s="68">
        <v>263</v>
      </c>
      <c r="K270" s="139">
        <v>258.21999999999997</v>
      </c>
      <c r="L270" s="139">
        <v>253.14</v>
      </c>
      <c r="M270" s="139">
        <v>123.97999999999999</v>
      </c>
      <c r="N270" s="139">
        <v>0</v>
      </c>
      <c r="O270" s="60"/>
      <c r="P270" s="132">
        <v>110.99451103097158</v>
      </c>
      <c r="Q270" s="132">
        <v>53.155488969028397</v>
      </c>
      <c r="R270" s="132">
        <v>144.00548896902842</v>
      </c>
      <c r="S270" s="132">
        <v>68.964511030971551</v>
      </c>
      <c r="T270" s="132">
        <v>0</v>
      </c>
      <c r="U270" s="132">
        <v>0</v>
      </c>
      <c r="V270" s="126"/>
      <c r="W270" s="140">
        <v>10.050000000000001</v>
      </c>
      <c r="X270" s="140">
        <v>9.9499999999999993</v>
      </c>
      <c r="Y270" s="140">
        <v>0</v>
      </c>
      <c r="Z270" s="139">
        <v>1257300</v>
      </c>
      <c r="AA270" s="60"/>
      <c r="AB270" s="140">
        <v>4</v>
      </c>
      <c r="AC270" s="28">
        <v>251460</v>
      </c>
      <c r="AE270" s="140">
        <v>1.29</v>
      </c>
      <c r="AF270" s="140">
        <v>0.61</v>
      </c>
      <c r="AG270" s="140">
        <v>0</v>
      </c>
      <c r="AH270" s="44">
        <v>119443.5</v>
      </c>
      <c r="AI270" s="60"/>
      <c r="AJ270" s="140">
        <v>0.56999999999999995</v>
      </c>
      <c r="AK270" s="140">
        <v>0.27</v>
      </c>
      <c r="AL270" s="140">
        <v>0</v>
      </c>
      <c r="AM270" s="44">
        <v>52806.6</v>
      </c>
      <c r="AO270" s="28">
        <v>27.24</v>
      </c>
      <c r="AP270" s="117">
        <v>10.52</v>
      </c>
      <c r="AQ270" s="117">
        <v>2.71</v>
      </c>
      <c r="AR270" s="44">
        <v>47579.6</v>
      </c>
      <c r="AS270" s="60"/>
      <c r="AT270" s="71">
        <v>0.56999999999999995</v>
      </c>
      <c r="AU270" s="71">
        <v>0.49</v>
      </c>
      <c r="AV270" s="71">
        <v>0</v>
      </c>
      <c r="AW270" s="44">
        <v>71417.5</v>
      </c>
      <c r="AX270" s="60"/>
      <c r="AY270" s="140">
        <v>0.34</v>
      </c>
      <c r="AZ270" s="140">
        <v>0.16</v>
      </c>
      <c r="BA270" s="140">
        <v>0</v>
      </c>
      <c r="BB270" s="28">
        <v>29360.5</v>
      </c>
      <c r="BC270" s="60"/>
      <c r="BD270" s="140">
        <v>1.1399999999999999</v>
      </c>
      <c r="BE270" s="140">
        <v>0.55000000000000004</v>
      </c>
      <c r="BF270" s="140">
        <v>0</v>
      </c>
      <c r="BG270" s="44">
        <v>44519.67</v>
      </c>
      <c r="BH270" s="60"/>
      <c r="BI270" s="139">
        <v>0.56999999999999995</v>
      </c>
      <c r="BJ270" s="139">
        <v>0.27</v>
      </c>
      <c r="BK270" s="139">
        <v>0</v>
      </c>
      <c r="BL270" s="44">
        <v>60179.28</v>
      </c>
      <c r="BM270" s="60"/>
      <c r="BN270" s="140">
        <v>0.86</v>
      </c>
      <c r="BO270" s="140">
        <v>0.41</v>
      </c>
      <c r="BP270" s="140">
        <v>0</v>
      </c>
      <c r="BQ270" s="139">
        <v>33455.61</v>
      </c>
      <c r="BR270" s="60"/>
      <c r="BS270" s="140">
        <v>0.56999999999999995</v>
      </c>
      <c r="BT270" s="140">
        <v>0.27</v>
      </c>
      <c r="BU270" s="140">
        <v>0</v>
      </c>
      <c r="BV270" s="44">
        <v>91104.72</v>
      </c>
      <c r="BW270" s="60"/>
      <c r="BX270" s="140">
        <v>0.56999999999999995</v>
      </c>
      <c r="BY270" s="140">
        <v>0.27</v>
      </c>
      <c r="BZ270" s="140">
        <v>0</v>
      </c>
      <c r="CA270" s="44">
        <v>78605.52</v>
      </c>
      <c r="CB270" s="60"/>
      <c r="CC270" s="140">
        <v>1.1399999999999999</v>
      </c>
      <c r="CD270" s="140">
        <v>0.55000000000000004</v>
      </c>
      <c r="CE270" s="140">
        <v>0</v>
      </c>
      <c r="CF270" s="44">
        <v>53422.59</v>
      </c>
      <c r="CG270" s="60"/>
      <c r="CH270" s="28">
        <v>2190655.09</v>
      </c>
      <c r="CI270" s="60"/>
      <c r="CJ270" s="64">
        <v>2143075.4899999998</v>
      </c>
      <c r="CK270" s="124"/>
      <c r="CN270" s="151"/>
    </row>
    <row r="271" spans="1:92" x14ac:dyDescent="0.25">
      <c r="A271" s="116" t="s">
        <v>173</v>
      </c>
      <c r="B271" s="24" t="s">
        <v>174</v>
      </c>
      <c r="C271" s="27" t="s">
        <v>142</v>
      </c>
      <c r="D271" s="27" t="s">
        <v>120</v>
      </c>
      <c r="E271" s="139">
        <v>3419.31</v>
      </c>
      <c r="F271" s="68"/>
      <c r="G271" s="139">
        <v>1264.07</v>
      </c>
      <c r="H271" s="139">
        <v>2133.4899999999998</v>
      </c>
      <c r="I271" s="139">
        <v>2133.4899999999998</v>
      </c>
      <c r="J271" s="68">
        <v>264</v>
      </c>
      <c r="K271" s="139">
        <v>2101.65</v>
      </c>
      <c r="L271" s="139">
        <v>2079.9</v>
      </c>
      <c r="M271" s="139">
        <v>1317.66</v>
      </c>
      <c r="N271" s="139">
        <v>0</v>
      </c>
      <c r="O271" s="60"/>
      <c r="P271" s="132">
        <v>53.575530674954969</v>
      </c>
      <c r="Q271" s="132">
        <v>1210.494469325045</v>
      </c>
      <c r="R271" s="132">
        <v>90.424469325045024</v>
      </c>
      <c r="S271" s="132">
        <v>2043.0655306749547</v>
      </c>
      <c r="T271" s="132">
        <v>0</v>
      </c>
      <c r="U271" s="132">
        <v>0</v>
      </c>
      <c r="V271" s="126"/>
      <c r="W271" s="140">
        <v>64.09</v>
      </c>
      <c r="X271" s="140">
        <v>86.24</v>
      </c>
      <c r="Y271" s="140">
        <v>0</v>
      </c>
      <c r="Z271" s="139">
        <v>9450495.4499999993</v>
      </c>
      <c r="AA271" s="60"/>
      <c r="AB271" s="140">
        <v>30.06</v>
      </c>
      <c r="AC271" s="28">
        <v>1890099.09</v>
      </c>
      <c r="AE271" s="140">
        <v>10.5</v>
      </c>
      <c r="AF271" s="140">
        <v>6.58</v>
      </c>
      <c r="AG271" s="140">
        <v>0</v>
      </c>
      <c r="AH271" s="44">
        <v>1073734.2</v>
      </c>
      <c r="AI271" s="60"/>
      <c r="AJ271" s="140">
        <v>4.67</v>
      </c>
      <c r="AK271" s="140">
        <v>2.92</v>
      </c>
      <c r="AL271" s="140">
        <v>0</v>
      </c>
      <c r="AM271" s="44">
        <v>477145.35</v>
      </c>
      <c r="AO271" s="28">
        <v>209.60999999999999</v>
      </c>
      <c r="AP271" s="117">
        <v>32.79</v>
      </c>
      <c r="AQ271" s="117">
        <v>24.25</v>
      </c>
      <c r="AR271" s="44">
        <v>308790.46000000002</v>
      </c>
      <c r="AS271" s="60"/>
      <c r="AT271" s="71">
        <v>4.67</v>
      </c>
      <c r="AU271" s="71">
        <v>5.27</v>
      </c>
      <c r="AV271" s="71">
        <v>0</v>
      </c>
      <c r="AW271" s="44">
        <v>669707.5</v>
      </c>
      <c r="AX271" s="60"/>
      <c r="AY271" s="140">
        <v>2.8</v>
      </c>
      <c r="AZ271" s="140">
        <v>1.75</v>
      </c>
      <c r="BA271" s="140">
        <v>0</v>
      </c>
      <c r="BB271" s="28">
        <v>267180.55</v>
      </c>
      <c r="BC271" s="60"/>
      <c r="BD271" s="140">
        <v>9.34</v>
      </c>
      <c r="BE271" s="140">
        <v>5.85</v>
      </c>
      <c r="BF271" s="140">
        <v>0</v>
      </c>
      <c r="BG271" s="44">
        <v>400150.17</v>
      </c>
      <c r="BH271" s="60"/>
      <c r="BI271" s="139">
        <v>4.67</v>
      </c>
      <c r="BJ271" s="139">
        <v>2.92</v>
      </c>
      <c r="BK271" s="139">
        <v>0</v>
      </c>
      <c r="BL271" s="44">
        <v>543762.78</v>
      </c>
      <c r="BM271" s="60"/>
      <c r="BN271" s="140">
        <v>7</v>
      </c>
      <c r="BO271" s="140">
        <v>4.3899999999999997</v>
      </c>
      <c r="BP271" s="140">
        <v>0</v>
      </c>
      <c r="BQ271" s="139">
        <v>300046.77</v>
      </c>
      <c r="BR271" s="60"/>
      <c r="BS271" s="140">
        <v>4.67</v>
      </c>
      <c r="BT271" s="140">
        <v>2.92</v>
      </c>
      <c r="BU271" s="140">
        <v>0</v>
      </c>
      <c r="BV271" s="44">
        <v>823196.22</v>
      </c>
      <c r="BW271" s="60"/>
      <c r="BX271" s="140">
        <v>4.67</v>
      </c>
      <c r="BY271" s="140">
        <v>2.92</v>
      </c>
      <c r="BZ271" s="140">
        <v>0</v>
      </c>
      <c r="CA271" s="44">
        <v>710257.02</v>
      </c>
      <c r="CB271" s="60"/>
      <c r="CC271" s="140">
        <v>9.34</v>
      </c>
      <c r="CD271" s="140">
        <v>5.85</v>
      </c>
      <c r="CE271" s="140">
        <v>0</v>
      </c>
      <c r="CF271" s="44">
        <v>480171.09</v>
      </c>
      <c r="CG271" s="60"/>
      <c r="CH271" s="28">
        <v>17394736.649999999</v>
      </c>
      <c r="CI271" s="60"/>
      <c r="CJ271" s="64">
        <v>17085946.189999998</v>
      </c>
      <c r="CK271" s="124"/>
      <c r="CN271" s="151"/>
    </row>
    <row r="272" spans="1:92" x14ac:dyDescent="0.25">
      <c r="A272" s="116" t="s">
        <v>50</v>
      </c>
      <c r="B272" s="24" t="s">
        <v>51</v>
      </c>
      <c r="C272" s="27" t="s">
        <v>52</v>
      </c>
      <c r="D272" s="27" t="s">
        <v>12</v>
      </c>
      <c r="E272" s="139">
        <v>575.86</v>
      </c>
      <c r="F272" s="68"/>
      <c r="G272" s="139">
        <v>163.64999999999998</v>
      </c>
      <c r="H272" s="139">
        <v>225.81</v>
      </c>
      <c r="I272" s="139">
        <v>407.79999999999995</v>
      </c>
      <c r="J272" s="68">
        <v>265</v>
      </c>
      <c r="K272" s="139">
        <v>259.72000000000003</v>
      </c>
      <c r="L272" s="139">
        <v>255.30999999999997</v>
      </c>
      <c r="M272" s="139">
        <v>134.14999999999998</v>
      </c>
      <c r="N272" s="139">
        <v>181.98999999999998</v>
      </c>
      <c r="O272" s="60"/>
      <c r="P272" s="132">
        <v>71.594190217866824</v>
      </c>
      <c r="Q272" s="132">
        <v>92.055809782133153</v>
      </c>
      <c r="R272" s="132">
        <v>98.788170443608379</v>
      </c>
      <c r="S272" s="132">
        <v>127.02182955639162</v>
      </c>
      <c r="T272" s="132">
        <v>79.617639338524796</v>
      </c>
      <c r="U272" s="132">
        <v>102.37236066147518</v>
      </c>
      <c r="V272" s="126"/>
      <c r="W272" s="140">
        <v>9.3699999999999992</v>
      </c>
      <c r="X272" s="140">
        <v>10.02</v>
      </c>
      <c r="Y272" s="140">
        <v>8.07</v>
      </c>
      <c r="Z272" s="139">
        <v>1801331.97</v>
      </c>
      <c r="AA272" s="60"/>
      <c r="AB272" s="140">
        <v>6.56</v>
      </c>
      <c r="AC272" s="28">
        <v>437897.59</v>
      </c>
      <c r="AE272" s="140">
        <v>1.29</v>
      </c>
      <c r="AF272" s="140">
        <v>0.67</v>
      </c>
      <c r="AG272" s="140">
        <v>0.9</v>
      </c>
      <c r="AH272" s="44">
        <v>188164.8</v>
      </c>
      <c r="AI272" s="60"/>
      <c r="AJ272" s="140">
        <v>0.56999999999999995</v>
      </c>
      <c r="AK272" s="140">
        <v>0.28999999999999998</v>
      </c>
      <c r="AL272" s="140">
        <v>0.3</v>
      </c>
      <c r="AM272" s="44">
        <v>75713.7</v>
      </c>
      <c r="AO272" s="28">
        <v>38.790000000000006</v>
      </c>
      <c r="AP272" s="117">
        <v>10.24</v>
      </c>
      <c r="AQ272" s="117">
        <v>4.08</v>
      </c>
      <c r="AR272" s="44">
        <v>62055</v>
      </c>
      <c r="AS272" s="60"/>
      <c r="AT272" s="71">
        <v>0.56999999999999995</v>
      </c>
      <c r="AU272" s="71">
        <v>0.53</v>
      </c>
      <c r="AV272" s="71">
        <v>0.72</v>
      </c>
      <c r="AW272" s="44">
        <v>130571.3</v>
      </c>
      <c r="AX272" s="60"/>
      <c r="AY272" s="140">
        <v>0.34</v>
      </c>
      <c r="AZ272" s="140">
        <v>0.17</v>
      </c>
      <c r="BA272" s="140">
        <v>0.24</v>
      </c>
      <c r="BB272" s="28">
        <v>44040.75</v>
      </c>
      <c r="BC272" s="60"/>
      <c r="BD272" s="140">
        <v>1.1499999999999999</v>
      </c>
      <c r="BE272" s="140">
        <v>0.59</v>
      </c>
      <c r="BF272" s="140">
        <v>0.9</v>
      </c>
      <c r="BG272" s="44">
        <v>69545.52</v>
      </c>
      <c r="BH272" s="60"/>
      <c r="BI272" s="139">
        <v>0.56999999999999995</v>
      </c>
      <c r="BJ272" s="139">
        <v>0.28999999999999998</v>
      </c>
      <c r="BK272" s="139">
        <v>0.3</v>
      </c>
      <c r="BL272" s="44">
        <v>83104.72</v>
      </c>
      <c r="BM272" s="60"/>
      <c r="BN272" s="140">
        <v>0.86</v>
      </c>
      <c r="BO272" s="140">
        <v>0.44</v>
      </c>
      <c r="BP272" s="140">
        <v>0.6</v>
      </c>
      <c r="BQ272" s="139">
        <v>50051.7</v>
      </c>
      <c r="BR272" s="60"/>
      <c r="BS272" s="140">
        <v>0.56999999999999995</v>
      </c>
      <c r="BT272" s="140">
        <v>0.28999999999999998</v>
      </c>
      <c r="BU272" s="140">
        <v>0.3</v>
      </c>
      <c r="BV272" s="44">
        <v>125811.28</v>
      </c>
      <c r="BW272" s="60"/>
      <c r="BX272" s="140">
        <v>0.56999999999999995</v>
      </c>
      <c r="BY272" s="140">
        <v>0.28999999999999998</v>
      </c>
      <c r="BZ272" s="140">
        <v>0.3</v>
      </c>
      <c r="CA272" s="44">
        <v>108550.48</v>
      </c>
      <c r="CB272" s="60"/>
      <c r="CC272" s="140">
        <v>1.1499999999999999</v>
      </c>
      <c r="CD272" s="140">
        <v>0.59</v>
      </c>
      <c r="CE272" s="140">
        <v>0.9</v>
      </c>
      <c r="CF272" s="44">
        <v>83453.039999999994</v>
      </c>
      <c r="CG272" s="60"/>
      <c r="CH272" s="28">
        <v>3260291.85</v>
      </c>
      <c r="CI272" s="60"/>
      <c r="CJ272" s="64">
        <v>3198236.85</v>
      </c>
      <c r="CK272" s="124"/>
      <c r="CN272" s="151"/>
    </row>
    <row r="273" spans="1:92" x14ac:dyDescent="0.25">
      <c r="A273" s="116" t="s">
        <v>544</v>
      </c>
      <c r="B273" s="24" t="s">
        <v>545</v>
      </c>
      <c r="C273" s="27" t="s">
        <v>546</v>
      </c>
      <c r="D273" s="27" t="s">
        <v>12</v>
      </c>
      <c r="E273" s="139">
        <v>342</v>
      </c>
      <c r="F273" s="68"/>
      <c r="G273" s="139">
        <v>109</v>
      </c>
      <c r="H273" s="139">
        <v>128.5</v>
      </c>
      <c r="I273" s="139">
        <v>230</v>
      </c>
      <c r="J273" s="68">
        <v>266</v>
      </c>
      <c r="K273" s="139">
        <v>169</v>
      </c>
      <c r="L273" s="139">
        <v>166</v>
      </c>
      <c r="M273" s="139">
        <v>71.5</v>
      </c>
      <c r="N273" s="139">
        <v>101.5</v>
      </c>
      <c r="O273" s="60"/>
      <c r="P273" s="132">
        <v>56.911504424778762</v>
      </c>
      <c r="Q273" s="132">
        <v>52.088495575221238</v>
      </c>
      <c r="R273" s="132">
        <v>67.092920353982308</v>
      </c>
      <c r="S273" s="132">
        <v>61.407079646017692</v>
      </c>
      <c r="T273" s="132">
        <v>52.995575221238944</v>
      </c>
      <c r="U273" s="132">
        <v>48.504424778761056</v>
      </c>
      <c r="V273" s="126"/>
      <c r="W273" s="140">
        <v>6.39</v>
      </c>
      <c r="X273" s="140">
        <v>5.81</v>
      </c>
      <c r="Y273" s="140">
        <v>4.58</v>
      </c>
      <c r="Z273" s="139">
        <v>1097473.28</v>
      </c>
      <c r="AA273" s="60"/>
      <c r="AB273" s="140">
        <v>3.96</v>
      </c>
      <c r="AC273" s="28">
        <v>263553</v>
      </c>
      <c r="AE273" s="140">
        <v>0.84</v>
      </c>
      <c r="AF273" s="140">
        <v>0.35</v>
      </c>
      <c r="AG273" s="140">
        <v>0.5</v>
      </c>
      <c r="AH273" s="44">
        <v>110892.35</v>
      </c>
      <c r="AI273" s="60"/>
      <c r="AJ273" s="140">
        <v>0.37</v>
      </c>
      <c r="AK273" s="140">
        <v>0.15</v>
      </c>
      <c r="AL273" s="140">
        <v>0.16</v>
      </c>
      <c r="AM273" s="44">
        <v>44236.36</v>
      </c>
      <c r="AO273" s="28">
        <v>23.55</v>
      </c>
      <c r="AP273" s="117">
        <v>6.77</v>
      </c>
      <c r="AQ273" s="117">
        <v>2.42</v>
      </c>
      <c r="AR273" s="44">
        <v>38324.19</v>
      </c>
      <c r="AS273" s="60"/>
      <c r="AT273" s="71">
        <v>0.37</v>
      </c>
      <c r="AU273" s="71">
        <v>0.28000000000000003</v>
      </c>
      <c r="AV273" s="71">
        <v>0.4</v>
      </c>
      <c r="AW273" s="44">
        <v>75159.75</v>
      </c>
      <c r="AX273" s="60"/>
      <c r="AY273" s="140">
        <v>0.22</v>
      </c>
      <c r="AZ273" s="140">
        <v>0.09</v>
      </c>
      <c r="BA273" s="140">
        <v>0.13</v>
      </c>
      <c r="BB273" s="28">
        <v>25837.24</v>
      </c>
      <c r="BC273" s="60"/>
      <c r="BD273" s="140">
        <v>0.75</v>
      </c>
      <c r="BE273" s="140">
        <v>0.31</v>
      </c>
      <c r="BF273" s="140">
        <v>0.5</v>
      </c>
      <c r="BG273" s="44">
        <v>41095.08</v>
      </c>
      <c r="BH273" s="60"/>
      <c r="BI273" s="139">
        <v>0.37</v>
      </c>
      <c r="BJ273" s="139">
        <v>0.15</v>
      </c>
      <c r="BK273" s="139">
        <v>0.16</v>
      </c>
      <c r="BL273" s="44">
        <v>48716.56</v>
      </c>
      <c r="BM273" s="60"/>
      <c r="BN273" s="140">
        <v>0.56000000000000005</v>
      </c>
      <c r="BO273" s="140">
        <v>0.23</v>
      </c>
      <c r="BP273" s="140">
        <v>0.33</v>
      </c>
      <c r="BQ273" s="139">
        <v>29504.16</v>
      </c>
      <c r="BR273" s="60"/>
      <c r="BS273" s="140">
        <v>0.37</v>
      </c>
      <c r="BT273" s="140">
        <v>0.15</v>
      </c>
      <c r="BU273" s="140">
        <v>0.16</v>
      </c>
      <c r="BV273" s="44">
        <v>73751.44</v>
      </c>
      <c r="BW273" s="60"/>
      <c r="BX273" s="140">
        <v>0.37</v>
      </c>
      <c r="BY273" s="140">
        <v>0.15</v>
      </c>
      <c r="BZ273" s="140">
        <v>0.16</v>
      </c>
      <c r="CA273" s="44">
        <v>63633.04</v>
      </c>
      <c r="CB273" s="60"/>
      <c r="CC273" s="140">
        <v>0.75</v>
      </c>
      <c r="CD273" s="140">
        <v>0.31</v>
      </c>
      <c r="CE273" s="140">
        <v>0.5</v>
      </c>
      <c r="CF273" s="44">
        <v>49313.16</v>
      </c>
      <c r="CG273" s="60"/>
      <c r="CH273" s="28">
        <v>1961489.6099999999</v>
      </c>
      <c r="CI273" s="60"/>
      <c r="CJ273" s="64">
        <v>1923165.42</v>
      </c>
      <c r="CK273" s="124"/>
      <c r="CN273" s="151"/>
    </row>
    <row r="274" spans="1:92" x14ac:dyDescent="0.25">
      <c r="A274" s="116" t="s">
        <v>138</v>
      </c>
      <c r="B274" s="24" t="s">
        <v>139</v>
      </c>
      <c r="C274" s="27" t="s">
        <v>106</v>
      </c>
      <c r="D274" s="27" t="s">
        <v>12</v>
      </c>
      <c r="E274" s="139">
        <v>1355.03</v>
      </c>
      <c r="F274" s="68"/>
      <c r="G274" s="139">
        <v>354.56999999999994</v>
      </c>
      <c r="H274" s="139">
        <v>526.15</v>
      </c>
      <c r="I274" s="139">
        <v>987.63</v>
      </c>
      <c r="J274" s="68">
        <v>267</v>
      </c>
      <c r="K274" s="139">
        <v>568.39</v>
      </c>
      <c r="L274" s="139">
        <v>555.55999999999995</v>
      </c>
      <c r="M274" s="139">
        <v>325.15999999999997</v>
      </c>
      <c r="N274" s="139">
        <v>461.47999999999996</v>
      </c>
      <c r="O274" s="60"/>
      <c r="P274" s="132">
        <v>84.885991729995524</v>
      </c>
      <c r="Q274" s="132">
        <v>269.68400827000443</v>
      </c>
      <c r="R274" s="132">
        <v>125.96317948144838</v>
      </c>
      <c r="S274" s="132">
        <v>400.1868205185516</v>
      </c>
      <c r="T274" s="132">
        <v>110.4808287885561</v>
      </c>
      <c r="U274" s="132">
        <v>350.99917121144387</v>
      </c>
      <c r="V274" s="126"/>
      <c r="W274" s="140">
        <v>19.14</v>
      </c>
      <c r="X274" s="140">
        <v>22.3</v>
      </c>
      <c r="Y274" s="140">
        <v>19.559999999999999</v>
      </c>
      <c r="Z274" s="139">
        <v>4016692.56</v>
      </c>
      <c r="AA274" s="60"/>
      <c r="AB274" s="140">
        <v>14.8</v>
      </c>
      <c r="AC274" s="28">
        <v>991500.38</v>
      </c>
      <c r="AE274" s="140">
        <v>2.84</v>
      </c>
      <c r="AF274" s="140">
        <v>1.62</v>
      </c>
      <c r="AG274" s="140">
        <v>2.2999999999999998</v>
      </c>
      <c r="AH274" s="44">
        <v>446359.7</v>
      </c>
      <c r="AI274" s="60"/>
      <c r="AJ274" s="140">
        <v>1.26</v>
      </c>
      <c r="AK274" s="140">
        <v>0.72</v>
      </c>
      <c r="AL274" s="140">
        <v>0.76</v>
      </c>
      <c r="AM274" s="44">
        <v>179318.86</v>
      </c>
      <c r="AO274" s="28">
        <v>87.090000000000018</v>
      </c>
      <c r="AP274" s="117">
        <v>18.18</v>
      </c>
      <c r="AQ274" s="117">
        <v>9.61</v>
      </c>
      <c r="AR274" s="44">
        <v>133651.34</v>
      </c>
      <c r="AS274" s="60"/>
      <c r="AT274" s="71">
        <v>1.26</v>
      </c>
      <c r="AU274" s="71">
        <v>1.3</v>
      </c>
      <c r="AV274" s="71">
        <v>1.84</v>
      </c>
      <c r="AW274" s="44">
        <v>316763.59999999998</v>
      </c>
      <c r="AX274" s="60"/>
      <c r="AY274" s="140">
        <v>0.75</v>
      </c>
      <c r="AZ274" s="140">
        <v>0.43</v>
      </c>
      <c r="BA274" s="140">
        <v>0.61</v>
      </c>
      <c r="BB274" s="28">
        <v>105110.59</v>
      </c>
      <c r="BC274" s="60"/>
      <c r="BD274" s="140">
        <v>2.52</v>
      </c>
      <c r="BE274" s="140">
        <v>1.44</v>
      </c>
      <c r="BF274" s="140">
        <v>2.2999999999999998</v>
      </c>
      <c r="BG274" s="44">
        <v>164907.18</v>
      </c>
      <c r="BH274" s="60"/>
      <c r="BI274" s="139">
        <v>1.26</v>
      </c>
      <c r="BJ274" s="139">
        <v>0.72</v>
      </c>
      <c r="BK274" s="139">
        <v>0.76</v>
      </c>
      <c r="BL274" s="44">
        <v>196299.08</v>
      </c>
      <c r="BM274" s="60"/>
      <c r="BN274" s="140">
        <v>1.89</v>
      </c>
      <c r="BO274" s="140">
        <v>1.08</v>
      </c>
      <c r="BP274" s="140">
        <v>1.53</v>
      </c>
      <c r="BQ274" s="139">
        <v>118543.5</v>
      </c>
      <c r="BR274" s="60"/>
      <c r="BS274" s="140">
        <v>1.26</v>
      </c>
      <c r="BT274" s="140">
        <v>0.72</v>
      </c>
      <c r="BU274" s="140">
        <v>0.76</v>
      </c>
      <c r="BV274" s="44">
        <v>297174.92</v>
      </c>
      <c r="BW274" s="60"/>
      <c r="BX274" s="140">
        <v>1.26</v>
      </c>
      <c r="BY274" s="140">
        <v>0.72</v>
      </c>
      <c r="BZ274" s="140">
        <v>0.76</v>
      </c>
      <c r="CA274" s="44">
        <v>256403.72</v>
      </c>
      <c r="CB274" s="60"/>
      <c r="CC274" s="140">
        <v>2.52</v>
      </c>
      <c r="CD274" s="140">
        <v>1.44</v>
      </c>
      <c r="CE274" s="140">
        <v>2.2999999999999998</v>
      </c>
      <c r="CF274" s="44">
        <v>197884.86</v>
      </c>
      <c r="CG274" s="60"/>
      <c r="CH274" s="28">
        <v>7420610.290000001</v>
      </c>
      <c r="CI274" s="60"/>
      <c r="CJ274" s="64">
        <v>7286958.9500000011</v>
      </c>
      <c r="CK274" s="124"/>
      <c r="CN274" s="151"/>
    </row>
    <row r="275" spans="1:92" x14ac:dyDescent="0.25">
      <c r="A275" s="116" t="s">
        <v>167</v>
      </c>
      <c r="B275" s="24" t="s">
        <v>168</v>
      </c>
      <c r="C275" s="27" t="s">
        <v>142</v>
      </c>
      <c r="D275" s="27" t="s">
        <v>120</v>
      </c>
      <c r="E275" s="139">
        <v>1658.38</v>
      </c>
      <c r="F275" s="68"/>
      <c r="G275" s="139">
        <v>654.15000000000009</v>
      </c>
      <c r="H275" s="139">
        <v>993.82</v>
      </c>
      <c r="I275" s="139">
        <v>993.82</v>
      </c>
      <c r="J275" s="68">
        <v>268</v>
      </c>
      <c r="K275" s="139">
        <v>1045.3900000000001</v>
      </c>
      <c r="L275" s="139">
        <v>1034.98</v>
      </c>
      <c r="M275" s="139">
        <v>612.99</v>
      </c>
      <c r="N275" s="139">
        <v>0</v>
      </c>
      <c r="O275" s="60"/>
      <c r="P275" s="132">
        <v>12.039278324241339</v>
      </c>
      <c r="Q275" s="132">
        <v>642.11072167575878</v>
      </c>
      <c r="R275" s="132">
        <v>18.290721675758657</v>
      </c>
      <c r="S275" s="132">
        <v>975.52927832424143</v>
      </c>
      <c r="T275" s="132">
        <v>0</v>
      </c>
      <c r="U275" s="132">
        <v>0</v>
      </c>
      <c r="V275" s="126"/>
      <c r="W275" s="140">
        <v>32.9</v>
      </c>
      <c r="X275" s="140">
        <v>39.93</v>
      </c>
      <c r="Y275" s="140">
        <v>0</v>
      </c>
      <c r="Z275" s="139">
        <v>4578457.95</v>
      </c>
      <c r="AA275" s="60"/>
      <c r="AB275" s="140">
        <v>14.56</v>
      </c>
      <c r="AC275" s="28">
        <v>915691.59</v>
      </c>
      <c r="AE275" s="140">
        <v>5.22</v>
      </c>
      <c r="AF275" s="140">
        <v>3.06</v>
      </c>
      <c r="AG275" s="140">
        <v>0</v>
      </c>
      <c r="AH275" s="44">
        <v>520522.2</v>
      </c>
      <c r="AI275" s="60"/>
      <c r="AJ275" s="140">
        <v>2.3199999999999998</v>
      </c>
      <c r="AK275" s="140">
        <v>1.36</v>
      </c>
      <c r="AL275" s="140">
        <v>0</v>
      </c>
      <c r="AM275" s="44">
        <v>231343.2</v>
      </c>
      <c r="AO275" s="28">
        <v>101.55</v>
      </c>
      <c r="AP275" s="117">
        <v>13.12</v>
      </c>
      <c r="AQ275" s="117">
        <v>11.76</v>
      </c>
      <c r="AR275" s="44">
        <v>146217.79999999999</v>
      </c>
      <c r="AS275" s="60"/>
      <c r="AT275" s="71">
        <v>2.3199999999999998</v>
      </c>
      <c r="AU275" s="71">
        <v>2.4500000000000002</v>
      </c>
      <c r="AV275" s="71">
        <v>0</v>
      </c>
      <c r="AW275" s="44">
        <v>321378.75</v>
      </c>
      <c r="AX275" s="60"/>
      <c r="AY275" s="140">
        <v>1.39</v>
      </c>
      <c r="AZ275" s="140">
        <v>0.81</v>
      </c>
      <c r="BA275" s="140">
        <v>0</v>
      </c>
      <c r="BB275" s="28">
        <v>129186.2</v>
      </c>
      <c r="BC275" s="60"/>
      <c r="BD275" s="140">
        <v>4.6399999999999997</v>
      </c>
      <c r="BE275" s="140">
        <v>2.72</v>
      </c>
      <c r="BF275" s="140">
        <v>0</v>
      </c>
      <c r="BG275" s="44">
        <v>193884.48</v>
      </c>
      <c r="BH275" s="60"/>
      <c r="BI275" s="139">
        <v>2.3199999999999998</v>
      </c>
      <c r="BJ275" s="139">
        <v>1.36</v>
      </c>
      <c r="BK275" s="139">
        <v>0</v>
      </c>
      <c r="BL275" s="44">
        <v>263642.56</v>
      </c>
      <c r="BM275" s="60"/>
      <c r="BN275" s="140">
        <v>3.48</v>
      </c>
      <c r="BO275" s="140">
        <v>2.04</v>
      </c>
      <c r="BP275" s="140">
        <v>0</v>
      </c>
      <c r="BQ275" s="139">
        <v>145413.35999999999</v>
      </c>
      <c r="BR275" s="60"/>
      <c r="BS275" s="140">
        <v>2.3199999999999998</v>
      </c>
      <c r="BT275" s="140">
        <v>1.36</v>
      </c>
      <c r="BU275" s="140">
        <v>0</v>
      </c>
      <c r="BV275" s="44">
        <v>399125.44</v>
      </c>
      <c r="BW275" s="60"/>
      <c r="BX275" s="140">
        <v>2.3199999999999998</v>
      </c>
      <c r="BY275" s="140">
        <v>1.36</v>
      </c>
      <c r="BZ275" s="140">
        <v>0</v>
      </c>
      <c r="CA275" s="44">
        <v>344367.04</v>
      </c>
      <c r="CB275" s="60"/>
      <c r="CC275" s="140">
        <v>4.6399999999999997</v>
      </c>
      <c r="CD275" s="140">
        <v>2.72</v>
      </c>
      <c r="CE275" s="140">
        <v>0</v>
      </c>
      <c r="CF275" s="44">
        <v>232656.96</v>
      </c>
      <c r="CG275" s="60"/>
      <c r="CH275" s="28">
        <v>8421887.5300000012</v>
      </c>
      <c r="CI275" s="60"/>
      <c r="CJ275" s="64">
        <v>8275669.7300000014</v>
      </c>
      <c r="CK275" s="124"/>
      <c r="CN275" s="151"/>
    </row>
    <row r="276" spans="1:92" x14ac:dyDescent="0.25">
      <c r="A276" s="116" t="s">
        <v>325</v>
      </c>
      <c r="B276" s="24" t="s">
        <v>326</v>
      </c>
      <c r="C276" s="27" t="s">
        <v>142</v>
      </c>
      <c r="D276" s="27" t="s">
        <v>120</v>
      </c>
      <c r="E276" s="139">
        <v>1059.8699999999999</v>
      </c>
      <c r="F276" s="68"/>
      <c r="G276" s="139">
        <v>400.07</v>
      </c>
      <c r="H276" s="139">
        <v>636.46999999999991</v>
      </c>
      <c r="I276" s="139">
        <v>636.46999999999991</v>
      </c>
      <c r="J276" s="68">
        <v>269</v>
      </c>
      <c r="K276" s="139">
        <v>680.89</v>
      </c>
      <c r="L276" s="139">
        <v>657.56000000000006</v>
      </c>
      <c r="M276" s="139">
        <v>378.98</v>
      </c>
      <c r="N276" s="139">
        <v>0</v>
      </c>
      <c r="O276" s="60"/>
      <c r="P276" s="132">
        <v>276.99291508287183</v>
      </c>
      <c r="Q276" s="132">
        <v>123.07708491712816</v>
      </c>
      <c r="R276" s="132">
        <v>440.66708491712808</v>
      </c>
      <c r="S276" s="132">
        <v>195.80291508287183</v>
      </c>
      <c r="T276" s="132">
        <v>0</v>
      </c>
      <c r="U276" s="132">
        <v>0</v>
      </c>
      <c r="V276" s="126"/>
      <c r="W276" s="140">
        <v>24.62</v>
      </c>
      <c r="X276" s="140">
        <v>29.86</v>
      </c>
      <c r="Y276" s="140">
        <v>0</v>
      </c>
      <c r="Z276" s="139">
        <v>3424885.2</v>
      </c>
      <c r="AA276" s="60"/>
      <c r="AB276" s="140">
        <v>10.89</v>
      </c>
      <c r="AC276" s="28">
        <v>684977.04</v>
      </c>
      <c r="AE276" s="140">
        <v>3.4</v>
      </c>
      <c r="AF276" s="140">
        <v>1.89</v>
      </c>
      <c r="AG276" s="140">
        <v>0</v>
      </c>
      <c r="AH276" s="44">
        <v>332555.84999999998</v>
      </c>
      <c r="AI276" s="60"/>
      <c r="AJ276" s="140">
        <v>1.51</v>
      </c>
      <c r="AK276" s="140">
        <v>0.84</v>
      </c>
      <c r="AL276" s="140">
        <v>0</v>
      </c>
      <c r="AM276" s="44">
        <v>147732.75</v>
      </c>
      <c r="AO276" s="28">
        <v>74.410000000000025</v>
      </c>
      <c r="AP276" s="117">
        <v>31.830000000000005</v>
      </c>
      <c r="AQ276" s="117">
        <v>7.51</v>
      </c>
      <c r="AR276" s="44">
        <v>133811.89000000001</v>
      </c>
      <c r="AS276" s="60"/>
      <c r="AT276" s="71">
        <v>1.51</v>
      </c>
      <c r="AU276" s="71">
        <v>1.51</v>
      </c>
      <c r="AV276" s="71">
        <v>0</v>
      </c>
      <c r="AW276" s="44">
        <v>203472.5</v>
      </c>
      <c r="AX276" s="60"/>
      <c r="AY276" s="140">
        <v>0.9</v>
      </c>
      <c r="AZ276" s="140">
        <v>0.5</v>
      </c>
      <c r="BA276" s="140">
        <v>0</v>
      </c>
      <c r="BB276" s="28">
        <v>82209.399999999994</v>
      </c>
      <c r="BC276" s="60"/>
      <c r="BD276" s="140">
        <v>3.02</v>
      </c>
      <c r="BE276" s="140">
        <v>1.68</v>
      </c>
      <c r="BF276" s="140">
        <v>0</v>
      </c>
      <c r="BG276" s="44">
        <v>123812.1</v>
      </c>
      <c r="BH276" s="60"/>
      <c r="BI276" s="139">
        <v>1.51</v>
      </c>
      <c r="BJ276" s="139">
        <v>0.84</v>
      </c>
      <c r="BK276" s="139">
        <v>0</v>
      </c>
      <c r="BL276" s="44">
        <v>168358.7</v>
      </c>
      <c r="BM276" s="60"/>
      <c r="BN276" s="140">
        <v>2.2599999999999998</v>
      </c>
      <c r="BO276" s="140">
        <v>1.26</v>
      </c>
      <c r="BP276" s="140">
        <v>0</v>
      </c>
      <c r="BQ276" s="139">
        <v>92727.360000000001</v>
      </c>
      <c r="BR276" s="60"/>
      <c r="BS276" s="140">
        <v>1.51</v>
      </c>
      <c r="BT276" s="140">
        <v>0.84</v>
      </c>
      <c r="BU276" s="140">
        <v>0</v>
      </c>
      <c r="BV276" s="44">
        <v>254876.3</v>
      </c>
      <c r="BW276" s="60"/>
      <c r="BX276" s="140">
        <v>1.51</v>
      </c>
      <c r="BY276" s="140">
        <v>0.84</v>
      </c>
      <c r="BZ276" s="140">
        <v>0</v>
      </c>
      <c r="CA276" s="44">
        <v>219908.3</v>
      </c>
      <c r="CB276" s="60"/>
      <c r="CC276" s="140">
        <v>3.02</v>
      </c>
      <c r="CD276" s="140">
        <v>1.68</v>
      </c>
      <c r="CE276" s="140">
        <v>0</v>
      </c>
      <c r="CF276" s="44">
        <v>148571.70000000001</v>
      </c>
      <c r="CG276" s="60"/>
      <c r="CH276" s="28">
        <v>6017899.0899999999</v>
      </c>
      <c r="CI276" s="60"/>
      <c r="CJ276" s="64">
        <v>5884087.2000000002</v>
      </c>
      <c r="CK276" s="124"/>
      <c r="CN276" s="151"/>
    </row>
    <row r="277" spans="1:92" x14ac:dyDescent="0.25">
      <c r="A277" s="116" t="s">
        <v>618</v>
      </c>
      <c r="B277" s="24" t="s">
        <v>619</v>
      </c>
      <c r="C277" s="27" t="s">
        <v>613</v>
      </c>
      <c r="D277" s="27" t="s">
        <v>120</v>
      </c>
      <c r="E277" s="139">
        <v>144.06</v>
      </c>
      <c r="F277" s="68"/>
      <c r="G277" s="139">
        <v>59.319999999999993</v>
      </c>
      <c r="H277" s="139">
        <v>82.66</v>
      </c>
      <c r="I277" s="139">
        <v>82.66</v>
      </c>
      <c r="J277" s="68">
        <v>270</v>
      </c>
      <c r="K277" s="139">
        <v>95.23</v>
      </c>
      <c r="L277" s="139">
        <v>93.149999999999991</v>
      </c>
      <c r="M277" s="139">
        <v>48.83</v>
      </c>
      <c r="N277" s="139">
        <v>0</v>
      </c>
      <c r="O277" s="60"/>
      <c r="P277" s="132">
        <v>35.095647274263975</v>
      </c>
      <c r="Q277" s="132">
        <v>24.224352725736018</v>
      </c>
      <c r="R277" s="132">
        <v>48.904352725736018</v>
      </c>
      <c r="S277" s="132">
        <v>33.755647274263978</v>
      </c>
      <c r="T277" s="132">
        <v>0</v>
      </c>
      <c r="U277" s="132">
        <v>0</v>
      </c>
      <c r="V277" s="126"/>
      <c r="W277" s="140">
        <v>3.55</v>
      </c>
      <c r="X277" s="140">
        <v>3.79</v>
      </c>
      <c r="Y277" s="140">
        <v>0</v>
      </c>
      <c r="Z277" s="139">
        <v>461429.1</v>
      </c>
      <c r="AA277" s="60"/>
      <c r="AB277" s="140">
        <v>1.46</v>
      </c>
      <c r="AC277" s="28">
        <v>92285.82</v>
      </c>
      <c r="AE277" s="140">
        <v>0.47</v>
      </c>
      <c r="AF277" s="140">
        <v>0.24</v>
      </c>
      <c r="AG277" s="140">
        <v>0</v>
      </c>
      <c r="AH277" s="44">
        <v>44634.15</v>
      </c>
      <c r="AI277" s="60"/>
      <c r="AJ277" s="140">
        <v>0.21</v>
      </c>
      <c r="AK277" s="140">
        <v>0.1</v>
      </c>
      <c r="AL277" s="140">
        <v>0</v>
      </c>
      <c r="AM277" s="44">
        <v>19488.150000000001</v>
      </c>
      <c r="AO277" s="28">
        <v>10.000000000000002</v>
      </c>
      <c r="AP277" s="117">
        <v>3.0900000000000003</v>
      </c>
      <c r="AQ277" s="117">
        <v>1.02</v>
      </c>
      <c r="AR277" s="44">
        <v>16533.5</v>
      </c>
      <c r="AS277" s="60"/>
      <c r="AT277" s="71">
        <v>0.21</v>
      </c>
      <c r="AU277" s="71">
        <v>0.19</v>
      </c>
      <c r="AV277" s="71">
        <v>0</v>
      </c>
      <c r="AW277" s="44">
        <v>26950</v>
      </c>
      <c r="AX277" s="60"/>
      <c r="AY277" s="140">
        <v>0.12</v>
      </c>
      <c r="AZ277" s="140">
        <v>0.06</v>
      </c>
      <c r="BA277" s="140">
        <v>0</v>
      </c>
      <c r="BB277" s="28">
        <v>10569.78</v>
      </c>
      <c r="BC277" s="60"/>
      <c r="BD277" s="140">
        <v>0.42</v>
      </c>
      <c r="BE277" s="140">
        <v>0.21</v>
      </c>
      <c r="BF277" s="140">
        <v>0</v>
      </c>
      <c r="BG277" s="44">
        <v>16596.09</v>
      </c>
      <c r="BH277" s="60"/>
      <c r="BI277" s="139">
        <v>0.21</v>
      </c>
      <c r="BJ277" s="139">
        <v>0.1</v>
      </c>
      <c r="BK277" s="139">
        <v>0</v>
      </c>
      <c r="BL277" s="44">
        <v>22209.02</v>
      </c>
      <c r="BM277" s="60"/>
      <c r="BN277" s="140">
        <v>0.31</v>
      </c>
      <c r="BO277" s="140">
        <v>0.16</v>
      </c>
      <c r="BP277" s="140">
        <v>0</v>
      </c>
      <c r="BQ277" s="139">
        <v>12381.21</v>
      </c>
      <c r="BR277" s="60"/>
      <c r="BS277" s="140">
        <v>0.21</v>
      </c>
      <c r="BT277" s="140">
        <v>0.1</v>
      </c>
      <c r="BU277" s="140">
        <v>0</v>
      </c>
      <c r="BV277" s="44">
        <v>33621.980000000003</v>
      </c>
      <c r="BW277" s="60"/>
      <c r="BX277" s="140">
        <v>0.21</v>
      </c>
      <c r="BY277" s="140">
        <v>0.1</v>
      </c>
      <c r="BZ277" s="140">
        <v>0</v>
      </c>
      <c r="CA277" s="44">
        <v>29009.18</v>
      </c>
      <c r="CB277" s="60"/>
      <c r="CC277" s="140">
        <v>0.42</v>
      </c>
      <c r="CD277" s="140">
        <v>0.21</v>
      </c>
      <c r="CE277" s="140">
        <v>0</v>
      </c>
      <c r="CF277" s="44">
        <v>19914.93</v>
      </c>
      <c r="CG277" s="60"/>
      <c r="CH277" s="28">
        <v>805622.90999999992</v>
      </c>
      <c r="CI277" s="60"/>
      <c r="CJ277" s="64">
        <v>789089.40999999992</v>
      </c>
      <c r="CK277" s="124"/>
      <c r="CN277" s="151"/>
    </row>
    <row r="278" spans="1:92" x14ac:dyDescent="0.25">
      <c r="A278" s="116" t="s">
        <v>620</v>
      </c>
      <c r="B278" s="24" t="s">
        <v>621</v>
      </c>
      <c r="C278" s="27" t="s">
        <v>613</v>
      </c>
      <c r="D278" s="27" t="s">
        <v>120</v>
      </c>
      <c r="E278" s="139">
        <v>79.989999999999995</v>
      </c>
      <c r="F278" s="68"/>
      <c r="G278" s="139">
        <v>35.33</v>
      </c>
      <c r="H278" s="139">
        <v>44.66</v>
      </c>
      <c r="I278" s="139">
        <v>44.66</v>
      </c>
      <c r="J278" s="68">
        <v>271</v>
      </c>
      <c r="K278" s="139">
        <v>55.16</v>
      </c>
      <c r="L278" s="139">
        <v>55.16</v>
      </c>
      <c r="M278" s="139">
        <v>24.83</v>
      </c>
      <c r="N278" s="139">
        <v>0</v>
      </c>
      <c r="O278" s="60"/>
      <c r="P278" s="132">
        <v>18.696323290411303</v>
      </c>
      <c r="Q278" s="132">
        <v>16.633676709588695</v>
      </c>
      <c r="R278" s="132">
        <v>23.633676709588698</v>
      </c>
      <c r="S278" s="132">
        <v>21.026323290411298</v>
      </c>
      <c r="T278" s="132">
        <v>0</v>
      </c>
      <c r="U278" s="132">
        <v>0</v>
      </c>
      <c r="V278" s="126"/>
      <c r="W278" s="140">
        <v>2.0699999999999998</v>
      </c>
      <c r="X278" s="140">
        <v>2.02</v>
      </c>
      <c r="Y278" s="140">
        <v>0</v>
      </c>
      <c r="Z278" s="139">
        <v>257117.85</v>
      </c>
      <c r="AA278" s="60"/>
      <c r="AB278" s="140">
        <v>0.81</v>
      </c>
      <c r="AC278" s="28">
        <v>51423.57</v>
      </c>
      <c r="AE278" s="140">
        <v>0.27</v>
      </c>
      <c r="AF278" s="140">
        <v>0.12</v>
      </c>
      <c r="AG278" s="140">
        <v>0</v>
      </c>
      <c r="AH278" s="44">
        <v>24517.35</v>
      </c>
      <c r="AI278" s="60"/>
      <c r="AJ278" s="140">
        <v>0.12</v>
      </c>
      <c r="AK278" s="140">
        <v>0.05</v>
      </c>
      <c r="AL278" s="140">
        <v>0</v>
      </c>
      <c r="AM278" s="44">
        <v>10687.05</v>
      </c>
      <c r="AO278" s="28">
        <v>5.5600000000000005</v>
      </c>
      <c r="AP278" s="117">
        <v>1.5899999999999999</v>
      </c>
      <c r="AQ278" s="117">
        <v>0.56000000000000005</v>
      </c>
      <c r="AR278" s="44">
        <v>9032.2999999999993</v>
      </c>
      <c r="AS278" s="60"/>
      <c r="AT278" s="71">
        <v>0.12</v>
      </c>
      <c r="AU278" s="71">
        <v>0.09</v>
      </c>
      <c r="AV278" s="71">
        <v>0</v>
      </c>
      <c r="AW278" s="44">
        <v>14148.75</v>
      </c>
      <c r="AX278" s="60"/>
      <c r="AY278" s="140">
        <v>7.0000000000000007E-2</v>
      </c>
      <c r="AZ278" s="140">
        <v>0.03</v>
      </c>
      <c r="BA278" s="140">
        <v>0</v>
      </c>
      <c r="BB278" s="28">
        <v>5872.1</v>
      </c>
      <c r="BC278" s="60"/>
      <c r="BD278" s="140">
        <v>0.24</v>
      </c>
      <c r="BE278" s="140">
        <v>0.11</v>
      </c>
      <c r="BF278" s="140">
        <v>0</v>
      </c>
      <c r="BG278" s="44">
        <v>9220.0499999999993</v>
      </c>
      <c r="BH278" s="60"/>
      <c r="BI278" s="139">
        <v>0.12</v>
      </c>
      <c r="BJ278" s="139">
        <v>0.05</v>
      </c>
      <c r="BK278" s="139">
        <v>0</v>
      </c>
      <c r="BL278" s="44">
        <v>12179.14</v>
      </c>
      <c r="BM278" s="60"/>
      <c r="BN278" s="140">
        <v>0.18</v>
      </c>
      <c r="BO278" s="140">
        <v>0.08</v>
      </c>
      <c r="BP278" s="140">
        <v>0</v>
      </c>
      <c r="BQ278" s="139">
        <v>6849.18</v>
      </c>
      <c r="BR278" s="60"/>
      <c r="BS278" s="140">
        <v>0.12</v>
      </c>
      <c r="BT278" s="140">
        <v>0.05</v>
      </c>
      <c r="BU278" s="140">
        <v>0</v>
      </c>
      <c r="BV278" s="44">
        <v>18437.86</v>
      </c>
      <c r="BW278" s="60"/>
      <c r="BX278" s="140">
        <v>0.12</v>
      </c>
      <c r="BY278" s="140">
        <v>0.05</v>
      </c>
      <c r="BZ278" s="140">
        <v>0</v>
      </c>
      <c r="CA278" s="44">
        <v>15908.26</v>
      </c>
      <c r="CB278" s="60"/>
      <c r="CC278" s="140">
        <v>0.24</v>
      </c>
      <c r="CD278" s="140">
        <v>0.11</v>
      </c>
      <c r="CE278" s="140">
        <v>0</v>
      </c>
      <c r="CF278" s="44">
        <v>11063.85</v>
      </c>
      <c r="CG278" s="60"/>
      <c r="CH278" s="28">
        <v>446457.31000000006</v>
      </c>
      <c r="CI278" s="60"/>
      <c r="CJ278" s="64">
        <v>437425.01000000007</v>
      </c>
      <c r="CK278" s="124"/>
      <c r="CN278" s="151"/>
    </row>
    <row r="279" spans="1:92" x14ac:dyDescent="0.25">
      <c r="A279" s="116" t="s">
        <v>622</v>
      </c>
      <c r="B279" s="24" t="s">
        <v>623</v>
      </c>
      <c r="C279" s="27" t="s">
        <v>613</v>
      </c>
      <c r="D279" s="27" t="s">
        <v>120</v>
      </c>
      <c r="E279" s="139">
        <v>60</v>
      </c>
      <c r="F279" s="68"/>
      <c r="G279" s="139">
        <v>26.5</v>
      </c>
      <c r="H279" s="139">
        <v>32.5</v>
      </c>
      <c r="I279" s="139">
        <v>32.5</v>
      </c>
      <c r="J279" s="68">
        <v>272</v>
      </c>
      <c r="K279" s="139">
        <v>39.5</v>
      </c>
      <c r="L279" s="139">
        <v>38.5</v>
      </c>
      <c r="M279" s="139">
        <v>20.5</v>
      </c>
      <c r="N279" s="139">
        <v>0</v>
      </c>
      <c r="O279" s="60"/>
      <c r="P279" s="132">
        <v>15.720338983050846</v>
      </c>
      <c r="Q279" s="132">
        <v>10.779661016949154</v>
      </c>
      <c r="R279" s="132">
        <v>19.279661016949152</v>
      </c>
      <c r="S279" s="132">
        <v>13.220338983050848</v>
      </c>
      <c r="T279" s="132">
        <v>0</v>
      </c>
      <c r="U279" s="132">
        <v>0</v>
      </c>
      <c r="V279" s="126"/>
      <c r="W279" s="140">
        <v>1.58</v>
      </c>
      <c r="X279" s="140">
        <v>1.49</v>
      </c>
      <c r="Y279" s="140">
        <v>0</v>
      </c>
      <c r="Z279" s="139">
        <v>192995.55</v>
      </c>
      <c r="AA279" s="60"/>
      <c r="AB279" s="140">
        <v>0.61</v>
      </c>
      <c r="AC279" s="28">
        <v>38599.11</v>
      </c>
      <c r="AE279" s="140">
        <v>0.19</v>
      </c>
      <c r="AF279" s="140">
        <v>0.1</v>
      </c>
      <c r="AG279" s="140">
        <v>0</v>
      </c>
      <c r="AH279" s="44">
        <v>18230.849999999999</v>
      </c>
      <c r="AI279" s="60"/>
      <c r="AJ279" s="140">
        <v>0.08</v>
      </c>
      <c r="AK279" s="140">
        <v>0.04</v>
      </c>
      <c r="AL279" s="140">
        <v>0</v>
      </c>
      <c r="AM279" s="44">
        <v>7543.8</v>
      </c>
      <c r="AO279" s="28">
        <v>4.1599999999999993</v>
      </c>
      <c r="AP279" s="117">
        <v>1.28</v>
      </c>
      <c r="AQ279" s="117">
        <v>0.42</v>
      </c>
      <c r="AR279" s="44">
        <v>6869.16</v>
      </c>
      <c r="AS279" s="60"/>
      <c r="AT279" s="71">
        <v>0.08</v>
      </c>
      <c r="AU279" s="71">
        <v>0.08</v>
      </c>
      <c r="AV279" s="71">
        <v>0</v>
      </c>
      <c r="AW279" s="44">
        <v>10780</v>
      </c>
      <c r="AX279" s="60"/>
      <c r="AY279" s="140">
        <v>0.05</v>
      </c>
      <c r="AZ279" s="140">
        <v>0.02</v>
      </c>
      <c r="BA279" s="140">
        <v>0</v>
      </c>
      <c r="BB279" s="28">
        <v>4110.47</v>
      </c>
      <c r="BC279" s="60"/>
      <c r="BD279" s="140">
        <v>0.17</v>
      </c>
      <c r="BE279" s="140">
        <v>0.09</v>
      </c>
      <c r="BF279" s="140">
        <v>0</v>
      </c>
      <c r="BG279" s="44">
        <v>6849.18</v>
      </c>
      <c r="BH279" s="60"/>
      <c r="BI279" s="139">
        <v>0.08</v>
      </c>
      <c r="BJ279" s="139">
        <v>0.04</v>
      </c>
      <c r="BK279" s="139">
        <v>0</v>
      </c>
      <c r="BL279" s="44">
        <v>8597.0400000000009</v>
      </c>
      <c r="BM279" s="60"/>
      <c r="BN279" s="140">
        <v>0.13</v>
      </c>
      <c r="BO279" s="140">
        <v>0.06</v>
      </c>
      <c r="BP279" s="140">
        <v>0</v>
      </c>
      <c r="BQ279" s="139">
        <v>5005.17</v>
      </c>
      <c r="BR279" s="60"/>
      <c r="BS279" s="140">
        <v>0.08</v>
      </c>
      <c r="BT279" s="140">
        <v>0.04</v>
      </c>
      <c r="BU279" s="140">
        <v>0</v>
      </c>
      <c r="BV279" s="44">
        <v>13014.96</v>
      </c>
      <c r="BW279" s="60"/>
      <c r="BX279" s="140">
        <v>0.08</v>
      </c>
      <c r="BY279" s="140">
        <v>0.04</v>
      </c>
      <c r="BZ279" s="140">
        <v>0</v>
      </c>
      <c r="CA279" s="44">
        <v>11229.36</v>
      </c>
      <c r="CB279" s="60"/>
      <c r="CC279" s="140">
        <v>0.17</v>
      </c>
      <c r="CD279" s="140">
        <v>0.09</v>
      </c>
      <c r="CE279" s="140">
        <v>0</v>
      </c>
      <c r="CF279" s="44">
        <v>8218.86</v>
      </c>
      <c r="CG279" s="60"/>
      <c r="CH279" s="28">
        <v>332043.51</v>
      </c>
      <c r="CI279" s="60"/>
      <c r="CJ279" s="64">
        <v>325174.35000000003</v>
      </c>
      <c r="CK279" s="124"/>
      <c r="CN279" s="151"/>
    </row>
    <row r="280" spans="1:92" x14ac:dyDescent="0.25">
      <c r="A280" s="116" t="s">
        <v>624</v>
      </c>
      <c r="B280" s="24" t="s">
        <v>625</v>
      </c>
      <c r="C280" s="27" t="s">
        <v>613</v>
      </c>
      <c r="D280" s="27" t="s">
        <v>120</v>
      </c>
      <c r="E280" s="139">
        <v>258.25</v>
      </c>
      <c r="F280" s="68"/>
      <c r="G280" s="139">
        <v>113.5</v>
      </c>
      <c r="H280" s="139">
        <v>143</v>
      </c>
      <c r="I280" s="139">
        <v>143</v>
      </c>
      <c r="J280" s="68">
        <v>273</v>
      </c>
      <c r="K280" s="139">
        <v>170.75</v>
      </c>
      <c r="L280" s="139">
        <v>169</v>
      </c>
      <c r="M280" s="139">
        <v>87.5</v>
      </c>
      <c r="N280" s="139">
        <v>0</v>
      </c>
      <c r="O280" s="60"/>
      <c r="P280" s="132">
        <v>53.099415204678358</v>
      </c>
      <c r="Q280" s="132">
        <v>60.400584795321642</v>
      </c>
      <c r="R280" s="132">
        <v>66.900584795321635</v>
      </c>
      <c r="S280" s="132">
        <v>76.099415204678365</v>
      </c>
      <c r="T280" s="132">
        <v>0</v>
      </c>
      <c r="U280" s="132">
        <v>0</v>
      </c>
      <c r="V280" s="126"/>
      <c r="W280" s="140">
        <v>6.55</v>
      </c>
      <c r="X280" s="140">
        <v>6.38</v>
      </c>
      <c r="Y280" s="140">
        <v>0</v>
      </c>
      <c r="Z280" s="139">
        <v>812844.45</v>
      </c>
      <c r="AA280" s="60"/>
      <c r="AB280" s="140">
        <v>2.58</v>
      </c>
      <c r="AC280" s="28">
        <v>162568.89000000001</v>
      </c>
      <c r="AE280" s="140">
        <v>0.85</v>
      </c>
      <c r="AF280" s="140">
        <v>0.43</v>
      </c>
      <c r="AG280" s="140">
        <v>0</v>
      </c>
      <c r="AH280" s="44">
        <v>80467.199999999997</v>
      </c>
      <c r="AI280" s="60"/>
      <c r="AJ280" s="140">
        <v>0.37</v>
      </c>
      <c r="AK280" s="140">
        <v>0.19</v>
      </c>
      <c r="AL280" s="140">
        <v>0</v>
      </c>
      <c r="AM280" s="44">
        <v>35204.400000000001</v>
      </c>
      <c r="AO280" s="28">
        <v>17.68</v>
      </c>
      <c r="AP280" s="117">
        <v>4.79</v>
      </c>
      <c r="AQ280" s="117">
        <v>1.83</v>
      </c>
      <c r="AR280" s="44">
        <v>28419.75</v>
      </c>
      <c r="AS280" s="60"/>
      <c r="AT280" s="71">
        <v>0.37</v>
      </c>
      <c r="AU280" s="71">
        <v>0.35</v>
      </c>
      <c r="AV280" s="71">
        <v>0</v>
      </c>
      <c r="AW280" s="44">
        <v>48510</v>
      </c>
      <c r="AX280" s="60"/>
      <c r="AY280" s="140">
        <v>0.22</v>
      </c>
      <c r="AZ280" s="140">
        <v>0.11</v>
      </c>
      <c r="BA280" s="140">
        <v>0</v>
      </c>
      <c r="BB280" s="28">
        <v>19377.93</v>
      </c>
      <c r="BC280" s="60"/>
      <c r="BD280" s="140">
        <v>0.75</v>
      </c>
      <c r="BE280" s="140">
        <v>0.38</v>
      </c>
      <c r="BF280" s="140">
        <v>0</v>
      </c>
      <c r="BG280" s="44">
        <v>29767.59</v>
      </c>
      <c r="BH280" s="60"/>
      <c r="BI280" s="139">
        <v>0.37</v>
      </c>
      <c r="BJ280" s="139">
        <v>0.19</v>
      </c>
      <c r="BK280" s="139">
        <v>0</v>
      </c>
      <c r="BL280" s="44">
        <v>40119.519999999997</v>
      </c>
      <c r="BM280" s="60"/>
      <c r="BN280" s="140">
        <v>0.56000000000000005</v>
      </c>
      <c r="BO280" s="140">
        <v>0.28999999999999998</v>
      </c>
      <c r="BP280" s="140">
        <v>0</v>
      </c>
      <c r="BQ280" s="139">
        <v>22391.55</v>
      </c>
      <c r="BR280" s="60"/>
      <c r="BS280" s="140">
        <v>0.37</v>
      </c>
      <c r="BT280" s="140">
        <v>0.19</v>
      </c>
      <c r="BU280" s="140">
        <v>0</v>
      </c>
      <c r="BV280" s="44">
        <v>60736.480000000003</v>
      </c>
      <c r="BW280" s="60"/>
      <c r="BX280" s="140">
        <v>0.37</v>
      </c>
      <c r="BY280" s="140">
        <v>0.19</v>
      </c>
      <c r="BZ280" s="140">
        <v>0</v>
      </c>
      <c r="CA280" s="44">
        <v>52403.68</v>
      </c>
      <c r="CB280" s="60"/>
      <c r="CC280" s="140">
        <v>0.75</v>
      </c>
      <c r="CD280" s="140">
        <v>0.38</v>
      </c>
      <c r="CE280" s="140">
        <v>0</v>
      </c>
      <c r="CF280" s="44">
        <v>35720.43</v>
      </c>
      <c r="CG280" s="60"/>
      <c r="CH280" s="28">
        <v>1428531.8699999999</v>
      </c>
      <c r="CI280" s="60"/>
      <c r="CJ280" s="64">
        <v>1400112.1199999999</v>
      </c>
      <c r="CK280" s="124"/>
      <c r="CN280" s="151"/>
    </row>
    <row r="281" spans="1:92" x14ac:dyDescent="0.25">
      <c r="A281" s="116" t="s">
        <v>626</v>
      </c>
      <c r="B281" s="24" t="s">
        <v>627</v>
      </c>
      <c r="C281" s="27" t="s">
        <v>613</v>
      </c>
      <c r="D281" s="27" t="s">
        <v>120</v>
      </c>
      <c r="E281" s="139">
        <v>1417.5</v>
      </c>
      <c r="F281" s="68"/>
      <c r="G281" s="139">
        <v>660.5</v>
      </c>
      <c r="H281" s="139">
        <v>744.5</v>
      </c>
      <c r="I281" s="139">
        <v>744.5</v>
      </c>
      <c r="J281" s="68">
        <v>274</v>
      </c>
      <c r="K281" s="139">
        <v>976.5</v>
      </c>
      <c r="L281" s="139">
        <v>964</v>
      </c>
      <c r="M281" s="139">
        <v>441</v>
      </c>
      <c r="N281" s="139">
        <v>0</v>
      </c>
      <c r="O281" s="60"/>
      <c r="P281" s="132">
        <v>538.74234875444836</v>
      </c>
      <c r="Q281" s="132">
        <v>121.75765124555164</v>
      </c>
      <c r="R281" s="132">
        <v>607.25765124555153</v>
      </c>
      <c r="S281" s="132">
        <v>137.24234875444847</v>
      </c>
      <c r="T281" s="132">
        <v>0</v>
      </c>
      <c r="U281" s="132">
        <v>0</v>
      </c>
      <c r="V281" s="126"/>
      <c r="W281" s="140">
        <v>42</v>
      </c>
      <c r="X281" s="140">
        <v>35.85</v>
      </c>
      <c r="Y281" s="140">
        <v>0</v>
      </c>
      <c r="Z281" s="139">
        <v>4894040.25</v>
      </c>
      <c r="AA281" s="60"/>
      <c r="AB281" s="140">
        <v>15.57</v>
      </c>
      <c r="AC281" s="28">
        <v>978808.05</v>
      </c>
      <c r="AE281" s="140">
        <v>4.88</v>
      </c>
      <c r="AF281" s="140">
        <v>2.2000000000000002</v>
      </c>
      <c r="AG281" s="140">
        <v>0</v>
      </c>
      <c r="AH281" s="44">
        <v>445084.2</v>
      </c>
      <c r="AI281" s="60"/>
      <c r="AJ281" s="140">
        <v>2.17</v>
      </c>
      <c r="AK281" s="140">
        <v>0.98</v>
      </c>
      <c r="AL281" s="140">
        <v>0</v>
      </c>
      <c r="AM281" s="44">
        <v>198024.75</v>
      </c>
      <c r="AO281" s="28">
        <v>105.52999999999999</v>
      </c>
      <c r="AP281" s="117">
        <v>40.31</v>
      </c>
      <c r="AQ281" s="117">
        <v>10.050000000000001</v>
      </c>
      <c r="AR281" s="44">
        <v>183562.19</v>
      </c>
      <c r="AS281" s="60"/>
      <c r="AT281" s="71">
        <v>2.17</v>
      </c>
      <c r="AU281" s="71">
        <v>1.76</v>
      </c>
      <c r="AV281" s="71">
        <v>0</v>
      </c>
      <c r="AW281" s="44">
        <v>264783.75</v>
      </c>
      <c r="AX281" s="60"/>
      <c r="AY281" s="140">
        <v>1.3</v>
      </c>
      <c r="AZ281" s="140">
        <v>0.57999999999999996</v>
      </c>
      <c r="BA281" s="140">
        <v>0</v>
      </c>
      <c r="BB281" s="28">
        <v>110395.48</v>
      </c>
      <c r="BC281" s="60"/>
      <c r="BD281" s="140">
        <v>4.34</v>
      </c>
      <c r="BE281" s="140">
        <v>1.96</v>
      </c>
      <c r="BF281" s="140">
        <v>0</v>
      </c>
      <c r="BG281" s="44">
        <v>165960.9</v>
      </c>
      <c r="BH281" s="60"/>
      <c r="BI281" s="139">
        <v>2.17</v>
      </c>
      <c r="BJ281" s="139">
        <v>0.98</v>
      </c>
      <c r="BK281" s="139">
        <v>0</v>
      </c>
      <c r="BL281" s="44">
        <v>225672.3</v>
      </c>
      <c r="BM281" s="60"/>
      <c r="BN281" s="140">
        <v>3.25</v>
      </c>
      <c r="BO281" s="140">
        <v>1.47</v>
      </c>
      <c r="BP281" s="140">
        <v>0</v>
      </c>
      <c r="BQ281" s="139">
        <v>124338.96</v>
      </c>
      <c r="BR281" s="60"/>
      <c r="BS281" s="140">
        <v>2.17</v>
      </c>
      <c r="BT281" s="140">
        <v>0.98</v>
      </c>
      <c r="BU281" s="140">
        <v>0</v>
      </c>
      <c r="BV281" s="44">
        <v>341642.7</v>
      </c>
      <c r="BW281" s="60"/>
      <c r="BX281" s="140">
        <v>2.17</v>
      </c>
      <c r="BY281" s="140">
        <v>0.98</v>
      </c>
      <c r="BZ281" s="140">
        <v>0</v>
      </c>
      <c r="CA281" s="44">
        <v>294770.7</v>
      </c>
      <c r="CB281" s="60"/>
      <c r="CC281" s="140">
        <v>4.34</v>
      </c>
      <c r="CD281" s="140">
        <v>1.96</v>
      </c>
      <c r="CE281" s="140">
        <v>0</v>
      </c>
      <c r="CF281" s="44">
        <v>199149.3</v>
      </c>
      <c r="CG281" s="60"/>
      <c r="CH281" s="28">
        <v>8426233.5300000012</v>
      </c>
      <c r="CI281" s="60"/>
      <c r="CJ281" s="64">
        <v>8242671.3400000008</v>
      </c>
      <c r="CK281" s="124"/>
      <c r="CN281" s="151"/>
    </row>
    <row r="282" spans="1:92" x14ac:dyDescent="0.25">
      <c r="A282" s="116" t="s">
        <v>628</v>
      </c>
      <c r="B282" s="24" t="s">
        <v>629</v>
      </c>
      <c r="C282" s="27" t="s">
        <v>613</v>
      </c>
      <c r="D282" s="27" t="s">
        <v>120</v>
      </c>
      <c r="E282" s="139">
        <v>172.8</v>
      </c>
      <c r="F282" s="68"/>
      <c r="G282" s="139">
        <v>79.809999999999988</v>
      </c>
      <c r="H282" s="139">
        <v>91.49</v>
      </c>
      <c r="I282" s="139">
        <v>91.49</v>
      </c>
      <c r="J282" s="68">
        <v>275</v>
      </c>
      <c r="K282" s="139">
        <v>117.13999999999999</v>
      </c>
      <c r="L282" s="139">
        <v>115.63999999999999</v>
      </c>
      <c r="M282" s="139">
        <v>55.66</v>
      </c>
      <c r="N282" s="139">
        <v>0</v>
      </c>
      <c r="O282" s="60"/>
      <c r="P282" s="132">
        <v>53.420984238178626</v>
      </c>
      <c r="Q282" s="132">
        <v>26.389015761821362</v>
      </c>
      <c r="R282" s="132">
        <v>61.239015761821364</v>
      </c>
      <c r="S282" s="132">
        <v>30.250984238178631</v>
      </c>
      <c r="T282" s="132">
        <v>0</v>
      </c>
      <c r="U282" s="132">
        <v>0</v>
      </c>
      <c r="V282" s="126"/>
      <c r="W282" s="140">
        <v>4.88</v>
      </c>
      <c r="X282" s="140">
        <v>4.2699999999999996</v>
      </c>
      <c r="Y282" s="140">
        <v>0</v>
      </c>
      <c r="Z282" s="139">
        <v>575214.75</v>
      </c>
      <c r="AA282" s="60"/>
      <c r="AB282" s="140">
        <v>1.83</v>
      </c>
      <c r="AC282" s="28">
        <v>115042.95</v>
      </c>
      <c r="AE282" s="140">
        <v>0.57999999999999996</v>
      </c>
      <c r="AF282" s="140">
        <v>0.27</v>
      </c>
      <c r="AG282" s="140">
        <v>0</v>
      </c>
      <c r="AH282" s="44">
        <v>53435.25</v>
      </c>
      <c r="AI282" s="60"/>
      <c r="AJ282" s="140">
        <v>0.26</v>
      </c>
      <c r="AK282" s="140">
        <v>0.12</v>
      </c>
      <c r="AL282" s="140">
        <v>0</v>
      </c>
      <c r="AM282" s="44">
        <v>23888.7</v>
      </c>
      <c r="AO282" s="28">
        <v>12.429999999999998</v>
      </c>
      <c r="AP282" s="117">
        <v>4.0299999999999994</v>
      </c>
      <c r="AQ282" s="117">
        <v>1.22</v>
      </c>
      <c r="AR282" s="44">
        <v>20759.400000000001</v>
      </c>
      <c r="AS282" s="60"/>
      <c r="AT282" s="71">
        <v>0.26</v>
      </c>
      <c r="AU282" s="71">
        <v>0.22</v>
      </c>
      <c r="AV282" s="71">
        <v>0</v>
      </c>
      <c r="AW282" s="44">
        <v>32340</v>
      </c>
      <c r="AX282" s="60"/>
      <c r="AY282" s="140">
        <v>0.15</v>
      </c>
      <c r="AZ282" s="140">
        <v>7.0000000000000007E-2</v>
      </c>
      <c r="BA282" s="140">
        <v>0</v>
      </c>
      <c r="BB282" s="28">
        <v>12918.62</v>
      </c>
      <c r="BC282" s="60"/>
      <c r="BD282" s="140">
        <v>0.52</v>
      </c>
      <c r="BE282" s="140">
        <v>0.24</v>
      </c>
      <c r="BF282" s="140">
        <v>0</v>
      </c>
      <c r="BG282" s="44">
        <v>20020.68</v>
      </c>
      <c r="BH282" s="60"/>
      <c r="BI282" s="139">
        <v>0.26</v>
      </c>
      <c r="BJ282" s="139">
        <v>0.12</v>
      </c>
      <c r="BK282" s="139">
        <v>0</v>
      </c>
      <c r="BL282" s="44">
        <v>27223.96</v>
      </c>
      <c r="BM282" s="60"/>
      <c r="BN282" s="140">
        <v>0.39</v>
      </c>
      <c r="BO282" s="140">
        <v>0.18</v>
      </c>
      <c r="BP282" s="140">
        <v>0</v>
      </c>
      <c r="BQ282" s="139">
        <v>15015.51</v>
      </c>
      <c r="BR282" s="60"/>
      <c r="BS282" s="140">
        <v>0.26</v>
      </c>
      <c r="BT282" s="140">
        <v>0.12</v>
      </c>
      <c r="BU282" s="140">
        <v>0</v>
      </c>
      <c r="BV282" s="44">
        <v>41214.04</v>
      </c>
      <c r="BW282" s="60"/>
      <c r="BX282" s="140">
        <v>0.26</v>
      </c>
      <c r="BY282" s="140">
        <v>0.12</v>
      </c>
      <c r="BZ282" s="140">
        <v>0</v>
      </c>
      <c r="CA282" s="44">
        <v>35559.64</v>
      </c>
      <c r="CB282" s="60"/>
      <c r="CC282" s="140">
        <v>0.52</v>
      </c>
      <c r="CD282" s="140">
        <v>0.24</v>
      </c>
      <c r="CE282" s="140">
        <v>0</v>
      </c>
      <c r="CF282" s="44">
        <v>24024.36</v>
      </c>
      <c r="CG282" s="60"/>
      <c r="CH282" s="28">
        <v>996657.8600000001</v>
      </c>
      <c r="CI282" s="60"/>
      <c r="CJ282" s="64">
        <v>975898.46000000008</v>
      </c>
      <c r="CK282" s="124"/>
      <c r="CN282" s="151"/>
    </row>
    <row r="283" spans="1:92" x14ac:dyDescent="0.25">
      <c r="A283" s="116" t="s">
        <v>630</v>
      </c>
      <c r="B283" s="24" t="s">
        <v>631</v>
      </c>
      <c r="C283" s="27" t="s">
        <v>613</v>
      </c>
      <c r="D283" s="27" t="s">
        <v>120</v>
      </c>
      <c r="E283" s="139">
        <v>61.25</v>
      </c>
      <c r="F283" s="68"/>
      <c r="G283" s="139">
        <v>24</v>
      </c>
      <c r="H283" s="139">
        <v>36.5</v>
      </c>
      <c r="I283" s="139">
        <v>36.5</v>
      </c>
      <c r="J283" s="68">
        <v>276</v>
      </c>
      <c r="K283" s="139">
        <v>33.75</v>
      </c>
      <c r="L283" s="139">
        <v>33</v>
      </c>
      <c r="M283" s="139">
        <v>27.5</v>
      </c>
      <c r="N283" s="139">
        <v>0</v>
      </c>
      <c r="O283" s="60"/>
      <c r="P283" s="132">
        <v>8.1957024793388431</v>
      </c>
      <c r="Q283" s="132">
        <v>15.804297520661157</v>
      </c>
      <c r="R283" s="132">
        <v>12.464297520661157</v>
      </c>
      <c r="S283" s="132">
        <v>24.035702479338845</v>
      </c>
      <c r="T283" s="132">
        <v>0</v>
      </c>
      <c r="U283" s="132">
        <v>0</v>
      </c>
      <c r="V283" s="126"/>
      <c r="W283" s="140">
        <v>1.33</v>
      </c>
      <c r="X283" s="140">
        <v>1.58</v>
      </c>
      <c r="Y283" s="140">
        <v>0</v>
      </c>
      <c r="Z283" s="139">
        <v>182937.15</v>
      </c>
      <c r="AA283" s="60"/>
      <c r="AB283" s="140">
        <v>0.57999999999999996</v>
      </c>
      <c r="AC283" s="28">
        <v>36587.43</v>
      </c>
      <c r="AE283" s="140">
        <v>0.16</v>
      </c>
      <c r="AF283" s="140">
        <v>0.13</v>
      </c>
      <c r="AG283" s="140">
        <v>0</v>
      </c>
      <c r="AH283" s="44">
        <v>18230.849999999999</v>
      </c>
      <c r="AI283" s="60"/>
      <c r="AJ283" s="140">
        <v>7.0000000000000007E-2</v>
      </c>
      <c r="AK283" s="140">
        <v>0.06</v>
      </c>
      <c r="AL283" s="140">
        <v>0</v>
      </c>
      <c r="AM283" s="44">
        <v>8172.45</v>
      </c>
      <c r="AO283" s="28">
        <v>3.98</v>
      </c>
      <c r="AP283" s="117">
        <v>0.92999999999999994</v>
      </c>
      <c r="AQ283" s="117">
        <v>0.43</v>
      </c>
      <c r="AR283" s="44">
        <v>6224.84</v>
      </c>
      <c r="AS283" s="60"/>
      <c r="AT283" s="71">
        <v>7.0000000000000007E-2</v>
      </c>
      <c r="AU283" s="71">
        <v>0.11</v>
      </c>
      <c r="AV283" s="71">
        <v>0</v>
      </c>
      <c r="AW283" s="44">
        <v>12127.5</v>
      </c>
      <c r="AX283" s="60"/>
      <c r="AY283" s="140">
        <v>0.04</v>
      </c>
      <c r="AZ283" s="140">
        <v>0.03</v>
      </c>
      <c r="BA283" s="140">
        <v>0</v>
      </c>
      <c r="BB283" s="28">
        <v>4110.47</v>
      </c>
      <c r="BC283" s="60"/>
      <c r="BD283" s="140">
        <v>0.15</v>
      </c>
      <c r="BE283" s="140">
        <v>0.12</v>
      </c>
      <c r="BF283" s="140">
        <v>0</v>
      </c>
      <c r="BG283" s="44">
        <v>7112.61</v>
      </c>
      <c r="BH283" s="60"/>
      <c r="BI283" s="139">
        <v>7.0000000000000007E-2</v>
      </c>
      <c r="BJ283" s="139">
        <v>0.06</v>
      </c>
      <c r="BK283" s="139">
        <v>0</v>
      </c>
      <c r="BL283" s="44">
        <v>9313.4599999999991</v>
      </c>
      <c r="BM283" s="60"/>
      <c r="BN283" s="140">
        <v>0.11</v>
      </c>
      <c r="BO283" s="140">
        <v>0.09</v>
      </c>
      <c r="BP283" s="140">
        <v>0</v>
      </c>
      <c r="BQ283" s="139">
        <v>5268.6</v>
      </c>
      <c r="BR283" s="60"/>
      <c r="BS283" s="140">
        <v>7.0000000000000007E-2</v>
      </c>
      <c r="BT283" s="140">
        <v>0.06</v>
      </c>
      <c r="BU283" s="140">
        <v>0</v>
      </c>
      <c r="BV283" s="44">
        <v>14099.54</v>
      </c>
      <c r="BW283" s="60"/>
      <c r="BX283" s="140">
        <v>7.0000000000000007E-2</v>
      </c>
      <c r="BY283" s="140">
        <v>0.06</v>
      </c>
      <c r="BZ283" s="140">
        <v>0</v>
      </c>
      <c r="CA283" s="44">
        <v>12165.14</v>
      </c>
      <c r="CB283" s="60"/>
      <c r="CC283" s="140">
        <v>0.15</v>
      </c>
      <c r="CD283" s="140">
        <v>0.12</v>
      </c>
      <c r="CE283" s="140">
        <v>0</v>
      </c>
      <c r="CF283" s="44">
        <v>8534.9699999999993</v>
      </c>
      <c r="CG283" s="60"/>
      <c r="CH283" s="28">
        <v>324885.01</v>
      </c>
      <c r="CI283" s="60"/>
      <c r="CJ283" s="64">
        <v>318660.17</v>
      </c>
      <c r="CK283" s="124"/>
      <c r="CN283" s="151"/>
    </row>
    <row r="284" spans="1:92" x14ac:dyDescent="0.25">
      <c r="A284" s="116" t="s">
        <v>632</v>
      </c>
      <c r="B284" s="24" t="s">
        <v>633</v>
      </c>
      <c r="C284" s="27" t="s">
        <v>613</v>
      </c>
      <c r="D284" s="27" t="s">
        <v>120</v>
      </c>
      <c r="E284" s="139">
        <v>232.79</v>
      </c>
      <c r="F284" s="68"/>
      <c r="G284" s="139">
        <v>108.82</v>
      </c>
      <c r="H284" s="139">
        <v>122.96999999999998</v>
      </c>
      <c r="I284" s="139">
        <v>122.96999999999998</v>
      </c>
      <c r="J284" s="68">
        <v>277</v>
      </c>
      <c r="K284" s="139">
        <v>168.31</v>
      </c>
      <c r="L284" s="139">
        <v>167.31</v>
      </c>
      <c r="M284" s="139">
        <v>64.48</v>
      </c>
      <c r="N284" s="139">
        <v>0</v>
      </c>
      <c r="O284" s="60"/>
      <c r="P284" s="132">
        <v>56.806678458949918</v>
      </c>
      <c r="Q284" s="132">
        <v>52.013321541050075</v>
      </c>
      <c r="R284" s="132">
        <v>64.193321541050096</v>
      </c>
      <c r="S284" s="132">
        <v>58.776678458949888</v>
      </c>
      <c r="T284" s="132">
        <v>0</v>
      </c>
      <c r="U284" s="132">
        <v>0</v>
      </c>
      <c r="V284" s="126"/>
      <c r="W284" s="140">
        <v>6.38</v>
      </c>
      <c r="X284" s="140">
        <v>5.56</v>
      </c>
      <c r="Y284" s="140">
        <v>0</v>
      </c>
      <c r="Z284" s="139">
        <v>750608.1</v>
      </c>
      <c r="AA284" s="60"/>
      <c r="AB284" s="140">
        <v>2.38</v>
      </c>
      <c r="AC284" s="28">
        <v>150121.62</v>
      </c>
      <c r="AE284" s="140">
        <v>0.84</v>
      </c>
      <c r="AF284" s="140">
        <v>0.32</v>
      </c>
      <c r="AG284" s="140">
        <v>0</v>
      </c>
      <c r="AH284" s="44">
        <v>72923.399999999994</v>
      </c>
      <c r="AI284" s="60"/>
      <c r="AJ284" s="140">
        <v>0.37</v>
      </c>
      <c r="AK284" s="140">
        <v>0.14000000000000001</v>
      </c>
      <c r="AL284" s="140">
        <v>0</v>
      </c>
      <c r="AM284" s="44">
        <v>32061.15</v>
      </c>
      <c r="AO284" s="28">
        <v>16.29</v>
      </c>
      <c r="AP284" s="117">
        <v>4.6099999999999994</v>
      </c>
      <c r="AQ284" s="117">
        <v>1.65</v>
      </c>
      <c r="AR284" s="44">
        <v>26408.52</v>
      </c>
      <c r="AS284" s="60"/>
      <c r="AT284" s="71">
        <v>0.37</v>
      </c>
      <c r="AU284" s="71">
        <v>0.25</v>
      </c>
      <c r="AV284" s="71">
        <v>0</v>
      </c>
      <c r="AW284" s="44">
        <v>41772.5</v>
      </c>
      <c r="AX284" s="60"/>
      <c r="AY284" s="140">
        <v>0.22</v>
      </c>
      <c r="AZ284" s="140">
        <v>0.08</v>
      </c>
      <c r="BA284" s="140">
        <v>0</v>
      </c>
      <c r="BB284" s="28">
        <v>17616.3</v>
      </c>
      <c r="BC284" s="60"/>
      <c r="BD284" s="140">
        <v>0.74</v>
      </c>
      <c r="BE284" s="140">
        <v>0.28000000000000003</v>
      </c>
      <c r="BF284" s="140">
        <v>0</v>
      </c>
      <c r="BG284" s="44">
        <v>26869.86</v>
      </c>
      <c r="BH284" s="60"/>
      <c r="BI284" s="139">
        <v>0.37</v>
      </c>
      <c r="BJ284" s="139">
        <v>0.14000000000000001</v>
      </c>
      <c r="BK284" s="139">
        <v>0</v>
      </c>
      <c r="BL284" s="44">
        <v>36537.42</v>
      </c>
      <c r="BM284" s="60"/>
      <c r="BN284" s="140">
        <v>0.56000000000000005</v>
      </c>
      <c r="BO284" s="140">
        <v>0.21</v>
      </c>
      <c r="BP284" s="140">
        <v>0</v>
      </c>
      <c r="BQ284" s="139">
        <v>20284.11</v>
      </c>
      <c r="BR284" s="60"/>
      <c r="BS284" s="140">
        <v>0.37</v>
      </c>
      <c r="BT284" s="140">
        <v>0.14000000000000001</v>
      </c>
      <c r="BU284" s="140">
        <v>0</v>
      </c>
      <c r="BV284" s="44">
        <v>55313.58</v>
      </c>
      <c r="BW284" s="60"/>
      <c r="BX284" s="140">
        <v>0.37</v>
      </c>
      <c r="BY284" s="140">
        <v>0.14000000000000001</v>
      </c>
      <c r="BZ284" s="140">
        <v>0</v>
      </c>
      <c r="CA284" s="44">
        <v>47724.78</v>
      </c>
      <c r="CB284" s="60"/>
      <c r="CC284" s="140">
        <v>0.74</v>
      </c>
      <c r="CD284" s="140">
        <v>0.28000000000000003</v>
      </c>
      <c r="CE284" s="140">
        <v>0</v>
      </c>
      <c r="CF284" s="44">
        <v>32243.22</v>
      </c>
      <c r="CG284" s="60"/>
      <c r="CH284" s="28">
        <v>1310484.56</v>
      </c>
      <c r="CI284" s="60"/>
      <c r="CJ284" s="64">
        <v>1284076.04</v>
      </c>
      <c r="CK284" s="124"/>
      <c r="CN284" s="151"/>
    </row>
    <row r="285" spans="1:92" x14ac:dyDescent="0.25">
      <c r="A285" s="116" t="s">
        <v>634</v>
      </c>
      <c r="B285" s="24" t="s">
        <v>635</v>
      </c>
      <c r="C285" s="27" t="s">
        <v>613</v>
      </c>
      <c r="D285" s="27" t="s">
        <v>131</v>
      </c>
      <c r="E285" s="139">
        <v>1186.99</v>
      </c>
      <c r="F285" s="68"/>
      <c r="G285" s="139">
        <v>0</v>
      </c>
      <c r="H285" s="139">
        <v>0</v>
      </c>
      <c r="I285" s="139">
        <v>1186.9899999999998</v>
      </c>
      <c r="J285" s="68">
        <v>278</v>
      </c>
      <c r="K285" s="139">
        <v>0</v>
      </c>
      <c r="L285" s="139">
        <v>0</v>
      </c>
      <c r="M285" s="139">
        <v>0</v>
      </c>
      <c r="N285" s="139">
        <v>1186.9899999999998</v>
      </c>
      <c r="O285" s="60"/>
      <c r="P285" s="132">
        <v>0</v>
      </c>
      <c r="Q285" s="132">
        <v>0</v>
      </c>
      <c r="R285" s="132">
        <v>0</v>
      </c>
      <c r="S285" s="132">
        <v>0</v>
      </c>
      <c r="T285" s="132">
        <v>631</v>
      </c>
      <c r="U285" s="132">
        <v>555.98999999999978</v>
      </c>
      <c r="V285" s="126"/>
      <c r="W285" s="140">
        <v>0</v>
      </c>
      <c r="X285" s="140">
        <v>0</v>
      </c>
      <c r="Y285" s="140">
        <v>53.78</v>
      </c>
      <c r="Z285" s="139">
        <v>3881087.48</v>
      </c>
      <c r="AA285" s="60"/>
      <c r="AB285" s="140">
        <v>17.920000000000002</v>
      </c>
      <c r="AC285" s="28">
        <v>1293566.45</v>
      </c>
      <c r="AE285" s="140">
        <v>0</v>
      </c>
      <c r="AF285" s="140">
        <v>0</v>
      </c>
      <c r="AG285" s="140">
        <v>5.93</v>
      </c>
      <c r="AH285" s="44">
        <v>427944.38</v>
      </c>
      <c r="AI285" s="60"/>
      <c r="AJ285" s="140">
        <v>0</v>
      </c>
      <c r="AK285" s="140">
        <v>0</v>
      </c>
      <c r="AL285" s="140">
        <v>1.97</v>
      </c>
      <c r="AM285" s="44">
        <v>142167.01999999999</v>
      </c>
      <c r="AO285" s="28">
        <v>81.179999999999993</v>
      </c>
      <c r="AP285" s="117">
        <v>23.95</v>
      </c>
      <c r="AQ285" s="117">
        <v>8.41</v>
      </c>
      <c r="AR285" s="44">
        <v>132892.63</v>
      </c>
      <c r="AS285" s="60"/>
      <c r="AT285" s="71">
        <v>0</v>
      </c>
      <c r="AU285" s="71">
        <v>0</v>
      </c>
      <c r="AV285" s="71">
        <v>4.74</v>
      </c>
      <c r="AW285" s="44">
        <v>371687.1</v>
      </c>
      <c r="AX285" s="60"/>
      <c r="AY285" s="140">
        <v>0</v>
      </c>
      <c r="AZ285" s="140">
        <v>0</v>
      </c>
      <c r="BA285" s="140">
        <v>1.58</v>
      </c>
      <c r="BB285" s="28">
        <v>92779.18</v>
      </c>
      <c r="BC285" s="60"/>
      <c r="BD285" s="140">
        <v>0</v>
      </c>
      <c r="BE285" s="140">
        <v>0</v>
      </c>
      <c r="BF285" s="140">
        <v>5.93</v>
      </c>
      <c r="BG285" s="44">
        <v>156213.99</v>
      </c>
      <c r="BH285" s="60"/>
      <c r="BI285" s="139">
        <v>0</v>
      </c>
      <c r="BJ285" s="139">
        <v>0</v>
      </c>
      <c r="BK285" s="139">
        <v>1.97</v>
      </c>
      <c r="BL285" s="44">
        <v>141134.74</v>
      </c>
      <c r="BM285" s="60"/>
      <c r="BN285" s="140">
        <v>0</v>
      </c>
      <c r="BO285" s="140">
        <v>0</v>
      </c>
      <c r="BP285" s="140">
        <v>3.95</v>
      </c>
      <c r="BQ285" s="139">
        <v>104054.85</v>
      </c>
      <c r="BR285" s="60"/>
      <c r="BS285" s="140">
        <v>0</v>
      </c>
      <c r="BT285" s="140">
        <v>0</v>
      </c>
      <c r="BU285" s="140">
        <v>1.97</v>
      </c>
      <c r="BV285" s="44">
        <v>213662.26</v>
      </c>
      <c r="BW285" s="60"/>
      <c r="BX285" s="140">
        <v>0</v>
      </c>
      <c r="BY285" s="140">
        <v>0</v>
      </c>
      <c r="BZ285" s="140">
        <v>1.97</v>
      </c>
      <c r="CA285" s="44">
        <v>184348.66</v>
      </c>
      <c r="CB285" s="60"/>
      <c r="CC285" s="140">
        <v>0</v>
      </c>
      <c r="CD285" s="140">
        <v>0</v>
      </c>
      <c r="CE285" s="140">
        <v>5.93</v>
      </c>
      <c r="CF285" s="44">
        <v>187453.23</v>
      </c>
      <c r="CG285" s="60"/>
      <c r="CH285" s="28">
        <v>7328991.9699999988</v>
      </c>
      <c r="CI285" s="60"/>
      <c r="CJ285" s="64">
        <v>7196099.3399999989</v>
      </c>
      <c r="CK285" s="124"/>
      <c r="CN285" s="151"/>
    </row>
    <row r="286" spans="1:92" x14ac:dyDescent="0.25">
      <c r="A286" s="116" t="s">
        <v>636</v>
      </c>
      <c r="B286" s="24" t="s">
        <v>637</v>
      </c>
      <c r="C286" s="27" t="s">
        <v>613</v>
      </c>
      <c r="D286" s="27" t="s">
        <v>12</v>
      </c>
      <c r="E286" s="139">
        <v>473.45</v>
      </c>
      <c r="F286" s="68"/>
      <c r="G286" s="139">
        <v>120.82</v>
      </c>
      <c r="H286" s="139">
        <v>183.30999999999997</v>
      </c>
      <c r="I286" s="139">
        <v>350.29999999999995</v>
      </c>
      <c r="J286" s="68">
        <v>279</v>
      </c>
      <c r="K286" s="139">
        <v>194.98</v>
      </c>
      <c r="L286" s="139">
        <v>192.64999999999998</v>
      </c>
      <c r="M286" s="139">
        <v>111.47999999999999</v>
      </c>
      <c r="N286" s="139">
        <v>166.99</v>
      </c>
      <c r="O286" s="60"/>
      <c r="P286" s="132">
        <v>38.46790626591951</v>
      </c>
      <c r="Q286" s="132">
        <v>82.352093734080484</v>
      </c>
      <c r="R286" s="132">
        <v>58.364111054508399</v>
      </c>
      <c r="S286" s="132">
        <v>124.94588894549157</v>
      </c>
      <c r="T286" s="132">
        <v>53.167982679572091</v>
      </c>
      <c r="U286" s="132">
        <v>113.82201732042792</v>
      </c>
      <c r="V286" s="126"/>
      <c r="W286" s="140">
        <v>6.68</v>
      </c>
      <c r="X286" s="140">
        <v>7.91</v>
      </c>
      <c r="Y286" s="140">
        <v>7.21</v>
      </c>
      <c r="Z286" s="139">
        <v>1437517.21</v>
      </c>
      <c r="AA286" s="60"/>
      <c r="AB286" s="140">
        <v>5.32</v>
      </c>
      <c r="AC286" s="28">
        <v>356861.67</v>
      </c>
      <c r="AE286" s="140">
        <v>0.97</v>
      </c>
      <c r="AF286" s="140">
        <v>0.55000000000000004</v>
      </c>
      <c r="AG286" s="140">
        <v>0.83</v>
      </c>
      <c r="AH286" s="44">
        <v>155452.57999999999</v>
      </c>
      <c r="AI286" s="60"/>
      <c r="AJ286" s="140">
        <v>0.43</v>
      </c>
      <c r="AK286" s="140">
        <v>0.24</v>
      </c>
      <c r="AL286" s="140">
        <v>0.27</v>
      </c>
      <c r="AM286" s="44">
        <v>61604.37</v>
      </c>
      <c r="AO286" s="28">
        <v>31.019999999999996</v>
      </c>
      <c r="AP286" s="117">
        <v>7.0500000000000007</v>
      </c>
      <c r="AQ286" s="117">
        <v>3.35</v>
      </c>
      <c r="AR286" s="44">
        <v>48272.51</v>
      </c>
      <c r="AS286" s="60"/>
      <c r="AT286" s="71">
        <v>0.43</v>
      </c>
      <c r="AU286" s="71">
        <v>0.44</v>
      </c>
      <c r="AV286" s="71">
        <v>0.66</v>
      </c>
      <c r="AW286" s="44">
        <v>110370.15</v>
      </c>
      <c r="AX286" s="60"/>
      <c r="AY286" s="140">
        <v>0.25</v>
      </c>
      <c r="AZ286" s="140">
        <v>0.14000000000000001</v>
      </c>
      <c r="BA286" s="140">
        <v>0.22</v>
      </c>
      <c r="BB286" s="28">
        <v>35819.81</v>
      </c>
      <c r="BC286" s="60"/>
      <c r="BD286" s="140">
        <v>0.86</v>
      </c>
      <c r="BE286" s="140">
        <v>0.49</v>
      </c>
      <c r="BF286" s="140">
        <v>0.83</v>
      </c>
      <c r="BG286" s="44">
        <v>57427.74</v>
      </c>
      <c r="BH286" s="60"/>
      <c r="BI286" s="139">
        <v>0.43</v>
      </c>
      <c r="BJ286" s="139">
        <v>0.24</v>
      </c>
      <c r="BK286" s="139">
        <v>0.27</v>
      </c>
      <c r="BL286" s="44">
        <v>67343.48</v>
      </c>
      <c r="BM286" s="60"/>
      <c r="BN286" s="140">
        <v>0.64</v>
      </c>
      <c r="BO286" s="140">
        <v>0.37</v>
      </c>
      <c r="BP286" s="140">
        <v>0.55000000000000004</v>
      </c>
      <c r="BQ286" s="139">
        <v>41095.08</v>
      </c>
      <c r="BR286" s="60"/>
      <c r="BS286" s="140">
        <v>0.43</v>
      </c>
      <c r="BT286" s="140">
        <v>0.24</v>
      </c>
      <c r="BU286" s="140">
        <v>0.27</v>
      </c>
      <c r="BV286" s="44">
        <v>101950.52</v>
      </c>
      <c r="BW286" s="60"/>
      <c r="BX286" s="140">
        <v>0.43</v>
      </c>
      <c r="BY286" s="140">
        <v>0.24</v>
      </c>
      <c r="BZ286" s="140">
        <v>0.27</v>
      </c>
      <c r="CA286" s="44">
        <v>87963.32</v>
      </c>
      <c r="CB286" s="60"/>
      <c r="CC286" s="140">
        <v>0.86</v>
      </c>
      <c r="CD286" s="140">
        <v>0.49</v>
      </c>
      <c r="CE286" s="140">
        <v>0.83</v>
      </c>
      <c r="CF286" s="44">
        <v>68911.98</v>
      </c>
      <c r="CG286" s="60"/>
      <c r="CH286" s="28">
        <v>2630590.42</v>
      </c>
      <c r="CI286" s="60"/>
      <c r="CJ286" s="64">
        <v>2582317.91</v>
      </c>
      <c r="CK286" s="124"/>
      <c r="CN286" s="151"/>
    </row>
    <row r="287" spans="1:92" x14ac:dyDescent="0.25">
      <c r="A287" s="116" t="s">
        <v>638</v>
      </c>
      <c r="B287" s="24" t="s">
        <v>639</v>
      </c>
      <c r="C287" s="27" t="s">
        <v>613</v>
      </c>
      <c r="D287" s="27" t="s">
        <v>12</v>
      </c>
      <c r="E287" s="139">
        <v>362.29</v>
      </c>
      <c r="F287" s="68"/>
      <c r="G287" s="139">
        <v>102.32</v>
      </c>
      <c r="H287" s="139">
        <v>136.31</v>
      </c>
      <c r="I287" s="139">
        <v>258.14</v>
      </c>
      <c r="J287" s="68">
        <v>280</v>
      </c>
      <c r="K287" s="139">
        <v>155.63999999999999</v>
      </c>
      <c r="L287" s="139">
        <v>153.80999999999997</v>
      </c>
      <c r="M287" s="139">
        <v>84.82</v>
      </c>
      <c r="N287" s="139">
        <v>121.83</v>
      </c>
      <c r="O287" s="60"/>
      <c r="P287" s="132">
        <v>53.365588414803305</v>
      </c>
      <c r="Q287" s="132">
        <v>48.954411585196688</v>
      </c>
      <c r="R287" s="132">
        <v>71.093269710924929</v>
      </c>
      <c r="S287" s="132">
        <v>65.216730289075073</v>
      </c>
      <c r="T287" s="132">
        <v>63.541141874271766</v>
      </c>
      <c r="U287" s="132">
        <v>58.288858125728233</v>
      </c>
      <c r="V287" s="126"/>
      <c r="W287" s="140">
        <v>6</v>
      </c>
      <c r="X287" s="140">
        <v>6.16</v>
      </c>
      <c r="Y287" s="140">
        <v>5.5</v>
      </c>
      <c r="Z287" s="139">
        <v>1161351.3999999999</v>
      </c>
      <c r="AA287" s="60"/>
      <c r="AB287" s="140">
        <v>4.26</v>
      </c>
      <c r="AC287" s="28">
        <v>285178.78000000003</v>
      </c>
      <c r="AE287" s="140">
        <v>0.77</v>
      </c>
      <c r="AF287" s="140">
        <v>0.42</v>
      </c>
      <c r="AG287" s="140">
        <v>0.6</v>
      </c>
      <c r="AH287" s="44">
        <v>118108.95</v>
      </c>
      <c r="AI287" s="60"/>
      <c r="AJ287" s="140">
        <v>0.34</v>
      </c>
      <c r="AK287" s="140">
        <v>0.18</v>
      </c>
      <c r="AL287" s="140">
        <v>0.2</v>
      </c>
      <c r="AM287" s="44">
        <v>47123</v>
      </c>
      <c r="AO287" s="28">
        <v>24.900000000000002</v>
      </c>
      <c r="AP287" s="117">
        <v>7.18</v>
      </c>
      <c r="AQ287" s="117">
        <v>2.56</v>
      </c>
      <c r="AR287" s="44">
        <v>40548.58</v>
      </c>
      <c r="AS287" s="60"/>
      <c r="AT287" s="71">
        <v>0.34</v>
      </c>
      <c r="AU287" s="71">
        <v>0.33</v>
      </c>
      <c r="AV287" s="71">
        <v>0.48</v>
      </c>
      <c r="AW287" s="44">
        <v>82780.45</v>
      </c>
      <c r="AX287" s="60"/>
      <c r="AY287" s="140">
        <v>0.2</v>
      </c>
      <c r="AZ287" s="140">
        <v>0.11</v>
      </c>
      <c r="BA287" s="140">
        <v>0.16</v>
      </c>
      <c r="BB287" s="28">
        <v>27598.87</v>
      </c>
      <c r="BC287" s="60"/>
      <c r="BD287" s="140">
        <v>0.69</v>
      </c>
      <c r="BE287" s="140">
        <v>0.37</v>
      </c>
      <c r="BF287" s="140">
        <v>0.6</v>
      </c>
      <c r="BG287" s="44">
        <v>43729.38</v>
      </c>
      <c r="BH287" s="60"/>
      <c r="BI287" s="139">
        <v>0.34</v>
      </c>
      <c r="BJ287" s="139">
        <v>0.18</v>
      </c>
      <c r="BK287" s="139">
        <v>0.2</v>
      </c>
      <c r="BL287" s="44">
        <v>51582.239999999998</v>
      </c>
      <c r="BM287" s="60"/>
      <c r="BN287" s="140">
        <v>0.51</v>
      </c>
      <c r="BO287" s="140">
        <v>0.28000000000000003</v>
      </c>
      <c r="BP287" s="140">
        <v>0.4</v>
      </c>
      <c r="BQ287" s="139">
        <v>31348.17</v>
      </c>
      <c r="BR287" s="60"/>
      <c r="BS287" s="140">
        <v>0.34</v>
      </c>
      <c r="BT287" s="140">
        <v>0.18</v>
      </c>
      <c r="BU287" s="140">
        <v>0.2</v>
      </c>
      <c r="BV287" s="44">
        <v>78089.759999999995</v>
      </c>
      <c r="BW287" s="60"/>
      <c r="BX287" s="140">
        <v>0.34</v>
      </c>
      <c r="BY287" s="140">
        <v>0.18</v>
      </c>
      <c r="BZ287" s="140">
        <v>0.2</v>
      </c>
      <c r="CA287" s="44">
        <v>67376.160000000003</v>
      </c>
      <c r="CB287" s="60"/>
      <c r="CC287" s="140">
        <v>0.69</v>
      </c>
      <c r="CD287" s="140">
        <v>0.37</v>
      </c>
      <c r="CE287" s="140">
        <v>0.6</v>
      </c>
      <c r="CF287" s="44">
        <v>52474.26</v>
      </c>
      <c r="CG287" s="60"/>
      <c r="CH287" s="28">
        <v>2087290</v>
      </c>
      <c r="CI287" s="60"/>
      <c r="CJ287" s="64">
        <v>2046741.42</v>
      </c>
      <c r="CK287" s="124"/>
      <c r="CN287" s="151"/>
    </row>
    <row r="288" spans="1:92" x14ac:dyDescent="0.25">
      <c r="A288" s="116" t="s">
        <v>640</v>
      </c>
      <c r="B288" s="24" t="s">
        <v>641</v>
      </c>
      <c r="C288" s="27" t="s">
        <v>642</v>
      </c>
      <c r="D288" s="27" t="s">
        <v>120</v>
      </c>
      <c r="E288" s="139">
        <v>229.21</v>
      </c>
      <c r="F288" s="68"/>
      <c r="G288" s="139">
        <v>104.82</v>
      </c>
      <c r="H288" s="139">
        <v>121.64</v>
      </c>
      <c r="I288" s="139">
        <v>121.64</v>
      </c>
      <c r="J288" s="68">
        <v>281</v>
      </c>
      <c r="K288" s="139">
        <v>162.38999999999999</v>
      </c>
      <c r="L288" s="139">
        <v>159.63999999999999</v>
      </c>
      <c r="M288" s="139">
        <v>66.819999999999993</v>
      </c>
      <c r="N288" s="139">
        <v>0</v>
      </c>
      <c r="O288" s="60"/>
      <c r="P288" s="132">
        <v>59.246489446259829</v>
      </c>
      <c r="Q288" s="132">
        <v>45.573510553740164</v>
      </c>
      <c r="R288" s="132">
        <v>68.753510553740185</v>
      </c>
      <c r="S288" s="132">
        <v>52.886489446259816</v>
      </c>
      <c r="T288" s="132">
        <v>0</v>
      </c>
      <c r="U288" s="132">
        <v>0</v>
      </c>
      <c r="V288" s="126"/>
      <c r="W288" s="140">
        <v>6.22</v>
      </c>
      <c r="X288" s="140">
        <v>5.55</v>
      </c>
      <c r="Y288" s="140">
        <v>0</v>
      </c>
      <c r="Z288" s="139">
        <v>739921.05</v>
      </c>
      <c r="AA288" s="60"/>
      <c r="AB288" s="140">
        <v>2.35</v>
      </c>
      <c r="AC288" s="28">
        <v>147984.21</v>
      </c>
      <c r="AE288" s="140">
        <v>0.81</v>
      </c>
      <c r="AF288" s="140">
        <v>0.33</v>
      </c>
      <c r="AG288" s="140">
        <v>0</v>
      </c>
      <c r="AH288" s="44">
        <v>71666.100000000006</v>
      </c>
      <c r="AI288" s="60"/>
      <c r="AJ288" s="140">
        <v>0.36</v>
      </c>
      <c r="AK288" s="140">
        <v>0.14000000000000001</v>
      </c>
      <c r="AL288" s="140">
        <v>0</v>
      </c>
      <c r="AM288" s="44">
        <v>31432.5</v>
      </c>
      <c r="AO288" s="28">
        <v>16.05</v>
      </c>
      <c r="AP288" s="117">
        <v>4.76</v>
      </c>
      <c r="AQ288" s="117">
        <v>1.62</v>
      </c>
      <c r="AR288" s="44">
        <v>26283.599999999999</v>
      </c>
      <c r="AS288" s="60"/>
      <c r="AT288" s="71">
        <v>0.36</v>
      </c>
      <c r="AU288" s="71">
        <v>0.26</v>
      </c>
      <c r="AV288" s="71">
        <v>0</v>
      </c>
      <c r="AW288" s="44">
        <v>41772.5</v>
      </c>
      <c r="AX288" s="60"/>
      <c r="AY288" s="140">
        <v>0.21</v>
      </c>
      <c r="AZ288" s="140">
        <v>0.08</v>
      </c>
      <c r="BA288" s="140">
        <v>0</v>
      </c>
      <c r="BB288" s="28">
        <v>17029.09</v>
      </c>
      <c r="BC288" s="60"/>
      <c r="BD288" s="140">
        <v>0.72</v>
      </c>
      <c r="BE288" s="140">
        <v>0.28999999999999998</v>
      </c>
      <c r="BF288" s="140">
        <v>0</v>
      </c>
      <c r="BG288" s="44">
        <v>26606.43</v>
      </c>
      <c r="BH288" s="60"/>
      <c r="BI288" s="139">
        <v>0.36</v>
      </c>
      <c r="BJ288" s="139">
        <v>0.14000000000000001</v>
      </c>
      <c r="BK288" s="139">
        <v>0</v>
      </c>
      <c r="BL288" s="44">
        <v>35821</v>
      </c>
      <c r="BM288" s="60"/>
      <c r="BN288" s="140">
        <v>0.54</v>
      </c>
      <c r="BO288" s="140">
        <v>0.22</v>
      </c>
      <c r="BP288" s="140">
        <v>0</v>
      </c>
      <c r="BQ288" s="139">
        <v>20020.68</v>
      </c>
      <c r="BR288" s="60"/>
      <c r="BS288" s="140">
        <v>0.36</v>
      </c>
      <c r="BT288" s="140">
        <v>0.14000000000000001</v>
      </c>
      <c r="BU288" s="140">
        <v>0</v>
      </c>
      <c r="BV288" s="44">
        <v>54229</v>
      </c>
      <c r="BW288" s="60"/>
      <c r="BX288" s="140">
        <v>0.36</v>
      </c>
      <c r="BY288" s="140">
        <v>0.14000000000000001</v>
      </c>
      <c r="BZ288" s="140">
        <v>0</v>
      </c>
      <c r="CA288" s="44">
        <v>46789</v>
      </c>
      <c r="CB288" s="60"/>
      <c r="CC288" s="140">
        <v>0.72</v>
      </c>
      <c r="CD288" s="140">
        <v>0.28999999999999998</v>
      </c>
      <c r="CE288" s="140">
        <v>0</v>
      </c>
      <c r="CF288" s="44">
        <v>31927.11</v>
      </c>
      <c r="CG288" s="60"/>
      <c r="CH288" s="28">
        <v>1291482.27</v>
      </c>
      <c r="CI288" s="60"/>
      <c r="CJ288" s="64">
        <v>1265198.67</v>
      </c>
      <c r="CK288" s="124"/>
      <c r="CN288" s="151"/>
    </row>
    <row r="289" spans="1:92" x14ac:dyDescent="0.25">
      <c r="A289" s="116" t="s">
        <v>643</v>
      </c>
      <c r="B289" s="24" t="s">
        <v>644</v>
      </c>
      <c r="C289" s="27" t="s">
        <v>642</v>
      </c>
      <c r="D289" s="27" t="s">
        <v>120</v>
      </c>
      <c r="E289" s="139">
        <v>101.4</v>
      </c>
      <c r="F289" s="68"/>
      <c r="G289" s="139">
        <v>45</v>
      </c>
      <c r="H289" s="139">
        <v>55.15</v>
      </c>
      <c r="I289" s="139">
        <v>55.15</v>
      </c>
      <c r="J289" s="68">
        <v>282</v>
      </c>
      <c r="K289" s="139">
        <v>63.569999999999993</v>
      </c>
      <c r="L289" s="139">
        <v>62.319999999999993</v>
      </c>
      <c r="M289" s="139">
        <v>37.83</v>
      </c>
      <c r="N289" s="139">
        <v>0</v>
      </c>
      <c r="O289" s="60"/>
      <c r="P289" s="132">
        <v>15.425361957064402</v>
      </c>
      <c r="Q289" s="132">
        <v>29.574638042935597</v>
      </c>
      <c r="R289" s="132">
        <v>18.904638042935595</v>
      </c>
      <c r="S289" s="132">
        <v>36.245361957064404</v>
      </c>
      <c r="T289" s="132">
        <v>0</v>
      </c>
      <c r="U289" s="132">
        <v>0</v>
      </c>
      <c r="V289" s="126"/>
      <c r="W289" s="140">
        <v>2.5</v>
      </c>
      <c r="X289" s="140">
        <v>2.39</v>
      </c>
      <c r="Y289" s="140">
        <v>0</v>
      </c>
      <c r="Z289" s="139">
        <v>307409.84999999998</v>
      </c>
      <c r="AA289" s="60"/>
      <c r="AB289" s="140">
        <v>0.97</v>
      </c>
      <c r="AC289" s="28">
        <v>61481.97</v>
      </c>
      <c r="AE289" s="140">
        <v>0.31</v>
      </c>
      <c r="AF289" s="140">
        <v>0.18</v>
      </c>
      <c r="AG289" s="140">
        <v>0</v>
      </c>
      <c r="AH289" s="44">
        <v>30803.85</v>
      </c>
      <c r="AI289" s="60"/>
      <c r="AJ289" s="140">
        <v>0.14000000000000001</v>
      </c>
      <c r="AK289" s="140">
        <v>0.08</v>
      </c>
      <c r="AL289" s="140">
        <v>0</v>
      </c>
      <c r="AM289" s="44">
        <v>13830.3</v>
      </c>
      <c r="AO289" s="28">
        <v>6.6999999999999993</v>
      </c>
      <c r="AP289" s="117">
        <v>1.54</v>
      </c>
      <c r="AQ289" s="117">
        <v>0.71</v>
      </c>
      <c r="AR289" s="44">
        <v>10440.879999999999</v>
      </c>
      <c r="AS289" s="60"/>
      <c r="AT289" s="71">
        <v>0.14000000000000001</v>
      </c>
      <c r="AU289" s="71">
        <v>0.15</v>
      </c>
      <c r="AV289" s="71">
        <v>0</v>
      </c>
      <c r="AW289" s="44">
        <v>19538.75</v>
      </c>
      <c r="AX289" s="60"/>
      <c r="AY289" s="140">
        <v>0.08</v>
      </c>
      <c r="AZ289" s="140">
        <v>0.05</v>
      </c>
      <c r="BA289" s="140">
        <v>0</v>
      </c>
      <c r="BB289" s="28">
        <v>7633.73</v>
      </c>
      <c r="BC289" s="60"/>
      <c r="BD289" s="140">
        <v>0.28000000000000003</v>
      </c>
      <c r="BE289" s="140">
        <v>0.16</v>
      </c>
      <c r="BF289" s="140">
        <v>0</v>
      </c>
      <c r="BG289" s="44">
        <v>11590.92</v>
      </c>
      <c r="BH289" s="60"/>
      <c r="BI289" s="139">
        <v>0.14000000000000001</v>
      </c>
      <c r="BJ289" s="139">
        <v>0.08</v>
      </c>
      <c r="BK289" s="139">
        <v>0</v>
      </c>
      <c r="BL289" s="44">
        <v>15761.24</v>
      </c>
      <c r="BM289" s="60"/>
      <c r="BN289" s="140">
        <v>0.21</v>
      </c>
      <c r="BO289" s="140">
        <v>0.12</v>
      </c>
      <c r="BP289" s="140">
        <v>0</v>
      </c>
      <c r="BQ289" s="139">
        <v>8693.19</v>
      </c>
      <c r="BR289" s="60"/>
      <c r="BS289" s="140">
        <v>0.14000000000000001</v>
      </c>
      <c r="BT289" s="140">
        <v>0.08</v>
      </c>
      <c r="BU289" s="140">
        <v>0</v>
      </c>
      <c r="BV289" s="44">
        <v>23860.76</v>
      </c>
      <c r="BW289" s="60"/>
      <c r="BX289" s="140">
        <v>0.14000000000000001</v>
      </c>
      <c r="BY289" s="140">
        <v>0.08</v>
      </c>
      <c r="BZ289" s="140">
        <v>0</v>
      </c>
      <c r="CA289" s="44">
        <v>20587.16</v>
      </c>
      <c r="CB289" s="60"/>
      <c r="CC289" s="140">
        <v>0.28000000000000003</v>
      </c>
      <c r="CD289" s="140">
        <v>0.16</v>
      </c>
      <c r="CE289" s="140">
        <v>0</v>
      </c>
      <c r="CF289" s="44">
        <v>13908.84</v>
      </c>
      <c r="CG289" s="60"/>
      <c r="CH289" s="28">
        <v>545541.43999999994</v>
      </c>
      <c r="CI289" s="60"/>
      <c r="CJ289" s="64">
        <v>535100.55999999994</v>
      </c>
      <c r="CK289" s="124"/>
      <c r="CN289" s="151"/>
    </row>
    <row r="290" spans="1:92" x14ac:dyDescent="0.25">
      <c r="A290" s="116" t="s">
        <v>645</v>
      </c>
      <c r="B290" s="24" t="s">
        <v>646</v>
      </c>
      <c r="C290" s="27" t="s">
        <v>642</v>
      </c>
      <c r="D290" s="27" t="s">
        <v>120</v>
      </c>
      <c r="E290" s="139">
        <v>197.29</v>
      </c>
      <c r="F290" s="68"/>
      <c r="G290" s="139">
        <v>87.309999999999988</v>
      </c>
      <c r="H290" s="139">
        <v>107.14999999999999</v>
      </c>
      <c r="I290" s="139">
        <v>107.14999999999999</v>
      </c>
      <c r="J290" s="68">
        <v>283</v>
      </c>
      <c r="K290" s="139">
        <v>133.13</v>
      </c>
      <c r="L290" s="139">
        <v>130.29999999999998</v>
      </c>
      <c r="M290" s="139">
        <v>64.16</v>
      </c>
      <c r="N290" s="139">
        <v>0</v>
      </c>
      <c r="O290" s="60"/>
      <c r="P290" s="132">
        <v>44.449706880592409</v>
      </c>
      <c r="Q290" s="132">
        <v>42.860293119407579</v>
      </c>
      <c r="R290" s="132">
        <v>54.550293119407591</v>
      </c>
      <c r="S290" s="132">
        <v>52.5997068805924</v>
      </c>
      <c r="T290" s="132">
        <v>0</v>
      </c>
      <c r="U290" s="132">
        <v>0</v>
      </c>
      <c r="V290" s="126"/>
      <c r="W290" s="140">
        <v>5.0999999999999996</v>
      </c>
      <c r="X290" s="140">
        <v>4.83</v>
      </c>
      <c r="Y290" s="140">
        <v>0</v>
      </c>
      <c r="Z290" s="139">
        <v>624249.44999999995</v>
      </c>
      <c r="AA290" s="60"/>
      <c r="AB290" s="140">
        <v>1.98</v>
      </c>
      <c r="AC290" s="28">
        <v>124849.89</v>
      </c>
      <c r="AE290" s="140">
        <v>0.66</v>
      </c>
      <c r="AF290" s="140">
        <v>0.32</v>
      </c>
      <c r="AG290" s="140">
        <v>0</v>
      </c>
      <c r="AH290" s="44">
        <v>61607.7</v>
      </c>
      <c r="AI290" s="60"/>
      <c r="AJ290" s="140">
        <v>0.28999999999999998</v>
      </c>
      <c r="AK290" s="140">
        <v>0.14000000000000001</v>
      </c>
      <c r="AL290" s="140">
        <v>0</v>
      </c>
      <c r="AM290" s="44">
        <v>27031.95</v>
      </c>
      <c r="AO290" s="28">
        <v>13.57</v>
      </c>
      <c r="AP290" s="117">
        <v>3.8199999999999994</v>
      </c>
      <c r="AQ290" s="117">
        <v>1.39</v>
      </c>
      <c r="AR290" s="44">
        <v>21981.78</v>
      </c>
      <c r="AS290" s="60"/>
      <c r="AT290" s="71">
        <v>0.28999999999999998</v>
      </c>
      <c r="AU290" s="71">
        <v>0.25</v>
      </c>
      <c r="AV290" s="71">
        <v>0</v>
      </c>
      <c r="AW290" s="44">
        <v>36382.5</v>
      </c>
      <c r="AX290" s="60"/>
      <c r="AY290" s="140">
        <v>0.17</v>
      </c>
      <c r="AZ290" s="140">
        <v>0.08</v>
      </c>
      <c r="BA290" s="140">
        <v>0</v>
      </c>
      <c r="BB290" s="28">
        <v>14680.25</v>
      </c>
      <c r="BC290" s="60"/>
      <c r="BD290" s="140">
        <v>0.59</v>
      </c>
      <c r="BE290" s="140">
        <v>0.28000000000000003</v>
      </c>
      <c r="BF290" s="140">
        <v>0</v>
      </c>
      <c r="BG290" s="44">
        <v>22918.41</v>
      </c>
      <c r="BH290" s="60"/>
      <c r="BI290" s="139">
        <v>0.28999999999999998</v>
      </c>
      <c r="BJ290" s="139">
        <v>0.14000000000000001</v>
      </c>
      <c r="BK290" s="139">
        <v>0</v>
      </c>
      <c r="BL290" s="44">
        <v>30806.06</v>
      </c>
      <c r="BM290" s="60"/>
      <c r="BN290" s="140">
        <v>0.44</v>
      </c>
      <c r="BO290" s="140">
        <v>0.21</v>
      </c>
      <c r="BP290" s="140">
        <v>0</v>
      </c>
      <c r="BQ290" s="139">
        <v>17122.95</v>
      </c>
      <c r="BR290" s="60"/>
      <c r="BS290" s="140">
        <v>0.28999999999999998</v>
      </c>
      <c r="BT290" s="140">
        <v>0.14000000000000001</v>
      </c>
      <c r="BU290" s="140">
        <v>0</v>
      </c>
      <c r="BV290" s="44">
        <v>46636.94</v>
      </c>
      <c r="BW290" s="60"/>
      <c r="BX290" s="140">
        <v>0.28999999999999998</v>
      </c>
      <c r="BY290" s="140">
        <v>0.14000000000000001</v>
      </c>
      <c r="BZ290" s="140">
        <v>0</v>
      </c>
      <c r="CA290" s="44">
        <v>40238.54</v>
      </c>
      <c r="CB290" s="60"/>
      <c r="CC290" s="140">
        <v>0.59</v>
      </c>
      <c r="CD290" s="140">
        <v>0.28000000000000003</v>
      </c>
      <c r="CE290" s="140">
        <v>0</v>
      </c>
      <c r="CF290" s="44">
        <v>27501.57</v>
      </c>
      <c r="CG290" s="60"/>
      <c r="CH290" s="28">
        <v>1096007.99</v>
      </c>
      <c r="CI290" s="60"/>
      <c r="CJ290" s="64">
        <v>1074026.21</v>
      </c>
      <c r="CK290" s="124"/>
      <c r="CN290" s="151"/>
    </row>
    <row r="291" spans="1:92" x14ac:dyDescent="0.25">
      <c r="A291" s="116" t="s">
        <v>647</v>
      </c>
      <c r="B291" s="24" t="s">
        <v>648</v>
      </c>
      <c r="C291" s="27" t="s">
        <v>642</v>
      </c>
      <c r="D291" s="27" t="s">
        <v>120</v>
      </c>
      <c r="E291" s="139">
        <v>284.25</v>
      </c>
      <c r="F291" s="68"/>
      <c r="G291" s="139">
        <v>130</v>
      </c>
      <c r="H291" s="139">
        <v>152</v>
      </c>
      <c r="I291" s="139">
        <v>152</v>
      </c>
      <c r="J291" s="68">
        <v>284</v>
      </c>
      <c r="K291" s="139">
        <v>198.25</v>
      </c>
      <c r="L291" s="139">
        <v>196</v>
      </c>
      <c r="M291" s="139">
        <v>86</v>
      </c>
      <c r="N291" s="139">
        <v>0</v>
      </c>
      <c r="O291" s="60"/>
      <c r="P291" s="132">
        <v>45.638297872340424</v>
      </c>
      <c r="Q291" s="132">
        <v>84.361702127659584</v>
      </c>
      <c r="R291" s="132">
        <v>53.361702127659576</v>
      </c>
      <c r="S291" s="132">
        <v>98.638297872340416</v>
      </c>
      <c r="T291" s="132">
        <v>0</v>
      </c>
      <c r="U291" s="132">
        <v>0</v>
      </c>
      <c r="V291" s="126"/>
      <c r="W291" s="140">
        <v>7.26</v>
      </c>
      <c r="X291" s="140">
        <v>6.61</v>
      </c>
      <c r="Y291" s="140">
        <v>0</v>
      </c>
      <c r="Z291" s="139">
        <v>871937.55</v>
      </c>
      <c r="AA291" s="60"/>
      <c r="AB291" s="140">
        <v>2.77</v>
      </c>
      <c r="AC291" s="28">
        <v>174387.51</v>
      </c>
      <c r="AE291" s="140">
        <v>0.99</v>
      </c>
      <c r="AF291" s="140">
        <v>0.43</v>
      </c>
      <c r="AG291" s="140">
        <v>0</v>
      </c>
      <c r="AH291" s="44">
        <v>89268.3</v>
      </c>
      <c r="AI291" s="60"/>
      <c r="AJ291" s="140">
        <v>0.44</v>
      </c>
      <c r="AK291" s="140">
        <v>0.19</v>
      </c>
      <c r="AL291" s="140">
        <v>0</v>
      </c>
      <c r="AM291" s="44">
        <v>39604.949999999997</v>
      </c>
      <c r="AO291" s="28">
        <v>19.060000000000002</v>
      </c>
      <c r="AP291" s="117">
        <v>4.4399999999999995</v>
      </c>
      <c r="AQ291" s="117">
        <v>2.0099999999999998</v>
      </c>
      <c r="AR291" s="44">
        <v>29769.51</v>
      </c>
      <c r="AS291" s="60"/>
      <c r="AT291" s="71">
        <v>0.44</v>
      </c>
      <c r="AU291" s="71">
        <v>0.34</v>
      </c>
      <c r="AV291" s="71">
        <v>0</v>
      </c>
      <c r="AW291" s="44">
        <v>52552.5</v>
      </c>
      <c r="AX291" s="60"/>
      <c r="AY291" s="140">
        <v>0.26</v>
      </c>
      <c r="AZ291" s="140">
        <v>0.11</v>
      </c>
      <c r="BA291" s="140">
        <v>0</v>
      </c>
      <c r="BB291" s="28">
        <v>21726.77</v>
      </c>
      <c r="BC291" s="60"/>
      <c r="BD291" s="140">
        <v>0.88</v>
      </c>
      <c r="BE291" s="140">
        <v>0.38</v>
      </c>
      <c r="BF291" s="140">
        <v>0</v>
      </c>
      <c r="BG291" s="44">
        <v>33192.18</v>
      </c>
      <c r="BH291" s="60"/>
      <c r="BI291" s="139">
        <v>0.44</v>
      </c>
      <c r="BJ291" s="139">
        <v>0.19</v>
      </c>
      <c r="BK291" s="139">
        <v>0</v>
      </c>
      <c r="BL291" s="44">
        <v>45134.46</v>
      </c>
      <c r="BM291" s="60"/>
      <c r="BN291" s="140">
        <v>0.66</v>
      </c>
      <c r="BO291" s="140">
        <v>0.28000000000000003</v>
      </c>
      <c r="BP291" s="140">
        <v>0</v>
      </c>
      <c r="BQ291" s="139">
        <v>24762.42</v>
      </c>
      <c r="BR291" s="60"/>
      <c r="BS291" s="140">
        <v>0.44</v>
      </c>
      <c r="BT291" s="140">
        <v>0.19</v>
      </c>
      <c r="BU291" s="140">
        <v>0</v>
      </c>
      <c r="BV291" s="44">
        <v>68328.539999999994</v>
      </c>
      <c r="BW291" s="60"/>
      <c r="BX291" s="140">
        <v>0.44</v>
      </c>
      <c r="BY291" s="140">
        <v>0.19</v>
      </c>
      <c r="BZ291" s="140">
        <v>0</v>
      </c>
      <c r="CA291" s="44">
        <v>58954.14</v>
      </c>
      <c r="CB291" s="60"/>
      <c r="CC291" s="140">
        <v>0.88</v>
      </c>
      <c r="CD291" s="140">
        <v>0.38</v>
      </c>
      <c r="CE291" s="140">
        <v>0</v>
      </c>
      <c r="CF291" s="44">
        <v>39829.86</v>
      </c>
      <c r="CG291" s="60"/>
      <c r="CH291" s="28">
        <v>1549448.69</v>
      </c>
      <c r="CI291" s="60"/>
      <c r="CJ291" s="64">
        <v>1519679.18</v>
      </c>
      <c r="CK291" s="124"/>
      <c r="CN291" s="151"/>
    </row>
    <row r="292" spans="1:92" x14ac:dyDescent="0.25">
      <c r="A292" s="116" t="s">
        <v>649</v>
      </c>
      <c r="B292" s="24" t="s">
        <v>650</v>
      </c>
      <c r="C292" s="27" t="s">
        <v>642</v>
      </c>
      <c r="D292" s="27" t="s">
        <v>12</v>
      </c>
      <c r="E292" s="139">
        <v>234.5</v>
      </c>
      <c r="F292" s="68"/>
      <c r="G292" s="139">
        <v>70.5</v>
      </c>
      <c r="H292" s="139">
        <v>96.5</v>
      </c>
      <c r="I292" s="139">
        <v>162</v>
      </c>
      <c r="J292" s="68">
        <v>285</v>
      </c>
      <c r="K292" s="139">
        <v>106.5</v>
      </c>
      <c r="L292" s="139">
        <v>104.5</v>
      </c>
      <c r="M292" s="139">
        <v>62.5</v>
      </c>
      <c r="N292" s="139">
        <v>65.5</v>
      </c>
      <c r="O292" s="60"/>
      <c r="P292" s="132">
        <v>29.816193548387094</v>
      </c>
      <c r="Q292" s="132">
        <v>40.683806451612909</v>
      </c>
      <c r="R292" s="132">
        <v>40.812236559139784</v>
      </c>
      <c r="S292" s="132">
        <v>55.687763440860216</v>
      </c>
      <c r="T292" s="132">
        <v>27.701569892473117</v>
      </c>
      <c r="U292" s="132">
        <v>37.798430107526883</v>
      </c>
      <c r="V292" s="126"/>
      <c r="W292" s="140">
        <v>4.0199999999999996</v>
      </c>
      <c r="X292" s="140">
        <v>4.26</v>
      </c>
      <c r="Y292" s="140">
        <v>2.89</v>
      </c>
      <c r="Z292" s="139">
        <v>729081.94</v>
      </c>
      <c r="AA292" s="60"/>
      <c r="AB292" s="140">
        <v>2.61</v>
      </c>
      <c r="AC292" s="28">
        <v>173617.4</v>
      </c>
      <c r="AE292" s="140">
        <v>0.53</v>
      </c>
      <c r="AF292" s="140">
        <v>0.31</v>
      </c>
      <c r="AG292" s="140">
        <v>0.32</v>
      </c>
      <c r="AH292" s="44">
        <v>75899.72</v>
      </c>
      <c r="AI292" s="60"/>
      <c r="AJ292" s="140">
        <v>0.23</v>
      </c>
      <c r="AK292" s="140">
        <v>0.13</v>
      </c>
      <c r="AL292" s="140">
        <v>0.1</v>
      </c>
      <c r="AM292" s="44">
        <v>29848</v>
      </c>
      <c r="AO292" s="28">
        <v>15.700000000000001</v>
      </c>
      <c r="AP292" s="117">
        <v>4.0600000000000005</v>
      </c>
      <c r="AQ292" s="117">
        <v>1.66</v>
      </c>
      <c r="AR292" s="44">
        <v>25016.99</v>
      </c>
      <c r="AS292" s="60"/>
      <c r="AT292" s="71">
        <v>0.23</v>
      </c>
      <c r="AU292" s="71">
        <v>0.25</v>
      </c>
      <c r="AV292" s="71">
        <v>0.26</v>
      </c>
      <c r="AW292" s="44">
        <v>52727.9</v>
      </c>
      <c r="AX292" s="60"/>
      <c r="AY292" s="140">
        <v>0.14000000000000001</v>
      </c>
      <c r="AZ292" s="140">
        <v>0.08</v>
      </c>
      <c r="BA292" s="140">
        <v>0.08</v>
      </c>
      <c r="BB292" s="28">
        <v>17616.3</v>
      </c>
      <c r="BC292" s="60"/>
      <c r="BD292" s="140">
        <v>0.47</v>
      </c>
      <c r="BE292" s="140">
        <v>0.27</v>
      </c>
      <c r="BF292" s="140">
        <v>0.32</v>
      </c>
      <c r="BG292" s="44">
        <v>27923.58</v>
      </c>
      <c r="BH292" s="60"/>
      <c r="BI292" s="139">
        <v>0.23</v>
      </c>
      <c r="BJ292" s="139">
        <v>0.13</v>
      </c>
      <c r="BK292" s="139">
        <v>0.1</v>
      </c>
      <c r="BL292" s="44">
        <v>32955.32</v>
      </c>
      <c r="BM292" s="60"/>
      <c r="BN292" s="140">
        <v>0.35</v>
      </c>
      <c r="BO292" s="140">
        <v>0.2</v>
      </c>
      <c r="BP292" s="140">
        <v>0.21</v>
      </c>
      <c r="BQ292" s="139">
        <v>20020.68</v>
      </c>
      <c r="BR292" s="60"/>
      <c r="BS292" s="140">
        <v>0.23</v>
      </c>
      <c r="BT292" s="140">
        <v>0.13</v>
      </c>
      <c r="BU292" s="140">
        <v>0.1</v>
      </c>
      <c r="BV292" s="44">
        <v>49890.68</v>
      </c>
      <c r="BW292" s="60"/>
      <c r="BX292" s="140">
        <v>0.23</v>
      </c>
      <c r="BY292" s="140">
        <v>0.13</v>
      </c>
      <c r="BZ292" s="140">
        <v>0.1</v>
      </c>
      <c r="CA292" s="44">
        <v>43045.88</v>
      </c>
      <c r="CB292" s="60"/>
      <c r="CC292" s="140">
        <v>0.47</v>
      </c>
      <c r="CD292" s="140">
        <v>0.27</v>
      </c>
      <c r="CE292" s="140">
        <v>0.32</v>
      </c>
      <c r="CF292" s="44">
        <v>33507.660000000003</v>
      </c>
      <c r="CG292" s="60"/>
      <c r="CH292" s="28">
        <v>1311152.0499999998</v>
      </c>
      <c r="CI292" s="60"/>
      <c r="CJ292" s="64">
        <v>1286135.0599999998</v>
      </c>
      <c r="CK292" s="124"/>
      <c r="CN292" s="151"/>
    </row>
    <row r="293" spans="1:92" x14ac:dyDescent="0.25">
      <c r="A293" s="116" t="s">
        <v>651</v>
      </c>
      <c r="B293" s="24" t="s">
        <v>652</v>
      </c>
      <c r="C293" s="27" t="s">
        <v>642</v>
      </c>
      <c r="D293" s="27" t="s">
        <v>120</v>
      </c>
      <c r="E293" s="139">
        <v>957.5</v>
      </c>
      <c r="F293" s="68"/>
      <c r="G293" s="139">
        <v>416</v>
      </c>
      <c r="H293" s="139">
        <v>524</v>
      </c>
      <c r="I293" s="139">
        <v>524</v>
      </c>
      <c r="J293" s="68">
        <v>286</v>
      </c>
      <c r="K293" s="139">
        <v>636.5</v>
      </c>
      <c r="L293" s="139">
        <v>619</v>
      </c>
      <c r="M293" s="139">
        <v>321</v>
      </c>
      <c r="N293" s="139">
        <v>0</v>
      </c>
      <c r="O293" s="60"/>
      <c r="P293" s="132">
        <v>222.30774468085104</v>
      </c>
      <c r="Q293" s="132">
        <v>193.69225531914896</v>
      </c>
      <c r="R293" s="132">
        <v>280.02225531914888</v>
      </c>
      <c r="S293" s="132">
        <v>243.97774468085112</v>
      </c>
      <c r="T293" s="132">
        <v>0</v>
      </c>
      <c r="U293" s="132">
        <v>0</v>
      </c>
      <c r="V293" s="126"/>
      <c r="W293" s="140">
        <v>24.5</v>
      </c>
      <c r="X293" s="140">
        <v>23.76</v>
      </c>
      <c r="Y293" s="140">
        <v>0</v>
      </c>
      <c r="Z293" s="139">
        <v>3033864.9</v>
      </c>
      <c r="AA293" s="60"/>
      <c r="AB293" s="140">
        <v>9.65</v>
      </c>
      <c r="AC293" s="28">
        <v>606772.98</v>
      </c>
      <c r="AE293" s="140">
        <v>3.18</v>
      </c>
      <c r="AF293" s="140">
        <v>1.6</v>
      </c>
      <c r="AG293" s="140">
        <v>0</v>
      </c>
      <c r="AH293" s="44">
        <v>300494.7</v>
      </c>
      <c r="AI293" s="60"/>
      <c r="AJ293" s="140">
        <v>1.41</v>
      </c>
      <c r="AK293" s="140">
        <v>0.71</v>
      </c>
      <c r="AL293" s="140">
        <v>0</v>
      </c>
      <c r="AM293" s="44">
        <v>133273.79999999999</v>
      </c>
      <c r="AO293" s="28">
        <v>66.070000000000007</v>
      </c>
      <c r="AP293" s="117">
        <v>19.16</v>
      </c>
      <c r="AQ293" s="117">
        <v>6.79</v>
      </c>
      <c r="AR293" s="44">
        <v>107723.72</v>
      </c>
      <c r="AS293" s="60"/>
      <c r="AT293" s="71">
        <v>1.41</v>
      </c>
      <c r="AU293" s="71">
        <v>1.28</v>
      </c>
      <c r="AV293" s="71">
        <v>0</v>
      </c>
      <c r="AW293" s="44">
        <v>181238.75</v>
      </c>
      <c r="AX293" s="60"/>
      <c r="AY293" s="140">
        <v>0.84</v>
      </c>
      <c r="AZ293" s="140">
        <v>0.42</v>
      </c>
      <c r="BA293" s="140">
        <v>0</v>
      </c>
      <c r="BB293" s="28">
        <v>73988.460000000006</v>
      </c>
      <c r="BC293" s="60"/>
      <c r="BD293" s="140">
        <v>2.82</v>
      </c>
      <c r="BE293" s="140">
        <v>1.42</v>
      </c>
      <c r="BF293" s="140">
        <v>0</v>
      </c>
      <c r="BG293" s="44">
        <v>111694.32</v>
      </c>
      <c r="BH293" s="60"/>
      <c r="BI293" s="139">
        <v>1.41</v>
      </c>
      <c r="BJ293" s="139">
        <v>0.71</v>
      </c>
      <c r="BK293" s="139">
        <v>0</v>
      </c>
      <c r="BL293" s="44">
        <v>151881.04</v>
      </c>
      <c r="BM293" s="60"/>
      <c r="BN293" s="140">
        <v>2.12</v>
      </c>
      <c r="BO293" s="140">
        <v>1.07</v>
      </c>
      <c r="BP293" s="140">
        <v>0</v>
      </c>
      <c r="BQ293" s="139">
        <v>84034.17</v>
      </c>
      <c r="BR293" s="60"/>
      <c r="BS293" s="140">
        <v>1.41</v>
      </c>
      <c r="BT293" s="140">
        <v>0.71</v>
      </c>
      <c r="BU293" s="140">
        <v>0</v>
      </c>
      <c r="BV293" s="44">
        <v>229930.96</v>
      </c>
      <c r="BW293" s="60"/>
      <c r="BX293" s="140">
        <v>1.41</v>
      </c>
      <c r="BY293" s="140">
        <v>0.71</v>
      </c>
      <c r="BZ293" s="140">
        <v>0</v>
      </c>
      <c r="CA293" s="44">
        <v>198385.36</v>
      </c>
      <c r="CB293" s="60"/>
      <c r="CC293" s="140">
        <v>2.82</v>
      </c>
      <c r="CD293" s="140">
        <v>1.42</v>
      </c>
      <c r="CE293" s="140">
        <v>0</v>
      </c>
      <c r="CF293" s="44">
        <v>134030.64000000001</v>
      </c>
      <c r="CG293" s="60"/>
      <c r="CH293" s="28">
        <v>5347313.8</v>
      </c>
      <c r="CI293" s="60"/>
      <c r="CJ293" s="64">
        <v>5239590.08</v>
      </c>
      <c r="CK293" s="124"/>
      <c r="CN293" s="151"/>
    </row>
    <row r="294" spans="1:92" x14ac:dyDescent="0.25">
      <c r="A294" s="116" t="s">
        <v>653</v>
      </c>
      <c r="B294" s="24" t="s">
        <v>654</v>
      </c>
      <c r="C294" s="27" t="s">
        <v>642</v>
      </c>
      <c r="D294" s="27" t="s">
        <v>120</v>
      </c>
      <c r="E294" s="139">
        <v>329.25</v>
      </c>
      <c r="F294" s="68"/>
      <c r="G294" s="139">
        <v>148.5</v>
      </c>
      <c r="H294" s="139">
        <v>174.5</v>
      </c>
      <c r="I294" s="139">
        <v>174.5</v>
      </c>
      <c r="J294" s="68">
        <v>287</v>
      </c>
      <c r="K294" s="139">
        <v>229.75</v>
      </c>
      <c r="L294" s="139">
        <v>223.5</v>
      </c>
      <c r="M294" s="139">
        <v>99.5</v>
      </c>
      <c r="N294" s="139">
        <v>0</v>
      </c>
      <c r="O294" s="60"/>
      <c r="P294" s="132">
        <v>81.219845201238385</v>
      </c>
      <c r="Q294" s="132">
        <v>67.280154798761615</v>
      </c>
      <c r="R294" s="132">
        <v>95.440154798761597</v>
      </c>
      <c r="S294" s="132">
        <v>79.059845201238403</v>
      </c>
      <c r="T294" s="132">
        <v>0</v>
      </c>
      <c r="U294" s="132">
        <v>0</v>
      </c>
      <c r="V294" s="126"/>
      <c r="W294" s="140">
        <v>8.77</v>
      </c>
      <c r="X294" s="140">
        <v>7.93</v>
      </c>
      <c r="Y294" s="140">
        <v>0</v>
      </c>
      <c r="Z294" s="139">
        <v>1049845.5</v>
      </c>
      <c r="AA294" s="60"/>
      <c r="AB294" s="140">
        <v>3.34</v>
      </c>
      <c r="AC294" s="28">
        <v>209969.1</v>
      </c>
      <c r="AE294" s="140">
        <v>1.1399999999999999</v>
      </c>
      <c r="AF294" s="140">
        <v>0.49</v>
      </c>
      <c r="AG294" s="140">
        <v>0</v>
      </c>
      <c r="AH294" s="44">
        <v>102469.95</v>
      </c>
      <c r="AI294" s="60"/>
      <c r="AJ294" s="140">
        <v>0.51</v>
      </c>
      <c r="AK294" s="140">
        <v>0.22</v>
      </c>
      <c r="AL294" s="140">
        <v>0</v>
      </c>
      <c r="AM294" s="44">
        <v>45891.45</v>
      </c>
      <c r="AO294" s="28">
        <v>22.83</v>
      </c>
      <c r="AP294" s="117">
        <v>6.68</v>
      </c>
      <c r="AQ294" s="117">
        <v>2.33</v>
      </c>
      <c r="AR294" s="44">
        <v>37287.949999999997</v>
      </c>
      <c r="AS294" s="60"/>
      <c r="AT294" s="71">
        <v>0.51</v>
      </c>
      <c r="AU294" s="71">
        <v>0.39</v>
      </c>
      <c r="AV294" s="71">
        <v>0</v>
      </c>
      <c r="AW294" s="44">
        <v>60637.5</v>
      </c>
      <c r="AX294" s="60"/>
      <c r="AY294" s="140">
        <v>0.3</v>
      </c>
      <c r="AZ294" s="140">
        <v>0.13</v>
      </c>
      <c r="BA294" s="140">
        <v>0</v>
      </c>
      <c r="BB294" s="28">
        <v>25250.03</v>
      </c>
      <c r="BC294" s="60"/>
      <c r="BD294" s="140">
        <v>1.02</v>
      </c>
      <c r="BE294" s="140">
        <v>0.44</v>
      </c>
      <c r="BF294" s="140">
        <v>0</v>
      </c>
      <c r="BG294" s="44">
        <v>38460.78</v>
      </c>
      <c r="BH294" s="60"/>
      <c r="BI294" s="139">
        <v>0.51</v>
      </c>
      <c r="BJ294" s="139">
        <v>0.22</v>
      </c>
      <c r="BK294" s="139">
        <v>0</v>
      </c>
      <c r="BL294" s="44">
        <v>52298.66</v>
      </c>
      <c r="BM294" s="60"/>
      <c r="BN294" s="140">
        <v>0.76</v>
      </c>
      <c r="BO294" s="140">
        <v>0.33</v>
      </c>
      <c r="BP294" s="140">
        <v>0</v>
      </c>
      <c r="BQ294" s="139">
        <v>28713.87</v>
      </c>
      <c r="BR294" s="60"/>
      <c r="BS294" s="140">
        <v>0.51</v>
      </c>
      <c r="BT294" s="140">
        <v>0.22</v>
      </c>
      <c r="BU294" s="140">
        <v>0</v>
      </c>
      <c r="BV294" s="44">
        <v>79174.34</v>
      </c>
      <c r="BW294" s="60"/>
      <c r="BX294" s="140">
        <v>0.51</v>
      </c>
      <c r="BY294" s="140">
        <v>0.22</v>
      </c>
      <c r="BZ294" s="140">
        <v>0</v>
      </c>
      <c r="CA294" s="44">
        <v>68311.94</v>
      </c>
      <c r="CB294" s="60"/>
      <c r="CC294" s="140">
        <v>1.02</v>
      </c>
      <c r="CD294" s="140">
        <v>0.44</v>
      </c>
      <c r="CE294" s="140">
        <v>0</v>
      </c>
      <c r="CF294" s="44">
        <v>46152.06</v>
      </c>
      <c r="CG294" s="60"/>
      <c r="CH294" s="28">
        <v>1844463.13</v>
      </c>
      <c r="CI294" s="60"/>
      <c r="CJ294" s="64">
        <v>1807175.18</v>
      </c>
      <c r="CK294" s="124"/>
      <c r="CN294" s="151"/>
    </row>
    <row r="295" spans="1:92" x14ac:dyDescent="0.25">
      <c r="A295" s="116" t="s">
        <v>655</v>
      </c>
      <c r="B295" s="24" t="s">
        <v>656</v>
      </c>
      <c r="C295" s="27" t="s">
        <v>642</v>
      </c>
      <c r="D295" s="27" t="s">
        <v>120</v>
      </c>
      <c r="E295" s="139">
        <v>1266.46</v>
      </c>
      <c r="F295" s="68"/>
      <c r="G295" s="139">
        <v>556.82000000000005</v>
      </c>
      <c r="H295" s="139">
        <v>686.31000000000006</v>
      </c>
      <c r="I295" s="139">
        <v>686.31000000000006</v>
      </c>
      <c r="J295" s="68">
        <v>288</v>
      </c>
      <c r="K295" s="139">
        <v>863.1400000000001</v>
      </c>
      <c r="L295" s="139">
        <v>839.81000000000006</v>
      </c>
      <c r="M295" s="139">
        <v>403.32000000000005</v>
      </c>
      <c r="N295" s="139">
        <v>0</v>
      </c>
      <c r="O295" s="60"/>
      <c r="P295" s="132">
        <v>484.4947199407946</v>
      </c>
      <c r="Q295" s="132">
        <v>72.325280059205454</v>
      </c>
      <c r="R295" s="132">
        <v>597.16528005920543</v>
      </c>
      <c r="S295" s="132">
        <v>89.14471994079463</v>
      </c>
      <c r="T295" s="132">
        <v>0</v>
      </c>
      <c r="U295" s="132">
        <v>0</v>
      </c>
      <c r="V295" s="126"/>
      <c r="W295" s="140">
        <v>35.909999999999997</v>
      </c>
      <c r="X295" s="140">
        <v>33.42</v>
      </c>
      <c r="Y295" s="140">
        <v>0</v>
      </c>
      <c r="Z295" s="139">
        <v>4358430.45</v>
      </c>
      <c r="AA295" s="60"/>
      <c r="AB295" s="140">
        <v>13.86</v>
      </c>
      <c r="AC295" s="28">
        <v>871686.09</v>
      </c>
      <c r="AE295" s="140">
        <v>4.3099999999999996</v>
      </c>
      <c r="AF295" s="140">
        <v>2.0099999999999998</v>
      </c>
      <c r="AG295" s="140">
        <v>0</v>
      </c>
      <c r="AH295" s="44">
        <v>397306.8</v>
      </c>
      <c r="AI295" s="60"/>
      <c r="AJ295" s="140">
        <v>1.91</v>
      </c>
      <c r="AK295" s="140">
        <v>0.89</v>
      </c>
      <c r="AL295" s="140">
        <v>0</v>
      </c>
      <c r="AM295" s="44">
        <v>176022</v>
      </c>
      <c r="AO295" s="28">
        <v>93.990000000000009</v>
      </c>
      <c r="AP295" s="117">
        <v>35.650000000000006</v>
      </c>
      <c r="AQ295" s="117">
        <v>8.98</v>
      </c>
      <c r="AR295" s="44">
        <v>163194.67000000001</v>
      </c>
      <c r="AS295" s="60"/>
      <c r="AT295" s="71">
        <v>1.91</v>
      </c>
      <c r="AU295" s="71">
        <v>1.61</v>
      </c>
      <c r="AV295" s="71">
        <v>0</v>
      </c>
      <c r="AW295" s="44">
        <v>237160</v>
      </c>
      <c r="AX295" s="60"/>
      <c r="AY295" s="140">
        <v>1.1499999999999999</v>
      </c>
      <c r="AZ295" s="140">
        <v>0.53</v>
      </c>
      <c r="BA295" s="140">
        <v>0</v>
      </c>
      <c r="BB295" s="28">
        <v>98651.28</v>
      </c>
      <c r="BC295" s="60"/>
      <c r="BD295" s="140">
        <v>3.83</v>
      </c>
      <c r="BE295" s="140">
        <v>1.79</v>
      </c>
      <c r="BF295" s="140">
        <v>0</v>
      </c>
      <c r="BG295" s="44">
        <v>148047.66</v>
      </c>
      <c r="BH295" s="60"/>
      <c r="BI295" s="139">
        <v>1.91</v>
      </c>
      <c r="BJ295" s="139">
        <v>0.89</v>
      </c>
      <c r="BK295" s="139">
        <v>0</v>
      </c>
      <c r="BL295" s="44">
        <v>200597.6</v>
      </c>
      <c r="BM295" s="60"/>
      <c r="BN295" s="140">
        <v>2.87</v>
      </c>
      <c r="BO295" s="140">
        <v>1.34</v>
      </c>
      <c r="BP295" s="140">
        <v>0</v>
      </c>
      <c r="BQ295" s="139">
        <v>110904.03</v>
      </c>
      <c r="BR295" s="60"/>
      <c r="BS295" s="140">
        <v>1.91</v>
      </c>
      <c r="BT295" s="140">
        <v>0.89</v>
      </c>
      <c r="BU295" s="140">
        <v>0</v>
      </c>
      <c r="BV295" s="44">
        <v>303682.40000000002</v>
      </c>
      <c r="BW295" s="60"/>
      <c r="BX295" s="140">
        <v>1.91</v>
      </c>
      <c r="BY295" s="140">
        <v>0.89</v>
      </c>
      <c r="BZ295" s="140">
        <v>0</v>
      </c>
      <c r="CA295" s="44">
        <v>262018.4</v>
      </c>
      <c r="CB295" s="60"/>
      <c r="CC295" s="140">
        <v>3.83</v>
      </c>
      <c r="CD295" s="140">
        <v>1.79</v>
      </c>
      <c r="CE295" s="140">
        <v>0</v>
      </c>
      <c r="CF295" s="44">
        <v>177653.82</v>
      </c>
      <c r="CG295" s="60"/>
      <c r="CH295" s="28">
        <v>7505355.1999999993</v>
      </c>
      <c r="CI295" s="60"/>
      <c r="CJ295" s="64">
        <v>7342160.5299999993</v>
      </c>
      <c r="CK295" s="124"/>
      <c r="CN295" s="151"/>
    </row>
    <row r="296" spans="1:92" x14ac:dyDescent="0.25">
      <c r="A296" s="116" t="s">
        <v>657</v>
      </c>
      <c r="B296" s="24" t="s">
        <v>658</v>
      </c>
      <c r="C296" s="27" t="s">
        <v>642</v>
      </c>
      <c r="D296" s="27" t="s">
        <v>131</v>
      </c>
      <c r="E296" s="139">
        <v>873.15</v>
      </c>
      <c r="F296" s="68"/>
      <c r="G296" s="139">
        <v>0</v>
      </c>
      <c r="H296" s="139">
        <v>0</v>
      </c>
      <c r="I296" s="139">
        <v>873.15</v>
      </c>
      <c r="J296" s="68">
        <v>289</v>
      </c>
      <c r="K296" s="139">
        <v>0</v>
      </c>
      <c r="L296" s="139">
        <v>0</v>
      </c>
      <c r="M296" s="139">
        <v>0</v>
      </c>
      <c r="N296" s="139">
        <v>873.15</v>
      </c>
      <c r="O296" s="60"/>
      <c r="P296" s="132">
        <v>0</v>
      </c>
      <c r="Q296" s="132">
        <v>0</v>
      </c>
      <c r="R296" s="132">
        <v>0</v>
      </c>
      <c r="S296" s="132">
        <v>0</v>
      </c>
      <c r="T296" s="132">
        <v>527.66</v>
      </c>
      <c r="U296" s="132">
        <v>345.49</v>
      </c>
      <c r="V296" s="126"/>
      <c r="W296" s="140">
        <v>0</v>
      </c>
      <c r="X296" s="140">
        <v>0</v>
      </c>
      <c r="Y296" s="140">
        <v>40.200000000000003</v>
      </c>
      <c r="Z296" s="139">
        <v>2901073.2</v>
      </c>
      <c r="AA296" s="60"/>
      <c r="AB296" s="140">
        <v>13.39</v>
      </c>
      <c r="AC296" s="28">
        <v>966927.69</v>
      </c>
      <c r="AE296" s="140">
        <v>0</v>
      </c>
      <c r="AF296" s="140">
        <v>0</v>
      </c>
      <c r="AG296" s="140">
        <v>4.3600000000000003</v>
      </c>
      <c r="AH296" s="44">
        <v>314643.76</v>
      </c>
      <c r="AI296" s="60"/>
      <c r="AJ296" s="140">
        <v>0</v>
      </c>
      <c r="AK296" s="140">
        <v>0</v>
      </c>
      <c r="AL296" s="140">
        <v>1.45</v>
      </c>
      <c r="AM296" s="44">
        <v>104640.7</v>
      </c>
      <c r="AO296" s="28">
        <v>60.56</v>
      </c>
      <c r="AP296" s="117">
        <v>19.190000000000001</v>
      </c>
      <c r="AQ296" s="117">
        <v>6.19</v>
      </c>
      <c r="AR296" s="44">
        <v>100717.48</v>
      </c>
      <c r="AS296" s="60"/>
      <c r="AT296" s="71">
        <v>0</v>
      </c>
      <c r="AU296" s="71">
        <v>0</v>
      </c>
      <c r="AV296" s="71">
        <v>3.49</v>
      </c>
      <c r="AW296" s="44">
        <v>273668.34999999998</v>
      </c>
      <c r="AX296" s="60"/>
      <c r="AY296" s="140">
        <v>0</v>
      </c>
      <c r="AZ296" s="140">
        <v>0</v>
      </c>
      <c r="BA296" s="140">
        <v>1.1599999999999999</v>
      </c>
      <c r="BB296" s="28">
        <v>68116.36</v>
      </c>
      <c r="BC296" s="60"/>
      <c r="BD296" s="140">
        <v>0</v>
      </c>
      <c r="BE296" s="140">
        <v>0</v>
      </c>
      <c r="BF296" s="140">
        <v>4.3600000000000003</v>
      </c>
      <c r="BG296" s="44">
        <v>114855.48</v>
      </c>
      <c r="BH296" s="60"/>
      <c r="BI296" s="139">
        <v>0</v>
      </c>
      <c r="BJ296" s="139">
        <v>0</v>
      </c>
      <c r="BK296" s="139">
        <v>1.45</v>
      </c>
      <c r="BL296" s="44">
        <v>103880.9</v>
      </c>
      <c r="BM296" s="60"/>
      <c r="BN296" s="140">
        <v>0</v>
      </c>
      <c r="BO296" s="140">
        <v>0</v>
      </c>
      <c r="BP296" s="140">
        <v>2.91</v>
      </c>
      <c r="BQ296" s="139">
        <v>76658.13</v>
      </c>
      <c r="BR296" s="60"/>
      <c r="BS296" s="140">
        <v>0</v>
      </c>
      <c r="BT296" s="140">
        <v>0</v>
      </c>
      <c r="BU296" s="140">
        <v>1.45</v>
      </c>
      <c r="BV296" s="44">
        <v>157264.1</v>
      </c>
      <c r="BW296" s="60"/>
      <c r="BX296" s="140">
        <v>0</v>
      </c>
      <c r="BY296" s="140">
        <v>0</v>
      </c>
      <c r="BZ296" s="140">
        <v>1.45</v>
      </c>
      <c r="CA296" s="44">
        <v>135688.1</v>
      </c>
      <c r="CB296" s="60"/>
      <c r="CC296" s="140">
        <v>0</v>
      </c>
      <c r="CD296" s="140">
        <v>0</v>
      </c>
      <c r="CE296" s="140">
        <v>4.3600000000000003</v>
      </c>
      <c r="CF296" s="44">
        <v>137823.96</v>
      </c>
      <c r="CG296" s="60"/>
      <c r="CH296" s="28">
        <v>5455958.21</v>
      </c>
      <c r="CI296" s="60"/>
      <c r="CJ296" s="64">
        <v>5355240.7299999995</v>
      </c>
      <c r="CK296" s="124"/>
      <c r="CN296" s="151"/>
    </row>
    <row r="297" spans="1:92" x14ac:dyDescent="0.25">
      <c r="A297" s="116" t="s">
        <v>659</v>
      </c>
      <c r="B297" s="24" t="s">
        <v>660</v>
      </c>
      <c r="C297" s="27" t="s">
        <v>642</v>
      </c>
      <c r="D297" s="27" t="s">
        <v>12</v>
      </c>
      <c r="E297" s="139">
        <v>610.75</v>
      </c>
      <c r="F297" s="68"/>
      <c r="G297" s="139">
        <v>151</v>
      </c>
      <c r="H297" s="139">
        <v>239.5</v>
      </c>
      <c r="I297" s="139">
        <v>450.5</v>
      </c>
      <c r="J297" s="68">
        <v>290</v>
      </c>
      <c r="K297" s="139">
        <v>245.75</v>
      </c>
      <c r="L297" s="139">
        <v>236.5</v>
      </c>
      <c r="M297" s="139">
        <v>154</v>
      </c>
      <c r="N297" s="139">
        <v>211</v>
      </c>
      <c r="O297" s="60"/>
      <c r="P297" s="132">
        <v>78.575228595178729</v>
      </c>
      <c r="Q297" s="132">
        <v>72.424771404821271</v>
      </c>
      <c r="R297" s="132">
        <v>124.62759767248546</v>
      </c>
      <c r="S297" s="132">
        <v>114.87240232751454</v>
      </c>
      <c r="T297" s="132">
        <v>109.79717373233584</v>
      </c>
      <c r="U297" s="132">
        <v>101.20282626766416</v>
      </c>
      <c r="V297" s="126"/>
      <c r="W297" s="140">
        <v>8.85</v>
      </c>
      <c r="X297" s="140">
        <v>10.82</v>
      </c>
      <c r="Y297" s="140">
        <v>9.5299999999999994</v>
      </c>
      <c r="Z297" s="139">
        <v>1924296.53</v>
      </c>
      <c r="AA297" s="60"/>
      <c r="AB297" s="140">
        <v>7.11</v>
      </c>
      <c r="AC297" s="28">
        <v>476535.31</v>
      </c>
      <c r="AE297" s="140">
        <v>1.22</v>
      </c>
      <c r="AF297" s="140">
        <v>0.77</v>
      </c>
      <c r="AG297" s="140">
        <v>1.05</v>
      </c>
      <c r="AH297" s="44">
        <v>200875.65</v>
      </c>
      <c r="AI297" s="60"/>
      <c r="AJ297" s="140">
        <v>0.54</v>
      </c>
      <c r="AK297" s="140">
        <v>0.34</v>
      </c>
      <c r="AL297" s="140">
        <v>0.35</v>
      </c>
      <c r="AM297" s="44">
        <v>80579.3</v>
      </c>
      <c r="AO297" s="28">
        <v>41.38000000000001</v>
      </c>
      <c r="AP297" s="117">
        <v>12.03</v>
      </c>
      <c r="AQ297" s="117">
        <v>4.33</v>
      </c>
      <c r="AR297" s="44">
        <v>67542.55</v>
      </c>
      <c r="AS297" s="60"/>
      <c r="AT297" s="71">
        <v>0.54</v>
      </c>
      <c r="AU297" s="71">
        <v>0.61</v>
      </c>
      <c r="AV297" s="71">
        <v>0.84</v>
      </c>
      <c r="AW297" s="44">
        <v>143349.85</v>
      </c>
      <c r="AX297" s="60"/>
      <c r="AY297" s="140">
        <v>0.32</v>
      </c>
      <c r="AZ297" s="140">
        <v>0.2</v>
      </c>
      <c r="BA297" s="140">
        <v>0.28000000000000003</v>
      </c>
      <c r="BB297" s="28">
        <v>46976.800000000003</v>
      </c>
      <c r="BC297" s="60"/>
      <c r="BD297" s="140">
        <v>1.0900000000000001</v>
      </c>
      <c r="BE297" s="140">
        <v>0.68</v>
      </c>
      <c r="BF297" s="140">
        <v>1.05</v>
      </c>
      <c r="BG297" s="44">
        <v>74287.259999999995</v>
      </c>
      <c r="BH297" s="60"/>
      <c r="BI297" s="139">
        <v>0.54</v>
      </c>
      <c r="BJ297" s="139">
        <v>0.34</v>
      </c>
      <c r="BK297" s="139">
        <v>0.35</v>
      </c>
      <c r="BL297" s="44">
        <v>88119.66</v>
      </c>
      <c r="BM297" s="60"/>
      <c r="BN297" s="140">
        <v>0.81</v>
      </c>
      <c r="BO297" s="140">
        <v>0.51</v>
      </c>
      <c r="BP297" s="140">
        <v>0.7</v>
      </c>
      <c r="BQ297" s="139">
        <v>53212.86</v>
      </c>
      <c r="BR297" s="60"/>
      <c r="BS297" s="140">
        <v>0.54</v>
      </c>
      <c r="BT297" s="140">
        <v>0.34</v>
      </c>
      <c r="BU297" s="140">
        <v>0.35</v>
      </c>
      <c r="BV297" s="44">
        <v>133403.34</v>
      </c>
      <c r="BW297" s="60"/>
      <c r="BX297" s="140">
        <v>0.54</v>
      </c>
      <c r="BY297" s="140">
        <v>0.34</v>
      </c>
      <c r="BZ297" s="140">
        <v>0.35</v>
      </c>
      <c r="CA297" s="44">
        <v>115100.94</v>
      </c>
      <c r="CB297" s="60"/>
      <c r="CC297" s="140">
        <v>1.0900000000000001</v>
      </c>
      <c r="CD297" s="140">
        <v>0.68</v>
      </c>
      <c r="CE297" s="140">
        <v>1.05</v>
      </c>
      <c r="CF297" s="44">
        <v>89143.02</v>
      </c>
      <c r="CG297" s="60"/>
      <c r="CH297" s="28">
        <v>3493423.0700000003</v>
      </c>
      <c r="CI297" s="60"/>
      <c r="CJ297" s="64">
        <v>3425880.5200000005</v>
      </c>
      <c r="CK297" s="124"/>
      <c r="CN297" s="151"/>
    </row>
    <row r="298" spans="1:92" x14ac:dyDescent="0.25">
      <c r="A298" s="116" t="s">
        <v>661</v>
      </c>
      <c r="B298" s="24" t="s">
        <v>662</v>
      </c>
      <c r="C298" s="27" t="s">
        <v>642</v>
      </c>
      <c r="D298" s="27" t="s">
        <v>12</v>
      </c>
      <c r="E298" s="139">
        <v>446</v>
      </c>
      <c r="F298" s="68"/>
      <c r="G298" s="139">
        <v>146</v>
      </c>
      <c r="H298" s="139">
        <v>188.5</v>
      </c>
      <c r="I298" s="139">
        <v>293</v>
      </c>
      <c r="J298" s="68">
        <v>291</v>
      </c>
      <c r="K298" s="139">
        <v>227.5</v>
      </c>
      <c r="L298" s="139">
        <v>220.5</v>
      </c>
      <c r="M298" s="139">
        <v>114</v>
      </c>
      <c r="N298" s="139">
        <v>104.5</v>
      </c>
      <c r="O298" s="60"/>
      <c r="P298" s="132">
        <v>97.111617312072894</v>
      </c>
      <c r="Q298" s="132">
        <v>48.888382687927106</v>
      </c>
      <c r="R298" s="132">
        <v>125.38041002277905</v>
      </c>
      <c r="S298" s="132">
        <v>63.119589977220954</v>
      </c>
      <c r="T298" s="132">
        <v>69.50797266514806</v>
      </c>
      <c r="U298" s="132">
        <v>34.99202733485194</v>
      </c>
      <c r="V298" s="126"/>
      <c r="W298" s="140">
        <v>8.91</v>
      </c>
      <c r="X298" s="140">
        <v>8.7899999999999991</v>
      </c>
      <c r="Y298" s="140">
        <v>4.87</v>
      </c>
      <c r="Z298" s="139">
        <v>1464158.92</v>
      </c>
      <c r="AA298" s="60"/>
      <c r="AB298" s="140">
        <v>5.16</v>
      </c>
      <c r="AC298" s="28">
        <v>339679.85</v>
      </c>
      <c r="AE298" s="140">
        <v>1.1299999999999999</v>
      </c>
      <c r="AF298" s="140">
        <v>0.56999999999999995</v>
      </c>
      <c r="AG298" s="140">
        <v>0.52</v>
      </c>
      <c r="AH298" s="44">
        <v>144396.82</v>
      </c>
      <c r="AI298" s="60"/>
      <c r="AJ298" s="140">
        <v>0.5</v>
      </c>
      <c r="AK298" s="140">
        <v>0.25</v>
      </c>
      <c r="AL298" s="140">
        <v>0.17</v>
      </c>
      <c r="AM298" s="44">
        <v>59416.97</v>
      </c>
      <c r="AO298" s="28">
        <v>31.45</v>
      </c>
      <c r="AP298" s="117">
        <v>10.36</v>
      </c>
      <c r="AQ298" s="117">
        <v>3.16</v>
      </c>
      <c r="AR298" s="44">
        <v>52760.79</v>
      </c>
      <c r="AS298" s="60"/>
      <c r="AT298" s="71">
        <v>0.5</v>
      </c>
      <c r="AU298" s="71">
        <v>0.45</v>
      </c>
      <c r="AV298" s="71">
        <v>0.41</v>
      </c>
      <c r="AW298" s="44">
        <v>96156.4</v>
      </c>
      <c r="AX298" s="60"/>
      <c r="AY298" s="140">
        <v>0.3</v>
      </c>
      <c r="AZ298" s="140">
        <v>0.15</v>
      </c>
      <c r="BA298" s="140">
        <v>0.13</v>
      </c>
      <c r="BB298" s="28">
        <v>34058.18</v>
      </c>
      <c r="BC298" s="60"/>
      <c r="BD298" s="140">
        <v>1.01</v>
      </c>
      <c r="BE298" s="140">
        <v>0.5</v>
      </c>
      <c r="BF298" s="140">
        <v>0.52</v>
      </c>
      <c r="BG298" s="44">
        <v>53476.29</v>
      </c>
      <c r="BH298" s="60"/>
      <c r="BI298" s="139">
        <v>0.5</v>
      </c>
      <c r="BJ298" s="139">
        <v>0.25</v>
      </c>
      <c r="BK298" s="139">
        <v>0.17</v>
      </c>
      <c r="BL298" s="44">
        <v>65910.64</v>
      </c>
      <c r="BM298" s="60"/>
      <c r="BN298" s="140">
        <v>0.75</v>
      </c>
      <c r="BO298" s="140">
        <v>0.38</v>
      </c>
      <c r="BP298" s="140">
        <v>0.34</v>
      </c>
      <c r="BQ298" s="139">
        <v>38724.21</v>
      </c>
      <c r="BR298" s="60"/>
      <c r="BS298" s="140">
        <v>0.5</v>
      </c>
      <c r="BT298" s="140">
        <v>0.25</v>
      </c>
      <c r="BU298" s="140">
        <v>0.17</v>
      </c>
      <c r="BV298" s="44">
        <v>99781.36</v>
      </c>
      <c r="BW298" s="60"/>
      <c r="BX298" s="140">
        <v>0.5</v>
      </c>
      <c r="BY298" s="140">
        <v>0.25</v>
      </c>
      <c r="BZ298" s="140">
        <v>0.17</v>
      </c>
      <c r="CA298" s="44">
        <v>86091.76</v>
      </c>
      <c r="CB298" s="60"/>
      <c r="CC298" s="140">
        <v>1.01</v>
      </c>
      <c r="CD298" s="140">
        <v>0.5</v>
      </c>
      <c r="CE298" s="140">
        <v>0.52</v>
      </c>
      <c r="CF298" s="44">
        <v>64170.33</v>
      </c>
      <c r="CG298" s="60"/>
      <c r="CH298" s="28">
        <v>2598782.52</v>
      </c>
      <c r="CI298" s="60"/>
      <c r="CJ298" s="64">
        <v>2546021.73</v>
      </c>
      <c r="CK298" s="124"/>
      <c r="CN298" s="151"/>
    </row>
    <row r="299" spans="1:92" x14ac:dyDescent="0.25">
      <c r="A299" s="116" t="s">
        <v>663</v>
      </c>
      <c r="B299" s="24" t="s">
        <v>664</v>
      </c>
      <c r="C299" s="27" t="s">
        <v>642</v>
      </c>
      <c r="D299" s="27" t="s">
        <v>131</v>
      </c>
      <c r="E299" s="139">
        <v>673.48</v>
      </c>
      <c r="F299" s="68"/>
      <c r="G299" s="139">
        <v>0</v>
      </c>
      <c r="H299" s="139">
        <v>0</v>
      </c>
      <c r="I299" s="139">
        <v>673.4799999999999</v>
      </c>
      <c r="J299" s="68">
        <v>292</v>
      </c>
      <c r="K299" s="139">
        <v>0</v>
      </c>
      <c r="L299" s="139">
        <v>0</v>
      </c>
      <c r="M299" s="139">
        <v>0</v>
      </c>
      <c r="N299" s="139">
        <v>673.4799999999999</v>
      </c>
      <c r="O299" s="60"/>
      <c r="P299" s="132">
        <v>0</v>
      </c>
      <c r="Q299" s="132">
        <v>0</v>
      </c>
      <c r="R299" s="132">
        <v>0</v>
      </c>
      <c r="S299" s="132">
        <v>0</v>
      </c>
      <c r="T299" s="132">
        <v>291.66000000000003</v>
      </c>
      <c r="U299" s="132">
        <v>381.81999999999988</v>
      </c>
      <c r="V299" s="126"/>
      <c r="W299" s="140">
        <v>0</v>
      </c>
      <c r="X299" s="140">
        <v>0</v>
      </c>
      <c r="Y299" s="140">
        <v>29.85</v>
      </c>
      <c r="Z299" s="139">
        <v>2154155.1</v>
      </c>
      <c r="AA299" s="60"/>
      <c r="AB299" s="140">
        <v>9.94</v>
      </c>
      <c r="AC299" s="28">
        <v>717979.89</v>
      </c>
      <c r="AE299" s="140">
        <v>0</v>
      </c>
      <c r="AF299" s="140">
        <v>0</v>
      </c>
      <c r="AG299" s="140">
        <v>3.36</v>
      </c>
      <c r="AH299" s="44">
        <v>242477.76</v>
      </c>
      <c r="AI299" s="60"/>
      <c r="AJ299" s="140">
        <v>0</v>
      </c>
      <c r="AK299" s="140">
        <v>0</v>
      </c>
      <c r="AL299" s="140">
        <v>1.1200000000000001</v>
      </c>
      <c r="AM299" s="44">
        <v>80825.919999999998</v>
      </c>
      <c r="AO299" s="28">
        <v>45.16</v>
      </c>
      <c r="AP299" s="117">
        <v>11.959999999999999</v>
      </c>
      <c r="AQ299" s="117">
        <v>4.7699999999999996</v>
      </c>
      <c r="AR299" s="44">
        <v>72302.36</v>
      </c>
      <c r="AS299" s="60"/>
      <c r="AT299" s="71">
        <v>0</v>
      </c>
      <c r="AU299" s="71">
        <v>0</v>
      </c>
      <c r="AV299" s="71">
        <v>2.69</v>
      </c>
      <c r="AW299" s="44">
        <v>210936.35</v>
      </c>
      <c r="AX299" s="60"/>
      <c r="AY299" s="140">
        <v>0</v>
      </c>
      <c r="AZ299" s="140">
        <v>0</v>
      </c>
      <c r="BA299" s="140">
        <v>0.89</v>
      </c>
      <c r="BB299" s="28">
        <v>52261.69</v>
      </c>
      <c r="BC299" s="60"/>
      <c r="BD299" s="140">
        <v>0</v>
      </c>
      <c r="BE299" s="140">
        <v>0</v>
      </c>
      <c r="BF299" s="140">
        <v>3.36</v>
      </c>
      <c r="BG299" s="44">
        <v>88512.48</v>
      </c>
      <c r="BH299" s="60"/>
      <c r="BI299" s="139">
        <v>0</v>
      </c>
      <c r="BJ299" s="139">
        <v>0</v>
      </c>
      <c r="BK299" s="139">
        <v>1.1200000000000001</v>
      </c>
      <c r="BL299" s="44">
        <v>80239.039999999994</v>
      </c>
      <c r="BM299" s="60"/>
      <c r="BN299" s="140">
        <v>0</v>
      </c>
      <c r="BO299" s="140">
        <v>0</v>
      </c>
      <c r="BP299" s="140">
        <v>2.2400000000000002</v>
      </c>
      <c r="BQ299" s="139">
        <v>59008.32</v>
      </c>
      <c r="BR299" s="60"/>
      <c r="BS299" s="140">
        <v>0</v>
      </c>
      <c r="BT299" s="140">
        <v>0</v>
      </c>
      <c r="BU299" s="140">
        <v>1.1200000000000001</v>
      </c>
      <c r="BV299" s="44">
        <v>121472.96000000001</v>
      </c>
      <c r="BW299" s="60"/>
      <c r="BX299" s="140">
        <v>0</v>
      </c>
      <c r="BY299" s="140">
        <v>0</v>
      </c>
      <c r="BZ299" s="140">
        <v>1.1200000000000001</v>
      </c>
      <c r="CA299" s="44">
        <v>104807.36</v>
      </c>
      <c r="CB299" s="60"/>
      <c r="CC299" s="140">
        <v>0</v>
      </c>
      <c r="CD299" s="140">
        <v>0</v>
      </c>
      <c r="CE299" s="140">
        <v>3.36</v>
      </c>
      <c r="CF299" s="44">
        <v>106212.96</v>
      </c>
      <c r="CG299" s="60"/>
      <c r="CH299" s="28">
        <v>4091192.1900000004</v>
      </c>
      <c r="CI299" s="60"/>
      <c r="CJ299" s="64">
        <v>4018889.8300000005</v>
      </c>
      <c r="CK299" s="124"/>
      <c r="CN299" s="151"/>
    </row>
    <row r="300" spans="1:92" x14ac:dyDescent="0.25">
      <c r="A300" s="116" t="s">
        <v>665</v>
      </c>
      <c r="B300" s="24" t="s">
        <v>666</v>
      </c>
      <c r="C300" s="27" t="s">
        <v>642</v>
      </c>
      <c r="D300" s="27" t="s">
        <v>12</v>
      </c>
      <c r="E300" s="139">
        <v>247.11</v>
      </c>
      <c r="F300" s="68"/>
      <c r="G300" s="139">
        <v>65.150000000000006</v>
      </c>
      <c r="H300" s="139">
        <v>107.48</v>
      </c>
      <c r="I300" s="139">
        <v>178.45999999999998</v>
      </c>
      <c r="J300" s="68">
        <v>293</v>
      </c>
      <c r="K300" s="139">
        <v>112.97</v>
      </c>
      <c r="L300" s="139">
        <v>109.47</v>
      </c>
      <c r="M300" s="139">
        <v>63.16</v>
      </c>
      <c r="N300" s="139">
        <v>70.97999999999999</v>
      </c>
      <c r="O300" s="60"/>
      <c r="P300" s="132">
        <v>37.884934936989453</v>
      </c>
      <c r="Q300" s="132">
        <v>27.265065063010553</v>
      </c>
      <c r="R300" s="132">
        <v>62.499966339641233</v>
      </c>
      <c r="S300" s="132">
        <v>44.980033660358771</v>
      </c>
      <c r="T300" s="132">
        <v>41.275098723369311</v>
      </c>
      <c r="U300" s="132">
        <v>29.704901276630679</v>
      </c>
      <c r="V300" s="126"/>
      <c r="W300" s="140">
        <v>3.88</v>
      </c>
      <c r="X300" s="140">
        <v>4.92</v>
      </c>
      <c r="Y300" s="140">
        <v>3.25</v>
      </c>
      <c r="Z300" s="139">
        <v>787751.5</v>
      </c>
      <c r="AA300" s="60"/>
      <c r="AB300" s="140">
        <v>2.84</v>
      </c>
      <c r="AC300" s="28">
        <v>188814.41</v>
      </c>
      <c r="AE300" s="140">
        <v>0.56000000000000005</v>
      </c>
      <c r="AF300" s="140">
        <v>0.31</v>
      </c>
      <c r="AG300" s="140">
        <v>0.35</v>
      </c>
      <c r="AH300" s="44">
        <v>79950.649999999994</v>
      </c>
      <c r="AI300" s="60"/>
      <c r="AJ300" s="140">
        <v>0.25</v>
      </c>
      <c r="AK300" s="140">
        <v>0.14000000000000001</v>
      </c>
      <c r="AL300" s="140">
        <v>0.11</v>
      </c>
      <c r="AM300" s="44">
        <v>32455.61</v>
      </c>
      <c r="AO300" s="28">
        <v>16.93</v>
      </c>
      <c r="AP300" s="117">
        <v>5.2399999999999993</v>
      </c>
      <c r="AQ300" s="117">
        <v>1.75</v>
      </c>
      <c r="AR300" s="44">
        <v>28013.119999999999</v>
      </c>
      <c r="AS300" s="60"/>
      <c r="AT300" s="71">
        <v>0.25</v>
      </c>
      <c r="AU300" s="71">
        <v>0.25</v>
      </c>
      <c r="AV300" s="71">
        <v>0.28000000000000003</v>
      </c>
      <c r="AW300" s="44">
        <v>55643.7</v>
      </c>
      <c r="AX300" s="60"/>
      <c r="AY300" s="140">
        <v>0.15</v>
      </c>
      <c r="AZ300" s="140">
        <v>0.08</v>
      </c>
      <c r="BA300" s="140">
        <v>0.09</v>
      </c>
      <c r="BB300" s="28">
        <v>18790.72</v>
      </c>
      <c r="BC300" s="60"/>
      <c r="BD300" s="140">
        <v>0.5</v>
      </c>
      <c r="BE300" s="140">
        <v>0.28000000000000003</v>
      </c>
      <c r="BF300" s="140">
        <v>0.35</v>
      </c>
      <c r="BG300" s="44">
        <v>29767.59</v>
      </c>
      <c r="BH300" s="60"/>
      <c r="BI300" s="139">
        <v>0.25</v>
      </c>
      <c r="BJ300" s="139">
        <v>0.14000000000000001</v>
      </c>
      <c r="BK300" s="139">
        <v>0.11</v>
      </c>
      <c r="BL300" s="44">
        <v>35821</v>
      </c>
      <c r="BM300" s="60"/>
      <c r="BN300" s="140">
        <v>0.37</v>
      </c>
      <c r="BO300" s="140">
        <v>0.21</v>
      </c>
      <c r="BP300" s="140">
        <v>0.23</v>
      </c>
      <c r="BQ300" s="139">
        <v>21337.83</v>
      </c>
      <c r="BR300" s="60"/>
      <c r="BS300" s="140">
        <v>0.25</v>
      </c>
      <c r="BT300" s="140">
        <v>0.14000000000000001</v>
      </c>
      <c r="BU300" s="140">
        <v>0.11</v>
      </c>
      <c r="BV300" s="44">
        <v>54229</v>
      </c>
      <c r="BW300" s="60"/>
      <c r="BX300" s="140">
        <v>0.25</v>
      </c>
      <c r="BY300" s="140">
        <v>0.14000000000000001</v>
      </c>
      <c r="BZ300" s="140">
        <v>0.11</v>
      </c>
      <c r="CA300" s="44">
        <v>46789</v>
      </c>
      <c r="CB300" s="60"/>
      <c r="CC300" s="140">
        <v>0.5</v>
      </c>
      <c r="CD300" s="140">
        <v>0.28000000000000003</v>
      </c>
      <c r="CE300" s="140">
        <v>0.35</v>
      </c>
      <c r="CF300" s="44">
        <v>35720.43</v>
      </c>
      <c r="CG300" s="60"/>
      <c r="CH300" s="28">
        <v>1415084.56</v>
      </c>
      <c r="CI300" s="60"/>
      <c r="CJ300" s="64">
        <v>1387071.44</v>
      </c>
      <c r="CK300" s="124"/>
      <c r="CN300" s="151"/>
    </row>
    <row r="301" spans="1:92" x14ac:dyDescent="0.25">
      <c r="A301" s="116" t="s">
        <v>667</v>
      </c>
      <c r="B301" s="24" t="s">
        <v>668</v>
      </c>
      <c r="C301" s="27" t="s">
        <v>669</v>
      </c>
      <c r="D301" s="27" t="s">
        <v>120</v>
      </c>
      <c r="E301" s="139">
        <v>75.05</v>
      </c>
      <c r="F301" s="68"/>
      <c r="G301" s="139">
        <v>28.990000000000002</v>
      </c>
      <c r="H301" s="139">
        <v>45.15</v>
      </c>
      <c r="I301" s="139">
        <v>45.15</v>
      </c>
      <c r="J301" s="68">
        <v>294</v>
      </c>
      <c r="K301" s="139">
        <v>49.39</v>
      </c>
      <c r="L301" s="139">
        <v>48.480000000000004</v>
      </c>
      <c r="M301" s="139">
        <v>25.66</v>
      </c>
      <c r="N301" s="139">
        <v>0</v>
      </c>
      <c r="O301" s="60"/>
      <c r="P301" s="132">
        <v>14.07661181548422</v>
      </c>
      <c r="Q301" s="132">
        <v>14.913388184515782</v>
      </c>
      <c r="R301" s="132">
        <v>21.92338818451578</v>
      </c>
      <c r="S301" s="132">
        <v>23.226611815484219</v>
      </c>
      <c r="T301" s="132">
        <v>0</v>
      </c>
      <c r="U301" s="132">
        <v>0</v>
      </c>
      <c r="V301" s="126"/>
      <c r="W301" s="140">
        <v>1.68</v>
      </c>
      <c r="X301" s="140">
        <v>2.02</v>
      </c>
      <c r="Y301" s="140">
        <v>0</v>
      </c>
      <c r="Z301" s="139">
        <v>232600.5</v>
      </c>
      <c r="AA301" s="60"/>
      <c r="AB301" s="140">
        <v>0.74</v>
      </c>
      <c r="AC301" s="28">
        <v>46520.1</v>
      </c>
      <c r="AE301" s="140">
        <v>0.24</v>
      </c>
      <c r="AF301" s="140">
        <v>0.12</v>
      </c>
      <c r="AG301" s="140">
        <v>0</v>
      </c>
      <c r="AH301" s="44">
        <v>22631.4</v>
      </c>
      <c r="AI301" s="60"/>
      <c r="AJ301" s="140">
        <v>0.1</v>
      </c>
      <c r="AK301" s="140">
        <v>0.05</v>
      </c>
      <c r="AL301" s="140">
        <v>0</v>
      </c>
      <c r="AM301" s="44">
        <v>9429.75</v>
      </c>
      <c r="AO301" s="28">
        <v>5.04</v>
      </c>
      <c r="AP301" s="117">
        <v>1.4100000000000001</v>
      </c>
      <c r="AQ301" s="117">
        <v>0.53</v>
      </c>
      <c r="AR301" s="44">
        <v>8160.17</v>
      </c>
      <c r="AS301" s="60"/>
      <c r="AT301" s="71">
        <v>0.1</v>
      </c>
      <c r="AU301" s="71">
        <v>0.1</v>
      </c>
      <c r="AV301" s="71">
        <v>0</v>
      </c>
      <c r="AW301" s="44">
        <v>13475</v>
      </c>
      <c r="AX301" s="60"/>
      <c r="AY301" s="140">
        <v>0.06</v>
      </c>
      <c r="AZ301" s="140">
        <v>0.03</v>
      </c>
      <c r="BA301" s="140">
        <v>0</v>
      </c>
      <c r="BB301" s="28">
        <v>5284.89</v>
      </c>
      <c r="BC301" s="60"/>
      <c r="BD301" s="140">
        <v>0.21</v>
      </c>
      <c r="BE301" s="140">
        <v>0.11</v>
      </c>
      <c r="BF301" s="140">
        <v>0</v>
      </c>
      <c r="BG301" s="44">
        <v>8429.76</v>
      </c>
      <c r="BH301" s="60"/>
      <c r="BI301" s="139">
        <v>0.1</v>
      </c>
      <c r="BJ301" s="139">
        <v>0.05</v>
      </c>
      <c r="BK301" s="139">
        <v>0</v>
      </c>
      <c r="BL301" s="44">
        <v>10746.3</v>
      </c>
      <c r="BM301" s="60"/>
      <c r="BN301" s="140">
        <v>0.16</v>
      </c>
      <c r="BO301" s="140">
        <v>0.08</v>
      </c>
      <c r="BP301" s="140">
        <v>0</v>
      </c>
      <c r="BQ301" s="139">
        <v>6322.32</v>
      </c>
      <c r="BR301" s="60"/>
      <c r="BS301" s="140">
        <v>0.1</v>
      </c>
      <c r="BT301" s="140">
        <v>0.05</v>
      </c>
      <c r="BU301" s="140">
        <v>0</v>
      </c>
      <c r="BV301" s="44">
        <v>16268.7</v>
      </c>
      <c r="BW301" s="60"/>
      <c r="BX301" s="140">
        <v>0.1</v>
      </c>
      <c r="BY301" s="140">
        <v>0.05</v>
      </c>
      <c r="BZ301" s="140">
        <v>0</v>
      </c>
      <c r="CA301" s="44">
        <v>14036.7</v>
      </c>
      <c r="CB301" s="60"/>
      <c r="CC301" s="140">
        <v>0.21</v>
      </c>
      <c r="CD301" s="140">
        <v>0.11</v>
      </c>
      <c r="CE301" s="140">
        <v>0</v>
      </c>
      <c r="CF301" s="44">
        <v>10115.52</v>
      </c>
      <c r="CG301" s="60"/>
      <c r="CH301" s="28">
        <v>404021.11</v>
      </c>
      <c r="CI301" s="60"/>
      <c r="CJ301" s="64">
        <v>395860.94</v>
      </c>
      <c r="CK301" s="124"/>
      <c r="CN301" s="151"/>
    </row>
    <row r="302" spans="1:92" x14ac:dyDescent="0.25">
      <c r="A302" s="116" t="s">
        <v>670</v>
      </c>
      <c r="B302" s="24" t="s">
        <v>671</v>
      </c>
      <c r="C302" s="27" t="s">
        <v>669</v>
      </c>
      <c r="D302" s="27" t="s">
        <v>12</v>
      </c>
      <c r="E302" s="139">
        <v>537.38</v>
      </c>
      <c r="F302" s="68"/>
      <c r="G302" s="139">
        <v>133.32</v>
      </c>
      <c r="H302" s="139">
        <v>222.47999999999996</v>
      </c>
      <c r="I302" s="139">
        <v>398.30999999999995</v>
      </c>
      <c r="J302" s="68">
        <v>295</v>
      </c>
      <c r="K302" s="139">
        <v>220.56</v>
      </c>
      <c r="L302" s="139">
        <v>214.81</v>
      </c>
      <c r="M302" s="139">
        <v>140.99</v>
      </c>
      <c r="N302" s="139">
        <v>175.82999999999998</v>
      </c>
      <c r="O302" s="60"/>
      <c r="P302" s="132">
        <v>39.203798882681575</v>
      </c>
      <c r="Q302" s="132">
        <v>94.116201117318411</v>
      </c>
      <c r="R302" s="132">
        <v>65.422001015744044</v>
      </c>
      <c r="S302" s="132">
        <v>157.0579989842559</v>
      </c>
      <c r="T302" s="132">
        <v>51.704200101574422</v>
      </c>
      <c r="U302" s="132">
        <v>124.12579989842556</v>
      </c>
      <c r="V302" s="126"/>
      <c r="W302" s="140">
        <v>7.31</v>
      </c>
      <c r="X302" s="140">
        <v>9.5500000000000007</v>
      </c>
      <c r="Y302" s="140">
        <v>7.55</v>
      </c>
      <c r="Z302" s="139">
        <v>1604757.2</v>
      </c>
      <c r="AA302" s="60"/>
      <c r="AB302" s="140">
        <v>5.88</v>
      </c>
      <c r="AC302" s="28">
        <v>393580.38</v>
      </c>
      <c r="AE302" s="140">
        <v>1.1000000000000001</v>
      </c>
      <c r="AF302" s="140">
        <v>0.7</v>
      </c>
      <c r="AG302" s="140">
        <v>0.87</v>
      </c>
      <c r="AH302" s="44">
        <v>175941.42</v>
      </c>
      <c r="AI302" s="60"/>
      <c r="AJ302" s="140">
        <v>0.49</v>
      </c>
      <c r="AK302" s="140">
        <v>0.31</v>
      </c>
      <c r="AL302" s="140">
        <v>0.28999999999999998</v>
      </c>
      <c r="AM302" s="44">
        <v>71220.14</v>
      </c>
      <c r="AO302" s="28">
        <v>34.75</v>
      </c>
      <c r="AP302" s="117">
        <v>7.66</v>
      </c>
      <c r="AQ302" s="117">
        <v>3.81</v>
      </c>
      <c r="AR302" s="44">
        <v>53813.82</v>
      </c>
      <c r="AS302" s="60"/>
      <c r="AT302" s="71">
        <v>0.49</v>
      </c>
      <c r="AU302" s="71">
        <v>0.56000000000000005</v>
      </c>
      <c r="AV302" s="71">
        <v>0.7</v>
      </c>
      <c r="AW302" s="44">
        <v>125634.25</v>
      </c>
      <c r="AX302" s="60"/>
      <c r="AY302" s="140">
        <v>0.28999999999999998</v>
      </c>
      <c r="AZ302" s="140">
        <v>0.18</v>
      </c>
      <c r="BA302" s="140">
        <v>0.23</v>
      </c>
      <c r="BB302" s="28">
        <v>41104.699999999997</v>
      </c>
      <c r="BC302" s="60"/>
      <c r="BD302" s="140">
        <v>0.98</v>
      </c>
      <c r="BE302" s="140">
        <v>0.62</v>
      </c>
      <c r="BF302" s="140">
        <v>0.87</v>
      </c>
      <c r="BG302" s="44">
        <v>65067.21</v>
      </c>
      <c r="BH302" s="60"/>
      <c r="BI302" s="139">
        <v>0.49</v>
      </c>
      <c r="BJ302" s="139">
        <v>0.31</v>
      </c>
      <c r="BK302" s="139">
        <v>0.28999999999999998</v>
      </c>
      <c r="BL302" s="44">
        <v>78089.78</v>
      </c>
      <c r="BM302" s="60"/>
      <c r="BN302" s="140">
        <v>0.73</v>
      </c>
      <c r="BO302" s="140">
        <v>0.46</v>
      </c>
      <c r="BP302" s="140">
        <v>0.57999999999999996</v>
      </c>
      <c r="BQ302" s="139">
        <v>46627.11</v>
      </c>
      <c r="BR302" s="60"/>
      <c r="BS302" s="140">
        <v>0.49</v>
      </c>
      <c r="BT302" s="140">
        <v>0.31</v>
      </c>
      <c r="BU302" s="140">
        <v>0.28999999999999998</v>
      </c>
      <c r="BV302" s="44">
        <v>118219.22</v>
      </c>
      <c r="BW302" s="60"/>
      <c r="BX302" s="140">
        <v>0.49</v>
      </c>
      <c r="BY302" s="140">
        <v>0.31</v>
      </c>
      <c r="BZ302" s="140">
        <v>0.28999999999999998</v>
      </c>
      <c r="CA302" s="44">
        <v>102000.02</v>
      </c>
      <c r="CB302" s="60"/>
      <c r="CC302" s="140">
        <v>0.98</v>
      </c>
      <c r="CD302" s="140">
        <v>0.62</v>
      </c>
      <c r="CE302" s="140">
        <v>0.87</v>
      </c>
      <c r="CF302" s="44">
        <v>78079.17</v>
      </c>
      <c r="CG302" s="60"/>
      <c r="CH302" s="28">
        <v>2954134.42</v>
      </c>
      <c r="CI302" s="60"/>
      <c r="CJ302" s="64">
        <v>2900320.6</v>
      </c>
      <c r="CK302" s="124"/>
      <c r="CN302" s="151"/>
    </row>
    <row r="303" spans="1:92" x14ac:dyDescent="0.25">
      <c r="A303" s="116" t="s">
        <v>672</v>
      </c>
      <c r="B303" s="24" t="s">
        <v>673</v>
      </c>
      <c r="C303" s="27" t="s">
        <v>669</v>
      </c>
      <c r="D303" s="27" t="s">
        <v>120</v>
      </c>
      <c r="E303" s="139">
        <v>65.5</v>
      </c>
      <c r="F303" s="68"/>
      <c r="G303" s="139">
        <v>31</v>
      </c>
      <c r="H303" s="139">
        <v>33</v>
      </c>
      <c r="I303" s="139">
        <v>33</v>
      </c>
      <c r="J303" s="68">
        <v>296</v>
      </c>
      <c r="K303" s="139">
        <v>47</v>
      </c>
      <c r="L303" s="139">
        <v>45.5</v>
      </c>
      <c r="M303" s="139">
        <v>18.5</v>
      </c>
      <c r="N303" s="139">
        <v>0</v>
      </c>
      <c r="O303" s="60"/>
      <c r="P303" s="132">
        <v>13.078125</v>
      </c>
      <c r="Q303" s="132">
        <v>17.921875</v>
      </c>
      <c r="R303" s="132">
        <v>13.921875</v>
      </c>
      <c r="S303" s="132">
        <v>19.078125</v>
      </c>
      <c r="T303" s="132">
        <v>0</v>
      </c>
      <c r="U303" s="132">
        <v>0</v>
      </c>
      <c r="V303" s="126"/>
      <c r="W303" s="140">
        <v>1.76</v>
      </c>
      <c r="X303" s="140">
        <v>1.45</v>
      </c>
      <c r="Y303" s="140">
        <v>0</v>
      </c>
      <c r="Z303" s="139">
        <v>201796.65</v>
      </c>
      <c r="AA303" s="60"/>
      <c r="AB303" s="140">
        <v>0.64</v>
      </c>
      <c r="AC303" s="28">
        <v>40359.33</v>
      </c>
      <c r="AE303" s="140">
        <v>0.23</v>
      </c>
      <c r="AF303" s="140">
        <v>0.09</v>
      </c>
      <c r="AG303" s="140">
        <v>0</v>
      </c>
      <c r="AH303" s="44">
        <v>20116.8</v>
      </c>
      <c r="AI303" s="60"/>
      <c r="AJ303" s="140">
        <v>0.1</v>
      </c>
      <c r="AK303" s="140">
        <v>0.04</v>
      </c>
      <c r="AL303" s="140">
        <v>0</v>
      </c>
      <c r="AM303" s="44">
        <v>8801.1</v>
      </c>
      <c r="AO303" s="28">
        <v>4.3899999999999988</v>
      </c>
      <c r="AP303" s="117">
        <v>1.1100000000000001</v>
      </c>
      <c r="AQ303" s="117">
        <v>0.46</v>
      </c>
      <c r="AR303" s="44">
        <v>6962.23</v>
      </c>
      <c r="AS303" s="60"/>
      <c r="AT303" s="71">
        <v>0.1</v>
      </c>
      <c r="AU303" s="71">
        <v>7.0000000000000007E-2</v>
      </c>
      <c r="AV303" s="71">
        <v>0</v>
      </c>
      <c r="AW303" s="44">
        <v>11453.75</v>
      </c>
      <c r="AX303" s="60"/>
      <c r="AY303" s="140">
        <v>0.06</v>
      </c>
      <c r="AZ303" s="140">
        <v>0.02</v>
      </c>
      <c r="BA303" s="140">
        <v>0</v>
      </c>
      <c r="BB303" s="28">
        <v>4697.68</v>
      </c>
      <c r="BC303" s="60"/>
      <c r="BD303" s="140">
        <v>0.2</v>
      </c>
      <c r="BE303" s="140">
        <v>0.08</v>
      </c>
      <c r="BF303" s="140">
        <v>0</v>
      </c>
      <c r="BG303" s="44">
        <v>7376.04</v>
      </c>
      <c r="BH303" s="60"/>
      <c r="BI303" s="139">
        <v>0.1</v>
      </c>
      <c r="BJ303" s="139">
        <v>0.04</v>
      </c>
      <c r="BK303" s="139">
        <v>0</v>
      </c>
      <c r="BL303" s="44">
        <v>10029.879999999999</v>
      </c>
      <c r="BM303" s="60"/>
      <c r="BN303" s="140">
        <v>0.15</v>
      </c>
      <c r="BO303" s="140">
        <v>0.06</v>
      </c>
      <c r="BP303" s="140">
        <v>0</v>
      </c>
      <c r="BQ303" s="139">
        <v>5532.03</v>
      </c>
      <c r="BR303" s="60"/>
      <c r="BS303" s="140">
        <v>0.1</v>
      </c>
      <c r="BT303" s="140">
        <v>0.04</v>
      </c>
      <c r="BU303" s="140">
        <v>0</v>
      </c>
      <c r="BV303" s="44">
        <v>15184.12</v>
      </c>
      <c r="BW303" s="60"/>
      <c r="BX303" s="140">
        <v>0.1</v>
      </c>
      <c r="BY303" s="140">
        <v>0.04</v>
      </c>
      <c r="BZ303" s="140">
        <v>0</v>
      </c>
      <c r="CA303" s="44">
        <v>13100.92</v>
      </c>
      <c r="CB303" s="60"/>
      <c r="CC303" s="140">
        <v>0.2</v>
      </c>
      <c r="CD303" s="140">
        <v>0.08</v>
      </c>
      <c r="CE303" s="140">
        <v>0</v>
      </c>
      <c r="CF303" s="44">
        <v>8851.08</v>
      </c>
      <c r="CG303" s="60"/>
      <c r="CH303" s="28">
        <v>354261.61</v>
      </c>
      <c r="CI303" s="60"/>
      <c r="CJ303" s="64">
        <v>347299.38</v>
      </c>
      <c r="CK303" s="124"/>
      <c r="CN303" s="151"/>
    </row>
    <row r="304" spans="1:92" x14ac:dyDescent="0.25">
      <c r="A304" s="116" t="s">
        <v>674</v>
      </c>
      <c r="B304" s="24" t="s">
        <v>675</v>
      </c>
      <c r="C304" s="27" t="s">
        <v>669</v>
      </c>
      <c r="D304" s="27" t="s">
        <v>120</v>
      </c>
      <c r="E304" s="139">
        <v>139.97</v>
      </c>
      <c r="F304" s="68"/>
      <c r="G304" s="139">
        <v>66.649999999999991</v>
      </c>
      <c r="H304" s="139">
        <v>71.16</v>
      </c>
      <c r="I304" s="139">
        <v>71.16</v>
      </c>
      <c r="J304" s="68">
        <v>297</v>
      </c>
      <c r="K304" s="139">
        <v>97.14</v>
      </c>
      <c r="L304" s="139">
        <v>94.97999999999999</v>
      </c>
      <c r="M304" s="139">
        <v>42.83</v>
      </c>
      <c r="N304" s="139">
        <v>0</v>
      </c>
      <c r="O304" s="60"/>
      <c r="P304" s="132">
        <v>42.560046440751748</v>
      </c>
      <c r="Q304" s="132">
        <v>24.089953559248244</v>
      </c>
      <c r="R304" s="132">
        <v>45.439953559248231</v>
      </c>
      <c r="S304" s="132">
        <v>25.720046440751766</v>
      </c>
      <c r="T304" s="132">
        <v>0</v>
      </c>
      <c r="U304" s="132">
        <v>0</v>
      </c>
      <c r="V304" s="126"/>
      <c r="W304" s="140">
        <v>4.04</v>
      </c>
      <c r="X304" s="140">
        <v>3.3</v>
      </c>
      <c r="Y304" s="140">
        <v>0</v>
      </c>
      <c r="Z304" s="139">
        <v>461429.1</v>
      </c>
      <c r="AA304" s="60"/>
      <c r="AB304" s="140">
        <v>1.46</v>
      </c>
      <c r="AC304" s="28">
        <v>92285.82</v>
      </c>
      <c r="AE304" s="140">
        <v>0.48</v>
      </c>
      <c r="AF304" s="140">
        <v>0.21</v>
      </c>
      <c r="AG304" s="140">
        <v>0</v>
      </c>
      <c r="AH304" s="44">
        <v>43376.85</v>
      </c>
      <c r="AI304" s="60"/>
      <c r="AJ304" s="140">
        <v>0.21</v>
      </c>
      <c r="AK304" s="140">
        <v>0.09</v>
      </c>
      <c r="AL304" s="140">
        <v>0</v>
      </c>
      <c r="AM304" s="44">
        <v>18859.5</v>
      </c>
      <c r="AO304" s="28">
        <v>9.9600000000000026</v>
      </c>
      <c r="AP304" s="117">
        <v>3.1500000000000004</v>
      </c>
      <c r="AQ304" s="117">
        <v>0.99</v>
      </c>
      <c r="AR304" s="44">
        <v>16543.32</v>
      </c>
      <c r="AS304" s="60"/>
      <c r="AT304" s="71">
        <v>0.21</v>
      </c>
      <c r="AU304" s="71">
        <v>0.17</v>
      </c>
      <c r="AV304" s="71">
        <v>0</v>
      </c>
      <c r="AW304" s="44">
        <v>25602.5</v>
      </c>
      <c r="AX304" s="60"/>
      <c r="AY304" s="140">
        <v>0.12</v>
      </c>
      <c r="AZ304" s="140">
        <v>0.05</v>
      </c>
      <c r="BA304" s="140">
        <v>0</v>
      </c>
      <c r="BB304" s="28">
        <v>9982.57</v>
      </c>
      <c r="BC304" s="60"/>
      <c r="BD304" s="140">
        <v>0.43</v>
      </c>
      <c r="BE304" s="140">
        <v>0.19</v>
      </c>
      <c r="BF304" s="140">
        <v>0</v>
      </c>
      <c r="BG304" s="44">
        <v>16332.66</v>
      </c>
      <c r="BH304" s="60"/>
      <c r="BI304" s="139">
        <v>0.21</v>
      </c>
      <c r="BJ304" s="139">
        <v>0.09</v>
      </c>
      <c r="BK304" s="139">
        <v>0</v>
      </c>
      <c r="BL304" s="44">
        <v>21492.6</v>
      </c>
      <c r="BM304" s="60"/>
      <c r="BN304" s="140">
        <v>0.32</v>
      </c>
      <c r="BO304" s="140">
        <v>0.14000000000000001</v>
      </c>
      <c r="BP304" s="140">
        <v>0</v>
      </c>
      <c r="BQ304" s="139">
        <v>12117.78</v>
      </c>
      <c r="BR304" s="60"/>
      <c r="BS304" s="140">
        <v>0.21</v>
      </c>
      <c r="BT304" s="140">
        <v>0.09</v>
      </c>
      <c r="BU304" s="140">
        <v>0</v>
      </c>
      <c r="BV304" s="44">
        <v>32537.4</v>
      </c>
      <c r="BW304" s="60"/>
      <c r="BX304" s="140">
        <v>0.21</v>
      </c>
      <c r="BY304" s="140">
        <v>0.09</v>
      </c>
      <c r="BZ304" s="140">
        <v>0</v>
      </c>
      <c r="CA304" s="44">
        <v>28073.4</v>
      </c>
      <c r="CB304" s="60"/>
      <c r="CC304" s="140">
        <v>0.43</v>
      </c>
      <c r="CD304" s="140">
        <v>0.19</v>
      </c>
      <c r="CE304" s="140">
        <v>0</v>
      </c>
      <c r="CF304" s="44">
        <v>19598.82</v>
      </c>
      <c r="CG304" s="60"/>
      <c r="CH304" s="28">
        <v>798232.32000000007</v>
      </c>
      <c r="CI304" s="60"/>
      <c r="CJ304" s="64">
        <v>781689.00000000012</v>
      </c>
      <c r="CK304" s="124"/>
      <c r="CN304" s="151"/>
    </row>
    <row r="305" spans="1:92" x14ac:dyDescent="0.25">
      <c r="A305" s="116" t="s">
        <v>676</v>
      </c>
      <c r="B305" s="24" t="s">
        <v>677</v>
      </c>
      <c r="C305" s="27" t="s">
        <v>669</v>
      </c>
      <c r="D305" s="27" t="s">
        <v>120</v>
      </c>
      <c r="E305" s="139">
        <v>518.23</v>
      </c>
      <c r="F305" s="68"/>
      <c r="G305" s="139">
        <v>215.32999999999998</v>
      </c>
      <c r="H305" s="139">
        <v>293.32</v>
      </c>
      <c r="I305" s="139">
        <v>293.32</v>
      </c>
      <c r="J305" s="68">
        <v>298</v>
      </c>
      <c r="K305" s="139">
        <v>335.07</v>
      </c>
      <c r="L305" s="139">
        <v>325.49</v>
      </c>
      <c r="M305" s="139">
        <v>183.16</v>
      </c>
      <c r="N305" s="139">
        <v>0</v>
      </c>
      <c r="O305" s="60"/>
      <c r="P305" s="132">
        <v>88.05394672171434</v>
      </c>
      <c r="Q305" s="132">
        <v>127.27605327828564</v>
      </c>
      <c r="R305" s="132">
        <v>119.94605327828566</v>
      </c>
      <c r="S305" s="132">
        <v>173.37394672171433</v>
      </c>
      <c r="T305" s="132">
        <v>0</v>
      </c>
      <c r="U305" s="132">
        <v>0</v>
      </c>
      <c r="V305" s="126"/>
      <c r="W305" s="140">
        <v>12.23</v>
      </c>
      <c r="X305" s="140">
        <v>12.93</v>
      </c>
      <c r="Y305" s="140">
        <v>0</v>
      </c>
      <c r="Z305" s="139">
        <v>1581683.4</v>
      </c>
      <c r="AA305" s="60"/>
      <c r="AB305" s="140">
        <v>5.03</v>
      </c>
      <c r="AC305" s="28">
        <v>316336.68</v>
      </c>
      <c r="AE305" s="140">
        <v>1.67</v>
      </c>
      <c r="AF305" s="140">
        <v>0.91</v>
      </c>
      <c r="AG305" s="140">
        <v>0</v>
      </c>
      <c r="AH305" s="44">
        <v>162191.70000000001</v>
      </c>
      <c r="AI305" s="60"/>
      <c r="AJ305" s="140">
        <v>0.74</v>
      </c>
      <c r="AK305" s="140">
        <v>0.4</v>
      </c>
      <c r="AL305" s="140">
        <v>0</v>
      </c>
      <c r="AM305" s="44">
        <v>71666.100000000006</v>
      </c>
      <c r="AO305" s="28">
        <v>34.589999999999996</v>
      </c>
      <c r="AP305" s="117">
        <v>8.7899999999999991</v>
      </c>
      <c r="AQ305" s="117">
        <v>3.67</v>
      </c>
      <c r="AR305" s="44">
        <v>54933.5</v>
      </c>
      <c r="AS305" s="60"/>
      <c r="AT305" s="71">
        <v>0.74</v>
      </c>
      <c r="AU305" s="71">
        <v>0.73</v>
      </c>
      <c r="AV305" s="71">
        <v>0</v>
      </c>
      <c r="AW305" s="44">
        <v>99041.25</v>
      </c>
      <c r="AX305" s="60"/>
      <c r="AY305" s="140">
        <v>0.44</v>
      </c>
      <c r="AZ305" s="140">
        <v>0.24</v>
      </c>
      <c r="BA305" s="140">
        <v>0</v>
      </c>
      <c r="BB305" s="28">
        <v>39930.28</v>
      </c>
      <c r="BC305" s="60"/>
      <c r="BD305" s="140">
        <v>1.48</v>
      </c>
      <c r="BE305" s="140">
        <v>0.81</v>
      </c>
      <c r="BF305" s="140">
        <v>0</v>
      </c>
      <c r="BG305" s="44">
        <v>60325.47</v>
      </c>
      <c r="BH305" s="60"/>
      <c r="BI305" s="139">
        <v>0.74</v>
      </c>
      <c r="BJ305" s="139">
        <v>0.4</v>
      </c>
      <c r="BK305" s="139">
        <v>0</v>
      </c>
      <c r="BL305" s="44">
        <v>81671.88</v>
      </c>
      <c r="BM305" s="60"/>
      <c r="BN305" s="140">
        <v>1.1100000000000001</v>
      </c>
      <c r="BO305" s="140">
        <v>0.61</v>
      </c>
      <c r="BP305" s="140">
        <v>0</v>
      </c>
      <c r="BQ305" s="139">
        <v>45309.96</v>
      </c>
      <c r="BR305" s="60"/>
      <c r="BS305" s="140">
        <v>0.74</v>
      </c>
      <c r="BT305" s="140">
        <v>0.4</v>
      </c>
      <c r="BU305" s="140">
        <v>0</v>
      </c>
      <c r="BV305" s="44">
        <v>123642.12</v>
      </c>
      <c r="BW305" s="60"/>
      <c r="BX305" s="140">
        <v>0.74</v>
      </c>
      <c r="BY305" s="140">
        <v>0.4</v>
      </c>
      <c r="BZ305" s="140">
        <v>0</v>
      </c>
      <c r="CA305" s="44">
        <v>106678.92</v>
      </c>
      <c r="CB305" s="60"/>
      <c r="CC305" s="140">
        <v>1.48</v>
      </c>
      <c r="CD305" s="140">
        <v>0.81</v>
      </c>
      <c r="CE305" s="140">
        <v>0</v>
      </c>
      <c r="CF305" s="44">
        <v>72389.19</v>
      </c>
      <c r="CG305" s="60"/>
      <c r="CH305" s="28">
        <v>2815800.45</v>
      </c>
      <c r="CI305" s="60"/>
      <c r="CJ305" s="64">
        <v>2760866.95</v>
      </c>
      <c r="CK305" s="124"/>
      <c r="CN305" s="151"/>
    </row>
    <row r="306" spans="1:92" x14ac:dyDescent="0.25">
      <c r="A306" s="116" t="s">
        <v>678</v>
      </c>
      <c r="B306" s="24" t="s">
        <v>679</v>
      </c>
      <c r="C306" s="27" t="s">
        <v>669</v>
      </c>
      <c r="D306" s="27" t="s">
        <v>131</v>
      </c>
      <c r="E306" s="139">
        <v>414.5</v>
      </c>
      <c r="F306" s="68"/>
      <c r="G306" s="139">
        <v>0</v>
      </c>
      <c r="H306" s="139">
        <v>0</v>
      </c>
      <c r="I306" s="139">
        <v>414.5</v>
      </c>
      <c r="J306" s="68">
        <v>299</v>
      </c>
      <c r="K306" s="139">
        <v>0</v>
      </c>
      <c r="L306" s="139">
        <v>0</v>
      </c>
      <c r="M306" s="139">
        <v>0</v>
      </c>
      <c r="N306" s="139">
        <v>414.5</v>
      </c>
      <c r="O306" s="60"/>
      <c r="P306" s="132">
        <v>0</v>
      </c>
      <c r="Q306" s="132">
        <v>0</v>
      </c>
      <c r="R306" s="132">
        <v>0</v>
      </c>
      <c r="S306" s="132">
        <v>0</v>
      </c>
      <c r="T306" s="132">
        <v>106</v>
      </c>
      <c r="U306" s="132">
        <v>308.5</v>
      </c>
      <c r="V306" s="126"/>
      <c r="W306" s="140">
        <v>0</v>
      </c>
      <c r="X306" s="140">
        <v>0</v>
      </c>
      <c r="Y306" s="140">
        <v>17.64</v>
      </c>
      <c r="Z306" s="139">
        <v>1273008.24</v>
      </c>
      <c r="AA306" s="60"/>
      <c r="AB306" s="140">
        <v>5.87</v>
      </c>
      <c r="AC306" s="28">
        <v>424293.64</v>
      </c>
      <c r="AE306" s="140">
        <v>0</v>
      </c>
      <c r="AF306" s="140">
        <v>0</v>
      </c>
      <c r="AG306" s="140">
        <v>2.0699999999999998</v>
      </c>
      <c r="AH306" s="44">
        <v>149383.62</v>
      </c>
      <c r="AI306" s="60"/>
      <c r="AJ306" s="140">
        <v>0</v>
      </c>
      <c r="AK306" s="140">
        <v>0</v>
      </c>
      <c r="AL306" s="140">
        <v>0.69</v>
      </c>
      <c r="AM306" s="44">
        <v>49794.54</v>
      </c>
      <c r="AO306" s="28">
        <v>26.820000000000004</v>
      </c>
      <c r="AP306" s="117">
        <v>5.53</v>
      </c>
      <c r="AQ306" s="117">
        <v>2.93</v>
      </c>
      <c r="AR306" s="44">
        <v>41060.370000000003</v>
      </c>
      <c r="AS306" s="60"/>
      <c r="AT306" s="71">
        <v>0</v>
      </c>
      <c r="AU306" s="71">
        <v>0</v>
      </c>
      <c r="AV306" s="71">
        <v>1.65</v>
      </c>
      <c r="AW306" s="44">
        <v>129384.75</v>
      </c>
      <c r="AX306" s="60"/>
      <c r="AY306" s="140">
        <v>0</v>
      </c>
      <c r="AZ306" s="140">
        <v>0</v>
      </c>
      <c r="BA306" s="140">
        <v>0.55000000000000004</v>
      </c>
      <c r="BB306" s="28">
        <v>32296.55</v>
      </c>
      <c r="BC306" s="60"/>
      <c r="BD306" s="140">
        <v>0</v>
      </c>
      <c r="BE306" s="140">
        <v>0</v>
      </c>
      <c r="BF306" s="140">
        <v>2.0699999999999998</v>
      </c>
      <c r="BG306" s="44">
        <v>54530.01</v>
      </c>
      <c r="BH306" s="60"/>
      <c r="BI306" s="139">
        <v>0</v>
      </c>
      <c r="BJ306" s="139">
        <v>0</v>
      </c>
      <c r="BK306" s="139">
        <v>0.69</v>
      </c>
      <c r="BL306" s="44">
        <v>49432.98</v>
      </c>
      <c r="BM306" s="60"/>
      <c r="BN306" s="140">
        <v>0</v>
      </c>
      <c r="BO306" s="140">
        <v>0</v>
      </c>
      <c r="BP306" s="140">
        <v>1.38</v>
      </c>
      <c r="BQ306" s="139">
        <v>36353.339999999997</v>
      </c>
      <c r="BR306" s="60"/>
      <c r="BS306" s="140">
        <v>0</v>
      </c>
      <c r="BT306" s="140">
        <v>0</v>
      </c>
      <c r="BU306" s="140">
        <v>0.69</v>
      </c>
      <c r="BV306" s="44">
        <v>74836.02</v>
      </c>
      <c r="BW306" s="60"/>
      <c r="BX306" s="140">
        <v>0</v>
      </c>
      <c r="BY306" s="140">
        <v>0</v>
      </c>
      <c r="BZ306" s="140">
        <v>0.69</v>
      </c>
      <c r="CA306" s="44">
        <v>64568.82</v>
      </c>
      <c r="CB306" s="60"/>
      <c r="CC306" s="140">
        <v>0</v>
      </c>
      <c r="CD306" s="140">
        <v>0</v>
      </c>
      <c r="CE306" s="140">
        <v>2.0699999999999998</v>
      </c>
      <c r="CF306" s="44">
        <v>65434.77</v>
      </c>
      <c r="CG306" s="60"/>
      <c r="CH306" s="28">
        <v>2444377.6500000004</v>
      </c>
      <c r="CI306" s="60"/>
      <c r="CJ306" s="64">
        <v>2403317.2800000003</v>
      </c>
      <c r="CK306" s="124"/>
      <c r="CN306" s="151"/>
    </row>
    <row r="307" spans="1:92" x14ac:dyDescent="0.25">
      <c r="A307" s="116" t="s">
        <v>680</v>
      </c>
      <c r="B307" s="24" t="s">
        <v>681</v>
      </c>
      <c r="C307" s="27" t="s">
        <v>142</v>
      </c>
      <c r="D307" s="27" t="s">
        <v>12</v>
      </c>
      <c r="E307" s="139">
        <v>359692.13</v>
      </c>
      <c r="F307" s="68"/>
      <c r="G307" s="139">
        <v>110016.66</v>
      </c>
      <c r="H307" s="139">
        <v>141169.32</v>
      </c>
      <c r="I307" s="139">
        <v>248660.47000000003</v>
      </c>
      <c r="J307" s="68">
        <v>300</v>
      </c>
      <c r="K307" s="139">
        <v>168785.32</v>
      </c>
      <c r="L307" s="139">
        <v>167770.32</v>
      </c>
      <c r="M307" s="139">
        <v>83415.66</v>
      </c>
      <c r="N307" s="139">
        <v>107491.15000000001</v>
      </c>
      <c r="O307" s="60"/>
      <c r="P307" s="132">
        <v>82443.628982639071</v>
      </c>
      <c r="Q307" s="132">
        <v>27573.031017360932</v>
      </c>
      <c r="R307" s="132">
        <v>105788.62366673784</v>
      </c>
      <c r="S307" s="132">
        <v>35380.696333262167</v>
      </c>
      <c r="T307" s="132">
        <v>80551.07735062312</v>
      </c>
      <c r="U307" s="132">
        <v>26940.072649376889</v>
      </c>
      <c r="V307" s="126"/>
      <c r="W307" s="140">
        <v>6874.89</v>
      </c>
      <c r="X307" s="140">
        <v>6704.65</v>
      </c>
      <c r="Y307" s="140">
        <v>5105.1499999999996</v>
      </c>
      <c r="Z307" s="139">
        <v>1222096037</v>
      </c>
      <c r="AA307" s="60"/>
      <c r="AB307" s="140">
        <v>4417.45</v>
      </c>
      <c r="AC307" s="28">
        <v>293529360.76999998</v>
      </c>
      <c r="AE307" s="140">
        <v>843.92</v>
      </c>
      <c r="AF307" s="140">
        <v>417.07</v>
      </c>
      <c r="AG307" s="140">
        <v>537.45000000000005</v>
      </c>
      <c r="AH307" s="44">
        <v>118057753.05</v>
      </c>
      <c r="AI307" s="60"/>
      <c r="AJ307" s="140">
        <v>375.07</v>
      </c>
      <c r="AK307" s="140">
        <v>185.36</v>
      </c>
      <c r="AL307" s="140">
        <v>179.15</v>
      </c>
      <c r="AM307" s="44">
        <v>48159970.850000001</v>
      </c>
      <c r="AO307" s="28">
        <v>26119.740000000005</v>
      </c>
      <c r="AP307" s="117">
        <v>11642.500000000002</v>
      </c>
      <c r="AQ307" s="117">
        <v>2551</v>
      </c>
      <c r="AR307" s="44">
        <v>47504546.149999999</v>
      </c>
      <c r="AS307" s="60"/>
      <c r="AT307" s="71">
        <v>375.07</v>
      </c>
      <c r="AU307" s="71">
        <v>333.66</v>
      </c>
      <c r="AV307" s="71">
        <v>429.96</v>
      </c>
      <c r="AW307" s="44">
        <v>81465997.150000006</v>
      </c>
      <c r="AX307" s="60"/>
      <c r="AY307" s="140">
        <v>225.04</v>
      </c>
      <c r="AZ307" s="140">
        <v>111.22</v>
      </c>
      <c r="BA307" s="140">
        <v>143.32</v>
      </c>
      <c r="BB307" s="28">
        <v>28161417.18</v>
      </c>
      <c r="BC307" s="60"/>
      <c r="BD307" s="140">
        <v>750.15</v>
      </c>
      <c r="BE307" s="140">
        <v>370.73</v>
      </c>
      <c r="BF307" s="140">
        <v>537.45000000000005</v>
      </c>
      <c r="BG307" s="44">
        <v>43685387.189999998</v>
      </c>
      <c r="BH307" s="60"/>
      <c r="BI307" s="139">
        <v>375.07</v>
      </c>
      <c r="BJ307" s="139">
        <v>185.36</v>
      </c>
      <c r="BK307" s="139">
        <v>179.15</v>
      </c>
      <c r="BL307" s="44">
        <v>52984990.359999999</v>
      </c>
      <c r="BM307" s="60"/>
      <c r="BN307" s="140">
        <v>562.61</v>
      </c>
      <c r="BO307" s="140">
        <v>278.05</v>
      </c>
      <c r="BP307" s="140">
        <v>358.3</v>
      </c>
      <c r="BQ307" s="139">
        <v>31584203.280000001</v>
      </c>
      <c r="BR307" s="60"/>
      <c r="BS307" s="140">
        <v>375.07</v>
      </c>
      <c r="BT307" s="140">
        <v>185.36</v>
      </c>
      <c r="BU307" s="140">
        <v>179.15</v>
      </c>
      <c r="BV307" s="44">
        <v>80213367.640000001</v>
      </c>
      <c r="BW307" s="60"/>
      <c r="BX307" s="140">
        <v>375.07</v>
      </c>
      <c r="BY307" s="140">
        <v>185.36</v>
      </c>
      <c r="BZ307" s="140">
        <v>179.15</v>
      </c>
      <c r="CA307" s="44">
        <v>69208417.239999995</v>
      </c>
      <c r="CB307" s="60"/>
      <c r="CC307" s="140">
        <v>750.15</v>
      </c>
      <c r="CD307" s="140">
        <v>370.73</v>
      </c>
      <c r="CE307" s="140">
        <v>537.45000000000005</v>
      </c>
      <c r="CF307" s="44">
        <v>52421469.630000003</v>
      </c>
      <c r="CG307" s="60"/>
      <c r="CH307" s="28">
        <v>2169072917.4899998</v>
      </c>
      <c r="CI307" s="60"/>
      <c r="CJ307" s="64">
        <v>2121568371.3399997</v>
      </c>
      <c r="CK307" s="124"/>
      <c r="CN307" s="151"/>
    </row>
    <row r="308" spans="1:92" x14ac:dyDescent="0.25">
      <c r="A308" s="116" t="s">
        <v>685</v>
      </c>
      <c r="B308" s="24" t="s">
        <v>686</v>
      </c>
      <c r="C308" s="27" t="s">
        <v>684</v>
      </c>
      <c r="D308" s="27" t="s">
        <v>12</v>
      </c>
      <c r="E308" s="139">
        <v>1673.37</v>
      </c>
      <c r="F308" s="68"/>
      <c r="G308" s="139">
        <v>431.81999999999994</v>
      </c>
      <c r="H308" s="139">
        <v>645.48</v>
      </c>
      <c r="I308" s="139">
        <v>1231.1400000000001</v>
      </c>
      <c r="J308" s="68">
        <v>301</v>
      </c>
      <c r="K308" s="139">
        <v>684.72</v>
      </c>
      <c r="L308" s="139">
        <v>674.31</v>
      </c>
      <c r="M308" s="139">
        <v>402.99</v>
      </c>
      <c r="N308" s="139">
        <v>585.66000000000008</v>
      </c>
      <c r="O308" s="60"/>
      <c r="P308" s="132">
        <v>137.79621951219511</v>
      </c>
      <c r="Q308" s="132">
        <v>294.02378048780486</v>
      </c>
      <c r="R308" s="132">
        <v>205.97634146341463</v>
      </c>
      <c r="S308" s="132">
        <v>439.50365853658536</v>
      </c>
      <c r="T308" s="132">
        <v>186.88743902439026</v>
      </c>
      <c r="U308" s="132">
        <v>398.77256097560985</v>
      </c>
      <c r="V308" s="126"/>
      <c r="W308" s="140">
        <v>23.88</v>
      </c>
      <c r="X308" s="140">
        <v>27.87</v>
      </c>
      <c r="Y308" s="140">
        <v>25.29</v>
      </c>
      <c r="Z308" s="139">
        <v>5078341.8899999997</v>
      </c>
      <c r="AA308" s="60"/>
      <c r="AB308" s="140">
        <v>18.77</v>
      </c>
      <c r="AC308" s="28">
        <v>1258951.29</v>
      </c>
      <c r="AE308" s="140">
        <v>3.42</v>
      </c>
      <c r="AF308" s="140">
        <v>2.0099999999999998</v>
      </c>
      <c r="AG308" s="140">
        <v>2.92</v>
      </c>
      <c r="AH308" s="44">
        <v>552081.67000000004</v>
      </c>
      <c r="AI308" s="60"/>
      <c r="AJ308" s="140">
        <v>1.52</v>
      </c>
      <c r="AK308" s="140">
        <v>0.89</v>
      </c>
      <c r="AL308" s="140">
        <v>0.97</v>
      </c>
      <c r="AM308" s="44">
        <v>221505.67</v>
      </c>
      <c r="AO308" s="28">
        <v>109.75999999999999</v>
      </c>
      <c r="AP308" s="117">
        <v>29.27</v>
      </c>
      <c r="AQ308" s="117">
        <v>11.86</v>
      </c>
      <c r="AR308" s="44">
        <v>176106.11</v>
      </c>
      <c r="AS308" s="60"/>
      <c r="AT308" s="71">
        <v>1.52</v>
      </c>
      <c r="AU308" s="71">
        <v>1.61</v>
      </c>
      <c r="AV308" s="71">
        <v>2.34</v>
      </c>
      <c r="AW308" s="44">
        <v>394374.85</v>
      </c>
      <c r="AX308" s="60"/>
      <c r="AY308" s="140">
        <v>0.91</v>
      </c>
      <c r="AZ308" s="140">
        <v>0.53</v>
      </c>
      <c r="BA308" s="140">
        <v>0.78</v>
      </c>
      <c r="BB308" s="28">
        <v>130360.62</v>
      </c>
      <c r="BC308" s="60"/>
      <c r="BD308" s="140">
        <v>3.04</v>
      </c>
      <c r="BE308" s="140">
        <v>1.79</v>
      </c>
      <c r="BF308" s="140">
        <v>2.92</v>
      </c>
      <c r="BG308" s="44">
        <v>204158.25</v>
      </c>
      <c r="BH308" s="60"/>
      <c r="BI308" s="139">
        <v>1.52</v>
      </c>
      <c r="BJ308" s="139">
        <v>0.89</v>
      </c>
      <c r="BK308" s="139">
        <v>0.97</v>
      </c>
      <c r="BL308" s="44">
        <v>242149.96</v>
      </c>
      <c r="BM308" s="60"/>
      <c r="BN308" s="140">
        <v>2.2799999999999998</v>
      </c>
      <c r="BO308" s="140">
        <v>1.34</v>
      </c>
      <c r="BP308" s="140">
        <v>1.95</v>
      </c>
      <c r="BQ308" s="139">
        <v>146730.51</v>
      </c>
      <c r="BR308" s="60"/>
      <c r="BS308" s="140">
        <v>1.52</v>
      </c>
      <c r="BT308" s="140">
        <v>0.89</v>
      </c>
      <c r="BU308" s="140">
        <v>0.97</v>
      </c>
      <c r="BV308" s="44">
        <v>366588.04</v>
      </c>
      <c r="BW308" s="60"/>
      <c r="BX308" s="140">
        <v>1.52</v>
      </c>
      <c r="BY308" s="140">
        <v>0.89</v>
      </c>
      <c r="BZ308" s="140">
        <v>0.97</v>
      </c>
      <c r="CA308" s="44">
        <v>316293.64</v>
      </c>
      <c r="CB308" s="60"/>
      <c r="CC308" s="140">
        <v>3.04</v>
      </c>
      <c r="CD308" s="140">
        <v>1.79</v>
      </c>
      <c r="CE308" s="140">
        <v>2.92</v>
      </c>
      <c r="CF308" s="44">
        <v>244985.25</v>
      </c>
      <c r="CG308" s="60"/>
      <c r="CH308" s="28">
        <v>9332627.75</v>
      </c>
      <c r="CI308" s="60"/>
      <c r="CJ308" s="64">
        <v>9156521.6400000006</v>
      </c>
      <c r="CK308" s="124"/>
      <c r="CN308" s="151"/>
    </row>
    <row r="309" spans="1:92" x14ac:dyDescent="0.25">
      <c r="A309" s="116" t="s">
        <v>687</v>
      </c>
      <c r="B309" s="24" t="s">
        <v>688</v>
      </c>
      <c r="C309" s="27" t="s">
        <v>684</v>
      </c>
      <c r="D309" s="27" t="s">
        <v>12</v>
      </c>
      <c r="E309" s="139">
        <v>679.21</v>
      </c>
      <c r="F309" s="68"/>
      <c r="G309" s="139">
        <v>206.99</v>
      </c>
      <c r="H309" s="139">
        <v>257.48</v>
      </c>
      <c r="I309" s="139">
        <v>468.14</v>
      </c>
      <c r="J309" s="68">
        <v>302</v>
      </c>
      <c r="K309" s="139">
        <v>315.72999999999996</v>
      </c>
      <c r="L309" s="139">
        <v>311.64999999999998</v>
      </c>
      <c r="M309" s="139">
        <v>152.82</v>
      </c>
      <c r="N309" s="139">
        <v>210.65999999999997</v>
      </c>
      <c r="O309" s="60"/>
      <c r="P309" s="132">
        <v>60.907726511931038</v>
      </c>
      <c r="Q309" s="132">
        <v>146.08227348806898</v>
      </c>
      <c r="R309" s="132">
        <v>75.764633181757588</v>
      </c>
      <c r="S309" s="132">
        <v>181.71536681824244</v>
      </c>
      <c r="T309" s="132">
        <v>61.987640306311363</v>
      </c>
      <c r="U309" s="132">
        <v>148.67235969368861</v>
      </c>
      <c r="V309" s="126"/>
      <c r="W309" s="140">
        <v>11.36</v>
      </c>
      <c r="X309" s="140">
        <v>11.05</v>
      </c>
      <c r="Y309" s="140">
        <v>9.0399999999999991</v>
      </c>
      <c r="Z309" s="139">
        <v>2061185.29</v>
      </c>
      <c r="AA309" s="60"/>
      <c r="AB309" s="140">
        <v>7.49</v>
      </c>
      <c r="AC309" s="28">
        <v>499199.39</v>
      </c>
      <c r="AE309" s="140">
        <v>1.57</v>
      </c>
      <c r="AF309" s="140">
        <v>0.76</v>
      </c>
      <c r="AG309" s="140">
        <v>1.05</v>
      </c>
      <c r="AH309" s="44">
        <v>222249.75</v>
      </c>
      <c r="AI309" s="60"/>
      <c r="AJ309" s="140">
        <v>0.7</v>
      </c>
      <c r="AK309" s="140">
        <v>0.33</v>
      </c>
      <c r="AL309" s="140">
        <v>0.35</v>
      </c>
      <c r="AM309" s="44">
        <v>90009.05</v>
      </c>
      <c r="AO309" s="28">
        <v>44.6</v>
      </c>
      <c r="AP309" s="117">
        <v>10.16</v>
      </c>
      <c r="AQ309" s="117">
        <v>4.8099999999999996</v>
      </c>
      <c r="AR309" s="44">
        <v>69431.100000000006</v>
      </c>
      <c r="AS309" s="60"/>
      <c r="AT309" s="71">
        <v>0.7</v>
      </c>
      <c r="AU309" s="71">
        <v>0.61</v>
      </c>
      <c r="AV309" s="71">
        <v>0.84</v>
      </c>
      <c r="AW309" s="44">
        <v>154129.85</v>
      </c>
      <c r="AX309" s="60"/>
      <c r="AY309" s="140">
        <v>0.42</v>
      </c>
      <c r="AZ309" s="140">
        <v>0.2</v>
      </c>
      <c r="BA309" s="140">
        <v>0.28000000000000003</v>
      </c>
      <c r="BB309" s="28">
        <v>52848.9</v>
      </c>
      <c r="BC309" s="60"/>
      <c r="BD309" s="140">
        <v>1.4</v>
      </c>
      <c r="BE309" s="140">
        <v>0.67</v>
      </c>
      <c r="BF309" s="140">
        <v>1.05</v>
      </c>
      <c r="BG309" s="44">
        <v>82190.16</v>
      </c>
      <c r="BH309" s="60"/>
      <c r="BI309" s="139">
        <v>0.7</v>
      </c>
      <c r="BJ309" s="139">
        <v>0.33</v>
      </c>
      <c r="BK309" s="139">
        <v>0.35</v>
      </c>
      <c r="BL309" s="44">
        <v>98865.96</v>
      </c>
      <c r="BM309" s="60"/>
      <c r="BN309" s="140">
        <v>1.05</v>
      </c>
      <c r="BO309" s="140">
        <v>0.5</v>
      </c>
      <c r="BP309" s="140">
        <v>0.7</v>
      </c>
      <c r="BQ309" s="139">
        <v>59271.75</v>
      </c>
      <c r="BR309" s="60"/>
      <c r="BS309" s="140">
        <v>0.7</v>
      </c>
      <c r="BT309" s="140">
        <v>0.33</v>
      </c>
      <c r="BU309" s="140">
        <v>0.35</v>
      </c>
      <c r="BV309" s="44">
        <v>149672.04</v>
      </c>
      <c r="BW309" s="60"/>
      <c r="BX309" s="140">
        <v>0.7</v>
      </c>
      <c r="BY309" s="140">
        <v>0.33</v>
      </c>
      <c r="BZ309" s="140">
        <v>0.35</v>
      </c>
      <c r="CA309" s="44">
        <v>129137.64</v>
      </c>
      <c r="CB309" s="60"/>
      <c r="CC309" s="140">
        <v>1.4</v>
      </c>
      <c r="CD309" s="140">
        <v>0.67</v>
      </c>
      <c r="CE309" s="140">
        <v>1.05</v>
      </c>
      <c r="CF309" s="44">
        <v>98626.32</v>
      </c>
      <c r="CG309" s="60"/>
      <c r="CH309" s="28">
        <v>3766817.2</v>
      </c>
      <c r="CI309" s="60"/>
      <c r="CJ309" s="64">
        <v>3697386.1</v>
      </c>
      <c r="CK309" s="124"/>
      <c r="CN309" s="151"/>
    </row>
    <row r="310" spans="1:92" x14ac:dyDescent="0.25">
      <c r="A310" s="116" t="s">
        <v>689</v>
      </c>
      <c r="B310" s="24" t="s">
        <v>690</v>
      </c>
      <c r="C310" s="27" t="s">
        <v>684</v>
      </c>
      <c r="D310" s="27" t="s">
        <v>12</v>
      </c>
      <c r="E310" s="139">
        <v>487.04</v>
      </c>
      <c r="F310" s="68"/>
      <c r="G310" s="139">
        <v>132.47999999999999</v>
      </c>
      <c r="H310" s="139">
        <v>181.82999999999998</v>
      </c>
      <c r="I310" s="139">
        <v>349.30999999999995</v>
      </c>
      <c r="J310" s="68">
        <v>303</v>
      </c>
      <c r="K310" s="139">
        <v>205.23</v>
      </c>
      <c r="L310" s="139">
        <v>199.98</v>
      </c>
      <c r="M310" s="139">
        <v>114.33</v>
      </c>
      <c r="N310" s="139">
        <v>167.48</v>
      </c>
      <c r="O310" s="60"/>
      <c r="P310" s="132">
        <v>45.827262500259444</v>
      </c>
      <c r="Q310" s="132">
        <v>86.652737499740539</v>
      </c>
      <c r="R310" s="132">
        <v>62.898332883621492</v>
      </c>
      <c r="S310" s="132">
        <v>118.93166711637849</v>
      </c>
      <c r="T310" s="132">
        <v>57.934404616119053</v>
      </c>
      <c r="U310" s="132">
        <v>109.54559538388094</v>
      </c>
      <c r="V310" s="126"/>
      <c r="W310" s="140">
        <v>7.38</v>
      </c>
      <c r="X310" s="140">
        <v>7.9</v>
      </c>
      <c r="Y310" s="140">
        <v>7.27</v>
      </c>
      <c r="Z310" s="139">
        <v>1485224.02</v>
      </c>
      <c r="AA310" s="60"/>
      <c r="AB310" s="140">
        <v>5.47</v>
      </c>
      <c r="AC310" s="28">
        <v>366980.22</v>
      </c>
      <c r="AE310" s="140">
        <v>1.02</v>
      </c>
      <c r="AF310" s="140">
        <v>0.56999999999999995</v>
      </c>
      <c r="AG310" s="140">
        <v>0.83</v>
      </c>
      <c r="AH310" s="44">
        <v>159853.13</v>
      </c>
      <c r="AI310" s="60"/>
      <c r="AJ310" s="140">
        <v>0.45</v>
      </c>
      <c r="AK310" s="140">
        <v>0.25</v>
      </c>
      <c r="AL310" s="140">
        <v>0.27</v>
      </c>
      <c r="AM310" s="44">
        <v>63490.32</v>
      </c>
      <c r="AO310" s="28">
        <v>32.049999999999997</v>
      </c>
      <c r="AP310" s="117">
        <v>7.86</v>
      </c>
      <c r="AQ310" s="117">
        <v>3.45</v>
      </c>
      <c r="AR310" s="44">
        <v>50575.33</v>
      </c>
      <c r="AS310" s="60"/>
      <c r="AT310" s="71">
        <v>0.45</v>
      </c>
      <c r="AU310" s="71">
        <v>0.45</v>
      </c>
      <c r="AV310" s="71">
        <v>0.66</v>
      </c>
      <c r="AW310" s="44">
        <v>112391.4</v>
      </c>
      <c r="AX310" s="60"/>
      <c r="AY310" s="140">
        <v>0.27</v>
      </c>
      <c r="AZ310" s="140">
        <v>0.15</v>
      </c>
      <c r="BA310" s="140">
        <v>0.22</v>
      </c>
      <c r="BB310" s="28">
        <v>37581.440000000002</v>
      </c>
      <c r="BC310" s="60"/>
      <c r="BD310" s="140">
        <v>0.91</v>
      </c>
      <c r="BE310" s="140">
        <v>0.5</v>
      </c>
      <c r="BF310" s="140">
        <v>0.83</v>
      </c>
      <c r="BG310" s="44">
        <v>59008.32</v>
      </c>
      <c r="BH310" s="60"/>
      <c r="BI310" s="139">
        <v>0.45</v>
      </c>
      <c r="BJ310" s="139">
        <v>0.25</v>
      </c>
      <c r="BK310" s="139">
        <v>0.27</v>
      </c>
      <c r="BL310" s="44">
        <v>69492.740000000005</v>
      </c>
      <c r="BM310" s="60"/>
      <c r="BN310" s="140">
        <v>0.68</v>
      </c>
      <c r="BO310" s="140">
        <v>0.38</v>
      </c>
      <c r="BP310" s="140">
        <v>0.55000000000000004</v>
      </c>
      <c r="BQ310" s="139">
        <v>42412.23</v>
      </c>
      <c r="BR310" s="60"/>
      <c r="BS310" s="140">
        <v>0.45</v>
      </c>
      <c r="BT310" s="140">
        <v>0.25</v>
      </c>
      <c r="BU310" s="140">
        <v>0.27</v>
      </c>
      <c r="BV310" s="44">
        <v>105204.26</v>
      </c>
      <c r="BW310" s="60"/>
      <c r="BX310" s="140">
        <v>0.45</v>
      </c>
      <c r="BY310" s="140">
        <v>0.25</v>
      </c>
      <c r="BZ310" s="140">
        <v>0.27</v>
      </c>
      <c r="CA310" s="44">
        <v>90770.66</v>
      </c>
      <c r="CB310" s="60"/>
      <c r="CC310" s="140">
        <v>0.91</v>
      </c>
      <c r="CD310" s="140">
        <v>0.5</v>
      </c>
      <c r="CE310" s="140">
        <v>0.83</v>
      </c>
      <c r="CF310" s="44">
        <v>70808.639999999999</v>
      </c>
      <c r="CG310" s="60"/>
      <c r="CH310" s="28">
        <v>2713792.71</v>
      </c>
      <c r="CI310" s="60"/>
      <c r="CJ310" s="64">
        <v>2663217.38</v>
      </c>
      <c r="CK310" s="124"/>
      <c r="CN310" s="151"/>
    </row>
    <row r="311" spans="1:92" x14ac:dyDescent="0.25">
      <c r="A311" s="116" t="s">
        <v>691</v>
      </c>
      <c r="B311" s="24" t="s">
        <v>692</v>
      </c>
      <c r="C311" s="27" t="s">
        <v>684</v>
      </c>
      <c r="D311" s="27" t="s">
        <v>12</v>
      </c>
      <c r="E311" s="139">
        <v>3730.25</v>
      </c>
      <c r="F311" s="68"/>
      <c r="G311" s="139">
        <v>1070.5</v>
      </c>
      <c r="H311" s="139">
        <v>1411.5</v>
      </c>
      <c r="I311" s="139">
        <v>2633</v>
      </c>
      <c r="J311" s="68">
        <v>304</v>
      </c>
      <c r="K311" s="139">
        <v>1662.75</v>
      </c>
      <c r="L311" s="139">
        <v>1636</v>
      </c>
      <c r="M311" s="139">
        <v>846</v>
      </c>
      <c r="N311" s="139">
        <v>1221.5</v>
      </c>
      <c r="O311" s="60"/>
      <c r="P311" s="132">
        <v>245.40421223167274</v>
      </c>
      <c r="Q311" s="132">
        <v>825.09578776832723</v>
      </c>
      <c r="R311" s="132">
        <v>323.57594167679224</v>
      </c>
      <c r="S311" s="132">
        <v>1087.9240583232076</v>
      </c>
      <c r="T311" s="132">
        <v>280.01984609153504</v>
      </c>
      <c r="U311" s="132">
        <v>941.4801539084649</v>
      </c>
      <c r="V311" s="126"/>
      <c r="W311" s="140">
        <v>57.61</v>
      </c>
      <c r="X311" s="140">
        <v>59.69</v>
      </c>
      <c r="Y311" s="140">
        <v>51.66</v>
      </c>
      <c r="Z311" s="139">
        <v>11102160.060000001</v>
      </c>
      <c r="AA311" s="60"/>
      <c r="AB311" s="140">
        <v>40.67</v>
      </c>
      <c r="AC311" s="28">
        <v>2717387.15</v>
      </c>
      <c r="AE311" s="140">
        <v>8.31</v>
      </c>
      <c r="AF311" s="140">
        <v>4.2300000000000004</v>
      </c>
      <c r="AG311" s="140">
        <v>6.1</v>
      </c>
      <c r="AH311" s="44">
        <v>1228539.7</v>
      </c>
      <c r="AI311" s="60"/>
      <c r="AJ311" s="140">
        <v>3.69</v>
      </c>
      <c r="AK311" s="140">
        <v>1.88</v>
      </c>
      <c r="AL311" s="140">
        <v>2.0299999999999998</v>
      </c>
      <c r="AM311" s="44">
        <v>496655.03</v>
      </c>
      <c r="AO311" s="28">
        <v>240.82</v>
      </c>
      <c r="AP311" s="117">
        <v>49.97</v>
      </c>
      <c r="AQ311" s="117">
        <v>26.45</v>
      </c>
      <c r="AR311" s="44">
        <v>369141.54</v>
      </c>
      <c r="AS311" s="60"/>
      <c r="AT311" s="71">
        <v>3.69</v>
      </c>
      <c r="AU311" s="71">
        <v>3.38</v>
      </c>
      <c r="AV311" s="71">
        <v>4.88</v>
      </c>
      <c r="AW311" s="44">
        <v>859006.45</v>
      </c>
      <c r="AX311" s="60"/>
      <c r="AY311" s="140">
        <v>2.21</v>
      </c>
      <c r="AZ311" s="140">
        <v>1.1200000000000001</v>
      </c>
      <c r="BA311" s="140">
        <v>1.62</v>
      </c>
      <c r="BB311" s="28">
        <v>290668.95</v>
      </c>
      <c r="BC311" s="60"/>
      <c r="BD311" s="140">
        <v>7.39</v>
      </c>
      <c r="BE311" s="140">
        <v>3.76</v>
      </c>
      <c r="BF311" s="140">
        <v>6.1</v>
      </c>
      <c r="BG311" s="44">
        <v>454416.75</v>
      </c>
      <c r="BH311" s="60"/>
      <c r="BI311" s="139">
        <v>3.69</v>
      </c>
      <c r="BJ311" s="139">
        <v>1.88</v>
      </c>
      <c r="BK311" s="139">
        <v>2.0299999999999998</v>
      </c>
      <c r="BL311" s="44">
        <v>544479.19999999995</v>
      </c>
      <c r="BM311" s="60"/>
      <c r="BN311" s="140">
        <v>5.54</v>
      </c>
      <c r="BO311" s="140">
        <v>2.82</v>
      </c>
      <c r="BP311" s="140">
        <v>4.07</v>
      </c>
      <c r="BQ311" s="139">
        <v>327443.49</v>
      </c>
      <c r="BR311" s="60"/>
      <c r="BS311" s="140">
        <v>3.69</v>
      </c>
      <c r="BT311" s="140">
        <v>1.88</v>
      </c>
      <c r="BU311" s="140">
        <v>2.0299999999999998</v>
      </c>
      <c r="BV311" s="44">
        <v>824280.8</v>
      </c>
      <c r="BW311" s="60"/>
      <c r="BX311" s="140">
        <v>3.69</v>
      </c>
      <c r="BY311" s="140">
        <v>1.88</v>
      </c>
      <c r="BZ311" s="140">
        <v>2.0299999999999998</v>
      </c>
      <c r="CA311" s="44">
        <v>711192.8</v>
      </c>
      <c r="CB311" s="60"/>
      <c r="CC311" s="140">
        <v>7.39</v>
      </c>
      <c r="CD311" s="140">
        <v>3.76</v>
      </c>
      <c r="CE311" s="140">
        <v>6.1</v>
      </c>
      <c r="CF311" s="44">
        <v>545289.75</v>
      </c>
      <c r="CG311" s="60"/>
      <c r="CH311" s="28">
        <v>20470661.670000002</v>
      </c>
      <c r="CI311" s="60"/>
      <c r="CJ311" s="64">
        <v>20101520.130000003</v>
      </c>
      <c r="CK311" s="124"/>
      <c r="CN311" s="151"/>
    </row>
    <row r="312" spans="1:92" x14ac:dyDescent="0.25">
      <c r="A312" s="116" t="s">
        <v>693</v>
      </c>
      <c r="B312" s="24" t="s">
        <v>694</v>
      </c>
      <c r="C312" s="27" t="s">
        <v>684</v>
      </c>
      <c r="D312" s="27" t="s">
        <v>12</v>
      </c>
      <c r="E312" s="139">
        <v>6442.25</v>
      </c>
      <c r="F312" s="68"/>
      <c r="G312" s="139">
        <v>2025.25</v>
      </c>
      <c r="H312" s="139">
        <v>2479.5</v>
      </c>
      <c r="I312" s="139">
        <v>4368</v>
      </c>
      <c r="J312" s="68">
        <v>305</v>
      </c>
      <c r="K312" s="139">
        <v>3088.25</v>
      </c>
      <c r="L312" s="139">
        <v>3039.25</v>
      </c>
      <c r="M312" s="139">
        <v>1465.5</v>
      </c>
      <c r="N312" s="139">
        <v>1888.5</v>
      </c>
      <c r="O312" s="60"/>
      <c r="P312" s="132">
        <v>1176.5187502443985</v>
      </c>
      <c r="Q312" s="132">
        <v>848.73124975560154</v>
      </c>
      <c r="R312" s="132">
        <v>1440.404019864701</v>
      </c>
      <c r="S312" s="132">
        <v>1039.095980135299</v>
      </c>
      <c r="T312" s="132">
        <v>1097.0772298909005</v>
      </c>
      <c r="U312" s="132">
        <v>791.42277010909947</v>
      </c>
      <c r="V312" s="126"/>
      <c r="W312" s="140">
        <v>120.87</v>
      </c>
      <c r="X312" s="140">
        <v>113.58</v>
      </c>
      <c r="Y312" s="140">
        <v>86.51</v>
      </c>
      <c r="Z312" s="139">
        <v>20981779.91</v>
      </c>
      <c r="AA312" s="60"/>
      <c r="AB312" s="140">
        <v>75.72</v>
      </c>
      <c r="AC312" s="28">
        <v>5028558.63</v>
      </c>
      <c r="AE312" s="140">
        <v>15.44</v>
      </c>
      <c r="AF312" s="140">
        <v>7.32</v>
      </c>
      <c r="AG312" s="140">
        <v>9.44</v>
      </c>
      <c r="AH312" s="44">
        <v>2112054.44</v>
      </c>
      <c r="AI312" s="60"/>
      <c r="AJ312" s="140">
        <v>6.86</v>
      </c>
      <c r="AK312" s="140">
        <v>3.25</v>
      </c>
      <c r="AL312" s="140">
        <v>3.14</v>
      </c>
      <c r="AM312" s="44">
        <v>862166.39</v>
      </c>
      <c r="AO312" s="28">
        <v>450.69999999999993</v>
      </c>
      <c r="AP312" s="117">
        <v>167.57999999999998</v>
      </c>
      <c r="AQ312" s="117">
        <v>45.68</v>
      </c>
      <c r="AR312" s="44">
        <v>779705.07</v>
      </c>
      <c r="AS312" s="60"/>
      <c r="AT312" s="71">
        <v>6.86</v>
      </c>
      <c r="AU312" s="71">
        <v>5.86</v>
      </c>
      <c r="AV312" s="71">
        <v>7.55</v>
      </c>
      <c r="AW312" s="44">
        <v>1449043.25</v>
      </c>
      <c r="AX312" s="60"/>
      <c r="AY312" s="140">
        <v>4.1100000000000003</v>
      </c>
      <c r="AZ312" s="140">
        <v>1.95</v>
      </c>
      <c r="BA312" s="140">
        <v>2.5099999999999998</v>
      </c>
      <c r="BB312" s="28">
        <v>503238.97</v>
      </c>
      <c r="BC312" s="60"/>
      <c r="BD312" s="140">
        <v>13.72</v>
      </c>
      <c r="BE312" s="140">
        <v>6.51</v>
      </c>
      <c r="BF312" s="140">
        <v>9.44</v>
      </c>
      <c r="BG312" s="44">
        <v>781596.81</v>
      </c>
      <c r="BH312" s="60"/>
      <c r="BI312" s="139">
        <v>6.86</v>
      </c>
      <c r="BJ312" s="139">
        <v>3.25</v>
      </c>
      <c r="BK312" s="139">
        <v>3.14</v>
      </c>
      <c r="BL312" s="44">
        <v>949256.5</v>
      </c>
      <c r="BM312" s="60"/>
      <c r="BN312" s="140">
        <v>10.29</v>
      </c>
      <c r="BO312" s="140">
        <v>4.88</v>
      </c>
      <c r="BP312" s="140">
        <v>6.29</v>
      </c>
      <c r="BQ312" s="139">
        <v>565320.78</v>
      </c>
      <c r="BR312" s="60"/>
      <c r="BS312" s="140">
        <v>6.86</v>
      </c>
      <c r="BT312" s="140">
        <v>3.25</v>
      </c>
      <c r="BU312" s="140">
        <v>3.14</v>
      </c>
      <c r="BV312" s="44">
        <v>1437068.5</v>
      </c>
      <c r="BW312" s="60"/>
      <c r="BX312" s="140">
        <v>6.86</v>
      </c>
      <c r="BY312" s="140">
        <v>3.25</v>
      </c>
      <c r="BZ312" s="140">
        <v>3.14</v>
      </c>
      <c r="CA312" s="44">
        <v>1239908.5</v>
      </c>
      <c r="CB312" s="60"/>
      <c r="CC312" s="140">
        <v>13.72</v>
      </c>
      <c r="CD312" s="140">
        <v>6.51</v>
      </c>
      <c r="CE312" s="140">
        <v>9.44</v>
      </c>
      <c r="CF312" s="44">
        <v>937898.37</v>
      </c>
      <c r="CG312" s="60"/>
      <c r="CH312" s="28">
        <v>37627596.120000005</v>
      </c>
      <c r="CI312" s="60"/>
      <c r="CJ312" s="64">
        <v>36847891.050000004</v>
      </c>
      <c r="CK312" s="124"/>
      <c r="CN312" s="151"/>
    </row>
    <row r="313" spans="1:92" x14ac:dyDescent="0.25">
      <c r="A313" s="116" t="s">
        <v>695</v>
      </c>
      <c r="B313" s="24" t="s">
        <v>696</v>
      </c>
      <c r="C313" s="27" t="s">
        <v>684</v>
      </c>
      <c r="D313" s="27" t="s">
        <v>12</v>
      </c>
      <c r="E313" s="139">
        <v>694</v>
      </c>
      <c r="F313" s="68"/>
      <c r="G313" s="139">
        <v>202</v>
      </c>
      <c r="H313" s="139">
        <v>269.5</v>
      </c>
      <c r="I313" s="139">
        <v>485</v>
      </c>
      <c r="J313" s="68">
        <v>306</v>
      </c>
      <c r="K313" s="139">
        <v>311.5</v>
      </c>
      <c r="L313" s="139">
        <v>304.5</v>
      </c>
      <c r="M313" s="139">
        <v>167</v>
      </c>
      <c r="N313" s="139">
        <v>215.5</v>
      </c>
      <c r="O313" s="60"/>
      <c r="P313" s="132">
        <v>55.572052401746717</v>
      </c>
      <c r="Q313" s="132">
        <v>146.4279475982533</v>
      </c>
      <c r="R313" s="132">
        <v>74.141921397379903</v>
      </c>
      <c r="S313" s="132">
        <v>195.35807860262008</v>
      </c>
      <c r="T313" s="132">
        <v>59.286026200873359</v>
      </c>
      <c r="U313" s="132">
        <v>156.21397379912665</v>
      </c>
      <c r="V313" s="126"/>
      <c r="W313" s="140">
        <v>11.02</v>
      </c>
      <c r="X313" s="140">
        <v>11.52</v>
      </c>
      <c r="Y313" s="140">
        <v>9.2100000000000009</v>
      </c>
      <c r="Z313" s="139">
        <v>2081625.96</v>
      </c>
      <c r="AA313" s="60"/>
      <c r="AB313" s="140">
        <v>7.57</v>
      </c>
      <c r="AC313" s="28">
        <v>504922.88</v>
      </c>
      <c r="AE313" s="140">
        <v>1.55</v>
      </c>
      <c r="AF313" s="140">
        <v>0.83</v>
      </c>
      <c r="AG313" s="140">
        <v>1.07</v>
      </c>
      <c r="AH313" s="44">
        <v>226836.32</v>
      </c>
      <c r="AI313" s="60"/>
      <c r="AJ313" s="140">
        <v>0.69</v>
      </c>
      <c r="AK313" s="140">
        <v>0.37</v>
      </c>
      <c r="AL313" s="140">
        <v>0.35</v>
      </c>
      <c r="AM313" s="44">
        <v>91895</v>
      </c>
      <c r="AO313" s="28">
        <v>45.089999999999989</v>
      </c>
      <c r="AP313" s="117">
        <v>9.57</v>
      </c>
      <c r="AQ313" s="117">
        <v>4.92</v>
      </c>
      <c r="AR313" s="44">
        <v>69362.429999999993</v>
      </c>
      <c r="AS313" s="60"/>
      <c r="AT313" s="71">
        <v>0.69</v>
      </c>
      <c r="AU313" s="71">
        <v>0.66</v>
      </c>
      <c r="AV313" s="71">
        <v>0.86</v>
      </c>
      <c r="AW313" s="44">
        <v>158393.15</v>
      </c>
      <c r="AX313" s="60"/>
      <c r="AY313" s="140">
        <v>0.41</v>
      </c>
      <c r="AZ313" s="140">
        <v>0.22</v>
      </c>
      <c r="BA313" s="140">
        <v>0.28000000000000003</v>
      </c>
      <c r="BB313" s="28">
        <v>53436.11</v>
      </c>
      <c r="BC313" s="60"/>
      <c r="BD313" s="140">
        <v>1.38</v>
      </c>
      <c r="BE313" s="140">
        <v>0.74</v>
      </c>
      <c r="BF313" s="140">
        <v>1.07</v>
      </c>
      <c r="BG313" s="44">
        <v>84034.17</v>
      </c>
      <c r="BH313" s="60"/>
      <c r="BI313" s="139">
        <v>0.69</v>
      </c>
      <c r="BJ313" s="139">
        <v>0.37</v>
      </c>
      <c r="BK313" s="139">
        <v>0.35</v>
      </c>
      <c r="BL313" s="44">
        <v>101015.22</v>
      </c>
      <c r="BM313" s="60"/>
      <c r="BN313" s="140">
        <v>1.03</v>
      </c>
      <c r="BO313" s="140">
        <v>0.55000000000000004</v>
      </c>
      <c r="BP313" s="140">
        <v>0.71</v>
      </c>
      <c r="BQ313" s="139">
        <v>60325.47</v>
      </c>
      <c r="BR313" s="60"/>
      <c r="BS313" s="140">
        <v>0.69</v>
      </c>
      <c r="BT313" s="140">
        <v>0.37</v>
      </c>
      <c r="BU313" s="140">
        <v>0.35</v>
      </c>
      <c r="BV313" s="44">
        <v>152925.78</v>
      </c>
      <c r="BW313" s="60"/>
      <c r="BX313" s="140">
        <v>0.69</v>
      </c>
      <c r="BY313" s="140">
        <v>0.37</v>
      </c>
      <c r="BZ313" s="140">
        <v>0.35</v>
      </c>
      <c r="CA313" s="44">
        <v>131944.98000000001</v>
      </c>
      <c r="CB313" s="60"/>
      <c r="CC313" s="140">
        <v>1.38</v>
      </c>
      <c r="CD313" s="140">
        <v>0.74</v>
      </c>
      <c r="CE313" s="140">
        <v>1.07</v>
      </c>
      <c r="CF313" s="44">
        <v>100839.09</v>
      </c>
      <c r="CG313" s="60"/>
      <c r="CH313" s="28">
        <v>3817556.56</v>
      </c>
      <c r="CI313" s="60"/>
      <c r="CJ313" s="64">
        <v>3748194.13</v>
      </c>
      <c r="CK313" s="124"/>
      <c r="CN313" s="151"/>
    </row>
    <row r="314" spans="1:92" x14ac:dyDescent="0.25">
      <c r="A314" s="116" t="s">
        <v>697</v>
      </c>
      <c r="B314" s="24" t="s">
        <v>698</v>
      </c>
      <c r="C314" s="27" t="s">
        <v>684</v>
      </c>
      <c r="D314" s="27" t="s">
        <v>12</v>
      </c>
      <c r="E314" s="139">
        <v>1984.54</v>
      </c>
      <c r="F314" s="68"/>
      <c r="G314" s="139">
        <v>563.15</v>
      </c>
      <c r="H314" s="139">
        <v>723.65</v>
      </c>
      <c r="I314" s="139">
        <v>1409.64</v>
      </c>
      <c r="J314" s="68">
        <v>307</v>
      </c>
      <c r="K314" s="139">
        <v>841.23</v>
      </c>
      <c r="L314" s="139">
        <v>829.48</v>
      </c>
      <c r="M314" s="139">
        <v>457.31999999999994</v>
      </c>
      <c r="N314" s="139">
        <v>685.99</v>
      </c>
      <c r="O314" s="60"/>
      <c r="P314" s="132">
        <v>208.95574288190838</v>
      </c>
      <c r="Q314" s="132">
        <v>354.19425711809163</v>
      </c>
      <c r="R314" s="132">
        <v>268.50896446149869</v>
      </c>
      <c r="S314" s="132">
        <v>455.14103553850128</v>
      </c>
      <c r="T314" s="132">
        <v>254.53529265659296</v>
      </c>
      <c r="U314" s="132">
        <v>431.45470734340705</v>
      </c>
      <c r="V314" s="126"/>
      <c r="W314" s="140">
        <v>31.64</v>
      </c>
      <c r="X314" s="140">
        <v>31.63</v>
      </c>
      <c r="Y314" s="140">
        <v>29.98</v>
      </c>
      <c r="Z314" s="139">
        <v>6141005.2300000004</v>
      </c>
      <c r="AA314" s="60"/>
      <c r="AB314" s="140">
        <v>22.64</v>
      </c>
      <c r="AC314" s="28">
        <v>1516600.48</v>
      </c>
      <c r="AE314" s="140">
        <v>4.2</v>
      </c>
      <c r="AF314" s="140">
        <v>2.2799999999999998</v>
      </c>
      <c r="AG314" s="140">
        <v>3.42</v>
      </c>
      <c r="AH314" s="44">
        <v>654172.92000000004</v>
      </c>
      <c r="AI314" s="60"/>
      <c r="AJ314" s="140">
        <v>1.86</v>
      </c>
      <c r="AK314" s="140">
        <v>1.01</v>
      </c>
      <c r="AL314" s="140">
        <v>1.1399999999999999</v>
      </c>
      <c r="AM314" s="44">
        <v>262691.78999999998</v>
      </c>
      <c r="AO314" s="28">
        <v>132.42999999999998</v>
      </c>
      <c r="AP314" s="117">
        <v>35.03</v>
      </c>
      <c r="AQ314" s="117">
        <v>14.07</v>
      </c>
      <c r="AR314" s="44">
        <v>212012.42</v>
      </c>
      <c r="AS314" s="60"/>
      <c r="AT314" s="71">
        <v>1.86</v>
      </c>
      <c r="AU314" s="71">
        <v>1.82</v>
      </c>
      <c r="AV314" s="71">
        <v>2.74</v>
      </c>
      <c r="AW314" s="44">
        <v>462797.1</v>
      </c>
      <c r="AX314" s="60"/>
      <c r="AY314" s="140">
        <v>1.1200000000000001</v>
      </c>
      <c r="AZ314" s="140">
        <v>0.6</v>
      </c>
      <c r="BA314" s="140">
        <v>0.91</v>
      </c>
      <c r="BB314" s="28">
        <v>154436.23000000001</v>
      </c>
      <c r="BC314" s="60"/>
      <c r="BD314" s="140">
        <v>3.73</v>
      </c>
      <c r="BE314" s="140">
        <v>2.0299999999999998</v>
      </c>
      <c r="BF314" s="140">
        <v>3.42</v>
      </c>
      <c r="BG314" s="44">
        <v>241828.74</v>
      </c>
      <c r="BH314" s="60"/>
      <c r="BI314" s="139">
        <v>1.86</v>
      </c>
      <c r="BJ314" s="139">
        <v>1.01</v>
      </c>
      <c r="BK314" s="139">
        <v>1.1399999999999999</v>
      </c>
      <c r="BL314" s="44">
        <v>287284.42</v>
      </c>
      <c r="BM314" s="60"/>
      <c r="BN314" s="140">
        <v>2.8</v>
      </c>
      <c r="BO314" s="140">
        <v>1.52</v>
      </c>
      <c r="BP314" s="140">
        <v>2.2799999999999998</v>
      </c>
      <c r="BQ314" s="139">
        <v>173863.8</v>
      </c>
      <c r="BR314" s="60"/>
      <c r="BS314" s="140">
        <v>1.86</v>
      </c>
      <c r="BT314" s="140">
        <v>1.01</v>
      </c>
      <c r="BU314" s="140">
        <v>1.1399999999999999</v>
      </c>
      <c r="BV314" s="44">
        <v>434916.58</v>
      </c>
      <c r="BW314" s="60"/>
      <c r="BX314" s="140">
        <v>1.86</v>
      </c>
      <c r="BY314" s="140">
        <v>1.01</v>
      </c>
      <c r="BZ314" s="140">
        <v>1.1399999999999999</v>
      </c>
      <c r="CA314" s="44">
        <v>375247.78</v>
      </c>
      <c r="CB314" s="60"/>
      <c r="CC314" s="140">
        <v>3.73</v>
      </c>
      <c r="CD314" s="140">
        <v>2.0299999999999998</v>
      </c>
      <c r="CE314" s="140">
        <v>3.42</v>
      </c>
      <c r="CF314" s="44">
        <v>290188.98</v>
      </c>
      <c r="CG314" s="60"/>
      <c r="CH314" s="28">
        <v>11207046.470000001</v>
      </c>
      <c r="CI314" s="60"/>
      <c r="CJ314" s="64">
        <v>10995034.050000001</v>
      </c>
      <c r="CK314" s="124"/>
      <c r="CN314" s="151"/>
    </row>
    <row r="315" spans="1:92" x14ac:dyDescent="0.25">
      <c r="A315" s="116" t="s">
        <v>699</v>
      </c>
      <c r="B315" s="24" t="s">
        <v>700</v>
      </c>
      <c r="C315" s="27" t="s">
        <v>684</v>
      </c>
      <c r="D315" s="27" t="s">
        <v>12</v>
      </c>
      <c r="E315" s="139">
        <v>806.61</v>
      </c>
      <c r="F315" s="68"/>
      <c r="G315" s="139">
        <v>219.48</v>
      </c>
      <c r="H315" s="139">
        <v>304.81</v>
      </c>
      <c r="I315" s="139">
        <v>582.30000000000007</v>
      </c>
      <c r="J315" s="68">
        <v>308</v>
      </c>
      <c r="K315" s="139">
        <v>339.63999999999993</v>
      </c>
      <c r="L315" s="139">
        <v>334.81</v>
      </c>
      <c r="M315" s="139">
        <v>189.48</v>
      </c>
      <c r="N315" s="139">
        <v>277.48999999999995</v>
      </c>
      <c r="O315" s="60"/>
      <c r="P315" s="132">
        <v>64.055376786649688</v>
      </c>
      <c r="Q315" s="132">
        <v>155.42462321335029</v>
      </c>
      <c r="R315" s="132">
        <v>88.958991244481027</v>
      </c>
      <c r="S315" s="132">
        <v>215.85100875551899</v>
      </c>
      <c r="T315" s="132">
        <v>80.985631968869242</v>
      </c>
      <c r="U315" s="132">
        <v>196.5043680311307</v>
      </c>
      <c r="V315" s="126"/>
      <c r="W315" s="140">
        <v>12.04</v>
      </c>
      <c r="X315" s="140">
        <v>13.08</v>
      </c>
      <c r="Y315" s="140">
        <v>11.9</v>
      </c>
      <c r="Z315" s="139">
        <v>2437944.2000000002</v>
      </c>
      <c r="AA315" s="60"/>
      <c r="AB315" s="140">
        <v>8.99</v>
      </c>
      <c r="AC315" s="28">
        <v>602063.6</v>
      </c>
      <c r="AE315" s="140">
        <v>1.69</v>
      </c>
      <c r="AF315" s="140">
        <v>0.94</v>
      </c>
      <c r="AG315" s="140">
        <v>1.38</v>
      </c>
      <c r="AH315" s="44">
        <v>264924.03000000003</v>
      </c>
      <c r="AI315" s="60"/>
      <c r="AJ315" s="140">
        <v>0.75</v>
      </c>
      <c r="AK315" s="140">
        <v>0.42</v>
      </c>
      <c r="AL315" s="140">
        <v>0.46</v>
      </c>
      <c r="AM315" s="44">
        <v>106748.41</v>
      </c>
      <c r="AO315" s="28">
        <v>52.71</v>
      </c>
      <c r="AP315" s="117">
        <v>11.49</v>
      </c>
      <c r="AQ315" s="117">
        <v>5.72</v>
      </c>
      <c r="AR315" s="44">
        <v>81439.77</v>
      </c>
      <c r="AS315" s="60"/>
      <c r="AT315" s="71">
        <v>0.75</v>
      </c>
      <c r="AU315" s="71">
        <v>0.75</v>
      </c>
      <c r="AV315" s="71">
        <v>1.1000000000000001</v>
      </c>
      <c r="AW315" s="44">
        <v>187319</v>
      </c>
      <c r="AX315" s="60"/>
      <c r="AY315" s="140">
        <v>0.45</v>
      </c>
      <c r="AZ315" s="140">
        <v>0.25</v>
      </c>
      <c r="BA315" s="140">
        <v>0.36</v>
      </c>
      <c r="BB315" s="28">
        <v>62244.26</v>
      </c>
      <c r="BC315" s="60"/>
      <c r="BD315" s="140">
        <v>1.5</v>
      </c>
      <c r="BE315" s="140">
        <v>0.84</v>
      </c>
      <c r="BF315" s="140">
        <v>1.38</v>
      </c>
      <c r="BG315" s="44">
        <v>97995.96</v>
      </c>
      <c r="BH315" s="60"/>
      <c r="BI315" s="139">
        <v>0.75</v>
      </c>
      <c r="BJ315" s="139">
        <v>0.42</v>
      </c>
      <c r="BK315" s="139">
        <v>0.46</v>
      </c>
      <c r="BL315" s="44">
        <v>116776.46</v>
      </c>
      <c r="BM315" s="60"/>
      <c r="BN315" s="140">
        <v>1.1299999999999999</v>
      </c>
      <c r="BO315" s="140">
        <v>0.63</v>
      </c>
      <c r="BP315" s="140">
        <v>0.92</v>
      </c>
      <c r="BQ315" s="139">
        <v>70599.240000000005</v>
      </c>
      <c r="BR315" s="60"/>
      <c r="BS315" s="140">
        <v>0.75</v>
      </c>
      <c r="BT315" s="140">
        <v>0.42</v>
      </c>
      <c r="BU315" s="140">
        <v>0.46</v>
      </c>
      <c r="BV315" s="44">
        <v>176786.54</v>
      </c>
      <c r="BW315" s="60"/>
      <c r="BX315" s="140">
        <v>0.75</v>
      </c>
      <c r="BY315" s="140">
        <v>0.42</v>
      </c>
      <c r="BZ315" s="140">
        <v>0.46</v>
      </c>
      <c r="CA315" s="44">
        <v>152532.14000000001</v>
      </c>
      <c r="CB315" s="60"/>
      <c r="CC315" s="140">
        <v>1.5</v>
      </c>
      <c r="CD315" s="140">
        <v>0.84</v>
      </c>
      <c r="CE315" s="140">
        <v>1.38</v>
      </c>
      <c r="CF315" s="44">
        <v>117592.92</v>
      </c>
      <c r="CG315" s="60"/>
      <c r="CH315" s="28">
        <v>4474966.5299999993</v>
      </c>
      <c r="CI315" s="60"/>
      <c r="CJ315" s="64">
        <v>4393526.76</v>
      </c>
      <c r="CK315" s="124"/>
      <c r="CN315" s="151"/>
    </row>
    <row r="316" spans="1:92" x14ac:dyDescent="0.25">
      <c r="A316" s="116" t="s">
        <v>706</v>
      </c>
      <c r="B316" s="24" t="s">
        <v>707</v>
      </c>
      <c r="C316" s="27" t="s">
        <v>708</v>
      </c>
      <c r="D316" s="27" t="s">
        <v>12</v>
      </c>
      <c r="E316" s="139">
        <v>1783.3</v>
      </c>
      <c r="F316" s="68"/>
      <c r="G316" s="139">
        <v>508.15999999999997</v>
      </c>
      <c r="H316" s="139">
        <v>663.15</v>
      </c>
      <c r="I316" s="139">
        <v>1258.1399999999999</v>
      </c>
      <c r="J316" s="68">
        <v>309</v>
      </c>
      <c r="K316" s="139">
        <v>791.81999999999994</v>
      </c>
      <c r="L316" s="139">
        <v>774.81999999999994</v>
      </c>
      <c r="M316" s="139">
        <v>396.49</v>
      </c>
      <c r="N316" s="139">
        <v>594.99</v>
      </c>
      <c r="O316" s="60"/>
      <c r="P316" s="132">
        <v>236.00684640208351</v>
      </c>
      <c r="Q316" s="132">
        <v>272.15315359791646</v>
      </c>
      <c r="R316" s="132">
        <v>307.9894918756724</v>
      </c>
      <c r="S316" s="132">
        <v>355.16050812432758</v>
      </c>
      <c r="T316" s="132">
        <v>276.3336617222443</v>
      </c>
      <c r="U316" s="132">
        <v>318.65633827775571</v>
      </c>
      <c r="V316" s="126"/>
      <c r="W316" s="140">
        <v>29.34</v>
      </c>
      <c r="X316" s="140">
        <v>29.6</v>
      </c>
      <c r="Y316" s="140">
        <v>26.56</v>
      </c>
      <c r="Z316" s="139">
        <v>5621992.0599999996</v>
      </c>
      <c r="AA316" s="60"/>
      <c r="AB316" s="140">
        <v>20.64</v>
      </c>
      <c r="AC316" s="28">
        <v>1379898.38</v>
      </c>
      <c r="AE316" s="140">
        <v>3.95</v>
      </c>
      <c r="AF316" s="140">
        <v>1.98</v>
      </c>
      <c r="AG316" s="140">
        <v>2.97</v>
      </c>
      <c r="AH316" s="44">
        <v>587122.47</v>
      </c>
      <c r="AI316" s="60"/>
      <c r="AJ316" s="140">
        <v>1.75</v>
      </c>
      <c r="AK316" s="140">
        <v>0.88</v>
      </c>
      <c r="AL316" s="140">
        <v>0.99</v>
      </c>
      <c r="AM316" s="44">
        <v>236779.29</v>
      </c>
      <c r="AO316" s="28">
        <v>121.02</v>
      </c>
      <c r="AP316" s="117">
        <v>33.5</v>
      </c>
      <c r="AQ316" s="117">
        <v>12.64</v>
      </c>
      <c r="AR316" s="44">
        <v>195462.02</v>
      </c>
      <c r="AS316" s="60"/>
      <c r="AT316" s="71">
        <v>1.75</v>
      </c>
      <c r="AU316" s="71">
        <v>1.58</v>
      </c>
      <c r="AV316" s="71">
        <v>2.37</v>
      </c>
      <c r="AW316" s="44">
        <v>410202.3</v>
      </c>
      <c r="AX316" s="60"/>
      <c r="AY316" s="140">
        <v>1.05</v>
      </c>
      <c r="AZ316" s="140">
        <v>0.52</v>
      </c>
      <c r="BA316" s="140">
        <v>0.79</v>
      </c>
      <c r="BB316" s="28">
        <v>138581.56</v>
      </c>
      <c r="BC316" s="60"/>
      <c r="BD316" s="140">
        <v>3.51</v>
      </c>
      <c r="BE316" s="140">
        <v>1.76</v>
      </c>
      <c r="BF316" s="140">
        <v>2.97</v>
      </c>
      <c r="BG316" s="44">
        <v>217066.32</v>
      </c>
      <c r="BH316" s="60"/>
      <c r="BI316" s="139">
        <v>1.75</v>
      </c>
      <c r="BJ316" s="139">
        <v>0.88</v>
      </c>
      <c r="BK316" s="139">
        <v>0.99</v>
      </c>
      <c r="BL316" s="44">
        <v>259344.04</v>
      </c>
      <c r="BM316" s="60"/>
      <c r="BN316" s="140">
        <v>2.63</v>
      </c>
      <c r="BO316" s="140">
        <v>1.32</v>
      </c>
      <c r="BP316" s="140">
        <v>1.98</v>
      </c>
      <c r="BQ316" s="139">
        <v>156213.99</v>
      </c>
      <c r="BR316" s="60"/>
      <c r="BS316" s="140">
        <v>1.75</v>
      </c>
      <c r="BT316" s="140">
        <v>0.88</v>
      </c>
      <c r="BU316" s="140">
        <v>0.99</v>
      </c>
      <c r="BV316" s="44">
        <v>392617.96</v>
      </c>
      <c r="BW316" s="60"/>
      <c r="BX316" s="140">
        <v>1.75</v>
      </c>
      <c r="BY316" s="140">
        <v>0.88</v>
      </c>
      <c r="BZ316" s="140">
        <v>0.99</v>
      </c>
      <c r="CA316" s="44">
        <v>338752.36</v>
      </c>
      <c r="CB316" s="60"/>
      <c r="CC316" s="140">
        <v>3.51</v>
      </c>
      <c r="CD316" s="140">
        <v>1.76</v>
      </c>
      <c r="CE316" s="140">
        <v>2.97</v>
      </c>
      <c r="CF316" s="44">
        <v>260474.64</v>
      </c>
      <c r="CG316" s="60"/>
      <c r="CH316" s="28">
        <v>10194507.390000001</v>
      </c>
      <c r="CI316" s="60"/>
      <c r="CJ316" s="64">
        <v>9999045.370000001</v>
      </c>
      <c r="CK316" s="124"/>
      <c r="CN316" s="151"/>
    </row>
    <row r="317" spans="1:92" x14ac:dyDescent="0.25">
      <c r="A317" s="116" t="s">
        <v>709</v>
      </c>
      <c r="B317" s="24" t="s">
        <v>710</v>
      </c>
      <c r="C317" s="27" t="s">
        <v>708</v>
      </c>
      <c r="D317" s="27" t="s">
        <v>12</v>
      </c>
      <c r="E317" s="139">
        <v>690.29</v>
      </c>
      <c r="F317" s="68"/>
      <c r="G317" s="139">
        <v>184.48</v>
      </c>
      <c r="H317" s="139">
        <v>265.64999999999998</v>
      </c>
      <c r="I317" s="139">
        <v>501.47999999999996</v>
      </c>
      <c r="J317" s="68">
        <v>310</v>
      </c>
      <c r="K317" s="139">
        <v>289.79999999999995</v>
      </c>
      <c r="L317" s="139">
        <v>285.46999999999997</v>
      </c>
      <c r="M317" s="139">
        <v>164.66</v>
      </c>
      <c r="N317" s="139">
        <v>235.82999999999998</v>
      </c>
      <c r="O317" s="60"/>
      <c r="P317" s="132">
        <v>72.075106420199432</v>
      </c>
      <c r="Q317" s="132">
        <v>112.40489357980056</v>
      </c>
      <c r="R317" s="132">
        <v>103.78768441308532</v>
      </c>
      <c r="S317" s="132">
        <v>161.86231558691466</v>
      </c>
      <c r="T317" s="132">
        <v>92.137209166715266</v>
      </c>
      <c r="U317" s="132">
        <v>143.69279083328473</v>
      </c>
      <c r="V317" s="126"/>
      <c r="W317" s="140">
        <v>10.42</v>
      </c>
      <c r="X317" s="140">
        <v>11.66</v>
      </c>
      <c r="Y317" s="140">
        <v>10.35</v>
      </c>
      <c r="Z317" s="139">
        <v>2134977.2999999998</v>
      </c>
      <c r="AA317" s="60"/>
      <c r="AB317" s="140">
        <v>7.86</v>
      </c>
      <c r="AC317" s="28">
        <v>526559.64</v>
      </c>
      <c r="AE317" s="140">
        <v>1.44</v>
      </c>
      <c r="AF317" s="140">
        <v>0.82</v>
      </c>
      <c r="AG317" s="140">
        <v>1.17</v>
      </c>
      <c r="AH317" s="44">
        <v>226509.12</v>
      </c>
      <c r="AI317" s="60"/>
      <c r="AJ317" s="140">
        <v>0.64</v>
      </c>
      <c r="AK317" s="140">
        <v>0.36</v>
      </c>
      <c r="AL317" s="140">
        <v>0.39</v>
      </c>
      <c r="AM317" s="44">
        <v>91009.74</v>
      </c>
      <c r="AO317" s="28">
        <v>46.010000000000005</v>
      </c>
      <c r="AP317" s="117">
        <v>11.579999999999998</v>
      </c>
      <c r="AQ317" s="117">
        <v>4.8899999999999997</v>
      </c>
      <c r="AR317" s="44">
        <v>72936.800000000003</v>
      </c>
      <c r="AS317" s="60"/>
      <c r="AT317" s="71">
        <v>0.64</v>
      </c>
      <c r="AU317" s="71">
        <v>0.65</v>
      </c>
      <c r="AV317" s="71">
        <v>0.94</v>
      </c>
      <c r="AW317" s="44">
        <v>160623.85</v>
      </c>
      <c r="AX317" s="60"/>
      <c r="AY317" s="140">
        <v>0.38</v>
      </c>
      <c r="AZ317" s="140">
        <v>0.21</v>
      </c>
      <c r="BA317" s="140">
        <v>0.31</v>
      </c>
      <c r="BB317" s="28">
        <v>52848.9</v>
      </c>
      <c r="BC317" s="60"/>
      <c r="BD317" s="140">
        <v>1.28</v>
      </c>
      <c r="BE317" s="140">
        <v>0.73</v>
      </c>
      <c r="BF317" s="140">
        <v>1.17</v>
      </c>
      <c r="BG317" s="44">
        <v>83770.740000000005</v>
      </c>
      <c r="BH317" s="60"/>
      <c r="BI317" s="139">
        <v>0.64</v>
      </c>
      <c r="BJ317" s="139">
        <v>0.36</v>
      </c>
      <c r="BK317" s="139">
        <v>0.39</v>
      </c>
      <c r="BL317" s="44">
        <v>99582.38</v>
      </c>
      <c r="BM317" s="60"/>
      <c r="BN317" s="140">
        <v>0.96</v>
      </c>
      <c r="BO317" s="140">
        <v>0.54</v>
      </c>
      <c r="BP317" s="140">
        <v>0.78</v>
      </c>
      <c r="BQ317" s="139">
        <v>60062.04</v>
      </c>
      <c r="BR317" s="60"/>
      <c r="BS317" s="140">
        <v>0.64</v>
      </c>
      <c r="BT317" s="140">
        <v>0.36</v>
      </c>
      <c r="BU317" s="140">
        <v>0.39</v>
      </c>
      <c r="BV317" s="44">
        <v>150756.62</v>
      </c>
      <c r="BW317" s="60"/>
      <c r="BX317" s="140">
        <v>0.64</v>
      </c>
      <c r="BY317" s="140">
        <v>0.36</v>
      </c>
      <c r="BZ317" s="140">
        <v>0.39</v>
      </c>
      <c r="CA317" s="44">
        <v>130073.42</v>
      </c>
      <c r="CB317" s="60"/>
      <c r="CC317" s="140">
        <v>1.28</v>
      </c>
      <c r="CD317" s="140">
        <v>0.73</v>
      </c>
      <c r="CE317" s="140">
        <v>1.17</v>
      </c>
      <c r="CF317" s="44">
        <v>100522.98</v>
      </c>
      <c r="CG317" s="60"/>
      <c r="CH317" s="28">
        <v>3890233.53</v>
      </c>
      <c r="CI317" s="60"/>
      <c r="CJ317" s="64">
        <v>3817296.73</v>
      </c>
      <c r="CK317" s="124"/>
      <c r="CN317" s="151"/>
    </row>
    <row r="318" spans="1:92" x14ac:dyDescent="0.25">
      <c r="A318" s="116" t="s">
        <v>711</v>
      </c>
      <c r="B318" s="24" t="s">
        <v>712</v>
      </c>
      <c r="C318" s="27" t="s">
        <v>713</v>
      </c>
      <c r="D318" s="27" t="s">
        <v>12</v>
      </c>
      <c r="E318" s="139">
        <v>513.75</v>
      </c>
      <c r="F318" s="68"/>
      <c r="G318" s="139">
        <v>130.5</v>
      </c>
      <c r="H318" s="139">
        <v>205.5</v>
      </c>
      <c r="I318" s="139">
        <v>379.5</v>
      </c>
      <c r="J318" s="68">
        <v>311</v>
      </c>
      <c r="K318" s="139">
        <v>212.25</v>
      </c>
      <c r="L318" s="139">
        <v>208.5</v>
      </c>
      <c r="M318" s="139">
        <v>127.5</v>
      </c>
      <c r="N318" s="139">
        <v>174</v>
      </c>
      <c r="O318" s="60"/>
      <c r="P318" s="132">
        <v>57.573529411764703</v>
      </c>
      <c r="Q318" s="132">
        <v>72.926470588235304</v>
      </c>
      <c r="R318" s="132">
        <v>90.661764705882348</v>
      </c>
      <c r="S318" s="132">
        <v>114.83823529411765</v>
      </c>
      <c r="T318" s="132">
        <v>76.764705882352942</v>
      </c>
      <c r="U318" s="132">
        <v>97.235294117647058</v>
      </c>
      <c r="V318" s="126"/>
      <c r="W318" s="140">
        <v>7.48</v>
      </c>
      <c r="X318" s="140">
        <v>9.1199999999999992</v>
      </c>
      <c r="Y318" s="140">
        <v>7.72</v>
      </c>
      <c r="Z318" s="139">
        <v>1600680.52</v>
      </c>
      <c r="AA318" s="60"/>
      <c r="AB318" s="140">
        <v>5.89</v>
      </c>
      <c r="AC318" s="28">
        <v>394400.4</v>
      </c>
      <c r="AE318" s="140">
        <v>1.06</v>
      </c>
      <c r="AF318" s="140">
        <v>0.63</v>
      </c>
      <c r="AG318" s="140">
        <v>0.87</v>
      </c>
      <c r="AH318" s="44">
        <v>169026.27</v>
      </c>
      <c r="AI318" s="60"/>
      <c r="AJ318" s="140">
        <v>0.47</v>
      </c>
      <c r="AK318" s="140">
        <v>0.28000000000000003</v>
      </c>
      <c r="AL318" s="140">
        <v>0.28999999999999998</v>
      </c>
      <c r="AM318" s="44">
        <v>68076.89</v>
      </c>
      <c r="AO318" s="28">
        <v>34.489999999999995</v>
      </c>
      <c r="AP318" s="117">
        <v>9.18</v>
      </c>
      <c r="AQ318" s="117">
        <v>3.64</v>
      </c>
      <c r="AR318" s="44">
        <v>55274.05</v>
      </c>
      <c r="AS318" s="60"/>
      <c r="AT318" s="71">
        <v>0.47</v>
      </c>
      <c r="AU318" s="71">
        <v>0.51</v>
      </c>
      <c r="AV318" s="71">
        <v>0.69</v>
      </c>
      <c r="AW318" s="44">
        <v>120133.85</v>
      </c>
      <c r="AX318" s="60"/>
      <c r="AY318" s="140">
        <v>0.28000000000000003</v>
      </c>
      <c r="AZ318" s="140">
        <v>0.17</v>
      </c>
      <c r="BA318" s="140">
        <v>0.23</v>
      </c>
      <c r="BB318" s="28">
        <v>39930.28</v>
      </c>
      <c r="BC318" s="60"/>
      <c r="BD318" s="140">
        <v>0.94</v>
      </c>
      <c r="BE318" s="140">
        <v>0.56000000000000005</v>
      </c>
      <c r="BF318" s="140">
        <v>0.87</v>
      </c>
      <c r="BG318" s="44">
        <v>62432.91</v>
      </c>
      <c r="BH318" s="60"/>
      <c r="BI318" s="139">
        <v>0.47</v>
      </c>
      <c r="BJ318" s="139">
        <v>0.28000000000000003</v>
      </c>
      <c r="BK318" s="139">
        <v>0.28999999999999998</v>
      </c>
      <c r="BL318" s="44">
        <v>74507.679999999993</v>
      </c>
      <c r="BM318" s="60"/>
      <c r="BN318" s="140">
        <v>0.7</v>
      </c>
      <c r="BO318" s="140">
        <v>0.42</v>
      </c>
      <c r="BP318" s="140">
        <v>0.57999999999999996</v>
      </c>
      <c r="BQ318" s="139">
        <v>44783.1</v>
      </c>
      <c r="BR318" s="60"/>
      <c r="BS318" s="140">
        <v>0.47</v>
      </c>
      <c r="BT318" s="140">
        <v>0.28000000000000003</v>
      </c>
      <c r="BU318" s="140">
        <v>0.28999999999999998</v>
      </c>
      <c r="BV318" s="44">
        <v>112796.32</v>
      </c>
      <c r="BW318" s="60"/>
      <c r="BX318" s="140">
        <v>0.47</v>
      </c>
      <c r="BY318" s="140">
        <v>0.28000000000000003</v>
      </c>
      <c r="BZ318" s="140">
        <v>0.28999999999999998</v>
      </c>
      <c r="CA318" s="44">
        <v>97321.12</v>
      </c>
      <c r="CB318" s="60"/>
      <c r="CC318" s="140">
        <v>0.94</v>
      </c>
      <c r="CD318" s="140">
        <v>0.56000000000000005</v>
      </c>
      <c r="CE318" s="140">
        <v>0.87</v>
      </c>
      <c r="CF318" s="44">
        <v>74918.070000000007</v>
      </c>
      <c r="CG318" s="60"/>
      <c r="CH318" s="28">
        <v>2914281.46</v>
      </c>
      <c r="CI318" s="60"/>
      <c r="CJ318" s="64">
        <v>2859007.41</v>
      </c>
      <c r="CK318" s="124"/>
      <c r="CN318" s="151"/>
    </row>
    <row r="319" spans="1:92" x14ac:dyDescent="0.25">
      <c r="A319" s="116" t="s">
        <v>714</v>
      </c>
      <c r="B319" s="24" t="s">
        <v>715</v>
      </c>
      <c r="C319" s="27" t="s">
        <v>713</v>
      </c>
      <c r="D319" s="27" t="s">
        <v>12</v>
      </c>
      <c r="E319" s="139">
        <v>1771.53</v>
      </c>
      <c r="F319" s="68"/>
      <c r="G319" s="139">
        <v>490.73</v>
      </c>
      <c r="H319" s="139">
        <v>695.48</v>
      </c>
      <c r="I319" s="139">
        <v>1259.97</v>
      </c>
      <c r="J319" s="68">
        <v>312</v>
      </c>
      <c r="K319" s="139">
        <v>786.22</v>
      </c>
      <c r="L319" s="139">
        <v>765.3900000000001</v>
      </c>
      <c r="M319" s="139">
        <v>420.81999999999994</v>
      </c>
      <c r="N319" s="139">
        <v>564.49</v>
      </c>
      <c r="O319" s="60"/>
      <c r="P319" s="132">
        <v>187.14845021991201</v>
      </c>
      <c r="Q319" s="132">
        <v>303.58154978008804</v>
      </c>
      <c r="R319" s="132">
        <v>265.23343622550976</v>
      </c>
      <c r="S319" s="132">
        <v>430.24656377449026</v>
      </c>
      <c r="T319" s="132">
        <v>215.27811355457814</v>
      </c>
      <c r="U319" s="132">
        <v>349.2118864454219</v>
      </c>
      <c r="V319" s="126"/>
      <c r="W319" s="140">
        <v>27.65</v>
      </c>
      <c r="X319" s="140">
        <v>30.47</v>
      </c>
      <c r="Y319" s="140">
        <v>24.73</v>
      </c>
      <c r="Z319" s="139">
        <v>5438378.9800000004</v>
      </c>
      <c r="AA319" s="60"/>
      <c r="AB319" s="140">
        <v>19.86</v>
      </c>
      <c r="AC319" s="28">
        <v>1325571.6599999999</v>
      </c>
      <c r="AE319" s="140">
        <v>3.93</v>
      </c>
      <c r="AF319" s="140">
        <v>2.1</v>
      </c>
      <c r="AG319" s="140">
        <v>2.82</v>
      </c>
      <c r="AH319" s="44">
        <v>582584.06999999995</v>
      </c>
      <c r="AI319" s="60"/>
      <c r="AJ319" s="140">
        <v>1.74</v>
      </c>
      <c r="AK319" s="140">
        <v>0.93</v>
      </c>
      <c r="AL319" s="140">
        <v>0.94</v>
      </c>
      <c r="AM319" s="44">
        <v>235685.59</v>
      </c>
      <c r="AO319" s="28">
        <v>117.52</v>
      </c>
      <c r="AP319" s="117">
        <v>29.019999999999996</v>
      </c>
      <c r="AQ319" s="117">
        <v>12.56</v>
      </c>
      <c r="AR319" s="44">
        <v>185647.9</v>
      </c>
      <c r="AS319" s="60"/>
      <c r="AT319" s="71">
        <v>1.74</v>
      </c>
      <c r="AU319" s="71">
        <v>1.68</v>
      </c>
      <c r="AV319" s="71">
        <v>2.25</v>
      </c>
      <c r="AW319" s="44">
        <v>406856.25</v>
      </c>
      <c r="AX319" s="60"/>
      <c r="AY319" s="140">
        <v>1.04</v>
      </c>
      <c r="AZ319" s="140">
        <v>0.56000000000000005</v>
      </c>
      <c r="BA319" s="140">
        <v>0.75</v>
      </c>
      <c r="BB319" s="28">
        <v>137994.35</v>
      </c>
      <c r="BC319" s="60"/>
      <c r="BD319" s="140">
        <v>3.49</v>
      </c>
      <c r="BE319" s="140">
        <v>1.87</v>
      </c>
      <c r="BF319" s="140">
        <v>2.82</v>
      </c>
      <c r="BG319" s="44">
        <v>215485.74</v>
      </c>
      <c r="BH319" s="60"/>
      <c r="BI319" s="139">
        <v>1.74</v>
      </c>
      <c r="BJ319" s="139">
        <v>0.93</v>
      </c>
      <c r="BK319" s="139">
        <v>0.94</v>
      </c>
      <c r="BL319" s="44">
        <v>258627.62</v>
      </c>
      <c r="BM319" s="60"/>
      <c r="BN319" s="140">
        <v>2.62</v>
      </c>
      <c r="BO319" s="140">
        <v>1.4</v>
      </c>
      <c r="BP319" s="140">
        <v>1.88</v>
      </c>
      <c r="BQ319" s="139">
        <v>155423.70000000001</v>
      </c>
      <c r="BR319" s="60"/>
      <c r="BS319" s="140">
        <v>1.74</v>
      </c>
      <c r="BT319" s="140">
        <v>0.93</v>
      </c>
      <c r="BU319" s="140">
        <v>0.94</v>
      </c>
      <c r="BV319" s="44">
        <v>391533.38</v>
      </c>
      <c r="BW319" s="60"/>
      <c r="BX319" s="140">
        <v>1.74</v>
      </c>
      <c r="BY319" s="140">
        <v>0.93</v>
      </c>
      <c r="BZ319" s="140">
        <v>0.94</v>
      </c>
      <c r="CA319" s="44">
        <v>337816.58</v>
      </c>
      <c r="CB319" s="60"/>
      <c r="CC319" s="140">
        <v>3.49</v>
      </c>
      <c r="CD319" s="140">
        <v>1.87</v>
      </c>
      <c r="CE319" s="140">
        <v>2.82</v>
      </c>
      <c r="CF319" s="44">
        <v>258577.98</v>
      </c>
      <c r="CG319" s="60"/>
      <c r="CH319" s="28">
        <v>9930183.8000000007</v>
      </c>
      <c r="CI319" s="60"/>
      <c r="CJ319" s="64">
        <v>9744535.9000000004</v>
      </c>
      <c r="CK319" s="124"/>
      <c r="CN319" s="151"/>
    </row>
    <row r="320" spans="1:92" x14ac:dyDescent="0.25">
      <c r="A320" s="116" t="s">
        <v>716</v>
      </c>
      <c r="B320" s="24" t="s">
        <v>717</v>
      </c>
      <c r="C320" s="27" t="s">
        <v>713</v>
      </c>
      <c r="D320" s="27" t="s">
        <v>12</v>
      </c>
      <c r="E320" s="139">
        <v>313.45</v>
      </c>
      <c r="F320" s="68"/>
      <c r="G320" s="139">
        <v>69.819999999999993</v>
      </c>
      <c r="H320" s="139">
        <v>95.32</v>
      </c>
      <c r="I320" s="139">
        <v>242.29999999999998</v>
      </c>
      <c r="J320" s="68">
        <v>313</v>
      </c>
      <c r="K320" s="139">
        <v>108.63999999999999</v>
      </c>
      <c r="L320" s="139">
        <v>107.30999999999999</v>
      </c>
      <c r="M320" s="139">
        <v>57.83</v>
      </c>
      <c r="N320" s="139">
        <v>146.97999999999999</v>
      </c>
      <c r="O320" s="60"/>
      <c r="P320" s="132">
        <v>21.99602909137511</v>
      </c>
      <c r="Q320" s="132">
        <v>47.823970908624887</v>
      </c>
      <c r="R320" s="132">
        <v>30.029525823401254</v>
      </c>
      <c r="S320" s="132">
        <v>65.290474176598735</v>
      </c>
      <c r="T320" s="132">
        <v>46.304445085223634</v>
      </c>
      <c r="U320" s="132">
        <v>100.67555491477636</v>
      </c>
      <c r="V320" s="126"/>
      <c r="W320" s="140">
        <v>3.85</v>
      </c>
      <c r="X320" s="140">
        <v>4.1100000000000003</v>
      </c>
      <c r="Y320" s="140">
        <v>6.34</v>
      </c>
      <c r="Z320" s="139">
        <v>957937.84</v>
      </c>
      <c r="AA320" s="60"/>
      <c r="AB320" s="140">
        <v>3.7</v>
      </c>
      <c r="AC320" s="28">
        <v>252576.64000000001</v>
      </c>
      <c r="AE320" s="140">
        <v>0.54</v>
      </c>
      <c r="AF320" s="140">
        <v>0.28000000000000003</v>
      </c>
      <c r="AG320" s="140">
        <v>0.73</v>
      </c>
      <c r="AH320" s="44">
        <v>104230.48</v>
      </c>
      <c r="AI320" s="60"/>
      <c r="AJ320" s="140">
        <v>0.24</v>
      </c>
      <c r="AK320" s="140">
        <v>0.12</v>
      </c>
      <c r="AL320" s="140">
        <v>0.24</v>
      </c>
      <c r="AM320" s="44">
        <v>39951.24</v>
      </c>
      <c r="AO320" s="28">
        <v>20.55</v>
      </c>
      <c r="AP320" s="117">
        <v>4.620000000000001</v>
      </c>
      <c r="AQ320" s="117">
        <v>2.2200000000000002</v>
      </c>
      <c r="AR320" s="44">
        <v>31917.91</v>
      </c>
      <c r="AS320" s="60"/>
      <c r="AT320" s="71">
        <v>0.24</v>
      </c>
      <c r="AU320" s="71">
        <v>0.23</v>
      </c>
      <c r="AV320" s="71">
        <v>0.57999999999999996</v>
      </c>
      <c r="AW320" s="44">
        <v>77146.95</v>
      </c>
      <c r="AX320" s="60"/>
      <c r="AY320" s="140">
        <v>0.14000000000000001</v>
      </c>
      <c r="AZ320" s="140">
        <v>7.0000000000000007E-2</v>
      </c>
      <c r="BA320" s="140">
        <v>0.19</v>
      </c>
      <c r="BB320" s="28">
        <v>23488.400000000001</v>
      </c>
      <c r="BC320" s="60"/>
      <c r="BD320" s="140">
        <v>0.48</v>
      </c>
      <c r="BE320" s="140">
        <v>0.25</v>
      </c>
      <c r="BF320" s="140">
        <v>0.73</v>
      </c>
      <c r="BG320" s="44">
        <v>38460.78</v>
      </c>
      <c r="BH320" s="60"/>
      <c r="BI320" s="139">
        <v>0.24</v>
      </c>
      <c r="BJ320" s="139">
        <v>0.12</v>
      </c>
      <c r="BK320" s="139">
        <v>0.24</v>
      </c>
      <c r="BL320" s="44">
        <v>42985.2</v>
      </c>
      <c r="BM320" s="60"/>
      <c r="BN320" s="140">
        <v>0.36</v>
      </c>
      <c r="BO320" s="140">
        <v>0.19</v>
      </c>
      <c r="BP320" s="140">
        <v>0.48</v>
      </c>
      <c r="BQ320" s="139">
        <v>27133.29</v>
      </c>
      <c r="BR320" s="60"/>
      <c r="BS320" s="140">
        <v>0.24</v>
      </c>
      <c r="BT320" s="140">
        <v>0.12</v>
      </c>
      <c r="BU320" s="140">
        <v>0.24</v>
      </c>
      <c r="BV320" s="44">
        <v>65074.8</v>
      </c>
      <c r="BW320" s="60"/>
      <c r="BX320" s="140">
        <v>0.24</v>
      </c>
      <c r="BY320" s="140">
        <v>0.12</v>
      </c>
      <c r="BZ320" s="140">
        <v>0.24</v>
      </c>
      <c r="CA320" s="44">
        <v>56146.8</v>
      </c>
      <c r="CB320" s="60"/>
      <c r="CC320" s="140">
        <v>0.48</v>
      </c>
      <c r="CD320" s="140">
        <v>0.25</v>
      </c>
      <c r="CE320" s="140">
        <v>0.73</v>
      </c>
      <c r="CF320" s="44">
        <v>46152.06</v>
      </c>
      <c r="CG320" s="60"/>
      <c r="CH320" s="28">
        <v>1763202.3900000001</v>
      </c>
      <c r="CI320" s="60"/>
      <c r="CJ320" s="64">
        <v>1731284.4800000002</v>
      </c>
      <c r="CK320" s="124"/>
      <c r="CN320" s="151"/>
    </row>
    <row r="321" spans="1:92" x14ac:dyDescent="0.25">
      <c r="A321" s="116" t="s">
        <v>718</v>
      </c>
      <c r="B321" s="24" t="s">
        <v>719</v>
      </c>
      <c r="C321" s="27" t="s">
        <v>713</v>
      </c>
      <c r="D321" s="27" t="s">
        <v>131</v>
      </c>
      <c r="E321" s="139">
        <v>683.16</v>
      </c>
      <c r="F321" s="68"/>
      <c r="G321" s="139">
        <v>0</v>
      </c>
      <c r="H321" s="139">
        <v>0</v>
      </c>
      <c r="I321" s="139">
        <v>683.16</v>
      </c>
      <c r="J321" s="68">
        <v>314</v>
      </c>
      <c r="K321" s="139">
        <v>0</v>
      </c>
      <c r="L321" s="139">
        <v>0</v>
      </c>
      <c r="M321" s="139">
        <v>0</v>
      </c>
      <c r="N321" s="139">
        <v>683.16</v>
      </c>
      <c r="O321" s="60"/>
      <c r="P321" s="132">
        <v>0</v>
      </c>
      <c r="Q321" s="132">
        <v>0</v>
      </c>
      <c r="R321" s="132">
        <v>0</v>
      </c>
      <c r="S321" s="132">
        <v>0</v>
      </c>
      <c r="T321" s="132">
        <v>260.33</v>
      </c>
      <c r="U321" s="132">
        <v>422.83</v>
      </c>
      <c r="V321" s="126"/>
      <c r="W321" s="140">
        <v>0</v>
      </c>
      <c r="X321" s="140">
        <v>0</v>
      </c>
      <c r="Y321" s="140">
        <v>29.92</v>
      </c>
      <c r="Z321" s="139">
        <v>2159206.7200000002</v>
      </c>
      <c r="AA321" s="60"/>
      <c r="AB321" s="140">
        <v>9.9700000000000006</v>
      </c>
      <c r="AC321" s="28">
        <v>719663.59</v>
      </c>
      <c r="AE321" s="140">
        <v>0</v>
      </c>
      <c r="AF321" s="140">
        <v>0</v>
      </c>
      <c r="AG321" s="140">
        <v>3.41</v>
      </c>
      <c r="AH321" s="44">
        <v>246086.06</v>
      </c>
      <c r="AI321" s="60"/>
      <c r="AJ321" s="140">
        <v>0</v>
      </c>
      <c r="AK321" s="140">
        <v>0</v>
      </c>
      <c r="AL321" s="140">
        <v>1.1299999999999999</v>
      </c>
      <c r="AM321" s="44">
        <v>81547.58</v>
      </c>
      <c r="AO321" s="28">
        <v>45.339999999999996</v>
      </c>
      <c r="AP321" s="117">
        <v>11.24</v>
      </c>
      <c r="AQ321" s="117">
        <v>4.84</v>
      </c>
      <c r="AR321" s="44">
        <v>71675.149999999994</v>
      </c>
      <c r="AS321" s="60"/>
      <c r="AT321" s="71">
        <v>0</v>
      </c>
      <c r="AU321" s="71">
        <v>0</v>
      </c>
      <c r="AV321" s="71">
        <v>2.73</v>
      </c>
      <c r="AW321" s="44">
        <v>214072.95</v>
      </c>
      <c r="AX321" s="60"/>
      <c r="AY321" s="140">
        <v>0</v>
      </c>
      <c r="AZ321" s="140">
        <v>0</v>
      </c>
      <c r="BA321" s="140">
        <v>0.91</v>
      </c>
      <c r="BB321" s="28">
        <v>53436.11</v>
      </c>
      <c r="BC321" s="60"/>
      <c r="BD321" s="140">
        <v>0</v>
      </c>
      <c r="BE321" s="140">
        <v>0</v>
      </c>
      <c r="BF321" s="140">
        <v>3.41</v>
      </c>
      <c r="BG321" s="44">
        <v>89829.63</v>
      </c>
      <c r="BH321" s="60"/>
      <c r="BI321" s="139">
        <v>0</v>
      </c>
      <c r="BJ321" s="139">
        <v>0</v>
      </c>
      <c r="BK321" s="139">
        <v>1.1299999999999999</v>
      </c>
      <c r="BL321" s="44">
        <v>80955.460000000006</v>
      </c>
      <c r="BM321" s="60"/>
      <c r="BN321" s="140">
        <v>0</v>
      </c>
      <c r="BO321" s="140">
        <v>0</v>
      </c>
      <c r="BP321" s="140">
        <v>2.27</v>
      </c>
      <c r="BQ321" s="139">
        <v>59798.61</v>
      </c>
      <c r="BR321" s="60"/>
      <c r="BS321" s="140">
        <v>0</v>
      </c>
      <c r="BT321" s="140">
        <v>0</v>
      </c>
      <c r="BU321" s="140">
        <v>1.1299999999999999</v>
      </c>
      <c r="BV321" s="44">
        <v>122557.54</v>
      </c>
      <c r="BW321" s="60"/>
      <c r="BX321" s="140">
        <v>0</v>
      </c>
      <c r="BY321" s="140">
        <v>0</v>
      </c>
      <c r="BZ321" s="140">
        <v>1.1299999999999999</v>
      </c>
      <c r="CA321" s="44">
        <v>105743.14</v>
      </c>
      <c r="CB321" s="60"/>
      <c r="CC321" s="140">
        <v>0</v>
      </c>
      <c r="CD321" s="140">
        <v>0</v>
      </c>
      <c r="CE321" s="140">
        <v>3.41</v>
      </c>
      <c r="CF321" s="44">
        <v>107793.51</v>
      </c>
      <c r="CG321" s="60"/>
      <c r="CH321" s="28">
        <v>4112366.0500000003</v>
      </c>
      <c r="CI321" s="60"/>
      <c r="CJ321" s="64">
        <v>4040690.9000000004</v>
      </c>
      <c r="CK321" s="124"/>
      <c r="CN321" s="151"/>
    </row>
    <row r="322" spans="1:92" x14ac:dyDescent="0.25">
      <c r="A322" s="116" t="s">
        <v>720</v>
      </c>
      <c r="B322" s="24" t="s">
        <v>721</v>
      </c>
      <c r="C322" s="27" t="s">
        <v>713</v>
      </c>
      <c r="D322" s="27" t="s">
        <v>131</v>
      </c>
      <c r="E322" s="139">
        <v>246.66</v>
      </c>
      <c r="F322" s="68"/>
      <c r="G322" s="139">
        <v>0</v>
      </c>
      <c r="H322" s="139">
        <v>0</v>
      </c>
      <c r="I322" s="139">
        <v>246.65999999999997</v>
      </c>
      <c r="J322" s="68">
        <v>315</v>
      </c>
      <c r="K322" s="139">
        <v>0</v>
      </c>
      <c r="L322" s="139">
        <v>0</v>
      </c>
      <c r="M322" s="139">
        <v>0</v>
      </c>
      <c r="N322" s="139">
        <v>246.65999999999997</v>
      </c>
      <c r="O322" s="60"/>
      <c r="P322" s="132">
        <v>0</v>
      </c>
      <c r="Q322" s="132">
        <v>0</v>
      </c>
      <c r="R322" s="132">
        <v>0</v>
      </c>
      <c r="S322" s="132">
        <v>0</v>
      </c>
      <c r="T322" s="132">
        <v>70.33</v>
      </c>
      <c r="U322" s="132">
        <v>176.32999999999998</v>
      </c>
      <c r="V322" s="126"/>
      <c r="W322" s="140">
        <v>0</v>
      </c>
      <c r="X322" s="140">
        <v>0</v>
      </c>
      <c r="Y322" s="140">
        <v>10.56</v>
      </c>
      <c r="Z322" s="139">
        <v>762072.96</v>
      </c>
      <c r="AA322" s="60"/>
      <c r="AB322" s="140">
        <v>3.51</v>
      </c>
      <c r="AC322" s="28">
        <v>253998.91</v>
      </c>
      <c r="AE322" s="140">
        <v>0</v>
      </c>
      <c r="AF322" s="140">
        <v>0</v>
      </c>
      <c r="AG322" s="140">
        <v>1.23</v>
      </c>
      <c r="AH322" s="44">
        <v>88764.18</v>
      </c>
      <c r="AI322" s="60"/>
      <c r="AJ322" s="140">
        <v>0</v>
      </c>
      <c r="AK322" s="140">
        <v>0</v>
      </c>
      <c r="AL322" s="140">
        <v>0.41</v>
      </c>
      <c r="AM322" s="44">
        <v>29588.06</v>
      </c>
      <c r="AO322" s="28">
        <v>16.03</v>
      </c>
      <c r="AP322" s="117">
        <v>3.46</v>
      </c>
      <c r="AQ322" s="117">
        <v>1.74</v>
      </c>
      <c r="AR322" s="44">
        <v>24725.41</v>
      </c>
      <c r="AS322" s="60"/>
      <c r="AT322" s="71">
        <v>0</v>
      </c>
      <c r="AU322" s="71">
        <v>0</v>
      </c>
      <c r="AV322" s="71">
        <v>0.98</v>
      </c>
      <c r="AW322" s="44">
        <v>76846.7</v>
      </c>
      <c r="AX322" s="60"/>
      <c r="AY322" s="140">
        <v>0</v>
      </c>
      <c r="AZ322" s="140">
        <v>0</v>
      </c>
      <c r="BA322" s="140">
        <v>0.32</v>
      </c>
      <c r="BB322" s="28">
        <v>18790.72</v>
      </c>
      <c r="BC322" s="60"/>
      <c r="BD322" s="140">
        <v>0</v>
      </c>
      <c r="BE322" s="140">
        <v>0</v>
      </c>
      <c r="BF322" s="140">
        <v>1.23</v>
      </c>
      <c r="BG322" s="44">
        <v>32401.89</v>
      </c>
      <c r="BH322" s="60"/>
      <c r="BI322" s="139">
        <v>0</v>
      </c>
      <c r="BJ322" s="139">
        <v>0</v>
      </c>
      <c r="BK322" s="139">
        <v>0.41</v>
      </c>
      <c r="BL322" s="44">
        <v>29373.22</v>
      </c>
      <c r="BM322" s="60"/>
      <c r="BN322" s="140">
        <v>0</v>
      </c>
      <c r="BO322" s="140">
        <v>0</v>
      </c>
      <c r="BP322" s="140">
        <v>0.82</v>
      </c>
      <c r="BQ322" s="139">
        <v>21601.26</v>
      </c>
      <c r="BR322" s="60"/>
      <c r="BS322" s="140">
        <v>0</v>
      </c>
      <c r="BT322" s="140">
        <v>0</v>
      </c>
      <c r="BU322" s="140">
        <v>0.41</v>
      </c>
      <c r="BV322" s="44">
        <v>44467.78</v>
      </c>
      <c r="BW322" s="60"/>
      <c r="BX322" s="140">
        <v>0</v>
      </c>
      <c r="BY322" s="140">
        <v>0</v>
      </c>
      <c r="BZ322" s="140">
        <v>0.41</v>
      </c>
      <c r="CA322" s="44">
        <v>38366.980000000003</v>
      </c>
      <c r="CB322" s="60"/>
      <c r="CC322" s="140">
        <v>0</v>
      </c>
      <c r="CD322" s="140">
        <v>0</v>
      </c>
      <c r="CE322" s="140">
        <v>1.23</v>
      </c>
      <c r="CF322" s="44">
        <v>38881.53</v>
      </c>
      <c r="CG322" s="60"/>
      <c r="CH322" s="28">
        <v>1459879.6</v>
      </c>
      <c r="CI322" s="60"/>
      <c r="CJ322" s="64">
        <v>1435154.1900000002</v>
      </c>
      <c r="CK322" s="124"/>
      <c r="CN322" s="151"/>
    </row>
    <row r="323" spans="1:92" x14ac:dyDescent="0.25">
      <c r="A323" s="116" t="s">
        <v>722</v>
      </c>
      <c r="B323" s="24" t="s">
        <v>723</v>
      </c>
      <c r="C323" s="27" t="s">
        <v>713</v>
      </c>
      <c r="D323" s="27" t="s">
        <v>120</v>
      </c>
      <c r="E323" s="139">
        <v>473.97</v>
      </c>
      <c r="F323" s="68"/>
      <c r="G323" s="139">
        <v>210.22999999999996</v>
      </c>
      <c r="H323" s="139">
        <v>254.65999999999997</v>
      </c>
      <c r="I323" s="139">
        <v>254.65999999999997</v>
      </c>
      <c r="J323" s="68">
        <v>316</v>
      </c>
      <c r="K323" s="139">
        <v>322.14</v>
      </c>
      <c r="L323" s="139">
        <v>313.05999999999995</v>
      </c>
      <c r="M323" s="139">
        <v>151.82999999999998</v>
      </c>
      <c r="N323" s="139">
        <v>0</v>
      </c>
      <c r="O323" s="60"/>
      <c r="P323" s="132">
        <v>83.659682935748236</v>
      </c>
      <c r="Q323" s="132">
        <v>126.57031706425173</v>
      </c>
      <c r="R323" s="132">
        <v>101.34031706425176</v>
      </c>
      <c r="S323" s="132">
        <v>153.3196829357482</v>
      </c>
      <c r="T323" s="132">
        <v>0</v>
      </c>
      <c r="U323" s="132">
        <v>0</v>
      </c>
      <c r="V323" s="126"/>
      <c r="W323" s="140">
        <v>11.9</v>
      </c>
      <c r="X323" s="140">
        <v>11.19</v>
      </c>
      <c r="Y323" s="140">
        <v>0</v>
      </c>
      <c r="Z323" s="139">
        <v>1451552.85</v>
      </c>
      <c r="AA323" s="60"/>
      <c r="AB323" s="140">
        <v>4.6100000000000003</v>
      </c>
      <c r="AC323" s="28">
        <v>290310.57</v>
      </c>
      <c r="AE323" s="140">
        <v>1.61</v>
      </c>
      <c r="AF323" s="140">
        <v>0.75</v>
      </c>
      <c r="AG323" s="140">
        <v>0</v>
      </c>
      <c r="AH323" s="44">
        <v>148361.4</v>
      </c>
      <c r="AI323" s="60"/>
      <c r="AJ323" s="140">
        <v>0.71</v>
      </c>
      <c r="AK323" s="140">
        <v>0.33</v>
      </c>
      <c r="AL323" s="140">
        <v>0</v>
      </c>
      <c r="AM323" s="44">
        <v>65379.6</v>
      </c>
      <c r="AO323" s="28">
        <v>31.72</v>
      </c>
      <c r="AP323" s="117">
        <v>7.93</v>
      </c>
      <c r="AQ323" s="117">
        <v>3.36</v>
      </c>
      <c r="AR323" s="44">
        <v>50212.800000000003</v>
      </c>
      <c r="AS323" s="60"/>
      <c r="AT323" s="71">
        <v>0.71</v>
      </c>
      <c r="AU323" s="71">
        <v>0.6</v>
      </c>
      <c r="AV323" s="71">
        <v>0</v>
      </c>
      <c r="AW323" s="44">
        <v>88261.25</v>
      </c>
      <c r="AX323" s="60"/>
      <c r="AY323" s="140">
        <v>0.42</v>
      </c>
      <c r="AZ323" s="140">
        <v>0.2</v>
      </c>
      <c r="BA323" s="140">
        <v>0</v>
      </c>
      <c r="BB323" s="28">
        <v>36407.019999999997</v>
      </c>
      <c r="BC323" s="60"/>
      <c r="BD323" s="140">
        <v>1.43</v>
      </c>
      <c r="BE323" s="140">
        <v>0.67</v>
      </c>
      <c r="BF323" s="140">
        <v>0</v>
      </c>
      <c r="BG323" s="44">
        <v>55320.3</v>
      </c>
      <c r="BH323" s="60"/>
      <c r="BI323" s="139">
        <v>0.71</v>
      </c>
      <c r="BJ323" s="139">
        <v>0.33</v>
      </c>
      <c r="BK323" s="139">
        <v>0</v>
      </c>
      <c r="BL323" s="44">
        <v>74507.679999999993</v>
      </c>
      <c r="BM323" s="60"/>
      <c r="BN323" s="140">
        <v>1.07</v>
      </c>
      <c r="BO323" s="140">
        <v>0.5</v>
      </c>
      <c r="BP323" s="140">
        <v>0</v>
      </c>
      <c r="BQ323" s="139">
        <v>41358.51</v>
      </c>
      <c r="BR323" s="60"/>
      <c r="BS323" s="140">
        <v>0.71</v>
      </c>
      <c r="BT323" s="140">
        <v>0.33</v>
      </c>
      <c r="BU323" s="140">
        <v>0</v>
      </c>
      <c r="BV323" s="44">
        <v>112796.32</v>
      </c>
      <c r="BW323" s="60"/>
      <c r="BX323" s="140">
        <v>0.71</v>
      </c>
      <c r="BY323" s="140">
        <v>0.33</v>
      </c>
      <c r="BZ323" s="140">
        <v>0</v>
      </c>
      <c r="CA323" s="44">
        <v>97321.12</v>
      </c>
      <c r="CB323" s="60"/>
      <c r="CC323" s="140">
        <v>1.43</v>
      </c>
      <c r="CD323" s="140">
        <v>0.67</v>
      </c>
      <c r="CE323" s="140">
        <v>0</v>
      </c>
      <c r="CF323" s="44">
        <v>66383.100000000006</v>
      </c>
      <c r="CG323" s="60"/>
      <c r="CH323" s="28">
        <v>2578172.5200000005</v>
      </c>
      <c r="CI323" s="60"/>
      <c r="CJ323" s="64">
        <v>2527959.7200000007</v>
      </c>
      <c r="CK323" s="124"/>
      <c r="CN323" s="151"/>
    </row>
    <row r="324" spans="1:92" x14ac:dyDescent="0.25">
      <c r="A324" s="116" t="s">
        <v>724</v>
      </c>
      <c r="B324" s="24" t="s">
        <v>725</v>
      </c>
      <c r="C324" s="27" t="s">
        <v>713</v>
      </c>
      <c r="D324" s="27" t="s">
        <v>120</v>
      </c>
      <c r="E324" s="139">
        <v>45.04</v>
      </c>
      <c r="F324" s="68"/>
      <c r="G324" s="139">
        <v>16.810000000000002</v>
      </c>
      <c r="H324" s="139">
        <v>27.650000000000002</v>
      </c>
      <c r="I324" s="139">
        <v>27.650000000000002</v>
      </c>
      <c r="J324" s="68">
        <v>317</v>
      </c>
      <c r="K324" s="139">
        <v>29.049999999999997</v>
      </c>
      <c r="L324" s="139">
        <v>28.47</v>
      </c>
      <c r="M324" s="139">
        <v>15.99</v>
      </c>
      <c r="N324" s="139">
        <v>0</v>
      </c>
      <c r="O324" s="60"/>
      <c r="P324" s="132">
        <v>1.6371412505623033</v>
      </c>
      <c r="Q324" s="132">
        <v>15.172858749437699</v>
      </c>
      <c r="R324" s="132">
        <v>2.6928587494376965</v>
      </c>
      <c r="S324" s="132">
        <v>24.957141250562305</v>
      </c>
      <c r="T324" s="132">
        <v>0</v>
      </c>
      <c r="U324" s="132">
        <v>0</v>
      </c>
      <c r="V324" s="126"/>
      <c r="W324" s="140">
        <v>0.86</v>
      </c>
      <c r="X324" s="140">
        <v>1.1299999999999999</v>
      </c>
      <c r="Y324" s="140">
        <v>0</v>
      </c>
      <c r="Z324" s="139">
        <v>125101.35</v>
      </c>
      <c r="AA324" s="60"/>
      <c r="AB324" s="140">
        <v>0.39</v>
      </c>
      <c r="AC324" s="28">
        <v>25020.27</v>
      </c>
      <c r="AE324" s="140">
        <v>0.14000000000000001</v>
      </c>
      <c r="AF324" s="140">
        <v>7.0000000000000007E-2</v>
      </c>
      <c r="AG324" s="140">
        <v>0</v>
      </c>
      <c r="AH324" s="44">
        <v>13201.65</v>
      </c>
      <c r="AI324" s="60"/>
      <c r="AJ324" s="140">
        <v>0.06</v>
      </c>
      <c r="AK324" s="140">
        <v>0.03</v>
      </c>
      <c r="AL324" s="140">
        <v>0</v>
      </c>
      <c r="AM324" s="44">
        <v>5657.85</v>
      </c>
      <c r="AO324" s="28">
        <v>2.7299999999999995</v>
      </c>
      <c r="AP324" s="117">
        <v>0.4</v>
      </c>
      <c r="AQ324" s="117">
        <v>0.31</v>
      </c>
      <c r="AR324" s="44">
        <v>3985.73</v>
      </c>
      <c r="AS324" s="60"/>
      <c r="AT324" s="71">
        <v>0.06</v>
      </c>
      <c r="AU324" s="71">
        <v>0.06</v>
      </c>
      <c r="AV324" s="71">
        <v>0</v>
      </c>
      <c r="AW324" s="44">
        <v>8085</v>
      </c>
      <c r="AX324" s="60"/>
      <c r="AY324" s="140">
        <v>0.03</v>
      </c>
      <c r="AZ324" s="140">
        <v>0.02</v>
      </c>
      <c r="BA324" s="140">
        <v>0</v>
      </c>
      <c r="BB324" s="28">
        <v>2936.05</v>
      </c>
      <c r="BC324" s="60"/>
      <c r="BD324" s="140">
        <v>0.12</v>
      </c>
      <c r="BE324" s="140">
        <v>7.0000000000000007E-2</v>
      </c>
      <c r="BF324" s="140">
        <v>0</v>
      </c>
      <c r="BG324" s="44">
        <v>5005.17</v>
      </c>
      <c r="BH324" s="60"/>
      <c r="BI324" s="139">
        <v>0.06</v>
      </c>
      <c r="BJ324" s="139">
        <v>0.03</v>
      </c>
      <c r="BK324" s="139">
        <v>0</v>
      </c>
      <c r="BL324" s="44">
        <v>6447.78</v>
      </c>
      <c r="BM324" s="60"/>
      <c r="BN324" s="140">
        <v>0.09</v>
      </c>
      <c r="BO324" s="140">
        <v>0.05</v>
      </c>
      <c r="BP324" s="140">
        <v>0</v>
      </c>
      <c r="BQ324" s="139">
        <v>3688.02</v>
      </c>
      <c r="BR324" s="60"/>
      <c r="BS324" s="140">
        <v>0.06</v>
      </c>
      <c r="BT324" s="140">
        <v>0.03</v>
      </c>
      <c r="BU324" s="140">
        <v>0</v>
      </c>
      <c r="BV324" s="44">
        <v>9761.2199999999993</v>
      </c>
      <c r="BW324" s="60"/>
      <c r="BX324" s="140">
        <v>0.06</v>
      </c>
      <c r="BY324" s="140">
        <v>0.03</v>
      </c>
      <c r="BZ324" s="140">
        <v>0</v>
      </c>
      <c r="CA324" s="44">
        <v>8422.02</v>
      </c>
      <c r="CB324" s="60"/>
      <c r="CC324" s="140">
        <v>0.12</v>
      </c>
      <c r="CD324" s="140">
        <v>7.0000000000000007E-2</v>
      </c>
      <c r="CE324" s="140">
        <v>0</v>
      </c>
      <c r="CF324" s="44">
        <v>6006.09</v>
      </c>
      <c r="CG324" s="60"/>
      <c r="CH324" s="28">
        <v>223318.2</v>
      </c>
      <c r="CI324" s="60"/>
      <c r="CJ324" s="64">
        <v>219332.47</v>
      </c>
      <c r="CK324" s="124"/>
      <c r="CN324" s="151"/>
    </row>
    <row r="325" spans="1:92" x14ac:dyDescent="0.25">
      <c r="A325" s="116" t="s">
        <v>726</v>
      </c>
      <c r="B325" s="24" t="s">
        <v>727</v>
      </c>
      <c r="C325" s="27" t="s">
        <v>713</v>
      </c>
      <c r="D325" s="27" t="s">
        <v>120</v>
      </c>
      <c r="E325" s="139">
        <v>116.75</v>
      </c>
      <c r="F325" s="68"/>
      <c r="G325" s="139">
        <v>55.5</v>
      </c>
      <c r="H325" s="139">
        <v>60.5</v>
      </c>
      <c r="I325" s="139">
        <v>60.5</v>
      </c>
      <c r="J325" s="68">
        <v>318</v>
      </c>
      <c r="K325" s="139">
        <v>81.25</v>
      </c>
      <c r="L325" s="139">
        <v>80.5</v>
      </c>
      <c r="M325" s="139">
        <v>35.5</v>
      </c>
      <c r="N325" s="139">
        <v>0</v>
      </c>
      <c r="O325" s="60"/>
      <c r="P325" s="132">
        <v>20.094827586206897</v>
      </c>
      <c r="Q325" s="132">
        <v>35.405172413793103</v>
      </c>
      <c r="R325" s="132">
        <v>21.905172413793103</v>
      </c>
      <c r="S325" s="132">
        <v>38.594827586206897</v>
      </c>
      <c r="T325" s="132">
        <v>0</v>
      </c>
      <c r="U325" s="132">
        <v>0</v>
      </c>
      <c r="V325" s="126"/>
      <c r="W325" s="140">
        <v>3.1</v>
      </c>
      <c r="X325" s="140">
        <v>2.63</v>
      </c>
      <c r="Y325" s="140">
        <v>0</v>
      </c>
      <c r="Z325" s="139">
        <v>360216.45</v>
      </c>
      <c r="AA325" s="60"/>
      <c r="AB325" s="140">
        <v>1.1399999999999999</v>
      </c>
      <c r="AC325" s="28">
        <v>72043.289999999994</v>
      </c>
      <c r="AE325" s="140">
        <v>0.4</v>
      </c>
      <c r="AF325" s="140">
        <v>0.17</v>
      </c>
      <c r="AG325" s="140">
        <v>0</v>
      </c>
      <c r="AH325" s="44">
        <v>35833.050000000003</v>
      </c>
      <c r="AI325" s="60"/>
      <c r="AJ325" s="140">
        <v>0.18</v>
      </c>
      <c r="AK325" s="140">
        <v>7.0000000000000007E-2</v>
      </c>
      <c r="AL325" s="140">
        <v>0</v>
      </c>
      <c r="AM325" s="44">
        <v>15716.25</v>
      </c>
      <c r="AO325" s="28">
        <v>7.83</v>
      </c>
      <c r="AP325" s="117">
        <v>1.8499999999999996</v>
      </c>
      <c r="AQ325" s="117">
        <v>0.82</v>
      </c>
      <c r="AR325" s="44">
        <v>12258.61</v>
      </c>
      <c r="AS325" s="60"/>
      <c r="AT325" s="71">
        <v>0.18</v>
      </c>
      <c r="AU325" s="71">
        <v>0.14000000000000001</v>
      </c>
      <c r="AV325" s="71">
        <v>0</v>
      </c>
      <c r="AW325" s="44">
        <v>21560</v>
      </c>
      <c r="AX325" s="60"/>
      <c r="AY325" s="140">
        <v>0.1</v>
      </c>
      <c r="AZ325" s="140">
        <v>0.04</v>
      </c>
      <c r="BA325" s="140">
        <v>0</v>
      </c>
      <c r="BB325" s="28">
        <v>8220.94</v>
      </c>
      <c r="BC325" s="60"/>
      <c r="BD325" s="140">
        <v>0.36</v>
      </c>
      <c r="BE325" s="140">
        <v>0.15</v>
      </c>
      <c r="BF325" s="140">
        <v>0</v>
      </c>
      <c r="BG325" s="44">
        <v>13434.93</v>
      </c>
      <c r="BH325" s="60"/>
      <c r="BI325" s="139">
        <v>0.18</v>
      </c>
      <c r="BJ325" s="139">
        <v>7.0000000000000007E-2</v>
      </c>
      <c r="BK325" s="139">
        <v>0</v>
      </c>
      <c r="BL325" s="44">
        <v>17910.5</v>
      </c>
      <c r="BM325" s="60"/>
      <c r="BN325" s="140">
        <v>0.27</v>
      </c>
      <c r="BO325" s="140">
        <v>0.11</v>
      </c>
      <c r="BP325" s="140">
        <v>0</v>
      </c>
      <c r="BQ325" s="139">
        <v>10010.34</v>
      </c>
      <c r="BR325" s="60"/>
      <c r="BS325" s="140">
        <v>0.18</v>
      </c>
      <c r="BT325" s="140">
        <v>7.0000000000000007E-2</v>
      </c>
      <c r="BU325" s="140">
        <v>0</v>
      </c>
      <c r="BV325" s="44">
        <v>27114.5</v>
      </c>
      <c r="BW325" s="60"/>
      <c r="BX325" s="140">
        <v>0.18</v>
      </c>
      <c r="BY325" s="140">
        <v>7.0000000000000007E-2</v>
      </c>
      <c r="BZ325" s="140">
        <v>0</v>
      </c>
      <c r="CA325" s="44">
        <v>23394.5</v>
      </c>
      <c r="CB325" s="60"/>
      <c r="CC325" s="140">
        <v>0.36</v>
      </c>
      <c r="CD325" s="140">
        <v>0.15</v>
      </c>
      <c r="CE325" s="140">
        <v>0</v>
      </c>
      <c r="CF325" s="44">
        <v>16121.61</v>
      </c>
      <c r="CG325" s="60"/>
      <c r="CH325" s="28">
        <v>633834.97</v>
      </c>
      <c r="CI325" s="60"/>
      <c r="CJ325" s="64">
        <v>621576.36</v>
      </c>
      <c r="CK325" s="124"/>
      <c r="CN325" s="151"/>
    </row>
    <row r="326" spans="1:92" x14ac:dyDescent="0.25">
      <c r="A326" s="116" t="s">
        <v>728</v>
      </c>
      <c r="B326" s="24" t="s">
        <v>729</v>
      </c>
      <c r="C326" s="27" t="s">
        <v>713</v>
      </c>
      <c r="D326" s="27" t="s">
        <v>120</v>
      </c>
      <c r="E326" s="139">
        <v>1141.22</v>
      </c>
      <c r="F326" s="68"/>
      <c r="G326" s="139">
        <v>469.08</v>
      </c>
      <c r="H326" s="139">
        <v>644.48</v>
      </c>
      <c r="I326" s="139">
        <v>644.48</v>
      </c>
      <c r="J326" s="68">
        <v>319</v>
      </c>
      <c r="K326" s="139">
        <v>758.23</v>
      </c>
      <c r="L326" s="139">
        <v>730.57</v>
      </c>
      <c r="M326" s="139">
        <v>382.99</v>
      </c>
      <c r="N326" s="139">
        <v>0</v>
      </c>
      <c r="O326" s="60"/>
      <c r="P326" s="132">
        <v>279.28449297747767</v>
      </c>
      <c r="Q326" s="132">
        <v>189.79550702252232</v>
      </c>
      <c r="R326" s="132">
        <v>383.71550702252239</v>
      </c>
      <c r="S326" s="132">
        <v>260.76449297747763</v>
      </c>
      <c r="T326" s="132">
        <v>0</v>
      </c>
      <c r="U326" s="132">
        <v>0</v>
      </c>
      <c r="V326" s="126"/>
      <c r="W326" s="140">
        <v>28.1</v>
      </c>
      <c r="X326" s="140">
        <v>29.61</v>
      </c>
      <c r="Y326" s="140">
        <v>0</v>
      </c>
      <c r="Z326" s="139">
        <v>3627939.15</v>
      </c>
      <c r="AA326" s="60"/>
      <c r="AB326" s="140">
        <v>11.54</v>
      </c>
      <c r="AC326" s="28">
        <v>725587.83</v>
      </c>
      <c r="AE326" s="140">
        <v>3.79</v>
      </c>
      <c r="AF326" s="140">
        <v>1.91</v>
      </c>
      <c r="AG326" s="140">
        <v>0</v>
      </c>
      <c r="AH326" s="44">
        <v>358330.5</v>
      </c>
      <c r="AI326" s="60"/>
      <c r="AJ326" s="140">
        <v>1.68</v>
      </c>
      <c r="AK326" s="140">
        <v>0.85</v>
      </c>
      <c r="AL326" s="140">
        <v>0</v>
      </c>
      <c r="AM326" s="44">
        <v>159048.45000000001</v>
      </c>
      <c r="AO326" s="28">
        <v>79.000000000000014</v>
      </c>
      <c r="AP326" s="117">
        <v>24.43</v>
      </c>
      <c r="AQ326" s="117">
        <v>8.09</v>
      </c>
      <c r="AR326" s="44">
        <v>130653.65</v>
      </c>
      <c r="AS326" s="60"/>
      <c r="AT326" s="71">
        <v>1.68</v>
      </c>
      <c r="AU326" s="71">
        <v>1.53</v>
      </c>
      <c r="AV326" s="71">
        <v>0</v>
      </c>
      <c r="AW326" s="44">
        <v>216273.75</v>
      </c>
      <c r="AX326" s="60"/>
      <c r="AY326" s="140">
        <v>1.01</v>
      </c>
      <c r="AZ326" s="140">
        <v>0.51</v>
      </c>
      <c r="BA326" s="140">
        <v>0</v>
      </c>
      <c r="BB326" s="28">
        <v>89255.92</v>
      </c>
      <c r="BC326" s="60"/>
      <c r="BD326" s="140">
        <v>3.36</v>
      </c>
      <c r="BE326" s="140">
        <v>1.7</v>
      </c>
      <c r="BF326" s="140">
        <v>0</v>
      </c>
      <c r="BG326" s="44">
        <v>133295.57999999999</v>
      </c>
      <c r="BH326" s="60"/>
      <c r="BI326" s="139">
        <v>1.68</v>
      </c>
      <c r="BJ326" s="139">
        <v>0.85</v>
      </c>
      <c r="BK326" s="139">
        <v>0</v>
      </c>
      <c r="BL326" s="44">
        <v>181254.26</v>
      </c>
      <c r="BM326" s="60"/>
      <c r="BN326" s="140">
        <v>2.52</v>
      </c>
      <c r="BO326" s="140">
        <v>1.27</v>
      </c>
      <c r="BP326" s="140">
        <v>0</v>
      </c>
      <c r="BQ326" s="139">
        <v>99839.97</v>
      </c>
      <c r="BR326" s="60"/>
      <c r="BS326" s="140">
        <v>1.68</v>
      </c>
      <c r="BT326" s="140">
        <v>0.85</v>
      </c>
      <c r="BU326" s="140">
        <v>0</v>
      </c>
      <c r="BV326" s="44">
        <v>274398.74</v>
      </c>
      <c r="BW326" s="60"/>
      <c r="BX326" s="140">
        <v>1.68</v>
      </c>
      <c r="BY326" s="140">
        <v>0.85</v>
      </c>
      <c r="BZ326" s="140">
        <v>0</v>
      </c>
      <c r="CA326" s="44">
        <v>236752.34</v>
      </c>
      <c r="CB326" s="60"/>
      <c r="CC326" s="140">
        <v>3.36</v>
      </c>
      <c r="CD326" s="140">
        <v>1.7</v>
      </c>
      <c r="CE326" s="140">
        <v>0</v>
      </c>
      <c r="CF326" s="44">
        <v>159951.66</v>
      </c>
      <c r="CG326" s="60"/>
      <c r="CH326" s="28">
        <v>6392581.7999999998</v>
      </c>
      <c r="CI326" s="60"/>
      <c r="CJ326" s="64">
        <v>6261928.1499999994</v>
      </c>
      <c r="CK326" s="124"/>
      <c r="CN326" s="151"/>
    </row>
    <row r="327" spans="1:92" x14ac:dyDescent="0.25">
      <c r="A327" s="116" t="s">
        <v>730</v>
      </c>
      <c r="B327" s="24" t="s">
        <v>731</v>
      </c>
      <c r="C327" s="27" t="s">
        <v>713</v>
      </c>
      <c r="D327" s="27" t="s">
        <v>120</v>
      </c>
      <c r="E327" s="139">
        <v>131.38999999999999</v>
      </c>
      <c r="F327" s="68"/>
      <c r="G327" s="139">
        <v>55.489999999999995</v>
      </c>
      <c r="H327" s="139">
        <v>73.819999999999993</v>
      </c>
      <c r="I327" s="139">
        <v>73.819999999999993</v>
      </c>
      <c r="J327" s="68">
        <v>320</v>
      </c>
      <c r="K327" s="139">
        <v>82.72999999999999</v>
      </c>
      <c r="L327" s="139">
        <v>80.649999999999991</v>
      </c>
      <c r="M327" s="139">
        <v>48.66</v>
      </c>
      <c r="N327" s="139">
        <v>0</v>
      </c>
      <c r="O327" s="60"/>
      <c r="P327" s="132">
        <v>31.180136107029615</v>
      </c>
      <c r="Q327" s="132">
        <v>24.30986389297038</v>
      </c>
      <c r="R327" s="132">
        <v>41.479863892970378</v>
      </c>
      <c r="S327" s="132">
        <v>32.340136107029615</v>
      </c>
      <c r="T327" s="132">
        <v>0</v>
      </c>
      <c r="U327" s="132">
        <v>0</v>
      </c>
      <c r="V327" s="126"/>
      <c r="W327" s="140">
        <v>3.29</v>
      </c>
      <c r="X327" s="140">
        <v>3.36</v>
      </c>
      <c r="Y327" s="140">
        <v>0</v>
      </c>
      <c r="Z327" s="139">
        <v>418052.25</v>
      </c>
      <c r="AA327" s="60"/>
      <c r="AB327" s="140">
        <v>1.33</v>
      </c>
      <c r="AC327" s="28">
        <v>83610.45</v>
      </c>
      <c r="AE327" s="140">
        <v>0.41</v>
      </c>
      <c r="AF327" s="140">
        <v>0.24</v>
      </c>
      <c r="AG327" s="140">
        <v>0</v>
      </c>
      <c r="AH327" s="44">
        <v>40862.25</v>
      </c>
      <c r="AI327" s="60"/>
      <c r="AJ327" s="140">
        <v>0.18</v>
      </c>
      <c r="AK327" s="140">
        <v>0.1</v>
      </c>
      <c r="AL327" s="140">
        <v>0</v>
      </c>
      <c r="AM327" s="44">
        <v>17602.2</v>
      </c>
      <c r="AO327" s="28">
        <v>9.08</v>
      </c>
      <c r="AP327" s="117">
        <v>2.71</v>
      </c>
      <c r="AQ327" s="117">
        <v>0.93</v>
      </c>
      <c r="AR327" s="44">
        <v>14897.05</v>
      </c>
      <c r="AS327" s="60"/>
      <c r="AT327" s="71">
        <v>0.18</v>
      </c>
      <c r="AU327" s="71">
        <v>0.19</v>
      </c>
      <c r="AV327" s="71">
        <v>0</v>
      </c>
      <c r="AW327" s="44">
        <v>24928.75</v>
      </c>
      <c r="AX327" s="60"/>
      <c r="AY327" s="140">
        <v>0.11</v>
      </c>
      <c r="AZ327" s="140">
        <v>0.06</v>
      </c>
      <c r="BA327" s="140">
        <v>0</v>
      </c>
      <c r="BB327" s="28">
        <v>9982.57</v>
      </c>
      <c r="BC327" s="60"/>
      <c r="BD327" s="140">
        <v>0.36</v>
      </c>
      <c r="BE327" s="140">
        <v>0.21</v>
      </c>
      <c r="BF327" s="140">
        <v>0</v>
      </c>
      <c r="BG327" s="44">
        <v>15015.51</v>
      </c>
      <c r="BH327" s="60"/>
      <c r="BI327" s="139">
        <v>0.18</v>
      </c>
      <c r="BJ327" s="139">
        <v>0.1</v>
      </c>
      <c r="BK327" s="139">
        <v>0</v>
      </c>
      <c r="BL327" s="44">
        <v>20059.759999999998</v>
      </c>
      <c r="BM327" s="60"/>
      <c r="BN327" s="140">
        <v>0.27</v>
      </c>
      <c r="BO327" s="140">
        <v>0.16</v>
      </c>
      <c r="BP327" s="140">
        <v>0</v>
      </c>
      <c r="BQ327" s="139">
        <v>11327.49</v>
      </c>
      <c r="BR327" s="60"/>
      <c r="BS327" s="140">
        <v>0.18</v>
      </c>
      <c r="BT327" s="140">
        <v>0.1</v>
      </c>
      <c r="BU327" s="140">
        <v>0</v>
      </c>
      <c r="BV327" s="44">
        <v>30368.240000000002</v>
      </c>
      <c r="BW327" s="60"/>
      <c r="BX327" s="140">
        <v>0.18</v>
      </c>
      <c r="BY327" s="140">
        <v>0.1</v>
      </c>
      <c r="BZ327" s="140">
        <v>0</v>
      </c>
      <c r="CA327" s="44">
        <v>26201.84</v>
      </c>
      <c r="CB327" s="60"/>
      <c r="CC327" s="140">
        <v>0.36</v>
      </c>
      <c r="CD327" s="140">
        <v>0.21</v>
      </c>
      <c r="CE327" s="140">
        <v>0</v>
      </c>
      <c r="CF327" s="44">
        <v>18018.27</v>
      </c>
      <c r="CG327" s="60"/>
      <c r="CH327" s="28">
        <v>730926.63</v>
      </c>
      <c r="CI327" s="60"/>
      <c r="CJ327" s="64">
        <v>716029.58</v>
      </c>
      <c r="CK327" s="124"/>
      <c r="CN327" s="151"/>
    </row>
    <row r="328" spans="1:92" x14ac:dyDescent="0.25">
      <c r="A328" s="116" t="s">
        <v>732</v>
      </c>
      <c r="B328" s="24" t="s">
        <v>733</v>
      </c>
      <c r="C328" s="27" t="s">
        <v>713</v>
      </c>
      <c r="D328" s="27" t="s">
        <v>120</v>
      </c>
      <c r="E328" s="139">
        <v>110.3</v>
      </c>
      <c r="F328" s="68"/>
      <c r="G328" s="139">
        <v>47.65</v>
      </c>
      <c r="H328" s="139">
        <v>60.319999999999993</v>
      </c>
      <c r="I328" s="139">
        <v>60.319999999999993</v>
      </c>
      <c r="J328" s="68">
        <v>321</v>
      </c>
      <c r="K328" s="139">
        <v>71.31</v>
      </c>
      <c r="L328" s="139">
        <v>68.98</v>
      </c>
      <c r="M328" s="139">
        <v>38.99</v>
      </c>
      <c r="N328" s="139">
        <v>0</v>
      </c>
      <c r="O328" s="60"/>
      <c r="P328" s="132">
        <v>22.066314717051032</v>
      </c>
      <c r="Q328" s="132">
        <v>25.583685282948966</v>
      </c>
      <c r="R328" s="132">
        <v>27.933685282948964</v>
      </c>
      <c r="S328" s="132">
        <v>32.386314717051029</v>
      </c>
      <c r="T328" s="132">
        <v>0</v>
      </c>
      <c r="U328" s="132">
        <v>0</v>
      </c>
      <c r="V328" s="126"/>
      <c r="W328" s="140">
        <v>2.75</v>
      </c>
      <c r="X328" s="140">
        <v>2.69</v>
      </c>
      <c r="Y328" s="140">
        <v>0</v>
      </c>
      <c r="Z328" s="139">
        <v>341985.6</v>
      </c>
      <c r="AA328" s="60"/>
      <c r="AB328" s="140">
        <v>1.08</v>
      </c>
      <c r="AC328" s="28">
        <v>68397.119999999995</v>
      </c>
      <c r="AE328" s="140">
        <v>0.35</v>
      </c>
      <c r="AF328" s="140">
        <v>0.19</v>
      </c>
      <c r="AG328" s="140">
        <v>0</v>
      </c>
      <c r="AH328" s="44">
        <v>33947.1</v>
      </c>
      <c r="AI328" s="60"/>
      <c r="AJ328" s="140">
        <v>0.15</v>
      </c>
      <c r="AK328" s="140">
        <v>0.08</v>
      </c>
      <c r="AL328" s="140">
        <v>0</v>
      </c>
      <c r="AM328" s="44">
        <v>14458.95</v>
      </c>
      <c r="AO328" s="28">
        <v>7.43</v>
      </c>
      <c r="AP328" s="117">
        <v>2</v>
      </c>
      <c r="AQ328" s="117">
        <v>0.78</v>
      </c>
      <c r="AR328" s="44">
        <v>11932.81</v>
      </c>
      <c r="AS328" s="60"/>
      <c r="AT328" s="71">
        <v>0.15</v>
      </c>
      <c r="AU328" s="71">
        <v>0.15</v>
      </c>
      <c r="AV328" s="71">
        <v>0</v>
      </c>
      <c r="AW328" s="44">
        <v>20212.5</v>
      </c>
      <c r="AX328" s="60"/>
      <c r="AY328" s="140">
        <v>0.09</v>
      </c>
      <c r="AZ328" s="140">
        <v>0.05</v>
      </c>
      <c r="BA328" s="140">
        <v>0</v>
      </c>
      <c r="BB328" s="28">
        <v>8220.94</v>
      </c>
      <c r="BC328" s="60"/>
      <c r="BD328" s="140">
        <v>0.31</v>
      </c>
      <c r="BE328" s="140">
        <v>0.17</v>
      </c>
      <c r="BF328" s="140">
        <v>0</v>
      </c>
      <c r="BG328" s="44">
        <v>12644.64</v>
      </c>
      <c r="BH328" s="60"/>
      <c r="BI328" s="139">
        <v>0.15</v>
      </c>
      <c r="BJ328" s="139">
        <v>0.08</v>
      </c>
      <c r="BK328" s="139">
        <v>0</v>
      </c>
      <c r="BL328" s="44">
        <v>16477.66</v>
      </c>
      <c r="BM328" s="60"/>
      <c r="BN328" s="140">
        <v>0.23</v>
      </c>
      <c r="BO328" s="140">
        <v>0.12</v>
      </c>
      <c r="BP328" s="140">
        <v>0</v>
      </c>
      <c r="BQ328" s="139">
        <v>9220.0499999999993</v>
      </c>
      <c r="BR328" s="60"/>
      <c r="BS328" s="140">
        <v>0.15</v>
      </c>
      <c r="BT328" s="140">
        <v>0.08</v>
      </c>
      <c r="BU328" s="140">
        <v>0</v>
      </c>
      <c r="BV328" s="44">
        <v>24945.34</v>
      </c>
      <c r="BW328" s="60"/>
      <c r="BX328" s="140">
        <v>0.15</v>
      </c>
      <c r="BY328" s="140">
        <v>0.08</v>
      </c>
      <c r="BZ328" s="140">
        <v>0</v>
      </c>
      <c r="CA328" s="44">
        <v>21522.94</v>
      </c>
      <c r="CB328" s="60"/>
      <c r="CC328" s="140">
        <v>0.31</v>
      </c>
      <c r="CD328" s="140">
        <v>0.17</v>
      </c>
      <c r="CE328" s="140">
        <v>0</v>
      </c>
      <c r="CF328" s="44">
        <v>15173.28</v>
      </c>
      <c r="CG328" s="60"/>
      <c r="CH328" s="28">
        <v>599138.92999999993</v>
      </c>
      <c r="CI328" s="60"/>
      <c r="CJ328" s="64">
        <v>587206.11999999988</v>
      </c>
      <c r="CK328" s="124"/>
      <c r="CN328" s="151"/>
    </row>
    <row r="329" spans="1:92" x14ac:dyDescent="0.25">
      <c r="A329" s="116" t="s">
        <v>734</v>
      </c>
      <c r="B329" s="24" t="s">
        <v>735</v>
      </c>
      <c r="C329" s="27" t="s">
        <v>736</v>
      </c>
      <c r="D329" s="27" t="s">
        <v>12</v>
      </c>
      <c r="E329" s="139">
        <v>209.25</v>
      </c>
      <c r="F329" s="68"/>
      <c r="G329" s="139">
        <v>58</v>
      </c>
      <c r="H329" s="139">
        <v>77</v>
      </c>
      <c r="I329" s="139">
        <v>150.5</v>
      </c>
      <c r="J329" s="68">
        <v>322</v>
      </c>
      <c r="K329" s="139">
        <v>87.75</v>
      </c>
      <c r="L329" s="139">
        <v>87</v>
      </c>
      <c r="M329" s="139">
        <v>48</v>
      </c>
      <c r="N329" s="139">
        <v>73.5</v>
      </c>
      <c r="O329" s="60"/>
      <c r="P329" s="132">
        <v>26.148681055155873</v>
      </c>
      <c r="Q329" s="132">
        <v>31.851318944844127</v>
      </c>
      <c r="R329" s="132">
        <v>34.714628297362111</v>
      </c>
      <c r="S329" s="132">
        <v>42.285371702637889</v>
      </c>
      <c r="T329" s="132">
        <v>33.136690647482013</v>
      </c>
      <c r="U329" s="132">
        <v>40.363309352517987</v>
      </c>
      <c r="V329" s="126"/>
      <c r="W329" s="140">
        <v>3.33</v>
      </c>
      <c r="X329" s="140">
        <v>3.42</v>
      </c>
      <c r="Y329" s="140">
        <v>3.27</v>
      </c>
      <c r="Z329" s="139">
        <v>660321.56999999995</v>
      </c>
      <c r="AA329" s="60"/>
      <c r="AB329" s="140">
        <v>2.4300000000000002</v>
      </c>
      <c r="AC329" s="28">
        <v>163520.82</v>
      </c>
      <c r="AE329" s="140">
        <v>0.43</v>
      </c>
      <c r="AF329" s="140">
        <v>0.24</v>
      </c>
      <c r="AG329" s="140">
        <v>0.36</v>
      </c>
      <c r="AH329" s="44">
        <v>68099.31</v>
      </c>
      <c r="AI329" s="60"/>
      <c r="AJ329" s="140">
        <v>0.19</v>
      </c>
      <c r="AK329" s="140">
        <v>0.1</v>
      </c>
      <c r="AL329" s="140">
        <v>0.12</v>
      </c>
      <c r="AM329" s="44">
        <v>26890.77</v>
      </c>
      <c r="AO329" s="28">
        <v>14.149999999999997</v>
      </c>
      <c r="AP329" s="117">
        <v>3.79</v>
      </c>
      <c r="AQ329" s="117">
        <v>1.48</v>
      </c>
      <c r="AR329" s="44">
        <v>22699.53</v>
      </c>
      <c r="AS329" s="60"/>
      <c r="AT329" s="71">
        <v>0.19</v>
      </c>
      <c r="AU329" s="71">
        <v>0.19</v>
      </c>
      <c r="AV329" s="71">
        <v>0.28999999999999998</v>
      </c>
      <c r="AW329" s="44">
        <v>48342.85</v>
      </c>
      <c r="AX329" s="60"/>
      <c r="AY329" s="140">
        <v>0.11</v>
      </c>
      <c r="AZ329" s="140">
        <v>0.06</v>
      </c>
      <c r="BA329" s="140">
        <v>0.09</v>
      </c>
      <c r="BB329" s="28">
        <v>15267.46</v>
      </c>
      <c r="BC329" s="60"/>
      <c r="BD329" s="140">
        <v>0.39</v>
      </c>
      <c r="BE329" s="140">
        <v>0.21</v>
      </c>
      <c r="BF329" s="140">
        <v>0.36</v>
      </c>
      <c r="BG329" s="44">
        <v>25289.279999999999</v>
      </c>
      <c r="BH329" s="60"/>
      <c r="BI329" s="139">
        <v>0.19</v>
      </c>
      <c r="BJ329" s="139">
        <v>0.1</v>
      </c>
      <c r="BK329" s="139">
        <v>0.12</v>
      </c>
      <c r="BL329" s="44">
        <v>29373.22</v>
      </c>
      <c r="BM329" s="60"/>
      <c r="BN329" s="140">
        <v>0.28999999999999998</v>
      </c>
      <c r="BO329" s="140">
        <v>0.16</v>
      </c>
      <c r="BP329" s="140">
        <v>0.24</v>
      </c>
      <c r="BQ329" s="139">
        <v>18176.669999999998</v>
      </c>
      <c r="BR329" s="60"/>
      <c r="BS329" s="140">
        <v>0.19</v>
      </c>
      <c r="BT329" s="140">
        <v>0.1</v>
      </c>
      <c r="BU329" s="140">
        <v>0.12</v>
      </c>
      <c r="BV329" s="44">
        <v>44467.78</v>
      </c>
      <c r="BW329" s="60"/>
      <c r="BX329" s="140">
        <v>0.19</v>
      </c>
      <c r="BY329" s="140">
        <v>0.1</v>
      </c>
      <c r="BZ329" s="140">
        <v>0.12</v>
      </c>
      <c r="CA329" s="44">
        <v>38366.980000000003</v>
      </c>
      <c r="CB329" s="60"/>
      <c r="CC329" s="140">
        <v>0.39</v>
      </c>
      <c r="CD329" s="140">
        <v>0.21</v>
      </c>
      <c r="CE329" s="140">
        <v>0.36</v>
      </c>
      <c r="CF329" s="44">
        <v>30346.560000000001</v>
      </c>
      <c r="CG329" s="60"/>
      <c r="CH329" s="28">
        <v>1191162.7999999998</v>
      </c>
      <c r="CI329" s="60"/>
      <c r="CJ329" s="64">
        <v>1168463.2699999998</v>
      </c>
      <c r="CK329" s="124"/>
      <c r="CN329" s="151"/>
    </row>
    <row r="330" spans="1:92" x14ac:dyDescent="0.25">
      <c r="A330" s="116" t="s">
        <v>737</v>
      </c>
      <c r="B330" s="24" t="s">
        <v>738</v>
      </c>
      <c r="C330" s="27" t="s">
        <v>736</v>
      </c>
      <c r="D330" s="27" t="s">
        <v>12</v>
      </c>
      <c r="E330" s="139">
        <v>492.86</v>
      </c>
      <c r="F330" s="68"/>
      <c r="G330" s="139">
        <v>132.64999999999998</v>
      </c>
      <c r="H330" s="139">
        <v>191.64</v>
      </c>
      <c r="I330" s="139">
        <v>356.29999999999995</v>
      </c>
      <c r="J330" s="68">
        <v>323</v>
      </c>
      <c r="K330" s="139">
        <v>216.88</v>
      </c>
      <c r="L330" s="139">
        <v>212.96999999999997</v>
      </c>
      <c r="M330" s="139">
        <v>111.32</v>
      </c>
      <c r="N330" s="139">
        <v>164.66</v>
      </c>
      <c r="O330" s="60"/>
      <c r="P330" s="132">
        <v>49.375805297065135</v>
      </c>
      <c r="Q330" s="132">
        <v>83.274194702934835</v>
      </c>
      <c r="R330" s="132">
        <v>71.333428775948462</v>
      </c>
      <c r="S330" s="132">
        <v>120.30657122405152</v>
      </c>
      <c r="T330" s="132">
        <v>61.290765926986403</v>
      </c>
      <c r="U330" s="132">
        <v>103.36923407301359</v>
      </c>
      <c r="V330" s="126"/>
      <c r="W330" s="140">
        <v>7.45</v>
      </c>
      <c r="X330" s="140">
        <v>8.3699999999999992</v>
      </c>
      <c r="Y330" s="140">
        <v>7.19</v>
      </c>
      <c r="Z330" s="139">
        <v>1513397.84</v>
      </c>
      <c r="AA330" s="60"/>
      <c r="AB330" s="140">
        <v>5.56</v>
      </c>
      <c r="AC330" s="28">
        <v>371845.41</v>
      </c>
      <c r="AE330" s="140">
        <v>1.08</v>
      </c>
      <c r="AF330" s="140">
        <v>0.55000000000000004</v>
      </c>
      <c r="AG330" s="140">
        <v>0.82</v>
      </c>
      <c r="AH330" s="44">
        <v>161646.07</v>
      </c>
      <c r="AI330" s="60"/>
      <c r="AJ330" s="140">
        <v>0.48</v>
      </c>
      <c r="AK330" s="140">
        <v>0.24</v>
      </c>
      <c r="AL330" s="140">
        <v>0.27</v>
      </c>
      <c r="AM330" s="44">
        <v>64747.62</v>
      </c>
      <c r="AO330" s="28">
        <v>32.64</v>
      </c>
      <c r="AP330" s="117">
        <v>7.9999999999999991</v>
      </c>
      <c r="AQ330" s="117">
        <v>3.49</v>
      </c>
      <c r="AR330" s="44">
        <v>51489.1</v>
      </c>
      <c r="AS330" s="60"/>
      <c r="AT330" s="71">
        <v>0.48</v>
      </c>
      <c r="AU330" s="71">
        <v>0.44</v>
      </c>
      <c r="AV330" s="71">
        <v>0.65</v>
      </c>
      <c r="AW330" s="44">
        <v>112954.75</v>
      </c>
      <c r="AX330" s="60"/>
      <c r="AY330" s="140">
        <v>0.28000000000000003</v>
      </c>
      <c r="AZ330" s="140">
        <v>0.14000000000000001</v>
      </c>
      <c r="BA330" s="140">
        <v>0.21</v>
      </c>
      <c r="BB330" s="28">
        <v>36994.230000000003</v>
      </c>
      <c r="BC330" s="60"/>
      <c r="BD330" s="140">
        <v>0.96</v>
      </c>
      <c r="BE330" s="140">
        <v>0.49</v>
      </c>
      <c r="BF330" s="140">
        <v>0.82</v>
      </c>
      <c r="BG330" s="44">
        <v>59798.61</v>
      </c>
      <c r="BH330" s="60"/>
      <c r="BI330" s="139">
        <v>0.48</v>
      </c>
      <c r="BJ330" s="139">
        <v>0.24</v>
      </c>
      <c r="BK330" s="139">
        <v>0.27</v>
      </c>
      <c r="BL330" s="44">
        <v>70925.58</v>
      </c>
      <c r="BM330" s="60"/>
      <c r="BN330" s="140">
        <v>0.72</v>
      </c>
      <c r="BO330" s="140">
        <v>0.37</v>
      </c>
      <c r="BP330" s="140">
        <v>0.54</v>
      </c>
      <c r="BQ330" s="139">
        <v>42939.09</v>
      </c>
      <c r="BR330" s="60"/>
      <c r="BS330" s="140">
        <v>0.48</v>
      </c>
      <c r="BT330" s="140">
        <v>0.24</v>
      </c>
      <c r="BU330" s="140">
        <v>0.27</v>
      </c>
      <c r="BV330" s="44">
        <v>107373.42</v>
      </c>
      <c r="BW330" s="60"/>
      <c r="BX330" s="140">
        <v>0.48</v>
      </c>
      <c r="BY330" s="140">
        <v>0.24</v>
      </c>
      <c r="BZ330" s="140">
        <v>0.27</v>
      </c>
      <c r="CA330" s="44">
        <v>92642.22</v>
      </c>
      <c r="CB330" s="60"/>
      <c r="CC330" s="140">
        <v>0.96</v>
      </c>
      <c r="CD330" s="140">
        <v>0.49</v>
      </c>
      <c r="CE330" s="140">
        <v>0.82</v>
      </c>
      <c r="CF330" s="44">
        <v>71756.97</v>
      </c>
      <c r="CG330" s="60"/>
      <c r="CH330" s="28">
        <v>2758510.91</v>
      </c>
      <c r="CI330" s="60"/>
      <c r="CJ330" s="64">
        <v>2707021.81</v>
      </c>
      <c r="CK330" s="124"/>
      <c r="CN330" s="151"/>
    </row>
    <row r="331" spans="1:92" x14ac:dyDescent="0.25">
      <c r="A331" s="116" t="s">
        <v>739</v>
      </c>
      <c r="B331" s="24" t="s">
        <v>740</v>
      </c>
      <c r="C331" s="27" t="s">
        <v>736</v>
      </c>
      <c r="D331" s="27" t="s">
        <v>120</v>
      </c>
      <c r="E331" s="139">
        <v>1073.47</v>
      </c>
      <c r="F331" s="68"/>
      <c r="G331" s="139">
        <v>449.65</v>
      </c>
      <c r="H331" s="139">
        <v>607.49</v>
      </c>
      <c r="I331" s="139">
        <v>607.49</v>
      </c>
      <c r="J331" s="68">
        <v>324</v>
      </c>
      <c r="K331" s="139">
        <v>710.31000000000006</v>
      </c>
      <c r="L331" s="139">
        <v>693.98</v>
      </c>
      <c r="M331" s="139">
        <v>363.15999999999997</v>
      </c>
      <c r="N331" s="139">
        <v>0</v>
      </c>
      <c r="O331" s="60"/>
      <c r="P331" s="132">
        <v>308.37566452882305</v>
      </c>
      <c r="Q331" s="132">
        <v>141.27433547117693</v>
      </c>
      <c r="R331" s="132">
        <v>416.62433547117701</v>
      </c>
      <c r="S331" s="132">
        <v>190.865664528823</v>
      </c>
      <c r="T331" s="132">
        <v>0</v>
      </c>
      <c r="U331" s="132">
        <v>0</v>
      </c>
      <c r="V331" s="126"/>
      <c r="W331" s="140">
        <v>27.62</v>
      </c>
      <c r="X331" s="140">
        <v>28.46</v>
      </c>
      <c r="Y331" s="140">
        <v>0</v>
      </c>
      <c r="Z331" s="139">
        <v>3525469.2</v>
      </c>
      <c r="AA331" s="60"/>
      <c r="AB331" s="140">
        <v>11.21</v>
      </c>
      <c r="AC331" s="28">
        <v>705093.84</v>
      </c>
      <c r="AE331" s="140">
        <v>3.55</v>
      </c>
      <c r="AF331" s="140">
        <v>1.81</v>
      </c>
      <c r="AG331" s="140">
        <v>0</v>
      </c>
      <c r="AH331" s="44">
        <v>336956.4</v>
      </c>
      <c r="AI331" s="60"/>
      <c r="AJ331" s="140">
        <v>1.57</v>
      </c>
      <c r="AK331" s="140">
        <v>0.8</v>
      </c>
      <c r="AL331" s="140">
        <v>0</v>
      </c>
      <c r="AM331" s="44">
        <v>148990.04999999999</v>
      </c>
      <c r="AO331" s="28">
        <v>76.439999999999984</v>
      </c>
      <c r="AP331" s="117">
        <v>25.49</v>
      </c>
      <c r="AQ331" s="117">
        <v>7.61</v>
      </c>
      <c r="AR331" s="44">
        <v>128581.37</v>
      </c>
      <c r="AS331" s="60"/>
      <c r="AT331" s="71">
        <v>1.57</v>
      </c>
      <c r="AU331" s="71">
        <v>1.45</v>
      </c>
      <c r="AV331" s="71">
        <v>0</v>
      </c>
      <c r="AW331" s="44">
        <v>203472.5</v>
      </c>
      <c r="AX331" s="60"/>
      <c r="AY331" s="140">
        <v>0.94</v>
      </c>
      <c r="AZ331" s="140">
        <v>0.48</v>
      </c>
      <c r="BA331" s="140">
        <v>0</v>
      </c>
      <c r="BB331" s="28">
        <v>83383.820000000007</v>
      </c>
      <c r="BC331" s="60"/>
      <c r="BD331" s="140">
        <v>3.15</v>
      </c>
      <c r="BE331" s="140">
        <v>1.61</v>
      </c>
      <c r="BF331" s="140">
        <v>0</v>
      </c>
      <c r="BG331" s="44">
        <v>125392.68</v>
      </c>
      <c r="BH331" s="60"/>
      <c r="BI331" s="139">
        <v>1.57</v>
      </c>
      <c r="BJ331" s="139">
        <v>0.8</v>
      </c>
      <c r="BK331" s="139">
        <v>0</v>
      </c>
      <c r="BL331" s="44">
        <v>169791.54</v>
      </c>
      <c r="BM331" s="60"/>
      <c r="BN331" s="140">
        <v>2.36</v>
      </c>
      <c r="BO331" s="140">
        <v>1.21</v>
      </c>
      <c r="BP331" s="140">
        <v>0</v>
      </c>
      <c r="BQ331" s="139">
        <v>94044.51</v>
      </c>
      <c r="BR331" s="60"/>
      <c r="BS331" s="140">
        <v>1.57</v>
      </c>
      <c r="BT331" s="140">
        <v>0.8</v>
      </c>
      <c r="BU331" s="140">
        <v>0</v>
      </c>
      <c r="BV331" s="44">
        <v>257045.46</v>
      </c>
      <c r="BW331" s="60"/>
      <c r="BX331" s="140">
        <v>1.57</v>
      </c>
      <c r="BY331" s="140">
        <v>0.8</v>
      </c>
      <c r="BZ331" s="140">
        <v>0</v>
      </c>
      <c r="CA331" s="44">
        <v>221779.86</v>
      </c>
      <c r="CB331" s="60"/>
      <c r="CC331" s="140">
        <v>3.15</v>
      </c>
      <c r="CD331" s="140">
        <v>1.61</v>
      </c>
      <c r="CE331" s="140">
        <v>0</v>
      </c>
      <c r="CF331" s="44">
        <v>150468.35999999999</v>
      </c>
      <c r="CG331" s="60"/>
      <c r="CH331" s="28">
        <v>6150469.5899999999</v>
      </c>
      <c r="CI331" s="60"/>
      <c r="CJ331" s="64">
        <v>6021888.2199999997</v>
      </c>
      <c r="CK331" s="124"/>
      <c r="CN331" s="151"/>
    </row>
    <row r="332" spans="1:92" x14ac:dyDescent="0.25">
      <c r="A332" s="116" t="s">
        <v>741</v>
      </c>
      <c r="B332" s="24" t="s">
        <v>742</v>
      </c>
      <c r="C332" s="27" t="s">
        <v>736</v>
      </c>
      <c r="D332" s="27" t="s">
        <v>120</v>
      </c>
      <c r="E332" s="139">
        <v>272.63</v>
      </c>
      <c r="F332" s="68"/>
      <c r="G332" s="139">
        <v>105.82</v>
      </c>
      <c r="H332" s="139">
        <v>164.15</v>
      </c>
      <c r="I332" s="139">
        <v>164.15</v>
      </c>
      <c r="J332" s="68">
        <v>325</v>
      </c>
      <c r="K332" s="139">
        <v>170.96999999999997</v>
      </c>
      <c r="L332" s="139">
        <v>168.31</v>
      </c>
      <c r="M332" s="139">
        <v>101.66</v>
      </c>
      <c r="N332" s="139">
        <v>0</v>
      </c>
      <c r="O332" s="60"/>
      <c r="P332" s="132">
        <v>43.245992517687142</v>
      </c>
      <c r="Q332" s="132">
        <v>62.574007482312851</v>
      </c>
      <c r="R332" s="132">
        <v>67.084007482312842</v>
      </c>
      <c r="S332" s="132">
        <v>97.065992517687164</v>
      </c>
      <c r="T332" s="132">
        <v>0</v>
      </c>
      <c r="U332" s="132">
        <v>0</v>
      </c>
      <c r="V332" s="126"/>
      <c r="W332" s="140">
        <v>6.01</v>
      </c>
      <c r="X332" s="140">
        <v>7.23</v>
      </c>
      <c r="Y332" s="140">
        <v>0</v>
      </c>
      <c r="Z332" s="139">
        <v>832332.6</v>
      </c>
      <c r="AA332" s="60"/>
      <c r="AB332" s="140">
        <v>2.64</v>
      </c>
      <c r="AC332" s="28">
        <v>166466.51999999999</v>
      </c>
      <c r="AE332" s="140">
        <v>0.85</v>
      </c>
      <c r="AF332" s="140">
        <v>0.5</v>
      </c>
      <c r="AG332" s="140">
        <v>0</v>
      </c>
      <c r="AH332" s="44">
        <v>84867.75</v>
      </c>
      <c r="AI332" s="60"/>
      <c r="AJ332" s="140">
        <v>0.37</v>
      </c>
      <c r="AK332" s="140">
        <v>0.22</v>
      </c>
      <c r="AL332" s="140">
        <v>0</v>
      </c>
      <c r="AM332" s="44">
        <v>37090.35</v>
      </c>
      <c r="AO332" s="28">
        <v>18.169999999999998</v>
      </c>
      <c r="AP332" s="117">
        <v>4.76</v>
      </c>
      <c r="AQ332" s="117">
        <v>1.93</v>
      </c>
      <c r="AR332" s="44">
        <v>29032.15</v>
      </c>
      <c r="AS332" s="60"/>
      <c r="AT332" s="71">
        <v>0.37</v>
      </c>
      <c r="AU332" s="71">
        <v>0.4</v>
      </c>
      <c r="AV332" s="71">
        <v>0</v>
      </c>
      <c r="AW332" s="44">
        <v>51878.75</v>
      </c>
      <c r="AX332" s="60"/>
      <c r="AY332" s="140">
        <v>0.22</v>
      </c>
      <c r="AZ332" s="140">
        <v>0.13</v>
      </c>
      <c r="BA332" s="140">
        <v>0</v>
      </c>
      <c r="BB332" s="28">
        <v>20552.349999999999</v>
      </c>
      <c r="BC332" s="60"/>
      <c r="BD332" s="140">
        <v>0.75</v>
      </c>
      <c r="BE332" s="140">
        <v>0.45</v>
      </c>
      <c r="BF332" s="140">
        <v>0</v>
      </c>
      <c r="BG332" s="44">
        <v>31611.599999999999</v>
      </c>
      <c r="BH332" s="60"/>
      <c r="BI332" s="139">
        <v>0.37</v>
      </c>
      <c r="BJ332" s="139">
        <v>0.22</v>
      </c>
      <c r="BK332" s="139">
        <v>0</v>
      </c>
      <c r="BL332" s="44">
        <v>42268.78</v>
      </c>
      <c r="BM332" s="60"/>
      <c r="BN332" s="140">
        <v>0.56000000000000005</v>
      </c>
      <c r="BO332" s="140">
        <v>0.33</v>
      </c>
      <c r="BP332" s="140">
        <v>0</v>
      </c>
      <c r="BQ332" s="139">
        <v>23445.27</v>
      </c>
      <c r="BR332" s="60"/>
      <c r="BS332" s="140">
        <v>0.37</v>
      </c>
      <c r="BT332" s="140">
        <v>0.22</v>
      </c>
      <c r="BU332" s="140">
        <v>0</v>
      </c>
      <c r="BV332" s="44">
        <v>63990.22</v>
      </c>
      <c r="BW332" s="60"/>
      <c r="BX332" s="140">
        <v>0.37</v>
      </c>
      <c r="BY332" s="140">
        <v>0.22</v>
      </c>
      <c r="BZ332" s="140">
        <v>0</v>
      </c>
      <c r="CA332" s="44">
        <v>55211.02</v>
      </c>
      <c r="CB332" s="60"/>
      <c r="CC332" s="140">
        <v>0.75</v>
      </c>
      <c r="CD332" s="140">
        <v>0.45</v>
      </c>
      <c r="CE332" s="140">
        <v>0</v>
      </c>
      <c r="CF332" s="44">
        <v>37933.199999999997</v>
      </c>
      <c r="CG332" s="60"/>
      <c r="CH332" s="28">
        <v>1476680.56</v>
      </c>
      <c r="CI332" s="60"/>
      <c r="CJ332" s="64">
        <v>1447648.4100000001</v>
      </c>
      <c r="CK332" s="124"/>
      <c r="CN332" s="151"/>
    </row>
    <row r="333" spans="1:92" x14ac:dyDescent="0.25">
      <c r="A333" s="116" t="s">
        <v>743</v>
      </c>
      <c r="B333" s="24" t="s">
        <v>744</v>
      </c>
      <c r="C333" s="27" t="s">
        <v>736</v>
      </c>
      <c r="D333" s="27" t="s">
        <v>120</v>
      </c>
      <c r="E333" s="139">
        <v>103.7</v>
      </c>
      <c r="F333" s="68"/>
      <c r="G333" s="139">
        <v>42.31</v>
      </c>
      <c r="H333" s="139">
        <v>60.64</v>
      </c>
      <c r="I333" s="139">
        <v>60.64</v>
      </c>
      <c r="J333" s="68">
        <v>326</v>
      </c>
      <c r="K333" s="139">
        <v>68.72</v>
      </c>
      <c r="L333" s="139">
        <v>67.97</v>
      </c>
      <c r="M333" s="139">
        <v>34.980000000000004</v>
      </c>
      <c r="N333" s="139">
        <v>0</v>
      </c>
      <c r="O333" s="60"/>
      <c r="P333" s="132">
        <v>23.150289460903348</v>
      </c>
      <c r="Q333" s="132">
        <v>19.159710539096654</v>
      </c>
      <c r="R333" s="132">
        <v>33.179710539096646</v>
      </c>
      <c r="S333" s="132">
        <v>27.460289460903354</v>
      </c>
      <c r="T333" s="132">
        <v>0</v>
      </c>
      <c r="U333" s="132">
        <v>0</v>
      </c>
      <c r="V333" s="126"/>
      <c r="W333" s="140">
        <v>2.5</v>
      </c>
      <c r="X333" s="140">
        <v>2.75</v>
      </c>
      <c r="Y333" s="140">
        <v>0</v>
      </c>
      <c r="Z333" s="139">
        <v>330041.25</v>
      </c>
      <c r="AA333" s="60"/>
      <c r="AB333" s="140">
        <v>1.05</v>
      </c>
      <c r="AC333" s="28">
        <v>66008.25</v>
      </c>
      <c r="AE333" s="140">
        <v>0.34</v>
      </c>
      <c r="AF333" s="140">
        <v>0.17</v>
      </c>
      <c r="AG333" s="140">
        <v>0</v>
      </c>
      <c r="AH333" s="44">
        <v>32061.15</v>
      </c>
      <c r="AI333" s="60"/>
      <c r="AJ333" s="140">
        <v>0.15</v>
      </c>
      <c r="AK333" s="140">
        <v>7.0000000000000007E-2</v>
      </c>
      <c r="AL333" s="140">
        <v>0</v>
      </c>
      <c r="AM333" s="44">
        <v>13830.3</v>
      </c>
      <c r="AO333" s="28">
        <v>7.16</v>
      </c>
      <c r="AP333" s="117">
        <v>2.1</v>
      </c>
      <c r="AQ333" s="117">
        <v>0.73</v>
      </c>
      <c r="AR333" s="44">
        <v>11700.1</v>
      </c>
      <c r="AS333" s="60"/>
      <c r="AT333" s="71">
        <v>0.15</v>
      </c>
      <c r="AU333" s="71">
        <v>0.13</v>
      </c>
      <c r="AV333" s="71">
        <v>0</v>
      </c>
      <c r="AW333" s="44">
        <v>18865</v>
      </c>
      <c r="AX333" s="60"/>
      <c r="AY333" s="140">
        <v>0.09</v>
      </c>
      <c r="AZ333" s="140">
        <v>0.04</v>
      </c>
      <c r="BA333" s="140">
        <v>0</v>
      </c>
      <c r="BB333" s="28">
        <v>7633.73</v>
      </c>
      <c r="BC333" s="60"/>
      <c r="BD333" s="140">
        <v>0.3</v>
      </c>
      <c r="BE333" s="140">
        <v>0.15</v>
      </c>
      <c r="BF333" s="140">
        <v>0</v>
      </c>
      <c r="BG333" s="44">
        <v>11854.35</v>
      </c>
      <c r="BH333" s="60"/>
      <c r="BI333" s="139">
        <v>0.15</v>
      </c>
      <c r="BJ333" s="139">
        <v>7.0000000000000007E-2</v>
      </c>
      <c r="BK333" s="139">
        <v>0</v>
      </c>
      <c r="BL333" s="44">
        <v>15761.24</v>
      </c>
      <c r="BM333" s="60"/>
      <c r="BN333" s="140">
        <v>0.22</v>
      </c>
      <c r="BO333" s="140">
        <v>0.11</v>
      </c>
      <c r="BP333" s="140">
        <v>0</v>
      </c>
      <c r="BQ333" s="139">
        <v>8693.19</v>
      </c>
      <c r="BR333" s="60"/>
      <c r="BS333" s="140">
        <v>0.15</v>
      </c>
      <c r="BT333" s="140">
        <v>7.0000000000000007E-2</v>
      </c>
      <c r="BU333" s="140">
        <v>0</v>
      </c>
      <c r="BV333" s="44">
        <v>23860.76</v>
      </c>
      <c r="BW333" s="60"/>
      <c r="BX333" s="140">
        <v>0.15</v>
      </c>
      <c r="BY333" s="140">
        <v>7.0000000000000007E-2</v>
      </c>
      <c r="BZ333" s="140">
        <v>0</v>
      </c>
      <c r="CA333" s="44">
        <v>20587.16</v>
      </c>
      <c r="CB333" s="60"/>
      <c r="CC333" s="140">
        <v>0.3</v>
      </c>
      <c r="CD333" s="140">
        <v>0.15</v>
      </c>
      <c r="CE333" s="140">
        <v>0</v>
      </c>
      <c r="CF333" s="44">
        <v>14224.95</v>
      </c>
      <c r="CG333" s="60"/>
      <c r="CH333" s="28">
        <v>575121.42999999993</v>
      </c>
      <c r="CI333" s="60"/>
      <c r="CJ333" s="64">
        <v>563421.32999999996</v>
      </c>
      <c r="CK333" s="124"/>
      <c r="CN333" s="151"/>
    </row>
    <row r="334" spans="1:92" x14ac:dyDescent="0.25">
      <c r="A334" s="116" t="s">
        <v>745</v>
      </c>
      <c r="B334" s="24" t="s">
        <v>746</v>
      </c>
      <c r="C334" s="27" t="s">
        <v>736</v>
      </c>
      <c r="D334" s="27" t="s">
        <v>120</v>
      </c>
      <c r="E334" s="139">
        <v>199.47</v>
      </c>
      <c r="F334" s="68"/>
      <c r="G334" s="139">
        <v>89.99</v>
      </c>
      <c r="H334" s="139">
        <v>107.97999999999999</v>
      </c>
      <c r="I334" s="139">
        <v>107.97999999999999</v>
      </c>
      <c r="J334" s="68">
        <v>327</v>
      </c>
      <c r="K334" s="139">
        <v>135.99</v>
      </c>
      <c r="L334" s="139">
        <v>134.49</v>
      </c>
      <c r="M334" s="139">
        <v>63.480000000000004</v>
      </c>
      <c r="N334" s="139">
        <v>0</v>
      </c>
      <c r="O334" s="60"/>
      <c r="P334" s="132">
        <v>27.728393190887509</v>
      </c>
      <c r="Q334" s="132">
        <v>62.261606809112486</v>
      </c>
      <c r="R334" s="132">
        <v>33.271606809112491</v>
      </c>
      <c r="S334" s="132">
        <v>74.708393190887506</v>
      </c>
      <c r="T334" s="132">
        <v>0</v>
      </c>
      <c r="U334" s="132">
        <v>0</v>
      </c>
      <c r="V334" s="126"/>
      <c r="W334" s="140">
        <v>4.96</v>
      </c>
      <c r="X334" s="140">
        <v>4.6500000000000004</v>
      </c>
      <c r="Y334" s="140">
        <v>0</v>
      </c>
      <c r="Z334" s="139">
        <v>604132.65</v>
      </c>
      <c r="AA334" s="60"/>
      <c r="AB334" s="140">
        <v>1.92</v>
      </c>
      <c r="AC334" s="28">
        <v>120826.53</v>
      </c>
      <c r="AE334" s="140">
        <v>0.67</v>
      </c>
      <c r="AF334" s="140">
        <v>0.31</v>
      </c>
      <c r="AG334" s="140">
        <v>0</v>
      </c>
      <c r="AH334" s="44">
        <v>61607.7</v>
      </c>
      <c r="AI334" s="60"/>
      <c r="AJ334" s="140">
        <v>0.3</v>
      </c>
      <c r="AK334" s="140">
        <v>0.14000000000000001</v>
      </c>
      <c r="AL334" s="140">
        <v>0</v>
      </c>
      <c r="AM334" s="44">
        <v>27660.6</v>
      </c>
      <c r="AO334" s="28">
        <v>13.21</v>
      </c>
      <c r="AP334" s="117">
        <v>2.8899999999999997</v>
      </c>
      <c r="AQ334" s="117">
        <v>1.41</v>
      </c>
      <c r="AR334" s="44">
        <v>20411.400000000001</v>
      </c>
      <c r="AS334" s="60"/>
      <c r="AT334" s="71">
        <v>0.3</v>
      </c>
      <c r="AU334" s="71">
        <v>0.25</v>
      </c>
      <c r="AV334" s="71">
        <v>0</v>
      </c>
      <c r="AW334" s="44">
        <v>37056.25</v>
      </c>
      <c r="AX334" s="60"/>
      <c r="AY334" s="140">
        <v>0.18</v>
      </c>
      <c r="AZ334" s="140">
        <v>0.08</v>
      </c>
      <c r="BA334" s="140">
        <v>0</v>
      </c>
      <c r="BB334" s="28">
        <v>15267.46</v>
      </c>
      <c r="BC334" s="60"/>
      <c r="BD334" s="140">
        <v>0.6</v>
      </c>
      <c r="BE334" s="140">
        <v>0.28000000000000003</v>
      </c>
      <c r="BF334" s="140">
        <v>0</v>
      </c>
      <c r="BG334" s="44">
        <v>23181.84</v>
      </c>
      <c r="BH334" s="60"/>
      <c r="BI334" s="139">
        <v>0.3</v>
      </c>
      <c r="BJ334" s="139">
        <v>0.14000000000000001</v>
      </c>
      <c r="BK334" s="139">
        <v>0</v>
      </c>
      <c r="BL334" s="44">
        <v>31522.48</v>
      </c>
      <c r="BM334" s="60"/>
      <c r="BN334" s="140">
        <v>0.45</v>
      </c>
      <c r="BO334" s="140">
        <v>0.21</v>
      </c>
      <c r="BP334" s="140">
        <v>0</v>
      </c>
      <c r="BQ334" s="139">
        <v>17386.38</v>
      </c>
      <c r="BR334" s="60"/>
      <c r="BS334" s="140">
        <v>0.3</v>
      </c>
      <c r="BT334" s="140">
        <v>0.14000000000000001</v>
      </c>
      <c r="BU334" s="140">
        <v>0</v>
      </c>
      <c r="BV334" s="44">
        <v>47721.52</v>
      </c>
      <c r="BW334" s="60"/>
      <c r="BX334" s="140">
        <v>0.3</v>
      </c>
      <c r="BY334" s="140">
        <v>0.14000000000000001</v>
      </c>
      <c r="BZ334" s="140">
        <v>0</v>
      </c>
      <c r="CA334" s="44">
        <v>41174.32</v>
      </c>
      <c r="CB334" s="60"/>
      <c r="CC334" s="140">
        <v>0.6</v>
      </c>
      <c r="CD334" s="140">
        <v>0.28000000000000003</v>
      </c>
      <c r="CE334" s="140">
        <v>0</v>
      </c>
      <c r="CF334" s="44">
        <v>27817.68</v>
      </c>
      <c r="CG334" s="60"/>
      <c r="CH334" s="28">
        <v>1075766.81</v>
      </c>
      <c r="CI334" s="60"/>
      <c r="CJ334" s="64">
        <v>1055355.4100000001</v>
      </c>
      <c r="CK334" s="124"/>
      <c r="CN334" s="151"/>
    </row>
    <row r="335" spans="1:92" x14ac:dyDescent="0.25">
      <c r="A335" s="116" t="s">
        <v>747</v>
      </c>
      <c r="B335" s="24" t="s">
        <v>748</v>
      </c>
      <c r="C335" s="27" t="s">
        <v>736</v>
      </c>
      <c r="D335" s="27" t="s">
        <v>131</v>
      </c>
      <c r="E335" s="139">
        <v>817.15</v>
      </c>
      <c r="F335" s="68"/>
      <c r="G335" s="139">
        <v>0</v>
      </c>
      <c r="H335" s="139">
        <v>0</v>
      </c>
      <c r="I335" s="139">
        <v>817.15</v>
      </c>
      <c r="J335" s="68">
        <v>328</v>
      </c>
      <c r="K335" s="139">
        <v>0</v>
      </c>
      <c r="L335" s="139">
        <v>0</v>
      </c>
      <c r="M335" s="139">
        <v>0</v>
      </c>
      <c r="N335" s="139">
        <v>817.15</v>
      </c>
      <c r="O335" s="60"/>
      <c r="P335" s="132">
        <v>0</v>
      </c>
      <c r="Q335" s="132">
        <v>0</v>
      </c>
      <c r="R335" s="132">
        <v>0</v>
      </c>
      <c r="S335" s="132">
        <v>0</v>
      </c>
      <c r="T335" s="132">
        <v>372</v>
      </c>
      <c r="U335" s="132">
        <v>445.15</v>
      </c>
      <c r="V335" s="126"/>
      <c r="W335" s="140">
        <v>0</v>
      </c>
      <c r="X335" s="140">
        <v>0</v>
      </c>
      <c r="Y335" s="140">
        <v>36.4</v>
      </c>
      <c r="Z335" s="139">
        <v>2626842.4</v>
      </c>
      <c r="AA335" s="60"/>
      <c r="AB335" s="140">
        <v>12.13</v>
      </c>
      <c r="AC335" s="28">
        <v>875526.57</v>
      </c>
      <c r="AE335" s="140">
        <v>0</v>
      </c>
      <c r="AF335" s="140">
        <v>0</v>
      </c>
      <c r="AG335" s="140">
        <v>4.08</v>
      </c>
      <c r="AH335" s="44">
        <v>294437.28000000003</v>
      </c>
      <c r="AI335" s="60"/>
      <c r="AJ335" s="140">
        <v>0</v>
      </c>
      <c r="AK335" s="140">
        <v>0</v>
      </c>
      <c r="AL335" s="140">
        <v>1.36</v>
      </c>
      <c r="AM335" s="44">
        <v>98145.76</v>
      </c>
      <c r="AO335" s="28">
        <v>55.05</v>
      </c>
      <c r="AP335" s="117">
        <v>14.96</v>
      </c>
      <c r="AQ335" s="117">
        <v>5.79</v>
      </c>
      <c r="AR335" s="44">
        <v>88590.89</v>
      </c>
      <c r="AS335" s="60"/>
      <c r="AT335" s="71">
        <v>0</v>
      </c>
      <c r="AU335" s="71">
        <v>0</v>
      </c>
      <c r="AV335" s="71">
        <v>3.26</v>
      </c>
      <c r="AW335" s="44">
        <v>255632.9</v>
      </c>
      <c r="AX335" s="60"/>
      <c r="AY335" s="140">
        <v>0</v>
      </c>
      <c r="AZ335" s="140">
        <v>0</v>
      </c>
      <c r="BA335" s="140">
        <v>1.08</v>
      </c>
      <c r="BB335" s="28">
        <v>63418.68</v>
      </c>
      <c r="BC335" s="60"/>
      <c r="BD335" s="140">
        <v>0</v>
      </c>
      <c r="BE335" s="140">
        <v>0</v>
      </c>
      <c r="BF335" s="140">
        <v>4.08</v>
      </c>
      <c r="BG335" s="44">
        <v>107479.44</v>
      </c>
      <c r="BH335" s="60"/>
      <c r="BI335" s="139">
        <v>0</v>
      </c>
      <c r="BJ335" s="139">
        <v>0</v>
      </c>
      <c r="BK335" s="139">
        <v>1.36</v>
      </c>
      <c r="BL335" s="44">
        <v>97433.12</v>
      </c>
      <c r="BM335" s="60"/>
      <c r="BN335" s="140">
        <v>0</v>
      </c>
      <c r="BO335" s="140">
        <v>0</v>
      </c>
      <c r="BP335" s="140">
        <v>2.72</v>
      </c>
      <c r="BQ335" s="139">
        <v>71652.960000000006</v>
      </c>
      <c r="BR335" s="60"/>
      <c r="BS335" s="140">
        <v>0</v>
      </c>
      <c r="BT335" s="140">
        <v>0</v>
      </c>
      <c r="BU335" s="140">
        <v>1.36</v>
      </c>
      <c r="BV335" s="44">
        <v>147502.88</v>
      </c>
      <c r="BW335" s="60"/>
      <c r="BX335" s="140">
        <v>0</v>
      </c>
      <c r="BY335" s="140">
        <v>0</v>
      </c>
      <c r="BZ335" s="140">
        <v>1.36</v>
      </c>
      <c r="CA335" s="44">
        <v>127266.08</v>
      </c>
      <c r="CB335" s="60"/>
      <c r="CC335" s="140">
        <v>0</v>
      </c>
      <c r="CD335" s="140">
        <v>0</v>
      </c>
      <c r="CE335" s="140">
        <v>4.08</v>
      </c>
      <c r="CF335" s="44">
        <v>128972.88</v>
      </c>
      <c r="CG335" s="60"/>
      <c r="CH335" s="28">
        <v>4982901.84</v>
      </c>
      <c r="CI335" s="60"/>
      <c r="CJ335" s="64">
        <v>4894310.95</v>
      </c>
      <c r="CK335" s="124"/>
      <c r="CN335" s="151"/>
    </row>
    <row r="336" spans="1:92" x14ac:dyDescent="0.25">
      <c r="A336" s="116" t="s">
        <v>749</v>
      </c>
      <c r="B336" s="24" t="s">
        <v>750</v>
      </c>
      <c r="C336" s="27" t="s">
        <v>703</v>
      </c>
      <c r="D336" s="27" t="s">
        <v>12</v>
      </c>
      <c r="E336" s="139">
        <v>737.45</v>
      </c>
      <c r="F336" s="68"/>
      <c r="G336" s="139">
        <v>212.99</v>
      </c>
      <c r="H336" s="139">
        <v>290.64</v>
      </c>
      <c r="I336" s="139">
        <v>520.63</v>
      </c>
      <c r="J336" s="68">
        <v>329</v>
      </c>
      <c r="K336" s="139">
        <v>336.64</v>
      </c>
      <c r="L336" s="139">
        <v>332.80999999999995</v>
      </c>
      <c r="M336" s="139">
        <v>170.82</v>
      </c>
      <c r="N336" s="139">
        <v>229.98999999999998</v>
      </c>
      <c r="O336" s="60"/>
      <c r="P336" s="132">
        <v>48.775006133965817</v>
      </c>
      <c r="Q336" s="132">
        <v>164.21499386603421</v>
      </c>
      <c r="R336" s="132">
        <v>66.556964095853431</v>
      </c>
      <c r="S336" s="132">
        <v>224.08303590414656</v>
      </c>
      <c r="T336" s="132">
        <v>52.668029770180745</v>
      </c>
      <c r="U336" s="132">
        <v>177.32197022981924</v>
      </c>
      <c r="V336" s="126"/>
      <c r="W336" s="140">
        <v>11.46</v>
      </c>
      <c r="X336" s="140">
        <v>12.29</v>
      </c>
      <c r="Y336" s="140">
        <v>9.7200000000000006</v>
      </c>
      <c r="Z336" s="139">
        <v>2194497.27</v>
      </c>
      <c r="AA336" s="60"/>
      <c r="AB336" s="140">
        <v>7.98</v>
      </c>
      <c r="AC336" s="28">
        <v>532403.19999999995</v>
      </c>
      <c r="AE336" s="140">
        <v>1.68</v>
      </c>
      <c r="AF336" s="140">
        <v>0.85</v>
      </c>
      <c r="AG336" s="140">
        <v>1.1399999999999999</v>
      </c>
      <c r="AH336" s="44">
        <v>241317.69</v>
      </c>
      <c r="AI336" s="60"/>
      <c r="AJ336" s="140">
        <v>0.74</v>
      </c>
      <c r="AK336" s="140">
        <v>0.37</v>
      </c>
      <c r="AL336" s="140">
        <v>0.38</v>
      </c>
      <c r="AM336" s="44">
        <v>97203.23</v>
      </c>
      <c r="AO336" s="28">
        <v>47.57</v>
      </c>
      <c r="AP336" s="117">
        <v>9.370000000000001</v>
      </c>
      <c r="AQ336" s="117">
        <v>5.23</v>
      </c>
      <c r="AR336" s="44">
        <v>72306.97</v>
      </c>
      <c r="AS336" s="60"/>
      <c r="AT336" s="71">
        <v>0.74</v>
      </c>
      <c r="AU336" s="71">
        <v>0.68</v>
      </c>
      <c r="AV336" s="71">
        <v>0.91</v>
      </c>
      <c r="AW336" s="44">
        <v>167030.15</v>
      </c>
      <c r="AX336" s="60"/>
      <c r="AY336" s="140">
        <v>0.44</v>
      </c>
      <c r="AZ336" s="140">
        <v>0.22</v>
      </c>
      <c r="BA336" s="140">
        <v>0.3</v>
      </c>
      <c r="BB336" s="28">
        <v>56372.160000000003</v>
      </c>
      <c r="BC336" s="60"/>
      <c r="BD336" s="140">
        <v>1.49</v>
      </c>
      <c r="BE336" s="140">
        <v>0.75</v>
      </c>
      <c r="BF336" s="140">
        <v>1.1399999999999999</v>
      </c>
      <c r="BG336" s="44">
        <v>89039.34</v>
      </c>
      <c r="BH336" s="60"/>
      <c r="BI336" s="139">
        <v>0.74</v>
      </c>
      <c r="BJ336" s="139">
        <v>0.37</v>
      </c>
      <c r="BK336" s="139">
        <v>0.38</v>
      </c>
      <c r="BL336" s="44">
        <v>106746.58</v>
      </c>
      <c r="BM336" s="60"/>
      <c r="BN336" s="140">
        <v>1.1200000000000001</v>
      </c>
      <c r="BO336" s="140">
        <v>0.56000000000000005</v>
      </c>
      <c r="BP336" s="140">
        <v>0.76</v>
      </c>
      <c r="BQ336" s="139">
        <v>64276.92</v>
      </c>
      <c r="BR336" s="60"/>
      <c r="BS336" s="140">
        <v>0.74</v>
      </c>
      <c r="BT336" s="140">
        <v>0.37</v>
      </c>
      <c r="BU336" s="140">
        <v>0.38</v>
      </c>
      <c r="BV336" s="44">
        <v>161602.42000000001</v>
      </c>
      <c r="BW336" s="60"/>
      <c r="BX336" s="140">
        <v>0.74</v>
      </c>
      <c r="BY336" s="140">
        <v>0.37</v>
      </c>
      <c r="BZ336" s="140">
        <v>0.38</v>
      </c>
      <c r="CA336" s="44">
        <v>139431.22</v>
      </c>
      <c r="CB336" s="60"/>
      <c r="CC336" s="140">
        <v>1.49</v>
      </c>
      <c r="CD336" s="140">
        <v>0.75</v>
      </c>
      <c r="CE336" s="140">
        <v>1.1399999999999999</v>
      </c>
      <c r="CF336" s="44">
        <v>106845.18</v>
      </c>
      <c r="CG336" s="60"/>
      <c r="CH336" s="28">
        <v>4029072.33</v>
      </c>
      <c r="CI336" s="60"/>
      <c r="CJ336" s="64">
        <v>3956765.36</v>
      </c>
      <c r="CK336" s="124"/>
      <c r="CN336" s="151"/>
    </row>
    <row r="337" spans="1:92" x14ac:dyDescent="0.25">
      <c r="A337" s="116" t="s">
        <v>751</v>
      </c>
      <c r="B337" s="24" t="s">
        <v>752</v>
      </c>
      <c r="C337" s="27" t="s">
        <v>703</v>
      </c>
      <c r="D337" s="27" t="s">
        <v>12</v>
      </c>
      <c r="E337" s="139">
        <v>1094.5</v>
      </c>
      <c r="F337" s="68"/>
      <c r="G337" s="139">
        <v>338</v>
      </c>
      <c r="H337" s="139">
        <v>393.5</v>
      </c>
      <c r="I337" s="139">
        <v>745.5</v>
      </c>
      <c r="J337" s="68">
        <v>330</v>
      </c>
      <c r="K337" s="139">
        <v>511.5</v>
      </c>
      <c r="L337" s="139">
        <v>500.5</v>
      </c>
      <c r="M337" s="139">
        <v>231</v>
      </c>
      <c r="N337" s="139">
        <v>352</v>
      </c>
      <c r="O337" s="60"/>
      <c r="P337" s="132">
        <v>29.01153668666359</v>
      </c>
      <c r="Q337" s="132">
        <v>308.98846331333641</v>
      </c>
      <c r="R337" s="132">
        <v>33.775265343793265</v>
      </c>
      <c r="S337" s="132">
        <v>359.72473465620675</v>
      </c>
      <c r="T337" s="132">
        <v>30.213197969543149</v>
      </c>
      <c r="U337" s="132">
        <v>321.78680203045684</v>
      </c>
      <c r="V337" s="126"/>
      <c r="W337" s="140">
        <v>17.38</v>
      </c>
      <c r="X337" s="140">
        <v>16.07</v>
      </c>
      <c r="Y337" s="140">
        <v>14.38</v>
      </c>
      <c r="Z337" s="139">
        <v>3140581.33</v>
      </c>
      <c r="AA337" s="60"/>
      <c r="AB337" s="140">
        <v>11.48</v>
      </c>
      <c r="AC337" s="28">
        <v>766447.95</v>
      </c>
      <c r="AE337" s="140">
        <v>2.5499999999999998</v>
      </c>
      <c r="AF337" s="140">
        <v>1.1499999999999999</v>
      </c>
      <c r="AG337" s="140">
        <v>1.76</v>
      </c>
      <c r="AH337" s="44">
        <v>359612.66</v>
      </c>
      <c r="AI337" s="60"/>
      <c r="AJ337" s="140">
        <v>1.1299999999999999</v>
      </c>
      <c r="AK337" s="140">
        <v>0.51</v>
      </c>
      <c r="AL337" s="140">
        <v>0.57999999999999996</v>
      </c>
      <c r="AM337" s="44">
        <v>144954.88</v>
      </c>
      <c r="AO337" s="28">
        <v>68.429999999999993</v>
      </c>
      <c r="AP337" s="117">
        <v>10.039999999999999</v>
      </c>
      <c r="AQ337" s="117">
        <v>7.76</v>
      </c>
      <c r="AR337" s="44">
        <v>99917.83</v>
      </c>
      <c r="AS337" s="60"/>
      <c r="AT337" s="71">
        <v>1.1299999999999999</v>
      </c>
      <c r="AU337" s="71">
        <v>0.92</v>
      </c>
      <c r="AV337" s="71">
        <v>1.4</v>
      </c>
      <c r="AW337" s="44">
        <v>247899.75</v>
      </c>
      <c r="AX337" s="60"/>
      <c r="AY337" s="140">
        <v>0.68</v>
      </c>
      <c r="AZ337" s="140">
        <v>0.3</v>
      </c>
      <c r="BA337" s="140">
        <v>0.46</v>
      </c>
      <c r="BB337" s="28">
        <v>84558.24</v>
      </c>
      <c r="BC337" s="60"/>
      <c r="BD337" s="140">
        <v>2.27</v>
      </c>
      <c r="BE337" s="140">
        <v>1.02</v>
      </c>
      <c r="BF337" s="140">
        <v>1.76</v>
      </c>
      <c r="BG337" s="44">
        <v>133032.15</v>
      </c>
      <c r="BH337" s="60"/>
      <c r="BI337" s="139">
        <v>1.1299999999999999</v>
      </c>
      <c r="BJ337" s="139">
        <v>0.51</v>
      </c>
      <c r="BK337" s="139">
        <v>0.57999999999999996</v>
      </c>
      <c r="BL337" s="44">
        <v>159045.24</v>
      </c>
      <c r="BM337" s="60"/>
      <c r="BN337" s="140">
        <v>1.7</v>
      </c>
      <c r="BO337" s="140">
        <v>0.77</v>
      </c>
      <c r="BP337" s="140">
        <v>1.17</v>
      </c>
      <c r="BQ337" s="139">
        <v>95888.52</v>
      </c>
      <c r="BR337" s="60"/>
      <c r="BS337" s="140">
        <v>1.1299999999999999</v>
      </c>
      <c r="BT337" s="140">
        <v>0.51</v>
      </c>
      <c r="BU337" s="140">
        <v>0.57999999999999996</v>
      </c>
      <c r="BV337" s="44">
        <v>240776.76</v>
      </c>
      <c r="BW337" s="60"/>
      <c r="BX337" s="140">
        <v>1.1299999999999999</v>
      </c>
      <c r="BY337" s="140">
        <v>0.51</v>
      </c>
      <c r="BZ337" s="140">
        <v>0.57999999999999996</v>
      </c>
      <c r="CA337" s="44">
        <v>207743.16</v>
      </c>
      <c r="CB337" s="60"/>
      <c r="CC337" s="140">
        <v>2.27</v>
      </c>
      <c r="CD337" s="140">
        <v>1.02</v>
      </c>
      <c r="CE337" s="140">
        <v>1.76</v>
      </c>
      <c r="CF337" s="44">
        <v>159635.54999999999</v>
      </c>
      <c r="CG337" s="60"/>
      <c r="CH337" s="28">
        <v>5840094.0199999996</v>
      </c>
      <c r="CI337" s="60"/>
      <c r="CJ337" s="64">
        <v>5740176.1899999995</v>
      </c>
      <c r="CK337" s="124"/>
      <c r="CN337" s="151"/>
    </row>
    <row r="338" spans="1:92" x14ac:dyDescent="0.25">
      <c r="A338" s="116" t="s">
        <v>753</v>
      </c>
      <c r="B338" s="24" t="s">
        <v>754</v>
      </c>
      <c r="C338" s="27" t="s">
        <v>703</v>
      </c>
      <c r="D338" s="27" t="s">
        <v>12</v>
      </c>
      <c r="E338" s="139">
        <v>910.75</v>
      </c>
      <c r="F338" s="68"/>
      <c r="G338" s="139">
        <v>264</v>
      </c>
      <c r="H338" s="139">
        <v>364</v>
      </c>
      <c r="I338" s="139">
        <v>639.5</v>
      </c>
      <c r="J338" s="68">
        <v>331</v>
      </c>
      <c r="K338" s="139">
        <v>418.25</v>
      </c>
      <c r="L338" s="139">
        <v>411</v>
      </c>
      <c r="M338" s="139">
        <v>217</v>
      </c>
      <c r="N338" s="139">
        <v>275.5</v>
      </c>
      <c r="O338" s="60"/>
      <c r="P338" s="132">
        <v>59.900387382401775</v>
      </c>
      <c r="Q338" s="132">
        <v>204.09961261759821</v>
      </c>
      <c r="R338" s="132">
        <v>82.589928057553962</v>
      </c>
      <c r="S338" s="132">
        <v>281.41007194244605</v>
      </c>
      <c r="T338" s="132">
        <v>62.509684560044278</v>
      </c>
      <c r="U338" s="132">
        <v>212.99031543995574</v>
      </c>
      <c r="V338" s="126"/>
      <c r="W338" s="140">
        <v>14.19</v>
      </c>
      <c r="X338" s="140">
        <v>15.38</v>
      </c>
      <c r="Y338" s="140">
        <v>11.64</v>
      </c>
      <c r="Z338" s="139">
        <v>2698930.29</v>
      </c>
      <c r="AA338" s="60"/>
      <c r="AB338" s="140">
        <v>9.7899999999999991</v>
      </c>
      <c r="AC338" s="28">
        <v>651759.68000000005</v>
      </c>
      <c r="AE338" s="140">
        <v>2.09</v>
      </c>
      <c r="AF338" s="140">
        <v>1.08</v>
      </c>
      <c r="AG338" s="140">
        <v>1.37</v>
      </c>
      <c r="AH338" s="44">
        <v>298149.46999999997</v>
      </c>
      <c r="AI338" s="60"/>
      <c r="AJ338" s="140">
        <v>0.92</v>
      </c>
      <c r="AK338" s="140">
        <v>0.48</v>
      </c>
      <c r="AL338" s="140">
        <v>0.45</v>
      </c>
      <c r="AM338" s="44">
        <v>120485.7</v>
      </c>
      <c r="AO338" s="28">
        <v>58.58</v>
      </c>
      <c r="AP338" s="117">
        <v>11.53</v>
      </c>
      <c r="AQ338" s="117">
        <v>6.45</v>
      </c>
      <c r="AR338" s="44">
        <v>89036.35</v>
      </c>
      <c r="AS338" s="60"/>
      <c r="AT338" s="71">
        <v>0.92</v>
      </c>
      <c r="AU338" s="71">
        <v>0.86</v>
      </c>
      <c r="AV338" s="71">
        <v>1.1000000000000001</v>
      </c>
      <c r="AW338" s="44">
        <v>206184</v>
      </c>
      <c r="AX338" s="60"/>
      <c r="AY338" s="140">
        <v>0.55000000000000004</v>
      </c>
      <c r="AZ338" s="140">
        <v>0.28000000000000003</v>
      </c>
      <c r="BA338" s="140">
        <v>0.36</v>
      </c>
      <c r="BB338" s="28">
        <v>69877.990000000005</v>
      </c>
      <c r="BC338" s="60"/>
      <c r="BD338" s="140">
        <v>1.85</v>
      </c>
      <c r="BE338" s="140">
        <v>0.96</v>
      </c>
      <c r="BF338" s="140">
        <v>1.37</v>
      </c>
      <c r="BG338" s="44">
        <v>110113.74</v>
      </c>
      <c r="BH338" s="60"/>
      <c r="BI338" s="139">
        <v>0.92</v>
      </c>
      <c r="BJ338" s="139">
        <v>0.48</v>
      </c>
      <c r="BK338" s="139">
        <v>0.45</v>
      </c>
      <c r="BL338" s="44">
        <v>132537.70000000001</v>
      </c>
      <c r="BM338" s="60"/>
      <c r="BN338" s="140">
        <v>1.39</v>
      </c>
      <c r="BO338" s="140">
        <v>0.72</v>
      </c>
      <c r="BP338" s="140">
        <v>0.91</v>
      </c>
      <c r="BQ338" s="139">
        <v>79555.86</v>
      </c>
      <c r="BR338" s="60"/>
      <c r="BS338" s="140">
        <v>0.92</v>
      </c>
      <c r="BT338" s="140">
        <v>0.48</v>
      </c>
      <c r="BU338" s="140">
        <v>0.45</v>
      </c>
      <c r="BV338" s="44">
        <v>200647.3</v>
      </c>
      <c r="BW338" s="60"/>
      <c r="BX338" s="140">
        <v>0.92</v>
      </c>
      <c r="BY338" s="140">
        <v>0.48</v>
      </c>
      <c r="BZ338" s="140">
        <v>0.45</v>
      </c>
      <c r="CA338" s="44">
        <v>173119.3</v>
      </c>
      <c r="CB338" s="60"/>
      <c r="CC338" s="140">
        <v>1.85</v>
      </c>
      <c r="CD338" s="140">
        <v>0.96</v>
      </c>
      <c r="CE338" s="140">
        <v>1.37</v>
      </c>
      <c r="CF338" s="44">
        <v>132133.98000000001</v>
      </c>
      <c r="CG338" s="60"/>
      <c r="CH338" s="28">
        <v>4962531.3600000003</v>
      </c>
      <c r="CI338" s="60"/>
      <c r="CJ338" s="64">
        <v>4873495.0100000007</v>
      </c>
      <c r="CK338" s="124"/>
      <c r="CN338" s="151"/>
    </row>
    <row r="339" spans="1:92" x14ac:dyDescent="0.25">
      <c r="A339" s="116" t="s">
        <v>755</v>
      </c>
      <c r="B339" s="24" t="s">
        <v>756</v>
      </c>
      <c r="C339" s="27" t="s">
        <v>703</v>
      </c>
      <c r="D339" s="27" t="s">
        <v>12</v>
      </c>
      <c r="E339" s="139">
        <v>13060.79</v>
      </c>
      <c r="F339" s="68"/>
      <c r="G339" s="139">
        <v>3896.25</v>
      </c>
      <c r="H339" s="139">
        <v>5136.9799999999996</v>
      </c>
      <c r="I339" s="139">
        <v>9037.1299999999992</v>
      </c>
      <c r="J339" s="68">
        <v>332</v>
      </c>
      <c r="K339" s="139">
        <v>6101.82</v>
      </c>
      <c r="L339" s="139">
        <v>5974.41</v>
      </c>
      <c r="M339" s="139">
        <v>3058.82</v>
      </c>
      <c r="N339" s="139">
        <v>3900.1499999999996</v>
      </c>
      <c r="O339" s="60"/>
      <c r="P339" s="132">
        <v>1197.1887859167518</v>
      </c>
      <c r="Q339" s="132">
        <v>2699.0612140832482</v>
      </c>
      <c r="R339" s="132">
        <v>1578.4240871295824</v>
      </c>
      <c r="S339" s="132">
        <v>3558.5559128704172</v>
      </c>
      <c r="T339" s="132">
        <v>1198.3871269536655</v>
      </c>
      <c r="U339" s="132">
        <v>2701.7628730463339</v>
      </c>
      <c r="V339" s="126"/>
      <c r="W339" s="140">
        <v>214.76</v>
      </c>
      <c r="X339" s="140">
        <v>221.26</v>
      </c>
      <c r="Y339" s="140">
        <v>167.98</v>
      </c>
      <c r="Z339" s="139">
        <v>39532841.979999997</v>
      </c>
      <c r="AA339" s="60"/>
      <c r="AB339" s="140">
        <v>143.19</v>
      </c>
      <c r="AC339" s="28">
        <v>9522490.2699999996</v>
      </c>
      <c r="AE339" s="140">
        <v>30.5</v>
      </c>
      <c r="AF339" s="140">
        <v>15.29</v>
      </c>
      <c r="AG339" s="140">
        <v>19.5</v>
      </c>
      <c r="AH339" s="44">
        <v>4285825.3499999996</v>
      </c>
      <c r="AI339" s="60"/>
      <c r="AJ339" s="140">
        <v>13.55</v>
      </c>
      <c r="AK339" s="140">
        <v>6.79</v>
      </c>
      <c r="AL339" s="140">
        <v>6.5</v>
      </c>
      <c r="AM339" s="44">
        <v>1747753.1</v>
      </c>
      <c r="AO339" s="28">
        <v>856.72</v>
      </c>
      <c r="AP339" s="117">
        <v>210.06</v>
      </c>
      <c r="AQ339" s="117">
        <v>92.62</v>
      </c>
      <c r="AR339" s="44">
        <v>1352057.54</v>
      </c>
      <c r="AS339" s="60"/>
      <c r="AT339" s="71">
        <v>13.55</v>
      </c>
      <c r="AU339" s="71">
        <v>12.23</v>
      </c>
      <c r="AV339" s="71">
        <v>15.6</v>
      </c>
      <c r="AW339" s="44">
        <v>2960201.5</v>
      </c>
      <c r="AX339" s="60"/>
      <c r="AY339" s="140">
        <v>8.1300000000000008</v>
      </c>
      <c r="AZ339" s="140">
        <v>4.07</v>
      </c>
      <c r="BA339" s="140">
        <v>5.2</v>
      </c>
      <c r="BB339" s="28">
        <v>1021745.4</v>
      </c>
      <c r="BC339" s="60"/>
      <c r="BD339" s="140">
        <v>27.11</v>
      </c>
      <c r="BE339" s="140">
        <v>13.59</v>
      </c>
      <c r="BF339" s="140">
        <v>19.5</v>
      </c>
      <c r="BG339" s="44">
        <v>1585848.6</v>
      </c>
      <c r="BH339" s="60"/>
      <c r="BI339" s="139">
        <v>13.55</v>
      </c>
      <c r="BJ339" s="139">
        <v>6.79</v>
      </c>
      <c r="BK339" s="139">
        <v>6.5</v>
      </c>
      <c r="BL339" s="44">
        <v>1922871.28</v>
      </c>
      <c r="BM339" s="60"/>
      <c r="BN339" s="140">
        <v>20.329999999999998</v>
      </c>
      <c r="BO339" s="140">
        <v>10.19</v>
      </c>
      <c r="BP339" s="140">
        <v>13</v>
      </c>
      <c r="BQ339" s="139">
        <v>1146447.3600000001</v>
      </c>
      <c r="BR339" s="60"/>
      <c r="BS339" s="140">
        <v>13.55</v>
      </c>
      <c r="BT339" s="140">
        <v>6.79</v>
      </c>
      <c r="BU339" s="140">
        <v>6.5</v>
      </c>
      <c r="BV339" s="44">
        <v>2911012.72</v>
      </c>
      <c r="BW339" s="60"/>
      <c r="BX339" s="140">
        <v>13.55</v>
      </c>
      <c r="BY339" s="140">
        <v>6.79</v>
      </c>
      <c r="BZ339" s="140">
        <v>6.5</v>
      </c>
      <c r="CA339" s="44">
        <v>2511633.52</v>
      </c>
      <c r="CB339" s="60"/>
      <c r="CC339" s="140">
        <v>27.11</v>
      </c>
      <c r="CD339" s="140">
        <v>13.59</v>
      </c>
      <c r="CE339" s="140">
        <v>19.5</v>
      </c>
      <c r="CF339" s="44">
        <v>1902982.2</v>
      </c>
      <c r="CG339" s="60"/>
      <c r="CH339" s="28">
        <v>72403710.819999993</v>
      </c>
      <c r="CI339" s="60"/>
      <c r="CJ339" s="64">
        <v>71051653.279999986</v>
      </c>
      <c r="CK339" s="124"/>
      <c r="CN339" s="151"/>
    </row>
    <row r="340" spans="1:92" x14ac:dyDescent="0.25">
      <c r="A340" s="116" t="s">
        <v>757</v>
      </c>
      <c r="B340" s="24" t="s">
        <v>758</v>
      </c>
      <c r="C340" s="27" t="s">
        <v>703</v>
      </c>
      <c r="D340" s="27" t="s">
        <v>12</v>
      </c>
      <c r="E340" s="139">
        <v>489.75</v>
      </c>
      <c r="F340" s="68"/>
      <c r="G340" s="139">
        <v>149.5</v>
      </c>
      <c r="H340" s="139">
        <v>205</v>
      </c>
      <c r="I340" s="139">
        <v>334</v>
      </c>
      <c r="J340" s="68">
        <v>333</v>
      </c>
      <c r="K340" s="139">
        <v>232.75</v>
      </c>
      <c r="L340" s="139">
        <v>226.5</v>
      </c>
      <c r="M340" s="139">
        <v>128</v>
      </c>
      <c r="N340" s="139">
        <v>129</v>
      </c>
      <c r="O340" s="60"/>
      <c r="P340" s="132">
        <v>40.298521199586354</v>
      </c>
      <c r="Q340" s="132">
        <v>109.20147880041364</v>
      </c>
      <c r="R340" s="132">
        <v>55.258841778697011</v>
      </c>
      <c r="S340" s="132">
        <v>149.74115822130298</v>
      </c>
      <c r="T340" s="132">
        <v>34.772637021716655</v>
      </c>
      <c r="U340" s="132">
        <v>94.227362978283338</v>
      </c>
      <c r="V340" s="126"/>
      <c r="W340" s="140">
        <v>8.14</v>
      </c>
      <c r="X340" s="140">
        <v>8.75</v>
      </c>
      <c r="Y340" s="140">
        <v>5.5</v>
      </c>
      <c r="Z340" s="139">
        <v>1458702.85</v>
      </c>
      <c r="AA340" s="60"/>
      <c r="AB340" s="140">
        <v>5.21</v>
      </c>
      <c r="AC340" s="28">
        <v>344649.07</v>
      </c>
      <c r="AE340" s="140">
        <v>1.1599999999999999</v>
      </c>
      <c r="AF340" s="140">
        <v>0.64</v>
      </c>
      <c r="AG340" s="140">
        <v>0.64</v>
      </c>
      <c r="AH340" s="44">
        <v>159343.24</v>
      </c>
      <c r="AI340" s="60"/>
      <c r="AJ340" s="140">
        <v>0.51</v>
      </c>
      <c r="AK340" s="140">
        <v>0.28000000000000003</v>
      </c>
      <c r="AL340" s="140">
        <v>0.21</v>
      </c>
      <c r="AM340" s="44">
        <v>64818.21</v>
      </c>
      <c r="AO340" s="28">
        <v>31.690000000000008</v>
      </c>
      <c r="AP340" s="117">
        <v>6.67</v>
      </c>
      <c r="AQ340" s="117">
        <v>3.47</v>
      </c>
      <c r="AR340" s="44">
        <v>48686.47</v>
      </c>
      <c r="AS340" s="60"/>
      <c r="AT340" s="71">
        <v>0.51</v>
      </c>
      <c r="AU340" s="71">
        <v>0.51</v>
      </c>
      <c r="AV340" s="71">
        <v>0.51</v>
      </c>
      <c r="AW340" s="44">
        <v>108714.15</v>
      </c>
      <c r="AX340" s="60"/>
      <c r="AY340" s="140">
        <v>0.31</v>
      </c>
      <c r="AZ340" s="140">
        <v>0.17</v>
      </c>
      <c r="BA340" s="140">
        <v>0.17</v>
      </c>
      <c r="BB340" s="28">
        <v>38168.65</v>
      </c>
      <c r="BC340" s="60"/>
      <c r="BD340" s="140">
        <v>1.03</v>
      </c>
      <c r="BE340" s="140">
        <v>0.56000000000000005</v>
      </c>
      <c r="BF340" s="140">
        <v>0.64</v>
      </c>
      <c r="BG340" s="44">
        <v>58744.89</v>
      </c>
      <c r="BH340" s="60"/>
      <c r="BI340" s="139">
        <v>0.51</v>
      </c>
      <c r="BJ340" s="139">
        <v>0.28000000000000003</v>
      </c>
      <c r="BK340" s="139">
        <v>0.21</v>
      </c>
      <c r="BL340" s="44">
        <v>71642</v>
      </c>
      <c r="BM340" s="60"/>
      <c r="BN340" s="140">
        <v>0.77</v>
      </c>
      <c r="BO340" s="140">
        <v>0.42</v>
      </c>
      <c r="BP340" s="140">
        <v>0.43</v>
      </c>
      <c r="BQ340" s="139">
        <v>42675.66</v>
      </c>
      <c r="BR340" s="60"/>
      <c r="BS340" s="140">
        <v>0.51</v>
      </c>
      <c r="BT340" s="140">
        <v>0.28000000000000003</v>
      </c>
      <c r="BU340" s="140">
        <v>0.21</v>
      </c>
      <c r="BV340" s="44">
        <v>108458</v>
      </c>
      <c r="BW340" s="60"/>
      <c r="BX340" s="140">
        <v>0.51</v>
      </c>
      <c r="BY340" s="140">
        <v>0.28000000000000003</v>
      </c>
      <c r="BZ340" s="140">
        <v>0.21</v>
      </c>
      <c r="CA340" s="44">
        <v>93578</v>
      </c>
      <c r="CB340" s="60"/>
      <c r="CC340" s="140">
        <v>1.03</v>
      </c>
      <c r="CD340" s="140">
        <v>0.56000000000000005</v>
      </c>
      <c r="CE340" s="140">
        <v>0.64</v>
      </c>
      <c r="CF340" s="44">
        <v>70492.53</v>
      </c>
      <c r="CG340" s="60"/>
      <c r="CH340" s="28">
        <v>2668673.7200000002</v>
      </c>
      <c r="CI340" s="60"/>
      <c r="CJ340" s="64">
        <v>2619987.25</v>
      </c>
      <c r="CK340" s="124"/>
      <c r="CN340" s="151"/>
    </row>
    <row r="341" spans="1:92" x14ac:dyDescent="0.25">
      <c r="A341" s="116" t="s">
        <v>759</v>
      </c>
      <c r="B341" s="24" t="s">
        <v>760</v>
      </c>
      <c r="C341" s="27" t="s">
        <v>703</v>
      </c>
      <c r="D341" s="27" t="s">
        <v>12</v>
      </c>
      <c r="E341" s="139">
        <v>1712.78</v>
      </c>
      <c r="F341" s="68"/>
      <c r="G341" s="139">
        <v>511.99</v>
      </c>
      <c r="H341" s="139">
        <v>650.14</v>
      </c>
      <c r="I341" s="139">
        <v>1185.2900000000002</v>
      </c>
      <c r="J341" s="68">
        <v>334</v>
      </c>
      <c r="K341" s="139">
        <v>778.98</v>
      </c>
      <c r="L341" s="139">
        <v>763.48</v>
      </c>
      <c r="M341" s="139">
        <v>398.65</v>
      </c>
      <c r="N341" s="139">
        <v>535.15</v>
      </c>
      <c r="O341" s="60"/>
      <c r="P341" s="132">
        <v>166.91378364206258</v>
      </c>
      <c r="Q341" s="132">
        <v>345.07621635793743</v>
      </c>
      <c r="R341" s="132">
        <v>211.95204456542231</v>
      </c>
      <c r="S341" s="132">
        <v>438.1879554345777</v>
      </c>
      <c r="T341" s="132">
        <v>174.46417179251506</v>
      </c>
      <c r="U341" s="132">
        <v>360.68582820748492</v>
      </c>
      <c r="V341" s="126"/>
      <c r="W341" s="140">
        <v>28.38</v>
      </c>
      <c r="X341" s="140">
        <v>28.12</v>
      </c>
      <c r="Y341" s="140">
        <v>23.15</v>
      </c>
      <c r="Z341" s="139">
        <v>5222515.4000000004</v>
      </c>
      <c r="AA341" s="60"/>
      <c r="AB341" s="140">
        <v>19.010000000000002</v>
      </c>
      <c r="AC341" s="28">
        <v>1267199.77</v>
      </c>
      <c r="AE341" s="140">
        <v>3.89</v>
      </c>
      <c r="AF341" s="140">
        <v>1.99</v>
      </c>
      <c r="AG341" s="140">
        <v>2.67</v>
      </c>
      <c r="AH341" s="44">
        <v>562329.42000000004</v>
      </c>
      <c r="AI341" s="60"/>
      <c r="AJ341" s="140">
        <v>1.73</v>
      </c>
      <c r="AK341" s="140">
        <v>0.88</v>
      </c>
      <c r="AL341" s="140">
        <v>0.89</v>
      </c>
      <c r="AM341" s="44">
        <v>228305.39</v>
      </c>
      <c r="AO341" s="28">
        <v>112.98</v>
      </c>
      <c r="AP341" s="117">
        <v>25.78</v>
      </c>
      <c r="AQ341" s="117">
        <v>12.14</v>
      </c>
      <c r="AR341" s="44">
        <v>175912.4</v>
      </c>
      <c r="AS341" s="60"/>
      <c r="AT341" s="71">
        <v>1.73</v>
      </c>
      <c r="AU341" s="71">
        <v>1.59</v>
      </c>
      <c r="AV341" s="71">
        <v>2.14</v>
      </c>
      <c r="AW341" s="44">
        <v>391493.1</v>
      </c>
      <c r="AX341" s="60"/>
      <c r="AY341" s="140">
        <v>1.03</v>
      </c>
      <c r="AZ341" s="140">
        <v>0.53</v>
      </c>
      <c r="BA341" s="140">
        <v>0.71</v>
      </c>
      <c r="BB341" s="28">
        <v>133296.67000000001</v>
      </c>
      <c r="BC341" s="60"/>
      <c r="BD341" s="140">
        <v>3.46</v>
      </c>
      <c r="BE341" s="140">
        <v>1.77</v>
      </c>
      <c r="BF341" s="140">
        <v>2.67</v>
      </c>
      <c r="BG341" s="44">
        <v>208109.7</v>
      </c>
      <c r="BH341" s="60"/>
      <c r="BI341" s="139">
        <v>1.73</v>
      </c>
      <c r="BJ341" s="139">
        <v>0.88</v>
      </c>
      <c r="BK341" s="139">
        <v>0.89</v>
      </c>
      <c r="BL341" s="44">
        <v>250747</v>
      </c>
      <c r="BM341" s="60"/>
      <c r="BN341" s="140">
        <v>2.59</v>
      </c>
      <c r="BO341" s="140">
        <v>1.32</v>
      </c>
      <c r="BP341" s="140">
        <v>1.78</v>
      </c>
      <c r="BQ341" s="139">
        <v>149891.67000000001</v>
      </c>
      <c r="BR341" s="60"/>
      <c r="BS341" s="140">
        <v>1.73</v>
      </c>
      <c r="BT341" s="140">
        <v>0.88</v>
      </c>
      <c r="BU341" s="140">
        <v>0.89</v>
      </c>
      <c r="BV341" s="44">
        <v>379603</v>
      </c>
      <c r="BW341" s="60"/>
      <c r="BX341" s="140">
        <v>1.73</v>
      </c>
      <c r="BY341" s="140">
        <v>0.88</v>
      </c>
      <c r="BZ341" s="140">
        <v>0.89</v>
      </c>
      <c r="CA341" s="44">
        <v>327523</v>
      </c>
      <c r="CB341" s="60"/>
      <c r="CC341" s="140">
        <v>3.46</v>
      </c>
      <c r="CD341" s="140">
        <v>1.77</v>
      </c>
      <c r="CE341" s="140">
        <v>2.67</v>
      </c>
      <c r="CF341" s="44">
        <v>249726.9</v>
      </c>
      <c r="CG341" s="60"/>
      <c r="CH341" s="28">
        <v>9546653.4199999999</v>
      </c>
      <c r="CI341" s="60"/>
      <c r="CJ341" s="64">
        <v>9370741.0199999996</v>
      </c>
      <c r="CK341" s="124"/>
      <c r="CN341" s="151"/>
    </row>
    <row r="342" spans="1:92" x14ac:dyDescent="0.25">
      <c r="A342" s="116" t="s">
        <v>761</v>
      </c>
      <c r="B342" s="24" t="s">
        <v>762</v>
      </c>
      <c r="C342" s="27" t="s">
        <v>703</v>
      </c>
      <c r="D342" s="27" t="s">
        <v>12</v>
      </c>
      <c r="E342" s="139">
        <v>568.63</v>
      </c>
      <c r="F342" s="68"/>
      <c r="G342" s="139">
        <v>169.49</v>
      </c>
      <c r="H342" s="139">
        <v>225.65</v>
      </c>
      <c r="I342" s="139">
        <v>394.14</v>
      </c>
      <c r="J342" s="68">
        <v>335</v>
      </c>
      <c r="K342" s="139">
        <v>267.14999999999998</v>
      </c>
      <c r="L342" s="139">
        <v>262.14999999999998</v>
      </c>
      <c r="M342" s="139">
        <v>132.99</v>
      </c>
      <c r="N342" s="139">
        <v>168.49</v>
      </c>
      <c r="O342" s="60"/>
      <c r="P342" s="132">
        <v>66.757944041303688</v>
      </c>
      <c r="Q342" s="132">
        <v>102.73205595869632</v>
      </c>
      <c r="R342" s="132">
        <v>88.87798733211504</v>
      </c>
      <c r="S342" s="132">
        <v>136.77201266788495</v>
      </c>
      <c r="T342" s="132">
        <v>66.364068626581272</v>
      </c>
      <c r="U342" s="132">
        <v>102.12593137341874</v>
      </c>
      <c r="V342" s="126"/>
      <c r="W342" s="140">
        <v>9.58</v>
      </c>
      <c r="X342" s="140">
        <v>9.91</v>
      </c>
      <c r="Y342" s="140">
        <v>7.4</v>
      </c>
      <c r="Z342" s="139">
        <v>1759267.25</v>
      </c>
      <c r="AA342" s="60"/>
      <c r="AB342" s="140">
        <v>6.36</v>
      </c>
      <c r="AC342" s="28">
        <v>423039.43</v>
      </c>
      <c r="AE342" s="140">
        <v>1.33</v>
      </c>
      <c r="AF342" s="140">
        <v>0.66</v>
      </c>
      <c r="AG342" s="140">
        <v>0.84</v>
      </c>
      <c r="AH342" s="44">
        <v>185720.79</v>
      </c>
      <c r="AI342" s="60"/>
      <c r="AJ342" s="140">
        <v>0.59</v>
      </c>
      <c r="AK342" s="140">
        <v>0.28999999999999998</v>
      </c>
      <c r="AL342" s="140">
        <v>0.28000000000000003</v>
      </c>
      <c r="AM342" s="44">
        <v>75527.679999999993</v>
      </c>
      <c r="AO342" s="28">
        <v>37.980000000000004</v>
      </c>
      <c r="AP342" s="117">
        <v>9.5500000000000007</v>
      </c>
      <c r="AQ342" s="117">
        <v>4.03</v>
      </c>
      <c r="AR342" s="44">
        <v>60193.14</v>
      </c>
      <c r="AS342" s="60"/>
      <c r="AT342" s="71">
        <v>0.59</v>
      </c>
      <c r="AU342" s="71">
        <v>0.53</v>
      </c>
      <c r="AV342" s="71">
        <v>0.67</v>
      </c>
      <c r="AW342" s="44">
        <v>127998.05</v>
      </c>
      <c r="AX342" s="60"/>
      <c r="AY342" s="140">
        <v>0.35</v>
      </c>
      <c r="AZ342" s="140">
        <v>0.17</v>
      </c>
      <c r="BA342" s="140">
        <v>0.22</v>
      </c>
      <c r="BB342" s="28">
        <v>43453.54</v>
      </c>
      <c r="BC342" s="60"/>
      <c r="BD342" s="140">
        <v>1.18</v>
      </c>
      <c r="BE342" s="140">
        <v>0.59</v>
      </c>
      <c r="BF342" s="140">
        <v>0.84</v>
      </c>
      <c r="BG342" s="44">
        <v>68755.23</v>
      </c>
      <c r="BH342" s="60"/>
      <c r="BI342" s="139">
        <v>0.59</v>
      </c>
      <c r="BJ342" s="139">
        <v>0.28999999999999998</v>
      </c>
      <c r="BK342" s="139">
        <v>0.28000000000000003</v>
      </c>
      <c r="BL342" s="44">
        <v>83104.72</v>
      </c>
      <c r="BM342" s="60"/>
      <c r="BN342" s="140">
        <v>0.89</v>
      </c>
      <c r="BO342" s="140">
        <v>0.44</v>
      </c>
      <c r="BP342" s="140">
        <v>0.56000000000000005</v>
      </c>
      <c r="BQ342" s="139">
        <v>49788.27</v>
      </c>
      <c r="BR342" s="60"/>
      <c r="BS342" s="140">
        <v>0.59</v>
      </c>
      <c r="BT342" s="140">
        <v>0.28999999999999998</v>
      </c>
      <c r="BU342" s="140">
        <v>0.28000000000000003</v>
      </c>
      <c r="BV342" s="44">
        <v>125811.28</v>
      </c>
      <c r="BW342" s="60"/>
      <c r="BX342" s="140">
        <v>0.59</v>
      </c>
      <c r="BY342" s="140">
        <v>0.28999999999999998</v>
      </c>
      <c r="BZ342" s="140">
        <v>0.28000000000000003</v>
      </c>
      <c r="CA342" s="44">
        <v>108550.48</v>
      </c>
      <c r="CB342" s="60"/>
      <c r="CC342" s="140">
        <v>1.18</v>
      </c>
      <c r="CD342" s="140">
        <v>0.59</v>
      </c>
      <c r="CE342" s="140">
        <v>0.84</v>
      </c>
      <c r="CF342" s="44">
        <v>82504.710000000006</v>
      </c>
      <c r="CG342" s="60"/>
      <c r="CH342" s="28">
        <v>3193714.5700000003</v>
      </c>
      <c r="CI342" s="60"/>
      <c r="CJ342" s="64">
        <v>3133521.43</v>
      </c>
      <c r="CK342" s="124"/>
      <c r="CN342" s="151"/>
    </row>
    <row r="343" spans="1:92" x14ac:dyDescent="0.25">
      <c r="A343" s="116" t="s">
        <v>763</v>
      </c>
      <c r="B343" s="24" t="s">
        <v>764</v>
      </c>
      <c r="C343" s="27" t="s">
        <v>703</v>
      </c>
      <c r="D343" s="27" t="s">
        <v>12</v>
      </c>
      <c r="E343" s="139">
        <v>5179.53</v>
      </c>
      <c r="F343" s="68"/>
      <c r="G343" s="139">
        <v>1589.99</v>
      </c>
      <c r="H343" s="139">
        <v>2059.81</v>
      </c>
      <c r="I343" s="139">
        <v>3541.1299999999997</v>
      </c>
      <c r="J343" s="68">
        <v>336</v>
      </c>
      <c r="K343" s="139">
        <v>2466.89</v>
      </c>
      <c r="L343" s="139">
        <v>2418.48</v>
      </c>
      <c r="M343" s="139">
        <v>1231.3200000000002</v>
      </c>
      <c r="N343" s="139">
        <v>1481.3200000000002</v>
      </c>
      <c r="O343" s="60"/>
      <c r="P343" s="132">
        <v>938.91191396810063</v>
      </c>
      <c r="Q343" s="132">
        <v>651.07808603189937</v>
      </c>
      <c r="R343" s="132">
        <v>1216.3473666567922</v>
      </c>
      <c r="S343" s="132">
        <v>843.4626333432077</v>
      </c>
      <c r="T343" s="132">
        <v>874.74071937510735</v>
      </c>
      <c r="U343" s="132">
        <v>606.57928062489282</v>
      </c>
      <c r="V343" s="126"/>
      <c r="W343" s="140">
        <v>95.14</v>
      </c>
      <c r="X343" s="140">
        <v>94.55</v>
      </c>
      <c r="Y343" s="140">
        <v>68</v>
      </c>
      <c r="Z343" s="139">
        <v>16832149.850000001</v>
      </c>
      <c r="AA343" s="60"/>
      <c r="AB343" s="140">
        <v>60.6</v>
      </c>
      <c r="AC343" s="28">
        <v>4020571.46</v>
      </c>
      <c r="AE343" s="140">
        <v>12.33</v>
      </c>
      <c r="AF343" s="140">
        <v>6.15</v>
      </c>
      <c r="AG343" s="140">
        <v>7.4</v>
      </c>
      <c r="AH343" s="44">
        <v>1695773.6</v>
      </c>
      <c r="AI343" s="60"/>
      <c r="AJ343" s="140">
        <v>5.48</v>
      </c>
      <c r="AK343" s="140">
        <v>2.73</v>
      </c>
      <c r="AL343" s="140">
        <v>2.46</v>
      </c>
      <c r="AM343" s="44">
        <v>693650.01</v>
      </c>
      <c r="AO343" s="28">
        <v>361.72999999999996</v>
      </c>
      <c r="AP343" s="117">
        <v>124.03</v>
      </c>
      <c r="AQ343" s="117">
        <v>36.729999999999997</v>
      </c>
      <c r="AR343" s="44">
        <v>612997.26</v>
      </c>
      <c r="AS343" s="60"/>
      <c r="AT343" s="71">
        <v>5.48</v>
      </c>
      <c r="AU343" s="71">
        <v>4.92</v>
      </c>
      <c r="AV343" s="71">
        <v>5.92</v>
      </c>
      <c r="AW343" s="44">
        <v>1164916.8</v>
      </c>
      <c r="AX343" s="60"/>
      <c r="AY343" s="140">
        <v>3.28</v>
      </c>
      <c r="AZ343" s="140">
        <v>1.64</v>
      </c>
      <c r="BA343" s="140">
        <v>1.97</v>
      </c>
      <c r="BB343" s="28">
        <v>404587.69</v>
      </c>
      <c r="BC343" s="60"/>
      <c r="BD343" s="140">
        <v>10.96</v>
      </c>
      <c r="BE343" s="140">
        <v>5.47</v>
      </c>
      <c r="BF343" s="140">
        <v>7.4</v>
      </c>
      <c r="BG343" s="44">
        <v>627753.68999999994</v>
      </c>
      <c r="BH343" s="60"/>
      <c r="BI343" s="139">
        <v>5.48</v>
      </c>
      <c r="BJ343" s="139">
        <v>2.73</v>
      </c>
      <c r="BK343" s="139">
        <v>2.46</v>
      </c>
      <c r="BL343" s="44">
        <v>764420.14</v>
      </c>
      <c r="BM343" s="60"/>
      <c r="BN343" s="140">
        <v>8.2200000000000006</v>
      </c>
      <c r="BO343" s="140">
        <v>4.0999999999999996</v>
      </c>
      <c r="BP343" s="140">
        <v>4.93</v>
      </c>
      <c r="BQ343" s="139">
        <v>454416.75</v>
      </c>
      <c r="BR343" s="60"/>
      <c r="BS343" s="140">
        <v>5.48</v>
      </c>
      <c r="BT343" s="140">
        <v>2.73</v>
      </c>
      <c r="BU343" s="140">
        <v>2.46</v>
      </c>
      <c r="BV343" s="44">
        <v>1157246.8600000001</v>
      </c>
      <c r="BW343" s="60"/>
      <c r="BX343" s="140">
        <v>5.48</v>
      </c>
      <c r="BY343" s="140">
        <v>2.73</v>
      </c>
      <c r="BZ343" s="140">
        <v>2.46</v>
      </c>
      <c r="CA343" s="44">
        <v>998477.26</v>
      </c>
      <c r="CB343" s="60"/>
      <c r="CC343" s="140">
        <v>10.96</v>
      </c>
      <c r="CD343" s="140">
        <v>5.47</v>
      </c>
      <c r="CE343" s="140">
        <v>7.4</v>
      </c>
      <c r="CF343" s="44">
        <v>753290.13</v>
      </c>
      <c r="CG343" s="60"/>
      <c r="CH343" s="28">
        <v>30180251.5</v>
      </c>
      <c r="CI343" s="60"/>
      <c r="CJ343" s="64">
        <v>29567254.239999998</v>
      </c>
      <c r="CK343" s="124"/>
      <c r="CN343" s="151"/>
    </row>
    <row r="344" spans="1:92" x14ac:dyDescent="0.25">
      <c r="A344" s="116" t="s">
        <v>770</v>
      </c>
      <c r="B344" s="24" t="s">
        <v>771</v>
      </c>
      <c r="C344" s="27" t="s">
        <v>767</v>
      </c>
      <c r="D344" s="27" t="s">
        <v>120</v>
      </c>
      <c r="E344" s="139">
        <v>2136.75</v>
      </c>
      <c r="F344" s="68"/>
      <c r="G344" s="139">
        <v>907</v>
      </c>
      <c r="H344" s="139">
        <v>1204.5</v>
      </c>
      <c r="I344" s="139">
        <v>1204.5</v>
      </c>
      <c r="J344" s="68">
        <v>337</v>
      </c>
      <c r="K344" s="139">
        <v>1384.25</v>
      </c>
      <c r="L344" s="139">
        <v>1359</v>
      </c>
      <c r="M344" s="139">
        <v>752.5</v>
      </c>
      <c r="N344" s="139">
        <v>0</v>
      </c>
      <c r="O344" s="60"/>
      <c r="P344" s="132">
        <v>546.53246980819324</v>
      </c>
      <c r="Q344" s="132">
        <v>360.46753019180676</v>
      </c>
      <c r="R344" s="132">
        <v>725.7975301918068</v>
      </c>
      <c r="S344" s="132">
        <v>478.7024698081932</v>
      </c>
      <c r="T344" s="132">
        <v>0</v>
      </c>
      <c r="U344" s="132">
        <v>0</v>
      </c>
      <c r="V344" s="126"/>
      <c r="W344" s="140">
        <v>54.45</v>
      </c>
      <c r="X344" s="140">
        <v>55.43</v>
      </c>
      <c r="Y344" s="140">
        <v>0</v>
      </c>
      <c r="Z344" s="139">
        <v>6907606.2000000002</v>
      </c>
      <c r="AA344" s="60"/>
      <c r="AB344" s="140">
        <v>21.97</v>
      </c>
      <c r="AC344" s="28">
        <v>1381521.24</v>
      </c>
      <c r="AE344" s="140">
        <v>6.92</v>
      </c>
      <c r="AF344" s="140">
        <v>3.76</v>
      </c>
      <c r="AG344" s="140">
        <v>0</v>
      </c>
      <c r="AH344" s="44">
        <v>671398.2</v>
      </c>
      <c r="AI344" s="60"/>
      <c r="AJ344" s="140">
        <v>3.07</v>
      </c>
      <c r="AK344" s="140">
        <v>1.67</v>
      </c>
      <c r="AL344" s="140">
        <v>0</v>
      </c>
      <c r="AM344" s="44">
        <v>297980.09999999998</v>
      </c>
      <c r="AO344" s="28">
        <v>150.10999999999996</v>
      </c>
      <c r="AP344" s="117">
        <v>78.44</v>
      </c>
      <c r="AQ344" s="117">
        <v>15.15</v>
      </c>
      <c r="AR344" s="44">
        <v>287372.09000000003</v>
      </c>
      <c r="AS344" s="60"/>
      <c r="AT344" s="71">
        <v>3.07</v>
      </c>
      <c r="AU344" s="71">
        <v>3.01</v>
      </c>
      <c r="AV344" s="71">
        <v>0</v>
      </c>
      <c r="AW344" s="44">
        <v>409640</v>
      </c>
      <c r="AX344" s="60"/>
      <c r="AY344" s="140">
        <v>1.84</v>
      </c>
      <c r="AZ344" s="140">
        <v>1</v>
      </c>
      <c r="BA344" s="140">
        <v>0</v>
      </c>
      <c r="BB344" s="28">
        <v>166767.64000000001</v>
      </c>
      <c r="BC344" s="60"/>
      <c r="BD344" s="140">
        <v>6.15</v>
      </c>
      <c r="BE344" s="140">
        <v>3.34</v>
      </c>
      <c r="BF344" s="140">
        <v>0</v>
      </c>
      <c r="BG344" s="44">
        <v>249995.07</v>
      </c>
      <c r="BH344" s="60"/>
      <c r="BI344" s="139">
        <v>3.07</v>
      </c>
      <c r="BJ344" s="139">
        <v>1.67</v>
      </c>
      <c r="BK344" s="139">
        <v>0</v>
      </c>
      <c r="BL344" s="44">
        <v>339583.08</v>
      </c>
      <c r="BM344" s="60"/>
      <c r="BN344" s="140">
        <v>4.6100000000000003</v>
      </c>
      <c r="BO344" s="140">
        <v>2.5</v>
      </c>
      <c r="BP344" s="140">
        <v>0</v>
      </c>
      <c r="BQ344" s="139">
        <v>187298.73</v>
      </c>
      <c r="BR344" s="60"/>
      <c r="BS344" s="140">
        <v>3.07</v>
      </c>
      <c r="BT344" s="140">
        <v>1.67</v>
      </c>
      <c r="BU344" s="140">
        <v>0</v>
      </c>
      <c r="BV344" s="44">
        <v>514090.92</v>
      </c>
      <c r="BW344" s="60"/>
      <c r="BX344" s="140">
        <v>3.07</v>
      </c>
      <c r="BY344" s="140">
        <v>1.67</v>
      </c>
      <c r="BZ344" s="140">
        <v>0</v>
      </c>
      <c r="CA344" s="44">
        <v>443559.72</v>
      </c>
      <c r="CB344" s="60"/>
      <c r="CC344" s="140">
        <v>6.15</v>
      </c>
      <c r="CD344" s="140">
        <v>3.34</v>
      </c>
      <c r="CE344" s="140">
        <v>0</v>
      </c>
      <c r="CF344" s="44">
        <v>299988.39</v>
      </c>
      <c r="CG344" s="60"/>
      <c r="CH344" s="28">
        <v>12156801.380000001</v>
      </c>
      <c r="CI344" s="60"/>
      <c r="CJ344" s="64">
        <v>11869429.290000001</v>
      </c>
      <c r="CK344" s="124"/>
      <c r="CN344" s="151"/>
    </row>
    <row r="345" spans="1:92" x14ac:dyDescent="0.25">
      <c r="A345" s="116" t="s">
        <v>772</v>
      </c>
      <c r="B345" s="24" t="s">
        <v>773</v>
      </c>
      <c r="C345" s="27" t="s">
        <v>767</v>
      </c>
      <c r="D345" s="27" t="s">
        <v>120</v>
      </c>
      <c r="E345" s="139">
        <v>3922.14</v>
      </c>
      <c r="F345" s="68"/>
      <c r="G345" s="139">
        <v>1667.66</v>
      </c>
      <c r="H345" s="139">
        <v>2205.8200000000002</v>
      </c>
      <c r="I345" s="139">
        <v>2205.8200000000002</v>
      </c>
      <c r="J345" s="68">
        <v>338</v>
      </c>
      <c r="K345" s="139">
        <v>2586.4799999999996</v>
      </c>
      <c r="L345" s="139">
        <v>2537.8199999999997</v>
      </c>
      <c r="M345" s="139">
        <v>1335.66</v>
      </c>
      <c r="N345" s="139">
        <v>0</v>
      </c>
      <c r="O345" s="60"/>
      <c r="P345" s="132">
        <v>1101.7333095820811</v>
      </c>
      <c r="Q345" s="132">
        <v>565.92669041791896</v>
      </c>
      <c r="R345" s="132">
        <v>1457.2666904179187</v>
      </c>
      <c r="S345" s="132">
        <v>748.55330958208151</v>
      </c>
      <c r="T345" s="132">
        <v>0</v>
      </c>
      <c r="U345" s="132">
        <v>0</v>
      </c>
      <c r="V345" s="126"/>
      <c r="W345" s="140">
        <v>101.74</v>
      </c>
      <c r="X345" s="140">
        <v>102.8</v>
      </c>
      <c r="Y345" s="140">
        <v>0</v>
      </c>
      <c r="Z345" s="139">
        <v>12858407.1</v>
      </c>
      <c r="AA345" s="60"/>
      <c r="AB345" s="140">
        <v>40.9</v>
      </c>
      <c r="AC345" s="28">
        <v>2571681.42</v>
      </c>
      <c r="AE345" s="140">
        <v>12.93</v>
      </c>
      <c r="AF345" s="140">
        <v>6.67</v>
      </c>
      <c r="AG345" s="140">
        <v>0</v>
      </c>
      <c r="AH345" s="44">
        <v>1232154</v>
      </c>
      <c r="AI345" s="60"/>
      <c r="AJ345" s="140">
        <v>5.74</v>
      </c>
      <c r="AK345" s="140">
        <v>2.96</v>
      </c>
      <c r="AL345" s="140">
        <v>0</v>
      </c>
      <c r="AM345" s="44">
        <v>546925.5</v>
      </c>
      <c r="AO345" s="28">
        <v>278.95999999999998</v>
      </c>
      <c r="AP345" s="117">
        <v>140.51</v>
      </c>
      <c r="AQ345" s="117">
        <v>27.81</v>
      </c>
      <c r="AR345" s="44">
        <v>527431.47</v>
      </c>
      <c r="AS345" s="60"/>
      <c r="AT345" s="71">
        <v>5.74</v>
      </c>
      <c r="AU345" s="71">
        <v>5.34</v>
      </c>
      <c r="AV345" s="71">
        <v>0</v>
      </c>
      <c r="AW345" s="44">
        <v>746515</v>
      </c>
      <c r="AX345" s="60"/>
      <c r="AY345" s="140">
        <v>3.44</v>
      </c>
      <c r="AZ345" s="140">
        <v>1.78</v>
      </c>
      <c r="BA345" s="140">
        <v>0</v>
      </c>
      <c r="BB345" s="28">
        <v>306523.62</v>
      </c>
      <c r="BC345" s="60"/>
      <c r="BD345" s="140">
        <v>11.49</v>
      </c>
      <c r="BE345" s="140">
        <v>5.93</v>
      </c>
      <c r="BF345" s="140">
        <v>0</v>
      </c>
      <c r="BG345" s="44">
        <v>458895.06</v>
      </c>
      <c r="BH345" s="60"/>
      <c r="BI345" s="139">
        <v>5.74</v>
      </c>
      <c r="BJ345" s="139">
        <v>2.96</v>
      </c>
      <c r="BK345" s="139">
        <v>0</v>
      </c>
      <c r="BL345" s="44">
        <v>623285.4</v>
      </c>
      <c r="BM345" s="60"/>
      <c r="BN345" s="140">
        <v>8.6199999999999992</v>
      </c>
      <c r="BO345" s="140">
        <v>4.45</v>
      </c>
      <c r="BP345" s="140">
        <v>0</v>
      </c>
      <c r="BQ345" s="139">
        <v>344303.01</v>
      </c>
      <c r="BR345" s="60"/>
      <c r="BS345" s="140">
        <v>5.74</v>
      </c>
      <c r="BT345" s="140">
        <v>2.96</v>
      </c>
      <c r="BU345" s="140">
        <v>0</v>
      </c>
      <c r="BV345" s="44">
        <v>943584.6</v>
      </c>
      <c r="BW345" s="60"/>
      <c r="BX345" s="140">
        <v>5.74</v>
      </c>
      <c r="BY345" s="140">
        <v>2.96</v>
      </c>
      <c r="BZ345" s="140">
        <v>0</v>
      </c>
      <c r="CA345" s="44">
        <v>814128.6</v>
      </c>
      <c r="CB345" s="60"/>
      <c r="CC345" s="140">
        <v>11.49</v>
      </c>
      <c r="CD345" s="140">
        <v>5.93</v>
      </c>
      <c r="CE345" s="140">
        <v>0</v>
      </c>
      <c r="CF345" s="44">
        <v>550663.62</v>
      </c>
      <c r="CG345" s="60"/>
      <c r="CH345" s="28">
        <v>22524498.399999999</v>
      </c>
      <c r="CI345" s="60"/>
      <c r="CJ345" s="64">
        <v>21997066.93</v>
      </c>
      <c r="CK345" s="124"/>
      <c r="CN345" s="151"/>
    </row>
    <row r="346" spans="1:92" x14ac:dyDescent="0.25">
      <c r="A346" s="116" t="s">
        <v>774</v>
      </c>
      <c r="B346" s="24" t="s">
        <v>775</v>
      </c>
      <c r="C346" s="27" t="s">
        <v>767</v>
      </c>
      <c r="D346" s="27" t="s">
        <v>120</v>
      </c>
      <c r="E346" s="139">
        <v>990.88</v>
      </c>
      <c r="F346" s="68"/>
      <c r="G346" s="139">
        <v>428.82</v>
      </c>
      <c r="H346" s="139">
        <v>550.15</v>
      </c>
      <c r="I346" s="139">
        <v>550.15</v>
      </c>
      <c r="J346" s="68">
        <v>339</v>
      </c>
      <c r="K346" s="139">
        <v>656.39</v>
      </c>
      <c r="L346" s="139">
        <v>644.48</v>
      </c>
      <c r="M346" s="139">
        <v>334.49</v>
      </c>
      <c r="N346" s="139">
        <v>0</v>
      </c>
      <c r="O346" s="60"/>
      <c r="P346" s="132">
        <v>249.52920028192895</v>
      </c>
      <c r="Q346" s="132">
        <v>179.29079971807104</v>
      </c>
      <c r="R346" s="132">
        <v>320.13079971807099</v>
      </c>
      <c r="S346" s="132">
        <v>230.01920028192899</v>
      </c>
      <c r="T346" s="132">
        <v>0</v>
      </c>
      <c r="U346" s="132">
        <v>0</v>
      </c>
      <c r="V346" s="126"/>
      <c r="W346" s="140">
        <v>25.59</v>
      </c>
      <c r="X346" s="140">
        <v>25.2</v>
      </c>
      <c r="Y346" s="140">
        <v>0</v>
      </c>
      <c r="Z346" s="139">
        <v>3192913.35</v>
      </c>
      <c r="AA346" s="60"/>
      <c r="AB346" s="140">
        <v>10.15</v>
      </c>
      <c r="AC346" s="28">
        <v>638582.67000000004</v>
      </c>
      <c r="AE346" s="140">
        <v>3.28</v>
      </c>
      <c r="AF346" s="140">
        <v>1.67</v>
      </c>
      <c r="AG346" s="140">
        <v>0</v>
      </c>
      <c r="AH346" s="44">
        <v>311181.75</v>
      </c>
      <c r="AI346" s="60"/>
      <c r="AJ346" s="140">
        <v>1.45</v>
      </c>
      <c r="AK346" s="140">
        <v>0.74</v>
      </c>
      <c r="AL346" s="140">
        <v>0</v>
      </c>
      <c r="AM346" s="44">
        <v>137674.35</v>
      </c>
      <c r="AO346" s="28">
        <v>69.39</v>
      </c>
      <c r="AP346" s="117">
        <v>35</v>
      </c>
      <c r="AQ346" s="117">
        <v>7.02</v>
      </c>
      <c r="AR346" s="44">
        <v>131305.99</v>
      </c>
      <c r="AS346" s="60"/>
      <c r="AT346" s="71">
        <v>1.45</v>
      </c>
      <c r="AU346" s="71">
        <v>1.33</v>
      </c>
      <c r="AV346" s="71">
        <v>0</v>
      </c>
      <c r="AW346" s="44">
        <v>187302.5</v>
      </c>
      <c r="AX346" s="60"/>
      <c r="AY346" s="140">
        <v>0.87</v>
      </c>
      <c r="AZ346" s="140">
        <v>0.44</v>
      </c>
      <c r="BA346" s="140">
        <v>0</v>
      </c>
      <c r="BB346" s="28">
        <v>76924.509999999995</v>
      </c>
      <c r="BC346" s="60"/>
      <c r="BD346" s="140">
        <v>2.91</v>
      </c>
      <c r="BE346" s="140">
        <v>1.48</v>
      </c>
      <c r="BF346" s="140">
        <v>0</v>
      </c>
      <c r="BG346" s="44">
        <v>115645.77</v>
      </c>
      <c r="BH346" s="60"/>
      <c r="BI346" s="139">
        <v>1.45</v>
      </c>
      <c r="BJ346" s="139">
        <v>0.74</v>
      </c>
      <c r="BK346" s="139">
        <v>0</v>
      </c>
      <c r="BL346" s="44">
        <v>156895.98000000001</v>
      </c>
      <c r="BM346" s="60"/>
      <c r="BN346" s="140">
        <v>2.1800000000000002</v>
      </c>
      <c r="BO346" s="140">
        <v>1.1100000000000001</v>
      </c>
      <c r="BP346" s="140">
        <v>0</v>
      </c>
      <c r="BQ346" s="139">
        <v>86668.47</v>
      </c>
      <c r="BR346" s="60"/>
      <c r="BS346" s="140">
        <v>1.45</v>
      </c>
      <c r="BT346" s="140">
        <v>0.74</v>
      </c>
      <c r="BU346" s="140">
        <v>0</v>
      </c>
      <c r="BV346" s="44">
        <v>237523.02</v>
      </c>
      <c r="BW346" s="60"/>
      <c r="BX346" s="140">
        <v>1.45</v>
      </c>
      <c r="BY346" s="140">
        <v>0.74</v>
      </c>
      <c r="BZ346" s="140">
        <v>0</v>
      </c>
      <c r="CA346" s="44">
        <v>204935.82</v>
      </c>
      <c r="CB346" s="60"/>
      <c r="CC346" s="140">
        <v>2.91</v>
      </c>
      <c r="CD346" s="140">
        <v>1.48</v>
      </c>
      <c r="CE346" s="140">
        <v>0</v>
      </c>
      <c r="CF346" s="44">
        <v>138772.29</v>
      </c>
      <c r="CG346" s="60"/>
      <c r="CH346" s="28">
        <v>5616326.4700000007</v>
      </c>
      <c r="CI346" s="60"/>
      <c r="CJ346" s="64">
        <v>5485020.4800000004</v>
      </c>
      <c r="CK346" s="124"/>
      <c r="CN346" s="151"/>
    </row>
    <row r="347" spans="1:92" x14ac:dyDescent="0.25">
      <c r="A347" s="116" t="s">
        <v>776</v>
      </c>
      <c r="B347" s="24" t="s">
        <v>777</v>
      </c>
      <c r="C347" s="27" t="s">
        <v>767</v>
      </c>
      <c r="D347" s="27" t="s">
        <v>120</v>
      </c>
      <c r="E347" s="139">
        <v>1012.75</v>
      </c>
      <c r="F347" s="68"/>
      <c r="G347" s="139">
        <v>417</v>
      </c>
      <c r="H347" s="139">
        <v>586</v>
      </c>
      <c r="I347" s="139">
        <v>586</v>
      </c>
      <c r="J347" s="68">
        <v>340</v>
      </c>
      <c r="K347" s="139">
        <v>665.25</v>
      </c>
      <c r="L347" s="139">
        <v>655.5</v>
      </c>
      <c r="M347" s="139">
        <v>347.5</v>
      </c>
      <c r="N347" s="139">
        <v>0</v>
      </c>
      <c r="O347" s="60"/>
      <c r="P347" s="132">
        <v>75.66699900299102</v>
      </c>
      <c r="Q347" s="132">
        <v>341.33300099700898</v>
      </c>
      <c r="R347" s="132">
        <v>106.33300099700897</v>
      </c>
      <c r="S347" s="132">
        <v>479.66699900299102</v>
      </c>
      <c r="T347" s="132">
        <v>0</v>
      </c>
      <c r="U347" s="132">
        <v>0</v>
      </c>
      <c r="V347" s="126"/>
      <c r="W347" s="140">
        <v>22.11</v>
      </c>
      <c r="X347" s="140">
        <v>24.5</v>
      </c>
      <c r="Y347" s="140">
        <v>0</v>
      </c>
      <c r="Z347" s="139">
        <v>2930137.65</v>
      </c>
      <c r="AA347" s="60"/>
      <c r="AB347" s="140">
        <v>9.32</v>
      </c>
      <c r="AC347" s="28">
        <v>586027.53</v>
      </c>
      <c r="AE347" s="140">
        <v>3.32</v>
      </c>
      <c r="AF347" s="140">
        <v>1.73</v>
      </c>
      <c r="AG347" s="140">
        <v>0</v>
      </c>
      <c r="AH347" s="44">
        <v>317468.25</v>
      </c>
      <c r="AI347" s="60"/>
      <c r="AJ347" s="140">
        <v>1.47</v>
      </c>
      <c r="AK347" s="140">
        <v>0.77</v>
      </c>
      <c r="AL347" s="140">
        <v>0</v>
      </c>
      <c r="AM347" s="44">
        <v>140817.60000000001</v>
      </c>
      <c r="AO347" s="28">
        <v>64.559999999999988</v>
      </c>
      <c r="AP347" s="117">
        <v>14.39</v>
      </c>
      <c r="AQ347" s="117">
        <v>7.18</v>
      </c>
      <c r="AR347" s="44">
        <v>100221.98</v>
      </c>
      <c r="AS347" s="60"/>
      <c r="AT347" s="71">
        <v>1.47</v>
      </c>
      <c r="AU347" s="71">
        <v>1.39</v>
      </c>
      <c r="AV347" s="71">
        <v>0</v>
      </c>
      <c r="AW347" s="44">
        <v>192692.5</v>
      </c>
      <c r="AX347" s="60"/>
      <c r="AY347" s="140">
        <v>0.88</v>
      </c>
      <c r="AZ347" s="140">
        <v>0.46</v>
      </c>
      <c r="BA347" s="140">
        <v>0</v>
      </c>
      <c r="BB347" s="28">
        <v>78686.14</v>
      </c>
      <c r="BC347" s="60"/>
      <c r="BD347" s="140">
        <v>2.95</v>
      </c>
      <c r="BE347" s="140">
        <v>1.54</v>
      </c>
      <c r="BF347" s="140">
        <v>0</v>
      </c>
      <c r="BG347" s="44">
        <v>118280.07</v>
      </c>
      <c r="BH347" s="60"/>
      <c r="BI347" s="139">
        <v>1.47</v>
      </c>
      <c r="BJ347" s="139">
        <v>0.77</v>
      </c>
      <c r="BK347" s="139">
        <v>0</v>
      </c>
      <c r="BL347" s="44">
        <v>160478.07999999999</v>
      </c>
      <c r="BM347" s="60"/>
      <c r="BN347" s="140">
        <v>2.21</v>
      </c>
      <c r="BO347" s="140">
        <v>1.1499999999999999</v>
      </c>
      <c r="BP347" s="140">
        <v>0</v>
      </c>
      <c r="BQ347" s="139">
        <v>88512.48</v>
      </c>
      <c r="BR347" s="60"/>
      <c r="BS347" s="140">
        <v>1.47</v>
      </c>
      <c r="BT347" s="140">
        <v>0.77</v>
      </c>
      <c r="BU347" s="140">
        <v>0</v>
      </c>
      <c r="BV347" s="44">
        <v>242945.92000000001</v>
      </c>
      <c r="BW347" s="60"/>
      <c r="BX347" s="140">
        <v>1.47</v>
      </c>
      <c r="BY347" s="140">
        <v>0.77</v>
      </c>
      <c r="BZ347" s="140">
        <v>0</v>
      </c>
      <c r="CA347" s="44">
        <v>209614.72</v>
      </c>
      <c r="CB347" s="60"/>
      <c r="CC347" s="140">
        <v>2.95</v>
      </c>
      <c r="CD347" s="140">
        <v>1.54</v>
      </c>
      <c r="CE347" s="140">
        <v>0</v>
      </c>
      <c r="CF347" s="44">
        <v>141933.39000000001</v>
      </c>
      <c r="CG347" s="60"/>
      <c r="CH347" s="28">
        <v>5307816.3100000005</v>
      </c>
      <c r="CI347" s="60"/>
      <c r="CJ347" s="64">
        <v>5207594.33</v>
      </c>
      <c r="CK347" s="124"/>
      <c r="CN347" s="151"/>
    </row>
    <row r="348" spans="1:92" x14ac:dyDescent="0.25">
      <c r="A348" s="116" t="s">
        <v>778</v>
      </c>
      <c r="B348" s="24" t="s">
        <v>779</v>
      </c>
      <c r="C348" s="27" t="s">
        <v>767</v>
      </c>
      <c r="D348" s="27" t="s">
        <v>120</v>
      </c>
      <c r="E348" s="139">
        <v>642.63</v>
      </c>
      <c r="F348" s="68"/>
      <c r="G348" s="139">
        <v>275.98999999999995</v>
      </c>
      <c r="H348" s="139">
        <v>355.14</v>
      </c>
      <c r="I348" s="139">
        <v>355.14</v>
      </c>
      <c r="J348" s="68">
        <v>341</v>
      </c>
      <c r="K348" s="139">
        <v>429.65</v>
      </c>
      <c r="L348" s="139">
        <v>418.15</v>
      </c>
      <c r="M348" s="139">
        <v>212.98</v>
      </c>
      <c r="N348" s="139">
        <v>0</v>
      </c>
      <c r="O348" s="60"/>
      <c r="P348" s="132">
        <v>125.06637301348376</v>
      </c>
      <c r="Q348" s="132">
        <v>150.92362698651618</v>
      </c>
      <c r="R348" s="132">
        <v>160.93362698651626</v>
      </c>
      <c r="S348" s="132">
        <v>194.20637301348373</v>
      </c>
      <c r="T348" s="132">
        <v>0</v>
      </c>
      <c r="U348" s="132">
        <v>0</v>
      </c>
      <c r="V348" s="126"/>
      <c r="W348" s="140">
        <v>15.88</v>
      </c>
      <c r="X348" s="140">
        <v>15.81</v>
      </c>
      <c r="Y348" s="140">
        <v>0</v>
      </c>
      <c r="Z348" s="139">
        <v>1992191.85</v>
      </c>
      <c r="AA348" s="60"/>
      <c r="AB348" s="140">
        <v>6.33</v>
      </c>
      <c r="AC348" s="28">
        <v>398438.37</v>
      </c>
      <c r="AE348" s="140">
        <v>2.14</v>
      </c>
      <c r="AF348" s="140">
        <v>1.06</v>
      </c>
      <c r="AG348" s="140">
        <v>0</v>
      </c>
      <c r="AH348" s="44">
        <v>201168</v>
      </c>
      <c r="AI348" s="60"/>
      <c r="AJ348" s="140">
        <v>0.95</v>
      </c>
      <c r="AK348" s="140">
        <v>0.47</v>
      </c>
      <c r="AL348" s="140">
        <v>0</v>
      </c>
      <c r="AM348" s="44">
        <v>89268.3</v>
      </c>
      <c r="AO348" s="28">
        <v>43.490000000000009</v>
      </c>
      <c r="AP348" s="117">
        <v>16.2</v>
      </c>
      <c r="AQ348" s="117">
        <v>4.55</v>
      </c>
      <c r="AR348" s="44">
        <v>75342.789999999994</v>
      </c>
      <c r="AS348" s="60"/>
      <c r="AT348" s="71">
        <v>0.95</v>
      </c>
      <c r="AU348" s="71">
        <v>0.85</v>
      </c>
      <c r="AV348" s="71">
        <v>0</v>
      </c>
      <c r="AW348" s="44">
        <v>121275</v>
      </c>
      <c r="AX348" s="60"/>
      <c r="AY348" s="140">
        <v>0.56999999999999995</v>
      </c>
      <c r="AZ348" s="140">
        <v>0.28000000000000003</v>
      </c>
      <c r="BA348" s="140">
        <v>0</v>
      </c>
      <c r="BB348" s="28">
        <v>49912.85</v>
      </c>
      <c r="BC348" s="60"/>
      <c r="BD348" s="140">
        <v>1.9</v>
      </c>
      <c r="BE348" s="140">
        <v>0.94</v>
      </c>
      <c r="BF348" s="140">
        <v>0</v>
      </c>
      <c r="BG348" s="44">
        <v>74814.12</v>
      </c>
      <c r="BH348" s="60"/>
      <c r="BI348" s="139">
        <v>0.95</v>
      </c>
      <c r="BJ348" s="139">
        <v>0.47</v>
      </c>
      <c r="BK348" s="139">
        <v>0</v>
      </c>
      <c r="BL348" s="44">
        <v>101731.64</v>
      </c>
      <c r="BM348" s="60"/>
      <c r="BN348" s="140">
        <v>1.43</v>
      </c>
      <c r="BO348" s="140">
        <v>0.7</v>
      </c>
      <c r="BP348" s="140">
        <v>0</v>
      </c>
      <c r="BQ348" s="139">
        <v>56110.59</v>
      </c>
      <c r="BR348" s="60"/>
      <c r="BS348" s="140">
        <v>0.95</v>
      </c>
      <c r="BT348" s="140">
        <v>0.47</v>
      </c>
      <c r="BU348" s="140">
        <v>0</v>
      </c>
      <c r="BV348" s="44">
        <v>154010.35999999999</v>
      </c>
      <c r="BW348" s="60"/>
      <c r="BX348" s="140">
        <v>0.95</v>
      </c>
      <c r="BY348" s="140">
        <v>0.47</v>
      </c>
      <c r="BZ348" s="140">
        <v>0</v>
      </c>
      <c r="CA348" s="44">
        <v>132880.76</v>
      </c>
      <c r="CB348" s="60"/>
      <c r="CC348" s="140">
        <v>1.9</v>
      </c>
      <c r="CD348" s="140">
        <v>0.94</v>
      </c>
      <c r="CE348" s="140">
        <v>0</v>
      </c>
      <c r="CF348" s="44">
        <v>89775.24</v>
      </c>
      <c r="CG348" s="60"/>
      <c r="CH348" s="28">
        <v>3536919.87</v>
      </c>
      <c r="CI348" s="60"/>
      <c r="CJ348" s="64">
        <v>3461577.08</v>
      </c>
      <c r="CK348" s="124"/>
      <c r="CN348" s="151"/>
    </row>
    <row r="349" spans="1:92" x14ac:dyDescent="0.25">
      <c r="A349" s="116" t="s">
        <v>780</v>
      </c>
      <c r="B349" s="24" t="s">
        <v>781</v>
      </c>
      <c r="C349" s="27" t="s">
        <v>767</v>
      </c>
      <c r="D349" s="27" t="s">
        <v>120</v>
      </c>
      <c r="E349" s="139">
        <v>654.22</v>
      </c>
      <c r="F349" s="68"/>
      <c r="G349" s="139">
        <v>274.99</v>
      </c>
      <c r="H349" s="139">
        <v>373.81999999999994</v>
      </c>
      <c r="I349" s="139">
        <v>373.81999999999994</v>
      </c>
      <c r="J349" s="68">
        <v>342</v>
      </c>
      <c r="K349" s="139">
        <v>427.72999999999996</v>
      </c>
      <c r="L349" s="139">
        <v>422.32</v>
      </c>
      <c r="M349" s="139">
        <v>226.48999999999998</v>
      </c>
      <c r="N349" s="139">
        <v>0</v>
      </c>
      <c r="O349" s="60"/>
      <c r="P349" s="132">
        <v>82.224472495800015</v>
      </c>
      <c r="Q349" s="132">
        <v>192.76552750420001</v>
      </c>
      <c r="R349" s="132">
        <v>111.77552750419999</v>
      </c>
      <c r="S349" s="132">
        <v>262.04447249579994</v>
      </c>
      <c r="T349" s="132">
        <v>0</v>
      </c>
      <c r="U349" s="132">
        <v>0</v>
      </c>
      <c r="V349" s="126"/>
      <c r="W349" s="140">
        <v>15.11</v>
      </c>
      <c r="X349" s="140">
        <v>16.07</v>
      </c>
      <c r="Y349" s="140">
        <v>0</v>
      </c>
      <c r="Z349" s="139">
        <v>1960130.7</v>
      </c>
      <c r="AA349" s="60"/>
      <c r="AB349" s="140">
        <v>6.23</v>
      </c>
      <c r="AC349" s="28">
        <v>392026.14</v>
      </c>
      <c r="AE349" s="140">
        <v>2.13</v>
      </c>
      <c r="AF349" s="140">
        <v>1.1299999999999999</v>
      </c>
      <c r="AG349" s="140">
        <v>0</v>
      </c>
      <c r="AH349" s="44">
        <v>204939.9</v>
      </c>
      <c r="AI349" s="60"/>
      <c r="AJ349" s="140">
        <v>0.95</v>
      </c>
      <c r="AK349" s="140">
        <v>0.5</v>
      </c>
      <c r="AL349" s="140">
        <v>0</v>
      </c>
      <c r="AM349" s="44">
        <v>91154.25</v>
      </c>
      <c r="AO349" s="28">
        <v>42.99</v>
      </c>
      <c r="AP349" s="117">
        <v>12.600000000000001</v>
      </c>
      <c r="AQ349" s="117">
        <v>4.63</v>
      </c>
      <c r="AR349" s="44">
        <v>70359.710000000006</v>
      </c>
      <c r="AS349" s="60"/>
      <c r="AT349" s="71">
        <v>0.95</v>
      </c>
      <c r="AU349" s="71">
        <v>0.9</v>
      </c>
      <c r="AV349" s="71">
        <v>0</v>
      </c>
      <c r="AW349" s="44">
        <v>124643.75</v>
      </c>
      <c r="AX349" s="60"/>
      <c r="AY349" s="140">
        <v>0.56999999999999995</v>
      </c>
      <c r="AZ349" s="140">
        <v>0.3</v>
      </c>
      <c r="BA349" s="140">
        <v>0</v>
      </c>
      <c r="BB349" s="28">
        <v>51087.27</v>
      </c>
      <c r="BC349" s="60"/>
      <c r="BD349" s="140">
        <v>1.9</v>
      </c>
      <c r="BE349" s="140">
        <v>1</v>
      </c>
      <c r="BF349" s="140">
        <v>0</v>
      </c>
      <c r="BG349" s="44">
        <v>76394.7</v>
      </c>
      <c r="BH349" s="60"/>
      <c r="BI349" s="139">
        <v>0.95</v>
      </c>
      <c r="BJ349" s="139">
        <v>0.5</v>
      </c>
      <c r="BK349" s="139">
        <v>0</v>
      </c>
      <c r="BL349" s="44">
        <v>103880.9</v>
      </c>
      <c r="BM349" s="60"/>
      <c r="BN349" s="140">
        <v>1.42</v>
      </c>
      <c r="BO349" s="140">
        <v>0.75</v>
      </c>
      <c r="BP349" s="140">
        <v>0</v>
      </c>
      <c r="BQ349" s="139">
        <v>57164.31</v>
      </c>
      <c r="BR349" s="60"/>
      <c r="BS349" s="140">
        <v>0.95</v>
      </c>
      <c r="BT349" s="140">
        <v>0.5</v>
      </c>
      <c r="BU349" s="140">
        <v>0</v>
      </c>
      <c r="BV349" s="44">
        <v>157264.1</v>
      </c>
      <c r="BW349" s="60"/>
      <c r="BX349" s="140">
        <v>0.95</v>
      </c>
      <c r="BY349" s="140">
        <v>0.5</v>
      </c>
      <c r="BZ349" s="140">
        <v>0</v>
      </c>
      <c r="CA349" s="44">
        <v>135688.1</v>
      </c>
      <c r="CB349" s="60"/>
      <c r="CC349" s="140">
        <v>1.9</v>
      </c>
      <c r="CD349" s="140">
        <v>1</v>
      </c>
      <c r="CE349" s="140">
        <v>0</v>
      </c>
      <c r="CF349" s="44">
        <v>91671.9</v>
      </c>
      <c r="CG349" s="60"/>
      <c r="CH349" s="28">
        <v>3516405.7299999995</v>
      </c>
      <c r="CI349" s="60"/>
      <c r="CJ349" s="64">
        <v>3446046.0199999996</v>
      </c>
      <c r="CK349" s="124"/>
      <c r="CN349" s="151"/>
    </row>
    <row r="350" spans="1:92" x14ac:dyDescent="0.25">
      <c r="A350" s="116" t="s">
        <v>782</v>
      </c>
      <c r="B350" s="24" t="s">
        <v>783</v>
      </c>
      <c r="C350" s="27" t="s">
        <v>767</v>
      </c>
      <c r="D350" s="27" t="s">
        <v>120</v>
      </c>
      <c r="E350" s="139">
        <v>1327.75</v>
      </c>
      <c r="F350" s="68"/>
      <c r="G350" s="139">
        <v>522.75</v>
      </c>
      <c r="H350" s="139">
        <v>790.5</v>
      </c>
      <c r="I350" s="139">
        <v>790.5</v>
      </c>
      <c r="J350" s="68">
        <v>343</v>
      </c>
      <c r="K350" s="139">
        <v>846.75</v>
      </c>
      <c r="L350" s="139">
        <v>832.25</v>
      </c>
      <c r="M350" s="139">
        <v>481</v>
      </c>
      <c r="N350" s="139">
        <v>0</v>
      </c>
      <c r="O350" s="60"/>
      <c r="P350" s="132">
        <v>113.84466019417476</v>
      </c>
      <c r="Q350" s="132">
        <v>408.90533980582524</v>
      </c>
      <c r="R350" s="132">
        <v>172.15533980582524</v>
      </c>
      <c r="S350" s="132">
        <v>618.34466019417482</v>
      </c>
      <c r="T350" s="132">
        <v>0</v>
      </c>
      <c r="U350" s="132">
        <v>0</v>
      </c>
      <c r="V350" s="126"/>
      <c r="W350" s="140">
        <v>28.03</v>
      </c>
      <c r="X350" s="140">
        <v>33.340000000000003</v>
      </c>
      <c r="Y350" s="140">
        <v>0</v>
      </c>
      <c r="Z350" s="139">
        <v>3858025.05</v>
      </c>
      <c r="AA350" s="60"/>
      <c r="AB350" s="140">
        <v>12.27</v>
      </c>
      <c r="AC350" s="28">
        <v>771605.01</v>
      </c>
      <c r="AE350" s="140">
        <v>4.2300000000000004</v>
      </c>
      <c r="AF350" s="140">
        <v>2.4</v>
      </c>
      <c r="AG350" s="140">
        <v>0</v>
      </c>
      <c r="AH350" s="44">
        <v>416794.95</v>
      </c>
      <c r="AI350" s="60"/>
      <c r="AJ350" s="140">
        <v>1.88</v>
      </c>
      <c r="AK350" s="140">
        <v>1.06</v>
      </c>
      <c r="AL350" s="140">
        <v>0</v>
      </c>
      <c r="AM350" s="44">
        <v>184823.1</v>
      </c>
      <c r="AO350" s="28">
        <v>84.970000000000013</v>
      </c>
      <c r="AP350" s="117">
        <v>17.66</v>
      </c>
      <c r="AQ350" s="117">
        <v>9.41</v>
      </c>
      <c r="AR350" s="44">
        <v>130319.64</v>
      </c>
      <c r="AS350" s="60"/>
      <c r="AT350" s="71">
        <v>1.88</v>
      </c>
      <c r="AU350" s="71">
        <v>1.92</v>
      </c>
      <c r="AV350" s="71">
        <v>0</v>
      </c>
      <c r="AW350" s="44">
        <v>256025</v>
      </c>
      <c r="AX350" s="60"/>
      <c r="AY350" s="140">
        <v>1.1200000000000001</v>
      </c>
      <c r="AZ350" s="140">
        <v>0.64</v>
      </c>
      <c r="BA350" s="140">
        <v>0</v>
      </c>
      <c r="BB350" s="28">
        <v>103348.96</v>
      </c>
      <c r="BC350" s="60"/>
      <c r="BD350" s="140">
        <v>3.76</v>
      </c>
      <c r="BE350" s="140">
        <v>2.13</v>
      </c>
      <c r="BF350" s="140">
        <v>0</v>
      </c>
      <c r="BG350" s="44">
        <v>155160.26999999999</v>
      </c>
      <c r="BH350" s="60"/>
      <c r="BI350" s="139">
        <v>1.88</v>
      </c>
      <c r="BJ350" s="139">
        <v>1.06</v>
      </c>
      <c r="BK350" s="139">
        <v>0</v>
      </c>
      <c r="BL350" s="44">
        <v>210627.48</v>
      </c>
      <c r="BM350" s="60"/>
      <c r="BN350" s="140">
        <v>2.82</v>
      </c>
      <c r="BO350" s="140">
        <v>1.6</v>
      </c>
      <c r="BP350" s="140">
        <v>0</v>
      </c>
      <c r="BQ350" s="139">
        <v>116436.06</v>
      </c>
      <c r="BR350" s="60"/>
      <c r="BS350" s="140">
        <v>1.88</v>
      </c>
      <c r="BT350" s="140">
        <v>1.06</v>
      </c>
      <c r="BU350" s="140">
        <v>0</v>
      </c>
      <c r="BV350" s="44">
        <v>318866.52</v>
      </c>
      <c r="BW350" s="60"/>
      <c r="BX350" s="140">
        <v>1.88</v>
      </c>
      <c r="BY350" s="140">
        <v>1.06</v>
      </c>
      <c r="BZ350" s="140">
        <v>0</v>
      </c>
      <c r="CA350" s="44">
        <v>275119.32</v>
      </c>
      <c r="CB350" s="60"/>
      <c r="CC350" s="140">
        <v>3.76</v>
      </c>
      <c r="CD350" s="140">
        <v>2.13</v>
      </c>
      <c r="CE350" s="140">
        <v>0</v>
      </c>
      <c r="CF350" s="44">
        <v>186188.79</v>
      </c>
      <c r="CG350" s="60"/>
      <c r="CH350" s="28">
        <v>6983340.1499999994</v>
      </c>
      <c r="CI350" s="60"/>
      <c r="CJ350" s="64">
        <v>6853020.5099999998</v>
      </c>
      <c r="CK350" s="124"/>
      <c r="CN350" s="151"/>
    </row>
    <row r="351" spans="1:92" x14ac:dyDescent="0.25">
      <c r="A351" s="116" t="s">
        <v>784</v>
      </c>
      <c r="B351" s="24" t="s">
        <v>785</v>
      </c>
      <c r="C351" s="27" t="s">
        <v>767</v>
      </c>
      <c r="D351" s="27" t="s">
        <v>120</v>
      </c>
      <c r="E351" s="139">
        <v>2409.4699999999998</v>
      </c>
      <c r="F351" s="68"/>
      <c r="G351" s="139">
        <v>969.81999999999994</v>
      </c>
      <c r="H351" s="139">
        <v>1412.15</v>
      </c>
      <c r="I351" s="139">
        <v>1412.15</v>
      </c>
      <c r="J351" s="68">
        <v>344</v>
      </c>
      <c r="K351" s="139">
        <v>1571.81</v>
      </c>
      <c r="L351" s="139">
        <v>1544.31</v>
      </c>
      <c r="M351" s="139">
        <v>837.66000000000008</v>
      </c>
      <c r="N351" s="139">
        <v>0</v>
      </c>
      <c r="O351" s="60"/>
      <c r="P351" s="132">
        <v>761.77836832537764</v>
      </c>
      <c r="Q351" s="132">
        <v>208.04163167462229</v>
      </c>
      <c r="R351" s="132">
        <v>1109.2216316746224</v>
      </c>
      <c r="S351" s="132">
        <v>302.92836832537773</v>
      </c>
      <c r="T351" s="132">
        <v>0</v>
      </c>
      <c r="U351" s="132">
        <v>0</v>
      </c>
      <c r="V351" s="126"/>
      <c r="W351" s="140">
        <v>61.18</v>
      </c>
      <c r="X351" s="140">
        <v>67.569999999999993</v>
      </c>
      <c r="Y351" s="140">
        <v>0</v>
      </c>
      <c r="Z351" s="139">
        <v>8093868.75</v>
      </c>
      <c r="AA351" s="60"/>
      <c r="AB351" s="140">
        <v>25.75</v>
      </c>
      <c r="AC351" s="28">
        <v>1618773.75</v>
      </c>
      <c r="AE351" s="140">
        <v>7.85</v>
      </c>
      <c r="AF351" s="140">
        <v>4.18</v>
      </c>
      <c r="AG351" s="140">
        <v>0</v>
      </c>
      <c r="AH351" s="44">
        <v>756265.95</v>
      </c>
      <c r="AI351" s="60"/>
      <c r="AJ351" s="140">
        <v>3.49</v>
      </c>
      <c r="AK351" s="140">
        <v>1.86</v>
      </c>
      <c r="AL351" s="140">
        <v>0</v>
      </c>
      <c r="AM351" s="44">
        <v>336327.75</v>
      </c>
      <c r="AO351" s="28">
        <v>175.08000000000004</v>
      </c>
      <c r="AP351" s="117">
        <v>89.649999999999991</v>
      </c>
      <c r="AQ351" s="117">
        <v>17.079999999999998</v>
      </c>
      <c r="AR351" s="44">
        <v>332634.61</v>
      </c>
      <c r="AS351" s="60"/>
      <c r="AT351" s="71">
        <v>3.49</v>
      </c>
      <c r="AU351" s="71">
        <v>3.35</v>
      </c>
      <c r="AV351" s="71">
        <v>0</v>
      </c>
      <c r="AW351" s="44">
        <v>460845</v>
      </c>
      <c r="AX351" s="60"/>
      <c r="AY351" s="140">
        <v>2.09</v>
      </c>
      <c r="AZ351" s="140">
        <v>1.1100000000000001</v>
      </c>
      <c r="BA351" s="140">
        <v>0</v>
      </c>
      <c r="BB351" s="28">
        <v>187907.20000000001</v>
      </c>
      <c r="BC351" s="60"/>
      <c r="BD351" s="140">
        <v>6.98</v>
      </c>
      <c r="BE351" s="140">
        <v>3.72</v>
      </c>
      <c r="BF351" s="140">
        <v>0</v>
      </c>
      <c r="BG351" s="44">
        <v>281870.09999999998</v>
      </c>
      <c r="BH351" s="60"/>
      <c r="BI351" s="139">
        <v>3.49</v>
      </c>
      <c r="BJ351" s="139">
        <v>1.86</v>
      </c>
      <c r="BK351" s="139">
        <v>0</v>
      </c>
      <c r="BL351" s="44">
        <v>383284.7</v>
      </c>
      <c r="BM351" s="60"/>
      <c r="BN351" s="140">
        <v>5.23</v>
      </c>
      <c r="BO351" s="140">
        <v>2.79</v>
      </c>
      <c r="BP351" s="140">
        <v>0</v>
      </c>
      <c r="BQ351" s="139">
        <v>211270.86</v>
      </c>
      <c r="BR351" s="60"/>
      <c r="BS351" s="140">
        <v>3.49</v>
      </c>
      <c r="BT351" s="140">
        <v>1.86</v>
      </c>
      <c r="BU351" s="140">
        <v>0</v>
      </c>
      <c r="BV351" s="44">
        <v>580250.30000000005</v>
      </c>
      <c r="BW351" s="60"/>
      <c r="BX351" s="140">
        <v>3.49</v>
      </c>
      <c r="BY351" s="140">
        <v>1.86</v>
      </c>
      <c r="BZ351" s="140">
        <v>0</v>
      </c>
      <c r="CA351" s="44">
        <v>500642.3</v>
      </c>
      <c r="CB351" s="60"/>
      <c r="CC351" s="140">
        <v>6.98</v>
      </c>
      <c r="CD351" s="140">
        <v>3.72</v>
      </c>
      <c r="CE351" s="140">
        <v>0</v>
      </c>
      <c r="CF351" s="44">
        <v>338237.7</v>
      </c>
      <c r="CG351" s="60"/>
      <c r="CH351" s="28">
        <v>14082178.969999999</v>
      </c>
      <c r="CI351" s="60"/>
      <c r="CJ351" s="64">
        <v>13749544.359999999</v>
      </c>
      <c r="CK351" s="124"/>
      <c r="CN351" s="151"/>
    </row>
    <row r="352" spans="1:92" x14ac:dyDescent="0.25">
      <c r="A352" s="116" t="s">
        <v>786</v>
      </c>
      <c r="B352" s="24" t="s">
        <v>787</v>
      </c>
      <c r="C352" s="27" t="s">
        <v>767</v>
      </c>
      <c r="D352" s="27" t="s">
        <v>120</v>
      </c>
      <c r="E352" s="139">
        <v>1770.31</v>
      </c>
      <c r="F352" s="68"/>
      <c r="G352" s="139">
        <v>736.66000000000008</v>
      </c>
      <c r="H352" s="139">
        <v>1013.32</v>
      </c>
      <c r="I352" s="139">
        <v>1013.32</v>
      </c>
      <c r="J352" s="68">
        <v>345</v>
      </c>
      <c r="K352" s="139">
        <v>1145.98</v>
      </c>
      <c r="L352" s="139">
        <v>1125.6500000000001</v>
      </c>
      <c r="M352" s="139">
        <v>624.33000000000004</v>
      </c>
      <c r="N352" s="139">
        <v>0</v>
      </c>
      <c r="O352" s="60"/>
      <c r="P352" s="132">
        <v>406.77988194150794</v>
      </c>
      <c r="Q352" s="132">
        <v>329.88011805849214</v>
      </c>
      <c r="R352" s="132">
        <v>559.5501180584921</v>
      </c>
      <c r="S352" s="132">
        <v>453.76988194150795</v>
      </c>
      <c r="T352" s="132">
        <v>0</v>
      </c>
      <c r="U352" s="132">
        <v>0</v>
      </c>
      <c r="V352" s="126"/>
      <c r="W352" s="140">
        <v>43.61</v>
      </c>
      <c r="X352" s="140">
        <v>46.12</v>
      </c>
      <c r="Y352" s="140">
        <v>0</v>
      </c>
      <c r="Z352" s="139">
        <v>5640876.4500000002</v>
      </c>
      <c r="AA352" s="60"/>
      <c r="AB352" s="140">
        <v>17.940000000000001</v>
      </c>
      <c r="AC352" s="28">
        <v>1128175.29</v>
      </c>
      <c r="AE352" s="140">
        <v>5.72</v>
      </c>
      <c r="AF352" s="140">
        <v>3.12</v>
      </c>
      <c r="AG352" s="140">
        <v>0</v>
      </c>
      <c r="AH352" s="44">
        <v>555726.6</v>
      </c>
      <c r="AI352" s="60"/>
      <c r="AJ352" s="140">
        <v>2.54</v>
      </c>
      <c r="AK352" s="140">
        <v>1.38</v>
      </c>
      <c r="AL352" s="140">
        <v>0</v>
      </c>
      <c r="AM352" s="44">
        <v>246430.8</v>
      </c>
      <c r="AO352" s="28">
        <v>122.77999999999999</v>
      </c>
      <c r="AP352" s="117">
        <v>60.519999999999996</v>
      </c>
      <c r="AQ352" s="117">
        <v>12.55</v>
      </c>
      <c r="AR352" s="44">
        <v>230671.56</v>
      </c>
      <c r="AS352" s="60"/>
      <c r="AT352" s="71">
        <v>2.54</v>
      </c>
      <c r="AU352" s="71">
        <v>2.4900000000000002</v>
      </c>
      <c r="AV352" s="71">
        <v>0</v>
      </c>
      <c r="AW352" s="44">
        <v>338896.25</v>
      </c>
      <c r="AX352" s="60"/>
      <c r="AY352" s="140">
        <v>1.52</v>
      </c>
      <c r="AZ352" s="140">
        <v>0.83</v>
      </c>
      <c r="BA352" s="140">
        <v>0</v>
      </c>
      <c r="BB352" s="28">
        <v>137994.35</v>
      </c>
      <c r="BC352" s="60"/>
      <c r="BD352" s="140">
        <v>5.09</v>
      </c>
      <c r="BE352" s="140">
        <v>2.77</v>
      </c>
      <c r="BF352" s="140">
        <v>0</v>
      </c>
      <c r="BG352" s="44">
        <v>207055.98</v>
      </c>
      <c r="BH352" s="60"/>
      <c r="BI352" s="139">
        <v>2.54</v>
      </c>
      <c r="BJ352" s="139">
        <v>1.38</v>
      </c>
      <c r="BK352" s="139">
        <v>0</v>
      </c>
      <c r="BL352" s="44">
        <v>280836.64</v>
      </c>
      <c r="BM352" s="60"/>
      <c r="BN352" s="140">
        <v>3.81</v>
      </c>
      <c r="BO352" s="140">
        <v>2.08</v>
      </c>
      <c r="BP352" s="140">
        <v>0</v>
      </c>
      <c r="BQ352" s="139">
        <v>155160.26999999999</v>
      </c>
      <c r="BR352" s="60"/>
      <c r="BS352" s="140">
        <v>2.54</v>
      </c>
      <c r="BT352" s="140">
        <v>1.38</v>
      </c>
      <c r="BU352" s="140">
        <v>0</v>
      </c>
      <c r="BV352" s="44">
        <v>425155.36</v>
      </c>
      <c r="BW352" s="60"/>
      <c r="BX352" s="140">
        <v>2.54</v>
      </c>
      <c r="BY352" s="140">
        <v>1.38</v>
      </c>
      <c r="BZ352" s="140">
        <v>0</v>
      </c>
      <c r="CA352" s="44">
        <v>366825.76</v>
      </c>
      <c r="CB352" s="60"/>
      <c r="CC352" s="140">
        <v>5.09</v>
      </c>
      <c r="CD352" s="140">
        <v>2.77</v>
      </c>
      <c r="CE352" s="140">
        <v>0</v>
      </c>
      <c r="CF352" s="44">
        <v>248462.46</v>
      </c>
      <c r="CG352" s="60"/>
      <c r="CH352" s="28">
        <v>9962267.7699999996</v>
      </c>
      <c r="CI352" s="60"/>
      <c r="CJ352" s="64">
        <v>9731596.209999999</v>
      </c>
      <c r="CK352" s="124"/>
      <c r="CN352" s="151"/>
    </row>
    <row r="353" spans="1:92" x14ac:dyDescent="0.25">
      <c r="A353" s="116" t="s">
        <v>788</v>
      </c>
      <c r="B353" s="24" t="s">
        <v>789</v>
      </c>
      <c r="C353" s="27" t="s">
        <v>767</v>
      </c>
      <c r="D353" s="27" t="s">
        <v>120</v>
      </c>
      <c r="E353" s="139">
        <v>1476.81</v>
      </c>
      <c r="F353" s="68"/>
      <c r="G353" s="139">
        <v>623.33000000000004</v>
      </c>
      <c r="H353" s="139">
        <v>839.98</v>
      </c>
      <c r="I353" s="139">
        <v>839.98</v>
      </c>
      <c r="J353" s="68">
        <v>346</v>
      </c>
      <c r="K353" s="139">
        <v>967.32</v>
      </c>
      <c r="L353" s="139">
        <v>953.82</v>
      </c>
      <c r="M353" s="139">
        <v>509.49</v>
      </c>
      <c r="N353" s="139">
        <v>0</v>
      </c>
      <c r="O353" s="60"/>
      <c r="P353" s="132">
        <v>363.06924636611524</v>
      </c>
      <c r="Q353" s="132">
        <v>260.2607536338848</v>
      </c>
      <c r="R353" s="132">
        <v>489.26075363388492</v>
      </c>
      <c r="S353" s="132">
        <v>350.7192463661151</v>
      </c>
      <c r="T353" s="132">
        <v>0</v>
      </c>
      <c r="U353" s="132">
        <v>0</v>
      </c>
      <c r="V353" s="126"/>
      <c r="W353" s="140">
        <v>37.21</v>
      </c>
      <c r="X353" s="140">
        <v>38.49</v>
      </c>
      <c r="Y353" s="140">
        <v>0</v>
      </c>
      <c r="Z353" s="139">
        <v>4758880.5</v>
      </c>
      <c r="AA353" s="60"/>
      <c r="AB353" s="140">
        <v>15.14</v>
      </c>
      <c r="AC353" s="28">
        <v>951776.1</v>
      </c>
      <c r="AE353" s="140">
        <v>4.83</v>
      </c>
      <c r="AF353" s="140">
        <v>2.54</v>
      </c>
      <c r="AG353" s="140">
        <v>0</v>
      </c>
      <c r="AH353" s="44">
        <v>463315.05</v>
      </c>
      <c r="AI353" s="60"/>
      <c r="AJ353" s="140">
        <v>2.14</v>
      </c>
      <c r="AK353" s="140">
        <v>1.1299999999999999</v>
      </c>
      <c r="AL353" s="140">
        <v>0</v>
      </c>
      <c r="AM353" s="44">
        <v>205568.55</v>
      </c>
      <c r="AO353" s="28">
        <v>103.43</v>
      </c>
      <c r="AP353" s="117">
        <v>41.72</v>
      </c>
      <c r="AQ353" s="117">
        <v>10.47</v>
      </c>
      <c r="AR353" s="44">
        <v>182922.51</v>
      </c>
      <c r="AS353" s="60"/>
      <c r="AT353" s="71">
        <v>2.14</v>
      </c>
      <c r="AU353" s="71">
        <v>2.0299999999999998</v>
      </c>
      <c r="AV353" s="71">
        <v>0</v>
      </c>
      <c r="AW353" s="44">
        <v>280953.75</v>
      </c>
      <c r="AX353" s="60"/>
      <c r="AY353" s="140">
        <v>1.28</v>
      </c>
      <c r="AZ353" s="140">
        <v>0.67</v>
      </c>
      <c r="BA353" s="140">
        <v>0</v>
      </c>
      <c r="BB353" s="28">
        <v>114505.95</v>
      </c>
      <c r="BC353" s="60"/>
      <c r="BD353" s="140">
        <v>4.29</v>
      </c>
      <c r="BE353" s="140">
        <v>2.2599999999999998</v>
      </c>
      <c r="BF353" s="140">
        <v>0</v>
      </c>
      <c r="BG353" s="44">
        <v>172546.65</v>
      </c>
      <c r="BH353" s="60"/>
      <c r="BI353" s="139">
        <v>2.14</v>
      </c>
      <c r="BJ353" s="139">
        <v>1.1299999999999999</v>
      </c>
      <c r="BK353" s="139">
        <v>0</v>
      </c>
      <c r="BL353" s="44">
        <v>234269.34</v>
      </c>
      <c r="BM353" s="60"/>
      <c r="BN353" s="140">
        <v>3.22</v>
      </c>
      <c r="BO353" s="140">
        <v>1.69</v>
      </c>
      <c r="BP353" s="140">
        <v>0</v>
      </c>
      <c r="BQ353" s="139">
        <v>129344.13</v>
      </c>
      <c r="BR353" s="60"/>
      <c r="BS353" s="140">
        <v>2.14</v>
      </c>
      <c r="BT353" s="140">
        <v>1.1299999999999999</v>
      </c>
      <c r="BU353" s="140">
        <v>0</v>
      </c>
      <c r="BV353" s="44">
        <v>354657.66</v>
      </c>
      <c r="BW353" s="60"/>
      <c r="BX353" s="140">
        <v>2.14</v>
      </c>
      <c r="BY353" s="140">
        <v>1.1299999999999999</v>
      </c>
      <c r="BZ353" s="140">
        <v>0</v>
      </c>
      <c r="CA353" s="44">
        <v>306000.06</v>
      </c>
      <c r="CB353" s="60"/>
      <c r="CC353" s="140">
        <v>4.29</v>
      </c>
      <c r="CD353" s="140">
        <v>2.2599999999999998</v>
      </c>
      <c r="CE353" s="140">
        <v>0</v>
      </c>
      <c r="CF353" s="44">
        <v>207052.05</v>
      </c>
      <c r="CG353" s="60"/>
      <c r="CH353" s="28">
        <v>8361792.2999999998</v>
      </c>
      <c r="CI353" s="60"/>
      <c r="CJ353" s="64">
        <v>8178869.79</v>
      </c>
      <c r="CK353" s="124"/>
      <c r="CN353" s="151"/>
    </row>
    <row r="354" spans="1:92" x14ac:dyDescent="0.25">
      <c r="A354" s="116" t="s">
        <v>790</v>
      </c>
      <c r="B354" s="24" t="s">
        <v>791</v>
      </c>
      <c r="C354" s="27" t="s">
        <v>767</v>
      </c>
      <c r="D354" s="27" t="s">
        <v>120</v>
      </c>
      <c r="E354" s="139">
        <v>594.46</v>
      </c>
      <c r="F354" s="68"/>
      <c r="G354" s="139">
        <v>236.64999999999998</v>
      </c>
      <c r="H354" s="139">
        <v>353.15</v>
      </c>
      <c r="I354" s="139">
        <v>353.15</v>
      </c>
      <c r="J354" s="68">
        <v>347</v>
      </c>
      <c r="K354" s="139">
        <v>390.81</v>
      </c>
      <c r="L354" s="139">
        <v>386.15</v>
      </c>
      <c r="M354" s="139">
        <v>203.65</v>
      </c>
      <c r="N354" s="139">
        <v>0</v>
      </c>
      <c r="O354" s="60"/>
      <c r="P354" s="132">
        <v>45.472269413360458</v>
      </c>
      <c r="Q354" s="132">
        <v>191.17773058663951</v>
      </c>
      <c r="R354" s="132">
        <v>67.857730586639533</v>
      </c>
      <c r="S354" s="132">
        <v>285.29226941336043</v>
      </c>
      <c r="T354" s="132">
        <v>0</v>
      </c>
      <c r="U354" s="132">
        <v>0</v>
      </c>
      <c r="V354" s="126"/>
      <c r="W354" s="140">
        <v>12.59</v>
      </c>
      <c r="X354" s="140">
        <v>14.8</v>
      </c>
      <c r="Y354" s="140">
        <v>0</v>
      </c>
      <c r="Z354" s="139">
        <v>1721872.35</v>
      </c>
      <c r="AA354" s="60"/>
      <c r="AB354" s="140">
        <v>5.47</v>
      </c>
      <c r="AC354" s="28">
        <v>344374.47</v>
      </c>
      <c r="AE354" s="140">
        <v>1.95</v>
      </c>
      <c r="AF354" s="140">
        <v>1.01</v>
      </c>
      <c r="AG354" s="140">
        <v>0</v>
      </c>
      <c r="AH354" s="44">
        <v>186080.4</v>
      </c>
      <c r="AI354" s="60"/>
      <c r="AJ354" s="140">
        <v>0.86</v>
      </c>
      <c r="AK354" s="140">
        <v>0.45</v>
      </c>
      <c r="AL354" s="140">
        <v>0</v>
      </c>
      <c r="AM354" s="44">
        <v>82353.149999999994</v>
      </c>
      <c r="AO354" s="28">
        <v>37.920000000000009</v>
      </c>
      <c r="AP354" s="117">
        <v>8.7800000000000011</v>
      </c>
      <c r="AQ354" s="117">
        <v>4.21</v>
      </c>
      <c r="AR354" s="44">
        <v>59264.53</v>
      </c>
      <c r="AS354" s="60"/>
      <c r="AT354" s="71">
        <v>0.86</v>
      </c>
      <c r="AU354" s="71">
        <v>0.81</v>
      </c>
      <c r="AV354" s="71">
        <v>0</v>
      </c>
      <c r="AW354" s="44">
        <v>112516.25</v>
      </c>
      <c r="AX354" s="60"/>
      <c r="AY354" s="140">
        <v>0.52</v>
      </c>
      <c r="AZ354" s="140">
        <v>0.27</v>
      </c>
      <c r="BA354" s="140">
        <v>0</v>
      </c>
      <c r="BB354" s="28">
        <v>46389.59</v>
      </c>
      <c r="BC354" s="60"/>
      <c r="BD354" s="140">
        <v>1.73</v>
      </c>
      <c r="BE354" s="140">
        <v>0.9</v>
      </c>
      <c r="BF354" s="140">
        <v>0</v>
      </c>
      <c r="BG354" s="44">
        <v>69282.09</v>
      </c>
      <c r="BH354" s="60"/>
      <c r="BI354" s="139">
        <v>0.86</v>
      </c>
      <c r="BJ354" s="139">
        <v>0.45</v>
      </c>
      <c r="BK354" s="139">
        <v>0</v>
      </c>
      <c r="BL354" s="44">
        <v>93851.02</v>
      </c>
      <c r="BM354" s="60"/>
      <c r="BN354" s="140">
        <v>1.3</v>
      </c>
      <c r="BO354" s="140">
        <v>0.67</v>
      </c>
      <c r="BP354" s="140">
        <v>0</v>
      </c>
      <c r="BQ354" s="139">
        <v>51895.71</v>
      </c>
      <c r="BR354" s="60"/>
      <c r="BS354" s="140">
        <v>0.86</v>
      </c>
      <c r="BT354" s="140">
        <v>0.45</v>
      </c>
      <c r="BU354" s="140">
        <v>0</v>
      </c>
      <c r="BV354" s="44">
        <v>142079.98000000001</v>
      </c>
      <c r="BW354" s="60"/>
      <c r="BX354" s="140">
        <v>0.86</v>
      </c>
      <c r="BY354" s="140">
        <v>0.45</v>
      </c>
      <c r="BZ354" s="140">
        <v>0</v>
      </c>
      <c r="CA354" s="44">
        <v>122587.18</v>
      </c>
      <c r="CB354" s="60"/>
      <c r="CC354" s="140">
        <v>1.73</v>
      </c>
      <c r="CD354" s="140">
        <v>0.9</v>
      </c>
      <c r="CE354" s="140">
        <v>0</v>
      </c>
      <c r="CF354" s="44">
        <v>83136.929999999993</v>
      </c>
      <c r="CG354" s="60"/>
      <c r="CH354" s="28">
        <v>3115683.6500000004</v>
      </c>
      <c r="CI354" s="60"/>
      <c r="CJ354" s="64">
        <v>3056419.1200000006</v>
      </c>
      <c r="CK354" s="124"/>
      <c r="CN354" s="151"/>
    </row>
    <row r="355" spans="1:92" x14ac:dyDescent="0.25">
      <c r="A355" s="116" t="s">
        <v>792</v>
      </c>
      <c r="B355" s="24" t="s">
        <v>793</v>
      </c>
      <c r="C355" s="27" t="s">
        <v>767</v>
      </c>
      <c r="D355" s="27" t="s">
        <v>120</v>
      </c>
      <c r="E355" s="139">
        <v>4011.97</v>
      </c>
      <c r="F355" s="68"/>
      <c r="G355" s="139">
        <v>1695.16</v>
      </c>
      <c r="H355" s="139">
        <v>2264.8100000000004</v>
      </c>
      <c r="I355" s="139">
        <v>2264.8100000000004</v>
      </c>
      <c r="J355" s="68">
        <v>348</v>
      </c>
      <c r="K355" s="139">
        <v>2657.15</v>
      </c>
      <c r="L355" s="139">
        <v>2605.15</v>
      </c>
      <c r="M355" s="139">
        <v>1354.8200000000002</v>
      </c>
      <c r="N355" s="139">
        <v>0</v>
      </c>
      <c r="O355" s="60"/>
      <c r="P355" s="132">
        <v>1251.114610868264</v>
      </c>
      <c r="Q355" s="132">
        <v>444.0453891317361</v>
      </c>
      <c r="R355" s="132">
        <v>1671.5453891317359</v>
      </c>
      <c r="S355" s="132">
        <v>593.26461086826453</v>
      </c>
      <c r="T355" s="132">
        <v>0</v>
      </c>
      <c r="U355" s="132">
        <v>0</v>
      </c>
      <c r="V355" s="126"/>
      <c r="W355" s="140">
        <v>105.6</v>
      </c>
      <c r="X355" s="140">
        <v>107.3</v>
      </c>
      <c r="Y355" s="140">
        <v>0</v>
      </c>
      <c r="Z355" s="139">
        <v>13383958.5</v>
      </c>
      <c r="AA355" s="60"/>
      <c r="AB355" s="140">
        <v>42.58</v>
      </c>
      <c r="AC355" s="28">
        <v>2676791.7000000002</v>
      </c>
      <c r="AE355" s="140">
        <v>13.28</v>
      </c>
      <c r="AF355" s="140">
        <v>6.77</v>
      </c>
      <c r="AG355" s="140">
        <v>0</v>
      </c>
      <c r="AH355" s="44">
        <v>1260443.25</v>
      </c>
      <c r="AI355" s="60"/>
      <c r="AJ355" s="140">
        <v>5.9</v>
      </c>
      <c r="AK355" s="140">
        <v>3.01</v>
      </c>
      <c r="AL355" s="140">
        <v>0</v>
      </c>
      <c r="AM355" s="44">
        <v>560127.15</v>
      </c>
      <c r="AO355" s="28">
        <v>289.77999999999992</v>
      </c>
      <c r="AP355" s="117">
        <v>182.4</v>
      </c>
      <c r="AQ355" s="117">
        <v>28.45</v>
      </c>
      <c r="AR355" s="44">
        <v>592310.89</v>
      </c>
      <c r="AS355" s="60"/>
      <c r="AT355" s="71">
        <v>5.9</v>
      </c>
      <c r="AU355" s="71">
        <v>5.41</v>
      </c>
      <c r="AV355" s="71">
        <v>0</v>
      </c>
      <c r="AW355" s="44">
        <v>762011.25</v>
      </c>
      <c r="AX355" s="60"/>
      <c r="AY355" s="140">
        <v>3.54</v>
      </c>
      <c r="AZ355" s="140">
        <v>1.8</v>
      </c>
      <c r="BA355" s="140">
        <v>0</v>
      </c>
      <c r="BB355" s="28">
        <v>313570.14</v>
      </c>
      <c r="BC355" s="60"/>
      <c r="BD355" s="140">
        <v>11.8</v>
      </c>
      <c r="BE355" s="140">
        <v>6.02</v>
      </c>
      <c r="BF355" s="140">
        <v>0</v>
      </c>
      <c r="BG355" s="44">
        <v>469432.26</v>
      </c>
      <c r="BH355" s="60"/>
      <c r="BI355" s="139">
        <v>5.9</v>
      </c>
      <c r="BJ355" s="139">
        <v>3.01</v>
      </c>
      <c r="BK355" s="139">
        <v>0</v>
      </c>
      <c r="BL355" s="44">
        <v>638330.22</v>
      </c>
      <c r="BM355" s="60"/>
      <c r="BN355" s="140">
        <v>8.85</v>
      </c>
      <c r="BO355" s="140">
        <v>4.51</v>
      </c>
      <c r="BP355" s="140">
        <v>0</v>
      </c>
      <c r="BQ355" s="139">
        <v>351942.48</v>
      </c>
      <c r="BR355" s="60"/>
      <c r="BS355" s="140">
        <v>5.9</v>
      </c>
      <c r="BT355" s="140">
        <v>3.01</v>
      </c>
      <c r="BU355" s="140">
        <v>0</v>
      </c>
      <c r="BV355" s="44">
        <v>966360.78</v>
      </c>
      <c r="BW355" s="60"/>
      <c r="BX355" s="140">
        <v>5.9</v>
      </c>
      <c r="BY355" s="140">
        <v>3.01</v>
      </c>
      <c r="BZ355" s="140">
        <v>0</v>
      </c>
      <c r="CA355" s="44">
        <v>833779.98</v>
      </c>
      <c r="CB355" s="60"/>
      <c r="CC355" s="140">
        <v>11.8</v>
      </c>
      <c r="CD355" s="140">
        <v>6.02</v>
      </c>
      <c r="CE355" s="140">
        <v>0</v>
      </c>
      <c r="CF355" s="44">
        <v>563308.02</v>
      </c>
      <c r="CG355" s="60"/>
      <c r="CH355" s="28">
        <v>23372366.620000001</v>
      </c>
      <c r="CI355" s="60"/>
      <c r="CJ355" s="64">
        <v>22780055.73</v>
      </c>
      <c r="CK355" s="124"/>
      <c r="CN355" s="151"/>
    </row>
    <row r="356" spans="1:92" x14ac:dyDescent="0.25">
      <c r="A356" s="116" t="s">
        <v>794</v>
      </c>
      <c r="B356" s="24" t="s">
        <v>795</v>
      </c>
      <c r="C356" s="27" t="s">
        <v>767</v>
      </c>
      <c r="D356" s="27" t="s">
        <v>120</v>
      </c>
      <c r="E356" s="139">
        <v>273.05</v>
      </c>
      <c r="F356" s="68"/>
      <c r="G356" s="139">
        <v>117.64999999999999</v>
      </c>
      <c r="H356" s="139">
        <v>153.49</v>
      </c>
      <c r="I356" s="139">
        <v>153.49</v>
      </c>
      <c r="J356" s="68">
        <v>349</v>
      </c>
      <c r="K356" s="139">
        <v>174.55</v>
      </c>
      <c r="L356" s="139">
        <v>172.64</v>
      </c>
      <c r="M356" s="139">
        <v>98.5</v>
      </c>
      <c r="N356" s="139">
        <v>0</v>
      </c>
      <c r="O356" s="60"/>
      <c r="P356" s="132">
        <v>29.505790366600277</v>
      </c>
      <c r="Q356" s="132">
        <v>88.144209633399711</v>
      </c>
      <c r="R356" s="132">
        <v>38.49420963339972</v>
      </c>
      <c r="S356" s="132">
        <v>114.99579036660029</v>
      </c>
      <c r="T356" s="132">
        <v>0</v>
      </c>
      <c r="U356" s="132">
        <v>0</v>
      </c>
      <c r="V356" s="126"/>
      <c r="W356" s="140">
        <v>6.37</v>
      </c>
      <c r="X356" s="140">
        <v>6.52</v>
      </c>
      <c r="Y356" s="140">
        <v>0</v>
      </c>
      <c r="Z356" s="139">
        <v>810329.85</v>
      </c>
      <c r="AA356" s="60"/>
      <c r="AB356" s="140">
        <v>2.57</v>
      </c>
      <c r="AC356" s="28">
        <v>162065.97</v>
      </c>
      <c r="AE356" s="140">
        <v>0.87</v>
      </c>
      <c r="AF356" s="140">
        <v>0.49</v>
      </c>
      <c r="AG356" s="140">
        <v>0</v>
      </c>
      <c r="AH356" s="44">
        <v>85496.4</v>
      </c>
      <c r="AI356" s="60"/>
      <c r="AJ356" s="140">
        <v>0.38</v>
      </c>
      <c r="AK356" s="140">
        <v>0.21</v>
      </c>
      <c r="AL356" s="140">
        <v>0</v>
      </c>
      <c r="AM356" s="44">
        <v>37090.35</v>
      </c>
      <c r="AO356" s="28">
        <v>17.77</v>
      </c>
      <c r="AP356" s="117">
        <v>4.17</v>
      </c>
      <c r="AQ356" s="117">
        <v>1.93</v>
      </c>
      <c r="AR356" s="44">
        <v>27819.47</v>
      </c>
      <c r="AS356" s="60"/>
      <c r="AT356" s="71">
        <v>0.38</v>
      </c>
      <c r="AU356" s="71">
        <v>0.39</v>
      </c>
      <c r="AV356" s="71">
        <v>0</v>
      </c>
      <c r="AW356" s="44">
        <v>51878.75</v>
      </c>
      <c r="AX356" s="60"/>
      <c r="AY356" s="140">
        <v>0.23</v>
      </c>
      <c r="AZ356" s="140">
        <v>0.13</v>
      </c>
      <c r="BA356" s="140">
        <v>0</v>
      </c>
      <c r="BB356" s="28">
        <v>21139.56</v>
      </c>
      <c r="BC356" s="60"/>
      <c r="BD356" s="140">
        <v>0.77</v>
      </c>
      <c r="BE356" s="140">
        <v>0.43</v>
      </c>
      <c r="BF356" s="140">
        <v>0</v>
      </c>
      <c r="BG356" s="44">
        <v>31611.599999999999</v>
      </c>
      <c r="BH356" s="60"/>
      <c r="BI356" s="139">
        <v>0.38</v>
      </c>
      <c r="BJ356" s="139">
        <v>0.21</v>
      </c>
      <c r="BK356" s="139">
        <v>0</v>
      </c>
      <c r="BL356" s="44">
        <v>42268.78</v>
      </c>
      <c r="BM356" s="60"/>
      <c r="BN356" s="140">
        <v>0.57999999999999996</v>
      </c>
      <c r="BO356" s="140">
        <v>0.32</v>
      </c>
      <c r="BP356" s="140">
        <v>0</v>
      </c>
      <c r="BQ356" s="139">
        <v>23708.7</v>
      </c>
      <c r="BR356" s="60"/>
      <c r="BS356" s="140">
        <v>0.38</v>
      </c>
      <c r="BT356" s="140">
        <v>0.21</v>
      </c>
      <c r="BU356" s="140">
        <v>0</v>
      </c>
      <c r="BV356" s="44">
        <v>63990.22</v>
      </c>
      <c r="BW356" s="60"/>
      <c r="BX356" s="140">
        <v>0.38</v>
      </c>
      <c r="BY356" s="140">
        <v>0.21</v>
      </c>
      <c r="BZ356" s="140">
        <v>0</v>
      </c>
      <c r="CA356" s="44">
        <v>55211.02</v>
      </c>
      <c r="CB356" s="60"/>
      <c r="CC356" s="140">
        <v>0.77</v>
      </c>
      <c r="CD356" s="140">
        <v>0.43</v>
      </c>
      <c r="CE356" s="140">
        <v>0</v>
      </c>
      <c r="CF356" s="44">
        <v>37933.199999999997</v>
      </c>
      <c r="CG356" s="60"/>
      <c r="CH356" s="28">
        <v>1450543.87</v>
      </c>
      <c r="CI356" s="60"/>
      <c r="CJ356" s="64">
        <v>1422724.4000000001</v>
      </c>
      <c r="CK356" s="124"/>
      <c r="CN356" s="151"/>
    </row>
    <row r="357" spans="1:92" x14ac:dyDescent="0.25">
      <c r="A357" s="116" t="s">
        <v>796</v>
      </c>
      <c r="B357" s="24" t="s">
        <v>797</v>
      </c>
      <c r="C357" s="27" t="s">
        <v>767</v>
      </c>
      <c r="D357" s="27" t="s">
        <v>120</v>
      </c>
      <c r="E357" s="139">
        <v>3399.12</v>
      </c>
      <c r="F357" s="68"/>
      <c r="G357" s="139">
        <v>1439.64</v>
      </c>
      <c r="H357" s="139">
        <v>1918.98</v>
      </c>
      <c r="I357" s="139">
        <v>1918.98</v>
      </c>
      <c r="J357" s="68">
        <v>350</v>
      </c>
      <c r="K357" s="139">
        <v>2227.96</v>
      </c>
      <c r="L357" s="139">
        <v>2187.46</v>
      </c>
      <c r="M357" s="139">
        <v>1171.1599999999999</v>
      </c>
      <c r="N357" s="139">
        <v>0</v>
      </c>
      <c r="O357" s="60"/>
      <c r="P357" s="132">
        <v>321.48025081730003</v>
      </c>
      <c r="Q357" s="132">
        <v>1118.1597491827001</v>
      </c>
      <c r="R357" s="132">
        <v>428.51974918270008</v>
      </c>
      <c r="S357" s="132">
        <v>1490.4602508173</v>
      </c>
      <c r="T357" s="132">
        <v>0</v>
      </c>
      <c r="U357" s="132">
        <v>0</v>
      </c>
      <c r="V357" s="126"/>
      <c r="W357" s="140">
        <v>77.34</v>
      </c>
      <c r="X357" s="140">
        <v>81.040000000000006</v>
      </c>
      <c r="Y357" s="140">
        <v>0</v>
      </c>
      <c r="Z357" s="139">
        <v>9956558.6999999993</v>
      </c>
      <c r="AA357" s="60"/>
      <c r="AB357" s="140">
        <v>31.67</v>
      </c>
      <c r="AC357" s="28">
        <v>1991311.74</v>
      </c>
      <c r="AE357" s="140">
        <v>11.13</v>
      </c>
      <c r="AF357" s="140">
        <v>5.85</v>
      </c>
      <c r="AG357" s="140">
        <v>0</v>
      </c>
      <c r="AH357" s="44">
        <v>1067447.7</v>
      </c>
      <c r="AI357" s="60"/>
      <c r="AJ357" s="140">
        <v>4.95</v>
      </c>
      <c r="AK357" s="140">
        <v>2.6</v>
      </c>
      <c r="AL357" s="140">
        <v>0</v>
      </c>
      <c r="AM357" s="44">
        <v>474630.75</v>
      </c>
      <c r="AO357" s="28">
        <v>219.10999999999999</v>
      </c>
      <c r="AP357" s="117">
        <v>59.33</v>
      </c>
      <c r="AQ357" s="117">
        <v>24.1</v>
      </c>
      <c r="AR357" s="44">
        <v>352863.65</v>
      </c>
      <c r="AS357" s="60"/>
      <c r="AT357" s="71">
        <v>4.95</v>
      </c>
      <c r="AU357" s="71">
        <v>4.68</v>
      </c>
      <c r="AV357" s="71">
        <v>0</v>
      </c>
      <c r="AW357" s="44">
        <v>648821.25</v>
      </c>
      <c r="AX357" s="60"/>
      <c r="AY357" s="140">
        <v>2.97</v>
      </c>
      <c r="AZ357" s="140">
        <v>1.56</v>
      </c>
      <c r="BA357" s="140">
        <v>0</v>
      </c>
      <c r="BB357" s="28">
        <v>266006.13</v>
      </c>
      <c r="BC357" s="60"/>
      <c r="BD357" s="140">
        <v>9.9</v>
      </c>
      <c r="BE357" s="140">
        <v>5.2</v>
      </c>
      <c r="BF357" s="140">
        <v>0</v>
      </c>
      <c r="BG357" s="44">
        <v>397779.3</v>
      </c>
      <c r="BH357" s="60"/>
      <c r="BI357" s="139">
        <v>4.95</v>
      </c>
      <c r="BJ357" s="139">
        <v>2.6</v>
      </c>
      <c r="BK357" s="139">
        <v>0</v>
      </c>
      <c r="BL357" s="44">
        <v>540897.1</v>
      </c>
      <c r="BM357" s="60"/>
      <c r="BN357" s="140">
        <v>7.42</v>
      </c>
      <c r="BO357" s="140">
        <v>3.9</v>
      </c>
      <c r="BP357" s="140">
        <v>0</v>
      </c>
      <c r="BQ357" s="139">
        <v>298202.76</v>
      </c>
      <c r="BR357" s="60"/>
      <c r="BS357" s="140">
        <v>4.95</v>
      </c>
      <c r="BT357" s="140">
        <v>2.6</v>
      </c>
      <c r="BU357" s="140">
        <v>0</v>
      </c>
      <c r="BV357" s="44">
        <v>818857.9</v>
      </c>
      <c r="BW357" s="60"/>
      <c r="BX357" s="140">
        <v>4.95</v>
      </c>
      <c r="BY357" s="140">
        <v>2.6</v>
      </c>
      <c r="BZ357" s="140">
        <v>0</v>
      </c>
      <c r="CA357" s="44">
        <v>706513.9</v>
      </c>
      <c r="CB357" s="60"/>
      <c r="CC357" s="140">
        <v>9.9</v>
      </c>
      <c r="CD357" s="140">
        <v>5.2</v>
      </c>
      <c r="CE357" s="140">
        <v>0</v>
      </c>
      <c r="CF357" s="44">
        <v>477326.1</v>
      </c>
      <c r="CG357" s="60"/>
      <c r="CH357" s="28">
        <v>17997216.98</v>
      </c>
      <c r="CI357" s="60"/>
      <c r="CJ357" s="64">
        <v>17644353.330000002</v>
      </c>
      <c r="CK357" s="124"/>
      <c r="CN357" s="151"/>
    </row>
    <row r="358" spans="1:92" x14ac:dyDescent="0.25">
      <c r="A358" s="116" t="s">
        <v>798</v>
      </c>
      <c r="B358" s="24" t="s">
        <v>799</v>
      </c>
      <c r="C358" s="27" t="s">
        <v>767</v>
      </c>
      <c r="D358" s="27" t="s">
        <v>120</v>
      </c>
      <c r="E358" s="139">
        <v>3098.11</v>
      </c>
      <c r="F358" s="68"/>
      <c r="G358" s="139">
        <v>1367.64</v>
      </c>
      <c r="H358" s="139">
        <v>1688.64</v>
      </c>
      <c r="I358" s="139">
        <v>1688.64</v>
      </c>
      <c r="J358" s="68">
        <v>351</v>
      </c>
      <c r="K358" s="139">
        <v>2057.96</v>
      </c>
      <c r="L358" s="139">
        <v>2016.13</v>
      </c>
      <c r="M358" s="139">
        <v>1040.1500000000001</v>
      </c>
      <c r="N358" s="139">
        <v>0</v>
      </c>
      <c r="O358" s="60"/>
      <c r="P358" s="132">
        <v>496.55640268561785</v>
      </c>
      <c r="Q358" s="132">
        <v>871.08359731438225</v>
      </c>
      <c r="R358" s="132">
        <v>613.10359731438223</v>
      </c>
      <c r="S358" s="132">
        <v>1075.5364026856178</v>
      </c>
      <c r="T358" s="132">
        <v>0</v>
      </c>
      <c r="U358" s="132">
        <v>0</v>
      </c>
      <c r="V358" s="126"/>
      <c r="W358" s="140">
        <v>76.650000000000006</v>
      </c>
      <c r="X358" s="140">
        <v>73.67</v>
      </c>
      <c r="Y358" s="140">
        <v>0</v>
      </c>
      <c r="Z358" s="139">
        <v>9449866.8000000007</v>
      </c>
      <c r="AA358" s="60"/>
      <c r="AB358" s="140">
        <v>30.06</v>
      </c>
      <c r="AC358" s="28">
        <v>1889973.36</v>
      </c>
      <c r="AE358" s="140">
        <v>10.28</v>
      </c>
      <c r="AF358" s="140">
        <v>5.2</v>
      </c>
      <c r="AG358" s="140">
        <v>0</v>
      </c>
      <c r="AH358" s="44">
        <v>973150.2</v>
      </c>
      <c r="AI358" s="60"/>
      <c r="AJ358" s="140">
        <v>4.57</v>
      </c>
      <c r="AK358" s="140">
        <v>2.31</v>
      </c>
      <c r="AL358" s="140">
        <v>0</v>
      </c>
      <c r="AM358" s="44">
        <v>432511.2</v>
      </c>
      <c r="AO358" s="28">
        <v>206.85999999999999</v>
      </c>
      <c r="AP358" s="117">
        <v>65.510000000000005</v>
      </c>
      <c r="AQ358" s="117">
        <v>21.97</v>
      </c>
      <c r="AR358" s="44">
        <v>344386</v>
      </c>
      <c r="AS358" s="60"/>
      <c r="AT358" s="71">
        <v>4.57</v>
      </c>
      <c r="AU358" s="71">
        <v>4.16</v>
      </c>
      <c r="AV358" s="71">
        <v>0</v>
      </c>
      <c r="AW358" s="44">
        <v>588183.75</v>
      </c>
      <c r="AX358" s="60"/>
      <c r="AY358" s="140">
        <v>2.74</v>
      </c>
      <c r="AZ358" s="140">
        <v>1.38</v>
      </c>
      <c r="BA358" s="140">
        <v>0</v>
      </c>
      <c r="BB358" s="28">
        <v>241930.52</v>
      </c>
      <c r="BC358" s="60"/>
      <c r="BD358" s="140">
        <v>9.14</v>
      </c>
      <c r="BE358" s="140">
        <v>4.62</v>
      </c>
      <c r="BF358" s="140">
        <v>0</v>
      </c>
      <c r="BG358" s="44">
        <v>362479.68</v>
      </c>
      <c r="BH358" s="60"/>
      <c r="BI358" s="139">
        <v>4.57</v>
      </c>
      <c r="BJ358" s="139">
        <v>2.31</v>
      </c>
      <c r="BK358" s="139">
        <v>0</v>
      </c>
      <c r="BL358" s="44">
        <v>492896.96</v>
      </c>
      <c r="BM358" s="60"/>
      <c r="BN358" s="140">
        <v>6.85</v>
      </c>
      <c r="BO358" s="140">
        <v>3.46</v>
      </c>
      <c r="BP358" s="140">
        <v>0</v>
      </c>
      <c r="BQ358" s="139">
        <v>271596.33</v>
      </c>
      <c r="BR358" s="60"/>
      <c r="BS358" s="140">
        <v>4.57</v>
      </c>
      <c r="BT358" s="140">
        <v>2.31</v>
      </c>
      <c r="BU358" s="140">
        <v>0</v>
      </c>
      <c r="BV358" s="44">
        <v>746191.04</v>
      </c>
      <c r="BW358" s="60"/>
      <c r="BX358" s="140">
        <v>4.57</v>
      </c>
      <c r="BY358" s="140">
        <v>2.31</v>
      </c>
      <c r="BZ358" s="140">
        <v>0</v>
      </c>
      <c r="CA358" s="44">
        <v>643816.64</v>
      </c>
      <c r="CB358" s="60"/>
      <c r="CC358" s="140">
        <v>9.14</v>
      </c>
      <c r="CD358" s="140">
        <v>4.62</v>
      </c>
      <c r="CE358" s="140">
        <v>0</v>
      </c>
      <c r="CF358" s="44">
        <v>434967.36</v>
      </c>
      <c r="CG358" s="60"/>
      <c r="CH358" s="28">
        <v>16871949.840000004</v>
      </c>
      <c r="CI358" s="60"/>
      <c r="CJ358" s="64">
        <v>16527563.840000004</v>
      </c>
      <c r="CK358" s="124"/>
      <c r="CN358" s="151"/>
    </row>
    <row r="359" spans="1:92" x14ac:dyDescent="0.25">
      <c r="A359" s="116" t="s">
        <v>800</v>
      </c>
      <c r="B359" s="24" t="s">
        <v>801</v>
      </c>
      <c r="C359" s="27" t="s">
        <v>767</v>
      </c>
      <c r="D359" s="27" t="s">
        <v>120</v>
      </c>
      <c r="E359" s="139">
        <v>3229.56</v>
      </c>
      <c r="F359" s="68"/>
      <c r="G359" s="139">
        <v>1281.99</v>
      </c>
      <c r="H359" s="139">
        <v>1887.99</v>
      </c>
      <c r="I359" s="139">
        <v>1887.99</v>
      </c>
      <c r="J359" s="68">
        <v>352</v>
      </c>
      <c r="K359" s="139">
        <v>2088.0699999999997</v>
      </c>
      <c r="L359" s="139">
        <v>2028.49</v>
      </c>
      <c r="M359" s="139">
        <v>1141.49</v>
      </c>
      <c r="N359" s="139">
        <v>0</v>
      </c>
      <c r="O359" s="60"/>
      <c r="P359" s="132">
        <v>686.29361383983496</v>
      </c>
      <c r="Q359" s="132">
        <v>595.69638616016505</v>
      </c>
      <c r="R359" s="132">
        <v>1010.7063861601652</v>
      </c>
      <c r="S359" s="132">
        <v>877.28361383983486</v>
      </c>
      <c r="T359" s="132">
        <v>0</v>
      </c>
      <c r="U359" s="132">
        <v>0</v>
      </c>
      <c r="V359" s="126"/>
      <c r="W359" s="140">
        <v>75.53</v>
      </c>
      <c r="X359" s="140">
        <v>85.62</v>
      </c>
      <c r="Y359" s="140">
        <v>0</v>
      </c>
      <c r="Z359" s="139">
        <v>10130694.75</v>
      </c>
      <c r="AA359" s="60"/>
      <c r="AB359" s="140">
        <v>32.229999999999997</v>
      </c>
      <c r="AC359" s="28">
        <v>2026138.95</v>
      </c>
      <c r="AE359" s="140">
        <v>10.44</v>
      </c>
      <c r="AF359" s="140">
        <v>5.7</v>
      </c>
      <c r="AG359" s="140">
        <v>0</v>
      </c>
      <c r="AH359" s="44">
        <v>1014641.1</v>
      </c>
      <c r="AI359" s="60"/>
      <c r="AJ359" s="140">
        <v>4.6399999999999997</v>
      </c>
      <c r="AK359" s="140">
        <v>2.5299999999999998</v>
      </c>
      <c r="AL359" s="140">
        <v>0</v>
      </c>
      <c r="AM359" s="44">
        <v>450742.05</v>
      </c>
      <c r="AO359" s="28">
        <v>220.98999999999998</v>
      </c>
      <c r="AP359" s="117">
        <v>92.579999999999984</v>
      </c>
      <c r="AQ359" s="117">
        <v>22.9</v>
      </c>
      <c r="AR359" s="44">
        <v>395308.35</v>
      </c>
      <c r="AS359" s="60"/>
      <c r="AT359" s="71">
        <v>4.6399999999999997</v>
      </c>
      <c r="AU359" s="71">
        <v>4.5599999999999996</v>
      </c>
      <c r="AV359" s="71">
        <v>0</v>
      </c>
      <c r="AW359" s="44">
        <v>619850</v>
      </c>
      <c r="AX359" s="60"/>
      <c r="AY359" s="140">
        <v>2.78</v>
      </c>
      <c r="AZ359" s="140">
        <v>1.52</v>
      </c>
      <c r="BA359" s="140">
        <v>0</v>
      </c>
      <c r="BB359" s="28">
        <v>252500.3</v>
      </c>
      <c r="BC359" s="60"/>
      <c r="BD359" s="140">
        <v>9.2799999999999994</v>
      </c>
      <c r="BE359" s="140">
        <v>5.07</v>
      </c>
      <c r="BF359" s="140">
        <v>0</v>
      </c>
      <c r="BG359" s="44">
        <v>378022.05</v>
      </c>
      <c r="BH359" s="60"/>
      <c r="BI359" s="139">
        <v>4.6399999999999997</v>
      </c>
      <c r="BJ359" s="139">
        <v>2.5299999999999998</v>
      </c>
      <c r="BK359" s="139">
        <v>0</v>
      </c>
      <c r="BL359" s="44">
        <v>513673.14</v>
      </c>
      <c r="BM359" s="60"/>
      <c r="BN359" s="140">
        <v>6.96</v>
      </c>
      <c r="BO359" s="140">
        <v>3.8</v>
      </c>
      <c r="BP359" s="140">
        <v>0</v>
      </c>
      <c r="BQ359" s="139">
        <v>283450.68</v>
      </c>
      <c r="BR359" s="60"/>
      <c r="BS359" s="140">
        <v>4.6399999999999997</v>
      </c>
      <c r="BT359" s="140">
        <v>2.5299999999999998</v>
      </c>
      <c r="BU359" s="140">
        <v>0</v>
      </c>
      <c r="BV359" s="44">
        <v>777643.86</v>
      </c>
      <c r="BW359" s="60"/>
      <c r="BX359" s="140">
        <v>4.6399999999999997</v>
      </c>
      <c r="BY359" s="140">
        <v>2.5299999999999998</v>
      </c>
      <c r="BZ359" s="140">
        <v>0</v>
      </c>
      <c r="CA359" s="44">
        <v>670954.26</v>
      </c>
      <c r="CB359" s="60"/>
      <c r="CC359" s="140">
        <v>9.2799999999999994</v>
      </c>
      <c r="CD359" s="140">
        <v>5.07</v>
      </c>
      <c r="CE359" s="140">
        <v>0</v>
      </c>
      <c r="CF359" s="44">
        <v>453617.85</v>
      </c>
      <c r="CG359" s="60"/>
      <c r="CH359" s="28">
        <v>17967237.34</v>
      </c>
      <c r="CI359" s="60"/>
      <c r="CJ359" s="64">
        <v>17571928.989999998</v>
      </c>
      <c r="CK359" s="124"/>
      <c r="CN359" s="151"/>
    </row>
    <row r="360" spans="1:92" x14ac:dyDescent="0.25">
      <c r="A360" s="116" t="s">
        <v>802</v>
      </c>
      <c r="B360" s="24" t="s">
        <v>803</v>
      </c>
      <c r="C360" s="27" t="s">
        <v>767</v>
      </c>
      <c r="D360" s="27" t="s">
        <v>120</v>
      </c>
      <c r="E360" s="139">
        <v>459.22</v>
      </c>
      <c r="F360" s="68"/>
      <c r="G360" s="139">
        <v>209.49</v>
      </c>
      <c r="H360" s="139">
        <v>244.48</v>
      </c>
      <c r="I360" s="139">
        <v>244.48</v>
      </c>
      <c r="J360" s="68">
        <v>353</v>
      </c>
      <c r="K360" s="139">
        <v>310.39999999999998</v>
      </c>
      <c r="L360" s="139">
        <v>305.14999999999998</v>
      </c>
      <c r="M360" s="139">
        <v>148.82</v>
      </c>
      <c r="N360" s="139">
        <v>0</v>
      </c>
      <c r="O360" s="60"/>
      <c r="P360" s="132">
        <v>94.442856135868013</v>
      </c>
      <c r="Q360" s="132">
        <v>115.047143864132</v>
      </c>
      <c r="R360" s="132">
        <v>110.21714386413198</v>
      </c>
      <c r="S360" s="132">
        <v>134.26285613586799</v>
      </c>
      <c r="T360" s="132">
        <v>0</v>
      </c>
      <c r="U360" s="132">
        <v>0</v>
      </c>
      <c r="V360" s="126"/>
      <c r="W360" s="140">
        <v>12.04</v>
      </c>
      <c r="X360" s="140">
        <v>10.88</v>
      </c>
      <c r="Y360" s="140">
        <v>0</v>
      </c>
      <c r="Z360" s="139">
        <v>1440865.8</v>
      </c>
      <c r="AA360" s="60"/>
      <c r="AB360" s="140">
        <v>4.58</v>
      </c>
      <c r="AC360" s="28">
        <v>288173.15999999997</v>
      </c>
      <c r="AE360" s="140">
        <v>1.55</v>
      </c>
      <c r="AF360" s="140">
        <v>0.74</v>
      </c>
      <c r="AG360" s="140">
        <v>0</v>
      </c>
      <c r="AH360" s="44">
        <v>143960.85</v>
      </c>
      <c r="AI360" s="60"/>
      <c r="AJ360" s="140">
        <v>0.68</v>
      </c>
      <c r="AK360" s="140">
        <v>0.33</v>
      </c>
      <c r="AL360" s="140">
        <v>0</v>
      </c>
      <c r="AM360" s="44">
        <v>63493.65</v>
      </c>
      <c r="AO360" s="28">
        <v>31.4</v>
      </c>
      <c r="AP360" s="117">
        <v>10</v>
      </c>
      <c r="AQ360" s="117">
        <v>3.25</v>
      </c>
      <c r="AR360" s="44">
        <v>52302.61</v>
      </c>
      <c r="AS360" s="60"/>
      <c r="AT360" s="71">
        <v>0.68</v>
      </c>
      <c r="AU360" s="71">
        <v>0.59</v>
      </c>
      <c r="AV360" s="71">
        <v>0</v>
      </c>
      <c r="AW360" s="44">
        <v>85566.25</v>
      </c>
      <c r="AX360" s="60"/>
      <c r="AY360" s="140">
        <v>0.41</v>
      </c>
      <c r="AZ360" s="140">
        <v>0.19</v>
      </c>
      <c r="BA360" s="140">
        <v>0</v>
      </c>
      <c r="BB360" s="28">
        <v>35232.6</v>
      </c>
      <c r="BC360" s="60"/>
      <c r="BD360" s="140">
        <v>1.37</v>
      </c>
      <c r="BE360" s="140">
        <v>0.66</v>
      </c>
      <c r="BF360" s="140">
        <v>0</v>
      </c>
      <c r="BG360" s="44">
        <v>53476.29</v>
      </c>
      <c r="BH360" s="60"/>
      <c r="BI360" s="139">
        <v>0.68</v>
      </c>
      <c r="BJ360" s="139">
        <v>0.33</v>
      </c>
      <c r="BK360" s="139">
        <v>0</v>
      </c>
      <c r="BL360" s="44">
        <v>72358.42</v>
      </c>
      <c r="BM360" s="60"/>
      <c r="BN360" s="140">
        <v>1.03</v>
      </c>
      <c r="BO360" s="140">
        <v>0.49</v>
      </c>
      <c r="BP360" s="140">
        <v>0</v>
      </c>
      <c r="BQ360" s="139">
        <v>40041.360000000001</v>
      </c>
      <c r="BR360" s="60"/>
      <c r="BS360" s="140">
        <v>0.68</v>
      </c>
      <c r="BT360" s="140">
        <v>0.33</v>
      </c>
      <c r="BU360" s="140">
        <v>0</v>
      </c>
      <c r="BV360" s="44">
        <v>109542.58</v>
      </c>
      <c r="BW360" s="60"/>
      <c r="BX360" s="140">
        <v>0.68</v>
      </c>
      <c r="BY360" s="140">
        <v>0.33</v>
      </c>
      <c r="BZ360" s="140">
        <v>0</v>
      </c>
      <c r="CA360" s="44">
        <v>94513.78</v>
      </c>
      <c r="CB360" s="60"/>
      <c r="CC360" s="140">
        <v>1.37</v>
      </c>
      <c r="CD360" s="140">
        <v>0.66</v>
      </c>
      <c r="CE360" s="140">
        <v>0</v>
      </c>
      <c r="CF360" s="44">
        <v>64170.33</v>
      </c>
      <c r="CG360" s="60"/>
      <c r="CH360" s="28">
        <v>2543697.6799999997</v>
      </c>
      <c r="CI360" s="60"/>
      <c r="CJ360" s="64">
        <v>2491395.0699999998</v>
      </c>
      <c r="CK360" s="124"/>
      <c r="CN360" s="151"/>
    </row>
    <row r="361" spans="1:92" x14ac:dyDescent="0.25">
      <c r="A361" s="116" t="s">
        <v>804</v>
      </c>
      <c r="B361" s="24" t="s">
        <v>805</v>
      </c>
      <c r="C361" s="27" t="s">
        <v>767</v>
      </c>
      <c r="D361" s="27" t="s">
        <v>120</v>
      </c>
      <c r="E361" s="139">
        <v>525.75</v>
      </c>
      <c r="F361" s="68"/>
      <c r="G361" s="139">
        <v>186</v>
      </c>
      <c r="H361" s="139">
        <v>336</v>
      </c>
      <c r="I361" s="139">
        <v>336</v>
      </c>
      <c r="J361" s="68">
        <v>354</v>
      </c>
      <c r="K361" s="139">
        <v>311.75</v>
      </c>
      <c r="L361" s="139">
        <v>308</v>
      </c>
      <c r="M361" s="139">
        <v>214</v>
      </c>
      <c r="N361" s="139">
        <v>0</v>
      </c>
      <c r="O361" s="60"/>
      <c r="P361" s="132">
        <v>11.758620689655174</v>
      </c>
      <c r="Q361" s="132">
        <v>174.24137931034483</v>
      </c>
      <c r="R361" s="132">
        <v>21.241379310344829</v>
      </c>
      <c r="S361" s="132">
        <v>314.75862068965517</v>
      </c>
      <c r="T361" s="132">
        <v>0</v>
      </c>
      <c r="U361" s="132">
        <v>0</v>
      </c>
      <c r="V361" s="126"/>
      <c r="W361" s="140">
        <v>9.49</v>
      </c>
      <c r="X361" s="140">
        <v>13.65</v>
      </c>
      <c r="Y361" s="140">
        <v>0</v>
      </c>
      <c r="Z361" s="139">
        <v>1454696.1</v>
      </c>
      <c r="AA361" s="60"/>
      <c r="AB361" s="140">
        <v>4.62</v>
      </c>
      <c r="AC361" s="28">
        <v>290939.21999999997</v>
      </c>
      <c r="AE361" s="140">
        <v>1.55</v>
      </c>
      <c r="AF361" s="140">
        <v>1.07</v>
      </c>
      <c r="AG361" s="140">
        <v>0</v>
      </c>
      <c r="AH361" s="44">
        <v>164706.29999999999</v>
      </c>
      <c r="AI361" s="60"/>
      <c r="AJ361" s="140">
        <v>0.69</v>
      </c>
      <c r="AK361" s="140">
        <v>0.47</v>
      </c>
      <c r="AL361" s="140">
        <v>0</v>
      </c>
      <c r="AM361" s="44">
        <v>72923.399999999994</v>
      </c>
      <c r="AO361" s="28">
        <v>32.230000000000004</v>
      </c>
      <c r="AP361" s="117">
        <v>4.5200000000000005</v>
      </c>
      <c r="AQ361" s="117">
        <v>3.72</v>
      </c>
      <c r="AR361" s="44">
        <v>46836.66</v>
      </c>
      <c r="AS361" s="60"/>
      <c r="AT361" s="71">
        <v>0.69</v>
      </c>
      <c r="AU361" s="71">
        <v>0.85</v>
      </c>
      <c r="AV361" s="71">
        <v>0</v>
      </c>
      <c r="AW361" s="44">
        <v>103757.5</v>
      </c>
      <c r="AX361" s="60"/>
      <c r="AY361" s="140">
        <v>0.41</v>
      </c>
      <c r="AZ361" s="140">
        <v>0.28000000000000003</v>
      </c>
      <c r="BA361" s="140">
        <v>0</v>
      </c>
      <c r="BB361" s="28">
        <v>40517.49</v>
      </c>
      <c r="BC361" s="60"/>
      <c r="BD361" s="140">
        <v>1.38</v>
      </c>
      <c r="BE361" s="140">
        <v>0.95</v>
      </c>
      <c r="BF361" s="140">
        <v>0</v>
      </c>
      <c r="BG361" s="44">
        <v>61379.19</v>
      </c>
      <c r="BH361" s="60"/>
      <c r="BI361" s="139">
        <v>0.69</v>
      </c>
      <c r="BJ361" s="139">
        <v>0.47</v>
      </c>
      <c r="BK361" s="139">
        <v>0</v>
      </c>
      <c r="BL361" s="44">
        <v>83104.72</v>
      </c>
      <c r="BM361" s="60"/>
      <c r="BN361" s="140">
        <v>1.03</v>
      </c>
      <c r="BO361" s="140">
        <v>0.71</v>
      </c>
      <c r="BP361" s="140">
        <v>0</v>
      </c>
      <c r="BQ361" s="139">
        <v>45836.82</v>
      </c>
      <c r="BR361" s="60"/>
      <c r="BS361" s="140">
        <v>0.69</v>
      </c>
      <c r="BT361" s="140">
        <v>0.47</v>
      </c>
      <c r="BU361" s="140">
        <v>0</v>
      </c>
      <c r="BV361" s="44">
        <v>125811.28</v>
      </c>
      <c r="BW361" s="60"/>
      <c r="BX361" s="140">
        <v>0.69</v>
      </c>
      <c r="BY361" s="140">
        <v>0.47</v>
      </c>
      <c r="BZ361" s="140">
        <v>0</v>
      </c>
      <c r="CA361" s="44">
        <v>108550.48</v>
      </c>
      <c r="CB361" s="60"/>
      <c r="CC361" s="140">
        <v>1.38</v>
      </c>
      <c r="CD361" s="140">
        <v>0.95</v>
      </c>
      <c r="CE361" s="140">
        <v>0</v>
      </c>
      <c r="CF361" s="44">
        <v>73653.63</v>
      </c>
      <c r="CG361" s="60"/>
      <c r="CH361" s="28">
        <v>2672712.79</v>
      </c>
      <c r="CI361" s="60"/>
      <c r="CJ361" s="64">
        <v>2625876.13</v>
      </c>
      <c r="CK361" s="124"/>
      <c r="CN361" s="151"/>
    </row>
    <row r="362" spans="1:92" x14ac:dyDescent="0.25">
      <c r="A362" s="116" t="s">
        <v>806</v>
      </c>
      <c r="B362" s="24" t="s">
        <v>807</v>
      </c>
      <c r="C362" s="27" t="s">
        <v>767</v>
      </c>
      <c r="D362" s="27" t="s">
        <v>120</v>
      </c>
      <c r="E362" s="139">
        <v>4778.71</v>
      </c>
      <c r="F362" s="68"/>
      <c r="G362" s="139">
        <v>1912.73</v>
      </c>
      <c r="H362" s="139">
        <v>2821.15</v>
      </c>
      <c r="I362" s="139">
        <v>2821.15</v>
      </c>
      <c r="J362" s="68">
        <v>355</v>
      </c>
      <c r="K362" s="139">
        <v>3059.0499999999997</v>
      </c>
      <c r="L362" s="139">
        <v>3014.22</v>
      </c>
      <c r="M362" s="139">
        <v>1719.6599999999999</v>
      </c>
      <c r="N362" s="139">
        <v>0</v>
      </c>
      <c r="O362" s="60"/>
      <c r="P362" s="132">
        <v>334.28369770674374</v>
      </c>
      <c r="Q362" s="132">
        <v>1578.4463022932564</v>
      </c>
      <c r="R362" s="132">
        <v>493.04630229325636</v>
      </c>
      <c r="S362" s="132">
        <v>2328.1036977067438</v>
      </c>
      <c r="T362" s="132">
        <v>0</v>
      </c>
      <c r="U362" s="132">
        <v>0</v>
      </c>
      <c r="V362" s="126"/>
      <c r="W362" s="140">
        <v>101.2</v>
      </c>
      <c r="X362" s="140">
        <v>117.77</v>
      </c>
      <c r="Y362" s="140">
        <v>0</v>
      </c>
      <c r="Z362" s="139">
        <v>13765549.050000001</v>
      </c>
      <c r="AA362" s="60"/>
      <c r="AB362" s="140">
        <v>43.79</v>
      </c>
      <c r="AC362" s="28">
        <v>2753109.81</v>
      </c>
      <c r="AE362" s="140">
        <v>15.29</v>
      </c>
      <c r="AF362" s="140">
        <v>8.59</v>
      </c>
      <c r="AG362" s="140">
        <v>0</v>
      </c>
      <c r="AH362" s="44">
        <v>1501216.2</v>
      </c>
      <c r="AI362" s="60"/>
      <c r="AJ362" s="140">
        <v>6.79</v>
      </c>
      <c r="AK362" s="140">
        <v>3.82</v>
      </c>
      <c r="AL362" s="140">
        <v>0</v>
      </c>
      <c r="AM362" s="44">
        <v>666997.65</v>
      </c>
      <c r="AO362" s="28">
        <v>303.61</v>
      </c>
      <c r="AP362" s="117">
        <v>63.010000000000005</v>
      </c>
      <c r="AQ362" s="117">
        <v>33.89</v>
      </c>
      <c r="AR362" s="44">
        <v>465668.97</v>
      </c>
      <c r="AS362" s="60"/>
      <c r="AT362" s="71">
        <v>6.79</v>
      </c>
      <c r="AU362" s="71">
        <v>6.87</v>
      </c>
      <c r="AV362" s="71">
        <v>0</v>
      </c>
      <c r="AW362" s="44">
        <v>920342.5</v>
      </c>
      <c r="AX362" s="60"/>
      <c r="AY362" s="140">
        <v>4.07</v>
      </c>
      <c r="AZ362" s="140">
        <v>2.29</v>
      </c>
      <c r="BA362" s="140">
        <v>0</v>
      </c>
      <c r="BB362" s="28">
        <v>373465.56</v>
      </c>
      <c r="BC362" s="60"/>
      <c r="BD362" s="140">
        <v>13.59</v>
      </c>
      <c r="BE362" s="140">
        <v>7.64</v>
      </c>
      <c r="BF362" s="140">
        <v>0</v>
      </c>
      <c r="BG362" s="44">
        <v>559261.89</v>
      </c>
      <c r="BH362" s="60"/>
      <c r="BI362" s="139">
        <v>6.79</v>
      </c>
      <c r="BJ362" s="139">
        <v>3.82</v>
      </c>
      <c r="BK362" s="139">
        <v>0</v>
      </c>
      <c r="BL362" s="44">
        <v>760121.62</v>
      </c>
      <c r="BM362" s="60"/>
      <c r="BN362" s="140">
        <v>10.19</v>
      </c>
      <c r="BO362" s="140">
        <v>5.73</v>
      </c>
      <c r="BP362" s="140">
        <v>0</v>
      </c>
      <c r="BQ362" s="139">
        <v>419380.56</v>
      </c>
      <c r="BR362" s="60"/>
      <c r="BS362" s="140">
        <v>6.79</v>
      </c>
      <c r="BT362" s="140">
        <v>3.82</v>
      </c>
      <c r="BU362" s="140">
        <v>0</v>
      </c>
      <c r="BV362" s="44">
        <v>1150739.3799999999</v>
      </c>
      <c r="BW362" s="60"/>
      <c r="BX362" s="140">
        <v>6.79</v>
      </c>
      <c r="BY362" s="140">
        <v>3.82</v>
      </c>
      <c r="BZ362" s="140">
        <v>0</v>
      </c>
      <c r="CA362" s="44">
        <v>992862.58</v>
      </c>
      <c r="CB362" s="60"/>
      <c r="CC362" s="140">
        <v>13.59</v>
      </c>
      <c r="CD362" s="140">
        <v>7.64</v>
      </c>
      <c r="CE362" s="140">
        <v>0</v>
      </c>
      <c r="CF362" s="44">
        <v>671101.53</v>
      </c>
      <c r="CG362" s="60"/>
      <c r="CH362" s="28">
        <v>24999817.300000001</v>
      </c>
      <c r="CI362" s="60"/>
      <c r="CJ362" s="64">
        <v>24534148.330000002</v>
      </c>
      <c r="CK362" s="124"/>
      <c r="CN362" s="151"/>
    </row>
    <row r="363" spans="1:92" x14ac:dyDescent="0.25">
      <c r="A363" s="116" t="s">
        <v>808</v>
      </c>
      <c r="B363" s="24" t="s">
        <v>809</v>
      </c>
      <c r="C363" s="27" t="s">
        <v>767</v>
      </c>
      <c r="D363" s="27" t="s">
        <v>120</v>
      </c>
      <c r="E363" s="139">
        <v>1411.8</v>
      </c>
      <c r="F363" s="68"/>
      <c r="G363" s="139">
        <v>616.66000000000008</v>
      </c>
      <c r="H363" s="139">
        <v>782.81000000000006</v>
      </c>
      <c r="I363" s="139">
        <v>782.81000000000006</v>
      </c>
      <c r="J363" s="68">
        <v>356</v>
      </c>
      <c r="K363" s="139">
        <v>947.31</v>
      </c>
      <c r="L363" s="139">
        <v>934.98</v>
      </c>
      <c r="M363" s="139">
        <v>464.49</v>
      </c>
      <c r="N363" s="139">
        <v>0</v>
      </c>
      <c r="O363" s="60"/>
      <c r="P363" s="132">
        <v>239.2665651996827</v>
      </c>
      <c r="Q363" s="132">
        <v>377.39343480031738</v>
      </c>
      <c r="R363" s="132">
        <v>303.73343480031724</v>
      </c>
      <c r="S363" s="132">
        <v>479.07656519968282</v>
      </c>
      <c r="T363" s="132">
        <v>0</v>
      </c>
      <c r="U363" s="132">
        <v>0</v>
      </c>
      <c r="V363" s="126"/>
      <c r="W363" s="140">
        <v>34.82</v>
      </c>
      <c r="X363" s="140">
        <v>34.340000000000003</v>
      </c>
      <c r="Y363" s="140">
        <v>0</v>
      </c>
      <c r="Z363" s="139">
        <v>4347743.4000000004</v>
      </c>
      <c r="AA363" s="60"/>
      <c r="AB363" s="140">
        <v>13.83</v>
      </c>
      <c r="AC363" s="28">
        <v>869548.68</v>
      </c>
      <c r="AE363" s="140">
        <v>4.7300000000000004</v>
      </c>
      <c r="AF363" s="140">
        <v>2.3199999999999998</v>
      </c>
      <c r="AG363" s="140">
        <v>0</v>
      </c>
      <c r="AH363" s="44">
        <v>443198.25</v>
      </c>
      <c r="AI363" s="60"/>
      <c r="AJ363" s="140">
        <v>2.1</v>
      </c>
      <c r="AK363" s="140">
        <v>1.03</v>
      </c>
      <c r="AL363" s="140">
        <v>0</v>
      </c>
      <c r="AM363" s="44">
        <v>196767.45</v>
      </c>
      <c r="AO363" s="28">
        <v>95.039999999999992</v>
      </c>
      <c r="AP363" s="117">
        <v>33.369999999999997</v>
      </c>
      <c r="AQ363" s="117">
        <v>10.01</v>
      </c>
      <c r="AR363" s="44">
        <v>162192.03</v>
      </c>
      <c r="AS363" s="60"/>
      <c r="AT363" s="71">
        <v>2.1</v>
      </c>
      <c r="AU363" s="71">
        <v>1.85</v>
      </c>
      <c r="AV363" s="71">
        <v>0</v>
      </c>
      <c r="AW363" s="44">
        <v>266131.25</v>
      </c>
      <c r="AX363" s="60"/>
      <c r="AY363" s="140">
        <v>1.26</v>
      </c>
      <c r="AZ363" s="140">
        <v>0.61</v>
      </c>
      <c r="BA363" s="140">
        <v>0</v>
      </c>
      <c r="BB363" s="28">
        <v>109808.27</v>
      </c>
      <c r="BC363" s="60"/>
      <c r="BD363" s="140">
        <v>4.21</v>
      </c>
      <c r="BE363" s="140">
        <v>2.06</v>
      </c>
      <c r="BF363" s="140">
        <v>0</v>
      </c>
      <c r="BG363" s="44">
        <v>165170.60999999999</v>
      </c>
      <c r="BH363" s="60"/>
      <c r="BI363" s="139">
        <v>2.1</v>
      </c>
      <c r="BJ363" s="139">
        <v>1.03</v>
      </c>
      <c r="BK363" s="139">
        <v>0</v>
      </c>
      <c r="BL363" s="44">
        <v>224239.46</v>
      </c>
      <c r="BM363" s="60"/>
      <c r="BN363" s="140">
        <v>3.15</v>
      </c>
      <c r="BO363" s="140">
        <v>1.54</v>
      </c>
      <c r="BP363" s="140">
        <v>0</v>
      </c>
      <c r="BQ363" s="139">
        <v>123548.67</v>
      </c>
      <c r="BR363" s="60"/>
      <c r="BS363" s="140">
        <v>2.1</v>
      </c>
      <c r="BT363" s="140">
        <v>1.03</v>
      </c>
      <c r="BU363" s="140">
        <v>0</v>
      </c>
      <c r="BV363" s="44">
        <v>339473.54</v>
      </c>
      <c r="BW363" s="60"/>
      <c r="BX363" s="140">
        <v>2.1</v>
      </c>
      <c r="BY363" s="140">
        <v>1.03</v>
      </c>
      <c r="BZ363" s="140">
        <v>0</v>
      </c>
      <c r="CA363" s="44">
        <v>292899.14</v>
      </c>
      <c r="CB363" s="60"/>
      <c r="CC363" s="140">
        <v>4.21</v>
      </c>
      <c r="CD363" s="140">
        <v>2.06</v>
      </c>
      <c r="CE363" s="140">
        <v>0</v>
      </c>
      <c r="CF363" s="44">
        <v>198200.97</v>
      </c>
      <c r="CG363" s="60"/>
      <c r="CH363" s="28">
        <v>7738921.7200000007</v>
      </c>
      <c r="CI363" s="60"/>
      <c r="CJ363" s="64">
        <v>7576729.6900000004</v>
      </c>
      <c r="CK363" s="124"/>
      <c r="CN363" s="151"/>
    </row>
    <row r="364" spans="1:92" x14ac:dyDescent="0.25">
      <c r="A364" s="116" t="s">
        <v>810</v>
      </c>
      <c r="B364" s="24" t="s">
        <v>811</v>
      </c>
      <c r="C364" s="27" t="s">
        <v>767</v>
      </c>
      <c r="D364" s="27" t="s">
        <v>120</v>
      </c>
      <c r="E364" s="139">
        <v>1420.71</v>
      </c>
      <c r="F364" s="68"/>
      <c r="G364" s="139">
        <v>595.98</v>
      </c>
      <c r="H364" s="139">
        <v>808.15000000000009</v>
      </c>
      <c r="I364" s="139">
        <v>808.15000000000009</v>
      </c>
      <c r="J364" s="68">
        <v>357</v>
      </c>
      <c r="K364" s="139">
        <v>919.72</v>
      </c>
      <c r="L364" s="139">
        <v>903.1400000000001</v>
      </c>
      <c r="M364" s="139">
        <v>500.99</v>
      </c>
      <c r="N364" s="139">
        <v>0</v>
      </c>
      <c r="O364" s="60"/>
      <c r="P364" s="132">
        <v>237.40643202552471</v>
      </c>
      <c r="Q364" s="132">
        <v>358.57356797447528</v>
      </c>
      <c r="R364" s="132">
        <v>321.92356797447536</v>
      </c>
      <c r="S364" s="132">
        <v>486.22643202552473</v>
      </c>
      <c r="T364" s="132">
        <v>0</v>
      </c>
      <c r="U364" s="132">
        <v>0</v>
      </c>
      <c r="V364" s="126"/>
      <c r="W364" s="140">
        <v>33.75</v>
      </c>
      <c r="X364" s="140">
        <v>35.54</v>
      </c>
      <c r="Y364" s="140">
        <v>0</v>
      </c>
      <c r="Z364" s="139">
        <v>4355915.8499999996</v>
      </c>
      <c r="AA364" s="60"/>
      <c r="AB364" s="140">
        <v>13.85</v>
      </c>
      <c r="AC364" s="28">
        <v>871183.17</v>
      </c>
      <c r="AE364" s="140">
        <v>4.59</v>
      </c>
      <c r="AF364" s="140">
        <v>2.5</v>
      </c>
      <c r="AG364" s="140">
        <v>0</v>
      </c>
      <c r="AH364" s="44">
        <v>445712.85</v>
      </c>
      <c r="AI364" s="60"/>
      <c r="AJ364" s="140">
        <v>2.04</v>
      </c>
      <c r="AK364" s="140">
        <v>1.1100000000000001</v>
      </c>
      <c r="AL364" s="140">
        <v>0</v>
      </c>
      <c r="AM364" s="44">
        <v>198024.75</v>
      </c>
      <c r="AO364" s="28">
        <v>95.259999999999991</v>
      </c>
      <c r="AP364" s="117">
        <v>32.010000000000005</v>
      </c>
      <c r="AQ364" s="117">
        <v>10.07</v>
      </c>
      <c r="AR364" s="44">
        <v>160824.97</v>
      </c>
      <c r="AS364" s="60"/>
      <c r="AT364" s="71">
        <v>2.04</v>
      </c>
      <c r="AU364" s="71">
        <v>2</v>
      </c>
      <c r="AV364" s="71">
        <v>0</v>
      </c>
      <c r="AW364" s="44">
        <v>272195</v>
      </c>
      <c r="AX364" s="60"/>
      <c r="AY364" s="140">
        <v>1.22</v>
      </c>
      <c r="AZ364" s="140">
        <v>0.66</v>
      </c>
      <c r="BA364" s="140">
        <v>0</v>
      </c>
      <c r="BB364" s="28">
        <v>110395.48</v>
      </c>
      <c r="BC364" s="60"/>
      <c r="BD364" s="140">
        <v>4.08</v>
      </c>
      <c r="BE364" s="140">
        <v>2.2200000000000002</v>
      </c>
      <c r="BF364" s="140">
        <v>0</v>
      </c>
      <c r="BG364" s="44">
        <v>165960.9</v>
      </c>
      <c r="BH364" s="60"/>
      <c r="BI364" s="139">
        <v>2.04</v>
      </c>
      <c r="BJ364" s="139">
        <v>1.1100000000000001</v>
      </c>
      <c r="BK364" s="139">
        <v>0</v>
      </c>
      <c r="BL364" s="44">
        <v>225672.3</v>
      </c>
      <c r="BM364" s="60"/>
      <c r="BN364" s="140">
        <v>3.06</v>
      </c>
      <c r="BO364" s="140">
        <v>1.66</v>
      </c>
      <c r="BP364" s="140">
        <v>0</v>
      </c>
      <c r="BQ364" s="139">
        <v>124338.96</v>
      </c>
      <c r="BR364" s="60"/>
      <c r="BS364" s="140">
        <v>2.04</v>
      </c>
      <c r="BT364" s="140">
        <v>1.1100000000000001</v>
      </c>
      <c r="BU364" s="140">
        <v>0</v>
      </c>
      <c r="BV364" s="44">
        <v>341642.7</v>
      </c>
      <c r="BW364" s="60"/>
      <c r="BX364" s="140">
        <v>2.04</v>
      </c>
      <c r="BY364" s="140">
        <v>1.1100000000000001</v>
      </c>
      <c r="BZ364" s="140">
        <v>0</v>
      </c>
      <c r="CA364" s="44">
        <v>294770.7</v>
      </c>
      <c r="CB364" s="60"/>
      <c r="CC364" s="140">
        <v>4.08</v>
      </c>
      <c r="CD364" s="140">
        <v>2.2200000000000002</v>
      </c>
      <c r="CE364" s="140">
        <v>0</v>
      </c>
      <c r="CF364" s="44">
        <v>199149.3</v>
      </c>
      <c r="CG364" s="60"/>
      <c r="CH364" s="28">
        <v>7765786.9299999997</v>
      </c>
      <c r="CI364" s="60"/>
      <c r="CJ364" s="64">
        <v>7604961.96</v>
      </c>
      <c r="CK364" s="124"/>
      <c r="CN364" s="151"/>
    </row>
    <row r="365" spans="1:92" x14ac:dyDescent="0.25">
      <c r="A365" s="116" t="s">
        <v>812</v>
      </c>
      <c r="B365" s="24" t="s">
        <v>813</v>
      </c>
      <c r="C365" s="27" t="s">
        <v>767</v>
      </c>
      <c r="D365" s="27" t="s">
        <v>120</v>
      </c>
      <c r="E365" s="139">
        <v>831.8</v>
      </c>
      <c r="F365" s="68"/>
      <c r="G365" s="139">
        <v>344.32</v>
      </c>
      <c r="H365" s="139">
        <v>476.82</v>
      </c>
      <c r="I365" s="139">
        <v>476.82</v>
      </c>
      <c r="J365" s="68">
        <v>358</v>
      </c>
      <c r="K365" s="139">
        <v>532.14</v>
      </c>
      <c r="L365" s="139">
        <v>521.48</v>
      </c>
      <c r="M365" s="139">
        <v>299.65999999999997</v>
      </c>
      <c r="N365" s="139">
        <v>0</v>
      </c>
      <c r="O365" s="60"/>
      <c r="P365" s="132">
        <v>91.830966704825002</v>
      </c>
      <c r="Q365" s="132">
        <v>252.48903329517498</v>
      </c>
      <c r="R365" s="132">
        <v>127.16903329517501</v>
      </c>
      <c r="S365" s="132">
        <v>349.65096670482501</v>
      </c>
      <c r="T365" s="132">
        <v>0</v>
      </c>
      <c r="U365" s="132">
        <v>0</v>
      </c>
      <c r="V365" s="126"/>
      <c r="W365" s="140">
        <v>18.739999999999998</v>
      </c>
      <c r="X365" s="140">
        <v>20.34</v>
      </c>
      <c r="Y365" s="140">
        <v>0</v>
      </c>
      <c r="Z365" s="139">
        <v>2456764.2000000002</v>
      </c>
      <c r="AA365" s="60"/>
      <c r="AB365" s="140">
        <v>7.81</v>
      </c>
      <c r="AC365" s="28">
        <v>491352.84</v>
      </c>
      <c r="AE365" s="140">
        <v>2.66</v>
      </c>
      <c r="AF365" s="140">
        <v>1.49</v>
      </c>
      <c r="AG365" s="140">
        <v>0</v>
      </c>
      <c r="AH365" s="44">
        <v>260889.75</v>
      </c>
      <c r="AI365" s="60"/>
      <c r="AJ365" s="140">
        <v>1.18</v>
      </c>
      <c r="AK365" s="140">
        <v>0.66</v>
      </c>
      <c r="AL365" s="140">
        <v>0</v>
      </c>
      <c r="AM365" s="44">
        <v>115671.6</v>
      </c>
      <c r="AO365" s="28">
        <v>53.97</v>
      </c>
      <c r="AP365" s="117">
        <v>13.49</v>
      </c>
      <c r="AQ365" s="117">
        <v>5.89</v>
      </c>
      <c r="AR365" s="44">
        <v>85516.24</v>
      </c>
      <c r="AS365" s="60"/>
      <c r="AT365" s="71">
        <v>1.18</v>
      </c>
      <c r="AU365" s="71">
        <v>1.19</v>
      </c>
      <c r="AV365" s="71">
        <v>0</v>
      </c>
      <c r="AW365" s="44">
        <v>159678.75</v>
      </c>
      <c r="AX365" s="60"/>
      <c r="AY365" s="140">
        <v>0.7</v>
      </c>
      <c r="AZ365" s="140">
        <v>0.39</v>
      </c>
      <c r="BA365" s="140">
        <v>0</v>
      </c>
      <c r="BB365" s="28">
        <v>64005.89</v>
      </c>
      <c r="BC365" s="60"/>
      <c r="BD365" s="140">
        <v>2.36</v>
      </c>
      <c r="BE365" s="140">
        <v>1.33</v>
      </c>
      <c r="BF365" s="140">
        <v>0</v>
      </c>
      <c r="BG365" s="44">
        <v>97205.67</v>
      </c>
      <c r="BH365" s="60"/>
      <c r="BI365" s="139">
        <v>1.18</v>
      </c>
      <c r="BJ365" s="139">
        <v>0.66</v>
      </c>
      <c r="BK365" s="139">
        <v>0</v>
      </c>
      <c r="BL365" s="44">
        <v>131821.28</v>
      </c>
      <c r="BM365" s="60"/>
      <c r="BN365" s="140">
        <v>1.77</v>
      </c>
      <c r="BO365" s="140">
        <v>0.99</v>
      </c>
      <c r="BP365" s="140">
        <v>0</v>
      </c>
      <c r="BQ365" s="139">
        <v>72706.679999999993</v>
      </c>
      <c r="BR365" s="60"/>
      <c r="BS365" s="140">
        <v>1.18</v>
      </c>
      <c r="BT365" s="140">
        <v>0.66</v>
      </c>
      <c r="BU365" s="140">
        <v>0</v>
      </c>
      <c r="BV365" s="44">
        <v>199562.72</v>
      </c>
      <c r="BW365" s="60"/>
      <c r="BX365" s="140">
        <v>1.18</v>
      </c>
      <c r="BY365" s="140">
        <v>0.66</v>
      </c>
      <c r="BZ365" s="140">
        <v>0</v>
      </c>
      <c r="CA365" s="44">
        <v>172183.52</v>
      </c>
      <c r="CB365" s="60"/>
      <c r="CC365" s="140">
        <v>2.36</v>
      </c>
      <c r="CD365" s="140">
        <v>1.33</v>
      </c>
      <c r="CE365" s="140">
        <v>0</v>
      </c>
      <c r="CF365" s="44">
        <v>116644.59</v>
      </c>
      <c r="CG365" s="60"/>
      <c r="CH365" s="28">
        <v>4424003.7300000004</v>
      </c>
      <c r="CI365" s="60"/>
      <c r="CJ365" s="64">
        <v>4338487.49</v>
      </c>
      <c r="CK365" s="124"/>
      <c r="CN365" s="151"/>
    </row>
    <row r="366" spans="1:92" x14ac:dyDescent="0.25">
      <c r="A366" s="116" t="s">
        <v>814</v>
      </c>
      <c r="B366" s="24" t="s">
        <v>815</v>
      </c>
      <c r="C366" s="27" t="s">
        <v>767</v>
      </c>
      <c r="D366" s="27" t="s">
        <v>120</v>
      </c>
      <c r="E366" s="139">
        <v>731</v>
      </c>
      <c r="F366" s="68"/>
      <c r="G366" s="139">
        <v>341.5</v>
      </c>
      <c r="H366" s="139">
        <v>383.5</v>
      </c>
      <c r="I366" s="139">
        <v>383.5</v>
      </c>
      <c r="J366" s="68">
        <v>359</v>
      </c>
      <c r="K366" s="139">
        <v>502.5</v>
      </c>
      <c r="L366" s="139">
        <v>496.5</v>
      </c>
      <c r="M366" s="139">
        <v>228.5</v>
      </c>
      <c r="N366" s="139">
        <v>0</v>
      </c>
      <c r="O366" s="60"/>
      <c r="P366" s="132">
        <v>92.32275862068964</v>
      </c>
      <c r="Q366" s="132">
        <v>249.17724137931037</v>
      </c>
      <c r="R366" s="132">
        <v>103.67724137931033</v>
      </c>
      <c r="S366" s="132">
        <v>279.82275862068968</v>
      </c>
      <c r="T366" s="132">
        <v>0</v>
      </c>
      <c r="U366" s="132">
        <v>0</v>
      </c>
      <c r="V366" s="126"/>
      <c r="W366" s="140">
        <v>18.61</v>
      </c>
      <c r="X366" s="140">
        <v>16.37</v>
      </c>
      <c r="Y366" s="140">
        <v>0</v>
      </c>
      <c r="Z366" s="139">
        <v>2199017.7000000002</v>
      </c>
      <c r="AA366" s="60"/>
      <c r="AB366" s="140">
        <v>6.99</v>
      </c>
      <c r="AC366" s="28">
        <v>439803.54</v>
      </c>
      <c r="AE366" s="140">
        <v>2.5099999999999998</v>
      </c>
      <c r="AF366" s="140">
        <v>1.1399999999999999</v>
      </c>
      <c r="AG366" s="140">
        <v>0</v>
      </c>
      <c r="AH366" s="44">
        <v>229457.25</v>
      </c>
      <c r="AI366" s="60"/>
      <c r="AJ366" s="140">
        <v>1.1100000000000001</v>
      </c>
      <c r="AK366" s="140">
        <v>0.5</v>
      </c>
      <c r="AL366" s="140">
        <v>0</v>
      </c>
      <c r="AM366" s="44">
        <v>101212.65</v>
      </c>
      <c r="AO366" s="28">
        <v>48.2</v>
      </c>
      <c r="AP366" s="117">
        <v>13.32</v>
      </c>
      <c r="AQ366" s="117">
        <v>5.18</v>
      </c>
      <c r="AR366" s="44">
        <v>77892.7</v>
      </c>
      <c r="AS366" s="60"/>
      <c r="AT366" s="71">
        <v>1.1100000000000001</v>
      </c>
      <c r="AU366" s="71">
        <v>0.91</v>
      </c>
      <c r="AV366" s="71">
        <v>0</v>
      </c>
      <c r="AW366" s="44">
        <v>136097.5</v>
      </c>
      <c r="AX366" s="60"/>
      <c r="AY366" s="140">
        <v>0.67</v>
      </c>
      <c r="AZ366" s="140">
        <v>0.3</v>
      </c>
      <c r="BA366" s="140">
        <v>0</v>
      </c>
      <c r="BB366" s="28">
        <v>56959.37</v>
      </c>
      <c r="BC366" s="60"/>
      <c r="BD366" s="140">
        <v>2.23</v>
      </c>
      <c r="BE366" s="140">
        <v>1.01</v>
      </c>
      <c r="BF366" s="140">
        <v>0</v>
      </c>
      <c r="BG366" s="44">
        <v>85351.32</v>
      </c>
      <c r="BH366" s="60"/>
      <c r="BI366" s="139">
        <v>1.1100000000000001</v>
      </c>
      <c r="BJ366" s="139">
        <v>0.5</v>
      </c>
      <c r="BK366" s="139">
        <v>0</v>
      </c>
      <c r="BL366" s="44">
        <v>115343.62</v>
      </c>
      <c r="BM366" s="60"/>
      <c r="BN366" s="140">
        <v>1.67</v>
      </c>
      <c r="BO366" s="140">
        <v>0.76</v>
      </c>
      <c r="BP366" s="140">
        <v>0</v>
      </c>
      <c r="BQ366" s="139">
        <v>64013.49</v>
      </c>
      <c r="BR366" s="60"/>
      <c r="BS366" s="140">
        <v>1.1100000000000001</v>
      </c>
      <c r="BT366" s="140">
        <v>0.5</v>
      </c>
      <c r="BU366" s="140">
        <v>0</v>
      </c>
      <c r="BV366" s="44">
        <v>174617.38</v>
      </c>
      <c r="BW366" s="60"/>
      <c r="BX366" s="140">
        <v>1.1100000000000001</v>
      </c>
      <c r="BY366" s="140">
        <v>0.5</v>
      </c>
      <c r="BZ366" s="140">
        <v>0</v>
      </c>
      <c r="CA366" s="44">
        <v>150660.57999999999</v>
      </c>
      <c r="CB366" s="60"/>
      <c r="CC366" s="140">
        <v>2.23</v>
      </c>
      <c r="CD366" s="140">
        <v>1.01</v>
      </c>
      <c r="CE366" s="140">
        <v>0</v>
      </c>
      <c r="CF366" s="44">
        <v>102419.64</v>
      </c>
      <c r="CG366" s="60"/>
      <c r="CH366" s="28">
        <v>3932846.74</v>
      </c>
      <c r="CI366" s="60"/>
      <c r="CJ366" s="64">
        <v>3854954.04</v>
      </c>
      <c r="CK366" s="124"/>
      <c r="CN366" s="151"/>
    </row>
    <row r="367" spans="1:92" x14ac:dyDescent="0.25">
      <c r="A367" s="116" t="s">
        <v>816</v>
      </c>
      <c r="B367" s="24" t="s">
        <v>817</v>
      </c>
      <c r="C367" s="27" t="s">
        <v>767</v>
      </c>
      <c r="D367" s="27" t="s">
        <v>120</v>
      </c>
      <c r="E367" s="139">
        <v>1066.25</v>
      </c>
      <c r="F367" s="68"/>
      <c r="G367" s="139">
        <v>462</v>
      </c>
      <c r="H367" s="139">
        <v>589</v>
      </c>
      <c r="I367" s="139">
        <v>589</v>
      </c>
      <c r="J367" s="68">
        <v>360</v>
      </c>
      <c r="K367" s="139">
        <v>707.25</v>
      </c>
      <c r="L367" s="139">
        <v>692</v>
      </c>
      <c r="M367" s="139">
        <v>359</v>
      </c>
      <c r="N367" s="139">
        <v>0</v>
      </c>
      <c r="O367" s="60"/>
      <c r="P367" s="132">
        <v>87.916270218839202</v>
      </c>
      <c r="Q367" s="132">
        <v>374.0837297811608</v>
      </c>
      <c r="R367" s="132">
        <v>112.0837297811608</v>
      </c>
      <c r="S367" s="132">
        <v>476.9162702188392</v>
      </c>
      <c r="T367" s="132">
        <v>0</v>
      </c>
      <c r="U367" s="132">
        <v>0</v>
      </c>
      <c r="V367" s="126"/>
      <c r="W367" s="140">
        <v>24.56</v>
      </c>
      <c r="X367" s="140">
        <v>24.68</v>
      </c>
      <c r="Y367" s="140">
        <v>0</v>
      </c>
      <c r="Z367" s="139">
        <v>3095472.6</v>
      </c>
      <c r="AA367" s="60"/>
      <c r="AB367" s="140">
        <v>9.84</v>
      </c>
      <c r="AC367" s="28">
        <v>619094.52</v>
      </c>
      <c r="AE367" s="140">
        <v>3.53</v>
      </c>
      <c r="AF367" s="140">
        <v>1.79</v>
      </c>
      <c r="AG367" s="140">
        <v>0</v>
      </c>
      <c r="AH367" s="44">
        <v>334441.8</v>
      </c>
      <c r="AI367" s="60"/>
      <c r="AJ367" s="140">
        <v>1.57</v>
      </c>
      <c r="AK367" s="140">
        <v>0.79</v>
      </c>
      <c r="AL367" s="140">
        <v>0</v>
      </c>
      <c r="AM367" s="44">
        <v>148361.4</v>
      </c>
      <c r="AO367" s="28">
        <v>68.17</v>
      </c>
      <c r="AP367" s="117">
        <v>15.239999999999998</v>
      </c>
      <c r="AQ367" s="117">
        <v>7.56</v>
      </c>
      <c r="AR367" s="44">
        <v>105871.13</v>
      </c>
      <c r="AS367" s="60"/>
      <c r="AT367" s="71">
        <v>1.57</v>
      </c>
      <c r="AU367" s="71">
        <v>1.43</v>
      </c>
      <c r="AV367" s="71">
        <v>0</v>
      </c>
      <c r="AW367" s="44">
        <v>202125</v>
      </c>
      <c r="AX367" s="60"/>
      <c r="AY367" s="140">
        <v>0.94</v>
      </c>
      <c r="AZ367" s="140">
        <v>0.47</v>
      </c>
      <c r="BA367" s="140">
        <v>0</v>
      </c>
      <c r="BB367" s="28">
        <v>82796.61</v>
      </c>
      <c r="BC367" s="60"/>
      <c r="BD367" s="140">
        <v>3.14</v>
      </c>
      <c r="BE367" s="140">
        <v>1.59</v>
      </c>
      <c r="BF367" s="140">
        <v>0</v>
      </c>
      <c r="BG367" s="44">
        <v>124602.39</v>
      </c>
      <c r="BH367" s="60"/>
      <c r="BI367" s="139">
        <v>1.57</v>
      </c>
      <c r="BJ367" s="139">
        <v>0.79</v>
      </c>
      <c r="BK367" s="139">
        <v>0</v>
      </c>
      <c r="BL367" s="44">
        <v>169075.12</v>
      </c>
      <c r="BM367" s="60"/>
      <c r="BN367" s="140">
        <v>2.35</v>
      </c>
      <c r="BO367" s="140">
        <v>1.19</v>
      </c>
      <c r="BP367" s="140">
        <v>0</v>
      </c>
      <c r="BQ367" s="139">
        <v>93254.22</v>
      </c>
      <c r="BR367" s="60"/>
      <c r="BS367" s="140">
        <v>1.57</v>
      </c>
      <c r="BT367" s="140">
        <v>0.79</v>
      </c>
      <c r="BU367" s="140">
        <v>0</v>
      </c>
      <c r="BV367" s="44">
        <v>255960.88</v>
      </c>
      <c r="BW367" s="60"/>
      <c r="BX367" s="140">
        <v>1.57</v>
      </c>
      <c r="BY367" s="140">
        <v>0.79</v>
      </c>
      <c r="BZ367" s="140">
        <v>0</v>
      </c>
      <c r="CA367" s="44">
        <v>220844.08</v>
      </c>
      <c r="CB367" s="60"/>
      <c r="CC367" s="140">
        <v>3.14</v>
      </c>
      <c r="CD367" s="140">
        <v>1.59</v>
      </c>
      <c r="CE367" s="140">
        <v>0</v>
      </c>
      <c r="CF367" s="44">
        <v>149520.03</v>
      </c>
      <c r="CG367" s="60"/>
      <c r="CH367" s="28">
        <v>5601419.7799999993</v>
      </c>
      <c r="CI367" s="60"/>
      <c r="CJ367" s="64">
        <v>5495548.6499999994</v>
      </c>
      <c r="CK367" s="124"/>
      <c r="CN367" s="151"/>
    </row>
    <row r="368" spans="1:92" x14ac:dyDescent="0.25">
      <c r="A368" s="116" t="s">
        <v>818</v>
      </c>
      <c r="B368" s="24" t="s">
        <v>819</v>
      </c>
      <c r="C368" s="27" t="s">
        <v>767</v>
      </c>
      <c r="D368" s="27" t="s">
        <v>120</v>
      </c>
      <c r="E368" s="139">
        <v>2937.75</v>
      </c>
      <c r="F368" s="68"/>
      <c r="G368" s="139">
        <v>1227</v>
      </c>
      <c r="H368" s="139">
        <v>1663.5</v>
      </c>
      <c r="I368" s="139">
        <v>1663.5</v>
      </c>
      <c r="J368" s="68">
        <v>361</v>
      </c>
      <c r="K368" s="139">
        <v>1909.75</v>
      </c>
      <c r="L368" s="139">
        <v>1862.5</v>
      </c>
      <c r="M368" s="139">
        <v>1028</v>
      </c>
      <c r="N368" s="139">
        <v>0</v>
      </c>
      <c r="O368" s="60"/>
      <c r="P368" s="132">
        <v>563.44366372599893</v>
      </c>
      <c r="Q368" s="132">
        <v>663.55633627400107</v>
      </c>
      <c r="R368" s="132">
        <v>763.886336274001</v>
      </c>
      <c r="S368" s="132">
        <v>899.613663725999</v>
      </c>
      <c r="T368" s="132">
        <v>0</v>
      </c>
      <c r="U368" s="132">
        <v>0</v>
      </c>
      <c r="V368" s="126"/>
      <c r="W368" s="140">
        <v>70.739999999999995</v>
      </c>
      <c r="X368" s="140">
        <v>74.17</v>
      </c>
      <c r="Y368" s="140">
        <v>0</v>
      </c>
      <c r="Z368" s="139">
        <v>9109767.1500000004</v>
      </c>
      <c r="AA368" s="60"/>
      <c r="AB368" s="140">
        <v>28.98</v>
      </c>
      <c r="AC368" s="28">
        <v>1821953.43</v>
      </c>
      <c r="AE368" s="140">
        <v>9.5399999999999991</v>
      </c>
      <c r="AF368" s="140">
        <v>5.14</v>
      </c>
      <c r="AG368" s="140">
        <v>0</v>
      </c>
      <c r="AH368" s="44">
        <v>922858.2</v>
      </c>
      <c r="AI368" s="60"/>
      <c r="AJ368" s="140">
        <v>4.24</v>
      </c>
      <c r="AK368" s="140">
        <v>2.2799999999999998</v>
      </c>
      <c r="AL368" s="140">
        <v>0</v>
      </c>
      <c r="AM368" s="44">
        <v>409879.8</v>
      </c>
      <c r="AO368" s="28">
        <v>198.99999999999997</v>
      </c>
      <c r="AP368" s="117">
        <v>72.62</v>
      </c>
      <c r="AQ368" s="117">
        <v>20.83</v>
      </c>
      <c r="AR368" s="44">
        <v>342909.45</v>
      </c>
      <c r="AS368" s="60"/>
      <c r="AT368" s="71">
        <v>4.24</v>
      </c>
      <c r="AU368" s="71">
        <v>4.1100000000000003</v>
      </c>
      <c r="AV368" s="71">
        <v>0</v>
      </c>
      <c r="AW368" s="44">
        <v>562581.25</v>
      </c>
      <c r="AX368" s="60"/>
      <c r="AY368" s="140">
        <v>2.54</v>
      </c>
      <c r="AZ368" s="140">
        <v>1.37</v>
      </c>
      <c r="BA368" s="140">
        <v>0</v>
      </c>
      <c r="BB368" s="28">
        <v>229599.11</v>
      </c>
      <c r="BC368" s="60"/>
      <c r="BD368" s="140">
        <v>8.48</v>
      </c>
      <c r="BE368" s="140">
        <v>4.5599999999999996</v>
      </c>
      <c r="BF368" s="140">
        <v>0</v>
      </c>
      <c r="BG368" s="44">
        <v>343512.72</v>
      </c>
      <c r="BH368" s="60"/>
      <c r="BI368" s="139">
        <v>4.24</v>
      </c>
      <c r="BJ368" s="139">
        <v>2.2799999999999998</v>
      </c>
      <c r="BK368" s="139">
        <v>0</v>
      </c>
      <c r="BL368" s="44">
        <v>467105.84</v>
      </c>
      <c r="BM368" s="60"/>
      <c r="BN368" s="140">
        <v>6.36</v>
      </c>
      <c r="BO368" s="140">
        <v>3.42</v>
      </c>
      <c r="BP368" s="140">
        <v>0</v>
      </c>
      <c r="BQ368" s="139">
        <v>257634.54</v>
      </c>
      <c r="BR368" s="60"/>
      <c r="BS368" s="140">
        <v>4.24</v>
      </c>
      <c r="BT368" s="140">
        <v>2.2799999999999998</v>
      </c>
      <c r="BU368" s="140">
        <v>0</v>
      </c>
      <c r="BV368" s="44">
        <v>707146.16</v>
      </c>
      <c r="BW368" s="60"/>
      <c r="BX368" s="140">
        <v>4.24</v>
      </c>
      <c r="BY368" s="140">
        <v>2.2799999999999998</v>
      </c>
      <c r="BZ368" s="140">
        <v>0</v>
      </c>
      <c r="CA368" s="44">
        <v>610128.56000000006</v>
      </c>
      <c r="CB368" s="60"/>
      <c r="CC368" s="140">
        <v>8.48</v>
      </c>
      <c r="CD368" s="140">
        <v>4.5599999999999996</v>
      </c>
      <c r="CE368" s="140">
        <v>0</v>
      </c>
      <c r="CF368" s="44">
        <v>412207.44</v>
      </c>
      <c r="CG368" s="60"/>
      <c r="CH368" s="28">
        <v>16197283.65</v>
      </c>
      <c r="CI368" s="60"/>
      <c r="CJ368" s="64">
        <v>15854374.200000001</v>
      </c>
      <c r="CK368" s="124"/>
      <c r="CN368" s="151"/>
    </row>
    <row r="369" spans="1:92" x14ac:dyDescent="0.25">
      <c r="A369" s="116" t="s">
        <v>820</v>
      </c>
      <c r="B369" s="24" t="s">
        <v>821</v>
      </c>
      <c r="C369" s="27" t="s">
        <v>767</v>
      </c>
      <c r="D369" s="27" t="s">
        <v>131</v>
      </c>
      <c r="E369" s="139">
        <v>4254.66</v>
      </c>
      <c r="F369" s="68"/>
      <c r="G369" s="139">
        <v>0</v>
      </c>
      <c r="H369" s="139">
        <v>0</v>
      </c>
      <c r="I369" s="139">
        <v>4254.66</v>
      </c>
      <c r="J369" s="68">
        <v>362</v>
      </c>
      <c r="K369" s="139">
        <v>0</v>
      </c>
      <c r="L369" s="139">
        <v>0</v>
      </c>
      <c r="M369" s="139">
        <v>0</v>
      </c>
      <c r="N369" s="139">
        <v>4254.66</v>
      </c>
      <c r="O369" s="60"/>
      <c r="P369" s="132">
        <v>0</v>
      </c>
      <c r="Q369" s="132">
        <v>0</v>
      </c>
      <c r="R369" s="132">
        <v>0</v>
      </c>
      <c r="S369" s="132">
        <v>0</v>
      </c>
      <c r="T369" s="132">
        <v>646</v>
      </c>
      <c r="U369" s="132">
        <v>3608.66</v>
      </c>
      <c r="V369" s="126"/>
      <c r="W369" s="140">
        <v>0</v>
      </c>
      <c r="X369" s="140">
        <v>0</v>
      </c>
      <c r="Y369" s="140">
        <v>176.64</v>
      </c>
      <c r="Z369" s="139">
        <v>12747402.24</v>
      </c>
      <c r="AA369" s="60"/>
      <c r="AB369" s="140">
        <v>58.87</v>
      </c>
      <c r="AC369" s="28">
        <v>4248709.16</v>
      </c>
      <c r="AE369" s="140">
        <v>0</v>
      </c>
      <c r="AF369" s="140">
        <v>0</v>
      </c>
      <c r="AG369" s="140">
        <v>21.27</v>
      </c>
      <c r="AH369" s="44">
        <v>1534970.82</v>
      </c>
      <c r="AI369" s="60"/>
      <c r="AJ369" s="140">
        <v>0</v>
      </c>
      <c r="AK369" s="140">
        <v>0</v>
      </c>
      <c r="AL369" s="140">
        <v>7.09</v>
      </c>
      <c r="AM369" s="44">
        <v>511656.94</v>
      </c>
      <c r="AO369" s="28">
        <v>269.53999999999996</v>
      </c>
      <c r="AP369" s="117">
        <v>48.39</v>
      </c>
      <c r="AQ369" s="117">
        <v>30.17</v>
      </c>
      <c r="AR369" s="44">
        <v>404206.6</v>
      </c>
      <c r="AS369" s="60"/>
      <c r="AT369" s="71">
        <v>0</v>
      </c>
      <c r="AU369" s="71">
        <v>0</v>
      </c>
      <c r="AV369" s="71">
        <v>17.010000000000002</v>
      </c>
      <c r="AW369" s="44">
        <v>1333839.1499999999</v>
      </c>
      <c r="AX369" s="60"/>
      <c r="AY369" s="140">
        <v>0</v>
      </c>
      <c r="AZ369" s="140">
        <v>0</v>
      </c>
      <c r="BA369" s="140">
        <v>5.67</v>
      </c>
      <c r="BB369" s="28">
        <v>332948.07</v>
      </c>
      <c r="BC369" s="60"/>
      <c r="BD369" s="140">
        <v>0</v>
      </c>
      <c r="BE369" s="140">
        <v>0</v>
      </c>
      <c r="BF369" s="140">
        <v>21.27</v>
      </c>
      <c r="BG369" s="44">
        <v>560315.61</v>
      </c>
      <c r="BH369" s="60"/>
      <c r="BI369" s="139">
        <v>0</v>
      </c>
      <c r="BJ369" s="139">
        <v>0</v>
      </c>
      <c r="BK369" s="139">
        <v>7.09</v>
      </c>
      <c r="BL369" s="44">
        <v>507941.78</v>
      </c>
      <c r="BM369" s="60"/>
      <c r="BN369" s="140">
        <v>0</v>
      </c>
      <c r="BO369" s="140">
        <v>0</v>
      </c>
      <c r="BP369" s="140">
        <v>14.18</v>
      </c>
      <c r="BQ369" s="139">
        <v>373543.74</v>
      </c>
      <c r="BR369" s="60"/>
      <c r="BS369" s="140">
        <v>0</v>
      </c>
      <c r="BT369" s="140">
        <v>0</v>
      </c>
      <c r="BU369" s="140">
        <v>7.09</v>
      </c>
      <c r="BV369" s="44">
        <v>768967.22</v>
      </c>
      <c r="BW369" s="60"/>
      <c r="BX369" s="140">
        <v>0</v>
      </c>
      <c r="BY369" s="140">
        <v>0</v>
      </c>
      <c r="BZ369" s="140">
        <v>7.09</v>
      </c>
      <c r="CA369" s="44">
        <v>663468.02</v>
      </c>
      <c r="CB369" s="60"/>
      <c r="CC369" s="140">
        <v>0</v>
      </c>
      <c r="CD369" s="140">
        <v>0</v>
      </c>
      <c r="CE369" s="140">
        <v>21.27</v>
      </c>
      <c r="CF369" s="44">
        <v>672365.97</v>
      </c>
      <c r="CG369" s="60"/>
      <c r="CH369" s="28">
        <v>24660335.32</v>
      </c>
      <c r="CI369" s="60"/>
      <c r="CJ369" s="64">
        <v>24256128.719999999</v>
      </c>
      <c r="CK369" s="124"/>
      <c r="CN369" s="151"/>
    </row>
    <row r="370" spans="1:92" x14ac:dyDescent="0.25">
      <c r="A370" s="116" t="s">
        <v>822</v>
      </c>
      <c r="B370" s="24" t="s">
        <v>823</v>
      </c>
      <c r="C370" s="27" t="s">
        <v>767</v>
      </c>
      <c r="D370" s="27" t="s">
        <v>131</v>
      </c>
      <c r="E370" s="139">
        <v>8058.16</v>
      </c>
      <c r="F370" s="68"/>
      <c r="G370" s="139">
        <v>0</v>
      </c>
      <c r="H370" s="139">
        <v>0</v>
      </c>
      <c r="I370" s="139">
        <v>8058.16</v>
      </c>
      <c r="J370" s="68">
        <v>363</v>
      </c>
      <c r="K370" s="139">
        <v>0</v>
      </c>
      <c r="L370" s="139">
        <v>0</v>
      </c>
      <c r="M370" s="139">
        <v>0</v>
      </c>
      <c r="N370" s="139">
        <v>8058.16</v>
      </c>
      <c r="O370" s="60"/>
      <c r="P370" s="132">
        <v>0</v>
      </c>
      <c r="Q370" s="132">
        <v>0</v>
      </c>
      <c r="R370" s="132">
        <v>0</v>
      </c>
      <c r="S370" s="132">
        <v>0</v>
      </c>
      <c r="T370" s="132">
        <v>2587</v>
      </c>
      <c r="U370" s="132">
        <v>5471.16</v>
      </c>
      <c r="V370" s="126"/>
      <c r="W370" s="140">
        <v>0</v>
      </c>
      <c r="X370" s="140">
        <v>0</v>
      </c>
      <c r="Y370" s="140">
        <v>348.19</v>
      </c>
      <c r="Z370" s="139">
        <v>25127479.539999999</v>
      </c>
      <c r="AA370" s="60"/>
      <c r="AB370" s="140">
        <v>116.05</v>
      </c>
      <c r="AC370" s="28">
        <v>8374988.9299999997</v>
      </c>
      <c r="AE370" s="140">
        <v>0</v>
      </c>
      <c r="AF370" s="140">
        <v>0</v>
      </c>
      <c r="AG370" s="140">
        <v>40.29</v>
      </c>
      <c r="AH370" s="44">
        <v>2907568.14</v>
      </c>
      <c r="AI370" s="60"/>
      <c r="AJ370" s="140">
        <v>0</v>
      </c>
      <c r="AK370" s="140">
        <v>0</v>
      </c>
      <c r="AL370" s="140">
        <v>13.43</v>
      </c>
      <c r="AM370" s="44">
        <v>969189.38</v>
      </c>
      <c r="AO370" s="28">
        <v>528.70000000000005</v>
      </c>
      <c r="AP370" s="117">
        <v>135.05000000000001</v>
      </c>
      <c r="AQ370" s="117">
        <v>57.15</v>
      </c>
      <c r="AR370" s="44">
        <v>841015.58</v>
      </c>
      <c r="AS370" s="60"/>
      <c r="AT370" s="71">
        <v>0</v>
      </c>
      <c r="AU370" s="71">
        <v>0</v>
      </c>
      <c r="AV370" s="71">
        <v>32.229999999999997</v>
      </c>
      <c r="AW370" s="44">
        <v>2527315.4500000002</v>
      </c>
      <c r="AX370" s="60"/>
      <c r="AY370" s="140">
        <v>0</v>
      </c>
      <c r="AZ370" s="140">
        <v>0</v>
      </c>
      <c r="BA370" s="140">
        <v>10.74</v>
      </c>
      <c r="BB370" s="28">
        <v>630663.54</v>
      </c>
      <c r="BC370" s="60"/>
      <c r="BD370" s="140">
        <v>0</v>
      </c>
      <c r="BE370" s="140">
        <v>0</v>
      </c>
      <c r="BF370" s="140">
        <v>40.29</v>
      </c>
      <c r="BG370" s="44">
        <v>1061359.47</v>
      </c>
      <c r="BH370" s="60"/>
      <c r="BI370" s="139">
        <v>0</v>
      </c>
      <c r="BJ370" s="139">
        <v>0</v>
      </c>
      <c r="BK370" s="139">
        <v>13.43</v>
      </c>
      <c r="BL370" s="44">
        <v>962152.06</v>
      </c>
      <c r="BM370" s="60"/>
      <c r="BN370" s="140">
        <v>0</v>
      </c>
      <c r="BO370" s="140">
        <v>0</v>
      </c>
      <c r="BP370" s="140">
        <v>26.86</v>
      </c>
      <c r="BQ370" s="139">
        <v>707572.98</v>
      </c>
      <c r="BR370" s="60"/>
      <c r="BS370" s="140">
        <v>0</v>
      </c>
      <c r="BT370" s="140">
        <v>0</v>
      </c>
      <c r="BU370" s="140">
        <v>13.43</v>
      </c>
      <c r="BV370" s="44">
        <v>1456590.94</v>
      </c>
      <c r="BW370" s="60"/>
      <c r="BX370" s="140">
        <v>0</v>
      </c>
      <c r="BY370" s="140">
        <v>0</v>
      </c>
      <c r="BZ370" s="140">
        <v>13.43</v>
      </c>
      <c r="CA370" s="44">
        <v>1256752.54</v>
      </c>
      <c r="CB370" s="60"/>
      <c r="CC370" s="140">
        <v>0</v>
      </c>
      <c r="CD370" s="140">
        <v>0</v>
      </c>
      <c r="CE370" s="140">
        <v>40.29</v>
      </c>
      <c r="CF370" s="44">
        <v>1273607.19</v>
      </c>
      <c r="CG370" s="60"/>
      <c r="CH370" s="28">
        <v>48096255.740000002</v>
      </c>
      <c r="CI370" s="60"/>
      <c r="CJ370" s="64">
        <v>47255240.160000004</v>
      </c>
      <c r="CK370" s="124"/>
      <c r="CN370" s="151"/>
    </row>
    <row r="371" spans="1:92" x14ac:dyDescent="0.25">
      <c r="A371" s="116" t="s">
        <v>824</v>
      </c>
      <c r="B371" s="24" t="s">
        <v>825</v>
      </c>
      <c r="C371" s="27" t="s">
        <v>767</v>
      </c>
      <c r="D371" s="27" t="s">
        <v>131</v>
      </c>
      <c r="E371" s="139">
        <v>3920.5</v>
      </c>
      <c r="F371" s="68"/>
      <c r="G371" s="139">
        <v>0</v>
      </c>
      <c r="H371" s="139">
        <v>0</v>
      </c>
      <c r="I371" s="139">
        <v>3920.5</v>
      </c>
      <c r="J371" s="68">
        <v>364</v>
      </c>
      <c r="K371" s="139">
        <v>0</v>
      </c>
      <c r="L371" s="139">
        <v>0</v>
      </c>
      <c r="M371" s="139">
        <v>0</v>
      </c>
      <c r="N371" s="139">
        <v>3920.5</v>
      </c>
      <c r="O371" s="60"/>
      <c r="P371" s="132">
        <v>0</v>
      </c>
      <c r="Q371" s="132">
        <v>0</v>
      </c>
      <c r="R371" s="132">
        <v>0</v>
      </c>
      <c r="S371" s="132">
        <v>0</v>
      </c>
      <c r="T371" s="132">
        <v>1811</v>
      </c>
      <c r="U371" s="132">
        <v>2109.5</v>
      </c>
      <c r="V371" s="126"/>
      <c r="W371" s="140">
        <v>0</v>
      </c>
      <c r="X371" s="140">
        <v>0</v>
      </c>
      <c r="Y371" s="140">
        <v>174.93</v>
      </c>
      <c r="Z371" s="139">
        <v>12623998.380000001</v>
      </c>
      <c r="AA371" s="60"/>
      <c r="AB371" s="140">
        <v>58.3</v>
      </c>
      <c r="AC371" s="28">
        <v>4207578.66</v>
      </c>
      <c r="AE371" s="140">
        <v>0</v>
      </c>
      <c r="AF371" s="140">
        <v>0</v>
      </c>
      <c r="AG371" s="140">
        <v>19.600000000000001</v>
      </c>
      <c r="AH371" s="44">
        <v>1414453.6</v>
      </c>
      <c r="AI371" s="60"/>
      <c r="AJ371" s="140">
        <v>0</v>
      </c>
      <c r="AK371" s="140">
        <v>0</v>
      </c>
      <c r="AL371" s="140">
        <v>6.53</v>
      </c>
      <c r="AM371" s="44">
        <v>471243.98</v>
      </c>
      <c r="AO371" s="28">
        <v>264.58000000000004</v>
      </c>
      <c r="AP371" s="117">
        <v>82.53</v>
      </c>
      <c r="AQ371" s="117">
        <v>27.8</v>
      </c>
      <c r="AR371" s="44">
        <v>438790.40000000002</v>
      </c>
      <c r="AS371" s="60"/>
      <c r="AT371" s="71">
        <v>0</v>
      </c>
      <c r="AU371" s="71">
        <v>0</v>
      </c>
      <c r="AV371" s="71">
        <v>15.68</v>
      </c>
      <c r="AW371" s="44">
        <v>1229547.2</v>
      </c>
      <c r="AX371" s="60"/>
      <c r="AY371" s="140">
        <v>0</v>
      </c>
      <c r="AZ371" s="140">
        <v>0</v>
      </c>
      <c r="BA371" s="140">
        <v>5.22</v>
      </c>
      <c r="BB371" s="28">
        <v>306523.62</v>
      </c>
      <c r="BC371" s="60"/>
      <c r="BD371" s="140">
        <v>0</v>
      </c>
      <c r="BE371" s="140">
        <v>0</v>
      </c>
      <c r="BF371" s="140">
        <v>19.600000000000001</v>
      </c>
      <c r="BG371" s="44">
        <v>516322.8</v>
      </c>
      <c r="BH371" s="60"/>
      <c r="BI371" s="139">
        <v>0</v>
      </c>
      <c r="BJ371" s="139">
        <v>0</v>
      </c>
      <c r="BK371" s="139">
        <v>6.53</v>
      </c>
      <c r="BL371" s="44">
        <v>467822.26</v>
      </c>
      <c r="BM371" s="60"/>
      <c r="BN371" s="140">
        <v>0</v>
      </c>
      <c r="BO371" s="140">
        <v>0</v>
      </c>
      <c r="BP371" s="140">
        <v>13.06</v>
      </c>
      <c r="BQ371" s="139">
        <v>344039.58</v>
      </c>
      <c r="BR371" s="60"/>
      <c r="BS371" s="140">
        <v>0</v>
      </c>
      <c r="BT371" s="140">
        <v>0</v>
      </c>
      <c r="BU371" s="140">
        <v>6.53</v>
      </c>
      <c r="BV371" s="44">
        <v>708230.74</v>
      </c>
      <c r="BW371" s="60"/>
      <c r="BX371" s="140">
        <v>0</v>
      </c>
      <c r="BY371" s="140">
        <v>0</v>
      </c>
      <c r="BZ371" s="140">
        <v>6.53</v>
      </c>
      <c r="CA371" s="44">
        <v>611064.34</v>
      </c>
      <c r="CB371" s="60"/>
      <c r="CC371" s="140">
        <v>0</v>
      </c>
      <c r="CD371" s="140">
        <v>0</v>
      </c>
      <c r="CE371" s="140">
        <v>19.600000000000001</v>
      </c>
      <c r="CF371" s="44">
        <v>619575.6</v>
      </c>
      <c r="CG371" s="60"/>
      <c r="CH371" s="28">
        <v>23959191.16</v>
      </c>
      <c r="CI371" s="60"/>
      <c r="CJ371" s="64">
        <v>23520400.760000002</v>
      </c>
      <c r="CK371" s="124"/>
      <c r="CN371" s="151"/>
    </row>
    <row r="372" spans="1:92" x14ac:dyDescent="0.25">
      <c r="A372" s="116" t="s">
        <v>826</v>
      </c>
      <c r="B372" s="24" t="s">
        <v>827</v>
      </c>
      <c r="C372" s="27" t="s">
        <v>767</v>
      </c>
      <c r="D372" s="27" t="s">
        <v>120</v>
      </c>
      <c r="E372" s="139">
        <v>2208</v>
      </c>
      <c r="F372" s="68"/>
      <c r="G372" s="139">
        <v>1013.5</v>
      </c>
      <c r="H372" s="139">
        <v>1166.5</v>
      </c>
      <c r="I372" s="139">
        <v>1166.5</v>
      </c>
      <c r="J372" s="68">
        <v>365</v>
      </c>
      <c r="K372" s="139">
        <v>1522</v>
      </c>
      <c r="L372" s="139">
        <v>1494</v>
      </c>
      <c r="M372" s="139">
        <v>686</v>
      </c>
      <c r="N372" s="139">
        <v>0</v>
      </c>
      <c r="O372" s="60"/>
      <c r="P372" s="132">
        <v>225.01559633027523</v>
      </c>
      <c r="Q372" s="132">
        <v>788.48440366972477</v>
      </c>
      <c r="R372" s="132">
        <v>258.98440366972477</v>
      </c>
      <c r="S372" s="132">
        <v>907.51559633027523</v>
      </c>
      <c r="T372" s="132">
        <v>0</v>
      </c>
      <c r="U372" s="132">
        <v>0</v>
      </c>
      <c r="V372" s="126"/>
      <c r="W372" s="140">
        <v>54.42</v>
      </c>
      <c r="X372" s="140">
        <v>49.24</v>
      </c>
      <c r="Y372" s="140">
        <v>0</v>
      </c>
      <c r="Z372" s="139">
        <v>6516585.9000000004</v>
      </c>
      <c r="AA372" s="60"/>
      <c r="AB372" s="140">
        <v>20.73</v>
      </c>
      <c r="AC372" s="28">
        <v>1303317.18</v>
      </c>
      <c r="AE372" s="140">
        <v>7.61</v>
      </c>
      <c r="AF372" s="140">
        <v>3.43</v>
      </c>
      <c r="AG372" s="140">
        <v>0</v>
      </c>
      <c r="AH372" s="44">
        <v>694029.6</v>
      </c>
      <c r="AI372" s="60"/>
      <c r="AJ372" s="140">
        <v>3.38</v>
      </c>
      <c r="AK372" s="140">
        <v>1.52</v>
      </c>
      <c r="AL372" s="140">
        <v>0</v>
      </c>
      <c r="AM372" s="44">
        <v>308038.5</v>
      </c>
      <c r="AO372" s="28">
        <v>143.26000000000002</v>
      </c>
      <c r="AP372" s="117">
        <v>34.78</v>
      </c>
      <c r="AQ372" s="117">
        <v>15.65</v>
      </c>
      <c r="AR372" s="44">
        <v>225745.38</v>
      </c>
      <c r="AS372" s="60"/>
      <c r="AT372" s="71">
        <v>3.38</v>
      </c>
      <c r="AU372" s="71">
        <v>2.74</v>
      </c>
      <c r="AV372" s="71">
        <v>0</v>
      </c>
      <c r="AW372" s="44">
        <v>412335</v>
      </c>
      <c r="AX372" s="60"/>
      <c r="AY372" s="140">
        <v>2.02</v>
      </c>
      <c r="AZ372" s="140">
        <v>0.91</v>
      </c>
      <c r="BA372" s="140">
        <v>0</v>
      </c>
      <c r="BB372" s="28">
        <v>172052.53</v>
      </c>
      <c r="BC372" s="60"/>
      <c r="BD372" s="140">
        <v>6.76</v>
      </c>
      <c r="BE372" s="140">
        <v>3.04</v>
      </c>
      <c r="BF372" s="140">
        <v>0</v>
      </c>
      <c r="BG372" s="44">
        <v>258161.4</v>
      </c>
      <c r="BH372" s="60"/>
      <c r="BI372" s="139">
        <v>3.38</v>
      </c>
      <c r="BJ372" s="139">
        <v>1.52</v>
      </c>
      <c r="BK372" s="139">
        <v>0</v>
      </c>
      <c r="BL372" s="44">
        <v>351045.8</v>
      </c>
      <c r="BM372" s="60"/>
      <c r="BN372" s="140">
        <v>5.07</v>
      </c>
      <c r="BO372" s="140">
        <v>2.2799999999999998</v>
      </c>
      <c r="BP372" s="140">
        <v>0</v>
      </c>
      <c r="BQ372" s="139">
        <v>193621.05</v>
      </c>
      <c r="BR372" s="60"/>
      <c r="BS372" s="140">
        <v>3.38</v>
      </c>
      <c r="BT372" s="140">
        <v>1.52</v>
      </c>
      <c r="BU372" s="140">
        <v>0</v>
      </c>
      <c r="BV372" s="44">
        <v>531444.19999999995</v>
      </c>
      <c r="BW372" s="60"/>
      <c r="BX372" s="140">
        <v>3.38</v>
      </c>
      <c r="BY372" s="140">
        <v>1.52</v>
      </c>
      <c r="BZ372" s="140">
        <v>0</v>
      </c>
      <c r="CA372" s="44">
        <v>458532.2</v>
      </c>
      <c r="CB372" s="60"/>
      <c r="CC372" s="140">
        <v>6.76</v>
      </c>
      <c r="CD372" s="140">
        <v>3.04</v>
      </c>
      <c r="CE372" s="140">
        <v>0</v>
      </c>
      <c r="CF372" s="44">
        <v>309787.8</v>
      </c>
      <c r="CG372" s="60"/>
      <c r="CH372" s="28">
        <v>11734696.539999999</v>
      </c>
      <c r="CI372" s="60"/>
      <c r="CJ372" s="64">
        <v>11508951.159999998</v>
      </c>
      <c r="CK372" s="124"/>
      <c r="CN372" s="151"/>
    </row>
    <row r="373" spans="1:92" x14ac:dyDescent="0.25">
      <c r="A373" s="116" t="s">
        <v>828</v>
      </c>
      <c r="B373" s="24" t="s">
        <v>829</v>
      </c>
      <c r="C373" s="27" t="s">
        <v>767</v>
      </c>
      <c r="D373" s="27" t="s">
        <v>120</v>
      </c>
      <c r="E373" s="139">
        <v>3541.12</v>
      </c>
      <c r="F373" s="68"/>
      <c r="G373" s="139">
        <v>1409.48</v>
      </c>
      <c r="H373" s="139">
        <v>2089.48</v>
      </c>
      <c r="I373" s="139">
        <v>2089.48</v>
      </c>
      <c r="J373" s="68">
        <v>366</v>
      </c>
      <c r="K373" s="139">
        <v>2261.8000000000002</v>
      </c>
      <c r="L373" s="139">
        <v>2219.64</v>
      </c>
      <c r="M373" s="139">
        <v>1279.3200000000002</v>
      </c>
      <c r="N373" s="139">
        <v>0</v>
      </c>
      <c r="O373" s="60"/>
      <c r="P373" s="132">
        <v>508.6351420993667</v>
      </c>
      <c r="Q373" s="132">
        <v>900.84485790063331</v>
      </c>
      <c r="R373" s="132">
        <v>754.02485790063338</v>
      </c>
      <c r="S373" s="132">
        <v>1335.4551420993666</v>
      </c>
      <c r="T373" s="132">
        <v>0</v>
      </c>
      <c r="U373" s="132">
        <v>0</v>
      </c>
      <c r="V373" s="126"/>
      <c r="W373" s="140">
        <v>78.95</v>
      </c>
      <c r="X373" s="140">
        <v>91.11</v>
      </c>
      <c r="Y373" s="140">
        <v>0</v>
      </c>
      <c r="Z373" s="139">
        <v>10690821.9</v>
      </c>
      <c r="AA373" s="60"/>
      <c r="AB373" s="140">
        <v>34.01</v>
      </c>
      <c r="AC373" s="28">
        <v>2138164.38</v>
      </c>
      <c r="AE373" s="140">
        <v>11.3</v>
      </c>
      <c r="AF373" s="140">
        <v>6.39</v>
      </c>
      <c r="AG373" s="140">
        <v>0</v>
      </c>
      <c r="AH373" s="44">
        <v>1112081.8500000001</v>
      </c>
      <c r="AI373" s="60"/>
      <c r="AJ373" s="140">
        <v>5.0199999999999996</v>
      </c>
      <c r="AK373" s="140">
        <v>2.84</v>
      </c>
      <c r="AL373" s="140">
        <v>0</v>
      </c>
      <c r="AM373" s="44">
        <v>494118.9</v>
      </c>
      <c r="AO373" s="28">
        <v>234.32999999999998</v>
      </c>
      <c r="AP373" s="117">
        <v>79.55</v>
      </c>
      <c r="AQ373" s="117">
        <v>25.11</v>
      </c>
      <c r="AR373" s="44">
        <v>396769.53</v>
      </c>
      <c r="AS373" s="60"/>
      <c r="AT373" s="71">
        <v>5.0199999999999996</v>
      </c>
      <c r="AU373" s="71">
        <v>5.1100000000000003</v>
      </c>
      <c r="AV373" s="71">
        <v>0</v>
      </c>
      <c r="AW373" s="44">
        <v>682508.75</v>
      </c>
      <c r="AX373" s="60"/>
      <c r="AY373" s="140">
        <v>3.01</v>
      </c>
      <c r="AZ373" s="140">
        <v>1.7</v>
      </c>
      <c r="BA373" s="140">
        <v>0</v>
      </c>
      <c r="BB373" s="28">
        <v>276575.90999999997</v>
      </c>
      <c r="BC373" s="60"/>
      <c r="BD373" s="140">
        <v>10.050000000000001</v>
      </c>
      <c r="BE373" s="140">
        <v>5.68</v>
      </c>
      <c r="BF373" s="140">
        <v>0</v>
      </c>
      <c r="BG373" s="44">
        <v>414375.39</v>
      </c>
      <c r="BH373" s="60"/>
      <c r="BI373" s="139">
        <v>5.0199999999999996</v>
      </c>
      <c r="BJ373" s="139">
        <v>2.84</v>
      </c>
      <c r="BK373" s="139">
        <v>0</v>
      </c>
      <c r="BL373" s="44">
        <v>563106.12</v>
      </c>
      <c r="BM373" s="60"/>
      <c r="BN373" s="140">
        <v>7.53</v>
      </c>
      <c r="BO373" s="140">
        <v>4.26</v>
      </c>
      <c r="BP373" s="140">
        <v>0</v>
      </c>
      <c r="BQ373" s="139">
        <v>310583.96999999997</v>
      </c>
      <c r="BR373" s="60"/>
      <c r="BS373" s="140">
        <v>5.0199999999999996</v>
      </c>
      <c r="BT373" s="140">
        <v>2.84</v>
      </c>
      <c r="BU373" s="140">
        <v>0</v>
      </c>
      <c r="BV373" s="44">
        <v>852479.88</v>
      </c>
      <c r="BW373" s="60"/>
      <c r="BX373" s="140">
        <v>5.0199999999999996</v>
      </c>
      <c r="BY373" s="140">
        <v>2.84</v>
      </c>
      <c r="BZ373" s="140">
        <v>0</v>
      </c>
      <c r="CA373" s="44">
        <v>735523.08</v>
      </c>
      <c r="CB373" s="60"/>
      <c r="CC373" s="140">
        <v>10.050000000000001</v>
      </c>
      <c r="CD373" s="140">
        <v>5.68</v>
      </c>
      <c r="CE373" s="140">
        <v>0</v>
      </c>
      <c r="CF373" s="44">
        <v>497241.03</v>
      </c>
      <c r="CG373" s="60"/>
      <c r="CH373" s="28">
        <v>19164350.690000005</v>
      </c>
      <c r="CI373" s="60"/>
      <c r="CJ373" s="64">
        <v>18767581.160000004</v>
      </c>
      <c r="CK373" s="124"/>
      <c r="CN373" s="151"/>
    </row>
    <row r="374" spans="1:92" x14ac:dyDescent="0.25">
      <c r="A374" s="116" t="s">
        <v>830</v>
      </c>
      <c r="B374" s="24" t="s">
        <v>831</v>
      </c>
      <c r="C374" s="27" t="s">
        <v>767</v>
      </c>
      <c r="D374" s="27" t="s">
        <v>131</v>
      </c>
      <c r="E374" s="139">
        <v>2073.4899999999998</v>
      </c>
      <c r="F374" s="68"/>
      <c r="G374" s="139">
        <v>0</v>
      </c>
      <c r="H374" s="139">
        <v>0</v>
      </c>
      <c r="I374" s="139">
        <v>2073.4899999999998</v>
      </c>
      <c r="J374" s="68">
        <v>367</v>
      </c>
      <c r="K374" s="139">
        <v>0</v>
      </c>
      <c r="L374" s="139">
        <v>0</v>
      </c>
      <c r="M374" s="139">
        <v>0</v>
      </c>
      <c r="N374" s="139">
        <v>2073.4899999999998</v>
      </c>
      <c r="O374" s="60"/>
      <c r="P374" s="132">
        <v>0</v>
      </c>
      <c r="Q374" s="132">
        <v>0</v>
      </c>
      <c r="R374" s="132">
        <v>0</v>
      </c>
      <c r="S374" s="132">
        <v>0</v>
      </c>
      <c r="T374" s="132">
        <v>1099</v>
      </c>
      <c r="U374" s="132">
        <v>974.48999999999978</v>
      </c>
      <c r="V374" s="126"/>
      <c r="W374" s="140">
        <v>0</v>
      </c>
      <c r="X374" s="140">
        <v>0</v>
      </c>
      <c r="Y374" s="140">
        <v>93.92</v>
      </c>
      <c r="Z374" s="139">
        <v>6777830.7199999997</v>
      </c>
      <c r="AA374" s="60"/>
      <c r="AB374" s="140">
        <v>31.3</v>
      </c>
      <c r="AC374" s="28">
        <v>2259050.9700000002</v>
      </c>
      <c r="AE374" s="140">
        <v>0</v>
      </c>
      <c r="AF374" s="140">
        <v>0</v>
      </c>
      <c r="AG374" s="140">
        <v>10.36</v>
      </c>
      <c r="AH374" s="44">
        <v>747639.76</v>
      </c>
      <c r="AI374" s="60"/>
      <c r="AJ374" s="140">
        <v>0</v>
      </c>
      <c r="AK374" s="140">
        <v>0</v>
      </c>
      <c r="AL374" s="140">
        <v>3.45</v>
      </c>
      <c r="AM374" s="44">
        <v>248972.7</v>
      </c>
      <c r="AO374" s="28">
        <v>141.78999999999996</v>
      </c>
      <c r="AP374" s="117">
        <v>55.72</v>
      </c>
      <c r="AQ374" s="117">
        <v>14.7</v>
      </c>
      <c r="AR374" s="44">
        <v>249129.95</v>
      </c>
      <c r="AS374" s="60"/>
      <c r="AT374" s="71">
        <v>0</v>
      </c>
      <c r="AU374" s="71">
        <v>0</v>
      </c>
      <c r="AV374" s="71">
        <v>8.2899999999999991</v>
      </c>
      <c r="AW374" s="44">
        <v>650060.35</v>
      </c>
      <c r="AX374" s="60"/>
      <c r="AY374" s="140">
        <v>0</v>
      </c>
      <c r="AZ374" s="140">
        <v>0</v>
      </c>
      <c r="BA374" s="140">
        <v>2.76</v>
      </c>
      <c r="BB374" s="28">
        <v>162069.96</v>
      </c>
      <c r="BC374" s="60"/>
      <c r="BD374" s="140">
        <v>0</v>
      </c>
      <c r="BE374" s="140">
        <v>0</v>
      </c>
      <c r="BF374" s="140">
        <v>10.36</v>
      </c>
      <c r="BG374" s="44">
        <v>272913.48</v>
      </c>
      <c r="BH374" s="60"/>
      <c r="BI374" s="139">
        <v>0</v>
      </c>
      <c r="BJ374" s="139">
        <v>0</v>
      </c>
      <c r="BK374" s="139">
        <v>3.45</v>
      </c>
      <c r="BL374" s="44">
        <v>247164.9</v>
      </c>
      <c r="BM374" s="60"/>
      <c r="BN374" s="140">
        <v>0</v>
      </c>
      <c r="BO374" s="140">
        <v>0</v>
      </c>
      <c r="BP374" s="140">
        <v>6.91</v>
      </c>
      <c r="BQ374" s="139">
        <v>182030.13</v>
      </c>
      <c r="BR374" s="60"/>
      <c r="BS374" s="140">
        <v>0</v>
      </c>
      <c r="BT374" s="140">
        <v>0</v>
      </c>
      <c r="BU374" s="140">
        <v>3.45</v>
      </c>
      <c r="BV374" s="44">
        <v>374180.1</v>
      </c>
      <c r="BW374" s="60"/>
      <c r="BX374" s="140">
        <v>0</v>
      </c>
      <c r="BY374" s="140">
        <v>0</v>
      </c>
      <c r="BZ374" s="140">
        <v>3.45</v>
      </c>
      <c r="CA374" s="44">
        <v>322844.09999999998</v>
      </c>
      <c r="CB374" s="60"/>
      <c r="CC374" s="140">
        <v>0</v>
      </c>
      <c r="CD374" s="140">
        <v>0</v>
      </c>
      <c r="CE374" s="140">
        <v>10.36</v>
      </c>
      <c r="CF374" s="44">
        <v>327489.96000000002</v>
      </c>
      <c r="CG374" s="60"/>
      <c r="CH374" s="28">
        <v>12821377.080000002</v>
      </c>
      <c r="CI374" s="60"/>
      <c r="CJ374" s="64">
        <v>12572247.130000003</v>
      </c>
      <c r="CK374" s="124"/>
      <c r="CN374" s="151"/>
    </row>
    <row r="375" spans="1:92" x14ac:dyDescent="0.25">
      <c r="A375" s="116" t="s">
        <v>832</v>
      </c>
      <c r="B375" s="24" t="s">
        <v>833</v>
      </c>
      <c r="C375" s="27" t="s">
        <v>767</v>
      </c>
      <c r="D375" s="27" t="s">
        <v>131</v>
      </c>
      <c r="E375" s="139">
        <v>4936.5</v>
      </c>
      <c r="F375" s="68"/>
      <c r="G375" s="139">
        <v>0</v>
      </c>
      <c r="H375" s="139">
        <v>0</v>
      </c>
      <c r="I375" s="139">
        <v>4936.5</v>
      </c>
      <c r="J375" s="68">
        <v>368</v>
      </c>
      <c r="K375" s="139">
        <v>0</v>
      </c>
      <c r="L375" s="139">
        <v>0</v>
      </c>
      <c r="M375" s="139">
        <v>0</v>
      </c>
      <c r="N375" s="139">
        <v>4936.5</v>
      </c>
      <c r="O375" s="60"/>
      <c r="P375" s="132">
        <v>0</v>
      </c>
      <c r="Q375" s="132">
        <v>0</v>
      </c>
      <c r="R375" s="132">
        <v>0</v>
      </c>
      <c r="S375" s="132">
        <v>0</v>
      </c>
      <c r="T375" s="132">
        <v>1197</v>
      </c>
      <c r="U375" s="132">
        <v>3739.5</v>
      </c>
      <c r="V375" s="126"/>
      <c r="W375" s="140">
        <v>0</v>
      </c>
      <c r="X375" s="140">
        <v>0</v>
      </c>
      <c r="Y375" s="140">
        <v>209.43</v>
      </c>
      <c r="Z375" s="139">
        <v>15113725.380000001</v>
      </c>
      <c r="AA375" s="60"/>
      <c r="AB375" s="140">
        <v>69.8</v>
      </c>
      <c r="AC375" s="28">
        <v>5037404.66</v>
      </c>
      <c r="AE375" s="140">
        <v>0</v>
      </c>
      <c r="AF375" s="140">
        <v>0</v>
      </c>
      <c r="AG375" s="140">
        <v>24.68</v>
      </c>
      <c r="AH375" s="44">
        <v>1781056.88</v>
      </c>
      <c r="AI375" s="60"/>
      <c r="AJ375" s="140">
        <v>0</v>
      </c>
      <c r="AK375" s="140">
        <v>0</v>
      </c>
      <c r="AL375" s="140">
        <v>8.2200000000000006</v>
      </c>
      <c r="AM375" s="44">
        <v>593204.52</v>
      </c>
      <c r="AO375" s="28">
        <v>318.71000000000004</v>
      </c>
      <c r="AP375" s="117">
        <v>68.77</v>
      </c>
      <c r="AQ375" s="117">
        <v>35.01</v>
      </c>
      <c r="AR375" s="44">
        <v>491769.14</v>
      </c>
      <c r="AS375" s="60"/>
      <c r="AT375" s="71">
        <v>0</v>
      </c>
      <c r="AU375" s="71">
        <v>0</v>
      </c>
      <c r="AV375" s="71">
        <v>19.739999999999998</v>
      </c>
      <c r="AW375" s="44">
        <v>1547912.1</v>
      </c>
      <c r="AX375" s="60"/>
      <c r="AY375" s="140">
        <v>0</v>
      </c>
      <c r="AZ375" s="140">
        <v>0</v>
      </c>
      <c r="BA375" s="140">
        <v>6.58</v>
      </c>
      <c r="BB375" s="28">
        <v>386384.18</v>
      </c>
      <c r="BC375" s="60"/>
      <c r="BD375" s="140">
        <v>0</v>
      </c>
      <c r="BE375" s="140">
        <v>0</v>
      </c>
      <c r="BF375" s="140">
        <v>24.68</v>
      </c>
      <c r="BG375" s="44">
        <v>650145.24</v>
      </c>
      <c r="BH375" s="60"/>
      <c r="BI375" s="139">
        <v>0</v>
      </c>
      <c r="BJ375" s="139">
        <v>0</v>
      </c>
      <c r="BK375" s="139">
        <v>8.2200000000000006</v>
      </c>
      <c r="BL375" s="44">
        <v>588897.24</v>
      </c>
      <c r="BM375" s="60"/>
      <c r="BN375" s="140">
        <v>0</v>
      </c>
      <c r="BO375" s="140">
        <v>0</v>
      </c>
      <c r="BP375" s="140">
        <v>16.45</v>
      </c>
      <c r="BQ375" s="139">
        <v>433342.35</v>
      </c>
      <c r="BR375" s="60"/>
      <c r="BS375" s="140">
        <v>0</v>
      </c>
      <c r="BT375" s="140">
        <v>0</v>
      </c>
      <c r="BU375" s="140">
        <v>8.2200000000000006</v>
      </c>
      <c r="BV375" s="44">
        <v>891524.76</v>
      </c>
      <c r="BW375" s="60"/>
      <c r="BX375" s="140">
        <v>0</v>
      </c>
      <c r="BY375" s="140">
        <v>0</v>
      </c>
      <c r="BZ375" s="140">
        <v>8.2200000000000006</v>
      </c>
      <c r="CA375" s="44">
        <v>769211.16</v>
      </c>
      <c r="CB375" s="60"/>
      <c r="CC375" s="140">
        <v>0</v>
      </c>
      <c r="CD375" s="140">
        <v>0</v>
      </c>
      <c r="CE375" s="140">
        <v>24.68</v>
      </c>
      <c r="CF375" s="44">
        <v>780159.48</v>
      </c>
      <c r="CG375" s="60"/>
      <c r="CH375" s="28">
        <v>29064737.090000004</v>
      </c>
      <c r="CI375" s="60"/>
      <c r="CJ375" s="64">
        <v>28572967.950000003</v>
      </c>
      <c r="CK375" s="124"/>
      <c r="CN375" s="151"/>
    </row>
    <row r="376" spans="1:92" x14ac:dyDescent="0.25">
      <c r="A376" s="116" t="s">
        <v>834</v>
      </c>
      <c r="B376" s="24" t="s">
        <v>835</v>
      </c>
      <c r="C376" s="27" t="s">
        <v>767</v>
      </c>
      <c r="D376" s="27" t="s">
        <v>131</v>
      </c>
      <c r="E376" s="139">
        <v>1494.66</v>
      </c>
      <c r="F376" s="68"/>
      <c r="G376" s="139">
        <v>0</v>
      </c>
      <c r="H376" s="139">
        <v>0</v>
      </c>
      <c r="I376" s="139">
        <v>1494.6599999999999</v>
      </c>
      <c r="J376" s="68">
        <v>369</v>
      </c>
      <c r="K376" s="139">
        <v>0</v>
      </c>
      <c r="L376" s="139">
        <v>0</v>
      </c>
      <c r="M376" s="139">
        <v>0</v>
      </c>
      <c r="N376" s="139">
        <v>1494.6599999999999</v>
      </c>
      <c r="O376" s="60"/>
      <c r="P376" s="132">
        <v>0</v>
      </c>
      <c r="Q376" s="132">
        <v>0</v>
      </c>
      <c r="R376" s="132">
        <v>0</v>
      </c>
      <c r="S376" s="132">
        <v>0</v>
      </c>
      <c r="T376" s="132">
        <v>737</v>
      </c>
      <c r="U376" s="132">
        <v>757.65999999999985</v>
      </c>
      <c r="V376" s="126"/>
      <c r="W376" s="140">
        <v>0</v>
      </c>
      <c r="X376" s="140">
        <v>0</v>
      </c>
      <c r="Y376" s="140">
        <v>67.150000000000006</v>
      </c>
      <c r="Z376" s="139">
        <v>4845946.9000000004</v>
      </c>
      <c r="AA376" s="60"/>
      <c r="AB376" s="140">
        <v>22.38</v>
      </c>
      <c r="AC376" s="28">
        <v>1615154.1</v>
      </c>
      <c r="AE376" s="140">
        <v>0</v>
      </c>
      <c r="AF376" s="140">
        <v>0</v>
      </c>
      <c r="AG376" s="140">
        <v>7.47</v>
      </c>
      <c r="AH376" s="44">
        <v>539080.02</v>
      </c>
      <c r="AI376" s="60"/>
      <c r="AJ376" s="140">
        <v>0</v>
      </c>
      <c r="AK376" s="140">
        <v>0</v>
      </c>
      <c r="AL376" s="140">
        <v>2.4900000000000002</v>
      </c>
      <c r="AM376" s="44">
        <v>179693.34</v>
      </c>
      <c r="AO376" s="28">
        <v>101.47999999999999</v>
      </c>
      <c r="AP376" s="117">
        <v>32.47</v>
      </c>
      <c r="AQ376" s="117">
        <v>10.6</v>
      </c>
      <c r="AR376" s="44">
        <v>169266.87</v>
      </c>
      <c r="AS376" s="60"/>
      <c r="AT376" s="71">
        <v>0</v>
      </c>
      <c r="AU376" s="71">
        <v>0</v>
      </c>
      <c r="AV376" s="71">
        <v>5.97</v>
      </c>
      <c r="AW376" s="44">
        <v>468137.55</v>
      </c>
      <c r="AX376" s="60"/>
      <c r="AY376" s="140">
        <v>0</v>
      </c>
      <c r="AZ376" s="140">
        <v>0</v>
      </c>
      <c r="BA376" s="140">
        <v>1.99</v>
      </c>
      <c r="BB376" s="28">
        <v>116854.79</v>
      </c>
      <c r="BC376" s="60"/>
      <c r="BD376" s="140">
        <v>0</v>
      </c>
      <c r="BE376" s="140">
        <v>0</v>
      </c>
      <c r="BF376" s="140">
        <v>7.47</v>
      </c>
      <c r="BG376" s="44">
        <v>196782.21</v>
      </c>
      <c r="BH376" s="60"/>
      <c r="BI376" s="139">
        <v>0</v>
      </c>
      <c r="BJ376" s="139">
        <v>0</v>
      </c>
      <c r="BK376" s="139">
        <v>2.4900000000000002</v>
      </c>
      <c r="BL376" s="44">
        <v>178388.58</v>
      </c>
      <c r="BM376" s="60"/>
      <c r="BN376" s="140">
        <v>0</v>
      </c>
      <c r="BO376" s="140">
        <v>0</v>
      </c>
      <c r="BP376" s="140">
        <v>4.9800000000000004</v>
      </c>
      <c r="BQ376" s="139">
        <v>131188.14000000001</v>
      </c>
      <c r="BR376" s="60"/>
      <c r="BS376" s="140">
        <v>0</v>
      </c>
      <c r="BT376" s="140">
        <v>0</v>
      </c>
      <c r="BU376" s="140">
        <v>2.4900000000000002</v>
      </c>
      <c r="BV376" s="44">
        <v>270060.42</v>
      </c>
      <c r="BW376" s="60"/>
      <c r="BX376" s="140">
        <v>0</v>
      </c>
      <c r="BY376" s="140">
        <v>0</v>
      </c>
      <c r="BZ376" s="140">
        <v>2.4900000000000002</v>
      </c>
      <c r="CA376" s="44">
        <v>233009.22</v>
      </c>
      <c r="CB376" s="60"/>
      <c r="CC376" s="140">
        <v>0</v>
      </c>
      <c r="CD376" s="140">
        <v>0</v>
      </c>
      <c r="CE376" s="140">
        <v>7.47</v>
      </c>
      <c r="CF376" s="44">
        <v>236134.17</v>
      </c>
      <c r="CG376" s="60"/>
      <c r="CH376" s="28">
        <v>9179696.3100000005</v>
      </c>
      <c r="CI376" s="60"/>
      <c r="CJ376" s="64">
        <v>9010429.4400000013</v>
      </c>
      <c r="CK376" s="124"/>
      <c r="CN376" s="151"/>
    </row>
    <row r="377" spans="1:92" x14ac:dyDescent="0.25">
      <c r="A377" s="116" t="s">
        <v>836</v>
      </c>
      <c r="B377" s="24" t="s">
        <v>837</v>
      </c>
      <c r="C377" s="27" t="s">
        <v>767</v>
      </c>
      <c r="D377" s="27" t="s">
        <v>131</v>
      </c>
      <c r="E377" s="139">
        <v>2592.9899999999998</v>
      </c>
      <c r="F377" s="68"/>
      <c r="G377" s="139">
        <v>0</v>
      </c>
      <c r="H377" s="139">
        <v>0</v>
      </c>
      <c r="I377" s="139">
        <v>2592.9899999999998</v>
      </c>
      <c r="J377" s="68">
        <v>370</v>
      </c>
      <c r="K377" s="139">
        <v>0</v>
      </c>
      <c r="L377" s="139">
        <v>0</v>
      </c>
      <c r="M377" s="139">
        <v>0</v>
      </c>
      <c r="N377" s="139">
        <v>2592.9899999999998</v>
      </c>
      <c r="O377" s="60"/>
      <c r="P377" s="132">
        <v>0</v>
      </c>
      <c r="Q377" s="132">
        <v>0</v>
      </c>
      <c r="R377" s="132">
        <v>0</v>
      </c>
      <c r="S377" s="132">
        <v>0</v>
      </c>
      <c r="T377" s="132">
        <v>708.33</v>
      </c>
      <c r="U377" s="132">
        <v>1884.6599999999999</v>
      </c>
      <c r="V377" s="126"/>
      <c r="W377" s="140">
        <v>0</v>
      </c>
      <c r="X377" s="140">
        <v>0</v>
      </c>
      <c r="Y377" s="140">
        <v>110.8</v>
      </c>
      <c r="Z377" s="139">
        <v>7995992.7999999998</v>
      </c>
      <c r="AA377" s="60"/>
      <c r="AB377" s="140">
        <v>36.92</v>
      </c>
      <c r="AC377" s="28">
        <v>2665064.4</v>
      </c>
      <c r="AE377" s="140">
        <v>0</v>
      </c>
      <c r="AF377" s="140">
        <v>0</v>
      </c>
      <c r="AG377" s="140">
        <v>12.96</v>
      </c>
      <c r="AH377" s="44">
        <v>935271.36</v>
      </c>
      <c r="AI377" s="60"/>
      <c r="AJ377" s="140">
        <v>0</v>
      </c>
      <c r="AK377" s="140">
        <v>0</v>
      </c>
      <c r="AL377" s="140">
        <v>4.32</v>
      </c>
      <c r="AM377" s="44">
        <v>311757.12</v>
      </c>
      <c r="AO377" s="28">
        <v>168.45</v>
      </c>
      <c r="AP377" s="117">
        <v>38.36</v>
      </c>
      <c r="AQ377" s="117">
        <v>18.39</v>
      </c>
      <c r="AR377" s="44">
        <v>262327.52</v>
      </c>
      <c r="AS377" s="60"/>
      <c r="AT377" s="71">
        <v>0</v>
      </c>
      <c r="AU377" s="71">
        <v>0</v>
      </c>
      <c r="AV377" s="71">
        <v>10.37</v>
      </c>
      <c r="AW377" s="44">
        <v>813163.55</v>
      </c>
      <c r="AX377" s="60"/>
      <c r="AY377" s="140">
        <v>0</v>
      </c>
      <c r="AZ377" s="140">
        <v>0</v>
      </c>
      <c r="BA377" s="140">
        <v>3.45</v>
      </c>
      <c r="BB377" s="28">
        <v>202587.45</v>
      </c>
      <c r="BC377" s="60"/>
      <c r="BD377" s="140">
        <v>0</v>
      </c>
      <c r="BE377" s="140">
        <v>0</v>
      </c>
      <c r="BF377" s="140">
        <v>12.96</v>
      </c>
      <c r="BG377" s="44">
        <v>341405.28</v>
      </c>
      <c r="BH377" s="60"/>
      <c r="BI377" s="139">
        <v>0</v>
      </c>
      <c r="BJ377" s="139">
        <v>0</v>
      </c>
      <c r="BK377" s="139">
        <v>4.32</v>
      </c>
      <c r="BL377" s="44">
        <v>309493.44</v>
      </c>
      <c r="BM377" s="60"/>
      <c r="BN377" s="140">
        <v>0</v>
      </c>
      <c r="BO377" s="140">
        <v>0</v>
      </c>
      <c r="BP377" s="140">
        <v>8.64</v>
      </c>
      <c r="BQ377" s="139">
        <v>227603.52</v>
      </c>
      <c r="BR377" s="60"/>
      <c r="BS377" s="140">
        <v>0</v>
      </c>
      <c r="BT377" s="140">
        <v>0</v>
      </c>
      <c r="BU377" s="140">
        <v>4.32</v>
      </c>
      <c r="BV377" s="44">
        <v>468538.56</v>
      </c>
      <c r="BW377" s="60"/>
      <c r="BX377" s="140">
        <v>0</v>
      </c>
      <c r="BY377" s="140">
        <v>0</v>
      </c>
      <c r="BZ377" s="140">
        <v>4.32</v>
      </c>
      <c r="CA377" s="44">
        <v>404256.96</v>
      </c>
      <c r="CB377" s="60"/>
      <c r="CC377" s="140">
        <v>0</v>
      </c>
      <c r="CD377" s="140">
        <v>0</v>
      </c>
      <c r="CE377" s="140">
        <v>12.96</v>
      </c>
      <c r="CF377" s="44">
        <v>409678.56</v>
      </c>
      <c r="CG377" s="60"/>
      <c r="CH377" s="28">
        <v>15347140.52</v>
      </c>
      <c r="CI377" s="60"/>
      <c r="CJ377" s="64">
        <v>15084813</v>
      </c>
      <c r="CK377" s="124"/>
      <c r="CN377" s="151"/>
    </row>
    <row r="378" spans="1:92" x14ac:dyDescent="0.25">
      <c r="A378" s="116" t="s">
        <v>838</v>
      </c>
      <c r="B378" s="24" t="s">
        <v>839</v>
      </c>
      <c r="C378" s="27" t="s">
        <v>767</v>
      </c>
      <c r="D378" s="27" t="s">
        <v>120</v>
      </c>
      <c r="E378" s="139">
        <v>572.13</v>
      </c>
      <c r="F378" s="68"/>
      <c r="G378" s="139">
        <v>243.82</v>
      </c>
      <c r="H378" s="139">
        <v>322.80999999999995</v>
      </c>
      <c r="I378" s="139">
        <v>322.80999999999995</v>
      </c>
      <c r="J378" s="68">
        <v>371</v>
      </c>
      <c r="K378" s="139">
        <v>386.14</v>
      </c>
      <c r="L378" s="139">
        <v>380.64</v>
      </c>
      <c r="M378" s="139">
        <v>185.99</v>
      </c>
      <c r="N378" s="139">
        <v>0</v>
      </c>
      <c r="O378" s="60"/>
      <c r="P378" s="132">
        <v>208.69473907135171</v>
      </c>
      <c r="Q378" s="132">
        <v>35.125260928648288</v>
      </c>
      <c r="R378" s="132">
        <v>276.30526092864835</v>
      </c>
      <c r="S378" s="132">
        <v>46.504739071351594</v>
      </c>
      <c r="T378" s="132">
        <v>0</v>
      </c>
      <c r="U378" s="132">
        <v>0</v>
      </c>
      <c r="V378" s="126"/>
      <c r="W378" s="140">
        <v>15.66</v>
      </c>
      <c r="X378" s="140">
        <v>15.67</v>
      </c>
      <c r="Y378" s="140">
        <v>0</v>
      </c>
      <c r="Z378" s="139">
        <v>1969560.45</v>
      </c>
      <c r="AA378" s="60"/>
      <c r="AB378" s="140">
        <v>6.26</v>
      </c>
      <c r="AC378" s="28">
        <v>393912.09</v>
      </c>
      <c r="AE378" s="140">
        <v>1.93</v>
      </c>
      <c r="AF378" s="140">
        <v>0.92</v>
      </c>
      <c r="AG378" s="140">
        <v>0</v>
      </c>
      <c r="AH378" s="44">
        <v>179165.25</v>
      </c>
      <c r="AI378" s="60"/>
      <c r="AJ378" s="140">
        <v>0.85</v>
      </c>
      <c r="AK378" s="140">
        <v>0.41</v>
      </c>
      <c r="AL378" s="140">
        <v>0</v>
      </c>
      <c r="AM378" s="44">
        <v>79209.899999999994</v>
      </c>
      <c r="AO378" s="28">
        <v>42.449999999999996</v>
      </c>
      <c r="AP378" s="117">
        <v>16.010000000000002</v>
      </c>
      <c r="AQ378" s="117">
        <v>4.05</v>
      </c>
      <c r="AR378" s="44">
        <v>73591.45</v>
      </c>
      <c r="AS378" s="60"/>
      <c r="AT378" s="71">
        <v>0.85</v>
      </c>
      <c r="AU378" s="71">
        <v>0.74</v>
      </c>
      <c r="AV378" s="71">
        <v>0</v>
      </c>
      <c r="AW378" s="44">
        <v>107126.25</v>
      </c>
      <c r="AX378" s="60"/>
      <c r="AY378" s="140">
        <v>0.51</v>
      </c>
      <c r="AZ378" s="140">
        <v>0.24</v>
      </c>
      <c r="BA378" s="140">
        <v>0</v>
      </c>
      <c r="BB378" s="28">
        <v>44040.75</v>
      </c>
      <c r="BC378" s="60"/>
      <c r="BD378" s="140">
        <v>1.71</v>
      </c>
      <c r="BE378" s="140">
        <v>0.82</v>
      </c>
      <c r="BF378" s="140">
        <v>0</v>
      </c>
      <c r="BG378" s="44">
        <v>66647.789999999994</v>
      </c>
      <c r="BH378" s="60"/>
      <c r="BI378" s="139">
        <v>0.85</v>
      </c>
      <c r="BJ378" s="139">
        <v>0.41</v>
      </c>
      <c r="BK378" s="139">
        <v>0</v>
      </c>
      <c r="BL378" s="44">
        <v>90268.92</v>
      </c>
      <c r="BM378" s="60"/>
      <c r="BN378" s="140">
        <v>1.28</v>
      </c>
      <c r="BO378" s="140">
        <v>0.61</v>
      </c>
      <c r="BP378" s="140">
        <v>0</v>
      </c>
      <c r="BQ378" s="139">
        <v>49788.27</v>
      </c>
      <c r="BR378" s="60"/>
      <c r="BS378" s="140">
        <v>0.85</v>
      </c>
      <c r="BT378" s="140">
        <v>0.41</v>
      </c>
      <c r="BU378" s="140">
        <v>0</v>
      </c>
      <c r="BV378" s="44">
        <v>136657.07999999999</v>
      </c>
      <c r="BW378" s="60"/>
      <c r="BX378" s="140">
        <v>0.85</v>
      </c>
      <c r="BY378" s="140">
        <v>0.41</v>
      </c>
      <c r="BZ378" s="140">
        <v>0</v>
      </c>
      <c r="CA378" s="44">
        <v>117908.28</v>
      </c>
      <c r="CB378" s="60"/>
      <c r="CC378" s="140">
        <v>1.71</v>
      </c>
      <c r="CD378" s="140">
        <v>0.82</v>
      </c>
      <c r="CE378" s="140">
        <v>0</v>
      </c>
      <c r="CF378" s="44">
        <v>79975.83</v>
      </c>
      <c r="CG378" s="60"/>
      <c r="CH378" s="28">
        <v>3387852.3099999996</v>
      </c>
      <c r="CI378" s="60"/>
      <c r="CJ378" s="64">
        <v>3314260.8599999994</v>
      </c>
      <c r="CK378" s="124"/>
      <c r="CN378" s="151"/>
    </row>
    <row r="379" spans="1:92" x14ac:dyDescent="0.25">
      <c r="A379" s="116" t="s">
        <v>840</v>
      </c>
      <c r="B379" s="24" t="s">
        <v>841</v>
      </c>
      <c r="C379" s="27" t="s">
        <v>767</v>
      </c>
      <c r="D379" s="27" t="s">
        <v>120</v>
      </c>
      <c r="E379" s="139">
        <v>3571.72</v>
      </c>
      <c r="F379" s="68"/>
      <c r="G379" s="139">
        <v>1354.24</v>
      </c>
      <c r="H379" s="139">
        <v>2193.3199999999997</v>
      </c>
      <c r="I379" s="139">
        <v>2193.3199999999997</v>
      </c>
      <c r="J379" s="68">
        <v>372</v>
      </c>
      <c r="K379" s="139">
        <v>2218.56</v>
      </c>
      <c r="L379" s="139">
        <v>2194.4</v>
      </c>
      <c r="M379" s="139">
        <v>1353.1599999999999</v>
      </c>
      <c r="N379" s="139">
        <v>0</v>
      </c>
      <c r="O379" s="60"/>
      <c r="P379" s="132">
        <v>59.295431000462301</v>
      </c>
      <c r="Q379" s="132">
        <v>1294.9445689995378</v>
      </c>
      <c r="R379" s="132">
        <v>96.034568999537711</v>
      </c>
      <c r="S379" s="132">
        <v>2097.2854310004618</v>
      </c>
      <c r="T379" s="132">
        <v>0</v>
      </c>
      <c r="U379" s="132">
        <v>0</v>
      </c>
      <c r="V379" s="126"/>
      <c r="W379" s="140">
        <v>68.7</v>
      </c>
      <c r="X379" s="140">
        <v>88.69</v>
      </c>
      <c r="Y379" s="140">
        <v>0</v>
      </c>
      <c r="Z379" s="139">
        <v>9894322.3499999996</v>
      </c>
      <c r="AA379" s="60"/>
      <c r="AB379" s="140">
        <v>31.47</v>
      </c>
      <c r="AC379" s="28">
        <v>1978864.47</v>
      </c>
      <c r="AE379" s="140">
        <v>11.09</v>
      </c>
      <c r="AF379" s="140">
        <v>6.76</v>
      </c>
      <c r="AG379" s="140">
        <v>0</v>
      </c>
      <c r="AH379" s="44">
        <v>1122140.25</v>
      </c>
      <c r="AI379" s="60"/>
      <c r="AJ379" s="140">
        <v>4.93</v>
      </c>
      <c r="AK379" s="140">
        <v>3</v>
      </c>
      <c r="AL379" s="140">
        <v>0</v>
      </c>
      <c r="AM379" s="44">
        <v>498519.45</v>
      </c>
      <c r="AO379" s="28">
        <v>219.39</v>
      </c>
      <c r="AP379" s="117">
        <v>33.269999999999996</v>
      </c>
      <c r="AQ379" s="117">
        <v>25.33</v>
      </c>
      <c r="AR379" s="44">
        <v>321886.77</v>
      </c>
      <c r="AS379" s="60"/>
      <c r="AT379" s="71">
        <v>4.93</v>
      </c>
      <c r="AU379" s="71">
        <v>5.41</v>
      </c>
      <c r="AV379" s="71">
        <v>0</v>
      </c>
      <c r="AW379" s="44">
        <v>696657.5</v>
      </c>
      <c r="AX379" s="60"/>
      <c r="AY379" s="140">
        <v>2.95</v>
      </c>
      <c r="AZ379" s="140">
        <v>1.8</v>
      </c>
      <c r="BA379" s="140">
        <v>0</v>
      </c>
      <c r="BB379" s="28">
        <v>278924.75</v>
      </c>
      <c r="BC379" s="60"/>
      <c r="BD379" s="140">
        <v>9.86</v>
      </c>
      <c r="BE379" s="140">
        <v>6.01</v>
      </c>
      <c r="BF379" s="140">
        <v>0</v>
      </c>
      <c r="BG379" s="44">
        <v>418063.41</v>
      </c>
      <c r="BH379" s="60"/>
      <c r="BI379" s="139">
        <v>4.93</v>
      </c>
      <c r="BJ379" s="139">
        <v>3</v>
      </c>
      <c r="BK379" s="139">
        <v>0</v>
      </c>
      <c r="BL379" s="44">
        <v>568121.06000000006</v>
      </c>
      <c r="BM379" s="60"/>
      <c r="BN379" s="140">
        <v>7.39</v>
      </c>
      <c r="BO379" s="140">
        <v>4.51</v>
      </c>
      <c r="BP379" s="140">
        <v>0</v>
      </c>
      <c r="BQ379" s="139">
        <v>313481.7</v>
      </c>
      <c r="BR379" s="60"/>
      <c r="BS379" s="140">
        <v>4.93</v>
      </c>
      <c r="BT379" s="140">
        <v>3</v>
      </c>
      <c r="BU379" s="140">
        <v>0</v>
      </c>
      <c r="BV379" s="44">
        <v>860071.94</v>
      </c>
      <c r="BW379" s="60"/>
      <c r="BX379" s="140">
        <v>4.93</v>
      </c>
      <c r="BY379" s="140">
        <v>3</v>
      </c>
      <c r="BZ379" s="140">
        <v>0</v>
      </c>
      <c r="CA379" s="44">
        <v>742073.54</v>
      </c>
      <c r="CB379" s="60"/>
      <c r="CC379" s="140">
        <v>9.86</v>
      </c>
      <c r="CD379" s="140">
        <v>6.01</v>
      </c>
      <c r="CE379" s="140">
        <v>0</v>
      </c>
      <c r="CF379" s="44">
        <v>501666.57</v>
      </c>
      <c r="CG379" s="60"/>
      <c r="CH379" s="28">
        <v>18194793.759999998</v>
      </c>
      <c r="CI379" s="60"/>
      <c r="CJ379" s="64">
        <v>17872906.989999998</v>
      </c>
      <c r="CK379" s="124"/>
      <c r="CN379" s="151"/>
    </row>
    <row r="380" spans="1:92" x14ac:dyDescent="0.25">
      <c r="A380" s="116" t="s">
        <v>842</v>
      </c>
      <c r="B380" s="24" t="s">
        <v>843</v>
      </c>
      <c r="C380" s="27" t="s">
        <v>767</v>
      </c>
      <c r="D380" s="27" t="s">
        <v>12</v>
      </c>
      <c r="E380" s="139">
        <v>12157.88</v>
      </c>
      <c r="F380" s="68"/>
      <c r="G380" s="139">
        <v>3203.16</v>
      </c>
      <c r="H380" s="139">
        <v>4752.6499999999996</v>
      </c>
      <c r="I380" s="139">
        <v>8861.4699999999993</v>
      </c>
      <c r="J380" s="68">
        <v>373</v>
      </c>
      <c r="K380" s="139">
        <v>5224.3999999999996</v>
      </c>
      <c r="L380" s="139">
        <v>5131.1499999999996</v>
      </c>
      <c r="M380" s="139">
        <v>2824.66</v>
      </c>
      <c r="N380" s="139">
        <v>4108.82</v>
      </c>
      <c r="O380" s="60"/>
      <c r="P380" s="132">
        <v>894.20420518490823</v>
      </c>
      <c r="Q380" s="132">
        <v>2308.9557948150914</v>
      </c>
      <c r="R380" s="132">
        <v>1326.7646997877264</v>
      </c>
      <c r="S380" s="132">
        <v>3425.8853002122733</v>
      </c>
      <c r="T380" s="132">
        <v>1147.0310950273649</v>
      </c>
      <c r="U380" s="132">
        <v>2961.7889049726346</v>
      </c>
      <c r="V380" s="126"/>
      <c r="W380" s="140">
        <v>175.06</v>
      </c>
      <c r="X380" s="140">
        <v>203.37</v>
      </c>
      <c r="Y380" s="140">
        <v>175.82</v>
      </c>
      <c r="Z380" s="139">
        <v>36478228.07</v>
      </c>
      <c r="AA380" s="60"/>
      <c r="AB380" s="140">
        <v>134.28</v>
      </c>
      <c r="AC380" s="28">
        <v>8986986.1500000004</v>
      </c>
      <c r="AE380" s="140">
        <v>26.12</v>
      </c>
      <c r="AF380" s="140">
        <v>14.12</v>
      </c>
      <c r="AG380" s="140">
        <v>20.54</v>
      </c>
      <c r="AH380" s="44">
        <v>4011977.24</v>
      </c>
      <c r="AI380" s="60"/>
      <c r="AJ380" s="140">
        <v>11.6</v>
      </c>
      <c r="AK380" s="140">
        <v>6.27</v>
      </c>
      <c r="AL380" s="140">
        <v>6.84</v>
      </c>
      <c r="AM380" s="44">
        <v>1617012.99</v>
      </c>
      <c r="AO380" s="28">
        <v>790.21</v>
      </c>
      <c r="AP380" s="117">
        <v>212.08999999999997</v>
      </c>
      <c r="AQ380" s="117">
        <v>86.22</v>
      </c>
      <c r="AR380" s="44">
        <v>1269942.02</v>
      </c>
      <c r="AS380" s="60"/>
      <c r="AT380" s="71">
        <v>11.6</v>
      </c>
      <c r="AU380" s="71">
        <v>11.29</v>
      </c>
      <c r="AV380" s="71">
        <v>16.43</v>
      </c>
      <c r="AW380" s="44">
        <v>2830572.2</v>
      </c>
      <c r="AX380" s="60"/>
      <c r="AY380" s="140">
        <v>6.96</v>
      </c>
      <c r="AZ380" s="140">
        <v>3.76</v>
      </c>
      <c r="BA380" s="140">
        <v>5.47</v>
      </c>
      <c r="BB380" s="28">
        <v>950692.99</v>
      </c>
      <c r="BC380" s="60"/>
      <c r="BD380" s="140">
        <v>23.21</v>
      </c>
      <c r="BE380" s="140">
        <v>12.55</v>
      </c>
      <c r="BF380" s="140">
        <v>20.54</v>
      </c>
      <c r="BG380" s="44">
        <v>1483110.9</v>
      </c>
      <c r="BH380" s="60"/>
      <c r="BI380" s="139">
        <v>11.6</v>
      </c>
      <c r="BJ380" s="139">
        <v>6.27</v>
      </c>
      <c r="BK380" s="139">
        <v>6.84</v>
      </c>
      <c r="BL380" s="44">
        <v>1770273.82</v>
      </c>
      <c r="BM380" s="60"/>
      <c r="BN380" s="140">
        <v>17.41</v>
      </c>
      <c r="BO380" s="140">
        <v>9.41</v>
      </c>
      <c r="BP380" s="140">
        <v>13.69</v>
      </c>
      <c r="BQ380" s="139">
        <v>1067154.93</v>
      </c>
      <c r="BR380" s="60"/>
      <c r="BS380" s="140">
        <v>11.6</v>
      </c>
      <c r="BT380" s="140">
        <v>6.27</v>
      </c>
      <c r="BU380" s="140">
        <v>6.84</v>
      </c>
      <c r="BV380" s="44">
        <v>2679997.1800000002</v>
      </c>
      <c r="BW380" s="60"/>
      <c r="BX380" s="140">
        <v>11.6</v>
      </c>
      <c r="BY380" s="140">
        <v>6.27</v>
      </c>
      <c r="BZ380" s="140">
        <v>6.84</v>
      </c>
      <c r="CA380" s="44">
        <v>2312312.38</v>
      </c>
      <c r="CB380" s="60"/>
      <c r="CC380" s="140">
        <v>23.21</v>
      </c>
      <c r="CD380" s="140">
        <v>12.55</v>
      </c>
      <c r="CE380" s="140">
        <v>20.54</v>
      </c>
      <c r="CF380" s="44">
        <v>1779699.3</v>
      </c>
      <c r="CG380" s="60"/>
      <c r="CH380" s="28">
        <v>67237960.169999987</v>
      </c>
      <c r="CI380" s="60"/>
      <c r="CJ380" s="64">
        <v>65968018.149999984</v>
      </c>
      <c r="CK380" s="124"/>
      <c r="CN380" s="151"/>
    </row>
    <row r="381" spans="1:92" x14ac:dyDescent="0.25">
      <c r="A381" s="116" t="s">
        <v>844</v>
      </c>
      <c r="B381" s="24" t="s">
        <v>845</v>
      </c>
      <c r="C381" s="27" t="s">
        <v>767</v>
      </c>
      <c r="D381" s="27" t="s">
        <v>12</v>
      </c>
      <c r="E381" s="139">
        <v>1308.21</v>
      </c>
      <c r="F381" s="68"/>
      <c r="G381" s="139">
        <v>395.24</v>
      </c>
      <c r="H381" s="139">
        <v>464.48999999999995</v>
      </c>
      <c r="I381" s="139">
        <v>900.14</v>
      </c>
      <c r="J381" s="68">
        <v>374</v>
      </c>
      <c r="K381" s="139">
        <v>597.7299999999999</v>
      </c>
      <c r="L381" s="139">
        <v>584.9</v>
      </c>
      <c r="M381" s="139">
        <v>274.83</v>
      </c>
      <c r="N381" s="139">
        <v>435.65</v>
      </c>
      <c r="O381" s="60"/>
      <c r="P381" s="132">
        <v>145.84501845018448</v>
      </c>
      <c r="Q381" s="132">
        <v>249.39498154981553</v>
      </c>
      <c r="R381" s="132">
        <v>171.39852398523982</v>
      </c>
      <c r="S381" s="132">
        <v>293.09147601476013</v>
      </c>
      <c r="T381" s="132">
        <v>160.75645756457561</v>
      </c>
      <c r="U381" s="132">
        <v>274.89354243542437</v>
      </c>
      <c r="V381" s="126"/>
      <c r="W381" s="140">
        <v>22.19</v>
      </c>
      <c r="X381" s="140">
        <v>20.29</v>
      </c>
      <c r="Y381" s="140">
        <v>19.03</v>
      </c>
      <c r="Z381" s="139">
        <v>4043824.18</v>
      </c>
      <c r="AA381" s="60"/>
      <c r="AB381" s="140">
        <v>14.83</v>
      </c>
      <c r="AC381" s="28">
        <v>991828.25</v>
      </c>
      <c r="AE381" s="140">
        <v>2.98</v>
      </c>
      <c r="AF381" s="140">
        <v>1.37</v>
      </c>
      <c r="AG381" s="140">
        <v>2.17</v>
      </c>
      <c r="AH381" s="44">
        <v>430062.97</v>
      </c>
      <c r="AI381" s="60"/>
      <c r="AJ381" s="140">
        <v>1.32</v>
      </c>
      <c r="AK381" s="140">
        <v>0.61</v>
      </c>
      <c r="AL381" s="140">
        <v>0.72</v>
      </c>
      <c r="AM381" s="44">
        <v>173288.97</v>
      </c>
      <c r="AO381" s="28">
        <v>87.240000000000009</v>
      </c>
      <c r="AP381" s="117">
        <v>24.639999999999997</v>
      </c>
      <c r="AQ381" s="117">
        <v>9.27</v>
      </c>
      <c r="AR381" s="44">
        <v>141581.76999999999</v>
      </c>
      <c r="AS381" s="60"/>
      <c r="AT381" s="71">
        <v>1.32</v>
      </c>
      <c r="AU381" s="71">
        <v>1.0900000000000001</v>
      </c>
      <c r="AV381" s="71">
        <v>1.74</v>
      </c>
      <c r="AW381" s="44">
        <v>298815.84999999998</v>
      </c>
      <c r="AX381" s="60"/>
      <c r="AY381" s="140">
        <v>0.79</v>
      </c>
      <c r="AZ381" s="140">
        <v>0.36</v>
      </c>
      <c r="BA381" s="140">
        <v>0.57999999999999996</v>
      </c>
      <c r="BB381" s="28">
        <v>101587.33</v>
      </c>
      <c r="BC381" s="60"/>
      <c r="BD381" s="140">
        <v>2.65</v>
      </c>
      <c r="BE381" s="140">
        <v>1.22</v>
      </c>
      <c r="BF381" s="140">
        <v>2.17</v>
      </c>
      <c r="BG381" s="44">
        <v>159111.72</v>
      </c>
      <c r="BH381" s="60"/>
      <c r="BI381" s="139">
        <v>1.32</v>
      </c>
      <c r="BJ381" s="139">
        <v>0.61</v>
      </c>
      <c r="BK381" s="139">
        <v>0.72</v>
      </c>
      <c r="BL381" s="44">
        <v>189851.3</v>
      </c>
      <c r="BM381" s="60"/>
      <c r="BN381" s="140">
        <v>1.99</v>
      </c>
      <c r="BO381" s="140">
        <v>0.91</v>
      </c>
      <c r="BP381" s="140">
        <v>1.45</v>
      </c>
      <c r="BQ381" s="139">
        <v>114592.05</v>
      </c>
      <c r="BR381" s="60"/>
      <c r="BS381" s="140">
        <v>1.32</v>
      </c>
      <c r="BT381" s="140">
        <v>0.61</v>
      </c>
      <c r="BU381" s="140">
        <v>0.72</v>
      </c>
      <c r="BV381" s="44">
        <v>287413.7</v>
      </c>
      <c r="BW381" s="60"/>
      <c r="BX381" s="140">
        <v>1.32</v>
      </c>
      <c r="BY381" s="140">
        <v>0.61</v>
      </c>
      <c r="BZ381" s="140">
        <v>0.72</v>
      </c>
      <c r="CA381" s="44">
        <v>247981.7</v>
      </c>
      <c r="CB381" s="60"/>
      <c r="CC381" s="140">
        <v>2.65</v>
      </c>
      <c r="CD381" s="140">
        <v>1.22</v>
      </c>
      <c r="CE381" s="140">
        <v>2.17</v>
      </c>
      <c r="CF381" s="44">
        <v>190930.44</v>
      </c>
      <c r="CG381" s="60"/>
      <c r="CH381" s="28">
        <v>7370870.2300000004</v>
      </c>
      <c r="CI381" s="60"/>
      <c r="CJ381" s="64">
        <v>7229288.4600000009</v>
      </c>
      <c r="CK381" s="124"/>
      <c r="CN381" s="151"/>
    </row>
    <row r="382" spans="1:92" x14ac:dyDescent="0.25">
      <c r="A382" s="116" t="s">
        <v>846</v>
      </c>
      <c r="B382" s="24" t="s">
        <v>847</v>
      </c>
      <c r="C382" s="27" t="s">
        <v>767</v>
      </c>
      <c r="D382" s="27" t="s">
        <v>12</v>
      </c>
      <c r="E382" s="139">
        <v>1440.53</v>
      </c>
      <c r="F382" s="68"/>
      <c r="G382" s="139">
        <v>409.32</v>
      </c>
      <c r="H382" s="139">
        <v>528.31000000000006</v>
      </c>
      <c r="I382" s="139">
        <v>1020.6300000000001</v>
      </c>
      <c r="J382" s="68">
        <v>375</v>
      </c>
      <c r="K382" s="139">
        <v>628.55999999999995</v>
      </c>
      <c r="L382" s="139">
        <v>617.9799999999999</v>
      </c>
      <c r="M382" s="139">
        <v>319.64999999999998</v>
      </c>
      <c r="N382" s="139">
        <v>492.32000000000005</v>
      </c>
      <c r="O382" s="60"/>
      <c r="P382" s="132">
        <v>118.9817484527431</v>
      </c>
      <c r="Q382" s="132">
        <v>290.3382515472569</v>
      </c>
      <c r="R382" s="132">
        <v>153.56993922864439</v>
      </c>
      <c r="S382" s="132">
        <v>374.74006077135567</v>
      </c>
      <c r="T382" s="132">
        <v>143.10831231861255</v>
      </c>
      <c r="U382" s="132">
        <v>349.2116876813875</v>
      </c>
      <c r="V382" s="126"/>
      <c r="W382" s="140">
        <v>22.44</v>
      </c>
      <c r="X382" s="140">
        <v>22.66</v>
      </c>
      <c r="Y382" s="140">
        <v>21.12</v>
      </c>
      <c r="Z382" s="139">
        <v>4359357.42</v>
      </c>
      <c r="AA382" s="60"/>
      <c r="AB382" s="140">
        <v>16.05</v>
      </c>
      <c r="AC382" s="28">
        <v>1075040.1299999999</v>
      </c>
      <c r="AE382" s="140">
        <v>3.14</v>
      </c>
      <c r="AF382" s="140">
        <v>1.59</v>
      </c>
      <c r="AG382" s="140">
        <v>2.46</v>
      </c>
      <c r="AH382" s="44">
        <v>474879.81</v>
      </c>
      <c r="AI382" s="60"/>
      <c r="AJ382" s="140">
        <v>1.39</v>
      </c>
      <c r="AK382" s="140">
        <v>0.71</v>
      </c>
      <c r="AL382" s="140">
        <v>0.82</v>
      </c>
      <c r="AM382" s="44">
        <v>191192.62</v>
      </c>
      <c r="AO382" s="28">
        <v>94.279999999999987</v>
      </c>
      <c r="AP382" s="117">
        <v>23.21</v>
      </c>
      <c r="AQ382" s="117">
        <v>10.210000000000001</v>
      </c>
      <c r="AR382" s="44">
        <v>148913.63</v>
      </c>
      <c r="AS382" s="60"/>
      <c r="AT382" s="71">
        <v>1.39</v>
      </c>
      <c r="AU382" s="71">
        <v>1.27</v>
      </c>
      <c r="AV382" s="71">
        <v>1.96</v>
      </c>
      <c r="AW382" s="44">
        <v>332910.90000000002</v>
      </c>
      <c r="AX382" s="60"/>
      <c r="AY382" s="140">
        <v>0.83</v>
      </c>
      <c r="AZ382" s="140">
        <v>0.42</v>
      </c>
      <c r="BA382" s="140">
        <v>0.65</v>
      </c>
      <c r="BB382" s="28">
        <v>111569.9</v>
      </c>
      <c r="BC382" s="60"/>
      <c r="BD382" s="140">
        <v>2.79</v>
      </c>
      <c r="BE382" s="140">
        <v>1.42</v>
      </c>
      <c r="BF382" s="140">
        <v>2.46</v>
      </c>
      <c r="BG382" s="44">
        <v>175707.81</v>
      </c>
      <c r="BH382" s="60"/>
      <c r="BI382" s="139">
        <v>1.39</v>
      </c>
      <c r="BJ382" s="139">
        <v>0.71</v>
      </c>
      <c r="BK382" s="139">
        <v>0.82</v>
      </c>
      <c r="BL382" s="44">
        <v>209194.64</v>
      </c>
      <c r="BM382" s="60"/>
      <c r="BN382" s="140">
        <v>2.09</v>
      </c>
      <c r="BO382" s="140">
        <v>1.06</v>
      </c>
      <c r="BP382" s="140">
        <v>1.64</v>
      </c>
      <c r="BQ382" s="139">
        <v>126182.97</v>
      </c>
      <c r="BR382" s="60"/>
      <c r="BS382" s="140">
        <v>1.39</v>
      </c>
      <c r="BT382" s="140">
        <v>0.71</v>
      </c>
      <c r="BU382" s="140">
        <v>0.82</v>
      </c>
      <c r="BV382" s="44">
        <v>316697.36</v>
      </c>
      <c r="BW382" s="60"/>
      <c r="BX382" s="140">
        <v>1.39</v>
      </c>
      <c r="BY382" s="140">
        <v>0.71</v>
      </c>
      <c r="BZ382" s="140">
        <v>0.82</v>
      </c>
      <c r="CA382" s="44">
        <v>273247.76</v>
      </c>
      <c r="CB382" s="60"/>
      <c r="CC382" s="140">
        <v>2.79</v>
      </c>
      <c r="CD382" s="140">
        <v>1.42</v>
      </c>
      <c r="CE382" s="140">
        <v>2.46</v>
      </c>
      <c r="CF382" s="44">
        <v>210845.37</v>
      </c>
      <c r="CG382" s="60"/>
      <c r="CH382" s="28">
        <v>8005740.3200000003</v>
      </c>
      <c r="CI382" s="60"/>
      <c r="CJ382" s="64">
        <v>7856826.6900000004</v>
      </c>
      <c r="CK382" s="124"/>
      <c r="CN382" s="151"/>
    </row>
    <row r="383" spans="1:92" x14ac:dyDescent="0.25">
      <c r="A383" s="116" t="s">
        <v>848</v>
      </c>
      <c r="B383" s="24" t="s">
        <v>849</v>
      </c>
      <c r="C383" s="27" t="s">
        <v>767</v>
      </c>
      <c r="D383" s="27" t="s">
        <v>12</v>
      </c>
      <c r="E383" s="139">
        <v>16268.36</v>
      </c>
      <c r="F383" s="68"/>
      <c r="G383" s="139">
        <v>4454.07</v>
      </c>
      <c r="H383" s="139">
        <v>6183.98</v>
      </c>
      <c r="I383" s="139">
        <v>11736.63</v>
      </c>
      <c r="J383" s="68">
        <v>376</v>
      </c>
      <c r="K383" s="139">
        <v>6877.8899999999994</v>
      </c>
      <c r="L383" s="139">
        <v>6800.23</v>
      </c>
      <c r="M383" s="139">
        <v>3837.8199999999997</v>
      </c>
      <c r="N383" s="139">
        <v>5552.65</v>
      </c>
      <c r="O383" s="60"/>
      <c r="P383" s="132">
        <v>634.47258383516464</v>
      </c>
      <c r="Q383" s="132">
        <v>3819.5974161648351</v>
      </c>
      <c r="R383" s="132">
        <v>880.89450075660727</v>
      </c>
      <c r="S383" s="132">
        <v>5303.0854992433924</v>
      </c>
      <c r="T383" s="132">
        <v>790.96291540822824</v>
      </c>
      <c r="U383" s="132">
        <v>4761.6870845917711</v>
      </c>
      <c r="V383" s="126"/>
      <c r="W383" s="140">
        <v>233.27</v>
      </c>
      <c r="X383" s="140">
        <v>256.16000000000003</v>
      </c>
      <c r="Y383" s="140">
        <v>230.01</v>
      </c>
      <c r="Z383" s="139">
        <v>47366918.609999999</v>
      </c>
      <c r="AA383" s="60"/>
      <c r="AB383" s="140">
        <v>174.54</v>
      </c>
      <c r="AC383" s="28">
        <v>11686017.310000001</v>
      </c>
      <c r="AE383" s="140">
        <v>34.380000000000003</v>
      </c>
      <c r="AF383" s="140">
        <v>19.18</v>
      </c>
      <c r="AG383" s="140">
        <v>27.76</v>
      </c>
      <c r="AH383" s="44">
        <v>5370377.5599999996</v>
      </c>
      <c r="AI383" s="60"/>
      <c r="AJ383" s="140">
        <v>15.28</v>
      </c>
      <c r="AK383" s="140">
        <v>8.52</v>
      </c>
      <c r="AL383" s="140">
        <v>9.25</v>
      </c>
      <c r="AM383" s="44">
        <v>2163722.5</v>
      </c>
      <c r="AO383" s="28">
        <v>1030.03</v>
      </c>
      <c r="AP383" s="117">
        <v>209.13</v>
      </c>
      <c r="AQ383" s="117">
        <v>115.37</v>
      </c>
      <c r="AR383" s="44">
        <v>1574344.15</v>
      </c>
      <c r="AS383" s="60"/>
      <c r="AT383" s="71">
        <v>15.28</v>
      </c>
      <c r="AU383" s="71">
        <v>15.35</v>
      </c>
      <c r="AV383" s="71">
        <v>22.21</v>
      </c>
      <c r="AW383" s="44">
        <v>3805293.4</v>
      </c>
      <c r="AX383" s="60"/>
      <c r="AY383" s="140">
        <v>9.17</v>
      </c>
      <c r="AZ383" s="140">
        <v>5.1100000000000003</v>
      </c>
      <c r="BA383" s="140">
        <v>7.4</v>
      </c>
      <c r="BB383" s="28">
        <v>1273071.28</v>
      </c>
      <c r="BC383" s="60"/>
      <c r="BD383" s="140">
        <v>30.56</v>
      </c>
      <c r="BE383" s="140">
        <v>17.05</v>
      </c>
      <c r="BF383" s="140">
        <v>27.76</v>
      </c>
      <c r="BG383" s="44">
        <v>1985471.91</v>
      </c>
      <c r="BH383" s="60"/>
      <c r="BI383" s="139">
        <v>15.28</v>
      </c>
      <c r="BJ383" s="139">
        <v>8.52</v>
      </c>
      <c r="BK383" s="139">
        <v>9.25</v>
      </c>
      <c r="BL383" s="44">
        <v>2367768.1</v>
      </c>
      <c r="BM383" s="60"/>
      <c r="BN383" s="140">
        <v>22.92</v>
      </c>
      <c r="BO383" s="140">
        <v>12.79</v>
      </c>
      <c r="BP383" s="140">
        <v>18.5</v>
      </c>
      <c r="BQ383" s="139">
        <v>1428054.03</v>
      </c>
      <c r="BR383" s="60"/>
      <c r="BS383" s="140">
        <v>15.28</v>
      </c>
      <c r="BT383" s="140">
        <v>8.52</v>
      </c>
      <c r="BU383" s="140">
        <v>9.25</v>
      </c>
      <c r="BV383" s="44">
        <v>3584536.9</v>
      </c>
      <c r="BW383" s="60"/>
      <c r="BX383" s="140">
        <v>15.28</v>
      </c>
      <c r="BY383" s="140">
        <v>8.52</v>
      </c>
      <c r="BZ383" s="140">
        <v>9.25</v>
      </c>
      <c r="CA383" s="44">
        <v>3092752.9</v>
      </c>
      <c r="CB383" s="60"/>
      <c r="CC383" s="140">
        <v>30.56</v>
      </c>
      <c r="CD383" s="140">
        <v>17.05</v>
      </c>
      <c r="CE383" s="140">
        <v>27.76</v>
      </c>
      <c r="CF383" s="44">
        <v>2382521.0699999998</v>
      </c>
      <c r="CG383" s="60"/>
      <c r="CH383" s="28">
        <v>88080849.719999999</v>
      </c>
      <c r="CI383" s="60"/>
      <c r="CJ383" s="64">
        <v>86506505.569999993</v>
      </c>
      <c r="CK383" s="124"/>
      <c r="CN383" s="151"/>
    </row>
    <row r="384" spans="1:92" x14ac:dyDescent="0.25">
      <c r="A384" s="116" t="s">
        <v>850</v>
      </c>
      <c r="B384" s="24" t="s">
        <v>851</v>
      </c>
      <c r="C384" s="27" t="s">
        <v>767</v>
      </c>
      <c r="D384" s="27" t="s">
        <v>12</v>
      </c>
      <c r="E384" s="139">
        <v>27292.47</v>
      </c>
      <c r="F384" s="68"/>
      <c r="G384" s="139">
        <v>7317.58</v>
      </c>
      <c r="H384" s="139">
        <v>10562.66</v>
      </c>
      <c r="I384" s="139">
        <v>19839.64</v>
      </c>
      <c r="J384" s="68">
        <v>377</v>
      </c>
      <c r="K384" s="139">
        <v>11498.99</v>
      </c>
      <c r="L384" s="139">
        <v>11363.74</v>
      </c>
      <c r="M384" s="139">
        <v>6516.5</v>
      </c>
      <c r="N384" s="139">
        <v>9276.98</v>
      </c>
      <c r="O384" s="60"/>
      <c r="P384" s="132">
        <v>1076.4626165712102</v>
      </c>
      <c r="Q384" s="132">
        <v>6241.1173834287893</v>
      </c>
      <c r="R384" s="132">
        <v>1553.8345493389972</v>
      </c>
      <c r="S384" s="132">
        <v>9008.8254506610028</v>
      </c>
      <c r="T384" s="132">
        <v>1364.7028340897928</v>
      </c>
      <c r="U384" s="132">
        <v>7912.2771659102073</v>
      </c>
      <c r="V384" s="126"/>
      <c r="W384" s="140">
        <v>383.82</v>
      </c>
      <c r="X384" s="140">
        <v>438.04</v>
      </c>
      <c r="Y384" s="140">
        <v>384.72</v>
      </c>
      <c r="Z384" s="139">
        <v>79429932.420000002</v>
      </c>
      <c r="AA384" s="60"/>
      <c r="AB384" s="140">
        <v>292.58999999999997</v>
      </c>
      <c r="AC384" s="28">
        <v>19586888.16</v>
      </c>
      <c r="AE384" s="140">
        <v>57.49</v>
      </c>
      <c r="AF384" s="140">
        <v>32.58</v>
      </c>
      <c r="AG384" s="140">
        <v>46.38</v>
      </c>
      <c r="AH384" s="44">
        <v>9009309.6300000008</v>
      </c>
      <c r="AI384" s="60"/>
      <c r="AJ384" s="140">
        <v>25.55</v>
      </c>
      <c r="AK384" s="140">
        <v>14.48</v>
      </c>
      <c r="AL384" s="140">
        <v>15.46</v>
      </c>
      <c r="AM384" s="44">
        <v>3632172.31</v>
      </c>
      <c r="AO384" s="28">
        <v>1727.4799999999998</v>
      </c>
      <c r="AP384" s="117">
        <v>386.13</v>
      </c>
      <c r="AQ384" s="117">
        <v>193.56</v>
      </c>
      <c r="AR384" s="44">
        <v>2683749.0099999998</v>
      </c>
      <c r="AS384" s="60"/>
      <c r="AT384" s="71">
        <v>25.55</v>
      </c>
      <c r="AU384" s="71">
        <v>26.06</v>
      </c>
      <c r="AV384" s="71">
        <v>37.1</v>
      </c>
      <c r="AW384" s="44">
        <v>6386420.25</v>
      </c>
      <c r="AX384" s="60"/>
      <c r="AY384" s="140">
        <v>15.33</v>
      </c>
      <c r="AZ384" s="140">
        <v>8.68</v>
      </c>
      <c r="BA384" s="140">
        <v>12.36</v>
      </c>
      <c r="BB384" s="28">
        <v>2135682.77</v>
      </c>
      <c r="BC384" s="60"/>
      <c r="BD384" s="140">
        <v>51.1</v>
      </c>
      <c r="BE384" s="140">
        <v>28.96</v>
      </c>
      <c r="BF384" s="140">
        <v>46.38</v>
      </c>
      <c r="BG384" s="44">
        <v>3330808.92</v>
      </c>
      <c r="BH384" s="60"/>
      <c r="BI384" s="139">
        <v>25.55</v>
      </c>
      <c r="BJ384" s="139">
        <v>14.48</v>
      </c>
      <c r="BK384" s="139">
        <v>15.46</v>
      </c>
      <c r="BL384" s="44">
        <v>3975414.58</v>
      </c>
      <c r="BM384" s="60"/>
      <c r="BN384" s="140">
        <v>38.32</v>
      </c>
      <c r="BO384" s="140">
        <v>21.72</v>
      </c>
      <c r="BP384" s="140">
        <v>30.92</v>
      </c>
      <c r="BQ384" s="139">
        <v>2396159.2799999998</v>
      </c>
      <c r="BR384" s="60"/>
      <c r="BS384" s="140">
        <v>25.55</v>
      </c>
      <c r="BT384" s="140">
        <v>14.48</v>
      </c>
      <c r="BU384" s="140">
        <v>15.46</v>
      </c>
      <c r="BV384" s="44">
        <v>6018334.4199999999</v>
      </c>
      <c r="BW384" s="60"/>
      <c r="BX384" s="140">
        <v>25.55</v>
      </c>
      <c r="BY384" s="140">
        <v>14.48</v>
      </c>
      <c r="BZ384" s="140">
        <v>15.46</v>
      </c>
      <c r="CA384" s="44">
        <v>5192643.22</v>
      </c>
      <c r="CB384" s="60"/>
      <c r="CC384" s="140">
        <v>51.1</v>
      </c>
      <c r="CD384" s="140">
        <v>28.96</v>
      </c>
      <c r="CE384" s="140">
        <v>46.38</v>
      </c>
      <c r="CF384" s="44">
        <v>3996894.84</v>
      </c>
      <c r="CG384" s="60"/>
      <c r="CH384" s="28">
        <v>147774409.81</v>
      </c>
      <c r="CI384" s="60"/>
      <c r="CJ384" s="64">
        <v>145090660.80000001</v>
      </c>
      <c r="CK384" s="124"/>
      <c r="CN384" s="151"/>
    </row>
    <row r="385" spans="1:92" x14ac:dyDescent="0.25">
      <c r="A385" s="116" t="s">
        <v>852</v>
      </c>
      <c r="B385" s="24" t="s">
        <v>853</v>
      </c>
      <c r="C385" s="27" t="s">
        <v>767</v>
      </c>
      <c r="D385" s="27" t="s">
        <v>12</v>
      </c>
      <c r="E385" s="139">
        <v>8149</v>
      </c>
      <c r="F385" s="68"/>
      <c r="G385" s="139">
        <v>2096.25</v>
      </c>
      <c r="H385" s="139">
        <v>3135</v>
      </c>
      <c r="I385" s="139">
        <v>5983.5</v>
      </c>
      <c r="J385" s="68">
        <v>378</v>
      </c>
      <c r="K385" s="139">
        <v>3376.5</v>
      </c>
      <c r="L385" s="139">
        <v>3307.25</v>
      </c>
      <c r="M385" s="139">
        <v>1924</v>
      </c>
      <c r="N385" s="139">
        <v>2848.5</v>
      </c>
      <c r="O385" s="60"/>
      <c r="P385" s="132">
        <v>317.90562981527893</v>
      </c>
      <c r="Q385" s="132">
        <v>1778.3443701847211</v>
      </c>
      <c r="R385" s="132">
        <v>475.43668430335094</v>
      </c>
      <c r="S385" s="132">
        <v>2659.5633156966492</v>
      </c>
      <c r="T385" s="132">
        <v>431.98768588137006</v>
      </c>
      <c r="U385" s="132">
        <v>2416.51231411863</v>
      </c>
      <c r="V385" s="126"/>
      <c r="W385" s="140">
        <v>110.11</v>
      </c>
      <c r="X385" s="140">
        <v>130.15</v>
      </c>
      <c r="Y385" s="140">
        <v>118.25</v>
      </c>
      <c r="Z385" s="139">
        <v>23637574.399999999</v>
      </c>
      <c r="AA385" s="60"/>
      <c r="AB385" s="140">
        <v>87.46</v>
      </c>
      <c r="AC385" s="28">
        <v>5865047.6900000004</v>
      </c>
      <c r="AE385" s="140">
        <v>16.88</v>
      </c>
      <c r="AF385" s="140">
        <v>9.6199999999999992</v>
      </c>
      <c r="AG385" s="140">
        <v>14.24</v>
      </c>
      <c r="AH385" s="44">
        <v>2693566.34</v>
      </c>
      <c r="AI385" s="60"/>
      <c r="AJ385" s="140">
        <v>7.5</v>
      </c>
      <c r="AK385" s="140">
        <v>4.2699999999999996</v>
      </c>
      <c r="AL385" s="140">
        <v>4.74</v>
      </c>
      <c r="AM385" s="44">
        <v>1081987.8899999999</v>
      </c>
      <c r="AO385" s="28">
        <v>514.06999999999994</v>
      </c>
      <c r="AP385" s="117">
        <v>115.05</v>
      </c>
      <c r="AQ385" s="117">
        <v>57.79</v>
      </c>
      <c r="AR385" s="44">
        <v>798909.32</v>
      </c>
      <c r="AS385" s="60"/>
      <c r="AT385" s="71">
        <v>7.5</v>
      </c>
      <c r="AU385" s="71">
        <v>7.69</v>
      </c>
      <c r="AV385" s="71">
        <v>11.39</v>
      </c>
      <c r="AW385" s="44">
        <v>1916573.1</v>
      </c>
      <c r="AX385" s="60"/>
      <c r="AY385" s="140">
        <v>4.5</v>
      </c>
      <c r="AZ385" s="140">
        <v>2.56</v>
      </c>
      <c r="BA385" s="140">
        <v>3.79</v>
      </c>
      <c r="BB385" s="28">
        <v>637122.85</v>
      </c>
      <c r="BC385" s="60"/>
      <c r="BD385" s="140">
        <v>15</v>
      </c>
      <c r="BE385" s="140">
        <v>8.5500000000000007</v>
      </c>
      <c r="BF385" s="140">
        <v>14.24</v>
      </c>
      <c r="BG385" s="44">
        <v>995501.97</v>
      </c>
      <c r="BH385" s="60"/>
      <c r="BI385" s="139">
        <v>7.5</v>
      </c>
      <c r="BJ385" s="139">
        <v>4.2699999999999996</v>
      </c>
      <c r="BK385" s="139">
        <v>4.74</v>
      </c>
      <c r="BL385" s="44">
        <v>1182809.42</v>
      </c>
      <c r="BM385" s="60"/>
      <c r="BN385" s="140">
        <v>11.25</v>
      </c>
      <c r="BO385" s="140">
        <v>6.41</v>
      </c>
      <c r="BP385" s="140">
        <v>9.49</v>
      </c>
      <c r="BQ385" s="139">
        <v>715212.45</v>
      </c>
      <c r="BR385" s="60"/>
      <c r="BS385" s="140">
        <v>7.5</v>
      </c>
      <c r="BT385" s="140">
        <v>4.2699999999999996</v>
      </c>
      <c r="BU385" s="140">
        <v>4.74</v>
      </c>
      <c r="BV385" s="44">
        <v>1790641.58</v>
      </c>
      <c r="BW385" s="60"/>
      <c r="BX385" s="140">
        <v>7.5</v>
      </c>
      <c r="BY385" s="140">
        <v>4.2699999999999996</v>
      </c>
      <c r="BZ385" s="140">
        <v>4.74</v>
      </c>
      <c r="CA385" s="44">
        <v>1544972.78</v>
      </c>
      <c r="CB385" s="60"/>
      <c r="CC385" s="140">
        <v>15</v>
      </c>
      <c r="CD385" s="140">
        <v>8.5500000000000007</v>
      </c>
      <c r="CE385" s="140">
        <v>14.24</v>
      </c>
      <c r="CF385" s="44">
        <v>1194579.69</v>
      </c>
      <c r="CG385" s="60"/>
      <c r="CH385" s="28">
        <v>44054499.480000004</v>
      </c>
      <c r="CI385" s="60"/>
      <c r="CJ385" s="64">
        <v>43255590.160000004</v>
      </c>
      <c r="CK385" s="124"/>
      <c r="CN385" s="151"/>
    </row>
    <row r="386" spans="1:92" x14ac:dyDescent="0.25">
      <c r="A386" s="116" t="s">
        <v>859</v>
      </c>
      <c r="B386" s="24" t="s">
        <v>860</v>
      </c>
      <c r="C386" s="27" t="s">
        <v>861</v>
      </c>
      <c r="D386" s="27" t="s">
        <v>12</v>
      </c>
      <c r="E386" s="139">
        <v>888.46</v>
      </c>
      <c r="F386" s="68"/>
      <c r="G386" s="139">
        <v>251.49</v>
      </c>
      <c r="H386" s="139">
        <v>336.82</v>
      </c>
      <c r="I386" s="139">
        <v>627.96999999999991</v>
      </c>
      <c r="J386" s="68">
        <v>379</v>
      </c>
      <c r="K386" s="139">
        <v>395.64999999999992</v>
      </c>
      <c r="L386" s="139">
        <v>386.65</v>
      </c>
      <c r="M386" s="139">
        <v>201.66</v>
      </c>
      <c r="N386" s="139">
        <v>291.14999999999998</v>
      </c>
      <c r="O386" s="60"/>
      <c r="P386" s="132">
        <v>94.08069724603736</v>
      </c>
      <c r="Q386" s="132">
        <v>157.40930275396266</v>
      </c>
      <c r="R386" s="132">
        <v>126.00206945170902</v>
      </c>
      <c r="S386" s="132">
        <v>210.81793054829097</v>
      </c>
      <c r="T386" s="132">
        <v>108.91723330225366</v>
      </c>
      <c r="U386" s="132">
        <v>182.23276669774631</v>
      </c>
      <c r="V386" s="126"/>
      <c r="W386" s="140">
        <v>14.14</v>
      </c>
      <c r="X386" s="140">
        <v>14.73</v>
      </c>
      <c r="Y386" s="140">
        <v>12.73</v>
      </c>
      <c r="Z386" s="139">
        <v>2733585.73</v>
      </c>
      <c r="AA386" s="60"/>
      <c r="AB386" s="140">
        <v>10.01</v>
      </c>
      <c r="AC386" s="28">
        <v>669176.28</v>
      </c>
      <c r="AE386" s="140">
        <v>1.97</v>
      </c>
      <c r="AF386" s="140">
        <v>1</v>
      </c>
      <c r="AG386" s="140">
        <v>1.45</v>
      </c>
      <c r="AH386" s="44">
        <v>291349.75</v>
      </c>
      <c r="AI386" s="60"/>
      <c r="AJ386" s="140">
        <v>0.87</v>
      </c>
      <c r="AK386" s="140">
        <v>0.44</v>
      </c>
      <c r="AL386" s="140">
        <v>0.48</v>
      </c>
      <c r="AM386" s="44">
        <v>116992.83</v>
      </c>
      <c r="AO386" s="28">
        <v>58.98</v>
      </c>
      <c r="AP386" s="117">
        <v>14.459999999999997</v>
      </c>
      <c r="AQ386" s="117">
        <v>6.3</v>
      </c>
      <c r="AR386" s="44">
        <v>93041.97</v>
      </c>
      <c r="AS386" s="60"/>
      <c r="AT386" s="71">
        <v>0.87</v>
      </c>
      <c r="AU386" s="71">
        <v>0.8</v>
      </c>
      <c r="AV386" s="71">
        <v>1.1599999999999999</v>
      </c>
      <c r="AW386" s="44">
        <v>203477.65</v>
      </c>
      <c r="AX386" s="60"/>
      <c r="AY386" s="140">
        <v>0.52</v>
      </c>
      <c r="AZ386" s="140">
        <v>0.26</v>
      </c>
      <c r="BA386" s="140">
        <v>0.38</v>
      </c>
      <c r="BB386" s="28">
        <v>68116.36</v>
      </c>
      <c r="BC386" s="60"/>
      <c r="BD386" s="140">
        <v>1.75</v>
      </c>
      <c r="BE386" s="140">
        <v>0.89</v>
      </c>
      <c r="BF386" s="140">
        <v>1.45</v>
      </c>
      <c r="BG386" s="44">
        <v>107742.87</v>
      </c>
      <c r="BH386" s="60"/>
      <c r="BI386" s="139">
        <v>0.87</v>
      </c>
      <c r="BJ386" s="139">
        <v>0.44</v>
      </c>
      <c r="BK386" s="139">
        <v>0.48</v>
      </c>
      <c r="BL386" s="44">
        <v>128239.18</v>
      </c>
      <c r="BM386" s="60"/>
      <c r="BN386" s="140">
        <v>1.31</v>
      </c>
      <c r="BO386" s="140">
        <v>0.67</v>
      </c>
      <c r="BP386" s="140">
        <v>0.97</v>
      </c>
      <c r="BQ386" s="139">
        <v>77711.850000000006</v>
      </c>
      <c r="BR386" s="60"/>
      <c r="BS386" s="140">
        <v>0.87</v>
      </c>
      <c r="BT386" s="140">
        <v>0.44</v>
      </c>
      <c r="BU386" s="140">
        <v>0.48</v>
      </c>
      <c r="BV386" s="44">
        <v>194139.82</v>
      </c>
      <c r="BW386" s="60"/>
      <c r="BX386" s="140">
        <v>0.87</v>
      </c>
      <c r="BY386" s="140">
        <v>0.44</v>
      </c>
      <c r="BZ386" s="140">
        <v>0.48</v>
      </c>
      <c r="CA386" s="44">
        <v>167504.62</v>
      </c>
      <c r="CB386" s="60"/>
      <c r="CC386" s="140">
        <v>1.75</v>
      </c>
      <c r="CD386" s="140">
        <v>0.89</v>
      </c>
      <c r="CE386" s="140">
        <v>1.45</v>
      </c>
      <c r="CF386" s="44">
        <v>129288.99</v>
      </c>
      <c r="CG386" s="60"/>
      <c r="CH386" s="28">
        <v>4980367.9000000004</v>
      </c>
      <c r="CI386" s="60"/>
      <c r="CJ386" s="64">
        <v>4887325.9300000006</v>
      </c>
      <c r="CK386" s="124"/>
      <c r="CN386" s="151"/>
    </row>
    <row r="387" spans="1:92" x14ac:dyDescent="0.25">
      <c r="A387" s="116" t="s">
        <v>862</v>
      </c>
      <c r="B387" s="24" t="s">
        <v>863</v>
      </c>
      <c r="C387" s="27" t="s">
        <v>864</v>
      </c>
      <c r="D387" s="27" t="s">
        <v>12</v>
      </c>
      <c r="E387" s="139">
        <v>724.38</v>
      </c>
      <c r="F387" s="68"/>
      <c r="G387" s="139">
        <v>214.32</v>
      </c>
      <c r="H387" s="139">
        <v>293.65999999999997</v>
      </c>
      <c r="I387" s="139">
        <v>504.9799999999999</v>
      </c>
      <c r="J387" s="68">
        <v>380</v>
      </c>
      <c r="K387" s="139">
        <v>332.72999999999996</v>
      </c>
      <c r="L387" s="139">
        <v>327.64999999999998</v>
      </c>
      <c r="M387" s="139">
        <v>180.32999999999998</v>
      </c>
      <c r="N387" s="139">
        <v>211.32</v>
      </c>
      <c r="O387" s="60"/>
      <c r="P387" s="132">
        <v>122.46005839010149</v>
      </c>
      <c r="Q387" s="132">
        <v>91.859941609898499</v>
      </c>
      <c r="R387" s="132">
        <v>167.79404977061031</v>
      </c>
      <c r="S387" s="132">
        <v>125.86595022938965</v>
      </c>
      <c r="T387" s="132">
        <v>120.74589183928821</v>
      </c>
      <c r="U387" s="132">
        <v>90.574108160711788</v>
      </c>
      <c r="V387" s="126"/>
      <c r="W387" s="140">
        <v>12.75</v>
      </c>
      <c r="X387" s="140">
        <v>13.42</v>
      </c>
      <c r="Y387" s="140">
        <v>9.66</v>
      </c>
      <c r="Z387" s="139">
        <v>2342300.61</v>
      </c>
      <c r="AA387" s="60"/>
      <c r="AB387" s="140">
        <v>8.4499999999999993</v>
      </c>
      <c r="AC387" s="28">
        <v>561386.68999999994</v>
      </c>
      <c r="AE387" s="140">
        <v>1.66</v>
      </c>
      <c r="AF387" s="140">
        <v>0.9</v>
      </c>
      <c r="AG387" s="140">
        <v>1.05</v>
      </c>
      <c r="AH387" s="44">
        <v>236708.7</v>
      </c>
      <c r="AI387" s="60"/>
      <c r="AJ387" s="140">
        <v>0.73</v>
      </c>
      <c r="AK387" s="140">
        <v>0.4</v>
      </c>
      <c r="AL387" s="140">
        <v>0.35</v>
      </c>
      <c r="AM387" s="44">
        <v>96295.55</v>
      </c>
      <c r="AO387" s="28">
        <v>50.329999999999991</v>
      </c>
      <c r="AP387" s="117">
        <v>15.419999999999998</v>
      </c>
      <c r="AQ387" s="117">
        <v>5.13</v>
      </c>
      <c r="AR387" s="44">
        <v>83049.7</v>
      </c>
      <c r="AS387" s="60"/>
      <c r="AT387" s="71">
        <v>0.73</v>
      </c>
      <c r="AU387" s="71">
        <v>0.72</v>
      </c>
      <c r="AV387" s="71">
        <v>0.84</v>
      </c>
      <c r="AW387" s="44">
        <v>163562.35</v>
      </c>
      <c r="AX387" s="60"/>
      <c r="AY387" s="140">
        <v>0.44</v>
      </c>
      <c r="AZ387" s="140">
        <v>0.24</v>
      </c>
      <c r="BA387" s="140">
        <v>0.28000000000000003</v>
      </c>
      <c r="BB387" s="28">
        <v>56372.160000000003</v>
      </c>
      <c r="BC387" s="60"/>
      <c r="BD387" s="140">
        <v>1.47</v>
      </c>
      <c r="BE387" s="140">
        <v>0.8</v>
      </c>
      <c r="BF387" s="140">
        <v>1.05</v>
      </c>
      <c r="BG387" s="44">
        <v>87458.76</v>
      </c>
      <c r="BH387" s="60"/>
      <c r="BI387" s="139">
        <v>0.73</v>
      </c>
      <c r="BJ387" s="139">
        <v>0.4</v>
      </c>
      <c r="BK387" s="139">
        <v>0.35</v>
      </c>
      <c r="BL387" s="44">
        <v>106030.16</v>
      </c>
      <c r="BM387" s="60"/>
      <c r="BN387" s="140">
        <v>1.1000000000000001</v>
      </c>
      <c r="BO387" s="140">
        <v>0.6</v>
      </c>
      <c r="BP387" s="140">
        <v>0.7</v>
      </c>
      <c r="BQ387" s="139">
        <v>63223.199999999997</v>
      </c>
      <c r="BR387" s="60"/>
      <c r="BS387" s="140">
        <v>0.73</v>
      </c>
      <c r="BT387" s="140">
        <v>0.4</v>
      </c>
      <c r="BU387" s="140">
        <v>0.35</v>
      </c>
      <c r="BV387" s="44">
        <v>160517.84</v>
      </c>
      <c r="BW387" s="60"/>
      <c r="BX387" s="140">
        <v>0.73</v>
      </c>
      <c r="BY387" s="140">
        <v>0.4</v>
      </c>
      <c r="BZ387" s="140">
        <v>0.35</v>
      </c>
      <c r="CA387" s="44">
        <v>138495.44</v>
      </c>
      <c r="CB387" s="60"/>
      <c r="CC387" s="140">
        <v>1.47</v>
      </c>
      <c r="CD387" s="140">
        <v>0.8</v>
      </c>
      <c r="CE387" s="140">
        <v>1.05</v>
      </c>
      <c r="CF387" s="44">
        <v>104948.52</v>
      </c>
      <c r="CG387" s="60"/>
      <c r="CH387" s="28">
        <v>4200349.68</v>
      </c>
      <c r="CI387" s="60"/>
      <c r="CJ387" s="64">
        <v>4117299.9799999995</v>
      </c>
      <c r="CK387" s="124"/>
      <c r="CN387" s="151"/>
    </row>
    <row r="388" spans="1:92" x14ac:dyDescent="0.25">
      <c r="A388" s="116" t="s">
        <v>865</v>
      </c>
      <c r="B388" s="24" t="s">
        <v>866</v>
      </c>
      <c r="C388" s="27" t="s">
        <v>867</v>
      </c>
      <c r="D388" s="27" t="s">
        <v>12</v>
      </c>
      <c r="E388" s="139">
        <v>1163.2</v>
      </c>
      <c r="F388" s="68"/>
      <c r="G388" s="139">
        <v>325.98</v>
      </c>
      <c r="H388" s="139">
        <v>446.48999999999995</v>
      </c>
      <c r="I388" s="139">
        <v>826.81</v>
      </c>
      <c r="J388" s="68">
        <v>381</v>
      </c>
      <c r="K388" s="139">
        <v>506.71999999999997</v>
      </c>
      <c r="L388" s="139">
        <v>496.31</v>
      </c>
      <c r="M388" s="139">
        <v>276.15999999999997</v>
      </c>
      <c r="N388" s="139">
        <v>380.31999999999994</v>
      </c>
      <c r="O388" s="60"/>
      <c r="P388" s="132">
        <v>148.73956227933971</v>
      </c>
      <c r="Q388" s="132">
        <v>177.24043772066031</v>
      </c>
      <c r="R388" s="132">
        <v>203.72638555157485</v>
      </c>
      <c r="S388" s="132">
        <v>242.7636144484251</v>
      </c>
      <c r="T388" s="132">
        <v>173.53405216908541</v>
      </c>
      <c r="U388" s="132">
        <v>206.78594783091452</v>
      </c>
      <c r="V388" s="126"/>
      <c r="W388" s="140">
        <v>18.77</v>
      </c>
      <c r="X388" s="140">
        <v>19.89</v>
      </c>
      <c r="Y388" s="140">
        <v>16.940000000000001</v>
      </c>
      <c r="Z388" s="139">
        <v>3652852.94</v>
      </c>
      <c r="AA388" s="60"/>
      <c r="AB388" s="140">
        <v>13.37</v>
      </c>
      <c r="AC388" s="28">
        <v>893528.77</v>
      </c>
      <c r="AE388" s="140">
        <v>2.5299999999999998</v>
      </c>
      <c r="AF388" s="140">
        <v>1.38</v>
      </c>
      <c r="AG388" s="140">
        <v>1.9</v>
      </c>
      <c r="AH388" s="44">
        <v>382917.55</v>
      </c>
      <c r="AI388" s="60"/>
      <c r="AJ388" s="140">
        <v>1.1200000000000001</v>
      </c>
      <c r="AK388" s="140">
        <v>0.61</v>
      </c>
      <c r="AL388" s="140">
        <v>0.63</v>
      </c>
      <c r="AM388" s="44">
        <v>154221.03</v>
      </c>
      <c r="AO388" s="28">
        <v>78.67</v>
      </c>
      <c r="AP388" s="117">
        <v>21.200000000000003</v>
      </c>
      <c r="AQ388" s="117">
        <v>8.24</v>
      </c>
      <c r="AR388" s="44">
        <v>126366.29</v>
      </c>
      <c r="AS388" s="60"/>
      <c r="AT388" s="71">
        <v>1.1200000000000001</v>
      </c>
      <c r="AU388" s="71">
        <v>1.1000000000000001</v>
      </c>
      <c r="AV388" s="71">
        <v>1.52</v>
      </c>
      <c r="AW388" s="44">
        <v>268763.3</v>
      </c>
      <c r="AX388" s="60"/>
      <c r="AY388" s="140">
        <v>0.67</v>
      </c>
      <c r="AZ388" s="140">
        <v>0.36</v>
      </c>
      <c r="BA388" s="140">
        <v>0.5</v>
      </c>
      <c r="BB388" s="28">
        <v>89843.13</v>
      </c>
      <c r="BC388" s="60"/>
      <c r="BD388" s="140">
        <v>2.25</v>
      </c>
      <c r="BE388" s="140">
        <v>1.22</v>
      </c>
      <c r="BF388" s="140">
        <v>1.9</v>
      </c>
      <c r="BG388" s="44">
        <v>141461.91</v>
      </c>
      <c r="BH388" s="60"/>
      <c r="BI388" s="139">
        <v>1.1200000000000001</v>
      </c>
      <c r="BJ388" s="139">
        <v>0.61</v>
      </c>
      <c r="BK388" s="139">
        <v>0.63</v>
      </c>
      <c r="BL388" s="44">
        <v>169075.12</v>
      </c>
      <c r="BM388" s="60"/>
      <c r="BN388" s="140">
        <v>1.68</v>
      </c>
      <c r="BO388" s="140">
        <v>0.92</v>
      </c>
      <c r="BP388" s="140">
        <v>1.26</v>
      </c>
      <c r="BQ388" s="139">
        <v>101683.98</v>
      </c>
      <c r="BR388" s="60"/>
      <c r="BS388" s="140">
        <v>1.1200000000000001</v>
      </c>
      <c r="BT388" s="140">
        <v>0.61</v>
      </c>
      <c r="BU388" s="140">
        <v>0.63</v>
      </c>
      <c r="BV388" s="44">
        <v>255960.88</v>
      </c>
      <c r="BW388" s="60"/>
      <c r="BX388" s="140">
        <v>1.1200000000000001</v>
      </c>
      <c r="BY388" s="140">
        <v>0.61</v>
      </c>
      <c r="BZ388" s="140">
        <v>0.63</v>
      </c>
      <c r="CA388" s="44">
        <v>220844.08</v>
      </c>
      <c r="CB388" s="60"/>
      <c r="CC388" s="140">
        <v>2.25</v>
      </c>
      <c r="CD388" s="140">
        <v>1.22</v>
      </c>
      <c r="CE388" s="140">
        <v>1.9</v>
      </c>
      <c r="CF388" s="44">
        <v>169751.07</v>
      </c>
      <c r="CG388" s="60"/>
      <c r="CH388" s="28">
        <v>6627270.0500000007</v>
      </c>
      <c r="CI388" s="60"/>
      <c r="CJ388" s="64">
        <v>6500903.7600000007</v>
      </c>
      <c r="CK388" s="124"/>
      <c r="CN388" s="151"/>
    </row>
    <row r="389" spans="1:92" x14ac:dyDescent="0.25">
      <c r="A389" s="116" t="s">
        <v>868</v>
      </c>
      <c r="B389" s="24" t="s">
        <v>869</v>
      </c>
      <c r="C389" s="27" t="s">
        <v>870</v>
      </c>
      <c r="D389" s="27" t="s">
        <v>12</v>
      </c>
      <c r="E389" s="139">
        <v>551.88</v>
      </c>
      <c r="F389" s="68"/>
      <c r="G389" s="139">
        <v>160.99</v>
      </c>
      <c r="H389" s="139">
        <v>218.80999999999997</v>
      </c>
      <c r="I389" s="139">
        <v>388.13999999999993</v>
      </c>
      <c r="J389" s="68">
        <v>382</v>
      </c>
      <c r="K389" s="139">
        <v>261.73</v>
      </c>
      <c r="L389" s="139">
        <v>258.98</v>
      </c>
      <c r="M389" s="139">
        <v>120.82</v>
      </c>
      <c r="N389" s="139">
        <v>169.32999999999998</v>
      </c>
      <c r="O389" s="60"/>
      <c r="P389" s="132">
        <v>82.185141405495997</v>
      </c>
      <c r="Q389" s="132">
        <v>78.804858594504012</v>
      </c>
      <c r="R389" s="132">
        <v>111.70216032633439</v>
      </c>
      <c r="S389" s="132">
        <v>107.10783967366558</v>
      </c>
      <c r="T389" s="132">
        <v>86.442698268169664</v>
      </c>
      <c r="U389" s="132">
        <v>82.88730173183032</v>
      </c>
      <c r="V389" s="126"/>
      <c r="W389" s="140">
        <v>9.41</v>
      </c>
      <c r="X389" s="140">
        <v>9.86</v>
      </c>
      <c r="Y389" s="140">
        <v>7.63</v>
      </c>
      <c r="Z389" s="139">
        <v>1762035.13</v>
      </c>
      <c r="AA389" s="60"/>
      <c r="AB389" s="140">
        <v>6.39</v>
      </c>
      <c r="AC389" s="28">
        <v>425805.54</v>
      </c>
      <c r="AE389" s="140">
        <v>1.3</v>
      </c>
      <c r="AF389" s="140">
        <v>0.6</v>
      </c>
      <c r="AG389" s="140">
        <v>0.84</v>
      </c>
      <c r="AH389" s="44">
        <v>180062.94</v>
      </c>
      <c r="AI389" s="60"/>
      <c r="AJ389" s="140">
        <v>0.57999999999999996</v>
      </c>
      <c r="AK389" s="140">
        <v>0.26</v>
      </c>
      <c r="AL389" s="140">
        <v>0.28000000000000003</v>
      </c>
      <c r="AM389" s="44">
        <v>73013.08</v>
      </c>
      <c r="AO389" s="28">
        <v>37.869999999999997</v>
      </c>
      <c r="AP389" s="117">
        <v>10.81</v>
      </c>
      <c r="AQ389" s="117">
        <v>3.91</v>
      </c>
      <c r="AR389" s="44">
        <v>61543.09</v>
      </c>
      <c r="AS389" s="60"/>
      <c r="AT389" s="71">
        <v>0.57999999999999996</v>
      </c>
      <c r="AU389" s="71">
        <v>0.48</v>
      </c>
      <c r="AV389" s="71">
        <v>0.67</v>
      </c>
      <c r="AW389" s="44">
        <v>123955.55</v>
      </c>
      <c r="AX389" s="60"/>
      <c r="AY389" s="140">
        <v>0.34</v>
      </c>
      <c r="AZ389" s="140">
        <v>0.16</v>
      </c>
      <c r="BA389" s="140">
        <v>0.22</v>
      </c>
      <c r="BB389" s="28">
        <v>42279.12</v>
      </c>
      <c r="BC389" s="60"/>
      <c r="BD389" s="140">
        <v>1.1599999999999999</v>
      </c>
      <c r="BE389" s="140">
        <v>0.53</v>
      </c>
      <c r="BF389" s="140">
        <v>0.84</v>
      </c>
      <c r="BG389" s="44">
        <v>66647.789999999994</v>
      </c>
      <c r="BH389" s="60"/>
      <c r="BI389" s="139">
        <v>0.57999999999999996</v>
      </c>
      <c r="BJ389" s="139">
        <v>0.26</v>
      </c>
      <c r="BK389" s="139">
        <v>0.28000000000000003</v>
      </c>
      <c r="BL389" s="44">
        <v>80239.039999999994</v>
      </c>
      <c r="BM389" s="60"/>
      <c r="BN389" s="140">
        <v>0.87</v>
      </c>
      <c r="BO389" s="140">
        <v>0.4</v>
      </c>
      <c r="BP389" s="140">
        <v>0.56000000000000005</v>
      </c>
      <c r="BQ389" s="139">
        <v>48207.69</v>
      </c>
      <c r="BR389" s="60"/>
      <c r="BS389" s="140">
        <v>0.57999999999999996</v>
      </c>
      <c r="BT389" s="140">
        <v>0.26</v>
      </c>
      <c r="BU389" s="140">
        <v>0.28000000000000003</v>
      </c>
      <c r="BV389" s="44">
        <v>121472.96000000001</v>
      </c>
      <c r="BW389" s="60"/>
      <c r="BX389" s="140">
        <v>0.57999999999999996</v>
      </c>
      <c r="BY389" s="140">
        <v>0.26</v>
      </c>
      <c r="BZ389" s="140">
        <v>0.28000000000000003</v>
      </c>
      <c r="CA389" s="44">
        <v>104807.36</v>
      </c>
      <c r="CB389" s="60"/>
      <c r="CC389" s="140">
        <v>1.1599999999999999</v>
      </c>
      <c r="CD389" s="140">
        <v>0.53</v>
      </c>
      <c r="CE389" s="140">
        <v>0.84</v>
      </c>
      <c r="CF389" s="44">
        <v>79975.83</v>
      </c>
      <c r="CG389" s="60"/>
      <c r="CH389" s="28">
        <v>3170045.12</v>
      </c>
      <c r="CI389" s="60"/>
      <c r="CJ389" s="64">
        <v>3108502.0300000003</v>
      </c>
      <c r="CK389" s="124"/>
      <c r="CN389" s="151"/>
    </row>
    <row r="390" spans="1:92" x14ac:dyDescent="0.25">
      <c r="A390" s="116" t="s">
        <v>871</v>
      </c>
      <c r="B390" s="24" t="s">
        <v>872</v>
      </c>
      <c r="C390" s="27" t="s">
        <v>873</v>
      </c>
      <c r="D390" s="27" t="s">
        <v>12</v>
      </c>
      <c r="E390" s="139">
        <v>498.37</v>
      </c>
      <c r="F390" s="68"/>
      <c r="G390" s="139">
        <v>135.49</v>
      </c>
      <c r="H390" s="139">
        <v>210.98</v>
      </c>
      <c r="I390" s="139">
        <v>358.79999999999995</v>
      </c>
      <c r="J390" s="68">
        <v>383</v>
      </c>
      <c r="K390" s="139">
        <v>215.23</v>
      </c>
      <c r="L390" s="139">
        <v>211.15</v>
      </c>
      <c r="M390" s="139">
        <v>135.32</v>
      </c>
      <c r="N390" s="139">
        <v>147.82</v>
      </c>
      <c r="O390" s="60"/>
      <c r="P390" s="132">
        <v>68.801695361022894</v>
      </c>
      <c r="Q390" s="132">
        <v>66.688304638977115</v>
      </c>
      <c r="R390" s="132">
        <v>107.13544680248438</v>
      </c>
      <c r="S390" s="132">
        <v>103.84455319751561</v>
      </c>
      <c r="T390" s="132">
        <v>75.062857836492753</v>
      </c>
      <c r="U390" s="132">
        <v>72.75714216350724</v>
      </c>
      <c r="V390" s="126"/>
      <c r="W390" s="140">
        <v>7.92</v>
      </c>
      <c r="X390" s="140">
        <v>9.51</v>
      </c>
      <c r="Y390" s="140">
        <v>6.66</v>
      </c>
      <c r="Z390" s="139">
        <v>1576362.51</v>
      </c>
      <c r="AA390" s="60"/>
      <c r="AB390" s="140">
        <v>5.7</v>
      </c>
      <c r="AC390" s="28">
        <v>379339.88</v>
      </c>
      <c r="AE390" s="140">
        <v>1.07</v>
      </c>
      <c r="AF390" s="140">
        <v>0.67</v>
      </c>
      <c r="AG390" s="140">
        <v>0.73</v>
      </c>
      <c r="AH390" s="44">
        <v>162066.28</v>
      </c>
      <c r="AI390" s="60"/>
      <c r="AJ390" s="140">
        <v>0.47</v>
      </c>
      <c r="AK390" s="140">
        <v>0.3</v>
      </c>
      <c r="AL390" s="140">
        <v>0.24</v>
      </c>
      <c r="AM390" s="44">
        <v>65725.89</v>
      </c>
      <c r="AO390" s="28">
        <v>33.919999999999995</v>
      </c>
      <c r="AP390" s="117">
        <v>9.7099999999999991</v>
      </c>
      <c r="AQ390" s="117">
        <v>3.53</v>
      </c>
      <c r="AR390" s="44">
        <v>55171.23</v>
      </c>
      <c r="AS390" s="60"/>
      <c r="AT390" s="71">
        <v>0.47</v>
      </c>
      <c r="AU390" s="71">
        <v>0.54</v>
      </c>
      <c r="AV390" s="71">
        <v>0.59</v>
      </c>
      <c r="AW390" s="44">
        <v>114313.60000000001</v>
      </c>
      <c r="AX390" s="60"/>
      <c r="AY390" s="140">
        <v>0.28000000000000003</v>
      </c>
      <c r="AZ390" s="140">
        <v>0.18</v>
      </c>
      <c r="BA390" s="140">
        <v>0.19</v>
      </c>
      <c r="BB390" s="28">
        <v>38168.65</v>
      </c>
      <c r="BC390" s="60"/>
      <c r="BD390" s="140">
        <v>0.95</v>
      </c>
      <c r="BE390" s="140">
        <v>0.6</v>
      </c>
      <c r="BF390" s="140">
        <v>0.73</v>
      </c>
      <c r="BG390" s="44">
        <v>60062.04</v>
      </c>
      <c r="BH390" s="60"/>
      <c r="BI390" s="139">
        <v>0.47</v>
      </c>
      <c r="BJ390" s="139">
        <v>0.3</v>
      </c>
      <c r="BK390" s="139">
        <v>0.24</v>
      </c>
      <c r="BL390" s="44">
        <v>72358.42</v>
      </c>
      <c r="BM390" s="60"/>
      <c r="BN390" s="140">
        <v>0.71</v>
      </c>
      <c r="BO390" s="140">
        <v>0.45</v>
      </c>
      <c r="BP390" s="140">
        <v>0.49</v>
      </c>
      <c r="BQ390" s="139">
        <v>43465.95</v>
      </c>
      <c r="BR390" s="60"/>
      <c r="BS390" s="140">
        <v>0.47</v>
      </c>
      <c r="BT390" s="140">
        <v>0.3</v>
      </c>
      <c r="BU390" s="140">
        <v>0.24</v>
      </c>
      <c r="BV390" s="44">
        <v>109542.58</v>
      </c>
      <c r="BW390" s="60"/>
      <c r="BX390" s="140">
        <v>0.47</v>
      </c>
      <c r="BY390" s="140">
        <v>0.3</v>
      </c>
      <c r="BZ390" s="140">
        <v>0.24</v>
      </c>
      <c r="CA390" s="44">
        <v>94513.78</v>
      </c>
      <c r="CB390" s="60"/>
      <c r="CC390" s="140">
        <v>0.95</v>
      </c>
      <c r="CD390" s="140">
        <v>0.6</v>
      </c>
      <c r="CE390" s="140">
        <v>0.73</v>
      </c>
      <c r="CF390" s="44">
        <v>72073.08</v>
      </c>
      <c r="CG390" s="60"/>
      <c r="CH390" s="28">
        <v>2843163.8899999997</v>
      </c>
      <c r="CI390" s="60"/>
      <c r="CJ390" s="64">
        <v>2787992.6599999997</v>
      </c>
      <c r="CK390" s="124"/>
      <c r="CN390" s="151"/>
    </row>
    <row r="391" spans="1:92" x14ac:dyDescent="0.25">
      <c r="A391" s="116" t="s">
        <v>874</v>
      </c>
      <c r="B391" s="24" t="s">
        <v>875</v>
      </c>
      <c r="C391" s="27" t="s">
        <v>856</v>
      </c>
      <c r="D391" s="27" t="s">
        <v>12</v>
      </c>
      <c r="E391" s="139">
        <v>409.69</v>
      </c>
      <c r="F391" s="68"/>
      <c r="G391" s="139">
        <v>121.32</v>
      </c>
      <c r="H391" s="139">
        <v>162.13999999999999</v>
      </c>
      <c r="I391" s="139">
        <v>283.95999999999992</v>
      </c>
      <c r="J391" s="68">
        <v>384</v>
      </c>
      <c r="K391" s="139">
        <v>187.22</v>
      </c>
      <c r="L391" s="139">
        <v>182.80999999999997</v>
      </c>
      <c r="M391" s="139">
        <v>100.64999999999999</v>
      </c>
      <c r="N391" s="139">
        <v>121.82</v>
      </c>
      <c r="O391" s="60"/>
      <c r="P391" s="132">
        <v>61.067114093959731</v>
      </c>
      <c r="Q391" s="132">
        <v>60.252885906040262</v>
      </c>
      <c r="R391" s="132">
        <v>81.614093959731548</v>
      </c>
      <c r="S391" s="132">
        <v>80.525906040268438</v>
      </c>
      <c r="T391" s="132">
        <v>61.318791946308728</v>
      </c>
      <c r="U391" s="132">
        <v>60.501208053691265</v>
      </c>
      <c r="V391" s="126"/>
      <c r="W391" s="140">
        <v>7.08</v>
      </c>
      <c r="X391" s="140">
        <v>7.3</v>
      </c>
      <c r="Y391" s="140">
        <v>5.48</v>
      </c>
      <c r="Z391" s="139">
        <v>1299468.3799999999</v>
      </c>
      <c r="AA391" s="60"/>
      <c r="AB391" s="140">
        <v>4.7</v>
      </c>
      <c r="AC391" s="28">
        <v>312609.78000000003</v>
      </c>
      <c r="AE391" s="140">
        <v>0.93</v>
      </c>
      <c r="AF391" s="140">
        <v>0.5</v>
      </c>
      <c r="AG391" s="140">
        <v>0.6</v>
      </c>
      <c r="AH391" s="44">
        <v>133196.54999999999</v>
      </c>
      <c r="AI391" s="60"/>
      <c r="AJ391" s="140">
        <v>0.41</v>
      </c>
      <c r="AK391" s="140">
        <v>0.22</v>
      </c>
      <c r="AL391" s="140">
        <v>0.2</v>
      </c>
      <c r="AM391" s="44">
        <v>54038.15</v>
      </c>
      <c r="AO391" s="28">
        <v>27.949999999999996</v>
      </c>
      <c r="AP391" s="117">
        <v>7.93</v>
      </c>
      <c r="AQ391" s="117">
        <v>2.9</v>
      </c>
      <c r="AR391" s="44">
        <v>45369.7</v>
      </c>
      <c r="AS391" s="60"/>
      <c r="AT391" s="71">
        <v>0.41</v>
      </c>
      <c r="AU391" s="71">
        <v>0.4</v>
      </c>
      <c r="AV391" s="71">
        <v>0.48</v>
      </c>
      <c r="AW391" s="44">
        <v>92212.95</v>
      </c>
      <c r="AX391" s="60"/>
      <c r="AY391" s="140">
        <v>0.24</v>
      </c>
      <c r="AZ391" s="140">
        <v>0.13</v>
      </c>
      <c r="BA391" s="140">
        <v>0.16</v>
      </c>
      <c r="BB391" s="28">
        <v>31122.13</v>
      </c>
      <c r="BC391" s="60"/>
      <c r="BD391" s="140">
        <v>0.83</v>
      </c>
      <c r="BE391" s="140">
        <v>0.44</v>
      </c>
      <c r="BF391" s="140">
        <v>0.6</v>
      </c>
      <c r="BG391" s="44">
        <v>49261.41</v>
      </c>
      <c r="BH391" s="60"/>
      <c r="BI391" s="139">
        <v>0.41</v>
      </c>
      <c r="BJ391" s="139">
        <v>0.22</v>
      </c>
      <c r="BK391" s="139">
        <v>0.2</v>
      </c>
      <c r="BL391" s="44">
        <v>59462.86</v>
      </c>
      <c r="BM391" s="60"/>
      <c r="BN391" s="140">
        <v>0.62</v>
      </c>
      <c r="BO391" s="140">
        <v>0.33</v>
      </c>
      <c r="BP391" s="140">
        <v>0.4</v>
      </c>
      <c r="BQ391" s="139">
        <v>35563.050000000003</v>
      </c>
      <c r="BR391" s="60"/>
      <c r="BS391" s="140">
        <v>0.41</v>
      </c>
      <c r="BT391" s="140">
        <v>0.22</v>
      </c>
      <c r="BU391" s="140">
        <v>0.2</v>
      </c>
      <c r="BV391" s="44">
        <v>90020.14</v>
      </c>
      <c r="BW391" s="60"/>
      <c r="BX391" s="140">
        <v>0.41</v>
      </c>
      <c r="BY391" s="140">
        <v>0.22</v>
      </c>
      <c r="BZ391" s="140">
        <v>0.2</v>
      </c>
      <c r="CA391" s="44">
        <v>77669.740000000005</v>
      </c>
      <c r="CB391" s="60"/>
      <c r="CC391" s="140">
        <v>0.83</v>
      </c>
      <c r="CD391" s="140">
        <v>0.44</v>
      </c>
      <c r="CE391" s="140">
        <v>0.6</v>
      </c>
      <c r="CF391" s="44">
        <v>59112.57</v>
      </c>
      <c r="CG391" s="60"/>
      <c r="CH391" s="28">
        <v>2339107.41</v>
      </c>
      <c r="CI391" s="60"/>
      <c r="CJ391" s="64">
        <v>2293737.71</v>
      </c>
      <c r="CK391" s="124"/>
      <c r="CN391" s="151"/>
    </row>
    <row r="392" spans="1:92" x14ac:dyDescent="0.25">
      <c r="A392" s="116" t="s">
        <v>876</v>
      </c>
      <c r="B392" s="24" t="s">
        <v>877</v>
      </c>
      <c r="C392" s="27" t="s">
        <v>856</v>
      </c>
      <c r="D392" s="27" t="s">
        <v>12</v>
      </c>
      <c r="E392" s="139">
        <v>421.28</v>
      </c>
      <c r="F392" s="68"/>
      <c r="G392" s="139">
        <v>125.64999999999999</v>
      </c>
      <c r="H392" s="139">
        <v>160.64999999999998</v>
      </c>
      <c r="I392" s="139">
        <v>290.47000000000003</v>
      </c>
      <c r="J392" s="68">
        <v>385</v>
      </c>
      <c r="K392" s="139">
        <v>190.79999999999998</v>
      </c>
      <c r="L392" s="139">
        <v>185.64</v>
      </c>
      <c r="M392" s="139">
        <v>100.66</v>
      </c>
      <c r="N392" s="139">
        <v>129.82</v>
      </c>
      <c r="O392" s="60"/>
      <c r="P392" s="132">
        <v>78.810559454003652</v>
      </c>
      <c r="Q392" s="132">
        <v>46.839440545996339</v>
      </c>
      <c r="R392" s="132">
        <v>100.76336153032777</v>
      </c>
      <c r="S392" s="132">
        <v>59.886638469672206</v>
      </c>
      <c r="T392" s="132">
        <v>81.426079015668549</v>
      </c>
      <c r="U392" s="132">
        <v>48.393920984331444</v>
      </c>
      <c r="V392" s="126"/>
      <c r="W392" s="140">
        <v>7.59</v>
      </c>
      <c r="X392" s="140">
        <v>7.43</v>
      </c>
      <c r="Y392" s="140">
        <v>6</v>
      </c>
      <c r="Z392" s="139">
        <v>1377228.3</v>
      </c>
      <c r="AA392" s="60"/>
      <c r="AB392" s="140">
        <v>5</v>
      </c>
      <c r="AC392" s="28">
        <v>333164.02</v>
      </c>
      <c r="AE392" s="140">
        <v>0.95</v>
      </c>
      <c r="AF392" s="140">
        <v>0.5</v>
      </c>
      <c r="AG392" s="140">
        <v>0.64</v>
      </c>
      <c r="AH392" s="44">
        <v>137340.49</v>
      </c>
      <c r="AI392" s="60"/>
      <c r="AJ392" s="140">
        <v>0.42</v>
      </c>
      <c r="AK392" s="140">
        <v>0.22</v>
      </c>
      <c r="AL392" s="140">
        <v>0.21</v>
      </c>
      <c r="AM392" s="44">
        <v>55388.46</v>
      </c>
      <c r="AO392" s="28">
        <v>29.51</v>
      </c>
      <c r="AP392" s="117">
        <v>9.4</v>
      </c>
      <c r="AQ392" s="117">
        <v>2.98</v>
      </c>
      <c r="AR392" s="44">
        <v>49120.4</v>
      </c>
      <c r="AS392" s="60"/>
      <c r="AT392" s="71">
        <v>0.42</v>
      </c>
      <c r="AU392" s="71">
        <v>0.4</v>
      </c>
      <c r="AV392" s="71">
        <v>0.51</v>
      </c>
      <c r="AW392" s="44">
        <v>95239.15</v>
      </c>
      <c r="AX392" s="60"/>
      <c r="AY392" s="140">
        <v>0.25</v>
      </c>
      <c r="AZ392" s="140">
        <v>0.13</v>
      </c>
      <c r="BA392" s="140">
        <v>0.17</v>
      </c>
      <c r="BB392" s="28">
        <v>32296.55</v>
      </c>
      <c r="BC392" s="60"/>
      <c r="BD392" s="140">
        <v>0.84</v>
      </c>
      <c r="BE392" s="140">
        <v>0.44</v>
      </c>
      <c r="BF392" s="140">
        <v>0.64</v>
      </c>
      <c r="BG392" s="44">
        <v>50578.559999999998</v>
      </c>
      <c r="BH392" s="60"/>
      <c r="BI392" s="139">
        <v>0.42</v>
      </c>
      <c r="BJ392" s="139">
        <v>0.22</v>
      </c>
      <c r="BK392" s="139">
        <v>0.21</v>
      </c>
      <c r="BL392" s="44">
        <v>60895.7</v>
      </c>
      <c r="BM392" s="60"/>
      <c r="BN392" s="140">
        <v>0.63</v>
      </c>
      <c r="BO392" s="140">
        <v>0.33</v>
      </c>
      <c r="BP392" s="140">
        <v>0.43</v>
      </c>
      <c r="BQ392" s="139">
        <v>36616.769999999997</v>
      </c>
      <c r="BR392" s="60"/>
      <c r="BS392" s="140">
        <v>0.42</v>
      </c>
      <c r="BT392" s="140">
        <v>0.22</v>
      </c>
      <c r="BU392" s="140">
        <v>0.21</v>
      </c>
      <c r="BV392" s="44">
        <v>92189.3</v>
      </c>
      <c r="BW392" s="60"/>
      <c r="BX392" s="140">
        <v>0.42</v>
      </c>
      <c r="BY392" s="140">
        <v>0.22</v>
      </c>
      <c r="BZ392" s="140">
        <v>0.21</v>
      </c>
      <c r="CA392" s="44">
        <v>79541.3</v>
      </c>
      <c r="CB392" s="60"/>
      <c r="CC392" s="140">
        <v>0.84</v>
      </c>
      <c r="CD392" s="140">
        <v>0.44</v>
      </c>
      <c r="CE392" s="140">
        <v>0.64</v>
      </c>
      <c r="CF392" s="44">
        <v>60693.120000000003</v>
      </c>
      <c r="CG392" s="60"/>
      <c r="CH392" s="28">
        <v>2460292.12</v>
      </c>
      <c r="CI392" s="60"/>
      <c r="CJ392" s="64">
        <v>2411171.7200000002</v>
      </c>
      <c r="CK392" s="124"/>
      <c r="CN392" s="151"/>
    </row>
    <row r="393" spans="1:92" x14ac:dyDescent="0.25">
      <c r="A393" s="116" t="s">
        <v>878</v>
      </c>
      <c r="B393" s="24" t="s">
        <v>879</v>
      </c>
      <c r="C393" s="27" t="s">
        <v>856</v>
      </c>
      <c r="D393" s="27" t="s">
        <v>12</v>
      </c>
      <c r="E393" s="139">
        <v>1869.03</v>
      </c>
      <c r="F393" s="68"/>
      <c r="G393" s="139">
        <v>549.31999999999994</v>
      </c>
      <c r="H393" s="139">
        <v>745.48</v>
      </c>
      <c r="I393" s="139">
        <v>1305.9599999999998</v>
      </c>
      <c r="J393" s="68">
        <v>386</v>
      </c>
      <c r="K393" s="139">
        <v>853.23</v>
      </c>
      <c r="L393" s="139">
        <v>839.48</v>
      </c>
      <c r="M393" s="139">
        <v>455.31999999999994</v>
      </c>
      <c r="N393" s="139">
        <v>560.48</v>
      </c>
      <c r="O393" s="60"/>
      <c r="P393" s="132">
        <v>326.77682678625331</v>
      </c>
      <c r="Q393" s="132">
        <v>222.54317321374663</v>
      </c>
      <c r="R393" s="132">
        <v>443.46753956276154</v>
      </c>
      <c r="S393" s="132">
        <v>302.01246043723847</v>
      </c>
      <c r="T393" s="132">
        <v>333.4156336509854</v>
      </c>
      <c r="U393" s="132">
        <v>227.06436634901462</v>
      </c>
      <c r="V393" s="126"/>
      <c r="W393" s="140">
        <v>32.909999999999997</v>
      </c>
      <c r="X393" s="140">
        <v>34.25</v>
      </c>
      <c r="Y393" s="140">
        <v>25.75</v>
      </c>
      <c r="Z393" s="139">
        <v>6080287.9000000004</v>
      </c>
      <c r="AA393" s="60"/>
      <c r="AB393" s="140">
        <v>22.01</v>
      </c>
      <c r="AC393" s="28">
        <v>1463765.57</v>
      </c>
      <c r="AE393" s="140">
        <v>4.26</v>
      </c>
      <c r="AF393" s="140">
        <v>2.27</v>
      </c>
      <c r="AG393" s="140">
        <v>2.8</v>
      </c>
      <c r="AH393" s="44">
        <v>612573.25</v>
      </c>
      <c r="AI393" s="60"/>
      <c r="AJ393" s="140">
        <v>1.89</v>
      </c>
      <c r="AK393" s="140">
        <v>1.01</v>
      </c>
      <c r="AL393" s="140">
        <v>0.93</v>
      </c>
      <c r="AM393" s="44">
        <v>249422.88</v>
      </c>
      <c r="AO393" s="28">
        <v>130.55000000000001</v>
      </c>
      <c r="AP393" s="117">
        <v>40.449999999999996</v>
      </c>
      <c r="AQ393" s="117">
        <v>13.25</v>
      </c>
      <c r="AR393" s="44">
        <v>215947.42</v>
      </c>
      <c r="AS393" s="60"/>
      <c r="AT393" s="71">
        <v>1.89</v>
      </c>
      <c r="AU393" s="71">
        <v>1.82</v>
      </c>
      <c r="AV393" s="71">
        <v>2.2400000000000002</v>
      </c>
      <c r="AW393" s="44">
        <v>425610.85</v>
      </c>
      <c r="AX393" s="60"/>
      <c r="AY393" s="140">
        <v>1.1299999999999999</v>
      </c>
      <c r="AZ393" s="140">
        <v>0.6</v>
      </c>
      <c r="BA393" s="140">
        <v>0.74</v>
      </c>
      <c r="BB393" s="28">
        <v>145040.87</v>
      </c>
      <c r="BC393" s="60"/>
      <c r="BD393" s="140">
        <v>3.79</v>
      </c>
      <c r="BE393" s="140">
        <v>2.02</v>
      </c>
      <c r="BF393" s="140">
        <v>2.8</v>
      </c>
      <c r="BG393" s="44">
        <v>226813.23</v>
      </c>
      <c r="BH393" s="60"/>
      <c r="BI393" s="139">
        <v>1.89</v>
      </c>
      <c r="BJ393" s="139">
        <v>1.01</v>
      </c>
      <c r="BK393" s="139">
        <v>0.93</v>
      </c>
      <c r="BL393" s="44">
        <v>274388.86</v>
      </c>
      <c r="BM393" s="60"/>
      <c r="BN393" s="140">
        <v>2.84</v>
      </c>
      <c r="BO393" s="140">
        <v>1.51</v>
      </c>
      <c r="BP393" s="140">
        <v>1.86</v>
      </c>
      <c r="BQ393" s="139">
        <v>163590.03</v>
      </c>
      <c r="BR393" s="60"/>
      <c r="BS393" s="140">
        <v>1.89</v>
      </c>
      <c r="BT393" s="140">
        <v>1.01</v>
      </c>
      <c r="BU393" s="140">
        <v>0.93</v>
      </c>
      <c r="BV393" s="44">
        <v>415394.14</v>
      </c>
      <c r="BW393" s="60"/>
      <c r="BX393" s="140">
        <v>1.89</v>
      </c>
      <c r="BY393" s="140">
        <v>1.01</v>
      </c>
      <c r="BZ393" s="140">
        <v>0.93</v>
      </c>
      <c r="CA393" s="44">
        <v>358403.74</v>
      </c>
      <c r="CB393" s="60"/>
      <c r="CC393" s="140">
        <v>3.79</v>
      </c>
      <c r="CD393" s="140">
        <v>2.02</v>
      </c>
      <c r="CE393" s="140">
        <v>2.8</v>
      </c>
      <c r="CF393" s="44">
        <v>272170.71000000002</v>
      </c>
      <c r="CG393" s="60"/>
      <c r="CH393" s="28">
        <v>10903409.449999999</v>
      </c>
      <c r="CI393" s="60"/>
      <c r="CJ393" s="64">
        <v>10687462.029999999</v>
      </c>
      <c r="CK393" s="124"/>
      <c r="CN393" s="151"/>
    </row>
    <row r="394" spans="1:92" x14ac:dyDescent="0.25">
      <c r="A394" s="116" t="s">
        <v>880</v>
      </c>
      <c r="B394" s="24" t="s">
        <v>881</v>
      </c>
      <c r="C394" s="27" t="s">
        <v>856</v>
      </c>
      <c r="D394" s="27" t="s">
        <v>12</v>
      </c>
      <c r="E394" s="139">
        <v>1081.03</v>
      </c>
      <c r="F394" s="68"/>
      <c r="G394" s="139">
        <v>337.15</v>
      </c>
      <c r="H394" s="139">
        <v>395.65</v>
      </c>
      <c r="I394" s="139">
        <v>737.8</v>
      </c>
      <c r="J394" s="68">
        <v>387</v>
      </c>
      <c r="K394" s="139">
        <v>496.39</v>
      </c>
      <c r="L394" s="139">
        <v>490.30999999999995</v>
      </c>
      <c r="M394" s="139">
        <v>242.48999999999998</v>
      </c>
      <c r="N394" s="139">
        <v>342.15</v>
      </c>
      <c r="O394" s="60"/>
      <c r="P394" s="132">
        <v>212.0223266198428</v>
      </c>
      <c r="Q394" s="132">
        <v>125.12767338015718</v>
      </c>
      <c r="R394" s="132">
        <v>248.81101446578913</v>
      </c>
      <c r="S394" s="132">
        <v>146.83898553421085</v>
      </c>
      <c r="T394" s="132">
        <v>215.16665891436813</v>
      </c>
      <c r="U394" s="132">
        <v>126.98334108563185</v>
      </c>
      <c r="V394" s="126"/>
      <c r="W394" s="140">
        <v>20.39</v>
      </c>
      <c r="X394" s="140">
        <v>18.309999999999999</v>
      </c>
      <c r="Y394" s="140">
        <v>15.83</v>
      </c>
      <c r="Z394" s="139">
        <v>3575263.28</v>
      </c>
      <c r="AA394" s="60"/>
      <c r="AB394" s="140">
        <v>13.01</v>
      </c>
      <c r="AC394" s="28">
        <v>867332.94</v>
      </c>
      <c r="AE394" s="140">
        <v>2.48</v>
      </c>
      <c r="AF394" s="140">
        <v>1.21</v>
      </c>
      <c r="AG394" s="140">
        <v>1.71</v>
      </c>
      <c r="AH394" s="44">
        <v>355375.71</v>
      </c>
      <c r="AI394" s="60"/>
      <c r="AJ394" s="140">
        <v>1.1000000000000001</v>
      </c>
      <c r="AK394" s="140">
        <v>0.53</v>
      </c>
      <c r="AL394" s="140">
        <v>0.56999999999999995</v>
      </c>
      <c r="AM394" s="44">
        <v>143604.57</v>
      </c>
      <c r="AO394" s="28">
        <v>76.569999999999979</v>
      </c>
      <c r="AP394" s="117">
        <v>24.32</v>
      </c>
      <c r="AQ394" s="117">
        <v>7.66</v>
      </c>
      <c r="AR394" s="44">
        <v>127331.9</v>
      </c>
      <c r="AS394" s="60"/>
      <c r="AT394" s="71">
        <v>1.1000000000000001</v>
      </c>
      <c r="AU394" s="71">
        <v>0.96</v>
      </c>
      <c r="AV394" s="71">
        <v>1.36</v>
      </c>
      <c r="AW394" s="44">
        <v>245436.9</v>
      </c>
      <c r="AX394" s="60"/>
      <c r="AY394" s="140">
        <v>0.66</v>
      </c>
      <c r="AZ394" s="140">
        <v>0.32</v>
      </c>
      <c r="BA394" s="140">
        <v>0.45</v>
      </c>
      <c r="BB394" s="28">
        <v>83971.03</v>
      </c>
      <c r="BC394" s="60"/>
      <c r="BD394" s="140">
        <v>2.2000000000000002</v>
      </c>
      <c r="BE394" s="140">
        <v>1.07</v>
      </c>
      <c r="BF394" s="140">
        <v>1.71</v>
      </c>
      <c r="BG394" s="44">
        <v>131188.14000000001</v>
      </c>
      <c r="BH394" s="60"/>
      <c r="BI394" s="139">
        <v>1.1000000000000001</v>
      </c>
      <c r="BJ394" s="139">
        <v>0.53</v>
      </c>
      <c r="BK394" s="139">
        <v>0.56999999999999995</v>
      </c>
      <c r="BL394" s="44">
        <v>157612.4</v>
      </c>
      <c r="BM394" s="60"/>
      <c r="BN394" s="140">
        <v>1.65</v>
      </c>
      <c r="BO394" s="140">
        <v>0.8</v>
      </c>
      <c r="BP394" s="140">
        <v>1.1399999999999999</v>
      </c>
      <c r="BQ394" s="139">
        <v>94571.37</v>
      </c>
      <c r="BR394" s="60"/>
      <c r="BS394" s="140">
        <v>1.1000000000000001</v>
      </c>
      <c r="BT394" s="140">
        <v>0.53</v>
      </c>
      <c r="BU394" s="140">
        <v>0.56999999999999995</v>
      </c>
      <c r="BV394" s="44">
        <v>238607.6</v>
      </c>
      <c r="BW394" s="60"/>
      <c r="BX394" s="140">
        <v>1.1000000000000001</v>
      </c>
      <c r="BY394" s="140">
        <v>0.53</v>
      </c>
      <c r="BZ394" s="140">
        <v>0.56999999999999995</v>
      </c>
      <c r="CA394" s="44">
        <v>205871.6</v>
      </c>
      <c r="CB394" s="60"/>
      <c r="CC394" s="140">
        <v>2.2000000000000002</v>
      </c>
      <c r="CD394" s="140">
        <v>1.07</v>
      </c>
      <c r="CE394" s="140">
        <v>1.71</v>
      </c>
      <c r="CF394" s="44">
        <v>157422.78</v>
      </c>
      <c r="CG394" s="60"/>
      <c r="CH394" s="28">
        <v>6383590.2199999988</v>
      </c>
      <c r="CI394" s="60"/>
      <c r="CJ394" s="64">
        <v>6256258.3199999984</v>
      </c>
      <c r="CK394" s="124"/>
      <c r="CN394" s="151"/>
    </row>
    <row r="395" spans="1:92" x14ac:dyDescent="0.25">
      <c r="A395" s="116" t="s">
        <v>882</v>
      </c>
      <c r="B395" s="24" t="s">
        <v>883</v>
      </c>
      <c r="C395" s="27" t="s">
        <v>884</v>
      </c>
      <c r="D395" s="27" t="s">
        <v>12</v>
      </c>
      <c r="E395" s="139">
        <v>167.53</v>
      </c>
      <c r="F395" s="68"/>
      <c r="G395" s="139">
        <v>53.98</v>
      </c>
      <c r="H395" s="139">
        <v>68.319999999999993</v>
      </c>
      <c r="I395" s="139">
        <v>111.79999999999998</v>
      </c>
      <c r="J395" s="68">
        <v>388</v>
      </c>
      <c r="K395" s="139">
        <v>82.72999999999999</v>
      </c>
      <c r="L395" s="139">
        <v>80.97999999999999</v>
      </c>
      <c r="M395" s="139">
        <v>41.32</v>
      </c>
      <c r="N395" s="139">
        <v>43.480000000000004</v>
      </c>
      <c r="O395" s="60"/>
      <c r="P395" s="132">
        <v>22.141633490167695</v>
      </c>
      <c r="Q395" s="132">
        <v>31.838366509832301</v>
      </c>
      <c r="R395" s="132">
        <v>28.023645795632767</v>
      </c>
      <c r="S395" s="132">
        <v>40.296354204367226</v>
      </c>
      <c r="T395" s="132">
        <v>17.834720714199545</v>
      </c>
      <c r="U395" s="132">
        <v>25.645279285800459</v>
      </c>
      <c r="V395" s="126"/>
      <c r="W395" s="140">
        <v>3.06</v>
      </c>
      <c r="X395" s="140">
        <v>3.01</v>
      </c>
      <c r="Y395" s="140">
        <v>1.91</v>
      </c>
      <c r="Z395" s="139">
        <v>519427.61</v>
      </c>
      <c r="AA395" s="60"/>
      <c r="AB395" s="140">
        <v>1.85</v>
      </c>
      <c r="AC395" s="28">
        <v>122259.2</v>
      </c>
      <c r="AE395" s="140">
        <v>0.41</v>
      </c>
      <c r="AF395" s="140">
        <v>0.2</v>
      </c>
      <c r="AG395" s="140">
        <v>0.21</v>
      </c>
      <c r="AH395" s="44">
        <v>53502.51</v>
      </c>
      <c r="AI395" s="60"/>
      <c r="AJ395" s="140">
        <v>0.18</v>
      </c>
      <c r="AK395" s="140">
        <v>0.09</v>
      </c>
      <c r="AL395" s="140">
        <v>7.0000000000000007E-2</v>
      </c>
      <c r="AM395" s="44">
        <v>22025.17</v>
      </c>
      <c r="AO395" s="28">
        <v>11.200000000000001</v>
      </c>
      <c r="AP395" s="117">
        <v>2.84</v>
      </c>
      <c r="AQ395" s="117">
        <v>1.18</v>
      </c>
      <c r="AR395" s="44">
        <v>17775.490000000002</v>
      </c>
      <c r="AS395" s="60"/>
      <c r="AT395" s="71">
        <v>0.18</v>
      </c>
      <c r="AU395" s="71">
        <v>0.16</v>
      </c>
      <c r="AV395" s="71">
        <v>0.17</v>
      </c>
      <c r="AW395" s="44">
        <v>36238.050000000003</v>
      </c>
      <c r="AX395" s="60"/>
      <c r="AY395" s="140">
        <v>0.11</v>
      </c>
      <c r="AZ395" s="140">
        <v>0.05</v>
      </c>
      <c r="BA395" s="140">
        <v>0.05</v>
      </c>
      <c r="BB395" s="28">
        <v>12331.41</v>
      </c>
      <c r="BC395" s="60"/>
      <c r="BD395" s="140">
        <v>0.36</v>
      </c>
      <c r="BE395" s="140">
        <v>0.18</v>
      </c>
      <c r="BF395" s="140">
        <v>0.21</v>
      </c>
      <c r="BG395" s="44">
        <v>19757.25</v>
      </c>
      <c r="BH395" s="60"/>
      <c r="BI395" s="139">
        <v>0.18</v>
      </c>
      <c r="BJ395" s="139">
        <v>0.09</v>
      </c>
      <c r="BK395" s="139">
        <v>7.0000000000000007E-2</v>
      </c>
      <c r="BL395" s="44">
        <v>24358.28</v>
      </c>
      <c r="BM395" s="60"/>
      <c r="BN395" s="140">
        <v>0.27</v>
      </c>
      <c r="BO395" s="140">
        <v>0.13</v>
      </c>
      <c r="BP395" s="140">
        <v>0.14000000000000001</v>
      </c>
      <c r="BQ395" s="139">
        <v>14225.22</v>
      </c>
      <c r="BR395" s="60"/>
      <c r="BS395" s="140">
        <v>0.18</v>
      </c>
      <c r="BT395" s="140">
        <v>0.09</v>
      </c>
      <c r="BU395" s="140">
        <v>7.0000000000000007E-2</v>
      </c>
      <c r="BV395" s="44">
        <v>36875.72</v>
      </c>
      <c r="BW395" s="60"/>
      <c r="BX395" s="140">
        <v>0.18</v>
      </c>
      <c r="BY395" s="140">
        <v>0.09</v>
      </c>
      <c r="BZ395" s="140">
        <v>7.0000000000000007E-2</v>
      </c>
      <c r="CA395" s="44">
        <v>31816.52</v>
      </c>
      <c r="CB395" s="60"/>
      <c r="CC395" s="140">
        <v>0.36</v>
      </c>
      <c r="CD395" s="140">
        <v>0.18</v>
      </c>
      <c r="CE395" s="140">
        <v>0.21</v>
      </c>
      <c r="CF395" s="44">
        <v>23708.25</v>
      </c>
      <c r="CG395" s="60"/>
      <c r="CH395" s="28">
        <v>934300.67999999993</v>
      </c>
      <c r="CI395" s="60"/>
      <c r="CJ395" s="64">
        <v>916525.19</v>
      </c>
      <c r="CK395" s="124"/>
      <c r="CN395" s="151"/>
    </row>
    <row r="396" spans="1:92" x14ac:dyDescent="0.25">
      <c r="A396" s="116" t="s">
        <v>885</v>
      </c>
      <c r="B396" s="24" t="s">
        <v>886</v>
      </c>
      <c r="C396" s="27" t="s">
        <v>884</v>
      </c>
      <c r="D396" s="27" t="s">
        <v>12</v>
      </c>
      <c r="E396" s="139">
        <v>1386.75</v>
      </c>
      <c r="F396" s="68"/>
      <c r="G396" s="139">
        <v>410</v>
      </c>
      <c r="H396" s="139">
        <v>516</v>
      </c>
      <c r="I396" s="139">
        <v>957.5</v>
      </c>
      <c r="J396" s="68">
        <v>389</v>
      </c>
      <c r="K396" s="139">
        <v>620.75</v>
      </c>
      <c r="L396" s="139">
        <v>601.5</v>
      </c>
      <c r="M396" s="139">
        <v>324.5</v>
      </c>
      <c r="N396" s="139">
        <v>441.5</v>
      </c>
      <c r="O396" s="60"/>
      <c r="P396" s="132">
        <v>185.38595978062159</v>
      </c>
      <c r="Q396" s="132">
        <v>224.61404021937841</v>
      </c>
      <c r="R396" s="132">
        <v>233.31501279707498</v>
      </c>
      <c r="S396" s="132">
        <v>282.68498720292502</v>
      </c>
      <c r="T396" s="132">
        <v>199.62902742230349</v>
      </c>
      <c r="U396" s="132">
        <v>241.87097257769651</v>
      </c>
      <c r="V396" s="126"/>
      <c r="W396" s="140">
        <v>23.58</v>
      </c>
      <c r="X396" s="140">
        <v>22.97</v>
      </c>
      <c r="Y396" s="140">
        <v>19.649999999999999</v>
      </c>
      <c r="Z396" s="139">
        <v>4344427.6500000004</v>
      </c>
      <c r="AA396" s="60"/>
      <c r="AB396" s="140">
        <v>15.85</v>
      </c>
      <c r="AC396" s="28">
        <v>1057913.18</v>
      </c>
      <c r="AE396" s="140">
        <v>3.1</v>
      </c>
      <c r="AF396" s="140">
        <v>1.62</v>
      </c>
      <c r="AG396" s="140">
        <v>2.2000000000000002</v>
      </c>
      <c r="AH396" s="44">
        <v>455488</v>
      </c>
      <c r="AI396" s="60"/>
      <c r="AJ396" s="140">
        <v>1.37</v>
      </c>
      <c r="AK396" s="140">
        <v>0.72</v>
      </c>
      <c r="AL396" s="140">
        <v>0.73</v>
      </c>
      <c r="AM396" s="44">
        <v>184069.03</v>
      </c>
      <c r="AO396" s="28">
        <v>93.61999999999999</v>
      </c>
      <c r="AP396" s="117">
        <v>25.07</v>
      </c>
      <c r="AQ396" s="117">
        <v>9.83</v>
      </c>
      <c r="AR396" s="44">
        <v>150197.6</v>
      </c>
      <c r="AS396" s="60"/>
      <c r="AT396" s="71">
        <v>1.37</v>
      </c>
      <c r="AU396" s="71">
        <v>1.29</v>
      </c>
      <c r="AV396" s="71">
        <v>1.76</v>
      </c>
      <c r="AW396" s="44">
        <v>317227.90000000002</v>
      </c>
      <c r="AX396" s="60"/>
      <c r="AY396" s="140">
        <v>0.82</v>
      </c>
      <c r="AZ396" s="140">
        <v>0.43</v>
      </c>
      <c r="BA396" s="140">
        <v>0.57999999999999996</v>
      </c>
      <c r="BB396" s="28">
        <v>107459.43</v>
      </c>
      <c r="BC396" s="60"/>
      <c r="BD396" s="140">
        <v>2.75</v>
      </c>
      <c r="BE396" s="140">
        <v>1.44</v>
      </c>
      <c r="BF396" s="140">
        <v>2.2000000000000002</v>
      </c>
      <c r="BG396" s="44">
        <v>168331.77</v>
      </c>
      <c r="BH396" s="60"/>
      <c r="BI396" s="139">
        <v>1.37</v>
      </c>
      <c r="BJ396" s="139">
        <v>0.72</v>
      </c>
      <c r="BK396" s="139">
        <v>0.73</v>
      </c>
      <c r="BL396" s="44">
        <v>202030.44</v>
      </c>
      <c r="BM396" s="60"/>
      <c r="BN396" s="140">
        <v>2.06</v>
      </c>
      <c r="BO396" s="140">
        <v>1.08</v>
      </c>
      <c r="BP396" s="140">
        <v>1.47</v>
      </c>
      <c r="BQ396" s="139">
        <v>121441.23</v>
      </c>
      <c r="BR396" s="60"/>
      <c r="BS396" s="140">
        <v>1.37</v>
      </c>
      <c r="BT396" s="140">
        <v>0.72</v>
      </c>
      <c r="BU396" s="140">
        <v>0.73</v>
      </c>
      <c r="BV396" s="44">
        <v>305851.56</v>
      </c>
      <c r="BW396" s="60"/>
      <c r="BX396" s="140">
        <v>1.37</v>
      </c>
      <c r="BY396" s="140">
        <v>0.72</v>
      </c>
      <c r="BZ396" s="140">
        <v>0.73</v>
      </c>
      <c r="CA396" s="44">
        <v>263889.96000000002</v>
      </c>
      <c r="CB396" s="60"/>
      <c r="CC396" s="140">
        <v>2.75</v>
      </c>
      <c r="CD396" s="140">
        <v>1.44</v>
      </c>
      <c r="CE396" s="140">
        <v>2.2000000000000002</v>
      </c>
      <c r="CF396" s="44">
        <v>201994.29</v>
      </c>
      <c r="CG396" s="60"/>
      <c r="CH396" s="28">
        <v>7880322.04</v>
      </c>
      <c r="CI396" s="60"/>
      <c r="CJ396" s="64">
        <v>7730124.4400000004</v>
      </c>
      <c r="CK396" s="124"/>
      <c r="CN396" s="151"/>
    </row>
    <row r="397" spans="1:92" x14ac:dyDescent="0.25">
      <c r="A397" s="116" t="s">
        <v>887</v>
      </c>
      <c r="B397" s="24" t="s">
        <v>888</v>
      </c>
      <c r="C397" s="27" t="s">
        <v>889</v>
      </c>
      <c r="D397" s="27" t="s">
        <v>120</v>
      </c>
      <c r="E397" s="139">
        <v>175.75</v>
      </c>
      <c r="F397" s="68"/>
      <c r="G397" s="139">
        <v>75.5</v>
      </c>
      <c r="H397" s="139">
        <v>97</v>
      </c>
      <c r="I397" s="139">
        <v>97</v>
      </c>
      <c r="J397" s="68">
        <v>390</v>
      </c>
      <c r="K397" s="139">
        <v>121.75</v>
      </c>
      <c r="L397" s="139">
        <v>118.5</v>
      </c>
      <c r="M397" s="139">
        <v>54</v>
      </c>
      <c r="N397" s="139">
        <v>0</v>
      </c>
      <c r="O397" s="60"/>
      <c r="P397" s="132">
        <v>25.385507246376811</v>
      </c>
      <c r="Q397" s="132">
        <v>50.114492753623189</v>
      </c>
      <c r="R397" s="132">
        <v>32.614492753623189</v>
      </c>
      <c r="S397" s="132">
        <v>64.385507246376818</v>
      </c>
      <c r="T397" s="132">
        <v>0</v>
      </c>
      <c r="U397" s="132">
        <v>0</v>
      </c>
      <c r="V397" s="126"/>
      <c r="W397" s="140">
        <v>4.1900000000000004</v>
      </c>
      <c r="X397" s="140">
        <v>4.2</v>
      </c>
      <c r="Y397" s="140">
        <v>0</v>
      </c>
      <c r="Z397" s="139">
        <v>527437.35</v>
      </c>
      <c r="AA397" s="60"/>
      <c r="AB397" s="140">
        <v>1.67</v>
      </c>
      <c r="AC397" s="28">
        <v>105487.47</v>
      </c>
      <c r="AE397" s="140">
        <v>0.6</v>
      </c>
      <c r="AF397" s="140">
        <v>0.27</v>
      </c>
      <c r="AG397" s="140">
        <v>0</v>
      </c>
      <c r="AH397" s="44">
        <v>54692.55</v>
      </c>
      <c r="AI397" s="60"/>
      <c r="AJ397" s="140">
        <v>0.27</v>
      </c>
      <c r="AK397" s="140">
        <v>0.12</v>
      </c>
      <c r="AL397" s="140">
        <v>0</v>
      </c>
      <c r="AM397" s="44">
        <v>24517.35</v>
      </c>
      <c r="AO397" s="28">
        <v>11.549999999999999</v>
      </c>
      <c r="AP397" s="117">
        <v>2.66</v>
      </c>
      <c r="AQ397" s="117">
        <v>1.24</v>
      </c>
      <c r="AR397" s="44">
        <v>18013.09</v>
      </c>
      <c r="AS397" s="60"/>
      <c r="AT397" s="71">
        <v>0.27</v>
      </c>
      <c r="AU397" s="71">
        <v>0.21</v>
      </c>
      <c r="AV397" s="71">
        <v>0</v>
      </c>
      <c r="AW397" s="44">
        <v>32340</v>
      </c>
      <c r="AX397" s="60"/>
      <c r="AY397" s="140">
        <v>0.16</v>
      </c>
      <c r="AZ397" s="140">
        <v>7.0000000000000007E-2</v>
      </c>
      <c r="BA397" s="140">
        <v>0</v>
      </c>
      <c r="BB397" s="28">
        <v>13505.83</v>
      </c>
      <c r="BC397" s="60"/>
      <c r="BD397" s="140">
        <v>0.54</v>
      </c>
      <c r="BE397" s="140">
        <v>0.24</v>
      </c>
      <c r="BF397" s="140">
        <v>0</v>
      </c>
      <c r="BG397" s="44">
        <v>20547.54</v>
      </c>
      <c r="BH397" s="60"/>
      <c r="BI397" s="139">
        <v>0.27</v>
      </c>
      <c r="BJ397" s="139">
        <v>0.12</v>
      </c>
      <c r="BK397" s="139">
        <v>0</v>
      </c>
      <c r="BL397" s="44">
        <v>27940.38</v>
      </c>
      <c r="BM397" s="60"/>
      <c r="BN397" s="140">
        <v>0.4</v>
      </c>
      <c r="BO397" s="140">
        <v>0.18</v>
      </c>
      <c r="BP397" s="140">
        <v>0</v>
      </c>
      <c r="BQ397" s="139">
        <v>15278.94</v>
      </c>
      <c r="BR397" s="60"/>
      <c r="BS397" s="140">
        <v>0.27</v>
      </c>
      <c r="BT397" s="140">
        <v>0.12</v>
      </c>
      <c r="BU397" s="140">
        <v>0</v>
      </c>
      <c r="BV397" s="44">
        <v>42298.62</v>
      </c>
      <c r="BW397" s="60"/>
      <c r="BX397" s="140">
        <v>0.27</v>
      </c>
      <c r="BY397" s="140">
        <v>0.12</v>
      </c>
      <c r="BZ397" s="140">
        <v>0</v>
      </c>
      <c r="CA397" s="44">
        <v>36495.42</v>
      </c>
      <c r="CB397" s="60"/>
      <c r="CC397" s="140">
        <v>0.54</v>
      </c>
      <c r="CD397" s="140">
        <v>0.24</v>
      </c>
      <c r="CE397" s="140">
        <v>0</v>
      </c>
      <c r="CF397" s="44">
        <v>24656.58</v>
      </c>
      <c r="CG397" s="60"/>
      <c r="CH397" s="28">
        <v>943211.12</v>
      </c>
      <c r="CI397" s="60"/>
      <c r="CJ397" s="64">
        <v>925198.03</v>
      </c>
      <c r="CK397" s="124"/>
      <c r="CN397" s="151"/>
    </row>
    <row r="398" spans="1:92" x14ac:dyDescent="0.25">
      <c r="A398" s="116" t="s">
        <v>890</v>
      </c>
      <c r="B398" s="24" t="s">
        <v>891</v>
      </c>
      <c r="C398" s="27" t="s">
        <v>889</v>
      </c>
      <c r="D398" s="27" t="s">
        <v>120</v>
      </c>
      <c r="E398" s="139">
        <v>96.64</v>
      </c>
      <c r="F398" s="68"/>
      <c r="G398" s="139">
        <v>41.66</v>
      </c>
      <c r="H398" s="139">
        <v>54.480000000000004</v>
      </c>
      <c r="I398" s="139">
        <v>54.480000000000004</v>
      </c>
      <c r="J398" s="68">
        <v>391</v>
      </c>
      <c r="K398" s="139">
        <v>64.47999999999999</v>
      </c>
      <c r="L398" s="139">
        <v>63.97999999999999</v>
      </c>
      <c r="M398" s="139">
        <v>32.159999999999997</v>
      </c>
      <c r="N398" s="139">
        <v>0</v>
      </c>
      <c r="O398" s="60"/>
      <c r="P398" s="132">
        <v>21.952315373413768</v>
      </c>
      <c r="Q398" s="132">
        <v>19.707684626586229</v>
      </c>
      <c r="R398" s="132">
        <v>28.707684626586229</v>
      </c>
      <c r="S398" s="132">
        <v>25.772315373413775</v>
      </c>
      <c r="T398" s="132">
        <v>0</v>
      </c>
      <c r="U398" s="132">
        <v>0</v>
      </c>
      <c r="V398" s="126"/>
      <c r="W398" s="140">
        <v>2.44</v>
      </c>
      <c r="X398" s="140">
        <v>2.46</v>
      </c>
      <c r="Y398" s="140">
        <v>0</v>
      </c>
      <c r="Z398" s="139">
        <v>308038.5</v>
      </c>
      <c r="AA398" s="60"/>
      <c r="AB398" s="140">
        <v>0.98</v>
      </c>
      <c r="AC398" s="28">
        <v>61607.7</v>
      </c>
      <c r="AE398" s="140">
        <v>0.32</v>
      </c>
      <c r="AF398" s="140">
        <v>0.16</v>
      </c>
      <c r="AG398" s="140">
        <v>0</v>
      </c>
      <c r="AH398" s="44">
        <v>30175.200000000001</v>
      </c>
      <c r="AI398" s="60"/>
      <c r="AJ398" s="140">
        <v>0.14000000000000001</v>
      </c>
      <c r="AK398" s="140">
        <v>7.0000000000000007E-2</v>
      </c>
      <c r="AL398" s="140">
        <v>0</v>
      </c>
      <c r="AM398" s="44">
        <v>13201.65</v>
      </c>
      <c r="AO398" s="28">
        <v>6.6900000000000013</v>
      </c>
      <c r="AP398" s="117">
        <v>1.92</v>
      </c>
      <c r="AQ398" s="117">
        <v>0.68</v>
      </c>
      <c r="AR398" s="44">
        <v>10879.43</v>
      </c>
      <c r="AS398" s="60"/>
      <c r="AT398" s="71">
        <v>0.14000000000000001</v>
      </c>
      <c r="AU398" s="71">
        <v>0.12</v>
      </c>
      <c r="AV398" s="71">
        <v>0</v>
      </c>
      <c r="AW398" s="44">
        <v>17517.5</v>
      </c>
      <c r="AX398" s="60"/>
      <c r="AY398" s="140">
        <v>0.08</v>
      </c>
      <c r="AZ398" s="140">
        <v>0.04</v>
      </c>
      <c r="BA398" s="140">
        <v>0</v>
      </c>
      <c r="BB398" s="28">
        <v>7046.52</v>
      </c>
      <c r="BC398" s="60"/>
      <c r="BD398" s="140">
        <v>0.28000000000000003</v>
      </c>
      <c r="BE398" s="140">
        <v>0.14000000000000001</v>
      </c>
      <c r="BF398" s="140">
        <v>0</v>
      </c>
      <c r="BG398" s="44">
        <v>11064.06</v>
      </c>
      <c r="BH398" s="60"/>
      <c r="BI398" s="139">
        <v>0.14000000000000001</v>
      </c>
      <c r="BJ398" s="139">
        <v>7.0000000000000007E-2</v>
      </c>
      <c r="BK398" s="139">
        <v>0</v>
      </c>
      <c r="BL398" s="44">
        <v>15044.82</v>
      </c>
      <c r="BM398" s="60"/>
      <c r="BN398" s="140">
        <v>0.21</v>
      </c>
      <c r="BO398" s="140">
        <v>0.1</v>
      </c>
      <c r="BP398" s="140">
        <v>0</v>
      </c>
      <c r="BQ398" s="139">
        <v>8166.33</v>
      </c>
      <c r="BR398" s="60"/>
      <c r="BS398" s="140">
        <v>0.14000000000000001</v>
      </c>
      <c r="BT398" s="140">
        <v>7.0000000000000007E-2</v>
      </c>
      <c r="BU398" s="140">
        <v>0</v>
      </c>
      <c r="BV398" s="44">
        <v>22776.18</v>
      </c>
      <c r="BW398" s="60"/>
      <c r="BX398" s="140">
        <v>0.14000000000000001</v>
      </c>
      <c r="BY398" s="140">
        <v>7.0000000000000007E-2</v>
      </c>
      <c r="BZ398" s="140">
        <v>0</v>
      </c>
      <c r="CA398" s="44">
        <v>19651.38</v>
      </c>
      <c r="CB398" s="60"/>
      <c r="CC398" s="140">
        <v>0.28000000000000003</v>
      </c>
      <c r="CD398" s="140">
        <v>0.14000000000000001</v>
      </c>
      <c r="CE398" s="140">
        <v>0</v>
      </c>
      <c r="CF398" s="44">
        <v>13276.62</v>
      </c>
      <c r="CG398" s="60"/>
      <c r="CH398" s="28">
        <v>538445.89</v>
      </c>
      <c r="CI398" s="60"/>
      <c r="CJ398" s="64">
        <v>527566.46</v>
      </c>
      <c r="CK398" s="124"/>
      <c r="CN398" s="151"/>
    </row>
    <row r="399" spans="1:92" x14ac:dyDescent="0.25">
      <c r="A399" s="116" t="s">
        <v>892</v>
      </c>
      <c r="B399" s="24" t="s">
        <v>893</v>
      </c>
      <c r="C399" s="27" t="s">
        <v>889</v>
      </c>
      <c r="D399" s="27" t="s">
        <v>120</v>
      </c>
      <c r="E399" s="139">
        <v>176.5</v>
      </c>
      <c r="F399" s="68"/>
      <c r="G399" s="139">
        <v>76</v>
      </c>
      <c r="H399" s="139">
        <v>98</v>
      </c>
      <c r="I399" s="139">
        <v>98</v>
      </c>
      <c r="J399" s="68">
        <v>392</v>
      </c>
      <c r="K399" s="139">
        <v>118.5</v>
      </c>
      <c r="L399" s="139">
        <v>116</v>
      </c>
      <c r="M399" s="139">
        <v>58</v>
      </c>
      <c r="N399" s="139">
        <v>0</v>
      </c>
      <c r="O399" s="60"/>
      <c r="P399" s="132">
        <v>35.816091954022987</v>
      </c>
      <c r="Q399" s="132">
        <v>40.183908045977013</v>
      </c>
      <c r="R399" s="132">
        <v>46.183908045977006</v>
      </c>
      <c r="S399" s="132">
        <v>51.816091954022994</v>
      </c>
      <c r="T399" s="132">
        <v>0</v>
      </c>
      <c r="U399" s="132">
        <v>0</v>
      </c>
      <c r="V399" s="126"/>
      <c r="W399" s="140">
        <v>4.3899999999999997</v>
      </c>
      <c r="X399" s="140">
        <v>4.38</v>
      </c>
      <c r="Y399" s="140">
        <v>0</v>
      </c>
      <c r="Z399" s="139">
        <v>551326.05000000005</v>
      </c>
      <c r="AA399" s="60"/>
      <c r="AB399" s="140">
        <v>1.75</v>
      </c>
      <c r="AC399" s="28">
        <v>110265.21</v>
      </c>
      <c r="AE399" s="140">
        <v>0.59</v>
      </c>
      <c r="AF399" s="140">
        <v>0.28999999999999998</v>
      </c>
      <c r="AG399" s="140">
        <v>0</v>
      </c>
      <c r="AH399" s="44">
        <v>55321.2</v>
      </c>
      <c r="AI399" s="60"/>
      <c r="AJ399" s="140">
        <v>0.26</v>
      </c>
      <c r="AK399" s="140">
        <v>0.12</v>
      </c>
      <c r="AL399" s="140">
        <v>0</v>
      </c>
      <c r="AM399" s="44">
        <v>23888.7</v>
      </c>
      <c r="AO399" s="28">
        <v>11.999999999999998</v>
      </c>
      <c r="AP399" s="117">
        <v>3.2600000000000002</v>
      </c>
      <c r="AQ399" s="117">
        <v>1.25</v>
      </c>
      <c r="AR399" s="44">
        <v>19304.16</v>
      </c>
      <c r="AS399" s="60"/>
      <c r="AT399" s="71">
        <v>0.26</v>
      </c>
      <c r="AU399" s="71">
        <v>0.23</v>
      </c>
      <c r="AV399" s="71">
        <v>0</v>
      </c>
      <c r="AW399" s="44">
        <v>33013.75</v>
      </c>
      <c r="AX399" s="60"/>
      <c r="AY399" s="140">
        <v>0.15</v>
      </c>
      <c r="AZ399" s="140">
        <v>7.0000000000000007E-2</v>
      </c>
      <c r="BA399" s="140">
        <v>0</v>
      </c>
      <c r="BB399" s="28">
        <v>12918.62</v>
      </c>
      <c r="BC399" s="60"/>
      <c r="BD399" s="140">
        <v>0.52</v>
      </c>
      <c r="BE399" s="140">
        <v>0.25</v>
      </c>
      <c r="BF399" s="140">
        <v>0</v>
      </c>
      <c r="BG399" s="44">
        <v>20284.11</v>
      </c>
      <c r="BH399" s="60"/>
      <c r="BI399" s="139">
        <v>0.26</v>
      </c>
      <c r="BJ399" s="139">
        <v>0.12</v>
      </c>
      <c r="BK399" s="139">
        <v>0</v>
      </c>
      <c r="BL399" s="44">
        <v>27223.96</v>
      </c>
      <c r="BM399" s="60"/>
      <c r="BN399" s="140">
        <v>0.39</v>
      </c>
      <c r="BO399" s="140">
        <v>0.19</v>
      </c>
      <c r="BP399" s="140">
        <v>0</v>
      </c>
      <c r="BQ399" s="139">
        <v>15278.94</v>
      </c>
      <c r="BR399" s="60"/>
      <c r="BS399" s="140">
        <v>0.26</v>
      </c>
      <c r="BT399" s="140">
        <v>0.12</v>
      </c>
      <c r="BU399" s="140">
        <v>0</v>
      </c>
      <c r="BV399" s="44">
        <v>41214.04</v>
      </c>
      <c r="BW399" s="60"/>
      <c r="BX399" s="140">
        <v>0.26</v>
      </c>
      <c r="BY399" s="140">
        <v>0.12</v>
      </c>
      <c r="BZ399" s="140">
        <v>0</v>
      </c>
      <c r="CA399" s="44">
        <v>35559.64</v>
      </c>
      <c r="CB399" s="60"/>
      <c r="CC399" s="140">
        <v>0.52</v>
      </c>
      <c r="CD399" s="140">
        <v>0.25</v>
      </c>
      <c r="CE399" s="140">
        <v>0</v>
      </c>
      <c r="CF399" s="44">
        <v>24340.47</v>
      </c>
      <c r="CG399" s="60"/>
      <c r="CH399" s="28">
        <v>969938.85000000009</v>
      </c>
      <c r="CI399" s="60"/>
      <c r="CJ399" s="64">
        <v>950634.69000000006</v>
      </c>
      <c r="CK399" s="124"/>
      <c r="CN399" s="151"/>
    </row>
    <row r="400" spans="1:92" x14ac:dyDescent="0.25">
      <c r="A400" s="116" t="s">
        <v>894</v>
      </c>
      <c r="B400" s="24" t="s">
        <v>895</v>
      </c>
      <c r="C400" s="27" t="s">
        <v>889</v>
      </c>
      <c r="D400" s="27" t="s">
        <v>12</v>
      </c>
      <c r="E400" s="139">
        <v>511.45</v>
      </c>
      <c r="F400" s="68"/>
      <c r="G400" s="139">
        <v>159.07</v>
      </c>
      <c r="H400" s="139">
        <v>196.32</v>
      </c>
      <c r="I400" s="139">
        <v>348.46999999999997</v>
      </c>
      <c r="J400" s="68">
        <v>393</v>
      </c>
      <c r="K400" s="139">
        <v>243.48</v>
      </c>
      <c r="L400" s="139">
        <v>239.57</v>
      </c>
      <c r="M400" s="139">
        <v>115.82</v>
      </c>
      <c r="N400" s="139">
        <v>152.14999999999998</v>
      </c>
      <c r="O400" s="60"/>
      <c r="P400" s="132">
        <v>55.474228632226037</v>
      </c>
      <c r="Q400" s="132">
        <v>103.59577136777395</v>
      </c>
      <c r="R400" s="132">
        <v>68.46483035819837</v>
      </c>
      <c r="S400" s="132">
        <v>127.85516964180162</v>
      </c>
      <c r="T400" s="132">
        <v>53.060941009575593</v>
      </c>
      <c r="U400" s="132">
        <v>99.089058990424377</v>
      </c>
      <c r="V400" s="126"/>
      <c r="W400" s="140">
        <v>8.8699999999999992</v>
      </c>
      <c r="X400" s="140">
        <v>8.5299999999999994</v>
      </c>
      <c r="Y400" s="140">
        <v>6.61</v>
      </c>
      <c r="Z400" s="139">
        <v>1570868.26</v>
      </c>
      <c r="AA400" s="60"/>
      <c r="AB400" s="140">
        <v>5.68</v>
      </c>
      <c r="AC400" s="28">
        <v>377760.05</v>
      </c>
      <c r="AE400" s="140">
        <v>1.21</v>
      </c>
      <c r="AF400" s="140">
        <v>0.56999999999999995</v>
      </c>
      <c r="AG400" s="140">
        <v>0.76</v>
      </c>
      <c r="AH400" s="44">
        <v>166745.85999999999</v>
      </c>
      <c r="AI400" s="60"/>
      <c r="AJ400" s="140">
        <v>0.54</v>
      </c>
      <c r="AK400" s="140">
        <v>0.25</v>
      </c>
      <c r="AL400" s="140">
        <v>0.25</v>
      </c>
      <c r="AM400" s="44">
        <v>67704.850000000006</v>
      </c>
      <c r="AO400" s="28">
        <v>33.94</v>
      </c>
      <c r="AP400" s="117">
        <v>7.97</v>
      </c>
      <c r="AQ400" s="117">
        <v>3.62</v>
      </c>
      <c r="AR400" s="44">
        <v>53108.38</v>
      </c>
      <c r="AS400" s="60"/>
      <c r="AT400" s="71">
        <v>0.54</v>
      </c>
      <c r="AU400" s="71">
        <v>0.46</v>
      </c>
      <c r="AV400" s="71">
        <v>0.6</v>
      </c>
      <c r="AW400" s="44">
        <v>114424</v>
      </c>
      <c r="AX400" s="60"/>
      <c r="AY400" s="140">
        <v>0.32</v>
      </c>
      <c r="AZ400" s="140">
        <v>0.15</v>
      </c>
      <c r="BA400" s="140">
        <v>0.2</v>
      </c>
      <c r="BB400" s="28">
        <v>39343.07</v>
      </c>
      <c r="BC400" s="60"/>
      <c r="BD400" s="140">
        <v>1.08</v>
      </c>
      <c r="BE400" s="140">
        <v>0.51</v>
      </c>
      <c r="BF400" s="140">
        <v>0.76</v>
      </c>
      <c r="BG400" s="44">
        <v>61906.05</v>
      </c>
      <c r="BH400" s="60"/>
      <c r="BI400" s="139">
        <v>0.54</v>
      </c>
      <c r="BJ400" s="139">
        <v>0.25</v>
      </c>
      <c r="BK400" s="139">
        <v>0.25</v>
      </c>
      <c r="BL400" s="44">
        <v>74507.679999999993</v>
      </c>
      <c r="BM400" s="60"/>
      <c r="BN400" s="140">
        <v>0.81</v>
      </c>
      <c r="BO400" s="140">
        <v>0.38</v>
      </c>
      <c r="BP400" s="140">
        <v>0.5</v>
      </c>
      <c r="BQ400" s="139">
        <v>44519.67</v>
      </c>
      <c r="BR400" s="60"/>
      <c r="BS400" s="140">
        <v>0.54</v>
      </c>
      <c r="BT400" s="140">
        <v>0.25</v>
      </c>
      <c r="BU400" s="140">
        <v>0.25</v>
      </c>
      <c r="BV400" s="44">
        <v>112796.32</v>
      </c>
      <c r="BW400" s="60"/>
      <c r="BX400" s="140">
        <v>0.54</v>
      </c>
      <c r="BY400" s="140">
        <v>0.25</v>
      </c>
      <c r="BZ400" s="140">
        <v>0.25</v>
      </c>
      <c r="CA400" s="44">
        <v>97321.12</v>
      </c>
      <c r="CB400" s="60"/>
      <c r="CC400" s="140">
        <v>1.08</v>
      </c>
      <c r="CD400" s="140">
        <v>0.51</v>
      </c>
      <c r="CE400" s="140">
        <v>0.76</v>
      </c>
      <c r="CF400" s="44">
        <v>74285.850000000006</v>
      </c>
      <c r="CG400" s="60"/>
      <c r="CH400" s="28">
        <v>2855291.16</v>
      </c>
      <c r="CI400" s="60"/>
      <c r="CJ400" s="64">
        <v>2802182.7800000003</v>
      </c>
      <c r="CK400" s="124"/>
      <c r="CN400" s="151"/>
    </row>
    <row r="401" spans="1:92" x14ac:dyDescent="0.25">
      <c r="A401" s="116" t="s">
        <v>896</v>
      </c>
      <c r="B401" s="24" t="s">
        <v>897</v>
      </c>
      <c r="C401" s="27" t="s">
        <v>889</v>
      </c>
      <c r="D401" s="27" t="s">
        <v>120</v>
      </c>
      <c r="E401" s="139">
        <v>606.22</v>
      </c>
      <c r="F401" s="68"/>
      <c r="G401" s="139">
        <v>264.73999999999995</v>
      </c>
      <c r="H401" s="139">
        <v>332.82</v>
      </c>
      <c r="I401" s="139">
        <v>332.82</v>
      </c>
      <c r="J401" s="68">
        <v>394</v>
      </c>
      <c r="K401" s="139">
        <v>411.22999999999996</v>
      </c>
      <c r="L401" s="139">
        <v>402.56999999999994</v>
      </c>
      <c r="M401" s="139">
        <v>194.99</v>
      </c>
      <c r="N401" s="139">
        <v>0</v>
      </c>
      <c r="O401" s="60"/>
      <c r="P401" s="132">
        <v>152.10720965258716</v>
      </c>
      <c r="Q401" s="132">
        <v>112.63279034741279</v>
      </c>
      <c r="R401" s="132">
        <v>191.22279034741283</v>
      </c>
      <c r="S401" s="132">
        <v>141.59720965258717</v>
      </c>
      <c r="T401" s="132">
        <v>0</v>
      </c>
      <c r="U401" s="132">
        <v>0</v>
      </c>
      <c r="V401" s="126"/>
      <c r="W401" s="140">
        <v>15.77</v>
      </c>
      <c r="X401" s="140">
        <v>15.22</v>
      </c>
      <c r="Y401" s="140">
        <v>0</v>
      </c>
      <c r="Z401" s="139">
        <v>1948186.35</v>
      </c>
      <c r="AA401" s="60"/>
      <c r="AB401" s="140">
        <v>6.19</v>
      </c>
      <c r="AC401" s="28">
        <v>389637.27</v>
      </c>
      <c r="AE401" s="140">
        <v>2.0499999999999998</v>
      </c>
      <c r="AF401" s="140">
        <v>0.97</v>
      </c>
      <c r="AG401" s="140">
        <v>0</v>
      </c>
      <c r="AH401" s="44">
        <v>189852.3</v>
      </c>
      <c r="AI401" s="60"/>
      <c r="AJ401" s="140">
        <v>0.91</v>
      </c>
      <c r="AK401" s="140">
        <v>0.43</v>
      </c>
      <c r="AL401" s="140">
        <v>0</v>
      </c>
      <c r="AM401" s="44">
        <v>84239.1</v>
      </c>
      <c r="AO401" s="28">
        <v>42.329999999999991</v>
      </c>
      <c r="AP401" s="117">
        <v>12.75</v>
      </c>
      <c r="AQ401" s="117">
        <v>4.29</v>
      </c>
      <c r="AR401" s="44">
        <v>69568.61</v>
      </c>
      <c r="AS401" s="60"/>
      <c r="AT401" s="71">
        <v>0.91</v>
      </c>
      <c r="AU401" s="71">
        <v>0.77</v>
      </c>
      <c r="AV401" s="71">
        <v>0</v>
      </c>
      <c r="AW401" s="44">
        <v>113190</v>
      </c>
      <c r="AX401" s="60"/>
      <c r="AY401" s="140">
        <v>0.54</v>
      </c>
      <c r="AZ401" s="140">
        <v>0.25</v>
      </c>
      <c r="BA401" s="140">
        <v>0</v>
      </c>
      <c r="BB401" s="28">
        <v>46389.59</v>
      </c>
      <c r="BC401" s="60"/>
      <c r="BD401" s="140">
        <v>1.82</v>
      </c>
      <c r="BE401" s="140">
        <v>0.86</v>
      </c>
      <c r="BF401" s="140">
        <v>0</v>
      </c>
      <c r="BG401" s="44">
        <v>70599.240000000005</v>
      </c>
      <c r="BH401" s="60"/>
      <c r="BI401" s="139">
        <v>0.91</v>
      </c>
      <c r="BJ401" s="139">
        <v>0.43</v>
      </c>
      <c r="BK401" s="139">
        <v>0</v>
      </c>
      <c r="BL401" s="44">
        <v>96000.28</v>
      </c>
      <c r="BM401" s="60"/>
      <c r="BN401" s="140">
        <v>1.37</v>
      </c>
      <c r="BO401" s="140">
        <v>0.64</v>
      </c>
      <c r="BP401" s="140">
        <v>0</v>
      </c>
      <c r="BQ401" s="139">
        <v>52949.43</v>
      </c>
      <c r="BR401" s="60"/>
      <c r="BS401" s="140">
        <v>0.91</v>
      </c>
      <c r="BT401" s="140">
        <v>0.43</v>
      </c>
      <c r="BU401" s="140">
        <v>0</v>
      </c>
      <c r="BV401" s="44">
        <v>145333.72</v>
      </c>
      <c r="BW401" s="60"/>
      <c r="BX401" s="140">
        <v>0.91</v>
      </c>
      <c r="BY401" s="140">
        <v>0.43</v>
      </c>
      <c r="BZ401" s="140">
        <v>0</v>
      </c>
      <c r="CA401" s="44">
        <v>125394.52</v>
      </c>
      <c r="CB401" s="60"/>
      <c r="CC401" s="140">
        <v>1.82</v>
      </c>
      <c r="CD401" s="140">
        <v>0.86</v>
      </c>
      <c r="CE401" s="140">
        <v>0</v>
      </c>
      <c r="CF401" s="44">
        <v>84717.48</v>
      </c>
      <c r="CG401" s="60"/>
      <c r="CH401" s="28">
        <v>3416057.8899999997</v>
      </c>
      <c r="CI401" s="60"/>
      <c r="CJ401" s="64">
        <v>3346489.28</v>
      </c>
      <c r="CK401" s="124"/>
      <c r="CN401" s="151"/>
    </row>
    <row r="402" spans="1:92" x14ac:dyDescent="0.25">
      <c r="A402" s="116" t="s">
        <v>898</v>
      </c>
      <c r="B402" s="24" t="s">
        <v>899</v>
      </c>
      <c r="C402" s="27" t="s">
        <v>889</v>
      </c>
      <c r="D402" s="27" t="s">
        <v>12</v>
      </c>
      <c r="E402" s="139">
        <v>374.02</v>
      </c>
      <c r="F402" s="68"/>
      <c r="G402" s="139">
        <v>107.80999999999999</v>
      </c>
      <c r="H402" s="139">
        <v>137.97999999999999</v>
      </c>
      <c r="I402" s="139">
        <v>262.13</v>
      </c>
      <c r="J402" s="68">
        <v>395</v>
      </c>
      <c r="K402" s="139">
        <v>166.05</v>
      </c>
      <c r="L402" s="139">
        <v>161.97</v>
      </c>
      <c r="M402" s="139">
        <v>83.82</v>
      </c>
      <c r="N402" s="139">
        <v>124.14999999999999</v>
      </c>
      <c r="O402" s="60"/>
      <c r="P402" s="132">
        <v>37.30248148348381</v>
      </c>
      <c r="Q402" s="132">
        <v>70.507518516516171</v>
      </c>
      <c r="R402" s="132">
        <v>47.741363464345568</v>
      </c>
      <c r="S402" s="132">
        <v>90.238636535654422</v>
      </c>
      <c r="T402" s="132">
        <v>42.956155052170622</v>
      </c>
      <c r="U402" s="132">
        <v>81.193844947829376</v>
      </c>
      <c r="V402" s="126"/>
      <c r="W402" s="140">
        <v>6.01</v>
      </c>
      <c r="X402" s="140">
        <v>5.99</v>
      </c>
      <c r="Y402" s="140">
        <v>5.39</v>
      </c>
      <c r="Z402" s="139">
        <v>1143354.74</v>
      </c>
      <c r="AA402" s="60"/>
      <c r="AB402" s="140">
        <v>4.1900000000000004</v>
      </c>
      <c r="AC402" s="28">
        <v>280521.28000000003</v>
      </c>
      <c r="AE402" s="140">
        <v>0.83</v>
      </c>
      <c r="AF402" s="140">
        <v>0.41</v>
      </c>
      <c r="AG402" s="140">
        <v>0.62</v>
      </c>
      <c r="AH402" s="44">
        <v>122695.52</v>
      </c>
      <c r="AI402" s="60"/>
      <c r="AJ402" s="140">
        <v>0.36</v>
      </c>
      <c r="AK402" s="140">
        <v>0.18</v>
      </c>
      <c r="AL402" s="140">
        <v>0.2</v>
      </c>
      <c r="AM402" s="44">
        <v>48380.3</v>
      </c>
      <c r="AO402" s="28">
        <v>24.669999999999998</v>
      </c>
      <c r="AP402" s="117">
        <v>5.79</v>
      </c>
      <c r="AQ402" s="117">
        <v>2.65</v>
      </c>
      <c r="AR402" s="44">
        <v>38608.230000000003</v>
      </c>
      <c r="AS402" s="60"/>
      <c r="AT402" s="71">
        <v>0.36</v>
      </c>
      <c r="AU402" s="71">
        <v>0.33</v>
      </c>
      <c r="AV402" s="71">
        <v>0.49</v>
      </c>
      <c r="AW402" s="44">
        <v>84912.1</v>
      </c>
      <c r="AX402" s="60"/>
      <c r="AY402" s="140">
        <v>0.22</v>
      </c>
      <c r="AZ402" s="140">
        <v>0.11</v>
      </c>
      <c r="BA402" s="140">
        <v>0.16</v>
      </c>
      <c r="BB402" s="28">
        <v>28773.29</v>
      </c>
      <c r="BC402" s="60"/>
      <c r="BD402" s="140">
        <v>0.73</v>
      </c>
      <c r="BE402" s="140">
        <v>0.37</v>
      </c>
      <c r="BF402" s="140">
        <v>0.62</v>
      </c>
      <c r="BG402" s="44">
        <v>45309.96</v>
      </c>
      <c r="BH402" s="60"/>
      <c r="BI402" s="139">
        <v>0.36</v>
      </c>
      <c r="BJ402" s="139">
        <v>0.18</v>
      </c>
      <c r="BK402" s="139">
        <v>0.2</v>
      </c>
      <c r="BL402" s="44">
        <v>53015.08</v>
      </c>
      <c r="BM402" s="60"/>
      <c r="BN402" s="140">
        <v>0.55000000000000004</v>
      </c>
      <c r="BO402" s="140">
        <v>0.27</v>
      </c>
      <c r="BP402" s="140">
        <v>0.41</v>
      </c>
      <c r="BQ402" s="139">
        <v>32401.89</v>
      </c>
      <c r="BR402" s="60"/>
      <c r="BS402" s="140">
        <v>0.36</v>
      </c>
      <c r="BT402" s="140">
        <v>0.18</v>
      </c>
      <c r="BU402" s="140">
        <v>0.2</v>
      </c>
      <c r="BV402" s="44">
        <v>80258.92</v>
      </c>
      <c r="BW402" s="60"/>
      <c r="BX402" s="140">
        <v>0.36</v>
      </c>
      <c r="BY402" s="140">
        <v>0.18</v>
      </c>
      <c r="BZ402" s="140">
        <v>0.2</v>
      </c>
      <c r="CA402" s="44">
        <v>69247.72</v>
      </c>
      <c r="CB402" s="60"/>
      <c r="CC402" s="140">
        <v>0.73</v>
      </c>
      <c r="CD402" s="140">
        <v>0.37</v>
      </c>
      <c r="CE402" s="140">
        <v>0.62</v>
      </c>
      <c r="CF402" s="44">
        <v>54370.92</v>
      </c>
      <c r="CG402" s="60"/>
      <c r="CH402" s="28">
        <v>2081849.9500000002</v>
      </c>
      <c r="CI402" s="60"/>
      <c r="CJ402" s="64">
        <v>2043241.7200000002</v>
      </c>
      <c r="CK402" s="124"/>
      <c r="CN402" s="151"/>
    </row>
    <row r="403" spans="1:92" x14ac:dyDescent="0.25">
      <c r="A403" s="116" t="s">
        <v>900</v>
      </c>
      <c r="B403" s="24" t="s">
        <v>901</v>
      </c>
      <c r="C403" s="27" t="s">
        <v>889</v>
      </c>
      <c r="D403" s="27" t="s">
        <v>131</v>
      </c>
      <c r="E403" s="139">
        <v>446.5</v>
      </c>
      <c r="F403" s="68"/>
      <c r="G403" s="139">
        <v>0</v>
      </c>
      <c r="H403" s="139">
        <v>0</v>
      </c>
      <c r="I403" s="139">
        <v>446.5</v>
      </c>
      <c r="J403" s="68">
        <v>396</v>
      </c>
      <c r="K403" s="139">
        <v>0</v>
      </c>
      <c r="L403" s="139">
        <v>0</v>
      </c>
      <c r="M403" s="139">
        <v>0</v>
      </c>
      <c r="N403" s="139">
        <v>446.5</v>
      </c>
      <c r="O403" s="60"/>
      <c r="P403" s="132">
        <v>0</v>
      </c>
      <c r="Q403" s="132">
        <v>0</v>
      </c>
      <c r="R403" s="132">
        <v>0</v>
      </c>
      <c r="S403" s="132">
        <v>0</v>
      </c>
      <c r="T403" s="132">
        <v>209</v>
      </c>
      <c r="U403" s="132">
        <v>237.5</v>
      </c>
      <c r="V403" s="126"/>
      <c r="W403" s="140">
        <v>0</v>
      </c>
      <c r="X403" s="140">
        <v>0</v>
      </c>
      <c r="Y403" s="140">
        <v>19.95</v>
      </c>
      <c r="Z403" s="139">
        <v>1439711.7</v>
      </c>
      <c r="AA403" s="60"/>
      <c r="AB403" s="140">
        <v>6.64</v>
      </c>
      <c r="AC403" s="28">
        <v>479855.9</v>
      </c>
      <c r="AE403" s="140">
        <v>0</v>
      </c>
      <c r="AF403" s="140">
        <v>0</v>
      </c>
      <c r="AG403" s="140">
        <v>2.23</v>
      </c>
      <c r="AH403" s="44">
        <v>160930.18</v>
      </c>
      <c r="AI403" s="60"/>
      <c r="AJ403" s="140">
        <v>0</v>
      </c>
      <c r="AK403" s="140">
        <v>0</v>
      </c>
      <c r="AL403" s="140">
        <v>0.74</v>
      </c>
      <c r="AM403" s="44">
        <v>53402.84</v>
      </c>
      <c r="AO403" s="28">
        <v>30.15</v>
      </c>
      <c r="AP403" s="117">
        <v>8.31</v>
      </c>
      <c r="AQ403" s="117">
        <v>3.16</v>
      </c>
      <c r="AR403" s="44">
        <v>48657.26</v>
      </c>
      <c r="AS403" s="60"/>
      <c r="AT403" s="71">
        <v>0</v>
      </c>
      <c r="AU403" s="71">
        <v>0</v>
      </c>
      <c r="AV403" s="71">
        <v>1.78</v>
      </c>
      <c r="AW403" s="44">
        <v>139578.70000000001</v>
      </c>
      <c r="AX403" s="60"/>
      <c r="AY403" s="140">
        <v>0</v>
      </c>
      <c r="AZ403" s="140">
        <v>0</v>
      </c>
      <c r="BA403" s="140">
        <v>0.59</v>
      </c>
      <c r="BB403" s="28">
        <v>34645.39</v>
      </c>
      <c r="BC403" s="60"/>
      <c r="BD403" s="140">
        <v>0</v>
      </c>
      <c r="BE403" s="140">
        <v>0</v>
      </c>
      <c r="BF403" s="140">
        <v>2.23</v>
      </c>
      <c r="BG403" s="44">
        <v>58744.89</v>
      </c>
      <c r="BH403" s="60"/>
      <c r="BI403" s="139">
        <v>0</v>
      </c>
      <c r="BJ403" s="139">
        <v>0</v>
      </c>
      <c r="BK403" s="139">
        <v>0.74</v>
      </c>
      <c r="BL403" s="44">
        <v>53015.08</v>
      </c>
      <c r="BM403" s="60"/>
      <c r="BN403" s="140">
        <v>0</v>
      </c>
      <c r="BO403" s="140">
        <v>0</v>
      </c>
      <c r="BP403" s="140">
        <v>1.48</v>
      </c>
      <c r="BQ403" s="139">
        <v>38987.64</v>
      </c>
      <c r="BR403" s="60"/>
      <c r="BS403" s="140">
        <v>0</v>
      </c>
      <c r="BT403" s="140">
        <v>0</v>
      </c>
      <c r="BU403" s="140">
        <v>0.74</v>
      </c>
      <c r="BV403" s="44">
        <v>80258.92</v>
      </c>
      <c r="BW403" s="60"/>
      <c r="BX403" s="140">
        <v>0</v>
      </c>
      <c r="BY403" s="140">
        <v>0</v>
      </c>
      <c r="BZ403" s="140">
        <v>0.74</v>
      </c>
      <c r="CA403" s="44">
        <v>69247.72</v>
      </c>
      <c r="CB403" s="60"/>
      <c r="CC403" s="140">
        <v>0</v>
      </c>
      <c r="CD403" s="140">
        <v>0</v>
      </c>
      <c r="CE403" s="140">
        <v>2.23</v>
      </c>
      <c r="CF403" s="44">
        <v>70492.53</v>
      </c>
      <c r="CG403" s="60"/>
      <c r="CH403" s="28">
        <v>2727528.75</v>
      </c>
      <c r="CI403" s="60"/>
      <c r="CJ403" s="64">
        <v>2678871.4900000002</v>
      </c>
      <c r="CK403" s="124"/>
      <c r="CN403" s="151"/>
    </row>
    <row r="404" spans="1:92" x14ac:dyDescent="0.25">
      <c r="A404" s="116" t="s">
        <v>902</v>
      </c>
      <c r="B404" s="24" t="s">
        <v>903</v>
      </c>
      <c r="C404" s="27" t="s">
        <v>904</v>
      </c>
      <c r="D404" s="27" t="s">
        <v>12</v>
      </c>
      <c r="E404" s="139">
        <v>290.95</v>
      </c>
      <c r="F404" s="68"/>
      <c r="G404" s="139">
        <v>87.149999999999991</v>
      </c>
      <c r="H404" s="139">
        <v>116.97999999999999</v>
      </c>
      <c r="I404" s="139">
        <v>199.97</v>
      </c>
      <c r="J404" s="68">
        <v>397</v>
      </c>
      <c r="K404" s="139">
        <v>140.13999999999999</v>
      </c>
      <c r="L404" s="139">
        <v>136.31</v>
      </c>
      <c r="M404" s="139">
        <v>67.819999999999993</v>
      </c>
      <c r="N404" s="139">
        <v>82.99</v>
      </c>
      <c r="O404" s="60"/>
      <c r="P404" s="132">
        <v>44.619148787963212</v>
      </c>
      <c r="Q404" s="132">
        <v>42.530851212036779</v>
      </c>
      <c r="R404" s="132">
        <v>59.891543605461116</v>
      </c>
      <c r="S404" s="132">
        <v>57.088456394538873</v>
      </c>
      <c r="T404" s="132">
        <v>42.489307606575643</v>
      </c>
      <c r="U404" s="132">
        <v>40.500692393424352</v>
      </c>
      <c r="V404" s="126"/>
      <c r="W404" s="140">
        <v>5.0999999999999996</v>
      </c>
      <c r="X404" s="140">
        <v>5.27</v>
      </c>
      <c r="Y404" s="140">
        <v>3.74</v>
      </c>
      <c r="Z404" s="139">
        <v>921810.89</v>
      </c>
      <c r="AA404" s="60"/>
      <c r="AB404" s="140">
        <v>3.32</v>
      </c>
      <c r="AC404" s="28">
        <v>220339.95</v>
      </c>
      <c r="AE404" s="140">
        <v>0.7</v>
      </c>
      <c r="AF404" s="140">
        <v>0.33</v>
      </c>
      <c r="AG404" s="140">
        <v>0.41</v>
      </c>
      <c r="AH404" s="44">
        <v>94339.01</v>
      </c>
      <c r="AI404" s="60"/>
      <c r="AJ404" s="140">
        <v>0.31</v>
      </c>
      <c r="AK404" s="140">
        <v>0.15</v>
      </c>
      <c r="AL404" s="140">
        <v>0.13</v>
      </c>
      <c r="AM404" s="44">
        <v>38299.480000000003</v>
      </c>
      <c r="AO404" s="28">
        <v>19.839999999999993</v>
      </c>
      <c r="AP404" s="117">
        <v>5.67</v>
      </c>
      <c r="AQ404" s="117">
        <v>2.06</v>
      </c>
      <c r="AR404" s="44">
        <v>32256.1</v>
      </c>
      <c r="AS404" s="60"/>
      <c r="AT404" s="71">
        <v>0.31</v>
      </c>
      <c r="AU404" s="71">
        <v>0.27</v>
      </c>
      <c r="AV404" s="71">
        <v>0.33</v>
      </c>
      <c r="AW404" s="44">
        <v>64954.45</v>
      </c>
      <c r="AX404" s="60"/>
      <c r="AY404" s="140">
        <v>0.18</v>
      </c>
      <c r="AZ404" s="140">
        <v>0.09</v>
      </c>
      <c r="BA404" s="140">
        <v>0.11</v>
      </c>
      <c r="BB404" s="28">
        <v>22313.98</v>
      </c>
      <c r="BC404" s="60"/>
      <c r="BD404" s="140">
        <v>0.62</v>
      </c>
      <c r="BE404" s="140">
        <v>0.3</v>
      </c>
      <c r="BF404" s="140">
        <v>0.41</v>
      </c>
      <c r="BG404" s="44">
        <v>35036.19</v>
      </c>
      <c r="BH404" s="60"/>
      <c r="BI404" s="139">
        <v>0.31</v>
      </c>
      <c r="BJ404" s="139">
        <v>0.15</v>
      </c>
      <c r="BK404" s="139">
        <v>0.13</v>
      </c>
      <c r="BL404" s="44">
        <v>42268.78</v>
      </c>
      <c r="BM404" s="60"/>
      <c r="BN404" s="140">
        <v>0.46</v>
      </c>
      <c r="BO404" s="140">
        <v>0.22</v>
      </c>
      <c r="BP404" s="140">
        <v>0.27</v>
      </c>
      <c r="BQ404" s="139">
        <v>25025.85</v>
      </c>
      <c r="BR404" s="60"/>
      <c r="BS404" s="140">
        <v>0.31</v>
      </c>
      <c r="BT404" s="140">
        <v>0.15</v>
      </c>
      <c r="BU404" s="140">
        <v>0.13</v>
      </c>
      <c r="BV404" s="44">
        <v>63990.22</v>
      </c>
      <c r="BW404" s="60"/>
      <c r="BX404" s="140">
        <v>0.31</v>
      </c>
      <c r="BY404" s="140">
        <v>0.15</v>
      </c>
      <c r="BZ404" s="140">
        <v>0.13</v>
      </c>
      <c r="CA404" s="44">
        <v>55211.02</v>
      </c>
      <c r="CB404" s="60"/>
      <c r="CC404" s="140">
        <v>0.62</v>
      </c>
      <c r="CD404" s="140">
        <v>0.3</v>
      </c>
      <c r="CE404" s="140">
        <v>0.41</v>
      </c>
      <c r="CF404" s="44">
        <v>42042.63</v>
      </c>
      <c r="CG404" s="60"/>
      <c r="CH404" s="28">
        <v>1657888.5499999998</v>
      </c>
      <c r="CI404" s="60"/>
      <c r="CJ404" s="64">
        <v>1625632.4499999997</v>
      </c>
      <c r="CK404" s="124"/>
      <c r="CN404" s="151"/>
    </row>
    <row r="405" spans="1:92" x14ac:dyDescent="0.25">
      <c r="A405" s="116" t="s">
        <v>905</v>
      </c>
      <c r="B405" s="24" t="s">
        <v>906</v>
      </c>
      <c r="C405" s="27" t="s">
        <v>904</v>
      </c>
      <c r="D405" s="27" t="s">
        <v>12</v>
      </c>
      <c r="E405" s="139">
        <v>697</v>
      </c>
      <c r="F405" s="68"/>
      <c r="G405" s="139">
        <v>236</v>
      </c>
      <c r="H405" s="139">
        <v>262</v>
      </c>
      <c r="I405" s="139">
        <v>452</v>
      </c>
      <c r="J405" s="68">
        <v>398</v>
      </c>
      <c r="K405" s="139">
        <v>348.5</v>
      </c>
      <c r="L405" s="139">
        <v>339.5</v>
      </c>
      <c r="M405" s="139">
        <v>158.5</v>
      </c>
      <c r="N405" s="139">
        <v>190</v>
      </c>
      <c r="O405" s="60"/>
      <c r="P405" s="132">
        <v>104.84848837209304</v>
      </c>
      <c r="Q405" s="132">
        <v>131.15151162790696</v>
      </c>
      <c r="R405" s="132">
        <v>116.39959302325583</v>
      </c>
      <c r="S405" s="132">
        <v>145.60040697674418</v>
      </c>
      <c r="T405" s="132">
        <v>84.411918604651177</v>
      </c>
      <c r="U405" s="132">
        <v>105.58808139534882</v>
      </c>
      <c r="V405" s="126"/>
      <c r="W405" s="140">
        <v>13.54</v>
      </c>
      <c r="X405" s="140">
        <v>11.64</v>
      </c>
      <c r="Y405" s="140">
        <v>8.44</v>
      </c>
      <c r="Z405" s="139">
        <v>2192021.7400000002</v>
      </c>
      <c r="AA405" s="60"/>
      <c r="AB405" s="140">
        <v>7.84</v>
      </c>
      <c r="AC405" s="28">
        <v>519594.85</v>
      </c>
      <c r="AE405" s="140">
        <v>1.74</v>
      </c>
      <c r="AF405" s="140">
        <v>0.79</v>
      </c>
      <c r="AG405" s="140">
        <v>0.95</v>
      </c>
      <c r="AH405" s="44">
        <v>227606.15</v>
      </c>
      <c r="AI405" s="60"/>
      <c r="AJ405" s="140">
        <v>0.77</v>
      </c>
      <c r="AK405" s="140">
        <v>0.35</v>
      </c>
      <c r="AL405" s="140">
        <v>0.31</v>
      </c>
      <c r="AM405" s="44">
        <v>92780.26</v>
      </c>
      <c r="AO405" s="28">
        <v>47.290000000000006</v>
      </c>
      <c r="AP405" s="117">
        <v>12.46</v>
      </c>
      <c r="AQ405" s="117">
        <v>4.9400000000000004</v>
      </c>
      <c r="AR405" s="44">
        <v>75607.13</v>
      </c>
      <c r="AS405" s="60"/>
      <c r="AT405" s="71">
        <v>0.77</v>
      </c>
      <c r="AU405" s="71">
        <v>0.63</v>
      </c>
      <c r="AV405" s="71">
        <v>0.76</v>
      </c>
      <c r="AW405" s="44">
        <v>153920.4</v>
      </c>
      <c r="AX405" s="60"/>
      <c r="AY405" s="140">
        <v>0.46</v>
      </c>
      <c r="AZ405" s="140">
        <v>0.21</v>
      </c>
      <c r="BA405" s="140">
        <v>0.25</v>
      </c>
      <c r="BB405" s="28">
        <v>54023.32</v>
      </c>
      <c r="BC405" s="60"/>
      <c r="BD405" s="140">
        <v>1.54</v>
      </c>
      <c r="BE405" s="140">
        <v>0.7</v>
      </c>
      <c r="BF405" s="140">
        <v>0.95</v>
      </c>
      <c r="BG405" s="44">
        <v>84034.17</v>
      </c>
      <c r="BH405" s="60"/>
      <c r="BI405" s="139">
        <v>0.77</v>
      </c>
      <c r="BJ405" s="139">
        <v>0.35</v>
      </c>
      <c r="BK405" s="139">
        <v>0.31</v>
      </c>
      <c r="BL405" s="44">
        <v>102448.06</v>
      </c>
      <c r="BM405" s="60"/>
      <c r="BN405" s="140">
        <v>1.1599999999999999</v>
      </c>
      <c r="BO405" s="140">
        <v>0.52</v>
      </c>
      <c r="BP405" s="140">
        <v>0.63</v>
      </c>
      <c r="BQ405" s="139">
        <v>60852.33</v>
      </c>
      <c r="BR405" s="60"/>
      <c r="BS405" s="140">
        <v>0.77</v>
      </c>
      <c r="BT405" s="140">
        <v>0.35</v>
      </c>
      <c r="BU405" s="140">
        <v>0.31</v>
      </c>
      <c r="BV405" s="44">
        <v>155094.94</v>
      </c>
      <c r="BW405" s="60"/>
      <c r="BX405" s="140">
        <v>0.77</v>
      </c>
      <c r="BY405" s="140">
        <v>0.35</v>
      </c>
      <c r="BZ405" s="140">
        <v>0.31</v>
      </c>
      <c r="CA405" s="44">
        <v>133816.54</v>
      </c>
      <c r="CB405" s="60"/>
      <c r="CC405" s="140">
        <v>1.54</v>
      </c>
      <c r="CD405" s="140">
        <v>0.7</v>
      </c>
      <c r="CE405" s="140">
        <v>0.95</v>
      </c>
      <c r="CF405" s="44">
        <v>100839.09</v>
      </c>
      <c r="CG405" s="60"/>
      <c r="CH405" s="28">
        <v>3952638.98</v>
      </c>
      <c r="CI405" s="60"/>
      <c r="CJ405" s="64">
        <v>3877031.85</v>
      </c>
      <c r="CK405" s="124"/>
      <c r="CN405" s="151"/>
    </row>
    <row r="406" spans="1:92" x14ac:dyDescent="0.25">
      <c r="A406" s="116" t="s">
        <v>907</v>
      </c>
      <c r="B406" s="24" t="s">
        <v>908</v>
      </c>
      <c r="C406" s="27" t="s">
        <v>904</v>
      </c>
      <c r="D406" s="27" t="s">
        <v>12</v>
      </c>
      <c r="E406" s="139">
        <v>1327.12</v>
      </c>
      <c r="F406" s="68"/>
      <c r="G406" s="139">
        <v>419.31999999999994</v>
      </c>
      <c r="H406" s="139">
        <v>532.96999999999991</v>
      </c>
      <c r="I406" s="139">
        <v>897.8</v>
      </c>
      <c r="J406" s="68">
        <v>399</v>
      </c>
      <c r="K406" s="139">
        <v>666.31</v>
      </c>
      <c r="L406" s="139">
        <v>656.31</v>
      </c>
      <c r="M406" s="139">
        <v>295.98</v>
      </c>
      <c r="N406" s="139">
        <v>364.83</v>
      </c>
      <c r="O406" s="60"/>
      <c r="P406" s="132">
        <v>219.03255587949465</v>
      </c>
      <c r="Q406" s="132">
        <v>200.28744412050528</v>
      </c>
      <c r="R406" s="132">
        <v>278.39783770651115</v>
      </c>
      <c r="S406" s="132">
        <v>254.57216229348876</v>
      </c>
      <c r="T406" s="132">
        <v>190.56960641399419</v>
      </c>
      <c r="U406" s="132">
        <v>174.26039358600579</v>
      </c>
      <c r="V406" s="126"/>
      <c r="W406" s="140">
        <v>24.61</v>
      </c>
      <c r="X406" s="140">
        <v>24.1</v>
      </c>
      <c r="Y406" s="140">
        <v>16.489999999999998</v>
      </c>
      <c r="Z406" s="139">
        <v>4252171.49</v>
      </c>
      <c r="AA406" s="60"/>
      <c r="AB406" s="140">
        <v>15.23</v>
      </c>
      <c r="AC406" s="28">
        <v>1009063.6</v>
      </c>
      <c r="AE406" s="140">
        <v>3.33</v>
      </c>
      <c r="AF406" s="140">
        <v>1.47</v>
      </c>
      <c r="AG406" s="140">
        <v>1.82</v>
      </c>
      <c r="AH406" s="44">
        <v>433094.12</v>
      </c>
      <c r="AI406" s="60"/>
      <c r="AJ406" s="140">
        <v>1.48</v>
      </c>
      <c r="AK406" s="140">
        <v>0.65</v>
      </c>
      <c r="AL406" s="140">
        <v>0.6</v>
      </c>
      <c r="AM406" s="44">
        <v>177202.05</v>
      </c>
      <c r="AO406" s="28">
        <v>91.53</v>
      </c>
      <c r="AP406" s="117">
        <v>26.590000000000003</v>
      </c>
      <c r="AQ406" s="117">
        <v>9.41</v>
      </c>
      <c r="AR406" s="44">
        <v>149293.85999999999</v>
      </c>
      <c r="AS406" s="60"/>
      <c r="AT406" s="71">
        <v>1.48</v>
      </c>
      <c r="AU406" s="71">
        <v>1.18</v>
      </c>
      <c r="AV406" s="71">
        <v>1.45</v>
      </c>
      <c r="AW406" s="44">
        <v>292919.25</v>
      </c>
      <c r="AX406" s="60"/>
      <c r="AY406" s="140">
        <v>0.88</v>
      </c>
      <c r="AZ406" s="140">
        <v>0.39</v>
      </c>
      <c r="BA406" s="140">
        <v>0.48</v>
      </c>
      <c r="BB406" s="28">
        <v>102761.75</v>
      </c>
      <c r="BC406" s="60"/>
      <c r="BD406" s="140">
        <v>2.96</v>
      </c>
      <c r="BE406" s="140">
        <v>1.31</v>
      </c>
      <c r="BF406" s="140">
        <v>1.82</v>
      </c>
      <c r="BG406" s="44">
        <v>160428.87</v>
      </c>
      <c r="BH406" s="60"/>
      <c r="BI406" s="139">
        <v>1.48</v>
      </c>
      <c r="BJ406" s="139">
        <v>0.65</v>
      </c>
      <c r="BK406" s="139">
        <v>0.6</v>
      </c>
      <c r="BL406" s="44">
        <v>195582.66</v>
      </c>
      <c r="BM406" s="60"/>
      <c r="BN406" s="140">
        <v>2.2200000000000002</v>
      </c>
      <c r="BO406" s="140">
        <v>0.98</v>
      </c>
      <c r="BP406" s="140">
        <v>1.21</v>
      </c>
      <c r="BQ406" s="139">
        <v>116172.63</v>
      </c>
      <c r="BR406" s="60"/>
      <c r="BS406" s="140">
        <v>1.48</v>
      </c>
      <c r="BT406" s="140">
        <v>0.65</v>
      </c>
      <c r="BU406" s="140">
        <v>0.6</v>
      </c>
      <c r="BV406" s="44">
        <v>296090.34000000003</v>
      </c>
      <c r="BW406" s="60"/>
      <c r="BX406" s="140">
        <v>1.48</v>
      </c>
      <c r="BY406" s="140">
        <v>0.65</v>
      </c>
      <c r="BZ406" s="140">
        <v>0.6</v>
      </c>
      <c r="CA406" s="44">
        <v>255467.94</v>
      </c>
      <c r="CB406" s="60"/>
      <c r="CC406" s="140">
        <v>2.96</v>
      </c>
      <c r="CD406" s="140">
        <v>1.31</v>
      </c>
      <c r="CE406" s="140">
        <v>1.82</v>
      </c>
      <c r="CF406" s="44">
        <v>192510.99</v>
      </c>
      <c r="CG406" s="60"/>
      <c r="CH406" s="28">
        <v>7632759.5500000007</v>
      </c>
      <c r="CI406" s="60"/>
      <c r="CJ406" s="64">
        <v>7483465.6900000004</v>
      </c>
      <c r="CK406" s="124"/>
      <c r="CN406" s="151"/>
    </row>
    <row r="407" spans="1:92" x14ac:dyDescent="0.25">
      <c r="A407" s="116" t="s">
        <v>914</v>
      </c>
      <c r="B407" s="24" t="s">
        <v>915</v>
      </c>
      <c r="C407" s="27" t="s">
        <v>911</v>
      </c>
      <c r="D407" s="27" t="s">
        <v>120</v>
      </c>
      <c r="E407" s="139">
        <v>1083.95</v>
      </c>
      <c r="F407" s="68"/>
      <c r="G407" s="139">
        <v>463.81</v>
      </c>
      <c r="H407" s="139">
        <v>607.48</v>
      </c>
      <c r="I407" s="139">
        <v>607.48</v>
      </c>
      <c r="J407" s="68">
        <v>400</v>
      </c>
      <c r="K407" s="139">
        <v>738.13</v>
      </c>
      <c r="L407" s="139">
        <v>725.47</v>
      </c>
      <c r="M407" s="139">
        <v>345.82</v>
      </c>
      <c r="N407" s="139">
        <v>0</v>
      </c>
      <c r="O407" s="60"/>
      <c r="P407" s="132">
        <v>287.47569752354639</v>
      </c>
      <c r="Q407" s="132">
        <v>176.33430247645362</v>
      </c>
      <c r="R407" s="132">
        <v>376.52430247645361</v>
      </c>
      <c r="S407" s="132">
        <v>230.95569752354641</v>
      </c>
      <c r="T407" s="132">
        <v>0</v>
      </c>
      <c r="U407" s="132">
        <v>0</v>
      </c>
      <c r="V407" s="126"/>
      <c r="W407" s="140">
        <v>27.98</v>
      </c>
      <c r="X407" s="140">
        <v>28.06</v>
      </c>
      <c r="Y407" s="140">
        <v>0</v>
      </c>
      <c r="Z407" s="139">
        <v>3522954.6</v>
      </c>
      <c r="AA407" s="60"/>
      <c r="AB407" s="140">
        <v>11.2</v>
      </c>
      <c r="AC407" s="28">
        <v>704590.92</v>
      </c>
      <c r="AE407" s="140">
        <v>3.69</v>
      </c>
      <c r="AF407" s="140">
        <v>1.72</v>
      </c>
      <c r="AG407" s="140">
        <v>0</v>
      </c>
      <c r="AH407" s="44">
        <v>340099.65</v>
      </c>
      <c r="AI407" s="60"/>
      <c r="AJ407" s="140">
        <v>1.64</v>
      </c>
      <c r="AK407" s="140">
        <v>0.76</v>
      </c>
      <c r="AL407" s="140">
        <v>0</v>
      </c>
      <c r="AM407" s="44">
        <v>150876</v>
      </c>
      <c r="AO407" s="28">
        <v>76.489999999999995</v>
      </c>
      <c r="AP407" s="117">
        <v>24.14</v>
      </c>
      <c r="AQ407" s="117">
        <v>7.68</v>
      </c>
      <c r="AR407" s="44">
        <v>127023.21</v>
      </c>
      <c r="AS407" s="60"/>
      <c r="AT407" s="71">
        <v>1.64</v>
      </c>
      <c r="AU407" s="71">
        <v>1.38</v>
      </c>
      <c r="AV407" s="71">
        <v>0</v>
      </c>
      <c r="AW407" s="44">
        <v>203472.5</v>
      </c>
      <c r="AX407" s="60"/>
      <c r="AY407" s="140">
        <v>0.98</v>
      </c>
      <c r="AZ407" s="140">
        <v>0.46</v>
      </c>
      <c r="BA407" s="140">
        <v>0</v>
      </c>
      <c r="BB407" s="28">
        <v>84558.24</v>
      </c>
      <c r="BC407" s="60"/>
      <c r="BD407" s="140">
        <v>3.28</v>
      </c>
      <c r="BE407" s="140">
        <v>1.53</v>
      </c>
      <c r="BF407" s="140">
        <v>0</v>
      </c>
      <c r="BG407" s="44">
        <v>126709.83</v>
      </c>
      <c r="BH407" s="60"/>
      <c r="BI407" s="139">
        <v>1.64</v>
      </c>
      <c r="BJ407" s="139">
        <v>0.76</v>
      </c>
      <c r="BK407" s="139">
        <v>0</v>
      </c>
      <c r="BL407" s="44">
        <v>171940.8</v>
      </c>
      <c r="BM407" s="60"/>
      <c r="BN407" s="140">
        <v>2.46</v>
      </c>
      <c r="BO407" s="140">
        <v>1.1499999999999999</v>
      </c>
      <c r="BP407" s="140">
        <v>0</v>
      </c>
      <c r="BQ407" s="139">
        <v>95098.23</v>
      </c>
      <c r="BR407" s="60"/>
      <c r="BS407" s="140">
        <v>1.64</v>
      </c>
      <c r="BT407" s="140">
        <v>0.76</v>
      </c>
      <c r="BU407" s="140">
        <v>0</v>
      </c>
      <c r="BV407" s="44">
        <v>260299.2</v>
      </c>
      <c r="BW407" s="60"/>
      <c r="BX407" s="140">
        <v>1.64</v>
      </c>
      <c r="BY407" s="140">
        <v>0.76</v>
      </c>
      <c r="BZ407" s="140">
        <v>0</v>
      </c>
      <c r="CA407" s="44">
        <v>224587.2</v>
      </c>
      <c r="CB407" s="60"/>
      <c r="CC407" s="140">
        <v>3.28</v>
      </c>
      <c r="CD407" s="140">
        <v>1.53</v>
      </c>
      <c r="CE407" s="140">
        <v>0</v>
      </c>
      <c r="CF407" s="44">
        <v>152048.91</v>
      </c>
      <c r="CG407" s="60"/>
      <c r="CH407" s="28">
        <v>6164259.29</v>
      </c>
      <c r="CI407" s="60"/>
      <c r="CJ407" s="64">
        <v>6037236.0800000001</v>
      </c>
      <c r="CK407" s="124"/>
      <c r="CN407" s="151"/>
    </row>
    <row r="408" spans="1:92" x14ac:dyDescent="0.25">
      <c r="A408" s="116" t="s">
        <v>916</v>
      </c>
      <c r="B408" s="24" t="s">
        <v>917</v>
      </c>
      <c r="C408" s="27" t="s">
        <v>911</v>
      </c>
      <c r="D408" s="27" t="s">
        <v>120</v>
      </c>
      <c r="E408" s="139">
        <v>76.75</v>
      </c>
      <c r="F408" s="68"/>
      <c r="G408" s="139">
        <v>31</v>
      </c>
      <c r="H408" s="139">
        <v>45.5</v>
      </c>
      <c r="I408" s="139">
        <v>45.5</v>
      </c>
      <c r="J408" s="68">
        <v>401</v>
      </c>
      <c r="K408" s="139">
        <v>50.25</v>
      </c>
      <c r="L408" s="139">
        <v>50</v>
      </c>
      <c r="M408" s="139">
        <v>26.5</v>
      </c>
      <c r="N408" s="139">
        <v>0</v>
      </c>
      <c r="O408" s="60"/>
      <c r="P408" s="132">
        <v>13.506274509803921</v>
      </c>
      <c r="Q408" s="132">
        <v>17.493725490196077</v>
      </c>
      <c r="R408" s="132">
        <v>19.823725490196079</v>
      </c>
      <c r="S408" s="132">
        <v>25.676274509803921</v>
      </c>
      <c r="T408" s="132">
        <v>0</v>
      </c>
      <c r="U408" s="132">
        <v>0</v>
      </c>
      <c r="V408" s="126"/>
      <c r="W408" s="140">
        <v>1.77</v>
      </c>
      <c r="X408" s="140">
        <v>2.0099999999999998</v>
      </c>
      <c r="Y408" s="140">
        <v>0</v>
      </c>
      <c r="Z408" s="139">
        <v>237629.7</v>
      </c>
      <c r="AA408" s="60"/>
      <c r="AB408" s="140">
        <v>0.75</v>
      </c>
      <c r="AC408" s="28">
        <v>47525.94</v>
      </c>
      <c r="AE408" s="140">
        <v>0.25</v>
      </c>
      <c r="AF408" s="140">
        <v>0.13</v>
      </c>
      <c r="AG408" s="140">
        <v>0</v>
      </c>
      <c r="AH408" s="44">
        <v>23888.7</v>
      </c>
      <c r="AI408" s="60"/>
      <c r="AJ408" s="140">
        <v>0.11</v>
      </c>
      <c r="AK408" s="140">
        <v>0.05</v>
      </c>
      <c r="AL408" s="140">
        <v>0</v>
      </c>
      <c r="AM408" s="44">
        <v>10058.4</v>
      </c>
      <c r="AO408" s="28">
        <v>5.1599999999999993</v>
      </c>
      <c r="AP408" s="117">
        <v>1.34</v>
      </c>
      <c r="AQ408" s="117">
        <v>0.54</v>
      </c>
      <c r="AR408" s="44">
        <v>8226.31</v>
      </c>
      <c r="AS408" s="60"/>
      <c r="AT408" s="71">
        <v>0.11</v>
      </c>
      <c r="AU408" s="71">
        <v>0.1</v>
      </c>
      <c r="AV408" s="71">
        <v>0</v>
      </c>
      <c r="AW408" s="44">
        <v>14148.75</v>
      </c>
      <c r="AX408" s="60"/>
      <c r="AY408" s="140">
        <v>0.06</v>
      </c>
      <c r="AZ408" s="140">
        <v>0.03</v>
      </c>
      <c r="BA408" s="140">
        <v>0</v>
      </c>
      <c r="BB408" s="28">
        <v>5284.89</v>
      </c>
      <c r="BC408" s="60"/>
      <c r="BD408" s="140">
        <v>0.22</v>
      </c>
      <c r="BE408" s="140">
        <v>0.11</v>
      </c>
      <c r="BF408" s="140">
        <v>0</v>
      </c>
      <c r="BG408" s="44">
        <v>8693.19</v>
      </c>
      <c r="BH408" s="60"/>
      <c r="BI408" s="139">
        <v>0.11</v>
      </c>
      <c r="BJ408" s="139">
        <v>0.05</v>
      </c>
      <c r="BK408" s="139">
        <v>0</v>
      </c>
      <c r="BL408" s="44">
        <v>11462.72</v>
      </c>
      <c r="BM408" s="60"/>
      <c r="BN408" s="140">
        <v>0.16</v>
      </c>
      <c r="BO408" s="140">
        <v>0.08</v>
      </c>
      <c r="BP408" s="140">
        <v>0</v>
      </c>
      <c r="BQ408" s="139">
        <v>6322.32</v>
      </c>
      <c r="BR408" s="60"/>
      <c r="BS408" s="140">
        <v>0.11</v>
      </c>
      <c r="BT408" s="140">
        <v>0.05</v>
      </c>
      <c r="BU408" s="140">
        <v>0</v>
      </c>
      <c r="BV408" s="44">
        <v>17353.28</v>
      </c>
      <c r="BW408" s="60"/>
      <c r="BX408" s="140">
        <v>0.11</v>
      </c>
      <c r="BY408" s="140">
        <v>0.05</v>
      </c>
      <c r="BZ408" s="140">
        <v>0</v>
      </c>
      <c r="CA408" s="44">
        <v>14972.48</v>
      </c>
      <c r="CB408" s="60"/>
      <c r="CC408" s="140">
        <v>0.22</v>
      </c>
      <c r="CD408" s="140">
        <v>0.11</v>
      </c>
      <c r="CE408" s="140">
        <v>0</v>
      </c>
      <c r="CF408" s="44">
        <v>10431.629999999999</v>
      </c>
      <c r="CG408" s="60"/>
      <c r="CH408" s="28">
        <v>415998.31</v>
      </c>
      <c r="CI408" s="60"/>
      <c r="CJ408" s="64">
        <v>407772</v>
      </c>
      <c r="CK408" s="124"/>
      <c r="CN408" s="151"/>
    </row>
    <row r="409" spans="1:92" x14ac:dyDescent="0.25">
      <c r="A409" s="116" t="s">
        <v>918</v>
      </c>
      <c r="B409" s="24" t="s">
        <v>919</v>
      </c>
      <c r="C409" s="27" t="s">
        <v>911</v>
      </c>
      <c r="D409" s="27" t="s">
        <v>12</v>
      </c>
      <c r="E409" s="139">
        <v>771</v>
      </c>
      <c r="F409" s="68"/>
      <c r="G409" s="139">
        <v>211.5</v>
      </c>
      <c r="H409" s="139">
        <v>300.5</v>
      </c>
      <c r="I409" s="139">
        <v>553</v>
      </c>
      <c r="J409" s="68">
        <v>402</v>
      </c>
      <c r="K409" s="139">
        <v>328.5</v>
      </c>
      <c r="L409" s="139">
        <v>322</v>
      </c>
      <c r="M409" s="139">
        <v>190</v>
      </c>
      <c r="N409" s="139">
        <v>252.5</v>
      </c>
      <c r="O409" s="60"/>
      <c r="P409" s="132">
        <v>122.09456507521256</v>
      </c>
      <c r="Q409" s="132">
        <v>89.405434924787443</v>
      </c>
      <c r="R409" s="132">
        <v>173.472419882276</v>
      </c>
      <c r="S409" s="132">
        <v>127.027580117724</v>
      </c>
      <c r="T409" s="132">
        <v>145.76301504251146</v>
      </c>
      <c r="U409" s="132">
        <v>106.73698495748854</v>
      </c>
      <c r="V409" s="126"/>
      <c r="W409" s="140">
        <v>12.6</v>
      </c>
      <c r="X409" s="140">
        <v>13.75</v>
      </c>
      <c r="Y409" s="140">
        <v>11.55</v>
      </c>
      <c r="Z409" s="139">
        <v>2490010.0499999998</v>
      </c>
      <c r="AA409" s="60"/>
      <c r="AB409" s="140">
        <v>9.11</v>
      </c>
      <c r="AC409" s="28">
        <v>609109.86</v>
      </c>
      <c r="AE409" s="140">
        <v>1.64</v>
      </c>
      <c r="AF409" s="140">
        <v>0.95</v>
      </c>
      <c r="AG409" s="140">
        <v>1.26</v>
      </c>
      <c r="AH409" s="44">
        <v>253749.51</v>
      </c>
      <c r="AI409" s="60"/>
      <c r="AJ409" s="140">
        <v>0.73</v>
      </c>
      <c r="AK409" s="140">
        <v>0.42</v>
      </c>
      <c r="AL409" s="140">
        <v>0.42</v>
      </c>
      <c r="AM409" s="44">
        <v>102604.47</v>
      </c>
      <c r="AO409" s="28">
        <v>53.440000000000005</v>
      </c>
      <c r="AP409" s="117">
        <v>16.329999999999998</v>
      </c>
      <c r="AQ409" s="117">
        <v>5.46</v>
      </c>
      <c r="AR409" s="44">
        <v>88135.42</v>
      </c>
      <c r="AS409" s="60"/>
      <c r="AT409" s="71">
        <v>0.73</v>
      </c>
      <c r="AU409" s="71">
        <v>0.76</v>
      </c>
      <c r="AV409" s="71">
        <v>1.01</v>
      </c>
      <c r="AW409" s="44">
        <v>179587.9</v>
      </c>
      <c r="AX409" s="60"/>
      <c r="AY409" s="140">
        <v>0.43</v>
      </c>
      <c r="AZ409" s="140">
        <v>0.25</v>
      </c>
      <c r="BA409" s="140">
        <v>0.33</v>
      </c>
      <c r="BB409" s="28">
        <v>59308.21</v>
      </c>
      <c r="BC409" s="60"/>
      <c r="BD409" s="140">
        <v>1.46</v>
      </c>
      <c r="BE409" s="140">
        <v>0.84</v>
      </c>
      <c r="BF409" s="140">
        <v>1.26</v>
      </c>
      <c r="BG409" s="44">
        <v>93781.08</v>
      </c>
      <c r="BH409" s="60"/>
      <c r="BI409" s="139">
        <v>0.73</v>
      </c>
      <c r="BJ409" s="139">
        <v>0.42</v>
      </c>
      <c r="BK409" s="139">
        <v>0.42</v>
      </c>
      <c r="BL409" s="44">
        <v>112477.94</v>
      </c>
      <c r="BM409" s="60"/>
      <c r="BN409" s="140">
        <v>1.0900000000000001</v>
      </c>
      <c r="BO409" s="140">
        <v>0.63</v>
      </c>
      <c r="BP409" s="140">
        <v>0.84</v>
      </c>
      <c r="BQ409" s="139">
        <v>67438.080000000002</v>
      </c>
      <c r="BR409" s="60"/>
      <c r="BS409" s="140">
        <v>0.73</v>
      </c>
      <c r="BT409" s="140">
        <v>0.42</v>
      </c>
      <c r="BU409" s="140">
        <v>0.42</v>
      </c>
      <c r="BV409" s="44">
        <v>170279.06</v>
      </c>
      <c r="BW409" s="60"/>
      <c r="BX409" s="140">
        <v>0.73</v>
      </c>
      <c r="BY409" s="140">
        <v>0.42</v>
      </c>
      <c r="BZ409" s="140">
        <v>0.42</v>
      </c>
      <c r="CA409" s="44">
        <v>146917.46</v>
      </c>
      <c r="CB409" s="60"/>
      <c r="CC409" s="140">
        <v>1.46</v>
      </c>
      <c r="CD409" s="140">
        <v>0.84</v>
      </c>
      <c r="CE409" s="140">
        <v>1.26</v>
      </c>
      <c r="CF409" s="44">
        <v>112535.16</v>
      </c>
      <c r="CG409" s="60"/>
      <c r="CH409" s="28">
        <v>4485934.1999999993</v>
      </c>
      <c r="CI409" s="60"/>
      <c r="CJ409" s="64">
        <v>4397798.7799999993</v>
      </c>
      <c r="CK409" s="124"/>
      <c r="CN409" s="151"/>
    </row>
    <row r="410" spans="1:92" x14ac:dyDescent="0.25">
      <c r="A410" s="116" t="s">
        <v>920</v>
      </c>
      <c r="B410" s="24" t="s">
        <v>921</v>
      </c>
      <c r="C410" s="27" t="s">
        <v>911</v>
      </c>
      <c r="D410" s="27" t="s">
        <v>131</v>
      </c>
      <c r="E410" s="139">
        <v>566.5</v>
      </c>
      <c r="F410" s="68"/>
      <c r="G410" s="139">
        <v>0</v>
      </c>
      <c r="H410" s="139">
        <v>0</v>
      </c>
      <c r="I410" s="139">
        <v>566.5</v>
      </c>
      <c r="J410" s="68">
        <v>403</v>
      </c>
      <c r="K410" s="139">
        <v>0</v>
      </c>
      <c r="L410" s="139">
        <v>0</v>
      </c>
      <c r="M410" s="139">
        <v>0</v>
      </c>
      <c r="N410" s="139">
        <v>566.5</v>
      </c>
      <c r="O410" s="60"/>
      <c r="P410" s="132">
        <v>0</v>
      </c>
      <c r="Q410" s="132">
        <v>0</v>
      </c>
      <c r="R410" s="132">
        <v>0</v>
      </c>
      <c r="S410" s="132">
        <v>0</v>
      </c>
      <c r="T410" s="132">
        <v>308</v>
      </c>
      <c r="U410" s="132">
        <v>258.5</v>
      </c>
      <c r="V410" s="126"/>
      <c r="W410" s="140">
        <v>0</v>
      </c>
      <c r="X410" s="140">
        <v>0</v>
      </c>
      <c r="Y410" s="140">
        <v>25.74</v>
      </c>
      <c r="Z410" s="139">
        <v>1857552.84</v>
      </c>
      <c r="AA410" s="60"/>
      <c r="AB410" s="140">
        <v>8.57</v>
      </c>
      <c r="AC410" s="28">
        <v>619122.36</v>
      </c>
      <c r="AE410" s="140">
        <v>0</v>
      </c>
      <c r="AF410" s="140">
        <v>0</v>
      </c>
      <c r="AG410" s="140">
        <v>2.83</v>
      </c>
      <c r="AH410" s="44">
        <v>204229.78</v>
      </c>
      <c r="AI410" s="60"/>
      <c r="AJ410" s="140">
        <v>0</v>
      </c>
      <c r="AK410" s="140">
        <v>0</v>
      </c>
      <c r="AL410" s="140">
        <v>0.94</v>
      </c>
      <c r="AM410" s="44">
        <v>67836.039999999994</v>
      </c>
      <c r="AO410" s="28">
        <v>38.83</v>
      </c>
      <c r="AP410" s="117">
        <v>11.6</v>
      </c>
      <c r="AQ410" s="117">
        <v>4.01</v>
      </c>
      <c r="AR410" s="44">
        <v>63735.66</v>
      </c>
      <c r="AS410" s="60"/>
      <c r="AT410" s="71">
        <v>0</v>
      </c>
      <c r="AU410" s="71">
        <v>0</v>
      </c>
      <c r="AV410" s="71">
        <v>2.2599999999999998</v>
      </c>
      <c r="AW410" s="44">
        <v>177217.9</v>
      </c>
      <c r="AX410" s="60"/>
      <c r="AY410" s="140">
        <v>0</v>
      </c>
      <c r="AZ410" s="140">
        <v>0</v>
      </c>
      <c r="BA410" s="140">
        <v>0.75</v>
      </c>
      <c r="BB410" s="28">
        <v>44040.75</v>
      </c>
      <c r="BC410" s="60"/>
      <c r="BD410" s="140">
        <v>0</v>
      </c>
      <c r="BE410" s="140">
        <v>0</v>
      </c>
      <c r="BF410" s="140">
        <v>2.83</v>
      </c>
      <c r="BG410" s="44">
        <v>74550.69</v>
      </c>
      <c r="BH410" s="60"/>
      <c r="BI410" s="139">
        <v>0</v>
      </c>
      <c r="BJ410" s="139">
        <v>0</v>
      </c>
      <c r="BK410" s="139">
        <v>0.94</v>
      </c>
      <c r="BL410" s="44">
        <v>67343.48</v>
      </c>
      <c r="BM410" s="60"/>
      <c r="BN410" s="140">
        <v>0</v>
      </c>
      <c r="BO410" s="140">
        <v>0</v>
      </c>
      <c r="BP410" s="140">
        <v>1.88</v>
      </c>
      <c r="BQ410" s="139">
        <v>49524.84</v>
      </c>
      <c r="BR410" s="60"/>
      <c r="BS410" s="140">
        <v>0</v>
      </c>
      <c r="BT410" s="140">
        <v>0</v>
      </c>
      <c r="BU410" s="140">
        <v>0.94</v>
      </c>
      <c r="BV410" s="44">
        <v>101950.52</v>
      </c>
      <c r="BW410" s="60"/>
      <c r="BX410" s="140">
        <v>0</v>
      </c>
      <c r="BY410" s="140">
        <v>0</v>
      </c>
      <c r="BZ410" s="140">
        <v>0.94</v>
      </c>
      <c r="CA410" s="44">
        <v>87963.32</v>
      </c>
      <c r="CB410" s="60"/>
      <c r="CC410" s="140">
        <v>0</v>
      </c>
      <c r="CD410" s="140">
        <v>0</v>
      </c>
      <c r="CE410" s="140">
        <v>2.83</v>
      </c>
      <c r="CF410" s="44">
        <v>89459.13</v>
      </c>
      <c r="CG410" s="60"/>
      <c r="CH410" s="28">
        <v>3504527.3100000005</v>
      </c>
      <c r="CI410" s="60"/>
      <c r="CJ410" s="64">
        <v>3440791.6500000004</v>
      </c>
      <c r="CK410" s="124"/>
      <c r="CN410" s="151"/>
    </row>
    <row r="411" spans="1:92" x14ac:dyDescent="0.25">
      <c r="A411" s="116" t="s">
        <v>922</v>
      </c>
      <c r="B411" s="24" t="s">
        <v>923</v>
      </c>
      <c r="C411" s="27" t="s">
        <v>911</v>
      </c>
      <c r="D411" s="27" t="s">
        <v>120</v>
      </c>
      <c r="E411" s="139">
        <v>191.81</v>
      </c>
      <c r="F411" s="68"/>
      <c r="G411" s="139">
        <v>81.489999999999995</v>
      </c>
      <c r="H411" s="139">
        <v>108.49</v>
      </c>
      <c r="I411" s="139">
        <v>108.49</v>
      </c>
      <c r="J411" s="68">
        <v>404</v>
      </c>
      <c r="K411" s="139">
        <v>125.47999999999999</v>
      </c>
      <c r="L411" s="139">
        <v>123.64999999999999</v>
      </c>
      <c r="M411" s="139">
        <v>66.33</v>
      </c>
      <c r="N411" s="139">
        <v>0</v>
      </c>
      <c r="O411" s="60"/>
      <c r="P411" s="132">
        <v>27.735253184545741</v>
      </c>
      <c r="Q411" s="132">
        <v>53.754746815454254</v>
      </c>
      <c r="R411" s="132">
        <v>36.924746815454256</v>
      </c>
      <c r="S411" s="132">
        <v>71.565253184545739</v>
      </c>
      <c r="T411" s="132">
        <v>0</v>
      </c>
      <c r="U411" s="132">
        <v>0</v>
      </c>
      <c r="V411" s="126"/>
      <c r="W411" s="140">
        <v>4.53</v>
      </c>
      <c r="X411" s="140">
        <v>4.7</v>
      </c>
      <c r="Y411" s="140">
        <v>0</v>
      </c>
      <c r="Z411" s="139">
        <v>580243.94999999995</v>
      </c>
      <c r="AA411" s="60"/>
      <c r="AB411" s="140">
        <v>1.84</v>
      </c>
      <c r="AC411" s="28">
        <v>116048.79</v>
      </c>
      <c r="AE411" s="140">
        <v>0.62</v>
      </c>
      <c r="AF411" s="140">
        <v>0.33</v>
      </c>
      <c r="AG411" s="140">
        <v>0</v>
      </c>
      <c r="AH411" s="44">
        <v>59721.75</v>
      </c>
      <c r="AI411" s="60"/>
      <c r="AJ411" s="140">
        <v>0.27</v>
      </c>
      <c r="AK411" s="140">
        <v>0.14000000000000001</v>
      </c>
      <c r="AL411" s="140">
        <v>0</v>
      </c>
      <c r="AM411" s="44">
        <v>25774.65</v>
      </c>
      <c r="AO411" s="28">
        <v>12.67</v>
      </c>
      <c r="AP411" s="117">
        <v>2.93</v>
      </c>
      <c r="AQ411" s="117">
        <v>1.36</v>
      </c>
      <c r="AR411" s="44">
        <v>19774.46</v>
      </c>
      <c r="AS411" s="60"/>
      <c r="AT411" s="71">
        <v>0.27</v>
      </c>
      <c r="AU411" s="71">
        <v>0.26</v>
      </c>
      <c r="AV411" s="71">
        <v>0</v>
      </c>
      <c r="AW411" s="44">
        <v>35708.75</v>
      </c>
      <c r="AX411" s="60"/>
      <c r="AY411" s="140">
        <v>0.16</v>
      </c>
      <c r="AZ411" s="140">
        <v>0.08</v>
      </c>
      <c r="BA411" s="140">
        <v>0</v>
      </c>
      <c r="BB411" s="28">
        <v>14093.04</v>
      </c>
      <c r="BC411" s="60"/>
      <c r="BD411" s="140">
        <v>0.55000000000000004</v>
      </c>
      <c r="BE411" s="140">
        <v>0.28999999999999998</v>
      </c>
      <c r="BF411" s="140">
        <v>0</v>
      </c>
      <c r="BG411" s="44">
        <v>22128.12</v>
      </c>
      <c r="BH411" s="60"/>
      <c r="BI411" s="139">
        <v>0.27</v>
      </c>
      <c r="BJ411" s="139">
        <v>0.14000000000000001</v>
      </c>
      <c r="BK411" s="139">
        <v>0</v>
      </c>
      <c r="BL411" s="44">
        <v>29373.22</v>
      </c>
      <c r="BM411" s="60"/>
      <c r="BN411" s="140">
        <v>0.41</v>
      </c>
      <c r="BO411" s="140">
        <v>0.22</v>
      </c>
      <c r="BP411" s="140">
        <v>0</v>
      </c>
      <c r="BQ411" s="139">
        <v>16596.09</v>
      </c>
      <c r="BR411" s="60"/>
      <c r="BS411" s="140">
        <v>0.27</v>
      </c>
      <c r="BT411" s="140">
        <v>0.14000000000000001</v>
      </c>
      <c r="BU411" s="140">
        <v>0</v>
      </c>
      <c r="BV411" s="44">
        <v>44467.78</v>
      </c>
      <c r="BW411" s="60"/>
      <c r="BX411" s="140">
        <v>0.27</v>
      </c>
      <c r="BY411" s="140">
        <v>0.14000000000000001</v>
      </c>
      <c r="BZ411" s="140">
        <v>0</v>
      </c>
      <c r="CA411" s="44">
        <v>38366.980000000003</v>
      </c>
      <c r="CB411" s="60"/>
      <c r="CC411" s="140">
        <v>0.55000000000000004</v>
      </c>
      <c r="CD411" s="140">
        <v>0.28999999999999998</v>
      </c>
      <c r="CE411" s="140">
        <v>0</v>
      </c>
      <c r="CF411" s="44">
        <v>26553.24</v>
      </c>
      <c r="CG411" s="60"/>
      <c r="CH411" s="28">
        <v>1028850.82</v>
      </c>
      <c r="CI411" s="60"/>
      <c r="CJ411" s="64">
        <v>1009076.36</v>
      </c>
      <c r="CK411" s="124"/>
      <c r="CN411" s="151"/>
    </row>
    <row r="412" spans="1:92" x14ac:dyDescent="0.25">
      <c r="A412" s="116" t="s">
        <v>924</v>
      </c>
      <c r="B412" s="24" t="s">
        <v>925</v>
      </c>
      <c r="C412" s="27" t="s">
        <v>911</v>
      </c>
      <c r="D412" s="27" t="s">
        <v>12</v>
      </c>
      <c r="E412" s="139">
        <v>1652.71</v>
      </c>
      <c r="F412" s="68"/>
      <c r="G412" s="139">
        <v>496.98999999999995</v>
      </c>
      <c r="H412" s="139">
        <v>644.82000000000005</v>
      </c>
      <c r="I412" s="139">
        <v>1139.6399999999999</v>
      </c>
      <c r="J412" s="68">
        <v>405</v>
      </c>
      <c r="K412" s="139">
        <v>768.56</v>
      </c>
      <c r="L412" s="139">
        <v>752.4799999999999</v>
      </c>
      <c r="M412" s="139">
        <v>389.33000000000004</v>
      </c>
      <c r="N412" s="139">
        <v>494.81999999999994</v>
      </c>
      <c r="O412" s="60"/>
      <c r="P412" s="132">
        <v>316.72434820332023</v>
      </c>
      <c r="Q412" s="132">
        <v>180.26565179667972</v>
      </c>
      <c r="R412" s="132">
        <v>410.93421237543004</v>
      </c>
      <c r="S412" s="132">
        <v>233.88578762457001</v>
      </c>
      <c r="T412" s="132">
        <v>315.34143942124973</v>
      </c>
      <c r="U412" s="132">
        <v>179.4785605787502</v>
      </c>
      <c r="V412" s="126"/>
      <c r="W412" s="140">
        <v>30.12</v>
      </c>
      <c r="X412" s="140">
        <v>29.9</v>
      </c>
      <c r="Y412" s="140">
        <v>22.94</v>
      </c>
      <c r="Z412" s="139">
        <v>5428645.3399999999</v>
      </c>
      <c r="AA412" s="60"/>
      <c r="AB412" s="140">
        <v>19.64</v>
      </c>
      <c r="AC412" s="28">
        <v>1306405.6200000001</v>
      </c>
      <c r="AE412" s="140">
        <v>3.84</v>
      </c>
      <c r="AF412" s="140">
        <v>1.94</v>
      </c>
      <c r="AG412" s="140">
        <v>2.4700000000000002</v>
      </c>
      <c r="AH412" s="44">
        <v>541609.72</v>
      </c>
      <c r="AI412" s="60"/>
      <c r="AJ412" s="140">
        <v>1.7</v>
      </c>
      <c r="AK412" s="140">
        <v>0.86</v>
      </c>
      <c r="AL412" s="140">
        <v>0.82</v>
      </c>
      <c r="AM412" s="44">
        <v>220110.52</v>
      </c>
      <c r="AO412" s="28">
        <v>116.41</v>
      </c>
      <c r="AP412" s="117">
        <v>37.44</v>
      </c>
      <c r="AQ412" s="117">
        <v>11.72</v>
      </c>
      <c r="AR412" s="44">
        <v>194191.11</v>
      </c>
      <c r="AS412" s="60"/>
      <c r="AT412" s="71">
        <v>1.7</v>
      </c>
      <c r="AU412" s="71">
        <v>1.55</v>
      </c>
      <c r="AV412" s="71">
        <v>1.97</v>
      </c>
      <c r="AW412" s="44">
        <v>373446.3</v>
      </c>
      <c r="AX412" s="60"/>
      <c r="AY412" s="140">
        <v>1.02</v>
      </c>
      <c r="AZ412" s="140">
        <v>0.51</v>
      </c>
      <c r="BA412" s="140">
        <v>0.65</v>
      </c>
      <c r="BB412" s="28">
        <v>128011.78</v>
      </c>
      <c r="BC412" s="60"/>
      <c r="BD412" s="140">
        <v>3.41</v>
      </c>
      <c r="BE412" s="140">
        <v>1.73</v>
      </c>
      <c r="BF412" s="140">
        <v>2.4700000000000002</v>
      </c>
      <c r="BG412" s="44">
        <v>200470.23</v>
      </c>
      <c r="BH412" s="60"/>
      <c r="BI412" s="139">
        <v>1.7</v>
      </c>
      <c r="BJ412" s="139">
        <v>0.86</v>
      </c>
      <c r="BK412" s="139">
        <v>0.82</v>
      </c>
      <c r="BL412" s="44">
        <v>242149.96</v>
      </c>
      <c r="BM412" s="60"/>
      <c r="BN412" s="140">
        <v>2.56</v>
      </c>
      <c r="BO412" s="140">
        <v>1.29</v>
      </c>
      <c r="BP412" s="140">
        <v>1.64</v>
      </c>
      <c r="BQ412" s="139">
        <v>144623.07</v>
      </c>
      <c r="BR412" s="60"/>
      <c r="BS412" s="140">
        <v>1.7</v>
      </c>
      <c r="BT412" s="140">
        <v>0.86</v>
      </c>
      <c r="BU412" s="140">
        <v>0.82</v>
      </c>
      <c r="BV412" s="44">
        <v>366588.04</v>
      </c>
      <c r="BW412" s="60"/>
      <c r="BX412" s="140">
        <v>1.7</v>
      </c>
      <c r="BY412" s="140">
        <v>0.86</v>
      </c>
      <c r="BZ412" s="140">
        <v>0.82</v>
      </c>
      <c r="CA412" s="44">
        <v>316293.64</v>
      </c>
      <c r="CB412" s="60"/>
      <c r="CC412" s="140">
        <v>3.41</v>
      </c>
      <c r="CD412" s="140">
        <v>1.73</v>
      </c>
      <c r="CE412" s="140">
        <v>2.4700000000000002</v>
      </c>
      <c r="CF412" s="44">
        <v>240559.71</v>
      </c>
      <c r="CG412" s="60"/>
      <c r="CH412" s="28">
        <v>9703105.0399999991</v>
      </c>
      <c r="CI412" s="60"/>
      <c r="CJ412" s="64">
        <v>9508913.9299999997</v>
      </c>
      <c r="CK412" s="124"/>
      <c r="CN412" s="151"/>
    </row>
    <row r="413" spans="1:92" x14ac:dyDescent="0.25">
      <c r="A413" s="116" t="s">
        <v>926</v>
      </c>
      <c r="B413" s="24" t="s">
        <v>927</v>
      </c>
      <c r="C413" s="27" t="s">
        <v>911</v>
      </c>
      <c r="D413" s="27" t="s">
        <v>12</v>
      </c>
      <c r="E413" s="139">
        <v>319.25</v>
      </c>
      <c r="F413" s="68"/>
      <c r="G413" s="139">
        <v>89</v>
      </c>
      <c r="H413" s="139">
        <v>124</v>
      </c>
      <c r="I413" s="139">
        <v>229.5</v>
      </c>
      <c r="J413" s="68">
        <v>406</v>
      </c>
      <c r="K413" s="139">
        <v>136.75</v>
      </c>
      <c r="L413" s="139">
        <v>136</v>
      </c>
      <c r="M413" s="139">
        <v>77</v>
      </c>
      <c r="N413" s="139">
        <v>105.5</v>
      </c>
      <c r="O413" s="60"/>
      <c r="P413" s="132">
        <v>38.654222919937212</v>
      </c>
      <c r="Q413" s="132">
        <v>50.345777080062788</v>
      </c>
      <c r="R413" s="132">
        <v>53.855321821036114</v>
      </c>
      <c r="S413" s="132">
        <v>70.144678178963886</v>
      </c>
      <c r="T413" s="132">
        <v>45.820455259026694</v>
      </c>
      <c r="U413" s="132">
        <v>59.679544740973306</v>
      </c>
      <c r="V413" s="126"/>
      <c r="W413" s="140">
        <v>5.09</v>
      </c>
      <c r="X413" s="140">
        <v>5.49</v>
      </c>
      <c r="Y413" s="140">
        <v>4.67</v>
      </c>
      <c r="Z413" s="139">
        <v>1002126.92</v>
      </c>
      <c r="AA413" s="60"/>
      <c r="AB413" s="140">
        <v>3.67</v>
      </c>
      <c r="AC413" s="28">
        <v>245349.51</v>
      </c>
      <c r="AE413" s="140">
        <v>0.68</v>
      </c>
      <c r="AF413" s="140">
        <v>0.38</v>
      </c>
      <c r="AG413" s="140">
        <v>0.52</v>
      </c>
      <c r="AH413" s="44">
        <v>104163.22</v>
      </c>
      <c r="AI413" s="60"/>
      <c r="AJ413" s="140">
        <v>0.3</v>
      </c>
      <c r="AK413" s="140">
        <v>0.17</v>
      </c>
      <c r="AL413" s="140">
        <v>0.17</v>
      </c>
      <c r="AM413" s="44">
        <v>41814.769999999997</v>
      </c>
      <c r="AO413" s="28">
        <v>21.560000000000006</v>
      </c>
      <c r="AP413" s="117">
        <v>5.66</v>
      </c>
      <c r="AQ413" s="117">
        <v>2.2599999999999998</v>
      </c>
      <c r="AR413" s="44">
        <v>34448.6</v>
      </c>
      <c r="AS413" s="60"/>
      <c r="AT413" s="71">
        <v>0.3</v>
      </c>
      <c r="AU413" s="71">
        <v>0.3</v>
      </c>
      <c r="AV413" s="71">
        <v>0.42</v>
      </c>
      <c r="AW413" s="44">
        <v>73359.3</v>
      </c>
      <c r="AX413" s="60"/>
      <c r="AY413" s="140">
        <v>0.18</v>
      </c>
      <c r="AZ413" s="140">
        <v>0.1</v>
      </c>
      <c r="BA413" s="140">
        <v>0.14000000000000001</v>
      </c>
      <c r="BB413" s="28">
        <v>24662.82</v>
      </c>
      <c r="BC413" s="60"/>
      <c r="BD413" s="140">
        <v>0.6</v>
      </c>
      <c r="BE413" s="140">
        <v>0.34</v>
      </c>
      <c r="BF413" s="140">
        <v>0.52</v>
      </c>
      <c r="BG413" s="44">
        <v>38460.78</v>
      </c>
      <c r="BH413" s="60"/>
      <c r="BI413" s="139">
        <v>0.3</v>
      </c>
      <c r="BJ413" s="139">
        <v>0.17</v>
      </c>
      <c r="BK413" s="139">
        <v>0.17</v>
      </c>
      <c r="BL413" s="44">
        <v>45850.879999999997</v>
      </c>
      <c r="BM413" s="60"/>
      <c r="BN413" s="140">
        <v>0.45</v>
      </c>
      <c r="BO413" s="140">
        <v>0.25</v>
      </c>
      <c r="BP413" s="140">
        <v>0.35</v>
      </c>
      <c r="BQ413" s="139">
        <v>27660.15</v>
      </c>
      <c r="BR413" s="60"/>
      <c r="BS413" s="140">
        <v>0.3</v>
      </c>
      <c r="BT413" s="140">
        <v>0.17</v>
      </c>
      <c r="BU413" s="140">
        <v>0.17</v>
      </c>
      <c r="BV413" s="44">
        <v>69413.119999999995</v>
      </c>
      <c r="BW413" s="60"/>
      <c r="BX413" s="140">
        <v>0.3</v>
      </c>
      <c r="BY413" s="140">
        <v>0.17</v>
      </c>
      <c r="BZ413" s="140">
        <v>0.17</v>
      </c>
      <c r="CA413" s="44">
        <v>59889.919999999998</v>
      </c>
      <c r="CB413" s="60"/>
      <c r="CC413" s="140">
        <v>0.6</v>
      </c>
      <c r="CD413" s="140">
        <v>0.34</v>
      </c>
      <c r="CE413" s="140">
        <v>0.52</v>
      </c>
      <c r="CF413" s="44">
        <v>46152.06</v>
      </c>
      <c r="CG413" s="60"/>
      <c r="CH413" s="28">
        <v>1813352.05</v>
      </c>
      <c r="CI413" s="60"/>
      <c r="CJ413" s="64">
        <v>1778903.45</v>
      </c>
      <c r="CK413" s="124"/>
      <c r="CN413" s="151"/>
    </row>
    <row r="414" spans="1:92" x14ac:dyDescent="0.25">
      <c r="A414" s="116" t="s">
        <v>928</v>
      </c>
      <c r="B414" s="24" t="s">
        <v>929</v>
      </c>
      <c r="C414" s="27" t="s">
        <v>911</v>
      </c>
      <c r="D414" s="27" t="s">
        <v>12</v>
      </c>
      <c r="E414" s="139">
        <v>564.54</v>
      </c>
      <c r="F414" s="68"/>
      <c r="G414" s="139">
        <v>169.64999999999998</v>
      </c>
      <c r="H414" s="139">
        <v>211.49</v>
      </c>
      <c r="I414" s="139">
        <v>390.81</v>
      </c>
      <c r="J414" s="68">
        <v>407</v>
      </c>
      <c r="K414" s="139">
        <v>252.56</v>
      </c>
      <c r="L414" s="139">
        <v>248.47999999999996</v>
      </c>
      <c r="M414" s="139">
        <v>132.66</v>
      </c>
      <c r="N414" s="139">
        <v>179.32</v>
      </c>
      <c r="O414" s="60"/>
      <c r="P414" s="132">
        <v>110.07907611604752</v>
      </c>
      <c r="Q414" s="132">
        <v>59.57092388395246</v>
      </c>
      <c r="R414" s="132">
        <v>137.2273728722835</v>
      </c>
      <c r="S414" s="132">
        <v>74.262627127716513</v>
      </c>
      <c r="T414" s="132">
        <v>116.35355101166898</v>
      </c>
      <c r="U414" s="132">
        <v>62.96644898833101</v>
      </c>
      <c r="V414" s="126"/>
      <c r="W414" s="140">
        <v>10.31</v>
      </c>
      <c r="X414" s="140">
        <v>9.83</v>
      </c>
      <c r="Y414" s="140">
        <v>8.33</v>
      </c>
      <c r="Z414" s="139">
        <v>1867243.88</v>
      </c>
      <c r="AA414" s="60"/>
      <c r="AB414" s="140">
        <v>6.8</v>
      </c>
      <c r="AC414" s="28">
        <v>453581.1</v>
      </c>
      <c r="AE414" s="140">
        <v>1.26</v>
      </c>
      <c r="AF414" s="140">
        <v>0.66</v>
      </c>
      <c r="AG414" s="140">
        <v>0.89</v>
      </c>
      <c r="AH414" s="44">
        <v>184928.54</v>
      </c>
      <c r="AI414" s="60"/>
      <c r="AJ414" s="140">
        <v>0.56000000000000005</v>
      </c>
      <c r="AK414" s="140">
        <v>0.28999999999999998</v>
      </c>
      <c r="AL414" s="140">
        <v>0.28999999999999998</v>
      </c>
      <c r="AM414" s="44">
        <v>74363.39</v>
      </c>
      <c r="AO414" s="28">
        <v>39.949999999999989</v>
      </c>
      <c r="AP414" s="117">
        <v>12.959999999999999</v>
      </c>
      <c r="AQ414" s="117">
        <v>4</v>
      </c>
      <c r="AR414" s="44">
        <v>66768.600000000006</v>
      </c>
      <c r="AS414" s="60"/>
      <c r="AT414" s="71">
        <v>0.56000000000000005</v>
      </c>
      <c r="AU414" s="71">
        <v>0.53</v>
      </c>
      <c r="AV414" s="71">
        <v>0.71</v>
      </c>
      <c r="AW414" s="44">
        <v>129113.4</v>
      </c>
      <c r="AX414" s="60"/>
      <c r="AY414" s="140">
        <v>0.33</v>
      </c>
      <c r="AZ414" s="140">
        <v>0.17</v>
      </c>
      <c r="BA414" s="140">
        <v>0.23</v>
      </c>
      <c r="BB414" s="28">
        <v>42866.33</v>
      </c>
      <c r="BC414" s="60"/>
      <c r="BD414" s="140">
        <v>1.1200000000000001</v>
      </c>
      <c r="BE414" s="140">
        <v>0.57999999999999996</v>
      </c>
      <c r="BF414" s="140">
        <v>0.89</v>
      </c>
      <c r="BG414" s="44">
        <v>68228.37</v>
      </c>
      <c r="BH414" s="60"/>
      <c r="BI414" s="139">
        <v>0.56000000000000005</v>
      </c>
      <c r="BJ414" s="139">
        <v>0.28999999999999998</v>
      </c>
      <c r="BK414" s="139">
        <v>0.28999999999999998</v>
      </c>
      <c r="BL414" s="44">
        <v>81671.88</v>
      </c>
      <c r="BM414" s="60"/>
      <c r="BN414" s="140">
        <v>0.84</v>
      </c>
      <c r="BO414" s="140">
        <v>0.44</v>
      </c>
      <c r="BP414" s="140">
        <v>0.59</v>
      </c>
      <c r="BQ414" s="139">
        <v>49261.41</v>
      </c>
      <c r="BR414" s="60"/>
      <c r="BS414" s="140">
        <v>0.56000000000000005</v>
      </c>
      <c r="BT414" s="140">
        <v>0.28999999999999998</v>
      </c>
      <c r="BU414" s="140">
        <v>0.28999999999999998</v>
      </c>
      <c r="BV414" s="44">
        <v>123642.12</v>
      </c>
      <c r="BW414" s="60"/>
      <c r="BX414" s="140">
        <v>0.56000000000000005</v>
      </c>
      <c r="BY414" s="140">
        <v>0.28999999999999998</v>
      </c>
      <c r="BZ414" s="140">
        <v>0.28999999999999998</v>
      </c>
      <c r="CA414" s="44">
        <v>106678.92</v>
      </c>
      <c r="CB414" s="60"/>
      <c r="CC414" s="140">
        <v>1.1200000000000001</v>
      </c>
      <c r="CD414" s="140">
        <v>0.57999999999999996</v>
      </c>
      <c r="CE414" s="140">
        <v>0.89</v>
      </c>
      <c r="CF414" s="44">
        <v>81872.490000000005</v>
      </c>
      <c r="CG414" s="60"/>
      <c r="CH414" s="28">
        <v>3330220.4299999997</v>
      </c>
      <c r="CI414" s="60"/>
      <c r="CJ414" s="64">
        <v>3263451.8299999996</v>
      </c>
      <c r="CK414" s="124"/>
      <c r="CN414" s="151"/>
    </row>
    <row r="415" spans="1:92" x14ac:dyDescent="0.25">
      <c r="A415" s="116" t="s">
        <v>930</v>
      </c>
      <c r="B415" s="24" t="s">
        <v>931</v>
      </c>
      <c r="C415" s="27" t="s">
        <v>911</v>
      </c>
      <c r="D415" s="27" t="s">
        <v>12</v>
      </c>
      <c r="E415" s="139">
        <v>616.37</v>
      </c>
      <c r="F415" s="68"/>
      <c r="G415" s="139">
        <v>181.49</v>
      </c>
      <c r="H415" s="139">
        <v>239.32</v>
      </c>
      <c r="I415" s="139">
        <v>429.97</v>
      </c>
      <c r="J415" s="68">
        <v>408</v>
      </c>
      <c r="K415" s="139">
        <v>282.22999999999996</v>
      </c>
      <c r="L415" s="139">
        <v>277.32</v>
      </c>
      <c r="M415" s="139">
        <v>143.49</v>
      </c>
      <c r="N415" s="139">
        <v>190.64999999999998</v>
      </c>
      <c r="O415" s="60"/>
      <c r="P415" s="132">
        <v>77.367584797043151</v>
      </c>
      <c r="Q415" s="132">
        <v>104.12241520295686</v>
      </c>
      <c r="R415" s="132">
        <v>102.0200032708599</v>
      </c>
      <c r="S415" s="132">
        <v>137.2999967291401</v>
      </c>
      <c r="T415" s="132">
        <v>81.272411932096944</v>
      </c>
      <c r="U415" s="132">
        <v>109.37758806790303</v>
      </c>
      <c r="V415" s="126"/>
      <c r="W415" s="140">
        <v>10.36</v>
      </c>
      <c r="X415" s="140">
        <v>10.59</v>
      </c>
      <c r="Y415" s="140">
        <v>8.43</v>
      </c>
      <c r="Z415" s="139">
        <v>1925381.13</v>
      </c>
      <c r="AA415" s="60"/>
      <c r="AB415" s="140">
        <v>6.99</v>
      </c>
      <c r="AC415" s="28">
        <v>466170.53</v>
      </c>
      <c r="AE415" s="140">
        <v>1.41</v>
      </c>
      <c r="AF415" s="140">
        <v>0.71</v>
      </c>
      <c r="AG415" s="140">
        <v>0.95</v>
      </c>
      <c r="AH415" s="44">
        <v>201831.5</v>
      </c>
      <c r="AI415" s="60"/>
      <c r="AJ415" s="140">
        <v>0.62</v>
      </c>
      <c r="AK415" s="140">
        <v>0.31</v>
      </c>
      <c r="AL415" s="140">
        <v>0.31</v>
      </c>
      <c r="AM415" s="44">
        <v>80835.91</v>
      </c>
      <c r="AO415" s="28">
        <v>41.489999999999995</v>
      </c>
      <c r="AP415" s="117">
        <v>10.79</v>
      </c>
      <c r="AQ415" s="117">
        <v>4.37</v>
      </c>
      <c r="AR415" s="44">
        <v>66177.95</v>
      </c>
      <c r="AS415" s="60"/>
      <c r="AT415" s="71">
        <v>0.62</v>
      </c>
      <c r="AU415" s="71">
        <v>0.56999999999999995</v>
      </c>
      <c r="AV415" s="71">
        <v>0.76</v>
      </c>
      <c r="AW415" s="44">
        <v>139771.65</v>
      </c>
      <c r="AX415" s="60"/>
      <c r="AY415" s="140">
        <v>0.37</v>
      </c>
      <c r="AZ415" s="140">
        <v>0.19</v>
      </c>
      <c r="BA415" s="140">
        <v>0.25</v>
      </c>
      <c r="BB415" s="28">
        <v>47564.01</v>
      </c>
      <c r="BC415" s="60"/>
      <c r="BD415" s="140">
        <v>1.25</v>
      </c>
      <c r="BE415" s="140">
        <v>0.63</v>
      </c>
      <c r="BF415" s="140">
        <v>0.95</v>
      </c>
      <c r="BG415" s="44">
        <v>74550.69</v>
      </c>
      <c r="BH415" s="60"/>
      <c r="BI415" s="139">
        <v>0.62</v>
      </c>
      <c r="BJ415" s="139">
        <v>0.31</v>
      </c>
      <c r="BK415" s="139">
        <v>0.31</v>
      </c>
      <c r="BL415" s="44">
        <v>88836.08</v>
      </c>
      <c r="BM415" s="60"/>
      <c r="BN415" s="140">
        <v>0.94</v>
      </c>
      <c r="BO415" s="140">
        <v>0.47</v>
      </c>
      <c r="BP415" s="140">
        <v>0.63</v>
      </c>
      <c r="BQ415" s="139">
        <v>53739.72</v>
      </c>
      <c r="BR415" s="60"/>
      <c r="BS415" s="140">
        <v>0.62</v>
      </c>
      <c r="BT415" s="140">
        <v>0.31</v>
      </c>
      <c r="BU415" s="140">
        <v>0.31</v>
      </c>
      <c r="BV415" s="44">
        <v>134487.92000000001</v>
      </c>
      <c r="BW415" s="60"/>
      <c r="BX415" s="140">
        <v>0.62</v>
      </c>
      <c r="BY415" s="140">
        <v>0.31</v>
      </c>
      <c r="BZ415" s="140">
        <v>0.31</v>
      </c>
      <c r="CA415" s="44">
        <v>116036.72</v>
      </c>
      <c r="CB415" s="60"/>
      <c r="CC415" s="140">
        <v>1.25</v>
      </c>
      <c r="CD415" s="140">
        <v>0.63</v>
      </c>
      <c r="CE415" s="140">
        <v>0.95</v>
      </c>
      <c r="CF415" s="44">
        <v>89459.13</v>
      </c>
      <c r="CG415" s="60"/>
      <c r="CH415" s="28">
        <v>3484842.94</v>
      </c>
      <c r="CI415" s="60"/>
      <c r="CJ415" s="64">
        <v>3418664.9899999998</v>
      </c>
      <c r="CK415" s="124"/>
      <c r="CN415" s="151"/>
    </row>
    <row r="416" spans="1:92" x14ac:dyDescent="0.25">
      <c r="A416" s="116" t="s">
        <v>932</v>
      </c>
      <c r="B416" s="24" t="s">
        <v>933</v>
      </c>
      <c r="C416" s="27" t="s">
        <v>934</v>
      </c>
      <c r="D416" s="27" t="s">
        <v>12</v>
      </c>
      <c r="E416" s="139">
        <v>558.36</v>
      </c>
      <c r="F416" s="68"/>
      <c r="G416" s="139">
        <v>154.47999999999999</v>
      </c>
      <c r="H416" s="139">
        <v>214.99</v>
      </c>
      <c r="I416" s="139">
        <v>400.7999999999999</v>
      </c>
      <c r="J416" s="68">
        <v>409</v>
      </c>
      <c r="K416" s="139">
        <v>245.22</v>
      </c>
      <c r="L416" s="139">
        <v>242.14</v>
      </c>
      <c r="M416" s="139">
        <v>127.33</v>
      </c>
      <c r="N416" s="139">
        <v>185.81</v>
      </c>
      <c r="O416" s="60"/>
      <c r="P416" s="132">
        <v>61.760841377323167</v>
      </c>
      <c r="Q416" s="132">
        <v>92.719158622676815</v>
      </c>
      <c r="R416" s="132">
        <v>85.952636507707851</v>
      </c>
      <c r="S416" s="132">
        <v>129.03736349229217</v>
      </c>
      <c r="T416" s="132">
        <v>74.286522114969046</v>
      </c>
      <c r="U416" s="132">
        <v>111.52347788503096</v>
      </c>
      <c r="V416" s="126"/>
      <c r="W416" s="140">
        <v>8.75</v>
      </c>
      <c r="X416" s="140">
        <v>9.4499999999999993</v>
      </c>
      <c r="Y416" s="140">
        <v>8.17</v>
      </c>
      <c r="Z416" s="139">
        <v>1733739.22</v>
      </c>
      <c r="AA416" s="60"/>
      <c r="AB416" s="140">
        <v>6.36</v>
      </c>
      <c r="AC416" s="28">
        <v>425341.02</v>
      </c>
      <c r="AE416" s="140">
        <v>1.22</v>
      </c>
      <c r="AF416" s="140">
        <v>0.63</v>
      </c>
      <c r="AG416" s="140">
        <v>0.92</v>
      </c>
      <c r="AH416" s="44">
        <v>182692.97</v>
      </c>
      <c r="AI416" s="60"/>
      <c r="AJ416" s="140">
        <v>0.54</v>
      </c>
      <c r="AK416" s="140">
        <v>0.28000000000000003</v>
      </c>
      <c r="AL416" s="140">
        <v>0.3</v>
      </c>
      <c r="AM416" s="44">
        <v>73199.100000000006</v>
      </c>
      <c r="AO416" s="28">
        <v>37.339999999999996</v>
      </c>
      <c r="AP416" s="117">
        <v>9.43</v>
      </c>
      <c r="AQ416" s="117">
        <v>3.96</v>
      </c>
      <c r="AR416" s="44">
        <v>59227.93</v>
      </c>
      <c r="AS416" s="60"/>
      <c r="AT416" s="71">
        <v>0.54</v>
      </c>
      <c r="AU416" s="71">
        <v>0.5</v>
      </c>
      <c r="AV416" s="71">
        <v>0.74</v>
      </c>
      <c r="AW416" s="44">
        <v>128097.1</v>
      </c>
      <c r="AX416" s="60"/>
      <c r="AY416" s="140">
        <v>0.32</v>
      </c>
      <c r="AZ416" s="140">
        <v>0.16</v>
      </c>
      <c r="BA416" s="140">
        <v>0.24</v>
      </c>
      <c r="BB416" s="28">
        <v>42279.12</v>
      </c>
      <c r="BC416" s="60"/>
      <c r="BD416" s="140">
        <v>1.08</v>
      </c>
      <c r="BE416" s="140">
        <v>0.56000000000000005</v>
      </c>
      <c r="BF416" s="140">
        <v>0.92</v>
      </c>
      <c r="BG416" s="44">
        <v>67438.080000000002</v>
      </c>
      <c r="BH416" s="60"/>
      <c r="BI416" s="139">
        <v>0.54</v>
      </c>
      <c r="BJ416" s="139">
        <v>0.28000000000000003</v>
      </c>
      <c r="BK416" s="139">
        <v>0.3</v>
      </c>
      <c r="BL416" s="44">
        <v>80239.039999999994</v>
      </c>
      <c r="BM416" s="60"/>
      <c r="BN416" s="140">
        <v>0.81</v>
      </c>
      <c r="BO416" s="140">
        <v>0.42</v>
      </c>
      <c r="BP416" s="140">
        <v>0.61</v>
      </c>
      <c r="BQ416" s="139">
        <v>48471.12</v>
      </c>
      <c r="BR416" s="60"/>
      <c r="BS416" s="140">
        <v>0.54</v>
      </c>
      <c r="BT416" s="140">
        <v>0.28000000000000003</v>
      </c>
      <c r="BU416" s="140">
        <v>0.3</v>
      </c>
      <c r="BV416" s="44">
        <v>121472.96000000001</v>
      </c>
      <c r="BW416" s="60"/>
      <c r="BX416" s="140">
        <v>0.54</v>
      </c>
      <c r="BY416" s="140">
        <v>0.28000000000000003</v>
      </c>
      <c r="BZ416" s="140">
        <v>0.3</v>
      </c>
      <c r="CA416" s="44">
        <v>104807.36</v>
      </c>
      <c r="CB416" s="60"/>
      <c r="CC416" s="140">
        <v>1.08</v>
      </c>
      <c r="CD416" s="140">
        <v>0.56000000000000005</v>
      </c>
      <c r="CE416" s="140">
        <v>0.92</v>
      </c>
      <c r="CF416" s="44">
        <v>80924.160000000003</v>
      </c>
      <c r="CG416" s="60"/>
      <c r="CH416" s="28">
        <v>3147929.1799999997</v>
      </c>
      <c r="CI416" s="60"/>
      <c r="CJ416" s="64">
        <v>3088701.2499999995</v>
      </c>
      <c r="CK416" s="124"/>
      <c r="CN416" s="151"/>
    </row>
    <row r="417" spans="1:92" x14ac:dyDescent="0.25">
      <c r="A417" s="116" t="s">
        <v>935</v>
      </c>
      <c r="B417" s="24" t="s">
        <v>936</v>
      </c>
      <c r="C417" s="27" t="s">
        <v>934</v>
      </c>
      <c r="D417" s="27" t="s">
        <v>120</v>
      </c>
      <c r="E417" s="139">
        <v>217.75</v>
      </c>
      <c r="F417" s="68"/>
      <c r="G417" s="139">
        <v>99.5</v>
      </c>
      <c r="H417" s="139">
        <v>117</v>
      </c>
      <c r="I417" s="139">
        <v>117</v>
      </c>
      <c r="J417" s="68">
        <v>410</v>
      </c>
      <c r="K417" s="139">
        <v>151.25</v>
      </c>
      <c r="L417" s="139">
        <v>150</v>
      </c>
      <c r="M417" s="139">
        <v>66.5</v>
      </c>
      <c r="N417" s="139">
        <v>0</v>
      </c>
      <c r="O417" s="60"/>
      <c r="P417" s="132">
        <v>52.852193995381057</v>
      </c>
      <c r="Q417" s="132">
        <v>46.647806004618943</v>
      </c>
      <c r="R417" s="132">
        <v>62.147806004618928</v>
      </c>
      <c r="S417" s="132">
        <v>54.852193995381072</v>
      </c>
      <c r="T417" s="132">
        <v>0</v>
      </c>
      <c r="U417" s="132">
        <v>0</v>
      </c>
      <c r="V417" s="126"/>
      <c r="W417" s="140">
        <v>5.85</v>
      </c>
      <c r="X417" s="140">
        <v>5.3</v>
      </c>
      <c r="Y417" s="140">
        <v>0</v>
      </c>
      <c r="Z417" s="139">
        <v>700944.75</v>
      </c>
      <c r="AA417" s="60"/>
      <c r="AB417" s="140">
        <v>2.23</v>
      </c>
      <c r="AC417" s="28">
        <v>140188.95000000001</v>
      </c>
      <c r="AE417" s="140">
        <v>0.75</v>
      </c>
      <c r="AF417" s="140">
        <v>0.33</v>
      </c>
      <c r="AG417" s="140">
        <v>0</v>
      </c>
      <c r="AH417" s="44">
        <v>67894.2</v>
      </c>
      <c r="AI417" s="60"/>
      <c r="AJ417" s="140">
        <v>0.33</v>
      </c>
      <c r="AK417" s="140">
        <v>0.14000000000000001</v>
      </c>
      <c r="AL417" s="140">
        <v>0</v>
      </c>
      <c r="AM417" s="44">
        <v>29546.55</v>
      </c>
      <c r="AO417" s="28">
        <v>15.209999999999999</v>
      </c>
      <c r="AP417" s="117">
        <v>4.3600000000000003</v>
      </c>
      <c r="AQ417" s="117">
        <v>1.54</v>
      </c>
      <c r="AR417" s="44">
        <v>24725.53</v>
      </c>
      <c r="AS417" s="60"/>
      <c r="AT417" s="71">
        <v>0.33</v>
      </c>
      <c r="AU417" s="71">
        <v>0.26</v>
      </c>
      <c r="AV417" s="71">
        <v>0</v>
      </c>
      <c r="AW417" s="44">
        <v>39751.25</v>
      </c>
      <c r="AX417" s="60"/>
      <c r="AY417" s="140">
        <v>0.2</v>
      </c>
      <c r="AZ417" s="140">
        <v>0.08</v>
      </c>
      <c r="BA417" s="140">
        <v>0</v>
      </c>
      <c r="BB417" s="28">
        <v>16441.88</v>
      </c>
      <c r="BC417" s="60"/>
      <c r="BD417" s="140">
        <v>0.67</v>
      </c>
      <c r="BE417" s="140">
        <v>0.28999999999999998</v>
      </c>
      <c r="BF417" s="140">
        <v>0</v>
      </c>
      <c r="BG417" s="44">
        <v>25289.279999999999</v>
      </c>
      <c r="BH417" s="60"/>
      <c r="BI417" s="139">
        <v>0.33</v>
      </c>
      <c r="BJ417" s="139">
        <v>0.14000000000000001</v>
      </c>
      <c r="BK417" s="139">
        <v>0</v>
      </c>
      <c r="BL417" s="44">
        <v>33671.74</v>
      </c>
      <c r="BM417" s="60"/>
      <c r="BN417" s="140">
        <v>0.5</v>
      </c>
      <c r="BO417" s="140">
        <v>0.22</v>
      </c>
      <c r="BP417" s="140">
        <v>0</v>
      </c>
      <c r="BQ417" s="139">
        <v>18966.96</v>
      </c>
      <c r="BR417" s="60"/>
      <c r="BS417" s="140">
        <v>0.33</v>
      </c>
      <c r="BT417" s="140">
        <v>0.14000000000000001</v>
      </c>
      <c r="BU417" s="140">
        <v>0</v>
      </c>
      <c r="BV417" s="44">
        <v>50975.26</v>
      </c>
      <c r="BW417" s="60"/>
      <c r="BX417" s="140">
        <v>0.33</v>
      </c>
      <c r="BY417" s="140">
        <v>0.14000000000000001</v>
      </c>
      <c r="BZ417" s="140">
        <v>0</v>
      </c>
      <c r="CA417" s="44">
        <v>43981.66</v>
      </c>
      <c r="CB417" s="60"/>
      <c r="CC417" s="140">
        <v>0.67</v>
      </c>
      <c r="CD417" s="140">
        <v>0.28999999999999998</v>
      </c>
      <c r="CE417" s="140">
        <v>0</v>
      </c>
      <c r="CF417" s="44">
        <v>30346.560000000001</v>
      </c>
      <c r="CG417" s="60"/>
      <c r="CH417" s="28">
        <v>1222724.57</v>
      </c>
      <c r="CI417" s="60"/>
      <c r="CJ417" s="64">
        <v>1197999.04</v>
      </c>
      <c r="CK417" s="124"/>
      <c r="CN417" s="151"/>
    </row>
    <row r="418" spans="1:92" x14ac:dyDescent="0.25">
      <c r="A418" s="116" t="s">
        <v>937</v>
      </c>
      <c r="B418" s="24" t="s">
        <v>938</v>
      </c>
      <c r="C418" s="27" t="s">
        <v>934</v>
      </c>
      <c r="D418" s="27" t="s">
        <v>120</v>
      </c>
      <c r="E418" s="139">
        <v>59.37</v>
      </c>
      <c r="F418" s="68"/>
      <c r="G418" s="139">
        <v>26.32</v>
      </c>
      <c r="H418" s="139">
        <v>32.64</v>
      </c>
      <c r="I418" s="139">
        <v>32.64</v>
      </c>
      <c r="J418" s="68">
        <v>411</v>
      </c>
      <c r="K418" s="139">
        <v>41.22</v>
      </c>
      <c r="L418" s="139">
        <v>40.81</v>
      </c>
      <c r="M418" s="139">
        <v>18.149999999999999</v>
      </c>
      <c r="N418" s="139">
        <v>0</v>
      </c>
      <c r="O418" s="60"/>
      <c r="P418" s="132">
        <v>19.195386702849387</v>
      </c>
      <c r="Q418" s="132">
        <v>7.1246132971506135</v>
      </c>
      <c r="R418" s="132">
        <v>23.80461329715061</v>
      </c>
      <c r="S418" s="132">
        <v>8.8353867028493909</v>
      </c>
      <c r="T418" s="132">
        <v>0</v>
      </c>
      <c r="U418" s="132">
        <v>0</v>
      </c>
      <c r="V418" s="126"/>
      <c r="W418" s="140">
        <v>1.63</v>
      </c>
      <c r="X418" s="140">
        <v>1.54</v>
      </c>
      <c r="Y418" s="140">
        <v>0</v>
      </c>
      <c r="Z418" s="139">
        <v>199282.05</v>
      </c>
      <c r="AA418" s="60"/>
      <c r="AB418" s="140">
        <v>0.63</v>
      </c>
      <c r="AC418" s="28">
        <v>39856.410000000003</v>
      </c>
      <c r="AE418" s="140">
        <v>0.2</v>
      </c>
      <c r="AF418" s="140">
        <v>0.09</v>
      </c>
      <c r="AG418" s="140">
        <v>0</v>
      </c>
      <c r="AH418" s="44">
        <v>18230.849999999999</v>
      </c>
      <c r="AI418" s="60"/>
      <c r="AJ418" s="140">
        <v>0.09</v>
      </c>
      <c r="AK418" s="140">
        <v>0.04</v>
      </c>
      <c r="AL418" s="140">
        <v>0</v>
      </c>
      <c r="AM418" s="44">
        <v>8172.45</v>
      </c>
      <c r="AO418" s="28">
        <v>4.2899999999999991</v>
      </c>
      <c r="AP418" s="117">
        <v>1.46</v>
      </c>
      <c r="AQ418" s="117">
        <v>0.42</v>
      </c>
      <c r="AR418" s="44">
        <v>7248.89</v>
      </c>
      <c r="AS418" s="60"/>
      <c r="AT418" s="71">
        <v>0.09</v>
      </c>
      <c r="AU418" s="71">
        <v>7.0000000000000007E-2</v>
      </c>
      <c r="AV418" s="71">
        <v>0</v>
      </c>
      <c r="AW418" s="44">
        <v>10780</v>
      </c>
      <c r="AX418" s="60"/>
      <c r="AY418" s="140">
        <v>0.05</v>
      </c>
      <c r="AZ418" s="140">
        <v>0.02</v>
      </c>
      <c r="BA418" s="140">
        <v>0</v>
      </c>
      <c r="BB418" s="28">
        <v>4110.47</v>
      </c>
      <c r="BC418" s="60"/>
      <c r="BD418" s="140">
        <v>0.18</v>
      </c>
      <c r="BE418" s="140">
        <v>0.08</v>
      </c>
      <c r="BF418" s="140">
        <v>0</v>
      </c>
      <c r="BG418" s="44">
        <v>6849.18</v>
      </c>
      <c r="BH418" s="60"/>
      <c r="BI418" s="139">
        <v>0.09</v>
      </c>
      <c r="BJ418" s="139">
        <v>0.04</v>
      </c>
      <c r="BK418" s="139">
        <v>0</v>
      </c>
      <c r="BL418" s="44">
        <v>9313.4599999999991</v>
      </c>
      <c r="BM418" s="60"/>
      <c r="BN418" s="140">
        <v>0.13</v>
      </c>
      <c r="BO418" s="140">
        <v>0.06</v>
      </c>
      <c r="BP418" s="140">
        <v>0</v>
      </c>
      <c r="BQ418" s="139">
        <v>5005.17</v>
      </c>
      <c r="BR418" s="60"/>
      <c r="BS418" s="140">
        <v>0.09</v>
      </c>
      <c r="BT418" s="140">
        <v>0.04</v>
      </c>
      <c r="BU418" s="140">
        <v>0</v>
      </c>
      <c r="BV418" s="44">
        <v>14099.54</v>
      </c>
      <c r="BW418" s="60"/>
      <c r="BX418" s="140">
        <v>0.09</v>
      </c>
      <c r="BY418" s="140">
        <v>0.04</v>
      </c>
      <c r="BZ418" s="140">
        <v>0</v>
      </c>
      <c r="CA418" s="44">
        <v>12165.14</v>
      </c>
      <c r="CB418" s="60"/>
      <c r="CC418" s="140">
        <v>0.18</v>
      </c>
      <c r="CD418" s="140">
        <v>0.08</v>
      </c>
      <c r="CE418" s="140">
        <v>0</v>
      </c>
      <c r="CF418" s="44">
        <v>8218.86</v>
      </c>
      <c r="CG418" s="60"/>
      <c r="CH418" s="28">
        <v>343332.47</v>
      </c>
      <c r="CI418" s="60"/>
      <c r="CJ418" s="64">
        <v>336083.57999999996</v>
      </c>
      <c r="CK418" s="124"/>
      <c r="CN418" s="151"/>
    </row>
    <row r="419" spans="1:92" x14ac:dyDescent="0.25">
      <c r="A419" s="116" t="s">
        <v>939</v>
      </c>
      <c r="B419" s="24" t="s">
        <v>940</v>
      </c>
      <c r="C419" s="27" t="s">
        <v>934</v>
      </c>
      <c r="D419" s="27" t="s">
        <v>120</v>
      </c>
      <c r="E419" s="139">
        <v>393.37</v>
      </c>
      <c r="F419" s="68"/>
      <c r="G419" s="139">
        <v>161.64999999999998</v>
      </c>
      <c r="H419" s="139">
        <v>228.13999999999996</v>
      </c>
      <c r="I419" s="139">
        <v>228.13999999999996</v>
      </c>
      <c r="J419" s="68">
        <v>412</v>
      </c>
      <c r="K419" s="139">
        <v>256.72000000000003</v>
      </c>
      <c r="L419" s="139">
        <v>253.13999999999996</v>
      </c>
      <c r="M419" s="139">
        <v>136.64999999999998</v>
      </c>
      <c r="N419" s="139">
        <v>0</v>
      </c>
      <c r="O419" s="60"/>
      <c r="P419" s="132">
        <v>81.697965571205003</v>
      </c>
      <c r="Q419" s="132">
        <v>79.952034428794974</v>
      </c>
      <c r="R419" s="132">
        <v>115.302034428795</v>
      </c>
      <c r="S419" s="132">
        <v>112.83796557120496</v>
      </c>
      <c r="T419" s="132">
        <v>0</v>
      </c>
      <c r="U419" s="132">
        <v>0</v>
      </c>
      <c r="V419" s="126"/>
      <c r="W419" s="140">
        <v>9.44</v>
      </c>
      <c r="X419" s="140">
        <v>10.27</v>
      </c>
      <c r="Y419" s="140">
        <v>0</v>
      </c>
      <c r="Z419" s="139">
        <v>1239069.1499999999</v>
      </c>
      <c r="AA419" s="60"/>
      <c r="AB419" s="140">
        <v>3.94</v>
      </c>
      <c r="AC419" s="28">
        <v>247813.83</v>
      </c>
      <c r="AE419" s="140">
        <v>1.28</v>
      </c>
      <c r="AF419" s="140">
        <v>0.68</v>
      </c>
      <c r="AG419" s="140">
        <v>0</v>
      </c>
      <c r="AH419" s="44">
        <v>123215.4</v>
      </c>
      <c r="AI419" s="60"/>
      <c r="AJ419" s="140">
        <v>0.56999999999999995</v>
      </c>
      <c r="AK419" s="140">
        <v>0.3</v>
      </c>
      <c r="AL419" s="140">
        <v>0</v>
      </c>
      <c r="AM419" s="44">
        <v>54692.55</v>
      </c>
      <c r="AO419" s="28">
        <v>27.000000000000004</v>
      </c>
      <c r="AP419" s="117">
        <v>7.85</v>
      </c>
      <c r="AQ419" s="117">
        <v>2.78</v>
      </c>
      <c r="AR419" s="44">
        <v>44049.3</v>
      </c>
      <c r="AS419" s="60"/>
      <c r="AT419" s="71">
        <v>0.56999999999999995</v>
      </c>
      <c r="AU419" s="71">
        <v>0.54</v>
      </c>
      <c r="AV419" s="71">
        <v>0</v>
      </c>
      <c r="AW419" s="44">
        <v>74786.25</v>
      </c>
      <c r="AX419" s="60"/>
      <c r="AY419" s="140">
        <v>0.34</v>
      </c>
      <c r="AZ419" s="140">
        <v>0.18</v>
      </c>
      <c r="BA419" s="140">
        <v>0</v>
      </c>
      <c r="BB419" s="28">
        <v>30534.92</v>
      </c>
      <c r="BC419" s="60"/>
      <c r="BD419" s="140">
        <v>1.1399999999999999</v>
      </c>
      <c r="BE419" s="140">
        <v>0.6</v>
      </c>
      <c r="BF419" s="140">
        <v>0</v>
      </c>
      <c r="BG419" s="44">
        <v>45836.82</v>
      </c>
      <c r="BH419" s="60"/>
      <c r="BI419" s="139">
        <v>0.56999999999999995</v>
      </c>
      <c r="BJ419" s="139">
        <v>0.3</v>
      </c>
      <c r="BK419" s="139">
        <v>0</v>
      </c>
      <c r="BL419" s="44">
        <v>62328.54</v>
      </c>
      <c r="BM419" s="60"/>
      <c r="BN419" s="140">
        <v>0.85</v>
      </c>
      <c r="BO419" s="140">
        <v>0.45</v>
      </c>
      <c r="BP419" s="140">
        <v>0</v>
      </c>
      <c r="BQ419" s="139">
        <v>34245.9</v>
      </c>
      <c r="BR419" s="60"/>
      <c r="BS419" s="140">
        <v>0.56999999999999995</v>
      </c>
      <c r="BT419" s="140">
        <v>0.3</v>
      </c>
      <c r="BU419" s="140">
        <v>0</v>
      </c>
      <c r="BV419" s="44">
        <v>94358.46</v>
      </c>
      <c r="BW419" s="60"/>
      <c r="BX419" s="140">
        <v>0.56999999999999995</v>
      </c>
      <c r="BY419" s="140">
        <v>0.3</v>
      </c>
      <c r="BZ419" s="140">
        <v>0</v>
      </c>
      <c r="CA419" s="44">
        <v>81412.86</v>
      </c>
      <c r="CB419" s="60"/>
      <c r="CC419" s="140">
        <v>1.1399999999999999</v>
      </c>
      <c r="CD419" s="140">
        <v>0.6</v>
      </c>
      <c r="CE419" s="140">
        <v>0</v>
      </c>
      <c r="CF419" s="44">
        <v>55003.14</v>
      </c>
      <c r="CG419" s="60"/>
      <c r="CH419" s="28">
        <v>2187347.12</v>
      </c>
      <c r="CI419" s="60"/>
      <c r="CJ419" s="64">
        <v>2143297.8200000003</v>
      </c>
      <c r="CK419" s="124"/>
      <c r="CN419" s="151"/>
    </row>
    <row r="420" spans="1:92" x14ac:dyDescent="0.25">
      <c r="A420" s="116" t="s">
        <v>941</v>
      </c>
      <c r="B420" s="24" t="s">
        <v>942</v>
      </c>
      <c r="C420" s="27" t="s">
        <v>934</v>
      </c>
      <c r="D420" s="27" t="s">
        <v>120</v>
      </c>
      <c r="E420" s="139">
        <v>103.71</v>
      </c>
      <c r="F420" s="68"/>
      <c r="G420" s="139">
        <v>45.489999999999995</v>
      </c>
      <c r="H420" s="139">
        <v>57.31</v>
      </c>
      <c r="I420" s="139">
        <v>57.31</v>
      </c>
      <c r="J420" s="68">
        <v>413</v>
      </c>
      <c r="K420" s="139">
        <v>67.72</v>
      </c>
      <c r="L420" s="139">
        <v>66.809999999999988</v>
      </c>
      <c r="M420" s="139">
        <v>35.99</v>
      </c>
      <c r="N420" s="139">
        <v>0</v>
      </c>
      <c r="O420" s="60"/>
      <c r="P420" s="132">
        <v>24.780544747081713</v>
      </c>
      <c r="Q420" s="132">
        <v>20.709455252918282</v>
      </c>
      <c r="R420" s="132">
        <v>31.219455252918294</v>
      </c>
      <c r="S420" s="132">
        <v>26.090544747081708</v>
      </c>
      <c r="T420" s="132">
        <v>0</v>
      </c>
      <c r="U420" s="132">
        <v>0</v>
      </c>
      <c r="V420" s="126"/>
      <c r="W420" s="140">
        <v>2.68</v>
      </c>
      <c r="X420" s="140">
        <v>2.6</v>
      </c>
      <c r="Y420" s="140">
        <v>0</v>
      </c>
      <c r="Z420" s="139">
        <v>331927.2</v>
      </c>
      <c r="AA420" s="60"/>
      <c r="AB420" s="140">
        <v>1.05</v>
      </c>
      <c r="AC420" s="28">
        <v>66385.440000000002</v>
      </c>
      <c r="AE420" s="140">
        <v>0.33</v>
      </c>
      <c r="AF420" s="140">
        <v>0.17</v>
      </c>
      <c r="AG420" s="140">
        <v>0</v>
      </c>
      <c r="AH420" s="44">
        <v>31432.5</v>
      </c>
      <c r="AI420" s="60"/>
      <c r="AJ420" s="140">
        <v>0.15</v>
      </c>
      <c r="AK420" s="140">
        <v>7.0000000000000007E-2</v>
      </c>
      <c r="AL420" s="140">
        <v>0</v>
      </c>
      <c r="AM420" s="44">
        <v>13830.3</v>
      </c>
      <c r="AO420" s="28">
        <v>7.1800000000000006</v>
      </c>
      <c r="AP420" s="117">
        <v>2.09</v>
      </c>
      <c r="AQ420" s="117">
        <v>0.73</v>
      </c>
      <c r="AR420" s="44">
        <v>11712.35</v>
      </c>
      <c r="AS420" s="60"/>
      <c r="AT420" s="71">
        <v>0.15</v>
      </c>
      <c r="AU420" s="71">
        <v>0.14000000000000001</v>
      </c>
      <c r="AV420" s="71">
        <v>0</v>
      </c>
      <c r="AW420" s="44">
        <v>19538.75</v>
      </c>
      <c r="AX420" s="60"/>
      <c r="AY420" s="140">
        <v>0.09</v>
      </c>
      <c r="AZ420" s="140">
        <v>0.04</v>
      </c>
      <c r="BA420" s="140">
        <v>0</v>
      </c>
      <c r="BB420" s="28">
        <v>7633.73</v>
      </c>
      <c r="BC420" s="60"/>
      <c r="BD420" s="140">
        <v>0.3</v>
      </c>
      <c r="BE420" s="140">
        <v>0.15</v>
      </c>
      <c r="BF420" s="140">
        <v>0</v>
      </c>
      <c r="BG420" s="44">
        <v>11854.35</v>
      </c>
      <c r="BH420" s="60"/>
      <c r="BI420" s="139">
        <v>0.15</v>
      </c>
      <c r="BJ420" s="139">
        <v>7.0000000000000007E-2</v>
      </c>
      <c r="BK420" s="139">
        <v>0</v>
      </c>
      <c r="BL420" s="44">
        <v>15761.24</v>
      </c>
      <c r="BM420" s="60"/>
      <c r="BN420" s="140">
        <v>0.22</v>
      </c>
      <c r="BO420" s="140">
        <v>0.11</v>
      </c>
      <c r="BP420" s="140">
        <v>0</v>
      </c>
      <c r="BQ420" s="139">
        <v>8693.19</v>
      </c>
      <c r="BR420" s="60"/>
      <c r="BS420" s="140">
        <v>0.15</v>
      </c>
      <c r="BT420" s="140">
        <v>7.0000000000000007E-2</v>
      </c>
      <c r="BU420" s="140">
        <v>0</v>
      </c>
      <c r="BV420" s="44">
        <v>23860.76</v>
      </c>
      <c r="BW420" s="60"/>
      <c r="BX420" s="140">
        <v>0.15</v>
      </c>
      <c r="BY420" s="140">
        <v>7.0000000000000007E-2</v>
      </c>
      <c r="BZ420" s="140">
        <v>0</v>
      </c>
      <c r="CA420" s="44">
        <v>20587.16</v>
      </c>
      <c r="CB420" s="60"/>
      <c r="CC420" s="140">
        <v>0.3</v>
      </c>
      <c r="CD420" s="140">
        <v>0.15</v>
      </c>
      <c r="CE420" s="140">
        <v>0</v>
      </c>
      <c r="CF420" s="44">
        <v>14224.95</v>
      </c>
      <c r="CG420" s="60"/>
      <c r="CH420" s="28">
        <v>577441.92000000004</v>
      </c>
      <c r="CI420" s="60"/>
      <c r="CJ420" s="64">
        <v>565729.57000000007</v>
      </c>
      <c r="CK420" s="124"/>
      <c r="CN420" s="151"/>
    </row>
    <row r="421" spans="1:92" x14ac:dyDescent="0.25">
      <c r="A421" s="116" t="s">
        <v>943</v>
      </c>
      <c r="B421" s="24" t="s">
        <v>944</v>
      </c>
      <c r="C421" s="27" t="s">
        <v>934</v>
      </c>
      <c r="D421" s="27" t="s">
        <v>131</v>
      </c>
      <c r="E421" s="139">
        <v>381</v>
      </c>
      <c r="F421" s="68"/>
      <c r="G421" s="139">
        <v>0</v>
      </c>
      <c r="H421" s="139">
        <v>0</v>
      </c>
      <c r="I421" s="139">
        <v>381</v>
      </c>
      <c r="J421" s="68">
        <v>414</v>
      </c>
      <c r="K421" s="139">
        <v>0</v>
      </c>
      <c r="L421" s="139">
        <v>0</v>
      </c>
      <c r="M421" s="139">
        <v>0</v>
      </c>
      <c r="N421" s="139">
        <v>381</v>
      </c>
      <c r="O421" s="60"/>
      <c r="P421" s="132">
        <v>0</v>
      </c>
      <c r="Q421" s="132">
        <v>0</v>
      </c>
      <c r="R421" s="132">
        <v>0</v>
      </c>
      <c r="S421" s="132">
        <v>0</v>
      </c>
      <c r="T421" s="132">
        <v>155</v>
      </c>
      <c r="U421" s="132">
        <v>226</v>
      </c>
      <c r="V421" s="126"/>
      <c r="W421" s="140">
        <v>0</v>
      </c>
      <c r="X421" s="140">
        <v>0</v>
      </c>
      <c r="Y421" s="140">
        <v>16.79</v>
      </c>
      <c r="Z421" s="139">
        <v>1211667.1399999999</v>
      </c>
      <c r="AA421" s="60"/>
      <c r="AB421" s="140">
        <v>5.59</v>
      </c>
      <c r="AC421" s="28">
        <v>403848.65</v>
      </c>
      <c r="AE421" s="140">
        <v>0</v>
      </c>
      <c r="AF421" s="140">
        <v>0</v>
      </c>
      <c r="AG421" s="140">
        <v>1.9</v>
      </c>
      <c r="AH421" s="44">
        <v>137115.4</v>
      </c>
      <c r="AI421" s="60"/>
      <c r="AJ421" s="140">
        <v>0</v>
      </c>
      <c r="AK421" s="140">
        <v>0</v>
      </c>
      <c r="AL421" s="140">
        <v>0.63</v>
      </c>
      <c r="AM421" s="44">
        <v>45464.58</v>
      </c>
      <c r="AO421" s="28">
        <v>25.409999999999997</v>
      </c>
      <c r="AP421" s="117">
        <v>6.57</v>
      </c>
      <c r="AQ421" s="117">
        <v>2.7</v>
      </c>
      <c r="AR421" s="44">
        <v>40494.6</v>
      </c>
      <c r="AS421" s="60"/>
      <c r="AT421" s="71">
        <v>0</v>
      </c>
      <c r="AU421" s="71">
        <v>0</v>
      </c>
      <c r="AV421" s="71">
        <v>1.52</v>
      </c>
      <c r="AW421" s="44">
        <v>119190.8</v>
      </c>
      <c r="AX421" s="60"/>
      <c r="AY421" s="140">
        <v>0</v>
      </c>
      <c r="AZ421" s="140">
        <v>0</v>
      </c>
      <c r="BA421" s="140">
        <v>0.5</v>
      </c>
      <c r="BB421" s="28">
        <v>29360.5</v>
      </c>
      <c r="BC421" s="60"/>
      <c r="BD421" s="140">
        <v>0</v>
      </c>
      <c r="BE421" s="140">
        <v>0</v>
      </c>
      <c r="BF421" s="140">
        <v>1.9</v>
      </c>
      <c r="BG421" s="44">
        <v>50051.7</v>
      </c>
      <c r="BH421" s="60"/>
      <c r="BI421" s="139">
        <v>0</v>
      </c>
      <c r="BJ421" s="139">
        <v>0</v>
      </c>
      <c r="BK421" s="139">
        <v>0.63</v>
      </c>
      <c r="BL421" s="44">
        <v>45134.46</v>
      </c>
      <c r="BM421" s="60"/>
      <c r="BN421" s="140">
        <v>0</v>
      </c>
      <c r="BO421" s="140">
        <v>0</v>
      </c>
      <c r="BP421" s="140">
        <v>1.27</v>
      </c>
      <c r="BQ421" s="139">
        <v>33455.61</v>
      </c>
      <c r="BR421" s="60"/>
      <c r="BS421" s="140">
        <v>0</v>
      </c>
      <c r="BT421" s="140">
        <v>0</v>
      </c>
      <c r="BU421" s="140">
        <v>0.63</v>
      </c>
      <c r="BV421" s="44">
        <v>68328.539999999994</v>
      </c>
      <c r="BW421" s="60"/>
      <c r="BX421" s="140">
        <v>0</v>
      </c>
      <c r="BY421" s="140">
        <v>0</v>
      </c>
      <c r="BZ421" s="140">
        <v>0.63</v>
      </c>
      <c r="CA421" s="44">
        <v>58954.14</v>
      </c>
      <c r="CB421" s="60"/>
      <c r="CC421" s="140">
        <v>0</v>
      </c>
      <c r="CD421" s="140">
        <v>0</v>
      </c>
      <c r="CE421" s="140">
        <v>1.9</v>
      </c>
      <c r="CF421" s="44">
        <v>60060.9</v>
      </c>
      <c r="CG421" s="60"/>
      <c r="CH421" s="28">
        <v>2303127.0199999996</v>
      </c>
      <c r="CI421" s="60"/>
      <c r="CJ421" s="64">
        <v>2262632.4199999995</v>
      </c>
      <c r="CK421" s="124"/>
      <c r="CN421" s="151"/>
    </row>
    <row r="422" spans="1:92" x14ac:dyDescent="0.25">
      <c r="A422" s="116" t="s">
        <v>945</v>
      </c>
      <c r="B422" s="24" t="s">
        <v>946</v>
      </c>
      <c r="C422" s="27" t="s">
        <v>947</v>
      </c>
      <c r="D422" s="27" t="s">
        <v>12</v>
      </c>
      <c r="E422" s="139">
        <v>2035.79</v>
      </c>
      <c r="F422" s="68"/>
      <c r="G422" s="139">
        <v>638.16000000000008</v>
      </c>
      <c r="H422" s="139">
        <v>805.31000000000006</v>
      </c>
      <c r="I422" s="139">
        <v>1386.63</v>
      </c>
      <c r="J422" s="68">
        <v>415</v>
      </c>
      <c r="K422" s="139">
        <v>973.98</v>
      </c>
      <c r="L422" s="139">
        <v>962.98</v>
      </c>
      <c r="M422" s="139">
        <v>480.49</v>
      </c>
      <c r="N422" s="139">
        <v>581.32000000000005</v>
      </c>
      <c r="O422" s="60"/>
      <c r="P422" s="132">
        <v>357.72183782021841</v>
      </c>
      <c r="Q422" s="132">
        <v>280.43816217978167</v>
      </c>
      <c r="R422" s="132">
        <v>451.41809767926549</v>
      </c>
      <c r="S422" s="132">
        <v>353.89190232073457</v>
      </c>
      <c r="T422" s="132">
        <v>325.8600645005161</v>
      </c>
      <c r="U422" s="132">
        <v>255.45993549948395</v>
      </c>
      <c r="V422" s="126"/>
      <c r="W422" s="140">
        <v>37.869999999999997</v>
      </c>
      <c r="X422" s="140">
        <v>36.72</v>
      </c>
      <c r="Y422" s="140">
        <v>26.51</v>
      </c>
      <c r="Z422" s="139">
        <v>6602221.0099999998</v>
      </c>
      <c r="AA422" s="60"/>
      <c r="AB422" s="140">
        <v>23.75</v>
      </c>
      <c r="AC422" s="28">
        <v>1575463.18</v>
      </c>
      <c r="AE422" s="140">
        <v>4.8600000000000003</v>
      </c>
      <c r="AF422" s="140">
        <v>2.4</v>
      </c>
      <c r="AG422" s="140">
        <v>2.9</v>
      </c>
      <c r="AH422" s="44">
        <v>665681.30000000005</v>
      </c>
      <c r="AI422" s="60"/>
      <c r="AJ422" s="140">
        <v>2.16</v>
      </c>
      <c r="AK422" s="140">
        <v>1.06</v>
      </c>
      <c r="AL422" s="140">
        <v>0.96</v>
      </c>
      <c r="AM422" s="44">
        <v>271704.65999999997</v>
      </c>
      <c r="AO422" s="28">
        <v>141.89000000000001</v>
      </c>
      <c r="AP422" s="117">
        <v>42.41</v>
      </c>
      <c r="AQ422" s="117">
        <v>14.43</v>
      </c>
      <c r="AR422" s="44">
        <v>232816.46</v>
      </c>
      <c r="AS422" s="60"/>
      <c r="AT422" s="71">
        <v>2.16</v>
      </c>
      <c r="AU422" s="71">
        <v>1.92</v>
      </c>
      <c r="AV422" s="71">
        <v>2.3199999999999998</v>
      </c>
      <c r="AW422" s="44">
        <v>456812.79999999999</v>
      </c>
      <c r="AX422" s="60"/>
      <c r="AY422" s="140">
        <v>1.29</v>
      </c>
      <c r="AZ422" s="140">
        <v>0.64</v>
      </c>
      <c r="BA422" s="140">
        <v>0.77</v>
      </c>
      <c r="BB422" s="28">
        <v>158546.70000000001</v>
      </c>
      <c r="BC422" s="60"/>
      <c r="BD422" s="140">
        <v>4.32</v>
      </c>
      <c r="BE422" s="140">
        <v>2.13</v>
      </c>
      <c r="BF422" s="140">
        <v>2.9</v>
      </c>
      <c r="BG422" s="44">
        <v>246307.05</v>
      </c>
      <c r="BH422" s="60"/>
      <c r="BI422" s="139">
        <v>2.16</v>
      </c>
      <c r="BJ422" s="139">
        <v>1.06</v>
      </c>
      <c r="BK422" s="139">
        <v>0.96</v>
      </c>
      <c r="BL422" s="44">
        <v>299463.56</v>
      </c>
      <c r="BM422" s="60"/>
      <c r="BN422" s="140">
        <v>3.24</v>
      </c>
      <c r="BO422" s="140">
        <v>1.6</v>
      </c>
      <c r="BP422" s="140">
        <v>1.93</v>
      </c>
      <c r="BQ422" s="139">
        <v>178342.11</v>
      </c>
      <c r="BR422" s="60"/>
      <c r="BS422" s="140">
        <v>2.16</v>
      </c>
      <c r="BT422" s="140">
        <v>1.06</v>
      </c>
      <c r="BU422" s="140">
        <v>0.96</v>
      </c>
      <c r="BV422" s="44">
        <v>453354.44</v>
      </c>
      <c r="BW422" s="60"/>
      <c r="BX422" s="140">
        <v>2.16</v>
      </c>
      <c r="BY422" s="140">
        <v>1.06</v>
      </c>
      <c r="BZ422" s="140">
        <v>0.96</v>
      </c>
      <c r="CA422" s="44">
        <v>391156.04</v>
      </c>
      <c r="CB422" s="60"/>
      <c r="CC422" s="140">
        <v>4.32</v>
      </c>
      <c r="CD422" s="140">
        <v>2.13</v>
      </c>
      <c r="CE422" s="140">
        <v>2.9</v>
      </c>
      <c r="CF422" s="44">
        <v>295562.84999999998</v>
      </c>
      <c r="CG422" s="60"/>
      <c r="CH422" s="28">
        <v>11827432.16</v>
      </c>
      <c r="CI422" s="60"/>
      <c r="CJ422" s="64">
        <v>11594615.699999999</v>
      </c>
      <c r="CK422" s="124"/>
      <c r="CN422" s="151"/>
    </row>
    <row r="423" spans="1:92" x14ac:dyDescent="0.25">
      <c r="A423" s="116" t="s">
        <v>948</v>
      </c>
      <c r="B423" s="24" t="s">
        <v>949</v>
      </c>
      <c r="C423" s="27" t="s">
        <v>947</v>
      </c>
      <c r="D423" s="27" t="s">
        <v>12</v>
      </c>
      <c r="E423" s="139">
        <v>243.69</v>
      </c>
      <c r="F423" s="68"/>
      <c r="G423" s="139">
        <v>72.97999999999999</v>
      </c>
      <c r="H423" s="139">
        <v>99.649999999999991</v>
      </c>
      <c r="I423" s="139">
        <v>169.79999999999998</v>
      </c>
      <c r="J423" s="68">
        <v>416</v>
      </c>
      <c r="K423" s="139">
        <v>111.55</v>
      </c>
      <c r="L423" s="139">
        <v>110.63999999999999</v>
      </c>
      <c r="M423" s="139">
        <v>61.989999999999995</v>
      </c>
      <c r="N423" s="139">
        <v>70.149999999999991</v>
      </c>
      <c r="O423" s="60"/>
      <c r="P423" s="132">
        <v>40.779581514128012</v>
      </c>
      <c r="Q423" s="132">
        <v>32.200418485871978</v>
      </c>
      <c r="R423" s="132">
        <v>55.682177279841831</v>
      </c>
      <c r="S423" s="132">
        <v>43.967822720158161</v>
      </c>
      <c r="T423" s="132">
        <v>39.198241206030147</v>
      </c>
      <c r="U423" s="132">
        <v>30.951758793969844</v>
      </c>
      <c r="V423" s="126"/>
      <c r="W423" s="140">
        <v>4.32</v>
      </c>
      <c r="X423" s="140">
        <v>4.54</v>
      </c>
      <c r="Y423" s="140">
        <v>3.19</v>
      </c>
      <c r="Z423" s="139">
        <v>787193.44</v>
      </c>
      <c r="AA423" s="60"/>
      <c r="AB423" s="140">
        <v>2.83</v>
      </c>
      <c r="AC423" s="28">
        <v>188125.61</v>
      </c>
      <c r="AE423" s="140">
        <v>0.55000000000000004</v>
      </c>
      <c r="AF423" s="140">
        <v>0.3</v>
      </c>
      <c r="AG423" s="140">
        <v>0.35</v>
      </c>
      <c r="AH423" s="44">
        <v>78693.350000000006</v>
      </c>
      <c r="AI423" s="60"/>
      <c r="AJ423" s="140">
        <v>0.24</v>
      </c>
      <c r="AK423" s="140">
        <v>0.13</v>
      </c>
      <c r="AL423" s="140">
        <v>0.11</v>
      </c>
      <c r="AM423" s="44">
        <v>31198.31</v>
      </c>
      <c r="AO423" s="28">
        <v>16.869999999999997</v>
      </c>
      <c r="AP423" s="117">
        <v>5.0599999999999996</v>
      </c>
      <c r="AQ423" s="117">
        <v>1.72</v>
      </c>
      <c r="AR423" s="44">
        <v>27704.46</v>
      </c>
      <c r="AS423" s="60"/>
      <c r="AT423" s="71">
        <v>0.24</v>
      </c>
      <c r="AU423" s="71">
        <v>0.24</v>
      </c>
      <c r="AV423" s="71">
        <v>0.28000000000000003</v>
      </c>
      <c r="AW423" s="44">
        <v>54296.2</v>
      </c>
      <c r="AX423" s="60"/>
      <c r="AY423" s="140">
        <v>0.14000000000000001</v>
      </c>
      <c r="AZ423" s="140">
        <v>0.08</v>
      </c>
      <c r="BA423" s="140">
        <v>0.09</v>
      </c>
      <c r="BB423" s="28">
        <v>18203.509999999998</v>
      </c>
      <c r="BC423" s="60"/>
      <c r="BD423" s="140">
        <v>0.49</v>
      </c>
      <c r="BE423" s="140">
        <v>0.27</v>
      </c>
      <c r="BF423" s="140">
        <v>0.35</v>
      </c>
      <c r="BG423" s="44">
        <v>29240.73</v>
      </c>
      <c r="BH423" s="60"/>
      <c r="BI423" s="139">
        <v>0.24</v>
      </c>
      <c r="BJ423" s="139">
        <v>0.13</v>
      </c>
      <c r="BK423" s="139">
        <v>0.11</v>
      </c>
      <c r="BL423" s="44">
        <v>34388.160000000003</v>
      </c>
      <c r="BM423" s="60"/>
      <c r="BN423" s="140">
        <v>0.37</v>
      </c>
      <c r="BO423" s="140">
        <v>0.2</v>
      </c>
      <c r="BP423" s="140">
        <v>0.23</v>
      </c>
      <c r="BQ423" s="139">
        <v>21074.400000000001</v>
      </c>
      <c r="BR423" s="60"/>
      <c r="BS423" s="140">
        <v>0.24</v>
      </c>
      <c r="BT423" s="140">
        <v>0.13</v>
      </c>
      <c r="BU423" s="140">
        <v>0.11</v>
      </c>
      <c r="BV423" s="44">
        <v>52059.839999999997</v>
      </c>
      <c r="BW423" s="60"/>
      <c r="BX423" s="140">
        <v>0.24</v>
      </c>
      <c r="BY423" s="140">
        <v>0.13</v>
      </c>
      <c r="BZ423" s="140">
        <v>0.11</v>
      </c>
      <c r="CA423" s="44">
        <v>44917.440000000002</v>
      </c>
      <c r="CB423" s="60"/>
      <c r="CC423" s="140">
        <v>0.49</v>
      </c>
      <c r="CD423" s="140">
        <v>0.27</v>
      </c>
      <c r="CE423" s="140">
        <v>0.35</v>
      </c>
      <c r="CF423" s="44">
        <v>35088.21</v>
      </c>
      <c r="CG423" s="60"/>
      <c r="CH423" s="28">
        <v>1402183.66</v>
      </c>
      <c r="CI423" s="60"/>
      <c r="CJ423" s="64">
        <v>1374479.2</v>
      </c>
      <c r="CK423" s="124"/>
      <c r="CN423" s="151"/>
    </row>
    <row r="424" spans="1:92" x14ac:dyDescent="0.25">
      <c r="A424" s="116" t="s">
        <v>950</v>
      </c>
      <c r="B424" s="24" t="s">
        <v>951</v>
      </c>
      <c r="C424" s="27" t="s">
        <v>952</v>
      </c>
      <c r="D424" s="27" t="s">
        <v>12</v>
      </c>
      <c r="E424" s="139">
        <v>1079.54</v>
      </c>
      <c r="F424" s="68"/>
      <c r="G424" s="139">
        <v>311.32</v>
      </c>
      <c r="H424" s="139">
        <v>408.31999999999994</v>
      </c>
      <c r="I424" s="139">
        <v>762.96999999999991</v>
      </c>
      <c r="J424" s="68">
        <v>417</v>
      </c>
      <c r="K424" s="139">
        <v>479.9</v>
      </c>
      <c r="L424" s="139">
        <v>474.65</v>
      </c>
      <c r="M424" s="139">
        <v>244.99</v>
      </c>
      <c r="N424" s="139">
        <v>354.65</v>
      </c>
      <c r="O424" s="60"/>
      <c r="P424" s="132">
        <v>176.48296083925197</v>
      </c>
      <c r="Q424" s="132">
        <v>134.83703916074802</v>
      </c>
      <c r="R424" s="132">
        <v>231.47090636606501</v>
      </c>
      <c r="S424" s="132">
        <v>176.84909363393493</v>
      </c>
      <c r="T424" s="132">
        <v>201.04613279468302</v>
      </c>
      <c r="U424" s="132">
        <v>153.60386720531696</v>
      </c>
      <c r="V424" s="126"/>
      <c r="W424" s="140">
        <v>18.5</v>
      </c>
      <c r="X424" s="140">
        <v>18.64</v>
      </c>
      <c r="Y424" s="140">
        <v>16.190000000000001</v>
      </c>
      <c r="Z424" s="139">
        <v>3503173.64</v>
      </c>
      <c r="AA424" s="60"/>
      <c r="AB424" s="140">
        <v>12.82</v>
      </c>
      <c r="AC424" s="28">
        <v>856378.12</v>
      </c>
      <c r="AE424" s="140">
        <v>2.39</v>
      </c>
      <c r="AF424" s="140">
        <v>1.22</v>
      </c>
      <c r="AG424" s="140">
        <v>1.77</v>
      </c>
      <c r="AH424" s="44">
        <v>354676.47</v>
      </c>
      <c r="AI424" s="60"/>
      <c r="AJ424" s="140">
        <v>1.06</v>
      </c>
      <c r="AK424" s="140">
        <v>0.54</v>
      </c>
      <c r="AL424" s="140">
        <v>0.59</v>
      </c>
      <c r="AM424" s="44">
        <v>143161.94</v>
      </c>
      <c r="AO424" s="28">
        <v>75.14</v>
      </c>
      <c r="AP424" s="117">
        <v>22.660000000000004</v>
      </c>
      <c r="AQ424" s="117">
        <v>7.65</v>
      </c>
      <c r="AR424" s="44">
        <v>123541.97</v>
      </c>
      <c r="AS424" s="60"/>
      <c r="AT424" s="71">
        <v>1.06</v>
      </c>
      <c r="AU424" s="71">
        <v>0.97</v>
      </c>
      <c r="AV424" s="71">
        <v>1.41</v>
      </c>
      <c r="AW424" s="44">
        <v>247336.4</v>
      </c>
      <c r="AX424" s="60"/>
      <c r="AY424" s="140">
        <v>0.63</v>
      </c>
      <c r="AZ424" s="140">
        <v>0.32</v>
      </c>
      <c r="BA424" s="140">
        <v>0.47</v>
      </c>
      <c r="BB424" s="28">
        <v>83383.820000000007</v>
      </c>
      <c r="BC424" s="60"/>
      <c r="BD424" s="140">
        <v>2.13</v>
      </c>
      <c r="BE424" s="140">
        <v>1.08</v>
      </c>
      <c r="BF424" s="140">
        <v>1.77</v>
      </c>
      <c r="BG424" s="44">
        <v>131188.14000000001</v>
      </c>
      <c r="BH424" s="60"/>
      <c r="BI424" s="139">
        <v>1.06</v>
      </c>
      <c r="BJ424" s="139">
        <v>0.54</v>
      </c>
      <c r="BK424" s="139">
        <v>0.59</v>
      </c>
      <c r="BL424" s="44">
        <v>156895.98000000001</v>
      </c>
      <c r="BM424" s="60"/>
      <c r="BN424" s="140">
        <v>1.59</v>
      </c>
      <c r="BO424" s="140">
        <v>0.81</v>
      </c>
      <c r="BP424" s="140">
        <v>1.18</v>
      </c>
      <c r="BQ424" s="139">
        <v>94307.94</v>
      </c>
      <c r="BR424" s="60"/>
      <c r="BS424" s="140">
        <v>1.06</v>
      </c>
      <c r="BT424" s="140">
        <v>0.54</v>
      </c>
      <c r="BU424" s="140">
        <v>0.59</v>
      </c>
      <c r="BV424" s="44">
        <v>237523.02</v>
      </c>
      <c r="BW424" s="60"/>
      <c r="BX424" s="140">
        <v>1.06</v>
      </c>
      <c r="BY424" s="140">
        <v>0.54</v>
      </c>
      <c r="BZ424" s="140">
        <v>0.59</v>
      </c>
      <c r="CA424" s="44">
        <v>204935.82</v>
      </c>
      <c r="CB424" s="60"/>
      <c r="CC424" s="140">
        <v>2.13</v>
      </c>
      <c r="CD424" s="140">
        <v>1.08</v>
      </c>
      <c r="CE424" s="140">
        <v>1.77</v>
      </c>
      <c r="CF424" s="44">
        <v>157422.78</v>
      </c>
      <c r="CG424" s="60"/>
      <c r="CH424" s="28">
        <v>6293926.04</v>
      </c>
      <c r="CI424" s="60"/>
      <c r="CJ424" s="64">
        <v>6170384.0700000003</v>
      </c>
      <c r="CK424" s="124"/>
      <c r="CN424" s="151"/>
    </row>
    <row r="425" spans="1:92" x14ac:dyDescent="0.25">
      <c r="A425" s="116" t="s">
        <v>953</v>
      </c>
      <c r="B425" s="24" t="s">
        <v>954</v>
      </c>
      <c r="C425" s="27" t="s">
        <v>952</v>
      </c>
      <c r="D425" s="27" t="s">
        <v>12</v>
      </c>
      <c r="E425" s="139">
        <v>3831.8</v>
      </c>
      <c r="F425" s="68"/>
      <c r="G425" s="139">
        <v>1159.6500000000001</v>
      </c>
      <c r="H425" s="139">
        <v>1547.1599999999999</v>
      </c>
      <c r="I425" s="139">
        <v>2637.15</v>
      </c>
      <c r="J425" s="68">
        <v>418</v>
      </c>
      <c r="K425" s="139">
        <v>1816.98</v>
      </c>
      <c r="L425" s="139">
        <v>1781.98</v>
      </c>
      <c r="M425" s="139">
        <v>924.82999999999993</v>
      </c>
      <c r="N425" s="139">
        <v>1089.99</v>
      </c>
      <c r="O425" s="60"/>
      <c r="P425" s="132">
        <v>616.96507585335019</v>
      </c>
      <c r="Q425" s="132">
        <v>542.68492414664991</v>
      </c>
      <c r="R425" s="132">
        <v>823.13084702907702</v>
      </c>
      <c r="S425" s="132">
        <v>724.02915297092284</v>
      </c>
      <c r="T425" s="132">
        <v>579.90407711757268</v>
      </c>
      <c r="U425" s="132">
        <v>510.08592288242733</v>
      </c>
      <c r="V425" s="126"/>
      <c r="W425" s="140">
        <v>68.260000000000005</v>
      </c>
      <c r="X425" s="140">
        <v>70.11</v>
      </c>
      <c r="Y425" s="140">
        <v>49.39</v>
      </c>
      <c r="Z425" s="139">
        <v>12262908.789999999</v>
      </c>
      <c r="AA425" s="60"/>
      <c r="AB425" s="140">
        <v>44.13</v>
      </c>
      <c r="AC425" s="28">
        <v>2927700.11</v>
      </c>
      <c r="AE425" s="140">
        <v>9.08</v>
      </c>
      <c r="AF425" s="140">
        <v>4.62</v>
      </c>
      <c r="AG425" s="140">
        <v>5.44</v>
      </c>
      <c r="AH425" s="44">
        <v>1253833.54</v>
      </c>
      <c r="AI425" s="60"/>
      <c r="AJ425" s="140">
        <v>4.03</v>
      </c>
      <c r="AK425" s="140">
        <v>2.0499999999999998</v>
      </c>
      <c r="AL425" s="140">
        <v>1.81</v>
      </c>
      <c r="AM425" s="44">
        <v>512839.66</v>
      </c>
      <c r="AO425" s="28">
        <v>264.02000000000004</v>
      </c>
      <c r="AP425" s="117">
        <v>77.58</v>
      </c>
      <c r="AQ425" s="117">
        <v>27.17</v>
      </c>
      <c r="AR425" s="44">
        <v>431732.73</v>
      </c>
      <c r="AS425" s="60"/>
      <c r="AT425" s="71">
        <v>4.03</v>
      </c>
      <c r="AU425" s="71">
        <v>3.69</v>
      </c>
      <c r="AV425" s="71">
        <v>4.3499999999999996</v>
      </c>
      <c r="AW425" s="44">
        <v>861240.25</v>
      </c>
      <c r="AX425" s="60"/>
      <c r="AY425" s="140">
        <v>2.42</v>
      </c>
      <c r="AZ425" s="140">
        <v>1.23</v>
      </c>
      <c r="BA425" s="140">
        <v>1.45</v>
      </c>
      <c r="BB425" s="28">
        <v>299477.09999999998</v>
      </c>
      <c r="BC425" s="60"/>
      <c r="BD425" s="140">
        <v>8.07</v>
      </c>
      <c r="BE425" s="140">
        <v>4.1100000000000003</v>
      </c>
      <c r="BF425" s="140">
        <v>5.44</v>
      </c>
      <c r="BG425" s="44">
        <v>464163.66</v>
      </c>
      <c r="BH425" s="60"/>
      <c r="BI425" s="139">
        <v>4.03</v>
      </c>
      <c r="BJ425" s="139">
        <v>2.0499999999999998</v>
      </c>
      <c r="BK425" s="139">
        <v>1.81</v>
      </c>
      <c r="BL425" s="44">
        <v>565255.38</v>
      </c>
      <c r="BM425" s="60"/>
      <c r="BN425" s="140">
        <v>6.05</v>
      </c>
      <c r="BO425" s="140">
        <v>3.08</v>
      </c>
      <c r="BP425" s="140">
        <v>3.63</v>
      </c>
      <c r="BQ425" s="139">
        <v>336136.68</v>
      </c>
      <c r="BR425" s="60"/>
      <c r="BS425" s="140">
        <v>4.03</v>
      </c>
      <c r="BT425" s="140">
        <v>2.0499999999999998</v>
      </c>
      <c r="BU425" s="140">
        <v>1.81</v>
      </c>
      <c r="BV425" s="44">
        <v>855733.62</v>
      </c>
      <c r="BW425" s="60"/>
      <c r="BX425" s="140">
        <v>4.03</v>
      </c>
      <c r="BY425" s="140">
        <v>2.0499999999999998</v>
      </c>
      <c r="BZ425" s="140">
        <v>1.81</v>
      </c>
      <c r="CA425" s="44">
        <v>738330.42</v>
      </c>
      <c r="CB425" s="60"/>
      <c r="CC425" s="140">
        <v>8.07</v>
      </c>
      <c r="CD425" s="140">
        <v>4.1100000000000003</v>
      </c>
      <c r="CE425" s="140">
        <v>5.44</v>
      </c>
      <c r="CF425" s="44">
        <v>556985.81999999995</v>
      </c>
      <c r="CG425" s="60"/>
      <c r="CH425" s="28">
        <v>22066337.759999998</v>
      </c>
      <c r="CI425" s="60"/>
      <c r="CJ425" s="64">
        <v>21634605.029999997</v>
      </c>
      <c r="CK425" s="124"/>
      <c r="CN425" s="151"/>
    </row>
    <row r="426" spans="1:92" x14ac:dyDescent="0.25">
      <c r="A426" s="116" t="s">
        <v>955</v>
      </c>
      <c r="B426" s="24" t="s">
        <v>956</v>
      </c>
      <c r="C426" s="27" t="s">
        <v>952</v>
      </c>
      <c r="D426" s="27" t="s">
        <v>12</v>
      </c>
      <c r="E426" s="139">
        <v>474.87</v>
      </c>
      <c r="F426" s="68"/>
      <c r="G426" s="139">
        <v>140.16</v>
      </c>
      <c r="H426" s="139">
        <v>193.30999999999997</v>
      </c>
      <c r="I426" s="139">
        <v>331.96</v>
      </c>
      <c r="J426" s="68">
        <v>419</v>
      </c>
      <c r="K426" s="139">
        <v>214.07</v>
      </c>
      <c r="L426" s="139">
        <v>211.32</v>
      </c>
      <c r="M426" s="139">
        <v>122.14999999999999</v>
      </c>
      <c r="N426" s="139">
        <v>138.64999999999998</v>
      </c>
      <c r="O426" s="60"/>
      <c r="P426" s="132">
        <v>54.624756417859864</v>
      </c>
      <c r="Q426" s="132">
        <v>85.53524358214014</v>
      </c>
      <c r="R426" s="132">
        <v>75.338981614843675</v>
      </c>
      <c r="S426" s="132">
        <v>117.9710183851563</v>
      </c>
      <c r="T426" s="132">
        <v>54.03626196729644</v>
      </c>
      <c r="U426" s="132">
        <v>84.613738032703537</v>
      </c>
      <c r="V426" s="126"/>
      <c r="W426" s="140">
        <v>7.91</v>
      </c>
      <c r="X426" s="140">
        <v>8.48</v>
      </c>
      <c r="Y426" s="140">
        <v>6.08</v>
      </c>
      <c r="Z426" s="139">
        <v>1469126.63</v>
      </c>
      <c r="AA426" s="60"/>
      <c r="AB426" s="140">
        <v>5.3</v>
      </c>
      <c r="AC426" s="28">
        <v>352313.27</v>
      </c>
      <c r="AE426" s="140">
        <v>1.07</v>
      </c>
      <c r="AF426" s="140">
        <v>0.61</v>
      </c>
      <c r="AG426" s="140">
        <v>0.69</v>
      </c>
      <c r="AH426" s="44">
        <v>155407.74</v>
      </c>
      <c r="AI426" s="60"/>
      <c r="AJ426" s="140">
        <v>0.47</v>
      </c>
      <c r="AK426" s="140">
        <v>0.27</v>
      </c>
      <c r="AL426" s="140">
        <v>0.23</v>
      </c>
      <c r="AM426" s="44">
        <v>63118.28</v>
      </c>
      <c r="AO426" s="28">
        <v>31.73</v>
      </c>
      <c r="AP426" s="117">
        <v>7.8900000000000006</v>
      </c>
      <c r="AQ426" s="117">
        <v>3.36</v>
      </c>
      <c r="AR426" s="44">
        <v>50176.05</v>
      </c>
      <c r="AS426" s="60"/>
      <c r="AT426" s="71">
        <v>0.47</v>
      </c>
      <c r="AU426" s="71">
        <v>0.48</v>
      </c>
      <c r="AV426" s="71">
        <v>0.55000000000000004</v>
      </c>
      <c r="AW426" s="44">
        <v>107134.5</v>
      </c>
      <c r="AX426" s="60"/>
      <c r="AY426" s="140">
        <v>0.28000000000000003</v>
      </c>
      <c r="AZ426" s="140">
        <v>0.16</v>
      </c>
      <c r="BA426" s="140">
        <v>0.18</v>
      </c>
      <c r="BB426" s="28">
        <v>36407.019999999997</v>
      </c>
      <c r="BC426" s="60"/>
      <c r="BD426" s="140">
        <v>0.95</v>
      </c>
      <c r="BE426" s="140">
        <v>0.54</v>
      </c>
      <c r="BF426" s="140">
        <v>0.69</v>
      </c>
      <c r="BG426" s="44">
        <v>57427.74</v>
      </c>
      <c r="BH426" s="60"/>
      <c r="BI426" s="139">
        <v>0.47</v>
      </c>
      <c r="BJ426" s="139">
        <v>0.27</v>
      </c>
      <c r="BK426" s="139">
        <v>0.23</v>
      </c>
      <c r="BL426" s="44">
        <v>69492.740000000005</v>
      </c>
      <c r="BM426" s="60"/>
      <c r="BN426" s="140">
        <v>0.71</v>
      </c>
      <c r="BO426" s="140">
        <v>0.4</v>
      </c>
      <c r="BP426" s="140">
        <v>0.46</v>
      </c>
      <c r="BQ426" s="139">
        <v>41358.51</v>
      </c>
      <c r="BR426" s="60"/>
      <c r="BS426" s="140">
        <v>0.47</v>
      </c>
      <c r="BT426" s="140">
        <v>0.27</v>
      </c>
      <c r="BU426" s="140">
        <v>0.23</v>
      </c>
      <c r="BV426" s="44">
        <v>105204.26</v>
      </c>
      <c r="BW426" s="60"/>
      <c r="BX426" s="140">
        <v>0.47</v>
      </c>
      <c r="BY426" s="140">
        <v>0.27</v>
      </c>
      <c r="BZ426" s="140">
        <v>0.23</v>
      </c>
      <c r="CA426" s="44">
        <v>90770.66</v>
      </c>
      <c r="CB426" s="60"/>
      <c r="CC426" s="140">
        <v>0.95</v>
      </c>
      <c r="CD426" s="140">
        <v>0.54</v>
      </c>
      <c r="CE426" s="140">
        <v>0.69</v>
      </c>
      <c r="CF426" s="44">
        <v>68911.98</v>
      </c>
      <c r="CG426" s="60"/>
      <c r="CH426" s="28">
        <v>2666849.38</v>
      </c>
      <c r="CI426" s="60"/>
      <c r="CJ426" s="64">
        <v>2616673.33</v>
      </c>
      <c r="CK426" s="124"/>
      <c r="CN426" s="151"/>
    </row>
    <row r="427" spans="1:92" x14ac:dyDescent="0.25">
      <c r="A427" s="116" t="s">
        <v>957</v>
      </c>
      <c r="B427" s="24" t="s">
        <v>958</v>
      </c>
      <c r="C427" s="27" t="s">
        <v>952</v>
      </c>
      <c r="D427" s="27" t="s">
        <v>12</v>
      </c>
      <c r="E427" s="139">
        <v>2370.29</v>
      </c>
      <c r="F427" s="68"/>
      <c r="G427" s="139">
        <v>747.31999999999994</v>
      </c>
      <c r="H427" s="139">
        <v>853.15</v>
      </c>
      <c r="I427" s="139">
        <v>1604.64</v>
      </c>
      <c r="J427" s="68">
        <v>420</v>
      </c>
      <c r="K427" s="139">
        <v>1116.31</v>
      </c>
      <c r="L427" s="139">
        <v>1097.98</v>
      </c>
      <c r="M427" s="139">
        <v>502.49</v>
      </c>
      <c r="N427" s="139">
        <v>751.49</v>
      </c>
      <c r="O427" s="60"/>
      <c r="P427" s="132">
        <v>437.21505467780059</v>
      </c>
      <c r="Q427" s="132">
        <v>310.10494532219934</v>
      </c>
      <c r="R427" s="132">
        <v>499.13025731730124</v>
      </c>
      <c r="S427" s="132">
        <v>354.01974268269873</v>
      </c>
      <c r="T427" s="132">
        <v>439.65468800489799</v>
      </c>
      <c r="U427" s="132">
        <v>311.83531199510202</v>
      </c>
      <c r="V427" s="126"/>
      <c r="W427" s="140">
        <v>44.65</v>
      </c>
      <c r="X427" s="140">
        <v>39.11</v>
      </c>
      <c r="Y427" s="140">
        <v>34.450000000000003</v>
      </c>
      <c r="Z427" s="139">
        <v>7751691.0999999996</v>
      </c>
      <c r="AA427" s="60"/>
      <c r="AB427" s="140">
        <v>28.23</v>
      </c>
      <c r="AC427" s="28">
        <v>1881737.84</v>
      </c>
      <c r="AE427" s="140">
        <v>5.58</v>
      </c>
      <c r="AF427" s="140">
        <v>2.5099999999999998</v>
      </c>
      <c r="AG427" s="140">
        <v>3.75</v>
      </c>
      <c r="AH427" s="44">
        <v>779200.35</v>
      </c>
      <c r="AI427" s="60"/>
      <c r="AJ427" s="140">
        <v>2.48</v>
      </c>
      <c r="AK427" s="140">
        <v>1.1100000000000001</v>
      </c>
      <c r="AL427" s="140">
        <v>1.25</v>
      </c>
      <c r="AM427" s="44">
        <v>315892.84999999998</v>
      </c>
      <c r="AO427" s="28">
        <v>166.26</v>
      </c>
      <c r="AP427" s="117">
        <v>51.349999999999994</v>
      </c>
      <c r="AQ427" s="117">
        <v>16.809999999999999</v>
      </c>
      <c r="AR427" s="44">
        <v>274783.63</v>
      </c>
      <c r="AS427" s="60"/>
      <c r="AT427" s="71">
        <v>2.48</v>
      </c>
      <c r="AU427" s="71">
        <v>2</v>
      </c>
      <c r="AV427" s="71">
        <v>3</v>
      </c>
      <c r="AW427" s="44">
        <v>537085</v>
      </c>
      <c r="AX427" s="60"/>
      <c r="AY427" s="140">
        <v>1.48</v>
      </c>
      <c r="AZ427" s="140">
        <v>0.66</v>
      </c>
      <c r="BA427" s="140">
        <v>1</v>
      </c>
      <c r="BB427" s="28">
        <v>184383.94</v>
      </c>
      <c r="BC427" s="60"/>
      <c r="BD427" s="140">
        <v>4.96</v>
      </c>
      <c r="BE427" s="140">
        <v>2.23</v>
      </c>
      <c r="BF427" s="140">
        <v>3.75</v>
      </c>
      <c r="BG427" s="44">
        <v>288192.42</v>
      </c>
      <c r="BH427" s="60"/>
      <c r="BI427" s="139">
        <v>2.48</v>
      </c>
      <c r="BJ427" s="139">
        <v>1.1100000000000001</v>
      </c>
      <c r="BK427" s="139">
        <v>1.25</v>
      </c>
      <c r="BL427" s="44">
        <v>346747.28</v>
      </c>
      <c r="BM427" s="60"/>
      <c r="BN427" s="140">
        <v>3.72</v>
      </c>
      <c r="BO427" s="140">
        <v>1.67</v>
      </c>
      <c r="BP427" s="140">
        <v>2.5</v>
      </c>
      <c r="BQ427" s="139">
        <v>207846.27</v>
      </c>
      <c r="BR427" s="60"/>
      <c r="BS427" s="140">
        <v>2.48</v>
      </c>
      <c r="BT427" s="140">
        <v>1.1100000000000001</v>
      </c>
      <c r="BU427" s="140">
        <v>1.25</v>
      </c>
      <c r="BV427" s="44">
        <v>524936.72</v>
      </c>
      <c r="BW427" s="60"/>
      <c r="BX427" s="140">
        <v>2.48</v>
      </c>
      <c r="BY427" s="140">
        <v>1.1100000000000001</v>
      </c>
      <c r="BZ427" s="140">
        <v>1.25</v>
      </c>
      <c r="CA427" s="44">
        <v>452917.52</v>
      </c>
      <c r="CB427" s="60"/>
      <c r="CC427" s="140">
        <v>4.96</v>
      </c>
      <c r="CD427" s="140">
        <v>2.23</v>
      </c>
      <c r="CE427" s="140">
        <v>3.75</v>
      </c>
      <c r="CF427" s="44">
        <v>345824.34</v>
      </c>
      <c r="CG427" s="60"/>
      <c r="CH427" s="28">
        <v>13891239.26</v>
      </c>
      <c r="CI427" s="60"/>
      <c r="CJ427" s="64">
        <v>13616455.629999999</v>
      </c>
      <c r="CK427" s="124"/>
      <c r="CN427" s="151"/>
    </row>
    <row r="428" spans="1:92" x14ac:dyDescent="0.25">
      <c r="A428" s="116" t="s">
        <v>959</v>
      </c>
      <c r="B428" s="24" t="s">
        <v>960</v>
      </c>
      <c r="C428" s="27" t="s">
        <v>952</v>
      </c>
      <c r="D428" s="27" t="s">
        <v>12</v>
      </c>
      <c r="E428" s="139">
        <v>2160.25</v>
      </c>
      <c r="F428" s="68"/>
      <c r="G428" s="139">
        <v>672</v>
      </c>
      <c r="H428" s="139">
        <v>844</v>
      </c>
      <c r="I428" s="139">
        <v>1472.5</v>
      </c>
      <c r="J428" s="68">
        <v>421</v>
      </c>
      <c r="K428" s="139">
        <v>1046.75</v>
      </c>
      <c r="L428" s="139">
        <v>1031</v>
      </c>
      <c r="M428" s="139">
        <v>485</v>
      </c>
      <c r="N428" s="139">
        <v>628.5</v>
      </c>
      <c r="O428" s="60"/>
      <c r="P428" s="132">
        <v>235.64653765446494</v>
      </c>
      <c r="Q428" s="132">
        <v>436.35346234553504</v>
      </c>
      <c r="R428" s="132">
        <v>295.96083003031009</v>
      </c>
      <c r="S428" s="132">
        <v>548.03916996968997</v>
      </c>
      <c r="T428" s="132">
        <v>220.392632315225</v>
      </c>
      <c r="U428" s="132">
        <v>408.107367684775</v>
      </c>
      <c r="V428" s="126"/>
      <c r="W428" s="140">
        <v>37.520000000000003</v>
      </c>
      <c r="X428" s="140">
        <v>36.71</v>
      </c>
      <c r="Y428" s="140">
        <v>27.34</v>
      </c>
      <c r="Z428" s="139">
        <v>6639487.3899999997</v>
      </c>
      <c r="AA428" s="60"/>
      <c r="AB428" s="140">
        <v>23.95</v>
      </c>
      <c r="AC428" s="28">
        <v>1590900.83</v>
      </c>
      <c r="AE428" s="140">
        <v>5.23</v>
      </c>
      <c r="AF428" s="140">
        <v>2.42</v>
      </c>
      <c r="AG428" s="140">
        <v>3.14</v>
      </c>
      <c r="AH428" s="44">
        <v>707518.49</v>
      </c>
      <c r="AI428" s="60"/>
      <c r="AJ428" s="140">
        <v>2.3199999999999998</v>
      </c>
      <c r="AK428" s="140">
        <v>1.07</v>
      </c>
      <c r="AL428" s="140">
        <v>1.04</v>
      </c>
      <c r="AM428" s="44">
        <v>288164.99</v>
      </c>
      <c r="AO428" s="28">
        <v>143.59999999999994</v>
      </c>
      <c r="AP428" s="117">
        <v>34.150000000000006</v>
      </c>
      <c r="AQ428" s="117">
        <v>15.32</v>
      </c>
      <c r="AR428" s="44">
        <v>225228.66</v>
      </c>
      <c r="AS428" s="60"/>
      <c r="AT428" s="71">
        <v>2.3199999999999998</v>
      </c>
      <c r="AU428" s="71">
        <v>1.94</v>
      </c>
      <c r="AV428" s="71">
        <v>2.5099999999999998</v>
      </c>
      <c r="AW428" s="44">
        <v>483839.15</v>
      </c>
      <c r="AX428" s="60"/>
      <c r="AY428" s="140">
        <v>1.39</v>
      </c>
      <c r="AZ428" s="140">
        <v>0.64</v>
      </c>
      <c r="BA428" s="140">
        <v>0.83</v>
      </c>
      <c r="BB428" s="28">
        <v>167942.06</v>
      </c>
      <c r="BC428" s="60"/>
      <c r="BD428" s="140">
        <v>4.6500000000000004</v>
      </c>
      <c r="BE428" s="140">
        <v>2.15</v>
      </c>
      <c r="BF428" s="140">
        <v>3.14</v>
      </c>
      <c r="BG428" s="44">
        <v>261849.42</v>
      </c>
      <c r="BH428" s="60"/>
      <c r="BI428" s="139">
        <v>2.3199999999999998</v>
      </c>
      <c r="BJ428" s="139">
        <v>1.07</v>
      </c>
      <c r="BK428" s="139">
        <v>1.04</v>
      </c>
      <c r="BL428" s="44">
        <v>317374.06</v>
      </c>
      <c r="BM428" s="60"/>
      <c r="BN428" s="140">
        <v>3.48</v>
      </c>
      <c r="BO428" s="140">
        <v>1.61</v>
      </c>
      <c r="BP428" s="140">
        <v>2.09</v>
      </c>
      <c r="BQ428" s="139">
        <v>189142.74</v>
      </c>
      <c r="BR428" s="60"/>
      <c r="BS428" s="140">
        <v>2.3199999999999998</v>
      </c>
      <c r="BT428" s="140">
        <v>1.07</v>
      </c>
      <c r="BU428" s="140">
        <v>1.04</v>
      </c>
      <c r="BV428" s="44">
        <v>480468.94</v>
      </c>
      <c r="BW428" s="60"/>
      <c r="BX428" s="140">
        <v>2.3199999999999998</v>
      </c>
      <c r="BY428" s="140">
        <v>1.07</v>
      </c>
      <c r="BZ428" s="140">
        <v>1.04</v>
      </c>
      <c r="CA428" s="44">
        <v>414550.54</v>
      </c>
      <c r="CB428" s="60"/>
      <c r="CC428" s="140">
        <v>4.6500000000000004</v>
      </c>
      <c r="CD428" s="140">
        <v>2.15</v>
      </c>
      <c r="CE428" s="140">
        <v>3.14</v>
      </c>
      <c r="CF428" s="44">
        <v>314213.34000000003</v>
      </c>
      <c r="CG428" s="60"/>
      <c r="CH428" s="28">
        <v>12080680.609999999</v>
      </c>
      <c r="CI428" s="60"/>
      <c r="CJ428" s="64">
        <v>11855451.949999999</v>
      </c>
      <c r="CK428" s="124"/>
      <c r="CN428" s="151"/>
    </row>
    <row r="429" spans="1:92" x14ac:dyDescent="0.25">
      <c r="A429" s="116" t="s">
        <v>967</v>
      </c>
      <c r="B429" s="24" t="s">
        <v>968</v>
      </c>
      <c r="C429" s="27" t="s">
        <v>966</v>
      </c>
      <c r="D429" s="27" t="s">
        <v>12</v>
      </c>
      <c r="E429" s="139">
        <v>2110.4699999999998</v>
      </c>
      <c r="F429" s="68"/>
      <c r="G429" s="139">
        <v>622.66</v>
      </c>
      <c r="H429" s="139">
        <v>784.48</v>
      </c>
      <c r="I429" s="139">
        <v>1457.31</v>
      </c>
      <c r="J429" s="68">
        <v>422</v>
      </c>
      <c r="K429" s="139">
        <v>958.65</v>
      </c>
      <c r="L429" s="139">
        <v>928.15</v>
      </c>
      <c r="M429" s="139">
        <v>478.99</v>
      </c>
      <c r="N429" s="139">
        <v>672.83</v>
      </c>
      <c r="O429" s="60"/>
      <c r="P429" s="132">
        <v>170.63524954686849</v>
      </c>
      <c r="Q429" s="132">
        <v>452.02475045313145</v>
      </c>
      <c r="R429" s="132">
        <v>214.98079299220666</v>
      </c>
      <c r="S429" s="132">
        <v>569.4992070077933</v>
      </c>
      <c r="T429" s="132">
        <v>184.38395746092496</v>
      </c>
      <c r="U429" s="132">
        <v>488.44604253907505</v>
      </c>
      <c r="V429" s="126"/>
      <c r="W429" s="140">
        <v>33.97</v>
      </c>
      <c r="X429" s="140">
        <v>33.520000000000003</v>
      </c>
      <c r="Y429" s="140">
        <v>28.75</v>
      </c>
      <c r="Z429" s="139">
        <v>6317531.3499999996</v>
      </c>
      <c r="AA429" s="60"/>
      <c r="AB429" s="140">
        <v>23.08</v>
      </c>
      <c r="AC429" s="28">
        <v>1540073.44</v>
      </c>
      <c r="AE429" s="140">
        <v>4.79</v>
      </c>
      <c r="AF429" s="140">
        <v>2.39</v>
      </c>
      <c r="AG429" s="140">
        <v>3.36</v>
      </c>
      <c r="AH429" s="44">
        <v>693848.46</v>
      </c>
      <c r="AI429" s="60"/>
      <c r="AJ429" s="140">
        <v>2.13</v>
      </c>
      <c r="AK429" s="140">
        <v>1.06</v>
      </c>
      <c r="AL429" s="140">
        <v>1.1200000000000001</v>
      </c>
      <c r="AM429" s="44">
        <v>281365.27</v>
      </c>
      <c r="AO429" s="28">
        <v>136.96</v>
      </c>
      <c r="AP429" s="117">
        <v>29.02</v>
      </c>
      <c r="AQ429" s="117">
        <v>14.96</v>
      </c>
      <c r="AR429" s="44">
        <v>210635.03</v>
      </c>
      <c r="AS429" s="60"/>
      <c r="AT429" s="71">
        <v>2.13</v>
      </c>
      <c r="AU429" s="71">
        <v>1.91</v>
      </c>
      <c r="AV429" s="71">
        <v>2.69</v>
      </c>
      <c r="AW429" s="44">
        <v>483131.35</v>
      </c>
      <c r="AX429" s="60"/>
      <c r="AY429" s="140">
        <v>1.27</v>
      </c>
      <c r="AZ429" s="140">
        <v>0.63</v>
      </c>
      <c r="BA429" s="140">
        <v>0.89</v>
      </c>
      <c r="BB429" s="28">
        <v>163831.59</v>
      </c>
      <c r="BC429" s="60"/>
      <c r="BD429" s="140">
        <v>4.26</v>
      </c>
      <c r="BE429" s="140">
        <v>2.12</v>
      </c>
      <c r="BF429" s="140">
        <v>3.36</v>
      </c>
      <c r="BG429" s="44">
        <v>256580.82</v>
      </c>
      <c r="BH429" s="60"/>
      <c r="BI429" s="139">
        <v>2.13</v>
      </c>
      <c r="BJ429" s="139">
        <v>1.06</v>
      </c>
      <c r="BK429" s="139">
        <v>1.1200000000000001</v>
      </c>
      <c r="BL429" s="44">
        <v>308777.02</v>
      </c>
      <c r="BM429" s="60"/>
      <c r="BN429" s="140">
        <v>3.19</v>
      </c>
      <c r="BO429" s="140">
        <v>1.59</v>
      </c>
      <c r="BP429" s="140">
        <v>2.2400000000000002</v>
      </c>
      <c r="BQ429" s="139">
        <v>184927.86</v>
      </c>
      <c r="BR429" s="60"/>
      <c r="BS429" s="140">
        <v>2.13</v>
      </c>
      <c r="BT429" s="140">
        <v>1.06</v>
      </c>
      <c r="BU429" s="140">
        <v>1.1200000000000001</v>
      </c>
      <c r="BV429" s="44">
        <v>467453.98</v>
      </c>
      <c r="BW429" s="60"/>
      <c r="BX429" s="140">
        <v>2.13</v>
      </c>
      <c r="BY429" s="140">
        <v>1.06</v>
      </c>
      <c r="BZ429" s="140">
        <v>1.1200000000000001</v>
      </c>
      <c r="CA429" s="44">
        <v>403321.18</v>
      </c>
      <c r="CB429" s="60"/>
      <c r="CC429" s="140">
        <v>4.26</v>
      </c>
      <c r="CD429" s="140">
        <v>2.12</v>
      </c>
      <c r="CE429" s="140">
        <v>3.36</v>
      </c>
      <c r="CF429" s="44">
        <v>307891.14</v>
      </c>
      <c r="CG429" s="60"/>
      <c r="CH429" s="28">
        <v>11619368.49</v>
      </c>
      <c r="CI429" s="60"/>
      <c r="CJ429" s="64">
        <v>11408733.460000001</v>
      </c>
      <c r="CK429" s="124"/>
      <c r="CN429" s="151"/>
    </row>
    <row r="430" spans="1:92" x14ac:dyDescent="0.25">
      <c r="A430" s="116" t="s">
        <v>969</v>
      </c>
      <c r="B430" s="24" t="s">
        <v>970</v>
      </c>
      <c r="C430" s="27" t="s">
        <v>966</v>
      </c>
      <c r="D430" s="27" t="s">
        <v>120</v>
      </c>
      <c r="E430" s="139">
        <v>1132.5</v>
      </c>
      <c r="F430" s="68"/>
      <c r="G430" s="139">
        <v>497.75</v>
      </c>
      <c r="H430" s="139">
        <v>614</v>
      </c>
      <c r="I430" s="139">
        <v>614</v>
      </c>
      <c r="J430" s="68">
        <v>423</v>
      </c>
      <c r="K430" s="139">
        <v>773</v>
      </c>
      <c r="L430" s="139">
        <v>752.25</v>
      </c>
      <c r="M430" s="139">
        <v>359.5</v>
      </c>
      <c r="N430" s="139">
        <v>0</v>
      </c>
      <c r="O430" s="60"/>
      <c r="P430" s="132">
        <v>234.15628513604676</v>
      </c>
      <c r="Q430" s="132">
        <v>263.59371486395321</v>
      </c>
      <c r="R430" s="132">
        <v>288.84371486395321</v>
      </c>
      <c r="S430" s="132">
        <v>325.15628513604679</v>
      </c>
      <c r="T430" s="132">
        <v>0</v>
      </c>
      <c r="U430" s="132">
        <v>0</v>
      </c>
      <c r="V430" s="126"/>
      <c r="W430" s="140">
        <v>28.79</v>
      </c>
      <c r="X430" s="140">
        <v>27.44</v>
      </c>
      <c r="Y430" s="140">
        <v>0</v>
      </c>
      <c r="Z430" s="139">
        <v>3534898.95</v>
      </c>
      <c r="AA430" s="60"/>
      <c r="AB430" s="140">
        <v>11.24</v>
      </c>
      <c r="AC430" s="28">
        <v>706979.79</v>
      </c>
      <c r="AE430" s="140">
        <v>3.86</v>
      </c>
      <c r="AF430" s="140">
        <v>1.79</v>
      </c>
      <c r="AG430" s="140">
        <v>0</v>
      </c>
      <c r="AH430" s="44">
        <v>355187.25</v>
      </c>
      <c r="AI430" s="60"/>
      <c r="AJ430" s="140">
        <v>1.71</v>
      </c>
      <c r="AK430" s="140">
        <v>0.79</v>
      </c>
      <c r="AL430" s="140">
        <v>0</v>
      </c>
      <c r="AM430" s="44">
        <v>157162.5</v>
      </c>
      <c r="AO430" s="28">
        <v>77.12</v>
      </c>
      <c r="AP430" s="117">
        <v>23.75</v>
      </c>
      <c r="AQ430" s="117">
        <v>8.0299999999999994</v>
      </c>
      <c r="AR430" s="44">
        <v>127488.46</v>
      </c>
      <c r="AS430" s="60"/>
      <c r="AT430" s="71">
        <v>1.71</v>
      </c>
      <c r="AU430" s="71">
        <v>1.43</v>
      </c>
      <c r="AV430" s="71">
        <v>0</v>
      </c>
      <c r="AW430" s="44">
        <v>211557.5</v>
      </c>
      <c r="AX430" s="60"/>
      <c r="AY430" s="140">
        <v>1.03</v>
      </c>
      <c r="AZ430" s="140">
        <v>0.47</v>
      </c>
      <c r="BA430" s="140">
        <v>0</v>
      </c>
      <c r="BB430" s="28">
        <v>88081.5</v>
      </c>
      <c r="BC430" s="60"/>
      <c r="BD430" s="140">
        <v>3.43</v>
      </c>
      <c r="BE430" s="140">
        <v>1.59</v>
      </c>
      <c r="BF430" s="140">
        <v>0</v>
      </c>
      <c r="BG430" s="44">
        <v>132241.85999999999</v>
      </c>
      <c r="BH430" s="60"/>
      <c r="BI430" s="139">
        <v>1.71</v>
      </c>
      <c r="BJ430" s="139">
        <v>0.79</v>
      </c>
      <c r="BK430" s="139">
        <v>0</v>
      </c>
      <c r="BL430" s="44">
        <v>179105</v>
      </c>
      <c r="BM430" s="60"/>
      <c r="BN430" s="140">
        <v>2.57</v>
      </c>
      <c r="BO430" s="140">
        <v>1.19</v>
      </c>
      <c r="BP430" s="140">
        <v>0</v>
      </c>
      <c r="BQ430" s="139">
        <v>99049.68</v>
      </c>
      <c r="BR430" s="60"/>
      <c r="BS430" s="140">
        <v>1.71</v>
      </c>
      <c r="BT430" s="140">
        <v>0.79</v>
      </c>
      <c r="BU430" s="140">
        <v>0</v>
      </c>
      <c r="BV430" s="44">
        <v>271145</v>
      </c>
      <c r="BW430" s="60"/>
      <c r="BX430" s="140">
        <v>1.71</v>
      </c>
      <c r="BY430" s="140">
        <v>0.79</v>
      </c>
      <c r="BZ430" s="140">
        <v>0</v>
      </c>
      <c r="CA430" s="44">
        <v>233945</v>
      </c>
      <c r="CB430" s="60"/>
      <c r="CC430" s="140">
        <v>3.43</v>
      </c>
      <c r="CD430" s="140">
        <v>1.59</v>
      </c>
      <c r="CE430" s="140">
        <v>0</v>
      </c>
      <c r="CF430" s="44">
        <v>158687.22</v>
      </c>
      <c r="CG430" s="60"/>
      <c r="CH430" s="28">
        <v>6255529.71</v>
      </c>
      <c r="CI430" s="60"/>
      <c r="CJ430" s="64">
        <v>6128041.25</v>
      </c>
      <c r="CK430" s="124"/>
      <c r="CN430" s="151"/>
    </row>
    <row r="431" spans="1:92" x14ac:dyDescent="0.25">
      <c r="A431" s="116" t="s">
        <v>971</v>
      </c>
      <c r="B431" s="24" t="s">
        <v>972</v>
      </c>
      <c r="C431" s="27" t="s">
        <v>966</v>
      </c>
      <c r="D431" s="27" t="s">
        <v>131</v>
      </c>
      <c r="E431" s="139">
        <v>216.5</v>
      </c>
      <c r="F431" s="68"/>
      <c r="G431" s="139">
        <v>0</v>
      </c>
      <c r="H431" s="139">
        <v>0</v>
      </c>
      <c r="I431" s="139">
        <v>216.5</v>
      </c>
      <c r="J431" s="68">
        <v>424</v>
      </c>
      <c r="K431" s="139">
        <v>0</v>
      </c>
      <c r="L431" s="139">
        <v>0</v>
      </c>
      <c r="M431" s="139">
        <v>0</v>
      </c>
      <c r="N431" s="139">
        <v>216.5</v>
      </c>
      <c r="O431" s="60"/>
      <c r="P431" s="132">
        <v>0</v>
      </c>
      <c r="Q431" s="132">
        <v>0</v>
      </c>
      <c r="R431" s="132">
        <v>0</v>
      </c>
      <c r="S431" s="132">
        <v>0</v>
      </c>
      <c r="T431" s="132">
        <v>65</v>
      </c>
      <c r="U431" s="132">
        <v>151.5</v>
      </c>
      <c r="V431" s="126"/>
      <c r="W431" s="140">
        <v>0</v>
      </c>
      <c r="X431" s="140">
        <v>0</v>
      </c>
      <c r="Y431" s="140">
        <v>9.31</v>
      </c>
      <c r="Z431" s="139">
        <v>671865.46</v>
      </c>
      <c r="AA431" s="60"/>
      <c r="AB431" s="140">
        <v>3.1</v>
      </c>
      <c r="AC431" s="28">
        <v>223932.75</v>
      </c>
      <c r="AE431" s="140">
        <v>0</v>
      </c>
      <c r="AF431" s="140">
        <v>0</v>
      </c>
      <c r="AG431" s="140">
        <v>1.08</v>
      </c>
      <c r="AH431" s="44">
        <v>77939.28</v>
      </c>
      <c r="AI431" s="60"/>
      <c r="AJ431" s="140">
        <v>0</v>
      </c>
      <c r="AK431" s="140">
        <v>0</v>
      </c>
      <c r="AL431" s="140">
        <v>0.36</v>
      </c>
      <c r="AM431" s="44">
        <v>25979.759999999998</v>
      </c>
      <c r="AO431" s="28">
        <v>14.129999999999999</v>
      </c>
      <c r="AP431" s="117">
        <v>3.13</v>
      </c>
      <c r="AQ431" s="117">
        <v>1.53</v>
      </c>
      <c r="AR431" s="44">
        <v>21891.040000000001</v>
      </c>
      <c r="AS431" s="60"/>
      <c r="AT431" s="71">
        <v>0</v>
      </c>
      <c r="AU431" s="71">
        <v>0</v>
      </c>
      <c r="AV431" s="71">
        <v>0.86</v>
      </c>
      <c r="AW431" s="44">
        <v>67436.899999999994</v>
      </c>
      <c r="AX431" s="60"/>
      <c r="AY431" s="140">
        <v>0</v>
      </c>
      <c r="AZ431" s="140">
        <v>0</v>
      </c>
      <c r="BA431" s="140">
        <v>0.28000000000000003</v>
      </c>
      <c r="BB431" s="28">
        <v>16441.88</v>
      </c>
      <c r="BC431" s="60"/>
      <c r="BD431" s="140">
        <v>0</v>
      </c>
      <c r="BE431" s="140">
        <v>0</v>
      </c>
      <c r="BF431" s="140">
        <v>1.08</v>
      </c>
      <c r="BG431" s="44">
        <v>28450.44</v>
      </c>
      <c r="BH431" s="60"/>
      <c r="BI431" s="139">
        <v>0</v>
      </c>
      <c r="BJ431" s="139">
        <v>0</v>
      </c>
      <c r="BK431" s="139">
        <v>0.36</v>
      </c>
      <c r="BL431" s="44">
        <v>25791.119999999999</v>
      </c>
      <c r="BM431" s="60"/>
      <c r="BN431" s="140">
        <v>0</v>
      </c>
      <c r="BO431" s="140">
        <v>0</v>
      </c>
      <c r="BP431" s="140">
        <v>0.72</v>
      </c>
      <c r="BQ431" s="139">
        <v>18966.96</v>
      </c>
      <c r="BR431" s="60"/>
      <c r="BS431" s="140">
        <v>0</v>
      </c>
      <c r="BT431" s="140">
        <v>0</v>
      </c>
      <c r="BU431" s="140">
        <v>0.36</v>
      </c>
      <c r="BV431" s="44">
        <v>39044.879999999997</v>
      </c>
      <c r="BW431" s="60"/>
      <c r="BX431" s="140">
        <v>0</v>
      </c>
      <c r="BY431" s="140">
        <v>0</v>
      </c>
      <c r="BZ431" s="140">
        <v>0.36</v>
      </c>
      <c r="CA431" s="44">
        <v>33688.080000000002</v>
      </c>
      <c r="CB431" s="60"/>
      <c r="CC431" s="140">
        <v>0</v>
      </c>
      <c r="CD431" s="140">
        <v>0</v>
      </c>
      <c r="CE431" s="140">
        <v>1.08</v>
      </c>
      <c r="CF431" s="44">
        <v>34139.879999999997</v>
      </c>
      <c r="CG431" s="60"/>
      <c r="CH431" s="28">
        <v>1285568.43</v>
      </c>
      <c r="CI431" s="60"/>
      <c r="CJ431" s="64">
        <v>1263677.3899999999</v>
      </c>
      <c r="CK431" s="124"/>
      <c r="CN431" s="151"/>
    </row>
    <row r="432" spans="1:92" x14ac:dyDescent="0.25">
      <c r="A432" s="116" t="s">
        <v>973</v>
      </c>
      <c r="B432" s="24" t="s">
        <v>974</v>
      </c>
      <c r="C432" s="27" t="s">
        <v>966</v>
      </c>
      <c r="D432" s="27" t="s">
        <v>120</v>
      </c>
      <c r="E432" s="139">
        <v>91.31</v>
      </c>
      <c r="F432" s="68"/>
      <c r="G432" s="139">
        <v>38.489999999999995</v>
      </c>
      <c r="H432" s="139">
        <v>50.82</v>
      </c>
      <c r="I432" s="139">
        <v>50.82</v>
      </c>
      <c r="J432" s="68">
        <v>425</v>
      </c>
      <c r="K432" s="139">
        <v>61.47999999999999</v>
      </c>
      <c r="L432" s="139">
        <v>59.47999999999999</v>
      </c>
      <c r="M432" s="139">
        <v>29.83</v>
      </c>
      <c r="N432" s="139">
        <v>0</v>
      </c>
      <c r="O432" s="60"/>
      <c r="P432" s="132">
        <v>5.6026200873362431</v>
      </c>
      <c r="Q432" s="132">
        <v>32.887379912663754</v>
      </c>
      <c r="R432" s="132">
        <v>7.3973799126637552</v>
      </c>
      <c r="S432" s="132">
        <v>43.422620087336242</v>
      </c>
      <c r="T432" s="132">
        <v>0</v>
      </c>
      <c r="U432" s="132">
        <v>0</v>
      </c>
      <c r="V432" s="126"/>
      <c r="W432" s="140">
        <v>2.0099999999999998</v>
      </c>
      <c r="X432" s="140">
        <v>2.1</v>
      </c>
      <c r="Y432" s="140">
        <v>0</v>
      </c>
      <c r="Z432" s="139">
        <v>258375.15</v>
      </c>
      <c r="AA432" s="60"/>
      <c r="AB432" s="140">
        <v>0.82</v>
      </c>
      <c r="AC432" s="28">
        <v>51675.03</v>
      </c>
      <c r="AE432" s="140">
        <v>0.3</v>
      </c>
      <c r="AF432" s="140">
        <v>0.14000000000000001</v>
      </c>
      <c r="AG432" s="140">
        <v>0</v>
      </c>
      <c r="AH432" s="44">
        <v>27660.6</v>
      </c>
      <c r="AI432" s="60"/>
      <c r="AJ432" s="140">
        <v>0.13</v>
      </c>
      <c r="AK432" s="140">
        <v>0.06</v>
      </c>
      <c r="AL432" s="140">
        <v>0</v>
      </c>
      <c r="AM432" s="44">
        <v>11944.35</v>
      </c>
      <c r="AO432" s="28">
        <v>5.669999999999999</v>
      </c>
      <c r="AP432" s="117">
        <v>0.94000000000000006</v>
      </c>
      <c r="AQ432" s="117">
        <v>0.64</v>
      </c>
      <c r="AR432" s="44">
        <v>8409.99</v>
      </c>
      <c r="AS432" s="60"/>
      <c r="AT432" s="71">
        <v>0.13</v>
      </c>
      <c r="AU432" s="71">
        <v>0.11</v>
      </c>
      <c r="AV432" s="71">
        <v>0</v>
      </c>
      <c r="AW432" s="44">
        <v>16170</v>
      </c>
      <c r="AX432" s="60"/>
      <c r="AY432" s="140">
        <v>0.08</v>
      </c>
      <c r="AZ432" s="140">
        <v>0.03</v>
      </c>
      <c r="BA432" s="140">
        <v>0</v>
      </c>
      <c r="BB432" s="28">
        <v>6459.31</v>
      </c>
      <c r="BC432" s="60"/>
      <c r="BD432" s="140">
        <v>0.27</v>
      </c>
      <c r="BE432" s="140">
        <v>0.13</v>
      </c>
      <c r="BF432" s="140">
        <v>0</v>
      </c>
      <c r="BG432" s="44">
        <v>10537.2</v>
      </c>
      <c r="BH432" s="60"/>
      <c r="BI432" s="139">
        <v>0.13</v>
      </c>
      <c r="BJ432" s="139">
        <v>0.06</v>
      </c>
      <c r="BK432" s="139">
        <v>0</v>
      </c>
      <c r="BL432" s="44">
        <v>13611.98</v>
      </c>
      <c r="BM432" s="60"/>
      <c r="BN432" s="140">
        <v>0.2</v>
      </c>
      <c r="BO432" s="140">
        <v>0.09</v>
      </c>
      <c r="BP432" s="140">
        <v>0</v>
      </c>
      <c r="BQ432" s="139">
        <v>7639.47</v>
      </c>
      <c r="BR432" s="60"/>
      <c r="BS432" s="140">
        <v>0.13</v>
      </c>
      <c r="BT432" s="140">
        <v>0.06</v>
      </c>
      <c r="BU432" s="140">
        <v>0</v>
      </c>
      <c r="BV432" s="44">
        <v>20607.02</v>
      </c>
      <c r="BW432" s="60"/>
      <c r="BX432" s="140">
        <v>0.13</v>
      </c>
      <c r="BY432" s="140">
        <v>0.06</v>
      </c>
      <c r="BZ432" s="140">
        <v>0</v>
      </c>
      <c r="CA432" s="44">
        <v>17779.82</v>
      </c>
      <c r="CB432" s="60"/>
      <c r="CC432" s="140">
        <v>0.27</v>
      </c>
      <c r="CD432" s="140">
        <v>0.13</v>
      </c>
      <c r="CE432" s="140">
        <v>0</v>
      </c>
      <c r="CF432" s="44">
        <v>12644.4</v>
      </c>
      <c r="CG432" s="60"/>
      <c r="CH432" s="28">
        <v>463514.32</v>
      </c>
      <c r="CI432" s="60"/>
      <c r="CJ432" s="64">
        <v>455104.33</v>
      </c>
      <c r="CK432" s="124"/>
      <c r="CN432" s="151"/>
    </row>
    <row r="433" spans="1:92" x14ac:dyDescent="0.25">
      <c r="A433" s="116" t="s">
        <v>975</v>
      </c>
      <c r="B433" s="24" t="s">
        <v>976</v>
      </c>
      <c r="C433" s="27" t="s">
        <v>966</v>
      </c>
      <c r="D433" s="27" t="s">
        <v>120</v>
      </c>
      <c r="E433" s="139">
        <v>116.81</v>
      </c>
      <c r="F433" s="68"/>
      <c r="G433" s="139">
        <v>52.739999999999995</v>
      </c>
      <c r="H433" s="139">
        <v>61.819999999999993</v>
      </c>
      <c r="I433" s="139">
        <v>61.819999999999993</v>
      </c>
      <c r="J433" s="68">
        <v>426</v>
      </c>
      <c r="K433" s="139">
        <v>75.649999999999991</v>
      </c>
      <c r="L433" s="139">
        <v>73.399999999999991</v>
      </c>
      <c r="M433" s="139">
        <v>41.16</v>
      </c>
      <c r="N433" s="139">
        <v>0</v>
      </c>
      <c r="O433" s="60"/>
      <c r="P433" s="132">
        <v>28.846791201117316</v>
      </c>
      <c r="Q433" s="132">
        <v>23.893208798882679</v>
      </c>
      <c r="R433" s="132">
        <v>33.813208798882677</v>
      </c>
      <c r="S433" s="132">
        <v>28.006791201117316</v>
      </c>
      <c r="T433" s="132">
        <v>0</v>
      </c>
      <c r="U433" s="132">
        <v>0</v>
      </c>
      <c r="V433" s="126"/>
      <c r="W433" s="140">
        <v>3.11</v>
      </c>
      <c r="X433" s="140">
        <v>2.81</v>
      </c>
      <c r="Y433" s="140">
        <v>0</v>
      </c>
      <c r="Z433" s="139">
        <v>372160.8</v>
      </c>
      <c r="AA433" s="60"/>
      <c r="AB433" s="140">
        <v>1.18</v>
      </c>
      <c r="AC433" s="28">
        <v>74432.160000000003</v>
      </c>
      <c r="AE433" s="140">
        <v>0.37</v>
      </c>
      <c r="AF433" s="140">
        <v>0.2</v>
      </c>
      <c r="AG433" s="140">
        <v>0</v>
      </c>
      <c r="AH433" s="44">
        <v>35833.050000000003</v>
      </c>
      <c r="AI433" s="60"/>
      <c r="AJ433" s="140">
        <v>0.16</v>
      </c>
      <c r="AK433" s="140">
        <v>0.09</v>
      </c>
      <c r="AL433" s="140">
        <v>0</v>
      </c>
      <c r="AM433" s="44">
        <v>15716.25</v>
      </c>
      <c r="AO433" s="28">
        <v>8.07</v>
      </c>
      <c r="AP433" s="117">
        <v>2.36</v>
      </c>
      <c r="AQ433" s="117">
        <v>0.82</v>
      </c>
      <c r="AR433" s="44">
        <v>13177.31</v>
      </c>
      <c r="AS433" s="60"/>
      <c r="AT433" s="71">
        <v>0.16</v>
      </c>
      <c r="AU433" s="71">
        <v>0.16</v>
      </c>
      <c r="AV433" s="71">
        <v>0</v>
      </c>
      <c r="AW433" s="44">
        <v>21560</v>
      </c>
      <c r="AX433" s="60"/>
      <c r="AY433" s="140">
        <v>0.1</v>
      </c>
      <c r="AZ433" s="140">
        <v>0.05</v>
      </c>
      <c r="BA433" s="140">
        <v>0</v>
      </c>
      <c r="BB433" s="28">
        <v>8808.15</v>
      </c>
      <c r="BC433" s="60"/>
      <c r="BD433" s="140">
        <v>0.33</v>
      </c>
      <c r="BE433" s="140">
        <v>0.18</v>
      </c>
      <c r="BF433" s="140">
        <v>0</v>
      </c>
      <c r="BG433" s="44">
        <v>13434.93</v>
      </c>
      <c r="BH433" s="60"/>
      <c r="BI433" s="139">
        <v>0.16</v>
      </c>
      <c r="BJ433" s="139">
        <v>0.09</v>
      </c>
      <c r="BK433" s="139">
        <v>0</v>
      </c>
      <c r="BL433" s="44">
        <v>17910.5</v>
      </c>
      <c r="BM433" s="60"/>
      <c r="BN433" s="140">
        <v>0.25</v>
      </c>
      <c r="BO433" s="140">
        <v>0.13</v>
      </c>
      <c r="BP433" s="140">
        <v>0</v>
      </c>
      <c r="BQ433" s="139">
        <v>10010.34</v>
      </c>
      <c r="BR433" s="60"/>
      <c r="BS433" s="140">
        <v>0.16</v>
      </c>
      <c r="BT433" s="140">
        <v>0.09</v>
      </c>
      <c r="BU433" s="140">
        <v>0</v>
      </c>
      <c r="BV433" s="44">
        <v>27114.5</v>
      </c>
      <c r="BW433" s="60"/>
      <c r="BX433" s="140">
        <v>0.16</v>
      </c>
      <c r="BY433" s="140">
        <v>0.09</v>
      </c>
      <c r="BZ433" s="140">
        <v>0</v>
      </c>
      <c r="CA433" s="44">
        <v>23394.5</v>
      </c>
      <c r="CB433" s="60"/>
      <c r="CC433" s="140">
        <v>0.33</v>
      </c>
      <c r="CD433" s="140">
        <v>0.18</v>
      </c>
      <c r="CE433" s="140">
        <v>0</v>
      </c>
      <c r="CF433" s="44">
        <v>16121.61</v>
      </c>
      <c r="CG433" s="60"/>
      <c r="CH433" s="28">
        <v>649674.10000000009</v>
      </c>
      <c r="CI433" s="60"/>
      <c r="CJ433" s="64">
        <v>636496.79</v>
      </c>
      <c r="CK433" s="124"/>
      <c r="CN433" s="151"/>
    </row>
    <row r="434" spans="1:92" x14ac:dyDescent="0.25">
      <c r="A434" s="116" t="s">
        <v>977</v>
      </c>
      <c r="B434" s="24" t="s">
        <v>978</v>
      </c>
      <c r="C434" s="27" t="s">
        <v>966</v>
      </c>
      <c r="D434" s="27" t="s">
        <v>131</v>
      </c>
      <c r="E434" s="139">
        <v>932.5</v>
      </c>
      <c r="F434" s="68"/>
      <c r="G434" s="139">
        <v>0</v>
      </c>
      <c r="H434" s="139">
        <v>0</v>
      </c>
      <c r="I434" s="139">
        <v>932.5</v>
      </c>
      <c r="J434" s="68">
        <v>427</v>
      </c>
      <c r="K434" s="139">
        <v>0</v>
      </c>
      <c r="L434" s="139">
        <v>0</v>
      </c>
      <c r="M434" s="139">
        <v>0</v>
      </c>
      <c r="N434" s="139">
        <v>932.5</v>
      </c>
      <c r="O434" s="60"/>
      <c r="P434" s="132">
        <v>0</v>
      </c>
      <c r="Q434" s="132">
        <v>0</v>
      </c>
      <c r="R434" s="132">
        <v>0</v>
      </c>
      <c r="S434" s="132">
        <v>0</v>
      </c>
      <c r="T434" s="132">
        <v>292</v>
      </c>
      <c r="U434" s="132">
        <v>640.5</v>
      </c>
      <c r="V434" s="126"/>
      <c r="W434" s="140">
        <v>0</v>
      </c>
      <c r="X434" s="140">
        <v>0</v>
      </c>
      <c r="Y434" s="140">
        <v>40.22</v>
      </c>
      <c r="Z434" s="139">
        <v>2902516.52</v>
      </c>
      <c r="AA434" s="60"/>
      <c r="AB434" s="140">
        <v>13.4</v>
      </c>
      <c r="AC434" s="28">
        <v>967408.75</v>
      </c>
      <c r="AE434" s="140">
        <v>0</v>
      </c>
      <c r="AF434" s="140">
        <v>0</v>
      </c>
      <c r="AG434" s="140">
        <v>4.66</v>
      </c>
      <c r="AH434" s="44">
        <v>336293.56</v>
      </c>
      <c r="AI434" s="60"/>
      <c r="AJ434" s="140">
        <v>0</v>
      </c>
      <c r="AK434" s="140">
        <v>0</v>
      </c>
      <c r="AL434" s="140">
        <v>1.55</v>
      </c>
      <c r="AM434" s="44">
        <v>111857.3</v>
      </c>
      <c r="AO434" s="28">
        <v>61.07</v>
      </c>
      <c r="AP434" s="117">
        <v>14.229999999999999</v>
      </c>
      <c r="AQ434" s="117">
        <v>6.61</v>
      </c>
      <c r="AR434" s="44">
        <v>95472.05</v>
      </c>
      <c r="AS434" s="60"/>
      <c r="AT434" s="71">
        <v>0</v>
      </c>
      <c r="AU434" s="71">
        <v>0</v>
      </c>
      <c r="AV434" s="71">
        <v>3.73</v>
      </c>
      <c r="AW434" s="44">
        <v>292487.95</v>
      </c>
      <c r="AX434" s="60"/>
      <c r="AY434" s="140">
        <v>0</v>
      </c>
      <c r="AZ434" s="140">
        <v>0</v>
      </c>
      <c r="BA434" s="140">
        <v>1.24</v>
      </c>
      <c r="BB434" s="28">
        <v>72814.039999999994</v>
      </c>
      <c r="BC434" s="60"/>
      <c r="BD434" s="140">
        <v>0</v>
      </c>
      <c r="BE434" s="140">
        <v>0</v>
      </c>
      <c r="BF434" s="140">
        <v>4.66</v>
      </c>
      <c r="BG434" s="44">
        <v>122758.38</v>
      </c>
      <c r="BH434" s="60"/>
      <c r="BI434" s="139">
        <v>0</v>
      </c>
      <c r="BJ434" s="139">
        <v>0</v>
      </c>
      <c r="BK434" s="139">
        <v>1.55</v>
      </c>
      <c r="BL434" s="44">
        <v>111045.1</v>
      </c>
      <c r="BM434" s="60"/>
      <c r="BN434" s="140">
        <v>0</v>
      </c>
      <c r="BO434" s="140">
        <v>0</v>
      </c>
      <c r="BP434" s="140">
        <v>3.1</v>
      </c>
      <c r="BQ434" s="139">
        <v>81663.3</v>
      </c>
      <c r="BR434" s="60"/>
      <c r="BS434" s="140">
        <v>0</v>
      </c>
      <c r="BT434" s="140">
        <v>0</v>
      </c>
      <c r="BU434" s="140">
        <v>1.55</v>
      </c>
      <c r="BV434" s="44">
        <v>168109.9</v>
      </c>
      <c r="BW434" s="60"/>
      <c r="BX434" s="140">
        <v>0</v>
      </c>
      <c r="BY434" s="140">
        <v>0</v>
      </c>
      <c r="BZ434" s="140">
        <v>1.55</v>
      </c>
      <c r="CA434" s="44">
        <v>145045.9</v>
      </c>
      <c r="CB434" s="60"/>
      <c r="CC434" s="140">
        <v>0</v>
      </c>
      <c r="CD434" s="140">
        <v>0</v>
      </c>
      <c r="CE434" s="140">
        <v>4.66</v>
      </c>
      <c r="CF434" s="44">
        <v>147307.26</v>
      </c>
      <c r="CG434" s="60"/>
      <c r="CH434" s="28">
        <v>5554780.0099999998</v>
      </c>
      <c r="CI434" s="60"/>
      <c r="CJ434" s="64">
        <v>5459307.96</v>
      </c>
      <c r="CK434" s="124"/>
      <c r="CN434" s="151"/>
    </row>
    <row r="435" spans="1:92" x14ac:dyDescent="0.25">
      <c r="A435" s="116" t="s">
        <v>979</v>
      </c>
      <c r="B435" s="24" t="s">
        <v>980</v>
      </c>
      <c r="C435" s="27" t="s">
        <v>966</v>
      </c>
      <c r="D435" s="27" t="s">
        <v>131</v>
      </c>
      <c r="E435" s="139">
        <v>2796</v>
      </c>
      <c r="F435" s="68"/>
      <c r="G435" s="139">
        <v>0</v>
      </c>
      <c r="H435" s="139">
        <v>0</v>
      </c>
      <c r="I435" s="139">
        <v>2796</v>
      </c>
      <c r="J435" s="68">
        <v>428</v>
      </c>
      <c r="K435" s="139">
        <v>0</v>
      </c>
      <c r="L435" s="139">
        <v>0</v>
      </c>
      <c r="M435" s="139">
        <v>0</v>
      </c>
      <c r="N435" s="139">
        <v>2796</v>
      </c>
      <c r="O435" s="60"/>
      <c r="P435" s="132">
        <v>0</v>
      </c>
      <c r="Q435" s="132">
        <v>0</v>
      </c>
      <c r="R435" s="132">
        <v>0</v>
      </c>
      <c r="S435" s="132">
        <v>0</v>
      </c>
      <c r="T435" s="132">
        <v>450.33</v>
      </c>
      <c r="U435" s="132">
        <v>2345.67</v>
      </c>
      <c r="V435" s="126"/>
      <c r="W435" s="140">
        <v>0</v>
      </c>
      <c r="X435" s="140">
        <v>0</v>
      </c>
      <c r="Y435" s="140">
        <v>116.34</v>
      </c>
      <c r="Z435" s="139">
        <v>8395792.4399999995</v>
      </c>
      <c r="AA435" s="60"/>
      <c r="AB435" s="140">
        <v>38.770000000000003</v>
      </c>
      <c r="AC435" s="28">
        <v>2798317.62</v>
      </c>
      <c r="AE435" s="140">
        <v>0</v>
      </c>
      <c r="AF435" s="140">
        <v>0</v>
      </c>
      <c r="AG435" s="140">
        <v>13.98</v>
      </c>
      <c r="AH435" s="44">
        <v>1008880.68</v>
      </c>
      <c r="AI435" s="60"/>
      <c r="AJ435" s="140">
        <v>0</v>
      </c>
      <c r="AK435" s="140">
        <v>0</v>
      </c>
      <c r="AL435" s="140">
        <v>4.66</v>
      </c>
      <c r="AM435" s="44">
        <v>336293.56</v>
      </c>
      <c r="AO435" s="28">
        <v>177.47</v>
      </c>
      <c r="AP435" s="117">
        <v>31.67</v>
      </c>
      <c r="AQ435" s="117">
        <v>19.82</v>
      </c>
      <c r="AR435" s="44">
        <v>265881.38</v>
      </c>
      <c r="AS435" s="60"/>
      <c r="AT435" s="71">
        <v>0</v>
      </c>
      <c r="AU435" s="71">
        <v>0</v>
      </c>
      <c r="AV435" s="71">
        <v>11.18</v>
      </c>
      <c r="AW435" s="44">
        <v>876679.7</v>
      </c>
      <c r="AX435" s="60"/>
      <c r="AY435" s="140">
        <v>0</v>
      </c>
      <c r="AZ435" s="140">
        <v>0</v>
      </c>
      <c r="BA435" s="140">
        <v>3.72</v>
      </c>
      <c r="BB435" s="28">
        <v>218442.12</v>
      </c>
      <c r="BC435" s="60"/>
      <c r="BD435" s="140">
        <v>0</v>
      </c>
      <c r="BE435" s="140">
        <v>0</v>
      </c>
      <c r="BF435" s="140">
        <v>13.98</v>
      </c>
      <c r="BG435" s="44">
        <v>368275.14</v>
      </c>
      <c r="BH435" s="60"/>
      <c r="BI435" s="139">
        <v>0</v>
      </c>
      <c r="BJ435" s="139">
        <v>0</v>
      </c>
      <c r="BK435" s="139">
        <v>4.66</v>
      </c>
      <c r="BL435" s="44">
        <v>333851.71999999997</v>
      </c>
      <c r="BM435" s="60"/>
      <c r="BN435" s="140">
        <v>0</v>
      </c>
      <c r="BO435" s="140">
        <v>0</v>
      </c>
      <c r="BP435" s="140">
        <v>9.32</v>
      </c>
      <c r="BQ435" s="139">
        <v>245516.76</v>
      </c>
      <c r="BR435" s="60"/>
      <c r="BS435" s="140">
        <v>0</v>
      </c>
      <c r="BT435" s="140">
        <v>0</v>
      </c>
      <c r="BU435" s="140">
        <v>4.66</v>
      </c>
      <c r="BV435" s="44">
        <v>505414.28</v>
      </c>
      <c r="BW435" s="60"/>
      <c r="BX435" s="140">
        <v>0</v>
      </c>
      <c r="BY435" s="140">
        <v>0</v>
      </c>
      <c r="BZ435" s="140">
        <v>4.66</v>
      </c>
      <c r="CA435" s="44">
        <v>436073.48</v>
      </c>
      <c r="CB435" s="60"/>
      <c r="CC435" s="140">
        <v>0</v>
      </c>
      <c r="CD435" s="140">
        <v>0</v>
      </c>
      <c r="CE435" s="140">
        <v>13.98</v>
      </c>
      <c r="CF435" s="44">
        <v>441921.78</v>
      </c>
      <c r="CG435" s="60"/>
      <c r="CH435" s="28">
        <v>16231340.66</v>
      </c>
      <c r="CI435" s="60"/>
      <c r="CJ435" s="64">
        <v>15965459.279999999</v>
      </c>
      <c r="CK435" s="124"/>
      <c r="CN435" s="151"/>
    </row>
    <row r="436" spans="1:92" x14ac:dyDescent="0.25">
      <c r="A436" s="116" t="s">
        <v>981</v>
      </c>
      <c r="B436" s="24" t="s">
        <v>982</v>
      </c>
      <c r="C436" s="27" t="s">
        <v>966</v>
      </c>
      <c r="D436" s="27" t="s">
        <v>120</v>
      </c>
      <c r="E436" s="139">
        <v>4585.5</v>
      </c>
      <c r="F436" s="68"/>
      <c r="G436" s="139">
        <v>1933.75</v>
      </c>
      <c r="H436" s="139">
        <v>2591</v>
      </c>
      <c r="I436" s="139">
        <v>2591</v>
      </c>
      <c r="J436" s="68">
        <v>429</v>
      </c>
      <c r="K436" s="139">
        <v>3029.5</v>
      </c>
      <c r="L436" s="139">
        <v>2968.75</v>
      </c>
      <c r="M436" s="139">
        <v>1556</v>
      </c>
      <c r="N436" s="139">
        <v>0</v>
      </c>
      <c r="O436" s="60"/>
      <c r="P436" s="132">
        <v>398.31040388971763</v>
      </c>
      <c r="Q436" s="132">
        <v>1535.4395961102823</v>
      </c>
      <c r="R436" s="132">
        <v>533.68959611028231</v>
      </c>
      <c r="S436" s="132">
        <v>2057.3104038897177</v>
      </c>
      <c r="T436" s="132">
        <v>0</v>
      </c>
      <c r="U436" s="132">
        <v>0</v>
      </c>
      <c r="V436" s="126"/>
      <c r="W436" s="140">
        <v>103.32</v>
      </c>
      <c r="X436" s="140">
        <v>108.97</v>
      </c>
      <c r="Y436" s="140">
        <v>0</v>
      </c>
      <c r="Z436" s="139">
        <v>13345610.85</v>
      </c>
      <c r="AA436" s="60"/>
      <c r="AB436" s="140">
        <v>42.45</v>
      </c>
      <c r="AC436" s="28">
        <v>2669122.17</v>
      </c>
      <c r="AE436" s="140">
        <v>15.14</v>
      </c>
      <c r="AF436" s="140">
        <v>7.78</v>
      </c>
      <c r="AG436" s="140">
        <v>0</v>
      </c>
      <c r="AH436" s="44">
        <v>1440865.8</v>
      </c>
      <c r="AI436" s="60"/>
      <c r="AJ436" s="140">
        <v>6.73</v>
      </c>
      <c r="AK436" s="140">
        <v>3.45</v>
      </c>
      <c r="AL436" s="140">
        <v>0</v>
      </c>
      <c r="AM436" s="44">
        <v>639965.69999999995</v>
      </c>
      <c r="AO436" s="28">
        <v>293.93999999999994</v>
      </c>
      <c r="AP436" s="117">
        <v>59.570000000000007</v>
      </c>
      <c r="AQ436" s="117">
        <v>32.520000000000003</v>
      </c>
      <c r="AR436" s="44">
        <v>448939.69</v>
      </c>
      <c r="AS436" s="60"/>
      <c r="AT436" s="71">
        <v>6.73</v>
      </c>
      <c r="AU436" s="71">
        <v>6.22</v>
      </c>
      <c r="AV436" s="71">
        <v>0</v>
      </c>
      <c r="AW436" s="44">
        <v>872506.25</v>
      </c>
      <c r="AX436" s="60"/>
      <c r="AY436" s="140">
        <v>4.03</v>
      </c>
      <c r="AZ436" s="140">
        <v>2.0699999999999998</v>
      </c>
      <c r="BA436" s="140">
        <v>0</v>
      </c>
      <c r="BB436" s="28">
        <v>358198.1</v>
      </c>
      <c r="BC436" s="60"/>
      <c r="BD436" s="140">
        <v>13.46</v>
      </c>
      <c r="BE436" s="140">
        <v>6.91</v>
      </c>
      <c r="BF436" s="140">
        <v>0</v>
      </c>
      <c r="BG436" s="44">
        <v>536606.91</v>
      </c>
      <c r="BH436" s="60"/>
      <c r="BI436" s="139">
        <v>6.73</v>
      </c>
      <c r="BJ436" s="139">
        <v>3.45</v>
      </c>
      <c r="BK436" s="139">
        <v>0</v>
      </c>
      <c r="BL436" s="44">
        <v>729315.56</v>
      </c>
      <c r="BM436" s="60"/>
      <c r="BN436" s="140">
        <v>10.09</v>
      </c>
      <c r="BO436" s="140">
        <v>5.18</v>
      </c>
      <c r="BP436" s="140">
        <v>0</v>
      </c>
      <c r="BQ436" s="139">
        <v>402257.61</v>
      </c>
      <c r="BR436" s="60"/>
      <c r="BS436" s="140">
        <v>6.73</v>
      </c>
      <c r="BT436" s="140">
        <v>3.45</v>
      </c>
      <c r="BU436" s="140">
        <v>0</v>
      </c>
      <c r="BV436" s="44">
        <v>1104102.44</v>
      </c>
      <c r="BW436" s="60"/>
      <c r="BX436" s="140">
        <v>6.73</v>
      </c>
      <c r="BY436" s="140">
        <v>3.45</v>
      </c>
      <c r="BZ436" s="140">
        <v>0</v>
      </c>
      <c r="CA436" s="44">
        <v>952624.04</v>
      </c>
      <c r="CB436" s="60"/>
      <c r="CC436" s="140">
        <v>13.46</v>
      </c>
      <c r="CD436" s="140">
        <v>6.91</v>
      </c>
      <c r="CE436" s="140">
        <v>0</v>
      </c>
      <c r="CF436" s="44">
        <v>643916.06999999995</v>
      </c>
      <c r="CG436" s="60"/>
      <c r="CH436" s="28">
        <v>24144031.189999998</v>
      </c>
      <c r="CI436" s="60"/>
      <c r="CJ436" s="64">
        <v>23695091.499999996</v>
      </c>
      <c r="CK436" s="124"/>
      <c r="CN436" s="151"/>
    </row>
    <row r="437" spans="1:92" x14ac:dyDescent="0.25">
      <c r="A437" s="116" t="s">
        <v>983</v>
      </c>
      <c r="B437" s="24" t="s">
        <v>984</v>
      </c>
      <c r="C437" s="27" t="s">
        <v>985</v>
      </c>
      <c r="D437" s="27" t="s">
        <v>131</v>
      </c>
      <c r="E437" s="139">
        <v>168</v>
      </c>
      <c r="F437" s="68"/>
      <c r="G437" s="139">
        <v>0</v>
      </c>
      <c r="H437" s="139">
        <v>0</v>
      </c>
      <c r="I437" s="139">
        <v>168</v>
      </c>
      <c r="J437" s="68">
        <v>430</v>
      </c>
      <c r="K437" s="139">
        <v>0</v>
      </c>
      <c r="L437" s="139">
        <v>0</v>
      </c>
      <c r="M437" s="139">
        <v>0</v>
      </c>
      <c r="N437" s="139">
        <v>168</v>
      </c>
      <c r="O437" s="60"/>
      <c r="P437" s="132">
        <v>0</v>
      </c>
      <c r="Q437" s="132">
        <v>0</v>
      </c>
      <c r="R437" s="132">
        <v>0</v>
      </c>
      <c r="S437" s="132">
        <v>0</v>
      </c>
      <c r="T437" s="132">
        <v>33</v>
      </c>
      <c r="U437" s="132">
        <v>135</v>
      </c>
      <c r="V437" s="126"/>
      <c r="W437" s="140">
        <v>0</v>
      </c>
      <c r="X437" s="140">
        <v>0</v>
      </c>
      <c r="Y437" s="140">
        <v>7.05</v>
      </c>
      <c r="Z437" s="139">
        <v>508770.3</v>
      </c>
      <c r="AA437" s="60"/>
      <c r="AB437" s="140">
        <v>2.34</v>
      </c>
      <c r="AC437" s="28">
        <v>169573.14</v>
      </c>
      <c r="AE437" s="140">
        <v>0</v>
      </c>
      <c r="AF437" s="140">
        <v>0</v>
      </c>
      <c r="AG437" s="140">
        <v>0.84</v>
      </c>
      <c r="AH437" s="44">
        <v>60619.44</v>
      </c>
      <c r="AI437" s="60"/>
      <c r="AJ437" s="140">
        <v>0</v>
      </c>
      <c r="AK437" s="140">
        <v>0</v>
      </c>
      <c r="AL437" s="140">
        <v>0.28000000000000003</v>
      </c>
      <c r="AM437" s="44">
        <v>20206.48</v>
      </c>
      <c r="AO437" s="28">
        <v>10.73</v>
      </c>
      <c r="AP437" s="117">
        <v>1.99</v>
      </c>
      <c r="AQ437" s="117">
        <v>1.19</v>
      </c>
      <c r="AR437" s="44">
        <v>16163.47</v>
      </c>
      <c r="AS437" s="60"/>
      <c r="AT437" s="71">
        <v>0</v>
      </c>
      <c r="AU437" s="71">
        <v>0</v>
      </c>
      <c r="AV437" s="71">
        <v>0.67</v>
      </c>
      <c r="AW437" s="44">
        <v>52538.05</v>
      </c>
      <c r="AX437" s="60"/>
      <c r="AY437" s="140">
        <v>0</v>
      </c>
      <c r="AZ437" s="140">
        <v>0</v>
      </c>
      <c r="BA437" s="140">
        <v>0.22</v>
      </c>
      <c r="BB437" s="28">
        <v>12918.62</v>
      </c>
      <c r="BC437" s="60"/>
      <c r="BD437" s="140">
        <v>0</v>
      </c>
      <c r="BE437" s="140">
        <v>0</v>
      </c>
      <c r="BF437" s="140">
        <v>0.84</v>
      </c>
      <c r="BG437" s="44">
        <v>22128.12</v>
      </c>
      <c r="BH437" s="60"/>
      <c r="BI437" s="139">
        <v>0</v>
      </c>
      <c r="BJ437" s="139">
        <v>0</v>
      </c>
      <c r="BK437" s="139">
        <v>0.28000000000000003</v>
      </c>
      <c r="BL437" s="44">
        <v>20059.759999999998</v>
      </c>
      <c r="BM437" s="60"/>
      <c r="BN437" s="140">
        <v>0</v>
      </c>
      <c r="BO437" s="140">
        <v>0</v>
      </c>
      <c r="BP437" s="140">
        <v>0.56000000000000005</v>
      </c>
      <c r="BQ437" s="139">
        <v>14752.08</v>
      </c>
      <c r="BR437" s="60"/>
      <c r="BS437" s="140">
        <v>0</v>
      </c>
      <c r="BT437" s="140">
        <v>0</v>
      </c>
      <c r="BU437" s="140">
        <v>0.28000000000000003</v>
      </c>
      <c r="BV437" s="44">
        <v>30368.240000000002</v>
      </c>
      <c r="BW437" s="60"/>
      <c r="BX437" s="140">
        <v>0</v>
      </c>
      <c r="BY437" s="140">
        <v>0</v>
      </c>
      <c r="BZ437" s="140">
        <v>0.28000000000000003</v>
      </c>
      <c r="CA437" s="44">
        <v>26201.84</v>
      </c>
      <c r="CB437" s="60"/>
      <c r="CC437" s="140">
        <v>0</v>
      </c>
      <c r="CD437" s="140">
        <v>0</v>
      </c>
      <c r="CE437" s="140">
        <v>0.84</v>
      </c>
      <c r="CF437" s="44">
        <v>26553.24</v>
      </c>
      <c r="CG437" s="60"/>
      <c r="CH437" s="28">
        <v>980852.78</v>
      </c>
      <c r="CI437" s="60"/>
      <c r="CJ437" s="64">
        <v>964689.31</v>
      </c>
      <c r="CK437" s="124"/>
      <c r="CN437" s="151"/>
    </row>
    <row r="438" spans="1:92" x14ac:dyDescent="0.25">
      <c r="A438" s="116" t="s">
        <v>986</v>
      </c>
      <c r="B438" s="24" t="s">
        <v>987</v>
      </c>
      <c r="C438" s="27" t="s">
        <v>985</v>
      </c>
      <c r="D438" s="27" t="s">
        <v>120</v>
      </c>
      <c r="E438" s="139">
        <v>262.13</v>
      </c>
      <c r="F438" s="68"/>
      <c r="G438" s="139">
        <v>113.82</v>
      </c>
      <c r="H438" s="139">
        <v>147.15</v>
      </c>
      <c r="I438" s="139">
        <v>147.15</v>
      </c>
      <c r="J438" s="68">
        <v>431</v>
      </c>
      <c r="K438" s="139">
        <v>171.81</v>
      </c>
      <c r="L438" s="139">
        <v>170.64999999999998</v>
      </c>
      <c r="M438" s="139">
        <v>90.32</v>
      </c>
      <c r="N438" s="139">
        <v>0</v>
      </c>
      <c r="O438" s="60"/>
      <c r="P438" s="132">
        <v>23.259457408897571</v>
      </c>
      <c r="Q438" s="132">
        <v>90.560542591102418</v>
      </c>
      <c r="R438" s="132">
        <v>30.070542591102424</v>
      </c>
      <c r="S438" s="132">
        <v>117.07945740889758</v>
      </c>
      <c r="T438" s="132">
        <v>0</v>
      </c>
      <c r="U438" s="132">
        <v>0</v>
      </c>
      <c r="V438" s="126"/>
      <c r="W438" s="140">
        <v>6.07</v>
      </c>
      <c r="X438" s="140">
        <v>6.18</v>
      </c>
      <c r="Y438" s="140">
        <v>0</v>
      </c>
      <c r="Z438" s="139">
        <v>770096.25</v>
      </c>
      <c r="AA438" s="60"/>
      <c r="AB438" s="140">
        <v>2.4500000000000002</v>
      </c>
      <c r="AC438" s="28">
        <v>154019.25</v>
      </c>
      <c r="AE438" s="140">
        <v>0.85</v>
      </c>
      <c r="AF438" s="140">
        <v>0.45</v>
      </c>
      <c r="AG438" s="140">
        <v>0</v>
      </c>
      <c r="AH438" s="44">
        <v>81724.5</v>
      </c>
      <c r="AI438" s="60"/>
      <c r="AJ438" s="140">
        <v>0.38</v>
      </c>
      <c r="AK438" s="140">
        <v>0.2</v>
      </c>
      <c r="AL438" s="140">
        <v>0</v>
      </c>
      <c r="AM438" s="44">
        <v>36461.699999999997</v>
      </c>
      <c r="AO438" s="28">
        <v>16.919999999999998</v>
      </c>
      <c r="AP438" s="117">
        <v>3.2300000000000004</v>
      </c>
      <c r="AQ438" s="117">
        <v>1.85</v>
      </c>
      <c r="AR438" s="44">
        <v>25587.69</v>
      </c>
      <c r="AS438" s="60"/>
      <c r="AT438" s="71">
        <v>0.38</v>
      </c>
      <c r="AU438" s="71">
        <v>0.36</v>
      </c>
      <c r="AV438" s="71">
        <v>0</v>
      </c>
      <c r="AW438" s="44">
        <v>49857.5</v>
      </c>
      <c r="AX438" s="60"/>
      <c r="AY438" s="140">
        <v>0.22</v>
      </c>
      <c r="AZ438" s="140">
        <v>0.12</v>
      </c>
      <c r="BA438" s="140">
        <v>0</v>
      </c>
      <c r="BB438" s="28">
        <v>19965.14</v>
      </c>
      <c r="BC438" s="60"/>
      <c r="BD438" s="140">
        <v>0.76</v>
      </c>
      <c r="BE438" s="140">
        <v>0.4</v>
      </c>
      <c r="BF438" s="140">
        <v>0</v>
      </c>
      <c r="BG438" s="44">
        <v>30557.88</v>
      </c>
      <c r="BH438" s="60"/>
      <c r="BI438" s="139">
        <v>0.38</v>
      </c>
      <c r="BJ438" s="139">
        <v>0.2</v>
      </c>
      <c r="BK438" s="139">
        <v>0</v>
      </c>
      <c r="BL438" s="44">
        <v>41552.36</v>
      </c>
      <c r="BM438" s="60"/>
      <c r="BN438" s="140">
        <v>0.56999999999999995</v>
      </c>
      <c r="BO438" s="140">
        <v>0.3</v>
      </c>
      <c r="BP438" s="140">
        <v>0</v>
      </c>
      <c r="BQ438" s="139">
        <v>22918.41</v>
      </c>
      <c r="BR438" s="60"/>
      <c r="BS438" s="140">
        <v>0.38</v>
      </c>
      <c r="BT438" s="140">
        <v>0.2</v>
      </c>
      <c r="BU438" s="140">
        <v>0</v>
      </c>
      <c r="BV438" s="44">
        <v>62905.64</v>
      </c>
      <c r="BW438" s="60"/>
      <c r="BX438" s="140">
        <v>0.38</v>
      </c>
      <c r="BY438" s="140">
        <v>0.2</v>
      </c>
      <c r="BZ438" s="140">
        <v>0</v>
      </c>
      <c r="CA438" s="44">
        <v>54275.24</v>
      </c>
      <c r="CB438" s="60"/>
      <c r="CC438" s="140">
        <v>0.76</v>
      </c>
      <c r="CD438" s="140">
        <v>0.4</v>
      </c>
      <c r="CE438" s="140">
        <v>0</v>
      </c>
      <c r="CF438" s="44">
        <v>36668.76</v>
      </c>
      <c r="CG438" s="60"/>
      <c r="CH438" s="28">
        <v>1386590.32</v>
      </c>
      <c r="CI438" s="60"/>
      <c r="CJ438" s="64">
        <v>1361002.6300000001</v>
      </c>
      <c r="CK438" s="124"/>
      <c r="CN438" s="151"/>
    </row>
    <row r="439" spans="1:92" x14ac:dyDescent="0.25">
      <c r="A439" s="116" t="s">
        <v>988</v>
      </c>
      <c r="B439" s="24" t="s">
        <v>989</v>
      </c>
      <c r="C439" s="27" t="s">
        <v>985</v>
      </c>
      <c r="D439" s="27" t="s">
        <v>12</v>
      </c>
      <c r="E439" s="139">
        <v>2319.29</v>
      </c>
      <c r="F439" s="68"/>
      <c r="G439" s="139">
        <v>669.32</v>
      </c>
      <c r="H439" s="139">
        <v>914.15</v>
      </c>
      <c r="I439" s="139">
        <v>1630.47</v>
      </c>
      <c r="J439" s="68">
        <v>432</v>
      </c>
      <c r="K439" s="139">
        <v>1053.98</v>
      </c>
      <c r="L439" s="139">
        <v>1034.48</v>
      </c>
      <c r="M439" s="139">
        <v>548.99</v>
      </c>
      <c r="N439" s="139">
        <v>716.32</v>
      </c>
      <c r="O439" s="60"/>
      <c r="P439" s="132">
        <v>339.83024154379319</v>
      </c>
      <c r="Q439" s="132">
        <v>329.48975845620686</v>
      </c>
      <c r="R439" s="132">
        <v>464.13645985068206</v>
      </c>
      <c r="S439" s="132">
        <v>450.01354014931792</v>
      </c>
      <c r="T439" s="132">
        <v>363.69329860552494</v>
      </c>
      <c r="U439" s="132">
        <v>352.62670139447511</v>
      </c>
      <c r="V439" s="126"/>
      <c r="W439" s="140">
        <v>39.119999999999997</v>
      </c>
      <c r="X439" s="140">
        <v>41.2</v>
      </c>
      <c r="Y439" s="140">
        <v>32.28</v>
      </c>
      <c r="Z439" s="139">
        <v>7378835.2800000003</v>
      </c>
      <c r="AA439" s="60"/>
      <c r="AB439" s="140">
        <v>26.82</v>
      </c>
      <c r="AC439" s="28">
        <v>1786291.86</v>
      </c>
      <c r="AE439" s="140">
        <v>5.26</v>
      </c>
      <c r="AF439" s="140">
        <v>2.74</v>
      </c>
      <c r="AG439" s="140">
        <v>3.58</v>
      </c>
      <c r="AH439" s="44">
        <v>761274.28</v>
      </c>
      <c r="AI439" s="60"/>
      <c r="AJ439" s="140">
        <v>2.34</v>
      </c>
      <c r="AK439" s="140">
        <v>1.21</v>
      </c>
      <c r="AL439" s="140">
        <v>1.19</v>
      </c>
      <c r="AM439" s="44">
        <v>309048.28999999998</v>
      </c>
      <c r="AO439" s="28">
        <v>158.82</v>
      </c>
      <c r="AP439" s="117">
        <v>57.47</v>
      </c>
      <c r="AQ439" s="117">
        <v>16.440000000000001</v>
      </c>
      <c r="AR439" s="44">
        <v>272985.65999999997</v>
      </c>
      <c r="AS439" s="60"/>
      <c r="AT439" s="71">
        <v>2.34</v>
      </c>
      <c r="AU439" s="71">
        <v>2.19</v>
      </c>
      <c r="AV439" s="71">
        <v>2.86</v>
      </c>
      <c r="AW439" s="44">
        <v>529475.65</v>
      </c>
      <c r="AX439" s="60"/>
      <c r="AY439" s="140">
        <v>1.4</v>
      </c>
      <c r="AZ439" s="140">
        <v>0.73</v>
      </c>
      <c r="BA439" s="140">
        <v>0.95</v>
      </c>
      <c r="BB439" s="28">
        <v>180860.68</v>
      </c>
      <c r="BC439" s="60"/>
      <c r="BD439" s="140">
        <v>4.68</v>
      </c>
      <c r="BE439" s="140">
        <v>2.4300000000000002</v>
      </c>
      <c r="BF439" s="140">
        <v>3.58</v>
      </c>
      <c r="BG439" s="44">
        <v>281606.67</v>
      </c>
      <c r="BH439" s="60"/>
      <c r="BI439" s="139">
        <v>2.34</v>
      </c>
      <c r="BJ439" s="139">
        <v>1.21</v>
      </c>
      <c r="BK439" s="139">
        <v>1.19</v>
      </c>
      <c r="BL439" s="44">
        <v>339583.08</v>
      </c>
      <c r="BM439" s="60"/>
      <c r="BN439" s="140">
        <v>3.51</v>
      </c>
      <c r="BO439" s="140">
        <v>1.82</v>
      </c>
      <c r="BP439" s="140">
        <v>2.38</v>
      </c>
      <c r="BQ439" s="139">
        <v>203104.53</v>
      </c>
      <c r="BR439" s="60"/>
      <c r="BS439" s="140">
        <v>2.34</v>
      </c>
      <c r="BT439" s="140">
        <v>1.21</v>
      </c>
      <c r="BU439" s="140">
        <v>1.19</v>
      </c>
      <c r="BV439" s="44">
        <v>514090.92</v>
      </c>
      <c r="BW439" s="60"/>
      <c r="BX439" s="140">
        <v>2.34</v>
      </c>
      <c r="BY439" s="140">
        <v>1.21</v>
      </c>
      <c r="BZ439" s="140">
        <v>1.19</v>
      </c>
      <c r="CA439" s="44">
        <v>443559.72</v>
      </c>
      <c r="CB439" s="60"/>
      <c r="CC439" s="140">
        <v>4.68</v>
      </c>
      <c r="CD439" s="140">
        <v>2.4300000000000002</v>
      </c>
      <c r="CE439" s="140">
        <v>3.58</v>
      </c>
      <c r="CF439" s="44">
        <v>337921.59</v>
      </c>
      <c r="CG439" s="60"/>
      <c r="CH439" s="28">
        <v>13338638.210000001</v>
      </c>
      <c r="CI439" s="60"/>
      <c r="CJ439" s="64">
        <v>13065652.550000001</v>
      </c>
      <c r="CK439" s="124"/>
      <c r="CN439" s="151"/>
    </row>
    <row r="440" spans="1:92" x14ac:dyDescent="0.25">
      <c r="A440" s="116" t="s">
        <v>990</v>
      </c>
      <c r="B440" s="24" t="s">
        <v>991</v>
      </c>
      <c r="C440" s="27" t="s">
        <v>985</v>
      </c>
      <c r="D440" s="27" t="s">
        <v>120</v>
      </c>
      <c r="E440" s="139">
        <v>110.07</v>
      </c>
      <c r="F440" s="68"/>
      <c r="G440" s="139">
        <v>53.33</v>
      </c>
      <c r="H440" s="139">
        <v>56.66</v>
      </c>
      <c r="I440" s="139">
        <v>56.66</v>
      </c>
      <c r="J440" s="68">
        <v>433</v>
      </c>
      <c r="K440" s="139">
        <v>77.739999999999995</v>
      </c>
      <c r="L440" s="139">
        <v>77.66</v>
      </c>
      <c r="M440" s="139">
        <v>32.33</v>
      </c>
      <c r="N440" s="139">
        <v>0</v>
      </c>
      <c r="O440" s="60"/>
      <c r="P440" s="132">
        <v>8.7275206836985184</v>
      </c>
      <c r="Q440" s="132">
        <v>44.602479316301483</v>
      </c>
      <c r="R440" s="132">
        <v>9.2724793163014816</v>
      </c>
      <c r="S440" s="132">
        <v>47.387520683698511</v>
      </c>
      <c r="T440" s="132">
        <v>0</v>
      </c>
      <c r="U440" s="132">
        <v>0</v>
      </c>
      <c r="V440" s="126"/>
      <c r="W440" s="140">
        <v>2.81</v>
      </c>
      <c r="X440" s="140">
        <v>2.35</v>
      </c>
      <c r="Y440" s="140">
        <v>0</v>
      </c>
      <c r="Z440" s="139">
        <v>324383.40000000002</v>
      </c>
      <c r="AA440" s="60"/>
      <c r="AB440" s="140">
        <v>1.03</v>
      </c>
      <c r="AC440" s="28">
        <v>64876.68</v>
      </c>
      <c r="AE440" s="140">
        <v>0.38</v>
      </c>
      <c r="AF440" s="140">
        <v>0.16</v>
      </c>
      <c r="AG440" s="140">
        <v>0</v>
      </c>
      <c r="AH440" s="44">
        <v>33947.1</v>
      </c>
      <c r="AI440" s="60"/>
      <c r="AJ440" s="140">
        <v>0.17</v>
      </c>
      <c r="AK440" s="140">
        <v>7.0000000000000007E-2</v>
      </c>
      <c r="AL440" s="140">
        <v>0</v>
      </c>
      <c r="AM440" s="44">
        <v>15087.6</v>
      </c>
      <c r="AO440" s="28">
        <v>7.11</v>
      </c>
      <c r="AP440" s="117">
        <v>1.2200000000000002</v>
      </c>
      <c r="AQ440" s="117">
        <v>0.78</v>
      </c>
      <c r="AR440" s="44">
        <v>10585.38</v>
      </c>
      <c r="AS440" s="60"/>
      <c r="AT440" s="71">
        <v>0.17</v>
      </c>
      <c r="AU440" s="71">
        <v>0.12</v>
      </c>
      <c r="AV440" s="71">
        <v>0</v>
      </c>
      <c r="AW440" s="44">
        <v>19538.75</v>
      </c>
      <c r="AX440" s="60"/>
      <c r="AY440" s="140">
        <v>0.1</v>
      </c>
      <c r="AZ440" s="140">
        <v>0.04</v>
      </c>
      <c r="BA440" s="140">
        <v>0</v>
      </c>
      <c r="BB440" s="28">
        <v>8220.94</v>
      </c>
      <c r="BC440" s="60"/>
      <c r="BD440" s="140">
        <v>0.34</v>
      </c>
      <c r="BE440" s="140">
        <v>0.14000000000000001</v>
      </c>
      <c r="BF440" s="140">
        <v>0</v>
      </c>
      <c r="BG440" s="44">
        <v>12644.64</v>
      </c>
      <c r="BH440" s="60"/>
      <c r="BI440" s="139">
        <v>0.17</v>
      </c>
      <c r="BJ440" s="139">
        <v>7.0000000000000007E-2</v>
      </c>
      <c r="BK440" s="139">
        <v>0</v>
      </c>
      <c r="BL440" s="44">
        <v>17194.080000000002</v>
      </c>
      <c r="BM440" s="60"/>
      <c r="BN440" s="140">
        <v>0.25</v>
      </c>
      <c r="BO440" s="140">
        <v>0.1</v>
      </c>
      <c r="BP440" s="140">
        <v>0</v>
      </c>
      <c r="BQ440" s="139">
        <v>9220.0499999999993</v>
      </c>
      <c r="BR440" s="60"/>
      <c r="BS440" s="140">
        <v>0.17</v>
      </c>
      <c r="BT440" s="140">
        <v>7.0000000000000007E-2</v>
      </c>
      <c r="BU440" s="140">
        <v>0</v>
      </c>
      <c r="BV440" s="44">
        <v>26029.919999999998</v>
      </c>
      <c r="BW440" s="60"/>
      <c r="BX440" s="140">
        <v>0.17</v>
      </c>
      <c r="BY440" s="140">
        <v>7.0000000000000007E-2</v>
      </c>
      <c r="BZ440" s="140">
        <v>0</v>
      </c>
      <c r="CA440" s="44">
        <v>22458.720000000001</v>
      </c>
      <c r="CB440" s="60"/>
      <c r="CC440" s="140">
        <v>0.34</v>
      </c>
      <c r="CD440" s="140">
        <v>0.14000000000000001</v>
      </c>
      <c r="CE440" s="140">
        <v>0</v>
      </c>
      <c r="CF440" s="44">
        <v>15173.28</v>
      </c>
      <c r="CG440" s="60"/>
      <c r="CH440" s="28">
        <v>579360.54</v>
      </c>
      <c r="CI440" s="60"/>
      <c r="CJ440" s="64">
        <v>568775.16</v>
      </c>
      <c r="CK440" s="124"/>
      <c r="CN440" s="151"/>
    </row>
    <row r="441" spans="1:92" x14ac:dyDescent="0.25">
      <c r="A441" s="116" t="s">
        <v>992</v>
      </c>
      <c r="B441" s="24" t="s">
        <v>993</v>
      </c>
      <c r="C441" s="27" t="s">
        <v>985</v>
      </c>
      <c r="D441" s="27" t="s">
        <v>12</v>
      </c>
      <c r="E441" s="139">
        <v>6015</v>
      </c>
      <c r="F441" s="68"/>
      <c r="G441" s="139">
        <v>1612.25</v>
      </c>
      <c r="H441" s="139">
        <v>2470</v>
      </c>
      <c r="I441" s="139">
        <v>4367.5</v>
      </c>
      <c r="J441" s="68">
        <v>434</v>
      </c>
      <c r="K441" s="139">
        <v>2616</v>
      </c>
      <c r="L441" s="139">
        <v>2580.75</v>
      </c>
      <c r="M441" s="139">
        <v>1501.5</v>
      </c>
      <c r="N441" s="139">
        <v>1897.5</v>
      </c>
      <c r="O441" s="60"/>
      <c r="P441" s="132">
        <v>356.61333416948872</v>
      </c>
      <c r="Q441" s="132">
        <v>1255.6366658305112</v>
      </c>
      <c r="R441" s="132">
        <v>546.33892721267614</v>
      </c>
      <c r="S441" s="132">
        <v>1923.661072787324</v>
      </c>
      <c r="T441" s="132">
        <v>419.70773861783522</v>
      </c>
      <c r="U441" s="132">
        <v>1477.7922613821647</v>
      </c>
      <c r="V441" s="126"/>
      <c r="W441" s="140">
        <v>86.55</v>
      </c>
      <c r="X441" s="140">
        <v>104.26</v>
      </c>
      <c r="Y441" s="140">
        <v>80.09</v>
      </c>
      <c r="Z441" s="139">
        <v>17775045.59</v>
      </c>
      <c r="AA441" s="60"/>
      <c r="AB441" s="140">
        <v>64.849999999999994</v>
      </c>
      <c r="AC441" s="28">
        <v>4325453.1100000003</v>
      </c>
      <c r="AE441" s="140">
        <v>13.08</v>
      </c>
      <c r="AF441" s="140">
        <v>7.5</v>
      </c>
      <c r="AG441" s="140">
        <v>9.48</v>
      </c>
      <c r="AH441" s="44">
        <v>1977895.38</v>
      </c>
      <c r="AI441" s="60"/>
      <c r="AJ441" s="140">
        <v>5.81</v>
      </c>
      <c r="AK441" s="140">
        <v>3.33</v>
      </c>
      <c r="AL441" s="140">
        <v>3.16</v>
      </c>
      <c r="AM441" s="44">
        <v>802630.66</v>
      </c>
      <c r="AO441" s="28">
        <v>386.12</v>
      </c>
      <c r="AP441" s="117">
        <v>85.68</v>
      </c>
      <c r="AQ441" s="117">
        <v>42.65</v>
      </c>
      <c r="AR441" s="44">
        <v>598794.12</v>
      </c>
      <c r="AS441" s="60"/>
      <c r="AT441" s="71">
        <v>5.81</v>
      </c>
      <c r="AU441" s="71">
        <v>6</v>
      </c>
      <c r="AV441" s="71">
        <v>7.59</v>
      </c>
      <c r="AW441" s="44">
        <v>1390868.6</v>
      </c>
      <c r="AX441" s="60"/>
      <c r="AY441" s="140">
        <v>3.48</v>
      </c>
      <c r="AZ441" s="140">
        <v>2</v>
      </c>
      <c r="BA441" s="140">
        <v>2.5299999999999998</v>
      </c>
      <c r="BB441" s="28">
        <v>470355.21</v>
      </c>
      <c r="BC441" s="60"/>
      <c r="BD441" s="140">
        <v>11.62</v>
      </c>
      <c r="BE441" s="140">
        <v>6.67</v>
      </c>
      <c r="BF441" s="140">
        <v>9.48</v>
      </c>
      <c r="BG441" s="44">
        <v>731545.11</v>
      </c>
      <c r="BH441" s="60"/>
      <c r="BI441" s="139">
        <v>5.81</v>
      </c>
      <c r="BJ441" s="139">
        <v>3.33</v>
      </c>
      <c r="BK441" s="139">
        <v>3.16</v>
      </c>
      <c r="BL441" s="44">
        <v>881196.6</v>
      </c>
      <c r="BM441" s="60"/>
      <c r="BN441" s="140">
        <v>8.7200000000000006</v>
      </c>
      <c r="BO441" s="140">
        <v>5</v>
      </c>
      <c r="BP441" s="140">
        <v>6.32</v>
      </c>
      <c r="BQ441" s="139">
        <v>527913.72</v>
      </c>
      <c r="BR441" s="60"/>
      <c r="BS441" s="140">
        <v>5.81</v>
      </c>
      <c r="BT441" s="140">
        <v>3.33</v>
      </c>
      <c r="BU441" s="140">
        <v>3.16</v>
      </c>
      <c r="BV441" s="44">
        <v>1334033.3999999999</v>
      </c>
      <c r="BW441" s="60"/>
      <c r="BX441" s="140">
        <v>5.81</v>
      </c>
      <c r="BY441" s="140">
        <v>3.33</v>
      </c>
      <c r="BZ441" s="140">
        <v>3.16</v>
      </c>
      <c r="CA441" s="44">
        <v>1151009.3999999999</v>
      </c>
      <c r="CB441" s="60"/>
      <c r="CC441" s="140">
        <v>11.62</v>
      </c>
      <c r="CD441" s="140">
        <v>6.67</v>
      </c>
      <c r="CE441" s="140">
        <v>9.48</v>
      </c>
      <c r="CF441" s="44">
        <v>877837.47</v>
      </c>
      <c r="CG441" s="60"/>
      <c r="CH441" s="28">
        <v>32844578.369999997</v>
      </c>
      <c r="CI441" s="60"/>
      <c r="CJ441" s="64">
        <v>32245784.249999996</v>
      </c>
      <c r="CK441" s="124"/>
      <c r="CN441" s="151"/>
    </row>
    <row r="442" spans="1:92" x14ac:dyDescent="0.25">
      <c r="A442" s="116" t="s">
        <v>994</v>
      </c>
      <c r="B442" s="24" t="s">
        <v>995</v>
      </c>
      <c r="C442" s="27" t="s">
        <v>985</v>
      </c>
      <c r="D442" s="27" t="s">
        <v>12</v>
      </c>
      <c r="E442" s="139">
        <v>17656.63</v>
      </c>
      <c r="F442" s="68"/>
      <c r="G442" s="139">
        <v>4855.49</v>
      </c>
      <c r="H442" s="139">
        <v>7129.65</v>
      </c>
      <c r="I442" s="139">
        <v>12651.81</v>
      </c>
      <c r="J442" s="68">
        <v>435</v>
      </c>
      <c r="K442" s="139">
        <v>7776.3099999999995</v>
      </c>
      <c r="L442" s="139">
        <v>7626.98</v>
      </c>
      <c r="M442" s="139">
        <v>4358.16</v>
      </c>
      <c r="N442" s="139">
        <v>5522.16</v>
      </c>
      <c r="O442" s="60"/>
      <c r="P442" s="132">
        <v>1002.5872835902738</v>
      </c>
      <c r="Q442" s="132">
        <v>3852.9027164097261</v>
      </c>
      <c r="R442" s="132">
        <v>1472.1678813980454</v>
      </c>
      <c r="S442" s="132">
        <v>5657.4821186019544</v>
      </c>
      <c r="T442" s="132">
        <v>1140.2448350116808</v>
      </c>
      <c r="U442" s="132">
        <v>4381.9151649883188</v>
      </c>
      <c r="V442" s="126"/>
      <c r="W442" s="140">
        <v>259.48</v>
      </c>
      <c r="X442" s="140">
        <v>299.89999999999998</v>
      </c>
      <c r="Y442" s="140">
        <v>232.28</v>
      </c>
      <c r="Z442" s="139">
        <v>51928142.18</v>
      </c>
      <c r="AA442" s="60"/>
      <c r="AB442" s="140">
        <v>189.29</v>
      </c>
      <c r="AC442" s="28">
        <v>12620098.800000001</v>
      </c>
      <c r="AE442" s="140">
        <v>38.880000000000003</v>
      </c>
      <c r="AF442" s="140">
        <v>21.79</v>
      </c>
      <c r="AG442" s="140">
        <v>27.61</v>
      </c>
      <c r="AH442" s="44">
        <v>5806522.8099999996</v>
      </c>
      <c r="AI442" s="60"/>
      <c r="AJ442" s="140">
        <v>17.28</v>
      </c>
      <c r="AK442" s="140">
        <v>9.68</v>
      </c>
      <c r="AL442" s="140">
        <v>9.1999999999999993</v>
      </c>
      <c r="AM442" s="44">
        <v>2358767.6</v>
      </c>
      <c r="AO442" s="28">
        <v>1128.9199999999996</v>
      </c>
      <c r="AP442" s="117">
        <v>260.06000000000006</v>
      </c>
      <c r="AQ442" s="117">
        <v>125.22</v>
      </c>
      <c r="AR442" s="44">
        <v>1762683.71</v>
      </c>
      <c r="AS442" s="60"/>
      <c r="AT442" s="71">
        <v>17.28</v>
      </c>
      <c r="AU442" s="71">
        <v>17.43</v>
      </c>
      <c r="AV442" s="71">
        <v>22.08</v>
      </c>
      <c r="AW442" s="44">
        <v>4069989.45</v>
      </c>
      <c r="AX442" s="60"/>
      <c r="AY442" s="140">
        <v>10.36</v>
      </c>
      <c r="AZ442" s="140">
        <v>5.81</v>
      </c>
      <c r="BA442" s="140">
        <v>7.36</v>
      </c>
      <c r="BB442" s="28">
        <v>1381705.13</v>
      </c>
      <c r="BC442" s="60"/>
      <c r="BD442" s="140">
        <v>34.56</v>
      </c>
      <c r="BE442" s="140">
        <v>19.36</v>
      </c>
      <c r="BF442" s="140">
        <v>27.61</v>
      </c>
      <c r="BG442" s="44">
        <v>2147744.79</v>
      </c>
      <c r="BH442" s="60"/>
      <c r="BI442" s="139">
        <v>17.28</v>
      </c>
      <c r="BJ442" s="139">
        <v>9.68</v>
      </c>
      <c r="BK442" s="139">
        <v>9.1999999999999993</v>
      </c>
      <c r="BL442" s="44">
        <v>2590574.7200000002</v>
      </c>
      <c r="BM442" s="60"/>
      <c r="BN442" s="140">
        <v>25.92</v>
      </c>
      <c r="BO442" s="140">
        <v>14.52</v>
      </c>
      <c r="BP442" s="140">
        <v>18.399999999999999</v>
      </c>
      <c r="BQ442" s="139">
        <v>1550022.12</v>
      </c>
      <c r="BR442" s="60"/>
      <c r="BS442" s="140">
        <v>17.28</v>
      </c>
      <c r="BT442" s="140">
        <v>9.68</v>
      </c>
      <c r="BU442" s="140">
        <v>9.1999999999999993</v>
      </c>
      <c r="BV442" s="44">
        <v>3921841.28</v>
      </c>
      <c r="BW442" s="60"/>
      <c r="BX442" s="140">
        <v>17.28</v>
      </c>
      <c r="BY442" s="140">
        <v>9.68</v>
      </c>
      <c r="BZ442" s="140">
        <v>9.1999999999999993</v>
      </c>
      <c r="CA442" s="44">
        <v>3383780.48</v>
      </c>
      <c r="CB442" s="60"/>
      <c r="CC442" s="140">
        <v>34.56</v>
      </c>
      <c r="CD442" s="140">
        <v>19.36</v>
      </c>
      <c r="CE442" s="140">
        <v>27.61</v>
      </c>
      <c r="CF442" s="44">
        <v>2577244.83</v>
      </c>
      <c r="CG442" s="60"/>
      <c r="CH442" s="28">
        <v>96099117.900000006</v>
      </c>
      <c r="CI442" s="60"/>
      <c r="CJ442" s="64">
        <v>94336434.190000013</v>
      </c>
      <c r="CK442" s="124"/>
      <c r="CN442" s="151"/>
    </row>
    <row r="443" spans="1:92" x14ac:dyDescent="0.25">
      <c r="A443" s="116" t="s">
        <v>1001</v>
      </c>
      <c r="B443" s="24" t="s">
        <v>1002</v>
      </c>
      <c r="C443" s="27" t="s">
        <v>1003</v>
      </c>
      <c r="D443" s="27" t="s">
        <v>12</v>
      </c>
      <c r="E443" s="139">
        <v>321.77999999999997</v>
      </c>
      <c r="F443" s="68"/>
      <c r="G443" s="139">
        <v>85.149999999999991</v>
      </c>
      <c r="H443" s="139">
        <v>122.97999999999999</v>
      </c>
      <c r="I443" s="139">
        <v>234.79999999999998</v>
      </c>
      <c r="J443" s="68">
        <v>436</v>
      </c>
      <c r="K443" s="139">
        <v>133.96999999999997</v>
      </c>
      <c r="L443" s="139">
        <v>132.13999999999999</v>
      </c>
      <c r="M443" s="139">
        <v>75.989999999999995</v>
      </c>
      <c r="N443" s="139">
        <v>111.82</v>
      </c>
      <c r="O443" s="60"/>
      <c r="P443" s="132">
        <v>40.274260040631347</v>
      </c>
      <c r="Q443" s="132">
        <v>44.875739959368644</v>
      </c>
      <c r="R443" s="132">
        <v>58.167099234255353</v>
      </c>
      <c r="S443" s="132">
        <v>64.812900765744644</v>
      </c>
      <c r="T443" s="132">
        <v>52.888640725113298</v>
      </c>
      <c r="U443" s="132">
        <v>58.931359274886695</v>
      </c>
      <c r="V443" s="126"/>
      <c r="W443" s="140">
        <v>4.92</v>
      </c>
      <c r="X443" s="140">
        <v>5.5</v>
      </c>
      <c r="Y443" s="140">
        <v>5</v>
      </c>
      <c r="Z443" s="139">
        <v>1015883.3</v>
      </c>
      <c r="AA443" s="60"/>
      <c r="AB443" s="140">
        <v>3.75</v>
      </c>
      <c r="AC443" s="28">
        <v>251275.29</v>
      </c>
      <c r="AE443" s="140">
        <v>0.66</v>
      </c>
      <c r="AF443" s="140">
        <v>0.37</v>
      </c>
      <c r="AG443" s="140">
        <v>0.55000000000000004</v>
      </c>
      <c r="AH443" s="44">
        <v>104442.25</v>
      </c>
      <c r="AI443" s="60"/>
      <c r="AJ443" s="140">
        <v>0.28999999999999998</v>
      </c>
      <c r="AK443" s="140">
        <v>0.16</v>
      </c>
      <c r="AL443" s="140">
        <v>0.18</v>
      </c>
      <c r="AM443" s="44">
        <v>41279.129999999997</v>
      </c>
      <c r="AO443" s="28">
        <v>21.790000000000006</v>
      </c>
      <c r="AP443" s="117">
        <v>6.01</v>
      </c>
      <c r="AQ443" s="117">
        <v>2.2799999999999998</v>
      </c>
      <c r="AR443" s="44">
        <v>35168.85</v>
      </c>
      <c r="AS443" s="60"/>
      <c r="AT443" s="71">
        <v>0.28999999999999998</v>
      </c>
      <c r="AU443" s="71">
        <v>0.3</v>
      </c>
      <c r="AV443" s="71">
        <v>0.44</v>
      </c>
      <c r="AW443" s="44">
        <v>74253.850000000006</v>
      </c>
      <c r="AX443" s="60"/>
      <c r="AY443" s="140">
        <v>0.17</v>
      </c>
      <c r="AZ443" s="140">
        <v>0.1</v>
      </c>
      <c r="BA443" s="140">
        <v>0.14000000000000001</v>
      </c>
      <c r="BB443" s="28">
        <v>24075.61</v>
      </c>
      <c r="BC443" s="60"/>
      <c r="BD443" s="140">
        <v>0.59</v>
      </c>
      <c r="BE443" s="140">
        <v>0.33</v>
      </c>
      <c r="BF443" s="140">
        <v>0.55000000000000004</v>
      </c>
      <c r="BG443" s="44">
        <v>38724.21</v>
      </c>
      <c r="BH443" s="60"/>
      <c r="BI443" s="139">
        <v>0.28999999999999998</v>
      </c>
      <c r="BJ443" s="139">
        <v>0.16</v>
      </c>
      <c r="BK443" s="139">
        <v>0.18</v>
      </c>
      <c r="BL443" s="44">
        <v>45134.46</v>
      </c>
      <c r="BM443" s="60"/>
      <c r="BN443" s="140">
        <v>0.44</v>
      </c>
      <c r="BO443" s="140">
        <v>0.25</v>
      </c>
      <c r="BP443" s="140">
        <v>0.37</v>
      </c>
      <c r="BQ443" s="139">
        <v>27923.58</v>
      </c>
      <c r="BR443" s="60"/>
      <c r="BS443" s="140">
        <v>0.28999999999999998</v>
      </c>
      <c r="BT443" s="140">
        <v>0.16</v>
      </c>
      <c r="BU443" s="140">
        <v>0.18</v>
      </c>
      <c r="BV443" s="44">
        <v>68328.539999999994</v>
      </c>
      <c r="BW443" s="60"/>
      <c r="BX443" s="140">
        <v>0.28999999999999998</v>
      </c>
      <c r="BY443" s="140">
        <v>0.16</v>
      </c>
      <c r="BZ443" s="140">
        <v>0.18</v>
      </c>
      <c r="CA443" s="44">
        <v>58954.14</v>
      </c>
      <c r="CB443" s="60"/>
      <c r="CC443" s="140">
        <v>0.59</v>
      </c>
      <c r="CD443" s="140">
        <v>0.33</v>
      </c>
      <c r="CE443" s="140">
        <v>0.55000000000000004</v>
      </c>
      <c r="CF443" s="44">
        <v>46468.17</v>
      </c>
      <c r="CG443" s="60"/>
      <c r="CH443" s="28">
        <v>1831911.38</v>
      </c>
      <c r="CI443" s="60"/>
      <c r="CJ443" s="64">
        <v>1796742.5299999998</v>
      </c>
      <c r="CK443" s="124"/>
      <c r="CN443" s="151"/>
    </row>
    <row r="444" spans="1:92" x14ac:dyDescent="0.25">
      <c r="A444" s="116" t="s">
        <v>1004</v>
      </c>
      <c r="B444" s="24" t="s">
        <v>1005</v>
      </c>
      <c r="C444" s="27" t="s">
        <v>1003</v>
      </c>
      <c r="D444" s="27" t="s">
        <v>12</v>
      </c>
      <c r="E444" s="139">
        <v>330.46</v>
      </c>
      <c r="F444" s="68"/>
      <c r="G444" s="139">
        <v>105.66</v>
      </c>
      <c r="H444" s="139">
        <v>120.99</v>
      </c>
      <c r="I444" s="139">
        <v>223.8</v>
      </c>
      <c r="J444" s="68">
        <v>437</v>
      </c>
      <c r="K444" s="139">
        <v>154.99</v>
      </c>
      <c r="L444" s="139">
        <v>153.99</v>
      </c>
      <c r="M444" s="139">
        <v>72.66</v>
      </c>
      <c r="N444" s="139">
        <v>102.80999999999999</v>
      </c>
      <c r="O444" s="60"/>
      <c r="P444" s="132">
        <v>42.653979238754317</v>
      </c>
      <c r="Q444" s="132">
        <v>63.006020761245679</v>
      </c>
      <c r="R444" s="132">
        <v>48.842560553633206</v>
      </c>
      <c r="S444" s="132">
        <v>72.147439446366789</v>
      </c>
      <c r="T444" s="132">
        <v>41.503460207612441</v>
      </c>
      <c r="U444" s="132">
        <v>61.306539792387547</v>
      </c>
      <c r="V444" s="126"/>
      <c r="W444" s="140">
        <v>5.99</v>
      </c>
      <c r="X444" s="140">
        <v>5.32</v>
      </c>
      <c r="Y444" s="140">
        <v>4.5199999999999996</v>
      </c>
      <c r="Z444" s="139">
        <v>1037193.47</v>
      </c>
      <c r="AA444" s="60"/>
      <c r="AB444" s="140">
        <v>3.76</v>
      </c>
      <c r="AC444" s="28">
        <v>250919.86</v>
      </c>
      <c r="AE444" s="140">
        <v>0.77</v>
      </c>
      <c r="AF444" s="140">
        <v>0.36</v>
      </c>
      <c r="AG444" s="140">
        <v>0.51</v>
      </c>
      <c r="AH444" s="44">
        <v>107842.11</v>
      </c>
      <c r="AI444" s="60"/>
      <c r="AJ444" s="140">
        <v>0.34</v>
      </c>
      <c r="AK444" s="140">
        <v>0.16</v>
      </c>
      <c r="AL444" s="140">
        <v>0.17</v>
      </c>
      <c r="AM444" s="44">
        <v>43700.72</v>
      </c>
      <c r="AO444" s="28">
        <v>22.32</v>
      </c>
      <c r="AP444" s="117">
        <v>5.6</v>
      </c>
      <c r="AQ444" s="117">
        <v>2.34</v>
      </c>
      <c r="AR444" s="44">
        <v>35345.199999999997</v>
      </c>
      <c r="AS444" s="60"/>
      <c r="AT444" s="71">
        <v>0.34</v>
      </c>
      <c r="AU444" s="71">
        <v>0.28999999999999998</v>
      </c>
      <c r="AV444" s="71">
        <v>0.41</v>
      </c>
      <c r="AW444" s="44">
        <v>74596.399999999994</v>
      </c>
      <c r="AX444" s="60"/>
      <c r="AY444" s="140">
        <v>0.2</v>
      </c>
      <c r="AZ444" s="140">
        <v>0.09</v>
      </c>
      <c r="BA444" s="140">
        <v>0.13</v>
      </c>
      <c r="BB444" s="28">
        <v>24662.82</v>
      </c>
      <c r="BC444" s="60"/>
      <c r="BD444" s="140">
        <v>0.68</v>
      </c>
      <c r="BE444" s="140">
        <v>0.32</v>
      </c>
      <c r="BF444" s="140">
        <v>0.51</v>
      </c>
      <c r="BG444" s="44">
        <v>39777.93</v>
      </c>
      <c r="BH444" s="60"/>
      <c r="BI444" s="139">
        <v>0.34</v>
      </c>
      <c r="BJ444" s="139">
        <v>0.16</v>
      </c>
      <c r="BK444" s="139">
        <v>0.17</v>
      </c>
      <c r="BL444" s="44">
        <v>48000.14</v>
      </c>
      <c r="BM444" s="60"/>
      <c r="BN444" s="140">
        <v>0.51</v>
      </c>
      <c r="BO444" s="140">
        <v>0.24</v>
      </c>
      <c r="BP444" s="140">
        <v>0.34</v>
      </c>
      <c r="BQ444" s="139">
        <v>28713.87</v>
      </c>
      <c r="BR444" s="60"/>
      <c r="BS444" s="140">
        <v>0.34</v>
      </c>
      <c r="BT444" s="140">
        <v>0.16</v>
      </c>
      <c r="BU444" s="140">
        <v>0.17</v>
      </c>
      <c r="BV444" s="44">
        <v>72666.86</v>
      </c>
      <c r="BW444" s="60"/>
      <c r="BX444" s="140">
        <v>0.34</v>
      </c>
      <c r="BY444" s="140">
        <v>0.16</v>
      </c>
      <c r="BZ444" s="140">
        <v>0.17</v>
      </c>
      <c r="CA444" s="44">
        <v>62697.26</v>
      </c>
      <c r="CB444" s="60"/>
      <c r="CC444" s="140">
        <v>0.68</v>
      </c>
      <c r="CD444" s="140">
        <v>0.32</v>
      </c>
      <c r="CE444" s="140">
        <v>0.51</v>
      </c>
      <c r="CF444" s="44">
        <v>47732.61</v>
      </c>
      <c r="CG444" s="60"/>
      <c r="CH444" s="28">
        <v>1873849.25</v>
      </c>
      <c r="CI444" s="60"/>
      <c r="CJ444" s="64">
        <v>1838504.05</v>
      </c>
      <c r="CK444" s="124"/>
      <c r="CN444" s="151"/>
    </row>
    <row r="445" spans="1:92" x14ac:dyDescent="0.25">
      <c r="A445" s="116" t="s">
        <v>1006</v>
      </c>
      <c r="B445" s="24" t="s">
        <v>1007</v>
      </c>
      <c r="C445" s="27" t="s">
        <v>1003</v>
      </c>
      <c r="D445" s="27" t="s">
        <v>12</v>
      </c>
      <c r="E445" s="139">
        <v>417.11</v>
      </c>
      <c r="F445" s="68"/>
      <c r="G445" s="139">
        <v>103.32</v>
      </c>
      <c r="H445" s="139">
        <v>167.81</v>
      </c>
      <c r="I445" s="139">
        <v>311.95999999999998</v>
      </c>
      <c r="J445" s="68">
        <v>438</v>
      </c>
      <c r="K445" s="139">
        <v>171.31</v>
      </c>
      <c r="L445" s="139">
        <v>169.48</v>
      </c>
      <c r="M445" s="139">
        <v>101.64999999999999</v>
      </c>
      <c r="N445" s="139">
        <v>144.14999999999998</v>
      </c>
      <c r="O445" s="60"/>
      <c r="P445" s="132">
        <v>47.602137353111161</v>
      </c>
      <c r="Q445" s="132">
        <v>55.717862646888833</v>
      </c>
      <c r="R445" s="132">
        <v>77.314311548834539</v>
      </c>
      <c r="S445" s="132">
        <v>90.495688451165464</v>
      </c>
      <c r="T445" s="132">
        <v>66.413551098054327</v>
      </c>
      <c r="U445" s="132">
        <v>77.73644890194565</v>
      </c>
      <c r="V445" s="126"/>
      <c r="W445" s="140">
        <v>5.95</v>
      </c>
      <c r="X445" s="140">
        <v>7.48</v>
      </c>
      <c r="Y445" s="140">
        <v>6.43</v>
      </c>
      <c r="Z445" s="139">
        <v>1308304.33</v>
      </c>
      <c r="AA445" s="60"/>
      <c r="AB445" s="140">
        <v>4.82</v>
      </c>
      <c r="AC445" s="28">
        <v>323515.71000000002</v>
      </c>
      <c r="AE445" s="140">
        <v>0.85</v>
      </c>
      <c r="AF445" s="140">
        <v>0.5</v>
      </c>
      <c r="AG445" s="140">
        <v>0.72</v>
      </c>
      <c r="AH445" s="44">
        <v>136827.26999999999</v>
      </c>
      <c r="AI445" s="60"/>
      <c r="AJ445" s="140">
        <v>0.38</v>
      </c>
      <c r="AK445" s="140">
        <v>0.22</v>
      </c>
      <c r="AL445" s="140">
        <v>0.24</v>
      </c>
      <c r="AM445" s="44">
        <v>55038.84</v>
      </c>
      <c r="AO445" s="28">
        <v>28.129999999999995</v>
      </c>
      <c r="AP445" s="117">
        <v>7.66</v>
      </c>
      <c r="AQ445" s="117">
        <v>2.95</v>
      </c>
      <c r="AR445" s="44">
        <v>45283.93</v>
      </c>
      <c r="AS445" s="60"/>
      <c r="AT445" s="71">
        <v>0.38</v>
      </c>
      <c r="AU445" s="71">
        <v>0.4</v>
      </c>
      <c r="AV445" s="71">
        <v>0.56999999999999995</v>
      </c>
      <c r="AW445" s="44">
        <v>97249.05</v>
      </c>
      <c r="AX445" s="60"/>
      <c r="AY445" s="140">
        <v>0.22</v>
      </c>
      <c r="AZ445" s="140">
        <v>0.13</v>
      </c>
      <c r="BA445" s="140">
        <v>0.19</v>
      </c>
      <c r="BB445" s="28">
        <v>31709.34</v>
      </c>
      <c r="BC445" s="60"/>
      <c r="BD445" s="140">
        <v>0.76</v>
      </c>
      <c r="BE445" s="140">
        <v>0.45</v>
      </c>
      <c r="BF445" s="140">
        <v>0.72</v>
      </c>
      <c r="BG445" s="44">
        <v>50841.99</v>
      </c>
      <c r="BH445" s="60"/>
      <c r="BI445" s="139">
        <v>0.38</v>
      </c>
      <c r="BJ445" s="139">
        <v>0.22</v>
      </c>
      <c r="BK445" s="139">
        <v>0.24</v>
      </c>
      <c r="BL445" s="44">
        <v>60179.28</v>
      </c>
      <c r="BM445" s="60"/>
      <c r="BN445" s="140">
        <v>0.56999999999999995</v>
      </c>
      <c r="BO445" s="140">
        <v>0.33</v>
      </c>
      <c r="BP445" s="140">
        <v>0.48</v>
      </c>
      <c r="BQ445" s="139">
        <v>36353.339999999997</v>
      </c>
      <c r="BR445" s="60"/>
      <c r="BS445" s="140">
        <v>0.38</v>
      </c>
      <c r="BT445" s="140">
        <v>0.22</v>
      </c>
      <c r="BU445" s="140">
        <v>0.24</v>
      </c>
      <c r="BV445" s="44">
        <v>91104.72</v>
      </c>
      <c r="BW445" s="60"/>
      <c r="BX445" s="140">
        <v>0.38</v>
      </c>
      <c r="BY445" s="140">
        <v>0.22</v>
      </c>
      <c r="BZ445" s="140">
        <v>0.24</v>
      </c>
      <c r="CA445" s="44">
        <v>78605.52</v>
      </c>
      <c r="CB445" s="60"/>
      <c r="CC445" s="140">
        <v>0.76</v>
      </c>
      <c r="CD445" s="140">
        <v>0.45</v>
      </c>
      <c r="CE445" s="140">
        <v>0.72</v>
      </c>
      <c r="CF445" s="44">
        <v>61009.23</v>
      </c>
      <c r="CG445" s="60"/>
      <c r="CH445" s="28">
        <v>2376022.5499999998</v>
      </c>
      <c r="CI445" s="60"/>
      <c r="CJ445" s="64">
        <v>2330738.6199999996</v>
      </c>
      <c r="CK445" s="124"/>
      <c r="CN445" s="151"/>
    </row>
    <row r="446" spans="1:92" x14ac:dyDescent="0.25">
      <c r="A446" s="116" t="s">
        <v>1008</v>
      </c>
      <c r="B446" s="24" t="s">
        <v>1009</v>
      </c>
      <c r="C446" s="27" t="s">
        <v>1003</v>
      </c>
      <c r="D446" s="27" t="s">
        <v>12</v>
      </c>
      <c r="E446" s="139">
        <v>304.27999999999997</v>
      </c>
      <c r="F446" s="68"/>
      <c r="G446" s="139">
        <v>79.47999999999999</v>
      </c>
      <c r="H446" s="139">
        <v>117.97999999999999</v>
      </c>
      <c r="I446" s="139">
        <v>222.79999999999998</v>
      </c>
      <c r="J446" s="68">
        <v>439</v>
      </c>
      <c r="K446" s="139">
        <v>124.79999999999998</v>
      </c>
      <c r="L446" s="139">
        <v>122.79999999999998</v>
      </c>
      <c r="M446" s="139">
        <v>74.66</v>
      </c>
      <c r="N446" s="139">
        <v>104.82</v>
      </c>
      <c r="O446" s="60"/>
      <c r="P446" s="132">
        <v>28.307585020510786</v>
      </c>
      <c r="Q446" s="132">
        <v>51.172414979489204</v>
      </c>
      <c r="R446" s="132">
        <v>42.019739314542811</v>
      </c>
      <c r="S446" s="132">
        <v>75.960260685457172</v>
      </c>
      <c r="T446" s="132">
        <v>37.332675664946407</v>
      </c>
      <c r="U446" s="132">
        <v>67.487324335053586</v>
      </c>
      <c r="V446" s="126"/>
      <c r="W446" s="140">
        <v>4.4400000000000004</v>
      </c>
      <c r="X446" s="140">
        <v>5.13</v>
      </c>
      <c r="Y446" s="140">
        <v>4.5599999999999996</v>
      </c>
      <c r="Z446" s="139">
        <v>930695.01</v>
      </c>
      <c r="AA446" s="60"/>
      <c r="AB446" s="140">
        <v>3.43</v>
      </c>
      <c r="AC446" s="28">
        <v>230004.96</v>
      </c>
      <c r="AE446" s="140">
        <v>0.62</v>
      </c>
      <c r="AF446" s="140">
        <v>0.37</v>
      </c>
      <c r="AG446" s="140">
        <v>0.52</v>
      </c>
      <c r="AH446" s="44">
        <v>99762.67</v>
      </c>
      <c r="AI446" s="60"/>
      <c r="AJ446" s="140">
        <v>0.27</v>
      </c>
      <c r="AK446" s="140">
        <v>0.16</v>
      </c>
      <c r="AL446" s="140">
        <v>0.17</v>
      </c>
      <c r="AM446" s="44">
        <v>39300.17</v>
      </c>
      <c r="AO446" s="28">
        <v>20.05</v>
      </c>
      <c r="AP446" s="117">
        <v>4.79</v>
      </c>
      <c r="AQ446" s="117">
        <v>2.15</v>
      </c>
      <c r="AR446" s="44">
        <v>31479.43</v>
      </c>
      <c r="AS446" s="60"/>
      <c r="AT446" s="71">
        <v>0.27</v>
      </c>
      <c r="AU446" s="71">
        <v>0.28999999999999998</v>
      </c>
      <c r="AV446" s="71">
        <v>0.41</v>
      </c>
      <c r="AW446" s="44">
        <v>69880.149999999994</v>
      </c>
      <c r="AX446" s="60"/>
      <c r="AY446" s="140">
        <v>0.16</v>
      </c>
      <c r="AZ446" s="140">
        <v>0.09</v>
      </c>
      <c r="BA446" s="140">
        <v>0.13</v>
      </c>
      <c r="BB446" s="28">
        <v>22313.98</v>
      </c>
      <c r="BC446" s="60"/>
      <c r="BD446" s="140">
        <v>0.55000000000000004</v>
      </c>
      <c r="BE446" s="140">
        <v>0.33</v>
      </c>
      <c r="BF446" s="140">
        <v>0.52</v>
      </c>
      <c r="BG446" s="44">
        <v>36880.199999999997</v>
      </c>
      <c r="BH446" s="60"/>
      <c r="BI446" s="139">
        <v>0.27</v>
      </c>
      <c r="BJ446" s="139">
        <v>0.16</v>
      </c>
      <c r="BK446" s="139">
        <v>0.17</v>
      </c>
      <c r="BL446" s="44">
        <v>42985.2</v>
      </c>
      <c r="BM446" s="60"/>
      <c r="BN446" s="140">
        <v>0.41</v>
      </c>
      <c r="BO446" s="140">
        <v>0.24</v>
      </c>
      <c r="BP446" s="140">
        <v>0.34</v>
      </c>
      <c r="BQ446" s="139">
        <v>26079.57</v>
      </c>
      <c r="BR446" s="60"/>
      <c r="BS446" s="140">
        <v>0.27</v>
      </c>
      <c r="BT446" s="140">
        <v>0.16</v>
      </c>
      <c r="BU446" s="140">
        <v>0.17</v>
      </c>
      <c r="BV446" s="44">
        <v>65074.8</v>
      </c>
      <c r="BW446" s="60"/>
      <c r="BX446" s="140">
        <v>0.27</v>
      </c>
      <c r="BY446" s="140">
        <v>0.16</v>
      </c>
      <c r="BZ446" s="140">
        <v>0.17</v>
      </c>
      <c r="CA446" s="44">
        <v>56146.8</v>
      </c>
      <c r="CB446" s="60"/>
      <c r="CC446" s="140">
        <v>0.55000000000000004</v>
      </c>
      <c r="CD446" s="140">
        <v>0.33</v>
      </c>
      <c r="CE446" s="140">
        <v>0.52</v>
      </c>
      <c r="CF446" s="44">
        <v>44255.4</v>
      </c>
      <c r="CG446" s="60"/>
      <c r="CH446" s="28">
        <v>1694858.3399999999</v>
      </c>
      <c r="CI446" s="60"/>
      <c r="CJ446" s="64">
        <v>1663378.91</v>
      </c>
      <c r="CK446" s="124"/>
      <c r="CN446" s="151"/>
    </row>
    <row r="447" spans="1:92" x14ac:dyDescent="0.25">
      <c r="A447" s="116" t="s">
        <v>1010</v>
      </c>
      <c r="B447" s="24" t="s">
        <v>1011</v>
      </c>
      <c r="C447" s="27" t="s">
        <v>1003</v>
      </c>
      <c r="D447" s="27" t="s">
        <v>12</v>
      </c>
      <c r="E447" s="139">
        <v>2388.0300000000002</v>
      </c>
      <c r="F447" s="68"/>
      <c r="G447" s="139">
        <v>704.98</v>
      </c>
      <c r="H447" s="139">
        <v>941.32</v>
      </c>
      <c r="I447" s="139">
        <v>1661.3000000000002</v>
      </c>
      <c r="J447" s="68">
        <v>440</v>
      </c>
      <c r="K447" s="139">
        <v>1105.06</v>
      </c>
      <c r="L447" s="139">
        <v>1083.31</v>
      </c>
      <c r="M447" s="139">
        <v>562.99</v>
      </c>
      <c r="N447" s="139">
        <v>719.98</v>
      </c>
      <c r="O447" s="60"/>
      <c r="P447" s="132">
        <v>348.57523200973679</v>
      </c>
      <c r="Q447" s="132">
        <v>356.40476799026322</v>
      </c>
      <c r="R447" s="132">
        <v>465.43283127947666</v>
      </c>
      <c r="S447" s="132">
        <v>475.88716872052339</v>
      </c>
      <c r="T447" s="132">
        <v>355.99193671078655</v>
      </c>
      <c r="U447" s="132">
        <v>363.98806328921347</v>
      </c>
      <c r="V447" s="126"/>
      <c r="W447" s="140">
        <v>41.05</v>
      </c>
      <c r="X447" s="140">
        <v>42.3</v>
      </c>
      <c r="Y447" s="140">
        <v>32.35</v>
      </c>
      <c r="Z447" s="139">
        <v>7574367.8499999996</v>
      </c>
      <c r="AA447" s="60"/>
      <c r="AB447" s="140">
        <v>27.45</v>
      </c>
      <c r="AC447" s="28">
        <v>1826071.76</v>
      </c>
      <c r="AE447" s="140">
        <v>5.52</v>
      </c>
      <c r="AF447" s="140">
        <v>2.81</v>
      </c>
      <c r="AG447" s="140">
        <v>3.59</v>
      </c>
      <c r="AH447" s="44">
        <v>782741.39</v>
      </c>
      <c r="AI447" s="60"/>
      <c r="AJ447" s="140">
        <v>2.4500000000000002</v>
      </c>
      <c r="AK447" s="140">
        <v>1.25</v>
      </c>
      <c r="AL447" s="140">
        <v>1.19</v>
      </c>
      <c r="AM447" s="44">
        <v>318478.03999999998</v>
      </c>
      <c r="AO447" s="28">
        <v>163.12999999999997</v>
      </c>
      <c r="AP447" s="117">
        <v>46.210000000000008</v>
      </c>
      <c r="AQ447" s="117">
        <v>16.93</v>
      </c>
      <c r="AR447" s="44">
        <v>264712.15000000002</v>
      </c>
      <c r="AS447" s="60"/>
      <c r="AT447" s="71">
        <v>2.4500000000000002</v>
      </c>
      <c r="AU447" s="71">
        <v>2.25</v>
      </c>
      <c r="AV447" s="71">
        <v>2.87</v>
      </c>
      <c r="AW447" s="44">
        <v>541713.55000000005</v>
      </c>
      <c r="AX447" s="60"/>
      <c r="AY447" s="140">
        <v>1.47</v>
      </c>
      <c r="AZ447" s="140">
        <v>0.75</v>
      </c>
      <c r="BA447" s="140">
        <v>0.95</v>
      </c>
      <c r="BB447" s="28">
        <v>186145.57</v>
      </c>
      <c r="BC447" s="60"/>
      <c r="BD447" s="140">
        <v>4.91</v>
      </c>
      <c r="BE447" s="140">
        <v>2.5</v>
      </c>
      <c r="BF447" s="140">
        <v>3.59</v>
      </c>
      <c r="BG447" s="44">
        <v>289773</v>
      </c>
      <c r="BH447" s="60"/>
      <c r="BI447" s="139">
        <v>2.4500000000000002</v>
      </c>
      <c r="BJ447" s="139">
        <v>1.25</v>
      </c>
      <c r="BK447" s="139">
        <v>1.19</v>
      </c>
      <c r="BL447" s="44">
        <v>350329.38</v>
      </c>
      <c r="BM447" s="60"/>
      <c r="BN447" s="140">
        <v>3.68</v>
      </c>
      <c r="BO447" s="140">
        <v>1.87</v>
      </c>
      <c r="BP447" s="140">
        <v>2.39</v>
      </c>
      <c r="BQ447" s="139">
        <v>209163.42</v>
      </c>
      <c r="BR447" s="60"/>
      <c r="BS447" s="140">
        <v>2.4500000000000002</v>
      </c>
      <c r="BT447" s="140">
        <v>1.25</v>
      </c>
      <c r="BU447" s="140">
        <v>1.19</v>
      </c>
      <c r="BV447" s="44">
        <v>530359.62</v>
      </c>
      <c r="BW447" s="60"/>
      <c r="BX447" s="140">
        <v>2.4500000000000002</v>
      </c>
      <c r="BY447" s="140">
        <v>1.25</v>
      </c>
      <c r="BZ447" s="140">
        <v>1.19</v>
      </c>
      <c r="CA447" s="44">
        <v>457596.42</v>
      </c>
      <c r="CB447" s="60"/>
      <c r="CC447" s="140">
        <v>4.91</v>
      </c>
      <c r="CD447" s="140">
        <v>2.5</v>
      </c>
      <c r="CE447" s="140">
        <v>3.59</v>
      </c>
      <c r="CF447" s="44">
        <v>347721</v>
      </c>
      <c r="CG447" s="60"/>
      <c r="CH447" s="28">
        <v>13679173.149999999</v>
      </c>
      <c r="CI447" s="60"/>
      <c r="CJ447" s="64">
        <v>13414460.999999998</v>
      </c>
      <c r="CK447" s="124"/>
      <c r="CN447" s="151"/>
    </row>
    <row r="448" spans="1:92" x14ac:dyDescent="0.25">
      <c r="A448" s="116" t="s">
        <v>1012</v>
      </c>
      <c r="B448" s="24" t="s">
        <v>1013</v>
      </c>
      <c r="C448" s="27" t="s">
        <v>1003</v>
      </c>
      <c r="D448" s="27" t="s">
        <v>12</v>
      </c>
      <c r="E448" s="139">
        <v>617.03</v>
      </c>
      <c r="F448" s="68"/>
      <c r="G448" s="139">
        <v>191.14999999999998</v>
      </c>
      <c r="H448" s="139">
        <v>210.64999999999998</v>
      </c>
      <c r="I448" s="139">
        <v>419.46999999999991</v>
      </c>
      <c r="J448" s="68">
        <v>441</v>
      </c>
      <c r="K448" s="139">
        <v>282.05</v>
      </c>
      <c r="L448" s="139">
        <v>275.64</v>
      </c>
      <c r="M448" s="139">
        <v>126.16</v>
      </c>
      <c r="N448" s="139">
        <v>208.82</v>
      </c>
      <c r="O448" s="60"/>
      <c r="P448" s="132">
        <v>93.912744423700502</v>
      </c>
      <c r="Q448" s="132">
        <v>97.237255576299475</v>
      </c>
      <c r="R448" s="132">
        <v>103.49317087550359</v>
      </c>
      <c r="S448" s="132">
        <v>107.15682912449638</v>
      </c>
      <c r="T448" s="132">
        <v>102.59408470079592</v>
      </c>
      <c r="U448" s="132">
        <v>106.22591529920408</v>
      </c>
      <c r="V448" s="126"/>
      <c r="W448" s="140">
        <v>11.12</v>
      </c>
      <c r="X448" s="140">
        <v>9.4600000000000009</v>
      </c>
      <c r="Y448" s="140">
        <v>9.3699999999999992</v>
      </c>
      <c r="Z448" s="139">
        <v>1969957.12</v>
      </c>
      <c r="AA448" s="60"/>
      <c r="AB448" s="140">
        <v>7.23</v>
      </c>
      <c r="AC448" s="28">
        <v>484128.27</v>
      </c>
      <c r="AE448" s="140">
        <v>1.41</v>
      </c>
      <c r="AF448" s="140">
        <v>0.63</v>
      </c>
      <c r="AG448" s="140">
        <v>1.04</v>
      </c>
      <c r="AH448" s="44">
        <v>203297.24</v>
      </c>
      <c r="AI448" s="60"/>
      <c r="AJ448" s="140">
        <v>0.62</v>
      </c>
      <c r="AK448" s="140">
        <v>0.28000000000000003</v>
      </c>
      <c r="AL448" s="140">
        <v>0.34</v>
      </c>
      <c r="AM448" s="44">
        <v>81114.94</v>
      </c>
      <c r="AO448" s="28">
        <v>42.29999999999999</v>
      </c>
      <c r="AP448" s="117">
        <v>11.77</v>
      </c>
      <c r="AQ448" s="117">
        <v>4.37</v>
      </c>
      <c r="AR448" s="44">
        <v>68370.58</v>
      </c>
      <c r="AS448" s="60"/>
      <c r="AT448" s="71">
        <v>0.62</v>
      </c>
      <c r="AU448" s="71">
        <v>0.5</v>
      </c>
      <c r="AV448" s="71">
        <v>0.83</v>
      </c>
      <c r="AW448" s="44">
        <v>140544.45000000001</v>
      </c>
      <c r="AX448" s="60"/>
      <c r="AY448" s="140">
        <v>0.37</v>
      </c>
      <c r="AZ448" s="140">
        <v>0.16</v>
      </c>
      <c r="BA448" s="140">
        <v>0.27</v>
      </c>
      <c r="BB448" s="28">
        <v>46976.800000000003</v>
      </c>
      <c r="BC448" s="60"/>
      <c r="BD448" s="140">
        <v>1.25</v>
      </c>
      <c r="BE448" s="140">
        <v>0.56000000000000005</v>
      </c>
      <c r="BF448" s="140">
        <v>1.04</v>
      </c>
      <c r="BG448" s="44">
        <v>75077.55</v>
      </c>
      <c r="BH448" s="60"/>
      <c r="BI448" s="139">
        <v>0.62</v>
      </c>
      <c r="BJ448" s="139">
        <v>0.28000000000000003</v>
      </c>
      <c r="BK448" s="139">
        <v>0.34</v>
      </c>
      <c r="BL448" s="44">
        <v>88836.08</v>
      </c>
      <c r="BM448" s="60"/>
      <c r="BN448" s="140">
        <v>0.94</v>
      </c>
      <c r="BO448" s="140">
        <v>0.42</v>
      </c>
      <c r="BP448" s="140">
        <v>0.69</v>
      </c>
      <c r="BQ448" s="139">
        <v>54003.15</v>
      </c>
      <c r="BR448" s="60"/>
      <c r="BS448" s="140">
        <v>0.62</v>
      </c>
      <c r="BT448" s="140">
        <v>0.28000000000000003</v>
      </c>
      <c r="BU448" s="140">
        <v>0.34</v>
      </c>
      <c r="BV448" s="44">
        <v>134487.92000000001</v>
      </c>
      <c r="BW448" s="60"/>
      <c r="BX448" s="140">
        <v>0.62</v>
      </c>
      <c r="BY448" s="140">
        <v>0.28000000000000003</v>
      </c>
      <c r="BZ448" s="140">
        <v>0.34</v>
      </c>
      <c r="CA448" s="44">
        <v>116036.72</v>
      </c>
      <c r="CB448" s="60"/>
      <c r="CC448" s="140">
        <v>1.25</v>
      </c>
      <c r="CD448" s="140">
        <v>0.56000000000000005</v>
      </c>
      <c r="CE448" s="140">
        <v>1.04</v>
      </c>
      <c r="CF448" s="44">
        <v>90091.35</v>
      </c>
      <c r="CG448" s="60"/>
      <c r="CH448" s="28">
        <v>3552922.17</v>
      </c>
      <c r="CI448" s="60"/>
      <c r="CJ448" s="64">
        <v>3484551.59</v>
      </c>
      <c r="CK448" s="124"/>
      <c r="CN448" s="151"/>
    </row>
    <row r="449" spans="1:92" x14ac:dyDescent="0.25">
      <c r="A449" s="116" t="s">
        <v>1014</v>
      </c>
      <c r="B449" s="24" t="s">
        <v>1015</v>
      </c>
      <c r="C449" s="27" t="s">
        <v>1016</v>
      </c>
      <c r="D449" s="27" t="s">
        <v>131</v>
      </c>
      <c r="E449" s="139">
        <v>334.82</v>
      </c>
      <c r="F449" s="68"/>
      <c r="G449" s="139">
        <v>0</v>
      </c>
      <c r="H449" s="139">
        <v>0</v>
      </c>
      <c r="I449" s="139">
        <v>334.82</v>
      </c>
      <c r="J449" s="68">
        <v>442</v>
      </c>
      <c r="K449" s="139">
        <v>0</v>
      </c>
      <c r="L449" s="139">
        <v>0</v>
      </c>
      <c r="M449" s="139">
        <v>0</v>
      </c>
      <c r="N449" s="139">
        <v>334.82</v>
      </c>
      <c r="O449" s="60"/>
      <c r="P449" s="132">
        <v>0</v>
      </c>
      <c r="Q449" s="132">
        <v>0</v>
      </c>
      <c r="R449" s="132">
        <v>0</v>
      </c>
      <c r="S449" s="132">
        <v>0</v>
      </c>
      <c r="T449" s="132">
        <v>121.66</v>
      </c>
      <c r="U449" s="132">
        <v>213.16</v>
      </c>
      <c r="V449" s="126"/>
      <c r="W449" s="140">
        <v>0</v>
      </c>
      <c r="X449" s="140">
        <v>0</v>
      </c>
      <c r="Y449" s="140">
        <v>14.6</v>
      </c>
      <c r="Z449" s="139">
        <v>1053623.6000000001</v>
      </c>
      <c r="AA449" s="60"/>
      <c r="AB449" s="140">
        <v>4.8600000000000003</v>
      </c>
      <c r="AC449" s="28">
        <v>351172.74</v>
      </c>
      <c r="AE449" s="140">
        <v>0</v>
      </c>
      <c r="AF449" s="140">
        <v>0</v>
      </c>
      <c r="AG449" s="140">
        <v>1.67</v>
      </c>
      <c r="AH449" s="44">
        <v>120517.22</v>
      </c>
      <c r="AI449" s="60"/>
      <c r="AJ449" s="140">
        <v>0</v>
      </c>
      <c r="AK449" s="140">
        <v>0</v>
      </c>
      <c r="AL449" s="140">
        <v>0.55000000000000004</v>
      </c>
      <c r="AM449" s="44">
        <v>39691.300000000003</v>
      </c>
      <c r="AO449" s="28">
        <v>22.120000000000005</v>
      </c>
      <c r="AP449" s="117">
        <v>5.36</v>
      </c>
      <c r="AQ449" s="117">
        <v>2.37</v>
      </c>
      <c r="AR449" s="44">
        <v>34820.910000000003</v>
      </c>
      <c r="AS449" s="60"/>
      <c r="AT449" s="71">
        <v>0</v>
      </c>
      <c r="AU449" s="71">
        <v>0</v>
      </c>
      <c r="AV449" s="71">
        <v>1.33</v>
      </c>
      <c r="AW449" s="44">
        <v>104291.95</v>
      </c>
      <c r="AX449" s="60"/>
      <c r="AY449" s="140">
        <v>0</v>
      </c>
      <c r="AZ449" s="140">
        <v>0</v>
      </c>
      <c r="BA449" s="140">
        <v>0.44</v>
      </c>
      <c r="BB449" s="28">
        <v>25837.24</v>
      </c>
      <c r="BC449" s="60"/>
      <c r="BD449" s="140">
        <v>0</v>
      </c>
      <c r="BE449" s="140">
        <v>0</v>
      </c>
      <c r="BF449" s="140">
        <v>1.67</v>
      </c>
      <c r="BG449" s="44">
        <v>43992.81</v>
      </c>
      <c r="BH449" s="60"/>
      <c r="BI449" s="139">
        <v>0</v>
      </c>
      <c r="BJ449" s="139">
        <v>0</v>
      </c>
      <c r="BK449" s="139">
        <v>0.55000000000000004</v>
      </c>
      <c r="BL449" s="44">
        <v>39403.1</v>
      </c>
      <c r="BM449" s="60"/>
      <c r="BN449" s="140">
        <v>0</v>
      </c>
      <c r="BO449" s="140">
        <v>0</v>
      </c>
      <c r="BP449" s="140">
        <v>1.1100000000000001</v>
      </c>
      <c r="BQ449" s="139">
        <v>29240.73</v>
      </c>
      <c r="BR449" s="60"/>
      <c r="BS449" s="140">
        <v>0</v>
      </c>
      <c r="BT449" s="140">
        <v>0</v>
      </c>
      <c r="BU449" s="140">
        <v>0.55000000000000004</v>
      </c>
      <c r="BV449" s="44">
        <v>59651.9</v>
      </c>
      <c r="BW449" s="60"/>
      <c r="BX449" s="140">
        <v>0</v>
      </c>
      <c r="BY449" s="140">
        <v>0</v>
      </c>
      <c r="BZ449" s="140">
        <v>0.55000000000000004</v>
      </c>
      <c r="CA449" s="44">
        <v>51467.9</v>
      </c>
      <c r="CB449" s="60"/>
      <c r="CC449" s="140">
        <v>0</v>
      </c>
      <c r="CD449" s="140">
        <v>0</v>
      </c>
      <c r="CE449" s="140">
        <v>1.67</v>
      </c>
      <c r="CF449" s="44">
        <v>52790.37</v>
      </c>
      <c r="CG449" s="60"/>
      <c r="CH449" s="28">
        <v>2006501.77</v>
      </c>
      <c r="CI449" s="60"/>
      <c r="CJ449" s="64">
        <v>1971680.86</v>
      </c>
      <c r="CK449" s="124"/>
      <c r="CN449" s="151"/>
    </row>
    <row r="450" spans="1:92" x14ac:dyDescent="0.25">
      <c r="A450" s="116" t="s">
        <v>1017</v>
      </c>
      <c r="B450" s="24" t="s">
        <v>1018</v>
      </c>
      <c r="C450" s="27" t="s">
        <v>1016</v>
      </c>
      <c r="D450" s="27" t="s">
        <v>12</v>
      </c>
      <c r="E450" s="139">
        <v>373.95</v>
      </c>
      <c r="F450" s="68"/>
      <c r="G450" s="139">
        <v>100.14999999999999</v>
      </c>
      <c r="H450" s="139">
        <v>159.65</v>
      </c>
      <c r="I450" s="139">
        <v>273.47000000000003</v>
      </c>
      <c r="J450" s="68">
        <v>443</v>
      </c>
      <c r="K450" s="139">
        <v>161.31</v>
      </c>
      <c r="L450" s="139">
        <v>160.97999999999999</v>
      </c>
      <c r="M450" s="139">
        <v>98.82</v>
      </c>
      <c r="N450" s="139">
        <v>113.82</v>
      </c>
      <c r="O450" s="60"/>
      <c r="P450" s="132">
        <v>38.867699801937789</v>
      </c>
      <c r="Q450" s="132">
        <v>61.282300198062202</v>
      </c>
      <c r="R450" s="132">
        <v>61.959343718216367</v>
      </c>
      <c r="S450" s="132">
        <v>97.690656281783646</v>
      </c>
      <c r="T450" s="132">
        <v>44.17295647984583</v>
      </c>
      <c r="U450" s="132">
        <v>69.64704352015417</v>
      </c>
      <c r="V450" s="126"/>
      <c r="W450" s="140">
        <v>5.65</v>
      </c>
      <c r="X450" s="140">
        <v>7</v>
      </c>
      <c r="Y450" s="140">
        <v>4.99</v>
      </c>
      <c r="Z450" s="139">
        <v>1155350.5900000001</v>
      </c>
      <c r="AA450" s="60"/>
      <c r="AB450" s="140">
        <v>4.1900000000000004</v>
      </c>
      <c r="AC450" s="28">
        <v>279072.55</v>
      </c>
      <c r="AE450" s="140">
        <v>0.8</v>
      </c>
      <c r="AF450" s="140">
        <v>0.49</v>
      </c>
      <c r="AG450" s="140">
        <v>0.56000000000000005</v>
      </c>
      <c r="AH450" s="44">
        <v>121508.81</v>
      </c>
      <c r="AI450" s="60"/>
      <c r="AJ450" s="140">
        <v>0.35</v>
      </c>
      <c r="AK450" s="140">
        <v>0.21</v>
      </c>
      <c r="AL450" s="140">
        <v>0.18</v>
      </c>
      <c r="AM450" s="44">
        <v>48194.28</v>
      </c>
      <c r="AO450" s="28">
        <v>24.91</v>
      </c>
      <c r="AP450" s="117">
        <v>6.2099999999999991</v>
      </c>
      <c r="AQ450" s="117">
        <v>2.65</v>
      </c>
      <c r="AR450" s="44">
        <v>39416.69</v>
      </c>
      <c r="AS450" s="60"/>
      <c r="AT450" s="71">
        <v>0.35</v>
      </c>
      <c r="AU450" s="71">
        <v>0.39</v>
      </c>
      <c r="AV450" s="71">
        <v>0.45</v>
      </c>
      <c r="AW450" s="44">
        <v>85144.25</v>
      </c>
      <c r="AX450" s="60"/>
      <c r="AY450" s="140">
        <v>0.21</v>
      </c>
      <c r="AZ450" s="140">
        <v>0.13</v>
      </c>
      <c r="BA450" s="140">
        <v>0.15</v>
      </c>
      <c r="BB450" s="28">
        <v>28773.29</v>
      </c>
      <c r="BC450" s="60"/>
      <c r="BD450" s="140">
        <v>0.71</v>
      </c>
      <c r="BE450" s="140">
        <v>0.43</v>
      </c>
      <c r="BF450" s="140">
        <v>0.56000000000000005</v>
      </c>
      <c r="BG450" s="44">
        <v>44783.1</v>
      </c>
      <c r="BH450" s="60"/>
      <c r="BI450" s="139">
        <v>0.35</v>
      </c>
      <c r="BJ450" s="139">
        <v>0.21</v>
      </c>
      <c r="BK450" s="139">
        <v>0.18</v>
      </c>
      <c r="BL450" s="44">
        <v>53015.08</v>
      </c>
      <c r="BM450" s="60"/>
      <c r="BN450" s="140">
        <v>0.53</v>
      </c>
      <c r="BO450" s="140">
        <v>0.32</v>
      </c>
      <c r="BP450" s="140">
        <v>0.37</v>
      </c>
      <c r="BQ450" s="139">
        <v>32138.46</v>
      </c>
      <c r="BR450" s="60"/>
      <c r="BS450" s="140">
        <v>0.35</v>
      </c>
      <c r="BT450" s="140">
        <v>0.21</v>
      </c>
      <c r="BU450" s="140">
        <v>0.18</v>
      </c>
      <c r="BV450" s="44">
        <v>80258.92</v>
      </c>
      <c r="BW450" s="60"/>
      <c r="BX450" s="140">
        <v>0.35</v>
      </c>
      <c r="BY450" s="140">
        <v>0.21</v>
      </c>
      <c r="BZ450" s="140">
        <v>0.18</v>
      </c>
      <c r="CA450" s="44">
        <v>69247.72</v>
      </c>
      <c r="CB450" s="60"/>
      <c r="CC450" s="140">
        <v>0.71</v>
      </c>
      <c r="CD450" s="140">
        <v>0.43</v>
      </c>
      <c r="CE450" s="140">
        <v>0.56000000000000005</v>
      </c>
      <c r="CF450" s="44">
        <v>53738.7</v>
      </c>
      <c r="CG450" s="60"/>
      <c r="CH450" s="28">
        <v>2090642.4400000002</v>
      </c>
      <c r="CI450" s="60"/>
      <c r="CJ450" s="64">
        <v>2051225.7500000002</v>
      </c>
      <c r="CK450" s="124"/>
      <c r="CN450" s="151"/>
    </row>
    <row r="451" spans="1:92" x14ac:dyDescent="0.25">
      <c r="A451" s="116" t="s">
        <v>1019</v>
      </c>
      <c r="B451" s="24" t="s">
        <v>1020</v>
      </c>
      <c r="C451" s="27" t="s">
        <v>1016</v>
      </c>
      <c r="D451" s="27" t="s">
        <v>120</v>
      </c>
      <c r="E451" s="139">
        <v>417.87</v>
      </c>
      <c r="F451" s="68"/>
      <c r="G451" s="139">
        <v>189.30999999999997</v>
      </c>
      <c r="H451" s="139">
        <v>226.64999999999998</v>
      </c>
      <c r="I451" s="139">
        <v>226.64999999999998</v>
      </c>
      <c r="J451" s="68">
        <v>444</v>
      </c>
      <c r="K451" s="139">
        <v>284.55</v>
      </c>
      <c r="L451" s="139">
        <v>282.64</v>
      </c>
      <c r="M451" s="139">
        <v>133.32</v>
      </c>
      <c r="N451" s="139">
        <v>0</v>
      </c>
      <c r="O451" s="60"/>
      <c r="P451" s="132">
        <v>91.023175305317821</v>
      </c>
      <c r="Q451" s="132">
        <v>98.286824694682153</v>
      </c>
      <c r="R451" s="132">
        <v>108.97682469468219</v>
      </c>
      <c r="S451" s="132">
        <v>117.67317530531778</v>
      </c>
      <c r="T451" s="132">
        <v>0</v>
      </c>
      <c r="U451" s="132">
        <v>0</v>
      </c>
      <c r="V451" s="126"/>
      <c r="W451" s="140">
        <v>10.98</v>
      </c>
      <c r="X451" s="140">
        <v>10.15</v>
      </c>
      <c r="Y451" s="140">
        <v>0</v>
      </c>
      <c r="Z451" s="139">
        <v>1328337.45</v>
      </c>
      <c r="AA451" s="60"/>
      <c r="AB451" s="140">
        <v>4.22</v>
      </c>
      <c r="AC451" s="28">
        <v>265667.49</v>
      </c>
      <c r="AE451" s="140">
        <v>1.42</v>
      </c>
      <c r="AF451" s="140">
        <v>0.66</v>
      </c>
      <c r="AG451" s="140">
        <v>0</v>
      </c>
      <c r="AH451" s="44">
        <v>130759.2</v>
      </c>
      <c r="AI451" s="60"/>
      <c r="AJ451" s="140">
        <v>0.63</v>
      </c>
      <c r="AK451" s="140">
        <v>0.28999999999999998</v>
      </c>
      <c r="AL451" s="140">
        <v>0</v>
      </c>
      <c r="AM451" s="44">
        <v>57835.8</v>
      </c>
      <c r="AO451" s="28">
        <v>28.890000000000004</v>
      </c>
      <c r="AP451" s="117">
        <v>7.99</v>
      </c>
      <c r="AQ451" s="117">
        <v>2.96</v>
      </c>
      <c r="AR451" s="44">
        <v>46624</v>
      </c>
      <c r="AS451" s="60"/>
      <c r="AT451" s="71">
        <v>0.63</v>
      </c>
      <c r="AU451" s="71">
        <v>0.53</v>
      </c>
      <c r="AV451" s="71">
        <v>0</v>
      </c>
      <c r="AW451" s="44">
        <v>78155</v>
      </c>
      <c r="AX451" s="60"/>
      <c r="AY451" s="140">
        <v>0.37</v>
      </c>
      <c r="AZ451" s="140">
        <v>0.17</v>
      </c>
      <c r="BA451" s="140">
        <v>0</v>
      </c>
      <c r="BB451" s="28">
        <v>31709.34</v>
      </c>
      <c r="BC451" s="60"/>
      <c r="BD451" s="140">
        <v>1.26</v>
      </c>
      <c r="BE451" s="140">
        <v>0.59</v>
      </c>
      <c r="BF451" s="140">
        <v>0</v>
      </c>
      <c r="BG451" s="44">
        <v>48734.55</v>
      </c>
      <c r="BH451" s="60"/>
      <c r="BI451" s="139">
        <v>0.63</v>
      </c>
      <c r="BJ451" s="139">
        <v>0.28999999999999998</v>
      </c>
      <c r="BK451" s="139">
        <v>0</v>
      </c>
      <c r="BL451" s="44">
        <v>65910.64</v>
      </c>
      <c r="BM451" s="60"/>
      <c r="BN451" s="140">
        <v>0.94</v>
      </c>
      <c r="BO451" s="140">
        <v>0.44</v>
      </c>
      <c r="BP451" s="140">
        <v>0</v>
      </c>
      <c r="BQ451" s="139">
        <v>36353.339999999997</v>
      </c>
      <c r="BR451" s="60"/>
      <c r="BS451" s="140">
        <v>0.63</v>
      </c>
      <c r="BT451" s="140">
        <v>0.28999999999999998</v>
      </c>
      <c r="BU451" s="140">
        <v>0</v>
      </c>
      <c r="BV451" s="44">
        <v>99781.36</v>
      </c>
      <c r="BW451" s="60"/>
      <c r="BX451" s="140">
        <v>0.63</v>
      </c>
      <c r="BY451" s="140">
        <v>0.28999999999999998</v>
      </c>
      <c r="BZ451" s="140">
        <v>0</v>
      </c>
      <c r="CA451" s="44">
        <v>86091.76</v>
      </c>
      <c r="CB451" s="60"/>
      <c r="CC451" s="140">
        <v>1.26</v>
      </c>
      <c r="CD451" s="140">
        <v>0.59</v>
      </c>
      <c r="CE451" s="140">
        <v>0</v>
      </c>
      <c r="CF451" s="44">
        <v>58480.35</v>
      </c>
      <c r="CG451" s="60"/>
      <c r="CH451" s="28">
        <v>2334440.2799999998</v>
      </c>
      <c r="CI451" s="60"/>
      <c r="CJ451" s="64">
        <v>2287816.2799999998</v>
      </c>
      <c r="CK451" s="124"/>
      <c r="CN451" s="151"/>
    </row>
    <row r="452" spans="1:92" x14ac:dyDescent="0.25">
      <c r="A452" s="116" t="s">
        <v>1021</v>
      </c>
      <c r="B452" s="24" t="s">
        <v>1022</v>
      </c>
      <c r="C452" s="27" t="s">
        <v>1016</v>
      </c>
      <c r="D452" s="27" t="s">
        <v>12</v>
      </c>
      <c r="E452" s="139">
        <v>250.46</v>
      </c>
      <c r="F452" s="68"/>
      <c r="G452" s="139">
        <v>53.489999999999995</v>
      </c>
      <c r="H452" s="139">
        <v>107.32</v>
      </c>
      <c r="I452" s="139">
        <v>195.63999999999996</v>
      </c>
      <c r="J452" s="68">
        <v>445</v>
      </c>
      <c r="K452" s="139">
        <v>93.47999999999999</v>
      </c>
      <c r="L452" s="139">
        <v>92.149999999999991</v>
      </c>
      <c r="M452" s="139">
        <v>68.66</v>
      </c>
      <c r="N452" s="139">
        <v>88.32</v>
      </c>
      <c r="O452" s="60"/>
      <c r="P452" s="132">
        <v>19.108939108096177</v>
      </c>
      <c r="Q452" s="132">
        <v>34.381060891903815</v>
      </c>
      <c r="R452" s="132">
        <v>38.339340906354117</v>
      </c>
      <c r="S452" s="132">
        <v>68.980659093645869</v>
      </c>
      <c r="T452" s="132">
        <v>31.551719985549717</v>
      </c>
      <c r="U452" s="132">
        <v>56.768280014450276</v>
      </c>
      <c r="V452" s="126"/>
      <c r="W452" s="140">
        <v>2.99</v>
      </c>
      <c r="X452" s="140">
        <v>4.67</v>
      </c>
      <c r="Y452" s="140">
        <v>3.84</v>
      </c>
      <c r="Z452" s="139">
        <v>758663.34</v>
      </c>
      <c r="AA452" s="60"/>
      <c r="AB452" s="140">
        <v>2.81</v>
      </c>
      <c r="AC452" s="28">
        <v>188672.42</v>
      </c>
      <c r="AE452" s="140">
        <v>0.46</v>
      </c>
      <c r="AF452" s="140">
        <v>0.34</v>
      </c>
      <c r="AG452" s="140">
        <v>0.44</v>
      </c>
      <c r="AH452" s="44">
        <v>82045.039999999994</v>
      </c>
      <c r="AI452" s="60"/>
      <c r="AJ452" s="140">
        <v>0.2</v>
      </c>
      <c r="AK452" s="140">
        <v>0.15</v>
      </c>
      <c r="AL452" s="140">
        <v>0.14000000000000001</v>
      </c>
      <c r="AM452" s="44">
        <v>32105.99</v>
      </c>
      <c r="AO452" s="28">
        <v>16.36</v>
      </c>
      <c r="AP452" s="117">
        <v>3.96</v>
      </c>
      <c r="AQ452" s="117">
        <v>1.77</v>
      </c>
      <c r="AR452" s="44">
        <v>25756.78</v>
      </c>
      <c r="AS452" s="60"/>
      <c r="AT452" s="71">
        <v>0.2</v>
      </c>
      <c r="AU452" s="71">
        <v>0.27</v>
      </c>
      <c r="AV452" s="71">
        <v>0.35</v>
      </c>
      <c r="AW452" s="44">
        <v>59111.5</v>
      </c>
      <c r="AX452" s="60"/>
      <c r="AY452" s="140">
        <v>0.12</v>
      </c>
      <c r="AZ452" s="140">
        <v>0.09</v>
      </c>
      <c r="BA452" s="140">
        <v>0.11</v>
      </c>
      <c r="BB452" s="28">
        <v>18790.72</v>
      </c>
      <c r="BC452" s="60"/>
      <c r="BD452" s="140">
        <v>0.41</v>
      </c>
      <c r="BE452" s="140">
        <v>0.3</v>
      </c>
      <c r="BF452" s="140">
        <v>0.44</v>
      </c>
      <c r="BG452" s="44">
        <v>30294.45</v>
      </c>
      <c r="BH452" s="60"/>
      <c r="BI452" s="139">
        <v>0.2</v>
      </c>
      <c r="BJ452" s="139">
        <v>0.15</v>
      </c>
      <c r="BK452" s="139">
        <v>0.14000000000000001</v>
      </c>
      <c r="BL452" s="44">
        <v>35104.58</v>
      </c>
      <c r="BM452" s="60"/>
      <c r="BN452" s="140">
        <v>0.31</v>
      </c>
      <c r="BO452" s="140">
        <v>0.22</v>
      </c>
      <c r="BP452" s="140">
        <v>0.28999999999999998</v>
      </c>
      <c r="BQ452" s="139">
        <v>21601.26</v>
      </c>
      <c r="BR452" s="60"/>
      <c r="BS452" s="140">
        <v>0.2</v>
      </c>
      <c r="BT452" s="140">
        <v>0.15</v>
      </c>
      <c r="BU452" s="140">
        <v>0.14000000000000001</v>
      </c>
      <c r="BV452" s="44">
        <v>53144.42</v>
      </c>
      <c r="BW452" s="60"/>
      <c r="BX452" s="140">
        <v>0.2</v>
      </c>
      <c r="BY452" s="140">
        <v>0.15</v>
      </c>
      <c r="BZ452" s="140">
        <v>0.14000000000000001</v>
      </c>
      <c r="CA452" s="44">
        <v>45853.22</v>
      </c>
      <c r="CB452" s="60"/>
      <c r="CC452" s="140">
        <v>0.41</v>
      </c>
      <c r="CD452" s="140">
        <v>0.3</v>
      </c>
      <c r="CE452" s="140">
        <v>0.44</v>
      </c>
      <c r="CF452" s="44">
        <v>36352.65</v>
      </c>
      <c r="CG452" s="60"/>
      <c r="CH452" s="28">
        <v>1387496.37</v>
      </c>
      <c r="CI452" s="60"/>
      <c r="CJ452" s="64">
        <v>1361739.59</v>
      </c>
      <c r="CK452" s="124"/>
      <c r="CN452" s="151"/>
    </row>
    <row r="453" spans="1:92" x14ac:dyDescent="0.25">
      <c r="A453" s="116" t="s">
        <v>1023</v>
      </c>
      <c r="B453" s="24" t="s">
        <v>1024</v>
      </c>
      <c r="C453" s="27" t="s">
        <v>1016</v>
      </c>
      <c r="D453" s="27" t="s">
        <v>120</v>
      </c>
      <c r="E453" s="139">
        <v>172</v>
      </c>
      <c r="F453" s="68"/>
      <c r="G453" s="139">
        <v>80</v>
      </c>
      <c r="H453" s="139">
        <v>91.5</v>
      </c>
      <c r="I453" s="139">
        <v>91.5</v>
      </c>
      <c r="J453" s="68">
        <v>446</v>
      </c>
      <c r="K453" s="139">
        <v>114</v>
      </c>
      <c r="L453" s="139">
        <v>113.5</v>
      </c>
      <c r="M453" s="139">
        <v>58</v>
      </c>
      <c r="N453" s="139">
        <v>0</v>
      </c>
      <c r="O453" s="60"/>
      <c r="P453" s="132">
        <v>41.049562682215743</v>
      </c>
      <c r="Q453" s="132">
        <v>38.950437317784257</v>
      </c>
      <c r="R453" s="132">
        <v>46.950437317784257</v>
      </c>
      <c r="S453" s="132">
        <v>44.549562682215743</v>
      </c>
      <c r="T453" s="132">
        <v>0</v>
      </c>
      <c r="U453" s="132">
        <v>0</v>
      </c>
      <c r="V453" s="126"/>
      <c r="W453" s="140">
        <v>4.68</v>
      </c>
      <c r="X453" s="140">
        <v>4.12</v>
      </c>
      <c r="Y453" s="140">
        <v>0</v>
      </c>
      <c r="Z453" s="139">
        <v>553212</v>
      </c>
      <c r="AA453" s="60"/>
      <c r="AB453" s="140">
        <v>1.76</v>
      </c>
      <c r="AC453" s="28">
        <v>110642.4</v>
      </c>
      <c r="AE453" s="140">
        <v>0.56999999999999995</v>
      </c>
      <c r="AF453" s="140">
        <v>0.28999999999999998</v>
      </c>
      <c r="AG453" s="140">
        <v>0</v>
      </c>
      <c r="AH453" s="44">
        <v>54063.9</v>
      </c>
      <c r="AI453" s="60"/>
      <c r="AJ453" s="140">
        <v>0.25</v>
      </c>
      <c r="AK453" s="140">
        <v>0.12</v>
      </c>
      <c r="AL453" s="140">
        <v>0</v>
      </c>
      <c r="AM453" s="44">
        <v>23260.05</v>
      </c>
      <c r="AO453" s="28">
        <v>12.01</v>
      </c>
      <c r="AP453" s="117">
        <v>3.37</v>
      </c>
      <c r="AQ453" s="117">
        <v>1.21</v>
      </c>
      <c r="AR453" s="44">
        <v>19431.580000000002</v>
      </c>
      <c r="AS453" s="60"/>
      <c r="AT453" s="71">
        <v>0.25</v>
      </c>
      <c r="AU453" s="71">
        <v>0.23</v>
      </c>
      <c r="AV453" s="71">
        <v>0</v>
      </c>
      <c r="AW453" s="44">
        <v>32340</v>
      </c>
      <c r="AX453" s="60"/>
      <c r="AY453" s="140">
        <v>0.15</v>
      </c>
      <c r="AZ453" s="140">
        <v>7.0000000000000007E-2</v>
      </c>
      <c r="BA453" s="140">
        <v>0</v>
      </c>
      <c r="BB453" s="28">
        <v>12918.62</v>
      </c>
      <c r="BC453" s="60"/>
      <c r="BD453" s="140">
        <v>0.5</v>
      </c>
      <c r="BE453" s="140">
        <v>0.25</v>
      </c>
      <c r="BF453" s="140">
        <v>0</v>
      </c>
      <c r="BG453" s="44">
        <v>19757.25</v>
      </c>
      <c r="BH453" s="60"/>
      <c r="BI453" s="139">
        <v>0.25</v>
      </c>
      <c r="BJ453" s="139">
        <v>0.12</v>
      </c>
      <c r="BK453" s="139">
        <v>0</v>
      </c>
      <c r="BL453" s="44">
        <v>26507.54</v>
      </c>
      <c r="BM453" s="60"/>
      <c r="BN453" s="140">
        <v>0.38</v>
      </c>
      <c r="BO453" s="140">
        <v>0.19</v>
      </c>
      <c r="BP453" s="140">
        <v>0</v>
      </c>
      <c r="BQ453" s="139">
        <v>15015.51</v>
      </c>
      <c r="BR453" s="60"/>
      <c r="BS453" s="140">
        <v>0.25</v>
      </c>
      <c r="BT453" s="140">
        <v>0.12</v>
      </c>
      <c r="BU453" s="140">
        <v>0</v>
      </c>
      <c r="BV453" s="44">
        <v>40129.46</v>
      </c>
      <c r="BW453" s="60"/>
      <c r="BX453" s="140">
        <v>0.25</v>
      </c>
      <c r="BY453" s="140">
        <v>0.12</v>
      </c>
      <c r="BZ453" s="140">
        <v>0</v>
      </c>
      <c r="CA453" s="44">
        <v>34623.86</v>
      </c>
      <c r="CB453" s="60"/>
      <c r="CC453" s="140">
        <v>0.5</v>
      </c>
      <c r="CD453" s="140">
        <v>0.25</v>
      </c>
      <c r="CE453" s="140">
        <v>0</v>
      </c>
      <c r="CF453" s="44">
        <v>23708.25</v>
      </c>
      <c r="CG453" s="60"/>
      <c r="CH453" s="28">
        <v>965610.42</v>
      </c>
      <c r="CI453" s="60"/>
      <c r="CJ453" s="64">
        <v>946178.84000000008</v>
      </c>
      <c r="CK453" s="124"/>
      <c r="CN453" s="151"/>
    </row>
    <row r="454" spans="1:92" x14ac:dyDescent="0.25">
      <c r="A454" s="116" t="s">
        <v>1025</v>
      </c>
      <c r="B454" s="24" t="s">
        <v>1026</v>
      </c>
      <c r="C454" s="27" t="s">
        <v>1016</v>
      </c>
      <c r="D454" s="27" t="s">
        <v>12</v>
      </c>
      <c r="E454" s="139">
        <v>563.20000000000005</v>
      </c>
      <c r="F454" s="68"/>
      <c r="G454" s="139">
        <v>177.82</v>
      </c>
      <c r="H454" s="139">
        <v>212.48</v>
      </c>
      <c r="I454" s="139">
        <v>382.96999999999997</v>
      </c>
      <c r="J454" s="68">
        <v>447</v>
      </c>
      <c r="K454" s="139">
        <v>271.21999999999997</v>
      </c>
      <c r="L454" s="139">
        <v>268.81</v>
      </c>
      <c r="M454" s="139">
        <v>121.49</v>
      </c>
      <c r="N454" s="139">
        <v>170.49</v>
      </c>
      <c r="O454" s="60"/>
      <c r="P454" s="132">
        <v>69.759446495122958</v>
      </c>
      <c r="Q454" s="132">
        <v>108.06055350487703</v>
      </c>
      <c r="R454" s="132">
        <v>83.356693236327331</v>
      </c>
      <c r="S454" s="132">
        <v>129.12330676367264</v>
      </c>
      <c r="T454" s="132">
        <v>66.883860268549739</v>
      </c>
      <c r="U454" s="132">
        <v>103.60613973145027</v>
      </c>
      <c r="V454" s="126"/>
      <c r="W454" s="140">
        <v>10.050000000000001</v>
      </c>
      <c r="X454" s="140">
        <v>9.33</v>
      </c>
      <c r="Y454" s="140">
        <v>7.48</v>
      </c>
      <c r="Z454" s="139">
        <v>1758125.38</v>
      </c>
      <c r="AA454" s="60"/>
      <c r="AB454" s="140">
        <v>6.36</v>
      </c>
      <c r="AC454" s="28">
        <v>423580.63</v>
      </c>
      <c r="AE454" s="140">
        <v>1.35</v>
      </c>
      <c r="AF454" s="140">
        <v>0.6</v>
      </c>
      <c r="AG454" s="140">
        <v>0.85</v>
      </c>
      <c r="AH454" s="44">
        <v>183927.85</v>
      </c>
      <c r="AI454" s="60"/>
      <c r="AJ454" s="140">
        <v>0.6</v>
      </c>
      <c r="AK454" s="140">
        <v>0.26</v>
      </c>
      <c r="AL454" s="140">
        <v>0.28000000000000003</v>
      </c>
      <c r="AM454" s="44">
        <v>74270.38</v>
      </c>
      <c r="AO454" s="28">
        <v>37.900000000000006</v>
      </c>
      <c r="AP454" s="117">
        <v>9.4599999999999991</v>
      </c>
      <c r="AQ454" s="117">
        <v>3.99</v>
      </c>
      <c r="AR454" s="44">
        <v>59965.33</v>
      </c>
      <c r="AS454" s="60"/>
      <c r="AT454" s="71">
        <v>0.6</v>
      </c>
      <c r="AU454" s="71">
        <v>0.48</v>
      </c>
      <c r="AV454" s="71">
        <v>0.68</v>
      </c>
      <c r="AW454" s="44">
        <v>126087.2</v>
      </c>
      <c r="AX454" s="60"/>
      <c r="AY454" s="140">
        <v>0.36</v>
      </c>
      <c r="AZ454" s="140">
        <v>0.16</v>
      </c>
      <c r="BA454" s="140">
        <v>0.22</v>
      </c>
      <c r="BB454" s="28">
        <v>43453.54</v>
      </c>
      <c r="BC454" s="60"/>
      <c r="BD454" s="140">
        <v>1.2</v>
      </c>
      <c r="BE454" s="140">
        <v>0.53</v>
      </c>
      <c r="BF454" s="140">
        <v>0.85</v>
      </c>
      <c r="BG454" s="44">
        <v>67964.94</v>
      </c>
      <c r="BH454" s="60"/>
      <c r="BI454" s="139">
        <v>0.6</v>
      </c>
      <c r="BJ454" s="139">
        <v>0.26</v>
      </c>
      <c r="BK454" s="139">
        <v>0.28000000000000003</v>
      </c>
      <c r="BL454" s="44">
        <v>81671.88</v>
      </c>
      <c r="BM454" s="60"/>
      <c r="BN454" s="140">
        <v>0.9</v>
      </c>
      <c r="BO454" s="140">
        <v>0.4</v>
      </c>
      <c r="BP454" s="140">
        <v>0.56000000000000005</v>
      </c>
      <c r="BQ454" s="139">
        <v>48997.98</v>
      </c>
      <c r="BR454" s="60"/>
      <c r="BS454" s="140">
        <v>0.6</v>
      </c>
      <c r="BT454" s="140">
        <v>0.26</v>
      </c>
      <c r="BU454" s="140">
        <v>0.28000000000000003</v>
      </c>
      <c r="BV454" s="44">
        <v>123642.12</v>
      </c>
      <c r="BW454" s="60"/>
      <c r="BX454" s="140">
        <v>0.6</v>
      </c>
      <c r="BY454" s="140">
        <v>0.26</v>
      </c>
      <c r="BZ454" s="140">
        <v>0.28000000000000003</v>
      </c>
      <c r="CA454" s="44">
        <v>106678.92</v>
      </c>
      <c r="CB454" s="60"/>
      <c r="CC454" s="140">
        <v>1.2</v>
      </c>
      <c r="CD454" s="140">
        <v>0.53</v>
      </c>
      <c r="CE454" s="140">
        <v>0.85</v>
      </c>
      <c r="CF454" s="44">
        <v>81556.38</v>
      </c>
      <c r="CG454" s="60"/>
      <c r="CH454" s="28">
        <v>3179922.53</v>
      </c>
      <c r="CI454" s="60"/>
      <c r="CJ454" s="64">
        <v>3119957.1999999997</v>
      </c>
      <c r="CK454" s="124"/>
      <c r="CN454" s="151"/>
    </row>
    <row r="455" spans="1:92" x14ac:dyDescent="0.25">
      <c r="A455" s="116" t="s">
        <v>1027</v>
      </c>
      <c r="B455" s="24" t="s">
        <v>1028</v>
      </c>
      <c r="C455" s="27" t="s">
        <v>1016</v>
      </c>
      <c r="D455" s="27" t="s">
        <v>12</v>
      </c>
      <c r="E455" s="139">
        <v>462.29</v>
      </c>
      <c r="F455" s="68"/>
      <c r="G455" s="139">
        <v>122.99</v>
      </c>
      <c r="H455" s="139">
        <v>188.14999999999998</v>
      </c>
      <c r="I455" s="139">
        <v>335.79999999999995</v>
      </c>
      <c r="J455" s="68">
        <v>448</v>
      </c>
      <c r="K455" s="139">
        <v>197.15</v>
      </c>
      <c r="L455" s="139">
        <v>193.65</v>
      </c>
      <c r="M455" s="139">
        <v>117.49</v>
      </c>
      <c r="N455" s="139">
        <v>147.64999999999998</v>
      </c>
      <c r="O455" s="60"/>
      <c r="P455" s="132">
        <v>70.680580221888022</v>
      </c>
      <c r="Q455" s="132">
        <v>52.309419778111973</v>
      </c>
      <c r="R455" s="132">
        <v>108.12709300551452</v>
      </c>
      <c r="S455" s="132">
        <v>80.022906994485453</v>
      </c>
      <c r="T455" s="132">
        <v>84.852326772597493</v>
      </c>
      <c r="U455" s="132">
        <v>62.797673227402484</v>
      </c>
      <c r="V455" s="126"/>
      <c r="W455" s="140">
        <v>7.32</v>
      </c>
      <c r="X455" s="140">
        <v>8.6</v>
      </c>
      <c r="Y455" s="140">
        <v>6.75</v>
      </c>
      <c r="Z455" s="139">
        <v>1487931.3</v>
      </c>
      <c r="AA455" s="60"/>
      <c r="AB455" s="140">
        <v>5.43</v>
      </c>
      <c r="AC455" s="28">
        <v>362519.42</v>
      </c>
      <c r="AE455" s="140">
        <v>0.98</v>
      </c>
      <c r="AF455" s="140">
        <v>0.57999999999999996</v>
      </c>
      <c r="AG455" s="140">
        <v>0.73</v>
      </c>
      <c r="AH455" s="44">
        <v>150750.57999999999</v>
      </c>
      <c r="AI455" s="60"/>
      <c r="AJ455" s="140">
        <v>0.43</v>
      </c>
      <c r="AK455" s="140">
        <v>0.26</v>
      </c>
      <c r="AL455" s="140">
        <v>0.24</v>
      </c>
      <c r="AM455" s="44">
        <v>60696.69</v>
      </c>
      <c r="AO455" s="28">
        <v>31.92</v>
      </c>
      <c r="AP455" s="117">
        <v>9.75</v>
      </c>
      <c r="AQ455" s="117">
        <v>3.27</v>
      </c>
      <c r="AR455" s="44">
        <v>52643.13</v>
      </c>
      <c r="AS455" s="60"/>
      <c r="AT455" s="71">
        <v>0.43</v>
      </c>
      <c r="AU455" s="71">
        <v>0.46</v>
      </c>
      <c r="AV455" s="71">
        <v>0.59</v>
      </c>
      <c r="AW455" s="44">
        <v>106228.6</v>
      </c>
      <c r="AX455" s="60"/>
      <c r="AY455" s="140">
        <v>0.26</v>
      </c>
      <c r="AZ455" s="140">
        <v>0.15</v>
      </c>
      <c r="BA455" s="140">
        <v>0.19</v>
      </c>
      <c r="BB455" s="28">
        <v>35232.6</v>
      </c>
      <c r="BC455" s="60"/>
      <c r="BD455" s="140">
        <v>0.87</v>
      </c>
      <c r="BE455" s="140">
        <v>0.52</v>
      </c>
      <c r="BF455" s="140">
        <v>0.73</v>
      </c>
      <c r="BG455" s="44">
        <v>55847.16</v>
      </c>
      <c r="BH455" s="60"/>
      <c r="BI455" s="139">
        <v>0.43</v>
      </c>
      <c r="BJ455" s="139">
        <v>0.26</v>
      </c>
      <c r="BK455" s="139">
        <v>0.24</v>
      </c>
      <c r="BL455" s="44">
        <v>66627.06</v>
      </c>
      <c r="BM455" s="60"/>
      <c r="BN455" s="140">
        <v>0.65</v>
      </c>
      <c r="BO455" s="140">
        <v>0.39</v>
      </c>
      <c r="BP455" s="140">
        <v>0.49</v>
      </c>
      <c r="BQ455" s="139">
        <v>40304.79</v>
      </c>
      <c r="BR455" s="60"/>
      <c r="BS455" s="140">
        <v>0.43</v>
      </c>
      <c r="BT455" s="140">
        <v>0.26</v>
      </c>
      <c r="BU455" s="140">
        <v>0.24</v>
      </c>
      <c r="BV455" s="44">
        <v>100865.94</v>
      </c>
      <c r="BW455" s="60"/>
      <c r="BX455" s="140">
        <v>0.43</v>
      </c>
      <c r="BY455" s="140">
        <v>0.26</v>
      </c>
      <c r="BZ455" s="140">
        <v>0.24</v>
      </c>
      <c r="CA455" s="44">
        <v>87027.54</v>
      </c>
      <c r="CB455" s="60"/>
      <c r="CC455" s="140">
        <v>0.87</v>
      </c>
      <c r="CD455" s="140">
        <v>0.52</v>
      </c>
      <c r="CE455" s="140">
        <v>0.73</v>
      </c>
      <c r="CF455" s="44">
        <v>67015.320000000007</v>
      </c>
      <c r="CG455" s="60"/>
      <c r="CH455" s="28">
        <v>2673690.13</v>
      </c>
      <c r="CI455" s="60"/>
      <c r="CJ455" s="64">
        <v>2621047</v>
      </c>
      <c r="CK455" s="124"/>
      <c r="CN455" s="151"/>
    </row>
    <row r="456" spans="1:92" x14ac:dyDescent="0.25">
      <c r="A456" s="116" t="s">
        <v>1029</v>
      </c>
      <c r="B456" s="24" t="s">
        <v>1030</v>
      </c>
      <c r="C456" s="27" t="s">
        <v>1016</v>
      </c>
      <c r="D456" s="27" t="s">
        <v>120</v>
      </c>
      <c r="E456" s="139">
        <v>192.8</v>
      </c>
      <c r="F456" s="68"/>
      <c r="G456" s="139">
        <v>83.16</v>
      </c>
      <c r="H456" s="139">
        <v>107.97999999999999</v>
      </c>
      <c r="I456" s="139">
        <v>107.97999999999999</v>
      </c>
      <c r="J456" s="68">
        <v>449</v>
      </c>
      <c r="K456" s="139">
        <v>128.81</v>
      </c>
      <c r="L456" s="139">
        <v>127.14999999999999</v>
      </c>
      <c r="M456" s="139">
        <v>63.989999999999995</v>
      </c>
      <c r="N456" s="139">
        <v>0</v>
      </c>
      <c r="O456" s="60"/>
      <c r="P456" s="132">
        <v>38.286491576854658</v>
      </c>
      <c r="Q456" s="132">
        <v>44.873508423145338</v>
      </c>
      <c r="R456" s="132">
        <v>49.713508423145335</v>
      </c>
      <c r="S456" s="132">
        <v>58.266491576854655</v>
      </c>
      <c r="T456" s="132">
        <v>0</v>
      </c>
      <c r="U456" s="132">
        <v>0</v>
      </c>
      <c r="V456" s="126"/>
      <c r="W456" s="140">
        <v>4.79</v>
      </c>
      <c r="X456" s="140">
        <v>4.8099999999999996</v>
      </c>
      <c r="Y456" s="140">
        <v>0</v>
      </c>
      <c r="Z456" s="139">
        <v>603504</v>
      </c>
      <c r="AA456" s="60"/>
      <c r="AB456" s="140">
        <v>1.92</v>
      </c>
      <c r="AC456" s="28">
        <v>120700.8</v>
      </c>
      <c r="AE456" s="140">
        <v>0.64</v>
      </c>
      <c r="AF456" s="140">
        <v>0.31</v>
      </c>
      <c r="AG456" s="140">
        <v>0</v>
      </c>
      <c r="AH456" s="44">
        <v>59721.75</v>
      </c>
      <c r="AI456" s="60"/>
      <c r="AJ456" s="140">
        <v>0.28000000000000003</v>
      </c>
      <c r="AK456" s="140">
        <v>0.14000000000000001</v>
      </c>
      <c r="AL456" s="140">
        <v>0</v>
      </c>
      <c r="AM456" s="44">
        <v>26403.3</v>
      </c>
      <c r="AO456" s="28">
        <v>13.14</v>
      </c>
      <c r="AP456" s="117">
        <v>3.5200000000000005</v>
      </c>
      <c r="AQ456" s="117">
        <v>1.36</v>
      </c>
      <c r="AR456" s="44">
        <v>21072.89</v>
      </c>
      <c r="AS456" s="60"/>
      <c r="AT456" s="71">
        <v>0.28000000000000003</v>
      </c>
      <c r="AU456" s="71">
        <v>0.25</v>
      </c>
      <c r="AV456" s="71">
        <v>0</v>
      </c>
      <c r="AW456" s="44">
        <v>35708.75</v>
      </c>
      <c r="AX456" s="60"/>
      <c r="AY456" s="140">
        <v>0.17</v>
      </c>
      <c r="AZ456" s="140">
        <v>0.08</v>
      </c>
      <c r="BA456" s="140">
        <v>0</v>
      </c>
      <c r="BB456" s="28">
        <v>14680.25</v>
      </c>
      <c r="BC456" s="60"/>
      <c r="BD456" s="140">
        <v>0.56999999999999995</v>
      </c>
      <c r="BE456" s="140">
        <v>0.28000000000000003</v>
      </c>
      <c r="BF456" s="140">
        <v>0</v>
      </c>
      <c r="BG456" s="44">
        <v>22391.55</v>
      </c>
      <c r="BH456" s="60"/>
      <c r="BI456" s="139">
        <v>0.28000000000000003</v>
      </c>
      <c r="BJ456" s="139">
        <v>0.14000000000000001</v>
      </c>
      <c r="BK456" s="139">
        <v>0</v>
      </c>
      <c r="BL456" s="44">
        <v>30089.64</v>
      </c>
      <c r="BM456" s="60"/>
      <c r="BN456" s="140">
        <v>0.42</v>
      </c>
      <c r="BO456" s="140">
        <v>0.21</v>
      </c>
      <c r="BP456" s="140">
        <v>0</v>
      </c>
      <c r="BQ456" s="139">
        <v>16596.09</v>
      </c>
      <c r="BR456" s="60"/>
      <c r="BS456" s="140">
        <v>0.28000000000000003</v>
      </c>
      <c r="BT456" s="140">
        <v>0.14000000000000001</v>
      </c>
      <c r="BU456" s="140">
        <v>0</v>
      </c>
      <c r="BV456" s="44">
        <v>45552.36</v>
      </c>
      <c r="BW456" s="60"/>
      <c r="BX456" s="140">
        <v>0.28000000000000003</v>
      </c>
      <c r="BY456" s="140">
        <v>0.14000000000000001</v>
      </c>
      <c r="BZ456" s="140">
        <v>0</v>
      </c>
      <c r="CA456" s="44">
        <v>39302.76</v>
      </c>
      <c r="CB456" s="60"/>
      <c r="CC456" s="140">
        <v>0.56999999999999995</v>
      </c>
      <c r="CD456" s="140">
        <v>0.28000000000000003</v>
      </c>
      <c r="CE456" s="140">
        <v>0</v>
      </c>
      <c r="CF456" s="44">
        <v>26869.35</v>
      </c>
      <c r="CG456" s="60"/>
      <c r="CH456" s="28">
        <v>1062593.49</v>
      </c>
      <c r="CI456" s="60"/>
      <c r="CJ456" s="64">
        <v>1041520.6</v>
      </c>
      <c r="CK456" s="124"/>
      <c r="CN456" s="151"/>
    </row>
    <row r="457" spans="1:92" x14ac:dyDescent="0.25">
      <c r="A457" s="116" t="s">
        <v>1031</v>
      </c>
      <c r="B457" s="24" t="s">
        <v>1032</v>
      </c>
      <c r="C457" s="27" t="s">
        <v>998</v>
      </c>
      <c r="D457" s="27" t="s">
        <v>12</v>
      </c>
      <c r="E457" s="139">
        <v>555.63</v>
      </c>
      <c r="F457" s="68"/>
      <c r="G457" s="139">
        <v>179.98</v>
      </c>
      <c r="H457" s="139">
        <v>205.49</v>
      </c>
      <c r="I457" s="139">
        <v>370.65</v>
      </c>
      <c r="J457" s="68">
        <v>450</v>
      </c>
      <c r="K457" s="139">
        <v>266.14</v>
      </c>
      <c r="L457" s="139">
        <v>261.14</v>
      </c>
      <c r="M457" s="139">
        <v>124.33</v>
      </c>
      <c r="N457" s="139">
        <v>165.16</v>
      </c>
      <c r="O457" s="60"/>
      <c r="P457" s="132">
        <v>82.369213446415912</v>
      </c>
      <c r="Q457" s="132">
        <v>97.610786553584077</v>
      </c>
      <c r="R457" s="132">
        <v>94.044058623758247</v>
      </c>
      <c r="S457" s="132">
        <v>111.44594137624176</v>
      </c>
      <c r="T457" s="132">
        <v>75.586727929825841</v>
      </c>
      <c r="U457" s="132">
        <v>89.573272070174156</v>
      </c>
      <c r="V457" s="126"/>
      <c r="W457" s="140">
        <v>10.37</v>
      </c>
      <c r="X457" s="140">
        <v>9.16</v>
      </c>
      <c r="Y457" s="140">
        <v>7.36</v>
      </c>
      <c r="Z457" s="139">
        <v>1758895.21</v>
      </c>
      <c r="AA457" s="60"/>
      <c r="AB457" s="140">
        <v>6.35</v>
      </c>
      <c r="AC457" s="28">
        <v>422580.23</v>
      </c>
      <c r="AE457" s="140">
        <v>1.33</v>
      </c>
      <c r="AF457" s="140">
        <v>0.62</v>
      </c>
      <c r="AG457" s="140">
        <v>0.82</v>
      </c>
      <c r="AH457" s="44">
        <v>181762.87</v>
      </c>
      <c r="AI457" s="60"/>
      <c r="AJ457" s="140">
        <v>0.59</v>
      </c>
      <c r="AK457" s="140">
        <v>0.27</v>
      </c>
      <c r="AL457" s="140">
        <v>0.27</v>
      </c>
      <c r="AM457" s="44">
        <v>73548.72</v>
      </c>
      <c r="AO457" s="28">
        <v>37.870000000000005</v>
      </c>
      <c r="AP457" s="117">
        <v>10.149999999999999</v>
      </c>
      <c r="AQ457" s="117">
        <v>3.94</v>
      </c>
      <c r="AR457" s="44">
        <v>60749.31</v>
      </c>
      <c r="AS457" s="60"/>
      <c r="AT457" s="71">
        <v>0.59</v>
      </c>
      <c r="AU457" s="71">
        <v>0.49</v>
      </c>
      <c r="AV457" s="71">
        <v>0.66</v>
      </c>
      <c r="AW457" s="44">
        <v>124518.9</v>
      </c>
      <c r="AX457" s="60"/>
      <c r="AY457" s="140">
        <v>0.35</v>
      </c>
      <c r="AZ457" s="140">
        <v>0.16</v>
      </c>
      <c r="BA457" s="140">
        <v>0.22</v>
      </c>
      <c r="BB457" s="28">
        <v>42866.33</v>
      </c>
      <c r="BC457" s="60"/>
      <c r="BD457" s="140">
        <v>1.18</v>
      </c>
      <c r="BE457" s="140">
        <v>0.55000000000000004</v>
      </c>
      <c r="BF457" s="140">
        <v>0.82</v>
      </c>
      <c r="BG457" s="44">
        <v>67174.649999999994</v>
      </c>
      <c r="BH457" s="60"/>
      <c r="BI457" s="139">
        <v>0.59</v>
      </c>
      <c r="BJ457" s="139">
        <v>0.27</v>
      </c>
      <c r="BK457" s="139">
        <v>0.27</v>
      </c>
      <c r="BL457" s="44">
        <v>80955.460000000006</v>
      </c>
      <c r="BM457" s="60"/>
      <c r="BN457" s="140">
        <v>0.88</v>
      </c>
      <c r="BO457" s="140">
        <v>0.41</v>
      </c>
      <c r="BP457" s="140">
        <v>0.55000000000000004</v>
      </c>
      <c r="BQ457" s="139">
        <v>48471.12</v>
      </c>
      <c r="BR457" s="60"/>
      <c r="BS457" s="140">
        <v>0.59</v>
      </c>
      <c r="BT457" s="140">
        <v>0.27</v>
      </c>
      <c r="BU457" s="140">
        <v>0.27</v>
      </c>
      <c r="BV457" s="44">
        <v>122557.54</v>
      </c>
      <c r="BW457" s="60"/>
      <c r="BX457" s="140">
        <v>0.59</v>
      </c>
      <c r="BY457" s="140">
        <v>0.27</v>
      </c>
      <c r="BZ457" s="140">
        <v>0.27</v>
      </c>
      <c r="CA457" s="44">
        <v>105743.14</v>
      </c>
      <c r="CB457" s="60"/>
      <c r="CC457" s="140">
        <v>1.18</v>
      </c>
      <c r="CD457" s="140">
        <v>0.55000000000000004</v>
      </c>
      <c r="CE457" s="140">
        <v>0.82</v>
      </c>
      <c r="CF457" s="44">
        <v>80608.05</v>
      </c>
      <c r="CG457" s="60"/>
      <c r="CH457" s="28">
        <v>3170431.53</v>
      </c>
      <c r="CI457" s="60"/>
      <c r="CJ457" s="64">
        <v>3109682.2199999997</v>
      </c>
      <c r="CK457" s="124"/>
      <c r="CN457" s="151"/>
    </row>
    <row r="458" spans="1:92" x14ac:dyDescent="0.25">
      <c r="A458" s="116" t="s">
        <v>1033</v>
      </c>
      <c r="B458" s="24" t="s">
        <v>1034</v>
      </c>
      <c r="C458" s="27" t="s">
        <v>998</v>
      </c>
      <c r="D458" s="27" t="s">
        <v>12</v>
      </c>
      <c r="E458" s="139">
        <v>650.17999999999995</v>
      </c>
      <c r="F458" s="68"/>
      <c r="G458" s="139">
        <v>161.63999999999999</v>
      </c>
      <c r="H458" s="139">
        <v>262.14</v>
      </c>
      <c r="I458" s="139">
        <v>484.12999999999994</v>
      </c>
      <c r="J458" s="68">
        <v>451</v>
      </c>
      <c r="K458" s="139">
        <v>265.03999999999996</v>
      </c>
      <c r="L458" s="139">
        <v>260.63</v>
      </c>
      <c r="M458" s="139">
        <v>163.14999999999998</v>
      </c>
      <c r="N458" s="139">
        <v>221.99</v>
      </c>
      <c r="O458" s="60"/>
      <c r="P458" s="132">
        <v>86.105207736500603</v>
      </c>
      <c r="Q458" s="132">
        <v>75.534792263499384</v>
      </c>
      <c r="R458" s="132">
        <v>139.64129643681187</v>
      </c>
      <c r="S458" s="132">
        <v>122.49870356318812</v>
      </c>
      <c r="T458" s="132">
        <v>118.25349582668753</v>
      </c>
      <c r="U458" s="132">
        <v>103.73650417331248</v>
      </c>
      <c r="V458" s="126"/>
      <c r="W458" s="140">
        <v>9.51</v>
      </c>
      <c r="X458" s="140">
        <v>11.88</v>
      </c>
      <c r="Y458" s="140">
        <v>10.06</v>
      </c>
      <c r="Z458" s="139">
        <v>2070672.31</v>
      </c>
      <c r="AA458" s="60"/>
      <c r="AB458" s="140">
        <v>7.63</v>
      </c>
      <c r="AC458" s="28">
        <v>510908.92</v>
      </c>
      <c r="AE458" s="140">
        <v>1.32</v>
      </c>
      <c r="AF458" s="140">
        <v>0.81</v>
      </c>
      <c r="AG458" s="140">
        <v>1.1000000000000001</v>
      </c>
      <c r="AH458" s="44">
        <v>213285.05</v>
      </c>
      <c r="AI458" s="60"/>
      <c r="AJ458" s="140">
        <v>0.57999999999999996</v>
      </c>
      <c r="AK458" s="140">
        <v>0.36</v>
      </c>
      <c r="AL458" s="140">
        <v>0.36</v>
      </c>
      <c r="AM458" s="44">
        <v>85072.86</v>
      </c>
      <c r="AO458" s="28">
        <v>44.460000000000008</v>
      </c>
      <c r="AP458" s="117">
        <v>13.09</v>
      </c>
      <c r="AQ458" s="117">
        <v>4.6100000000000003</v>
      </c>
      <c r="AR458" s="44">
        <v>72750.789999999994</v>
      </c>
      <c r="AS458" s="60"/>
      <c r="AT458" s="71">
        <v>0.57999999999999996</v>
      </c>
      <c r="AU458" s="71">
        <v>0.65</v>
      </c>
      <c r="AV458" s="71">
        <v>0.88</v>
      </c>
      <c r="AW458" s="44">
        <v>151876.45000000001</v>
      </c>
      <c r="AX458" s="60"/>
      <c r="AY458" s="140">
        <v>0.35</v>
      </c>
      <c r="AZ458" s="140">
        <v>0.21</v>
      </c>
      <c r="BA458" s="140">
        <v>0.28999999999999998</v>
      </c>
      <c r="BB458" s="28">
        <v>49912.85</v>
      </c>
      <c r="BC458" s="60"/>
      <c r="BD458" s="140">
        <v>1.17</v>
      </c>
      <c r="BE458" s="140">
        <v>0.72</v>
      </c>
      <c r="BF458" s="140">
        <v>1.1000000000000001</v>
      </c>
      <c r="BG458" s="44">
        <v>78765.570000000007</v>
      </c>
      <c r="BH458" s="60"/>
      <c r="BI458" s="139">
        <v>0.57999999999999996</v>
      </c>
      <c r="BJ458" s="139">
        <v>0.36</v>
      </c>
      <c r="BK458" s="139">
        <v>0.36</v>
      </c>
      <c r="BL458" s="44">
        <v>93134.6</v>
      </c>
      <c r="BM458" s="60"/>
      <c r="BN458" s="140">
        <v>0.88</v>
      </c>
      <c r="BO458" s="140">
        <v>0.54</v>
      </c>
      <c r="BP458" s="140">
        <v>0.73</v>
      </c>
      <c r="BQ458" s="139">
        <v>56637.45</v>
      </c>
      <c r="BR458" s="60"/>
      <c r="BS458" s="140">
        <v>0.57999999999999996</v>
      </c>
      <c r="BT458" s="140">
        <v>0.36</v>
      </c>
      <c r="BU458" s="140">
        <v>0.36</v>
      </c>
      <c r="BV458" s="44">
        <v>140995.4</v>
      </c>
      <c r="BW458" s="60"/>
      <c r="BX458" s="140">
        <v>0.57999999999999996</v>
      </c>
      <c r="BY458" s="140">
        <v>0.36</v>
      </c>
      <c r="BZ458" s="140">
        <v>0.36</v>
      </c>
      <c r="CA458" s="44">
        <v>121651.4</v>
      </c>
      <c r="CB458" s="60"/>
      <c r="CC458" s="140">
        <v>1.17</v>
      </c>
      <c r="CD458" s="140">
        <v>0.72</v>
      </c>
      <c r="CE458" s="140">
        <v>1.1000000000000001</v>
      </c>
      <c r="CF458" s="44">
        <v>94516.89</v>
      </c>
      <c r="CG458" s="60"/>
      <c r="CH458" s="28">
        <v>3740180.54</v>
      </c>
      <c r="CI458" s="60"/>
      <c r="CJ458" s="64">
        <v>3667429.75</v>
      </c>
      <c r="CK458" s="124"/>
      <c r="CN458" s="151"/>
    </row>
    <row r="459" spans="1:92" x14ac:dyDescent="0.25">
      <c r="A459" s="116" t="s">
        <v>1035</v>
      </c>
      <c r="B459" s="24" t="s">
        <v>1036</v>
      </c>
      <c r="C459" s="27" t="s">
        <v>998</v>
      </c>
      <c r="D459" s="27" t="s">
        <v>12</v>
      </c>
      <c r="E459" s="139">
        <v>1961.03</v>
      </c>
      <c r="F459" s="68"/>
      <c r="G459" s="139">
        <v>594.80999999999995</v>
      </c>
      <c r="H459" s="139">
        <v>751.32</v>
      </c>
      <c r="I459" s="139">
        <v>1355.81</v>
      </c>
      <c r="J459" s="68">
        <v>452</v>
      </c>
      <c r="K459" s="139">
        <v>889.88</v>
      </c>
      <c r="L459" s="139">
        <v>879.47</v>
      </c>
      <c r="M459" s="139">
        <v>466.65999999999997</v>
      </c>
      <c r="N459" s="139">
        <v>604.49</v>
      </c>
      <c r="O459" s="60"/>
      <c r="P459" s="132">
        <v>274.44043432344586</v>
      </c>
      <c r="Q459" s="132">
        <v>320.36956567655409</v>
      </c>
      <c r="R459" s="132">
        <v>346.65285909095576</v>
      </c>
      <c r="S459" s="132">
        <v>404.66714090904429</v>
      </c>
      <c r="T459" s="132">
        <v>278.90670658559844</v>
      </c>
      <c r="U459" s="132">
        <v>325.58329341440157</v>
      </c>
      <c r="V459" s="126"/>
      <c r="W459" s="140">
        <v>34.31</v>
      </c>
      <c r="X459" s="140">
        <v>33.51</v>
      </c>
      <c r="Y459" s="140">
        <v>26.96</v>
      </c>
      <c r="Z459" s="139">
        <v>6209099.6600000001</v>
      </c>
      <c r="AA459" s="60"/>
      <c r="AB459" s="140">
        <v>22.54</v>
      </c>
      <c r="AC459" s="28">
        <v>1501167.79</v>
      </c>
      <c r="AE459" s="140">
        <v>4.4400000000000004</v>
      </c>
      <c r="AF459" s="140">
        <v>2.33</v>
      </c>
      <c r="AG459" s="140">
        <v>3.02</v>
      </c>
      <c r="AH459" s="44">
        <v>643537.37</v>
      </c>
      <c r="AI459" s="60"/>
      <c r="AJ459" s="140">
        <v>1.97</v>
      </c>
      <c r="AK459" s="140">
        <v>1.03</v>
      </c>
      <c r="AL459" s="140">
        <v>1</v>
      </c>
      <c r="AM459" s="44">
        <v>260761</v>
      </c>
      <c r="AO459" s="28">
        <v>133.71</v>
      </c>
      <c r="AP459" s="117">
        <v>38.07</v>
      </c>
      <c r="AQ459" s="117">
        <v>13.9</v>
      </c>
      <c r="AR459" s="44">
        <v>217220.94</v>
      </c>
      <c r="AS459" s="60"/>
      <c r="AT459" s="71">
        <v>1.97</v>
      </c>
      <c r="AU459" s="71">
        <v>1.86</v>
      </c>
      <c r="AV459" s="71">
        <v>2.41</v>
      </c>
      <c r="AW459" s="44">
        <v>447026.4</v>
      </c>
      <c r="AX459" s="60"/>
      <c r="AY459" s="140">
        <v>1.18</v>
      </c>
      <c r="AZ459" s="140">
        <v>0.62</v>
      </c>
      <c r="BA459" s="140">
        <v>0.8</v>
      </c>
      <c r="BB459" s="28">
        <v>152674.6</v>
      </c>
      <c r="BC459" s="60"/>
      <c r="BD459" s="140">
        <v>3.95</v>
      </c>
      <c r="BE459" s="140">
        <v>2.0699999999999998</v>
      </c>
      <c r="BF459" s="140">
        <v>3.02</v>
      </c>
      <c r="BG459" s="44">
        <v>238140.72</v>
      </c>
      <c r="BH459" s="60"/>
      <c r="BI459" s="139">
        <v>1.97</v>
      </c>
      <c r="BJ459" s="139">
        <v>1.03</v>
      </c>
      <c r="BK459" s="139">
        <v>1</v>
      </c>
      <c r="BL459" s="44">
        <v>286568</v>
      </c>
      <c r="BM459" s="60"/>
      <c r="BN459" s="140">
        <v>2.96</v>
      </c>
      <c r="BO459" s="140">
        <v>1.55</v>
      </c>
      <c r="BP459" s="140">
        <v>2.0099999999999998</v>
      </c>
      <c r="BQ459" s="139">
        <v>171756.36</v>
      </c>
      <c r="BR459" s="60"/>
      <c r="BS459" s="140">
        <v>1.97</v>
      </c>
      <c r="BT459" s="140">
        <v>1.03</v>
      </c>
      <c r="BU459" s="140">
        <v>1</v>
      </c>
      <c r="BV459" s="44">
        <v>433832</v>
      </c>
      <c r="BW459" s="60"/>
      <c r="BX459" s="140">
        <v>1.97</v>
      </c>
      <c r="BY459" s="140">
        <v>1.03</v>
      </c>
      <c r="BZ459" s="140">
        <v>1</v>
      </c>
      <c r="CA459" s="44">
        <v>374312</v>
      </c>
      <c r="CB459" s="60"/>
      <c r="CC459" s="140">
        <v>3.95</v>
      </c>
      <c r="CD459" s="140">
        <v>2.0699999999999998</v>
      </c>
      <c r="CE459" s="140">
        <v>3.02</v>
      </c>
      <c r="CF459" s="44">
        <v>285763.44</v>
      </c>
      <c r="CG459" s="60"/>
      <c r="CH459" s="28">
        <v>11221860.280000001</v>
      </c>
      <c r="CI459" s="60"/>
      <c r="CJ459" s="64">
        <v>11004639.340000002</v>
      </c>
      <c r="CK459" s="124"/>
      <c r="CN459" s="151"/>
    </row>
    <row r="460" spans="1:92" x14ac:dyDescent="0.25">
      <c r="A460" s="116" t="s">
        <v>1037</v>
      </c>
      <c r="B460" s="24" t="s">
        <v>1038</v>
      </c>
      <c r="C460" s="27" t="s">
        <v>1039</v>
      </c>
      <c r="D460" s="27" t="s">
        <v>12</v>
      </c>
      <c r="E460" s="139">
        <v>992.77</v>
      </c>
      <c r="F460" s="68"/>
      <c r="G460" s="139">
        <v>265.23</v>
      </c>
      <c r="H460" s="139">
        <v>374.82</v>
      </c>
      <c r="I460" s="139">
        <v>722.12999999999988</v>
      </c>
      <c r="J460" s="68">
        <v>453</v>
      </c>
      <c r="K460" s="139">
        <v>426.64</v>
      </c>
      <c r="L460" s="139">
        <v>421.23</v>
      </c>
      <c r="M460" s="139">
        <v>218.82</v>
      </c>
      <c r="N460" s="139">
        <v>347.30999999999995</v>
      </c>
      <c r="O460" s="60"/>
      <c r="P460" s="132">
        <v>107.18154472532817</v>
      </c>
      <c r="Q460" s="132">
        <v>158.04845527467185</v>
      </c>
      <c r="R460" s="132">
        <v>151.467732134176</v>
      </c>
      <c r="S460" s="132">
        <v>223.35226786582399</v>
      </c>
      <c r="T460" s="132">
        <v>140.35072314049586</v>
      </c>
      <c r="U460" s="132">
        <v>206.95927685950409</v>
      </c>
      <c r="V460" s="126"/>
      <c r="W460" s="140">
        <v>15.04</v>
      </c>
      <c r="X460" s="140">
        <v>16.5</v>
      </c>
      <c r="Y460" s="140">
        <v>15.29</v>
      </c>
      <c r="Z460" s="139">
        <v>3086180.24</v>
      </c>
      <c r="AA460" s="60"/>
      <c r="AB460" s="140">
        <v>11.4</v>
      </c>
      <c r="AC460" s="28">
        <v>764321.68</v>
      </c>
      <c r="AE460" s="140">
        <v>2.13</v>
      </c>
      <c r="AF460" s="140">
        <v>1.0900000000000001</v>
      </c>
      <c r="AG460" s="140">
        <v>1.73</v>
      </c>
      <c r="AH460" s="44">
        <v>327272.48</v>
      </c>
      <c r="AI460" s="60"/>
      <c r="AJ460" s="140">
        <v>0.94</v>
      </c>
      <c r="AK460" s="140">
        <v>0.48</v>
      </c>
      <c r="AL460" s="140">
        <v>0.56999999999999995</v>
      </c>
      <c r="AM460" s="44">
        <v>130402.92</v>
      </c>
      <c r="AO460" s="28">
        <v>66.48</v>
      </c>
      <c r="AP460" s="117">
        <v>18</v>
      </c>
      <c r="AQ460" s="117">
        <v>7.04</v>
      </c>
      <c r="AR460" s="44">
        <v>106927.35</v>
      </c>
      <c r="AS460" s="60"/>
      <c r="AT460" s="71">
        <v>0.94</v>
      </c>
      <c r="AU460" s="71">
        <v>0.87</v>
      </c>
      <c r="AV460" s="71">
        <v>1.38</v>
      </c>
      <c r="AW460" s="44">
        <v>230161.45</v>
      </c>
      <c r="AX460" s="60"/>
      <c r="AY460" s="140">
        <v>0.56000000000000005</v>
      </c>
      <c r="AZ460" s="140">
        <v>0.28999999999999998</v>
      </c>
      <c r="BA460" s="140">
        <v>0.46</v>
      </c>
      <c r="BB460" s="28">
        <v>76924.509999999995</v>
      </c>
      <c r="BC460" s="60"/>
      <c r="BD460" s="140">
        <v>1.89</v>
      </c>
      <c r="BE460" s="140">
        <v>0.97</v>
      </c>
      <c r="BF460" s="140">
        <v>1.73</v>
      </c>
      <c r="BG460" s="44">
        <v>120914.37</v>
      </c>
      <c r="BH460" s="60"/>
      <c r="BI460" s="139">
        <v>0.94</v>
      </c>
      <c r="BJ460" s="139">
        <v>0.48</v>
      </c>
      <c r="BK460" s="139">
        <v>0.56999999999999995</v>
      </c>
      <c r="BL460" s="44">
        <v>142567.57999999999</v>
      </c>
      <c r="BM460" s="60"/>
      <c r="BN460" s="140">
        <v>1.42</v>
      </c>
      <c r="BO460" s="140">
        <v>0.72</v>
      </c>
      <c r="BP460" s="140">
        <v>1.1499999999999999</v>
      </c>
      <c r="BQ460" s="139">
        <v>86668.47</v>
      </c>
      <c r="BR460" s="60"/>
      <c r="BS460" s="140">
        <v>0.94</v>
      </c>
      <c r="BT460" s="140">
        <v>0.48</v>
      </c>
      <c r="BU460" s="140">
        <v>0.56999999999999995</v>
      </c>
      <c r="BV460" s="44">
        <v>215831.42</v>
      </c>
      <c r="BW460" s="60"/>
      <c r="BX460" s="140">
        <v>0.94</v>
      </c>
      <c r="BY460" s="140">
        <v>0.48</v>
      </c>
      <c r="BZ460" s="140">
        <v>0.56999999999999995</v>
      </c>
      <c r="CA460" s="44">
        <v>186220.22</v>
      </c>
      <c r="CB460" s="60"/>
      <c r="CC460" s="140">
        <v>1.89</v>
      </c>
      <c r="CD460" s="140">
        <v>0.97</v>
      </c>
      <c r="CE460" s="140">
        <v>1.73</v>
      </c>
      <c r="CF460" s="44">
        <v>145094.49</v>
      </c>
      <c r="CG460" s="60"/>
      <c r="CH460" s="28">
        <v>5619487.1799999997</v>
      </c>
      <c r="CI460" s="60"/>
      <c r="CJ460" s="64">
        <v>5512559.8300000001</v>
      </c>
      <c r="CK460" s="124"/>
      <c r="CN460" s="151"/>
    </row>
    <row r="461" spans="1:92" x14ac:dyDescent="0.25">
      <c r="A461" s="116" t="s">
        <v>1043</v>
      </c>
      <c r="B461" s="24" t="s">
        <v>1044</v>
      </c>
      <c r="C461" s="27" t="s">
        <v>1045</v>
      </c>
      <c r="D461" s="27" t="s">
        <v>120</v>
      </c>
      <c r="E461" s="139">
        <v>73.75</v>
      </c>
      <c r="F461" s="68"/>
      <c r="G461" s="139">
        <v>33.5</v>
      </c>
      <c r="H461" s="139">
        <v>38.5</v>
      </c>
      <c r="I461" s="139">
        <v>38.5</v>
      </c>
      <c r="J461" s="68">
        <v>454</v>
      </c>
      <c r="K461" s="139">
        <v>51.75</v>
      </c>
      <c r="L461" s="139">
        <v>50</v>
      </c>
      <c r="M461" s="139">
        <v>22</v>
      </c>
      <c r="N461" s="139">
        <v>0</v>
      </c>
      <c r="O461" s="60"/>
      <c r="P461" s="132">
        <v>18.145833333333332</v>
      </c>
      <c r="Q461" s="132">
        <v>15.354166666666668</v>
      </c>
      <c r="R461" s="132">
        <v>20.854166666666664</v>
      </c>
      <c r="S461" s="132">
        <v>17.645833333333336</v>
      </c>
      <c r="T461" s="132">
        <v>0</v>
      </c>
      <c r="U461" s="132">
        <v>0</v>
      </c>
      <c r="V461" s="126"/>
      <c r="W461" s="140">
        <v>1.97</v>
      </c>
      <c r="X461" s="140">
        <v>1.74</v>
      </c>
      <c r="Y461" s="140">
        <v>0</v>
      </c>
      <c r="Z461" s="139">
        <v>233229.15</v>
      </c>
      <c r="AA461" s="60"/>
      <c r="AB461" s="140">
        <v>0.74</v>
      </c>
      <c r="AC461" s="28">
        <v>46645.83</v>
      </c>
      <c r="AE461" s="140">
        <v>0.25</v>
      </c>
      <c r="AF461" s="140">
        <v>0.11</v>
      </c>
      <c r="AG461" s="140">
        <v>0</v>
      </c>
      <c r="AH461" s="44">
        <v>22631.4</v>
      </c>
      <c r="AI461" s="60"/>
      <c r="AJ461" s="140">
        <v>0.11</v>
      </c>
      <c r="AK461" s="140">
        <v>0.04</v>
      </c>
      <c r="AL461" s="140">
        <v>0</v>
      </c>
      <c r="AM461" s="44">
        <v>9429.75</v>
      </c>
      <c r="AO461" s="28">
        <v>5.04</v>
      </c>
      <c r="AP461" s="117">
        <v>1.47</v>
      </c>
      <c r="AQ461" s="117">
        <v>0.52</v>
      </c>
      <c r="AR461" s="44">
        <v>8228.77</v>
      </c>
      <c r="AS461" s="60"/>
      <c r="AT461" s="71">
        <v>0.11</v>
      </c>
      <c r="AU461" s="71">
        <v>0.08</v>
      </c>
      <c r="AV461" s="71">
        <v>0</v>
      </c>
      <c r="AW461" s="44">
        <v>12801.25</v>
      </c>
      <c r="AX461" s="60"/>
      <c r="AY461" s="140">
        <v>0.06</v>
      </c>
      <c r="AZ461" s="140">
        <v>0.02</v>
      </c>
      <c r="BA461" s="140">
        <v>0</v>
      </c>
      <c r="BB461" s="28">
        <v>4697.68</v>
      </c>
      <c r="BC461" s="60"/>
      <c r="BD461" s="140">
        <v>0.23</v>
      </c>
      <c r="BE461" s="140">
        <v>0.09</v>
      </c>
      <c r="BF461" s="140">
        <v>0</v>
      </c>
      <c r="BG461" s="44">
        <v>8429.76</v>
      </c>
      <c r="BH461" s="60"/>
      <c r="BI461" s="139">
        <v>0.11</v>
      </c>
      <c r="BJ461" s="139">
        <v>0.04</v>
      </c>
      <c r="BK461" s="139">
        <v>0</v>
      </c>
      <c r="BL461" s="44">
        <v>10746.3</v>
      </c>
      <c r="BM461" s="60"/>
      <c r="BN461" s="140">
        <v>0.17</v>
      </c>
      <c r="BO461" s="140">
        <v>7.0000000000000007E-2</v>
      </c>
      <c r="BP461" s="140">
        <v>0</v>
      </c>
      <c r="BQ461" s="139">
        <v>6322.32</v>
      </c>
      <c r="BR461" s="60"/>
      <c r="BS461" s="140">
        <v>0.11</v>
      </c>
      <c r="BT461" s="140">
        <v>0.04</v>
      </c>
      <c r="BU461" s="140">
        <v>0</v>
      </c>
      <c r="BV461" s="44">
        <v>16268.7</v>
      </c>
      <c r="BW461" s="60"/>
      <c r="BX461" s="140">
        <v>0.11</v>
      </c>
      <c r="BY461" s="140">
        <v>0.04</v>
      </c>
      <c r="BZ461" s="140">
        <v>0</v>
      </c>
      <c r="CA461" s="44">
        <v>14036.7</v>
      </c>
      <c r="CB461" s="60"/>
      <c r="CC461" s="140">
        <v>0.23</v>
      </c>
      <c r="CD461" s="140">
        <v>0.09</v>
      </c>
      <c r="CE461" s="140">
        <v>0</v>
      </c>
      <c r="CF461" s="44">
        <v>10115.52</v>
      </c>
      <c r="CG461" s="60"/>
      <c r="CH461" s="28">
        <v>403583.13</v>
      </c>
      <c r="CI461" s="60"/>
      <c r="CJ461" s="64">
        <v>395354.36</v>
      </c>
      <c r="CK461" s="124"/>
      <c r="CN461" s="151"/>
    </row>
    <row r="462" spans="1:92" x14ac:dyDescent="0.25">
      <c r="A462" s="116" t="s">
        <v>1046</v>
      </c>
      <c r="B462" s="24" t="s">
        <v>1047</v>
      </c>
      <c r="C462" s="27" t="s">
        <v>1045</v>
      </c>
      <c r="D462" s="27" t="s">
        <v>120</v>
      </c>
      <c r="E462" s="139">
        <v>83</v>
      </c>
      <c r="F462" s="68"/>
      <c r="G462" s="139">
        <v>34</v>
      </c>
      <c r="H462" s="139">
        <v>48.5</v>
      </c>
      <c r="I462" s="139">
        <v>48.5</v>
      </c>
      <c r="J462" s="68">
        <v>455</v>
      </c>
      <c r="K462" s="139">
        <v>54.5</v>
      </c>
      <c r="L462" s="139">
        <v>54</v>
      </c>
      <c r="M462" s="139">
        <v>28.5</v>
      </c>
      <c r="N462" s="139">
        <v>0</v>
      </c>
      <c r="O462" s="60"/>
      <c r="P462" s="132">
        <v>13.187878787878788</v>
      </c>
      <c r="Q462" s="132">
        <v>20.812121212121212</v>
      </c>
      <c r="R462" s="132">
        <v>18.812121212121212</v>
      </c>
      <c r="S462" s="132">
        <v>29.687878787878788</v>
      </c>
      <c r="T462" s="132">
        <v>0</v>
      </c>
      <c r="U462" s="132">
        <v>0</v>
      </c>
      <c r="V462" s="126"/>
      <c r="W462" s="140">
        <v>1.91</v>
      </c>
      <c r="X462" s="140">
        <v>2.12</v>
      </c>
      <c r="Y462" s="140">
        <v>0</v>
      </c>
      <c r="Z462" s="139">
        <v>253345.95</v>
      </c>
      <c r="AA462" s="60"/>
      <c r="AB462" s="140">
        <v>0.8</v>
      </c>
      <c r="AC462" s="28">
        <v>50669.19</v>
      </c>
      <c r="AE462" s="140">
        <v>0.27</v>
      </c>
      <c r="AF462" s="140">
        <v>0.14000000000000001</v>
      </c>
      <c r="AG462" s="140">
        <v>0</v>
      </c>
      <c r="AH462" s="44">
        <v>25774.65</v>
      </c>
      <c r="AI462" s="60"/>
      <c r="AJ462" s="140">
        <v>0.12</v>
      </c>
      <c r="AK462" s="140">
        <v>0.06</v>
      </c>
      <c r="AL462" s="140">
        <v>0</v>
      </c>
      <c r="AM462" s="44">
        <v>11315.7</v>
      </c>
      <c r="AO462" s="28">
        <v>5.52</v>
      </c>
      <c r="AP462" s="117">
        <v>1.35</v>
      </c>
      <c r="AQ462" s="117">
        <v>0.57999999999999996</v>
      </c>
      <c r="AR462" s="44">
        <v>8699.11</v>
      </c>
      <c r="AS462" s="60"/>
      <c r="AT462" s="71">
        <v>0.12</v>
      </c>
      <c r="AU462" s="71">
        <v>0.11</v>
      </c>
      <c r="AV462" s="71">
        <v>0</v>
      </c>
      <c r="AW462" s="44">
        <v>15496.25</v>
      </c>
      <c r="AX462" s="60"/>
      <c r="AY462" s="140">
        <v>7.0000000000000007E-2</v>
      </c>
      <c r="AZ462" s="140">
        <v>0.03</v>
      </c>
      <c r="BA462" s="140">
        <v>0</v>
      </c>
      <c r="BB462" s="28">
        <v>5872.1</v>
      </c>
      <c r="BC462" s="60"/>
      <c r="BD462" s="140">
        <v>0.24</v>
      </c>
      <c r="BE462" s="140">
        <v>0.12</v>
      </c>
      <c r="BF462" s="140">
        <v>0</v>
      </c>
      <c r="BG462" s="44">
        <v>9483.48</v>
      </c>
      <c r="BH462" s="60"/>
      <c r="BI462" s="139">
        <v>0.12</v>
      </c>
      <c r="BJ462" s="139">
        <v>0.06</v>
      </c>
      <c r="BK462" s="139">
        <v>0</v>
      </c>
      <c r="BL462" s="44">
        <v>12895.56</v>
      </c>
      <c r="BM462" s="60"/>
      <c r="BN462" s="140">
        <v>0.18</v>
      </c>
      <c r="BO462" s="140">
        <v>0.09</v>
      </c>
      <c r="BP462" s="140">
        <v>0</v>
      </c>
      <c r="BQ462" s="139">
        <v>7112.61</v>
      </c>
      <c r="BR462" s="60"/>
      <c r="BS462" s="140">
        <v>0.12</v>
      </c>
      <c r="BT462" s="140">
        <v>0.06</v>
      </c>
      <c r="BU462" s="140">
        <v>0</v>
      </c>
      <c r="BV462" s="44">
        <v>19522.439999999999</v>
      </c>
      <c r="BW462" s="60"/>
      <c r="BX462" s="140">
        <v>0.12</v>
      </c>
      <c r="BY462" s="140">
        <v>0.06</v>
      </c>
      <c r="BZ462" s="140">
        <v>0</v>
      </c>
      <c r="CA462" s="44">
        <v>16844.04</v>
      </c>
      <c r="CB462" s="60"/>
      <c r="CC462" s="140">
        <v>0.24</v>
      </c>
      <c r="CD462" s="140">
        <v>0.12</v>
      </c>
      <c r="CE462" s="140">
        <v>0</v>
      </c>
      <c r="CF462" s="44">
        <v>11379.96</v>
      </c>
      <c r="CG462" s="60"/>
      <c r="CH462" s="28">
        <v>448411.04000000004</v>
      </c>
      <c r="CI462" s="60"/>
      <c r="CJ462" s="64">
        <v>439711.93000000005</v>
      </c>
      <c r="CK462" s="124"/>
      <c r="CN462" s="151"/>
    </row>
    <row r="463" spans="1:92" x14ac:dyDescent="0.25">
      <c r="A463" s="116" t="s">
        <v>1048</v>
      </c>
      <c r="B463" s="24" t="s">
        <v>1049</v>
      </c>
      <c r="C463" s="27" t="s">
        <v>1045</v>
      </c>
      <c r="D463" s="27" t="s">
        <v>120</v>
      </c>
      <c r="E463" s="139">
        <v>188.79</v>
      </c>
      <c r="F463" s="68"/>
      <c r="G463" s="139">
        <v>83.149999999999991</v>
      </c>
      <c r="H463" s="139">
        <v>103.30999999999999</v>
      </c>
      <c r="I463" s="139">
        <v>103.30999999999999</v>
      </c>
      <c r="J463" s="68">
        <v>457</v>
      </c>
      <c r="K463" s="139">
        <v>124.63999999999999</v>
      </c>
      <c r="L463" s="139">
        <v>122.30999999999999</v>
      </c>
      <c r="M463" s="139">
        <v>64.149999999999991</v>
      </c>
      <c r="N463" s="139">
        <v>0</v>
      </c>
      <c r="O463" s="60"/>
      <c r="P463" s="132">
        <v>42.364314061997213</v>
      </c>
      <c r="Q463" s="132">
        <v>40.785685938002779</v>
      </c>
      <c r="R463" s="132">
        <v>52.635685938002794</v>
      </c>
      <c r="S463" s="132">
        <v>50.674314061997194</v>
      </c>
      <c r="T463" s="132">
        <v>0</v>
      </c>
      <c r="U463" s="132">
        <v>0</v>
      </c>
      <c r="V463" s="126"/>
      <c r="W463" s="140">
        <v>4.8600000000000003</v>
      </c>
      <c r="X463" s="140">
        <v>4.6500000000000004</v>
      </c>
      <c r="Y463" s="140">
        <v>0</v>
      </c>
      <c r="Z463" s="139">
        <v>597846.15</v>
      </c>
      <c r="AA463" s="60"/>
      <c r="AB463" s="140">
        <v>1.9</v>
      </c>
      <c r="AC463" s="28">
        <v>119569.23</v>
      </c>
      <c r="AE463" s="140">
        <v>0.62</v>
      </c>
      <c r="AF463" s="140">
        <v>0.32</v>
      </c>
      <c r="AG463" s="140">
        <v>0</v>
      </c>
      <c r="AH463" s="44">
        <v>59093.1</v>
      </c>
      <c r="AI463" s="60"/>
      <c r="AJ463" s="140">
        <v>0.27</v>
      </c>
      <c r="AK463" s="140">
        <v>0.14000000000000001</v>
      </c>
      <c r="AL463" s="140">
        <v>0</v>
      </c>
      <c r="AM463" s="44">
        <v>25774.65</v>
      </c>
      <c r="AO463" s="28">
        <v>13.000000000000002</v>
      </c>
      <c r="AP463" s="117">
        <v>3.67</v>
      </c>
      <c r="AQ463" s="117">
        <v>1.33</v>
      </c>
      <c r="AR463" s="44">
        <v>21070.46</v>
      </c>
      <c r="AS463" s="60"/>
      <c r="AT463" s="71">
        <v>0.27</v>
      </c>
      <c r="AU463" s="71">
        <v>0.25</v>
      </c>
      <c r="AV463" s="71">
        <v>0</v>
      </c>
      <c r="AW463" s="44">
        <v>35035</v>
      </c>
      <c r="AX463" s="60"/>
      <c r="AY463" s="140">
        <v>0.16</v>
      </c>
      <c r="AZ463" s="140">
        <v>0.08</v>
      </c>
      <c r="BA463" s="140">
        <v>0</v>
      </c>
      <c r="BB463" s="28">
        <v>14093.04</v>
      </c>
      <c r="BC463" s="60"/>
      <c r="BD463" s="140">
        <v>0.55000000000000004</v>
      </c>
      <c r="BE463" s="140">
        <v>0.28000000000000003</v>
      </c>
      <c r="BF463" s="140">
        <v>0</v>
      </c>
      <c r="BG463" s="44">
        <v>21864.69</v>
      </c>
      <c r="BH463" s="60"/>
      <c r="BI463" s="139">
        <v>0.27</v>
      </c>
      <c r="BJ463" s="139">
        <v>0.14000000000000001</v>
      </c>
      <c r="BK463" s="139">
        <v>0</v>
      </c>
      <c r="BL463" s="44">
        <v>29373.22</v>
      </c>
      <c r="BM463" s="60"/>
      <c r="BN463" s="140">
        <v>0.41</v>
      </c>
      <c r="BO463" s="140">
        <v>0.21</v>
      </c>
      <c r="BP463" s="140">
        <v>0</v>
      </c>
      <c r="BQ463" s="139">
        <v>16332.66</v>
      </c>
      <c r="BR463" s="60"/>
      <c r="BS463" s="140">
        <v>0.27</v>
      </c>
      <c r="BT463" s="140">
        <v>0.14000000000000001</v>
      </c>
      <c r="BU463" s="140">
        <v>0</v>
      </c>
      <c r="BV463" s="44">
        <v>44467.78</v>
      </c>
      <c r="BW463" s="60"/>
      <c r="BX463" s="140">
        <v>0.27</v>
      </c>
      <c r="BY463" s="140">
        <v>0.14000000000000001</v>
      </c>
      <c r="BZ463" s="140">
        <v>0</v>
      </c>
      <c r="CA463" s="44">
        <v>38366.980000000003</v>
      </c>
      <c r="CB463" s="60"/>
      <c r="CC463" s="140">
        <v>0.55000000000000004</v>
      </c>
      <c r="CD463" s="140">
        <v>0.28000000000000003</v>
      </c>
      <c r="CE463" s="140">
        <v>0</v>
      </c>
      <c r="CF463" s="44">
        <v>26237.13</v>
      </c>
      <c r="CG463" s="60"/>
      <c r="CH463" s="28">
        <v>1049124.0900000001</v>
      </c>
      <c r="CI463" s="60"/>
      <c r="CJ463" s="64">
        <v>1028053.6300000001</v>
      </c>
      <c r="CK463" s="124"/>
      <c r="CN463" s="151"/>
    </row>
    <row r="464" spans="1:92" x14ac:dyDescent="0.25">
      <c r="A464" s="116" t="s">
        <v>1050</v>
      </c>
      <c r="B464" s="24" t="s">
        <v>1051</v>
      </c>
      <c r="C464" s="27" t="s">
        <v>1045</v>
      </c>
      <c r="D464" s="27" t="s">
        <v>120</v>
      </c>
      <c r="E464" s="139">
        <v>60.37</v>
      </c>
      <c r="F464" s="68"/>
      <c r="G464" s="139">
        <v>28.81</v>
      </c>
      <c r="H464" s="139">
        <v>31.15</v>
      </c>
      <c r="I464" s="139">
        <v>31.15</v>
      </c>
      <c r="J464" s="68">
        <v>458</v>
      </c>
      <c r="K464" s="139">
        <v>44.050000000000004</v>
      </c>
      <c r="L464" s="139">
        <v>43.64</v>
      </c>
      <c r="M464" s="139">
        <v>16.32</v>
      </c>
      <c r="N464" s="139">
        <v>0</v>
      </c>
      <c r="O464" s="60"/>
      <c r="P464" s="132">
        <v>9.7683005336891267</v>
      </c>
      <c r="Q464" s="132">
        <v>19.041699466310874</v>
      </c>
      <c r="R464" s="132">
        <v>10.561699466310875</v>
      </c>
      <c r="S464" s="132">
        <v>20.588300533689122</v>
      </c>
      <c r="T464" s="132">
        <v>0</v>
      </c>
      <c r="U464" s="132">
        <v>0</v>
      </c>
      <c r="V464" s="126"/>
      <c r="W464" s="140">
        <v>1.6</v>
      </c>
      <c r="X464" s="140">
        <v>1.35</v>
      </c>
      <c r="Y464" s="140">
        <v>0</v>
      </c>
      <c r="Z464" s="139">
        <v>185451.75</v>
      </c>
      <c r="AA464" s="60"/>
      <c r="AB464" s="140">
        <v>0.59</v>
      </c>
      <c r="AC464" s="28">
        <v>37090.35</v>
      </c>
      <c r="AE464" s="140">
        <v>0.22</v>
      </c>
      <c r="AF464" s="140">
        <v>0.08</v>
      </c>
      <c r="AG464" s="140">
        <v>0</v>
      </c>
      <c r="AH464" s="44">
        <v>18859.5</v>
      </c>
      <c r="AI464" s="60"/>
      <c r="AJ464" s="140">
        <v>0.09</v>
      </c>
      <c r="AK464" s="140">
        <v>0.03</v>
      </c>
      <c r="AL464" s="140">
        <v>0</v>
      </c>
      <c r="AM464" s="44">
        <v>7543.8</v>
      </c>
      <c r="AO464" s="28">
        <v>4.0299999999999994</v>
      </c>
      <c r="AP464" s="117">
        <v>0.89999999999999991</v>
      </c>
      <c r="AQ464" s="117">
        <v>0.42</v>
      </c>
      <c r="AR464" s="44">
        <v>6244.44</v>
      </c>
      <c r="AS464" s="60"/>
      <c r="AT464" s="71">
        <v>0.09</v>
      </c>
      <c r="AU464" s="71">
        <v>0.06</v>
      </c>
      <c r="AV464" s="71">
        <v>0</v>
      </c>
      <c r="AW464" s="44">
        <v>10106.25</v>
      </c>
      <c r="AX464" s="60"/>
      <c r="AY464" s="140">
        <v>0.05</v>
      </c>
      <c r="AZ464" s="140">
        <v>0.02</v>
      </c>
      <c r="BA464" s="140">
        <v>0</v>
      </c>
      <c r="BB464" s="28">
        <v>4110.47</v>
      </c>
      <c r="BC464" s="60"/>
      <c r="BD464" s="140">
        <v>0.19</v>
      </c>
      <c r="BE464" s="140">
        <v>7.0000000000000007E-2</v>
      </c>
      <c r="BF464" s="140">
        <v>0</v>
      </c>
      <c r="BG464" s="44">
        <v>6849.18</v>
      </c>
      <c r="BH464" s="60"/>
      <c r="BI464" s="139">
        <v>0.09</v>
      </c>
      <c r="BJ464" s="139">
        <v>0.03</v>
      </c>
      <c r="BK464" s="139">
        <v>0</v>
      </c>
      <c r="BL464" s="44">
        <v>8597.0400000000009</v>
      </c>
      <c r="BM464" s="60"/>
      <c r="BN464" s="140">
        <v>0.14000000000000001</v>
      </c>
      <c r="BO464" s="140">
        <v>0.05</v>
      </c>
      <c r="BP464" s="140">
        <v>0</v>
      </c>
      <c r="BQ464" s="139">
        <v>5005.17</v>
      </c>
      <c r="BR464" s="60"/>
      <c r="BS464" s="140">
        <v>0.09</v>
      </c>
      <c r="BT464" s="140">
        <v>0.03</v>
      </c>
      <c r="BU464" s="140">
        <v>0</v>
      </c>
      <c r="BV464" s="44">
        <v>13014.96</v>
      </c>
      <c r="BW464" s="60"/>
      <c r="BX464" s="140">
        <v>0.09</v>
      </c>
      <c r="BY464" s="140">
        <v>0.03</v>
      </c>
      <c r="BZ464" s="140">
        <v>0</v>
      </c>
      <c r="CA464" s="44">
        <v>11229.36</v>
      </c>
      <c r="CB464" s="60"/>
      <c r="CC464" s="140">
        <v>0.19</v>
      </c>
      <c r="CD464" s="140">
        <v>7.0000000000000007E-2</v>
      </c>
      <c r="CE464" s="140">
        <v>0</v>
      </c>
      <c r="CF464" s="44">
        <v>8218.86</v>
      </c>
      <c r="CG464" s="60"/>
      <c r="CH464" s="28">
        <v>322321.13</v>
      </c>
      <c r="CI464" s="60"/>
      <c r="CJ464" s="64">
        <v>316076.69</v>
      </c>
      <c r="CK464" s="124"/>
      <c r="CN464" s="151"/>
    </row>
    <row r="465" spans="1:92" x14ac:dyDescent="0.25">
      <c r="A465" s="116" t="s">
        <v>1052</v>
      </c>
      <c r="B465" s="24" t="s">
        <v>1053</v>
      </c>
      <c r="C465" s="27" t="s">
        <v>1045</v>
      </c>
      <c r="D465" s="27" t="s">
        <v>120</v>
      </c>
      <c r="E465" s="139">
        <v>592.37</v>
      </c>
      <c r="F465" s="68"/>
      <c r="G465" s="139">
        <v>227.14</v>
      </c>
      <c r="H465" s="139">
        <v>359.14999999999992</v>
      </c>
      <c r="I465" s="139">
        <v>359.14999999999992</v>
      </c>
      <c r="J465" s="68">
        <v>459</v>
      </c>
      <c r="K465" s="139">
        <v>367.05</v>
      </c>
      <c r="L465" s="139">
        <v>360.96999999999997</v>
      </c>
      <c r="M465" s="139">
        <v>225.32</v>
      </c>
      <c r="N465" s="139">
        <v>0</v>
      </c>
      <c r="O465" s="60"/>
      <c r="P465" s="132">
        <v>138.04908185369013</v>
      </c>
      <c r="Q465" s="132">
        <v>89.090918146309861</v>
      </c>
      <c r="R465" s="132">
        <v>218.28091814630977</v>
      </c>
      <c r="S465" s="132">
        <v>140.86908185369015</v>
      </c>
      <c r="T465" s="132">
        <v>0</v>
      </c>
      <c r="U465" s="132">
        <v>0</v>
      </c>
      <c r="V465" s="126"/>
      <c r="W465" s="140">
        <v>13.65</v>
      </c>
      <c r="X465" s="140">
        <v>16.54</v>
      </c>
      <c r="Y465" s="140">
        <v>0</v>
      </c>
      <c r="Z465" s="139">
        <v>1897894.35</v>
      </c>
      <c r="AA465" s="60"/>
      <c r="AB465" s="140">
        <v>6.03</v>
      </c>
      <c r="AC465" s="28">
        <v>379578.87</v>
      </c>
      <c r="AE465" s="140">
        <v>1.83</v>
      </c>
      <c r="AF465" s="140">
        <v>1.1200000000000001</v>
      </c>
      <c r="AG465" s="140">
        <v>0</v>
      </c>
      <c r="AH465" s="44">
        <v>185451.75</v>
      </c>
      <c r="AI465" s="60"/>
      <c r="AJ465" s="140">
        <v>0.81</v>
      </c>
      <c r="AK465" s="140">
        <v>0.5</v>
      </c>
      <c r="AL465" s="140">
        <v>0</v>
      </c>
      <c r="AM465" s="44">
        <v>82353.149999999994</v>
      </c>
      <c r="AO465" s="28">
        <v>41.259999999999991</v>
      </c>
      <c r="AP465" s="117">
        <v>15.59</v>
      </c>
      <c r="AQ465" s="117">
        <v>4.2</v>
      </c>
      <c r="AR465" s="44">
        <v>71692.7</v>
      </c>
      <c r="AS465" s="60"/>
      <c r="AT465" s="71">
        <v>0.81</v>
      </c>
      <c r="AU465" s="71">
        <v>0.9</v>
      </c>
      <c r="AV465" s="71">
        <v>0</v>
      </c>
      <c r="AW465" s="44">
        <v>115211.25</v>
      </c>
      <c r="AX465" s="60"/>
      <c r="AY465" s="140">
        <v>0.48</v>
      </c>
      <c r="AZ465" s="140">
        <v>0.3</v>
      </c>
      <c r="BA465" s="140">
        <v>0</v>
      </c>
      <c r="BB465" s="28">
        <v>45802.38</v>
      </c>
      <c r="BC465" s="60"/>
      <c r="BD465" s="140">
        <v>1.63</v>
      </c>
      <c r="BE465" s="140">
        <v>1</v>
      </c>
      <c r="BF465" s="140">
        <v>0</v>
      </c>
      <c r="BG465" s="44">
        <v>69282.09</v>
      </c>
      <c r="BH465" s="60"/>
      <c r="BI465" s="139">
        <v>0.81</v>
      </c>
      <c r="BJ465" s="139">
        <v>0.5</v>
      </c>
      <c r="BK465" s="139">
        <v>0</v>
      </c>
      <c r="BL465" s="44">
        <v>93851.02</v>
      </c>
      <c r="BM465" s="60"/>
      <c r="BN465" s="140">
        <v>1.22</v>
      </c>
      <c r="BO465" s="140">
        <v>0.75</v>
      </c>
      <c r="BP465" s="140">
        <v>0</v>
      </c>
      <c r="BQ465" s="139">
        <v>51895.71</v>
      </c>
      <c r="BR465" s="60"/>
      <c r="BS465" s="140">
        <v>0.81</v>
      </c>
      <c r="BT465" s="140">
        <v>0.5</v>
      </c>
      <c r="BU465" s="140">
        <v>0</v>
      </c>
      <c r="BV465" s="44">
        <v>142079.98000000001</v>
      </c>
      <c r="BW465" s="60"/>
      <c r="BX465" s="140">
        <v>0.81</v>
      </c>
      <c r="BY465" s="140">
        <v>0.5</v>
      </c>
      <c r="BZ465" s="140">
        <v>0</v>
      </c>
      <c r="CA465" s="44">
        <v>122587.18</v>
      </c>
      <c r="CB465" s="60"/>
      <c r="CC465" s="140">
        <v>1.63</v>
      </c>
      <c r="CD465" s="140">
        <v>1</v>
      </c>
      <c r="CE465" s="140">
        <v>0</v>
      </c>
      <c r="CF465" s="44">
        <v>83136.929999999993</v>
      </c>
      <c r="CG465" s="60"/>
      <c r="CH465" s="28">
        <v>3340817.3600000003</v>
      </c>
      <c r="CI465" s="60"/>
      <c r="CJ465" s="64">
        <v>3269124.66</v>
      </c>
      <c r="CK465" s="124"/>
      <c r="CN465" s="151"/>
    </row>
    <row r="466" spans="1:92" x14ac:dyDescent="0.25">
      <c r="A466" s="116" t="s">
        <v>1054</v>
      </c>
      <c r="B466" s="24" t="s">
        <v>1055</v>
      </c>
      <c r="C466" s="27" t="s">
        <v>1045</v>
      </c>
      <c r="D466" s="27" t="s">
        <v>12</v>
      </c>
      <c r="E466" s="139">
        <v>387.06</v>
      </c>
      <c r="F466" s="68"/>
      <c r="G466" s="139">
        <v>115.66</v>
      </c>
      <c r="H466" s="139">
        <v>147.66</v>
      </c>
      <c r="I466" s="139">
        <v>269.64999999999998</v>
      </c>
      <c r="J466" s="68">
        <v>460</v>
      </c>
      <c r="K466" s="139">
        <v>180.41</v>
      </c>
      <c r="L466" s="139">
        <v>178.66</v>
      </c>
      <c r="M466" s="139">
        <v>84.66</v>
      </c>
      <c r="N466" s="139">
        <v>121.99</v>
      </c>
      <c r="O466" s="60"/>
      <c r="P466" s="132">
        <v>66.737660065920963</v>
      </c>
      <c r="Q466" s="132">
        <v>48.922339934079034</v>
      </c>
      <c r="R466" s="132">
        <v>85.202169162492552</v>
      </c>
      <c r="S466" s="132">
        <v>62.457830837507444</v>
      </c>
      <c r="T466" s="132">
        <v>70.390170771586526</v>
      </c>
      <c r="U466" s="132">
        <v>51.599829228413469</v>
      </c>
      <c r="V466" s="126"/>
      <c r="W466" s="140">
        <v>6.89</v>
      </c>
      <c r="X466" s="140">
        <v>6.75</v>
      </c>
      <c r="Y466" s="140">
        <v>5.58</v>
      </c>
      <c r="Z466" s="139">
        <v>1260164.8799999999</v>
      </c>
      <c r="AA466" s="60"/>
      <c r="AB466" s="140">
        <v>4.58</v>
      </c>
      <c r="AC466" s="28">
        <v>305711.05</v>
      </c>
      <c r="AE466" s="140">
        <v>0.9</v>
      </c>
      <c r="AF466" s="140">
        <v>0.42</v>
      </c>
      <c r="AG466" s="140">
        <v>0.6</v>
      </c>
      <c r="AH466" s="44">
        <v>126281.4</v>
      </c>
      <c r="AI466" s="60"/>
      <c r="AJ466" s="140">
        <v>0.4</v>
      </c>
      <c r="AK466" s="140">
        <v>0.18</v>
      </c>
      <c r="AL466" s="140">
        <v>0.2</v>
      </c>
      <c r="AM466" s="44">
        <v>50894.9</v>
      </c>
      <c r="AO466" s="28">
        <v>27.009999999999994</v>
      </c>
      <c r="AP466" s="117">
        <v>13.030000000000001</v>
      </c>
      <c r="AQ466" s="117">
        <v>2.74</v>
      </c>
      <c r="AR466" s="44">
        <v>50387.13</v>
      </c>
      <c r="AS466" s="60"/>
      <c r="AT466" s="71">
        <v>0.4</v>
      </c>
      <c r="AU466" s="71">
        <v>0.33</v>
      </c>
      <c r="AV466" s="71">
        <v>0.48</v>
      </c>
      <c r="AW466" s="44">
        <v>86822.95</v>
      </c>
      <c r="AX466" s="60"/>
      <c r="AY466" s="140">
        <v>0.24</v>
      </c>
      <c r="AZ466" s="140">
        <v>0.11</v>
      </c>
      <c r="BA466" s="140">
        <v>0.16</v>
      </c>
      <c r="BB466" s="28">
        <v>29947.71</v>
      </c>
      <c r="BC466" s="60"/>
      <c r="BD466" s="140">
        <v>0.8</v>
      </c>
      <c r="BE466" s="140">
        <v>0.37</v>
      </c>
      <c r="BF466" s="140">
        <v>0.6</v>
      </c>
      <c r="BG466" s="44">
        <v>46627.11</v>
      </c>
      <c r="BH466" s="60"/>
      <c r="BI466" s="139">
        <v>0.4</v>
      </c>
      <c r="BJ466" s="139">
        <v>0.18</v>
      </c>
      <c r="BK466" s="139">
        <v>0.2</v>
      </c>
      <c r="BL466" s="44">
        <v>55880.76</v>
      </c>
      <c r="BM466" s="60"/>
      <c r="BN466" s="140">
        <v>0.6</v>
      </c>
      <c r="BO466" s="140">
        <v>0.28000000000000003</v>
      </c>
      <c r="BP466" s="140">
        <v>0.4</v>
      </c>
      <c r="BQ466" s="139">
        <v>33719.040000000001</v>
      </c>
      <c r="BR466" s="60"/>
      <c r="BS466" s="140">
        <v>0.4</v>
      </c>
      <c r="BT466" s="140">
        <v>0.18</v>
      </c>
      <c r="BU466" s="140">
        <v>0.2</v>
      </c>
      <c r="BV466" s="44">
        <v>84597.24</v>
      </c>
      <c r="BW466" s="60"/>
      <c r="BX466" s="140">
        <v>0.4</v>
      </c>
      <c r="BY466" s="140">
        <v>0.18</v>
      </c>
      <c r="BZ466" s="140">
        <v>0.2</v>
      </c>
      <c r="CA466" s="44">
        <v>72990.84</v>
      </c>
      <c r="CB466" s="60"/>
      <c r="CC466" s="140">
        <v>0.8</v>
      </c>
      <c r="CD466" s="140">
        <v>0.37</v>
      </c>
      <c r="CE466" s="140">
        <v>0.6</v>
      </c>
      <c r="CF466" s="44">
        <v>55951.47</v>
      </c>
      <c r="CG466" s="60"/>
      <c r="CH466" s="28">
        <v>2259976.48</v>
      </c>
      <c r="CI466" s="60"/>
      <c r="CJ466" s="64">
        <v>2209589.35</v>
      </c>
      <c r="CK466" s="124"/>
      <c r="CN466" s="151"/>
    </row>
    <row r="467" spans="1:92" x14ac:dyDescent="0.25">
      <c r="A467" s="116" t="s">
        <v>1056</v>
      </c>
      <c r="B467" s="24" t="s">
        <v>1057</v>
      </c>
      <c r="C467" s="27" t="s">
        <v>1045</v>
      </c>
      <c r="D467" s="27" t="s">
        <v>120</v>
      </c>
      <c r="E467" s="139">
        <v>1006.15</v>
      </c>
      <c r="F467" s="68"/>
      <c r="G467" s="139">
        <v>426.31999999999994</v>
      </c>
      <c r="H467" s="139">
        <v>571.32999999999993</v>
      </c>
      <c r="I467" s="139">
        <v>571.32999999999993</v>
      </c>
      <c r="J467" s="68">
        <v>461</v>
      </c>
      <c r="K467" s="139">
        <v>652.31999999999994</v>
      </c>
      <c r="L467" s="139">
        <v>643.81999999999994</v>
      </c>
      <c r="M467" s="139">
        <v>353.83</v>
      </c>
      <c r="N467" s="139">
        <v>0</v>
      </c>
      <c r="O467" s="60"/>
      <c r="P467" s="132">
        <v>185.45870796371474</v>
      </c>
      <c r="Q467" s="132">
        <v>240.86129203628519</v>
      </c>
      <c r="R467" s="132">
        <v>248.54129203628528</v>
      </c>
      <c r="S467" s="132">
        <v>322.78870796371461</v>
      </c>
      <c r="T467" s="132">
        <v>0</v>
      </c>
      <c r="U467" s="132">
        <v>0</v>
      </c>
      <c r="V467" s="126"/>
      <c r="W467" s="140">
        <v>24.4</v>
      </c>
      <c r="X467" s="140">
        <v>25.33</v>
      </c>
      <c r="Y467" s="140">
        <v>0</v>
      </c>
      <c r="Z467" s="139">
        <v>3126276.45</v>
      </c>
      <c r="AA467" s="60"/>
      <c r="AB467" s="140">
        <v>9.94</v>
      </c>
      <c r="AC467" s="28">
        <v>625255.29</v>
      </c>
      <c r="AE467" s="140">
        <v>3.26</v>
      </c>
      <c r="AF467" s="140">
        <v>1.76</v>
      </c>
      <c r="AG467" s="140">
        <v>0</v>
      </c>
      <c r="AH467" s="44">
        <v>315582.3</v>
      </c>
      <c r="AI467" s="60"/>
      <c r="AJ467" s="140">
        <v>1.44</v>
      </c>
      <c r="AK467" s="140">
        <v>0.78</v>
      </c>
      <c r="AL467" s="140">
        <v>0</v>
      </c>
      <c r="AM467" s="44">
        <v>139560.29999999999</v>
      </c>
      <c r="AO467" s="28">
        <v>68.239999999999995</v>
      </c>
      <c r="AP467" s="117">
        <v>17.82</v>
      </c>
      <c r="AQ467" s="117">
        <v>7.13</v>
      </c>
      <c r="AR467" s="44">
        <v>108906.79</v>
      </c>
      <c r="AS467" s="60"/>
      <c r="AT467" s="71">
        <v>1.44</v>
      </c>
      <c r="AU467" s="71">
        <v>1.41</v>
      </c>
      <c r="AV467" s="71">
        <v>0</v>
      </c>
      <c r="AW467" s="44">
        <v>192018.75</v>
      </c>
      <c r="AX467" s="60"/>
      <c r="AY467" s="140">
        <v>0.86</v>
      </c>
      <c r="AZ467" s="140">
        <v>0.47</v>
      </c>
      <c r="BA467" s="140">
        <v>0</v>
      </c>
      <c r="BB467" s="28">
        <v>78098.929999999993</v>
      </c>
      <c r="BC467" s="60"/>
      <c r="BD467" s="140">
        <v>2.89</v>
      </c>
      <c r="BE467" s="140">
        <v>1.57</v>
      </c>
      <c r="BF467" s="140">
        <v>0</v>
      </c>
      <c r="BG467" s="44">
        <v>117489.78</v>
      </c>
      <c r="BH467" s="60"/>
      <c r="BI467" s="139">
        <v>1.44</v>
      </c>
      <c r="BJ467" s="139">
        <v>0.78</v>
      </c>
      <c r="BK467" s="139">
        <v>0</v>
      </c>
      <c r="BL467" s="44">
        <v>159045.24</v>
      </c>
      <c r="BM467" s="60"/>
      <c r="BN467" s="140">
        <v>2.17</v>
      </c>
      <c r="BO467" s="140">
        <v>1.17</v>
      </c>
      <c r="BP467" s="140">
        <v>0</v>
      </c>
      <c r="BQ467" s="139">
        <v>87985.62</v>
      </c>
      <c r="BR467" s="60"/>
      <c r="BS467" s="140">
        <v>1.44</v>
      </c>
      <c r="BT467" s="140">
        <v>0.78</v>
      </c>
      <c r="BU467" s="140">
        <v>0</v>
      </c>
      <c r="BV467" s="44">
        <v>240776.76</v>
      </c>
      <c r="BW467" s="60"/>
      <c r="BX467" s="140">
        <v>1.44</v>
      </c>
      <c r="BY467" s="140">
        <v>0.78</v>
      </c>
      <c r="BZ467" s="140">
        <v>0</v>
      </c>
      <c r="CA467" s="44">
        <v>207743.16</v>
      </c>
      <c r="CB467" s="60"/>
      <c r="CC467" s="140">
        <v>2.89</v>
      </c>
      <c r="CD467" s="140">
        <v>1.57</v>
      </c>
      <c r="CE467" s="140">
        <v>0</v>
      </c>
      <c r="CF467" s="44">
        <v>140985.06</v>
      </c>
      <c r="CG467" s="60"/>
      <c r="CH467" s="28">
        <v>5539724.4300000006</v>
      </c>
      <c r="CI467" s="60"/>
      <c r="CJ467" s="64">
        <v>5430817.6400000006</v>
      </c>
      <c r="CK467" s="124"/>
      <c r="CN467" s="151"/>
    </row>
    <row r="468" spans="1:92" x14ac:dyDescent="0.25">
      <c r="A468" s="116" t="s">
        <v>1058</v>
      </c>
      <c r="B468" s="24" t="s">
        <v>1059</v>
      </c>
      <c r="C468" s="27" t="s">
        <v>1045</v>
      </c>
      <c r="D468" s="27" t="s">
        <v>12</v>
      </c>
      <c r="E468" s="139">
        <v>228.21</v>
      </c>
      <c r="F468" s="68"/>
      <c r="G468" s="139">
        <v>47.989999999999995</v>
      </c>
      <c r="H468" s="139">
        <v>92.149999999999991</v>
      </c>
      <c r="I468" s="139">
        <v>176.47</v>
      </c>
      <c r="J468" s="68">
        <v>462</v>
      </c>
      <c r="K468" s="139">
        <v>90.72999999999999</v>
      </c>
      <c r="L468" s="139">
        <v>86.97999999999999</v>
      </c>
      <c r="M468" s="139">
        <v>53.16</v>
      </c>
      <c r="N468" s="139">
        <v>84.32</v>
      </c>
      <c r="O468" s="60"/>
      <c r="P468" s="132">
        <v>19.312735899492115</v>
      </c>
      <c r="Q468" s="132">
        <v>28.67726410050788</v>
      </c>
      <c r="R468" s="132">
        <v>37.084155306067899</v>
      </c>
      <c r="S468" s="132">
        <v>55.065844693932092</v>
      </c>
      <c r="T468" s="132">
        <v>33.933108794439988</v>
      </c>
      <c r="U468" s="132">
        <v>50.386891205560005</v>
      </c>
      <c r="V468" s="126"/>
      <c r="W468" s="140">
        <v>2.72</v>
      </c>
      <c r="X468" s="140">
        <v>4.05</v>
      </c>
      <c r="Y468" s="140">
        <v>3.71</v>
      </c>
      <c r="Z468" s="139">
        <v>693331.91</v>
      </c>
      <c r="AA468" s="60"/>
      <c r="AB468" s="140">
        <v>2.59</v>
      </c>
      <c r="AC468" s="28">
        <v>174355.57</v>
      </c>
      <c r="AE468" s="140">
        <v>0.45</v>
      </c>
      <c r="AF468" s="140">
        <v>0.26</v>
      </c>
      <c r="AG468" s="140">
        <v>0.42</v>
      </c>
      <c r="AH468" s="44">
        <v>74943.87</v>
      </c>
      <c r="AI468" s="60"/>
      <c r="AJ468" s="140">
        <v>0.2</v>
      </c>
      <c r="AK468" s="140">
        <v>0.11</v>
      </c>
      <c r="AL468" s="140">
        <v>0.14000000000000001</v>
      </c>
      <c r="AM468" s="44">
        <v>29591.39</v>
      </c>
      <c r="AO468" s="28">
        <v>14.949999999999998</v>
      </c>
      <c r="AP468" s="117">
        <v>3.83</v>
      </c>
      <c r="AQ468" s="117">
        <v>1.61</v>
      </c>
      <c r="AR468" s="44">
        <v>23792.09</v>
      </c>
      <c r="AS468" s="60"/>
      <c r="AT468" s="71">
        <v>0.2</v>
      </c>
      <c r="AU468" s="71">
        <v>0.21</v>
      </c>
      <c r="AV468" s="71">
        <v>0.33</v>
      </c>
      <c r="AW468" s="44">
        <v>53500.7</v>
      </c>
      <c r="AX468" s="60"/>
      <c r="AY468" s="140">
        <v>0.12</v>
      </c>
      <c r="AZ468" s="140">
        <v>7.0000000000000007E-2</v>
      </c>
      <c r="BA468" s="140">
        <v>0.11</v>
      </c>
      <c r="BB468" s="28">
        <v>17616.3</v>
      </c>
      <c r="BC468" s="60"/>
      <c r="BD468" s="140">
        <v>0.4</v>
      </c>
      <c r="BE468" s="140">
        <v>0.23</v>
      </c>
      <c r="BF468" s="140">
        <v>0.42</v>
      </c>
      <c r="BG468" s="44">
        <v>27660.15</v>
      </c>
      <c r="BH468" s="60"/>
      <c r="BI468" s="139">
        <v>0.2</v>
      </c>
      <c r="BJ468" s="139">
        <v>0.11</v>
      </c>
      <c r="BK468" s="139">
        <v>0.14000000000000001</v>
      </c>
      <c r="BL468" s="44">
        <v>32238.9</v>
      </c>
      <c r="BM468" s="60"/>
      <c r="BN468" s="140">
        <v>0.3</v>
      </c>
      <c r="BO468" s="140">
        <v>0.17</v>
      </c>
      <c r="BP468" s="140">
        <v>0.28000000000000003</v>
      </c>
      <c r="BQ468" s="139">
        <v>19757.25</v>
      </c>
      <c r="BR468" s="60"/>
      <c r="BS468" s="140">
        <v>0.2</v>
      </c>
      <c r="BT468" s="140">
        <v>0.11</v>
      </c>
      <c r="BU468" s="140">
        <v>0.14000000000000001</v>
      </c>
      <c r="BV468" s="44">
        <v>48806.1</v>
      </c>
      <c r="BW468" s="60"/>
      <c r="BX468" s="140">
        <v>0.2</v>
      </c>
      <c r="BY468" s="140">
        <v>0.11</v>
      </c>
      <c r="BZ468" s="140">
        <v>0.14000000000000001</v>
      </c>
      <c r="CA468" s="44">
        <v>42110.1</v>
      </c>
      <c r="CB468" s="60"/>
      <c r="CC468" s="140">
        <v>0.4</v>
      </c>
      <c r="CD468" s="140">
        <v>0.23</v>
      </c>
      <c r="CE468" s="140">
        <v>0.42</v>
      </c>
      <c r="CF468" s="44">
        <v>33191.550000000003</v>
      </c>
      <c r="CG468" s="60"/>
      <c r="CH468" s="28">
        <v>1270895.8799999999</v>
      </c>
      <c r="CI468" s="60"/>
      <c r="CJ468" s="64">
        <v>1247103.7899999998</v>
      </c>
      <c r="CK468" s="124"/>
      <c r="CN468" s="151"/>
    </row>
    <row r="469" spans="1:92" x14ac:dyDescent="0.25">
      <c r="A469" s="116" t="s">
        <v>1060</v>
      </c>
      <c r="B469" s="24" t="s">
        <v>1061</v>
      </c>
      <c r="C469" s="27" t="s">
        <v>1045</v>
      </c>
      <c r="D469" s="27" t="s">
        <v>12</v>
      </c>
      <c r="E469" s="139">
        <v>1022.46</v>
      </c>
      <c r="F469" s="68"/>
      <c r="G469" s="139">
        <v>275.83</v>
      </c>
      <c r="H469" s="139">
        <v>413.15</v>
      </c>
      <c r="I469" s="139">
        <v>738.62999999999988</v>
      </c>
      <c r="J469" s="68">
        <v>463</v>
      </c>
      <c r="K469" s="139">
        <v>444.33</v>
      </c>
      <c r="L469" s="139">
        <v>436.33</v>
      </c>
      <c r="M469" s="139">
        <v>252.65</v>
      </c>
      <c r="N469" s="139">
        <v>325.48</v>
      </c>
      <c r="O469" s="60"/>
      <c r="P469" s="132">
        <v>109.57503499398696</v>
      </c>
      <c r="Q469" s="132">
        <v>166.25496500601304</v>
      </c>
      <c r="R469" s="132">
        <v>164.12618535969878</v>
      </c>
      <c r="S469" s="132">
        <v>249.0238146403012</v>
      </c>
      <c r="T469" s="132">
        <v>129.29877964631433</v>
      </c>
      <c r="U469" s="132">
        <v>196.18122035368569</v>
      </c>
      <c r="V469" s="126"/>
      <c r="W469" s="140">
        <v>15.61</v>
      </c>
      <c r="X469" s="140">
        <v>18.16</v>
      </c>
      <c r="Y469" s="140">
        <v>14.31</v>
      </c>
      <c r="Z469" s="139">
        <v>3155646.51</v>
      </c>
      <c r="AA469" s="60"/>
      <c r="AB469" s="140">
        <v>11.52</v>
      </c>
      <c r="AC469" s="28">
        <v>768787.6</v>
      </c>
      <c r="AE469" s="140">
        <v>2.2200000000000002</v>
      </c>
      <c r="AF469" s="140">
        <v>1.26</v>
      </c>
      <c r="AG469" s="140">
        <v>1.62</v>
      </c>
      <c r="AH469" s="44">
        <v>335679.12</v>
      </c>
      <c r="AI469" s="60"/>
      <c r="AJ469" s="140">
        <v>0.98</v>
      </c>
      <c r="AK469" s="140">
        <v>0.56000000000000005</v>
      </c>
      <c r="AL469" s="140">
        <v>0.54</v>
      </c>
      <c r="AM469" s="44">
        <v>135781.74</v>
      </c>
      <c r="AO469" s="28">
        <v>68.13000000000001</v>
      </c>
      <c r="AP469" s="117">
        <v>17.22</v>
      </c>
      <c r="AQ469" s="117">
        <v>7.25</v>
      </c>
      <c r="AR469" s="44">
        <v>108095.81</v>
      </c>
      <c r="AS469" s="60"/>
      <c r="AT469" s="71">
        <v>0.98</v>
      </c>
      <c r="AU469" s="71">
        <v>1.01</v>
      </c>
      <c r="AV469" s="71">
        <v>1.3</v>
      </c>
      <c r="AW469" s="44">
        <v>236015.75</v>
      </c>
      <c r="AX469" s="60"/>
      <c r="AY469" s="140">
        <v>0.59</v>
      </c>
      <c r="AZ469" s="140">
        <v>0.33</v>
      </c>
      <c r="BA469" s="140">
        <v>0.43</v>
      </c>
      <c r="BB469" s="28">
        <v>79273.350000000006</v>
      </c>
      <c r="BC469" s="60"/>
      <c r="BD469" s="140">
        <v>1.97</v>
      </c>
      <c r="BE469" s="140">
        <v>1.1200000000000001</v>
      </c>
      <c r="BF469" s="140">
        <v>1.62</v>
      </c>
      <c r="BG469" s="44">
        <v>124075.53</v>
      </c>
      <c r="BH469" s="60"/>
      <c r="BI469" s="139">
        <v>0.98</v>
      </c>
      <c r="BJ469" s="139">
        <v>0.56000000000000005</v>
      </c>
      <c r="BK469" s="139">
        <v>0.54</v>
      </c>
      <c r="BL469" s="44">
        <v>149015.35999999999</v>
      </c>
      <c r="BM469" s="60"/>
      <c r="BN469" s="140">
        <v>1.48</v>
      </c>
      <c r="BO469" s="140">
        <v>0.84</v>
      </c>
      <c r="BP469" s="140">
        <v>1.08</v>
      </c>
      <c r="BQ469" s="139">
        <v>89566.2</v>
      </c>
      <c r="BR469" s="60"/>
      <c r="BS469" s="140">
        <v>0.98</v>
      </c>
      <c r="BT469" s="140">
        <v>0.56000000000000005</v>
      </c>
      <c r="BU469" s="140">
        <v>0.54</v>
      </c>
      <c r="BV469" s="44">
        <v>225592.64</v>
      </c>
      <c r="BW469" s="60"/>
      <c r="BX469" s="140">
        <v>0.98</v>
      </c>
      <c r="BY469" s="140">
        <v>0.56000000000000005</v>
      </c>
      <c r="BZ469" s="140">
        <v>0.54</v>
      </c>
      <c r="CA469" s="44">
        <v>194642.24</v>
      </c>
      <c r="CB469" s="60"/>
      <c r="CC469" s="140">
        <v>1.97</v>
      </c>
      <c r="CD469" s="140">
        <v>1.1200000000000001</v>
      </c>
      <c r="CE469" s="140">
        <v>1.62</v>
      </c>
      <c r="CF469" s="44">
        <v>148887.81</v>
      </c>
      <c r="CG469" s="60"/>
      <c r="CH469" s="28">
        <v>5751059.6600000001</v>
      </c>
      <c r="CI469" s="60"/>
      <c r="CJ469" s="64">
        <v>5642963.8500000006</v>
      </c>
      <c r="CK469" s="124"/>
      <c r="CN469" s="151"/>
    </row>
    <row r="470" spans="1:92" x14ac:dyDescent="0.25">
      <c r="A470" s="116" t="s">
        <v>1062</v>
      </c>
      <c r="B470" s="24" t="s">
        <v>1063</v>
      </c>
      <c r="C470" s="27" t="s">
        <v>1045</v>
      </c>
      <c r="D470" s="27" t="s">
        <v>131</v>
      </c>
      <c r="E470" s="139">
        <v>557.5</v>
      </c>
      <c r="F470" s="68"/>
      <c r="G470" s="139">
        <v>0</v>
      </c>
      <c r="H470" s="139">
        <v>0</v>
      </c>
      <c r="I470" s="139">
        <v>557.5</v>
      </c>
      <c r="J470" s="68">
        <v>464</v>
      </c>
      <c r="K470" s="139">
        <v>0</v>
      </c>
      <c r="L470" s="139">
        <v>0</v>
      </c>
      <c r="M470" s="139">
        <v>0</v>
      </c>
      <c r="N470" s="139">
        <v>557.5</v>
      </c>
      <c r="O470" s="60"/>
      <c r="P470" s="132">
        <v>0</v>
      </c>
      <c r="Q470" s="132">
        <v>0</v>
      </c>
      <c r="R470" s="132">
        <v>0</v>
      </c>
      <c r="S470" s="132">
        <v>0</v>
      </c>
      <c r="T470" s="132">
        <v>200</v>
      </c>
      <c r="U470" s="132">
        <v>357.5</v>
      </c>
      <c r="V470" s="126"/>
      <c r="W470" s="140">
        <v>0</v>
      </c>
      <c r="X470" s="140">
        <v>0</v>
      </c>
      <c r="Y470" s="140">
        <v>24.3</v>
      </c>
      <c r="Z470" s="139">
        <v>1753633.8</v>
      </c>
      <c r="AA470" s="60"/>
      <c r="AB470" s="140">
        <v>8.09</v>
      </c>
      <c r="AC470" s="28">
        <v>584486.14</v>
      </c>
      <c r="AE470" s="140">
        <v>0</v>
      </c>
      <c r="AF470" s="140">
        <v>0</v>
      </c>
      <c r="AG470" s="140">
        <v>2.78</v>
      </c>
      <c r="AH470" s="44">
        <v>200621.48</v>
      </c>
      <c r="AI470" s="60"/>
      <c r="AJ470" s="140">
        <v>0</v>
      </c>
      <c r="AK470" s="140">
        <v>0</v>
      </c>
      <c r="AL470" s="140">
        <v>0.92</v>
      </c>
      <c r="AM470" s="44">
        <v>66392.72</v>
      </c>
      <c r="AO470" s="28">
        <v>36.830000000000005</v>
      </c>
      <c r="AP470" s="117">
        <v>8.870000000000001</v>
      </c>
      <c r="AQ470" s="117">
        <v>3.95</v>
      </c>
      <c r="AR470" s="44">
        <v>57912.36</v>
      </c>
      <c r="AS470" s="60"/>
      <c r="AT470" s="71">
        <v>0</v>
      </c>
      <c r="AU470" s="71">
        <v>0</v>
      </c>
      <c r="AV470" s="71">
        <v>2.23</v>
      </c>
      <c r="AW470" s="44">
        <v>174865.45</v>
      </c>
      <c r="AX470" s="60"/>
      <c r="AY470" s="140">
        <v>0</v>
      </c>
      <c r="AZ470" s="140">
        <v>0</v>
      </c>
      <c r="BA470" s="140">
        <v>0.74</v>
      </c>
      <c r="BB470" s="28">
        <v>43453.54</v>
      </c>
      <c r="BC470" s="60"/>
      <c r="BD470" s="140">
        <v>0</v>
      </c>
      <c r="BE470" s="140">
        <v>0</v>
      </c>
      <c r="BF470" s="140">
        <v>2.78</v>
      </c>
      <c r="BG470" s="44">
        <v>73233.539999999994</v>
      </c>
      <c r="BH470" s="60"/>
      <c r="BI470" s="139">
        <v>0</v>
      </c>
      <c r="BJ470" s="139">
        <v>0</v>
      </c>
      <c r="BK470" s="139">
        <v>0.92</v>
      </c>
      <c r="BL470" s="44">
        <v>65910.64</v>
      </c>
      <c r="BM470" s="60"/>
      <c r="BN470" s="140">
        <v>0</v>
      </c>
      <c r="BO470" s="140">
        <v>0</v>
      </c>
      <c r="BP470" s="140">
        <v>1.85</v>
      </c>
      <c r="BQ470" s="139">
        <v>48734.55</v>
      </c>
      <c r="BR470" s="60"/>
      <c r="BS470" s="140">
        <v>0</v>
      </c>
      <c r="BT470" s="140">
        <v>0</v>
      </c>
      <c r="BU470" s="140">
        <v>0.92</v>
      </c>
      <c r="BV470" s="44">
        <v>99781.36</v>
      </c>
      <c r="BW470" s="60"/>
      <c r="BX470" s="140">
        <v>0</v>
      </c>
      <c r="BY470" s="140">
        <v>0</v>
      </c>
      <c r="BZ470" s="140">
        <v>0.92</v>
      </c>
      <c r="CA470" s="44">
        <v>86091.76</v>
      </c>
      <c r="CB470" s="60"/>
      <c r="CC470" s="140">
        <v>0</v>
      </c>
      <c r="CD470" s="140">
        <v>0</v>
      </c>
      <c r="CE470" s="140">
        <v>2.78</v>
      </c>
      <c r="CF470" s="44">
        <v>87878.58</v>
      </c>
      <c r="CG470" s="60"/>
      <c r="CH470" s="28">
        <v>3342995.92</v>
      </c>
      <c r="CI470" s="60"/>
      <c r="CJ470" s="64">
        <v>3285083.56</v>
      </c>
      <c r="CK470" s="124"/>
      <c r="CN470" s="151"/>
    </row>
    <row r="471" spans="1:92" x14ac:dyDescent="0.25">
      <c r="A471" s="116" t="s">
        <v>1064</v>
      </c>
      <c r="B471" s="24" t="s">
        <v>1065</v>
      </c>
      <c r="C471" s="27" t="s">
        <v>1045</v>
      </c>
      <c r="D471" s="27" t="s">
        <v>131</v>
      </c>
      <c r="E471" s="139">
        <v>452</v>
      </c>
      <c r="F471" s="68"/>
      <c r="G471" s="139">
        <v>0</v>
      </c>
      <c r="H471" s="139">
        <v>0</v>
      </c>
      <c r="I471" s="139">
        <v>452</v>
      </c>
      <c r="J471" s="68">
        <v>465</v>
      </c>
      <c r="K471" s="139">
        <v>0</v>
      </c>
      <c r="L471" s="139">
        <v>0</v>
      </c>
      <c r="M471" s="139">
        <v>0</v>
      </c>
      <c r="N471" s="139">
        <v>452</v>
      </c>
      <c r="O471" s="60"/>
      <c r="P471" s="132">
        <v>0</v>
      </c>
      <c r="Q471" s="132">
        <v>0</v>
      </c>
      <c r="R471" s="132">
        <v>0</v>
      </c>
      <c r="S471" s="132">
        <v>0</v>
      </c>
      <c r="T471" s="132">
        <v>210</v>
      </c>
      <c r="U471" s="132">
        <v>242</v>
      </c>
      <c r="V471" s="126"/>
      <c r="W471" s="140">
        <v>0</v>
      </c>
      <c r="X471" s="140">
        <v>0</v>
      </c>
      <c r="Y471" s="140">
        <v>20.18</v>
      </c>
      <c r="Z471" s="139">
        <v>1456309.88</v>
      </c>
      <c r="AA471" s="60"/>
      <c r="AB471" s="140">
        <v>6.72</v>
      </c>
      <c r="AC471" s="28">
        <v>485388.08</v>
      </c>
      <c r="AE471" s="140">
        <v>0</v>
      </c>
      <c r="AF471" s="140">
        <v>0</v>
      </c>
      <c r="AG471" s="140">
        <v>2.2599999999999998</v>
      </c>
      <c r="AH471" s="44">
        <v>163095.16</v>
      </c>
      <c r="AI471" s="60"/>
      <c r="AJ471" s="140">
        <v>0</v>
      </c>
      <c r="AK471" s="140">
        <v>0</v>
      </c>
      <c r="AL471" s="140">
        <v>0.75</v>
      </c>
      <c r="AM471" s="44">
        <v>54124.5</v>
      </c>
      <c r="AO471" s="28">
        <v>30.509999999999998</v>
      </c>
      <c r="AP471" s="117">
        <v>8.379999999999999</v>
      </c>
      <c r="AQ471" s="117">
        <v>3.2</v>
      </c>
      <c r="AR471" s="44">
        <v>49203.56</v>
      </c>
      <c r="AS471" s="60"/>
      <c r="AT471" s="71">
        <v>0</v>
      </c>
      <c r="AU471" s="71">
        <v>0</v>
      </c>
      <c r="AV471" s="71">
        <v>1.8</v>
      </c>
      <c r="AW471" s="44">
        <v>141147</v>
      </c>
      <c r="AX471" s="60"/>
      <c r="AY471" s="140">
        <v>0</v>
      </c>
      <c r="AZ471" s="140">
        <v>0</v>
      </c>
      <c r="BA471" s="140">
        <v>0.6</v>
      </c>
      <c r="BB471" s="28">
        <v>35232.6</v>
      </c>
      <c r="BC471" s="60"/>
      <c r="BD471" s="140">
        <v>0</v>
      </c>
      <c r="BE471" s="140">
        <v>0</v>
      </c>
      <c r="BF471" s="140">
        <v>2.2599999999999998</v>
      </c>
      <c r="BG471" s="44">
        <v>59535.18</v>
      </c>
      <c r="BH471" s="60"/>
      <c r="BI471" s="139">
        <v>0</v>
      </c>
      <c r="BJ471" s="139">
        <v>0</v>
      </c>
      <c r="BK471" s="139">
        <v>0.75</v>
      </c>
      <c r="BL471" s="44">
        <v>53731.5</v>
      </c>
      <c r="BM471" s="60"/>
      <c r="BN471" s="140">
        <v>0</v>
      </c>
      <c r="BO471" s="140">
        <v>0</v>
      </c>
      <c r="BP471" s="140">
        <v>1.5</v>
      </c>
      <c r="BQ471" s="139">
        <v>39514.5</v>
      </c>
      <c r="BR471" s="60"/>
      <c r="BS471" s="140">
        <v>0</v>
      </c>
      <c r="BT471" s="140">
        <v>0</v>
      </c>
      <c r="BU471" s="140">
        <v>0.75</v>
      </c>
      <c r="BV471" s="44">
        <v>81343.5</v>
      </c>
      <c r="BW471" s="60"/>
      <c r="BX471" s="140">
        <v>0</v>
      </c>
      <c r="BY471" s="140">
        <v>0</v>
      </c>
      <c r="BZ471" s="140">
        <v>0.75</v>
      </c>
      <c r="CA471" s="44">
        <v>70183.5</v>
      </c>
      <c r="CB471" s="60"/>
      <c r="CC471" s="140">
        <v>0</v>
      </c>
      <c r="CD471" s="140">
        <v>0</v>
      </c>
      <c r="CE471" s="140">
        <v>2.2599999999999998</v>
      </c>
      <c r="CF471" s="44">
        <v>71440.86</v>
      </c>
      <c r="CG471" s="60"/>
      <c r="CH471" s="28">
        <v>2760249.82</v>
      </c>
      <c r="CI471" s="60"/>
      <c r="CJ471" s="64">
        <v>2711046.26</v>
      </c>
      <c r="CK471" s="124"/>
      <c r="CN471" s="151"/>
    </row>
    <row r="472" spans="1:92" x14ac:dyDescent="0.25">
      <c r="A472" s="116" t="s">
        <v>1066</v>
      </c>
      <c r="B472" s="24" t="s">
        <v>1067</v>
      </c>
      <c r="C472" s="27" t="s">
        <v>1045</v>
      </c>
      <c r="D472" s="27" t="s">
        <v>131</v>
      </c>
      <c r="E472" s="139">
        <v>35.15</v>
      </c>
      <c r="F472" s="68"/>
      <c r="G472" s="139">
        <v>0</v>
      </c>
      <c r="H472" s="139">
        <v>0</v>
      </c>
      <c r="I472" s="139">
        <v>35.150000000000006</v>
      </c>
      <c r="J472" s="68">
        <v>466</v>
      </c>
      <c r="K472" s="139">
        <v>0</v>
      </c>
      <c r="L472" s="139">
        <v>0</v>
      </c>
      <c r="M472" s="139">
        <v>0</v>
      </c>
      <c r="N472" s="139">
        <v>35.150000000000006</v>
      </c>
      <c r="O472" s="60"/>
      <c r="P472" s="132">
        <v>0</v>
      </c>
      <c r="Q472" s="132">
        <v>0</v>
      </c>
      <c r="R472" s="132">
        <v>0</v>
      </c>
      <c r="S472" s="132">
        <v>0</v>
      </c>
      <c r="T472" s="132">
        <v>15.66</v>
      </c>
      <c r="U472" s="132">
        <v>19.490000000000006</v>
      </c>
      <c r="V472" s="126"/>
      <c r="W472" s="140">
        <v>0</v>
      </c>
      <c r="X472" s="140">
        <v>0</v>
      </c>
      <c r="Y472" s="140">
        <v>1.56</v>
      </c>
      <c r="Z472" s="139">
        <v>112578.96</v>
      </c>
      <c r="AA472" s="60"/>
      <c r="AB472" s="140">
        <v>0.51</v>
      </c>
      <c r="AC472" s="28">
        <v>37522.559999999998</v>
      </c>
      <c r="AE472" s="140">
        <v>0</v>
      </c>
      <c r="AF472" s="140">
        <v>0</v>
      </c>
      <c r="AG472" s="140">
        <v>0.17</v>
      </c>
      <c r="AH472" s="44">
        <v>12268.22</v>
      </c>
      <c r="AI472" s="60"/>
      <c r="AJ472" s="140">
        <v>0</v>
      </c>
      <c r="AK472" s="140">
        <v>0</v>
      </c>
      <c r="AL472" s="140">
        <v>0.05</v>
      </c>
      <c r="AM472" s="44">
        <v>3608.3</v>
      </c>
      <c r="AO472" s="28">
        <v>2.33</v>
      </c>
      <c r="AP472" s="117">
        <v>0.62</v>
      </c>
      <c r="AQ472" s="117">
        <v>0.24</v>
      </c>
      <c r="AR472" s="44">
        <v>3730.99</v>
      </c>
      <c r="AS472" s="60"/>
      <c r="AT472" s="71">
        <v>0</v>
      </c>
      <c r="AU472" s="71">
        <v>0</v>
      </c>
      <c r="AV472" s="71">
        <v>0.14000000000000001</v>
      </c>
      <c r="AW472" s="44">
        <v>10978.1</v>
      </c>
      <c r="AX472" s="60"/>
      <c r="AY472" s="140">
        <v>0</v>
      </c>
      <c r="AZ472" s="140">
        <v>0</v>
      </c>
      <c r="BA472" s="140">
        <v>0.04</v>
      </c>
      <c r="BB472" s="28">
        <v>2348.84</v>
      </c>
      <c r="BC472" s="60"/>
      <c r="BD472" s="140">
        <v>0</v>
      </c>
      <c r="BE472" s="140">
        <v>0</v>
      </c>
      <c r="BF472" s="140">
        <v>0.17</v>
      </c>
      <c r="BG472" s="44">
        <v>4478.3100000000004</v>
      </c>
      <c r="BH472" s="60"/>
      <c r="BI472" s="139">
        <v>0</v>
      </c>
      <c r="BJ472" s="139">
        <v>0</v>
      </c>
      <c r="BK472" s="139">
        <v>0.05</v>
      </c>
      <c r="BL472" s="44">
        <v>3582.1</v>
      </c>
      <c r="BM472" s="60"/>
      <c r="BN472" s="140">
        <v>0</v>
      </c>
      <c r="BO472" s="140">
        <v>0</v>
      </c>
      <c r="BP472" s="140">
        <v>0.11</v>
      </c>
      <c r="BQ472" s="139">
        <v>2897.73</v>
      </c>
      <c r="BR472" s="60"/>
      <c r="BS472" s="140">
        <v>0</v>
      </c>
      <c r="BT472" s="140">
        <v>0</v>
      </c>
      <c r="BU472" s="140">
        <v>0.05</v>
      </c>
      <c r="BV472" s="44">
        <v>5422.9</v>
      </c>
      <c r="BW472" s="60"/>
      <c r="BX472" s="140">
        <v>0</v>
      </c>
      <c r="BY472" s="140">
        <v>0</v>
      </c>
      <c r="BZ472" s="140">
        <v>0.05</v>
      </c>
      <c r="CA472" s="44">
        <v>4678.8999999999996</v>
      </c>
      <c r="CB472" s="60"/>
      <c r="CC472" s="140">
        <v>0</v>
      </c>
      <c r="CD472" s="140">
        <v>0</v>
      </c>
      <c r="CE472" s="140">
        <v>0.17</v>
      </c>
      <c r="CF472" s="44">
        <v>5373.87</v>
      </c>
      <c r="CG472" s="60"/>
      <c r="CH472" s="28">
        <v>209469.78000000003</v>
      </c>
      <c r="CI472" s="60"/>
      <c r="CJ472" s="64">
        <v>205738.79000000004</v>
      </c>
      <c r="CK472" s="124"/>
      <c r="CN472" s="151"/>
    </row>
    <row r="473" spans="1:92" x14ac:dyDescent="0.25">
      <c r="A473" s="116" t="s">
        <v>1068</v>
      </c>
      <c r="B473" s="24" t="s">
        <v>1069</v>
      </c>
      <c r="C473" s="27" t="s">
        <v>1042</v>
      </c>
      <c r="D473" s="27" t="s">
        <v>120</v>
      </c>
      <c r="E473" s="139">
        <v>403.8</v>
      </c>
      <c r="F473" s="68"/>
      <c r="G473" s="139">
        <v>176.14999999999998</v>
      </c>
      <c r="H473" s="139">
        <v>222.82</v>
      </c>
      <c r="I473" s="139">
        <v>222.82</v>
      </c>
      <c r="J473" s="68">
        <v>467</v>
      </c>
      <c r="K473" s="139">
        <v>267.80999999999995</v>
      </c>
      <c r="L473" s="139">
        <v>262.97999999999996</v>
      </c>
      <c r="M473" s="139">
        <v>135.99</v>
      </c>
      <c r="N473" s="139">
        <v>0</v>
      </c>
      <c r="O473" s="60"/>
      <c r="P473" s="132">
        <v>81.23818833496253</v>
      </c>
      <c r="Q473" s="132">
        <v>94.911811665037447</v>
      </c>
      <c r="R473" s="132">
        <v>102.76181166503747</v>
      </c>
      <c r="S473" s="132">
        <v>120.05818833496252</v>
      </c>
      <c r="T473" s="132">
        <v>0</v>
      </c>
      <c r="U473" s="132">
        <v>0</v>
      </c>
      <c r="V473" s="126"/>
      <c r="W473" s="140">
        <v>10.16</v>
      </c>
      <c r="X473" s="140">
        <v>9.94</v>
      </c>
      <c r="Y473" s="140">
        <v>0</v>
      </c>
      <c r="Z473" s="139">
        <v>1263586.5</v>
      </c>
      <c r="AA473" s="60"/>
      <c r="AB473" s="140">
        <v>4.0199999999999996</v>
      </c>
      <c r="AC473" s="28">
        <v>252717.3</v>
      </c>
      <c r="AE473" s="140">
        <v>1.33</v>
      </c>
      <c r="AF473" s="140">
        <v>0.67</v>
      </c>
      <c r="AG473" s="140">
        <v>0</v>
      </c>
      <c r="AH473" s="44">
        <v>125730</v>
      </c>
      <c r="AI473" s="60"/>
      <c r="AJ473" s="140">
        <v>0.59</v>
      </c>
      <c r="AK473" s="140">
        <v>0.3</v>
      </c>
      <c r="AL473" s="140">
        <v>0</v>
      </c>
      <c r="AM473" s="44">
        <v>55949.85</v>
      </c>
      <c r="AO473" s="28">
        <v>27.540000000000006</v>
      </c>
      <c r="AP473" s="117">
        <v>7.43</v>
      </c>
      <c r="AQ473" s="117">
        <v>2.86</v>
      </c>
      <c r="AR473" s="44">
        <v>44235.44</v>
      </c>
      <c r="AS473" s="60"/>
      <c r="AT473" s="71">
        <v>0.59</v>
      </c>
      <c r="AU473" s="71">
        <v>0.54</v>
      </c>
      <c r="AV473" s="71">
        <v>0</v>
      </c>
      <c r="AW473" s="44">
        <v>76133.75</v>
      </c>
      <c r="AX473" s="60"/>
      <c r="AY473" s="140">
        <v>0.35</v>
      </c>
      <c r="AZ473" s="140">
        <v>0.18</v>
      </c>
      <c r="BA473" s="140">
        <v>0</v>
      </c>
      <c r="BB473" s="28">
        <v>31122.13</v>
      </c>
      <c r="BC473" s="60"/>
      <c r="BD473" s="140">
        <v>1.19</v>
      </c>
      <c r="BE473" s="140">
        <v>0.6</v>
      </c>
      <c r="BF473" s="140">
        <v>0</v>
      </c>
      <c r="BG473" s="44">
        <v>47153.97</v>
      </c>
      <c r="BH473" s="60"/>
      <c r="BI473" s="139">
        <v>0.59</v>
      </c>
      <c r="BJ473" s="139">
        <v>0.3</v>
      </c>
      <c r="BK473" s="139">
        <v>0</v>
      </c>
      <c r="BL473" s="44">
        <v>63761.38</v>
      </c>
      <c r="BM473" s="60"/>
      <c r="BN473" s="140">
        <v>0.89</v>
      </c>
      <c r="BO473" s="140">
        <v>0.45</v>
      </c>
      <c r="BP473" s="140">
        <v>0</v>
      </c>
      <c r="BQ473" s="139">
        <v>35299.620000000003</v>
      </c>
      <c r="BR473" s="60"/>
      <c r="BS473" s="140">
        <v>0.59</v>
      </c>
      <c r="BT473" s="140">
        <v>0.3</v>
      </c>
      <c r="BU473" s="140">
        <v>0</v>
      </c>
      <c r="BV473" s="44">
        <v>96527.62</v>
      </c>
      <c r="BW473" s="60"/>
      <c r="BX473" s="140">
        <v>0.59</v>
      </c>
      <c r="BY473" s="140">
        <v>0.3</v>
      </c>
      <c r="BZ473" s="140">
        <v>0</v>
      </c>
      <c r="CA473" s="44">
        <v>83284.42</v>
      </c>
      <c r="CB473" s="60"/>
      <c r="CC473" s="140">
        <v>1.19</v>
      </c>
      <c r="CD473" s="140">
        <v>0.6</v>
      </c>
      <c r="CE473" s="140">
        <v>0</v>
      </c>
      <c r="CF473" s="44">
        <v>56583.69</v>
      </c>
      <c r="CG473" s="60"/>
      <c r="CH473" s="28">
        <v>2232085.67</v>
      </c>
      <c r="CI473" s="60"/>
      <c r="CJ473" s="64">
        <v>2187850.23</v>
      </c>
      <c r="CK473" s="124"/>
      <c r="CN473" s="151"/>
    </row>
    <row r="474" spans="1:92" x14ac:dyDescent="0.25">
      <c r="A474" s="116" t="s">
        <v>1070</v>
      </c>
      <c r="B474" s="24" t="s">
        <v>1071</v>
      </c>
      <c r="C474" s="27" t="s">
        <v>1042</v>
      </c>
      <c r="D474" s="27" t="s">
        <v>12</v>
      </c>
      <c r="E474" s="139">
        <v>1028.96</v>
      </c>
      <c r="F474" s="68"/>
      <c r="G474" s="139">
        <v>290.14999999999998</v>
      </c>
      <c r="H474" s="139">
        <v>385.97999999999996</v>
      </c>
      <c r="I474" s="139">
        <v>735.31</v>
      </c>
      <c r="J474" s="68">
        <v>468</v>
      </c>
      <c r="K474" s="139">
        <v>440.13999999999993</v>
      </c>
      <c r="L474" s="139">
        <v>436.63999999999993</v>
      </c>
      <c r="M474" s="139">
        <v>239.49</v>
      </c>
      <c r="N474" s="139">
        <v>349.33</v>
      </c>
      <c r="O474" s="60"/>
      <c r="P474" s="132">
        <v>52.627991340471588</v>
      </c>
      <c r="Q474" s="132">
        <v>237.52200865952838</v>
      </c>
      <c r="R474" s="132">
        <v>70.009829734948212</v>
      </c>
      <c r="S474" s="132">
        <v>315.97017026505176</v>
      </c>
      <c r="T474" s="132">
        <v>63.362178924580178</v>
      </c>
      <c r="U474" s="132">
        <v>285.96782107541981</v>
      </c>
      <c r="V474" s="126"/>
      <c r="W474" s="140">
        <v>15.38</v>
      </c>
      <c r="X474" s="140">
        <v>16.13</v>
      </c>
      <c r="Y474" s="140">
        <v>14.6</v>
      </c>
      <c r="Z474" s="139">
        <v>3034499.75</v>
      </c>
      <c r="AA474" s="60"/>
      <c r="AB474" s="140">
        <v>11.16</v>
      </c>
      <c r="AC474" s="28">
        <v>747347.97</v>
      </c>
      <c r="AE474" s="140">
        <v>2.2000000000000002</v>
      </c>
      <c r="AF474" s="140">
        <v>1.19</v>
      </c>
      <c r="AG474" s="140">
        <v>1.74</v>
      </c>
      <c r="AH474" s="44">
        <v>338681.19</v>
      </c>
      <c r="AI474" s="60"/>
      <c r="AJ474" s="140">
        <v>0.97</v>
      </c>
      <c r="AK474" s="140">
        <v>0.53</v>
      </c>
      <c r="AL474" s="140">
        <v>0.57999999999999996</v>
      </c>
      <c r="AM474" s="44">
        <v>136153.78</v>
      </c>
      <c r="AO474" s="28">
        <v>65.83</v>
      </c>
      <c r="AP474" s="117">
        <v>11.870000000000001</v>
      </c>
      <c r="AQ474" s="117">
        <v>7.29</v>
      </c>
      <c r="AR474" s="44">
        <v>98744.639999999999</v>
      </c>
      <c r="AS474" s="60"/>
      <c r="AT474" s="71">
        <v>0.97</v>
      </c>
      <c r="AU474" s="71">
        <v>0.95</v>
      </c>
      <c r="AV474" s="71">
        <v>1.39</v>
      </c>
      <c r="AW474" s="44">
        <v>238356.85</v>
      </c>
      <c r="AX474" s="60"/>
      <c r="AY474" s="140">
        <v>0.57999999999999996</v>
      </c>
      <c r="AZ474" s="140">
        <v>0.31</v>
      </c>
      <c r="BA474" s="140">
        <v>0.46</v>
      </c>
      <c r="BB474" s="28">
        <v>79273.350000000006</v>
      </c>
      <c r="BC474" s="60"/>
      <c r="BD474" s="140">
        <v>1.95</v>
      </c>
      <c r="BE474" s="140">
        <v>1.06</v>
      </c>
      <c r="BF474" s="140">
        <v>1.74</v>
      </c>
      <c r="BG474" s="44">
        <v>125129.25</v>
      </c>
      <c r="BH474" s="60"/>
      <c r="BI474" s="139">
        <v>0.97</v>
      </c>
      <c r="BJ474" s="139">
        <v>0.53</v>
      </c>
      <c r="BK474" s="139">
        <v>0.57999999999999996</v>
      </c>
      <c r="BL474" s="44">
        <v>149015.35999999999</v>
      </c>
      <c r="BM474" s="60"/>
      <c r="BN474" s="140">
        <v>1.46</v>
      </c>
      <c r="BO474" s="140">
        <v>0.79</v>
      </c>
      <c r="BP474" s="140">
        <v>1.1599999999999999</v>
      </c>
      <c r="BQ474" s="139">
        <v>89829.63</v>
      </c>
      <c r="BR474" s="60"/>
      <c r="BS474" s="140">
        <v>0.97</v>
      </c>
      <c r="BT474" s="140">
        <v>0.53</v>
      </c>
      <c r="BU474" s="140">
        <v>0.57999999999999996</v>
      </c>
      <c r="BV474" s="44">
        <v>225592.64</v>
      </c>
      <c r="BW474" s="60"/>
      <c r="BX474" s="140">
        <v>0.97</v>
      </c>
      <c r="BY474" s="140">
        <v>0.53</v>
      </c>
      <c r="BZ474" s="140">
        <v>0.57999999999999996</v>
      </c>
      <c r="CA474" s="44">
        <v>194642.24</v>
      </c>
      <c r="CB474" s="60"/>
      <c r="CC474" s="140">
        <v>1.95</v>
      </c>
      <c r="CD474" s="140">
        <v>1.06</v>
      </c>
      <c r="CE474" s="140">
        <v>1.74</v>
      </c>
      <c r="CF474" s="44">
        <v>150152.25</v>
      </c>
      <c r="CG474" s="60"/>
      <c r="CH474" s="28">
        <v>5607418.9000000004</v>
      </c>
      <c r="CI474" s="60"/>
      <c r="CJ474" s="64">
        <v>5508674.2600000007</v>
      </c>
      <c r="CK474" s="124"/>
      <c r="CN474" s="151"/>
    </row>
    <row r="475" spans="1:92" x14ac:dyDescent="0.25">
      <c r="A475" s="116" t="s">
        <v>1072</v>
      </c>
      <c r="B475" s="24" t="s">
        <v>1073</v>
      </c>
      <c r="C475" s="27" t="s">
        <v>1042</v>
      </c>
      <c r="D475" s="27" t="s">
        <v>12</v>
      </c>
      <c r="E475" s="139">
        <v>494.87</v>
      </c>
      <c r="F475" s="68"/>
      <c r="G475" s="139">
        <v>137.72999999999999</v>
      </c>
      <c r="H475" s="139">
        <v>181.64999999999998</v>
      </c>
      <c r="I475" s="139">
        <v>353.64</v>
      </c>
      <c r="J475" s="68">
        <v>469</v>
      </c>
      <c r="K475" s="139">
        <v>216.39</v>
      </c>
      <c r="L475" s="139">
        <v>212.89</v>
      </c>
      <c r="M475" s="139">
        <v>106.49</v>
      </c>
      <c r="N475" s="139">
        <v>171.99</v>
      </c>
      <c r="O475" s="60"/>
      <c r="P475" s="132">
        <v>65.774715184077166</v>
      </c>
      <c r="Q475" s="132">
        <v>71.955284815922823</v>
      </c>
      <c r="R475" s="132">
        <v>86.749270407228749</v>
      </c>
      <c r="S475" s="132">
        <v>94.900729592771228</v>
      </c>
      <c r="T475" s="132">
        <v>82.136014408694066</v>
      </c>
      <c r="U475" s="132">
        <v>89.853985591305943</v>
      </c>
      <c r="V475" s="126"/>
      <c r="W475" s="140">
        <v>7.98</v>
      </c>
      <c r="X475" s="140">
        <v>8.1300000000000008</v>
      </c>
      <c r="Y475" s="140">
        <v>7.7</v>
      </c>
      <c r="Z475" s="139">
        <v>1568433.35</v>
      </c>
      <c r="AA475" s="60"/>
      <c r="AB475" s="140">
        <v>5.78</v>
      </c>
      <c r="AC475" s="28">
        <v>387758.57</v>
      </c>
      <c r="AE475" s="140">
        <v>1.08</v>
      </c>
      <c r="AF475" s="140">
        <v>0.53</v>
      </c>
      <c r="AG475" s="140">
        <v>0.85</v>
      </c>
      <c r="AH475" s="44">
        <v>162553.75</v>
      </c>
      <c r="AI475" s="60"/>
      <c r="AJ475" s="140">
        <v>0.48</v>
      </c>
      <c r="AK475" s="140">
        <v>0.23</v>
      </c>
      <c r="AL475" s="140">
        <v>0.28000000000000003</v>
      </c>
      <c r="AM475" s="44">
        <v>64840.63</v>
      </c>
      <c r="AO475" s="28">
        <v>33.68</v>
      </c>
      <c r="AP475" s="117">
        <v>9.27</v>
      </c>
      <c r="AQ475" s="117">
        <v>3.5</v>
      </c>
      <c r="AR475" s="44">
        <v>54323.59</v>
      </c>
      <c r="AS475" s="60"/>
      <c r="AT475" s="71">
        <v>0.48</v>
      </c>
      <c r="AU475" s="71">
        <v>0.42</v>
      </c>
      <c r="AV475" s="71">
        <v>0.68</v>
      </c>
      <c r="AW475" s="44">
        <v>113959.7</v>
      </c>
      <c r="AX475" s="60"/>
      <c r="AY475" s="140">
        <v>0.28000000000000003</v>
      </c>
      <c r="AZ475" s="140">
        <v>0.14000000000000001</v>
      </c>
      <c r="BA475" s="140">
        <v>0.22</v>
      </c>
      <c r="BB475" s="28">
        <v>37581.440000000002</v>
      </c>
      <c r="BC475" s="60"/>
      <c r="BD475" s="140">
        <v>0.96</v>
      </c>
      <c r="BE475" s="140">
        <v>0.47</v>
      </c>
      <c r="BF475" s="140">
        <v>0.85</v>
      </c>
      <c r="BG475" s="44">
        <v>60062.04</v>
      </c>
      <c r="BH475" s="60"/>
      <c r="BI475" s="139">
        <v>0.48</v>
      </c>
      <c r="BJ475" s="139">
        <v>0.23</v>
      </c>
      <c r="BK475" s="139">
        <v>0.28000000000000003</v>
      </c>
      <c r="BL475" s="44">
        <v>70925.58</v>
      </c>
      <c r="BM475" s="60"/>
      <c r="BN475" s="140">
        <v>0.72</v>
      </c>
      <c r="BO475" s="140">
        <v>0.35</v>
      </c>
      <c r="BP475" s="140">
        <v>0.56999999999999995</v>
      </c>
      <c r="BQ475" s="139">
        <v>43202.52</v>
      </c>
      <c r="BR475" s="60"/>
      <c r="BS475" s="140">
        <v>0.48</v>
      </c>
      <c r="BT475" s="140">
        <v>0.23</v>
      </c>
      <c r="BU475" s="140">
        <v>0.28000000000000003</v>
      </c>
      <c r="BV475" s="44">
        <v>107373.42</v>
      </c>
      <c r="BW475" s="60"/>
      <c r="BX475" s="140">
        <v>0.48</v>
      </c>
      <c r="BY475" s="140">
        <v>0.23</v>
      </c>
      <c r="BZ475" s="140">
        <v>0.28000000000000003</v>
      </c>
      <c r="CA475" s="44">
        <v>92642.22</v>
      </c>
      <c r="CB475" s="60"/>
      <c r="CC475" s="140">
        <v>0.96</v>
      </c>
      <c r="CD475" s="140">
        <v>0.47</v>
      </c>
      <c r="CE475" s="140">
        <v>0.85</v>
      </c>
      <c r="CF475" s="44">
        <v>72073.08</v>
      </c>
      <c r="CG475" s="60"/>
      <c r="CH475" s="28">
        <v>2835729.89</v>
      </c>
      <c r="CI475" s="60"/>
      <c r="CJ475" s="64">
        <v>2781406.3000000003</v>
      </c>
      <c r="CK475" s="124"/>
      <c r="CN475" s="151"/>
    </row>
    <row r="476" spans="1:92" x14ac:dyDescent="0.25">
      <c r="A476" s="116" t="s">
        <v>1074</v>
      </c>
      <c r="B476" s="24" t="s">
        <v>1075</v>
      </c>
      <c r="C476" s="27" t="s">
        <v>1042</v>
      </c>
      <c r="D476" s="27" t="s">
        <v>12</v>
      </c>
      <c r="E476" s="139">
        <v>363.77</v>
      </c>
      <c r="F476" s="68"/>
      <c r="G476" s="139">
        <v>107.64999999999999</v>
      </c>
      <c r="H476" s="139">
        <v>144.64000000000001</v>
      </c>
      <c r="I476" s="139">
        <v>252.29000000000002</v>
      </c>
      <c r="J476" s="68">
        <v>470</v>
      </c>
      <c r="K476" s="139">
        <v>167.79999999999998</v>
      </c>
      <c r="L476" s="139">
        <v>163.97</v>
      </c>
      <c r="M476" s="139">
        <v>88.32</v>
      </c>
      <c r="N476" s="139">
        <v>107.64999999999999</v>
      </c>
      <c r="O476" s="60"/>
      <c r="P476" s="132">
        <v>31.104072901039057</v>
      </c>
      <c r="Q476" s="132">
        <v>76.545927098960931</v>
      </c>
      <c r="R476" s="132">
        <v>41.791854197921879</v>
      </c>
      <c r="S476" s="132">
        <v>102.84814580207814</v>
      </c>
      <c r="T476" s="132">
        <v>31.104072901039057</v>
      </c>
      <c r="U476" s="132">
        <v>76.545927098960931</v>
      </c>
      <c r="V476" s="126"/>
      <c r="W476" s="140">
        <v>5.9</v>
      </c>
      <c r="X476" s="140">
        <v>6.2</v>
      </c>
      <c r="Y476" s="140">
        <v>4.6100000000000003</v>
      </c>
      <c r="Z476" s="139">
        <v>1093351.76</v>
      </c>
      <c r="AA476" s="60"/>
      <c r="AB476" s="140">
        <v>3.95</v>
      </c>
      <c r="AC476" s="28">
        <v>263017.28999999998</v>
      </c>
      <c r="AE476" s="140">
        <v>0.83</v>
      </c>
      <c r="AF476" s="140">
        <v>0.44</v>
      </c>
      <c r="AG476" s="140">
        <v>0.53</v>
      </c>
      <c r="AH476" s="44">
        <v>118086.53</v>
      </c>
      <c r="AI476" s="60"/>
      <c r="AJ476" s="140">
        <v>0.37</v>
      </c>
      <c r="AK476" s="140">
        <v>0.19</v>
      </c>
      <c r="AL476" s="140">
        <v>0.17</v>
      </c>
      <c r="AM476" s="44">
        <v>47472.62</v>
      </c>
      <c r="AO476" s="28">
        <v>23.660000000000004</v>
      </c>
      <c r="AP476" s="117">
        <v>5.1199999999999992</v>
      </c>
      <c r="AQ476" s="117">
        <v>2.57</v>
      </c>
      <c r="AR476" s="44">
        <v>36511.19</v>
      </c>
      <c r="AS476" s="60"/>
      <c r="AT476" s="71">
        <v>0.37</v>
      </c>
      <c r="AU476" s="71">
        <v>0.35</v>
      </c>
      <c r="AV476" s="71">
        <v>0.43</v>
      </c>
      <c r="AW476" s="44">
        <v>82228.45</v>
      </c>
      <c r="AX476" s="60"/>
      <c r="AY476" s="140">
        <v>0.22</v>
      </c>
      <c r="AZ476" s="140">
        <v>0.11</v>
      </c>
      <c r="BA476" s="140">
        <v>0.14000000000000001</v>
      </c>
      <c r="BB476" s="28">
        <v>27598.87</v>
      </c>
      <c r="BC476" s="60"/>
      <c r="BD476" s="140">
        <v>0.74</v>
      </c>
      <c r="BE476" s="140">
        <v>0.39</v>
      </c>
      <c r="BF476" s="140">
        <v>0.53</v>
      </c>
      <c r="BG476" s="44">
        <v>43729.38</v>
      </c>
      <c r="BH476" s="60"/>
      <c r="BI476" s="139">
        <v>0.37</v>
      </c>
      <c r="BJ476" s="139">
        <v>0.19</v>
      </c>
      <c r="BK476" s="139">
        <v>0.17</v>
      </c>
      <c r="BL476" s="44">
        <v>52298.66</v>
      </c>
      <c r="BM476" s="60"/>
      <c r="BN476" s="140">
        <v>0.55000000000000004</v>
      </c>
      <c r="BO476" s="140">
        <v>0.28999999999999998</v>
      </c>
      <c r="BP476" s="140">
        <v>0.35</v>
      </c>
      <c r="BQ476" s="139">
        <v>31348.17</v>
      </c>
      <c r="BR476" s="60"/>
      <c r="BS476" s="140">
        <v>0.37</v>
      </c>
      <c r="BT476" s="140">
        <v>0.19</v>
      </c>
      <c r="BU476" s="140">
        <v>0.17</v>
      </c>
      <c r="BV476" s="44">
        <v>79174.34</v>
      </c>
      <c r="BW476" s="60"/>
      <c r="BX476" s="140">
        <v>0.37</v>
      </c>
      <c r="BY476" s="140">
        <v>0.19</v>
      </c>
      <c r="BZ476" s="140">
        <v>0.17</v>
      </c>
      <c r="CA476" s="44">
        <v>68311.94</v>
      </c>
      <c r="CB476" s="60"/>
      <c r="CC476" s="140">
        <v>0.74</v>
      </c>
      <c r="CD476" s="140">
        <v>0.39</v>
      </c>
      <c r="CE476" s="140">
        <v>0.53</v>
      </c>
      <c r="CF476" s="44">
        <v>52474.26</v>
      </c>
      <c r="CG476" s="60"/>
      <c r="CH476" s="28">
        <v>1995603.46</v>
      </c>
      <c r="CI476" s="60"/>
      <c r="CJ476" s="64">
        <v>1959092.27</v>
      </c>
      <c r="CK476" s="124"/>
      <c r="CN476" s="151"/>
    </row>
    <row r="477" spans="1:92" x14ac:dyDescent="0.25">
      <c r="A477" s="116" t="s">
        <v>1076</v>
      </c>
      <c r="B477" s="24" t="s">
        <v>1077</v>
      </c>
      <c r="C477" s="27" t="s">
        <v>1042</v>
      </c>
      <c r="D477" s="27" t="s">
        <v>12</v>
      </c>
      <c r="E477" s="139">
        <v>330.78</v>
      </c>
      <c r="F477" s="68"/>
      <c r="G477" s="139">
        <v>96.99</v>
      </c>
      <c r="H477" s="139">
        <v>125.30999999999999</v>
      </c>
      <c r="I477" s="139">
        <v>232.13</v>
      </c>
      <c r="J477" s="68">
        <v>471</v>
      </c>
      <c r="K477" s="139">
        <v>147.13999999999999</v>
      </c>
      <c r="L477" s="139">
        <v>145.47999999999999</v>
      </c>
      <c r="M477" s="139">
        <v>76.819999999999993</v>
      </c>
      <c r="N477" s="139">
        <v>106.82</v>
      </c>
      <c r="O477" s="60"/>
      <c r="P477" s="132">
        <v>31.237664073894017</v>
      </c>
      <c r="Q477" s="132">
        <v>65.752335926105985</v>
      </c>
      <c r="R477" s="132">
        <v>40.358714146815743</v>
      </c>
      <c r="S477" s="132">
        <v>84.951285853184245</v>
      </c>
      <c r="T477" s="132">
        <v>34.403621779290226</v>
      </c>
      <c r="U477" s="132">
        <v>72.41637822070976</v>
      </c>
      <c r="V477" s="126"/>
      <c r="W477" s="140">
        <v>5.37</v>
      </c>
      <c r="X477" s="140">
        <v>5.41</v>
      </c>
      <c r="Y477" s="140">
        <v>4.6100000000000003</v>
      </c>
      <c r="Z477" s="139">
        <v>1010369.96</v>
      </c>
      <c r="AA477" s="60"/>
      <c r="AB477" s="140">
        <v>3.69</v>
      </c>
      <c r="AC477" s="28">
        <v>246420.93</v>
      </c>
      <c r="AE477" s="140">
        <v>0.73</v>
      </c>
      <c r="AF477" s="140">
        <v>0.38</v>
      </c>
      <c r="AG477" s="140">
        <v>0.53</v>
      </c>
      <c r="AH477" s="44">
        <v>108028.13</v>
      </c>
      <c r="AI477" s="60"/>
      <c r="AJ477" s="140">
        <v>0.32</v>
      </c>
      <c r="AK477" s="140">
        <v>0.17</v>
      </c>
      <c r="AL477" s="140">
        <v>0.17</v>
      </c>
      <c r="AM477" s="44">
        <v>43072.07</v>
      </c>
      <c r="AO477" s="28">
        <v>21.810000000000009</v>
      </c>
      <c r="AP477" s="117">
        <v>4.9399999999999995</v>
      </c>
      <c r="AQ477" s="117">
        <v>2.34</v>
      </c>
      <c r="AR477" s="44">
        <v>33912.03</v>
      </c>
      <c r="AS477" s="60"/>
      <c r="AT477" s="71">
        <v>0.32</v>
      </c>
      <c r="AU477" s="71">
        <v>0.3</v>
      </c>
      <c r="AV477" s="71">
        <v>0.42</v>
      </c>
      <c r="AW477" s="44">
        <v>74706.8</v>
      </c>
      <c r="AX477" s="60"/>
      <c r="AY477" s="140">
        <v>0.19</v>
      </c>
      <c r="AZ477" s="140">
        <v>0.1</v>
      </c>
      <c r="BA477" s="140">
        <v>0.14000000000000001</v>
      </c>
      <c r="BB477" s="28">
        <v>25250.03</v>
      </c>
      <c r="BC477" s="60"/>
      <c r="BD477" s="140">
        <v>0.65</v>
      </c>
      <c r="BE477" s="140">
        <v>0.34</v>
      </c>
      <c r="BF477" s="140">
        <v>0.53</v>
      </c>
      <c r="BG477" s="44">
        <v>40041.360000000001</v>
      </c>
      <c r="BH477" s="60"/>
      <c r="BI477" s="139">
        <v>0.32</v>
      </c>
      <c r="BJ477" s="139">
        <v>0.17</v>
      </c>
      <c r="BK477" s="139">
        <v>0.17</v>
      </c>
      <c r="BL477" s="44">
        <v>47283.72</v>
      </c>
      <c r="BM477" s="60"/>
      <c r="BN477" s="140">
        <v>0.49</v>
      </c>
      <c r="BO477" s="140">
        <v>0.25</v>
      </c>
      <c r="BP477" s="140">
        <v>0.35</v>
      </c>
      <c r="BQ477" s="139">
        <v>28713.87</v>
      </c>
      <c r="BR477" s="60"/>
      <c r="BS477" s="140">
        <v>0.32</v>
      </c>
      <c r="BT477" s="140">
        <v>0.17</v>
      </c>
      <c r="BU477" s="140">
        <v>0.17</v>
      </c>
      <c r="BV477" s="44">
        <v>71582.28</v>
      </c>
      <c r="BW477" s="60"/>
      <c r="BX477" s="140">
        <v>0.32</v>
      </c>
      <c r="BY477" s="140">
        <v>0.17</v>
      </c>
      <c r="BZ477" s="140">
        <v>0.17</v>
      </c>
      <c r="CA477" s="44">
        <v>61761.48</v>
      </c>
      <c r="CB477" s="60"/>
      <c r="CC477" s="140">
        <v>0.65</v>
      </c>
      <c r="CD477" s="140">
        <v>0.34</v>
      </c>
      <c r="CE477" s="140">
        <v>0.53</v>
      </c>
      <c r="CF477" s="44">
        <v>48048.72</v>
      </c>
      <c r="CG477" s="60"/>
      <c r="CH477" s="28">
        <v>1839191.38</v>
      </c>
      <c r="CI477" s="60"/>
      <c r="CJ477" s="64">
        <v>1805279.3499999999</v>
      </c>
      <c r="CK477" s="124"/>
      <c r="CN477" s="151"/>
    </row>
    <row r="478" spans="1:92" x14ac:dyDescent="0.25">
      <c r="A478" s="116" t="s">
        <v>1078</v>
      </c>
      <c r="B478" s="24" t="s">
        <v>1079</v>
      </c>
      <c r="C478" s="27" t="s">
        <v>1042</v>
      </c>
      <c r="D478" s="27" t="s">
        <v>12</v>
      </c>
      <c r="E478" s="139">
        <v>448.36</v>
      </c>
      <c r="F478" s="68"/>
      <c r="G478" s="139">
        <v>136.99</v>
      </c>
      <c r="H478" s="139">
        <v>166.31</v>
      </c>
      <c r="I478" s="139">
        <v>308.78999999999996</v>
      </c>
      <c r="J478" s="68">
        <v>472</v>
      </c>
      <c r="K478" s="139">
        <v>204.56</v>
      </c>
      <c r="L478" s="139">
        <v>201.98000000000002</v>
      </c>
      <c r="M478" s="139">
        <v>101.32</v>
      </c>
      <c r="N478" s="139">
        <v>142.47999999999999</v>
      </c>
      <c r="O478" s="60"/>
      <c r="P478" s="132">
        <v>46.197018035802422</v>
      </c>
      <c r="Q478" s="132">
        <v>90.792981964197594</v>
      </c>
      <c r="R478" s="132">
        <v>56.084576024047749</v>
      </c>
      <c r="S478" s="132">
        <v>110.22542397595225</v>
      </c>
      <c r="T478" s="132">
        <v>48.048405940149856</v>
      </c>
      <c r="U478" s="132">
        <v>94.431594059850141</v>
      </c>
      <c r="V478" s="126"/>
      <c r="W478" s="140">
        <v>7.61</v>
      </c>
      <c r="X478" s="140">
        <v>7.21</v>
      </c>
      <c r="Y478" s="140">
        <v>6.17</v>
      </c>
      <c r="Z478" s="139">
        <v>1376923.52</v>
      </c>
      <c r="AA478" s="60"/>
      <c r="AB478" s="140">
        <v>5.0199999999999996</v>
      </c>
      <c r="AC478" s="28">
        <v>334738.42</v>
      </c>
      <c r="AE478" s="140">
        <v>1.02</v>
      </c>
      <c r="AF478" s="140">
        <v>0.5</v>
      </c>
      <c r="AG478" s="140">
        <v>0.71</v>
      </c>
      <c r="AH478" s="44">
        <v>146792.66</v>
      </c>
      <c r="AI478" s="60"/>
      <c r="AJ478" s="140">
        <v>0.45</v>
      </c>
      <c r="AK478" s="140">
        <v>0.22</v>
      </c>
      <c r="AL478" s="140">
        <v>0.23</v>
      </c>
      <c r="AM478" s="44">
        <v>58717.73</v>
      </c>
      <c r="AO478" s="28">
        <v>29.72</v>
      </c>
      <c r="AP478" s="117">
        <v>6.87</v>
      </c>
      <c r="AQ478" s="117">
        <v>3.17</v>
      </c>
      <c r="AR478" s="44">
        <v>46371.53</v>
      </c>
      <c r="AS478" s="60"/>
      <c r="AT478" s="71">
        <v>0.45</v>
      </c>
      <c r="AU478" s="71">
        <v>0.4</v>
      </c>
      <c r="AV478" s="71">
        <v>0.56000000000000005</v>
      </c>
      <c r="AW478" s="44">
        <v>101181.15</v>
      </c>
      <c r="AX478" s="60"/>
      <c r="AY478" s="140">
        <v>0.27</v>
      </c>
      <c r="AZ478" s="140">
        <v>0.13</v>
      </c>
      <c r="BA478" s="140">
        <v>0.18</v>
      </c>
      <c r="BB478" s="28">
        <v>34058.18</v>
      </c>
      <c r="BC478" s="60"/>
      <c r="BD478" s="140">
        <v>0.9</v>
      </c>
      <c r="BE478" s="140">
        <v>0.45</v>
      </c>
      <c r="BF478" s="140">
        <v>0.71</v>
      </c>
      <c r="BG478" s="44">
        <v>54266.58</v>
      </c>
      <c r="BH478" s="60"/>
      <c r="BI478" s="139">
        <v>0.45</v>
      </c>
      <c r="BJ478" s="139">
        <v>0.22</v>
      </c>
      <c r="BK478" s="139">
        <v>0.23</v>
      </c>
      <c r="BL478" s="44">
        <v>64477.8</v>
      </c>
      <c r="BM478" s="60"/>
      <c r="BN478" s="140">
        <v>0.68</v>
      </c>
      <c r="BO478" s="140">
        <v>0.33</v>
      </c>
      <c r="BP478" s="140">
        <v>0.47</v>
      </c>
      <c r="BQ478" s="139">
        <v>38987.64</v>
      </c>
      <c r="BR478" s="60"/>
      <c r="BS478" s="140">
        <v>0.45</v>
      </c>
      <c r="BT478" s="140">
        <v>0.22</v>
      </c>
      <c r="BU478" s="140">
        <v>0.23</v>
      </c>
      <c r="BV478" s="44">
        <v>97612.2</v>
      </c>
      <c r="BW478" s="60"/>
      <c r="BX478" s="140">
        <v>0.45</v>
      </c>
      <c r="BY478" s="140">
        <v>0.22</v>
      </c>
      <c r="BZ478" s="140">
        <v>0.23</v>
      </c>
      <c r="CA478" s="44">
        <v>84220.2</v>
      </c>
      <c r="CB478" s="60"/>
      <c r="CC478" s="140">
        <v>0.9</v>
      </c>
      <c r="CD478" s="140">
        <v>0.45</v>
      </c>
      <c r="CE478" s="140">
        <v>0.71</v>
      </c>
      <c r="CF478" s="44">
        <v>65118.66</v>
      </c>
      <c r="CG478" s="60"/>
      <c r="CH478" s="28">
        <v>2503466.27</v>
      </c>
      <c r="CI478" s="60"/>
      <c r="CJ478" s="64">
        <v>2457094.7400000002</v>
      </c>
      <c r="CK478" s="124"/>
      <c r="CN478" s="151"/>
    </row>
    <row r="479" spans="1:92" x14ac:dyDescent="0.25">
      <c r="A479" s="116" t="s">
        <v>1080</v>
      </c>
      <c r="B479" s="24" t="s">
        <v>1081</v>
      </c>
      <c r="C479" s="27" t="s">
        <v>1042</v>
      </c>
      <c r="D479" s="27" t="s">
        <v>12</v>
      </c>
      <c r="E479" s="139">
        <v>2538.19</v>
      </c>
      <c r="F479" s="68"/>
      <c r="G479" s="139">
        <v>697.65000000000009</v>
      </c>
      <c r="H479" s="139">
        <v>1009.14</v>
      </c>
      <c r="I479" s="139">
        <v>1831.1299999999999</v>
      </c>
      <c r="J479" s="68">
        <v>473</v>
      </c>
      <c r="K479" s="139">
        <v>1072.0500000000002</v>
      </c>
      <c r="L479" s="139">
        <v>1062.6400000000001</v>
      </c>
      <c r="M479" s="139">
        <v>644.15</v>
      </c>
      <c r="N479" s="139">
        <v>821.99</v>
      </c>
      <c r="O479" s="60"/>
      <c r="P479" s="132">
        <v>143.18380800227783</v>
      </c>
      <c r="Q479" s="132">
        <v>554.46619199772226</v>
      </c>
      <c r="R479" s="132">
        <v>207.11317710516536</v>
      </c>
      <c r="S479" s="132">
        <v>802.02682289483459</v>
      </c>
      <c r="T479" s="132">
        <v>168.70301489255692</v>
      </c>
      <c r="U479" s="132">
        <v>653.28698510744312</v>
      </c>
      <c r="V479" s="126"/>
      <c r="W479" s="140">
        <v>37.26</v>
      </c>
      <c r="X479" s="140">
        <v>42.43</v>
      </c>
      <c r="Y479" s="140">
        <v>34.56</v>
      </c>
      <c r="Z479" s="139">
        <v>7503768.8099999996</v>
      </c>
      <c r="AA479" s="60"/>
      <c r="AB479" s="140">
        <v>27.45</v>
      </c>
      <c r="AC479" s="28">
        <v>1833211.55</v>
      </c>
      <c r="AE479" s="140">
        <v>5.36</v>
      </c>
      <c r="AF479" s="140">
        <v>3.22</v>
      </c>
      <c r="AG479" s="140">
        <v>4.0999999999999996</v>
      </c>
      <c r="AH479" s="44">
        <v>835262.3</v>
      </c>
      <c r="AI479" s="60"/>
      <c r="AJ479" s="140">
        <v>2.38</v>
      </c>
      <c r="AK479" s="140">
        <v>1.43</v>
      </c>
      <c r="AL479" s="140">
        <v>1.36</v>
      </c>
      <c r="AM479" s="44">
        <v>337661.41</v>
      </c>
      <c r="AO479" s="28">
        <v>162.91</v>
      </c>
      <c r="AP479" s="117">
        <v>30.919999999999998</v>
      </c>
      <c r="AQ479" s="117">
        <v>18</v>
      </c>
      <c r="AR479" s="44">
        <v>246237.04</v>
      </c>
      <c r="AS479" s="60"/>
      <c r="AT479" s="71">
        <v>2.38</v>
      </c>
      <c r="AU479" s="71">
        <v>2.57</v>
      </c>
      <c r="AV479" s="71">
        <v>3.28</v>
      </c>
      <c r="AW479" s="44">
        <v>590707.44999999995</v>
      </c>
      <c r="AX479" s="60"/>
      <c r="AY479" s="140">
        <v>1.42</v>
      </c>
      <c r="AZ479" s="140">
        <v>0.85</v>
      </c>
      <c r="BA479" s="140">
        <v>1.0900000000000001</v>
      </c>
      <c r="BB479" s="28">
        <v>197302.56</v>
      </c>
      <c r="BC479" s="60"/>
      <c r="BD479" s="140">
        <v>4.76</v>
      </c>
      <c r="BE479" s="140">
        <v>2.86</v>
      </c>
      <c r="BF479" s="140">
        <v>4.0999999999999996</v>
      </c>
      <c r="BG479" s="44">
        <v>308739.96000000002</v>
      </c>
      <c r="BH479" s="60"/>
      <c r="BI479" s="139">
        <v>2.38</v>
      </c>
      <c r="BJ479" s="139">
        <v>1.43</v>
      </c>
      <c r="BK479" s="139">
        <v>1.36</v>
      </c>
      <c r="BL479" s="44">
        <v>370389.14</v>
      </c>
      <c r="BM479" s="60"/>
      <c r="BN479" s="140">
        <v>3.57</v>
      </c>
      <c r="BO479" s="140">
        <v>2.14</v>
      </c>
      <c r="BP479" s="140">
        <v>2.73</v>
      </c>
      <c r="BQ479" s="139">
        <v>222334.92</v>
      </c>
      <c r="BR479" s="60"/>
      <c r="BS479" s="140">
        <v>2.38</v>
      </c>
      <c r="BT479" s="140">
        <v>1.43</v>
      </c>
      <c r="BU479" s="140">
        <v>1.36</v>
      </c>
      <c r="BV479" s="44">
        <v>560727.86</v>
      </c>
      <c r="BW479" s="60"/>
      <c r="BX479" s="140">
        <v>2.38</v>
      </c>
      <c r="BY479" s="140">
        <v>1.43</v>
      </c>
      <c r="BZ479" s="140">
        <v>1.36</v>
      </c>
      <c r="CA479" s="44">
        <v>483798.26</v>
      </c>
      <c r="CB479" s="60"/>
      <c r="CC479" s="140">
        <v>4.76</v>
      </c>
      <c r="CD479" s="140">
        <v>2.86</v>
      </c>
      <c r="CE479" s="140">
        <v>4.0999999999999996</v>
      </c>
      <c r="CF479" s="44">
        <v>370480.92</v>
      </c>
      <c r="CG479" s="60"/>
      <c r="CH479" s="28">
        <v>13860622.18</v>
      </c>
      <c r="CI479" s="60"/>
      <c r="CJ479" s="64">
        <v>13614385.140000001</v>
      </c>
      <c r="CK479" s="124"/>
      <c r="CN479" s="151"/>
    </row>
    <row r="480" spans="1:92" x14ac:dyDescent="0.25">
      <c r="A480" s="116" t="s">
        <v>1082</v>
      </c>
      <c r="B480" s="24" t="s">
        <v>1083</v>
      </c>
      <c r="C480" s="27" t="s">
        <v>1042</v>
      </c>
      <c r="D480" s="27" t="s">
        <v>12</v>
      </c>
      <c r="E480" s="139">
        <v>1844.96</v>
      </c>
      <c r="F480" s="68"/>
      <c r="G480" s="139">
        <v>556.31999999999994</v>
      </c>
      <c r="H480" s="139">
        <v>719.31</v>
      </c>
      <c r="I480" s="139">
        <v>1271.1399999999999</v>
      </c>
      <c r="J480" s="68">
        <v>474</v>
      </c>
      <c r="K480" s="139">
        <v>870.81</v>
      </c>
      <c r="L480" s="139">
        <v>853.31</v>
      </c>
      <c r="M480" s="139">
        <v>422.31999999999994</v>
      </c>
      <c r="N480" s="139">
        <v>551.83000000000004</v>
      </c>
      <c r="O480" s="60"/>
      <c r="P480" s="132">
        <v>391.48737592067675</v>
      </c>
      <c r="Q480" s="132">
        <v>164.83262407932318</v>
      </c>
      <c r="R480" s="132">
        <v>506.18490144791133</v>
      </c>
      <c r="S480" s="132">
        <v>213.12509855208862</v>
      </c>
      <c r="T480" s="132">
        <v>388.32772263141197</v>
      </c>
      <c r="U480" s="132">
        <v>163.50227736858807</v>
      </c>
      <c r="V480" s="126"/>
      <c r="W480" s="140">
        <v>34.340000000000003</v>
      </c>
      <c r="X480" s="140">
        <v>33.83</v>
      </c>
      <c r="Y480" s="140">
        <v>25.95</v>
      </c>
      <c r="Z480" s="139">
        <v>6158214.75</v>
      </c>
      <c r="AA480" s="60"/>
      <c r="AB480" s="140">
        <v>22.28</v>
      </c>
      <c r="AC480" s="28">
        <v>1481274.88</v>
      </c>
      <c r="AE480" s="140">
        <v>4.3499999999999996</v>
      </c>
      <c r="AF480" s="140">
        <v>2.11</v>
      </c>
      <c r="AG480" s="140">
        <v>2.75</v>
      </c>
      <c r="AH480" s="44">
        <v>604564.4</v>
      </c>
      <c r="AI480" s="60"/>
      <c r="AJ480" s="140">
        <v>1.93</v>
      </c>
      <c r="AK480" s="140">
        <v>0.93</v>
      </c>
      <c r="AL480" s="140">
        <v>0.91</v>
      </c>
      <c r="AM480" s="44">
        <v>245464.95999999999</v>
      </c>
      <c r="AO480" s="28">
        <v>131.82999999999998</v>
      </c>
      <c r="AP480" s="117">
        <v>49.35</v>
      </c>
      <c r="AQ480" s="117">
        <v>13.08</v>
      </c>
      <c r="AR480" s="44">
        <v>228334.05</v>
      </c>
      <c r="AS480" s="60"/>
      <c r="AT480" s="71">
        <v>1.93</v>
      </c>
      <c r="AU480" s="71">
        <v>1.68</v>
      </c>
      <c r="AV480" s="71">
        <v>2.2000000000000002</v>
      </c>
      <c r="AW480" s="44">
        <v>415736.75</v>
      </c>
      <c r="AX480" s="60"/>
      <c r="AY480" s="140">
        <v>1.1599999999999999</v>
      </c>
      <c r="AZ480" s="140">
        <v>0.56000000000000005</v>
      </c>
      <c r="BA480" s="140">
        <v>0.73</v>
      </c>
      <c r="BB480" s="28">
        <v>143866.45000000001</v>
      </c>
      <c r="BC480" s="60"/>
      <c r="BD480" s="140">
        <v>3.87</v>
      </c>
      <c r="BE480" s="140">
        <v>1.87</v>
      </c>
      <c r="BF480" s="140">
        <v>2.75</v>
      </c>
      <c r="BG480" s="44">
        <v>223652.07</v>
      </c>
      <c r="BH480" s="60"/>
      <c r="BI480" s="139">
        <v>1.93</v>
      </c>
      <c r="BJ480" s="139">
        <v>0.93</v>
      </c>
      <c r="BK480" s="139">
        <v>0.91</v>
      </c>
      <c r="BL480" s="44">
        <v>270090.34000000003</v>
      </c>
      <c r="BM480" s="60"/>
      <c r="BN480" s="140">
        <v>2.9</v>
      </c>
      <c r="BO480" s="140">
        <v>1.4</v>
      </c>
      <c r="BP480" s="140">
        <v>1.83</v>
      </c>
      <c r="BQ480" s="139">
        <v>161482.59</v>
      </c>
      <c r="BR480" s="60"/>
      <c r="BS480" s="140">
        <v>1.93</v>
      </c>
      <c r="BT480" s="140">
        <v>0.93</v>
      </c>
      <c r="BU480" s="140">
        <v>0.91</v>
      </c>
      <c r="BV480" s="44">
        <v>408886.66</v>
      </c>
      <c r="BW480" s="60"/>
      <c r="BX480" s="140">
        <v>1.93</v>
      </c>
      <c r="BY480" s="140">
        <v>0.93</v>
      </c>
      <c r="BZ480" s="140">
        <v>0.91</v>
      </c>
      <c r="CA480" s="44">
        <v>352789.06</v>
      </c>
      <c r="CB480" s="60"/>
      <c r="CC480" s="140">
        <v>3.87</v>
      </c>
      <c r="CD480" s="140">
        <v>1.87</v>
      </c>
      <c r="CE480" s="140">
        <v>2.75</v>
      </c>
      <c r="CF480" s="44">
        <v>268377.39</v>
      </c>
      <c r="CG480" s="60"/>
      <c r="CH480" s="28">
        <v>10962734.35</v>
      </c>
      <c r="CI480" s="60"/>
      <c r="CJ480" s="64">
        <v>10734400.299999999</v>
      </c>
      <c r="CK480" s="124"/>
      <c r="CN480" s="151"/>
    </row>
    <row r="481" spans="1:92" x14ac:dyDescent="0.25">
      <c r="A481" s="116" t="s">
        <v>1084</v>
      </c>
      <c r="B481" s="24" t="s">
        <v>1085</v>
      </c>
      <c r="C481" s="27" t="s">
        <v>1042</v>
      </c>
      <c r="D481" s="27" t="s">
        <v>12</v>
      </c>
      <c r="E481" s="139">
        <v>533.28</v>
      </c>
      <c r="F481" s="68"/>
      <c r="G481" s="139">
        <v>148.32</v>
      </c>
      <c r="H481" s="139">
        <v>201.48</v>
      </c>
      <c r="I481" s="139">
        <v>381.29999999999995</v>
      </c>
      <c r="J481" s="68">
        <v>475</v>
      </c>
      <c r="K481" s="139">
        <v>230.46999999999997</v>
      </c>
      <c r="L481" s="139">
        <v>226.81</v>
      </c>
      <c r="M481" s="139">
        <v>122.99</v>
      </c>
      <c r="N481" s="139">
        <v>179.82</v>
      </c>
      <c r="O481" s="60"/>
      <c r="P481" s="132">
        <v>65.811714059136747</v>
      </c>
      <c r="Q481" s="132">
        <v>82.508285940863246</v>
      </c>
      <c r="R481" s="132">
        <v>89.399569502662303</v>
      </c>
      <c r="S481" s="132">
        <v>112.08043049733769</v>
      </c>
      <c r="T481" s="132">
        <v>79.788716438200993</v>
      </c>
      <c r="U481" s="132">
        <v>100.031283561799</v>
      </c>
      <c r="V481" s="126"/>
      <c r="W481" s="140">
        <v>8.51</v>
      </c>
      <c r="X481" s="140">
        <v>8.9499999999999993</v>
      </c>
      <c r="Y481" s="140">
        <v>7.99</v>
      </c>
      <c r="Z481" s="139">
        <v>1674229.24</v>
      </c>
      <c r="AA481" s="60"/>
      <c r="AB481" s="140">
        <v>6.15</v>
      </c>
      <c r="AC481" s="28">
        <v>411707.47</v>
      </c>
      <c r="AE481" s="140">
        <v>1.1499999999999999</v>
      </c>
      <c r="AF481" s="140">
        <v>0.61</v>
      </c>
      <c r="AG481" s="140">
        <v>0.89</v>
      </c>
      <c r="AH481" s="44">
        <v>174870.14</v>
      </c>
      <c r="AI481" s="60"/>
      <c r="AJ481" s="140">
        <v>0.51</v>
      </c>
      <c r="AK481" s="140">
        <v>0.27</v>
      </c>
      <c r="AL481" s="140">
        <v>0.28999999999999998</v>
      </c>
      <c r="AM481" s="44">
        <v>69962.84</v>
      </c>
      <c r="AO481" s="28">
        <v>36.009999999999991</v>
      </c>
      <c r="AP481" s="117">
        <v>9.56</v>
      </c>
      <c r="AQ481" s="117">
        <v>3.78</v>
      </c>
      <c r="AR481" s="44">
        <v>57669.93</v>
      </c>
      <c r="AS481" s="60"/>
      <c r="AT481" s="71">
        <v>0.51</v>
      </c>
      <c r="AU481" s="71">
        <v>0.49</v>
      </c>
      <c r="AV481" s="71">
        <v>0.71</v>
      </c>
      <c r="AW481" s="44">
        <v>123049.65</v>
      </c>
      <c r="AX481" s="60"/>
      <c r="AY481" s="140">
        <v>0.3</v>
      </c>
      <c r="AZ481" s="140">
        <v>0.16</v>
      </c>
      <c r="BA481" s="140">
        <v>0.23</v>
      </c>
      <c r="BB481" s="28">
        <v>40517.49</v>
      </c>
      <c r="BC481" s="60"/>
      <c r="BD481" s="140">
        <v>1.02</v>
      </c>
      <c r="BE481" s="140">
        <v>0.54</v>
      </c>
      <c r="BF481" s="140">
        <v>0.89</v>
      </c>
      <c r="BG481" s="44">
        <v>64540.35</v>
      </c>
      <c r="BH481" s="60"/>
      <c r="BI481" s="139">
        <v>0.51</v>
      </c>
      <c r="BJ481" s="139">
        <v>0.27</v>
      </c>
      <c r="BK481" s="139">
        <v>0.28999999999999998</v>
      </c>
      <c r="BL481" s="44">
        <v>76656.94</v>
      </c>
      <c r="BM481" s="60"/>
      <c r="BN481" s="140">
        <v>0.76</v>
      </c>
      <c r="BO481" s="140">
        <v>0.4</v>
      </c>
      <c r="BP481" s="140">
        <v>0.59</v>
      </c>
      <c r="BQ481" s="139">
        <v>46100.25</v>
      </c>
      <c r="BR481" s="60"/>
      <c r="BS481" s="140">
        <v>0.51</v>
      </c>
      <c r="BT481" s="140">
        <v>0.27</v>
      </c>
      <c r="BU481" s="140">
        <v>0.28999999999999998</v>
      </c>
      <c r="BV481" s="44">
        <v>116050.06</v>
      </c>
      <c r="BW481" s="60"/>
      <c r="BX481" s="140">
        <v>0.51</v>
      </c>
      <c r="BY481" s="140">
        <v>0.27</v>
      </c>
      <c r="BZ481" s="140">
        <v>0.28999999999999998</v>
      </c>
      <c r="CA481" s="44">
        <v>100128.46</v>
      </c>
      <c r="CB481" s="60"/>
      <c r="CC481" s="140">
        <v>1.02</v>
      </c>
      <c r="CD481" s="140">
        <v>0.54</v>
      </c>
      <c r="CE481" s="140">
        <v>0.89</v>
      </c>
      <c r="CF481" s="44">
        <v>77446.95</v>
      </c>
      <c r="CG481" s="60"/>
      <c r="CH481" s="28">
        <v>3032929.7699999996</v>
      </c>
      <c r="CI481" s="60"/>
      <c r="CJ481" s="64">
        <v>2975259.8399999994</v>
      </c>
      <c r="CK481" s="124"/>
      <c r="CN481" s="151"/>
    </row>
    <row r="482" spans="1:92" x14ac:dyDescent="0.25">
      <c r="A482" s="116" t="s">
        <v>1086</v>
      </c>
      <c r="B482" s="24" t="s">
        <v>1087</v>
      </c>
      <c r="C482" s="27" t="s">
        <v>1088</v>
      </c>
      <c r="D482" s="27" t="s">
        <v>12</v>
      </c>
      <c r="E482" s="139">
        <v>206.78</v>
      </c>
      <c r="F482" s="68"/>
      <c r="G482" s="139">
        <v>55.319999999999993</v>
      </c>
      <c r="H482" s="139">
        <v>82.81</v>
      </c>
      <c r="I482" s="139">
        <v>149.46</v>
      </c>
      <c r="J482" s="68">
        <v>476</v>
      </c>
      <c r="K482" s="139">
        <v>88.139999999999986</v>
      </c>
      <c r="L482" s="139">
        <v>86.139999999999986</v>
      </c>
      <c r="M482" s="139">
        <v>51.989999999999995</v>
      </c>
      <c r="N482" s="139">
        <v>66.650000000000006</v>
      </c>
      <c r="O482" s="60"/>
      <c r="P482" s="132">
        <v>22.151772634046292</v>
      </c>
      <c r="Q482" s="132">
        <v>33.168227365953697</v>
      </c>
      <c r="R482" s="132">
        <v>33.159585897060261</v>
      </c>
      <c r="S482" s="132">
        <v>49.650414102939742</v>
      </c>
      <c r="T482" s="132">
        <v>26.688641468893451</v>
      </c>
      <c r="U482" s="132">
        <v>39.961358531106555</v>
      </c>
      <c r="V482" s="126"/>
      <c r="W482" s="140">
        <v>3.13</v>
      </c>
      <c r="X482" s="140">
        <v>3.64</v>
      </c>
      <c r="Y482" s="140">
        <v>2.93</v>
      </c>
      <c r="Z482" s="139">
        <v>637042.43000000005</v>
      </c>
      <c r="AA482" s="60"/>
      <c r="AB482" s="140">
        <v>2.33</v>
      </c>
      <c r="AC482" s="28">
        <v>155594.28</v>
      </c>
      <c r="AE482" s="140">
        <v>0.44</v>
      </c>
      <c r="AF482" s="140">
        <v>0.25</v>
      </c>
      <c r="AG482" s="140">
        <v>0.33</v>
      </c>
      <c r="AH482" s="44">
        <v>67191.63</v>
      </c>
      <c r="AI482" s="60"/>
      <c r="AJ482" s="140">
        <v>0.19</v>
      </c>
      <c r="AK482" s="140">
        <v>0.11</v>
      </c>
      <c r="AL482" s="140">
        <v>0.11</v>
      </c>
      <c r="AM482" s="44">
        <v>26797.759999999998</v>
      </c>
      <c r="AO482" s="28">
        <v>13.709999999999997</v>
      </c>
      <c r="AP482" s="117">
        <v>3.47</v>
      </c>
      <c r="AQ482" s="117">
        <v>1.46</v>
      </c>
      <c r="AR482" s="44">
        <v>21758.79</v>
      </c>
      <c r="AS482" s="60"/>
      <c r="AT482" s="71">
        <v>0.19</v>
      </c>
      <c r="AU482" s="71">
        <v>0.2</v>
      </c>
      <c r="AV482" s="71">
        <v>0.26</v>
      </c>
      <c r="AW482" s="44">
        <v>46664.15</v>
      </c>
      <c r="AX482" s="60"/>
      <c r="AY482" s="140">
        <v>0.11</v>
      </c>
      <c r="AZ482" s="140">
        <v>0.06</v>
      </c>
      <c r="BA482" s="140">
        <v>0.08</v>
      </c>
      <c r="BB482" s="28">
        <v>14680.25</v>
      </c>
      <c r="BC482" s="60"/>
      <c r="BD482" s="140">
        <v>0.39</v>
      </c>
      <c r="BE482" s="140">
        <v>0.23</v>
      </c>
      <c r="BF482" s="140">
        <v>0.33</v>
      </c>
      <c r="BG482" s="44">
        <v>25025.85</v>
      </c>
      <c r="BH482" s="60"/>
      <c r="BI482" s="139">
        <v>0.19</v>
      </c>
      <c r="BJ482" s="139">
        <v>0.11</v>
      </c>
      <c r="BK482" s="139">
        <v>0.11</v>
      </c>
      <c r="BL482" s="44">
        <v>29373.22</v>
      </c>
      <c r="BM482" s="60"/>
      <c r="BN482" s="140">
        <v>0.28999999999999998</v>
      </c>
      <c r="BO482" s="140">
        <v>0.17</v>
      </c>
      <c r="BP482" s="140">
        <v>0.22</v>
      </c>
      <c r="BQ482" s="139">
        <v>17913.240000000002</v>
      </c>
      <c r="BR482" s="60"/>
      <c r="BS482" s="140">
        <v>0.19</v>
      </c>
      <c r="BT482" s="140">
        <v>0.11</v>
      </c>
      <c r="BU482" s="140">
        <v>0.11</v>
      </c>
      <c r="BV482" s="44">
        <v>44467.78</v>
      </c>
      <c r="BW482" s="60"/>
      <c r="BX482" s="140">
        <v>0.19</v>
      </c>
      <c r="BY482" s="140">
        <v>0.11</v>
      </c>
      <c r="BZ482" s="140">
        <v>0.11</v>
      </c>
      <c r="CA482" s="44">
        <v>38366.980000000003</v>
      </c>
      <c r="CB482" s="60"/>
      <c r="CC482" s="140">
        <v>0.39</v>
      </c>
      <c r="CD482" s="140">
        <v>0.23</v>
      </c>
      <c r="CE482" s="140">
        <v>0.33</v>
      </c>
      <c r="CF482" s="44">
        <v>30030.45</v>
      </c>
      <c r="CG482" s="60"/>
      <c r="CH482" s="28">
        <v>1154906.81</v>
      </c>
      <c r="CI482" s="60"/>
      <c r="CJ482" s="64">
        <v>1133148.02</v>
      </c>
      <c r="CK482" s="124"/>
      <c r="CN482" s="151"/>
    </row>
    <row r="483" spans="1:92" x14ac:dyDescent="0.25">
      <c r="A483" s="116" t="s">
        <v>1089</v>
      </c>
      <c r="B483" s="24" t="s">
        <v>1090</v>
      </c>
      <c r="C483" s="27" t="s">
        <v>1088</v>
      </c>
      <c r="D483" s="27" t="s">
        <v>12</v>
      </c>
      <c r="E483" s="139">
        <v>653.12</v>
      </c>
      <c r="F483" s="68"/>
      <c r="G483" s="139">
        <v>188.32</v>
      </c>
      <c r="H483" s="139">
        <v>251.64999999999998</v>
      </c>
      <c r="I483" s="139">
        <v>459.96999999999991</v>
      </c>
      <c r="J483" s="68">
        <v>477</v>
      </c>
      <c r="K483" s="139">
        <v>296.64</v>
      </c>
      <c r="L483" s="139">
        <v>291.80999999999995</v>
      </c>
      <c r="M483" s="139">
        <v>148.16</v>
      </c>
      <c r="N483" s="139">
        <v>208.32</v>
      </c>
      <c r="O483" s="60"/>
      <c r="P483" s="132">
        <v>81.045951657437257</v>
      </c>
      <c r="Q483" s="132">
        <v>107.27404834256274</v>
      </c>
      <c r="R483" s="132">
        <v>108.30083758811642</v>
      </c>
      <c r="S483" s="132">
        <v>143.34916241188355</v>
      </c>
      <c r="T483" s="132">
        <v>89.653210754446306</v>
      </c>
      <c r="U483" s="132">
        <v>118.66678924555369</v>
      </c>
      <c r="V483" s="126"/>
      <c r="W483" s="140">
        <v>10.76</v>
      </c>
      <c r="X483" s="140">
        <v>11.14</v>
      </c>
      <c r="Y483" s="140">
        <v>9.2200000000000006</v>
      </c>
      <c r="Z483" s="139">
        <v>2042114.02</v>
      </c>
      <c r="AA483" s="60"/>
      <c r="AB483" s="140">
        <v>7.45</v>
      </c>
      <c r="AC483" s="28">
        <v>497116.69</v>
      </c>
      <c r="AE483" s="140">
        <v>1.48</v>
      </c>
      <c r="AF483" s="140">
        <v>0.74</v>
      </c>
      <c r="AG483" s="140">
        <v>1.04</v>
      </c>
      <c r="AH483" s="44">
        <v>214612.94</v>
      </c>
      <c r="AI483" s="60"/>
      <c r="AJ483" s="140">
        <v>0.65</v>
      </c>
      <c r="AK483" s="140">
        <v>0.32</v>
      </c>
      <c r="AL483" s="140">
        <v>0.34</v>
      </c>
      <c r="AM483" s="44">
        <v>85515.49</v>
      </c>
      <c r="AO483" s="28">
        <v>43.99</v>
      </c>
      <c r="AP483" s="117">
        <v>11.78</v>
      </c>
      <c r="AQ483" s="117">
        <v>4.63</v>
      </c>
      <c r="AR483" s="44">
        <v>70580.2</v>
      </c>
      <c r="AS483" s="60"/>
      <c r="AT483" s="71">
        <v>0.65</v>
      </c>
      <c r="AU483" s="71">
        <v>0.59</v>
      </c>
      <c r="AV483" s="71">
        <v>0.83</v>
      </c>
      <c r="AW483" s="44">
        <v>148629.45000000001</v>
      </c>
      <c r="AX483" s="60"/>
      <c r="AY483" s="140">
        <v>0.39</v>
      </c>
      <c r="AZ483" s="140">
        <v>0.19</v>
      </c>
      <c r="BA483" s="140">
        <v>0.27</v>
      </c>
      <c r="BB483" s="28">
        <v>49912.85</v>
      </c>
      <c r="BC483" s="60"/>
      <c r="BD483" s="140">
        <v>1.31</v>
      </c>
      <c r="BE483" s="140">
        <v>0.65</v>
      </c>
      <c r="BF483" s="140">
        <v>1.04</v>
      </c>
      <c r="BG483" s="44">
        <v>79029</v>
      </c>
      <c r="BH483" s="60"/>
      <c r="BI483" s="139">
        <v>0.65</v>
      </c>
      <c r="BJ483" s="139">
        <v>0.32</v>
      </c>
      <c r="BK483" s="139">
        <v>0.34</v>
      </c>
      <c r="BL483" s="44">
        <v>93851.02</v>
      </c>
      <c r="BM483" s="60"/>
      <c r="BN483" s="140">
        <v>0.98</v>
      </c>
      <c r="BO483" s="140">
        <v>0.49</v>
      </c>
      <c r="BP483" s="140">
        <v>0.69</v>
      </c>
      <c r="BQ483" s="139">
        <v>56900.88</v>
      </c>
      <c r="BR483" s="60"/>
      <c r="BS483" s="140">
        <v>0.65</v>
      </c>
      <c r="BT483" s="140">
        <v>0.32</v>
      </c>
      <c r="BU483" s="140">
        <v>0.34</v>
      </c>
      <c r="BV483" s="44">
        <v>142079.98000000001</v>
      </c>
      <c r="BW483" s="60"/>
      <c r="BX483" s="140">
        <v>0.65</v>
      </c>
      <c r="BY483" s="140">
        <v>0.32</v>
      </c>
      <c r="BZ483" s="140">
        <v>0.34</v>
      </c>
      <c r="CA483" s="44">
        <v>122587.18</v>
      </c>
      <c r="CB483" s="60"/>
      <c r="CC483" s="140">
        <v>1.31</v>
      </c>
      <c r="CD483" s="140">
        <v>0.65</v>
      </c>
      <c r="CE483" s="140">
        <v>1.04</v>
      </c>
      <c r="CF483" s="44">
        <v>94833</v>
      </c>
      <c r="CG483" s="60"/>
      <c r="CH483" s="28">
        <v>3697762.7</v>
      </c>
      <c r="CI483" s="60"/>
      <c r="CJ483" s="64">
        <v>3627182.5</v>
      </c>
      <c r="CK483" s="124"/>
      <c r="CN483" s="151"/>
    </row>
    <row r="484" spans="1:92" x14ac:dyDescent="0.25">
      <c r="A484" s="116" t="s">
        <v>1098</v>
      </c>
      <c r="B484" s="24" t="s">
        <v>1099</v>
      </c>
      <c r="C484" s="27" t="s">
        <v>1100</v>
      </c>
      <c r="D484" s="27" t="s">
        <v>12</v>
      </c>
      <c r="E484" s="139">
        <v>338.05</v>
      </c>
      <c r="F484" s="68"/>
      <c r="G484" s="139">
        <v>113.5</v>
      </c>
      <c r="H484" s="139">
        <v>127.82</v>
      </c>
      <c r="I484" s="139">
        <v>220.79999999999998</v>
      </c>
      <c r="J484" s="68">
        <v>478</v>
      </c>
      <c r="K484" s="139">
        <v>167.41</v>
      </c>
      <c r="L484" s="139">
        <v>163.66</v>
      </c>
      <c r="M484" s="139">
        <v>77.66</v>
      </c>
      <c r="N484" s="139">
        <v>92.97999999999999</v>
      </c>
      <c r="O484" s="60"/>
      <c r="P484" s="132">
        <v>113.5</v>
      </c>
      <c r="Q484" s="132">
        <v>0</v>
      </c>
      <c r="R484" s="132">
        <v>127.82</v>
      </c>
      <c r="S484" s="132">
        <v>0</v>
      </c>
      <c r="T484" s="132">
        <v>92.97999999999999</v>
      </c>
      <c r="U484" s="132">
        <v>0</v>
      </c>
      <c r="V484" s="126"/>
      <c r="W484" s="140">
        <v>7.56</v>
      </c>
      <c r="X484" s="140">
        <v>6.39</v>
      </c>
      <c r="Y484" s="140">
        <v>4.6399999999999997</v>
      </c>
      <c r="Z484" s="139">
        <v>1211816.99</v>
      </c>
      <c r="AA484" s="60"/>
      <c r="AB484" s="140">
        <v>4.33</v>
      </c>
      <c r="AC484" s="28">
        <v>286998.93</v>
      </c>
      <c r="AE484" s="140">
        <v>0.83</v>
      </c>
      <c r="AF484" s="140">
        <v>0.38</v>
      </c>
      <c r="AG484" s="140">
        <v>0.46</v>
      </c>
      <c r="AH484" s="44">
        <v>109263.01</v>
      </c>
      <c r="AI484" s="60"/>
      <c r="AJ484" s="140">
        <v>0.37</v>
      </c>
      <c r="AK484" s="140">
        <v>0.17</v>
      </c>
      <c r="AL484" s="140">
        <v>0.15</v>
      </c>
      <c r="AM484" s="44">
        <v>44772</v>
      </c>
      <c r="AO484" s="28">
        <v>25.720000000000002</v>
      </c>
      <c r="AP484" s="117">
        <v>11.48</v>
      </c>
      <c r="AQ484" s="117">
        <v>2.39</v>
      </c>
      <c r="AR484" s="44">
        <v>46737.05</v>
      </c>
      <c r="AS484" s="60"/>
      <c r="AT484" s="71">
        <v>0.37</v>
      </c>
      <c r="AU484" s="71">
        <v>0.31</v>
      </c>
      <c r="AV484" s="71">
        <v>0.37</v>
      </c>
      <c r="AW484" s="44">
        <v>74828.55</v>
      </c>
      <c r="AX484" s="60"/>
      <c r="AY484" s="140">
        <v>0.22</v>
      </c>
      <c r="AZ484" s="140">
        <v>0.1</v>
      </c>
      <c r="BA484" s="140">
        <v>0.12</v>
      </c>
      <c r="BB484" s="28">
        <v>25837.24</v>
      </c>
      <c r="BC484" s="60"/>
      <c r="BD484" s="140">
        <v>0.74</v>
      </c>
      <c r="BE484" s="140">
        <v>0.34</v>
      </c>
      <c r="BF484" s="140">
        <v>0.46</v>
      </c>
      <c r="BG484" s="44">
        <v>40568.22</v>
      </c>
      <c r="BH484" s="60"/>
      <c r="BI484" s="139">
        <v>0.37</v>
      </c>
      <c r="BJ484" s="139">
        <v>0.17</v>
      </c>
      <c r="BK484" s="139">
        <v>0.15</v>
      </c>
      <c r="BL484" s="44">
        <v>49432.98</v>
      </c>
      <c r="BM484" s="60"/>
      <c r="BN484" s="140">
        <v>0.55000000000000004</v>
      </c>
      <c r="BO484" s="140">
        <v>0.25</v>
      </c>
      <c r="BP484" s="140">
        <v>0.3</v>
      </c>
      <c r="BQ484" s="139">
        <v>28977.3</v>
      </c>
      <c r="BR484" s="60"/>
      <c r="BS484" s="140">
        <v>0.37</v>
      </c>
      <c r="BT484" s="140">
        <v>0.17</v>
      </c>
      <c r="BU484" s="140">
        <v>0.15</v>
      </c>
      <c r="BV484" s="44">
        <v>74836.02</v>
      </c>
      <c r="BW484" s="60"/>
      <c r="BX484" s="140">
        <v>0.37</v>
      </c>
      <c r="BY484" s="140">
        <v>0.17</v>
      </c>
      <c r="BZ484" s="140">
        <v>0.15</v>
      </c>
      <c r="CA484" s="44">
        <v>64568.82</v>
      </c>
      <c r="CB484" s="60"/>
      <c r="CC484" s="140">
        <v>0.74</v>
      </c>
      <c r="CD484" s="140">
        <v>0.34</v>
      </c>
      <c r="CE484" s="140">
        <v>0.46</v>
      </c>
      <c r="CF484" s="44">
        <v>48680.94</v>
      </c>
      <c r="CG484" s="60"/>
      <c r="CH484" s="28">
        <v>2107318.0499999998</v>
      </c>
      <c r="CI484" s="60"/>
      <c r="CJ484" s="64">
        <v>2060580.9999999998</v>
      </c>
      <c r="CK484" s="124"/>
      <c r="CN484" s="151"/>
    </row>
    <row r="485" spans="1:92" x14ac:dyDescent="0.25">
      <c r="A485" s="116" t="s">
        <v>1101</v>
      </c>
      <c r="B485" s="24" t="s">
        <v>1102</v>
      </c>
      <c r="C485" s="27" t="s">
        <v>1100</v>
      </c>
      <c r="D485" s="27" t="s">
        <v>12</v>
      </c>
      <c r="E485" s="139">
        <v>394.21</v>
      </c>
      <c r="F485" s="68"/>
      <c r="G485" s="139">
        <v>127.49</v>
      </c>
      <c r="H485" s="139">
        <v>159.82</v>
      </c>
      <c r="I485" s="139">
        <v>265.30999999999995</v>
      </c>
      <c r="J485" s="68">
        <v>479</v>
      </c>
      <c r="K485" s="139">
        <v>193.39999999999998</v>
      </c>
      <c r="L485" s="139">
        <v>191.99</v>
      </c>
      <c r="M485" s="139">
        <v>95.32</v>
      </c>
      <c r="N485" s="139">
        <v>105.49</v>
      </c>
      <c r="O485" s="60"/>
      <c r="P485" s="132">
        <v>72.268134928716904</v>
      </c>
      <c r="Q485" s="132">
        <v>55.221865071283091</v>
      </c>
      <c r="R485" s="132">
        <v>90.594504073319754</v>
      </c>
      <c r="S485" s="132">
        <v>69.225495926680239</v>
      </c>
      <c r="T485" s="132">
        <v>59.797360997963345</v>
      </c>
      <c r="U485" s="132">
        <v>45.69263900203665</v>
      </c>
      <c r="V485" s="126"/>
      <c r="W485" s="140">
        <v>7.57</v>
      </c>
      <c r="X485" s="140">
        <v>7.29</v>
      </c>
      <c r="Y485" s="140">
        <v>4.8099999999999996</v>
      </c>
      <c r="Z485" s="139">
        <v>1281292.3600000001</v>
      </c>
      <c r="AA485" s="60"/>
      <c r="AB485" s="140">
        <v>4.57</v>
      </c>
      <c r="AC485" s="28">
        <v>302529.36</v>
      </c>
      <c r="AE485" s="140">
        <v>0.96</v>
      </c>
      <c r="AF485" s="140">
        <v>0.47</v>
      </c>
      <c r="AG485" s="140">
        <v>0.52</v>
      </c>
      <c r="AH485" s="44">
        <v>127423.27</v>
      </c>
      <c r="AI485" s="60"/>
      <c r="AJ485" s="140">
        <v>0.42</v>
      </c>
      <c r="AK485" s="140">
        <v>0.21</v>
      </c>
      <c r="AL485" s="140">
        <v>0.17</v>
      </c>
      <c r="AM485" s="44">
        <v>51873.17</v>
      </c>
      <c r="AO485" s="28">
        <v>27.500000000000004</v>
      </c>
      <c r="AP485" s="117">
        <v>8.27</v>
      </c>
      <c r="AQ485" s="117">
        <v>2.79</v>
      </c>
      <c r="AR485" s="44">
        <v>45181.13</v>
      </c>
      <c r="AS485" s="60"/>
      <c r="AT485" s="71">
        <v>0.42</v>
      </c>
      <c r="AU485" s="71">
        <v>0.38</v>
      </c>
      <c r="AV485" s="71">
        <v>0.42</v>
      </c>
      <c r="AW485" s="44">
        <v>86834.3</v>
      </c>
      <c r="AX485" s="60"/>
      <c r="AY485" s="140">
        <v>0.25</v>
      </c>
      <c r="AZ485" s="140">
        <v>0.12</v>
      </c>
      <c r="BA485" s="140">
        <v>0.14000000000000001</v>
      </c>
      <c r="BB485" s="28">
        <v>29947.71</v>
      </c>
      <c r="BC485" s="60"/>
      <c r="BD485" s="140">
        <v>0.85</v>
      </c>
      <c r="BE485" s="140">
        <v>0.42</v>
      </c>
      <c r="BF485" s="140">
        <v>0.52</v>
      </c>
      <c r="BG485" s="44">
        <v>47153.97</v>
      </c>
      <c r="BH485" s="60"/>
      <c r="BI485" s="139">
        <v>0.42</v>
      </c>
      <c r="BJ485" s="139">
        <v>0.21</v>
      </c>
      <c r="BK485" s="139">
        <v>0.17</v>
      </c>
      <c r="BL485" s="44">
        <v>57313.599999999999</v>
      </c>
      <c r="BM485" s="60"/>
      <c r="BN485" s="140">
        <v>0.64</v>
      </c>
      <c r="BO485" s="140">
        <v>0.31</v>
      </c>
      <c r="BP485" s="140">
        <v>0.35</v>
      </c>
      <c r="BQ485" s="139">
        <v>34245.9</v>
      </c>
      <c r="BR485" s="60"/>
      <c r="BS485" s="140">
        <v>0.42</v>
      </c>
      <c r="BT485" s="140">
        <v>0.21</v>
      </c>
      <c r="BU485" s="140">
        <v>0.17</v>
      </c>
      <c r="BV485" s="44">
        <v>86766.399999999994</v>
      </c>
      <c r="BW485" s="60"/>
      <c r="BX485" s="140">
        <v>0.42</v>
      </c>
      <c r="BY485" s="140">
        <v>0.21</v>
      </c>
      <c r="BZ485" s="140">
        <v>0.17</v>
      </c>
      <c r="CA485" s="44">
        <v>74862.399999999994</v>
      </c>
      <c r="CB485" s="60"/>
      <c r="CC485" s="140">
        <v>0.85</v>
      </c>
      <c r="CD485" s="140">
        <v>0.42</v>
      </c>
      <c r="CE485" s="140">
        <v>0.52</v>
      </c>
      <c r="CF485" s="44">
        <v>56583.69</v>
      </c>
      <c r="CG485" s="60"/>
      <c r="CH485" s="28">
        <v>2282007.2600000002</v>
      </c>
      <c r="CI485" s="60"/>
      <c r="CJ485" s="64">
        <v>2236826.1300000004</v>
      </c>
      <c r="CK485" s="124"/>
      <c r="CN485" s="151"/>
    </row>
    <row r="486" spans="1:92" x14ac:dyDescent="0.25">
      <c r="A486" s="116" t="s">
        <v>1103</v>
      </c>
      <c r="B486" s="24" t="s">
        <v>1104</v>
      </c>
      <c r="C486" s="27" t="s">
        <v>1093</v>
      </c>
      <c r="D486" s="27" t="s">
        <v>120</v>
      </c>
      <c r="E486" s="139">
        <v>190.38</v>
      </c>
      <c r="F486" s="68"/>
      <c r="G486" s="139">
        <v>71.819999999999993</v>
      </c>
      <c r="H486" s="139">
        <v>116.30999999999999</v>
      </c>
      <c r="I486" s="139">
        <v>116.30999999999999</v>
      </c>
      <c r="J486" s="68">
        <v>480</v>
      </c>
      <c r="K486" s="139">
        <v>122.72999999999999</v>
      </c>
      <c r="L486" s="139">
        <v>120.47999999999999</v>
      </c>
      <c r="M486" s="139">
        <v>67.649999999999991</v>
      </c>
      <c r="N486" s="139">
        <v>0</v>
      </c>
      <c r="O486" s="60"/>
      <c r="P486" s="132">
        <v>40.974010524637215</v>
      </c>
      <c r="Q486" s="132">
        <v>30.845989475362778</v>
      </c>
      <c r="R486" s="132">
        <v>66.355989475362776</v>
      </c>
      <c r="S486" s="132">
        <v>49.954010524637212</v>
      </c>
      <c r="T486" s="132">
        <v>0</v>
      </c>
      <c r="U486" s="132">
        <v>0</v>
      </c>
      <c r="V486" s="126"/>
      <c r="W486" s="140">
        <v>4.2699999999999996</v>
      </c>
      <c r="X486" s="140">
        <v>5.31</v>
      </c>
      <c r="Y486" s="140">
        <v>0</v>
      </c>
      <c r="Z486" s="139">
        <v>602246.69999999995</v>
      </c>
      <c r="AA486" s="60"/>
      <c r="AB486" s="140">
        <v>1.91</v>
      </c>
      <c r="AC486" s="28">
        <v>120449.34</v>
      </c>
      <c r="AE486" s="140">
        <v>0.61</v>
      </c>
      <c r="AF486" s="140">
        <v>0.33</v>
      </c>
      <c r="AG486" s="140">
        <v>0</v>
      </c>
      <c r="AH486" s="44">
        <v>59093.1</v>
      </c>
      <c r="AI486" s="60"/>
      <c r="AJ486" s="140">
        <v>0.27</v>
      </c>
      <c r="AK486" s="140">
        <v>0.15</v>
      </c>
      <c r="AL486" s="140">
        <v>0</v>
      </c>
      <c r="AM486" s="44">
        <v>26403.3</v>
      </c>
      <c r="AO486" s="28">
        <v>13.099999999999998</v>
      </c>
      <c r="AP486" s="117">
        <v>3.98</v>
      </c>
      <c r="AQ486" s="117">
        <v>1.35</v>
      </c>
      <c r="AR486" s="44">
        <v>21582.47</v>
      </c>
      <c r="AS486" s="60"/>
      <c r="AT486" s="71">
        <v>0.27</v>
      </c>
      <c r="AU486" s="71">
        <v>0.27</v>
      </c>
      <c r="AV486" s="71">
        <v>0</v>
      </c>
      <c r="AW486" s="44">
        <v>36382.5</v>
      </c>
      <c r="AX486" s="60"/>
      <c r="AY486" s="140">
        <v>0.16</v>
      </c>
      <c r="AZ486" s="140">
        <v>0.09</v>
      </c>
      <c r="BA486" s="140">
        <v>0</v>
      </c>
      <c r="BB486" s="28">
        <v>14680.25</v>
      </c>
      <c r="BC486" s="60"/>
      <c r="BD486" s="140">
        <v>0.54</v>
      </c>
      <c r="BE486" s="140">
        <v>0.3</v>
      </c>
      <c r="BF486" s="140">
        <v>0</v>
      </c>
      <c r="BG486" s="44">
        <v>22128.12</v>
      </c>
      <c r="BH486" s="60"/>
      <c r="BI486" s="139">
        <v>0.27</v>
      </c>
      <c r="BJ486" s="139">
        <v>0.15</v>
      </c>
      <c r="BK486" s="139">
        <v>0</v>
      </c>
      <c r="BL486" s="44">
        <v>30089.64</v>
      </c>
      <c r="BM486" s="60"/>
      <c r="BN486" s="140">
        <v>0.4</v>
      </c>
      <c r="BO486" s="140">
        <v>0.22</v>
      </c>
      <c r="BP486" s="140">
        <v>0</v>
      </c>
      <c r="BQ486" s="139">
        <v>16332.66</v>
      </c>
      <c r="BR486" s="60"/>
      <c r="BS486" s="140">
        <v>0.27</v>
      </c>
      <c r="BT486" s="140">
        <v>0.15</v>
      </c>
      <c r="BU486" s="140">
        <v>0</v>
      </c>
      <c r="BV486" s="44">
        <v>45552.36</v>
      </c>
      <c r="BW486" s="60"/>
      <c r="BX486" s="140">
        <v>0.27</v>
      </c>
      <c r="BY486" s="140">
        <v>0.15</v>
      </c>
      <c r="BZ486" s="140">
        <v>0</v>
      </c>
      <c r="CA486" s="44">
        <v>39302.76</v>
      </c>
      <c r="CB486" s="60"/>
      <c r="CC486" s="140">
        <v>0.54</v>
      </c>
      <c r="CD486" s="140">
        <v>0.3</v>
      </c>
      <c r="CE486" s="140">
        <v>0</v>
      </c>
      <c r="CF486" s="44">
        <v>26553.24</v>
      </c>
      <c r="CG486" s="60"/>
      <c r="CH486" s="28">
        <v>1060796.44</v>
      </c>
      <c r="CI486" s="60"/>
      <c r="CJ486" s="64">
        <v>1039213.97</v>
      </c>
      <c r="CK486" s="124"/>
      <c r="CN486" s="151"/>
    </row>
    <row r="487" spans="1:92" x14ac:dyDescent="0.25">
      <c r="A487" s="116" t="s">
        <v>1105</v>
      </c>
      <c r="B487" s="24" t="s">
        <v>1106</v>
      </c>
      <c r="C487" s="27" t="s">
        <v>1093</v>
      </c>
      <c r="D487" s="27" t="s">
        <v>120</v>
      </c>
      <c r="E487" s="139">
        <v>1430.75</v>
      </c>
      <c r="F487" s="68"/>
      <c r="G487" s="139">
        <v>686.5</v>
      </c>
      <c r="H487" s="139">
        <v>729</v>
      </c>
      <c r="I487" s="139">
        <v>729</v>
      </c>
      <c r="J487" s="68">
        <v>481</v>
      </c>
      <c r="K487" s="139">
        <v>1025.25</v>
      </c>
      <c r="L487" s="139">
        <v>1010</v>
      </c>
      <c r="M487" s="139">
        <v>405.5</v>
      </c>
      <c r="N487" s="139">
        <v>0</v>
      </c>
      <c r="O487" s="60"/>
      <c r="P487" s="132">
        <v>552.88590604026842</v>
      </c>
      <c r="Q487" s="132">
        <v>133.61409395973158</v>
      </c>
      <c r="R487" s="132">
        <v>587.11409395973146</v>
      </c>
      <c r="S487" s="132">
        <v>141.88590604026854</v>
      </c>
      <c r="T487" s="132">
        <v>0</v>
      </c>
      <c r="U487" s="132">
        <v>0</v>
      </c>
      <c r="V487" s="126"/>
      <c r="W487" s="140">
        <v>43.53</v>
      </c>
      <c r="X487" s="140">
        <v>35.03</v>
      </c>
      <c r="Y487" s="140">
        <v>0</v>
      </c>
      <c r="Z487" s="139">
        <v>4938674.4000000004</v>
      </c>
      <c r="AA487" s="60"/>
      <c r="AB487" s="140">
        <v>15.71</v>
      </c>
      <c r="AC487" s="28">
        <v>987734.88</v>
      </c>
      <c r="AE487" s="140">
        <v>5.12</v>
      </c>
      <c r="AF487" s="140">
        <v>2.02</v>
      </c>
      <c r="AG487" s="140">
        <v>0</v>
      </c>
      <c r="AH487" s="44">
        <v>448856.1</v>
      </c>
      <c r="AI487" s="60"/>
      <c r="AJ487" s="140">
        <v>2.27</v>
      </c>
      <c r="AK487" s="140">
        <v>0.9</v>
      </c>
      <c r="AL487" s="140">
        <v>0</v>
      </c>
      <c r="AM487" s="44">
        <v>199282.05</v>
      </c>
      <c r="AO487" s="28">
        <v>106.48000000000002</v>
      </c>
      <c r="AP487" s="117">
        <v>43.459999999999994</v>
      </c>
      <c r="AQ487" s="117">
        <v>10.14</v>
      </c>
      <c r="AR487" s="44">
        <v>188628.46</v>
      </c>
      <c r="AS487" s="60"/>
      <c r="AT487" s="71">
        <v>2.27</v>
      </c>
      <c r="AU487" s="71">
        <v>1.62</v>
      </c>
      <c r="AV487" s="71">
        <v>0</v>
      </c>
      <c r="AW487" s="44">
        <v>262088.75</v>
      </c>
      <c r="AX487" s="60"/>
      <c r="AY487" s="140">
        <v>1.36</v>
      </c>
      <c r="AZ487" s="140">
        <v>0.54</v>
      </c>
      <c r="BA487" s="140">
        <v>0</v>
      </c>
      <c r="BB487" s="28">
        <v>111569.9</v>
      </c>
      <c r="BC487" s="60"/>
      <c r="BD487" s="140">
        <v>4.55</v>
      </c>
      <c r="BE487" s="140">
        <v>1.8</v>
      </c>
      <c r="BF487" s="140">
        <v>0</v>
      </c>
      <c r="BG487" s="44">
        <v>167278.04999999999</v>
      </c>
      <c r="BH487" s="60"/>
      <c r="BI487" s="139">
        <v>2.27</v>
      </c>
      <c r="BJ487" s="139">
        <v>0.9</v>
      </c>
      <c r="BK487" s="139">
        <v>0</v>
      </c>
      <c r="BL487" s="44">
        <v>227105.14</v>
      </c>
      <c r="BM487" s="60"/>
      <c r="BN487" s="140">
        <v>3.41</v>
      </c>
      <c r="BO487" s="140">
        <v>1.35</v>
      </c>
      <c r="BP487" s="140">
        <v>0</v>
      </c>
      <c r="BQ487" s="139">
        <v>125392.68</v>
      </c>
      <c r="BR487" s="60"/>
      <c r="BS487" s="140">
        <v>2.27</v>
      </c>
      <c r="BT487" s="140">
        <v>0.9</v>
      </c>
      <c r="BU487" s="140">
        <v>0</v>
      </c>
      <c r="BV487" s="44">
        <v>343811.86</v>
      </c>
      <c r="BW487" s="60"/>
      <c r="BX487" s="140">
        <v>2.27</v>
      </c>
      <c r="BY487" s="140">
        <v>0.9</v>
      </c>
      <c r="BZ487" s="140">
        <v>0</v>
      </c>
      <c r="CA487" s="44">
        <v>296642.26</v>
      </c>
      <c r="CB487" s="60"/>
      <c r="CC487" s="140">
        <v>4.55</v>
      </c>
      <c r="CD487" s="140">
        <v>1.8</v>
      </c>
      <c r="CE487" s="140">
        <v>0</v>
      </c>
      <c r="CF487" s="44">
        <v>200729.85</v>
      </c>
      <c r="CG487" s="60"/>
      <c r="CH487" s="28">
        <v>8497794.3800000008</v>
      </c>
      <c r="CI487" s="60"/>
      <c r="CJ487" s="64">
        <v>8309165.9200000009</v>
      </c>
      <c r="CK487" s="124"/>
      <c r="CN487" s="151"/>
    </row>
    <row r="488" spans="1:92" x14ac:dyDescent="0.25">
      <c r="A488" s="116" t="s">
        <v>1107</v>
      </c>
      <c r="B488" s="24" t="s">
        <v>1108</v>
      </c>
      <c r="C488" s="27" t="s">
        <v>1093</v>
      </c>
      <c r="D488" s="27" t="s">
        <v>120</v>
      </c>
      <c r="E488" s="139">
        <v>208</v>
      </c>
      <c r="F488" s="68"/>
      <c r="G488" s="139">
        <v>81.5</v>
      </c>
      <c r="H488" s="139">
        <v>126</v>
      </c>
      <c r="I488" s="139">
        <v>126</v>
      </c>
      <c r="J488" s="68">
        <v>482</v>
      </c>
      <c r="K488" s="139">
        <v>136.5</v>
      </c>
      <c r="L488" s="139">
        <v>136</v>
      </c>
      <c r="M488" s="139">
        <v>71.5</v>
      </c>
      <c r="N488" s="139">
        <v>0</v>
      </c>
      <c r="O488" s="60"/>
      <c r="P488" s="132">
        <v>20.816867469879519</v>
      </c>
      <c r="Q488" s="132">
        <v>60.683132530120481</v>
      </c>
      <c r="R488" s="132">
        <v>32.183132530120481</v>
      </c>
      <c r="S488" s="132">
        <v>93.816867469879526</v>
      </c>
      <c r="T488" s="132">
        <v>0</v>
      </c>
      <c r="U488" s="132">
        <v>0</v>
      </c>
      <c r="V488" s="126"/>
      <c r="W488" s="140">
        <v>4.42</v>
      </c>
      <c r="X488" s="140">
        <v>5.36</v>
      </c>
      <c r="Y488" s="140">
        <v>0</v>
      </c>
      <c r="Z488" s="139">
        <v>614819.69999999995</v>
      </c>
      <c r="AA488" s="60"/>
      <c r="AB488" s="140">
        <v>1.95</v>
      </c>
      <c r="AC488" s="28">
        <v>122963.94</v>
      </c>
      <c r="AE488" s="140">
        <v>0.68</v>
      </c>
      <c r="AF488" s="140">
        <v>0.35</v>
      </c>
      <c r="AG488" s="140">
        <v>0</v>
      </c>
      <c r="AH488" s="44">
        <v>64750.95</v>
      </c>
      <c r="AI488" s="60"/>
      <c r="AJ488" s="140">
        <v>0.3</v>
      </c>
      <c r="AK488" s="140">
        <v>0.15</v>
      </c>
      <c r="AL488" s="140">
        <v>0</v>
      </c>
      <c r="AM488" s="44">
        <v>28289.25</v>
      </c>
      <c r="AO488" s="28">
        <v>13.48</v>
      </c>
      <c r="AP488" s="117">
        <v>2.77</v>
      </c>
      <c r="AQ488" s="117">
        <v>1.47</v>
      </c>
      <c r="AR488" s="44">
        <v>20624.5</v>
      </c>
      <c r="AS488" s="60"/>
      <c r="AT488" s="71">
        <v>0.3</v>
      </c>
      <c r="AU488" s="71">
        <v>0.28000000000000003</v>
      </c>
      <c r="AV488" s="71">
        <v>0</v>
      </c>
      <c r="AW488" s="44">
        <v>39077.5</v>
      </c>
      <c r="AX488" s="60"/>
      <c r="AY488" s="140">
        <v>0.18</v>
      </c>
      <c r="AZ488" s="140">
        <v>0.09</v>
      </c>
      <c r="BA488" s="140">
        <v>0</v>
      </c>
      <c r="BB488" s="28">
        <v>15854.67</v>
      </c>
      <c r="BC488" s="60"/>
      <c r="BD488" s="140">
        <v>0.6</v>
      </c>
      <c r="BE488" s="140">
        <v>0.31</v>
      </c>
      <c r="BF488" s="140">
        <v>0</v>
      </c>
      <c r="BG488" s="44">
        <v>23972.13</v>
      </c>
      <c r="BH488" s="60"/>
      <c r="BI488" s="139">
        <v>0.3</v>
      </c>
      <c r="BJ488" s="139">
        <v>0.15</v>
      </c>
      <c r="BK488" s="139">
        <v>0</v>
      </c>
      <c r="BL488" s="44">
        <v>32238.9</v>
      </c>
      <c r="BM488" s="60"/>
      <c r="BN488" s="140">
        <v>0.45</v>
      </c>
      <c r="BO488" s="140">
        <v>0.23</v>
      </c>
      <c r="BP488" s="140">
        <v>0</v>
      </c>
      <c r="BQ488" s="139">
        <v>17913.240000000002</v>
      </c>
      <c r="BR488" s="60"/>
      <c r="BS488" s="140">
        <v>0.3</v>
      </c>
      <c r="BT488" s="140">
        <v>0.15</v>
      </c>
      <c r="BU488" s="140">
        <v>0</v>
      </c>
      <c r="BV488" s="44">
        <v>48806.1</v>
      </c>
      <c r="BW488" s="60"/>
      <c r="BX488" s="140">
        <v>0.3</v>
      </c>
      <c r="BY488" s="140">
        <v>0.15</v>
      </c>
      <c r="BZ488" s="140">
        <v>0</v>
      </c>
      <c r="CA488" s="44">
        <v>42110.1</v>
      </c>
      <c r="CB488" s="60"/>
      <c r="CC488" s="140">
        <v>0.6</v>
      </c>
      <c r="CD488" s="140">
        <v>0.31</v>
      </c>
      <c r="CE488" s="140">
        <v>0</v>
      </c>
      <c r="CF488" s="44">
        <v>28766.01</v>
      </c>
      <c r="CG488" s="60"/>
      <c r="CH488" s="28">
        <v>1100186.99</v>
      </c>
      <c r="CI488" s="60"/>
      <c r="CJ488" s="64">
        <v>1079562.49</v>
      </c>
      <c r="CK488" s="124"/>
      <c r="CN488" s="151"/>
    </row>
    <row r="489" spans="1:92" x14ac:dyDescent="0.25">
      <c r="A489" s="116" t="s">
        <v>1109</v>
      </c>
      <c r="B489" s="24" t="s">
        <v>1110</v>
      </c>
      <c r="C489" s="27" t="s">
        <v>1093</v>
      </c>
      <c r="D489" s="27" t="s">
        <v>120</v>
      </c>
      <c r="E489" s="139">
        <v>603.37</v>
      </c>
      <c r="F489" s="68"/>
      <c r="G489" s="139">
        <v>284.14999999999998</v>
      </c>
      <c r="H489" s="139">
        <v>313.64</v>
      </c>
      <c r="I489" s="139">
        <v>313.64</v>
      </c>
      <c r="J489" s="68">
        <v>483</v>
      </c>
      <c r="K489" s="139">
        <v>423.89</v>
      </c>
      <c r="L489" s="139">
        <v>418.30999999999995</v>
      </c>
      <c r="M489" s="139">
        <v>179.48</v>
      </c>
      <c r="N489" s="139">
        <v>0</v>
      </c>
      <c r="O489" s="60"/>
      <c r="P489" s="132">
        <v>133.09356128406296</v>
      </c>
      <c r="Q489" s="132">
        <v>151.05643871593702</v>
      </c>
      <c r="R489" s="132">
        <v>146.90643871593704</v>
      </c>
      <c r="S489" s="132">
        <v>166.73356128406294</v>
      </c>
      <c r="T489" s="132">
        <v>0</v>
      </c>
      <c r="U489" s="132">
        <v>0</v>
      </c>
      <c r="V489" s="126"/>
      <c r="W489" s="140">
        <v>16.420000000000002</v>
      </c>
      <c r="X489" s="140">
        <v>14.01</v>
      </c>
      <c r="Y489" s="140">
        <v>0</v>
      </c>
      <c r="Z489" s="139">
        <v>1912981.95</v>
      </c>
      <c r="AA489" s="60"/>
      <c r="AB489" s="140">
        <v>6.08</v>
      </c>
      <c r="AC489" s="28">
        <v>382596.39</v>
      </c>
      <c r="AE489" s="140">
        <v>2.11</v>
      </c>
      <c r="AF489" s="140">
        <v>0.89</v>
      </c>
      <c r="AG489" s="140">
        <v>0</v>
      </c>
      <c r="AH489" s="44">
        <v>188595</v>
      </c>
      <c r="AI489" s="60"/>
      <c r="AJ489" s="140">
        <v>0.94</v>
      </c>
      <c r="AK489" s="140">
        <v>0.39</v>
      </c>
      <c r="AL489" s="140">
        <v>0</v>
      </c>
      <c r="AM489" s="44">
        <v>83610.45</v>
      </c>
      <c r="AO489" s="28">
        <v>41.629999999999995</v>
      </c>
      <c r="AP489" s="117">
        <v>14.12</v>
      </c>
      <c r="AQ489" s="117">
        <v>4.2699999999999996</v>
      </c>
      <c r="AR489" s="44">
        <v>70379.53</v>
      </c>
      <c r="AS489" s="60"/>
      <c r="AT489" s="71">
        <v>0.94</v>
      </c>
      <c r="AU489" s="71">
        <v>0.71</v>
      </c>
      <c r="AV489" s="71">
        <v>0</v>
      </c>
      <c r="AW489" s="44">
        <v>111168.75</v>
      </c>
      <c r="AX489" s="60"/>
      <c r="AY489" s="140">
        <v>0.56000000000000005</v>
      </c>
      <c r="AZ489" s="140">
        <v>0.23</v>
      </c>
      <c r="BA489" s="140">
        <v>0</v>
      </c>
      <c r="BB489" s="28">
        <v>46389.59</v>
      </c>
      <c r="BC489" s="60"/>
      <c r="BD489" s="140">
        <v>1.88</v>
      </c>
      <c r="BE489" s="140">
        <v>0.79</v>
      </c>
      <c r="BF489" s="140">
        <v>0</v>
      </c>
      <c r="BG489" s="44">
        <v>70335.81</v>
      </c>
      <c r="BH489" s="60"/>
      <c r="BI489" s="139">
        <v>0.94</v>
      </c>
      <c r="BJ489" s="139">
        <v>0.39</v>
      </c>
      <c r="BK489" s="139">
        <v>0</v>
      </c>
      <c r="BL489" s="44">
        <v>95283.86</v>
      </c>
      <c r="BM489" s="60"/>
      <c r="BN489" s="140">
        <v>1.41</v>
      </c>
      <c r="BO489" s="140">
        <v>0.59</v>
      </c>
      <c r="BP489" s="140">
        <v>0</v>
      </c>
      <c r="BQ489" s="139">
        <v>52686</v>
      </c>
      <c r="BR489" s="60"/>
      <c r="BS489" s="140">
        <v>0.94</v>
      </c>
      <c r="BT489" s="140">
        <v>0.39</v>
      </c>
      <c r="BU489" s="140">
        <v>0</v>
      </c>
      <c r="BV489" s="44">
        <v>144249.14000000001</v>
      </c>
      <c r="BW489" s="60"/>
      <c r="BX489" s="140">
        <v>0.94</v>
      </c>
      <c r="BY489" s="140">
        <v>0.39</v>
      </c>
      <c r="BZ489" s="140">
        <v>0</v>
      </c>
      <c r="CA489" s="44">
        <v>124458.74</v>
      </c>
      <c r="CB489" s="60"/>
      <c r="CC489" s="140">
        <v>1.88</v>
      </c>
      <c r="CD489" s="140">
        <v>0.79</v>
      </c>
      <c r="CE489" s="140">
        <v>0</v>
      </c>
      <c r="CF489" s="44">
        <v>84401.37</v>
      </c>
      <c r="CG489" s="60"/>
      <c r="CH489" s="28">
        <v>3367136.58</v>
      </c>
      <c r="CI489" s="60"/>
      <c r="CJ489" s="64">
        <v>3296757.0500000003</v>
      </c>
      <c r="CK489" s="124"/>
      <c r="CN489" s="151"/>
    </row>
    <row r="490" spans="1:92" x14ac:dyDescent="0.25">
      <c r="A490" s="116" t="s">
        <v>1111</v>
      </c>
      <c r="B490" s="24" t="s">
        <v>1112</v>
      </c>
      <c r="C490" s="27" t="s">
        <v>1093</v>
      </c>
      <c r="D490" s="27" t="s">
        <v>131</v>
      </c>
      <c r="E490" s="139">
        <v>1003.65</v>
      </c>
      <c r="F490" s="68"/>
      <c r="G490" s="139">
        <v>0</v>
      </c>
      <c r="H490" s="139">
        <v>0</v>
      </c>
      <c r="I490" s="139">
        <v>1003.6499999999999</v>
      </c>
      <c r="J490" s="68">
        <v>484</v>
      </c>
      <c r="K490" s="139">
        <v>0</v>
      </c>
      <c r="L490" s="139">
        <v>0</v>
      </c>
      <c r="M490" s="139">
        <v>0</v>
      </c>
      <c r="N490" s="139">
        <v>1003.6499999999999</v>
      </c>
      <c r="O490" s="60"/>
      <c r="P490" s="132">
        <v>0</v>
      </c>
      <c r="Q490" s="132">
        <v>0</v>
      </c>
      <c r="R490" s="132">
        <v>0</v>
      </c>
      <c r="S490" s="132">
        <v>0</v>
      </c>
      <c r="T490" s="132">
        <v>548</v>
      </c>
      <c r="U490" s="132">
        <v>455.64999999999986</v>
      </c>
      <c r="V490" s="126"/>
      <c r="W490" s="140">
        <v>0</v>
      </c>
      <c r="X490" s="140">
        <v>0</v>
      </c>
      <c r="Y490" s="140">
        <v>45.62</v>
      </c>
      <c r="Z490" s="139">
        <v>3292212.92</v>
      </c>
      <c r="AA490" s="60"/>
      <c r="AB490" s="140">
        <v>15.2</v>
      </c>
      <c r="AC490" s="28">
        <v>1097294.56</v>
      </c>
      <c r="AE490" s="140">
        <v>0</v>
      </c>
      <c r="AF490" s="140">
        <v>0</v>
      </c>
      <c r="AG490" s="140">
        <v>5.01</v>
      </c>
      <c r="AH490" s="44">
        <v>361551.66</v>
      </c>
      <c r="AI490" s="60"/>
      <c r="AJ490" s="140">
        <v>0</v>
      </c>
      <c r="AK490" s="140">
        <v>0</v>
      </c>
      <c r="AL490" s="140">
        <v>1.67</v>
      </c>
      <c r="AM490" s="44">
        <v>120517.22</v>
      </c>
      <c r="AO490" s="28">
        <v>68.83</v>
      </c>
      <c r="AP490" s="117">
        <v>21.86</v>
      </c>
      <c r="AQ490" s="117">
        <v>7.11</v>
      </c>
      <c r="AR490" s="44">
        <v>114568.44</v>
      </c>
      <c r="AS490" s="60"/>
      <c r="AT490" s="71">
        <v>0</v>
      </c>
      <c r="AU490" s="71">
        <v>0</v>
      </c>
      <c r="AV490" s="71">
        <v>4.01</v>
      </c>
      <c r="AW490" s="44">
        <v>314444.15000000002</v>
      </c>
      <c r="AX490" s="60"/>
      <c r="AY490" s="140">
        <v>0</v>
      </c>
      <c r="AZ490" s="140">
        <v>0</v>
      </c>
      <c r="BA490" s="140">
        <v>1.33</v>
      </c>
      <c r="BB490" s="28">
        <v>78098.929999999993</v>
      </c>
      <c r="BC490" s="60"/>
      <c r="BD490" s="140">
        <v>0</v>
      </c>
      <c r="BE490" s="140">
        <v>0</v>
      </c>
      <c r="BF490" s="140">
        <v>5.01</v>
      </c>
      <c r="BG490" s="44">
        <v>131978.43</v>
      </c>
      <c r="BH490" s="60"/>
      <c r="BI490" s="139">
        <v>0</v>
      </c>
      <c r="BJ490" s="139">
        <v>0</v>
      </c>
      <c r="BK490" s="139">
        <v>1.67</v>
      </c>
      <c r="BL490" s="44">
        <v>119642.14</v>
      </c>
      <c r="BM490" s="60"/>
      <c r="BN490" s="140">
        <v>0</v>
      </c>
      <c r="BO490" s="140">
        <v>0</v>
      </c>
      <c r="BP490" s="140">
        <v>3.34</v>
      </c>
      <c r="BQ490" s="139">
        <v>87985.62</v>
      </c>
      <c r="BR490" s="60"/>
      <c r="BS490" s="140">
        <v>0</v>
      </c>
      <c r="BT490" s="140">
        <v>0</v>
      </c>
      <c r="BU490" s="140">
        <v>1.67</v>
      </c>
      <c r="BV490" s="44">
        <v>181124.86</v>
      </c>
      <c r="BW490" s="60"/>
      <c r="BX490" s="140">
        <v>0</v>
      </c>
      <c r="BY490" s="140">
        <v>0</v>
      </c>
      <c r="BZ490" s="140">
        <v>1.67</v>
      </c>
      <c r="CA490" s="44">
        <v>156275.26</v>
      </c>
      <c r="CB490" s="60"/>
      <c r="CC490" s="140">
        <v>0</v>
      </c>
      <c r="CD490" s="140">
        <v>0</v>
      </c>
      <c r="CE490" s="140">
        <v>5.01</v>
      </c>
      <c r="CF490" s="44">
        <v>158371.10999999999</v>
      </c>
      <c r="CG490" s="60"/>
      <c r="CH490" s="28">
        <v>6214065.2999999998</v>
      </c>
      <c r="CI490" s="60"/>
      <c r="CJ490" s="64">
        <v>6099496.8599999994</v>
      </c>
      <c r="CK490" s="124"/>
      <c r="CN490" s="151"/>
    </row>
    <row r="491" spans="1:92" x14ac:dyDescent="0.25">
      <c r="A491" s="116" t="s">
        <v>1113</v>
      </c>
      <c r="B491" s="24" t="s">
        <v>1114</v>
      </c>
      <c r="C491" s="27" t="s">
        <v>1093</v>
      </c>
      <c r="D491" s="27" t="s">
        <v>12</v>
      </c>
      <c r="E491" s="139">
        <v>915.11</v>
      </c>
      <c r="F491" s="68"/>
      <c r="G491" s="139">
        <v>265.32</v>
      </c>
      <c r="H491" s="139">
        <v>340.14</v>
      </c>
      <c r="I491" s="139">
        <v>645.95999999999992</v>
      </c>
      <c r="J491" s="68">
        <v>485</v>
      </c>
      <c r="K491" s="139">
        <v>398.46999999999991</v>
      </c>
      <c r="L491" s="139">
        <v>394.64</v>
      </c>
      <c r="M491" s="139">
        <v>210.82</v>
      </c>
      <c r="N491" s="139">
        <v>305.82</v>
      </c>
      <c r="O491" s="60"/>
      <c r="P491" s="132">
        <v>125.77719252041085</v>
      </c>
      <c r="Q491" s="132">
        <v>139.54280747958916</v>
      </c>
      <c r="R491" s="132">
        <v>161.24624703713457</v>
      </c>
      <c r="S491" s="132">
        <v>178.89375296286542</v>
      </c>
      <c r="T491" s="132">
        <v>144.97656044245457</v>
      </c>
      <c r="U491" s="132">
        <v>160.84343955754542</v>
      </c>
      <c r="V491" s="126"/>
      <c r="W491" s="140">
        <v>15.36</v>
      </c>
      <c r="X491" s="140">
        <v>15.21</v>
      </c>
      <c r="Y491" s="140">
        <v>13.68</v>
      </c>
      <c r="Z491" s="139">
        <v>2909013.93</v>
      </c>
      <c r="AA491" s="60"/>
      <c r="AB491" s="140">
        <v>10.67</v>
      </c>
      <c r="AC491" s="28">
        <v>713400.66</v>
      </c>
      <c r="AE491" s="140">
        <v>1.99</v>
      </c>
      <c r="AF491" s="140">
        <v>1.05</v>
      </c>
      <c r="AG491" s="140">
        <v>1.52</v>
      </c>
      <c r="AH491" s="44">
        <v>300801.91999999998</v>
      </c>
      <c r="AI491" s="60"/>
      <c r="AJ491" s="140">
        <v>0.88</v>
      </c>
      <c r="AK491" s="140">
        <v>0.46</v>
      </c>
      <c r="AL491" s="140">
        <v>0.5</v>
      </c>
      <c r="AM491" s="44">
        <v>120322.1</v>
      </c>
      <c r="AO491" s="28">
        <v>62.530000000000008</v>
      </c>
      <c r="AP491" s="117">
        <v>18.730000000000004</v>
      </c>
      <c r="AQ491" s="117">
        <v>6.49</v>
      </c>
      <c r="AR491" s="44">
        <v>102713.93</v>
      </c>
      <c r="AS491" s="60"/>
      <c r="AT491" s="71">
        <v>0.88</v>
      </c>
      <c r="AU491" s="71">
        <v>0.84</v>
      </c>
      <c r="AV491" s="71">
        <v>1.22</v>
      </c>
      <c r="AW491" s="44">
        <v>211551.3</v>
      </c>
      <c r="AX491" s="60"/>
      <c r="AY491" s="140">
        <v>0.53</v>
      </c>
      <c r="AZ491" s="140">
        <v>0.28000000000000003</v>
      </c>
      <c r="BA491" s="140">
        <v>0.4</v>
      </c>
      <c r="BB491" s="28">
        <v>71052.41</v>
      </c>
      <c r="BC491" s="60"/>
      <c r="BD491" s="140">
        <v>1.77</v>
      </c>
      <c r="BE491" s="140">
        <v>0.93</v>
      </c>
      <c r="BF491" s="140">
        <v>1.52</v>
      </c>
      <c r="BG491" s="44">
        <v>111167.46</v>
      </c>
      <c r="BH491" s="60"/>
      <c r="BI491" s="139">
        <v>0.88</v>
      </c>
      <c r="BJ491" s="139">
        <v>0.46</v>
      </c>
      <c r="BK491" s="139">
        <v>0.5</v>
      </c>
      <c r="BL491" s="44">
        <v>131821.28</v>
      </c>
      <c r="BM491" s="60"/>
      <c r="BN491" s="140">
        <v>1.32</v>
      </c>
      <c r="BO491" s="140">
        <v>0.7</v>
      </c>
      <c r="BP491" s="140">
        <v>1.01</v>
      </c>
      <c r="BQ491" s="139">
        <v>79819.289999999994</v>
      </c>
      <c r="BR491" s="60"/>
      <c r="BS491" s="140">
        <v>0.88</v>
      </c>
      <c r="BT491" s="140">
        <v>0.46</v>
      </c>
      <c r="BU491" s="140">
        <v>0.5</v>
      </c>
      <c r="BV491" s="44">
        <v>199562.72</v>
      </c>
      <c r="BW491" s="60"/>
      <c r="BX491" s="140">
        <v>0.88</v>
      </c>
      <c r="BY491" s="140">
        <v>0.46</v>
      </c>
      <c r="BZ491" s="140">
        <v>0.5</v>
      </c>
      <c r="CA491" s="44">
        <v>172183.52</v>
      </c>
      <c r="CB491" s="60"/>
      <c r="CC491" s="140">
        <v>1.77</v>
      </c>
      <c r="CD491" s="140">
        <v>0.93</v>
      </c>
      <c r="CE491" s="140">
        <v>1.52</v>
      </c>
      <c r="CF491" s="44">
        <v>133398.42000000001</v>
      </c>
      <c r="CG491" s="60"/>
      <c r="CH491" s="28">
        <v>5256808.9400000004</v>
      </c>
      <c r="CI491" s="60"/>
      <c r="CJ491" s="64">
        <v>5154095.0100000007</v>
      </c>
      <c r="CK491" s="124"/>
      <c r="CN491" s="151"/>
    </row>
    <row r="492" spans="1:92" x14ac:dyDescent="0.25">
      <c r="A492" s="116" t="s">
        <v>1115</v>
      </c>
      <c r="B492" s="24" t="s">
        <v>1116</v>
      </c>
      <c r="C492" s="27" t="s">
        <v>1093</v>
      </c>
      <c r="D492" s="27" t="s">
        <v>12</v>
      </c>
      <c r="E492" s="139">
        <v>1963.29</v>
      </c>
      <c r="F492" s="68"/>
      <c r="G492" s="139">
        <v>592.49</v>
      </c>
      <c r="H492" s="139">
        <v>748.98</v>
      </c>
      <c r="I492" s="139">
        <v>1354.8</v>
      </c>
      <c r="J492" s="68">
        <v>486</v>
      </c>
      <c r="K492" s="139">
        <v>916.15</v>
      </c>
      <c r="L492" s="139">
        <v>900.15</v>
      </c>
      <c r="M492" s="139">
        <v>441.32000000000005</v>
      </c>
      <c r="N492" s="139">
        <v>605.82000000000005</v>
      </c>
      <c r="O492" s="60"/>
      <c r="P492" s="132">
        <v>396.86049930929653</v>
      </c>
      <c r="Q492" s="132">
        <v>195.62950069070348</v>
      </c>
      <c r="R492" s="132">
        <v>501.68032671045404</v>
      </c>
      <c r="S492" s="132">
        <v>247.29967328954598</v>
      </c>
      <c r="T492" s="132">
        <v>405.78917398024953</v>
      </c>
      <c r="U492" s="132">
        <v>200.03082601975052</v>
      </c>
      <c r="V492" s="126"/>
      <c r="W492" s="140">
        <v>36.229999999999997</v>
      </c>
      <c r="X492" s="140">
        <v>34.97</v>
      </c>
      <c r="Y492" s="140">
        <v>28.29</v>
      </c>
      <c r="Z492" s="139">
        <v>6517564.1399999997</v>
      </c>
      <c r="AA492" s="60"/>
      <c r="AB492" s="140">
        <v>23.66</v>
      </c>
      <c r="AC492" s="28">
        <v>1575654.92</v>
      </c>
      <c r="AE492" s="140">
        <v>4.58</v>
      </c>
      <c r="AF492" s="140">
        <v>2.2000000000000002</v>
      </c>
      <c r="AG492" s="140">
        <v>3.02</v>
      </c>
      <c r="AH492" s="44">
        <v>644166.02</v>
      </c>
      <c r="AI492" s="60"/>
      <c r="AJ492" s="140">
        <v>2.0299999999999998</v>
      </c>
      <c r="AK492" s="140">
        <v>0.98</v>
      </c>
      <c r="AL492" s="140">
        <v>1</v>
      </c>
      <c r="AM492" s="44">
        <v>261389.65</v>
      </c>
      <c r="AO492" s="28">
        <v>139.56</v>
      </c>
      <c r="AP492" s="117">
        <v>47.7</v>
      </c>
      <c r="AQ492" s="117">
        <v>13.92</v>
      </c>
      <c r="AR492" s="44">
        <v>236192.7</v>
      </c>
      <c r="AS492" s="60"/>
      <c r="AT492" s="71">
        <v>2.0299999999999998</v>
      </c>
      <c r="AU492" s="71">
        <v>1.76</v>
      </c>
      <c r="AV492" s="71">
        <v>2.42</v>
      </c>
      <c r="AW492" s="44">
        <v>445115.55</v>
      </c>
      <c r="AX492" s="60"/>
      <c r="AY492" s="140">
        <v>1.22</v>
      </c>
      <c r="AZ492" s="140">
        <v>0.57999999999999996</v>
      </c>
      <c r="BA492" s="140">
        <v>0.8</v>
      </c>
      <c r="BB492" s="28">
        <v>152674.6</v>
      </c>
      <c r="BC492" s="60"/>
      <c r="BD492" s="140">
        <v>4.07</v>
      </c>
      <c r="BE492" s="140">
        <v>1.96</v>
      </c>
      <c r="BF492" s="140">
        <v>3.02</v>
      </c>
      <c r="BG492" s="44">
        <v>238404.15</v>
      </c>
      <c r="BH492" s="60"/>
      <c r="BI492" s="139">
        <v>2.0299999999999998</v>
      </c>
      <c r="BJ492" s="139">
        <v>0.98</v>
      </c>
      <c r="BK492" s="139">
        <v>1</v>
      </c>
      <c r="BL492" s="44">
        <v>287284.42</v>
      </c>
      <c r="BM492" s="60"/>
      <c r="BN492" s="140">
        <v>3.05</v>
      </c>
      <c r="BO492" s="140">
        <v>1.47</v>
      </c>
      <c r="BP492" s="140">
        <v>2.0099999999999998</v>
      </c>
      <c r="BQ492" s="139">
        <v>172019.79</v>
      </c>
      <c r="BR492" s="60"/>
      <c r="BS492" s="140">
        <v>2.0299999999999998</v>
      </c>
      <c r="BT492" s="140">
        <v>0.98</v>
      </c>
      <c r="BU492" s="140">
        <v>1</v>
      </c>
      <c r="BV492" s="44">
        <v>434916.58</v>
      </c>
      <c r="BW492" s="60"/>
      <c r="BX492" s="140">
        <v>2.0299999999999998</v>
      </c>
      <c r="BY492" s="140">
        <v>0.98</v>
      </c>
      <c r="BZ492" s="140">
        <v>1</v>
      </c>
      <c r="CA492" s="44">
        <v>375247.78</v>
      </c>
      <c r="CB492" s="60"/>
      <c r="CC492" s="140">
        <v>4.07</v>
      </c>
      <c r="CD492" s="140">
        <v>1.96</v>
      </c>
      <c r="CE492" s="140">
        <v>3.02</v>
      </c>
      <c r="CF492" s="44">
        <v>286079.55</v>
      </c>
      <c r="CG492" s="60"/>
      <c r="CH492" s="28">
        <v>11626709.85</v>
      </c>
      <c r="CI492" s="60"/>
      <c r="CJ492" s="64">
        <v>11390517.15</v>
      </c>
      <c r="CK492" s="124"/>
      <c r="CN492" s="151"/>
    </row>
    <row r="493" spans="1:92" x14ac:dyDescent="0.25">
      <c r="A493" s="116" t="s">
        <v>1117</v>
      </c>
      <c r="B493" s="24" t="s">
        <v>1118</v>
      </c>
      <c r="C493" s="27" t="s">
        <v>1093</v>
      </c>
      <c r="D493" s="27" t="s">
        <v>12</v>
      </c>
      <c r="E493" s="139">
        <v>398.36</v>
      </c>
      <c r="F493" s="68"/>
      <c r="G493" s="139">
        <v>108.33</v>
      </c>
      <c r="H493" s="139">
        <v>160.47999999999999</v>
      </c>
      <c r="I493" s="139">
        <v>287.12</v>
      </c>
      <c r="J493" s="68">
        <v>487</v>
      </c>
      <c r="K493" s="139">
        <v>178.05999999999997</v>
      </c>
      <c r="L493" s="139">
        <v>175.15</v>
      </c>
      <c r="M493" s="139">
        <v>93.66</v>
      </c>
      <c r="N493" s="139">
        <v>126.63999999999999</v>
      </c>
      <c r="O493" s="60"/>
      <c r="P493" s="132">
        <v>59.44521431280819</v>
      </c>
      <c r="Q493" s="132">
        <v>48.884785687191808</v>
      </c>
      <c r="R493" s="132">
        <v>88.062106460993803</v>
      </c>
      <c r="S493" s="132">
        <v>72.417893539006187</v>
      </c>
      <c r="T493" s="132">
        <v>69.492679226197993</v>
      </c>
      <c r="U493" s="132">
        <v>57.147320773801994</v>
      </c>
      <c r="V493" s="126"/>
      <c r="W493" s="140">
        <v>6.4</v>
      </c>
      <c r="X493" s="140">
        <v>7.29</v>
      </c>
      <c r="Y493" s="140">
        <v>5.76</v>
      </c>
      <c r="Z493" s="139">
        <v>1276298.01</v>
      </c>
      <c r="AA493" s="60"/>
      <c r="AB493" s="140">
        <v>4.6500000000000004</v>
      </c>
      <c r="AC493" s="28">
        <v>310669.23</v>
      </c>
      <c r="AE493" s="140">
        <v>0.89</v>
      </c>
      <c r="AF493" s="140">
        <v>0.46</v>
      </c>
      <c r="AG493" s="140">
        <v>0.63</v>
      </c>
      <c r="AH493" s="44">
        <v>130332.33</v>
      </c>
      <c r="AI493" s="60"/>
      <c r="AJ493" s="140">
        <v>0.39</v>
      </c>
      <c r="AK493" s="140">
        <v>0.2</v>
      </c>
      <c r="AL493" s="140">
        <v>0.21</v>
      </c>
      <c r="AM493" s="44">
        <v>52245.21</v>
      </c>
      <c r="AO493" s="28">
        <v>27.390000000000004</v>
      </c>
      <c r="AP493" s="117">
        <v>8.15</v>
      </c>
      <c r="AQ493" s="117">
        <v>2.82</v>
      </c>
      <c r="AR493" s="44">
        <v>44914.080000000002</v>
      </c>
      <c r="AS493" s="60"/>
      <c r="AT493" s="71">
        <v>0.39</v>
      </c>
      <c r="AU493" s="71">
        <v>0.37</v>
      </c>
      <c r="AV493" s="71">
        <v>0.5</v>
      </c>
      <c r="AW493" s="44">
        <v>90412.5</v>
      </c>
      <c r="AX493" s="60"/>
      <c r="AY493" s="140">
        <v>0.23</v>
      </c>
      <c r="AZ493" s="140">
        <v>0.12</v>
      </c>
      <c r="BA493" s="140">
        <v>0.16</v>
      </c>
      <c r="BB493" s="28">
        <v>29947.71</v>
      </c>
      <c r="BC493" s="60"/>
      <c r="BD493" s="140">
        <v>0.79</v>
      </c>
      <c r="BE493" s="140">
        <v>0.41</v>
      </c>
      <c r="BF493" s="140">
        <v>0.63</v>
      </c>
      <c r="BG493" s="44">
        <v>48207.69</v>
      </c>
      <c r="BH493" s="60"/>
      <c r="BI493" s="139">
        <v>0.39</v>
      </c>
      <c r="BJ493" s="139">
        <v>0.2</v>
      </c>
      <c r="BK493" s="139">
        <v>0.21</v>
      </c>
      <c r="BL493" s="44">
        <v>57313.599999999999</v>
      </c>
      <c r="BM493" s="60"/>
      <c r="BN493" s="140">
        <v>0.59</v>
      </c>
      <c r="BO493" s="140">
        <v>0.31</v>
      </c>
      <c r="BP493" s="140">
        <v>0.42</v>
      </c>
      <c r="BQ493" s="139">
        <v>34772.76</v>
      </c>
      <c r="BR493" s="60"/>
      <c r="BS493" s="140">
        <v>0.39</v>
      </c>
      <c r="BT493" s="140">
        <v>0.2</v>
      </c>
      <c r="BU493" s="140">
        <v>0.21</v>
      </c>
      <c r="BV493" s="44">
        <v>86766.399999999994</v>
      </c>
      <c r="BW493" s="60"/>
      <c r="BX493" s="140">
        <v>0.39</v>
      </c>
      <c r="BY493" s="140">
        <v>0.2</v>
      </c>
      <c r="BZ493" s="140">
        <v>0.21</v>
      </c>
      <c r="CA493" s="44">
        <v>74862.399999999994</v>
      </c>
      <c r="CB493" s="60"/>
      <c r="CC493" s="140">
        <v>0.79</v>
      </c>
      <c r="CD493" s="140">
        <v>0.41</v>
      </c>
      <c r="CE493" s="140">
        <v>0.63</v>
      </c>
      <c r="CF493" s="44">
        <v>57848.13</v>
      </c>
      <c r="CG493" s="60"/>
      <c r="CH493" s="28">
        <v>2294590.0499999998</v>
      </c>
      <c r="CI493" s="60"/>
      <c r="CJ493" s="64">
        <v>2249675.9699999997</v>
      </c>
      <c r="CK493" s="124"/>
      <c r="CN493" s="151"/>
    </row>
    <row r="494" spans="1:92" x14ac:dyDescent="0.25">
      <c r="A494" s="116" t="s">
        <v>1119</v>
      </c>
      <c r="B494" s="24" t="s">
        <v>1120</v>
      </c>
      <c r="C494" s="27" t="s">
        <v>1121</v>
      </c>
      <c r="D494" s="27" t="s">
        <v>120</v>
      </c>
      <c r="E494" s="139">
        <v>100.38</v>
      </c>
      <c r="F494" s="68"/>
      <c r="G494" s="139">
        <v>38.150000000000006</v>
      </c>
      <c r="H494" s="139">
        <v>61.480000000000004</v>
      </c>
      <c r="I494" s="139">
        <v>61.480000000000004</v>
      </c>
      <c r="J494" s="68">
        <v>488</v>
      </c>
      <c r="K494" s="139">
        <v>61.06</v>
      </c>
      <c r="L494" s="139">
        <v>60.31</v>
      </c>
      <c r="M494" s="139">
        <v>39.32</v>
      </c>
      <c r="N494" s="139">
        <v>0</v>
      </c>
      <c r="O494" s="60"/>
      <c r="P494" s="132">
        <v>22.592090735722174</v>
      </c>
      <c r="Q494" s="132">
        <v>15.557909264277832</v>
      </c>
      <c r="R494" s="132">
        <v>36.407909264277826</v>
      </c>
      <c r="S494" s="132">
        <v>25.072090735722178</v>
      </c>
      <c r="T494" s="132">
        <v>0</v>
      </c>
      <c r="U494" s="132">
        <v>0</v>
      </c>
      <c r="V494" s="126"/>
      <c r="W494" s="140">
        <v>2.2799999999999998</v>
      </c>
      <c r="X494" s="140">
        <v>2.82</v>
      </c>
      <c r="Y494" s="140">
        <v>0</v>
      </c>
      <c r="Z494" s="139">
        <v>320611.5</v>
      </c>
      <c r="AA494" s="60"/>
      <c r="AB494" s="140">
        <v>1.02</v>
      </c>
      <c r="AC494" s="28">
        <v>64122.3</v>
      </c>
      <c r="AE494" s="140">
        <v>0.3</v>
      </c>
      <c r="AF494" s="140">
        <v>0.19</v>
      </c>
      <c r="AG494" s="140">
        <v>0</v>
      </c>
      <c r="AH494" s="44">
        <v>30803.85</v>
      </c>
      <c r="AI494" s="60"/>
      <c r="AJ494" s="140">
        <v>0.13</v>
      </c>
      <c r="AK494" s="140">
        <v>0.08</v>
      </c>
      <c r="AL494" s="140">
        <v>0</v>
      </c>
      <c r="AM494" s="44">
        <v>13201.65</v>
      </c>
      <c r="AO494" s="28">
        <v>6.9499999999999993</v>
      </c>
      <c r="AP494" s="117">
        <v>2.16</v>
      </c>
      <c r="AQ494" s="117">
        <v>0.71</v>
      </c>
      <c r="AR494" s="44">
        <v>11506.57</v>
      </c>
      <c r="AS494" s="60"/>
      <c r="AT494" s="71">
        <v>0.13</v>
      </c>
      <c r="AU494" s="71">
        <v>0.15</v>
      </c>
      <c r="AV494" s="71">
        <v>0</v>
      </c>
      <c r="AW494" s="44">
        <v>18865</v>
      </c>
      <c r="AX494" s="60"/>
      <c r="AY494" s="140">
        <v>0.08</v>
      </c>
      <c r="AZ494" s="140">
        <v>0.05</v>
      </c>
      <c r="BA494" s="140">
        <v>0</v>
      </c>
      <c r="BB494" s="28">
        <v>7633.73</v>
      </c>
      <c r="BC494" s="60"/>
      <c r="BD494" s="140">
        <v>0.27</v>
      </c>
      <c r="BE494" s="140">
        <v>0.17</v>
      </c>
      <c r="BF494" s="140">
        <v>0</v>
      </c>
      <c r="BG494" s="44">
        <v>11590.92</v>
      </c>
      <c r="BH494" s="60"/>
      <c r="BI494" s="139">
        <v>0.13</v>
      </c>
      <c r="BJ494" s="139">
        <v>0.08</v>
      </c>
      <c r="BK494" s="139">
        <v>0</v>
      </c>
      <c r="BL494" s="44">
        <v>15044.82</v>
      </c>
      <c r="BM494" s="60"/>
      <c r="BN494" s="140">
        <v>0.2</v>
      </c>
      <c r="BO494" s="140">
        <v>0.13</v>
      </c>
      <c r="BP494" s="140">
        <v>0</v>
      </c>
      <c r="BQ494" s="139">
        <v>8693.19</v>
      </c>
      <c r="BR494" s="60"/>
      <c r="BS494" s="140">
        <v>0.13</v>
      </c>
      <c r="BT494" s="140">
        <v>0.08</v>
      </c>
      <c r="BU494" s="140">
        <v>0</v>
      </c>
      <c r="BV494" s="44">
        <v>22776.18</v>
      </c>
      <c r="BW494" s="60"/>
      <c r="BX494" s="140">
        <v>0.13</v>
      </c>
      <c r="BY494" s="140">
        <v>0.08</v>
      </c>
      <c r="BZ494" s="140">
        <v>0</v>
      </c>
      <c r="CA494" s="44">
        <v>19651.38</v>
      </c>
      <c r="CB494" s="60"/>
      <c r="CC494" s="140">
        <v>0.27</v>
      </c>
      <c r="CD494" s="140">
        <v>0.17</v>
      </c>
      <c r="CE494" s="140">
        <v>0</v>
      </c>
      <c r="CF494" s="44">
        <v>13908.84</v>
      </c>
      <c r="CG494" s="60"/>
      <c r="CH494" s="28">
        <v>558409.92999999993</v>
      </c>
      <c r="CI494" s="60"/>
      <c r="CJ494" s="64">
        <v>546903.36</v>
      </c>
      <c r="CK494" s="124"/>
      <c r="CN494" s="151"/>
    </row>
    <row r="495" spans="1:92" x14ac:dyDescent="0.25">
      <c r="A495" s="116" t="s">
        <v>1122</v>
      </c>
      <c r="B495" s="24" t="s">
        <v>1123</v>
      </c>
      <c r="C495" s="27" t="s">
        <v>1121</v>
      </c>
      <c r="D495" s="27" t="s">
        <v>120</v>
      </c>
      <c r="E495" s="139">
        <v>540.96</v>
      </c>
      <c r="F495" s="68"/>
      <c r="G495" s="139">
        <v>224.48999999999998</v>
      </c>
      <c r="H495" s="139">
        <v>310.31</v>
      </c>
      <c r="I495" s="139">
        <v>310.31</v>
      </c>
      <c r="J495" s="68">
        <v>489</v>
      </c>
      <c r="K495" s="139">
        <v>345.81</v>
      </c>
      <c r="L495" s="139">
        <v>339.65</v>
      </c>
      <c r="M495" s="139">
        <v>195.14999999999998</v>
      </c>
      <c r="N495" s="139">
        <v>0</v>
      </c>
      <c r="O495" s="60"/>
      <c r="P495" s="132">
        <v>99.484162303664917</v>
      </c>
      <c r="Q495" s="132">
        <v>125.00583769633506</v>
      </c>
      <c r="R495" s="132">
        <v>137.5158376963351</v>
      </c>
      <c r="S495" s="132">
        <v>172.7941623036649</v>
      </c>
      <c r="T495" s="132">
        <v>0</v>
      </c>
      <c r="U495" s="132">
        <v>0</v>
      </c>
      <c r="V495" s="126"/>
      <c r="W495" s="140">
        <v>12.88</v>
      </c>
      <c r="X495" s="140">
        <v>13.78</v>
      </c>
      <c r="Y495" s="140">
        <v>0</v>
      </c>
      <c r="Z495" s="139">
        <v>1675980.9</v>
      </c>
      <c r="AA495" s="60"/>
      <c r="AB495" s="140">
        <v>5.33</v>
      </c>
      <c r="AC495" s="28">
        <v>335196.18</v>
      </c>
      <c r="AE495" s="140">
        <v>1.72</v>
      </c>
      <c r="AF495" s="140">
        <v>0.97</v>
      </c>
      <c r="AG495" s="140">
        <v>0</v>
      </c>
      <c r="AH495" s="44">
        <v>169106.85</v>
      </c>
      <c r="AI495" s="60"/>
      <c r="AJ495" s="140">
        <v>0.76</v>
      </c>
      <c r="AK495" s="140">
        <v>0.43</v>
      </c>
      <c r="AL495" s="140">
        <v>0</v>
      </c>
      <c r="AM495" s="44">
        <v>74809.350000000006</v>
      </c>
      <c r="AO495" s="28">
        <v>36.589999999999996</v>
      </c>
      <c r="AP495" s="117">
        <v>9.66</v>
      </c>
      <c r="AQ495" s="117">
        <v>3.83</v>
      </c>
      <c r="AR495" s="44">
        <v>58527.35</v>
      </c>
      <c r="AS495" s="60"/>
      <c r="AT495" s="71">
        <v>0.76</v>
      </c>
      <c r="AU495" s="71">
        <v>0.78</v>
      </c>
      <c r="AV495" s="71">
        <v>0</v>
      </c>
      <c r="AW495" s="44">
        <v>103757.5</v>
      </c>
      <c r="AX495" s="60"/>
      <c r="AY495" s="140">
        <v>0.46</v>
      </c>
      <c r="AZ495" s="140">
        <v>0.26</v>
      </c>
      <c r="BA495" s="140">
        <v>0</v>
      </c>
      <c r="BB495" s="28">
        <v>42279.12</v>
      </c>
      <c r="BC495" s="60"/>
      <c r="BD495" s="140">
        <v>1.53</v>
      </c>
      <c r="BE495" s="140">
        <v>0.86</v>
      </c>
      <c r="BF495" s="140">
        <v>0</v>
      </c>
      <c r="BG495" s="44">
        <v>62959.77</v>
      </c>
      <c r="BH495" s="60"/>
      <c r="BI495" s="139">
        <v>0.76</v>
      </c>
      <c r="BJ495" s="139">
        <v>0.43</v>
      </c>
      <c r="BK495" s="139">
        <v>0</v>
      </c>
      <c r="BL495" s="44">
        <v>85253.98</v>
      </c>
      <c r="BM495" s="60"/>
      <c r="BN495" s="140">
        <v>1.1499999999999999</v>
      </c>
      <c r="BO495" s="140">
        <v>0.65</v>
      </c>
      <c r="BP495" s="140">
        <v>0</v>
      </c>
      <c r="BQ495" s="139">
        <v>47417.4</v>
      </c>
      <c r="BR495" s="60"/>
      <c r="BS495" s="140">
        <v>0.76</v>
      </c>
      <c r="BT495" s="140">
        <v>0.43</v>
      </c>
      <c r="BU495" s="140">
        <v>0</v>
      </c>
      <c r="BV495" s="44">
        <v>129065.02</v>
      </c>
      <c r="BW495" s="60"/>
      <c r="BX495" s="140">
        <v>0.76</v>
      </c>
      <c r="BY495" s="140">
        <v>0.43</v>
      </c>
      <c r="BZ495" s="140">
        <v>0</v>
      </c>
      <c r="CA495" s="44">
        <v>111357.82</v>
      </c>
      <c r="CB495" s="60"/>
      <c r="CC495" s="140">
        <v>1.53</v>
      </c>
      <c r="CD495" s="140">
        <v>0.86</v>
      </c>
      <c r="CE495" s="140">
        <v>0</v>
      </c>
      <c r="CF495" s="44">
        <v>75550.289999999994</v>
      </c>
      <c r="CG495" s="60"/>
      <c r="CH495" s="28">
        <v>2971261.53</v>
      </c>
      <c r="CI495" s="60"/>
      <c r="CJ495" s="64">
        <v>2912734.1799999997</v>
      </c>
      <c r="CK495" s="124"/>
      <c r="CN495" s="151"/>
    </row>
    <row r="496" spans="1:92" x14ac:dyDescent="0.25">
      <c r="A496" s="116" t="s">
        <v>1124</v>
      </c>
      <c r="B496" s="24" t="s">
        <v>1125</v>
      </c>
      <c r="C496" s="27" t="s">
        <v>1121</v>
      </c>
      <c r="D496" s="27" t="s">
        <v>131</v>
      </c>
      <c r="E496" s="139">
        <v>434.5</v>
      </c>
      <c r="F496" s="68"/>
      <c r="G496" s="139">
        <v>0</v>
      </c>
      <c r="H496" s="139">
        <v>0</v>
      </c>
      <c r="I496" s="139">
        <v>434.5</v>
      </c>
      <c r="J496" s="68">
        <v>490</v>
      </c>
      <c r="K496" s="139">
        <v>0</v>
      </c>
      <c r="L496" s="139">
        <v>0</v>
      </c>
      <c r="M496" s="139">
        <v>0</v>
      </c>
      <c r="N496" s="139">
        <v>434.5</v>
      </c>
      <c r="O496" s="60"/>
      <c r="P496" s="132">
        <v>0</v>
      </c>
      <c r="Q496" s="132">
        <v>0</v>
      </c>
      <c r="R496" s="132">
        <v>0</v>
      </c>
      <c r="S496" s="132">
        <v>0</v>
      </c>
      <c r="T496" s="132">
        <v>148</v>
      </c>
      <c r="U496" s="132">
        <v>286.5</v>
      </c>
      <c r="V496" s="126"/>
      <c r="W496" s="140">
        <v>0</v>
      </c>
      <c r="X496" s="140">
        <v>0</v>
      </c>
      <c r="Y496" s="140">
        <v>18.86</v>
      </c>
      <c r="Z496" s="139">
        <v>1361050.76</v>
      </c>
      <c r="AA496" s="60"/>
      <c r="AB496" s="140">
        <v>6.28</v>
      </c>
      <c r="AC496" s="28">
        <v>453638.21</v>
      </c>
      <c r="AE496" s="140">
        <v>0</v>
      </c>
      <c r="AF496" s="140">
        <v>0</v>
      </c>
      <c r="AG496" s="140">
        <v>2.17</v>
      </c>
      <c r="AH496" s="44">
        <v>156600.22</v>
      </c>
      <c r="AI496" s="60"/>
      <c r="AJ496" s="140">
        <v>0</v>
      </c>
      <c r="AK496" s="140">
        <v>0</v>
      </c>
      <c r="AL496" s="140">
        <v>0.72</v>
      </c>
      <c r="AM496" s="44">
        <v>51959.519999999997</v>
      </c>
      <c r="AO496" s="28">
        <v>28.6</v>
      </c>
      <c r="AP496" s="117">
        <v>6.7200000000000006</v>
      </c>
      <c r="AQ496" s="117">
        <v>3.08</v>
      </c>
      <c r="AR496" s="44">
        <v>44771.82</v>
      </c>
      <c r="AS496" s="60"/>
      <c r="AT496" s="71">
        <v>0</v>
      </c>
      <c r="AU496" s="71">
        <v>0</v>
      </c>
      <c r="AV496" s="71">
        <v>1.73</v>
      </c>
      <c r="AW496" s="44">
        <v>135657.95000000001</v>
      </c>
      <c r="AX496" s="60"/>
      <c r="AY496" s="140">
        <v>0</v>
      </c>
      <c r="AZ496" s="140">
        <v>0</v>
      </c>
      <c r="BA496" s="140">
        <v>0.56999999999999995</v>
      </c>
      <c r="BB496" s="28">
        <v>33470.97</v>
      </c>
      <c r="BC496" s="60"/>
      <c r="BD496" s="140">
        <v>0</v>
      </c>
      <c r="BE496" s="140">
        <v>0</v>
      </c>
      <c r="BF496" s="140">
        <v>2.17</v>
      </c>
      <c r="BG496" s="44">
        <v>57164.31</v>
      </c>
      <c r="BH496" s="60"/>
      <c r="BI496" s="139">
        <v>0</v>
      </c>
      <c r="BJ496" s="139">
        <v>0</v>
      </c>
      <c r="BK496" s="139">
        <v>0.72</v>
      </c>
      <c r="BL496" s="44">
        <v>51582.239999999998</v>
      </c>
      <c r="BM496" s="60"/>
      <c r="BN496" s="140">
        <v>0</v>
      </c>
      <c r="BO496" s="140">
        <v>0</v>
      </c>
      <c r="BP496" s="140">
        <v>1.44</v>
      </c>
      <c r="BQ496" s="139">
        <v>37933.919999999998</v>
      </c>
      <c r="BR496" s="60"/>
      <c r="BS496" s="140">
        <v>0</v>
      </c>
      <c r="BT496" s="140">
        <v>0</v>
      </c>
      <c r="BU496" s="140">
        <v>0.72</v>
      </c>
      <c r="BV496" s="44">
        <v>78089.759999999995</v>
      </c>
      <c r="BW496" s="60"/>
      <c r="BX496" s="140">
        <v>0</v>
      </c>
      <c r="BY496" s="140">
        <v>0</v>
      </c>
      <c r="BZ496" s="140">
        <v>0.72</v>
      </c>
      <c r="CA496" s="44">
        <v>67376.160000000003</v>
      </c>
      <c r="CB496" s="60"/>
      <c r="CC496" s="140">
        <v>0</v>
      </c>
      <c r="CD496" s="140">
        <v>0</v>
      </c>
      <c r="CE496" s="140">
        <v>2.17</v>
      </c>
      <c r="CF496" s="44">
        <v>68595.87</v>
      </c>
      <c r="CG496" s="60"/>
      <c r="CH496" s="28">
        <v>2597891.71</v>
      </c>
      <c r="CI496" s="60"/>
      <c r="CJ496" s="64">
        <v>2553119.89</v>
      </c>
      <c r="CK496" s="124"/>
      <c r="CN496" s="151"/>
    </row>
    <row r="497" spans="1:92" x14ac:dyDescent="0.25">
      <c r="A497" s="116" t="s">
        <v>1126</v>
      </c>
      <c r="B497" s="24" t="s">
        <v>1127</v>
      </c>
      <c r="C497" s="27" t="s">
        <v>1121</v>
      </c>
      <c r="D497" s="27" t="s">
        <v>120</v>
      </c>
      <c r="E497" s="139">
        <v>147.46</v>
      </c>
      <c r="F497" s="68"/>
      <c r="G497" s="139">
        <v>55.83</v>
      </c>
      <c r="H497" s="139">
        <v>90.8</v>
      </c>
      <c r="I497" s="139">
        <v>90.8</v>
      </c>
      <c r="J497" s="68">
        <v>491</v>
      </c>
      <c r="K497" s="139">
        <v>91.47999999999999</v>
      </c>
      <c r="L497" s="139">
        <v>90.649999999999991</v>
      </c>
      <c r="M497" s="139">
        <v>55.980000000000004</v>
      </c>
      <c r="N497" s="139">
        <v>0</v>
      </c>
      <c r="O497" s="60"/>
      <c r="P497" s="132">
        <v>17.133942576553231</v>
      </c>
      <c r="Q497" s="132">
        <v>38.696057423446767</v>
      </c>
      <c r="R497" s="132">
        <v>27.866057423446772</v>
      </c>
      <c r="S497" s="132">
        <v>62.933942576553221</v>
      </c>
      <c r="T497" s="132">
        <v>0</v>
      </c>
      <c r="U497" s="132">
        <v>0</v>
      </c>
      <c r="V497" s="126"/>
      <c r="W497" s="140">
        <v>3.07</v>
      </c>
      <c r="X497" s="140">
        <v>3.91</v>
      </c>
      <c r="Y497" s="140">
        <v>0</v>
      </c>
      <c r="Z497" s="139">
        <v>438797.7</v>
      </c>
      <c r="AA497" s="60"/>
      <c r="AB497" s="140">
        <v>1.39</v>
      </c>
      <c r="AC497" s="28">
        <v>87759.54</v>
      </c>
      <c r="AE497" s="140">
        <v>0.45</v>
      </c>
      <c r="AF497" s="140">
        <v>0.27</v>
      </c>
      <c r="AG497" s="140">
        <v>0</v>
      </c>
      <c r="AH497" s="44">
        <v>45262.8</v>
      </c>
      <c r="AI497" s="60"/>
      <c r="AJ497" s="140">
        <v>0.2</v>
      </c>
      <c r="AK497" s="140">
        <v>0.12</v>
      </c>
      <c r="AL497" s="140">
        <v>0</v>
      </c>
      <c r="AM497" s="44">
        <v>20116.8</v>
      </c>
      <c r="AO497" s="28">
        <v>9.5999999999999979</v>
      </c>
      <c r="AP497" s="117">
        <v>2.14</v>
      </c>
      <c r="AQ497" s="117">
        <v>1.04</v>
      </c>
      <c r="AR497" s="44">
        <v>14889.63</v>
      </c>
      <c r="AS497" s="60"/>
      <c r="AT497" s="71">
        <v>0.2</v>
      </c>
      <c r="AU497" s="71">
        <v>0.22</v>
      </c>
      <c r="AV497" s="71">
        <v>0</v>
      </c>
      <c r="AW497" s="44">
        <v>28297.5</v>
      </c>
      <c r="AX497" s="60"/>
      <c r="AY497" s="140">
        <v>0.12</v>
      </c>
      <c r="AZ497" s="140">
        <v>7.0000000000000007E-2</v>
      </c>
      <c r="BA497" s="140">
        <v>0</v>
      </c>
      <c r="BB497" s="28">
        <v>11156.99</v>
      </c>
      <c r="BC497" s="60"/>
      <c r="BD497" s="140">
        <v>0.4</v>
      </c>
      <c r="BE497" s="140">
        <v>0.24</v>
      </c>
      <c r="BF497" s="140">
        <v>0</v>
      </c>
      <c r="BG497" s="44">
        <v>16859.52</v>
      </c>
      <c r="BH497" s="60"/>
      <c r="BI497" s="139">
        <v>0.2</v>
      </c>
      <c r="BJ497" s="139">
        <v>0.12</v>
      </c>
      <c r="BK497" s="139">
        <v>0</v>
      </c>
      <c r="BL497" s="44">
        <v>22925.439999999999</v>
      </c>
      <c r="BM497" s="60"/>
      <c r="BN497" s="140">
        <v>0.3</v>
      </c>
      <c r="BO497" s="140">
        <v>0.18</v>
      </c>
      <c r="BP497" s="140">
        <v>0</v>
      </c>
      <c r="BQ497" s="139">
        <v>12644.64</v>
      </c>
      <c r="BR497" s="60"/>
      <c r="BS497" s="140">
        <v>0.2</v>
      </c>
      <c r="BT497" s="140">
        <v>0.12</v>
      </c>
      <c r="BU497" s="140">
        <v>0</v>
      </c>
      <c r="BV497" s="44">
        <v>34706.559999999998</v>
      </c>
      <c r="BW497" s="60"/>
      <c r="BX497" s="140">
        <v>0.2</v>
      </c>
      <c r="BY497" s="140">
        <v>0.12</v>
      </c>
      <c r="BZ497" s="140">
        <v>0</v>
      </c>
      <c r="CA497" s="44">
        <v>29944.959999999999</v>
      </c>
      <c r="CB497" s="60"/>
      <c r="CC497" s="140">
        <v>0.4</v>
      </c>
      <c r="CD497" s="140">
        <v>0.24</v>
      </c>
      <c r="CE497" s="140">
        <v>0</v>
      </c>
      <c r="CF497" s="44">
        <v>20231.04</v>
      </c>
      <c r="CG497" s="60"/>
      <c r="CH497" s="28">
        <v>783593.12</v>
      </c>
      <c r="CI497" s="60"/>
      <c r="CJ497" s="64">
        <v>768703.49</v>
      </c>
      <c r="CK497" s="124"/>
      <c r="CN497" s="151"/>
    </row>
    <row r="498" spans="1:92" x14ac:dyDescent="0.25">
      <c r="A498" s="116" t="s">
        <v>1128</v>
      </c>
      <c r="B498" s="24" t="s">
        <v>1129</v>
      </c>
      <c r="C498" s="27" t="s">
        <v>1121</v>
      </c>
      <c r="D498" s="27" t="s">
        <v>12</v>
      </c>
      <c r="E498" s="139">
        <v>1440.87</v>
      </c>
      <c r="F498" s="68"/>
      <c r="G498" s="139">
        <v>394.56999999999994</v>
      </c>
      <c r="H498" s="139">
        <v>582.31000000000006</v>
      </c>
      <c r="I498" s="139">
        <v>1035.8000000000002</v>
      </c>
      <c r="J498" s="68">
        <v>492</v>
      </c>
      <c r="K498" s="139">
        <v>623.05999999999995</v>
      </c>
      <c r="L498" s="139">
        <v>612.55999999999995</v>
      </c>
      <c r="M498" s="139">
        <v>364.32</v>
      </c>
      <c r="N498" s="139">
        <v>453.49</v>
      </c>
      <c r="O498" s="60"/>
      <c r="P498" s="132">
        <v>199.25596041583643</v>
      </c>
      <c r="Q498" s="132">
        <v>195.31403958416351</v>
      </c>
      <c r="R498" s="132">
        <v>294.06376133447992</v>
      </c>
      <c r="S498" s="132">
        <v>288.24623866552014</v>
      </c>
      <c r="T498" s="132">
        <v>229.01027824968367</v>
      </c>
      <c r="U498" s="132">
        <v>224.47972175031634</v>
      </c>
      <c r="V498" s="126"/>
      <c r="W498" s="140">
        <v>23.04</v>
      </c>
      <c r="X498" s="140">
        <v>26.23</v>
      </c>
      <c r="Y498" s="140">
        <v>20.420000000000002</v>
      </c>
      <c r="Z498" s="139">
        <v>4570988.2699999996</v>
      </c>
      <c r="AA498" s="60"/>
      <c r="AB498" s="140">
        <v>16.649999999999999</v>
      </c>
      <c r="AC498" s="28">
        <v>1110632.49</v>
      </c>
      <c r="AE498" s="140">
        <v>3.11</v>
      </c>
      <c r="AF498" s="140">
        <v>1.82</v>
      </c>
      <c r="AG498" s="140">
        <v>2.2599999999999998</v>
      </c>
      <c r="AH498" s="44">
        <v>473019.61</v>
      </c>
      <c r="AI498" s="60"/>
      <c r="AJ498" s="140">
        <v>1.38</v>
      </c>
      <c r="AK498" s="140">
        <v>0.8</v>
      </c>
      <c r="AL498" s="140">
        <v>0.75</v>
      </c>
      <c r="AM498" s="44">
        <v>191170.2</v>
      </c>
      <c r="AO498" s="28">
        <v>98.36999999999999</v>
      </c>
      <c r="AP498" s="117">
        <v>28</v>
      </c>
      <c r="AQ498" s="117">
        <v>10.210000000000001</v>
      </c>
      <c r="AR498" s="44">
        <v>159791.04000000001</v>
      </c>
      <c r="AS498" s="60"/>
      <c r="AT498" s="71">
        <v>1.38</v>
      </c>
      <c r="AU498" s="71">
        <v>1.45</v>
      </c>
      <c r="AV498" s="71">
        <v>1.81</v>
      </c>
      <c r="AW498" s="44">
        <v>332602.40000000002</v>
      </c>
      <c r="AX498" s="60"/>
      <c r="AY498" s="140">
        <v>0.83</v>
      </c>
      <c r="AZ498" s="140">
        <v>0.48</v>
      </c>
      <c r="BA498" s="140">
        <v>0.6</v>
      </c>
      <c r="BB498" s="28">
        <v>112157.11</v>
      </c>
      <c r="BC498" s="60"/>
      <c r="BD498" s="140">
        <v>2.76</v>
      </c>
      <c r="BE498" s="140">
        <v>1.61</v>
      </c>
      <c r="BF498" s="140">
        <v>2.2599999999999998</v>
      </c>
      <c r="BG498" s="44">
        <v>174654.09</v>
      </c>
      <c r="BH498" s="60"/>
      <c r="BI498" s="139">
        <v>1.38</v>
      </c>
      <c r="BJ498" s="139">
        <v>0.8</v>
      </c>
      <c r="BK498" s="139">
        <v>0.75</v>
      </c>
      <c r="BL498" s="44">
        <v>209911.06</v>
      </c>
      <c r="BM498" s="60"/>
      <c r="BN498" s="140">
        <v>2.0699999999999998</v>
      </c>
      <c r="BO498" s="140">
        <v>1.21</v>
      </c>
      <c r="BP498" s="140">
        <v>1.51</v>
      </c>
      <c r="BQ498" s="139">
        <v>126182.97</v>
      </c>
      <c r="BR498" s="60"/>
      <c r="BS498" s="140">
        <v>1.38</v>
      </c>
      <c r="BT498" s="140">
        <v>0.8</v>
      </c>
      <c r="BU498" s="140">
        <v>0.75</v>
      </c>
      <c r="BV498" s="44">
        <v>317781.94</v>
      </c>
      <c r="BW498" s="60"/>
      <c r="BX498" s="140">
        <v>1.38</v>
      </c>
      <c r="BY498" s="140">
        <v>0.8</v>
      </c>
      <c r="BZ498" s="140">
        <v>0.75</v>
      </c>
      <c r="CA498" s="44">
        <v>274183.53999999998</v>
      </c>
      <c r="CB498" s="60"/>
      <c r="CC498" s="140">
        <v>2.76</v>
      </c>
      <c r="CD498" s="140">
        <v>1.61</v>
      </c>
      <c r="CE498" s="140">
        <v>2.2599999999999998</v>
      </c>
      <c r="CF498" s="44">
        <v>209580.93</v>
      </c>
      <c r="CG498" s="60"/>
      <c r="CH498" s="28">
        <v>8262655.6499999994</v>
      </c>
      <c r="CI498" s="60"/>
      <c r="CJ498" s="64">
        <v>8102864.6099999994</v>
      </c>
      <c r="CK498" s="124"/>
      <c r="CN498" s="151"/>
    </row>
    <row r="499" spans="1:92" x14ac:dyDescent="0.25">
      <c r="A499" s="116" t="s">
        <v>1130</v>
      </c>
      <c r="B499" s="24" t="s">
        <v>1131</v>
      </c>
      <c r="C499" s="27" t="s">
        <v>1132</v>
      </c>
      <c r="D499" s="27" t="s">
        <v>12</v>
      </c>
      <c r="E499" s="139">
        <v>359.28</v>
      </c>
      <c r="F499" s="68"/>
      <c r="G499" s="139">
        <v>85.98</v>
      </c>
      <c r="H499" s="139">
        <v>148.47999999999999</v>
      </c>
      <c r="I499" s="139">
        <v>272.8</v>
      </c>
      <c r="J499" s="68">
        <v>493</v>
      </c>
      <c r="K499" s="139">
        <v>141.97</v>
      </c>
      <c r="L499" s="139">
        <v>141.47</v>
      </c>
      <c r="M499" s="139">
        <v>92.99</v>
      </c>
      <c r="N499" s="139">
        <v>124.32</v>
      </c>
      <c r="O499" s="60"/>
      <c r="P499" s="132">
        <v>41.937956407826526</v>
      </c>
      <c r="Q499" s="132">
        <v>44.042043592173478</v>
      </c>
      <c r="R499" s="132">
        <v>72.423211996209375</v>
      </c>
      <c r="S499" s="132">
        <v>76.056788003790615</v>
      </c>
      <c r="T499" s="132">
        <v>60.638831595964092</v>
      </c>
      <c r="U499" s="132">
        <v>63.681168404035901</v>
      </c>
      <c r="V499" s="126"/>
      <c r="W499" s="140">
        <v>4.99</v>
      </c>
      <c r="X499" s="140">
        <v>6.66</v>
      </c>
      <c r="Y499" s="140">
        <v>5.57</v>
      </c>
      <c r="Z499" s="139">
        <v>1134341.8700000001</v>
      </c>
      <c r="AA499" s="60"/>
      <c r="AB499" s="140">
        <v>4.18</v>
      </c>
      <c r="AC499" s="28">
        <v>280450.25</v>
      </c>
      <c r="AE499" s="140">
        <v>0.7</v>
      </c>
      <c r="AF499" s="140">
        <v>0.46</v>
      </c>
      <c r="AG499" s="140">
        <v>0.62</v>
      </c>
      <c r="AH499" s="44">
        <v>117666.32</v>
      </c>
      <c r="AI499" s="60"/>
      <c r="AJ499" s="140">
        <v>0.31</v>
      </c>
      <c r="AK499" s="140">
        <v>0.2</v>
      </c>
      <c r="AL499" s="140">
        <v>0.2</v>
      </c>
      <c r="AM499" s="44">
        <v>46494.35</v>
      </c>
      <c r="AO499" s="28">
        <v>24.349999999999998</v>
      </c>
      <c r="AP499" s="117">
        <v>6.84</v>
      </c>
      <c r="AQ499" s="117">
        <v>2.54</v>
      </c>
      <c r="AR499" s="44">
        <v>39448.6</v>
      </c>
      <c r="AS499" s="60"/>
      <c r="AT499" s="71">
        <v>0.31</v>
      </c>
      <c r="AU499" s="71">
        <v>0.37</v>
      </c>
      <c r="AV499" s="71">
        <v>0.49</v>
      </c>
      <c r="AW499" s="44">
        <v>84238.35</v>
      </c>
      <c r="AX499" s="60"/>
      <c r="AY499" s="140">
        <v>0.18</v>
      </c>
      <c r="AZ499" s="140">
        <v>0.12</v>
      </c>
      <c r="BA499" s="140">
        <v>0.16</v>
      </c>
      <c r="BB499" s="28">
        <v>27011.66</v>
      </c>
      <c r="BC499" s="60"/>
      <c r="BD499" s="140">
        <v>0.63</v>
      </c>
      <c r="BE499" s="140">
        <v>0.41</v>
      </c>
      <c r="BF499" s="140">
        <v>0.62</v>
      </c>
      <c r="BG499" s="44">
        <v>43729.38</v>
      </c>
      <c r="BH499" s="60"/>
      <c r="BI499" s="139">
        <v>0.31</v>
      </c>
      <c r="BJ499" s="139">
        <v>0.2</v>
      </c>
      <c r="BK499" s="139">
        <v>0.2</v>
      </c>
      <c r="BL499" s="44">
        <v>50865.82</v>
      </c>
      <c r="BM499" s="60"/>
      <c r="BN499" s="140">
        <v>0.47</v>
      </c>
      <c r="BO499" s="140">
        <v>0.3</v>
      </c>
      <c r="BP499" s="140">
        <v>0.41</v>
      </c>
      <c r="BQ499" s="139">
        <v>31084.74</v>
      </c>
      <c r="BR499" s="60"/>
      <c r="BS499" s="140">
        <v>0.31</v>
      </c>
      <c r="BT499" s="140">
        <v>0.2</v>
      </c>
      <c r="BU499" s="140">
        <v>0.2</v>
      </c>
      <c r="BV499" s="44">
        <v>77005.179999999993</v>
      </c>
      <c r="BW499" s="60"/>
      <c r="BX499" s="140">
        <v>0.31</v>
      </c>
      <c r="BY499" s="140">
        <v>0.2</v>
      </c>
      <c r="BZ499" s="140">
        <v>0.2</v>
      </c>
      <c r="CA499" s="44">
        <v>66440.38</v>
      </c>
      <c r="CB499" s="60"/>
      <c r="CC499" s="140">
        <v>0.63</v>
      </c>
      <c r="CD499" s="140">
        <v>0.41</v>
      </c>
      <c r="CE499" s="140">
        <v>0.62</v>
      </c>
      <c r="CF499" s="44">
        <v>52474.26</v>
      </c>
      <c r="CG499" s="60"/>
      <c r="CH499" s="28">
        <v>2051251.1600000001</v>
      </c>
      <c r="CI499" s="60"/>
      <c r="CJ499" s="64">
        <v>2011802.56</v>
      </c>
      <c r="CK499" s="124"/>
      <c r="CN499" s="151"/>
    </row>
    <row r="500" spans="1:92" x14ac:dyDescent="0.25">
      <c r="A500" s="116" t="s">
        <v>1133</v>
      </c>
      <c r="B500" s="24" t="s">
        <v>1134</v>
      </c>
      <c r="C500" s="27" t="s">
        <v>1132</v>
      </c>
      <c r="D500" s="27" t="s">
        <v>12</v>
      </c>
      <c r="E500" s="139">
        <v>430.95</v>
      </c>
      <c r="F500" s="68"/>
      <c r="G500" s="139">
        <v>113.48</v>
      </c>
      <c r="H500" s="139">
        <v>185.98</v>
      </c>
      <c r="I500" s="139">
        <v>313.64</v>
      </c>
      <c r="J500" s="68">
        <v>494</v>
      </c>
      <c r="K500" s="139">
        <v>188.47</v>
      </c>
      <c r="L500" s="139">
        <v>184.64000000000001</v>
      </c>
      <c r="M500" s="139">
        <v>114.82</v>
      </c>
      <c r="N500" s="139">
        <v>127.66</v>
      </c>
      <c r="O500" s="60"/>
      <c r="P500" s="132">
        <v>97.063233751638876</v>
      </c>
      <c r="Q500" s="132">
        <v>16.416766248361128</v>
      </c>
      <c r="R500" s="132">
        <v>159.07490494474618</v>
      </c>
      <c r="S500" s="132">
        <v>26.90509505525381</v>
      </c>
      <c r="T500" s="132">
        <v>109.1918613036149</v>
      </c>
      <c r="U500" s="132">
        <v>18.468138696385097</v>
      </c>
      <c r="V500" s="126"/>
      <c r="W500" s="140">
        <v>7.29</v>
      </c>
      <c r="X500" s="140">
        <v>9.02</v>
      </c>
      <c r="Y500" s="140">
        <v>6.19</v>
      </c>
      <c r="Z500" s="139">
        <v>1472035.69</v>
      </c>
      <c r="AA500" s="60"/>
      <c r="AB500" s="140">
        <v>5.32</v>
      </c>
      <c r="AC500" s="28">
        <v>353953.25</v>
      </c>
      <c r="AE500" s="140">
        <v>0.94</v>
      </c>
      <c r="AF500" s="140">
        <v>0.56999999999999995</v>
      </c>
      <c r="AG500" s="140">
        <v>0.63</v>
      </c>
      <c r="AH500" s="44">
        <v>140390.73000000001</v>
      </c>
      <c r="AI500" s="60"/>
      <c r="AJ500" s="140">
        <v>0.41</v>
      </c>
      <c r="AK500" s="140">
        <v>0.25</v>
      </c>
      <c r="AL500" s="140">
        <v>0.21</v>
      </c>
      <c r="AM500" s="44">
        <v>56645.760000000002</v>
      </c>
      <c r="AO500" s="28">
        <v>31.400000000000002</v>
      </c>
      <c r="AP500" s="117">
        <v>12.05</v>
      </c>
      <c r="AQ500" s="117">
        <v>3.05</v>
      </c>
      <c r="AR500" s="44">
        <v>54715.85</v>
      </c>
      <c r="AS500" s="60"/>
      <c r="AT500" s="71">
        <v>0.41</v>
      </c>
      <c r="AU500" s="71">
        <v>0.45</v>
      </c>
      <c r="AV500" s="71">
        <v>0.51</v>
      </c>
      <c r="AW500" s="44">
        <v>97934.15</v>
      </c>
      <c r="AX500" s="60"/>
      <c r="AY500" s="140">
        <v>0.25</v>
      </c>
      <c r="AZ500" s="140">
        <v>0.15</v>
      </c>
      <c r="BA500" s="140">
        <v>0.17</v>
      </c>
      <c r="BB500" s="28">
        <v>33470.97</v>
      </c>
      <c r="BC500" s="60"/>
      <c r="BD500" s="140">
        <v>0.83</v>
      </c>
      <c r="BE500" s="140">
        <v>0.51</v>
      </c>
      <c r="BF500" s="140">
        <v>0.63</v>
      </c>
      <c r="BG500" s="44">
        <v>51895.71</v>
      </c>
      <c r="BH500" s="60"/>
      <c r="BI500" s="139">
        <v>0.41</v>
      </c>
      <c r="BJ500" s="139">
        <v>0.25</v>
      </c>
      <c r="BK500" s="139">
        <v>0.21</v>
      </c>
      <c r="BL500" s="44">
        <v>62328.54</v>
      </c>
      <c r="BM500" s="60"/>
      <c r="BN500" s="140">
        <v>0.62</v>
      </c>
      <c r="BO500" s="140">
        <v>0.38</v>
      </c>
      <c r="BP500" s="140">
        <v>0.42</v>
      </c>
      <c r="BQ500" s="139">
        <v>37407.06</v>
      </c>
      <c r="BR500" s="60"/>
      <c r="BS500" s="140">
        <v>0.41</v>
      </c>
      <c r="BT500" s="140">
        <v>0.25</v>
      </c>
      <c r="BU500" s="140">
        <v>0.21</v>
      </c>
      <c r="BV500" s="44">
        <v>94358.46</v>
      </c>
      <c r="BW500" s="60"/>
      <c r="BX500" s="140">
        <v>0.41</v>
      </c>
      <c r="BY500" s="140">
        <v>0.25</v>
      </c>
      <c r="BZ500" s="140">
        <v>0.21</v>
      </c>
      <c r="CA500" s="44">
        <v>81412.86</v>
      </c>
      <c r="CB500" s="60"/>
      <c r="CC500" s="140">
        <v>0.83</v>
      </c>
      <c r="CD500" s="140">
        <v>0.51</v>
      </c>
      <c r="CE500" s="140">
        <v>0.63</v>
      </c>
      <c r="CF500" s="44">
        <v>62273.67</v>
      </c>
      <c r="CG500" s="60"/>
      <c r="CH500" s="28">
        <v>2598822.7000000002</v>
      </c>
      <c r="CI500" s="60"/>
      <c r="CJ500" s="64">
        <v>2544106.85</v>
      </c>
      <c r="CK500" s="124"/>
      <c r="CN500" s="151"/>
    </row>
    <row r="501" spans="1:92" x14ac:dyDescent="0.25">
      <c r="A501" s="116" t="s">
        <v>1135</v>
      </c>
      <c r="B501" s="24" t="s">
        <v>1136</v>
      </c>
      <c r="C501" s="27" t="s">
        <v>1137</v>
      </c>
      <c r="D501" s="27" t="s">
        <v>120</v>
      </c>
      <c r="E501" s="139">
        <v>131.75</v>
      </c>
      <c r="F501" s="68"/>
      <c r="G501" s="139">
        <v>55.5</v>
      </c>
      <c r="H501" s="139">
        <v>74</v>
      </c>
      <c r="I501" s="139">
        <v>74</v>
      </c>
      <c r="J501" s="68">
        <v>495</v>
      </c>
      <c r="K501" s="139">
        <v>84.25</v>
      </c>
      <c r="L501" s="139">
        <v>82</v>
      </c>
      <c r="M501" s="139">
        <v>47.5</v>
      </c>
      <c r="N501" s="139">
        <v>0</v>
      </c>
      <c r="O501" s="60"/>
      <c r="P501" s="132">
        <v>13.285714285714285</v>
      </c>
      <c r="Q501" s="132">
        <v>42.214285714285715</v>
      </c>
      <c r="R501" s="132">
        <v>17.714285714285715</v>
      </c>
      <c r="S501" s="132">
        <v>56.285714285714285</v>
      </c>
      <c r="T501" s="132">
        <v>0</v>
      </c>
      <c r="U501" s="132">
        <v>0</v>
      </c>
      <c r="V501" s="126"/>
      <c r="W501" s="140">
        <v>2.99</v>
      </c>
      <c r="X501" s="140">
        <v>3.13</v>
      </c>
      <c r="Y501" s="140">
        <v>0</v>
      </c>
      <c r="Z501" s="139">
        <v>384733.8</v>
      </c>
      <c r="AA501" s="60"/>
      <c r="AB501" s="140">
        <v>1.22</v>
      </c>
      <c r="AC501" s="28">
        <v>76946.759999999995</v>
      </c>
      <c r="AE501" s="140">
        <v>0.42</v>
      </c>
      <c r="AF501" s="140">
        <v>0.23</v>
      </c>
      <c r="AG501" s="140">
        <v>0</v>
      </c>
      <c r="AH501" s="44">
        <v>40862.25</v>
      </c>
      <c r="AI501" s="60"/>
      <c r="AJ501" s="140">
        <v>0.18</v>
      </c>
      <c r="AK501" s="140">
        <v>0.1</v>
      </c>
      <c r="AL501" s="140">
        <v>0</v>
      </c>
      <c r="AM501" s="44">
        <v>17602.2</v>
      </c>
      <c r="AO501" s="28">
        <v>8.44</v>
      </c>
      <c r="AP501" s="117">
        <v>1.67</v>
      </c>
      <c r="AQ501" s="117">
        <v>0.93</v>
      </c>
      <c r="AR501" s="44">
        <v>12839.16</v>
      </c>
      <c r="AS501" s="60"/>
      <c r="AT501" s="71">
        <v>0.18</v>
      </c>
      <c r="AU501" s="71">
        <v>0.19</v>
      </c>
      <c r="AV501" s="71">
        <v>0</v>
      </c>
      <c r="AW501" s="44">
        <v>24928.75</v>
      </c>
      <c r="AX501" s="60"/>
      <c r="AY501" s="140">
        <v>0.11</v>
      </c>
      <c r="AZ501" s="140">
        <v>0.06</v>
      </c>
      <c r="BA501" s="140">
        <v>0</v>
      </c>
      <c r="BB501" s="28">
        <v>9982.57</v>
      </c>
      <c r="BC501" s="60"/>
      <c r="BD501" s="140">
        <v>0.37</v>
      </c>
      <c r="BE501" s="140">
        <v>0.21</v>
      </c>
      <c r="BF501" s="140">
        <v>0</v>
      </c>
      <c r="BG501" s="44">
        <v>15278.94</v>
      </c>
      <c r="BH501" s="60"/>
      <c r="BI501" s="139">
        <v>0.18</v>
      </c>
      <c r="BJ501" s="139">
        <v>0.1</v>
      </c>
      <c r="BK501" s="139">
        <v>0</v>
      </c>
      <c r="BL501" s="44">
        <v>20059.759999999998</v>
      </c>
      <c r="BM501" s="60"/>
      <c r="BN501" s="140">
        <v>0.28000000000000003</v>
      </c>
      <c r="BO501" s="140">
        <v>0.15</v>
      </c>
      <c r="BP501" s="140">
        <v>0</v>
      </c>
      <c r="BQ501" s="139">
        <v>11327.49</v>
      </c>
      <c r="BR501" s="60"/>
      <c r="BS501" s="140">
        <v>0.18</v>
      </c>
      <c r="BT501" s="140">
        <v>0.1</v>
      </c>
      <c r="BU501" s="140">
        <v>0</v>
      </c>
      <c r="BV501" s="44">
        <v>30368.240000000002</v>
      </c>
      <c r="BW501" s="60"/>
      <c r="BX501" s="140">
        <v>0.18</v>
      </c>
      <c r="BY501" s="140">
        <v>0.1</v>
      </c>
      <c r="BZ501" s="140">
        <v>0</v>
      </c>
      <c r="CA501" s="44">
        <v>26201.84</v>
      </c>
      <c r="CB501" s="60"/>
      <c r="CC501" s="140">
        <v>0.37</v>
      </c>
      <c r="CD501" s="140">
        <v>0.21</v>
      </c>
      <c r="CE501" s="140">
        <v>0</v>
      </c>
      <c r="CF501" s="44">
        <v>18334.38</v>
      </c>
      <c r="CG501" s="60"/>
      <c r="CH501" s="28">
        <v>689466.14</v>
      </c>
      <c r="CI501" s="60"/>
      <c r="CJ501" s="64">
        <v>676626.98</v>
      </c>
      <c r="CK501" s="124"/>
      <c r="CN501" s="151"/>
    </row>
    <row r="502" spans="1:92" x14ac:dyDescent="0.25">
      <c r="A502" s="116" t="s">
        <v>1138</v>
      </c>
      <c r="B502" s="24" t="s">
        <v>1139</v>
      </c>
      <c r="C502" s="27" t="s">
        <v>1137</v>
      </c>
      <c r="D502" s="27" t="s">
        <v>12</v>
      </c>
      <c r="E502" s="139">
        <v>501.06</v>
      </c>
      <c r="F502" s="68"/>
      <c r="G502" s="139">
        <v>110.32</v>
      </c>
      <c r="H502" s="139">
        <v>205.49</v>
      </c>
      <c r="I502" s="139">
        <v>388.49</v>
      </c>
      <c r="J502" s="68">
        <v>496</v>
      </c>
      <c r="K502" s="139">
        <v>182.89999999999998</v>
      </c>
      <c r="L502" s="139">
        <v>180.64999999999998</v>
      </c>
      <c r="M502" s="139">
        <v>135.16</v>
      </c>
      <c r="N502" s="139">
        <v>183</v>
      </c>
      <c r="O502" s="60"/>
      <c r="P502" s="132">
        <v>61.557237425071669</v>
      </c>
      <c r="Q502" s="132">
        <v>48.762762574928324</v>
      </c>
      <c r="R502" s="132">
        <v>114.66095647641387</v>
      </c>
      <c r="S502" s="132">
        <v>90.829043523586137</v>
      </c>
      <c r="T502" s="132">
        <v>102.11180609851446</v>
      </c>
      <c r="U502" s="132">
        <v>80.888193901485536</v>
      </c>
      <c r="V502" s="126"/>
      <c r="W502" s="140">
        <v>6.54</v>
      </c>
      <c r="X502" s="140">
        <v>9.36</v>
      </c>
      <c r="Y502" s="140">
        <v>8.34</v>
      </c>
      <c r="Z502" s="139">
        <v>1601417.94</v>
      </c>
      <c r="AA502" s="60"/>
      <c r="AB502" s="140">
        <v>5.95</v>
      </c>
      <c r="AC502" s="28">
        <v>400512.11</v>
      </c>
      <c r="AE502" s="140">
        <v>0.91</v>
      </c>
      <c r="AF502" s="140">
        <v>0.67</v>
      </c>
      <c r="AG502" s="140">
        <v>0.91</v>
      </c>
      <c r="AH502" s="44">
        <v>164997.76000000001</v>
      </c>
      <c r="AI502" s="60"/>
      <c r="AJ502" s="140">
        <v>0.4</v>
      </c>
      <c r="AK502" s="140">
        <v>0.3</v>
      </c>
      <c r="AL502" s="140">
        <v>0.3</v>
      </c>
      <c r="AM502" s="44">
        <v>65655.3</v>
      </c>
      <c r="AO502" s="28">
        <v>34.339999999999996</v>
      </c>
      <c r="AP502" s="117">
        <v>12.05</v>
      </c>
      <c r="AQ502" s="117">
        <v>3.55</v>
      </c>
      <c r="AR502" s="44">
        <v>58561.83</v>
      </c>
      <c r="AS502" s="60"/>
      <c r="AT502" s="71">
        <v>0.4</v>
      </c>
      <c r="AU502" s="71">
        <v>0.54</v>
      </c>
      <c r="AV502" s="71">
        <v>0.73</v>
      </c>
      <c r="AW502" s="44">
        <v>120575.45</v>
      </c>
      <c r="AX502" s="60"/>
      <c r="AY502" s="140">
        <v>0.24</v>
      </c>
      <c r="AZ502" s="140">
        <v>0.18</v>
      </c>
      <c r="BA502" s="140">
        <v>0.24</v>
      </c>
      <c r="BB502" s="28">
        <v>38755.86</v>
      </c>
      <c r="BC502" s="60"/>
      <c r="BD502" s="140">
        <v>0.81</v>
      </c>
      <c r="BE502" s="140">
        <v>0.6</v>
      </c>
      <c r="BF502" s="140">
        <v>0.91</v>
      </c>
      <c r="BG502" s="44">
        <v>61115.76</v>
      </c>
      <c r="BH502" s="60"/>
      <c r="BI502" s="139">
        <v>0.4</v>
      </c>
      <c r="BJ502" s="139">
        <v>0.3</v>
      </c>
      <c r="BK502" s="139">
        <v>0.3</v>
      </c>
      <c r="BL502" s="44">
        <v>71642</v>
      </c>
      <c r="BM502" s="60"/>
      <c r="BN502" s="140">
        <v>0.6</v>
      </c>
      <c r="BO502" s="140">
        <v>0.45</v>
      </c>
      <c r="BP502" s="140">
        <v>0.61</v>
      </c>
      <c r="BQ502" s="139">
        <v>43729.38</v>
      </c>
      <c r="BR502" s="60"/>
      <c r="BS502" s="140">
        <v>0.4</v>
      </c>
      <c r="BT502" s="140">
        <v>0.3</v>
      </c>
      <c r="BU502" s="140">
        <v>0.3</v>
      </c>
      <c r="BV502" s="44">
        <v>108458</v>
      </c>
      <c r="BW502" s="60"/>
      <c r="BX502" s="140">
        <v>0.4</v>
      </c>
      <c r="BY502" s="140">
        <v>0.3</v>
      </c>
      <c r="BZ502" s="140">
        <v>0.3</v>
      </c>
      <c r="CA502" s="44">
        <v>93578</v>
      </c>
      <c r="CB502" s="60"/>
      <c r="CC502" s="140">
        <v>0.81</v>
      </c>
      <c r="CD502" s="140">
        <v>0.6</v>
      </c>
      <c r="CE502" s="140">
        <v>0.91</v>
      </c>
      <c r="CF502" s="44">
        <v>73337.52</v>
      </c>
      <c r="CG502" s="60"/>
      <c r="CH502" s="28">
        <v>2902336.91</v>
      </c>
      <c r="CI502" s="60"/>
      <c r="CJ502" s="64">
        <v>2843775.08</v>
      </c>
      <c r="CK502" s="124"/>
      <c r="CN502" s="151"/>
    </row>
    <row r="503" spans="1:92" x14ac:dyDescent="0.25">
      <c r="A503" s="116" t="s">
        <v>1140</v>
      </c>
      <c r="B503" s="24" t="s">
        <v>1141</v>
      </c>
      <c r="C503" s="27" t="s">
        <v>1137</v>
      </c>
      <c r="D503" s="27" t="s">
        <v>120</v>
      </c>
      <c r="E503" s="139">
        <v>667.47</v>
      </c>
      <c r="F503" s="68"/>
      <c r="G503" s="139">
        <v>276.32</v>
      </c>
      <c r="H503" s="139">
        <v>382.32</v>
      </c>
      <c r="I503" s="139">
        <v>382.32</v>
      </c>
      <c r="J503" s="68">
        <v>497</v>
      </c>
      <c r="K503" s="139">
        <v>432.80999999999995</v>
      </c>
      <c r="L503" s="139">
        <v>423.97999999999996</v>
      </c>
      <c r="M503" s="139">
        <v>234.65999999999997</v>
      </c>
      <c r="N503" s="139">
        <v>0</v>
      </c>
      <c r="O503" s="60"/>
      <c r="P503" s="132">
        <v>159.0023077857403</v>
      </c>
      <c r="Q503" s="132">
        <v>117.31769221425969</v>
      </c>
      <c r="R503" s="132">
        <v>219.9976922142597</v>
      </c>
      <c r="S503" s="132">
        <v>162.32230778574029</v>
      </c>
      <c r="T503" s="132">
        <v>0</v>
      </c>
      <c r="U503" s="132">
        <v>0</v>
      </c>
      <c r="V503" s="126"/>
      <c r="W503" s="140">
        <v>16.46</v>
      </c>
      <c r="X503" s="140">
        <v>17.489999999999998</v>
      </c>
      <c r="Y503" s="140">
        <v>0</v>
      </c>
      <c r="Z503" s="139">
        <v>2134266.75</v>
      </c>
      <c r="AA503" s="60"/>
      <c r="AB503" s="140">
        <v>6.79</v>
      </c>
      <c r="AC503" s="28">
        <v>426853.35</v>
      </c>
      <c r="AE503" s="140">
        <v>2.16</v>
      </c>
      <c r="AF503" s="140">
        <v>1.17</v>
      </c>
      <c r="AG503" s="140">
        <v>0</v>
      </c>
      <c r="AH503" s="44">
        <v>209340.45</v>
      </c>
      <c r="AI503" s="60"/>
      <c r="AJ503" s="140">
        <v>0.96</v>
      </c>
      <c r="AK503" s="140">
        <v>0.52</v>
      </c>
      <c r="AL503" s="140">
        <v>0</v>
      </c>
      <c r="AM503" s="44">
        <v>93040.2</v>
      </c>
      <c r="AO503" s="28">
        <v>46.430000000000014</v>
      </c>
      <c r="AP503" s="117">
        <v>14.06</v>
      </c>
      <c r="AQ503" s="117">
        <v>4.7300000000000004</v>
      </c>
      <c r="AR503" s="44">
        <v>76410.820000000007</v>
      </c>
      <c r="AS503" s="60"/>
      <c r="AT503" s="71">
        <v>0.96</v>
      </c>
      <c r="AU503" s="71">
        <v>0.93</v>
      </c>
      <c r="AV503" s="71">
        <v>0</v>
      </c>
      <c r="AW503" s="44">
        <v>127338.75</v>
      </c>
      <c r="AX503" s="60"/>
      <c r="AY503" s="140">
        <v>0.56999999999999995</v>
      </c>
      <c r="AZ503" s="140">
        <v>0.31</v>
      </c>
      <c r="BA503" s="140">
        <v>0</v>
      </c>
      <c r="BB503" s="28">
        <v>51674.48</v>
      </c>
      <c r="BC503" s="60"/>
      <c r="BD503" s="140">
        <v>1.92</v>
      </c>
      <c r="BE503" s="140">
        <v>1.04</v>
      </c>
      <c r="BF503" s="140">
        <v>0</v>
      </c>
      <c r="BG503" s="44">
        <v>77975.28</v>
      </c>
      <c r="BH503" s="60"/>
      <c r="BI503" s="139">
        <v>0.96</v>
      </c>
      <c r="BJ503" s="139">
        <v>0.52</v>
      </c>
      <c r="BK503" s="139">
        <v>0</v>
      </c>
      <c r="BL503" s="44">
        <v>106030.16</v>
      </c>
      <c r="BM503" s="60"/>
      <c r="BN503" s="140">
        <v>1.44</v>
      </c>
      <c r="BO503" s="140">
        <v>0.78</v>
      </c>
      <c r="BP503" s="140">
        <v>0</v>
      </c>
      <c r="BQ503" s="139">
        <v>58481.46</v>
      </c>
      <c r="BR503" s="60"/>
      <c r="BS503" s="140">
        <v>0.96</v>
      </c>
      <c r="BT503" s="140">
        <v>0.52</v>
      </c>
      <c r="BU503" s="140">
        <v>0</v>
      </c>
      <c r="BV503" s="44">
        <v>160517.84</v>
      </c>
      <c r="BW503" s="60"/>
      <c r="BX503" s="140">
        <v>0.96</v>
      </c>
      <c r="BY503" s="140">
        <v>0.52</v>
      </c>
      <c r="BZ503" s="140">
        <v>0</v>
      </c>
      <c r="CA503" s="44">
        <v>138495.44</v>
      </c>
      <c r="CB503" s="60"/>
      <c r="CC503" s="140">
        <v>1.92</v>
      </c>
      <c r="CD503" s="140">
        <v>1.04</v>
      </c>
      <c r="CE503" s="140">
        <v>0</v>
      </c>
      <c r="CF503" s="44">
        <v>93568.56</v>
      </c>
      <c r="CG503" s="60"/>
      <c r="CH503" s="28">
        <v>3753993.54</v>
      </c>
      <c r="CI503" s="60"/>
      <c r="CJ503" s="64">
        <v>3677582.72</v>
      </c>
      <c r="CK503" s="124"/>
      <c r="CN503" s="151"/>
    </row>
    <row r="504" spans="1:92" x14ac:dyDescent="0.25">
      <c r="A504" s="116" t="s">
        <v>1142</v>
      </c>
      <c r="B504" s="24" t="s">
        <v>1143</v>
      </c>
      <c r="C504" s="27" t="s">
        <v>1137</v>
      </c>
      <c r="D504" s="27" t="s">
        <v>120</v>
      </c>
      <c r="E504" s="139">
        <v>381.22</v>
      </c>
      <c r="F504" s="68"/>
      <c r="G504" s="139">
        <v>159.32</v>
      </c>
      <c r="H504" s="139">
        <v>217.98999999999998</v>
      </c>
      <c r="I504" s="139">
        <v>217.98999999999998</v>
      </c>
      <c r="J504" s="68">
        <v>498</v>
      </c>
      <c r="K504" s="139">
        <v>252.73</v>
      </c>
      <c r="L504" s="139">
        <v>248.82</v>
      </c>
      <c r="M504" s="139">
        <v>128.49</v>
      </c>
      <c r="N504" s="139">
        <v>0</v>
      </c>
      <c r="O504" s="60"/>
      <c r="P504" s="132">
        <v>74.738649916514277</v>
      </c>
      <c r="Q504" s="132">
        <v>84.581350083485717</v>
      </c>
      <c r="R504" s="132">
        <v>102.26135008348574</v>
      </c>
      <c r="S504" s="132">
        <v>115.72864991651424</v>
      </c>
      <c r="T504" s="132">
        <v>0</v>
      </c>
      <c r="U504" s="132">
        <v>0</v>
      </c>
      <c r="V504" s="126"/>
      <c r="W504" s="140">
        <v>9.2100000000000009</v>
      </c>
      <c r="X504" s="140">
        <v>9.74</v>
      </c>
      <c r="Y504" s="140">
        <v>0</v>
      </c>
      <c r="Z504" s="139">
        <v>1191291.75</v>
      </c>
      <c r="AA504" s="60"/>
      <c r="AB504" s="140">
        <v>3.79</v>
      </c>
      <c r="AC504" s="28">
        <v>238258.35</v>
      </c>
      <c r="AE504" s="140">
        <v>1.26</v>
      </c>
      <c r="AF504" s="140">
        <v>0.64</v>
      </c>
      <c r="AG504" s="140">
        <v>0</v>
      </c>
      <c r="AH504" s="44">
        <v>119443.5</v>
      </c>
      <c r="AI504" s="60"/>
      <c r="AJ504" s="140">
        <v>0.56000000000000005</v>
      </c>
      <c r="AK504" s="140">
        <v>0.28000000000000003</v>
      </c>
      <c r="AL504" s="140">
        <v>0</v>
      </c>
      <c r="AM504" s="44">
        <v>52806.6</v>
      </c>
      <c r="AO504" s="28">
        <v>25.980000000000004</v>
      </c>
      <c r="AP504" s="117">
        <v>7.089999999999999</v>
      </c>
      <c r="AQ504" s="117">
        <v>2.7</v>
      </c>
      <c r="AR504" s="44">
        <v>41829.769999999997</v>
      </c>
      <c r="AS504" s="60"/>
      <c r="AT504" s="71">
        <v>0.56000000000000005</v>
      </c>
      <c r="AU504" s="71">
        <v>0.51</v>
      </c>
      <c r="AV504" s="71">
        <v>0</v>
      </c>
      <c r="AW504" s="44">
        <v>72091.25</v>
      </c>
      <c r="AX504" s="60"/>
      <c r="AY504" s="140">
        <v>0.33</v>
      </c>
      <c r="AZ504" s="140">
        <v>0.17</v>
      </c>
      <c r="BA504" s="140">
        <v>0</v>
      </c>
      <c r="BB504" s="28">
        <v>29360.5</v>
      </c>
      <c r="BC504" s="60"/>
      <c r="BD504" s="140">
        <v>1.1200000000000001</v>
      </c>
      <c r="BE504" s="140">
        <v>0.56999999999999995</v>
      </c>
      <c r="BF504" s="140">
        <v>0</v>
      </c>
      <c r="BG504" s="44">
        <v>44519.67</v>
      </c>
      <c r="BH504" s="60"/>
      <c r="BI504" s="139">
        <v>0.56000000000000005</v>
      </c>
      <c r="BJ504" s="139">
        <v>0.28000000000000003</v>
      </c>
      <c r="BK504" s="139">
        <v>0</v>
      </c>
      <c r="BL504" s="44">
        <v>60179.28</v>
      </c>
      <c r="BM504" s="60"/>
      <c r="BN504" s="140">
        <v>0.84</v>
      </c>
      <c r="BO504" s="140">
        <v>0.42</v>
      </c>
      <c r="BP504" s="140">
        <v>0</v>
      </c>
      <c r="BQ504" s="139">
        <v>33192.18</v>
      </c>
      <c r="BR504" s="60"/>
      <c r="BS504" s="140">
        <v>0.56000000000000005</v>
      </c>
      <c r="BT504" s="140">
        <v>0.28000000000000003</v>
      </c>
      <c r="BU504" s="140">
        <v>0</v>
      </c>
      <c r="BV504" s="44">
        <v>91104.72</v>
      </c>
      <c r="BW504" s="60"/>
      <c r="BX504" s="140">
        <v>0.56000000000000005</v>
      </c>
      <c r="BY504" s="140">
        <v>0.28000000000000003</v>
      </c>
      <c r="BZ504" s="140">
        <v>0</v>
      </c>
      <c r="CA504" s="44">
        <v>78605.52</v>
      </c>
      <c r="CB504" s="60"/>
      <c r="CC504" s="140">
        <v>1.1200000000000001</v>
      </c>
      <c r="CD504" s="140">
        <v>0.56999999999999995</v>
      </c>
      <c r="CE504" s="140">
        <v>0</v>
      </c>
      <c r="CF504" s="44">
        <v>53422.59</v>
      </c>
      <c r="CG504" s="60"/>
      <c r="CH504" s="28">
        <v>2106105.6799999997</v>
      </c>
      <c r="CI504" s="60"/>
      <c r="CJ504" s="64">
        <v>2064275.9099999997</v>
      </c>
      <c r="CK504" s="124"/>
      <c r="CN504" s="151"/>
    </row>
    <row r="505" spans="1:92" x14ac:dyDescent="0.25">
      <c r="A505" s="116" t="s">
        <v>1144</v>
      </c>
      <c r="B505" s="24" t="s">
        <v>1145</v>
      </c>
      <c r="C505" s="27" t="s">
        <v>1137</v>
      </c>
      <c r="D505" s="27" t="s">
        <v>12</v>
      </c>
      <c r="E505" s="139">
        <v>274</v>
      </c>
      <c r="F505" s="68"/>
      <c r="G505" s="139">
        <v>84.5</v>
      </c>
      <c r="H505" s="139">
        <v>103.5</v>
      </c>
      <c r="I505" s="139">
        <v>186</v>
      </c>
      <c r="J505" s="68">
        <v>499</v>
      </c>
      <c r="K505" s="139">
        <v>137.5</v>
      </c>
      <c r="L505" s="139">
        <v>134</v>
      </c>
      <c r="M505" s="139">
        <v>54</v>
      </c>
      <c r="N505" s="139">
        <v>82.5</v>
      </c>
      <c r="O505" s="60"/>
      <c r="P505" s="132">
        <v>49.356746765249532</v>
      </c>
      <c r="Q505" s="132">
        <v>35.143253234750468</v>
      </c>
      <c r="R505" s="132">
        <v>60.454713493530491</v>
      </c>
      <c r="S505" s="132">
        <v>43.045286506469509</v>
      </c>
      <c r="T505" s="132">
        <v>48.188539741219962</v>
      </c>
      <c r="U505" s="132">
        <v>34.311460258780038</v>
      </c>
      <c r="V505" s="126"/>
      <c r="W505" s="140">
        <v>5.04</v>
      </c>
      <c r="X505" s="140">
        <v>4.74</v>
      </c>
      <c r="Y505" s="140">
        <v>3.78</v>
      </c>
      <c r="Z505" s="139">
        <v>887607.18</v>
      </c>
      <c r="AA505" s="60"/>
      <c r="AB505" s="140">
        <v>3.21</v>
      </c>
      <c r="AC505" s="28">
        <v>213884</v>
      </c>
      <c r="AE505" s="140">
        <v>0.68</v>
      </c>
      <c r="AF505" s="140">
        <v>0.27</v>
      </c>
      <c r="AG505" s="140">
        <v>0.41</v>
      </c>
      <c r="AH505" s="44">
        <v>89309.81</v>
      </c>
      <c r="AI505" s="60"/>
      <c r="AJ505" s="140">
        <v>0.3</v>
      </c>
      <c r="AK505" s="140">
        <v>0.12</v>
      </c>
      <c r="AL505" s="140">
        <v>0.13</v>
      </c>
      <c r="AM505" s="44">
        <v>35784.879999999997</v>
      </c>
      <c r="AO505" s="28">
        <v>19.04</v>
      </c>
      <c r="AP505" s="117">
        <v>5.82</v>
      </c>
      <c r="AQ505" s="117">
        <v>1.94</v>
      </c>
      <c r="AR505" s="44">
        <v>31401.17</v>
      </c>
      <c r="AS505" s="60"/>
      <c r="AT505" s="71">
        <v>0.3</v>
      </c>
      <c r="AU505" s="71">
        <v>0.21</v>
      </c>
      <c r="AV505" s="71">
        <v>0.33</v>
      </c>
      <c r="AW505" s="44">
        <v>60238.2</v>
      </c>
      <c r="AX505" s="60"/>
      <c r="AY505" s="140">
        <v>0.18</v>
      </c>
      <c r="AZ505" s="140">
        <v>7.0000000000000007E-2</v>
      </c>
      <c r="BA505" s="140">
        <v>0.11</v>
      </c>
      <c r="BB505" s="28">
        <v>21139.56</v>
      </c>
      <c r="BC505" s="60"/>
      <c r="BD505" s="140">
        <v>0.61</v>
      </c>
      <c r="BE505" s="140">
        <v>0.24</v>
      </c>
      <c r="BF505" s="140">
        <v>0.41</v>
      </c>
      <c r="BG505" s="44">
        <v>33192.18</v>
      </c>
      <c r="BH505" s="60"/>
      <c r="BI505" s="139">
        <v>0.3</v>
      </c>
      <c r="BJ505" s="139">
        <v>0.12</v>
      </c>
      <c r="BK505" s="139">
        <v>0.13</v>
      </c>
      <c r="BL505" s="44">
        <v>39403.1</v>
      </c>
      <c r="BM505" s="60"/>
      <c r="BN505" s="140">
        <v>0.45</v>
      </c>
      <c r="BO505" s="140">
        <v>0.18</v>
      </c>
      <c r="BP505" s="140">
        <v>0.27</v>
      </c>
      <c r="BQ505" s="139">
        <v>23708.7</v>
      </c>
      <c r="BR505" s="60"/>
      <c r="BS505" s="140">
        <v>0.3</v>
      </c>
      <c r="BT505" s="140">
        <v>0.12</v>
      </c>
      <c r="BU505" s="140">
        <v>0.13</v>
      </c>
      <c r="BV505" s="44">
        <v>59651.9</v>
      </c>
      <c r="BW505" s="60"/>
      <c r="BX505" s="140">
        <v>0.3</v>
      </c>
      <c r="BY505" s="140">
        <v>0.12</v>
      </c>
      <c r="BZ505" s="140">
        <v>0.13</v>
      </c>
      <c r="CA505" s="44">
        <v>51467.9</v>
      </c>
      <c r="CB505" s="60"/>
      <c r="CC505" s="140">
        <v>0.61</v>
      </c>
      <c r="CD505" s="140">
        <v>0.24</v>
      </c>
      <c r="CE505" s="140">
        <v>0.41</v>
      </c>
      <c r="CF505" s="44">
        <v>39829.86</v>
      </c>
      <c r="CG505" s="60"/>
      <c r="CH505" s="28">
        <v>1586618.44</v>
      </c>
      <c r="CI505" s="60"/>
      <c r="CJ505" s="64">
        <v>1555217.27</v>
      </c>
      <c r="CK505" s="124"/>
      <c r="CN505" s="151"/>
    </row>
    <row r="506" spans="1:92" x14ac:dyDescent="0.25">
      <c r="A506" s="116" t="s">
        <v>1146</v>
      </c>
      <c r="B506" s="24" t="s">
        <v>1147</v>
      </c>
      <c r="C506" s="27" t="s">
        <v>1137</v>
      </c>
      <c r="D506" s="27" t="s">
        <v>131</v>
      </c>
      <c r="E506" s="139">
        <v>527.5</v>
      </c>
      <c r="F506" s="68"/>
      <c r="G506" s="139">
        <v>0</v>
      </c>
      <c r="H506" s="139">
        <v>0</v>
      </c>
      <c r="I506" s="139">
        <v>527.5</v>
      </c>
      <c r="J506" s="68">
        <v>500</v>
      </c>
      <c r="K506" s="139">
        <v>0</v>
      </c>
      <c r="L506" s="139">
        <v>0</v>
      </c>
      <c r="M506" s="139">
        <v>0</v>
      </c>
      <c r="N506" s="139">
        <v>527.5</v>
      </c>
      <c r="O506" s="60"/>
      <c r="P506" s="132">
        <v>0</v>
      </c>
      <c r="Q506" s="132">
        <v>0</v>
      </c>
      <c r="R506" s="132">
        <v>0</v>
      </c>
      <c r="S506" s="132">
        <v>0</v>
      </c>
      <c r="T506" s="132">
        <v>211.66</v>
      </c>
      <c r="U506" s="132">
        <v>315.84000000000003</v>
      </c>
      <c r="V506" s="126"/>
      <c r="W506" s="140">
        <v>0</v>
      </c>
      <c r="X506" s="140">
        <v>0</v>
      </c>
      <c r="Y506" s="140">
        <v>23.21</v>
      </c>
      <c r="Z506" s="139">
        <v>1674972.86</v>
      </c>
      <c r="AA506" s="60"/>
      <c r="AB506" s="140">
        <v>7.73</v>
      </c>
      <c r="AC506" s="28">
        <v>558268.44999999995</v>
      </c>
      <c r="AE506" s="140">
        <v>0</v>
      </c>
      <c r="AF506" s="140">
        <v>0</v>
      </c>
      <c r="AG506" s="140">
        <v>2.63</v>
      </c>
      <c r="AH506" s="44">
        <v>189796.58</v>
      </c>
      <c r="AI506" s="60"/>
      <c r="AJ506" s="140">
        <v>0</v>
      </c>
      <c r="AK506" s="140">
        <v>0</v>
      </c>
      <c r="AL506" s="140">
        <v>0.87</v>
      </c>
      <c r="AM506" s="44">
        <v>62784.42</v>
      </c>
      <c r="AO506" s="28">
        <v>35.14</v>
      </c>
      <c r="AP506" s="117">
        <v>8.9499999999999993</v>
      </c>
      <c r="AQ506" s="117">
        <v>3.74</v>
      </c>
      <c r="AR506" s="44">
        <v>55837.46</v>
      </c>
      <c r="AS506" s="60"/>
      <c r="AT506" s="71">
        <v>0</v>
      </c>
      <c r="AU506" s="71">
        <v>0</v>
      </c>
      <c r="AV506" s="71">
        <v>2.11</v>
      </c>
      <c r="AW506" s="44">
        <v>165455.65</v>
      </c>
      <c r="AX506" s="60"/>
      <c r="AY506" s="140">
        <v>0</v>
      </c>
      <c r="AZ506" s="140">
        <v>0</v>
      </c>
      <c r="BA506" s="140">
        <v>0.7</v>
      </c>
      <c r="BB506" s="28">
        <v>41104.699999999997</v>
      </c>
      <c r="BC506" s="60"/>
      <c r="BD506" s="140">
        <v>0</v>
      </c>
      <c r="BE506" s="140">
        <v>0</v>
      </c>
      <c r="BF506" s="140">
        <v>2.63</v>
      </c>
      <c r="BG506" s="44">
        <v>69282.09</v>
      </c>
      <c r="BH506" s="60"/>
      <c r="BI506" s="139">
        <v>0</v>
      </c>
      <c r="BJ506" s="139">
        <v>0</v>
      </c>
      <c r="BK506" s="139">
        <v>0.87</v>
      </c>
      <c r="BL506" s="44">
        <v>62328.54</v>
      </c>
      <c r="BM506" s="60"/>
      <c r="BN506" s="140">
        <v>0</v>
      </c>
      <c r="BO506" s="140">
        <v>0</v>
      </c>
      <c r="BP506" s="140">
        <v>1.75</v>
      </c>
      <c r="BQ506" s="139">
        <v>46100.25</v>
      </c>
      <c r="BR506" s="60"/>
      <c r="BS506" s="140">
        <v>0</v>
      </c>
      <c r="BT506" s="140">
        <v>0</v>
      </c>
      <c r="BU506" s="140">
        <v>0.87</v>
      </c>
      <c r="BV506" s="44">
        <v>94358.46</v>
      </c>
      <c r="BW506" s="60"/>
      <c r="BX506" s="140">
        <v>0</v>
      </c>
      <c r="BY506" s="140">
        <v>0</v>
      </c>
      <c r="BZ506" s="140">
        <v>0.87</v>
      </c>
      <c r="CA506" s="44">
        <v>81412.86</v>
      </c>
      <c r="CB506" s="60"/>
      <c r="CC506" s="140">
        <v>0</v>
      </c>
      <c r="CD506" s="140">
        <v>0</v>
      </c>
      <c r="CE506" s="140">
        <v>2.63</v>
      </c>
      <c r="CF506" s="44">
        <v>83136.929999999993</v>
      </c>
      <c r="CG506" s="60"/>
      <c r="CH506" s="28">
        <v>3184839.25</v>
      </c>
      <c r="CI506" s="60"/>
      <c r="CJ506" s="64">
        <v>3129001.79</v>
      </c>
      <c r="CK506" s="124"/>
      <c r="CN506" s="151"/>
    </row>
    <row r="507" spans="1:92" x14ac:dyDescent="0.25">
      <c r="A507" s="116" t="s">
        <v>1148</v>
      </c>
      <c r="B507" s="24" t="s">
        <v>1149</v>
      </c>
      <c r="C507" s="27" t="s">
        <v>1137</v>
      </c>
      <c r="D507" s="27" t="s">
        <v>12</v>
      </c>
      <c r="E507" s="139">
        <v>314.11</v>
      </c>
      <c r="F507" s="68"/>
      <c r="G507" s="139">
        <v>95.47999999999999</v>
      </c>
      <c r="H507" s="139">
        <v>117.14999999999999</v>
      </c>
      <c r="I507" s="139">
        <v>215.46999999999997</v>
      </c>
      <c r="J507" s="68">
        <v>501</v>
      </c>
      <c r="K507" s="139">
        <v>139.80000000000001</v>
      </c>
      <c r="L507" s="139">
        <v>136.63999999999999</v>
      </c>
      <c r="M507" s="139">
        <v>75.989999999999995</v>
      </c>
      <c r="N507" s="139">
        <v>98.32</v>
      </c>
      <c r="O507" s="60"/>
      <c r="P507" s="132">
        <v>73.080045023315648</v>
      </c>
      <c r="Q507" s="132">
        <v>22.399954976684342</v>
      </c>
      <c r="R507" s="132">
        <v>89.66618427399905</v>
      </c>
      <c r="S507" s="132">
        <v>27.483815726000941</v>
      </c>
      <c r="T507" s="132">
        <v>75.25377070268533</v>
      </c>
      <c r="U507" s="132">
        <v>23.066229297314663</v>
      </c>
      <c r="V507" s="126"/>
      <c r="W507" s="140">
        <v>5.99</v>
      </c>
      <c r="X507" s="140">
        <v>5.58</v>
      </c>
      <c r="Y507" s="140">
        <v>4.68</v>
      </c>
      <c r="Z507" s="139">
        <v>1065084.93</v>
      </c>
      <c r="AA507" s="60"/>
      <c r="AB507" s="140">
        <v>3.87</v>
      </c>
      <c r="AC507" s="28">
        <v>258037.31</v>
      </c>
      <c r="AE507" s="140">
        <v>0.69</v>
      </c>
      <c r="AF507" s="140">
        <v>0.37</v>
      </c>
      <c r="AG507" s="140">
        <v>0.49</v>
      </c>
      <c r="AH507" s="44">
        <v>101998.24</v>
      </c>
      <c r="AI507" s="60"/>
      <c r="AJ507" s="140">
        <v>0.31</v>
      </c>
      <c r="AK507" s="140">
        <v>0.16</v>
      </c>
      <c r="AL507" s="140">
        <v>0.16</v>
      </c>
      <c r="AM507" s="44">
        <v>41093.11</v>
      </c>
      <c r="AO507" s="28">
        <v>22.71</v>
      </c>
      <c r="AP507" s="117">
        <v>8.08</v>
      </c>
      <c r="AQ507" s="117">
        <v>2.2200000000000002</v>
      </c>
      <c r="AR507" s="44">
        <v>38802.04</v>
      </c>
      <c r="AS507" s="60"/>
      <c r="AT507" s="71">
        <v>0.31</v>
      </c>
      <c r="AU507" s="71">
        <v>0.3</v>
      </c>
      <c r="AV507" s="71">
        <v>0.39</v>
      </c>
      <c r="AW507" s="44">
        <v>71680.600000000006</v>
      </c>
      <c r="AX507" s="60"/>
      <c r="AY507" s="140">
        <v>0.18</v>
      </c>
      <c r="AZ507" s="140">
        <v>0.1</v>
      </c>
      <c r="BA507" s="140">
        <v>0.13</v>
      </c>
      <c r="BB507" s="28">
        <v>24075.61</v>
      </c>
      <c r="BC507" s="60"/>
      <c r="BD507" s="140">
        <v>0.62</v>
      </c>
      <c r="BE507" s="140">
        <v>0.33</v>
      </c>
      <c r="BF507" s="140">
        <v>0.49</v>
      </c>
      <c r="BG507" s="44">
        <v>37933.919999999998</v>
      </c>
      <c r="BH507" s="60"/>
      <c r="BI507" s="139">
        <v>0.31</v>
      </c>
      <c r="BJ507" s="139">
        <v>0.16</v>
      </c>
      <c r="BK507" s="139">
        <v>0.16</v>
      </c>
      <c r="BL507" s="44">
        <v>45134.46</v>
      </c>
      <c r="BM507" s="60"/>
      <c r="BN507" s="140">
        <v>0.46</v>
      </c>
      <c r="BO507" s="140">
        <v>0.25</v>
      </c>
      <c r="BP507" s="140">
        <v>0.32</v>
      </c>
      <c r="BQ507" s="139">
        <v>27133.29</v>
      </c>
      <c r="BR507" s="60"/>
      <c r="BS507" s="140">
        <v>0.31</v>
      </c>
      <c r="BT507" s="140">
        <v>0.16</v>
      </c>
      <c r="BU507" s="140">
        <v>0.16</v>
      </c>
      <c r="BV507" s="44">
        <v>68328.539999999994</v>
      </c>
      <c r="BW507" s="60"/>
      <c r="BX507" s="140">
        <v>0.31</v>
      </c>
      <c r="BY507" s="140">
        <v>0.16</v>
      </c>
      <c r="BZ507" s="140">
        <v>0.16</v>
      </c>
      <c r="CA507" s="44">
        <v>58954.14</v>
      </c>
      <c r="CB507" s="60"/>
      <c r="CC507" s="140">
        <v>0.62</v>
      </c>
      <c r="CD507" s="140">
        <v>0.33</v>
      </c>
      <c r="CE507" s="140">
        <v>0.49</v>
      </c>
      <c r="CF507" s="44">
        <v>45519.839999999997</v>
      </c>
      <c r="CG507" s="60"/>
      <c r="CH507" s="28">
        <v>1883776.03</v>
      </c>
      <c r="CI507" s="60"/>
      <c r="CJ507" s="64">
        <v>1844973.99</v>
      </c>
      <c r="CK507" s="124"/>
      <c r="CN507" s="151"/>
    </row>
    <row r="508" spans="1:92" x14ac:dyDescent="0.25">
      <c r="A508" s="116" t="s">
        <v>1155</v>
      </c>
      <c r="B508" s="24" t="s">
        <v>1156</v>
      </c>
      <c r="C508" s="27" t="s">
        <v>1152</v>
      </c>
      <c r="D508" s="27" t="s">
        <v>12</v>
      </c>
      <c r="E508" s="139">
        <v>37953.949999999997</v>
      </c>
      <c r="F508" s="68"/>
      <c r="G508" s="139">
        <v>10818.23</v>
      </c>
      <c r="H508" s="139">
        <v>14836.65</v>
      </c>
      <c r="I508" s="139">
        <v>26861.14</v>
      </c>
      <c r="J508" s="68">
        <v>502</v>
      </c>
      <c r="K508" s="139">
        <v>16993.97</v>
      </c>
      <c r="L508" s="139">
        <v>16719.39</v>
      </c>
      <c r="M508" s="139">
        <v>8935.49</v>
      </c>
      <c r="N508" s="139">
        <v>12024.49</v>
      </c>
      <c r="O508" s="60"/>
      <c r="P508" s="132">
        <v>5872.3184116401098</v>
      </c>
      <c r="Q508" s="132">
        <v>4945.9115883598897</v>
      </c>
      <c r="R508" s="132">
        <v>8053.5848250647505</v>
      </c>
      <c r="S508" s="132">
        <v>6783.0651749352492</v>
      </c>
      <c r="T508" s="132">
        <v>6527.0967632951406</v>
      </c>
      <c r="U508" s="132">
        <v>5497.3932367048592</v>
      </c>
      <c r="V508" s="126"/>
      <c r="W508" s="140">
        <v>638.78</v>
      </c>
      <c r="X508" s="140">
        <v>674</v>
      </c>
      <c r="Y508" s="140">
        <v>546.25</v>
      </c>
      <c r="Z508" s="139">
        <v>121948592.2</v>
      </c>
      <c r="AA508" s="60"/>
      <c r="AB508" s="140">
        <v>444.62</v>
      </c>
      <c r="AC508" s="28">
        <v>29644494.75</v>
      </c>
      <c r="AE508" s="140">
        <v>84.96</v>
      </c>
      <c r="AF508" s="140">
        <v>44.67</v>
      </c>
      <c r="AG508" s="140">
        <v>60.12</v>
      </c>
      <c r="AH508" s="44">
        <v>12487809.869999999</v>
      </c>
      <c r="AI508" s="60"/>
      <c r="AJ508" s="140">
        <v>37.76</v>
      </c>
      <c r="AK508" s="140">
        <v>19.850000000000001</v>
      </c>
      <c r="AL508" s="140">
        <v>20.04</v>
      </c>
      <c r="AM508" s="44">
        <v>5067859.29</v>
      </c>
      <c r="AO508" s="28">
        <v>2621.6400000000003</v>
      </c>
      <c r="AP508" s="117">
        <v>1097.6500000000001</v>
      </c>
      <c r="AQ508" s="117">
        <v>269.17</v>
      </c>
      <c r="AR508" s="44">
        <v>4687599.3499999996</v>
      </c>
      <c r="AS508" s="60"/>
      <c r="AT508" s="71">
        <v>37.76</v>
      </c>
      <c r="AU508" s="71">
        <v>35.74</v>
      </c>
      <c r="AV508" s="71">
        <v>48.09</v>
      </c>
      <c r="AW508" s="44">
        <v>8723039.8499999996</v>
      </c>
      <c r="AX508" s="60"/>
      <c r="AY508" s="140">
        <v>22.65</v>
      </c>
      <c r="AZ508" s="140">
        <v>11.91</v>
      </c>
      <c r="BA508" s="140">
        <v>16.03</v>
      </c>
      <c r="BB508" s="28">
        <v>2970695.39</v>
      </c>
      <c r="BC508" s="60"/>
      <c r="BD508" s="140">
        <v>75.52</v>
      </c>
      <c r="BE508" s="140">
        <v>39.71</v>
      </c>
      <c r="BF508" s="140">
        <v>60.12</v>
      </c>
      <c r="BG508" s="44">
        <v>4619245.05</v>
      </c>
      <c r="BH508" s="60"/>
      <c r="BI508" s="139">
        <v>37.76</v>
      </c>
      <c r="BJ508" s="139">
        <v>19.850000000000001</v>
      </c>
      <c r="BK508" s="139">
        <v>20.04</v>
      </c>
      <c r="BL508" s="44">
        <v>5563001.2999999998</v>
      </c>
      <c r="BM508" s="60"/>
      <c r="BN508" s="140">
        <v>56.64</v>
      </c>
      <c r="BO508" s="140">
        <v>29.78</v>
      </c>
      <c r="BP508" s="140">
        <v>40.08</v>
      </c>
      <c r="BQ508" s="139">
        <v>3332389.5</v>
      </c>
      <c r="BR508" s="60"/>
      <c r="BS508" s="140">
        <v>37.76</v>
      </c>
      <c r="BT508" s="140">
        <v>19.850000000000001</v>
      </c>
      <c r="BU508" s="140">
        <v>20.04</v>
      </c>
      <c r="BV508" s="44">
        <v>8421763.6999999993</v>
      </c>
      <c r="BW508" s="60"/>
      <c r="BX508" s="140">
        <v>37.76</v>
      </c>
      <c r="BY508" s="140">
        <v>19.850000000000001</v>
      </c>
      <c r="BZ508" s="140">
        <v>20.04</v>
      </c>
      <c r="CA508" s="44">
        <v>7266331.7000000002</v>
      </c>
      <c r="CB508" s="60"/>
      <c r="CC508" s="140">
        <v>75.52</v>
      </c>
      <c r="CD508" s="140">
        <v>39.71</v>
      </c>
      <c r="CE508" s="140">
        <v>60.12</v>
      </c>
      <c r="CF508" s="44">
        <v>5542988.8499999996</v>
      </c>
      <c r="CG508" s="60"/>
      <c r="CH508" s="28">
        <v>220275810.80000001</v>
      </c>
      <c r="CI508" s="60"/>
      <c r="CJ508" s="64">
        <v>215588211.45000002</v>
      </c>
      <c r="CK508" s="124"/>
      <c r="CN508" s="151"/>
    </row>
    <row r="509" spans="1:92" x14ac:dyDescent="0.25">
      <c r="A509" s="116" t="s">
        <v>1157</v>
      </c>
      <c r="B509" s="24" t="s">
        <v>1158</v>
      </c>
      <c r="C509" s="27" t="s">
        <v>1152</v>
      </c>
      <c r="D509" s="27" t="s">
        <v>12</v>
      </c>
      <c r="E509" s="139">
        <v>5589.35</v>
      </c>
      <c r="F509" s="68"/>
      <c r="G509" s="139">
        <v>1290.23</v>
      </c>
      <c r="H509" s="139">
        <v>2304.15</v>
      </c>
      <c r="I509" s="139">
        <v>4260.46</v>
      </c>
      <c r="J509" s="68">
        <v>503</v>
      </c>
      <c r="K509" s="139">
        <v>2174.5499999999997</v>
      </c>
      <c r="L509" s="139">
        <v>2135.89</v>
      </c>
      <c r="M509" s="139">
        <v>1458.49</v>
      </c>
      <c r="N509" s="139">
        <v>1956.3100000000002</v>
      </c>
      <c r="O509" s="60"/>
      <c r="P509" s="132">
        <v>258.94370249464475</v>
      </c>
      <c r="Q509" s="132">
        <v>1031.2862975053554</v>
      </c>
      <c r="R509" s="132">
        <v>462.43315695886452</v>
      </c>
      <c r="S509" s="132">
        <v>1841.7168430411357</v>
      </c>
      <c r="T509" s="132">
        <v>392.62314054649062</v>
      </c>
      <c r="U509" s="132">
        <v>1563.6868594535094</v>
      </c>
      <c r="V509" s="126"/>
      <c r="W509" s="140">
        <v>68.819999999999993</v>
      </c>
      <c r="X509" s="140">
        <v>96.79</v>
      </c>
      <c r="Y509" s="140">
        <v>82.17</v>
      </c>
      <c r="Z509" s="139">
        <v>16340952.869999999</v>
      </c>
      <c r="AA509" s="60"/>
      <c r="AB509" s="140">
        <v>60.5</v>
      </c>
      <c r="AC509" s="28">
        <v>4058643.6</v>
      </c>
      <c r="AE509" s="140">
        <v>10.87</v>
      </c>
      <c r="AF509" s="140">
        <v>7.29</v>
      </c>
      <c r="AG509" s="140">
        <v>9.7799999999999994</v>
      </c>
      <c r="AH509" s="44">
        <v>1847411.88</v>
      </c>
      <c r="AI509" s="60"/>
      <c r="AJ509" s="140">
        <v>4.83</v>
      </c>
      <c r="AK509" s="140">
        <v>3.24</v>
      </c>
      <c r="AL509" s="140">
        <v>3.26</v>
      </c>
      <c r="AM509" s="44">
        <v>742581.71</v>
      </c>
      <c r="AO509" s="28">
        <v>354.98</v>
      </c>
      <c r="AP509" s="117">
        <v>75.150000000000006</v>
      </c>
      <c r="AQ509" s="117">
        <v>39.64</v>
      </c>
      <c r="AR509" s="44">
        <v>546278.22</v>
      </c>
      <c r="AS509" s="60"/>
      <c r="AT509" s="71">
        <v>4.83</v>
      </c>
      <c r="AU509" s="71">
        <v>5.83</v>
      </c>
      <c r="AV509" s="71">
        <v>7.82</v>
      </c>
      <c r="AW509" s="44">
        <v>1331422.8</v>
      </c>
      <c r="AX509" s="60"/>
      <c r="AY509" s="140">
        <v>2.89</v>
      </c>
      <c r="AZ509" s="140">
        <v>1.94</v>
      </c>
      <c r="BA509" s="140">
        <v>2.6</v>
      </c>
      <c r="BB509" s="28">
        <v>436297.03</v>
      </c>
      <c r="BC509" s="60"/>
      <c r="BD509" s="140">
        <v>9.66</v>
      </c>
      <c r="BE509" s="140">
        <v>6.48</v>
      </c>
      <c r="BF509" s="140">
        <v>9.7799999999999994</v>
      </c>
      <c r="BG509" s="44">
        <v>682810.56</v>
      </c>
      <c r="BH509" s="60"/>
      <c r="BI509" s="139">
        <v>4.83</v>
      </c>
      <c r="BJ509" s="139">
        <v>3.24</v>
      </c>
      <c r="BK509" s="139">
        <v>3.26</v>
      </c>
      <c r="BL509" s="44">
        <v>811703.86</v>
      </c>
      <c r="BM509" s="60"/>
      <c r="BN509" s="140">
        <v>7.24</v>
      </c>
      <c r="BO509" s="140">
        <v>4.8600000000000003</v>
      </c>
      <c r="BP509" s="140">
        <v>6.52</v>
      </c>
      <c r="BQ509" s="139">
        <v>490506.66</v>
      </c>
      <c r="BR509" s="60"/>
      <c r="BS509" s="140">
        <v>4.83</v>
      </c>
      <c r="BT509" s="140">
        <v>3.24</v>
      </c>
      <c r="BU509" s="140">
        <v>3.26</v>
      </c>
      <c r="BV509" s="44">
        <v>1228829.1399999999</v>
      </c>
      <c r="BW509" s="60"/>
      <c r="BX509" s="140">
        <v>4.83</v>
      </c>
      <c r="BY509" s="140">
        <v>3.24</v>
      </c>
      <c r="BZ509" s="140">
        <v>3.26</v>
      </c>
      <c r="CA509" s="44">
        <v>1060238.74</v>
      </c>
      <c r="CB509" s="60"/>
      <c r="CC509" s="140">
        <v>9.66</v>
      </c>
      <c r="CD509" s="140">
        <v>6.48</v>
      </c>
      <c r="CE509" s="140">
        <v>9.7799999999999994</v>
      </c>
      <c r="CF509" s="44">
        <v>819357.12</v>
      </c>
      <c r="CG509" s="60"/>
      <c r="CH509" s="28">
        <v>30397034.189999998</v>
      </c>
      <c r="CI509" s="60"/>
      <c r="CJ509" s="64">
        <v>29850755.969999999</v>
      </c>
      <c r="CK509" s="124"/>
      <c r="CN509" s="151"/>
    </row>
    <row r="510" spans="1:92" x14ac:dyDescent="0.25">
      <c r="A510" s="116" t="s">
        <v>1159</v>
      </c>
      <c r="B510" s="24" t="s">
        <v>1160</v>
      </c>
      <c r="C510" s="27" t="s">
        <v>1152</v>
      </c>
      <c r="D510" s="27" t="s">
        <v>12</v>
      </c>
      <c r="E510" s="139">
        <v>11853.61</v>
      </c>
      <c r="F510" s="68"/>
      <c r="G510" s="139">
        <v>3242.48</v>
      </c>
      <c r="H510" s="139">
        <v>4691.99</v>
      </c>
      <c r="I510" s="139">
        <v>8539.4699999999993</v>
      </c>
      <c r="J510" s="68">
        <v>504</v>
      </c>
      <c r="K510" s="139">
        <v>5145.97</v>
      </c>
      <c r="L510" s="139">
        <v>5074.3100000000004</v>
      </c>
      <c r="M510" s="139">
        <v>2860.16</v>
      </c>
      <c r="N510" s="139">
        <v>3847.4799999999996</v>
      </c>
      <c r="O510" s="60"/>
      <c r="P510" s="132">
        <v>1931.587273481894</v>
      </c>
      <c r="Q510" s="132">
        <v>1310.892726518106</v>
      </c>
      <c r="R510" s="132">
        <v>2795.0791281069774</v>
      </c>
      <c r="S510" s="132">
        <v>1896.9108718930224</v>
      </c>
      <c r="T510" s="132">
        <v>2291.9935984111289</v>
      </c>
      <c r="U510" s="132">
        <v>1555.4864015888706</v>
      </c>
      <c r="V510" s="126"/>
      <c r="W510" s="140">
        <v>194.31</v>
      </c>
      <c r="X510" s="140">
        <v>215.63</v>
      </c>
      <c r="Y510" s="140">
        <v>176.81</v>
      </c>
      <c r="Z510" s="139">
        <v>38530548.560000002</v>
      </c>
      <c r="AA510" s="60"/>
      <c r="AB510" s="140">
        <v>140.91</v>
      </c>
      <c r="AC510" s="28">
        <v>9406973.7799999993</v>
      </c>
      <c r="AE510" s="140">
        <v>25.72</v>
      </c>
      <c r="AF510" s="140">
        <v>14.3</v>
      </c>
      <c r="AG510" s="140">
        <v>19.23</v>
      </c>
      <c r="AH510" s="44">
        <v>3903609.48</v>
      </c>
      <c r="AI510" s="60"/>
      <c r="AJ510" s="140">
        <v>11.43</v>
      </c>
      <c r="AK510" s="140">
        <v>6.35</v>
      </c>
      <c r="AL510" s="140">
        <v>6.41</v>
      </c>
      <c r="AM510" s="44">
        <v>1580323.76</v>
      </c>
      <c r="AO510" s="28">
        <v>826.88999999999987</v>
      </c>
      <c r="AP510" s="117">
        <v>343.47999999999996</v>
      </c>
      <c r="AQ510" s="117">
        <v>84.06</v>
      </c>
      <c r="AR510" s="44">
        <v>1474759.58</v>
      </c>
      <c r="AS510" s="60"/>
      <c r="AT510" s="71">
        <v>11.43</v>
      </c>
      <c r="AU510" s="71">
        <v>11.44</v>
      </c>
      <c r="AV510" s="71">
        <v>15.38</v>
      </c>
      <c r="AW510" s="44">
        <v>2746888.95</v>
      </c>
      <c r="AX510" s="60"/>
      <c r="AY510" s="140">
        <v>6.86</v>
      </c>
      <c r="AZ510" s="140">
        <v>3.81</v>
      </c>
      <c r="BA510" s="140">
        <v>5.12</v>
      </c>
      <c r="BB510" s="28">
        <v>927204.59</v>
      </c>
      <c r="BC510" s="60"/>
      <c r="BD510" s="140">
        <v>22.87</v>
      </c>
      <c r="BE510" s="140">
        <v>12.71</v>
      </c>
      <c r="BF510" s="140">
        <v>19.23</v>
      </c>
      <c r="BG510" s="44">
        <v>1443859.83</v>
      </c>
      <c r="BH510" s="60"/>
      <c r="BI510" s="139">
        <v>11.43</v>
      </c>
      <c r="BJ510" s="139">
        <v>6.35</v>
      </c>
      <c r="BK510" s="139">
        <v>6.41</v>
      </c>
      <c r="BL510" s="44">
        <v>1733019.98</v>
      </c>
      <c r="BM510" s="60"/>
      <c r="BN510" s="140">
        <v>17.149999999999999</v>
      </c>
      <c r="BO510" s="140">
        <v>9.5299999999999994</v>
      </c>
      <c r="BP510" s="140">
        <v>12.82</v>
      </c>
      <c r="BQ510" s="139">
        <v>1040548.5</v>
      </c>
      <c r="BR510" s="60"/>
      <c r="BS510" s="140">
        <v>11.43</v>
      </c>
      <c r="BT510" s="140">
        <v>6.35</v>
      </c>
      <c r="BU510" s="140">
        <v>6.41</v>
      </c>
      <c r="BV510" s="44">
        <v>2623599.02</v>
      </c>
      <c r="BW510" s="60"/>
      <c r="BX510" s="140">
        <v>11.43</v>
      </c>
      <c r="BY510" s="140">
        <v>6.35</v>
      </c>
      <c r="BZ510" s="140">
        <v>6.41</v>
      </c>
      <c r="CA510" s="44">
        <v>2263651.8199999998</v>
      </c>
      <c r="CB510" s="60"/>
      <c r="CC510" s="140">
        <v>22.87</v>
      </c>
      <c r="CD510" s="140">
        <v>12.71</v>
      </c>
      <c r="CE510" s="140">
        <v>19.23</v>
      </c>
      <c r="CF510" s="44">
        <v>1732598.91</v>
      </c>
      <c r="CG510" s="60"/>
      <c r="CH510" s="28">
        <v>69407586.760000005</v>
      </c>
      <c r="CI510" s="60"/>
      <c r="CJ510" s="64">
        <v>67932827.180000007</v>
      </c>
      <c r="CK510" s="124"/>
      <c r="CN510" s="151"/>
    </row>
    <row r="511" spans="1:92" x14ac:dyDescent="0.25">
      <c r="A511" s="116" t="s">
        <v>1161</v>
      </c>
      <c r="B511" s="24" t="s">
        <v>1162</v>
      </c>
      <c r="C511" s="27" t="s">
        <v>1152</v>
      </c>
      <c r="D511" s="27" t="s">
        <v>12</v>
      </c>
      <c r="E511" s="139">
        <v>13634.03</v>
      </c>
      <c r="F511" s="68"/>
      <c r="G511" s="139">
        <v>4107.6400000000003</v>
      </c>
      <c r="H511" s="139">
        <v>5473.82</v>
      </c>
      <c r="I511" s="139">
        <v>9442.14</v>
      </c>
      <c r="J511" s="68">
        <v>505</v>
      </c>
      <c r="K511" s="139">
        <v>6425.8899999999994</v>
      </c>
      <c r="L511" s="139">
        <v>6341.64</v>
      </c>
      <c r="M511" s="139">
        <v>3239.8199999999997</v>
      </c>
      <c r="N511" s="139">
        <v>3968.3199999999997</v>
      </c>
      <c r="O511" s="60"/>
      <c r="P511" s="132">
        <v>3606.493720370368</v>
      </c>
      <c r="Q511" s="132">
        <v>501.14627962963232</v>
      </c>
      <c r="R511" s="132">
        <v>4805.9950376463676</v>
      </c>
      <c r="S511" s="132">
        <v>667.82496235363215</v>
      </c>
      <c r="T511" s="132">
        <v>3484.1712419832643</v>
      </c>
      <c r="U511" s="132">
        <v>484.14875801673543</v>
      </c>
      <c r="V511" s="126"/>
      <c r="W511" s="140">
        <v>265.49</v>
      </c>
      <c r="X511" s="140">
        <v>267.01</v>
      </c>
      <c r="Y511" s="140">
        <v>193.57</v>
      </c>
      <c r="Z511" s="139">
        <v>47444785.119999997</v>
      </c>
      <c r="AA511" s="60"/>
      <c r="AB511" s="140">
        <v>171.01</v>
      </c>
      <c r="AC511" s="28">
        <v>11351047.73</v>
      </c>
      <c r="AE511" s="140">
        <v>32.119999999999997</v>
      </c>
      <c r="AF511" s="140">
        <v>16.190000000000001</v>
      </c>
      <c r="AG511" s="140">
        <v>19.84</v>
      </c>
      <c r="AH511" s="44">
        <v>4468781.59</v>
      </c>
      <c r="AI511" s="60"/>
      <c r="AJ511" s="140">
        <v>14.27</v>
      </c>
      <c r="AK511" s="140">
        <v>7.19</v>
      </c>
      <c r="AL511" s="140">
        <v>6.61</v>
      </c>
      <c r="AM511" s="44">
        <v>1826100.16</v>
      </c>
      <c r="AO511" s="28">
        <v>1011.4599999999999</v>
      </c>
      <c r="AP511" s="117">
        <v>567.3900000000001</v>
      </c>
      <c r="AQ511" s="117">
        <v>96.69</v>
      </c>
      <c r="AR511" s="44">
        <v>1981300.77</v>
      </c>
      <c r="AS511" s="60"/>
      <c r="AT511" s="71">
        <v>14.27</v>
      </c>
      <c r="AU511" s="71">
        <v>12.95</v>
      </c>
      <c r="AV511" s="71">
        <v>15.87</v>
      </c>
      <c r="AW511" s="44">
        <v>3078393.55</v>
      </c>
      <c r="AX511" s="60"/>
      <c r="AY511" s="140">
        <v>8.56</v>
      </c>
      <c r="AZ511" s="140">
        <v>4.3099999999999996</v>
      </c>
      <c r="BA511" s="140">
        <v>5.29</v>
      </c>
      <c r="BB511" s="28">
        <v>1066373.3600000001</v>
      </c>
      <c r="BC511" s="60"/>
      <c r="BD511" s="140">
        <v>28.55</v>
      </c>
      <c r="BE511" s="140">
        <v>14.39</v>
      </c>
      <c r="BF511" s="140">
        <v>19.84</v>
      </c>
      <c r="BG511" s="44">
        <v>1653813.54</v>
      </c>
      <c r="BH511" s="60"/>
      <c r="BI511" s="139">
        <v>14.27</v>
      </c>
      <c r="BJ511" s="139">
        <v>7.19</v>
      </c>
      <c r="BK511" s="139">
        <v>6.61</v>
      </c>
      <c r="BL511" s="44">
        <v>2010990.94</v>
      </c>
      <c r="BM511" s="60"/>
      <c r="BN511" s="140">
        <v>21.41</v>
      </c>
      <c r="BO511" s="140">
        <v>10.79</v>
      </c>
      <c r="BP511" s="140">
        <v>13.22</v>
      </c>
      <c r="BQ511" s="139">
        <v>1196499.06</v>
      </c>
      <c r="BR511" s="60"/>
      <c r="BS511" s="140">
        <v>14.27</v>
      </c>
      <c r="BT511" s="140">
        <v>7.19</v>
      </c>
      <c r="BU511" s="140">
        <v>6.61</v>
      </c>
      <c r="BV511" s="44">
        <v>3044416.06</v>
      </c>
      <c r="BW511" s="60"/>
      <c r="BX511" s="140">
        <v>14.27</v>
      </c>
      <c r="BY511" s="140">
        <v>7.19</v>
      </c>
      <c r="BZ511" s="140">
        <v>6.61</v>
      </c>
      <c r="CA511" s="44">
        <v>2626734.46</v>
      </c>
      <c r="CB511" s="60"/>
      <c r="CC511" s="140">
        <v>28.55</v>
      </c>
      <c r="CD511" s="140">
        <v>14.39</v>
      </c>
      <c r="CE511" s="140">
        <v>19.84</v>
      </c>
      <c r="CF511" s="44">
        <v>1984538.58</v>
      </c>
      <c r="CG511" s="60"/>
      <c r="CH511" s="28">
        <v>83733774.919999987</v>
      </c>
      <c r="CI511" s="60"/>
      <c r="CJ511" s="64">
        <v>81752474.149999991</v>
      </c>
      <c r="CK511" s="124"/>
      <c r="CN511" s="151"/>
    </row>
    <row r="512" spans="1:92" x14ac:dyDescent="0.25">
      <c r="A512" s="116" t="s">
        <v>1163</v>
      </c>
      <c r="B512" s="24" t="s">
        <v>1164</v>
      </c>
      <c r="C512" s="27" t="s">
        <v>1152</v>
      </c>
      <c r="D512" s="27" t="s">
        <v>12</v>
      </c>
      <c r="E512" s="139">
        <v>20513</v>
      </c>
      <c r="F512" s="68"/>
      <c r="G512" s="139">
        <v>5870.5</v>
      </c>
      <c r="H512" s="139">
        <v>7980.5</v>
      </c>
      <c r="I512" s="139">
        <v>14514</v>
      </c>
      <c r="J512" s="68">
        <v>506</v>
      </c>
      <c r="K512" s="139">
        <v>9155.5</v>
      </c>
      <c r="L512" s="139">
        <v>9027</v>
      </c>
      <c r="M512" s="139">
        <v>4824</v>
      </c>
      <c r="N512" s="139">
        <v>6533.5</v>
      </c>
      <c r="O512" s="60"/>
      <c r="P512" s="132">
        <v>2208.2952243125906</v>
      </c>
      <c r="Q512" s="132">
        <v>3662.2047756874094</v>
      </c>
      <c r="R512" s="132">
        <v>3002.010056660698</v>
      </c>
      <c r="S512" s="132">
        <v>4978.489943339302</v>
      </c>
      <c r="T512" s="132">
        <v>2457.6947190267115</v>
      </c>
      <c r="U512" s="132">
        <v>4075.8052809732885</v>
      </c>
      <c r="V512" s="126"/>
      <c r="W512" s="140">
        <v>330.32</v>
      </c>
      <c r="X512" s="140">
        <v>349.24</v>
      </c>
      <c r="Y512" s="140">
        <v>285.91000000000003</v>
      </c>
      <c r="Z512" s="139">
        <v>63353520.460000001</v>
      </c>
      <c r="AA512" s="60"/>
      <c r="AB512" s="140">
        <v>231.2</v>
      </c>
      <c r="AC512" s="28">
        <v>15421080.460000001</v>
      </c>
      <c r="AE512" s="140">
        <v>45.77</v>
      </c>
      <c r="AF512" s="140">
        <v>24.12</v>
      </c>
      <c r="AG512" s="140">
        <v>32.659999999999997</v>
      </c>
      <c r="AH512" s="44">
        <v>6750576.4100000001</v>
      </c>
      <c r="AI512" s="60"/>
      <c r="AJ512" s="140">
        <v>20.34</v>
      </c>
      <c r="AK512" s="140">
        <v>10.72</v>
      </c>
      <c r="AL512" s="140">
        <v>10.88</v>
      </c>
      <c r="AM512" s="44">
        <v>2737752.98</v>
      </c>
      <c r="AO512" s="28">
        <v>1368.5000000000002</v>
      </c>
      <c r="AP512" s="117">
        <v>446.86</v>
      </c>
      <c r="AQ512" s="117">
        <v>145.47999999999999</v>
      </c>
      <c r="AR512" s="44">
        <v>2294884.92</v>
      </c>
      <c r="AS512" s="60"/>
      <c r="AT512" s="71">
        <v>20.34</v>
      </c>
      <c r="AU512" s="71">
        <v>19.29</v>
      </c>
      <c r="AV512" s="71">
        <v>26.13</v>
      </c>
      <c r="AW512" s="44">
        <v>4719055.2</v>
      </c>
      <c r="AX512" s="60"/>
      <c r="AY512" s="140">
        <v>12.2</v>
      </c>
      <c r="AZ512" s="140">
        <v>6.43</v>
      </c>
      <c r="BA512" s="140">
        <v>8.7100000000000009</v>
      </c>
      <c r="BB512" s="28">
        <v>1605432.14</v>
      </c>
      <c r="BC512" s="60"/>
      <c r="BD512" s="140">
        <v>40.69</v>
      </c>
      <c r="BE512" s="140">
        <v>21.44</v>
      </c>
      <c r="BF512" s="140">
        <v>32.659999999999997</v>
      </c>
      <c r="BG512" s="44">
        <v>2497052.9700000002</v>
      </c>
      <c r="BH512" s="60"/>
      <c r="BI512" s="139">
        <v>20.34</v>
      </c>
      <c r="BJ512" s="139">
        <v>10.72</v>
      </c>
      <c r="BK512" s="139">
        <v>10.88</v>
      </c>
      <c r="BL512" s="44">
        <v>3004665.48</v>
      </c>
      <c r="BM512" s="60"/>
      <c r="BN512" s="140">
        <v>30.51</v>
      </c>
      <c r="BO512" s="140">
        <v>16.079999999999998</v>
      </c>
      <c r="BP512" s="140">
        <v>21.77</v>
      </c>
      <c r="BQ512" s="139">
        <v>1800807.48</v>
      </c>
      <c r="BR512" s="60"/>
      <c r="BS512" s="140">
        <v>20.34</v>
      </c>
      <c r="BT512" s="140">
        <v>10.72</v>
      </c>
      <c r="BU512" s="140">
        <v>10.88</v>
      </c>
      <c r="BV512" s="44">
        <v>4548728.5199999996</v>
      </c>
      <c r="BW512" s="60"/>
      <c r="BX512" s="140">
        <v>20.34</v>
      </c>
      <c r="BY512" s="140">
        <v>10.72</v>
      </c>
      <c r="BZ512" s="140">
        <v>10.88</v>
      </c>
      <c r="CA512" s="44">
        <v>3924661.32</v>
      </c>
      <c r="CB512" s="60"/>
      <c r="CC512" s="140">
        <v>40.69</v>
      </c>
      <c r="CD512" s="140">
        <v>21.44</v>
      </c>
      <c r="CE512" s="140">
        <v>32.659999999999997</v>
      </c>
      <c r="CF512" s="44">
        <v>2996406.69</v>
      </c>
      <c r="CG512" s="60"/>
      <c r="CH512" s="28">
        <v>115654625.03</v>
      </c>
      <c r="CI512" s="60"/>
      <c r="CJ512" s="64">
        <v>113359740.11</v>
      </c>
      <c r="CK512" s="124"/>
      <c r="CN512" s="151"/>
    </row>
    <row r="513" spans="1:92" x14ac:dyDescent="0.25">
      <c r="A513" s="116" t="s">
        <v>1165</v>
      </c>
      <c r="B513" s="24" t="s">
        <v>1166</v>
      </c>
      <c r="C513" s="27" t="s">
        <v>1152</v>
      </c>
      <c r="D513" s="27" t="s">
        <v>12</v>
      </c>
      <c r="E513" s="139">
        <v>4271.5</v>
      </c>
      <c r="F513" s="68"/>
      <c r="G513" s="139">
        <v>1357</v>
      </c>
      <c r="H513" s="139">
        <v>1701</v>
      </c>
      <c r="I513" s="139">
        <v>2886</v>
      </c>
      <c r="J513" s="68">
        <v>507</v>
      </c>
      <c r="K513" s="139">
        <v>2094</v>
      </c>
      <c r="L513" s="139">
        <v>2065.5</v>
      </c>
      <c r="M513" s="139">
        <v>992.5</v>
      </c>
      <c r="N513" s="139">
        <v>1185</v>
      </c>
      <c r="O513" s="60"/>
      <c r="P513" s="132">
        <v>168.54560452510015</v>
      </c>
      <c r="Q513" s="132">
        <v>1188.4543954748999</v>
      </c>
      <c r="R513" s="132">
        <v>211.27197737449916</v>
      </c>
      <c r="S513" s="132">
        <v>1489.7280226255009</v>
      </c>
      <c r="T513" s="132">
        <v>147.18241810040067</v>
      </c>
      <c r="U513" s="132">
        <v>1037.8175818995994</v>
      </c>
      <c r="V513" s="126"/>
      <c r="W513" s="140">
        <v>70.650000000000006</v>
      </c>
      <c r="X513" s="140">
        <v>70.150000000000006</v>
      </c>
      <c r="Y513" s="140">
        <v>48.87</v>
      </c>
      <c r="Z513" s="139">
        <v>12378144.42</v>
      </c>
      <c r="AA513" s="60"/>
      <c r="AB513" s="140">
        <v>44.44</v>
      </c>
      <c r="AC513" s="28">
        <v>2945744.98</v>
      </c>
      <c r="AE513" s="140">
        <v>10.47</v>
      </c>
      <c r="AF513" s="140">
        <v>4.96</v>
      </c>
      <c r="AG513" s="140">
        <v>5.92</v>
      </c>
      <c r="AH513" s="44">
        <v>1397229.67</v>
      </c>
      <c r="AI513" s="60"/>
      <c r="AJ513" s="140">
        <v>4.6500000000000004</v>
      </c>
      <c r="AK513" s="140">
        <v>2.2000000000000002</v>
      </c>
      <c r="AL513" s="140">
        <v>1.97</v>
      </c>
      <c r="AM513" s="44">
        <v>572792.27</v>
      </c>
      <c r="AO513" s="28">
        <v>269.97000000000003</v>
      </c>
      <c r="AP513" s="117">
        <v>53.569999999999993</v>
      </c>
      <c r="AQ513" s="117">
        <v>30.29</v>
      </c>
      <c r="AR513" s="44">
        <v>411137.19</v>
      </c>
      <c r="AS513" s="60"/>
      <c r="AT513" s="71">
        <v>4.6500000000000004</v>
      </c>
      <c r="AU513" s="71">
        <v>3.97</v>
      </c>
      <c r="AV513" s="71">
        <v>4.74</v>
      </c>
      <c r="AW513" s="44">
        <v>952459.6</v>
      </c>
      <c r="AX513" s="60"/>
      <c r="AY513" s="140">
        <v>2.79</v>
      </c>
      <c r="AZ513" s="140">
        <v>1.32</v>
      </c>
      <c r="BA513" s="140">
        <v>1.58</v>
      </c>
      <c r="BB513" s="28">
        <v>334122.49</v>
      </c>
      <c r="BC513" s="60"/>
      <c r="BD513" s="140">
        <v>9.3000000000000007</v>
      </c>
      <c r="BE513" s="140">
        <v>4.41</v>
      </c>
      <c r="BF513" s="140">
        <v>5.92</v>
      </c>
      <c r="BG513" s="44">
        <v>517113.09</v>
      </c>
      <c r="BH513" s="60"/>
      <c r="BI513" s="139">
        <v>4.6500000000000004</v>
      </c>
      <c r="BJ513" s="139">
        <v>2.2000000000000002</v>
      </c>
      <c r="BK513" s="139">
        <v>1.97</v>
      </c>
      <c r="BL513" s="44">
        <v>631882.43999999994</v>
      </c>
      <c r="BM513" s="60"/>
      <c r="BN513" s="140">
        <v>6.98</v>
      </c>
      <c r="BO513" s="140">
        <v>3.3</v>
      </c>
      <c r="BP513" s="140">
        <v>3.95</v>
      </c>
      <c r="BQ513" s="139">
        <v>374860.89</v>
      </c>
      <c r="BR513" s="60"/>
      <c r="BS513" s="140">
        <v>4.6500000000000004</v>
      </c>
      <c r="BT513" s="140">
        <v>2.2000000000000002</v>
      </c>
      <c r="BU513" s="140">
        <v>1.97</v>
      </c>
      <c r="BV513" s="44">
        <v>956599.56</v>
      </c>
      <c r="BW513" s="60"/>
      <c r="BX513" s="140">
        <v>4.6500000000000004</v>
      </c>
      <c r="BY513" s="140">
        <v>2.2000000000000002</v>
      </c>
      <c r="BZ513" s="140">
        <v>1.97</v>
      </c>
      <c r="CA513" s="44">
        <v>825357.96</v>
      </c>
      <c r="CB513" s="60"/>
      <c r="CC513" s="140">
        <v>9.3000000000000007</v>
      </c>
      <c r="CD513" s="140">
        <v>4.41</v>
      </c>
      <c r="CE513" s="140">
        <v>5.92</v>
      </c>
      <c r="CF513" s="44">
        <v>620523.93000000005</v>
      </c>
      <c r="CG513" s="60"/>
      <c r="CH513" s="28">
        <v>22917968.490000002</v>
      </c>
      <c r="CI513" s="60"/>
      <c r="CJ513" s="64">
        <v>22506831.300000001</v>
      </c>
      <c r="CK513" s="124"/>
      <c r="CN513" s="151"/>
    </row>
    <row r="514" spans="1:92" x14ac:dyDescent="0.25">
      <c r="A514" s="116" t="s">
        <v>1167</v>
      </c>
      <c r="B514" s="24" t="s">
        <v>1168</v>
      </c>
      <c r="C514" s="27" t="s">
        <v>1152</v>
      </c>
      <c r="D514" s="27" t="s">
        <v>12</v>
      </c>
      <c r="E514" s="139">
        <v>4241.37</v>
      </c>
      <c r="F514" s="68"/>
      <c r="G514" s="139">
        <v>1063.32</v>
      </c>
      <c r="H514" s="139">
        <v>1799.3100000000002</v>
      </c>
      <c r="I514" s="139">
        <v>3147.1400000000003</v>
      </c>
      <c r="J514" s="68">
        <v>508</v>
      </c>
      <c r="K514" s="139">
        <v>1788.89</v>
      </c>
      <c r="L514" s="139">
        <v>1757.98</v>
      </c>
      <c r="M514" s="139">
        <v>1104.6500000000001</v>
      </c>
      <c r="N514" s="139">
        <v>1347.83</v>
      </c>
      <c r="O514" s="60"/>
      <c r="P514" s="132">
        <v>153.54582634676495</v>
      </c>
      <c r="Q514" s="132">
        <v>909.77417365323504</v>
      </c>
      <c r="R514" s="132">
        <v>259.82445623518572</v>
      </c>
      <c r="S514" s="132">
        <v>1539.4855437648143</v>
      </c>
      <c r="T514" s="132">
        <v>194.62971741804932</v>
      </c>
      <c r="U514" s="132">
        <v>1153.2002825819507</v>
      </c>
      <c r="V514" s="126"/>
      <c r="W514" s="140">
        <v>55.72</v>
      </c>
      <c r="X514" s="140">
        <v>74.569999999999993</v>
      </c>
      <c r="Y514" s="140">
        <v>55.85</v>
      </c>
      <c r="Z514" s="139">
        <v>12221151.949999999</v>
      </c>
      <c r="AA514" s="60"/>
      <c r="AB514" s="140">
        <v>44.67</v>
      </c>
      <c r="AC514" s="28">
        <v>2981492.18</v>
      </c>
      <c r="AE514" s="140">
        <v>8.94</v>
      </c>
      <c r="AF514" s="140">
        <v>5.52</v>
      </c>
      <c r="AG514" s="140">
        <v>6.73</v>
      </c>
      <c r="AH514" s="44">
        <v>1394705.08</v>
      </c>
      <c r="AI514" s="60"/>
      <c r="AJ514" s="140">
        <v>3.97</v>
      </c>
      <c r="AK514" s="140">
        <v>2.4500000000000002</v>
      </c>
      <c r="AL514" s="140">
        <v>2.2400000000000002</v>
      </c>
      <c r="AM514" s="44">
        <v>565245.14</v>
      </c>
      <c r="AO514" s="28">
        <v>266.30000000000007</v>
      </c>
      <c r="AP514" s="117">
        <v>46.929999999999993</v>
      </c>
      <c r="AQ514" s="117">
        <v>30.08</v>
      </c>
      <c r="AR514" s="44">
        <v>398405.37</v>
      </c>
      <c r="AS514" s="60"/>
      <c r="AT514" s="71">
        <v>3.97</v>
      </c>
      <c r="AU514" s="71">
        <v>4.41</v>
      </c>
      <c r="AV514" s="71">
        <v>5.39</v>
      </c>
      <c r="AW514" s="44">
        <v>987259.35</v>
      </c>
      <c r="AX514" s="60"/>
      <c r="AY514" s="140">
        <v>2.38</v>
      </c>
      <c r="AZ514" s="140">
        <v>1.47</v>
      </c>
      <c r="BA514" s="140">
        <v>1.79</v>
      </c>
      <c r="BB514" s="28">
        <v>331186.44</v>
      </c>
      <c r="BC514" s="60"/>
      <c r="BD514" s="140">
        <v>7.95</v>
      </c>
      <c r="BE514" s="140">
        <v>4.9000000000000004</v>
      </c>
      <c r="BF514" s="140">
        <v>6.73</v>
      </c>
      <c r="BG514" s="44">
        <v>515795.94</v>
      </c>
      <c r="BH514" s="60"/>
      <c r="BI514" s="139">
        <v>3.97</v>
      </c>
      <c r="BJ514" s="139">
        <v>2.4500000000000002</v>
      </c>
      <c r="BK514" s="139">
        <v>2.2400000000000002</v>
      </c>
      <c r="BL514" s="44">
        <v>620419.72</v>
      </c>
      <c r="BM514" s="60"/>
      <c r="BN514" s="140">
        <v>5.96</v>
      </c>
      <c r="BO514" s="140">
        <v>3.68</v>
      </c>
      <c r="BP514" s="140">
        <v>4.49</v>
      </c>
      <c r="BQ514" s="139">
        <v>372226.59</v>
      </c>
      <c r="BR514" s="60"/>
      <c r="BS514" s="140">
        <v>3.97</v>
      </c>
      <c r="BT514" s="140">
        <v>2.4500000000000002</v>
      </c>
      <c r="BU514" s="140">
        <v>2.2400000000000002</v>
      </c>
      <c r="BV514" s="44">
        <v>939246.28</v>
      </c>
      <c r="BW514" s="60"/>
      <c r="BX514" s="140">
        <v>3.97</v>
      </c>
      <c r="BY514" s="140">
        <v>2.4500000000000002</v>
      </c>
      <c r="BZ514" s="140">
        <v>2.2400000000000002</v>
      </c>
      <c r="CA514" s="44">
        <v>810385.48</v>
      </c>
      <c r="CB514" s="60"/>
      <c r="CC514" s="140">
        <v>7.95</v>
      </c>
      <c r="CD514" s="140">
        <v>4.9000000000000004</v>
      </c>
      <c r="CE514" s="140">
        <v>6.73</v>
      </c>
      <c r="CF514" s="44">
        <v>618943.38</v>
      </c>
      <c r="CG514" s="60"/>
      <c r="CH514" s="28">
        <v>22756462.899999999</v>
      </c>
      <c r="CI514" s="60"/>
      <c r="CJ514" s="64">
        <v>22358057.529999997</v>
      </c>
      <c r="CK514" s="124"/>
      <c r="CN514" s="151"/>
    </row>
    <row r="515" spans="1:92" x14ac:dyDescent="0.25">
      <c r="A515" s="116" t="s">
        <v>1169</v>
      </c>
      <c r="B515" s="24" t="s">
        <v>1170</v>
      </c>
      <c r="C515" s="27" t="s">
        <v>1152</v>
      </c>
      <c r="D515" s="27" t="s">
        <v>12</v>
      </c>
      <c r="E515" s="139">
        <v>11999.7</v>
      </c>
      <c r="F515" s="68"/>
      <c r="G515" s="139">
        <v>2727.65</v>
      </c>
      <c r="H515" s="139">
        <v>4661.82</v>
      </c>
      <c r="I515" s="139">
        <v>9198.64</v>
      </c>
      <c r="J515" s="68">
        <v>509</v>
      </c>
      <c r="K515" s="139">
        <v>4478.7199999999993</v>
      </c>
      <c r="L515" s="139">
        <v>4405.3099999999995</v>
      </c>
      <c r="M515" s="139">
        <v>2984.16</v>
      </c>
      <c r="N515" s="139">
        <v>4536.82</v>
      </c>
      <c r="O515" s="60"/>
      <c r="P515" s="132">
        <v>404.89042480939173</v>
      </c>
      <c r="Q515" s="132">
        <v>2322.7595751906083</v>
      </c>
      <c r="R515" s="132">
        <v>691.99724311583907</v>
      </c>
      <c r="S515" s="132">
        <v>3969.8227568841608</v>
      </c>
      <c r="T515" s="132">
        <v>673.4423320747693</v>
      </c>
      <c r="U515" s="132">
        <v>3863.3776679252305</v>
      </c>
      <c r="V515" s="126"/>
      <c r="W515" s="140">
        <v>143.13</v>
      </c>
      <c r="X515" s="140">
        <v>193.39</v>
      </c>
      <c r="Y515" s="140">
        <v>188.2</v>
      </c>
      <c r="Z515" s="139">
        <v>34736971</v>
      </c>
      <c r="AA515" s="60"/>
      <c r="AB515" s="140">
        <v>130.03</v>
      </c>
      <c r="AC515" s="28">
        <v>8757826.9700000007</v>
      </c>
      <c r="AE515" s="140">
        <v>22.39</v>
      </c>
      <c r="AF515" s="140">
        <v>14.92</v>
      </c>
      <c r="AG515" s="140">
        <v>22.68</v>
      </c>
      <c r="AH515" s="44">
        <v>3982218.03</v>
      </c>
      <c r="AI515" s="60"/>
      <c r="AJ515" s="140">
        <v>9.9499999999999993</v>
      </c>
      <c r="AK515" s="140">
        <v>6.63</v>
      </c>
      <c r="AL515" s="140">
        <v>7.56</v>
      </c>
      <c r="AM515" s="44">
        <v>1587876.66</v>
      </c>
      <c r="AO515" s="28">
        <v>754.8599999999999</v>
      </c>
      <c r="AP515" s="117">
        <v>151.10999999999999</v>
      </c>
      <c r="AQ515" s="117">
        <v>85.1</v>
      </c>
      <c r="AR515" s="44">
        <v>1151396.1299999999</v>
      </c>
      <c r="AS515" s="60"/>
      <c r="AT515" s="71">
        <v>9.9499999999999993</v>
      </c>
      <c r="AU515" s="71">
        <v>11.93</v>
      </c>
      <c r="AV515" s="71">
        <v>18.14</v>
      </c>
      <c r="AW515" s="44">
        <v>2896613.1</v>
      </c>
      <c r="AX515" s="60"/>
      <c r="AY515" s="140">
        <v>5.97</v>
      </c>
      <c r="AZ515" s="140">
        <v>3.97</v>
      </c>
      <c r="BA515" s="140">
        <v>6.04</v>
      </c>
      <c r="BB515" s="28">
        <v>938361.58</v>
      </c>
      <c r="BC515" s="60"/>
      <c r="BD515" s="140">
        <v>19.899999999999999</v>
      </c>
      <c r="BE515" s="140">
        <v>13.26</v>
      </c>
      <c r="BF515" s="140">
        <v>22.68</v>
      </c>
      <c r="BG515" s="44">
        <v>1470993.12</v>
      </c>
      <c r="BH515" s="60"/>
      <c r="BI515" s="139">
        <v>9.9499999999999993</v>
      </c>
      <c r="BJ515" s="139">
        <v>6.63</v>
      </c>
      <c r="BK515" s="139">
        <v>7.56</v>
      </c>
      <c r="BL515" s="44">
        <v>1729437.88</v>
      </c>
      <c r="BM515" s="60"/>
      <c r="BN515" s="140">
        <v>14.92</v>
      </c>
      <c r="BO515" s="140">
        <v>9.94</v>
      </c>
      <c r="BP515" s="140">
        <v>15.12</v>
      </c>
      <c r="BQ515" s="139">
        <v>1053193.1399999999</v>
      </c>
      <c r="BR515" s="60"/>
      <c r="BS515" s="140">
        <v>9.9499999999999993</v>
      </c>
      <c r="BT515" s="140">
        <v>6.63</v>
      </c>
      <c r="BU515" s="140">
        <v>7.56</v>
      </c>
      <c r="BV515" s="44">
        <v>2618176.12</v>
      </c>
      <c r="BW515" s="60"/>
      <c r="BX515" s="140">
        <v>9.9499999999999993</v>
      </c>
      <c r="BY515" s="140">
        <v>6.63</v>
      </c>
      <c r="BZ515" s="140">
        <v>7.56</v>
      </c>
      <c r="CA515" s="44">
        <v>2258972.92</v>
      </c>
      <c r="CB515" s="60"/>
      <c r="CC515" s="140">
        <v>19.899999999999999</v>
      </c>
      <c r="CD515" s="140">
        <v>13.26</v>
      </c>
      <c r="CE515" s="140">
        <v>22.68</v>
      </c>
      <c r="CF515" s="44">
        <v>1765158.24</v>
      </c>
      <c r="CG515" s="60"/>
      <c r="CH515" s="28">
        <v>64947194.890000001</v>
      </c>
      <c r="CI515" s="60"/>
      <c r="CJ515" s="64">
        <v>63795798.759999998</v>
      </c>
      <c r="CK515" s="124"/>
      <c r="CN515" s="151"/>
    </row>
    <row r="516" spans="1:92" x14ac:dyDescent="0.25">
      <c r="A516" s="116" t="s">
        <v>1171</v>
      </c>
      <c r="B516" s="24" t="s">
        <v>1172</v>
      </c>
      <c r="C516" s="27" t="s">
        <v>1152</v>
      </c>
      <c r="D516" s="27" t="s">
        <v>12</v>
      </c>
      <c r="E516" s="139">
        <v>5692.36</v>
      </c>
      <c r="F516" s="68"/>
      <c r="G516" s="139">
        <v>1568.65</v>
      </c>
      <c r="H516" s="139">
        <v>2164.98</v>
      </c>
      <c r="I516" s="139">
        <v>4100.6299999999992</v>
      </c>
      <c r="J516" s="68">
        <v>510</v>
      </c>
      <c r="K516" s="139">
        <v>2413.7200000000003</v>
      </c>
      <c r="L516" s="139">
        <v>2390.6400000000003</v>
      </c>
      <c r="M516" s="139">
        <v>1342.99</v>
      </c>
      <c r="N516" s="139">
        <v>1935.65</v>
      </c>
      <c r="O516" s="60"/>
      <c r="P516" s="132">
        <v>127.27877261310083</v>
      </c>
      <c r="Q516" s="132">
        <v>1441.3712273868994</v>
      </c>
      <c r="R516" s="132">
        <v>175.66442299551269</v>
      </c>
      <c r="S516" s="132">
        <v>1989.3155770044873</v>
      </c>
      <c r="T516" s="132">
        <v>157.05680439138661</v>
      </c>
      <c r="U516" s="132">
        <v>1778.5931956086135</v>
      </c>
      <c r="V516" s="126"/>
      <c r="W516" s="140">
        <v>80.55</v>
      </c>
      <c r="X516" s="140">
        <v>88.35</v>
      </c>
      <c r="Y516" s="140">
        <v>78.989999999999995</v>
      </c>
      <c r="Z516" s="139">
        <v>16318290.84</v>
      </c>
      <c r="AA516" s="60"/>
      <c r="AB516" s="140">
        <v>60.1</v>
      </c>
      <c r="AC516" s="28">
        <v>4023520.46</v>
      </c>
      <c r="AE516" s="140">
        <v>12.06</v>
      </c>
      <c r="AF516" s="140">
        <v>6.71</v>
      </c>
      <c r="AG516" s="140">
        <v>9.67</v>
      </c>
      <c r="AH516" s="44">
        <v>1877821.27</v>
      </c>
      <c r="AI516" s="60"/>
      <c r="AJ516" s="140">
        <v>5.36</v>
      </c>
      <c r="AK516" s="140">
        <v>2.98</v>
      </c>
      <c r="AL516" s="140">
        <v>3.22</v>
      </c>
      <c r="AM516" s="44">
        <v>756668.62</v>
      </c>
      <c r="AO516" s="28">
        <v>355.57000000000005</v>
      </c>
      <c r="AP516" s="117">
        <v>55.129999999999995</v>
      </c>
      <c r="AQ516" s="117">
        <v>40.369999999999997</v>
      </c>
      <c r="AR516" s="44">
        <v>522834.98</v>
      </c>
      <c r="AS516" s="60"/>
      <c r="AT516" s="71">
        <v>5.36</v>
      </c>
      <c r="AU516" s="71">
        <v>5.37</v>
      </c>
      <c r="AV516" s="71">
        <v>7.74</v>
      </c>
      <c r="AW516" s="44">
        <v>1329865.8500000001</v>
      </c>
      <c r="AX516" s="60"/>
      <c r="AY516" s="140">
        <v>3.21</v>
      </c>
      <c r="AZ516" s="140">
        <v>1.79</v>
      </c>
      <c r="BA516" s="140">
        <v>2.58</v>
      </c>
      <c r="BB516" s="28">
        <v>445105.18</v>
      </c>
      <c r="BC516" s="60"/>
      <c r="BD516" s="140">
        <v>10.72</v>
      </c>
      <c r="BE516" s="140">
        <v>5.96</v>
      </c>
      <c r="BF516" s="140">
        <v>9.67</v>
      </c>
      <c r="BG516" s="44">
        <v>694138.05</v>
      </c>
      <c r="BH516" s="60"/>
      <c r="BI516" s="139">
        <v>5.36</v>
      </c>
      <c r="BJ516" s="139">
        <v>2.98</v>
      </c>
      <c r="BK516" s="139">
        <v>3.22</v>
      </c>
      <c r="BL516" s="44">
        <v>828181.52</v>
      </c>
      <c r="BM516" s="60"/>
      <c r="BN516" s="140">
        <v>8.0399999999999991</v>
      </c>
      <c r="BO516" s="140">
        <v>4.47</v>
      </c>
      <c r="BP516" s="140">
        <v>6.45</v>
      </c>
      <c r="BQ516" s="139">
        <v>499463.28</v>
      </c>
      <c r="BR516" s="60"/>
      <c r="BS516" s="140">
        <v>5.36</v>
      </c>
      <c r="BT516" s="140">
        <v>2.98</v>
      </c>
      <c r="BU516" s="140">
        <v>3.22</v>
      </c>
      <c r="BV516" s="44">
        <v>1253774.48</v>
      </c>
      <c r="BW516" s="60"/>
      <c r="BX516" s="140">
        <v>5.36</v>
      </c>
      <c r="BY516" s="140">
        <v>2.98</v>
      </c>
      <c r="BZ516" s="140">
        <v>3.22</v>
      </c>
      <c r="CA516" s="44">
        <v>1081761.68</v>
      </c>
      <c r="CB516" s="60"/>
      <c r="CC516" s="140">
        <v>10.72</v>
      </c>
      <c r="CD516" s="140">
        <v>5.96</v>
      </c>
      <c r="CE516" s="140">
        <v>9.67</v>
      </c>
      <c r="CF516" s="44">
        <v>832949.85</v>
      </c>
      <c r="CG516" s="60"/>
      <c r="CH516" s="28">
        <v>30464376.060000002</v>
      </c>
      <c r="CI516" s="60"/>
      <c r="CJ516" s="64">
        <v>29941541.080000002</v>
      </c>
      <c r="CK516" s="124"/>
      <c r="CN516" s="151"/>
    </row>
    <row r="517" spans="1:92" x14ac:dyDescent="0.25">
      <c r="A517" s="116" t="s">
        <v>1178</v>
      </c>
      <c r="B517" s="24" t="s">
        <v>1179</v>
      </c>
      <c r="C517" s="27" t="s">
        <v>1180</v>
      </c>
      <c r="D517" s="27" t="s">
        <v>12</v>
      </c>
      <c r="E517" s="139">
        <v>293.81</v>
      </c>
      <c r="F517" s="68"/>
      <c r="G517" s="139">
        <v>79.16</v>
      </c>
      <c r="H517" s="139">
        <v>112.33</v>
      </c>
      <c r="I517" s="139">
        <v>212.64999999999998</v>
      </c>
      <c r="J517" s="68">
        <v>511</v>
      </c>
      <c r="K517" s="139">
        <v>122.16</v>
      </c>
      <c r="L517" s="139">
        <v>120.16</v>
      </c>
      <c r="M517" s="139">
        <v>71.33</v>
      </c>
      <c r="N517" s="139">
        <v>100.32</v>
      </c>
      <c r="O517" s="60"/>
      <c r="P517" s="132">
        <v>35.173179808779693</v>
      </c>
      <c r="Q517" s="132">
        <v>43.986820191220303</v>
      </c>
      <c r="R517" s="132">
        <v>49.911613035879519</v>
      </c>
      <c r="S517" s="132">
        <v>62.418386964120479</v>
      </c>
      <c r="T517" s="132">
        <v>44.575207155340813</v>
      </c>
      <c r="U517" s="132">
        <v>55.74479284465918</v>
      </c>
      <c r="V517" s="126"/>
      <c r="W517" s="140">
        <v>4.54</v>
      </c>
      <c r="X517" s="140">
        <v>4.99</v>
      </c>
      <c r="Y517" s="140">
        <v>4.45</v>
      </c>
      <c r="Z517" s="139">
        <v>920242.15</v>
      </c>
      <c r="AA517" s="60"/>
      <c r="AB517" s="140">
        <v>3.38</v>
      </c>
      <c r="AC517" s="28">
        <v>226856.21</v>
      </c>
      <c r="AE517" s="140">
        <v>0.61</v>
      </c>
      <c r="AF517" s="140">
        <v>0.35</v>
      </c>
      <c r="AG517" s="140">
        <v>0.5</v>
      </c>
      <c r="AH517" s="44">
        <v>96433.4</v>
      </c>
      <c r="AI517" s="60"/>
      <c r="AJ517" s="140">
        <v>0.27</v>
      </c>
      <c r="AK517" s="140">
        <v>0.15</v>
      </c>
      <c r="AL517" s="140">
        <v>0.16</v>
      </c>
      <c r="AM517" s="44">
        <v>37949.86</v>
      </c>
      <c r="AO517" s="28">
        <v>19.779999999999998</v>
      </c>
      <c r="AP517" s="117">
        <v>5.2700000000000005</v>
      </c>
      <c r="AQ517" s="117">
        <v>2.08</v>
      </c>
      <c r="AR517" s="44">
        <v>31702.41</v>
      </c>
      <c r="AS517" s="60"/>
      <c r="AT517" s="71">
        <v>0.27</v>
      </c>
      <c r="AU517" s="71">
        <v>0.28000000000000003</v>
      </c>
      <c r="AV517" s="71">
        <v>0.4</v>
      </c>
      <c r="AW517" s="44">
        <v>68422.25</v>
      </c>
      <c r="AX517" s="60"/>
      <c r="AY517" s="140">
        <v>0.16</v>
      </c>
      <c r="AZ517" s="140">
        <v>0.09</v>
      </c>
      <c r="BA517" s="140">
        <v>0.13</v>
      </c>
      <c r="BB517" s="28">
        <v>22313.98</v>
      </c>
      <c r="BC517" s="60"/>
      <c r="BD517" s="140">
        <v>0.54</v>
      </c>
      <c r="BE517" s="140">
        <v>0.31</v>
      </c>
      <c r="BF517" s="140">
        <v>0.5</v>
      </c>
      <c r="BG517" s="44">
        <v>35563.050000000003</v>
      </c>
      <c r="BH517" s="60"/>
      <c r="BI517" s="139">
        <v>0.27</v>
      </c>
      <c r="BJ517" s="139">
        <v>0.15</v>
      </c>
      <c r="BK517" s="139">
        <v>0.16</v>
      </c>
      <c r="BL517" s="44">
        <v>41552.36</v>
      </c>
      <c r="BM517" s="60"/>
      <c r="BN517" s="140">
        <v>0.4</v>
      </c>
      <c r="BO517" s="140">
        <v>0.23</v>
      </c>
      <c r="BP517" s="140">
        <v>0.33</v>
      </c>
      <c r="BQ517" s="139">
        <v>25289.279999999999</v>
      </c>
      <c r="BR517" s="60"/>
      <c r="BS517" s="140">
        <v>0.27</v>
      </c>
      <c r="BT517" s="140">
        <v>0.15</v>
      </c>
      <c r="BU517" s="140">
        <v>0.16</v>
      </c>
      <c r="BV517" s="44">
        <v>62905.64</v>
      </c>
      <c r="BW517" s="60"/>
      <c r="BX517" s="140">
        <v>0.27</v>
      </c>
      <c r="BY517" s="140">
        <v>0.15</v>
      </c>
      <c r="BZ517" s="140">
        <v>0.16</v>
      </c>
      <c r="CA517" s="44">
        <v>54275.24</v>
      </c>
      <c r="CB517" s="60"/>
      <c r="CC517" s="140">
        <v>0.54</v>
      </c>
      <c r="CD517" s="140">
        <v>0.31</v>
      </c>
      <c r="CE517" s="140">
        <v>0.5</v>
      </c>
      <c r="CF517" s="44">
        <v>42674.85</v>
      </c>
      <c r="CG517" s="60"/>
      <c r="CH517" s="28">
        <v>1666180.68</v>
      </c>
      <c r="CI517" s="60"/>
      <c r="CJ517" s="64">
        <v>1634478.27</v>
      </c>
      <c r="CK517" s="124"/>
      <c r="CN517" s="151"/>
    </row>
    <row r="518" spans="1:92" x14ac:dyDescent="0.25">
      <c r="A518" s="116" t="s">
        <v>1181</v>
      </c>
      <c r="B518" s="24" t="s">
        <v>1182</v>
      </c>
      <c r="C518" s="27" t="s">
        <v>1180</v>
      </c>
      <c r="D518" s="27" t="s">
        <v>12</v>
      </c>
      <c r="E518" s="139">
        <v>1027.04</v>
      </c>
      <c r="F518" s="68"/>
      <c r="G518" s="139">
        <v>281.48999999999995</v>
      </c>
      <c r="H518" s="139">
        <v>387.65999999999997</v>
      </c>
      <c r="I518" s="139">
        <v>739.13999999999987</v>
      </c>
      <c r="J518" s="68">
        <v>512</v>
      </c>
      <c r="K518" s="139">
        <v>440.22999999999996</v>
      </c>
      <c r="L518" s="139">
        <v>433.81999999999994</v>
      </c>
      <c r="M518" s="139">
        <v>235.32999999999998</v>
      </c>
      <c r="N518" s="139">
        <v>351.48</v>
      </c>
      <c r="O518" s="60"/>
      <c r="P518" s="132">
        <v>93.126709385379627</v>
      </c>
      <c r="Q518" s="132">
        <v>188.36329061462033</v>
      </c>
      <c r="R518" s="132">
        <v>128.2514482231563</v>
      </c>
      <c r="S518" s="132">
        <v>259.40855177684364</v>
      </c>
      <c r="T518" s="132">
        <v>116.28184239146412</v>
      </c>
      <c r="U518" s="132">
        <v>235.19815760853589</v>
      </c>
      <c r="V518" s="126"/>
      <c r="W518" s="140">
        <v>15.62</v>
      </c>
      <c r="X518" s="140">
        <v>16.78</v>
      </c>
      <c r="Y518" s="140">
        <v>15.22</v>
      </c>
      <c r="Z518" s="139">
        <v>3135192.52</v>
      </c>
      <c r="AA518" s="60"/>
      <c r="AB518" s="140">
        <v>11.55</v>
      </c>
      <c r="AC518" s="28">
        <v>773450.76</v>
      </c>
      <c r="AE518" s="140">
        <v>2.2000000000000002</v>
      </c>
      <c r="AF518" s="140">
        <v>1.17</v>
      </c>
      <c r="AG518" s="140">
        <v>1.75</v>
      </c>
      <c r="AH518" s="44">
        <v>338145.55</v>
      </c>
      <c r="AI518" s="60"/>
      <c r="AJ518" s="140">
        <v>0.97</v>
      </c>
      <c r="AK518" s="140">
        <v>0.52</v>
      </c>
      <c r="AL518" s="140">
        <v>0.57999999999999996</v>
      </c>
      <c r="AM518" s="44">
        <v>135525.13</v>
      </c>
      <c r="AO518" s="28">
        <v>67.709999999999994</v>
      </c>
      <c r="AP518" s="117">
        <v>15.61</v>
      </c>
      <c r="AQ518" s="117">
        <v>7.28</v>
      </c>
      <c r="AR518" s="44">
        <v>105623.87</v>
      </c>
      <c r="AS518" s="60"/>
      <c r="AT518" s="71">
        <v>0.97</v>
      </c>
      <c r="AU518" s="71">
        <v>0.94</v>
      </c>
      <c r="AV518" s="71">
        <v>1.4</v>
      </c>
      <c r="AW518" s="44">
        <v>238467.25</v>
      </c>
      <c r="AX518" s="60"/>
      <c r="AY518" s="140">
        <v>0.57999999999999996</v>
      </c>
      <c r="AZ518" s="140">
        <v>0.31</v>
      </c>
      <c r="BA518" s="140">
        <v>0.46</v>
      </c>
      <c r="BB518" s="28">
        <v>79273.350000000006</v>
      </c>
      <c r="BC518" s="60"/>
      <c r="BD518" s="140">
        <v>1.95</v>
      </c>
      <c r="BE518" s="140">
        <v>1.04</v>
      </c>
      <c r="BF518" s="140">
        <v>1.75</v>
      </c>
      <c r="BG518" s="44">
        <v>124865.82</v>
      </c>
      <c r="BH518" s="60"/>
      <c r="BI518" s="139">
        <v>0.97</v>
      </c>
      <c r="BJ518" s="139">
        <v>0.52</v>
      </c>
      <c r="BK518" s="139">
        <v>0.57999999999999996</v>
      </c>
      <c r="BL518" s="44">
        <v>148298.94</v>
      </c>
      <c r="BM518" s="60"/>
      <c r="BN518" s="140">
        <v>1.46</v>
      </c>
      <c r="BO518" s="140">
        <v>0.78</v>
      </c>
      <c r="BP518" s="140">
        <v>1.17</v>
      </c>
      <c r="BQ518" s="139">
        <v>89829.63</v>
      </c>
      <c r="BR518" s="60"/>
      <c r="BS518" s="140">
        <v>0.97</v>
      </c>
      <c r="BT518" s="140">
        <v>0.52</v>
      </c>
      <c r="BU518" s="140">
        <v>0.57999999999999996</v>
      </c>
      <c r="BV518" s="44">
        <v>224508.06</v>
      </c>
      <c r="BW518" s="60"/>
      <c r="BX518" s="140">
        <v>0.97</v>
      </c>
      <c r="BY518" s="140">
        <v>0.52</v>
      </c>
      <c r="BZ518" s="140">
        <v>0.57999999999999996</v>
      </c>
      <c r="CA518" s="44">
        <v>193706.46</v>
      </c>
      <c r="CB518" s="60"/>
      <c r="CC518" s="140">
        <v>1.95</v>
      </c>
      <c r="CD518" s="140">
        <v>1.04</v>
      </c>
      <c r="CE518" s="140">
        <v>1.75</v>
      </c>
      <c r="CF518" s="44">
        <v>149836.14000000001</v>
      </c>
      <c r="CG518" s="60"/>
      <c r="CH518" s="28">
        <v>5736723.4800000004</v>
      </c>
      <c r="CI518" s="60"/>
      <c r="CJ518" s="64">
        <v>5631099.6100000003</v>
      </c>
      <c r="CK518" s="124"/>
      <c r="CN518" s="151"/>
    </row>
    <row r="519" spans="1:92" x14ac:dyDescent="0.25">
      <c r="A519" s="116" t="s">
        <v>1183</v>
      </c>
      <c r="B519" s="24" t="s">
        <v>1184</v>
      </c>
      <c r="C519" s="27" t="s">
        <v>1180</v>
      </c>
      <c r="D519" s="27" t="s">
        <v>12</v>
      </c>
      <c r="E519" s="139">
        <v>278.27</v>
      </c>
      <c r="F519" s="68"/>
      <c r="G519" s="139">
        <v>88.48</v>
      </c>
      <c r="H519" s="139">
        <v>109.47999999999999</v>
      </c>
      <c r="I519" s="139">
        <v>189.13</v>
      </c>
      <c r="J519" s="68">
        <v>513</v>
      </c>
      <c r="K519" s="139">
        <v>135.47</v>
      </c>
      <c r="L519" s="139">
        <v>134.81</v>
      </c>
      <c r="M519" s="139">
        <v>63.15</v>
      </c>
      <c r="N519" s="139">
        <v>79.649999999999991</v>
      </c>
      <c r="O519" s="60"/>
      <c r="P519" s="132">
        <v>32.719847267749721</v>
      </c>
      <c r="Q519" s="132">
        <v>55.760152732250283</v>
      </c>
      <c r="R519" s="132">
        <v>40.485633802816892</v>
      </c>
      <c r="S519" s="132">
        <v>68.994366197183098</v>
      </c>
      <c r="T519" s="132">
        <v>29.454518929433373</v>
      </c>
      <c r="U519" s="132">
        <v>50.195481070566615</v>
      </c>
      <c r="V519" s="126"/>
      <c r="W519" s="140">
        <v>4.96</v>
      </c>
      <c r="X519" s="140">
        <v>4.78</v>
      </c>
      <c r="Y519" s="140">
        <v>3.48</v>
      </c>
      <c r="Z519" s="139">
        <v>863442.78</v>
      </c>
      <c r="AA519" s="60"/>
      <c r="AB519" s="140">
        <v>3.1</v>
      </c>
      <c r="AC519" s="28">
        <v>206165.2</v>
      </c>
      <c r="AE519" s="140">
        <v>0.67</v>
      </c>
      <c r="AF519" s="140">
        <v>0.31</v>
      </c>
      <c r="AG519" s="140">
        <v>0.39</v>
      </c>
      <c r="AH519" s="44">
        <v>89752.44</v>
      </c>
      <c r="AI519" s="60"/>
      <c r="AJ519" s="140">
        <v>0.3</v>
      </c>
      <c r="AK519" s="140">
        <v>0.14000000000000001</v>
      </c>
      <c r="AL519" s="140">
        <v>0.13</v>
      </c>
      <c r="AM519" s="44">
        <v>37042.18</v>
      </c>
      <c r="AO519" s="28">
        <v>18.62</v>
      </c>
      <c r="AP519" s="117">
        <v>4.49</v>
      </c>
      <c r="AQ519" s="117">
        <v>1.97</v>
      </c>
      <c r="AR519" s="44">
        <v>29272.21</v>
      </c>
      <c r="AS519" s="60"/>
      <c r="AT519" s="71">
        <v>0.3</v>
      </c>
      <c r="AU519" s="71">
        <v>0.25</v>
      </c>
      <c r="AV519" s="71">
        <v>0.31</v>
      </c>
      <c r="AW519" s="44">
        <v>61364.9</v>
      </c>
      <c r="AX519" s="60"/>
      <c r="AY519" s="140">
        <v>0.18</v>
      </c>
      <c r="AZ519" s="140">
        <v>0.08</v>
      </c>
      <c r="BA519" s="140">
        <v>0.1</v>
      </c>
      <c r="BB519" s="28">
        <v>21139.56</v>
      </c>
      <c r="BC519" s="60"/>
      <c r="BD519" s="140">
        <v>0.6</v>
      </c>
      <c r="BE519" s="140">
        <v>0.28000000000000003</v>
      </c>
      <c r="BF519" s="140">
        <v>0.39</v>
      </c>
      <c r="BG519" s="44">
        <v>33455.61</v>
      </c>
      <c r="BH519" s="60"/>
      <c r="BI519" s="139">
        <v>0.3</v>
      </c>
      <c r="BJ519" s="139">
        <v>0.14000000000000001</v>
      </c>
      <c r="BK519" s="139">
        <v>0.13</v>
      </c>
      <c r="BL519" s="44">
        <v>40835.94</v>
      </c>
      <c r="BM519" s="60"/>
      <c r="BN519" s="140">
        <v>0.45</v>
      </c>
      <c r="BO519" s="140">
        <v>0.21</v>
      </c>
      <c r="BP519" s="140">
        <v>0.26</v>
      </c>
      <c r="BQ519" s="139">
        <v>24235.56</v>
      </c>
      <c r="BR519" s="60"/>
      <c r="BS519" s="140">
        <v>0.3</v>
      </c>
      <c r="BT519" s="140">
        <v>0.14000000000000001</v>
      </c>
      <c r="BU519" s="140">
        <v>0.13</v>
      </c>
      <c r="BV519" s="44">
        <v>61821.06</v>
      </c>
      <c r="BW519" s="60"/>
      <c r="BX519" s="140">
        <v>0.3</v>
      </c>
      <c r="BY519" s="140">
        <v>0.14000000000000001</v>
      </c>
      <c r="BZ519" s="140">
        <v>0.13</v>
      </c>
      <c r="CA519" s="44">
        <v>53339.46</v>
      </c>
      <c r="CB519" s="60"/>
      <c r="CC519" s="140">
        <v>0.6</v>
      </c>
      <c r="CD519" s="140">
        <v>0.28000000000000003</v>
      </c>
      <c r="CE519" s="140">
        <v>0.39</v>
      </c>
      <c r="CF519" s="44">
        <v>40145.97</v>
      </c>
      <c r="CG519" s="60"/>
      <c r="CH519" s="28">
        <v>1562012.87</v>
      </c>
      <c r="CI519" s="60"/>
      <c r="CJ519" s="64">
        <v>1532740.6600000001</v>
      </c>
      <c r="CK519" s="124"/>
      <c r="CN519" s="151"/>
    </row>
    <row r="520" spans="1:92" x14ac:dyDescent="0.25">
      <c r="A520" s="116" t="s">
        <v>1185</v>
      </c>
      <c r="B520" s="24" t="s">
        <v>1186</v>
      </c>
      <c r="C520" s="27" t="s">
        <v>1180</v>
      </c>
      <c r="D520" s="27" t="s">
        <v>12</v>
      </c>
      <c r="E520" s="139">
        <v>964.54</v>
      </c>
      <c r="F520" s="68"/>
      <c r="G520" s="139">
        <v>285.65999999999997</v>
      </c>
      <c r="H520" s="139">
        <v>368.48</v>
      </c>
      <c r="I520" s="139">
        <v>670.80000000000007</v>
      </c>
      <c r="J520" s="68">
        <v>514</v>
      </c>
      <c r="K520" s="139">
        <v>438.4</v>
      </c>
      <c r="L520" s="139">
        <v>430.31999999999994</v>
      </c>
      <c r="M520" s="139">
        <v>223.82</v>
      </c>
      <c r="N520" s="139">
        <v>302.32</v>
      </c>
      <c r="O520" s="60"/>
      <c r="P520" s="132">
        <v>167.15019509441061</v>
      </c>
      <c r="Q520" s="132">
        <v>118.50980490558936</v>
      </c>
      <c r="R520" s="132">
        <v>215.61122974301065</v>
      </c>
      <c r="S520" s="132">
        <v>152.86877025698936</v>
      </c>
      <c r="T520" s="132">
        <v>176.89857516257865</v>
      </c>
      <c r="U520" s="132">
        <v>125.42142483742134</v>
      </c>
      <c r="V520" s="126"/>
      <c r="W520" s="140">
        <v>17.059999999999999</v>
      </c>
      <c r="X520" s="140">
        <v>16.89</v>
      </c>
      <c r="Y520" s="140">
        <v>13.86</v>
      </c>
      <c r="Z520" s="139">
        <v>3134487.51</v>
      </c>
      <c r="AA520" s="60"/>
      <c r="AB520" s="140">
        <v>11.4</v>
      </c>
      <c r="AC520" s="28">
        <v>760226.92</v>
      </c>
      <c r="AE520" s="140">
        <v>2.19</v>
      </c>
      <c r="AF520" s="140">
        <v>1.1100000000000001</v>
      </c>
      <c r="AG520" s="140">
        <v>1.51</v>
      </c>
      <c r="AH520" s="44">
        <v>316425.15999999997</v>
      </c>
      <c r="AI520" s="60"/>
      <c r="AJ520" s="140">
        <v>0.97</v>
      </c>
      <c r="AK520" s="140">
        <v>0.49</v>
      </c>
      <c r="AL520" s="140">
        <v>0.5</v>
      </c>
      <c r="AM520" s="44">
        <v>127865.9</v>
      </c>
      <c r="AO520" s="28">
        <v>67.25</v>
      </c>
      <c r="AP520" s="117">
        <v>20.880000000000003</v>
      </c>
      <c r="AQ520" s="117">
        <v>6.84</v>
      </c>
      <c r="AR520" s="44">
        <v>111300.49</v>
      </c>
      <c r="AS520" s="60"/>
      <c r="AT520" s="71">
        <v>0.97</v>
      </c>
      <c r="AU520" s="71">
        <v>0.89</v>
      </c>
      <c r="AV520" s="71">
        <v>1.2</v>
      </c>
      <c r="AW520" s="44">
        <v>219415.5</v>
      </c>
      <c r="AX520" s="60"/>
      <c r="AY520" s="140">
        <v>0.57999999999999996</v>
      </c>
      <c r="AZ520" s="140">
        <v>0.28999999999999998</v>
      </c>
      <c r="BA520" s="140">
        <v>0.4</v>
      </c>
      <c r="BB520" s="28">
        <v>74575.67</v>
      </c>
      <c r="BC520" s="60"/>
      <c r="BD520" s="140">
        <v>1.94</v>
      </c>
      <c r="BE520" s="140">
        <v>0.99</v>
      </c>
      <c r="BF520" s="140">
        <v>1.51</v>
      </c>
      <c r="BG520" s="44">
        <v>116962.92</v>
      </c>
      <c r="BH520" s="60"/>
      <c r="BI520" s="139">
        <v>0.97</v>
      </c>
      <c r="BJ520" s="139">
        <v>0.49</v>
      </c>
      <c r="BK520" s="139">
        <v>0.5</v>
      </c>
      <c r="BL520" s="44">
        <v>140418.32</v>
      </c>
      <c r="BM520" s="60"/>
      <c r="BN520" s="140">
        <v>1.46</v>
      </c>
      <c r="BO520" s="140">
        <v>0.74</v>
      </c>
      <c r="BP520" s="140">
        <v>1</v>
      </c>
      <c r="BQ520" s="139">
        <v>84297.600000000006</v>
      </c>
      <c r="BR520" s="60"/>
      <c r="BS520" s="140">
        <v>0.97</v>
      </c>
      <c r="BT520" s="140">
        <v>0.49</v>
      </c>
      <c r="BU520" s="140">
        <v>0.5</v>
      </c>
      <c r="BV520" s="44">
        <v>212577.68</v>
      </c>
      <c r="BW520" s="60"/>
      <c r="BX520" s="140">
        <v>0.97</v>
      </c>
      <c r="BY520" s="140">
        <v>0.49</v>
      </c>
      <c r="BZ520" s="140">
        <v>0.5</v>
      </c>
      <c r="CA520" s="44">
        <v>183412.88</v>
      </c>
      <c r="CB520" s="60"/>
      <c r="CC520" s="140">
        <v>1.94</v>
      </c>
      <c r="CD520" s="140">
        <v>0.99</v>
      </c>
      <c r="CE520" s="140">
        <v>1.51</v>
      </c>
      <c r="CF520" s="44">
        <v>140352.84</v>
      </c>
      <c r="CG520" s="60"/>
      <c r="CH520" s="28">
        <v>5622319.3899999997</v>
      </c>
      <c r="CI520" s="60"/>
      <c r="CJ520" s="64">
        <v>5511018.8999999994</v>
      </c>
      <c r="CK520" s="124"/>
      <c r="CN520" s="151"/>
    </row>
    <row r="521" spans="1:92" x14ac:dyDescent="0.25">
      <c r="A521" s="116" t="s">
        <v>1187</v>
      </c>
      <c r="B521" s="24" t="s">
        <v>1188</v>
      </c>
      <c r="C521" s="27" t="s">
        <v>1180</v>
      </c>
      <c r="D521" s="27" t="s">
        <v>12</v>
      </c>
      <c r="E521" s="139">
        <v>899.01</v>
      </c>
      <c r="F521" s="68"/>
      <c r="G521" s="139">
        <v>253.47999999999996</v>
      </c>
      <c r="H521" s="139">
        <v>353.14</v>
      </c>
      <c r="I521" s="139">
        <v>640.12</v>
      </c>
      <c r="J521" s="68">
        <v>515</v>
      </c>
      <c r="K521" s="139">
        <v>382.38</v>
      </c>
      <c r="L521" s="139">
        <v>376.96999999999991</v>
      </c>
      <c r="M521" s="139">
        <v>229.65</v>
      </c>
      <c r="N521" s="139">
        <v>286.97999999999996</v>
      </c>
      <c r="O521" s="60"/>
      <c r="P521" s="132">
        <v>136.53483482542524</v>
      </c>
      <c r="Q521" s="132">
        <v>116.94516517457473</v>
      </c>
      <c r="R521" s="132">
        <v>190.21584176365263</v>
      </c>
      <c r="S521" s="132">
        <v>162.92415823634735</v>
      </c>
      <c r="T521" s="132">
        <v>154.57932341092209</v>
      </c>
      <c r="U521" s="132">
        <v>132.40067658907788</v>
      </c>
      <c r="V521" s="126"/>
      <c r="W521" s="140">
        <v>14.94</v>
      </c>
      <c r="X521" s="140">
        <v>16.02</v>
      </c>
      <c r="Y521" s="140">
        <v>13.02</v>
      </c>
      <c r="Z521" s="139">
        <v>2885901.72</v>
      </c>
      <c r="AA521" s="60"/>
      <c r="AB521" s="140">
        <v>10.53</v>
      </c>
      <c r="AC521" s="28">
        <v>702429.19</v>
      </c>
      <c r="AE521" s="140">
        <v>1.91</v>
      </c>
      <c r="AF521" s="140">
        <v>1.1399999999999999</v>
      </c>
      <c r="AG521" s="140">
        <v>1.43</v>
      </c>
      <c r="AH521" s="44">
        <v>294935.63</v>
      </c>
      <c r="AI521" s="60"/>
      <c r="AJ521" s="140">
        <v>0.84</v>
      </c>
      <c r="AK521" s="140">
        <v>0.51</v>
      </c>
      <c r="AL521" s="140">
        <v>0.47</v>
      </c>
      <c r="AM521" s="44">
        <v>118785.77</v>
      </c>
      <c r="AO521" s="28">
        <v>61.99</v>
      </c>
      <c r="AP521" s="117">
        <v>19.560000000000002</v>
      </c>
      <c r="AQ521" s="117">
        <v>6.37</v>
      </c>
      <c r="AR521" s="44">
        <v>103010.44</v>
      </c>
      <c r="AS521" s="60"/>
      <c r="AT521" s="71">
        <v>0.84</v>
      </c>
      <c r="AU521" s="71">
        <v>0.91</v>
      </c>
      <c r="AV521" s="71">
        <v>1.1399999999999999</v>
      </c>
      <c r="AW521" s="44">
        <v>207299.35</v>
      </c>
      <c r="AX521" s="60"/>
      <c r="AY521" s="140">
        <v>0.5</v>
      </c>
      <c r="AZ521" s="140">
        <v>0.3</v>
      </c>
      <c r="BA521" s="140">
        <v>0.38</v>
      </c>
      <c r="BB521" s="28">
        <v>69290.78</v>
      </c>
      <c r="BC521" s="60"/>
      <c r="BD521" s="140">
        <v>1.69</v>
      </c>
      <c r="BE521" s="140">
        <v>1.02</v>
      </c>
      <c r="BF521" s="140">
        <v>1.43</v>
      </c>
      <c r="BG521" s="44">
        <v>109060.02</v>
      </c>
      <c r="BH521" s="60"/>
      <c r="BI521" s="139">
        <v>0.84</v>
      </c>
      <c r="BJ521" s="139">
        <v>0.51</v>
      </c>
      <c r="BK521" s="139">
        <v>0.47</v>
      </c>
      <c r="BL521" s="44">
        <v>130388.44</v>
      </c>
      <c r="BM521" s="60"/>
      <c r="BN521" s="140">
        <v>1.27</v>
      </c>
      <c r="BO521" s="140">
        <v>0.76</v>
      </c>
      <c r="BP521" s="140">
        <v>0.95</v>
      </c>
      <c r="BQ521" s="139">
        <v>78502.14</v>
      </c>
      <c r="BR521" s="60"/>
      <c r="BS521" s="140">
        <v>0.84</v>
      </c>
      <c r="BT521" s="140">
        <v>0.51</v>
      </c>
      <c r="BU521" s="140">
        <v>0.47</v>
      </c>
      <c r="BV521" s="44">
        <v>197393.56</v>
      </c>
      <c r="BW521" s="60"/>
      <c r="BX521" s="140">
        <v>0.84</v>
      </c>
      <c r="BY521" s="140">
        <v>0.51</v>
      </c>
      <c r="BZ521" s="140">
        <v>0.47</v>
      </c>
      <c r="CA521" s="44">
        <v>170311.96</v>
      </c>
      <c r="CB521" s="60"/>
      <c r="CC521" s="140">
        <v>1.69</v>
      </c>
      <c r="CD521" s="140">
        <v>1.02</v>
      </c>
      <c r="CE521" s="140">
        <v>1.43</v>
      </c>
      <c r="CF521" s="44">
        <v>130869.54</v>
      </c>
      <c r="CG521" s="60"/>
      <c r="CH521" s="28">
        <v>5198178.54</v>
      </c>
      <c r="CI521" s="60"/>
      <c r="CJ521" s="64">
        <v>5095168.0999999996</v>
      </c>
      <c r="CK521" s="124"/>
      <c r="CN521" s="151"/>
    </row>
    <row r="522" spans="1:92" x14ac:dyDescent="0.25">
      <c r="A522" s="116" t="s">
        <v>1189</v>
      </c>
      <c r="B522" s="24" t="s">
        <v>1190</v>
      </c>
      <c r="C522" s="27" t="s">
        <v>1180</v>
      </c>
      <c r="D522" s="27" t="s">
        <v>12</v>
      </c>
      <c r="E522" s="139">
        <v>559.70000000000005</v>
      </c>
      <c r="F522" s="68"/>
      <c r="G522" s="139">
        <v>146.82</v>
      </c>
      <c r="H522" s="139">
        <v>215.98</v>
      </c>
      <c r="I522" s="139">
        <v>410.96999999999997</v>
      </c>
      <c r="J522" s="68">
        <v>516</v>
      </c>
      <c r="K522" s="139">
        <v>229.39</v>
      </c>
      <c r="L522" s="139">
        <v>227.47999999999996</v>
      </c>
      <c r="M522" s="139">
        <v>135.32</v>
      </c>
      <c r="N522" s="139">
        <v>194.99</v>
      </c>
      <c r="O522" s="60"/>
      <c r="P522" s="132">
        <v>78.525629000161345</v>
      </c>
      <c r="Q522" s="132">
        <v>68.294370999838648</v>
      </c>
      <c r="R522" s="132">
        <v>115.51536133670376</v>
      </c>
      <c r="S522" s="132">
        <v>100.46463866329623</v>
      </c>
      <c r="T522" s="132">
        <v>104.28900966313488</v>
      </c>
      <c r="U522" s="132">
        <v>90.700990336865132</v>
      </c>
      <c r="V522" s="126"/>
      <c r="W522" s="140">
        <v>8.64</v>
      </c>
      <c r="X522" s="140">
        <v>9.7899999999999991</v>
      </c>
      <c r="Y522" s="140">
        <v>8.84</v>
      </c>
      <c r="Z522" s="139">
        <v>1796549.39</v>
      </c>
      <c r="AA522" s="60"/>
      <c r="AB522" s="140">
        <v>6.63</v>
      </c>
      <c r="AC522" s="28">
        <v>444348.27</v>
      </c>
      <c r="AE522" s="140">
        <v>1.1399999999999999</v>
      </c>
      <c r="AF522" s="140">
        <v>0.67</v>
      </c>
      <c r="AG522" s="140">
        <v>0.97</v>
      </c>
      <c r="AH522" s="44">
        <v>183786.67</v>
      </c>
      <c r="AI522" s="60"/>
      <c r="AJ522" s="140">
        <v>0.5</v>
      </c>
      <c r="AK522" s="140">
        <v>0.3</v>
      </c>
      <c r="AL522" s="140">
        <v>0.32</v>
      </c>
      <c r="AM522" s="44">
        <v>73385.119999999995</v>
      </c>
      <c r="AO522" s="28">
        <v>38.529999999999994</v>
      </c>
      <c r="AP522" s="117">
        <v>11.3</v>
      </c>
      <c r="AQ522" s="117">
        <v>3.96</v>
      </c>
      <c r="AR522" s="44">
        <v>62976.23</v>
      </c>
      <c r="AS522" s="60"/>
      <c r="AT522" s="71">
        <v>0.5</v>
      </c>
      <c r="AU522" s="71">
        <v>0.54</v>
      </c>
      <c r="AV522" s="71">
        <v>0.77</v>
      </c>
      <c r="AW522" s="44">
        <v>130449.55</v>
      </c>
      <c r="AX522" s="60"/>
      <c r="AY522" s="140">
        <v>0.3</v>
      </c>
      <c r="AZ522" s="140">
        <v>0.18</v>
      </c>
      <c r="BA522" s="140">
        <v>0.25</v>
      </c>
      <c r="BB522" s="28">
        <v>42866.33</v>
      </c>
      <c r="BC522" s="60"/>
      <c r="BD522" s="140">
        <v>1.01</v>
      </c>
      <c r="BE522" s="140">
        <v>0.6</v>
      </c>
      <c r="BF522" s="140">
        <v>0.97</v>
      </c>
      <c r="BG522" s="44">
        <v>67964.94</v>
      </c>
      <c r="BH522" s="60"/>
      <c r="BI522" s="139">
        <v>0.5</v>
      </c>
      <c r="BJ522" s="139">
        <v>0.3</v>
      </c>
      <c r="BK522" s="139">
        <v>0.32</v>
      </c>
      <c r="BL522" s="44">
        <v>80239.039999999994</v>
      </c>
      <c r="BM522" s="60"/>
      <c r="BN522" s="140">
        <v>0.76</v>
      </c>
      <c r="BO522" s="140">
        <v>0.45</v>
      </c>
      <c r="BP522" s="140">
        <v>0.64</v>
      </c>
      <c r="BQ522" s="139">
        <v>48734.55</v>
      </c>
      <c r="BR522" s="60"/>
      <c r="BS522" s="140">
        <v>0.5</v>
      </c>
      <c r="BT522" s="140">
        <v>0.3</v>
      </c>
      <c r="BU522" s="140">
        <v>0.32</v>
      </c>
      <c r="BV522" s="44">
        <v>121472.96000000001</v>
      </c>
      <c r="BW522" s="60"/>
      <c r="BX522" s="140">
        <v>0.5</v>
      </c>
      <c r="BY522" s="140">
        <v>0.3</v>
      </c>
      <c r="BZ522" s="140">
        <v>0.32</v>
      </c>
      <c r="CA522" s="44">
        <v>104807.36</v>
      </c>
      <c r="CB522" s="60"/>
      <c r="CC522" s="140">
        <v>1.01</v>
      </c>
      <c r="CD522" s="140">
        <v>0.6</v>
      </c>
      <c r="CE522" s="140">
        <v>0.97</v>
      </c>
      <c r="CF522" s="44">
        <v>81556.38</v>
      </c>
      <c r="CG522" s="60"/>
      <c r="CH522" s="28">
        <v>3239136.79</v>
      </c>
      <c r="CI522" s="60"/>
      <c r="CJ522" s="64">
        <v>3176160.56</v>
      </c>
      <c r="CK522" s="124"/>
      <c r="CN522" s="151"/>
    </row>
    <row r="523" spans="1:92" x14ac:dyDescent="0.25">
      <c r="A523" s="116" t="s">
        <v>1191</v>
      </c>
      <c r="B523" s="24" t="s">
        <v>1192</v>
      </c>
      <c r="C523" s="27" t="s">
        <v>1180</v>
      </c>
      <c r="D523" s="27" t="s">
        <v>12</v>
      </c>
      <c r="E523" s="139">
        <v>105.5</v>
      </c>
      <c r="F523" s="68"/>
      <c r="G523" s="139">
        <v>37</v>
      </c>
      <c r="H523" s="139">
        <v>38.5</v>
      </c>
      <c r="I523" s="139">
        <v>68.5</v>
      </c>
      <c r="J523" s="68">
        <v>517</v>
      </c>
      <c r="K523" s="139">
        <v>51</v>
      </c>
      <c r="L523" s="139">
        <v>51</v>
      </c>
      <c r="M523" s="139">
        <v>24.5</v>
      </c>
      <c r="N523" s="139">
        <v>30</v>
      </c>
      <c r="O523" s="60"/>
      <c r="P523" s="132">
        <v>10.170616113744076</v>
      </c>
      <c r="Q523" s="132">
        <v>26.829383886255926</v>
      </c>
      <c r="R523" s="132">
        <v>10.582938388625593</v>
      </c>
      <c r="S523" s="132">
        <v>27.917061611374407</v>
      </c>
      <c r="T523" s="132">
        <v>8.2464454976303312</v>
      </c>
      <c r="U523" s="132">
        <v>21.753554502369667</v>
      </c>
      <c r="V523" s="126"/>
      <c r="W523" s="140">
        <v>2.0099999999999998</v>
      </c>
      <c r="X523" s="140">
        <v>1.64</v>
      </c>
      <c r="Y523" s="140">
        <v>1.28</v>
      </c>
      <c r="Z523" s="139">
        <v>321829.73</v>
      </c>
      <c r="AA523" s="60"/>
      <c r="AB523" s="140">
        <v>1.1499999999999999</v>
      </c>
      <c r="AC523" s="28">
        <v>76679.19</v>
      </c>
      <c r="AE523" s="140">
        <v>0.25</v>
      </c>
      <c r="AF523" s="140">
        <v>0.12</v>
      </c>
      <c r="AG523" s="140">
        <v>0.15</v>
      </c>
      <c r="AH523" s="44">
        <v>34084.949999999997</v>
      </c>
      <c r="AI523" s="60"/>
      <c r="AJ523" s="140">
        <v>0.11</v>
      </c>
      <c r="AK523" s="140">
        <v>0.05</v>
      </c>
      <c r="AL523" s="140">
        <v>0.05</v>
      </c>
      <c r="AM523" s="44">
        <v>13666.7</v>
      </c>
      <c r="AO523" s="28">
        <v>6.94</v>
      </c>
      <c r="AP523" s="117">
        <v>1.45</v>
      </c>
      <c r="AQ523" s="117">
        <v>0.74</v>
      </c>
      <c r="AR523" s="44">
        <v>10639.3</v>
      </c>
      <c r="AS523" s="60"/>
      <c r="AT523" s="71">
        <v>0.11</v>
      </c>
      <c r="AU523" s="71">
        <v>0.09</v>
      </c>
      <c r="AV523" s="71">
        <v>0.12</v>
      </c>
      <c r="AW523" s="44">
        <v>22884.799999999999</v>
      </c>
      <c r="AX523" s="60"/>
      <c r="AY523" s="140">
        <v>0.06</v>
      </c>
      <c r="AZ523" s="140">
        <v>0.03</v>
      </c>
      <c r="BA523" s="140">
        <v>0.04</v>
      </c>
      <c r="BB523" s="28">
        <v>7633.73</v>
      </c>
      <c r="BC523" s="60"/>
      <c r="BD523" s="140">
        <v>0.22</v>
      </c>
      <c r="BE523" s="140">
        <v>0.1</v>
      </c>
      <c r="BF523" s="140">
        <v>0.15</v>
      </c>
      <c r="BG523" s="44">
        <v>12381.21</v>
      </c>
      <c r="BH523" s="60"/>
      <c r="BI523" s="139">
        <v>0.11</v>
      </c>
      <c r="BJ523" s="139">
        <v>0.05</v>
      </c>
      <c r="BK523" s="139">
        <v>0.05</v>
      </c>
      <c r="BL523" s="44">
        <v>15044.82</v>
      </c>
      <c r="BM523" s="60"/>
      <c r="BN523" s="140">
        <v>0.17</v>
      </c>
      <c r="BO523" s="140">
        <v>0.08</v>
      </c>
      <c r="BP523" s="140">
        <v>0.1</v>
      </c>
      <c r="BQ523" s="139">
        <v>9220.0499999999993</v>
      </c>
      <c r="BR523" s="60"/>
      <c r="BS523" s="140">
        <v>0.11</v>
      </c>
      <c r="BT523" s="140">
        <v>0.05</v>
      </c>
      <c r="BU523" s="140">
        <v>0.05</v>
      </c>
      <c r="BV523" s="44">
        <v>22776.18</v>
      </c>
      <c r="BW523" s="60"/>
      <c r="BX523" s="140">
        <v>0.11</v>
      </c>
      <c r="BY523" s="140">
        <v>0.05</v>
      </c>
      <c r="BZ523" s="140">
        <v>0.05</v>
      </c>
      <c r="CA523" s="44">
        <v>19651.38</v>
      </c>
      <c r="CB523" s="60"/>
      <c r="CC523" s="140">
        <v>0.22</v>
      </c>
      <c r="CD523" s="140">
        <v>0.1</v>
      </c>
      <c r="CE523" s="140">
        <v>0.15</v>
      </c>
      <c r="CF523" s="44">
        <v>14857.17</v>
      </c>
      <c r="CG523" s="60"/>
      <c r="CH523" s="28">
        <v>581349.21</v>
      </c>
      <c r="CI523" s="60"/>
      <c r="CJ523" s="64">
        <v>570709.90999999992</v>
      </c>
      <c r="CK523" s="124"/>
      <c r="CN523" s="151"/>
    </row>
    <row r="524" spans="1:92" x14ac:dyDescent="0.25">
      <c r="A524" s="116" t="s">
        <v>1193</v>
      </c>
      <c r="B524" s="24" t="s">
        <v>1194</v>
      </c>
      <c r="C524" s="27" t="s">
        <v>1175</v>
      </c>
      <c r="D524" s="27" t="s">
        <v>12</v>
      </c>
      <c r="E524" s="139">
        <v>1022.86</v>
      </c>
      <c r="F524" s="68"/>
      <c r="G524" s="139">
        <v>264.64999999999998</v>
      </c>
      <c r="H524" s="139">
        <v>413.30999999999995</v>
      </c>
      <c r="I524" s="139">
        <v>751.96</v>
      </c>
      <c r="J524" s="68">
        <v>518</v>
      </c>
      <c r="K524" s="139">
        <v>427.38999999999993</v>
      </c>
      <c r="L524" s="139">
        <v>421.13999999999993</v>
      </c>
      <c r="M524" s="139">
        <v>256.82</v>
      </c>
      <c r="N524" s="139">
        <v>338.65</v>
      </c>
      <c r="O524" s="60"/>
      <c r="P524" s="132">
        <v>148.47171924336766</v>
      </c>
      <c r="Q524" s="132">
        <v>116.17828075663232</v>
      </c>
      <c r="R524" s="132">
        <v>231.87170330805324</v>
      </c>
      <c r="S524" s="132">
        <v>181.4382966919467</v>
      </c>
      <c r="T524" s="132">
        <v>189.98657744857911</v>
      </c>
      <c r="U524" s="132">
        <v>148.66342255142087</v>
      </c>
      <c r="V524" s="126"/>
      <c r="W524" s="140">
        <v>15.7</v>
      </c>
      <c r="X524" s="140">
        <v>18.850000000000001</v>
      </c>
      <c r="Y524" s="140">
        <v>15.44</v>
      </c>
      <c r="Z524" s="139">
        <v>3286228.79</v>
      </c>
      <c r="AA524" s="60"/>
      <c r="AB524" s="140">
        <v>12.05</v>
      </c>
      <c r="AC524" s="28">
        <v>805774.35</v>
      </c>
      <c r="AE524" s="140">
        <v>2.13</v>
      </c>
      <c r="AF524" s="140">
        <v>1.28</v>
      </c>
      <c r="AG524" s="140">
        <v>1.69</v>
      </c>
      <c r="AH524" s="44">
        <v>336330.19</v>
      </c>
      <c r="AI524" s="60"/>
      <c r="AJ524" s="140">
        <v>0.94</v>
      </c>
      <c r="AK524" s="140">
        <v>0.56999999999999995</v>
      </c>
      <c r="AL524" s="140">
        <v>0.56000000000000005</v>
      </c>
      <c r="AM524" s="44">
        <v>135339.10999999999</v>
      </c>
      <c r="AO524" s="28">
        <v>70.559999999999988</v>
      </c>
      <c r="AP524" s="117">
        <v>24.84</v>
      </c>
      <c r="AQ524" s="117">
        <v>7.25</v>
      </c>
      <c r="AR524" s="44">
        <v>120406.39</v>
      </c>
      <c r="AS524" s="60"/>
      <c r="AT524" s="71">
        <v>0.94</v>
      </c>
      <c r="AU524" s="71">
        <v>1.02</v>
      </c>
      <c r="AV524" s="71">
        <v>1.35</v>
      </c>
      <c r="AW524" s="44">
        <v>237915.25</v>
      </c>
      <c r="AX524" s="60"/>
      <c r="AY524" s="140">
        <v>0.56000000000000005</v>
      </c>
      <c r="AZ524" s="140">
        <v>0.34</v>
      </c>
      <c r="BA524" s="140">
        <v>0.45</v>
      </c>
      <c r="BB524" s="28">
        <v>79273.350000000006</v>
      </c>
      <c r="BC524" s="60"/>
      <c r="BD524" s="140">
        <v>1.89</v>
      </c>
      <c r="BE524" s="140">
        <v>1.1399999999999999</v>
      </c>
      <c r="BF524" s="140">
        <v>1.69</v>
      </c>
      <c r="BG524" s="44">
        <v>124338.96</v>
      </c>
      <c r="BH524" s="60"/>
      <c r="BI524" s="139">
        <v>0.94</v>
      </c>
      <c r="BJ524" s="139">
        <v>0.56999999999999995</v>
      </c>
      <c r="BK524" s="139">
        <v>0.56000000000000005</v>
      </c>
      <c r="BL524" s="44">
        <v>148298.94</v>
      </c>
      <c r="BM524" s="60"/>
      <c r="BN524" s="140">
        <v>1.42</v>
      </c>
      <c r="BO524" s="140">
        <v>0.85</v>
      </c>
      <c r="BP524" s="140">
        <v>1.1200000000000001</v>
      </c>
      <c r="BQ524" s="139">
        <v>89302.77</v>
      </c>
      <c r="BR524" s="60"/>
      <c r="BS524" s="140">
        <v>0.94</v>
      </c>
      <c r="BT524" s="140">
        <v>0.56999999999999995</v>
      </c>
      <c r="BU524" s="140">
        <v>0.56000000000000005</v>
      </c>
      <c r="BV524" s="44">
        <v>224508.06</v>
      </c>
      <c r="BW524" s="60"/>
      <c r="BX524" s="140">
        <v>0.94</v>
      </c>
      <c r="BY524" s="140">
        <v>0.56999999999999995</v>
      </c>
      <c r="BZ524" s="140">
        <v>0.56000000000000005</v>
      </c>
      <c r="CA524" s="44">
        <v>193706.46</v>
      </c>
      <c r="CB524" s="60"/>
      <c r="CC524" s="140">
        <v>1.89</v>
      </c>
      <c r="CD524" s="140">
        <v>1.1399999999999999</v>
      </c>
      <c r="CE524" s="140">
        <v>1.69</v>
      </c>
      <c r="CF524" s="44">
        <v>149203.92000000001</v>
      </c>
      <c r="CG524" s="60"/>
      <c r="CH524" s="28">
        <v>5930626.54</v>
      </c>
      <c r="CI524" s="60"/>
      <c r="CJ524" s="64">
        <v>5810220.1500000004</v>
      </c>
      <c r="CK524" s="124"/>
      <c r="CN524" s="151"/>
    </row>
    <row r="525" spans="1:92" x14ac:dyDescent="0.25">
      <c r="A525" s="116" t="s">
        <v>1195</v>
      </c>
      <c r="B525" s="24" t="s">
        <v>1196</v>
      </c>
      <c r="C525" s="27" t="s">
        <v>1175</v>
      </c>
      <c r="D525" s="27" t="s">
        <v>12</v>
      </c>
      <c r="E525" s="139">
        <v>1673.12</v>
      </c>
      <c r="F525" s="68"/>
      <c r="G525" s="139">
        <v>471.82</v>
      </c>
      <c r="H525" s="139">
        <v>638.81999999999994</v>
      </c>
      <c r="I525" s="139">
        <v>1184.8</v>
      </c>
      <c r="J525" s="68">
        <v>519</v>
      </c>
      <c r="K525" s="139">
        <v>754.48</v>
      </c>
      <c r="L525" s="139">
        <v>737.98</v>
      </c>
      <c r="M525" s="139">
        <v>372.65999999999997</v>
      </c>
      <c r="N525" s="139">
        <v>545.98</v>
      </c>
      <c r="O525" s="60"/>
      <c r="P525" s="132">
        <v>116.3899754922674</v>
      </c>
      <c r="Q525" s="132">
        <v>355.43002450773258</v>
      </c>
      <c r="R525" s="132">
        <v>157.5860373531649</v>
      </c>
      <c r="S525" s="132">
        <v>481.23396264683504</v>
      </c>
      <c r="T525" s="132">
        <v>134.68398715456775</v>
      </c>
      <c r="U525" s="132">
        <v>411.2960128454323</v>
      </c>
      <c r="V525" s="126"/>
      <c r="W525" s="140">
        <v>25.53</v>
      </c>
      <c r="X525" s="140">
        <v>27.12</v>
      </c>
      <c r="Y525" s="140">
        <v>23.18</v>
      </c>
      <c r="Z525" s="139">
        <v>4982650.13</v>
      </c>
      <c r="AA525" s="60"/>
      <c r="AB525" s="140">
        <v>18.25</v>
      </c>
      <c r="AC525" s="28">
        <v>1219515.31</v>
      </c>
      <c r="AE525" s="140">
        <v>3.77</v>
      </c>
      <c r="AF525" s="140">
        <v>1.86</v>
      </c>
      <c r="AG525" s="140">
        <v>2.72</v>
      </c>
      <c r="AH525" s="44">
        <v>550221.47</v>
      </c>
      <c r="AI525" s="60"/>
      <c r="AJ525" s="140">
        <v>1.67</v>
      </c>
      <c r="AK525" s="140">
        <v>0.82</v>
      </c>
      <c r="AL525" s="140">
        <v>0.9</v>
      </c>
      <c r="AM525" s="44">
        <v>221483.25</v>
      </c>
      <c r="AO525" s="28">
        <v>108.03</v>
      </c>
      <c r="AP525" s="117">
        <v>21.92</v>
      </c>
      <c r="AQ525" s="117">
        <v>11.86</v>
      </c>
      <c r="AR525" s="44">
        <v>164983.72</v>
      </c>
      <c r="AS525" s="60"/>
      <c r="AT525" s="71">
        <v>1.67</v>
      </c>
      <c r="AU525" s="71">
        <v>1.49</v>
      </c>
      <c r="AV525" s="71">
        <v>2.1800000000000002</v>
      </c>
      <c r="AW525" s="44">
        <v>383849.7</v>
      </c>
      <c r="AX525" s="60"/>
      <c r="AY525" s="140">
        <v>1</v>
      </c>
      <c r="AZ525" s="140">
        <v>0.49</v>
      </c>
      <c r="BA525" s="140">
        <v>0.72</v>
      </c>
      <c r="BB525" s="28">
        <v>129773.41</v>
      </c>
      <c r="BC525" s="60"/>
      <c r="BD525" s="140">
        <v>3.35</v>
      </c>
      <c r="BE525" s="140">
        <v>1.65</v>
      </c>
      <c r="BF525" s="140">
        <v>2.72</v>
      </c>
      <c r="BG525" s="44">
        <v>203367.96</v>
      </c>
      <c r="BH525" s="60"/>
      <c r="BI525" s="139">
        <v>1.67</v>
      </c>
      <c r="BJ525" s="139">
        <v>0.82</v>
      </c>
      <c r="BK525" s="139">
        <v>0.9</v>
      </c>
      <c r="BL525" s="44">
        <v>242866.38</v>
      </c>
      <c r="BM525" s="60"/>
      <c r="BN525" s="140">
        <v>2.5099999999999998</v>
      </c>
      <c r="BO525" s="140">
        <v>1.24</v>
      </c>
      <c r="BP525" s="140">
        <v>1.81</v>
      </c>
      <c r="BQ525" s="139">
        <v>146467.07999999999</v>
      </c>
      <c r="BR525" s="60"/>
      <c r="BS525" s="140">
        <v>1.67</v>
      </c>
      <c r="BT525" s="140">
        <v>0.82</v>
      </c>
      <c r="BU525" s="140">
        <v>0.9</v>
      </c>
      <c r="BV525" s="44">
        <v>367672.62</v>
      </c>
      <c r="BW525" s="60"/>
      <c r="BX525" s="140">
        <v>1.67</v>
      </c>
      <c r="BY525" s="140">
        <v>0.82</v>
      </c>
      <c r="BZ525" s="140">
        <v>0.9</v>
      </c>
      <c r="CA525" s="44">
        <v>317229.42</v>
      </c>
      <c r="CB525" s="60"/>
      <c r="CC525" s="140">
        <v>3.35</v>
      </c>
      <c r="CD525" s="140">
        <v>1.65</v>
      </c>
      <c r="CE525" s="140">
        <v>2.72</v>
      </c>
      <c r="CF525" s="44">
        <v>244036.92</v>
      </c>
      <c r="CG525" s="60"/>
      <c r="CH525" s="28">
        <v>9174117.3699999992</v>
      </c>
      <c r="CI525" s="60"/>
      <c r="CJ525" s="64">
        <v>9009133.6499999985</v>
      </c>
      <c r="CK525" s="124"/>
      <c r="CN525" s="151"/>
    </row>
    <row r="526" spans="1:92" x14ac:dyDescent="0.25">
      <c r="A526" s="116" t="s">
        <v>1197</v>
      </c>
      <c r="B526" s="24" t="s">
        <v>1198</v>
      </c>
      <c r="C526" s="27" t="s">
        <v>1175</v>
      </c>
      <c r="D526" s="27" t="s">
        <v>12</v>
      </c>
      <c r="E526" s="139">
        <v>1933.35</v>
      </c>
      <c r="F526" s="68"/>
      <c r="G526" s="139">
        <v>514.15</v>
      </c>
      <c r="H526" s="139">
        <v>742.31</v>
      </c>
      <c r="I526" s="139">
        <v>1406.6200000000001</v>
      </c>
      <c r="J526" s="68">
        <v>520</v>
      </c>
      <c r="K526" s="139">
        <v>804.55</v>
      </c>
      <c r="L526" s="139">
        <v>791.96999999999991</v>
      </c>
      <c r="M526" s="139">
        <v>464.49</v>
      </c>
      <c r="N526" s="139">
        <v>664.31</v>
      </c>
      <c r="O526" s="60"/>
      <c r="P526" s="132">
        <v>152.30941237108036</v>
      </c>
      <c r="Q526" s="132">
        <v>361.84058762891959</v>
      </c>
      <c r="R526" s="132">
        <v>219.89847300822066</v>
      </c>
      <c r="S526" s="132">
        <v>522.41152699177928</v>
      </c>
      <c r="T526" s="132">
        <v>196.79211462069898</v>
      </c>
      <c r="U526" s="132">
        <v>467.51788537930099</v>
      </c>
      <c r="V526" s="126"/>
      <c r="W526" s="140">
        <v>28.24</v>
      </c>
      <c r="X526" s="140">
        <v>31.89</v>
      </c>
      <c r="Y526" s="140">
        <v>28.54</v>
      </c>
      <c r="Z526" s="139">
        <v>5839690.0899999999</v>
      </c>
      <c r="AA526" s="60"/>
      <c r="AB526" s="140">
        <v>21.53</v>
      </c>
      <c r="AC526" s="28">
        <v>1442485.04</v>
      </c>
      <c r="AE526" s="140">
        <v>4.0199999999999996</v>
      </c>
      <c r="AF526" s="140">
        <v>2.3199999999999998</v>
      </c>
      <c r="AG526" s="140">
        <v>3.32</v>
      </c>
      <c r="AH526" s="44">
        <v>638155.22</v>
      </c>
      <c r="AI526" s="60"/>
      <c r="AJ526" s="140">
        <v>1.78</v>
      </c>
      <c r="AK526" s="140">
        <v>1.03</v>
      </c>
      <c r="AL526" s="140">
        <v>1.1000000000000001</v>
      </c>
      <c r="AM526" s="44">
        <v>256033.25</v>
      </c>
      <c r="AO526" s="28">
        <v>126.32999999999996</v>
      </c>
      <c r="AP526" s="117">
        <v>28.4</v>
      </c>
      <c r="AQ526" s="117">
        <v>13.71</v>
      </c>
      <c r="AR526" s="44">
        <v>196242.85</v>
      </c>
      <c r="AS526" s="60"/>
      <c r="AT526" s="71">
        <v>1.78</v>
      </c>
      <c r="AU526" s="71">
        <v>1.85</v>
      </c>
      <c r="AV526" s="71">
        <v>2.65</v>
      </c>
      <c r="AW526" s="44">
        <v>452371</v>
      </c>
      <c r="AX526" s="60"/>
      <c r="AY526" s="140">
        <v>1.07</v>
      </c>
      <c r="AZ526" s="140">
        <v>0.61</v>
      </c>
      <c r="BA526" s="140">
        <v>0.88</v>
      </c>
      <c r="BB526" s="28">
        <v>150325.76000000001</v>
      </c>
      <c r="BC526" s="60"/>
      <c r="BD526" s="140">
        <v>3.57</v>
      </c>
      <c r="BE526" s="140">
        <v>2.06</v>
      </c>
      <c r="BF526" s="140">
        <v>3.32</v>
      </c>
      <c r="BG526" s="44">
        <v>235769.85</v>
      </c>
      <c r="BH526" s="60"/>
      <c r="BI526" s="139">
        <v>1.78</v>
      </c>
      <c r="BJ526" s="139">
        <v>1.03</v>
      </c>
      <c r="BK526" s="139">
        <v>1.1000000000000001</v>
      </c>
      <c r="BL526" s="44">
        <v>280120.21999999997</v>
      </c>
      <c r="BM526" s="60"/>
      <c r="BN526" s="140">
        <v>2.68</v>
      </c>
      <c r="BO526" s="140">
        <v>1.54</v>
      </c>
      <c r="BP526" s="140">
        <v>2.21</v>
      </c>
      <c r="BQ526" s="139">
        <v>169385.49</v>
      </c>
      <c r="BR526" s="60"/>
      <c r="BS526" s="140">
        <v>1.78</v>
      </c>
      <c r="BT526" s="140">
        <v>1.03</v>
      </c>
      <c r="BU526" s="140">
        <v>1.1000000000000001</v>
      </c>
      <c r="BV526" s="44">
        <v>424070.78</v>
      </c>
      <c r="BW526" s="60"/>
      <c r="BX526" s="140">
        <v>1.78</v>
      </c>
      <c r="BY526" s="140">
        <v>1.03</v>
      </c>
      <c r="BZ526" s="140">
        <v>1.1000000000000001</v>
      </c>
      <c r="CA526" s="44">
        <v>365889.98</v>
      </c>
      <c r="CB526" s="60"/>
      <c r="CC526" s="140">
        <v>3.57</v>
      </c>
      <c r="CD526" s="140">
        <v>2.06</v>
      </c>
      <c r="CE526" s="140">
        <v>3.32</v>
      </c>
      <c r="CF526" s="44">
        <v>282918.45</v>
      </c>
      <c r="CG526" s="60"/>
      <c r="CH526" s="28">
        <v>10733457.98</v>
      </c>
      <c r="CI526" s="60"/>
      <c r="CJ526" s="64">
        <v>10537215.130000001</v>
      </c>
      <c r="CK526" s="124"/>
      <c r="CN526" s="151"/>
    </row>
    <row r="527" spans="1:92" x14ac:dyDescent="0.25">
      <c r="A527" s="116" t="s">
        <v>1199</v>
      </c>
      <c r="B527" s="24" t="s">
        <v>1200</v>
      </c>
      <c r="C527" s="27" t="s">
        <v>1175</v>
      </c>
      <c r="D527" s="27" t="s">
        <v>12</v>
      </c>
      <c r="E527" s="139">
        <v>475.45</v>
      </c>
      <c r="F527" s="68"/>
      <c r="G527" s="139">
        <v>122.89999999999999</v>
      </c>
      <c r="H527" s="139">
        <v>172.99</v>
      </c>
      <c r="I527" s="139">
        <v>350.64</v>
      </c>
      <c r="J527" s="68">
        <v>521</v>
      </c>
      <c r="K527" s="139">
        <v>186.47</v>
      </c>
      <c r="L527" s="139">
        <v>184.55999999999997</v>
      </c>
      <c r="M527" s="139">
        <v>111.33</v>
      </c>
      <c r="N527" s="139">
        <v>177.64999999999998</v>
      </c>
      <c r="O527" s="60"/>
      <c r="P527" s="132">
        <v>38.237228111669559</v>
      </c>
      <c r="Q527" s="132">
        <v>84.66277188833044</v>
      </c>
      <c r="R527" s="132">
        <v>53.821465346116497</v>
      </c>
      <c r="S527" s="132">
        <v>119.16853465388351</v>
      </c>
      <c r="T527" s="132">
        <v>55.271306542213964</v>
      </c>
      <c r="U527" s="132">
        <v>122.37869345778601</v>
      </c>
      <c r="V527" s="126"/>
      <c r="W527" s="140">
        <v>6.78</v>
      </c>
      <c r="X527" s="140">
        <v>7.45</v>
      </c>
      <c r="Y527" s="140">
        <v>7.65</v>
      </c>
      <c r="Z527" s="139">
        <v>1446638.85</v>
      </c>
      <c r="AA527" s="60"/>
      <c r="AB527" s="140">
        <v>5.39</v>
      </c>
      <c r="AC527" s="28">
        <v>362918.68</v>
      </c>
      <c r="AE527" s="140">
        <v>0.93</v>
      </c>
      <c r="AF527" s="140">
        <v>0.55000000000000004</v>
      </c>
      <c r="AG527" s="140">
        <v>0.88</v>
      </c>
      <c r="AH527" s="44">
        <v>156546.28</v>
      </c>
      <c r="AI527" s="60"/>
      <c r="AJ527" s="140">
        <v>0.41</v>
      </c>
      <c r="AK527" s="140">
        <v>0.24</v>
      </c>
      <c r="AL527" s="140">
        <v>0.28999999999999998</v>
      </c>
      <c r="AM527" s="44">
        <v>61790.39</v>
      </c>
      <c r="AO527" s="28">
        <v>31.18</v>
      </c>
      <c r="AP527" s="117">
        <v>6.9799999999999995</v>
      </c>
      <c r="AQ527" s="117">
        <v>3.37</v>
      </c>
      <c r="AR527" s="44">
        <v>48392.54</v>
      </c>
      <c r="AS527" s="60"/>
      <c r="AT527" s="71">
        <v>0.41</v>
      </c>
      <c r="AU527" s="71">
        <v>0.44</v>
      </c>
      <c r="AV527" s="71">
        <v>0.71</v>
      </c>
      <c r="AW527" s="44">
        <v>112943.4</v>
      </c>
      <c r="AX527" s="60"/>
      <c r="AY527" s="140">
        <v>0.24</v>
      </c>
      <c r="AZ527" s="140">
        <v>0.14000000000000001</v>
      </c>
      <c r="BA527" s="140">
        <v>0.23</v>
      </c>
      <c r="BB527" s="28">
        <v>35819.81</v>
      </c>
      <c r="BC527" s="60"/>
      <c r="BD527" s="140">
        <v>0.82</v>
      </c>
      <c r="BE527" s="140">
        <v>0.49</v>
      </c>
      <c r="BF527" s="140">
        <v>0.88</v>
      </c>
      <c r="BG527" s="44">
        <v>57691.17</v>
      </c>
      <c r="BH527" s="60"/>
      <c r="BI527" s="139">
        <v>0.41</v>
      </c>
      <c r="BJ527" s="139">
        <v>0.24</v>
      </c>
      <c r="BK527" s="139">
        <v>0.28999999999999998</v>
      </c>
      <c r="BL527" s="44">
        <v>67343.48</v>
      </c>
      <c r="BM527" s="60"/>
      <c r="BN527" s="140">
        <v>0.62</v>
      </c>
      <c r="BO527" s="140">
        <v>0.37</v>
      </c>
      <c r="BP527" s="140">
        <v>0.59</v>
      </c>
      <c r="BQ527" s="139">
        <v>41621.94</v>
      </c>
      <c r="BR527" s="60"/>
      <c r="BS527" s="140">
        <v>0.41</v>
      </c>
      <c r="BT527" s="140">
        <v>0.24</v>
      </c>
      <c r="BU527" s="140">
        <v>0.28999999999999998</v>
      </c>
      <c r="BV527" s="44">
        <v>101950.52</v>
      </c>
      <c r="BW527" s="60"/>
      <c r="BX527" s="140">
        <v>0.41</v>
      </c>
      <c r="BY527" s="140">
        <v>0.24</v>
      </c>
      <c r="BZ527" s="140">
        <v>0.28999999999999998</v>
      </c>
      <c r="CA527" s="44">
        <v>87963.32</v>
      </c>
      <c r="CB527" s="60"/>
      <c r="CC527" s="140">
        <v>0.82</v>
      </c>
      <c r="CD527" s="140">
        <v>0.49</v>
      </c>
      <c r="CE527" s="140">
        <v>0.88</v>
      </c>
      <c r="CF527" s="44">
        <v>69228.09</v>
      </c>
      <c r="CG527" s="60"/>
      <c r="CH527" s="28">
        <v>2650848.4700000002</v>
      </c>
      <c r="CI527" s="60"/>
      <c r="CJ527" s="64">
        <v>2602455.9300000002</v>
      </c>
      <c r="CK527" s="124"/>
      <c r="CN527" s="151"/>
    </row>
    <row r="528" spans="1:92" x14ac:dyDescent="0.25">
      <c r="A528" s="116" t="s">
        <v>1201</v>
      </c>
      <c r="B528" s="24" t="s">
        <v>1202</v>
      </c>
      <c r="C528" s="27" t="s">
        <v>1175</v>
      </c>
      <c r="D528" s="27" t="s">
        <v>120</v>
      </c>
      <c r="E528" s="139">
        <v>2377</v>
      </c>
      <c r="F528" s="68"/>
      <c r="G528" s="139">
        <v>984.75</v>
      </c>
      <c r="H528" s="139">
        <v>1374</v>
      </c>
      <c r="I528" s="139">
        <v>1374</v>
      </c>
      <c r="J528" s="68">
        <v>522</v>
      </c>
      <c r="K528" s="139">
        <v>1541.5</v>
      </c>
      <c r="L528" s="139">
        <v>1523.25</v>
      </c>
      <c r="M528" s="139">
        <v>835.5</v>
      </c>
      <c r="N528" s="139">
        <v>0</v>
      </c>
      <c r="O528" s="60"/>
      <c r="P528" s="132">
        <v>403.2934817170111</v>
      </c>
      <c r="Q528" s="132">
        <v>581.4565182829889</v>
      </c>
      <c r="R528" s="132">
        <v>562.7065182829889</v>
      </c>
      <c r="S528" s="132">
        <v>811.2934817170111</v>
      </c>
      <c r="T528" s="132">
        <v>0</v>
      </c>
      <c r="U528" s="132">
        <v>0</v>
      </c>
      <c r="V528" s="126"/>
      <c r="W528" s="140">
        <v>55.95</v>
      </c>
      <c r="X528" s="140">
        <v>60.58</v>
      </c>
      <c r="Y528" s="140">
        <v>0</v>
      </c>
      <c r="Z528" s="139">
        <v>7325658.4500000002</v>
      </c>
      <c r="AA528" s="60"/>
      <c r="AB528" s="140">
        <v>23.3</v>
      </c>
      <c r="AC528" s="28">
        <v>1465131.69</v>
      </c>
      <c r="AE528" s="140">
        <v>7.7</v>
      </c>
      <c r="AF528" s="140">
        <v>4.17</v>
      </c>
      <c r="AG528" s="140">
        <v>0</v>
      </c>
      <c r="AH528" s="44">
        <v>746207.55</v>
      </c>
      <c r="AI528" s="60"/>
      <c r="AJ528" s="140">
        <v>3.42</v>
      </c>
      <c r="AK528" s="140">
        <v>1.85</v>
      </c>
      <c r="AL528" s="140">
        <v>0</v>
      </c>
      <c r="AM528" s="44">
        <v>331298.55</v>
      </c>
      <c r="AO528" s="28">
        <v>160.13</v>
      </c>
      <c r="AP528" s="117">
        <v>43.540000000000006</v>
      </c>
      <c r="AQ528" s="117">
        <v>16.850000000000001</v>
      </c>
      <c r="AR528" s="44">
        <v>257727.63</v>
      </c>
      <c r="AS528" s="60"/>
      <c r="AT528" s="71">
        <v>3.42</v>
      </c>
      <c r="AU528" s="71">
        <v>3.34</v>
      </c>
      <c r="AV528" s="71">
        <v>0</v>
      </c>
      <c r="AW528" s="44">
        <v>455455</v>
      </c>
      <c r="AX528" s="60"/>
      <c r="AY528" s="140">
        <v>2.0499999999999998</v>
      </c>
      <c r="AZ528" s="140">
        <v>1.1100000000000001</v>
      </c>
      <c r="BA528" s="140">
        <v>0</v>
      </c>
      <c r="BB528" s="28">
        <v>185558.36</v>
      </c>
      <c r="BC528" s="60"/>
      <c r="BD528" s="140">
        <v>6.85</v>
      </c>
      <c r="BE528" s="140">
        <v>3.71</v>
      </c>
      <c r="BF528" s="140">
        <v>0</v>
      </c>
      <c r="BG528" s="44">
        <v>278182.08</v>
      </c>
      <c r="BH528" s="60"/>
      <c r="BI528" s="139">
        <v>3.42</v>
      </c>
      <c r="BJ528" s="139">
        <v>1.85</v>
      </c>
      <c r="BK528" s="139">
        <v>0</v>
      </c>
      <c r="BL528" s="44">
        <v>377553.34</v>
      </c>
      <c r="BM528" s="60"/>
      <c r="BN528" s="140">
        <v>5.13</v>
      </c>
      <c r="BO528" s="140">
        <v>2.78</v>
      </c>
      <c r="BP528" s="140">
        <v>0</v>
      </c>
      <c r="BQ528" s="139">
        <v>208373.13</v>
      </c>
      <c r="BR528" s="60"/>
      <c r="BS528" s="140">
        <v>3.42</v>
      </c>
      <c r="BT528" s="140">
        <v>1.85</v>
      </c>
      <c r="BU528" s="140">
        <v>0</v>
      </c>
      <c r="BV528" s="44">
        <v>571573.66</v>
      </c>
      <c r="BW528" s="60"/>
      <c r="BX528" s="140">
        <v>3.42</v>
      </c>
      <c r="BY528" s="140">
        <v>1.85</v>
      </c>
      <c r="BZ528" s="140">
        <v>0</v>
      </c>
      <c r="CA528" s="44">
        <v>493156.06</v>
      </c>
      <c r="CB528" s="60"/>
      <c r="CC528" s="140">
        <v>6.85</v>
      </c>
      <c r="CD528" s="140">
        <v>3.71</v>
      </c>
      <c r="CE528" s="140">
        <v>0</v>
      </c>
      <c r="CF528" s="44">
        <v>333812.15999999997</v>
      </c>
      <c r="CG528" s="60"/>
      <c r="CH528" s="28">
        <v>13029687.66</v>
      </c>
      <c r="CI528" s="60"/>
      <c r="CJ528" s="64">
        <v>12771960.029999999</v>
      </c>
      <c r="CK528" s="124"/>
      <c r="CN528" s="151"/>
    </row>
    <row r="529" spans="1:92" x14ac:dyDescent="0.25">
      <c r="A529" s="116" t="s">
        <v>1203</v>
      </c>
      <c r="B529" s="24" t="s">
        <v>1204</v>
      </c>
      <c r="C529" s="27" t="s">
        <v>1175</v>
      </c>
      <c r="D529" s="27" t="s">
        <v>120</v>
      </c>
      <c r="E529" s="139">
        <v>1358.87</v>
      </c>
      <c r="F529" s="68"/>
      <c r="G529" s="139">
        <v>548.73</v>
      </c>
      <c r="H529" s="139">
        <v>795.9799999999999</v>
      </c>
      <c r="I529" s="139">
        <v>795.9799999999999</v>
      </c>
      <c r="J529" s="68">
        <v>523</v>
      </c>
      <c r="K529" s="139">
        <v>886.55</v>
      </c>
      <c r="L529" s="139">
        <v>872.39</v>
      </c>
      <c r="M529" s="139">
        <v>472.31999999999994</v>
      </c>
      <c r="N529" s="139">
        <v>0</v>
      </c>
      <c r="O529" s="60"/>
      <c r="P529" s="132">
        <v>322.23314454417681</v>
      </c>
      <c r="Q529" s="132">
        <v>226.49685545582321</v>
      </c>
      <c r="R529" s="132">
        <v>467.4268554558231</v>
      </c>
      <c r="S529" s="132">
        <v>328.5531445441768</v>
      </c>
      <c r="T529" s="132">
        <v>0</v>
      </c>
      <c r="U529" s="132">
        <v>0</v>
      </c>
      <c r="V529" s="126"/>
      <c r="W529" s="140">
        <v>32.799999999999997</v>
      </c>
      <c r="X529" s="140">
        <v>36.51</v>
      </c>
      <c r="Y529" s="140">
        <v>0</v>
      </c>
      <c r="Z529" s="139">
        <v>4357173.1500000004</v>
      </c>
      <c r="AA529" s="60"/>
      <c r="AB529" s="140">
        <v>13.86</v>
      </c>
      <c r="AC529" s="28">
        <v>871434.63</v>
      </c>
      <c r="AE529" s="140">
        <v>4.43</v>
      </c>
      <c r="AF529" s="140">
        <v>2.36</v>
      </c>
      <c r="AG529" s="140">
        <v>0</v>
      </c>
      <c r="AH529" s="44">
        <v>426853.35</v>
      </c>
      <c r="AI529" s="60"/>
      <c r="AJ529" s="140">
        <v>1.97</v>
      </c>
      <c r="AK529" s="140">
        <v>1.04</v>
      </c>
      <c r="AL529" s="140">
        <v>0</v>
      </c>
      <c r="AM529" s="44">
        <v>189223.65</v>
      </c>
      <c r="AO529" s="28">
        <v>94.77000000000001</v>
      </c>
      <c r="AP529" s="117">
        <v>32.22</v>
      </c>
      <c r="AQ529" s="117">
        <v>9.6300000000000008</v>
      </c>
      <c r="AR529" s="44">
        <v>160266.67000000001</v>
      </c>
      <c r="AS529" s="60"/>
      <c r="AT529" s="71">
        <v>1.97</v>
      </c>
      <c r="AU529" s="71">
        <v>1.88</v>
      </c>
      <c r="AV529" s="71">
        <v>0</v>
      </c>
      <c r="AW529" s="44">
        <v>259393.75</v>
      </c>
      <c r="AX529" s="60"/>
      <c r="AY529" s="140">
        <v>1.18</v>
      </c>
      <c r="AZ529" s="140">
        <v>0.62</v>
      </c>
      <c r="BA529" s="140">
        <v>0</v>
      </c>
      <c r="BB529" s="28">
        <v>105697.8</v>
      </c>
      <c r="BC529" s="60"/>
      <c r="BD529" s="140">
        <v>3.94</v>
      </c>
      <c r="BE529" s="140">
        <v>2.09</v>
      </c>
      <c r="BF529" s="140">
        <v>0</v>
      </c>
      <c r="BG529" s="44">
        <v>158848.29</v>
      </c>
      <c r="BH529" s="60"/>
      <c r="BI529" s="139">
        <v>1.97</v>
      </c>
      <c r="BJ529" s="139">
        <v>1.04</v>
      </c>
      <c r="BK529" s="139">
        <v>0</v>
      </c>
      <c r="BL529" s="44">
        <v>215642.42</v>
      </c>
      <c r="BM529" s="60"/>
      <c r="BN529" s="140">
        <v>2.95</v>
      </c>
      <c r="BO529" s="140">
        <v>1.57</v>
      </c>
      <c r="BP529" s="140">
        <v>0</v>
      </c>
      <c r="BQ529" s="139">
        <v>119070.36</v>
      </c>
      <c r="BR529" s="60"/>
      <c r="BS529" s="140">
        <v>1.97</v>
      </c>
      <c r="BT529" s="140">
        <v>1.04</v>
      </c>
      <c r="BU529" s="140">
        <v>0</v>
      </c>
      <c r="BV529" s="44">
        <v>326458.58</v>
      </c>
      <c r="BW529" s="60"/>
      <c r="BX529" s="140">
        <v>1.97</v>
      </c>
      <c r="BY529" s="140">
        <v>1.04</v>
      </c>
      <c r="BZ529" s="140">
        <v>0</v>
      </c>
      <c r="CA529" s="44">
        <v>281669.78000000003</v>
      </c>
      <c r="CB529" s="60"/>
      <c r="CC529" s="140">
        <v>3.94</v>
      </c>
      <c r="CD529" s="140">
        <v>2.09</v>
      </c>
      <c r="CE529" s="140">
        <v>0</v>
      </c>
      <c r="CF529" s="44">
        <v>190614.33</v>
      </c>
      <c r="CG529" s="60"/>
      <c r="CH529" s="28">
        <v>7662346.7599999998</v>
      </c>
      <c r="CI529" s="60"/>
      <c r="CJ529" s="64">
        <v>7502080.0899999999</v>
      </c>
      <c r="CK529" s="124"/>
      <c r="CN529" s="151"/>
    </row>
    <row r="530" spans="1:92" x14ac:dyDescent="0.25">
      <c r="A530" s="116" t="s">
        <v>1205</v>
      </c>
      <c r="B530" s="24" t="s">
        <v>1206</v>
      </c>
      <c r="C530" s="27" t="s">
        <v>1175</v>
      </c>
      <c r="D530" s="27" t="s">
        <v>12</v>
      </c>
      <c r="E530" s="139">
        <v>4700.8599999999997</v>
      </c>
      <c r="F530" s="68"/>
      <c r="G530" s="139">
        <v>1408.15</v>
      </c>
      <c r="H530" s="139">
        <v>1941.98</v>
      </c>
      <c r="I530" s="139">
        <v>3260.7999999999997</v>
      </c>
      <c r="J530" s="68">
        <v>524</v>
      </c>
      <c r="K530" s="139">
        <v>2238.2199999999998</v>
      </c>
      <c r="L530" s="139">
        <v>2206.31</v>
      </c>
      <c r="M530" s="139">
        <v>1143.82</v>
      </c>
      <c r="N530" s="139">
        <v>1318.82</v>
      </c>
      <c r="O530" s="60"/>
      <c r="P530" s="132">
        <v>1184.4782530333373</v>
      </c>
      <c r="Q530" s="132">
        <v>223.67174696666279</v>
      </c>
      <c r="R530" s="132">
        <v>1633.5142405465897</v>
      </c>
      <c r="S530" s="132">
        <v>308.46575945341033</v>
      </c>
      <c r="T530" s="132">
        <v>1109.3375064200729</v>
      </c>
      <c r="U530" s="132">
        <v>209.482493579927</v>
      </c>
      <c r="V530" s="126"/>
      <c r="W530" s="140">
        <v>90.14</v>
      </c>
      <c r="X530" s="140">
        <v>94.01</v>
      </c>
      <c r="Y530" s="140">
        <v>63.84</v>
      </c>
      <c r="Z530" s="139">
        <v>16183667.189999999</v>
      </c>
      <c r="AA530" s="60"/>
      <c r="AB530" s="140">
        <v>58.1</v>
      </c>
      <c r="AC530" s="28">
        <v>3850856.86</v>
      </c>
      <c r="AE530" s="140">
        <v>11.19</v>
      </c>
      <c r="AF530" s="140">
        <v>5.71</v>
      </c>
      <c r="AG530" s="140">
        <v>6.59</v>
      </c>
      <c r="AH530" s="44">
        <v>1537992.44</v>
      </c>
      <c r="AI530" s="60"/>
      <c r="AJ530" s="140">
        <v>4.97</v>
      </c>
      <c r="AK530" s="140">
        <v>2.54</v>
      </c>
      <c r="AL530" s="140">
        <v>2.19</v>
      </c>
      <c r="AM530" s="44">
        <v>630159.68999999994</v>
      </c>
      <c r="AO530" s="28">
        <v>345.53000000000003</v>
      </c>
      <c r="AP530" s="117">
        <v>156.07</v>
      </c>
      <c r="AQ530" s="117">
        <v>33.33</v>
      </c>
      <c r="AR530" s="44">
        <v>630736.43000000005</v>
      </c>
      <c r="AS530" s="60"/>
      <c r="AT530" s="71">
        <v>4.97</v>
      </c>
      <c r="AU530" s="71">
        <v>4.57</v>
      </c>
      <c r="AV530" s="71">
        <v>5.27</v>
      </c>
      <c r="AW530" s="44">
        <v>1056004.55</v>
      </c>
      <c r="AX530" s="60"/>
      <c r="AY530" s="140">
        <v>2.98</v>
      </c>
      <c r="AZ530" s="140">
        <v>1.52</v>
      </c>
      <c r="BA530" s="140">
        <v>1.75</v>
      </c>
      <c r="BB530" s="28">
        <v>367006.25</v>
      </c>
      <c r="BC530" s="60"/>
      <c r="BD530" s="140">
        <v>9.94</v>
      </c>
      <c r="BE530" s="140">
        <v>5.08</v>
      </c>
      <c r="BF530" s="140">
        <v>6.59</v>
      </c>
      <c r="BG530" s="44">
        <v>569272.23</v>
      </c>
      <c r="BH530" s="60"/>
      <c r="BI530" s="139">
        <v>4.97</v>
      </c>
      <c r="BJ530" s="139">
        <v>2.54</v>
      </c>
      <c r="BK530" s="139">
        <v>2.19</v>
      </c>
      <c r="BL530" s="44">
        <v>694927.4</v>
      </c>
      <c r="BM530" s="60"/>
      <c r="BN530" s="140">
        <v>7.46</v>
      </c>
      <c r="BO530" s="140">
        <v>3.81</v>
      </c>
      <c r="BP530" s="140">
        <v>4.3899999999999997</v>
      </c>
      <c r="BQ530" s="139">
        <v>412531.38</v>
      </c>
      <c r="BR530" s="60"/>
      <c r="BS530" s="140">
        <v>4.97</v>
      </c>
      <c r="BT530" s="140">
        <v>2.54</v>
      </c>
      <c r="BU530" s="140">
        <v>2.19</v>
      </c>
      <c r="BV530" s="44">
        <v>1052042.6000000001</v>
      </c>
      <c r="BW530" s="60"/>
      <c r="BX530" s="140">
        <v>4.97</v>
      </c>
      <c r="BY530" s="140">
        <v>2.54</v>
      </c>
      <c r="BZ530" s="140">
        <v>2.19</v>
      </c>
      <c r="CA530" s="44">
        <v>907706.6</v>
      </c>
      <c r="CB530" s="60"/>
      <c r="CC530" s="140">
        <v>9.94</v>
      </c>
      <c r="CD530" s="140">
        <v>5.08</v>
      </c>
      <c r="CE530" s="140">
        <v>6.59</v>
      </c>
      <c r="CF530" s="44">
        <v>683113.71</v>
      </c>
      <c r="CG530" s="60"/>
      <c r="CH530" s="28">
        <v>28576017.329999998</v>
      </c>
      <c r="CI530" s="60"/>
      <c r="CJ530" s="64">
        <v>27945280.899999999</v>
      </c>
      <c r="CK530" s="124"/>
      <c r="CN530" s="151"/>
    </row>
    <row r="531" spans="1:92" x14ac:dyDescent="0.25">
      <c r="A531" s="116" t="s">
        <v>1207</v>
      </c>
      <c r="B531" s="24" t="s">
        <v>1208</v>
      </c>
      <c r="C531" s="27" t="s">
        <v>1175</v>
      </c>
      <c r="D531" s="27" t="s">
        <v>120</v>
      </c>
      <c r="E531" s="139">
        <v>319</v>
      </c>
      <c r="F531" s="68"/>
      <c r="G531" s="139">
        <v>127.5</v>
      </c>
      <c r="H531" s="139">
        <v>188</v>
      </c>
      <c r="I531" s="139">
        <v>188</v>
      </c>
      <c r="J531" s="68">
        <v>525</v>
      </c>
      <c r="K531" s="139">
        <v>205.5</v>
      </c>
      <c r="L531" s="139">
        <v>202</v>
      </c>
      <c r="M531" s="139">
        <v>113.5</v>
      </c>
      <c r="N531" s="139">
        <v>0</v>
      </c>
      <c r="O531" s="60"/>
      <c r="P531" s="132">
        <v>63.851030110935021</v>
      </c>
      <c r="Q531" s="132">
        <v>63.648969889064979</v>
      </c>
      <c r="R531" s="132">
        <v>94.148969889064972</v>
      </c>
      <c r="S531" s="132">
        <v>93.851030110935028</v>
      </c>
      <c r="T531" s="132">
        <v>0</v>
      </c>
      <c r="U531" s="132">
        <v>0</v>
      </c>
      <c r="V531" s="126"/>
      <c r="W531" s="140">
        <v>7.43</v>
      </c>
      <c r="X531" s="140">
        <v>8.4600000000000009</v>
      </c>
      <c r="Y531" s="140">
        <v>0</v>
      </c>
      <c r="Z531" s="139">
        <v>998924.85</v>
      </c>
      <c r="AA531" s="60"/>
      <c r="AB531" s="140">
        <v>3.17</v>
      </c>
      <c r="AC531" s="28">
        <v>199784.97</v>
      </c>
      <c r="AE531" s="140">
        <v>1.02</v>
      </c>
      <c r="AF531" s="140">
        <v>0.56000000000000005</v>
      </c>
      <c r="AG531" s="140">
        <v>0</v>
      </c>
      <c r="AH531" s="44">
        <v>99326.7</v>
      </c>
      <c r="AI531" s="60"/>
      <c r="AJ531" s="140">
        <v>0.45</v>
      </c>
      <c r="AK531" s="140">
        <v>0.25</v>
      </c>
      <c r="AL531" s="140">
        <v>0</v>
      </c>
      <c r="AM531" s="44">
        <v>44005.5</v>
      </c>
      <c r="AO531" s="28">
        <v>21.759999999999998</v>
      </c>
      <c r="AP531" s="117">
        <v>6.1400000000000006</v>
      </c>
      <c r="AQ531" s="117">
        <v>2.2599999999999998</v>
      </c>
      <c r="AR531" s="44">
        <v>35281.56</v>
      </c>
      <c r="AS531" s="60"/>
      <c r="AT531" s="71">
        <v>0.45</v>
      </c>
      <c r="AU531" s="71">
        <v>0.45</v>
      </c>
      <c r="AV531" s="71">
        <v>0</v>
      </c>
      <c r="AW531" s="44">
        <v>60637.5</v>
      </c>
      <c r="AX531" s="60"/>
      <c r="AY531" s="140">
        <v>0.27</v>
      </c>
      <c r="AZ531" s="140">
        <v>0.15</v>
      </c>
      <c r="BA531" s="140">
        <v>0</v>
      </c>
      <c r="BB531" s="28">
        <v>24662.82</v>
      </c>
      <c r="BC531" s="60"/>
      <c r="BD531" s="140">
        <v>0.91</v>
      </c>
      <c r="BE531" s="140">
        <v>0.5</v>
      </c>
      <c r="BF531" s="140">
        <v>0</v>
      </c>
      <c r="BG531" s="44">
        <v>37143.629999999997</v>
      </c>
      <c r="BH531" s="60"/>
      <c r="BI531" s="139">
        <v>0.45</v>
      </c>
      <c r="BJ531" s="139">
        <v>0.25</v>
      </c>
      <c r="BK531" s="139">
        <v>0</v>
      </c>
      <c r="BL531" s="44">
        <v>50149.4</v>
      </c>
      <c r="BM531" s="60"/>
      <c r="BN531" s="140">
        <v>0.68</v>
      </c>
      <c r="BO531" s="140">
        <v>0.37</v>
      </c>
      <c r="BP531" s="140">
        <v>0</v>
      </c>
      <c r="BQ531" s="139">
        <v>27660.15</v>
      </c>
      <c r="BR531" s="60"/>
      <c r="BS531" s="140">
        <v>0.45</v>
      </c>
      <c r="BT531" s="140">
        <v>0.25</v>
      </c>
      <c r="BU531" s="140">
        <v>0</v>
      </c>
      <c r="BV531" s="44">
        <v>75920.600000000006</v>
      </c>
      <c r="BW531" s="60"/>
      <c r="BX531" s="140">
        <v>0.45</v>
      </c>
      <c r="BY531" s="140">
        <v>0.25</v>
      </c>
      <c r="BZ531" s="140">
        <v>0</v>
      </c>
      <c r="CA531" s="44">
        <v>65504.6</v>
      </c>
      <c r="CB531" s="60"/>
      <c r="CC531" s="140">
        <v>0.91</v>
      </c>
      <c r="CD531" s="140">
        <v>0.5</v>
      </c>
      <c r="CE531" s="140">
        <v>0</v>
      </c>
      <c r="CF531" s="44">
        <v>44571.51</v>
      </c>
      <c r="CG531" s="60"/>
      <c r="CH531" s="28">
        <v>1763573.79</v>
      </c>
      <c r="CI531" s="60"/>
      <c r="CJ531" s="64">
        <v>1728292.23</v>
      </c>
      <c r="CK531" s="124"/>
      <c r="CN531" s="151"/>
    </row>
    <row r="532" spans="1:92" x14ac:dyDescent="0.25">
      <c r="A532" s="116" t="s">
        <v>1209</v>
      </c>
      <c r="B532" s="24" t="s">
        <v>1210</v>
      </c>
      <c r="C532" s="27" t="s">
        <v>1175</v>
      </c>
      <c r="D532" s="27" t="s">
        <v>120</v>
      </c>
      <c r="E532" s="139">
        <v>438.46</v>
      </c>
      <c r="F532" s="68"/>
      <c r="G532" s="139">
        <v>165.48</v>
      </c>
      <c r="H532" s="139">
        <v>268.82</v>
      </c>
      <c r="I532" s="139">
        <v>268.82</v>
      </c>
      <c r="J532" s="68">
        <v>526</v>
      </c>
      <c r="K532" s="139">
        <v>271.96999999999997</v>
      </c>
      <c r="L532" s="139">
        <v>267.81</v>
      </c>
      <c r="M532" s="139">
        <v>166.49</v>
      </c>
      <c r="N532" s="139">
        <v>0</v>
      </c>
      <c r="O532" s="60"/>
      <c r="P532" s="132">
        <v>38.228432880497351</v>
      </c>
      <c r="Q532" s="132">
        <v>127.25156711950264</v>
      </c>
      <c r="R532" s="132">
        <v>62.101567119502647</v>
      </c>
      <c r="S532" s="132">
        <v>206.71843288049735</v>
      </c>
      <c r="T532" s="132">
        <v>0</v>
      </c>
      <c r="U532" s="132">
        <v>0</v>
      </c>
      <c r="V532" s="126"/>
      <c r="W532" s="140">
        <v>8.91</v>
      </c>
      <c r="X532" s="140">
        <v>11.37</v>
      </c>
      <c r="Y532" s="140">
        <v>0</v>
      </c>
      <c r="Z532" s="139">
        <v>1274902.2</v>
      </c>
      <c r="AA532" s="60"/>
      <c r="AB532" s="140">
        <v>4.05</v>
      </c>
      <c r="AC532" s="28">
        <v>254980.44</v>
      </c>
      <c r="AE532" s="140">
        <v>1.35</v>
      </c>
      <c r="AF532" s="140">
        <v>0.83</v>
      </c>
      <c r="AG532" s="140">
        <v>0</v>
      </c>
      <c r="AH532" s="44">
        <v>137045.70000000001</v>
      </c>
      <c r="AI532" s="60"/>
      <c r="AJ532" s="140">
        <v>0.6</v>
      </c>
      <c r="AK532" s="140">
        <v>0.36</v>
      </c>
      <c r="AL532" s="140">
        <v>0</v>
      </c>
      <c r="AM532" s="44">
        <v>60350.400000000001</v>
      </c>
      <c r="AO532" s="28">
        <v>28.05</v>
      </c>
      <c r="AP532" s="117">
        <v>5.9</v>
      </c>
      <c r="AQ532" s="117">
        <v>3.1</v>
      </c>
      <c r="AR532" s="44">
        <v>43103.45</v>
      </c>
      <c r="AS532" s="60"/>
      <c r="AT532" s="71">
        <v>0.6</v>
      </c>
      <c r="AU532" s="71">
        <v>0.66</v>
      </c>
      <c r="AV532" s="71">
        <v>0</v>
      </c>
      <c r="AW532" s="44">
        <v>84892.5</v>
      </c>
      <c r="AX532" s="60"/>
      <c r="AY532" s="140">
        <v>0.36</v>
      </c>
      <c r="AZ532" s="140">
        <v>0.22</v>
      </c>
      <c r="BA532" s="140">
        <v>0</v>
      </c>
      <c r="BB532" s="28">
        <v>34058.18</v>
      </c>
      <c r="BC532" s="60"/>
      <c r="BD532" s="140">
        <v>1.2</v>
      </c>
      <c r="BE532" s="140">
        <v>0.73</v>
      </c>
      <c r="BF532" s="140">
        <v>0</v>
      </c>
      <c r="BG532" s="44">
        <v>50841.99</v>
      </c>
      <c r="BH532" s="60"/>
      <c r="BI532" s="139">
        <v>0.6</v>
      </c>
      <c r="BJ532" s="139">
        <v>0.36</v>
      </c>
      <c r="BK532" s="139">
        <v>0</v>
      </c>
      <c r="BL532" s="44">
        <v>68776.320000000007</v>
      </c>
      <c r="BM532" s="60"/>
      <c r="BN532" s="140">
        <v>0.9</v>
      </c>
      <c r="BO532" s="140">
        <v>0.55000000000000004</v>
      </c>
      <c r="BP532" s="140">
        <v>0</v>
      </c>
      <c r="BQ532" s="139">
        <v>38197.35</v>
      </c>
      <c r="BR532" s="60"/>
      <c r="BS532" s="140">
        <v>0.6</v>
      </c>
      <c r="BT532" s="140">
        <v>0.36</v>
      </c>
      <c r="BU532" s="140">
        <v>0</v>
      </c>
      <c r="BV532" s="44">
        <v>104119.67999999999</v>
      </c>
      <c r="BW532" s="60"/>
      <c r="BX532" s="140">
        <v>0.6</v>
      </c>
      <c r="BY532" s="140">
        <v>0.36</v>
      </c>
      <c r="BZ532" s="140">
        <v>0</v>
      </c>
      <c r="CA532" s="44">
        <v>89834.880000000005</v>
      </c>
      <c r="CB532" s="60"/>
      <c r="CC532" s="140">
        <v>1.2</v>
      </c>
      <c r="CD532" s="140">
        <v>0.73</v>
      </c>
      <c r="CE532" s="140">
        <v>0</v>
      </c>
      <c r="CF532" s="44">
        <v>61009.23</v>
      </c>
      <c r="CG532" s="60"/>
      <c r="CH532" s="28">
        <v>2302112.3199999998</v>
      </c>
      <c r="CI532" s="60"/>
      <c r="CJ532" s="64">
        <v>2259008.8699999996</v>
      </c>
      <c r="CK532" s="124"/>
      <c r="CN532" s="151"/>
    </row>
    <row r="533" spans="1:92" x14ac:dyDescent="0.25">
      <c r="A533" s="116" t="s">
        <v>1211</v>
      </c>
      <c r="B533" s="24" t="s">
        <v>1212</v>
      </c>
      <c r="C533" s="27" t="s">
        <v>1175</v>
      </c>
      <c r="D533" s="27" t="s">
        <v>120</v>
      </c>
      <c r="E533" s="139">
        <v>187.13</v>
      </c>
      <c r="F533" s="68"/>
      <c r="G533" s="139">
        <v>77.97999999999999</v>
      </c>
      <c r="H533" s="139">
        <v>108.99</v>
      </c>
      <c r="I533" s="139">
        <v>108.99</v>
      </c>
      <c r="J533" s="68">
        <v>527</v>
      </c>
      <c r="K533" s="139">
        <v>121.97</v>
      </c>
      <c r="L533" s="139">
        <v>121.80999999999999</v>
      </c>
      <c r="M533" s="139">
        <v>65.16</v>
      </c>
      <c r="N533" s="139">
        <v>0</v>
      </c>
      <c r="O533" s="60"/>
      <c r="P533" s="132">
        <v>72.291134406589293</v>
      </c>
      <c r="Q533" s="132">
        <v>5.6888655934106964</v>
      </c>
      <c r="R533" s="132">
        <v>101.03886559341072</v>
      </c>
      <c r="S533" s="132">
        <v>7.9511344065892757</v>
      </c>
      <c r="T533" s="132">
        <v>0</v>
      </c>
      <c r="U533" s="132">
        <v>0</v>
      </c>
      <c r="V533" s="126"/>
      <c r="W533" s="140">
        <v>5.0999999999999996</v>
      </c>
      <c r="X533" s="140">
        <v>5.36</v>
      </c>
      <c r="Y533" s="140">
        <v>0</v>
      </c>
      <c r="Z533" s="139">
        <v>657567.9</v>
      </c>
      <c r="AA533" s="60"/>
      <c r="AB533" s="140">
        <v>2.09</v>
      </c>
      <c r="AC533" s="28">
        <v>131513.57999999999</v>
      </c>
      <c r="AE533" s="140">
        <v>0.6</v>
      </c>
      <c r="AF533" s="140">
        <v>0.32</v>
      </c>
      <c r="AG533" s="140">
        <v>0</v>
      </c>
      <c r="AH533" s="44">
        <v>57835.8</v>
      </c>
      <c r="AI533" s="60"/>
      <c r="AJ533" s="140">
        <v>0.27</v>
      </c>
      <c r="AK533" s="140">
        <v>0.14000000000000001</v>
      </c>
      <c r="AL533" s="140">
        <v>0</v>
      </c>
      <c r="AM533" s="44">
        <v>25774.65</v>
      </c>
      <c r="AO533" s="28">
        <v>14.120000000000001</v>
      </c>
      <c r="AP533" s="117">
        <v>5.7100000000000009</v>
      </c>
      <c r="AQ533" s="117">
        <v>1.32</v>
      </c>
      <c r="AR533" s="44">
        <v>24936.36</v>
      </c>
      <c r="AS533" s="60"/>
      <c r="AT533" s="71">
        <v>0.27</v>
      </c>
      <c r="AU533" s="71">
        <v>0.26</v>
      </c>
      <c r="AV533" s="71">
        <v>0</v>
      </c>
      <c r="AW533" s="44">
        <v>35708.75</v>
      </c>
      <c r="AX533" s="60"/>
      <c r="AY533" s="140">
        <v>0.16</v>
      </c>
      <c r="AZ533" s="140">
        <v>0.08</v>
      </c>
      <c r="BA533" s="140">
        <v>0</v>
      </c>
      <c r="BB533" s="28">
        <v>14093.04</v>
      </c>
      <c r="BC533" s="60"/>
      <c r="BD533" s="140">
        <v>0.54</v>
      </c>
      <c r="BE533" s="140">
        <v>0.28000000000000003</v>
      </c>
      <c r="BF533" s="140">
        <v>0</v>
      </c>
      <c r="BG533" s="44">
        <v>21601.26</v>
      </c>
      <c r="BH533" s="60"/>
      <c r="BI533" s="139">
        <v>0.27</v>
      </c>
      <c r="BJ533" s="139">
        <v>0.14000000000000001</v>
      </c>
      <c r="BK533" s="139">
        <v>0</v>
      </c>
      <c r="BL533" s="44">
        <v>29373.22</v>
      </c>
      <c r="BM533" s="60"/>
      <c r="BN533" s="140">
        <v>0.4</v>
      </c>
      <c r="BO533" s="140">
        <v>0.21</v>
      </c>
      <c r="BP533" s="140">
        <v>0</v>
      </c>
      <c r="BQ533" s="139">
        <v>16069.23</v>
      </c>
      <c r="BR533" s="60"/>
      <c r="BS533" s="140">
        <v>0.27</v>
      </c>
      <c r="BT533" s="140">
        <v>0.14000000000000001</v>
      </c>
      <c r="BU533" s="140">
        <v>0</v>
      </c>
      <c r="BV533" s="44">
        <v>44467.78</v>
      </c>
      <c r="BW533" s="60"/>
      <c r="BX533" s="140">
        <v>0.27</v>
      </c>
      <c r="BY533" s="140">
        <v>0.14000000000000001</v>
      </c>
      <c r="BZ533" s="140">
        <v>0</v>
      </c>
      <c r="CA533" s="44">
        <v>38366.980000000003</v>
      </c>
      <c r="CB533" s="60"/>
      <c r="CC533" s="140">
        <v>0.54</v>
      </c>
      <c r="CD533" s="140">
        <v>0.28000000000000003</v>
      </c>
      <c r="CE533" s="140">
        <v>0</v>
      </c>
      <c r="CF533" s="44">
        <v>25921.02</v>
      </c>
      <c r="CG533" s="60"/>
      <c r="CH533" s="28">
        <v>1123229.57</v>
      </c>
      <c r="CI533" s="60"/>
      <c r="CJ533" s="64">
        <v>1098293.21</v>
      </c>
      <c r="CK533" s="124"/>
      <c r="CN533" s="151"/>
    </row>
    <row r="534" spans="1:92" x14ac:dyDescent="0.25">
      <c r="A534" s="116" t="s">
        <v>1213</v>
      </c>
      <c r="B534" s="24" t="s">
        <v>1214</v>
      </c>
      <c r="C534" s="27" t="s">
        <v>1175</v>
      </c>
      <c r="D534" s="27" t="s">
        <v>131</v>
      </c>
      <c r="E534" s="139">
        <v>227.32</v>
      </c>
      <c r="F534" s="68"/>
      <c r="G534" s="139">
        <v>0</v>
      </c>
      <c r="H534" s="139">
        <v>0</v>
      </c>
      <c r="I534" s="139">
        <v>227.32</v>
      </c>
      <c r="J534" s="68">
        <v>528</v>
      </c>
      <c r="K534" s="139">
        <v>0</v>
      </c>
      <c r="L534" s="139">
        <v>0</v>
      </c>
      <c r="M534" s="139">
        <v>0</v>
      </c>
      <c r="N534" s="139">
        <v>227.32</v>
      </c>
      <c r="O534" s="60"/>
      <c r="P534" s="132">
        <v>0</v>
      </c>
      <c r="Q534" s="132">
        <v>0</v>
      </c>
      <c r="R534" s="132">
        <v>0</v>
      </c>
      <c r="S534" s="132">
        <v>0</v>
      </c>
      <c r="T534" s="132">
        <v>139</v>
      </c>
      <c r="U534" s="132">
        <v>88.32</v>
      </c>
      <c r="V534" s="126"/>
      <c r="W534" s="140">
        <v>0</v>
      </c>
      <c r="X534" s="140">
        <v>0</v>
      </c>
      <c r="Y534" s="140">
        <v>10.48</v>
      </c>
      <c r="Z534" s="139">
        <v>756299.68</v>
      </c>
      <c r="AA534" s="60"/>
      <c r="AB534" s="140">
        <v>3.49</v>
      </c>
      <c r="AC534" s="28">
        <v>252074.68</v>
      </c>
      <c r="AE534" s="140">
        <v>0</v>
      </c>
      <c r="AF534" s="140">
        <v>0</v>
      </c>
      <c r="AG534" s="140">
        <v>1.1299999999999999</v>
      </c>
      <c r="AH534" s="44">
        <v>81547.58</v>
      </c>
      <c r="AI534" s="60"/>
      <c r="AJ534" s="140">
        <v>0</v>
      </c>
      <c r="AK534" s="140">
        <v>0</v>
      </c>
      <c r="AL534" s="140">
        <v>0.37</v>
      </c>
      <c r="AM534" s="44">
        <v>26701.42</v>
      </c>
      <c r="AO534" s="28">
        <v>15.770000000000001</v>
      </c>
      <c r="AP534" s="117">
        <v>5.0199999999999996</v>
      </c>
      <c r="AQ534" s="117">
        <v>1.61</v>
      </c>
      <c r="AR534" s="44">
        <v>26254.2</v>
      </c>
      <c r="AS534" s="60"/>
      <c r="AT534" s="71">
        <v>0</v>
      </c>
      <c r="AU534" s="71">
        <v>0</v>
      </c>
      <c r="AV534" s="71">
        <v>0.9</v>
      </c>
      <c r="AW534" s="44">
        <v>70573.5</v>
      </c>
      <c r="AX534" s="60"/>
      <c r="AY534" s="140">
        <v>0</v>
      </c>
      <c r="AZ534" s="140">
        <v>0</v>
      </c>
      <c r="BA534" s="140">
        <v>0.3</v>
      </c>
      <c r="BB534" s="28">
        <v>17616.3</v>
      </c>
      <c r="BC534" s="60"/>
      <c r="BD534" s="140">
        <v>0</v>
      </c>
      <c r="BE534" s="140">
        <v>0</v>
      </c>
      <c r="BF534" s="140">
        <v>1.1299999999999999</v>
      </c>
      <c r="BG534" s="44">
        <v>29767.59</v>
      </c>
      <c r="BH534" s="60"/>
      <c r="BI534" s="139">
        <v>0</v>
      </c>
      <c r="BJ534" s="139">
        <v>0</v>
      </c>
      <c r="BK534" s="139">
        <v>0.37</v>
      </c>
      <c r="BL534" s="44">
        <v>26507.54</v>
      </c>
      <c r="BM534" s="60"/>
      <c r="BN534" s="140">
        <v>0</v>
      </c>
      <c r="BO534" s="140">
        <v>0</v>
      </c>
      <c r="BP534" s="140">
        <v>0.75</v>
      </c>
      <c r="BQ534" s="139">
        <v>19757.25</v>
      </c>
      <c r="BR534" s="60"/>
      <c r="BS534" s="140">
        <v>0</v>
      </c>
      <c r="BT534" s="140">
        <v>0</v>
      </c>
      <c r="BU534" s="140">
        <v>0.37</v>
      </c>
      <c r="BV534" s="44">
        <v>40129.46</v>
      </c>
      <c r="BW534" s="60"/>
      <c r="BX534" s="140">
        <v>0</v>
      </c>
      <c r="BY534" s="140">
        <v>0</v>
      </c>
      <c r="BZ534" s="140">
        <v>0.37</v>
      </c>
      <c r="CA534" s="44">
        <v>34623.86</v>
      </c>
      <c r="CB534" s="60"/>
      <c r="CC534" s="140">
        <v>0</v>
      </c>
      <c r="CD534" s="140">
        <v>0</v>
      </c>
      <c r="CE534" s="140">
        <v>1.1299999999999999</v>
      </c>
      <c r="CF534" s="44">
        <v>35720.43</v>
      </c>
      <c r="CG534" s="60"/>
      <c r="CH534" s="28">
        <v>1417573.4900000002</v>
      </c>
      <c r="CI534" s="60"/>
      <c r="CJ534" s="64">
        <v>1391319.2900000003</v>
      </c>
      <c r="CK534" s="124"/>
      <c r="CN534" s="151"/>
    </row>
    <row r="535" spans="1:92" x14ac:dyDescent="0.25">
      <c r="A535" s="116" t="s">
        <v>1215</v>
      </c>
      <c r="B535" s="24" t="s">
        <v>1216</v>
      </c>
      <c r="C535" s="27" t="s">
        <v>1175</v>
      </c>
      <c r="D535" s="27" t="s">
        <v>131</v>
      </c>
      <c r="E535" s="139">
        <v>2056.98</v>
      </c>
      <c r="F535" s="68"/>
      <c r="G535" s="139">
        <v>0</v>
      </c>
      <c r="H535" s="139">
        <v>0</v>
      </c>
      <c r="I535" s="139">
        <v>2056.98</v>
      </c>
      <c r="J535" s="68">
        <v>529</v>
      </c>
      <c r="K535" s="139">
        <v>0</v>
      </c>
      <c r="L535" s="139">
        <v>0</v>
      </c>
      <c r="M535" s="139">
        <v>0</v>
      </c>
      <c r="N535" s="139">
        <v>2056.98</v>
      </c>
      <c r="O535" s="60"/>
      <c r="P535" s="132">
        <v>0</v>
      </c>
      <c r="Q535" s="132">
        <v>0</v>
      </c>
      <c r="R535" s="132">
        <v>0</v>
      </c>
      <c r="S535" s="132">
        <v>0</v>
      </c>
      <c r="T535" s="132">
        <v>700</v>
      </c>
      <c r="U535" s="132">
        <v>1356.98</v>
      </c>
      <c r="V535" s="126"/>
      <c r="W535" s="140">
        <v>0</v>
      </c>
      <c r="X535" s="140">
        <v>0</v>
      </c>
      <c r="Y535" s="140">
        <v>89.27</v>
      </c>
      <c r="Z535" s="139">
        <v>6442258.8200000003</v>
      </c>
      <c r="AA535" s="60"/>
      <c r="AB535" s="140">
        <v>29.75</v>
      </c>
      <c r="AC535" s="28">
        <v>2147204.86</v>
      </c>
      <c r="AE535" s="140">
        <v>0</v>
      </c>
      <c r="AF535" s="140">
        <v>0</v>
      </c>
      <c r="AG535" s="140">
        <v>10.28</v>
      </c>
      <c r="AH535" s="44">
        <v>741866.48</v>
      </c>
      <c r="AI535" s="60"/>
      <c r="AJ535" s="140">
        <v>0</v>
      </c>
      <c r="AK535" s="140">
        <v>0</v>
      </c>
      <c r="AL535" s="140">
        <v>3.42</v>
      </c>
      <c r="AM535" s="44">
        <v>246807.72</v>
      </c>
      <c r="AO535" s="28">
        <v>135.45999999999998</v>
      </c>
      <c r="AP535" s="117">
        <v>33.46</v>
      </c>
      <c r="AQ535" s="117">
        <v>14.58</v>
      </c>
      <c r="AR535" s="44">
        <v>214050.39</v>
      </c>
      <c r="AS535" s="60"/>
      <c r="AT535" s="71">
        <v>0</v>
      </c>
      <c r="AU535" s="71">
        <v>0</v>
      </c>
      <c r="AV535" s="71">
        <v>8.2200000000000006</v>
      </c>
      <c r="AW535" s="44">
        <v>644571.30000000005</v>
      </c>
      <c r="AX535" s="60"/>
      <c r="AY535" s="140">
        <v>0</v>
      </c>
      <c r="AZ535" s="140">
        <v>0</v>
      </c>
      <c r="BA535" s="140">
        <v>2.74</v>
      </c>
      <c r="BB535" s="28">
        <v>160895.54</v>
      </c>
      <c r="BC535" s="60"/>
      <c r="BD535" s="140">
        <v>0</v>
      </c>
      <c r="BE535" s="140">
        <v>0</v>
      </c>
      <c r="BF535" s="140">
        <v>10.28</v>
      </c>
      <c r="BG535" s="44">
        <v>270806.03999999998</v>
      </c>
      <c r="BH535" s="60"/>
      <c r="BI535" s="139">
        <v>0</v>
      </c>
      <c r="BJ535" s="139">
        <v>0</v>
      </c>
      <c r="BK535" s="139">
        <v>3.42</v>
      </c>
      <c r="BL535" s="44">
        <v>245015.64</v>
      </c>
      <c r="BM535" s="60"/>
      <c r="BN535" s="140">
        <v>0</v>
      </c>
      <c r="BO535" s="140">
        <v>0</v>
      </c>
      <c r="BP535" s="140">
        <v>6.85</v>
      </c>
      <c r="BQ535" s="139">
        <v>180449.55</v>
      </c>
      <c r="BR535" s="60"/>
      <c r="BS535" s="140">
        <v>0</v>
      </c>
      <c r="BT535" s="140">
        <v>0</v>
      </c>
      <c r="BU535" s="140">
        <v>3.42</v>
      </c>
      <c r="BV535" s="44">
        <v>370926.36</v>
      </c>
      <c r="BW535" s="60"/>
      <c r="BX535" s="140">
        <v>0</v>
      </c>
      <c r="BY535" s="140">
        <v>0</v>
      </c>
      <c r="BZ535" s="140">
        <v>3.42</v>
      </c>
      <c r="CA535" s="44">
        <v>320036.76</v>
      </c>
      <c r="CB535" s="60"/>
      <c r="CC535" s="140">
        <v>0</v>
      </c>
      <c r="CD535" s="140">
        <v>0</v>
      </c>
      <c r="CE535" s="140">
        <v>10.28</v>
      </c>
      <c r="CF535" s="44">
        <v>324961.08</v>
      </c>
      <c r="CG535" s="60"/>
      <c r="CH535" s="28">
        <v>12309850.540000001</v>
      </c>
      <c r="CI535" s="60"/>
      <c r="CJ535" s="64">
        <v>12095800.15</v>
      </c>
      <c r="CK535" s="124"/>
      <c r="CN535" s="151"/>
    </row>
    <row r="536" spans="1:92" x14ac:dyDescent="0.25">
      <c r="A536" s="116" t="s">
        <v>1222</v>
      </c>
      <c r="B536" s="24" t="s">
        <v>1223</v>
      </c>
      <c r="C536" s="27" t="s">
        <v>1224</v>
      </c>
      <c r="D536" s="27" t="s">
        <v>12</v>
      </c>
      <c r="E536" s="139">
        <v>744.62</v>
      </c>
      <c r="F536" s="68"/>
      <c r="G536" s="139">
        <v>223.98999999999998</v>
      </c>
      <c r="H536" s="139">
        <v>270.31999999999994</v>
      </c>
      <c r="I536" s="139">
        <v>518.62999999999988</v>
      </c>
      <c r="J536" s="68">
        <v>530</v>
      </c>
      <c r="K536" s="139">
        <v>334.99</v>
      </c>
      <c r="L536" s="139">
        <v>332.99</v>
      </c>
      <c r="M536" s="139">
        <v>161.32</v>
      </c>
      <c r="N536" s="139">
        <v>248.31</v>
      </c>
      <c r="O536" s="60"/>
      <c r="P536" s="132">
        <v>87.47017317066603</v>
      </c>
      <c r="Q536" s="132">
        <v>136.51982682933397</v>
      </c>
      <c r="R536" s="132">
        <v>105.56246801863671</v>
      </c>
      <c r="S536" s="132">
        <v>164.75753198136323</v>
      </c>
      <c r="T536" s="132">
        <v>96.967358810697277</v>
      </c>
      <c r="U536" s="132">
        <v>151.34264118930273</v>
      </c>
      <c r="V536" s="126"/>
      <c r="W536" s="140">
        <v>12.65</v>
      </c>
      <c r="X536" s="140">
        <v>11.86</v>
      </c>
      <c r="Y536" s="140">
        <v>10.9</v>
      </c>
      <c r="Z536" s="139">
        <v>2327430.5499999998</v>
      </c>
      <c r="AA536" s="60"/>
      <c r="AB536" s="140">
        <v>8.5299999999999994</v>
      </c>
      <c r="AC536" s="28">
        <v>570341.14</v>
      </c>
      <c r="AE536" s="140">
        <v>1.67</v>
      </c>
      <c r="AF536" s="140">
        <v>0.8</v>
      </c>
      <c r="AG536" s="140">
        <v>1.24</v>
      </c>
      <c r="AH536" s="44">
        <v>244762.39</v>
      </c>
      <c r="AI536" s="60"/>
      <c r="AJ536" s="140">
        <v>0.74</v>
      </c>
      <c r="AK536" s="140">
        <v>0.35</v>
      </c>
      <c r="AL536" s="140">
        <v>0.41</v>
      </c>
      <c r="AM536" s="44">
        <v>98110.91</v>
      </c>
      <c r="AO536" s="28">
        <v>50.129999999999995</v>
      </c>
      <c r="AP536" s="117">
        <v>12.420000000000002</v>
      </c>
      <c r="AQ536" s="117">
        <v>5.28</v>
      </c>
      <c r="AR536" s="44">
        <v>79203.320000000007</v>
      </c>
      <c r="AS536" s="60"/>
      <c r="AT536" s="71">
        <v>0.74</v>
      </c>
      <c r="AU536" s="71">
        <v>0.64</v>
      </c>
      <c r="AV536" s="71">
        <v>0.99</v>
      </c>
      <c r="AW536" s="44">
        <v>170608.35</v>
      </c>
      <c r="AX536" s="60"/>
      <c r="AY536" s="140">
        <v>0.44</v>
      </c>
      <c r="AZ536" s="140">
        <v>0.21</v>
      </c>
      <c r="BA536" s="140">
        <v>0.33</v>
      </c>
      <c r="BB536" s="28">
        <v>57546.58</v>
      </c>
      <c r="BC536" s="60"/>
      <c r="BD536" s="140">
        <v>1.48</v>
      </c>
      <c r="BE536" s="140">
        <v>0.71</v>
      </c>
      <c r="BF536" s="140">
        <v>1.24</v>
      </c>
      <c r="BG536" s="44">
        <v>90356.49</v>
      </c>
      <c r="BH536" s="60"/>
      <c r="BI536" s="139">
        <v>0.74</v>
      </c>
      <c r="BJ536" s="139">
        <v>0.35</v>
      </c>
      <c r="BK536" s="139">
        <v>0.41</v>
      </c>
      <c r="BL536" s="44">
        <v>107463</v>
      </c>
      <c r="BM536" s="60"/>
      <c r="BN536" s="140">
        <v>1.1100000000000001</v>
      </c>
      <c r="BO536" s="140">
        <v>0.53</v>
      </c>
      <c r="BP536" s="140">
        <v>0.82</v>
      </c>
      <c r="BQ536" s="139">
        <v>64803.78</v>
      </c>
      <c r="BR536" s="60"/>
      <c r="BS536" s="140">
        <v>0.74</v>
      </c>
      <c r="BT536" s="140">
        <v>0.35</v>
      </c>
      <c r="BU536" s="140">
        <v>0.41</v>
      </c>
      <c r="BV536" s="44">
        <v>162687</v>
      </c>
      <c r="BW536" s="60"/>
      <c r="BX536" s="140">
        <v>0.74</v>
      </c>
      <c r="BY536" s="140">
        <v>0.35</v>
      </c>
      <c r="BZ536" s="140">
        <v>0.41</v>
      </c>
      <c r="CA536" s="44">
        <v>140367</v>
      </c>
      <c r="CB536" s="60"/>
      <c r="CC536" s="140">
        <v>1.48</v>
      </c>
      <c r="CD536" s="140">
        <v>0.71</v>
      </c>
      <c r="CE536" s="140">
        <v>1.24</v>
      </c>
      <c r="CF536" s="44">
        <v>108425.73</v>
      </c>
      <c r="CG536" s="60"/>
      <c r="CH536" s="28">
        <v>4222106.24</v>
      </c>
      <c r="CI536" s="60"/>
      <c r="CJ536" s="64">
        <v>4142902.9200000004</v>
      </c>
      <c r="CK536" s="124"/>
      <c r="CN536" s="151"/>
    </row>
    <row r="537" spans="1:92" x14ac:dyDescent="0.25">
      <c r="A537" s="116" t="s">
        <v>1225</v>
      </c>
      <c r="B537" s="24" t="s">
        <v>1226</v>
      </c>
      <c r="C537" s="27" t="s">
        <v>1227</v>
      </c>
      <c r="D537" s="27" t="s">
        <v>12</v>
      </c>
      <c r="E537" s="139">
        <v>1024.03</v>
      </c>
      <c r="F537" s="68"/>
      <c r="G537" s="139">
        <v>259.14999999999998</v>
      </c>
      <c r="H537" s="139">
        <v>404.99</v>
      </c>
      <c r="I537" s="139">
        <v>760.8</v>
      </c>
      <c r="J537" s="68">
        <v>531</v>
      </c>
      <c r="K537" s="139">
        <v>412.56</v>
      </c>
      <c r="L537" s="139">
        <v>408.47999999999996</v>
      </c>
      <c r="M537" s="139">
        <v>255.66</v>
      </c>
      <c r="N537" s="139">
        <v>355.80999999999995</v>
      </c>
      <c r="O537" s="60"/>
      <c r="P537" s="132">
        <v>103.15691945683612</v>
      </c>
      <c r="Q537" s="132">
        <v>155.99308054316384</v>
      </c>
      <c r="R537" s="132">
        <v>161.20980440217659</v>
      </c>
      <c r="S537" s="132">
        <v>243.78019559782342</v>
      </c>
      <c r="T537" s="132">
        <v>141.63327614098728</v>
      </c>
      <c r="U537" s="132">
        <v>214.17672385901267</v>
      </c>
      <c r="V537" s="126"/>
      <c r="W537" s="140">
        <v>14.67</v>
      </c>
      <c r="X537" s="140">
        <v>17.809999999999999</v>
      </c>
      <c r="Y537" s="140">
        <v>15.64</v>
      </c>
      <c r="Z537" s="139">
        <v>3170531.44</v>
      </c>
      <c r="AA537" s="60"/>
      <c r="AB537" s="140">
        <v>11.7</v>
      </c>
      <c r="AC537" s="28">
        <v>784558.83</v>
      </c>
      <c r="AE537" s="140">
        <v>2.06</v>
      </c>
      <c r="AF537" s="140">
        <v>1.27</v>
      </c>
      <c r="AG537" s="140">
        <v>1.77</v>
      </c>
      <c r="AH537" s="44">
        <v>337074.27</v>
      </c>
      <c r="AI537" s="60"/>
      <c r="AJ537" s="140">
        <v>0.91</v>
      </c>
      <c r="AK537" s="140">
        <v>0.56000000000000005</v>
      </c>
      <c r="AL537" s="140">
        <v>0.59</v>
      </c>
      <c r="AM537" s="44">
        <v>134989.49</v>
      </c>
      <c r="AO537" s="28">
        <v>68.34</v>
      </c>
      <c r="AP537" s="117">
        <v>17.27</v>
      </c>
      <c r="AQ537" s="117">
        <v>7.26</v>
      </c>
      <c r="AR537" s="44">
        <v>108419.18</v>
      </c>
      <c r="AS537" s="60"/>
      <c r="AT537" s="71">
        <v>0.91</v>
      </c>
      <c r="AU537" s="71">
        <v>1.02</v>
      </c>
      <c r="AV537" s="71">
        <v>1.42</v>
      </c>
      <c r="AW537" s="44">
        <v>241383.05</v>
      </c>
      <c r="AX537" s="60"/>
      <c r="AY537" s="140">
        <v>0.55000000000000004</v>
      </c>
      <c r="AZ537" s="140">
        <v>0.34</v>
      </c>
      <c r="BA537" s="140">
        <v>0.47</v>
      </c>
      <c r="BB537" s="28">
        <v>79860.56</v>
      </c>
      <c r="BC537" s="60"/>
      <c r="BD537" s="140">
        <v>1.83</v>
      </c>
      <c r="BE537" s="140">
        <v>1.1299999999999999</v>
      </c>
      <c r="BF537" s="140">
        <v>1.77</v>
      </c>
      <c r="BG537" s="44">
        <v>124602.39</v>
      </c>
      <c r="BH537" s="60"/>
      <c r="BI537" s="139">
        <v>0.91</v>
      </c>
      <c r="BJ537" s="139">
        <v>0.56000000000000005</v>
      </c>
      <c r="BK537" s="139">
        <v>0.59</v>
      </c>
      <c r="BL537" s="44">
        <v>147582.51999999999</v>
      </c>
      <c r="BM537" s="60"/>
      <c r="BN537" s="140">
        <v>1.37</v>
      </c>
      <c r="BO537" s="140">
        <v>0.85</v>
      </c>
      <c r="BP537" s="140">
        <v>1.18</v>
      </c>
      <c r="BQ537" s="139">
        <v>89566.2</v>
      </c>
      <c r="BR537" s="60"/>
      <c r="BS537" s="140">
        <v>0.91</v>
      </c>
      <c r="BT537" s="140">
        <v>0.56000000000000005</v>
      </c>
      <c r="BU537" s="140">
        <v>0.59</v>
      </c>
      <c r="BV537" s="44">
        <v>223423.48</v>
      </c>
      <c r="BW537" s="60"/>
      <c r="BX537" s="140">
        <v>0.91</v>
      </c>
      <c r="BY537" s="140">
        <v>0.56000000000000005</v>
      </c>
      <c r="BZ537" s="140">
        <v>0.59</v>
      </c>
      <c r="CA537" s="44">
        <v>192770.68</v>
      </c>
      <c r="CB537" s="60"/>
      <c r="CC537" s="140">
        <v>1.83</v>
      </c>
      <c r="CD537" s="140">
        <v>1.1299999999999999</v>
      </c>
      <c r="CE537" s="140">
        <v>1.77</v>
      </c>
      <c r="CF537" s="44">
        <v>149520.03</v>
      </c>
      <c r="CG537" s="60"/>
      <c r="CH537" s="28">
        <v>5784282.1199999992</v>
      </c>
      <c r="CI537" s="60"/>
      <c r="CJ537" s="64">
        <v>5675862.9399999995</v>
      </c>
      <c r="CK537" s="124"/>
      <c r="CN537" s="151"/>
    </row>
    <row r="538" spans="1:92" x14ac:dyDescent="0.25">
      <c r="A538" s="116" t="s">
        <v>1228</v>
      </c>
      <c r="B538" s="24" t="s">
        <v>1229</v>
      </c>
      <c r="C538" s="27" t="s">
        <v>1227</v>
      </c>
      <c r="D538" s="27" t="s">
        <v>12</v>
      </c>
      <c r="E538" s="139">
        <v>4150.96</v>
      </c>
      <c r="F538" s="68"/>
      <c r="G538" s="139">
        <v>1256.99</v>
      </c>
      <c r="H538" s="139">
        <v>1603.6499999999999</v>
      </c>
      <c r="I538" s="139">
        <v>2873.1399999999994</v>
      </c>
      <c r="J538" s="68">
        <v>532</v>
      </c>
      <c r="K538" s="139">
        <v>1910.81</v>
      </c>
      <c r="L538" s="139">
        <v>1889.98</v>
      </c>
      <c r="M538" s="139">
        <v>970.65999999999985</v>
      </c>
      <c r="N538" s="139">
        <v>1269.49</v>
      </c>
      <c r="O538" s="60"/>
      <c r="P538" s="132">
        <v>826.90903918278616</v>
      </c>
      <c r="Q538" s="132">
        <v>430.08096081721385</v>
      </c>
      <c r="R538" s="132">
        <v>1054.9588148557068</v>
      </c>
      <c r="S538" s="132">
        <v>548.69118514429306</v>
      </c>
      <c r="T538" s="132">
        <v>835.13214596150738</v>
      </c>
      <c r="U538" s="132">
        <v>434.35785403849263</v>
      </c>
      <c r="V538" s="126"/>
      <c r="W538" s="140">
        <v>76.63</v>
      </c>
      <c r="X538" s="140">
        <v>74.69</v>
      </c>
      <c r="Y538" s="140">
        <v>59.13</v>
      </c>
      <c r="Z538" s="139">
        <v>13779907.380000001</v>
      </c>
      <c r="AA538" s="60"/>
      <c r="AB538" s="140">
        <v>49.97</v>
      </c>
      <c r="AC538" s="28">
        <v>3324795.98</v>
      </c>
      <c r="AE538" s="140">
        <v>9.5500000000000007</v>
      </c>
      <c r="AF538" s="140">
        <v>4.8499999999999996</v>
      </c>
      <c r="AG538" s="140">
        <v>6.34</v>
      </c>
      <c r="AH538" s="44">
        <v>1362788.44</v>
      </c>
      <c r="AI538" s="60"/>
      <c r="AJ538" s="140">
        <v>4.24</v>
      </c>
      <c r="AK538" s="140">
        <v>2.15</v>
      </c>
      <c r="AL538" s="140">
        <v>2.11</v>
      </c>
      <c r="AM538" s="44">
        <v>553977.61</v>
      </c>
      <c r="AO538" s="28">
        <v>295.18</v>
      </c>
      <c r="AP538" s="117">
        <v>105.05999999999997</v>
      </c>
      <c r="AQ538" s="117">
        <v>29.43</v>
      </c>
      <c r="AR538" s="44">
        <v>504668.74</v>
      </c>
      <c r="AS538" s="60"/>
      <c r="AT538" s="71">
        <v>4.24</v>
      </c>
      <c r="AU538" s="71">
        <v>3.88</v>
      </c>
      <c r="AV538" s="71">
        <v>5.07</v>
      </c>
      <c r="AW538" s="44">
        <v>944649.05</v>
      </c>
      <c r="AX538" s="60"/>
      <c r="AY538" s="140">
        <v>2.54</v>
      </c>
      <c r="AZ538" s="140">
        <v>1.29</v>
      </c>
      <c r="BA538" s="140">
        <v>1.69</v>
      </c>
      <c r="BB538" s="28">
        <v>324139.92</v>
      </c>
      <c r="BC538" s="60"/>
      <c r="BD538" s="140">
        <v>8.49</v>
      </c>
      <c r="BE538" s="140">
        <v>4.3099999999999996</v>
      </c>
      <c r="BF538" s="140">
        <v>6.34</v>
      </c>
      <c r="BG538" s="44">
        <v>504205.02</v>
      </c>
      <c r="BH538" s="60"/>
      <c r="BI538" s="139">
        <v>4.24</v>
      </c>
      <c r="BJ538" s="139">
        <v>2.15</v>
      </c>
      <c r="BK538" s="139">
        <v>2.11</v>
      </c>
      <c r="BL538" s="44">
        <v>608957</v>
      </c>
      <c r="BM538" s="60"/>
      <c r="BN538" s="140">
        <v>6.36</v>
      </c>
      <c r="BO538" s="140">
        <v>3.23</v>
      </c>
      <c r="BP538" s="140">
        <v>4.2300000000000004</v>
      </c>
      <c r="BQ538" s="139">
        <v>364060.26</v>
      </c>
      <c r="BR538" s="60"/>
      <c r="BS538" s="140">
        <v>4.24</v>
      </c>
      <c r="BT538" s="140">
        <v>2.15</v>
      </c>
      <c r="BU538" s="140">
        <v>2.11</v>
      </c>
      <c r="BV538" s="44">
        <v>921893</v>
      </c>
      <c r="BW538" s="60"/>
      <c r="BX538" s="140">
        <v>4.24</v>
      </c>
      <c r="BY538" s="140">
        <v>2.15</v>
      </c>
      <c r="BZ538" s="140">
        <v>2.11</v>
      </c>
      <c r="CA538" s="44">
        <v>795413</v>
      </c>
      <c r="CB538" s="60"/>
      <c r="CC538" s="140">
        <v>8.49</v>
      </c>
      <c r="CD538" s="140">
        <v>4.3099999999999996</v>
      </c>
      <c r="CE538" s="140">
        <v>6.34</v>
      </c>
      <c r="CF538" s="44">
        <v>605034.54</v>
      </c>
      <c r="CG538" s="60"/>
      <c r="CH538" s="28">
        <v>24594489.940000001</v>
      </c>
      <c r="CI538" s="60"/>
      <c r="CJ538" s="64">
        <v>24089821.200000003</v>
      </c>
      <c r="CK538" s="124"/>
      <c r="CN538" s="151"/>
    </row>
    <row r="539" spans="1:92" x14ac:dyDescent="0.25">
      <c r="A539" s="116" t="s">
        <v>1230</v>
      </c>
      <c r="B539" s="24" t="s">
        <v>1231</v>
      </c>
      <c r="C539" s="27" t="s">
        <v>1227</v>
      </c>
      <c r="D539" s="27" t="s">
        <v>12</v>
      </c>
      <c r="E539" s="139">
        <v>571.98</v>
      </c>
      <c r="F539" s="68"/>
      <c r="G539" s="139">
        <v>151.5</v>
      </c>
      <c r="H539" s="139">
        <v>224.65999999999997</v>
      </c>
      <c r="I539" s="139">
        <v>417.9799999999999</v>
      </c>
      <c r="J539" s="68">
        <v>533</v>
      </c>
      <c r="K539" s="139">
        <v>237.5</v>
      </c>
      <c r="L539" s="139">
        <v>235</v>
      </c>
      <c r="M539" s="139">
        <v>141.16</v>
      </c>
      <c r="N539" s="139">
        <v>193.32</v>
      </c>
      <c r="O539" s="60"/>
      <c r="P539" s="132">
        <v>49.303742010254979</v>
      </c>
      <c r="Q539" s="132">
        <v>102.19625798974502</v>
      </c>
      <c r="R539" s="132">
        <v>73.112730561213752</v>
      </c>
      <c r="S539" s="132">
        <v>151.5472694387862</v>
      </c>
      <c r="T539" s="132">
        <v>62.913527428531303</v>
      </c>
      <c r="U539" s="132">
        <v>130.4064725714687</v>
      </c>
      <c r="V539" s="126"/>
      <c r="W539" s="140">
        <v>8.39</v>
      </c>
      <c r="X539" s="140">
        <v>9.7100000000000009</v>
      </c>
      <c r="Y539" s="140">
        <v>8.36</v>
      </c>
      <c r="Z539" s="139">
        <v>1741164.26</v>
      </c>
      <c r="AA539" s="60"/>
      <c r="AB539" s="140">
        <v>6.4</v>
      </c>
      <c r="AC539" s="28">
        <v>428653.77</v>
      </c>
      <c r="AE539" s="140">
        <v>1.18</v>
      </c>
      <c r="AF539" s="140">
        <v>0.7</v>
      </c>
      <c r="AG539" s="140">
        <v>0.96</v>
      </c>
      <c r="AH539" s="44">
        <v>187465.56</v>
      </c>
      <c r="AI539" s="60"/>
      <c r="AJ539" s="140">
        <v>0.52</v>
      </c>
      <c r="AK539" s="140">
        <v>0.31</v>
      </c>
      <c r="AL539" s="140">
        <v>0.32</v>
      </c>
      <c r="AM539" s="44">
        <v>75271.070000000007</v>
      </c>
      <c r="AO539" s="28">
        <v>37.590000000000011</v>
      </c>
      <c r="AP539" s="117">
        <v>8.61</v>
      </c>
      <c r="AQ539" s="117">
        <v>4.05</v>
      </c>
      <c r="AR539" s="44">
        <v>58573.760000000002</v>
      </c>
      <c r="AS539" s="60"/>
      <c r="AT539" s="71">
        <v>0.52</v>
      </c>
      <c r="AU539" s="71">
        <v>0.56000000000000005</v>
      </c>
      <c r="AV539" s="71">
        <v>0.77</v>
      </c>
      <c r="AW539" s="44">
        <v>133144.54999999999</v>
      </c>
      <c r="AX539" s="60"/>
      <c r="AY539" s="140">
        <v>0.31</v>
      </c>
      <c r="AZ539" s="140">
        <v>0.18</v>
      </c>
      <c r="BA539" s="140">
        <v>0.25</v>
      </c>
      <c r="BB539" s="28">
        <v>43453.54</v>
      </c>
      <c r="BC539" s="60"/>
      <c r="BD539" s="140">
        <v>1.05</v>
      </c>
      <c r="BE539" s="140">
        <v>0.62</v>
      </c>
      <c r="BF539" s="140">
        <v>0.96</v>
      </c>
      <c r="BG539" s="44">
        <v>69282.09</v>
      </c>
      <c r="BH539" s="60"/>
      <c r="BI539" s="139">
        <v>0.52</v>
      </c>
      <c r="BJ539" s="139">
        <v>0.31</v>
      </c>
      <c r="BK539" s="139">
        <v>0.32</v>
      </c>
      <c r="BL539" s="44">
        <v>82388.3</v>
      </c>
      <c r="BM539" s="60"/>
      <c r="BN539" s="140">
        <v>0.79</v>
      </c>
      <c r="BO539" s="140">
        <v>0.47</v>
      </c>
      <c r="BP539" s="140">
        <v>0.64</v>
      </c>
      <c r="BQ539" s="139">
        <v>50051.7</v>
      </c>
      <c r="BR539" s="60"/>
      <c r="BS539" s="140">
        <v>0.52</v>
      </c>
      <c r="BT539" s="140">
        <v>0.31</v>
      </c>
      <c r="BU539" s="140">
        <v>0.32</v>
      </c>
      <c r="BV539" s="44">
        <v>124726.7</v>
      </c>
      <c r="BW539" s="60"/>
      <c r="BX539" s="140">
        <v>0.52</v>
      </c>
      <c r="BY539" s="140">
        <v>0.31</v>
      </c>
      <c r="BZ539" s="140">
        <v>0.32</v>
      </c>
      <c r="CA539" s="44">
        <v>107614.7</v>
      </c>
      <c r="CB539" s="60"/>
      <c r="CC539" s="140">
        <v>1.05</v>
      </c>
      <c r="CD539" s="140">
        <v>0.62</v>
      </c>
      <c r="CE539" s="140">
        <v>0.96</v>
      </c>
      <c r="CF539" s="44">
        <v>83136.929999999993</v>
      </c>
      <c r="CG539" s="60"/>
      <c r="CH539" s="28">
        <v>3184926.93</v>
      </c>
      <c r="CI539" s="60"/>
      <c r="CJ539" s="64">
        <v>3126353.1700000004</v>
      </c>
      <c r="CK539" s="124"/>
      <c r="CN539" s="151"/>
    </row>
    <row r="540" spans="1:92" x14ac:dyDescent="0.25">
      <c r="A540" s="116" t="s">
        <v>1232</v>
      </c>
      <c r="B540" s="24" t="s">
        <v>1233</v>
      </c>
      <c r="C540" s="27" t="s">
        <v>1227</v>
      </c>
      <c r="D540" s="27" t="s">
        <v>12</v>
      </c>
      <c r="E540" s="139">
        <v>255.14</v>
      </c>
      <c r="F540" s="68"/>
      <c r="G540" s="139">
        <v>74.66</v>
      </c>
      <c r="H540" s="139">
        <v>99.82</v>
      </c>
      <c r="I540" s="139">
        <v>180.48</v>
      </c>
      <c r="J540" s="68">
        <v>534</v>
      </c>
      <c r="K540" s="139">
        <v>116.49</v>
      </c>
      <c r="L540" s="139">
        <v>116.49</v>
      </c>
      <c r="M540" s="139">
        <v>57.989999999999995</v>
      </c>
      <c r="N540" s="139">
        <v>80.66</v>
      </c>
      <c r="O540" s="60"/>
      <c r="P540" s="132">
        <v>23.799082072587598</v>
      </c>
      <c r="Q540" s="132">
        <v>50.860917927412402</v>
      </c>
      <c r="R540" s="132">
        <v>31.819238849259229</v>
      </c>
      <c r="S540" s="132">
        <v>68.000761150740772</v>
      </c>
      <c r="T540" s="132">
        <v>25.711679078153168</v>
      </c>
      <c r="U540" s="132">
        <v>54.948320921846829</v>
      </c>
      <c r="V540" s="126"/>
      <c r="W540" s="140">
        <v>4.12</v>
      </c>
      <c r="X540" s="140">
        <v>4.3099999999999996</v>
      </c>
      <c r="Y540" s="140">
        <v>3.48</v>
      </c>
      <c r="Z540" s="139">
        <v>781089.63</v>
      </c>
      <c r="AA540" s="60"/>
      <c r="AB540" s="140">
        <v>2.84</v>
      </c>
      <c r="AC540" s="28">
        <v>189694.57</v>
      </c>
      <c r="AE540" s="140">
        <v>0.57999999999999996</v>
      </c>
      <c r="AF540" s="140">
        <v>0.28000000000000003</v>
      </c>
      <c r="AG540" s="140">
        <v>0.4</v>
      </c>
      <c r="AH540" s="44">
        <v>82930.3</v>
      </c>
      <c r="AI540" s="60"/>
      <c r="AJ540" s="140">
        <v>0.25</v>
      </c>
      <c r="AK540" s="140">
        <v>0.12</v>
      </c>
      <c r="AL540" s="140">
        <v>0.13</v>
      </c>
      <c r="AM540" s="44">
        <v>32641.63</v>
      </c>
      <c r="AO540" s="28">
        <v>16.829999999999998</v>
      </c>
      <c r="AP540" s="117">
        <v>3.79</v>
      </c>
      <c r="AQ540" s="117">
        <v>1.8</v>
      </c>
      <c r="AR540" s="44">
        <v>26138.94</v>
      </c>
      <c r="AS540" s="60"/>
      <c r="AT540" s="71">
        <v>0.25</v>
      </c>
      <c r="AU540" s="71">
        <v>0.23</v>
      </c>
      <c r="AV540" s="71">
        <v>0.32</v>
      </c>
      <c r="AW540" s="44">
        <v>57432.800000000003</v>
      </c>
      <c r="AX540" s="60"/>
      <c r="AY540" s="140">
        <v>0.15</v>
      </c>
      <c r="AZ540" s="140">
        <v>7.0000000000000007E-2</v>
      </c>
      <c r="BA540" s="140">
        <v>0.1</v>
      </c>
      <c r="BB540" s="28">
        <v>18790.72</v>
      </c>
      <c r="BC540" s="60"/>
      <c r="BD540" s="140">
        <v>0.51</v>
      </c>
      <c r="BE540" s="140">
        <v>0.25</v>
      </c>
      <c r="BF540" s="140">
        <v>0.4</v>
      </c>
      <c r="BG540" s="44">
        <v>30557.88</v>
      </c>
      <c r="BH540" s="60"/>
      <c r="BI540" s="139">
        <v>0.25</v>
      </c>
      <c r="BJ540" s="139">
        <v>0.12</v>
      </c>
      <c r="BK540" s="139">
        <v>0.13</v>
      </c>
      <c r="BL540" s="44">
        <v>35821</v>
      </c>
      <c r="BM540" s="60"/>
      <c r="BN540" s="140">
        <v>0.38</v>
      </c>
      <c r="BO540" s="140">
        <v>0.19</v>
      </c>
      <c r="BP540" s="140">
        <v>0.26</v>
      </c>
      <c r="BQ540" s="139">
        <v>21864.69</v>
      </c>
      <c r="BR540" s="60"/>
      <c r="BS540" s="140">
        <v>0.25</v>
      </c>
      <c r="BT540" s="140">
        <v>0.12</v>
      </c>
      <c r="BU540" s="140">
        <v>0.13</v>
      </c>
      <c r="BV540" s="44">
        <v>54229</v>
      </c>
      <c r="BW540" s="60"/>
      <c r="BX540" s="140">
        <v>0.25</v>
      </c>
      <c r="BY540" s="140">
        <v>0.12</v>
      </c>
      <c r="BZ540" s="140">
        <v>0.13</v>
      </c>
      <c r="CA540" s="44">
        <v>46789</v>
      </c>
      <c r="CB540" s="60"/>
      <c r="CC540" s="140">
        <v>0.51</v>
      </c>
      <c r="CD540" s="140">
        <v>0.25</v>
      </c>
      <c r="CE540" s="140">
        <v>0.4</v>
      </c>
      <c r="CF540" s="44">
        <v>36668.76</v>
      </c>
      <c r="CG540" s="60"/>
      <c r="CH540" s="28">
        <v>1414648.92</v>
      </c>
      <c r="CI540" s="60"/>
      <c r="CJ540" s="64">
        <v>1388509.98</v>
      </c>
      <c r="CK540" s="124"/>
      <c r="CN540" s="151"/>
    </row>
    <row r="541" spans="1:92" x14ac:dyDescent="0.25">
      <c r="A541" s="116" t="s">
        <v>1234</v>
      </c>
      <c r="B541" s="24" t="s">
        <v>1235</v>
      </c>
      <c r="C541" s="27" t="s">
        <v>1227</v>
      </c>
      <c r="D541" s="27" t="s">
        <v>12</v>
      </c>
      <c r="E541" s="139">
        <v>910.45</v>
      </c>
      <c r="F541" s="68"/>
      <c r="G541" s="139">
        <v>271.99</v>
      </c>
      <c r="H541" s="139">
        <v>367.14</v>
      </c>
      <c r="I541" s="139">
        <v>633.13</v>
      </c>
      <c r="J541" s="68">
        <v>535</v>
      </c>
      <c r="K541" s="139">
        <v>426.14</v>
      </c>
      <c r="L541" s="139">
        <v>420.80999999999995</v>
      </c>
      <c r="M541" s="139">
        <v>218.32</v>
      </c>
      <c r="N541" s="139">
        <v>265.99</v>
      </c>
      <c r="O541" s="60"/>
      <c r="P541" s="132">
        <v>132.31986554269048</v>
      </c>
      <c r="Q541" s="132">
        <v>139.67013445730953</v>
      </c>
      <c r="R541" s="132">
        <v>178.60919679158565</v>
      </c>
      <c r="S541" s="132">
        <v>188.53080320841434</v>
      </c>
      <c r="T541" s="132">
        <v>129.40093766572389</v>
      </c>
      <c r="U541" s="132">
        <v>136.58906233427612</v>
      </c>
      <c r="V541" s="126"/>
      <c r="W541" s="140">
        <v>15.8</v>
      </c>
      <c r="X541" s="140">
        <v>16.47</v>
      </c>
      <c r="Y541" s="140">
        <v>11.93</v>
      </c>
      <c r="Z541" s="139">
        <v>2889593.93</v>
      </c>
      <c r="AA541" s="60"/>
      <c r="AB541" s="140">
        <v>10.43</v>
      </c>
      <c r="AC541" s="28">
        <v>692682.13</v>
      </c>
      <c r="AE541" s="140">
        <v>2.13</v>
      </c>
      <c r="AF541" s="140">
        <v>1.0900000000000001</v>
      </c>
      <c r="AG541" s="140">
        <v>1.32</v>
      </c>
      <c r="AH541" s="44">
        <v>297684.42</v>
      </c>
      <c r="AI541" s="60"/>
      <c r="AJ541" s="140">
        <v>0.94</v>
      </c>
      <c r="AK541" s="140">
        <v>0.48</v>
      </c>
      <c r="AL541" s="140">
        <v>0.44</v>
      </c>
      <c r="AM541" s="44">
        <v>121021.34</v>
      </c>
      <c r="AO541" s="28">
        <v>62.23</v>
      </c>
      <c r="AP541" s="117">
        <v>17.34</v>
      </c>
      <c r="AQ541" s="117">
        <v>6.45</v>
      </c>
      <c r="AR541" s="44">
        <v>100624.22</v>
      </c>
      <c r="AS541" s="60"/>
      <c r="AT541" s="71">
        <v>0.94</v>
      </c>
      <c r="AU541" s="71">
        <v>0.87</v>
      </c>
      <c r="AV541" s="71">
        <v>1.06</v>
      </c>
      <c r="AW541" s="44">
        <v>205068.65</v>
      </c>
      <c r="AX541" s="60"/>
      <c r="AY541" s="140">
        <v>0.56000000000000005</v>
      </c>
      <c r="AZ541" s="140">
        <v>0.28999999999999998</v>
      </c>
      <c r="BA541" s="140">
        <v>0.35</v>
      </c>
      <c r="BB541" s="28">
        <v>70465.2</v>
      </c>
      <c r="BC541" s="60"/>
      <c r="BD541" s="140">
        <v>1.89</v>
      </c>
      <c r="BE541" s="140">
        <v>0.97</v>
      </c>
      <c r="BF541" s="140">
        <v>1.32</v>
      </c>
      <c r="BG541" s="44">
        <v>110113.74</v>
      </c>
      <c r="BH541" s="60"/>
      <c r="BI541" s="139">
        <v>0.94</v>
      </c>
      <c r="BJ541" s="139">
        <v>0.48</v>
      </c>
      <c r="BK541" s="139">
        <v>0.44</v>
      </c>
      <c r="BL541" s="44">
        <v>133254.12</v>
      </c>
      <c r="BM541" s="60"/>
      <c r="BN541" s="140">
        <v>1.42</v>
      </c>
      <c r="BO541" s="140">
        <v>0.72</v>
      </c>
      <c r="BP541" s="140">
        <v>0.88</v>
      </c>
      <c r="BQ541" s="139">
        <v>79555.86</v>
      </c>
      <c r="BR541" s="60"/>
      <c r="BS541" s="140">
        <v>0.94</v>
      </c>
      <c r="BT541" s="140">
        <v>0.48</v>
      </c>
      <c r="BU541" s="140">
        <v>0.44</v>
      </c>
      <c r="BV541" s="44">
        <v>201731.88</v>
      </c>
      <c r="BW541" s="60"/>
      <c r="BX541" s="140">
        <v>0.94</v>
      </c>
      <c r="BY541" s="140">
        <v>0.48</v>
      </c>
      <c r="BZ541" s="140">
        <v>0.44</v>
      </c>
      <c r="CA541" s="44">
        <v>174055.08</v>
      </c>
      <c r="CB541" s="60"/>
      <c r="CC541" s="140">
        <v>1.89</v>
      </c>
      <c r="CD541" s="140">
        <v>0.97</v>
      </c>
      <c r="CE541" s="140">
        <v>1.32</v>
      </c>
      <c r="CF541" s="44">
        <v>132133.98000000001</v>
      </c>
      <c r="CG541" s="60"/>
      <c r="CH541" s="28">
        <v>5207984.5500000007</v>
      </c>
      <c r="CI541" s="60"/>
      <c r="CJ541" s="64">
        <v>5107360.330000001</v>
      </c>
      <c r="CK541" s="124"/>
      <c r="CN541" s="151"/>
    </row>
    <row r="542" spans="1:92" x14ac:dyDescent="0.25">
      <c r="A542" s="116" t="s">
        <v>1236</v>
      </c>
      <c r="B542" s="24" t="s">
        <v>1237</v>
      </c>
      <c r="C542" s="27" t="s">
        <v>1238</v>
      </c>
      <c r="D542" s="27" t="s">
        <v>12</v>
      </c>
      <c r="E542" s="139">
        <v>1276.54</v>
      </c>
      <c r="F542" s="68"/>
      <c r="G542" s="139">
        <v>362.32</v>
      </c>
      <c r="H542" s="139">
        <v>508.48</v>
      </c>
      <c r="I542" s="139">
        <v>902.47</v>
      </c>
      <c r="J542" s="68">
        <v>536</v>
      </c>
      <c r="K542" s="139">
        <v>581.4</v>
      </c>
      <c r="L542" s="139">
        <v>569.65</v>
      </c>
      <c r="M542" s="139">
        <v>301.14999999999998</v>
      </c>
      <c r="N542" s="139">
        <v>393.99</v>
      </c>
      <c r="O542" s="60"/>
      <c r="P542" s="132">
        <v>129.09900552660918</v>
      </c>
      <c r="Q542" s="132">
        <v>233.22099447339082</v>
      </c>
      <c r="R542" s="132">
        <v>181.1775842630002</v>
      </c>
      <c r="S542" s="132">
        <v>327.30241573699982</v>
      </c>
      <c r="T542" s="132">
        <v>140.38341021039068</v>
      </c>
      <c r="U542" s="132">
        <v>253.60658978960933</v>
      </c>
      <c r="V542" s="126"/>
      <c r="W542" s="140">
        <v>20.260000000000002</v>
      </c>
      <c r="X542" s="140">
        <v>22.15</v>
      </c>
      <c r="Y542" s="140">
        <v>17.16</v>
      </c>
      <c r="Z542" s="139">
        <v>3904473.21</v>
      </c>
      <c r="AA542" s="60"/>
      <c r="AB542" s="140">
        <v>14.2</v>
      </c>
      <c r="AC542" s="28">
        <v>945969.17</v>
      </c>
      <c r="AE542" s="140">
        <v>2.9</v>
      </c>
      <c r="AF542" s="140">
        <v>1.5</v>
      </c>
      <c r="AG542" s="140">
        <v>1.96</v>
      </c>
      <c r="AH542" s="44">
        <v>418051.36</v>
      </c>
      <c r="AI542" s="60"/>
      <c r="AJ542" s="140">
        <v>1.29</v>
      </c>
      <c r="AK542" s="140">
        <v>0.66</v>
      </c>
      <c r="AL542" s="140">
        <v>0.65</v>
      </c>
      <c r="AM542" s="44">
        <v>169494.65</v>
      </c>
      <c r="AO542" s="28">
        <v>84.42</v>
      </c>
      <c r="AP542" s="117">
        <v>20.149999999999999</v>
      </c>
      <c r="AQ542" s="117">
        <v>9.0500000000000007</v>
      </c>
      <c r="AR542" s="44">
        <v>132519.85</v>
      </c>
      <c r="AS542" s="60"/>
      <c r="AT542" s="71">
        <v>1.29</v>
      </c>
      <c r="AU542" s="71">
        <v>1.2</v>
      </c>
      <c r="AV542" s="71">
        <v>1.57</v>
      </c>
      <c r="AW542" s="44">
        <v>290875.3</v>
      </c>
      <c r="AX542" s="60"/>
      <c r="AY542" s="140">
        <v>0.77</v>
      </c>
      <c r="AZ542" s="140">
        <v>0.4</v>
      </c>
      <c r="BA542" s="140">
        <v>0.52</v>
      </c>
      <c r="BB542" s="28">
        <v>99238.49</v>
      </c>
      <c r="BC542" s="60"/>
      <c r="BD542" s="140">
        <v>2.58</v>
      </c>
      <c r="BE542" s="140">
        <v>1.33</v>
      </c>
      <c r="BF542" s="140">
        <v>1.96</v>
      </c>
      <c r="BG542" s="44">
        <v>154633.41</v>
      </c>
      <c r="BH542" s="60"/>
      <c r="BI542" s="139">
        <v>1.29</v>
      </c>
      <c r="BJ542" s="139">
        <v>0.66</v>
      </c>
      <c r="BK542" s="139">
        <v>0.65</v>
      </c>
      <c r="BL542" s="44">
        <v>186269.2</v>
      </c>
      <c r="BM542" s="60"/>
      <c r="BN542" s="140">
        <v>1.93</v>
      </c>
      <c r="BO542" s="140">
        <v>1</v>
      </c>
      <c r="BP542" s="140">
        <v>1.31</v>
      </c>
      <c r="BQ542" s="139">
        <v>111694.32</v>
      </c>
      <c r="BR542" s="60"/>
      <c r="BS542" s="140">
        <v>1.29</v>
      </c>
      <c r="BT542" s="140">
        <v>0.66</v>
      </c>
      <c r="BU542" s="140">
        <v>0.65</v>
      </c>
      <c r="BV542" s="44">
        <v>281990.8</v>
      </c>
      <c r="BW542" s="60"/>
      <c r="BX542" s="140">
        <v>1.29</v>
      </c>
      <c r="BY542" s="140">
        <v>0.66</v>
      </c>
      <c r="BZ542" s="140">
        <v>0.65</v>
      </c>
      <c r="CA542" s="44">
        <v>243302.8</v>
      </c>
      <c r="CB542" s="60"/>
      <c r="CC542" s="140">
        <v>2.58</v>
      </c>
      <c r="CD542" s="140">
        <v>1.33</v>
      </c>
      <c r="CE542" s="140">
        <v>1.96</v>
      </c>
      <c r="CF542" s="44">
        <v>185556.57</v>
      </c>
      <c r="CG542" s="60"/>
      <c r="CH542" s="28">
        <v>7124069.1299999999</v>
      </c>
      <c r="CI542" s="60"/>
      <c r="CJ542" s="64">
        <v>6991549.2800000003</v>
      </c>
      <c r="CK542" s="124"/>
      <c r="CN542" s="151"/>
    </row>
    <row r="543" spans="1:92" x14ac:dyDescent="0.25">
      <c r="A543" s="116" t="s">
        <v>1239</v>
      </c>
      <c r="B543" s="24" t="s">
        <v>1240</v>
      </c>
      <c r="C543" s="27" t="s">
        <v>1219</v>
      </c>
      <c r="D543" s="27" t="s">
        <v>12</v>
      </c>
      <c r="E543" s="139">
        <v>1580.22</v>
      </c>
      <c r="F543" s="68"/>
      <c r="G543" s="139">
        <v>452.15999999999997</v>
      </c>
      <c r="H543" s="139">
        <v>598.81999999999994</v>
      </c>
      <c r="I543" s="139">
        <v>1118.81</v>
      </c>
      <c r="J543" s="68">
        <v>537</v>
      </c>
      <c r="K543" s="139">
        <v>702.4</v>
      </c>
      <c r="L543" s="139">
        <v>693.15</v>
      </c>
      <c r="M543" s="139">
        <v>357.83</v>
      </c>
      <c r="N543" s="139">
        <v>519.99</v>
      </c>
      <c r="O543" s="60"/>
      <c r="P543" s="132">
        <v>287.82217356155752</v>
      </c>
      <c r="Q543" s="132">
        <v>164.33782643844245</v>
      </c>
      <c r="R543" s="132">
        <v>381.17850754629308</v>
      </c>
      <c r="S543" s="132">
        <v>217.64149245370686</v>
      </c>
      <c r="T543" s="132">
        <v>330.99931889214946</v>
      </c>
      <c r="U543" s="132">
        <v>188.99068110785055</v>
      </c>
      <c r="V543" s="126"/>
      <c r="W543" s="140">
        <v>27.4</v>
      </c>
      <c r="X543" s="140">
        <v>27.76</v>
      </c>
      <c r="Y543" s="140">
        <v>24.1</v>
      </c>
      <c r="Z543" s="139">
        <v>5206834</v>
      </c>
      <c r="AA543" s="60"/>
      <c r="AB543" s="140">
        <v>19.059999999999999</v>
      </c>
      <c r="AC543" s="28">
        <v>1273202.23</v>
      </c>
      <c r="AE543" s="140">
        <v>3.51</v>
      </c>
      <c r="AF543" s="140">
        <v>1.78</v>
      </c>
      <c r="AG543" s="140">
        <v>2.59</v>
      </c>
      <c r="AH543" s="44">
        <v>519465.79</v>
      </c>
      <c r="AI543" s="60"/>
      <c r="AJ543" s="140">
        <v>1.56</v>
      </c>
      <c r="AK543" s="140">
        <v>0.79</v>
      </c>
      <c r="AL543" s="140">
        <v>0.86</v>
      </c>
      <c r="AM543" s="44">
        <v>209795.51</v>
      </c>
      <c r="AO543" s="28">
        <v>111.50000000000001</v>
      </c>
      <c r="AP543" s="117">
        <v>46.22</v>
      </c>
      <c r="AQ543" s="117">
        <v>11.2</v>
      </c>
      <c r="AR543" s="44">
        <v>198677.15</v>
      </c>
      <c r="AS543" s="60"/>
      <c r="AT543" s="71">
        <v>1.56</v>
      </c>
      <c r="AU543" s="71">
        <v>1.43</v>
      </c>
      <c r="AV543" s="71">
        <v>2.0699999999999998</v>
      </c>
      <c r="AW543" s="44">
        <v>363770.3</v>
      </c>
      <c r="AX543" s="60"/>
      <c r="AY543" s="140">
        <v>0.93</v>
      </c>
      <c r="AZ543" s="140">
        <v>0.47</v>
      </c>
      <c r="BA543" s="140">
        <v>0.69</v>
      </c>
      <c r="BB543" s="28">
        <v>122726.89</v>
      </c>
      <c r="BC543" s="60"/>
      <c r="BD543" s="140">
        <v>3.12</v>
      </c>
      <c r="BE543" s="140">
        <v>1.59</v>
      </c>
      <c r="BF543" s="140">
        <v>2.59</v>
      </c>
      <c r="BG543" s="44">
        <v>192303.9</v>
      </c>
      <c r="BH543" s="60"/>
      <c r="BI543" s="139">
        <v>1.56</v>
      </c>
      <c r="BJ543" s="139">
        <v>0.79</v>
      </c>
      <c r="BK543" s="139">
        <v>0.86</v>
      </c>
      <c r="BL543" s="44">
        <v>229970.82</v>
      </c>
      <c r="BM543" s="60"/>
      <c r="BN543" s="140">
        <v>2.34</v>
      </c>
      <c r="BO543" s="140">
        <v>1.19</v>
      </c>
      <c r="BP543" s="140">
        <v>1.73</v>
      </c>
      <c r="BQ543" s="139">
        <v>138564.18</v>
      </c>
      <c r="BR543" s="60"/>
      <c r="BS543" s="140">
        <v>1.56</v>
      </c>
      <c r="BT543" s="140">
        <v>0.79</v>
      </c>
      <c r="BU543" s="140">
        <v>0.86</v>
      </c>
      <c r="BV543" s="44">
        <v>348150.18</v>
      </c>
      <c r="BW543" s="60"/>
      <c r="BX543" s="140">
        <v>1.56</v>
      </c>
      <c r="BY543" s="140">
        <v>0.79</v>
      </c>
      <c r="BZ543" s="140">
        <v>0.86</v>
      </c>
      <c r="CA543" s="44">
        <v>300385.38</v>
      </c>
      <c r="CB543" s="60"/>
      <c r="CC543" s="140">
        <v>3.12</v>
      </c>
      <c r="CD543" s="140">
        <v>1.59</v>
      </c>
      <c r="CE543" s="140">
        <v>2.59</v>
      </c>
      <c r="CF543" s="44">
        <v>230760.3</v>
      </c>
      <c r="CG543" s="60"/>
      <c r="CH543" s="28">
        <v>9334606.629999999</v>
      </c>
      <c r="CI543" s="60"/>
      <c r="CJ543" s="64">
        <v>9135929.4799999986</v>
      </c>
      <c r="CK543" s="124"/>
      <c r="CN543" s="151"/>
    </row>
    <row r="544" spans="1:92" x14ac:dyDescent="0.25">
      <c r="A544" s="116" t="s">
        <v>1241</v>
      </c>
      <c r="B544" s="24" t="s">
        <v>1242</v>
      </c>
      <c r="C544" s="27" t="s">
        <v>1219</v>
      </c>
      <c r="D544" s="27" t="s">
        <v>12</v>
      </c>
      <c r="E544" s="139">
        <v>896.79</v>
      </c>
      <c r="F544" s="68"/>
      <c r="G544" s="139">
        <v>280.64999999999998</v>
      </c>
      <c r="H544" s="139">
        <v>338.32</v>
      </c>
      <c r="I544" s="139">
        <v>610.81000000000006</v>
      </c>
      <c r="J544" s="68">
        <v>538</v>
      </c>
      <c r="K544" s="139">
        <v>432.48</v>
      </c>
      <c r="L544" s="139">
        <v>427.15</v>
      </c>
      <c r="M544" s="139">
        <v>191.82</v>
      </c>
      <c r="N544" s="139">
        <v>272.49</v>
      </c>
      <c r="O544" s="60"/>
      <c r="P544" s="132">
        <v>99.168498867027111</v>
      </c>
      <c r="Q544" s="132">
        <v>181.48150113297288</v>
      </c>
      <c r="R544" s="132">
        <v>119.54636214748838</v>
      </c>
      <c r="S544" s="132">
        <v>218.77363785251163</v>
      </c>
      <c r="T544" s="132">
        <v>96.28513898548448</v>
      </c>
      <c r="U544" s="132">
        <v>176.20486101451553</v>
      </c>
      <c r="V544" s="126"/>
      <c r="W544" s="140">
        <v>15.68</v>
      </c>
      <c r="X544" s="140">
        <v>14.72</v>
      </c>
      <c r="Y544" s="140">
        <v>11.86</v>
      </c>
      <c r="Z544" s="139">
        <v>2766984.76</v>
      </c>
      <c r="AA544" s="60"/>
      <c r="AB544" s="140">
        <v>10.029999999999999</v>
      </c>
      <c r="AC544" s="28">
        <v>667486.92000000004</v>
      </c>
      <c r="AE544" s="140">
        <v>2.16</v>
      </c>
      <c r="AF544" s="140">
        <v>0.95</v>
      </c>
      <c r="AG544" s="140">
        <v>1.36</v>
      </c>
      <c r="AH544" s="44">
        <v>293655.90999999997</v>
      </c>
      <c r="AI544" s="60"/>
      <c r="AJ544" s="140">
        <v>0.96</v>
      </c>
      <c r="AK544" s="140">
        <v>0.42</v>
      </c>
      <c r="AL544" s="140">
        <v>0.45</v>
      </c>
      <c r="AM544" s="44">
        <v>119228.4</v>
      </c>
      <c r="AO544" s="28">
        <v>59.77000000000001</v>
      </c>
      <c r="AP544" s="117">
        <v>14.120000000000001</v>
      </c>
      <c r="AQ544" s="117">
        <v>6.36</v>
      </c>
      <c r="AR544" s="44">
        <v>93622.55</v>
      </c>
      <c r="AS544" s="60"/>
      <c r="AT544" s="71">
        <v>0.96</v>
      </c>
      <c r="AU544" s="71">
        <v>0.76</v>
      </c>
      <c r="AV544" s="71">
        <v>1.08</v>
      </c>
      <c r="AW544" s="44">
        <v>200573.2</v>
      </c>
      <c r="AX544" s="60"/>
      <c r="AY544" s="140">
        <v>0.56999999999999995</v>
      </c>
      <c r="AZ544" s="140">
        <v>0.25</v>
      </c>
      <c r="BA544" s="140">
        <v>0.36</v>
      </c>
      <c r="BB544" s="28">
        <v>69290.78</v>
      </c>
      <c r="BC544" s="60"/>
      <c r="BD544" s="140">
        <v>1.92</v>
      </c>
      <c r="BE544" s="140">
        <v>0.85</v>
      </c>
      <c r="BF544" s="140">
        <v>1.36</v>
      </c>
      <c r="BG544" s="44">
        <v>108796.59</v>
      </c>
      <c r="BH544" s="60"/>
      <c r="BI544" s="139">
        <v>0.96</v>
      </c>
      <c r="BJ544" s="139">
        <v>0.42</v>
      </c>
      <c r="BK544" s="139">
        <v>0.45</v>
      </c>
      <c r="BL544" s="44">
        <v>131104.85999999999</v>
      </c>
      <c r="BM544" s="60"/>
      <c r="BN544" s="140">
        <v>1.44</v>
      </c>
      <c r="BO544" s="140">
        <v>0.63</v>
      </c>
      <c r="BP544" s="140">
        <v>0.9</v>
      </c>
      <c r="BQ544" s="139">
        <v>78238.710000000006</v>
      </c>
      <c r="BR544" s="60"/>
      <c r="BS544" s="140">
        <v>0.96</v>
      </c>
      <c r="BT544" s="140">
        <v>0.42</v>
      </c>
      <c r="BU544" s="140">
        <v>0.45</v>
      </c>
      <c r="BV544" s="44">
        <v>198478.14</v>
      </c>
      <c r="BW544" s="60"/>
      <c r="BX544" s="140">
        <v>0.96</v>
      </c>
      <c r="BY544" s="140">
        <v>0.42</v>
      </c>
      <c r="BZ544" s="140">
        <v>0.45</v>
      </c>
      <c r="CA544" s="44">
        <v>171247.74</v>
      </c>
      <c r="CB544" s="60"/>
      <c r="CC544" s="140">
        <v>1.92</v>
      </c>
      <c r="CD544" s="140">
        <v>0.85</v>
      </c>
      <c r="CE544" s="140">
        <v>1.36</v>
      </c>
      <c r="CF544" s="44">
        <v>130553.43</v>
      </c>
      <c r="CG544" s="60"/>
      <c r="CH544" s="28">
        <v>5029261.99</v>
      </c>
      <c r="CI544" s="60"/>
      <c r="CJ544" s="64">
        <v>4935639.4400000004</v>
      </c>
      <c r="CK544" s="124"/>
      <c r="CN544" s="151"/>
    </row>
    <row r="545" spans="1:92" x14ac:dyDescent="0.25">
      <c r="A545" s="116" t="s">
        <v>1248</v>
      </c>
      <c r="B545" s="24" t="s">
        <v>1249</v>
      </c>
      <c r="C545" s="27" t="s">
        <v>1245</v>
      </c>
      <c r="D545" s="27" t="s">
        <v>120</v>
      </c>
      <c r="E545" s="139">
        <v>552.29999999999995</v>
      </c>
      <c r="F545" s="68"/>
      <c r="G545" s="139">
        <v>224.14999999999998</v>
      </c>
      <c r="H545" s="139">
        <v>323.49</v>
      </c>
      <c r="I545" s="139">
        <v>323.49</v>
      </c>
      <c r="J545" s="68">
        <v>539</v>
      </c>
      <c r="K545" s="139">
        <v>361.14</v>
      </c>
      <c r="L545" s="139">
        <v>356.47999999999996</v>
      </c>
      <c r="M545" s="139">
        <v>191.16</v>
      </c>
      <c r="N545" s="139">
        <v>0</v>
      </c>
      <c r="O545" s="60"/>
      <c r="P545" s="132">
        <v>84.041924439412753</v>
      </c>
      <c r="Q545" s="132">
        <v>140.10807556058722</v>
      </c>
      <c r="R545" s="132">
        <v>121.28807556058726</v>
      </c>
      <c r="S545" s="132">
        <v>202.20192443941275</v>
      </c>
      <c r="T545" s="132">
        <v>0</v>
      </c>
      <c r="U545" s="132">
        <v>0</v>
      </c>
      <c r="V545" s="126"/>
      <c r="W545" s="140">
        <v>12.6</v>
      </c>
      <c r="X545" s="140">
        <v>14.15</v>
      </c>
      <c r="Y545" s="140">
        <v>0</v>
      </c>
      <c r="Z545" s="139">
        <v>1681638.75</v>
      </c>
      <c r="AA545" s="60"/>
      <c r="AB545" s="140">
        <v>5.35</v>
      </c>
      <c r="AC545" s="28">
        <v>336327.75</v>
      </c>
      <c r="AE545" s="140">
        <v>1.8</v>
      </c>
      <c r="AF545" s="140">
        <v>0.95</v>
      </c>
      <c r="AG545" s="140">
        <v>0</v>
      </c>
      <c r="AH545" s="44">
        <v>172878.75</v>
      </c>
      <c r="AI545" s="60"/>
      <c r="AJ545" s="140">
        <v>0.8</v>
      </c>
      <c r="AK545" s="140">
        <v>0.42</v>
      </c>
      <c r="AL545" s="140">
        <v>0</v>
      </c>
      <c r="AM545" s="44">
        <v>76695.3</v>
      </c>
      <c r="AO545" s="28">
        <v>36.799999999999997</v>
      </c>
      <c r="AP545" s="117">
        <v>9.5599999999999987</v>
      </c>
      <c r="AQ545" s="117">
        <v>3.91</v>
      </c>
      <c r="AR545" s="44">
        <v>58701.24</v>
      </c>
      <c r="AS545" s="60"/>
      <c r="AT545" s="71">
        <v>0.8</v>
      </c>
      <c r="AU545" s="71">
        <v>0.76</v>
      </c>
      <c r="AV545" s="71">
        <v>0</v>
      </c>
      <c r="AW545" s="44">
        <v>105105</v>
      </c>
      <c r="AX545" s="60"/>
      <c r="AY545" s="140">
        <v>0.48</v>
      </c>
      <c r="AZ545" s="140">
        <v>0.25</v>
      </c>
      <c r="BA545" s="140">
        <v>0</v>
      </c>
      <c r="BB545" s="28">
        <v>42866.33</v>
      </c>
      <c r="BC545" s="60"/>
      <c r="BD545" s="140">
        <v>1.6</v>
      </c>
      <c r="BE545" s="140">
        <v>0.84</v>
      </c>
      <c r="BF545" s="140">
        <v>0</v>
      </c>
      <c r="BG545" s="44">
        <v>64276.92</v>
      </c>
      <c r="BH545" s="60"/>
      <c r="BI545" s="139">
        <v>0.8</v>
      </c>
      <c r="BJ545" s="139">
        <v>0.42</v>
      </c>
      <c r="BK545" s="139">
        <v>0</v>
      </c>
      <c r="BL545" s="44">
        <v>87403.24</v>
      </c>
      <c r="BM545" s="60"/>
      <c r="BN545" s="140">
        <v>1.2</v>
      </c>
      <c r="BO545" s="140">
        <v>0.63</v>
      </c>
      <c r="BP545" s="140">
        <v>0</v>
      </c>
      <c r="BQ545" s="139">
        <v>48207.69</v>
      </c>
      <c r="BR545" s="60"/>
      <c r="BS545" s="140">
        <v>0.8</v>
      </c>
      <c r="BT545" s="140">
        <v>0.42</v>
      </c>
      <c r="BU545" s="140">
        <v>0</v>
      </c>
      <c r="BV545" s="44">
        <v>132318.76</v>
      </c>
      <c r="BW545" s="60"/>
      <c r="BX545" s="140">
        <v>0.8</v>
      </c>
      <c r="BY545" s="140">
        <v>0.42</v>
      </c>
      <c r="BZ545" s="140">
        <v>0</v>
      </c>
      <c r="CA545" s="44">
        <v>114165.16</v>
      </c>
      <c r="CB545" s="60"/>
      <c r="CC545" s="140">
        <v>1.6</v>
      </c>
      <c r="CD545" s="140">
        <v>0.84</v>
      </c>
      <c r="CE545" s="140">
        <v>0</v>
      </c>
      <c r="CF545" s="44">
        <v>77130.84</v>
      </c>
      <c r="CG545" s="60"/>
      <c r="CH545" s="28">
        <v>2997715.73</v>
      </c>
      <c r="CI545" s="60"/>
      <c r="CJ545" s="64">
        <v>2939014.4899999998</v>
      </c>
      <c r="CK545" s="124"/>
      <c r="CN545" s="151"/>
    </row>
    <row r="546" spans="1:92" x14ac:dyDescent="0.25">
      <c r="A546" s="116" t="s">
        <v>1250</v>
      </c>
      <c r="B546" s="24" t="s">
        <v>1251</v>
      </c>
      <c r="C546" s="27" t="s">
        <v>1245</v>
      </c>
      <c r="D546" s="27" t="s">
        <v>120</v>
      </c>
      <c r="E546" s="139">
        <v>2192.88</v>
      </c>
      <c r="F546" s="68"/>
      <c r="G546" s="139">
        <v>879.65</v>
      </c>
      <c r="H546" s="139">
        <v>1292.6499999999999</v>
      </c>
      <c r="I546" s="139">
        <v>1292.6499999999999</v>
      </c>
      <c r="J546" s="68">
        <v>540</v>
      </c>
      <c r="K546" s="139">
        <v>1394.39</v>
      </c>
      <c r="L546" s="139">
        <v>1373.8100000000002</v>
      </c>
      <c r="M546" s="139">
        <v>798.49</v>
      </c>
      <c r="N546" s="139">
        <v>0</v>
      </c>
      <c r="O546" s="60"/>
      <c r="P546" s="132">
        <v>510.22372600469555</v>
      </c>
      <c r="Q546" s="132">
        <v>369.42627399530443</v>
      </c>
      <c r="R546" s="132">
        <v>749.77627399530456</v>
      </c>
      <c r="S546" s="132">
        <v>542.8737260046953</v>
      </c>
      <c r="T546" s="132">
        <v>0</v>
      </c>
      <c r="U546" s="132">
        <v>0</v>
      </c>
      <c r="V546" s="126"/>
      <c r="W546" s="140">
        <v>52.48</v>
      </c>
      <c r="X546" s="140">
        <v>59.2</v>
      </c>
      <c r="Y546" s="140">
        <v>0</v>
      </c>
      <c r="Z546" s="139">
        <v>7020763.2000000002</v>
      </c>
      <c r="AA546" s="60"/>
      <c r="AB546" s="140">
        <v>22.33</v>
      </c>
      <c r="AC546" s="28">
        <v>1404152.64</v>
      </c>
      <c r="AE546" s="140">
        <v>6.97</v>
      </c>
      <c r="AF546" s="140">
        <v>3.99</v>
      </c>
      <c r="AG546" s="140">
        <v>0</v>
      </c>
      <c r="AH546" s="44">
        <v>689000.4</v>
      </c>
      <c r="AI546" s="60"/>
      <c r="AJ546" s="140">
        <v>3.09</v>
      </c>
      <c r="AK546" s="140">
        <v>1.77</v>
      </c>
      <c r="AL546" s="140">
        <v>0</v>
      </c>
      <c r="AM546" s="44">
        <v>305523.90000000002</v>
      </c>
      <c r="AO546" s="28">
        <v>152.74</v>
      </c>
      <c r="AP546" s="117">
        <v>60.980000000000004</v>
      </c>
      <c r="AQ546" s="117">
        <v>15.55</v>
      </c>
      <c r="AR546" s="44">
        <v>269402.07</v>
      </c>
      <c r="AS546" s="60"/>
      <c r="AT546" s="71">
        <v>3.09</v>
      </c>
      <c r="AU546" s="71">
        <v>3.19</v>
      </c>
      <c r="AV546" s="71">
        <v>0</v>
      </c>
      <c r="AW546" s="44">
        <v>423115</v>
      </c>
      <c r="AX546" s="60"/>
      <c r="AY546" s="140">
        <v>1.85</v>
      </c>
      <c r="AZ546" s="140">
        <v>1.06</v>
      </c>
      <c r="BA546" s="140">
        <v>0</v>
      </c>
      <c r="BB546" s="28">
        <v>170878.11</v>
      </c>
      <c r="BC546" s="60"/>
      <c r="BD546" s="140">
        <v>6.19</v>
      </c>
      <c r="BE546" s="140">
        <v>3.54</v>
      </c>
      <c r="BF546" s="140">
        <v>0</v>
      </c>
      <c r="BG546" s="44">
        <v>256317.39</v>
      </c>
      <c r="BH546" s="60"/>
      <c r="BI546" s="139">
        <v>3.09</v>
      </c>
      <c r="BJ546" s="139">
        <v>1.77</v>
      </c>
      <c r="BK546" s="139">
        <v>0</v>
      </c>
      <c r="BL546" s="44">
        <v>348180.12</v>
      </c>
      <c r="BM546" s="60"/>
      <c r="BN546" s="140">
        <v>4.6399999999999997</v>
      </c>
      <c r="BO546" s="140">
        <v>2.66</v>
      </c>
      <c r="BP546" s="140">
        <v>0</v>
      </c>
      <c r="BQ546" s="139">
        <v>192303.9</v>
      </c>
      <c r="BR546" s="60"/>
      <c r="BS546" s="140">
        <v>3.09</v>
      </c>
      <c r="BT546" s="140">
        <v>1.77</v>
      </c>
      <c r="BU546" s="140">
        <v>0</v>
      </c>
      <c r="BV546" s="44">
        <v>527105.88</v>
      </c>
      <c r="BW546" s="60"/>
      <c r="BX546" s="140">
        <v>3.09</v>
      </c>
      <c r="BY546" s="140">
        <v>1.77</v>
      </c>
      <c r="BZ546" s="140">
        <v>0</v>
      </c>
      <c r="CA546" s="44">
        <v>454789.08</v>
      </c>
      <c r="CB546" s="60"/>
      <c r="CC546" s="140">
        <v>6.19</v>
      </c>
      <c r="CD546" s="140">
        <v>3.54</v>
      </c>
      <c r="CE546" s="140">
        <v>0</v>
      </c>
      <c r="CF546" s="44">
        <v>307575.03000000003</v>
      </c>
      <c r="CG546" s="60"/>
      <c r="CH546" s="28">
        <v>12369106.719999999</v>
      </c>
      <c r="CI546" s="60"/>
      <c r="CJ546" s="64">
        <v>12099704.649999999</v>
      </c>
      <c r="CK546" s="124"/>
      <c r="CN546" s="151"/>
    </row>
    <row r="547" spans="1:92" x14ac:dyDescent="0.25">
      <c r="A547" s="116" t="s">
        <v>1252</v>
      </c>
      <c r="B547" s="24" t="s">
        <v>1253</v>
      </c>
      <c r="C547" s="27" t="s">
        <v>1245</v>
      </c>
      <c r="D547" s="27" t="s">
        <v>120</v>
      </c>
      <c r="E547" s="139">
        <v>2471.21</v>
      </c>
      <c r="F547" s="68"/>
      <c r="G547" s="139">
        <v>1005.99</v>
      </c>
      <c r="H547" s="139">
        <v>1439.64</v>
      </c>
      <c r="I547" s="139">
        <v>1439.64</v>
      </c>
      <c r="J547" s="68">
        <v>541</v>
      </c>
      <c r="K547" s="139">
        <v>1612.06</v>
      </c>
      <c r="L547" s="139">
        <v>1586.48</v>
      </c>
      <c r="M547" s="139">
        <v>859.15000000000009</v>
      </c>
      <c r="N547" s="139">
        <v>0</v>
      </c>
      <c r="O547" s="60"/>
      <c r="P547" s="132">
        <v>890.27953398510806</v>
      </c>
      <c r="Q547" s="132">
        <v>115.71046601489195</v>
      </c>
      <c r="R547" s="132">
        <v>1274.0504660148918</v>
      </c>
      <c r="S547" s="132">
        <v>165.58953398510835</v>
      </c>
      <c r="T547" s="132">
        <v>0</v>
      </c>
      <c r="U547" s="132">
        <v>0</v>
      </c>
      <c r="V547" s="126"/>
      <c r="W547" s="140">
        <v>65.13</v>
      </c>
      <c r="X547" s="140">
        <v>70.319999999999993</v>
      </c>
      <c r="Y547" s="140">
        <v>0</v>
      </c>
      <c r="Z547" s="139">
        <v>8515064.25</v>
      </c>
      <c r="AA547" s="60"/>
      <c r="AB547" s="140">
        <v>27.09</v>
      </c>
      <c r="AC547" s="28">
        <v>1703012.85</v>
      </c>
      <c r="AE547" s="140">
        <v>8.06</v>
      </c>
      <c r="AF547" s="140">
        <v>4.29</v>
      </c>
      <c r="AG547" s="140">
        <v>0</v>
      </c>
      <c r="AH547" s="44">
        <v>776382.75</v>
      </c>
      <c r="AI547" s="60"/>
      <c r="AJ547" s="140">
        <v>3.58</v>
      </c>
      <c r="AK547" s="140">
        <v>1.9</v>
      </c>
      <c r="AL547" s="140">
        <v>0</v>
      </c>
      <c r="AM547" s="44">
        <v>344500.2</v>
      </c>
      <c r="AO547" s="28">
        <v>183.64999999999998</v>
      </c>
      <c r="AP547" s="117">
        <v>93.58</v>
      </c>
      <c r="AQ547" s="117">
        <v>17.52</v>
      </c>
      <c r="AR547" s="44">
        <v>348161.59</v>
      </c>
      <c r="AS547" s="60"/>
      <c r="AT547" s="71">
        <v>3.58</v>
      </c>
      <c r="AU547" s="71">
        <v>3.43</v>
      </c>
      <c r="AV547" s="71">
        <v>0</v>
      </c>
      <c r="AW547" s="44">
        <v>472298.75</v>
      </c>
      <c r="AX547" s="60"/>
      <c r="AY547" s="140">
        <v>2.14</v>
      </c>
      <c r="AZ547" s="140">
        <v>1.1399999999999999</v>
      </c>
      <c r="BA547" s="140">
        <v>0</v>
      </c>
      <c r="BB547" s="28">
        <v>192604.88</v>
      </c>
      <c r="BC547" s="60"/>
      <c r="BD547" s="140">
        <v>7.16</v>
      </c>
      <c r="BE547" s="140">
        <v>3.81</v>
      </c>
      <c r="BF547" s="140">
        <v>0</v>
      </c>
      <c r="BG547" s="44">
        <v>288982.71000000002</v>
      </c>
      <c r="BH547" s="60"/>
      <c r="BI547" s="139">
        <v>3.58</v>
      </c>
      <c r="BJ547" s="139">
        <v>1.9</v>
      </c>
      <c r="BK547" s="139">
        <v>0</v>
      </c>
      <c r="BL547" s="44">
        <v>392598.16</v>
      </c>
      <c r="BM547" s="60"/>
      <c r="BN547" s="140">
        <v>5.37</v>
      </c>
      <c r="BO547" s="140">
        <v>2.86</v>
      </c>
      <c r="BP547" s="140">
        <v>0</v>
      </c>
      <c r="BQ547" s="139">
        <v>216802.89</v>
      </c>
      <c r="BR547" s="60"/>
      <c r="BS547" s="140">
        <v>3.58</v>
      </c>
      <c r="BT547" s="140">
        <v>1.9</v>
      </c>
      <c r="BU547" s="140">
        <v>0</v>
      </c>
      <c r="BV547" s="44">
        <v>594349.84</v>
      </c>
      <c r="BW547" s="60"/>
      <c r="BX547" s="140">
        <v>3.58</v>
      </c>
      <c r="BY547" s="140">
        <v>1.9</v>
      </c>
      <c r="BZ547" s="140">
        <v>0</v>
      </c>
      <c r="CA547" s="44">
        <v>512807.44</v>
      </c>
      <c r="CB547" s="60"/>
      <c r="CC547" s="140">
        <v>7.16</v>
      </c>
      <c r="CD547" s="140">
        <v>3.81</v>
      </c>
      <c r="CE547" s="140">
        <v>0</v>
      </c>
      <c r="CF547" s="44">
        <v>346772.67</v>
      </c>
      <c r="CG547" s="60"/>
      <c r="CH547" s="28">
        <v>14704338.98</v>
      </c>
      <c r="CI547" s="60"/>
      <c r="CJ547" s="64">
        <v>14356177.390000001</v>
      </c>
      <c r="CK547" s="124"/>
      <c r="CN547" s="151"/>
    </row>
    <row r="548" spans="1:92" x14ac:dyDescent="0.25">
      <c r="A548" s="116" t="s">
        <v>1254</v>
      </c>
      <c r="B548" s="24" t="s">
        <v>1255</v>
      </c>
      <c r="C548" s="27" t="s">
        <v>1245</v>
      </c>
      <c r="D548" s="27" t="s">
        <v>120</v>
      </c>
      <c r="E548" s="139">
        <v>1153.45</v>
      </c>
      <c r="F548" s="68"/>
      <c r="G548" s="139">
        <v>430.30999999999995</v>
      </c>
      <c r="H548" s="139">
        <v>712.31</v>
      </c>
      <c r="I548" s="139">
        <v>712.31</v>
      </c>
      <c r="J548" s="68">
        <v>542</v>
      </c>
      <c r="K548" s="139">
        <v>704.13</v>
      </c>
      <c r="L548" s="139">
        <v>693.3</v>
      </c>
      <c r="M548" s="139">
        <v>449.32</v>
      </c>
      <c r="N548" s="139">
        <v>0</v>
      </c>
      <c r="O548" s="60"/>
      <c r="P548" s="132">
        <v>41.04933398680226</v>
      </c>
      <c r="Q548" s="132">
        <v>389.26066601319769</v>
      </c>
      <c r="R548" s="132">
        <v>67.950666013197733</v>
      </c>
      <c r="S548" s="132">
        <v>644.3593339868022</v>
      </c>
      <c r="T548" s="132">
        <v>0</v>
      </c>
      <c r="U548" s="132">
        <v>0</v>
      </c>
      <c r="V548" s="126"/>
      <c r="W548" s="140">
        <v>22.19</v>
      </c>
      <c r="X548" s="140">
        <v>29.17</v>
      </c>
      <c r="Y548" s="140">
        <v>0</v>
      </c>
      <c r="Z548" s="139">
        <v>3228746.4</v>
      </c>
      <c r="AA548" s="60"/>
      <c r="AB548" s="140">
        <v>10.27</v>
      </c>
      <c r="AC548" s="28">
        <v>645749.28</v>
      </c>
      <c r="AE548" s="140">
        <v>3.52</v>
      </c>
      <c r="AF548" s="140">
        <v>2.2400000000000002</v>
      </c>
      <c r="AG548" s="140">
        <v>0</v>
      </c>
      <c r="AH548" s="44">
        <v>362102.4</v>
      </c>
      <c r="AI548" s="60"/>
      <c r="AJ548" s="140">
        <v>1.56</v>
      </c>
      <c r="AK548" s="140">
        <v>0.99</v>
      </c>
      <c r="AL548" s="140">
        <v>0</v>
      </c>
      <c r="AM548" s="44">
        <v>160305.75</v>
      </c>
      <c r="AO548" s="28">
        <v>71.459999999999994</v>
      </c>
      <c r="AP548" s="117">
        <v>12.809999999999999</v>
      </c>
      <c r="AQ548" s="117">
        <v>8.18</v>
      </c>
      <c r="AR548" s="44">
        <v>107227.97</v>
      </c>
      <c r="AS548" s="60"/>
      <c r="AT548" s="71">
        <v>1.56</v>
      </c>
      <c r="AU548" s="71">
        <v>1.79</v>
      </c>
      <c r="AV548" s="71">
        <v>0</v>
      </c>
      <c r="AW548" s="44">
        <v>225706.25</v>
      </c>
      <c r="AX548" s="60"/>
      <c r="AY548" s="140">
        <v>0.93</v>
      </c>
      <c r="AZ548" s="140">
        <v>0.59</v>
      </c>
      <c r="BA548" s="140">
        <v>0</v>
      </c>
      <c r="BB548" s="28">
        <v>89255.92</v>
      </c>
      <c r="BC548" s="60"/>
      <c r="BD548" s="140">
        <v>3.12</v>
      </c>
      <c r="BE548" s="140">
        <v>1.99</v>
      </c>
      <c r="BF548" s="140">
        <v>0</v>
      </c>
      <c r="BG548" s="44">
        <v>134612.73000000001</v>
      </c>
      <c r="BH548" s="60"/>
      <c r="BI548" s="139">
        <v>1.56</v>
      </c>
      <c r="BJ548" s="139">
        <v>0.99</v>
      </c>
      <c r="BK548" s="139">
        <v>0</v>
      </c>
      <c r="BL548" s="44">
        <v>182687.1</v>
      </c>
      <c r="BM548" s="60"/>
      <c r="BN548" s="140">
        <v>2.34</v>
      </c>
      <c r="BO548" s="140">
        <v>1.49</v>
      </c>
      <c r="BP548" s="140">
        <v>0</v>
      </c>
      <c r="BQ548" s="139">
        <v>100893.69</v>
      </c>
      <c r="BR548" s="60"/>
      <c r="BS548" s="140">
        <v>1.56</v>
      </c>
      <c r="BT548" s="140">
        <v>0.99</v>
      </c>
      <c r="BU548" s="140">
        <v>0</v>
      </c>
      <c r="BV548" s="44">
        <v>276567.90000000002</v>
      </c>
      <c r="BW548" s="60"/>
      <c r="BX548" s="140">
        <v>1.56</v>
      </c>
      <c r="BY548" s="140">
        <v>0.99</v>
      </c>
      <c r="BZ548" s="140">
        <v>0</v>
      </c>
      <c r="CA548" s="44">
        <v>238623.9</v>
      </c>
      <c r="CB548" s="60"/>
      <c r="CC548" s="140">
        <v>3.12</v>
      </c>
      <c r="CD548" s="140">
        <v>1.99</v>
      </c>
      <c r="CE548" s="140">
        <v>0</v>
      </c>
      <c r="CF548" s="44">
        <v>161532.21</v>
      </c>
      <c r="CG548" s="60"/>
      <c r="CH548" s="28">
        <v>5914011.5</v>
      </c>
      <c r="CI548" s="60"/>
      <c r="CJ548" s="64">
        <v>5806783.5300000003</v>
      </c>
      <c r="CK548" s="124"/>
      <c r="CN548" s="151"/>
    </row>
    <row r="549" spans="1:92" x14ac:dyDescent="0.25">
      <c r="A549" s="116" t="s">
        <v>1256</v>
      </c>
      <c r="B549" s="24" t="s">
        <v>1257</v>
      </c>
      <c r="C549" s="27" t="s">
        <v>1245</v>
      </c>
      <c r="D549" s="27" t="s">
        <v>120</v>
      </c>
      <c r="E549" s="139">
        <v>321.75</v>
      </c>
      <c r="F549" s="68"/>
      <c r="G549" s="139">
        <v>138.5</v>
      </c>
      <c r="H549" s="139">
        <v>181.5</v>
      </c>
      <c r="I549" s="139">
        <v>181.5</v>
      </c>
      <c r="J549" s="68">
        <v>543</v>
      </c>
      <c r="K549" s="139">
        <v>212.25</v>
      </c>
      <c r="L549" s="139">
        <v>210.5</v>
      </c>
      <c r="M549" s="139">
        <v>109.5</v>
      </c>
      <c r="N549" s="139">
        <v>0</v>
      </c>
      <c r="O549" s="60"/>
      <c r="P549" s="132">
        <v>20.052203124999998</v>
      </c>
      <c r="Q549" s="132">
        <v>118.44779687499999</v>
      </c>
      <c r="R549" s="132">
        <v>26.277796875</v>
      </c>
      <c r="S549" s="132">
        <v>155.22220312499999</v>
      </c>
      <c r="T549" s="132">
        <v>0</v>
      </c>
      <c r="U549" s="132">
        <v>0</v>
      </c>
      <c r="V549" s="126"/>
      <c r="W549" s="140">
        <v>7.25</v>
      </c>
      <c r="X549" s="140">
        <v>7.52</v>
      </c>
      <c r="Y549" s="140">
        <v>0</v>
      </c>
      <c r="Z549" s="139">
        <v>928516.05</v>
      </c>
      <c r="AA549" s="60"/>
      <c r="AB549" s="140">
        <v>2.95</v>
      </c>
      <c r="AC549" s="28">
        <v>185703.21</v>
      </c>
      <c r="AE549" s="140">
        <v>1.06</v>
      </c>
      <c r="AF549" s="140">
        <v>0.54</v>
      </c>
      <c r="AG549" s="140">
        <v>0</v>
      </c>
      <c r="AH549" s="44">
        <v>100584</v>
      </c>
      <c r="AI549" s="60"/>
      <c r="AJ549" s="140">
        <v>0.47</v>
      </c>
      <c r="AK549" s="140">
        <v>0.24</v>
      </c>
      <c r="AL549" s="140">
        <v>0</v>
      </c>
      <c r="AM549" s="44">
        <v>44634.15</v>
      </c>
      <c r="AO549" s="28">
        <v>20.449999999999996</v>
      </c>
      <c r="AP549" s="117">
        <v>3.54</v>
      </c>
      <c r="AQ549" s="117">
        <v>2.2799999999999998</v>
      </c>
      <c r="AR549" s="44">
        <v>30501.85</v>
      </c>
      <c r="AS549" s="60"/>
      <c r="AT549" s="71">
        <v>0.47</v>
      </c>
      <c r="AU549" s="71">
        <v>0.43</v>
      </c>
      <c r="AV549" s="71">
        <v>0</v>
      </c>
      <c r="AW549" s="44">
        <v>60637.5</v>
      </c>
      <c r="AX549" s="60"/>
      <c r="AY549" s="140">
        <v>0.28000000000000003</v>
      </c>
      <c r="AZ549" s="140">
        <v>0.14000000000000001</v>
      </c>
      <c r="BA549" s="140">
        <v>0</v>
      </c>
      <c r="BB549" s="28">
        <v>24662.82</v>
      </c>
      <c r="BC549" s="60"/>
      <c r="BD549" s="140">
        <v>0.94</v>
      </c>
      <c r="BE549" s="140">
        <v>0.48</v>
      </c>
      <c r="BF549" s="140">
        <v>0</v>
      </c>
      <c r="BG549" s="44">
        <v>37407.06</v>
      </c>
      <c r="BH549" s="60"/>
      <c r="BI549" s="139">
        <v>0.47</v>
      </c>
      <c r="BJ549" s="139">
        <v>0.24</v>
      </c>
      <c r="BK549" s="139">
        <v>0</v>
      </c>
      <c r="BL549" s="44">
        <v>50865.82</v>
      </c>
      <c r="BM549" s="60"/>
      <c r="BN549" s="140">
        <v>0.7</v>
      </c>
      <c r="BO549" s="140">
        <v>0.36</v>
      </c>
      <c r="BP549" s="140">
        <v>0</v>
      </c>
      <c r="BQ549" s="139">
        <v>27923.58</v>
      </c>
      <c r="BR549" s="60"/>
      <c r="BS549" s="140">
        <v>0.47</v>
      </c>
      <c r="BT549" s="140">
        <v>0.24</v>
      </c>
      <c r="BU549" s="140">
        <v>0</v>
      </c>
      <c r="BV549" s="44">
        <v>77005.179999999993</v>
      </c>
      <c r="BW549" s="60"/>
      <c r="BX549" s="140">
        <v>0.47</v>
      </c>
      <c r="BY549" s="140">
        <v>0.24</v>
      </c>
      <c r="BZ549" s="140">
        <v>0</v>
      </c>
      <c r="CA549" s="44">
        <v>66440.38</v>
      </c>
      <c r="CB549" s="60"/>
      <c r="CC549" s="140">
        <v>0.94</v>
      </c>
      <c r="CD549" s="140">
        <v>0.48</v>
      </c>
      <c r="CE549" s="140">
        <v>0</v>
      </c>
      <c r="CF549" s="44">
        <v>44887.62</v>
      </c>
      <c r="CG549" s="60"/>
      <c r="CH549" s="28">
        <v>1679769.22</v>
      </c>
      <c r="CI549" s="60"/>
      <c r="CJ549" s="64">
        <v>1649267.3699999999</v>
      </c>
      <c r="CK549" s="124"/>
      <c r="CN549" s="151"/>
    </row>
    <row r="550" spans="1:92" x14ac:dyDescent="0.25">
      <c r="A550" s="116" t="s">
        <v>1258</v>
      </c>
      <c r="B550" s="24" t="s">
        <v>1259</v>
      </c>
      <c r="C550" s="27" t="s">
        <v>1245</v>
      </c>
      <c r="D550" s="27" t="s">
        <v>120</v>
      </c>
      <c r="E550" s="139">
        <v>2762.8</v>
      </c>
      <c r="F550" s="68"/>
      <c r="G550" s="139">
        <v>1106.6600000000001</v>
      </c>
      <c r="H550" s="139">
        <v>1630.48</v>
      </c>
      <c r="I550" s="139">
        <v>1630.48</v>
      </c>
      <c r="J550" s="68">
        <v>544</v>
      </c>
      <c r="K550" s="139">
        <v>1743.8100000000002</v>
      </c>
      <c r="L550" s="139">
        <v>1718.15</v>
      </c>
      <c r="M550" s="139">
        <v>1018.99</v>
      </c>
      <c r="N550" s="139">
        <v>0</v>
      </c>
      <c r="O550" s="60"/>
      <c r="P550" s="132">
        <v>275.60367960718122</v>
      </c>
      <c r="Q550" s="132">
        <v>831.05632039281886</v>
      </c>
      <c r="R550" s="132">
        <v>406.05632039281875</v>
      </c>
      <c r="S550" s="132">
        <v>1224.4236796071814</v>
      </c>
      <c r="T550" s="132">
        <v>0</v>
      </c>
      <c r="U550" s="132">
        <v>0</v>
      </c>
      <c r="V550" s="126"/>
      <c r="W550" s="140">
        <v>59.92</v>
      </c>
      <c r="X550" s="140">
        <v>69.27</v>
      </c>
      <c r="Y550" s="140">
        <v>0</v>
      </c>
      <c r="Z550" s="139">
        <v>8121529.3499999996</v>
      </c>
      <c r="AA550" s="60"/>
      <c r="AB550" s="140">
        <v>25.83</v>
      </c>
      <c r="AC550" s="28">
        <v>1624305.87</v>
      </c>
      <c r="AE550" s="140">
        <v>8.7100000000000009</v>
      </c>
      <c r="AF550" s="140">
        <v>5.09</v>
      </c>
      <c r="AG550" s="140">
        <v>0</v>
      </c>
      <c r="AH550" s="44">
        <v>867537</v>
      </c>
      <c r="AI550" s="60"/>
      <c r="AJ550" s="140">
        <v>3.87</v>
      </c>
      <c r="AK550" s="140">
        <v>2.2599999999999998</v>
      </c>
      <c r="AL550" s="140">
        <v>0</v>
      </c>
      <c r="AM550" s="44">
        <v>385362.45</v>
      </c>
      <c r="AO550" s="28">
        <v>178.61999999999998</v>
      </c>
      <c r="AP550" s="117">
        <v>40.65</v>
      </c>
      <c r="AQ550" s="117">
        <v>19.59</v>
      </c>
      <c r="AR550" s="44">
        <v>278177.40000000002</v>
      </c>
      <c r="AS550" s="60"/>
      <c r="AT550" s="71">
        <v>3.87</v>
      </c>
      <c r="AU550" s="71">
        <v>4.07</v>
      </c>
      <c r="AV550" s="71">
        <v>0</v>
      </c>
      <c r="AW550" s="44">
        <v>534957.5</v>
      </c>
      <c r="AX550" s="60"/>
      <c r="AY550" s="140">
        <v>2.3199999999999998</v>
      </c>
      <c r="AZ550" s="140">
        <v>1.35</v>
      </c>
      <c r="BA550" s="140">
        <v>0</v>
      </c>
      <c r="BB550" s="28">
        <v>215506.07</v>
      </c>
      <c r="BC550" s="60"/>
      <c r="BD550" s="140">
        <v>7.75</v>
      </c>
      <c r="BE550" s="140">
        <v>4.5199999999999996</v>
      </c>
      <c r="BF550" s="140">
        <v>0</v>
      </c>
      <c r="BG550" s="44">
        <v>323228.61</v>
      </c>
      <c r="BH550" s="60"/>
      <c r="BI550" s="139">
        <v>3.87</v>
      </c>
      <c r="BJ550" s="139">
        <v>2.2599999999999998</v>
      </c>
      <c r="BK550" s="139">
        <v>0</v>
      </c>
      <c r="BL550" s="44">
        <v>439165.46</v>
      </c>
      <c r="BM550" s="60"/>
      <c r="BN550" s="140">
        <v>5.81</v>
      </c>
      <c r="BO550" s="140">
        <v>3.39</v>
      </c>
      <c r="BP550" s="140">
        <v>0</v>
      </c>
      <c r="BQ550" s="139">
        <v>242355.6</v>
      </c>
      <c r="BR550" s="60"/>
      <c r="BS550" s="140">
        <v>3.87</v>
      </c>
      <c r="BT550" s="140">
        <v>2.2599999999999998</v>
      </c>
      <c r="BU550" s="140">
        <v>0</v>
      </c>
      <c r="BV550" s="44">
        <v>664847.54</v>
      </c>
      <c r="BW550" s="60"/>
      <c r="BX550" s="140">
        <v>3.87</v>
      </c>
      <c r="BY550" s="140">
        <v>2.2599999999999998</v>
      </c>
      <c r="BZ550" s="140">
        <v>0</v>
      </c>
      <c r="CA550" s="44">
        <v>573633.14</v>
      </c>
      <c r="CB550" s="60"/>
      <c r="CC550" s="140">
        <v>7.75</v>
      </c>
      <c r="CD550" s="140">
        <v>4.5199999999999996</v>
      </c>
      <c r="CE550" s="140">
        <v>0</v>
      </c>
      <c r="CF550" s="44">
        <v>387866.97</v>
      </c>
      <c r="CG550" s="60"/>
      <c r="CH550" s="28">
        <v>14658472.960000001</v>
      </c>
      <c r="CI550" s="60"/>
      <c r="CJ550" s="64">
        <v>14380295.560000001</v>
      </c>
      <c r="CK550" s="124"/>
      <c r="CN550" s="151"/>
    </row>
    <row r="551" spans="1:92" x14ac:dyDescent="0.25">
      <c r="A551" s="116" t="s">
        <v>1260</v>
      </c>
      <c r="B551" s="24" t="s">
        <v>1261</v>
      </c>
      <c r="C551" s="27" t="s">
        <v>1245</v>
      </c>
      <c r="D551" s="27" t="s">
        <v>120</v>
      </c>
      <c r="E551" s="139">
        <v>166.97</v>
      </c>
      <c r="F551" s="68"/>
      <c r="G551" s="139">
        <v>71.989999999999995</v>
      </c>
      <c r="H551" s="139">
        <v>93.47999999999999</v>
      </c>
      <c r="I551" s="139">
        <v>93.47999999999999</v>
      </c>
      <c r="J551" s="68">
        <v>545</v>
      </c>
      <c r="K551" s="139">
        <v>105.97999999999999</v>
      </c>
      <c r="L551" s="139">
        <v>104.47999999999999</v>
      </c>
      <c r="M551" s="139">
        <v>60.989999999999995</v>
      </c>
      <c r="N551" s="139">
        <v>0</v>
      </c>
      <c r="O551" s="60"/>
      <c r="P551" s="132">
        <v>28.714208013537203</v>
      </c>
      <c r="Q551" s="132">
        <v>43.275791986462792</v>
      </c>
      <c r="R551" s="132">
        <v>37.285791986462804</v>
      </c>
      <c r="S551" s="132">
        <v>56.194208013537185</v>
      </c>
      <c r="T551" s="132">
        <v>0</v>
      </c>
      <c r="U551" s="132">
        <v>0</v>
      </c>
      <c r="V551" s="126"/>
      <c r="W551" s="140">
        <v>4.07</v>
      </c>
      <c r="X551" s="140">
        <v>4.1100000000000003</v>
      </c>
      <c r="Y551" s="140">
        <v>0</v>
      </c>
      <c r="Z551" s="139">
        <v>514235.7</v>
      </c>
      <c r="AA551" s="60"/>
      <c r="AB551" s="140">
        <v>1.63</v>
      </c>
      <c r="AC551" s="28">
        <v>102847.14</v>
      </c>
      <c r="AE551" s="140">
        <v>0.52</v>
      </c>
      <c r="AF551" s="140">
        <v>0.3</v>
      </c>
      <c r="AG551" s="140">
        <v>0</v>
      </c>
      <c r="AH551" s="44">
        <v>51549.3</v>
      </c>
      <c r="AI551" s="60"/>
      <c r="AJ551" s="140">
        <v>0.23</v>
      </c>
      <c r="AK551" s="140">
        <v>0.13</v>
      </c>
      <c r="AL551" s="140">
        <v>0</v>
      </c>
      <c r="AM551" s="44">
        <v>22631.4</v>
      </c>
      <c r="AO551" s="28">
        <v>11.21</v>
      </c>
      <c r="AP551" s="117">
        <v>2.8</v>
      </c>
      <c r="AQ551" s="117">
        <v>1.18</v>
      </c>
      <c r="AR551" s="44">
        <v>17738.740000000002</v>
      </c>
      <c r="AS551" s="60"/>
      <c r="AT551" s="71">
        <v>0.23</v>
      </c>
      <c r="AU551" s="71">
        <v>0.24</v>
      </c>
      <c r="AV551" s="71">
        <v>0</v>
      </c>
      <c r="AW551" s="44">
        <v>31666.25</v>
      </c>
      <c r="AX551" s="60"/>
      <c r="AY551" s="140">
        <v>0.14000000000000001</v>
      </c>
      <c r="AZ551" s="140">
        <v>0.08</v>
      </c>
      <c r="BA551" s="140">
        <v>0</v>
      </c>
      <c r="BB551" s="28">
        <v>12918.62</v>
      </c>
      <c r="BC551" s="60"/>
      <c r="BD551" s="140">
        <v>0.47</v>
      </c>
      <c r="BE551" s="140">
        <v>0.27</v>
      </c>
      <c r="BF551" s="140">
        <v>0</v>
      </c>
      <c r="BG551" s="44">
        <v>19493.82</v>
      </c>
      <c r="BH551" s="60"/>
      <c r="BI551" s="139">
        <v>0.23</v>
      </c>
      <c r="BJ551" s="139">
        <v>0.13</v>
      </c>
      <c r="BK551" s="139">
        <v>0</v>
      </c>
      <c r="BL551" s="44">
        <v>25791.119999999999</v>
      </c>
      <c r="BM551" s="60"/>
      <c r="BN551" s="140">
        <v>0.35</v>
      </c>
      <c r="BO551" s="140">
        <v>0.2</v>
      </c>
      <c r="BP551" s="140">
        <v>0</v>
      </c>
      <c r="BQ551" s="139">
        <v>14488.65</v>
      </c>
      <c r="BR551" s="60"/>
      <c r="BS551" s="140">
        <v>0.23</v>
      </c>
      <c r="BT551" s="140">
        <v>0.13</v>
      </c>
      <c r="BU551" s="140">
        <v>0</v>
      </c>
      <c r="BV551" s="44">
        <v>39044.879999999997</v>
      </c>
      <c r="BW551" s="60"/>
      <c r="BX551" s="140">
        <v>0.23</v>
      </c>
      <c r="BY551" s="140">
        <v>0.13</v>
      </c>
      <c r="BZ551" s="140">
        <v>0</v>
      </c>
      <c r="CA551" s="44">
        <v>33688.080000000002</v>
      </c>
      <c r="CB551" s="60"/>
      <c r="CC551" s="140">
        <v>0.47</v>
      </c>
      <c r="CD551" s="140">
        <v>0.27</v>
      </c>
      <c r="CE551" s="140">
        <v>0</v>
      </c>
      <c r="CF551" s="44">
        <v>23392.14</v>
      </c>
      <c r="CG551" s="60"/>
      <c r="CH551" s="28">
        <v>909485.84000000008</v>
      </c>
      <c r="CI551" s="60"/>
      <c r="CJ551" s="64">
        <v>891747.10000000009</v>
      </c>
      <c r="CK551" s="124"/>
      <c r="CN551" s="151"/>
    </row>
    <row r="552" spans="1:92" x14ac:dyDescent="0.25">
      <c r="A552" s="116" t="s">
        <v>1262</v>
      </c>
      <c r="B552" s="24" t="s">
        <v>1263</v>
      </c>
      <c r="C552" s="27" t="s">
        <v>1245</v>
      </c>
      <c r="D552" s="27" t="s">
        <v>120</v>
      </c>
      <c r="E552" s="139">
        <v>778.3</v>
      </c>
      <c r="F552" s="68"/>
      <c r="G552" s="139">
        <v>330.32</v>
      </c>
      <c r="H552" s="139">
        <v>441.65</v>
      </c>
      <c r="I552" s="139">
        <v>441.65</v>
      </c>
      <c r="J552" s="68">
        <v>546</v>
      </c>
      <c r="K552" s="139">
        <v>509.30999999999995</v>
      </c>
      <c r="L552" s="139">
        <v>502.98</v>
      </c>
      <c r="M552" s="139">
        <v>268.99</v>
      </c>
      <c r="N552" s="139">
        <v>0</v>
      </c>
      <c r="O552" s="60"/>
      <c r="P552" s="132">
        <v>171.72600696918272</v>
      </c>
      <c r="Q552" s="132">
        <v>158.59399303081727</v>
      </c>
      <c r="R552" s="132">
        <v>229.60399303081721</v>
      </c>
      <c r="S552" s="132">
        <v>212.04600696918277</v>
      </c>
      <c r="T552" s="132">
        <v>0</v>
      </c>
      <c r="U552" s="132">
        <v>0</v>
      </c>
      <c r="V552" s="126"/>
      <c r="W552" s="140">
        <v>19.37</v>
      </c>
      <c r="X552" s="140">
        <v>19.96</v>
      </c>
      <c r="Y552" s="140">
        <v>0</v>
      </c>
      <c r="Z552" s="139">
        <v>2472480.4500000002</v>
      </c>
      <c r="AA552" s="60"/>
      <c r="AB552" s="140">
        <v>7.86</v>
      </c>
      <c r="AC552" s="28">
        <v>494496.09</v>
      </c>
      <c r="AE552" s="140">
        <v>2.54</v>
      </c>
      <c r="AF552" s="140">
        <v>1.34</v>
      </c>
      <c r="AG552" s="140">
        <v>0</v>
      </c>
      <c r="AH552" s="44">
        <v>243916.2</v>
      </c>
      <c r="AI552" s="60"/>
      <c r="AJ552" s="140">
        <v>1.1299999999999999</v>
      </c>
      <c r="AK552" s="140">
        <v>0.59</v>
      </c>
      <c r="AL552" s="140">
        <v>0</v>
      </c>
      <c r="AM552" s="44">
        <v>108127.8</v>
      </c>
      <c r="AO552" s="28">
        <v>53.810000000000009</v>
      </c>
      <c r="AP552" s="117">
        <v>18.020000000000003</v>
      </c>
      <c r="AQ552" s="117">
        <v>5.51</v>
      </c>
      <c r="AR552" s="44">
        <v>90683.25</v>
      </c>
      <c r="AS552" s="60"/>
      <c r="AT552" s="71">
        <v>1.1299999999999999</v>
      </c>
      <c r="AU552" s="71">
        <v>1.07</v>
      </c>
      <c r="AV552" s="71">
        <v>0</v>
      </c>
      <c r="AW552" s="44">
        <v>148225</v>
      </c>
      <c r="AX552" s="60"/>
      <c r="AY552" s="140">
        <v>0.67</v>
      </c>
      <c r="AZ552" s="140">
        <v>0.35</v>
      </c>
      <c r="BA552" s="140">
        <v>0</v>
      </c>
      <c r="BB552" s="28">
        <v>59895.42</v>
      </c>
      <c r="BC552" s="60"/>
      <c r="BD552" s="140">
        <v>2.2599999999999998</v>
      </c>
      <c r="BE552" s="140">
        <v>1.19</v>
      </c>
      <c r="BF552" s="140">
        <v>0</v>
      </c>
      <c r="BG552" s="44">
        <v>90883.35</v>
      </c>
      <c r="BH552" s="60"/>
      <c r="BI552" s="139">
        <v>1.1299999999999999</v>
      </c>
      <c r="BJ552" s="139">
        <v>0.59</v>
      </c>
      <c r="BK552" s="139">
        <v>0</v>
      </c>
      <c r="BL552" s="44">
        <v>123224.24</v>
      </c>
      <c r="BM552" s="60"/>
      <c r="BN552" s="140">
        <v>1.69</v>
      </c>
      <c r="BO552" s="140">
        <v>0.89</v>
      </c>
      <c r="BP552" s="140">
        <v>0</v>
      </c>
      <c r="BQ552" s="139">
        <v>67964.94</v>
      </c>
      <c r="BR552" s="60"/>
      <c r="BS552" s="140">
        <v>1.1299999999999999</v>
      </c>
      <c r="BT552" s="140">
        <v>0.59</v>
      </c>
      <c r="BU552" s="140">
        <v>0</v>
      </c>
      <c r="BV552" s="44">
        <v>186547.76</v>
      </c>
      <c r="BW552" s="60"/>
      <c r="BX552" s="140">
        <v>1.1299999999999999</v>
      </c>
      <c r="BY552" s="140">
        <v>0.59</v>
      </c>
      <c r="BZ552" s="140">
        <v>0</v>
      </c>
      <c r="CA552" s="44">
        <v>160954.16</v>
      </c>
      <c r="CB552" s="60"/>
      <c r="CC552" s="140">
        <v>2.2599999999999998</v>
      </c>
      <c r="CD552" s="140">
        <v>1.19</v>
      </c>
      <c r="CE552" s="140">
        <v>0</v>
      </c>
      <c r="CF552" s="44">
        <v>109057.95</v>
      </c>
      <c r="CG552" s="60"/>
      <c r="CH552" s="28">
        <v>4356456.6100000003</v>
      </c>
      <c r="CI552" s="60"/>
      <c r="CJ552" s="64">
        <v>4265773.3600000003</v>
      </c>
      <c r="CK552" s="124"/>
      <c r="CN552" s="151"/>
    </row>
    <row r="553" spans="1:92" x14ac:dyDescent="0.25">
      <c r="A553" s="116" t="s">
        <v>1264</v>
      </c>
      <c r="B553" s="24" t="s">
        <v>1265</v>
      </c>
      <c r="C553" s="27" t="s">
        <v>1245</v>
      </c>
      <c r="D553" s="27" t="s">
        <v>120</v>
      </c>
      <c r="E553" s="139">
        <v>1754.32</v>
      </c>
      <c r="F553" s="68"/>
      <c r="G553" s="139">
        <v>751.16</v>
      </c>
      <c r="H553" s="139">
        <v>985.83</v>
      </c>
      <c r="I553" s="139">
        <v>985.83</v>
      </c>
      <c r="J553" s="68">
        <v>547</v>
      </c>
      <c r="K553" s="139">
        <v>1164.49</v>
      </c>
      <c r="L553" s="139">
        <v>1147.1599999999999</v>
      </c>
      <c r="M553" s="139">
        <v>589.83000000000004</v>
      </c>
      <c r="N553" s="139">
        <v>0</v>
      </c>
      <c r="O553" s="60"/>
      <c r="P553" s="132">
        <v>185.52072262937608</v>
      </c>
      <c r="Q553" s="132">
        <v>565.63927737062386</v>
      </c>
      <c r="R553" s="132">
        <v>243.47927737062389</v>
      </c>
      <c r="S553" s="132">
        <v>742.35072262937615</v>
      </c>
      <c r="T553" s="132">
        <v>0</v>
      </c>
      <c r="U553" s="132">
        <v>0</v>
      </c>
      <c r="V553" s="126"/>
      <c r="W553" s="140">
        <v>40.65</v>
      </c>
      <c r="X553" s="140">
        <v>41.86</v>
      </c>
      <c r="Y553" s="140">
        <v>0</v>
      </c>
      <c r="Z553" s="139">
        <v>5186991.1500000004</v>
      </c>
      <c r="AA553" s="60"/>
      <c r="AB553" s="140">
        <v>16.5</v>
      </c>
      <c r="AC553" s="28">
        <v>1037398.23</v>
      </c>
      <c r="AE553" s="140">
        <v>5.82</v>
      </c>
      <c r="AF553" s="140">
        <v>2.94</v>
      </c>
      <c r="AG553" s="140">
        <v>0</v>
      </c>
      <c r="AH553" s="44">
        <v>550697.4</v>
      </c>
      <c r="AI553" s="60"/>
      <c r="AJ553" s="140">
        <v>2.58</v>
      </c>
      <c r="AK553" s="140">
        <v>1.31</v>
      </c>
      <c r="AL553" s="140">
        <v>0</v>
      </c>
      <c r="AM553" s="44">
        <v>244544.85</v>
      </c>
      <c r="AO553" s="28">
        <v>113.98999999999998</v>
      </c>
      <c r="AP553" s="117">
        <v>28.339999999999996</v>
      </c>
      <c r="AQ553" s="117">
        <v>12.44</v>
      </c>
      <c r="AR553" s="44">
        <v>180432.21</v>
      </c>
      <c r="AS553" s="60"/>
      <c r="AT553" s="71">
        <v>2.58</v>
      </c>
      <c r="AU553" s="71">
        <v>2.35</v>
      </c>
      <c r="AV553" s="71">
        <v>0</v>
      </c>
      <c r="AW553" s="44">
        <v>332158.75</v>
      </c>
      <c r="AX553" s="60"/>
      <c r="AY553" s="140">
        <v>1.55</v>
      </c>
      <c r="AZ553" s="140">
        <v>0.78</v>
      </c>
      <c r="BA553" s="140">
        <v>0</v>
      </c>
      <c r="BB553" s="28">
        <v>136819.93</v>
      </c>
      <c r="BC553" s="60"/>
      <c r="BD553" s="140">
        <v>5.17</v>
      </c>
      <c r="BE553" s="140">
        <v>2.62</v>
      </c>
      <c r="BF553" s="140">
        <v>0</v>
      </c>
      <c r="BG553" s="44">
        <v>205211.97</v>
      </c>
      <c r="BH553" s="60"/>
      <c r="BI553" s="139">
        <v>2.58</v>
      </c>
      <c r="BJ553" s="139">
        <v>1.31</v>
      </c>
      <c r="BK553" s="139">
        <v>0</v>
      </c>
      <c r="BL553" s="44">
        <v>278687.38</v>
      </c>
      <c r="BM553" s="60"/>
      <c r="BN553" s="140">
        <v>3.88</v>
      </c>
      <c r="BO553" s="140">
        <v>1.96</v>
      </c>
      <c r="BP553" s="140">
        <v>0</v>
      </c>
      <c r="BQ553" s="139">
        <v>153843.12</v>
      </c>
      <c r="BR553" s="60"/>
      <c r="BS553" s="140">
        <v>2.58</v>
      </c>
      <c r="BT553" s="140">
        <v>1.31</v>
      </c>
      <c r="BU553" s="140">
        <v>0</v>
      </c>
      <c r="BV553" s="44">
        <v>421901.62</v>
      </c>
      <c r="BW553" s="60"/>
      <c r="BX553" s="140">
        <v>2.58</v>
      </c>
      <c r="BY553" s="140">
        <v>1.31</v>
      </c>
      <c r="BZ553" s="140">
        <v>0</v>
      </c>
      <c r="CA553" s="44">
        <v>364018.42</v>
      </c>
      <c r="CB553" s="60"/>
      <c r="CC553" s="140">
        <v>5.17</v>
      </c>
      <c r="CD553" s="140">
        <v>2.62</v>
      </c>
      <c r="CE553" s="140">
        <v>0</v>
      </c>
      <c r="CF553" s="44">
        <v>246249.69</v>
      </c>
      <c r="CG553" s="60"/>
      <c r="CH553" s="28">
        <v>9338954.7200000007</v>
      </c>
      <c r="CI553" s="60"/>
      <c r="CJ553" s="64">
        <v>9158522.5099999998</v>
      </c>
      <c r="CK553" s="124"/>
      <c r="CN553" s="151"/>
    </row>
    <row r="554" spans="1:92" x14ac:dyDescent="0.25">
      <c r="A554" s="116" t="s">
        <v>1266</v>
      </c>
      <c r="B554" s="24" t="s">
        <v>1267</v>
      </c>
      <c r="C554" s="27" t="s">
        <v>1245</v>
      </c>
      <c r="D554" s="27" t="s">
        <v>120</v>
      </c>
      <c r="E554" s="139">
        <v>2579.96</v>
      </c>
      <c r="F554" s="68"/>
      <c r="G554" s="139">
        <v>1027.6500000000001</v>
      </c>
      <c r="H554" s="139">
        <v>1528.6499999999999</v>
      </c>
      <c r="I554" s="139">
        <v>1528.6499999999999</v>
      </c>
      <c r="J554" s="68">
        <v>548</v>
      </c>
      <c r="K554" s="139">
        <v>1616.8000000000002</v>
      </c>
      <c r="L554" s="139">
        <v>1593.14</v>
      </c>
      <c r="M554" s="139">
        <v>963.15999999999985</v>
      </c>
      <c r="N554" s="139">
        <v>0</v>
      </c>
      <c r="O554" s="60"/>
      <c r="P554" s="132">
        <v>272.82593944372724</v>
      </c>
      <c r="Q554" s="132">
        <v>754.8240605562728</v>
      </c>
      <c r="R554" s="132">
        <v>405.83406055627268</v>
      </c>
      <c r="S554" s="132">
        <v>1122.8159394437271</v>
      </c>
      <c r="T554" s="132">
        <v>0</v>
      </c>
      <c r="U554" s="132">
        <v>0</v>
      </c>
      <c r="V554" s="126"/>
      <c r="W554" s="140">
        <v>55.92</v>
      </c>
      <c r="X554" s="140">
        <v>65.2</v>
      </c>
      <c r="Y554" s="140">
        <v>0</v>
      </c>
      <c r="Z554" s="139">
        <v>7614208.7999999998</v>
      </c>
      <c r="AA554" s="60"/>
      <c r="AB554" s="140">
        <v>24.22</v>
      </c>
      <c r="AC554" s="28">
        <v>1522841.76</v>
      </c>
      <c r="AE554" s="140">
        <v>8.08</v>
      </c>
      <c r="AF554" s="140">
        <v>4.8099999999999996</v>
      </c>
      <c r="AG554" s="140">
        <v>0</v>
      </c>
      <c r="AH554" s="44">
        <v>810329.85</v>
      </c>
      <c r="AI554" s="60"/>
      <c r="AJ554" s="140">
        <v>3.59</v>
      </c>
      <c r="AK554" s="140">
        <v>2.14</v>
      </c>
      <c r="AL554" s="140">
        <v>0</v>
      </c>
      <c r="AM554" s="44">
        <v>360216.45</v>
      </c>
      <c r="AO554" s="28">
        <v>167.39000000000001</v>
      </c>
      <c r="AP554" s="117">
        <v>43.84</v>
      </c>
      <c r="AQ554" s="117">
        <v>18.29</v>
      </c>
      <c r="AR554" s="44">
        <v>267692.78999999998</v>
      </c>
      <c r="AS554" s="60"/>
      <c r="AT554" s="71">
        <v>3.59</v>
      </c>
      <c r="AU554" s="71">
        <v>3.85</v>
      </c>
      <c r="AV554" s="71">
        <v>0</v>
      </c>
      <c r="AW554" s="44">
        <v>501270</v>
      </c>
      <c r="AX554" s="60"/>
      <c r="AY554" s="140">
        <v>2.15</v>
      </c>
      <c r="AZ554" s="140">
        <v>1.28</v>
      </c>
      <c r="BA554" s="140">
        <v>0</v>
      </c>
      <c r="BB554" s="28">
        <v>201413.03</v>
      </c>
      <c r="BC554" s="60"/>
      <c r="BD554" s="140">
        <v>7.18</v>
      </c>
      <c r="BE554" s="140">
        <v>4.28</v>
      </c>
      <c r="BF554" s="140">
        <v>0</v>
      </c>
      <c r="BG554" s="44">
        <v>301890.78000000003</v>
      </c>
      <c r="BH554" s="60"/>
      <c r="BI554" s="139">
        <v>3.59</v>
      </c>
      <c r="BJ554" s="139">
        <v>2.14</v>
      </c>
      <c r="BK554" s="139">
        <v>0</v>
      </c>
      <c r="BL554" s="44">
        <v>410508.66</v>
      </c>
      <c r="BM554" s="60"/>
      <c r="BN554" s="140">
        <v>5.38</v>
      </c>
      <c r="BO554" s="140">
        <v>3.21</v>
      </c>
      <c r="BP554" s="140">
        <v>0</v>
      </c>
      <c r="BQ554" s="139">
        <v>226286.37</v>
      </c>
      <c r="BR554" s="60"/>
      <c r="BS554" s="140">
        <v>3.59</v>
      </c>
      <c r="BT554" s="140">
        <v>2.14</v>
      </c>
      <c r="BU554" s="140">
        <v>0</v>
      </c>
      <c r="BV554" s="44">
        <v>621464.34</v>
      </c>
      <c r="BW554" s="60"/>
      <c r="BX554" s="140">
        <v>3.59</v>
      </c>
      <c r="BY554" s="140">
        <v>2.14</v>
      </c>
      <c r="BZ554" s="140">
        <v>0</v>
      </c>
      <c r="CA554" s="44">
        <v>536201.93999999994</v>
      </c>
      <c r="CB554" s="60"/>
      <c r="CC554" s="140">
        <v>7.18</v>
      </c>
      <c r="CD554" s="140">
        <v>4.28</v>
      </c>
      <c r="CE554" s="140">
        <v>0</v>
      </c>
      <c r="CF554" s="44">
        <v>362262.06</v>
      </c>
      <c r="CG554" s="60"/>
      <c r="CH554" s="28">
        <v>13736586.83</v>
      </c>
      <c r="CI554" s="60"/>
      <c r="CJ554" s="64">
        <v>13468894.040000001</v>
      </c>
      <c r="CK554" s="124"/>
      <c r="CN554" s="151"/>
    </row>
    <row r="555" spans="1:92" x14ac:dyDescent="0.25">
      <c r="A555" s="116" t="s">
        <v>1268</v>
      </c>
      <c r="B555" s="24" t="s">
        <v>1269</v>
      </c>
      <c r="C555" s="27" t="s">
        <v>1245</v>
      </c>
      <c r="D555" s="27" t="s">
        <v>120</v>
      </c>
      <c r="E555" s="139">
        <v>3736.73</v>
      </c>
      <c r="F555" s="68"/>
      <c r="G555" s="139">
        <v>1499.49</v>
      </c>
      <c r="H555" s="139">
        <v>2189.16</v>
      </c>
      <c r="I555" s="139">
        <v>2189.16</v>
      </c>
      <c r="J555" s="68">
        <v>549</v>
      </c>
      <c r="K555" s="139">
        <v>2407.8999999999996</v>
      </c>
      <c r="L555" s="139">
        <v>2359.8199999999997</v>
      </c>
      <c r="M555" s="139">
        <v>1328.83</v>
      </c>
      <c r="N555" s="139">
        <v>0</v>
      </c>
      <c r="O555" s="60"/>
      <c r="P555" s="132">
        <v>397.02652824203983</v>
      </c>
      <c r="Q555" s="132">
        <v>1102.4634717579602</v>
      </c>
      <c r="R555" s="132">
        <v>579.63347175796025</v>
      </c>
      <c r="S555" s="132">
        <v>1609.5265282420396</v>
      </c>
      <c r="T555" s="132">
        <v>0</v>
      </c>
      <c r="U555" s="132">
        <v>0</v>
      </c>
      <c r="V555" s="126"/>
      <c r="W555" s="140">
        <v>81.59</v>
      </c>
      <c r="X555" s="140">
        <v>93.36</v>
      </c>
      <c r="Y555" s="140">
        <v>0</v>
      </c>
      <c r="Z555" s="139">
        <v>10998231.75</v>
      </c>
      <c r="AA555" s="60"/>
      <c r="AB555" s="140">
        <v>34.99</v>
      </c>
      <c r="AC555" s="28">
        <v>2199646.35</v>
      </c>
      <c r="AE555" s="140">
        <v>12.03</v>
      </c>
      <c r="AF555" s="140">
        <v>6.64</v>
      </c>
      <c r="AG555" s="140">
        <v>0</v>
      </c>
      <c r="AH555" s="44">
        <v>1173689.55</v>
      </c>
      <c r="AI555" s="60"/>
      <c r="AJ555" s="140">
        <v>5.35</v>
      </c>
      <c r="AK555" s="140">
        <v>2.95</v>
      </c>
      <c r="AL555" s="140">
        <v>0</v>
      </c>
      <c r="AM555" s="44">
        <v>521779.5</v>
      </c>
      <c r="AO555" s="28">
        <v>241.89</v>
      </c>
      <c r="AP555" s="117">
        <v>71.009999999999991</v>
      </c>
      <c r="AQ555" s="117">
        <v>26.5</v>
      </c>
      <c r="AR555" s="44">
        <v>396249.28</v>
      </c>
      <c r="AS555" s="60"/>
      <c r="AT555" s="71">
        <v>5.35</v>
      </c>
      <c r="AU555" s="71">
        <v>5.31</v>
      </c>
      <c r="AV555" s="71">
        <v>0</v>
      </c>
      <c r="AW555" s="44">
        <v>718217.5</v>
      </c>
      <c r="AX555" s="60"/>
      <c r="AY555" s="140">
        <v>3.21</v>
      </c>
      <c r="AZ555" s="140">
        <v>1.77</v>
      </c>
      <c r="BA555" s="140">
        <v>0</v>
      </c>
      <c r="BB555" s="28">
        <v>292430.58</v>
      </c>
      <c r="BC555" s="60"/>
      <c r="BD555" s="140">
        <v>10.7</v>
      </c>
      <c r="BE555" s="140">
        <v>5.9</v>
      </c>
      <c r="BF555" s="140">
        <v>0</v>
      </c>
      <c r="BG555" s="44">
        <v>437293.8</v>
      </c>
      <c r="BH555" s="60"/>
      <c r="BI555" s="139">
        <v>5.35</v>
      </c>
      <c r="BJ555" s="139">
        <v>2.95</v>
      </c>
      <c r="BK555" s="139">
        <v>0</v>
      </c>
      <c r="BL555" s="44">
        <v>594628.6</v>
      </c>
      <c r="BM555" s="60"/>
      <c r="BN555" s="140">
        <v>8.02</v>
      </c>
      <c r="BO555" s="140">
        <v>4.42</v>
      </c>
      <c r="BP555" s="140">
        <v>0</v>
      </c>
      <c r="BQ555" s="139">
        <v>327706.92</v>
      </c>
      <c r="BR555" s="60"/>
      <c r="BS555" s="140">
        <v>5.35</v>
      </c>
      <c r="BT555" s="140">
        <v>2.95</v>
      </c>
      <c r="BU555" s="140">
        <v>0</v>
      </c>
      <c r="BV555" s="44">
        <v>900201.4</v>
      </c>
      <c r="BW555" s="60"/>
      <c r="BX555" s="140">
        <v>5.35</v>
      </c>
      <c r="BY555" s="140">
        <v>2.95</v>
      </c>
      <c r="BZ555" s="140">
        <v>0</v>
      </c>
      <c r="CA555" s="44">
        <v>776697.4</v>
      </c>
      <c r="CB555" s="60"/>
      <c r="CC555" s="140">
        <v>10.7</v>
      </c>
      <c r="CD555" s="140">
        <v>5.9</v>
      </c>
      <c r="CE555" s="140">
        <v>0</v>
      </c>
      <c r="CF555" s="44">
        <v>524742.6</v>
      </c>
      <c r="CG555" s="60"/>
      <c r="CH555" s="28">
        <v>19861515.23</v>
      </c>
      <c r="CI555" s="60"/>
      <c r="CJ555" s="64">
        <v>19465265.949999999</v>
      </c>
      <c r="CK555" s="124"/>
      <c r="CN555" s="151"/>
    </row>
    <row r="556" spans="1:92" x14ac:dyDescent="0.25">
      <c r="A556" s="116" t="s">
        <v>1270</v>
      </c>
      <c r="B556" s="24" t="s">
        <v>1271</v>
      </c>
      <c r="C556" s="27" t="s">
        <v>1245</v>
      </c>
      <c r="D556" s="27" t="s">
        <v>120</v>
      </c>
      <c r="E556" s="139">
        <v>5879.22</v>
      </c>
      <c r="F556" s="68"/>
      <c r="G556" s="139">
        <v>2370.9899999999998</v>
      </c>
      <c r="H556" s="139">
        <v>3462.48</v>
      </c>
      <c r="I556" s="139">
        <v>3462.48</v>
      </c>
      <c r="J556" s="68">
        <v>550</v>
      </c>
      <c r="K556" s="139">
        <v>3741.2299999999996</v>
      </c>
      <c r="L556" s="139">
        <v>3695.4799999999996</v>
      </c>
      <c r="M556" s="139">
        <v>2137.9899999999998</v>
      </c>
      <c r="N556" s="139">
        <v>0</v>
      </c>
      <c r="O556" s="60"/>
      <c r="P556" s="132">
        <v>721.03503746483659</v>
      </c>
      <c r="Q556" s="132">
        <v>1649.9549625351633</v>
      </c>
      <c r="R556" s="132">
        <v>1052.9649625351637</v>
      </c>
      <c r="S556" s="132">
        <v>2409.5150374648365</v>
      </c>
      <c r="T556" s="132">
        <v>0</v>
      </c>
      <c r="U556" s="132">
        <v>0</v>
      </c>
      <c r="V556" s="126"/>
      <c r="W556" s="140">
        <v>130.56</v>
      </c>
      <c r="X556" s="140">
        <v>149.02000000000001</v>
      </c>
      <c r="Y556" s="140">
        <v>0</v>
      </c>
      <c r="Z556" s="139">
        <v>17575796.699999999</v>
      </c>
      <c r="AA556" s="60"/>
      <c r="AB556" s="140">
        <v>55.91</v>
      </c>
      <c r="AC556" s="28">
        <v>3515159.34</v>
      </c>
      <c r="AE556" s="140">
        <v>18.7</v>
      </c>
      <c r="AF556" s="140">
        <v>10.68</v>
      </c>
      <c r="AG556" s="140">
        <v>0</v>
      </c>
      <c r="AH556" s="44">
        <v>1846973.7</v>
      </c>
      <c r="AI556" s="60"/>
      <c r="AJ556" s="140">
        <v>8.31</v>
      </c>
      <c r="AK556" s="140">
        <v>4.75</v>
      </c>
      <c r="AL556" s="140">
        <v>0</v>
      </c>
      <c r="AM556" s="44">
        <v>821016.9</v>
      </c>
      <c r="AO556" s="28">
        <v>385.76000000000005</v>
      </c>
      <c r="AP556" s="117">
        <v>125.22</v>
      </c>
      <c r="AQ556" s="117">
        <v>41.69</v>
      </c>
      <c r="AR556" s="44">
        <v>646317.23</v>
      </c>
      <c r="AS556" s="60"/>
      <c r="AT556" s="71">
        <v>8.31</v>
      </c>
      <c r="AU556" s="71">
        <v>8.5500000000000007</v>
      </c>
      <c r="AV556" s="71">
        <v>0</v>
      </c>
      <c r="AW556" s="44">
        <v>1135942.5</v>
      </c>
      <c r="AX556" s="60"/>
      <c r="AY556" s="140">
        <v>4.9800000000000004</v>
      </c>
      <c r="AZ556" s="140">
        <v>2.85</v>
      </c>
      <c r="BA556" s="140">
        <v>0</v>
      </c>
      <c r="BB556" s="28">
        <v>459785.43</v>
      </c>
      <c r="BC556" s="60"/>
      <c r="BD556" s="140">
        <v>16.62</v>
      </c>
      <c r="BE556" s="140">
        <v>9.5</v>
      </c>
      <c r="BF556" s="140">
        <v>0</v>
      </c>
      <c r="BG556" s="44">
        <v>688079.16</v>
      </c>
      <c r="BH556" s="60"/>
      <c r="BI556" s="139">
        <v>8.31</v>
      </c>
      <c r="BJ556" s="139">
        <v>4.75</v>
      </c>
      <c r="BK556" s="139">
        <v>0</v>
      </c>
      <c r="BL556" s="44">
        <v>935644.52</v>
      </c>
      <c r="BM556" s="60"/>
      <c r="BN556" s="140">
        <v>12.47</v>
      </c>
      <c r="BO556" s="140">
        <v>7.12</v>
      </c>
      <c r="BP556" s="140">
        <v>0</v>
      </c>
      <c r="BQ556" s="139">
        <v>516059.37</v>
      </c>
      <c r="BR556" s="60"/>
      <c r="BS556" s="140">
        <v>8.31</v>
      </c>
      <c r="BT556" s="140">
        <v>4.75</v>
      </c>
      <c r="BU556" s="140">
        <v>0</v>
      </c>
      <c r="BV556" s="44">
        <v>1416461.48</v>
      </c>
      <c r="BW556" s="60"/>
      <c r="BX556" s="140">
        <v>8.31</v>
      </c>
      <c r="BY556" s="140">
        <v>4.75</v>
      </c>
      <c r="BZ556" s="140">
        <v>0</v>
      </c>
      <c r="CA556" s="44">
        <v>1222128.68</v>
      </c>
      <c r="CB556" s="60"/>
      <c r="CC556" s="140">
        <v>16.62</v>
      </c>
      <c r="CD556" s="140">
        <v>9.5</v>
      </c>
      <c r="CE556" s="140">
        <v>0</v>
      </c>
      <c r="CF556" s="44">
        <v>825679.32</v>
      </c>
      <c r="CG556" s="60"/>
      <c r="CH556" s="28">
        <v>31605044.329999998</v>
      </c>
      <c r="CI556" s="60"/>
      <c r="CJ556" s="64">
        <v>30958727.099999998</v>
      </c>
      <c r="CK556" s="124"/>
      <c r="CN556" s="151"/>
    </row>
    <row r="557" spans="1:92" x14ac:dyDescent="0.25">
      <c r="A557" s="116" t="s">
        <v>1272</v>
      </c>
      <c r="B557" s="24" t="s">
        <v>1273</v>
      </c>
      <c r="C557" s="27" t="s">
        <v>1245</v>
      </c>
      <c r="D557" s="27" t="s">
        <v>120</v>
      </c>
      <c r="E557" s="139">
        <v>2020.21</v>
      </c>
      <c r="F557" s="68"/>
      <c r="G557" s="139">
        <v>793.4799999999999</v>
      </c>
      <c r="H557" s="139">
        <v>1207.48</v>
      </c>
      <c r="I557" s="139">
        <v>1207.48</v>
      </c>
      <c r="J557" s="68">
        <v>551</v>
      </c>
      <c r="K557" s="139">
        <v>1295.8899999999999</v>
      </c>
      <c r="L557" s="139">
        <v>1276.6399999999999</v>
      </c>
      <c r="M557" s="139">
        <v>724.31999999999994</v>
      </c>
      <c r="N557" s="139">
        <v>0</v>
      </c>
      <c r="O557" s="60"/>
      <c r="P557" s="132">
        <v>355.70504158004155</v>
      </c>
      <c r="Q557" s="132">
        <v>437.77495841995835</v>
      </c>
      <c r="R557" s="132">
        <v>541.29495841995845</v>
      </c>
      <c r="S557" s="132">
        <v>666.18504158004157</v>
      </c>
      <c r="T557" s="132">
        <v>0</v>
      </c>
      <c r="U557" s="132">
        <v>0</v>
      </c>
      <c r="V557" s="126"/>
      <c r="W557" s="140">
        <v>45.6</v>
      </c>
      <c r="X557" s="140">
        <v>53.71</v>
      </c>
      <c r="Y557" s="140">
        <v>0</v>
      </c>
      <c r="Z557" s="139">
        <v>6243123.1500000004</v>
      </c>
      <c r="AA557" s="60"/>
      <c r="AB557" s="140">
        <v>19.86</v>
      </c>
      <c r="AC557" s="28">
        <v>1248624.6299999999</v>
      </c>
      <c r="AE557" s="140">
        <v>6.47</v>
      </c>
      <c r="AF557" s="140">
        <v>3.62</v>
      </c>
      <c r="AG557" s="140">
        <v>0</v>
      </c>
      <c r="AH557" s="44">
        <v>634307.85</v>
      </c>
      <c r="AI557" s="60"/>
      <c r="AJ557" s="140">
        <v>2.87</v>
      </c>
      <c r="AK557" s="140">
        <v>1.6</v>
      </c>
      <c r="AL557" s="140">
        <v>0</v>
      </c>
      <c r="AM557" s="44">
        <v>281006.55</v>
      </c>
      <c r="AO557" s="28">
        <v>136.41</v>
      </c>
      <c r="AP557" s="117">
        <v>49.449999999999996</v>
      </c>
      <c r="AQ557" s="117">
        <v>14.32</v>
      </c>
      <c r="AR557" s="44">
        <v>234673.53</v>
      </c>
      <c r="AS557" s="60"/>
      <c r="AT557" s="71">
        <v>2.87</v>
      </c>
      <c r="AU557" s="71">
        <v>2.89</v>
      </c>
      <c r="AV557" s="71">
        <v>0</v>
      </c>
      <c r="AW557" s="44">
        <v>388080</v>
      </c>
      <c r="AX557" s="60"/>
      <c r="AY557" s="140">
        <v>1.72</v>
      </c>
      <c r="AZ557" s="140">
        <v>0.96</v>
      </c>
      <c r="BA557" s="140">
        <v>0</v>
      </c>
      <c r="BB557" s="28">
        <v>157372.28</v>
      </c>
      <c r="BC557" s="60"/>
      <c r="BD557" s="140">
        <v>5.75</v>
      </c>
      <c r="BE557" s="140">
        <v>3.21</v>
      </c>
      <c r="BF557" s="140">
        <v>0</v>
      </c>
      <c r="BG557" s="44">
        <v>236033.28</v>
      </c>
      <c r="BH557" s="60"/>
      <c r="BI557" s="139">
        <v>2.87</v>
      </c>
      <c r="BJ557" s="139">
        <v>1.6</v>
      </c>
      <c r="BK557" s="139">
        <v>0</v>
      </c>
      <c r="BL557" s="44">
        <v>320239.74</v>
      </c>
      <c r="BM557" s="60"/>
      <c r="BN557" s="140">
        <v>4.3099999999999996</v>
      </c>
      <c r="BO557" s="140">
        <v>2.41</v>
      </c>
      <c r="BP557" s="140">
        <v>0</v>
      </c>
      <c r="BQ557" s="139">
        <v>177024.96</v>
      </c>
      <c r="BR557" s="60"/>
      <c r="BS557" s="140">
        <v>2.87</v>
      </c>
      <c r="BT557" s="140">
        <v>1.6</v>
      </c>
      <c r="BU557" s="140">
        <v>0</v>
      </c>
      <c r="BV557" s="44">
        <v>484807.26</v>
      </c>
      <c r="BW557" s="60"/>
      <c r="BX557" s="140">
        <v>2.87</v>
      </c>
      <c r="BY557" s="140">
        <v>1.6</v>
      </c>
      <c r="BZ557" s="140">
        <v>0</v>
      </c>
      <c r="CA557" s="44">
        <v>418293.66</v>
      </c>
      <c r="CB557" s="60"/>
      <c r="CC557" s="140">
        <v>5.75</v>
      </c>
      <c r="CD557" s="140">
        <v>3.21</v>
      </c>
      <c r="CE557" s="140">
        <v>0</v>
      </c>
      <c r="CF557" s="44">
        <v>283234.56</v>
      </c>
      <c r="CG557" s="60"/>
      <c r="CH557" s="28">
        <v>11106821.449999999</v>
      </c>
      <c r="CI557" s="60"/>
      <c r="CJ557" s="64">
        <v>10872147.92</v>
      </c>
      <c r="CK557" s="124"/>
      <c r="CN557" s="151"/>
    </row>
    <row r="558" spans="1:92" x14ac:dyDescent="0.25">
      <c r="A558" s="116" t="s">
        <v>1274</v>
      </c>
      <c r="B558" s="24" t="s">
        <v>1275</v>
      </c>
      <c r="C558" s="27" t="s">
        <v>1245</v>
      </c>
      <c r="D558" s="27" t="s">
        <v>12</v>
      </c>
      <c r="E558" s="139">
        <v>16033.04</v>
      </c>
      <c r="F558" s="68"/>
      <c r="G558" s="139">
        <v>4932.1499999999996</v>
      </c>
      <c r="H558" s="139">
        <v>6361.65</v>
      </c>
      <c r="I558" s="139">
        <v>11015.31</v>
      </c>
      <c r="J558" s="68">
        <v>552</v>
      </c>
      <c r="K558" s="139">
        <v>7633.2199999999993</v>
      </c>
      <c r="L558" s="139">
        <v>7547.6399999999994</v>
      </c>
      <c r="M558" s="139">
        <v>3746.16</v>
      </c>
      <c r="N558" s="139">
        <v>4653.66</v>
      </c>
      <c r="O558" s="60"/>
      <c r="P558" s="132">
        <v>4018.7187865653841</v>
      </c>
      <c r="Q558" s="132">
        <v>913.43121343461553</v>
      </c>
      <c r="R558" s="132">
        <v>5183.4762463740308</v>
      </c>
      <c r="S558" s="132">
        <v>1178.1737536259689</v>
      </c>
      <c r="T558" s="132">
        <v>3791.8049670605856</v>
      </c>
      <c r="U558" s="132">
        <v>861.85503293941429</v>
      </c>
      <c r="V558" s="126"/>
      <c r="W558" s="140">
        <v>313.58</v>
      </c>
      <c r="X558" s="140">
        <v>306.3</v>
      </c>
      <c r="Y558" s="140">
        <v>224.06</v>
      </c>
      <c r="Z558" s="139">
        <v>55138270.159999996</v>
      </c>
      <c r="AA558" s="60"/>
      <c r="AB558" s="140">
        <v>198.65</v>
      </c>
      <c r="AC558" s="28">
        <v>13183050.24</v>
      </c>
      <c r="AE558" s="140">
        <v>38.159999999999997</v>
      </c>
      <c r="AF558" s="140">
        <v>18.73</v>
      </c>
      <c r="AG558" s="140">
        <v>23.26</v>
      </c>
      <c r="AH558" s="44">
        <v>5254971.01</v>
      </c>
      <c r="AI558" s="60"/>
      <c r="AJ558" s="140">
        <v>16.96</v>
      </c>
      <c r="AK558" s="140">
        <v>8.32</v>
      </c>
      <c r="AL558" s="140">
        <v>7.75</v>
      </c>
      <c r="AM558" s="44">
        <v>2148513.7000000002</v>
      </c>
      <c r="AO558" s="28">
        <v>1177.1300000000003</v>
      </c>
      <c r="AP558" s="117">
        <v>587.47</v>
      </c>
      <c r="AQ558" s="117">
        <v>113.7</v>
      </c>
      <c r="AR558" s="44">
        <v>2217155.9</v>
      </c>
      <c r="AS558" s="60"/>
      <c r="AT558" s="71">
        <v>16.96</v>
      </c>
      <c r="AU558" s="71">
        <v>14.98</v>
      </c>
      <c r="AV558" s="71">
        <v>18.61</v>
      </c>
      <c r="AW558" s="44">
        <v>3611260.65</v>
      </c>
      <c r="AX558" s="60"/>
      <c r="AY558" s="140">
        <v>10.17</v>
      </c>
      <c r="AZ558" s="140">
        <v>4.99</v>
      </c>
      <c r="BA558" s="140">
        <v>6.2</v>
      </c>
      <c r="BB558" s="28">
        <v>1254280.56</v>
      </c>
      <c r="BC558" s="60"/>
      <c r="BD558" s="140">
        <v>33.92</v>
      </c>
      <c r="BE558" s="140">
        <v>16.64</v>
      </c>
      <c r="BF558" s="140">
        <v>23.26</v>
      </c>
      <c r="BG558" s="44">
        <v>1944640.26</v>
      </c>
      <c r="BH558" s="60"/>
      <c r="BI558" s="139">
        <v>16.96</v>
      </c>
      <c r="BJ558" s="139">
        <v>8.32</v>
      </c>
      <c r="BK558" s="139">
        <v>7.75</v>
      </c>
      <c r="BL558" s="44">
        <v>2366335.2599999998</v>
      </c>
      <c r="BM558" s="60"/>
      <c r="BN558" s="140">
        <v>25.44</v>
      </c>
      <c r="BO558" s="140">
        <v>12.48</v>
      </c>
      <c r="BP558" s="140">
        <v>15.51</v>
      </c>
      <c r="BQ558" s="139">
        <v>1407506.49</v>
      </c>
      <c r="BR558" s="60"/>
      <c r="BS558" s="140">
        <v>16.96</v>
      </c>
      <c r="BT558" s="140">
        <v>8.32</v>
      </c>
      <c r="BU558" s="140">
        <v>7.75</v>
      </c>
      <c r="BV558" s="44">
        <v>3582367.74</v>
      </c>
      <c r="BW558" s="60"/>
      <c r="BX558" s="140">
        <v>16.96</v>
      </c>
      <c r="BY558" s="140">
        <v>8.32</v>
      </c>
      <c r="BZ558" s="140">
        <v>7.75</v>
      </c>
      <c r="CA558" s="44">
        <v>3090881.34</v>
      </c>
      <c r="CB558" s="60"/>
      <c r="CC558" s="140">
        <v>33.92</v>
      </c>
      <c r="CD558" s="140">
        <v>16.64</v>
      </c>
      <c r="CE558" s="140">
        <v>23.26</v>
      </c>
      <c r="CF558" s="44">
        <v>2333524.02</v>
      </c>
      <c r="CG558" s="60"/>
      <c r="CH558" s="28">
        <v>97532757.329999998</v>
      </c>
      <c r="CI558" s="60"/>
      <c r="CJ558" s="64">
        <v>95315601.429999992</v>
      </c>
      <c r="CK558" s="124"/>
      <c r="CN558" s="151"/>
    </row>
    <row r="559" spans="1:92" x14ac:dyDescent="0.25">
      <c r="A559" s="116" t="s">
        <v>1276</v>
      </c>
      <c r="B559" s="24" t="s">
        <v>1277</v>
      </c>
      <c r="C559" s="27" t="s">
        <v>1245</v>
      </c>
      <c r="D559" s="27" t="s">
        <v>120</v>
      </c>
      <c r="E559" s="139">
        <v>868.38</v>
      </c>
      <c r="F559" s="68"/>
      <c r="G559" s="139">
        <v>358.32</v>
      </c>
      <c r="H559" s="139">
        <v>503.15</v>
      </c>
      <c r="I559" s="139">
        <v>503.15</v>
      </c>
      <c r="J559" s="68">
        <v>553</v>
      </c>
      <c r="K559" s="139">
        <v>547.72</v>
      </c>
      <c r="L559" s="139">
        <v>540.81000000000006</v>
      </c>
      <c r="M559" s="139">
        <v>320.65999999999997</v>
      </c>
      <c r="N559" s="139">
        <v>0</v>
      </c>
      <c r="O559" s="60"/>
      <c r="P559" s="132">
        <v>39.372898882143311</v>
      </c>
      <c r="Q559" s="132">
        <v>318.94710111785668</v>
      </c>
      <c r="R559" s="132">
        <v>55.287101117856686</v>
      </c>
      <c r="S559" s="132">
        <v>447.86289888214327</v>
      </c>
      <c r="T559" s="132">
        <v>0</v>
      </c>
      <c r="U559" s="132">
        <v>0</v>
      </c>
      <c r="V559" s="126"/>
      <c r="W559" s="140">
        <v>18.57</v>
      </c>
      <c r="X559" s="140">
        <v>20.67</v>
      </c>
      <c r="Y559" s="140">
        <v>0</v>
      </c>
      <c r="Z559" s="139">
        <v>2466822.6</v>
      </c>
      <c r="AA559" s="60"/>
      <c r="AB559" s="140">
        <v>7.84</v>
      </c>
      <c r="AC559" s="28">
        <v>493364.52</v>
      </c>
      <c r="AE559" s="140">
        <v>2.73</v>
      </c>
      <c r="AF559" s="140">
        <v>1.6</v>
      </c>
      <c r="AG559" s="140">
        <v>0</v>
      </c>
      <c r="AH559" s="44">
        <v>272205.45</v>
      </c>
      <c r="AI559" s="60"/>
      <c r="AJ559" s="140">
        <v>1.21</v>
      </c>
      <c r="AK559" s="140">
        <v>0.71</v>
      </c>
      <c r="AL559" s="140">
        <v>0</v>
      </c>
      <c r="AM559" s="44">
        <v>120700.8</v>
      </c>
      <c r="AO559" s="28">
        <v>54.48</v>
      </c>
      <c r="AP559" s="117">
        <v>10.75</v>
      </c>
      <c r="AQ559" s="117">
        <v>6.15</v>
      </c>
      <c r="AR559" s="44">
        <v>82911.87</v>
      </c>
      <c r="AS559" s="60"/>
      <c r="AT559" s="71">
        <v>1.21</v>
      </c>
      <c r="AU559" s="71">
        <v>1.28</v>
      </c>
      <c r="AV559" s="71">
        <v>0</v>
      </c>
      <c r="AW559" s="44">
        <v>167763.75</v>
      </c>
      <c r="AX559" s="60"/>
      <c r="AY559" s="140">
        <v>0.73</v>
      </c>
      <c r="AZ559" s="140">
        <v>0.42</v>
      </c>
      <c r="BA559" s="140">
        <v>0</v>
      </c>
      <c r="BB559" s="28">
        <v>67529.149999999994</v>
      </c>
      <c r="BC559" s="60"/>
      <c r="BD559" s="140">
        <v>2.4300000000000002</v>
      </c>
      <c r="BE559" s="140">
        <v>1.42</v>
      </c>
      <c r="BF559" s="140">
        <v>0</v>
      </c>
      <c r="BG559" s="44">
        <v>101420.55</v>
      </c>
      <c r="BH559" s="60"/>
      <c r="BI559" s="139">
        <v>1.21</v>
      </c>
      <c r="BJ559" s="139">
        <v>0.71</v>
      </c>
      <c r="BK559" s="139">
        <v>0</v>
      </c>
      <c r="BL559" s="44">
        <v>137552.64000000001</v>
      </c>
      <c r="BM559" s="60"/>
      <c r="BN559" s="140">
        <v>1.82</v>
      </c>
      <c r="BO559" s="140">
        <v>1.06</v>
      </c>
      <c r="BP559" s="140">
        <v>0</v>
      </c>
      <c r="BQ559" s="139">
        <v>75867.839999999997</v>
      </c>
      <c r="BR559" s="60"/>
      <c r="BS559" s="140">
        <v>1.21</v>
      </c>
      <c r="BT559" s="140">
        <v>0.71</v>
      </c>
      <c r="BU559" s="140">
        <v>0</v>
      </c>
      <c r="BV559" s="44">
        <v>208239.35999999999</v>
      </c>
      <c r="BW559" s="60"/>
      <c r="BX559" s="140">
        <v>1.21</v>
      </c>
      <c r="BY559" s="140">
        <v>0.71</v>
      </c>
      <c r="BZ559" s="140">
        <v>0</v>
      </c>
      <c r="CA559" s="44">
        <v>179669.76000000001</v>
      </c>
      <c r="CB559" s="60"/>
      <c r="CC559" s="140">
        <v>2.4300000000000002</v>
      </c>
      <c r="CD559" s="140">
        <v>1.42</v>
      </c>
      <c r="CE559" s="140">
        <v>0</v>
      </c>
      <c r="CF559" s="44">
        <v>121702.35</v>
      </c>
      <c r="CG559" s="60"/>
      <c r="CH559" s="28">
        <v>4495750.6400000006</v>
      </c>
      <c r="CI559" s="60"/>
      <c r="CJ559" s="64">
        <v>4412838.7700000005</v>
      </c>
      <c r="CK559" s="124"/>
      <c r="CN559" s="151"/>
    </row>
    <row r="560" spans="1:92" x14ac:dyDescent="0.25">
      <c r="A560" s="116" t="s">
        <v>1278</v>
      </c>
      <c r="B560" s="24" t="s">
        <v>1279</v>
      </c>
      <c r="C560" s="27" t="s">
        <v>1245</v>
      </c>
      <c r="D560" s="27" t="s">
        <v>120</v>
      </c>
      <c r="E560" s="139">
        <v>1681.05</v>
      </c>
      <c r="F560" s="68"/>
      <c r="G560" s="139">
        <v>617.41000000000008</v>
      </c>
      <c r="H560" s="139">
        <v>1056.6399999999999</v>
      </c>
      <c r="I560" s="139">
        <v>1056.6399999999999</v>
      </c>
      <c r="J560" s="68">
        <v>554</v>
      </c>
      <c r="K560" s="139">
        <v>1005.4000000000001</v>
      </c>
      <c r="L560" s="139">
        <v>998.40000000000009</v>
      </c>
      <c r="M560" s="139">
        <v>675.65</v>
      </c>
      <c r="N560" s="139">
        <v>0</v>
      </c>
      <c r="O560" s="60"/>
      <c r="P560" s="132">
        <v>22.372145754308416</v>
      </c>
      <c r="Q560" s="132">
        <v>595.03785424569162</v>
      </c>
      <c r="R560" s="132">
        <v>38.287854245691577</v>
      </c>
      <c r="S560" s="132">
        <v>1018.3521457543083</v>
      </c>
      <c r="T560" s="132">
        <v>0</v>
      </c>
      <c r="U560" s="132">
        <v>0</v>
      </c>
      <c r="V560" s="126"/>
      <c r="W560" s="140">
        <v>31.24</v>
      </c>
      <c r="X560" s="140">
        <v>42.64</v>
      </c>
      <c r="Y560" s="140">
        <v>0</v>
      </c>
      <c r="Z560" s="139">
        <v>4644466.2</v>
      </c>
      <c r="AA560" s="60"/>
      <c r="AB560" s="140">
        <v>14.77</v>
      </c>
      <c r="AC560" s="28">
        <v>928893.24</v>
      </c>
      <c r="AE560" s="140">
        <v>5.0199999999999996</v>
      </c>
      <c r="AF560" s="140">
        <v>3.37</v>
      </c>
      <c r="AG560" s="140">
        <v>0</v>
      </c>
      <c r="AH560" s="44">
        <v>527437.35</v>
      </c>
      <c r="AI560" s="60"/>
      <c r="AJ560" s="140">
        <v>2.23</v>
      </c>
      <c r="AK560" s="140">
        <v>1.5</v>
      </c>
      <c r="AL560" s="140">
        <v>0</v>
      </c>
      <c r="AM560" s="44">
        <v>234486.45</v>
      </c>
      <c r="AO560" s="28">
        <v>103.01</v>
      </c>
      <c r="AP560" s="117">
        <v>14.49</v>
      </c>
      <c r="AQ560" s="117">
        <v>11.92</v>
      </c>
      <c r="AR560" s="44">
        <v>149762.66</v>
      </c>
      <c r="AS560" s="60"/>
      <c r="AT560" s="71">
        <v>2.23</v>
      </c>
      <c r="AU560" s="71">
        <v>2.7</v>
      </c>
      <c r="AV560" s="71">
        <v>0</v>
      </c>
      <c r="AW560" s="44">
        <v>332158.75</v>
      </c>
      <c r="AX560" s="60"/>
      <c r="AY560" s="140">
        <v>1.34</v>
      </c>
      <c r="AZ560" s="140">
        <v>0.9</v>
      </c>
      <c r="BA560" s="140">
        <v>0</v>
      </c>
      <c r="BB560" s="28">
        <v>131535.04000000001</v>
      </c>
      <c r="BC560" s="60"/>
      <c r="BD560" s="140">
        <v>4.46</v>
      </c>
      <c r="BE560" s="140">
        <v>3</v>
      </c>
      <c r="BF560" s="140">
        <v>0</v>
      </c>
      <c r="BG560" s="44">
        <v>196518.78</v>
      </c>
      <c r="BH560" s="60"/>
      <c r="BI560" s="139">
        <v>2.23</v>
      </c>
      <c r="BJ560" s="139">
        <v>1.5</v>
      </c>
      <c r="BK560" s="139">
        <v>0</v>
      </c>
      <c r="BL560" s="44">
        <v>267224.65999999997</v>
      </c>
      <c r="BM560" s="60"/>
      <c r="BN560" s="140">
        <v>3.35</v>
      </c>
      <c r="BO560" s="140">
        <v>2.25</v>
      </c>
      <c r="BP560" s="140">
        <v>0</v>
      </c>
      <c r="BQ560" s="139">
        <v>147520.79999999999</v>
      </c>
      <c r="BR560" s="60"/>
      <c r="BS560" s="140">
        <v>2.23</v>
      </c>
      <c r="BT560" s="140">
        <v>1.5</v>
      </c>
      <c r="BU560" s="140">
        <v>0</v>
      </c>
      <c r="BV560" s="44">
        <v>404548.34</v>
      </c>
      <c r="BW560" s="60"/>
      <c r="BX560" s="140">
        <v>2.23</v>
      </c>
      <c r="BY560" s="140">
        <v>1.5</v>
      </c>
      <c r="BZ560" s="140">
        <v>0</v>
      </c>
      <c r="CA560" s="44">
        <v>349045.94</v>
      </c>
      <c r="CB560" s="60"/>
      <c r="CC560" s="140">
        <v>4.46</v>
      </c>
      <c r="CD560" s="140">
        <v>3</v>
      </c>
      <c r="CE560" s="140">
        <v>0</v>
      </c>
      <c r="CF560" s="44">
        <v>235818.06</v>
      </c>
      <c r="CG560" s="60"/>
      <c r="CH560" s="28">
        <v>8549416.2699999996</v>
      </c>
      <c r="CI560" s="60"/>
      <c r="CJ560" s="64">
        <v>8399653.6099999994</v>
      </c>
      <c r="CK560" s="124"/>
      <c r="CN560" s="151"/>
    </row>
    <row r="561" spans="1:92" x14ac:dyDescent="0.25">
      <c r="A561" s="116" t="s">
        <v>1280</v>
      </c>
      <c r="B561" s="24" t="s">
        <v>1281</v>
      </c>
      <c r="C561" s="27" t="s">
        <v>1245</v>
      </c>
      <c r="D561" s="27" t="s">
        <v>120</v>
      </c>
      <c r="E561" s="139">
        <v>928.5</v>
      </c>
      <c r="F561" s="68"/>
      <c r="G561" s="139">
        <v>382.5</v>
      </c>
      <c r="H561" s="139">
        <v>545.5</v>
      </c>
      <c r="I561" s="139">
        <v>545.5</v>
      </c>
      <c r="J561" s="68">
        <v>555</v>
      </c>
      <c r="K561" s="139">
        <v>592</v>
      </c>
      <c r="L561" s="139">
        <v>591.5</v>
      </c>
      <c r="M561" s="139">
        <v>336.5</v>
      </c>
      <c r="N561" s="139">
        <v>0</v>
      </c>
      <c r="O561" s="60"/>
      <c r="P561" s="132">
        <v>32.009644396551721</v>
      </c>
      <c r="Q561" s="132">
        <v>350.49035560344828</v>
      </c>
      <c r="R561" s="132">
        <v>45.650355603448276</v>
      </c>
      <c r="S561" s="132">
        <v>499.84964439655175</v>
      </c>
      <c r="T561" s="132">
        <v>0</v>
      </c>
      <c r="U561" s="132">
        <v>0</v>
      </c>
      <c r="V561" s="126"/>
      <c r="W561" s="140">
        <v>19.649999999999999</v>
      </c>
      <c r="X561" s="140">
        <v>22.27</v>
      </c>
      <c r="Y561" s="140">
        <v>0</v>
      </c>
      <c r="Z561" s="139">
        <v>2635300.7999999998</v>
      </c>
      <c r="AA561" s="60"/>
      <c r="AB561" s="140">
        <v>8.3800000000000008</v>
      </c>
      <c r="AC561" s="28">
        <v>527060.16</v>
      </c>
      <c r="AE561" s="140">
        <v>2.96</v>
      </c>
      <c r="AF561" s="140">
        <v>1.68</v>
      </c>
      <c r="AG561" s="140">
        <v>0</v>
      </c>
      <c r="AH561" s="44">
        <v>291693.59999999998</v>
      </c>
      <c r="AI561" s="60"/>
      <c r="AJ561" s="140">
        <v>1.31</v>
      </c>
      <c r="AK561" s="140">
        <v>0.74</v>
      </c>
      <c r="AL561" s="140">
        <v>0</v>
      </c>
      <c r="AM561" s="44">
        <v>128873.25</v>
      </c>
      <c r="AO561" s="28">
        <v>58.210000000000008</v>
      </c>
      <c r="AP561" s="117">
        <v>10.93</v>
      </c>
      <c r="AQ561" s="117">
        <v>6.58</v>
      </c>
      <c r="AR561" s="44">
        <v>87911.78</v>
      </c>
      <c r="AS561" s="60"/>
      <c r="AT561" s="71">
        <v>1.31</v>
      </c>
      <c r="AU561" s="71">
        <v>1.34</v>
      </c>
      <c r="AV561" s="71">
        <v>0</v>
      </c>
      <c r="AW561" s="44">
        <v>178543.75</v>
      </c>
      <c r="AX561" s="60"/>
      <c r="AY561" s="140">
        <v>0.78</v>
      </c>
      <c r="AZ561" s="140">
        <v>0.44</v>
      </c>
      <c r="BA561" s="140">
        <v>0</v>
      </c>
      <c r="BB561" s="28">
        <v>71639.62</v>
      </c>
      <c r="BC561" s="60"/>
      <c r="BD561" s="140">
        <v>2.63</v>
      </c>
      <c r="BE561" s="140">
        <v>1.49</v>
      </c>
      <c r="BF561" s="140">
        <v>0</v>
      </c>
      <c r="BG561" s="44">
        <v>108533.16</v>
      </c>
      <c r="BH561" s="60"/>
      <c r="BI561" s="139">
        <v>1.31</v>
      </c>
      <c r="BJ561" s="139">
        <v>0.74</v>
      </c>
      <c r="BK561" s="139">
        <v>0</v>
      </c>
      <c r="BL561" s="44">
        <v>146866.1</v>
      </c>
      <c r="BM561" s="60"/>
      <c r="BN561" s="140">
        <v>1.97</v>
      </c>
      <c r="BO561" s="140">
        <v>1.1200000000000001</v>
      </c>
      <c r="BP561" s="140">
        <v>0</v>
      </c>
      <c r="BQ561" s="139">
        <v>81399.87</v>
      </c>
      <c r="BR561" s="60"/>
      <c r="BS561" s="140">
        <v>1.31</v>
      </c>
      <c r="BT561" s="140">
        <v>0.74</v>
      </c>
      <c r="BU561" s="140">
        <v>0</v>
      </c>
      <c r="BV561" s="44">
        <v>222338.9</v>
      </c>
      <c r="BW561" s="60"/>
      <c r="BX561" s="140">
        <v>1.31</v>
      </c>
      <c r="BY561" s="140">
        <v>0.74</v>
      </c>
      <c r="BZ561" s="140">
        <v>0</v>
      </c>
      <c r="CA561" s="44">
        <v>191834.9</v>
      </c>
      <c r="CB561" s="60"/>
      <c r="CC561" s="140">
        <v>2.63</v>
      </c>
      <c r="CD561" s="140">
        <v>1.49</v>
      </c>
      <c r="CE561" s="140">
        <v>0</v>
      </c>
      <c r="CF561" s="44">
        <v>130237.32</v>
      </c>
      <c r="CG561" s="60"/>
      <c r="CH561" s="28">
        <v>4802233.21</v>
      </c>
      <c r="CI561" s="60"/>
      <c r="CJ561" s="64">
        <v>4714321.43</v>
      </c>
      <c r="CK561" s="124"/>
      <c r="CN561" s="151"/>
    </row>
    <row r="562" spans="1:92" x14ac:dyDescent="0.25">
      <c r="A562" s="116" t="s">
        <v>1282</v>
      </c>
      <c r="B562" s="24" t="s">
        <v>1283</v>
      </c>
      <c r="C562" s="27" t="s">
        <v>1245</v>
      </c>
      <c r="D562" s="27" t="s">
        <v>120</v>
      </c>
      <c r="E562" s="139">
        <v>2311.96</v>
      </c>
      <c r="F562" s="68"/>
      <c r="G562" s="139">
        <v>879.7299999999999</v>
      </c>
      <c r="H562" s="139">
        <v>1422.82</v>
      </c>
      <c r="I562" s="139">
        <v>1422.82</v>
      </c>
      <c r="J562" s="68">
        <v>556</v>
      </c>
      <c r="K562" s="139">
        <v>1435.1299999999999</v>
      </c>
      <c r="L562" s="139">
        <v>1425.7199999999998</v>
      </c>
      <c r="M562" s="139">
        <v>876.82999999999993</v>
      </c>
      <c r="N562" s="139">
        <v>0</v>
      </c>
      <c r="O562" s="60"/>
      <c r="P562" s="132">
        <v>62.40311867277584</v>
      </c>
      <c r="Q562" s="132">
        <v>817.3268813272241</v>
      </c>
      <c r="R562" s="132">
        <v>100.92688132722418</v>
      </c>
      <c r="S562" s="132">
        <v>1321.8931186727757</v>
      </c>
      <c r="T562" s="132">
        <v>0</v>
      </c>
      <c r="U562" s="132">
        <v>0</v>
      </c>
      <c r="V562" s="126"/>
      <c r="W562" s="140">
        <v>45.02</v>
      </c>
      <c r="X562" s="140">
        <v>57.92</v>
      </c>
      <c r="Y562" s="140">
        <v>0</v>
      </c>
      <c r="Z562" s="139">
        <v>6471323.0999999996</v>
      </c>
      <c r="AA562" s="60"/>
      <c r="AB562" s="140">
        <v>20.58</v>
      </c>
      <c r="AC562" s="28">
        <v>1294264.6200000001</v>
      </c>
      <c r="AE562" s="140">
        <v>7.17</v>
      </c>
      <c r="AF562" s="140">
        <v>4.38</v>
      </c>
      <c r="AG562" s="140">
        <v>0</v>
      </c>
      <c r="AH562" s="44">
        <v>726090.75</v>
      </c>
      <c r="AI562" s="60"/>
      <c r="AJ562" s="140">
        <v>3.18</v>
      </c>
      <c r="AK562" s="140">
        <v>1.94</v>
      </c>
      <c r="AL562" s="140">
        <v>0</v>
      </c>
      <c r="AM562" s="44">
        <v>321868.79999999999</v>
      </c>
      <c r="AO562" s="28">
        <v>143.26</v>
      </c>
      <c r="AP562" s="117">
        <v>22.21</v>
      </c>
      <c r="AQ562" s="117">
        <v>16.39</v>
      </c>
      <c r="AR562" s="44">
        <v>210710.08</v>
      </c>
      <c r="AS562" s="60"/>
      <c r="AT562" s="71">
        <v>3.18</v>
      </c>
      <c r="AU562" s="71">
        <v>3.5</v>
      </c>
      <c r="AV562" s="71">
        <v>0</v>
      </c>
      <c r="AW562" s="44">
        <v>450065</v>
      </c>
      <c r="AX562" s="60"/>
      <c r="AY562" s="140">
        <v>1.91</v>
      </c>
      <c r="AZ562" s="140">
        <v>1.1599999999999999</v>
      </c>
      <c r="BA562" s="140">
        <v>0</v>
      </c>
      <c r="BB562" s="28">
        <v>180273.47</v>
      </c>
      <c r="BC562" s="60"/>
      <c r="BD562" s="140">
        <v>6.37</v>
      </c>
      <c r="BE562" s="140">
        <v>3.89</v>
      </c>
      <c r="BF562" s="140">
        <v>0</v>
      </c>
      <c r="BG562" s="44">
        <v>270279.18</v>
      </c>
      <c r="BH562" s="60"/>
      <c r="BI562" s="139">
        <v>3.18</v>
      </c>
      <c r="BJ562" s="139">
        <v>1.94</v>
      </c>
      <c r="BK562" s="139">
        <v>0</v>
      </c>
      <c r="BL562" s="44">
        <v>366807.03999999998</v>
      </c>
      <c r="BM562" s="60"/>
      <c r="BN562" s="140">
        <v>4.78</v>
      </c>
      <c r="BO562" s="140">
        <v>2.92</v>
      </c>
      <c r="BP562" s="140">
        <v>0</v>
      </c>
      <c r="BQ562" s="139">
        <v>202841.1</v>
      </c>
      <c r="BR562" s="60"/>
      <c r="BS562" s="140">
        <v>3.18</v>
      </c>
      <c r="BT562" s="140">
        <v>1.94</v>
      </c>
      <c r="BU562" s="140">
        <v>0</v>
      </c>
      <c r="BV562" s="44">
        <v>555304.95999999996</v>
      </c>
      <c r="BW562" s="60"/>
      <c r="BX562" s="140">
        <v>3.18</v>
      </c>
      <c r="BY562" s="140">
        <v>1.94</v>
      </c>
      <c r="BZ562" s="140">
        <v>0</v>
      </c>
      <c r="CA562" s="44">
        <v>479119.35999999999</v>
      </c>
      <c r="CB562" s="60"/>
      <c r="CC562" s="140">
        <v>6.37</v>
      </c>
      <c r="CD562" s="140">
        <v>3.89</v>
      </c>
      <c r="CE562" s="140">
        <v>0</v>
      </c>
      <c r="CF562" s="44">
        <v>324328.86</v>
      </c>
      <c r="CG562" s="60"/>
      <c r="CH562" s="28">
        <v>11853276.32</v>
      </c>
      <c r="CI562" s="60"/>
      <c r="CJ562" s="64">
        <v>11642566.24</v>
      </c>
      <c r="CK562" s="124"/>
      <c r="CN562" s="151"/>
    </row>
    <row r="563" spans="1:92" x14ac:dyDescent="0.25">
      <c r="A563" s="116" t="s">
        <v>1284</v>
      </c>
      <c r="B563" s="24" t="s">
        <v>1285</v>
      </c>
      <c r="C563" s="27" t="s">
        <v>1245</v>
      </c>
      <c r="D563" s="27" t="s">
        <v>120</v>
      </c>
      <c r="E563" s="139">
        <v>144.25</v>
      </c>
      <c r="F563" s="68"/>
      <c r="G563" s="139">
        <v>70</v>
      </c>
      <c r="H563" s="139">
        <v>73.5</v>
      </c>
      <c r="I563" s="139">
        <v>73.5</v>
      </c>
      <c r="J563" s="68">
        <v>557</v>
      </c>
      <c r="K563" s="139">
        <v>102.25</v>
      </c>
      <c r="L563" s="139">
        <v>101.5</v>
      </c>
      <c r="M563" s="139">
        <v>42</v>
      </c>
      <c r="N563" s="139">
        <v>0</v>
      </c>
      <c r="O563" s="60"/>
      <c r="P563" s="132">
        <v>9.4292682926829254</v>
      </c>
      <c r="Q563" s="132">
        <v>60.570731707317073</v>
      </c>
      <c r="R563" s="132">
        <v>9.9007317073170711</v>
      </c>
      <c r="S563" s="132">
        <v>63.599268292682929</v>
      </c>
      <c r="T563" s="132">
        <v>0</v>
      </c>
      <c r="U563" s="132">
        <v>0</v>
      </c>
      <c r="V563" s="126"/>
      <c r="W563" s="140">
        <v>3.65</v>
      </c>
      <c r="X563" s="140">
        <v>3.03</v>
      </c>
      <c r="Y563" s="140">
        <v>0</v>
      </c>
      <c r="Z563" s="139">
        <v>419938.2</v>
      </c>
      <c r="AA563" s="60"/>
      <c r="AB563" s="140">
        <v>1.33</v>
      </c>
      <c r="AC563" s="28">
        <v>83987.64</v>
      </c>
      <c r="AE563" s="140">
        <v>0.51</v>
      </c>
      <c r="AF563" s="140">
        <v>0.21</v>
      </c>
      <c r="AG563" s="140">
        <v>0</v>
      </c>
      <c r="AH563" s="44">
        <v>45262.8</v>
      </c>
      <c r="AI563" s="60"/>
      <c r="AJ563" s="140">
        <v>0.22</v>
      </c>
      <c r="AK563" s="140">
        <v>0.09</v>
      </c>
      <c r="AL563" s="140">
        <v>0</v>
      </c>
      <c r="AM563" s="44">
        <v>19488.150000000001</v>
      </c>
      <c r="AO563" s="28">
        <v>9.2200000000000024</v>
      </c>
      <c r="AP563" s="117">
        <v>1.49</v>
      </c>
      <c r="AQ563" s="117">
        <v>1.02</v>
      </c>
      <c r="AR563" s="44">
        <v>13618.16</v>
      </c>
      <c r="AS563" s="60"/>
      <c r="AT563" s="71">
        <v>0.22</v>
      </c>
      <c r="AU563" s="71">
        <v>0.16</v>
      </c>
      <c r="AV563" s="71">
        <v>0</v>
      </c>
      <c r="AW563" s="44">
        <v>25602.5</v>
      </c>
      <c r="AX563" s="60"/>
      <c r="AY563" s="140">
        <v>0.13</v>
      </c>
      <c r="AZ563" s="140">
        <v>0.05</v>
      </c>
      <c r="BA563" s="140">
        <v>0</v>
      </c>
      <c r="BB563" s="28">
        <v>10569.78</v>
      </c>
      <c r="BC563" s="60"/>
      <c r="BD563" s="140">
        <v>0.45</v>
      </c>
      <c r="BE563" s="140">
        <v>0.18</v>
      </c>
      <c r="BF563" s="140">
        <v>0</v>
      </c>
      <c r="BG563" s="44">
        <v>16596.09</v>
      </c>
      <c r="BH563" s="60"/>
      <c r="BI563" s="139">
        <v>0.22</v>
      </c>
      <c r="BJ563" s="139">
        <v>0.09</v>
      </c>
      <c r="BK563" s="139">
        <v>0</v>
      </c>
      <c r="BL563" s="44">
        <v>22209.02</v>
      </c>
      <c r="BM563" s="60"/>
      <c r="BN563" s="140">
        <v>0.34</v>
      </c>
      <c r="BO563" s="140">
        <v>0.14000000000000001</v>
      </c>
      <c r="BP563" s="140">
        <v>0</v>
      </c>
      <c r="BQ563" s="139">
        <v>12644.64</v>
      </c>
      <c r="BR563" s="60"/>
      <c r="BS563" s="140">
        <v>0.22</v>
      </c>
      <c r="BT563" s="140">
        <v>0.09</v>
      </c>
      <c r="BU563" s="140">
        <v>0</v>
      </c>
      <c r="BV563" s="44">
        <v>33621.980000000003</v>
      </c>
      <c r="BW563" s="60"/>
      <c r="BX563" s="140">
        <v>0.22</v>
      </c>
      <c r="BY563" s="140">
        <v>0.09</v>
      </c>
      <c r="BZ563" s="140">
        <v>0</v>
      </c>
      <c r="CA563" s="44">
        <v>29009.18</v>
      </c>
      <c r="CB563" s="60"/>
      <c r="CC563" s="140">
        <v>0.45</v>
      </c>
      <c r="CD563" s="140">
        <v>0.18</v>
      </c>
      <c r="CE563" s="140">
        <v>0</v>
      </c>
      <c r="CF563" s="44">
        <v>19914.93</v>
      </c>
      <c r="CG563" s="60"/>
      <c r="CH563" s="28">
        <v>752463.07000000007</v>
      </c>
      <c r="CI563" s="60"/>
      <c r="CJ563" s="64">
        <v>738844.91</v>
      </c>
      <c r="CK563" s="124"/>
      <c r="CN563" s="151"/>
    </row>
    <row r="564" spans="1:92" x14ac:dyDescent="0.25">
      <c r="A564" s="116" t="s">
        <v>1286</v>
      </c>
      <c r="B564" s="24" t="s">
        <v>1287</v>
      </c>
      <c r="C564" s="27" t="s">
        <v>1245</v>
      </c>
      <c r="D564" s="27" t="s">
        <v>120</v>
      </c>
      <c r="E564" s="139">
        <v>4079.63</v>
      </c>
      <c r="F564" s="68"/>
      <c r="G564" s="139">
        <v>1715.15</v>
      </c>
      <c r="H564" s="139">
        <v>2325.15</v>
      </c>
      <c r="I564" s="139">
        <v>2325.15</v>
      </c>
      <c r="J564" s="68">
        <v>558</v>
      </c>
      <c r="K564" s="139">
        <v>2670.81</v>
      </c>
      <c r="L564" s="139">
        <v>2631.48</v>
      </c>
      <c r="M564" s="139">
        <v>1408.82</v>
      </c>
      <c r="N564" s="139">
        <v>0</v>
      </c>
      <c r="O564" s="60"/>
      <c r="P564" s="132">
        <v>459.03599967824164</v>
      </c>
      <c r="Q564" s="132">
        <v>1256.1140003217583</v>
      </c>
      <c r="R564" s="132">
        <v>622.29400032175818</v>
      </c>
      <c r="S564" s="132">
        <v>1702.8559996782419</v>
      </c>
      <c r="T564" s="132">
        <v>0</v>
      </c>
      <c r="U564" s="132">
        <v>0</v>
      </c>
      <c r="V564" s="126"/>
      <c r="W564" s="140">
        <v>93.4</v>
      </c>
      <c r="X564" s="140">
        <v>99.22</v>
      </c>
      <c r="Y564" s="140">
        <v>0</v>
      </c>
      <c r="Z564" s="139">
        <v>12109056.300000001</v>
      </c>
      <c r="AA564" s="60"/>
      <c r="AB564" s="140">
        <v>38.520000000000003</v>
      </c>
      <c r="AC564" s="28">
        <v>2421811.2599999998</v>
      </c>
      <c r="AE564" s="140">
        <v>13.35</v>
      </c>
      <c r="AF564" s="140">
        <v>7.04</v>
      </c>
      <c r="AG564" s="140">
        <v>0</v>
      </c>
      <c r="AH564" s="44">
        <v>1281817.3500000001</v>
      </c>
      <c r="AI564" s="60"/>
      <c r="AJ564" s="140">
        <v>5.93</v>
      </c>
      <c r="AK564" s="140">
        <v>3.13</v>
      </c>
      <c r="AL564" s="140">
        <v>0</v>
      </c>
      <c r="AM564" s="44">
        <v>569556.9</v>
      </c>
      <c r="AO564" s="28">
        <v>266.02</v>
      </c>
      <c r="AP564" s="117">
        <v>88.96</v>
      </c>
      <c r="AQ564" s="117">
        <v>28.93</v>
      </c>
      <c r="AR564" s="44">
        <v>448983.59</v>
      </c>
      <c r="AS564" s="60"/>
      <c r="AT564" s="71">
        <v>5.93</v>
      </c>
      <c r="AU564" s="71">
        <v>5.63</v>
      </c>
      <c r="AV564" s="71">
        <v>0</v>
      </c>
      <c r="AW564" s="44">
        <v>778855</v>
      </c>
      <c r="AX564" s="60"/>
      <c r="AY564" s="140">
        <v>3.56</v>
      </c>
      <c r="AZ564" s="140">
        <v>1.87</v>
      </c>
      <c r="BA564" s="140">
        <v>0</v>
      </c>
      <c r="BB564" s="28">
        <v>318855.03000000003</v>
      </c>
      <c r="BC564" s="60"/>
      <c r="BD564" s="140">
        <v>11.87</v>
      </c>
      <c r="BE564" s="140">
        <v>6.26</v>
      </c>
      <c r="BF564" s="140">
        <v>0</v>
      </c>
      <c r="BG564" s="44">
        <v>477598.59</v>
      </c>
      <c r="BH564" s="60"/>
      <c r="BI564" s="139">
        <v>5.93</v>
      </c>
      <c r="BJ564" s="139">
        <v>3.13</v>
      </c>
      <c r="BK564" s="139">
        <v>0</v>
      </c>
      <c r="BL564" s="44">
        <v>649076.52</v>
      </c>
      <c r="BM564" s="60"/>
      <c r="BN564" s="140">
        <v>8.9</v>
      </c>
      <c r="BO564" s="140">
        <v>4.6900000000000004</v>
      </c>
      <c r="BP564" s="140">
        <v>0</v>
      </c>
      <c r="BQ564" s="139">
        <v>358001.37</v>
      </c>
      <c r="BR564" s="60"/>
      <c r="BS564" s="140">
        <v>5.93</v>
      </c>
      <c r="BT564" s="140">
        <v>3.13</v>
      </c>
      <c r="BU564" s="140">
        <v>0</v>
      </c>
      <c r="BV564" s="44">
        <v>982629.48</v>
      </c>
      <c r="BW564" s="60"/>
      <c r="BX564" s="140">
        <v>5.93</v>
      </c>
      <c r="BY564" s="140">
        <v>3.13</v>
      </c>
      <c r="BZ564" s="140">
        <v>0</v>
      </c>
      <c r="CA564" s="44">
        <v>847816.68</v>
      </c>
      <c r="CB564" s="60"/>
      <c r="CC564" s="140">
        <v>11.87</v>
      </c>
      <c r="CD564" s="140">
        <v>6.26</v>
      </c>
      <c r="CE564" s="140">
        <v>0</v>
      </c>
      <c r="CF564" s="44">
        <v>573107.43000000005</v>
      </c>
      <c r="CG564" s="60"/>
      <c r="CH564" s="28">
        <v>21817165.5</v>
      </c>
      <c r="CI564" s="60"/>
      <c r="CJ564" s="64">
        <v>21368181.91</v>
      </c>
      <c r="CK564" s="124"/>
      <c r="CN564" s="151"/>
    </row>
    <row r="565" spans="1:92" x14ac:dyDescent="0.25">
      <c r="A565" s="116" t="s">
        <v>1288</v>
      </c>
      <c r="B565" s="24" t="s">
        <v>1289</v>
      </c>
      <c r="C565" s="27" t="s">
        <v>1245</v>
      </c>
      <c r="D565" s="27" t="s">
        <v>120</v>
      </c>
      <c r="E565" s="139">
        <v>1662.25</v>
      </c>
      <c r="F565" s="68"/>
      <c r="G565" s="139">
        <v>706.5</v>
      </c>
      <c r="H565" s="139">
        <v>926.5</v>
      </c>
      <c r="I565" s="139">
        <v>926.5</v>
      </c>
      <c r="J565" s="68">
        <v>559</v>
      </c>
      <c r="K565" s="139">
        <v>1105.25</v>
      </c>
      <c r="L565" s="139">
        <v>1076</v>
      </c>
      <c r="M565" s="139">
        <v>557</v>
      </c>
      <c r="N565" s="139">
        <v>0</v>
      </c>
      <c r="O565" s="60"/>
      <c r="P565" s="132">
        <v>299.38640538885488</v>
      </c>
      <c r="Q565" s="132">
        <v>407.11359461114512</v>
      </c>
      <c r="R565" s="132">
        <v>392.61359461114517</v>
      </c>
      <c r="S565" s="132">
        <v>533.88640538885488</v>
      </c>
      <c r="T565" s="132">
        <v>0</v>
      </c>
      <c r="U565" s="132">
        <v>0</v>
      </c>
      <c r="V565" s="126"/>
      <c r="W565" s="140">
        <v>40.31</v>
      </c>
      <c r="X565" s="140">
        <v>40.98</v>
      </c>
      <c r="Y565" s="140">
        <v>0</v>
      </c>
      <c r="Z565" s="139">
        <v>5110295.8499999996</v>
      </c>
      <c r="AA565" s="60"/>
      <c r="AB565" s="140">
        <v>16.25</v>
      </c>
      <c r="AC565" s="28">
        <v>1022059.17</v>
      </c>
      <c r="AE565" s="140">
        <v>5.52</v>
      </c>
      <c r="AF565" s="140">
        <v>2.78</v>
      </c>
      <c r="AG565" s="140">
        <v>0</v>
      </c>
      <c r="AH565" s="44">
        <v>521779.5</v>
      </c>
      <c r="AI565" s="60"/>
      <c r="AJ565" s="140">
        <v>2.4500000000000002</v>
      </c>
      <c r="AK565" s="140">
        <v>1.23</v>
      </c>
      <c r="AL565" s="140">
        <v>0</v>
      </c>
      <c r="AM565" s="44">
        <v>231343.2</v>
      </c>
      <c r="AO565" s="28">
        <v>111.72999999999999</v>
      </c>
      <c r="AP565" s="117">
        <v>45.089999999999996</v>
      </c>
      <c r="AQ565" s="117">
        <v>11.78</v>
      </c>
      <c r="AR565" s="44">
        <v>197858.53</v>
      </c>
      <c r="AS565" s="60"/>
      <c r="AT565" s="71">
        <v>2.4500000000000002</v>
      </c>
      <c r="AU565" s="71">
        <v>2.2200000000000002</v>
      </c>
      <c r="AV565" s="71">
        <v>0</v>
      </c>
      <c r="AW565" s="44">
        <v>314641.25</v>
      </c>
      <c r="AX565" s="60"/>
      <c r="AY565" s="140">
        <v>1.47</v>
      </c>
      <c r="AZ565" s="140">
        <v>0.74</v>
      </c>
      <c r="BA565" s="140">
        <v>0</v>
      </c>
      <c r="BB565" s="28">
        <v>129773.41</v>
      </c>
      <c r="BC565" s="60"/>
      <c r="BD565" s="140">
        <v>4.91</v>
      </c>
      <c r="BE565" s="140">
        <v>2.4700000000000002</v>
      </c>
      <c r="BF565" s="140">
        <v>0</v>
      </c>
      <c r="BG565" s="44">
        <v>194411.34</v>
      </c>
      <c r="BH565" s="60"/>
      <c r="BI565" s="139">
        <v>2.4500000000000002</v>
      </c>
      <c r="BJ565" s="139">
        <v>1.23</v>
      </c>
      <c r="BK565" s="139">
        <v>0</v>
      </c>
      <c r="BL565" s="44">
        <v>263642.56</v>
      </c>
      <c r="BM565" s="60"/>
      <c r="BN565" s="140">
        <v>3.68</v>
      </c>
      <c r="BO565" s="140">
        <v>1.85</v>
      </c>
      <c r="BP565" s="140">
        <v>0</v>
      </c>
      <c r="BQ565" s="139">
        <v>145676.79</v>
      </c>
      <c r="BR565" s="60"/>
      <c r="BS565" s="140">
        <v>2.4500000000000002</v>
      </c>
      <c r="BT565" s="140">
        <v>1.23</v>
      </c>
      <c r="BU565" s="140">
        <v>0</v>
      </c>
      <c r="BV565" s="44">
        <v>399125.44</v>
      </c>
      <c r="BW565" s="60"/>
      <c r="BX565" s="140">
        <v>2.4500000000000002</v>
      </c>
      <c r="BY565" s="140">
        <v>1.23</v>
      </c>
      <c r="BZ565" s="140">
        <v>0</v>
      </c>
      <c r="CA565" s="44">
        <v>344367.04</v>
      </c>
      <c r="CB565" s="60"/>
      <c r="CC565" s="140">
        <v>4.91</v>
      </c>
      <c r="CD565" s="140">
        <v>2.4700000000000002</v>
      </c>
      <c r="CE565" s="140">
        <v>0</v>
      </c>
      <c r="CF565" s="44">
        <v>233289.18</v>
      </c>
      <c r="CG565" s="60"/>
      <c r="CH565" s="28">
        <v>9108263.2599999998</v>
      </c>
      <c r="CI565" s="60"/>
      <c r="CJ565" s="64">
        <v>8910404.7300000004</v>
      </c>
      <c r="CK565" s="124"/>
      <c r="CN565" s="151"/>
    </row>
    <row r="566" spans="1:92" x14ac:dyDescent="0.25">
      <c r="A566" s="116" t="s">
        <v>1290</v>
      </c>
      <c r="B566" s="24" t="s">
        <v>1291</v>
      </c>
      <c r="C566" s="27" t="s">
        <v>1245</v>
      </c>
      <c r="D566" s="27" t="s">
        <v>120</v>
      </c>
      <c r="E566" s="139">
        <v>925.21</v>
      </c>
      <c r="F566" s="68"/>
      <c r="G566" s="139">
        <v>386.32</v>
      </c>
      <c r="H566" s="139">
        <v>526.30999999999995</v>
      </c>
      <c r="I566" s="139">
        <v>526.30999999999995</v>
      </c>
      <c r="J566" s="68">
        <v>560</v>
      </c>
      <c r="K566" s="139">
        <v>610.21999999999991</v>
      </c>
      <c r="L566" s="139">
        <v>597.64</v>
      </c>
      <c r="M566" s="139">
        <v>314.99</v>
      </c>
      <c r="N566" s="139">
        <v>0</v>
      </c>
      <c r="O566" s="60"/>
      <c r="P566" s="132">
        <v>241.98600878778916</v>
      </c>
      <c r="Q566" s="132">
        <v>144.33399121221083</v>
      </c>
      <c r="R566" s="132">
        <v>329.67399121221086</v>
      </c>
      <c r="S566" s="132">
        <v>196.63600878778908</v>
      </c>
      <c r="T566" s="132">
        <v>0</v>
      </c>
      <c r="U566" s="132">
        <v>0</v>
      </c>
      <c r="V566" s="126"/>
      <c r="W566" s="140">
        <v>23.34</v>
      </c>
      <c r="X566" s="140">
        <v>24.34</v>
      </c>
      <c r="Y566" s="140">
        <v>0</v>
      </c>
      <c r="Z566" s="139">
        <v>2997403.2</v>
      </c>
      <c r="AA566" s="60"/>
      <c r="AB566" s="140">
        <v>9.5299999999999994</v>
      </c>
      <c r="AC566" s="28">
        <v>599480.64</v>
      </c>
      <c r="AE566" s="140">
        <v>3.05</v>
      </c>
      <c r="AF566" s="140">
        <v>1.57</v>
      </c>
      <c r="AG566" s="140">
        <v>0</v>
      </c>
      <c r="AH566" s="44">
        <v>290436.3</v>
      </c>
      <c r="AI566" s="60"/>
      <c r="AJ566" s="140">
        <v>1.35</v>
      </c>
      <c r="AK566" s="140">
        <v>0.69</v>
      </c>
      <c r="AL566" s="140">
        <v>0</v>
      </c>
      <c r="AM566" s="44">
        <v>128244.6</v>
      </c>
      <c r="AO566" s="28">
        <v>65.089999999999989</v>
      </c>
      <c r="AP566" s="117">
        <v>34.130000000000003</v>
      </c>
      <c r="AQ566" s="117">
        <v>6.56</v>
      </c>
      <c r="AR566" s="44">
        <v>124747.98</v>
      </c>
      <c r="AS566" s="60"/>
      <c r="AT566" s="71">
        <v>1.35</v>
      </c>
      <c r="AU566" s="71">
        <v>1.25</v>
      </c>
      <c r="AV566" s="71">
        <v>0</v>
      </c>
      <c r="AW566" s="44">
        <v>175175</v>
      </c>
      <c r="AX566" s="60"/>
      <c r="AY566" s="140">
        <v>0.81</v>
      </c>
      <c r="AZ566" s="140">
        <v>0.41</v>
      </c>
      <c r="BA566" s="140">
        <v>0</v>
      </c>
      <c r="BB566" s="28">
        <v>71639.62</v>
      </c>
      <c r="BC566" s="60"/>
      <c r="BD566" s="140">
        <v>2.71</v>
      </c>
      <c r="BE566" s="140">
        <v>1.39</v>
      </c>
      <c r="BF566" s="140">
        <v>0</v>
      </c>
      <c r="BG566" s="44">
        <v>108006.3</v>
      </c>
      <c r="BH566" s="60"/>
      <c r="BI566" s="139">
        <v>1.35</v>
      </c>
      <c r="BJ566" s="139">
        <v>0.69</v>
      </c>
      <c r="BK566" s="139">
        <v>0</v>
      </c>
      <c r="BL566" s="44">
        <v>146149.68</v>
      </c>
      <c r="BM566" s="60"/>
      <c r="BN566" s="140">
        <v>2.0299999999999998</v>
      </c>
      <c r="BO566" s="140">
        <v>1.04</v>
      </c>
      <c r="BP566" s="140">
        <v>0</v>
      </c>
      <c r="BQ566" s="139">
        <v>80873.009999999995</v>
      </c>
      <c r="BR566" s="60"/>
      <c r="BS566" s="140">
        <v>1.35</v>
      </c>
      <c r="BT566" s="140">
        <v>0.69</v>
      </c>
      <c r="BU566" s="140">
        <v>0</v>
      </c>
      <c r="BV566" s="44">
        <v>221254.32</v>
      </c>
      <c r="BW566" s="60"/>
      <c r="BX566" s="140">
        <v>1.35</v>
      </c>
      <c r="BY566" s="140">
        <v>0.69</v>
      </c>
      <c r="BZ566" s="140">
        <v>0</v>
      </c>
      <c r="CA566" s="44">
        <v>190899.12</v>
      </c>
      <c r="CB566" s="60"/>
      <c r="CC566" s="140">
        <v>2.71</v>
      </c>
      <c r="CD566" s="140">
        <v>1.39</v>
      </c>
      <c r="CE566" s="140">
        <v>0</v>
      </c>
      <c r="CF566" s="44">
        <v>129605.1</v>
      </c>
      <c r="CG566" s="60"/>
      <c r="CH566" s="28">
        <v>5263914.87</v>
      </c>
      <c r="CI566" s="60"/>
      <c r="CJ566" s="64">
        <v>5139166.8899999997</v>
      </c>
      <c r="CK566" s="124"/>
      <c r="CN566" s="151"/>
    </row>
    <row r="567" spans="1:92" x14ac:dyDescent="0.25">
      <c r="A567" s="116" t="s">
        <v>1292</v>
      </c>
      <c r="B567" s="24" t="s">
        <v>1293</v>
      </c>
      <c r="C567" s="27" t="s">
        <v>1245</v>
      </c>
      <c r="D567" s="27" t="s">
        <v>120</v>
      </c>
      <c r="E567" s="139">
        <v>2139</v>
      </c>
      <c r="F567" s="68"/>
      <c r="G567" s="139">
        <v>809.5</v>
      </c>
      <c r="H567" s="139">
        <v>1300.5</v>
      </c>
      <c r="I567" s="139">
        <v>1300.5</v>
      </c>
      <c r="J567" s="68">
        <v>561</v>
      </c>
      <c r="K567" s="139">
        <v>1359</v>
      </c>
      <c r="L567" s="139">
        <v>1330</v>
      </c>
      <c r="M567" s="139">
        <v>780</v>
      </c>
      <c r="N567" s="139">
        <v>0</v>
      </c>
      <c r="O567" s="60"/>
      <c r="P567" s="132">
        <v>106.01380805687204</v>
      </c>
      <c r="Q567" s="132">
        <v>703.48619194312801</v>
      </c>
      <c r="R567" s="132">
        <v>170.31619194312796</v>
      </c>
      <c r="S567" s="132">
        <v>1130.1838080568721</v>
      </c>
      <c r="T567" s="132">
        <v>0</v>
      </c>
      <c r="U567" s="132">
        <v>0</v>
      </c>
      <c r="V567" s="126"/>
      <c r="W567" s="140">
        <v>42.24</v>
      </c>
      <c r="X567" s="140">
        <v>53.72</v>
      </c>
      <c r="Y567" s="140">
        <v>0</v>
      </c>
      <c r="Z567" s="139">
        <v>6032525.4000000004</v>
      </c>
      <c r="AA567" s="60"/>
      <c r="AB567" s="140">
        <v>19.190000000000001</v>
      </c>
      <c r="AC567" s="28">
        <v>1206505.08</v>
      </c>
      <c r="AE567" s="140">
        <v>6.79</v>
      </c>
      <c r="AF567" s="140">
        <v>3.9</v>
      </c>
      <c r="AG567" s="140">
        <v>0</v>
      </c>
      <c r="AH567" s="44">
        <v>672026.85</v>
      </c>
      <c r="AI567" s="60"/>
      <c r="AJ567" s="140">
        <v>3.02</v>
      </c>
      <c r="AK567" s="140">
        <v>1.73</v>
      </c>
      <c r="AL567" s="140">
        <v>0</v>
      </c>
      <c r="AM567" s="44">
        <v>298608.75</v>
      </c>
      <c r="AO567" s="28">
        <v>133.44</v>
      </c>
      <c r="AP567" s="117">
        <v>29.259999999999998</v>
      </c>
      <c r="AQ567" s="117">
        <v>15.17</v>
      </c>
      <c r="AR567" s="44">
        <v>206720.02</v>
      </c>
      <c r="AS567" s="60"/>
      <c r="AT567" s="71">
        <v>3.02</v>
      </c>
      <c r="AU567" s="71">
        <v>3.12</v>
      </c>
      <c r="AV567" s="71">
        <v>0</v>
      </c>
      <c r="AW567" s="44">
        <v>413682.5</v>
      </c>
      <c r="AX567" s="60"/>
      <c r="AY567" s="140">
        <v>1.81</v>
      </c>
      <c r="AZ567" s="140">
        <v>1.04</v>
      </c>
      <c r="BA567" s="140">
        <v>0</v>
      </c>
      <c r="BB567" s="28">
        <v>167354.85</v>
      </c>
      <c r="BC567" s="60"/>
      <c r="BD567" s="140">
        <v>6.04</v>
      </c>
      <c r="BE567" s="140">
        <v>3.46</v>
      </c>
      <c r="BF567" s="140">
        <v>0</v>
      </c>
      <c r="BG567" s="44">
        <v>250258.5</v>
      </c>
      <c r="BH567" s="60"/>
      <c r="BI567" s="139">
        <v>3.02</v>
      </c>
      <c r="BJ567" s="139">
        <v>1.73</v>
      </c>
      <c r="BK567" s="139">
        <v>0</v>
      </c>
      <c r="BL567" s="44">
        <v>340299.5</v>
      </c>
      <c r="BM567" s="60"/>
      <c r="BN567" s="140">
        <v>4.53</v>
      </c>
      <c r="BO567" s="140">
        <v>2.6</v>
      </c>
      <c r="BP567" s="140">
        <v>0</v>
      </c>
      <c r="BQ567" s="139">
        <v>187825.59</v>
      </c>
      <c r="BR567" s="60"/>
      <c r="BS567" s="140">
        <v>3.02</v>
      </c>
      <c r="BT567" s="140">
        <v>1.73</v>
      </c>
      <c r="BU567" s="140">
        <v>0</v>
      </c>
      <c r="BV567" s="44">
        <v>515175.5</v>
      </c>
      <c r="BW567" s="60"/>
      <c r="BX567" s="140">
        <v>3.02</v>
      </c>
      <c r="BY567" s="140">
        <v>1.73</v>
      </c>
      <c r="BZ567" s="140">
        <v>0</v>
      </c>
      <c r="CA567" s="44">
        <v>444495.5</v>
      </c>
      <c r="CB567" s="60"/>
      <c r="CC567" s="140">
        <v>6.04</v>
      </c>
      <c r="CD567" s="140">
        <v>3.46</v>
      </c>
      <c r="CE567" s="140">
        <v>0</v>
      </c>
      <c r="CF567" s="44">
        <v>300304.5</v>
      </c>
      <c r="CG567" s="60"/>
      <c r="CH567" s="28">
        <v>11035782.540000001</v>
      </c>
      <c r="CI567" s="60"/>
      <c r="CJ567" s="64">
        <v>10829062.520000001</v>
      </c>
      <c r="CK567" s="124"/>
      <c r="CN567" s="151"/>
    </row>
    <row r="568" spans="1:92" x14ac:dyDescent="0.25">
      <c r="A568" s="116" t="s">
        <v>1294</v>
      </c>
      <c r="B568" s="24" t="s">
        <v>1295</v>
      </c>
      <c r="C568" s="27" t="s">
        <v>1245</v>
      </c>
      <c r="D568" s="27" t="s">
        <v>12</v>
      </c>
      <c r="E568" s="139">
        <v>5618.12</v>
      </c>
      <c r="F568" s="68"/>
      <c r="G568" s="139">
        <v>1546.48</v>
      </c>
      <c r="H568" s="139">
        <v>2161.66</v>
      </c>
      <c r="I568" s="139">
        <v>4046.8099999999995</v>
      </c>
      <c r="J568" s="68">
        <v>562</v>
      </c>
      <c r="K568" s="139">
        <v>2410.81</v>
      </c>
      <c r="L568" s="139">
        <v>2385.98</v>
      </c>
      <c r="M568" s="139">
        <v>1322.16</v>
      </c>
      <c r="N568" s="139">
        <v>1885.15</v>
      </c>
      <c r="O568" s="60"/>
      <c r="P568" s="132">
        <v>209.57823391957152</v>
      </c>
      <c r="Q568" s="132">
        <v>1336.9017660804284</v>
      </c>
      <c r="R568" s="132">
        <v>292.94713487053241</v>
      </c>
      <c r="S568" s="132">
        <v>1868.7128651294674</v>
      </c>
      <c r="T568" s="132">
        <v>255.47463120989619</v>
      </c>
      <c r="U568" s="132">
        <v>1629.6753687901039</v>
      </c>
      <c r="V568" s="126"/>
      <c r="W568" s="140">
        <v>80.81</v>
      </c>
      <c r="X568" s="140">
        <v>89.39</v>
      </c>
      <c r="Y568" s="140">
        <v>77.959999999999994</v>
      </c>
      <c r="Z568" s="139">
        <v>16325684.359999999</v>
      </c>
      <c r="AA568" s="60"/>
      <c r="AB568" s="140">
        <v>60.02</v>
      </c>
      <c r="AC568" s="28">
        <v>4015090.85</v>
      </c>
      <c r="AE568" s="140">
        <v>12.05</v>
      </c>
      <c r="AF568" s="140">
        <v>6.61</v>
      </c>
      <c r="AG568" s="140">
        <v>9.42</v>
      </c>
      <c r="AH568" s="44">
        <v>1852864.62</v>
      </c>
      <c r="AI568" s="60"/>
      <c r="AJ568" s="140">
        <v>5.35</v>
      </c>
      <c r="AK568" s="140">
        <v>2.93</v>
      </c>
      <c r="AL568" s="140">
        <v>3.14</v>
      </c>
      <c r="AM568" s="44">
        <v>747123.44</v>
      </c>
      <c r="AO568" s="28">
        <v>355.15999999999997</v>
      </c>
      <c r="AP568" s="117">
        <v>72.45</v>
      </c>
      <c r="AQ568" s="117">
        <v>39.840000000000003</v>
      </c>
      <c r="AR568" s="44">
        <v>543289.25</v>
      </c>
      <c r="AS568" s="60"/>
      <c r="AT568" s="71">
        <v>5.35</v>
      </c>
      <c r="AU568" s="71">
        <v>5.28</v>
      </c>
      <c r="AV568" s="71">
        <v>7.54</v>
      </c>
      <c r="AW568" s="44">
        <v>1307445.3500000001</v>
      </c>
      <c r="AX568" s="60"/>
      <c r="AY568" s="140">
        <v>3.21</v>
      </c>
      <c r="AZ568" s="140">
        <v>1.76</v>
      </c>
      <c r="BA568" s="140">
        <v>2.5099999999999998</v>
      </c>
      <c r="BB568" s="28">
        <v>439233.08</v>
      </c>
      <c r="BC568" s="60"/>
      <c r="BD568" s="140">
        <v>10.71</v>
      </c>
      <c r="BE568" s="140">
        <v>5.87</v>
      </c>
      <c r="BF568" s="140">
        <v>9.42</v>
      </c>
      <c r="BG568" s="44">
        <v>684918</v>
      </c>
      <c r="BH568" s="60"/>
      <c r="BI568" s="139">
        <v>5.35</v>
      </c>
      <c r="BJ568" s="139">
        <v>2.93</v>
      </c>
      <c r="BK568" s="139">
        <v>3.14</v>
      </c>
      <c r="BL568" s="44">
        <v>818151.64</v>
      </c>
      <c r="BM568" s="60"/>
      <c r="BN568" s="140">
        <v>8.0299999999999994</v>
      </c>
      <c r="BO568" s="140">
        <v>4.4000000000000004</v>
      </c>
      <c r="BP568" s="140">
        <v>6.28</v>
      </c>
      <c r="BQ568" s="139">
        <v>492877.53</v>
      </c>
      <c r="BR568" s="60"/>
      <c r="BS568" s="140">
        <v>5.35</v>
      </c>
      <c r="BT568" s="140">
        <v>2.93</v>
      </c>
      <c r="BU568" s="140">
        <v>3.14</v>
      </c>
      <c r="BV568" s="44">
        <v>1238590.3600000001</v>
      </c>
      <c r="BW568" s="60"/>
      <c r="BX568" s="140">
        <v>5.35</v>
      </c>
      <c r="BY568" s="140">
        <v>2.93</v>
      </c>
      <c r="BZ568" s="140">
        <v>3.14</v>
      </c>
      <c r="CA568" s="44">
        <v>1068660.76</v>
      </c>
      <c r="CB568" s="60"/>
      <c r="CC568" s="140">
        <v>10.71</v>
      </c>
      <c r="CD568" s="140">
        <v>5.87</v>
      </c>
      <c r="CE568" s="140">
        <v>9.42</v>
      </c>
      <c r="CF568" s="44">
        <v>821886</v>
      </c>
      <c r="CG568" s="60"/>
      <c r="CH568" s="28">
        <v>30355815.240000002</v>
      </c>
      <c r="CI568" s="60"/>
      <c r="CJ568" s="64">
        <v>29812525.990000002</v>
      </c>
      <c r="CK568" s="124"/>
      <c r="CN568" s="151"/>
    </row>
    <row r="569" spans="1:92" x14ac:dyDescent="0.25">
      <c r="A569" s="116" t="s">
        <v>1296</v>
      </c>
      <c r="B569" s="24" t="s">
        <v>1297</v>
      </c>
      <c r="C569" s="27" t="s">
        <v>1245</v>
      </c>
      <c r="D569" s="27" t="s">
        <v>120</v>
      </c>
      <c r="E569" s="139">
        <v>3263</v>
      </c>
      <c r="F569" s="68"/>
      <c r="G569" s="139">
        <v>1246.5</v>
      </c>
      <c r="H569" s="139">
        <v>1998.5</v>
      </c>
      <c r="I569" s="139">
        <v>1998.5</v>
      </c>
      <c r="J569" s="68">
        <v>563</v>
      </c>
      <c r="K569" s="139">
        <v>2048.5</v>
      </c>
      <c r="L569" s="139">
        <v>2030.5</v>
      </c>
      <c r="M569" s="139">
        <v>1214.5</v>
      </c>
      <c r="N569" s="139">
        <v>0</v>
      </c>
      <c r="O569" s="60"/>
      <c r="P569" s="132">
        <v>127.14684129429892</v>
      </c>
      <c r="Q569" s="132">
        <v>1119.3531587057012</v>
      </c>
      <c r="R569" s="132">
        <v>203.85315870570108</v>
      </c>
      <c r="S569" s="132">
        <v>1794.6468412942988</v>
      </c>
      <c r="T569" s="132">
        <v>0</v>
      </c>
      <c r="U569" s="132">
        <v>0</v>
      </c>
      <c r="V569" s="126"/>
      <c r="W569" s="140">
        <v>64.44</v>
      </c>
      <c r="X569" s="140">
        <v>81.97</v>
      </c>
      <c r="Y569" s="140">
        <v>0</v>
      </c>
      <c r="Z569" s="139">
        <v>9204064.6500000004</v>
      </c>
      <c r="AA569" s="60"/>
      <c r="AB569" s="140">
        <v>29.28</v>
      </c>
      <c r="AC569" s="28">
        <v>1840812.93</v>
      </c>
      <c r="AE569" s="140">
        <v>10.24</v>
      </c>
      <c r="AF569" s="140">
        <v>6.07</v>
      </c>
      <c r="AG569" s="140">
        <v>0</v>
      </c>
      <c r="AH569" s="44">
        <v>1025328.15</v>
      </c>
      <c r="AI569" s="60"/>
      <c r="AJ569" s="140">
        <v>4.55</v>
      </c>
      <c r="AK569" s="140">
        <v>2.69</v>
      </c>
      <c r="AL569" s="140">
        <v>0</v>
      </c>
      <c r="AM569" s="44">
        <v>455142.6</v>
      </c>
      <c r="AO569" s="28">
        <v>203.58</v>
      </c>
      <c r="AP569" s="117">
        <v>50.93</v>
      </c>
      <c r="AQ569" s="117">
        <v>23.14</v>
      </c>
      <c r="AR569" s="44">
        <v>323081.23</v>
      </c>
      <c r="AS569" s="60"/>
      <c r="AT569" s="71">
        <v>4.55</v>
      </c>
      <c r="AU569" s="71">
        <v>4.8499999999999996</v>
      </c>
      <c r="AV569" s="71">
        <v>0</v>
      </c>
      <c r="AW569" s="44">
        <v>633325</v>
      </c>
      <c r="AX569" s="60"/>
      <c r="AY569" s="140">
        <v>2.73</v>
      </c>
      <c r="AZ569" s="140">
        <v>1.61</v>
      </c>
      <c r="BA569" s="140">
        <v>0</v>
      </c>
      <c r="BB569" s="28">
        <v>254849.14</v>
      </c>
      <c r="BC569" s="60"/>
      <c r="BD569" s="140">
        <v>9.1</v>
      </c>
      <c r="BE569" s="140">
        <v>5.39</v>
      </c>
      <c r="BF569" s="140">
        <v>0</v>
      </c>
      <c r="BG569" s="44">
        <v>381710.07</v>
      </c>
      <c r="BH569" s="60"/>
      <c r="BI569" s="139">
        <v>4.55</v>
      </c>
      <c r="BJ569" s="139">
        <v>2.69</v>
      </c>
      <c r="BK569" s="139">
        <v>0</v>
      </c>
      <c r="BL569" s="44">
        <v>518688.08</v>
      </c>
      <c r="BM569" s="60"/>
      <c r="BN569" s="140">
        <v>6.82</v>
      </c>
      <c r="BO569" s="140">
        <v>4.04</v>
      </c>
      <c r="BP569" s="140">
        <v>0</v>
      </c>
      <c r="BQ569" s="139">
        <v>286084.98</v>
      </c>
      <c r="BR569" s="60"/>
      <c r="BS569" s="140">
        <v>4.55</v>
      </c>
      <c r="BT569" s="140">
        <v>2.69</v>
      </c>
      <c r="BU569" s="140">
        <v>0</v>
      </c>
      <c r="BV569" s="44">
        <v>785235.92</v>
      </c>
      <c r="BW569" s="60"/>
      <c r="BX569" s="140">
        <v>4.55</v>
      </c>
      <c r="BY569" s="140">
        <v>2.69</v>
      </c>
      <c r="BZ569" s="140">
        <v>0</v>
      </c>
      <c r="CA569" s="44">
        <v>677504.72</v>
      </c>
      <c r="CB569" s="60"/>
      <c r="CC569" s="140">
        <v>9.1</v>
      </c>
      <c r="CD569" s="140">
        <v>5.39</v>
      </c>
      <c r="CE569" s="140">
        <v>0</v>
      </c>
      <c r="CF569" s="44">
        <v>458043.39</v>
      </c>
      <c r="CG569" s="60"/>
      <c r="CH569" s="28">
        <v>16843870.859999999</v>
      </c>
      <c r="CI569" s="60"/>
      <c r="CJ569" s="64">
        <v>16520789.629999999</v>
      </c>
      <c r="CK569" s="124"/>
      <c r="CN569" s="151"/>
    </row>
    <row r="570" spans="1:92" x14ac:dyDescent="0.25">
      <c r="A570" s="116" t="s">
        <v>1298</v>
      </c>
      <c r="B570" s="24" t="s">
        <v>1299</v>
      </c>
      <c r="C570" s="27" t="s">
        <v>1245</v>
      </c>
      <c r="D570" s="27" t="s">
        <v>120</v>
      </c>
      <c r="E570" s="139">
        <v>2355</v>
      </c>
      <c r="F570" s="68"/>
      <c r="G570" s="139">
        <v>999.5</v>
      </c>
      <c r="H570" s="139">
        <v>1332</v>
      </c>
      <c r="I570" s="139">
        <v>1332</v>
      </c>
      <c r="J570" s="68">
        <v>564</v>
      </c>
      <c r="K570" s="139">
        <v>1588.5</v>
      </c>
      <c r="L570" s="139">
        <v>1565</v>
      </c>
      <c r="M570" s="139">
        <v>766.5</v>
      </c>
      <c r="N570" s="139">
        <v>0</v>
      </c>
      <c r="O570" s="60"/>
      <c r="P570" s="132">
        <v>147.04203302594897</v>
      </c>
      <c r="Q570" s="132">
        <v>852.45796697405103</v>
      </c>
      <c r="R570" s="132">
        <v>195.95796697405103</v>
      </c>
      <c r="S570" s="132">
        <v>1136.042033025949</v>
      </c>
      <c r="T570" s="132">
        <v>0</v>
      </c>
      <c r="U570" s="132">
        <v>0</v>
      </c>
      <c r="V570" s="126"/>
      <c r="W570" s="140">
        <v>52.42</v>
      </c>
      <c r="X570" s="140">
        <v>55.23</v>
      </c>
      <c r="Y570" s="140">
        <v>0</v>
      </c>
      <c r="Z570" s="139">
        <v>6767417.25</v>
      </c>
      <c r="AA570" s="60"/>
      <c r="AB570" s="140">
        <v>21.53</v>
      </c>
      <c r="AC570" s="28">
        <v>1353483.45</v>
      </c>
      <c r="AE570" s="140">
        <v>7.94</v>
      </c>
      <c r="AF570" s="140">
        <v>3.83</v>
      </c>
      <c r="AG570" s="140">
        <v>0</v>
      </c>
      <c r="AH570" s="44">
        <v>739921.05</v>
      </c>
      <c r="AI570" s="60"/>
      <c r="AJ570" s="140">
        <v>3.53</v>
      </c>
      <c r="AK570" s="140">
        <v>1.7</v>
      </c>
      <c r="AL570" s="140">
        <v>0</v>
      </c>
      <c r="AM570" s="44">
        <v>328783.95</v>
      </c>
      <c r="AO570" s="28">
        <v>149.31000000000003</v>
      </c>
      <c r="AP570" s="117">
        <v>46.31</v>
      </c>
      <c r="AQ570" s="117">
        <v>16.7</v>
      </c>
      <c r="AR570" s="44">
        <v>247793.52</v>
      </c>
      <c r="AS570" s="60"/>
      <c r="AT570" s="71">
        <v>3.53</v>
      </c>
      <c r="AU570" s="71">
        <v>3.06</v>
      </c>
      <c r="AV570" s="71">
        <v>0</v>
      </c>
      <c r="AW570" s="44">
        <v>444001.25</v>
      </c>
      <c r="AX570" s="60"/>
      <c r="AY570" s="140">
        <v>2.11</v>
      </c>
      <c r="AZ570" s="140">
        <v>1.02</v>
      </c>
      <c r="BA570" s="140">
        <v>0</v>
      </c>
      <c r="BB570" s="28">
        <v>183796.73</v>
      </c>
      <c r="BC570" s="60"/>
      <c r="BD570" s="140">
        <v>7.06</v>
      </c>
      <c r="BE570" s="140">
        <v>3.4</v>
      </c>
      <c r="BF570" s="140">
        <v>0</v>
      </c>
      <c r="BG570" s="44">
        <v>275547.78000000003</v>
      </c>
      <c r="BH570" s="60"/>
      <c r="BI570" s="139">
        <v>3.53</v>
      </c>
      <c r="BJ570" s="139">
        <v>1.7</v>
      </c>
      <c r="BK570" s="139">
        <v>0</v>
      </c>
      <c r="BL570" s="44">
        <v>374687.66</v>
      </c>
      <c r="BM570" s="60"/>
      <c r="BN570" s="140">
        <v>5.29</v>
      </c>
      <c r="BO570" s="140">
        <v>2.5499999999999998</v>
      </c>
      <c r="BP570" s="140">
        <v>0</v>
      </c>
      <c r="BQ570" s="139">
        <v>206529.12</v>
      </c>
      <c r="BR570" s="60"/>
      <c r="BS570" s="140">
        <v>3.53</v>
      </c>
      <c r="BT570" s="140">
        <v>1.7</v>
      </c>
      <c r="BU570" s="140">
        <v>0</v>
      </c>
      <c r="BV570" s="44">
        <v>567235.34</v>
      </c>
      <c r="BW570" s="60"/>
      <c r="BX570" s="140">
        <v>3.53</v>
      </c>
      <c r="BY570" s="140">
        <v>1.7</v>
      </c>
      <c r="BZ570" s="140">
        <v>0</v>
      </c>
      <c r="CA570" s="44">
        <v>489412.94</v>
      </c>
      <c r="CB570" s="60"/>
      <c r="CC570" s="140">
        <v>7.06</v>
      </c>
      <c r="CD570" s="140">
        <v>3.4</v>
      </c>
      <c r="CE570" s="140">
        <v>0</v>
      </c>
      <c r="CF570" s="44">
        <v>330651.06</v>
      </c>
      <c r="CG570" s="60"/>
      <c r="CH570" s="28">
        <v>12309261.100000001</v>
      </c>
      <c r="CI570" s="60"/>
      <c r="CJ570" s="64">
        <v>12061467.580000002</v>
      </c>
      <c r="CK570" s="124"/>
      <c r="CN570" s="151"/>
    </row>
    <row r="571" spans="1:92" x14ac:dyDescent="0.25">
      <c r="A571" s="116" t="s">
        <v>1300</v>
      </c>
      <c r="B571" s="24" t="s">
        <v>1301</v>
      </c>
      <c r="C571" s="27" t="s">
        <v>1245</v>
      </c>
      <c r="D571" s="27" t="s">
        <v>120</v>
      </c>
      <c r="E571" s="139">
        <v>1818.25</v>
      </c>
      <c r="F571" s="68"/>
      <c r="G571" s="139">
        <v>703.5</v>
      </c>
      <c r="H571" s="139">
        <v>1100.5</v>
      </c>
      <c r="I571" s="139">
        <v>1100.5</v>
      </c>
      <c r="J571" s="68">
        <v>565</v>
      </c>
      <c r="K571" s="139">
        <v>1151.75</v>
      </c>
      <c r="L571" s="139">
        <v>1137.5</v>
      </c>
      <c r="M571" s="139">
        <v>666.5</v>
      </c>
      <c r="N571" s="139">
        <v>0</v>
      </c>
      <c r="O571" s="60"/>
      <c r="P571" s="132">
        <v>26.907705099778269</v>
      </c>
      <c r="Q571" s="132">
        <v>676.59229490022176</v>
      </c>
      <c r="R571" s="132">
        <v>42.092294900221731</v>
      </c>
      <c r="S571" s="132">
        <v>1058.4077050997782</v>
      </c>
      <c r="T571" s="132">
        <v>0</v>
      </c>
      <c r="U571" s="132">
        <v>0</v>
      </c>
      <c r="V571" s="126"/>
      <c r="W571" s="140">
        <v>35.619999999999997</v>
      </c>
      <c r="X571" s="140">
        <v>44.44</v>
      </c>
      <c r="Y571" s="140">
        <v>0</v>
      </c>
      <c r="Z571" s="139">
        <v>5032971.9000000004</v>
      </c>
      <c r="AA571" s="60"/>
      <c r="AB571" s="140">
        <v>16.010000000000002</v>
      </c>
      <c r="AC571" s="28">
        <v>1006594.38</v>
      </c>
      <c r="AE571" s="140">
        <v>5.75</v>
      </c>
      <c r="AF571" s="140">
        <v>3.33</v>
      </c>
      <c r="AG571" s="140">
        <v>0</v>
      </c>
      <c r="AH571" s="44">
        <v>570814.19999999995</v>
      </c>
      <c r="AI571" s="60"/>
      <c r="AJ571" s="140">
        <v>2.5499999999999998</v>
      </c>
      <c r="AK571" s="140">
        <v>1.48</v>
      </c>
      <c r="AL571" s="140">
        <v>0</v>
      </c>
      <c r="AM571" s="44">
        <v>253345.95</v>
      </c>
      <c r="AO571" s="28">
        <v>111.59</v>
      </c>
      <c r="AP571" s="117">
        <v>20.16</v>
      </c>
      <c r="AQ571" s="117">
        <v>12.89</v>
      </c>
      <c r="AR571" s="44">
        <v>167692.62</v>
      </c>
      <c r="AS571" s="60"/>
      <c r="AT571" s="71">
        <v>2.5499999999999998</v>
      </c>
      <c r="AU571" s="71">
        <v>2.66</v>
      </c>
      <c r="AV571" s="71">
        <v>0</v>
      </c>
      <c r="AW571" s="44">
        <v>351023.75</v>
      </c>
      <c r="AX571" s="60"/>
      <c r="AY571" s="140">
        <v>1.53</v>
      </c>
      <c r="AZ571" s="140">
        <v>0.88</v>
      </c>
      <c r="BA571" s="140">
        <v>0</v>
      </c>
      <c r="BB571" s="28">
        <v>141517.60999999999</v>
      </c>
      <c r="BC571" s="60"/>
      <c r="BD571" s="140">
        <v>5.1100000000000003</v>
      </c>
      <c r="BE571" s="140">
        <v>2.96</v>
      </c>
      <c r="BF571" s="140">
        <v>0</v>
      </c>
      <c r="BG571" s="44">
        <v>212588.01</v>
      </c>
      <c r="BH571" s="60"/>
      <c r="BI571" s="139">
        <v>2.5499999999999998</v>
      </c>
      <c r="BJ571" s="139">
        <v>1.48</v>
      </c>
      <c r="BK571" s="139">
        <v>0</v>
      </c>
      <c r="BL571" s="44">
        <v>288717.26</v>
      </c>
      <c r="BM571" s="60"/>
      <c r="BN571" s="140">
        <v>3.83</v>
      </c>
      <c r="BO571" s="140">
        <v>2.2200000000000002</v>
      </c>
      <c r="BP571" s="140">
        <v>0</v>
      </c>
      <c r="BQ571" s="139">
        <v>159375.15</v>
      </c>
      <c r="BR571" s="60"/>
      <c r="BS571" s="140">
        <v>2.5499999999999998</v>
      </c>
      <c r="BT571" s="140">
        <v>1.48</v>
      </c>
      <c r="BU571" s="140">
        <v>0</v>
      </c>
      <c r="BV571" s="44">
        <v>437085.74</v>
      </c>
      <c r="BW571" s="60"/>
      <c r="BX571" s="140">
        <v>2.5499999999999998</v>
      </c>
      <c r="BY571" s="140">
        <v>1.48</v>
      </c>
      <c r="BZ571" s="140">
        <v>0</v>
      </c>
      <c r="CA571" s="44">
        <v>377119.34</v>
      </c>
      <c r="CB571" s="60"/>
      <c r="CC571" s="140">
        <v>5.1100000000000003</v>
      </c>
      <c r="CD571" s="140">
        <v>2.96</v>
      </c>
      <c r="CE571" s="140">
        <v>0</v>
      </c>
      <c r="CF571" s="44">
        <v>255100.77</v>
      </c>
      <c r="CG571" s="60"/>
      <c r="CH571" s="28">
        <v>9253946.6799999997</v>
      </c>
      <c r="CI571" s="60"/>
      <c r="CJ571" s="64">
        <v>9086254.0600000005</v>
      </c>
      <c r="CK571" s="124"/>
      <c r="CN571" s="151"/>
    </row>
    <row r="572" spans="1:92" x14ac:dyDescent="0.25">
      <c r="A572" s="116" t="s">
        <v>1302</v>
      </c>
      <c r="B572" s="24" t="s">
        <v>1303</v>
      </c>
      <c r="C572" s="27" t="s">
        <v>1245</v>
      </c>
      <c r="D572" s="27" t="s">
        <v>120</v>
      </c>
      <c r="E572" s="139">
        <v>163.63999999999999</v>
      </c>
      <c r="F572" s="68"/>
      <c r="G572" s="139">
        <v>65.489999999999995</v>
      </c>
      <c r="H572" s="139">
        <v>97.49</v>
      </c>
      <c r="I572" s="139">
        <v>97.49</v>
      </c>
      <c r="J572" s="68">
        <v>566</v>
      </c>
      <c r="K572" s="139">
        <v>101.98</v>
      </c>
      <c r="L572" s="139">
        <v>101.32</v>
      </c>
      <c r="M572" s="139">
        <v>61.66</v>
      </c>
      <c r="N572" s="139">
        <v>0</v>
      </c>
      <c r="O572" s="60"/>
      <c r="P572" s="132">
        <v>19.954800589029325</v>
      </c>
      <c r="Q572" s="132">
        <v>45.535199410970669</v>
      </c>
      <c r="R572" s="132">
        <v>29.705199410970668</v>
      </c>
      <c r="S572" s="132">
        <v>67.784800589029331</v>
      </c>
      <c r="T572" s="132">
        <v>0</v>
      </c>
      <c r="U572" s="132">
        <v>0</v>
      </c>
      <c r="V572" s="126"/>
      <c r="W572" s="140">
        <v>3.6</v>
      </c>
      <c r="X572" s="140">
        <v>4.1900000000000004</v>
      </c>
      <c r="Y572" s="140">
        <v>0</v>
      </c>
      <c r="Z572" s="139">
        <v>489718.35</v>
      </c>
      <c r="AA572" s="60"/>
      <c r="AB572" s="140">
        <v>1.55</v>
      </c>
      <c r="AC572" s="28">
        <v>97943.67</v>
      </c>
      <c r="AE572" s="140">
        <v>0.5</v>
      </c>
      <c r="AF572" s="140">
        <v>0.3</v>
      </c>
      <c r="AG572" s="140">
        <v>0</v>
      </c>
      <c r="AH572" s="44">
        <v>50292</v>
      </c>
      <c r="AI572" s="60"/>
      <c r="AJ572" s="140">
        <v>0.22</v>
      </c>
      <c r="AK572" s="140">
        <v>0.13</v>
      </c>
      <c r="AL572" s="140">
        <v>0</v>
      </c>
      <c r="AM572" s="44">
        <v>22002.75</v>
      </c>
      <c r="AO572" s="28">
        <v>10.700000000000005</v>
      </c>
      <c r="AP572" s="117">
        <v>2.52</v>
      </c>
      <c r="AQ572" s="117">
        <v>1.1599999999999999</v>
      </c>
      <c r="AR572" s="44">
        <v>16761.25</v>
      </c>
      <c r="AS572" s="60"/>
      <c r="AT572" s="71">
        <v>0.22</v>
      </c>
      <c r="AU572" s="71">
        <v>0.24</v>
      </c>
      <c r="AV572" s="71">
        <v>0</v>
      </c>
      <c r="AW572" s="44">
        <v>30992.5</v>
      </c>
      <c r="AX572" s="60"/>
      <c r="AY572" s="140">
        <v>0.13</v>
      </c>
      <c r="AZ572" s="140">
        <v>0.08</v>
      </c>
      <c r="BA572" s="140">
        <v>0</v>
      </c>
      <c r="BB572" s="28">
        <v>12331.41</v>
      </c>
      <c r="BC572" s="60"/>
      <c r="BD572" s="140">
        <v>0.45</v>
      </c>
      <c r="BE572" s="140">
        <v>0.27</v>
      </c>
      <c r="BF572" s="140">
        <v>0</v>
      </c>
      <c r="BG572" s="44">
        <v>18966.96</v>
      </c>
      <c r="BH572" s="60"/>
      <c r="BI572" s="139">
        <v>0.22</v>
      </c>
      <c r="BJ572" s="139">
        <v>0.13</v>
      </c>
      <c r="BK572" s="139">
        <v>0</v>
      </c>
      <c r="BL572" s="44">
        <v>25074.7</v>
      </c>
      <c r="BM572" s="60"/>
      <c r="BN572" s="140">
        <v>0.33</v>
      </c>
      <c r="BO572" s="140">
        <v>0.2</v>
      </c>
      <c r="BP572" s="140">
        <v>0</v>
      </c>
      <c r="BQ572" s="139">
        <v>13961.79</v>
      </c>
      <c r="BR572" s="60"/>
      <c r="BS572" s="140">
        <v>0.22</v>
      </c>
      <c r="BT572" s="140">
        <v>0.13</v>
      </c>
      <c r="BU572" s="140">
        <v>0</v>
      </c>
      <c r="BV572" s="44">
        <v>37960.300000000003</v>
      </c>
      <c r="BW572" s="60"/>
      <c r="BX572" s="140">
        <v>0.22</v>
      </c>
      <c r="BY572" s="140">
        <v>0.13</v>
      </c>
      <c r="BZ572" s="140">
        <v>0</v>
      </c>
      <c r="CA572" s="44">
        <v>32752.3</v>
      </c>
      <c r="CB572" s="60"/>
      <c r="CC572" s="140">
        <v>0.45</v>
      </c>
      <c r="CD572" s="140">
        <v>0.27</v>
      </c>
      <c r="CE572" s="140">
        <v>0</v>
      </c>
      <c r="CF572" s="44">
        <v>22759.919999999998</v>
      </c>
      <c r="CG572" s="60"/>
      <c r="CH572" s="28">
        <v>871517.89999999991</v>
      </c>
      <c r="CI572" s="60"/>
      <c r="CJ572" s="64">
        <v>854756.64999999991</v>
      </c>
      <c r="CK572" s="124"/>
      <c r="CN572" s="151"/>
    </row>
    <row r="573" spans="1:92" x14ac:dyDescent="0.25">
      <c r="A573" s="116" t="s">
        <v>1304</v>
      </c>
      <c r="B573" s="24" t="s">
        <v>1305</v>
      </c>
      <c r="C573" s="27" t="s">
        <v>1245</v>
      </c>
      <c r="D573" s="27" t="s">
        <v>120</v>
      </c>
      <c r="E573" s="139">
        <v>2884.56</v>
      </c>
      <c r="F573" s="68"/>
      <c r="G573" s="139">
        <v>1186.32</v>
      </c>
      <c r="H573" s="139">
        <v>1682.6599999999999</v>
      </c>
      <c r="I573" s="139">
        <v>1682.6599999999999</v>
      </c>
      <c r="J573" s="68">
        <v>567</v>
      </c>
      <c r="K573" s="139">
        <v>1854.5599999999997</v>
      </c>
      <c r="L573" s="139">
        <v>1838.9799999999998</v>
      </c>
      <c r="M573" s="139">
        <v>1030</v>
      </c>
      <c r="N573" s="139">
        <v>0</v>
      </c>
      <c r="O573" s="60"/>
      <c r="P573" s="132">
        <v>60.78433450215757</v>
      </c>
      <c r="Q573" s="132">
        <v>1125.5356654978423</v>
      </c>
      <c r="R573" s="132">
        <v>86.215665497842451</v>
      </c>
      <c r="S573" s="132">
        <v>1596.4443345021573</v>
      </c>
      <c r="T573" s="132">
        <v>0</v>
      </c>
      <c r="U573" s="132">
        <v>0</v>
      </c>
      <c r="V573" s="126"/>
      <c r="W573" s="140">
        <v>60.32</v>
      </c>
      <c r="X573" s="140">
        <v>68.16</v>
      </c>
      <c r="Y573" s="140">
        <v>0</v>
      </c>
      <c r="Z573" s="139">
        <v>8076895.2000000002</v>
      </c>
      <c r="AA573" s="60"/>
      <c r="AB573" s="140">
        <v>25.69</v>
      </c>
      <c r="AC573" s="28">
        <v>1615379.04</v>
      </c>
      <c r="AE573" s="140">
        <v>9.27</v>
      </c>
      <c r="AF573" s="140">
        <v>5.15</v>
      </c>
      <c r="AG573" s="140">
        <v>0</v>
      </c>
      <c r="AH573" s="44">
        <v>906513.3</v>
      </c>
      <c r="AI573" s="60"/>
      <c r="AJ573" s="140">
        <v>4.12</v>
      </c>
      <c r="AK573" s="140">
        <v>2.2799999999999998</v>
      </c>
      <c r="AL573" s="140">
        <v>0</v>
      </c>
      <c r="AM573" s="44">
        <v>402336</v>
      </c>
      <c r="AO573" s="28">
        <v>178.83</v>
      </c>
      <c r="AP573" s="117">
        <v>27.259999999999998</v>
      </c>
      <c r="AQ573" s="117">
        <v>20.45</v>
      </c>
      <c r="AR573" s="44">
        <v>262453.62</v>
      </c>
      <c r="AS573" s="60"/>
      <c r="AT573" s="71">
        <v>4.12</v>
      </c>
      <c r="AU573" s="71">
        <v>4.12</v>
      </c>
      <c r="AV573" s="71">
        <v>0</v>
      </c>
      <c r="AW573" s="44">
        <v>555170</v>
      </c>
      <c r="AX573" s="60"/>
      <c r="AY573" s="140">
        <v>2.4700000000000002</v>
      </c>
      <c r="AZ573" s="140">
        <v>1.37</v>
      </c>
      <c r="BA573" s="140">
        <v>0</v>
      </c>
      <c r="BB573" s="28">
        <v>225488.64000000001</v>
      </c>
      <c r="BC573" s="60"/>
      <c r="BD573" s="140">
        <v>8.24</v>
      </c>
      <c r="BE573" s="140">
        <v>4.57</v>
      </c>
      <c r="BF573" s="140">
        <v>0</v>
      </c>
      <c r="BG573" s="44">
        <v>337453.83</v>
      </c>
      <c r="BH573" s="60"/>
      <c r="BI573" s="139">
        <v>4.12</v>
      </c>
      <c r="BJ573" s="139">
        <v>2.2799999999999998</v>
      </c>
      <c r="BK573" s="139">
        <v>0</v>
      </c>
      <c r="BL573" s="44">
        <v>458508.79999999999</v>
      </c>
      <c r="BM573" s="60"/>
      <c r="BN573" s="140">
        <v>6.18</v>
      </c>
      <c r="BO573" s="140">
        <v>3.43</v>
      </c>
      <c r="BP573" s="140">
        <v>0</v>
      </c>
      <c r="BQ573" s="139">
        <v>253156.23</v>
      </c>
      <c r="BR573" s="60"/>
      <c r="BS573" s="140">
        <v>4.12</v>
      </c>
      <c r="BT573" s="140">
        <v>2.2799999999999998</v>
      </c>
      <c r="BU573" s="140">
        <v>0</v>
      </c>
      <c r="BV573" s="44">
        <v>694131.19999999995</v>
      </c>
      <c r="BW573" s="60"/>
      <c r="BX573" s="140">
        <v>4.12</v>
      </c>
      <c r="BY573" s="140">
        <v>2.2799999999999998</v>
      </c>
      <c r="BZ573" s="140">
        <v>0</v>
      </c>
      <c r="CA573" s="44">
        <v>598899.19999999995</v>
      </c>
      <c r="CB573" s="60"/>
      <c r="CC573" s="140">
        <v>8.24</v>
      </c>
      <c r="CD573" s="140">
        <v>4.57</v>
      </c>
      <c r="CE573" s="140">
        <v>0</v>
      </c>
      <c r="CF573" s="44">
        <v>404936.91</v>
      </c>
      <c r="CG573" s="60"/>
      <c r="CH573" s="28">
        <v>14791321.970000001</v>
      </c>
      <c r="CI573" s="60"/>
      <c r="CJ573" s="64">
        <v>14528868.350000001</v>
      </c>
      <c r="CK573" s="124"/>
      <c r="CN573" s="151"/>
    </row>
    <row r="574" spans="1:92" x14ac:dyDescent="0.25">
      <c r="A574" s="116" t="s">
        <v>1306</v>
      </c>
      <c r="B574" s="24" t="s">
        <v>1307</v>
      </c>
      <c r="C574" s="27" t="s">
        <v>1245</v>
      </c>
      <c r="D574" s="27" t="s">
        <v>120</v>
      </c>
      <c r="E574" s="139">
        <v>3815.63</v>
      </c>
      <c r="F574" s="68"/>
      <c r="G574" s="139">
        <v>1576.3100000000002</v>
      </c>
      <c r="H574" s="139">
        <v>2200.4899999999998</v>
      </c>
      <c r="I574" s="139">
        <v>2200.4899999999998</v>
      </c>
      <c r="J574" s="68">
        <v>568</v>
      </c>
      <c r="K574" s="139">
        <v>2474.3000000000002</v>
      </c>
      <c r="L574" s="139">
        <v>2435.4700000000003</v>
      </c>
      <c r="M574" s="139">
        <v>1341.33</v>
      </c>
      <c r="N574" s="139">
        <v>0</v>
      </c>
      <c r="O574" s="60"/>
      <c r="P574" s="132">
        <v>340.70883877886047</v>
      </c>
      <c r="Q574" s="132">
        <v>1235.6011612211396</v>
      </c>
      <c r="R574" s="132">
        <v>475.62116122113957</v>
      </c>
      <c r="S574" s="132">
        <v>1724.8688387788602</v>
      </c>
      <c r="T574" s="132">
        <v>0</v>
      </c>
      <c r="U574" s="132">
        <v>0</v>
      </c>
      <c r="V574" s="126"/>
      <c r="W574" s="140">
        <v>84.49</v>
      </c>
      <c r="X574" s="140">
        <v>92.77</v>
      </c>
      <c r="Y574" s="140">
        <v>0</v>
      </c>
      <c r="Z574" s="139">
        <v>11143449.9</v>
      </c>
      <c r="AA574" s="60"/>
      <c r="AB574" s="140">
        <v>35.450000000000003</v>
      </c>
      <c r="AC574" s="28">
        <v>2228689.98</v>
      </c>
      <c r="AE574" s="140">
        <v>12.37</v>
      </c>
      <c r="AF574" s="140">
        <v>6.7</v>
      </c>
      <c r="AG574" s="140">
        <v>0</v>
      </c>
      <c r="AH574" s="44">
        <v>1198835.55</v>
      </c>
      <c r="AI574" s="60"/>
      <c r="AJ574" s="140">
        <v>5.49</v>
      </c>
      <c r="AK574" s="140">
        <v>2.98</v>
      </c>
      <c r="AL574" s="140">
        <v>0</v>
      </c>
      <c r="AM574" s="44">
        <v>532466.55000000005</v>
      </c>
      <c r="AO574" s="28">
        <v>245.31999999999996</v>
      </c>
      <c r="AP574" s="117">
        <v>72.150000000000006</v>
      </c>
      <c r="AQ574" s="117">
        <v>27.06</v>
      </c>
      <c r="AR574" s="44">
        <v>402121.26</v>
      </c>
      <c r="AS574" s="60"/>
      <c r="AT574" s="71">
        <v>5.49</v>
      </c>
      <c r="AU574" s="71">
        <v>5.36</v>
      </c>
      <c r="AV574" s="71">
        <v>0</v>
      </c>
      <c r="AW574" s="44">
        <v>731018.75</v>
      </c>
      <c r="AX574" s="60"/>
      <c r="AY574" s="140">
        <v>3.29</v>
      </c>
      <c r="AZ574" s="140">
        <v>1.78</v>
      </c>
      <c r="BA574" s="140">
        <v>0</v>
      </c>
      <c r="BB574" s="28">
        <v>297715.46999999997</v>
      </c>
      <c r="BC574" s="60"/>
      <c r="BD574" s="140">
        <v>10.99</v>
      </c>
      <c r="BE574" s="140">
        <v>5.96</v>
      </c>
      <c r="BF574" s="140">
        <v>0</v>
      </c>
      <c r="BG574" s="44">
        <v>446513.85</v>
      </c>
      <c r="BH574" s="60"/>
      <c r="BI574" s="139">
        <v>5.49</v>
      </c>
      <c r="BJ574" s="139">
        <v>2.98</v>
      </c>
      <c r="BK574" s="139">
        <v>0</v>
      </c>
      <c r="BL574" s="44">
        <v>606807.74</v>
      </c>
      <c r="BM574" s="60"/>
      <c r="BN574" s="140">
        <v>8.24</v>
      </c>
      <c r="BO574" s="140">
        <v>4.47</v>
      </c>
      <c r="BP574" s="140">
        <v>0</v>
      </c>
      <c r="BQ574" s="139">
        <v>334819.53000000003</v>
      </c>
      <c r="BR574" s="60"/>
      <c r="BS574" s="140">
        <v>5.49</v>
      </c>
      <c r="BT574" s="140">
        <v>2.98</v>
      </c>
      <c r="BU574" s="140">
        <v>0</v>
      </c>
      <c r="BV574" s="44">
        <v>918639.26</v>
      </c>
      <c r="BW574" s="60"/>
      <c r="BX574" s="140">
        <v>5.49</v>
      </c>
      <c r="BY574" s="140">
        <v>2.98</v>
      </c>
      <c r="BZ574" s="140">
        <v>0</v>
      </c>
      <c r="CA574" s="44">
        <v>792605.66</v>
      </c>
      <c r="CB574" s="60"/>
      <c r="CC574" s="140">
        <v>10.99</v>
      </c>
      <c r="CD574" s="140">
        <v>5.96</v>
      </c>
      <c r="CE574" s="140">
        <v>0</v>
      </c>
      <c r="CF574" s="44">
        <v>535806.44999999995</v>
      </c>
      <c r="CG574" s="60"/>
      <c r="CH574" s="28">
        <v>20169489.950000003</v>
      </c>
      <c r="CI574" s="60"/>
      <c r="CJ574" s="64">
        <v>19767368.690000001</v>
      </c>
      <c r="CK574" s="124"/>
      <c r="CN574" s="151"/>
    </row>
    <row r="575" spans="1:92" x14ac:dyDescent="0.25">
      <c r="A575" s="116" t="s">
        <v>1308</v>
      </c>
      <c r="B575" s="24" t="s">
        <v>1309</v>
      </c>
      <c r="C575" s="27" t="s">
        <v>1245</v>
      </c>
      <c r="D575" s="27" t="s">
        <v>131</v>
      </c>
      <c r="E575" s="139">
        <v>3694.82</v>
      </c>
      <c r="F575" s="68"/>
      <c r="G575" s="139">
        <v>0</v>
      </c>
      <c r="H575" s="139">
        <v>0</v>
      </c>
      <c r="I575" s="139">
        <v>3694.8199999999997</v>
      </c>
      <c r="J575" s="68">
        <v>569</v>
      </c>
      <c r="K575" s="139">
        <v>0</v>
      </c>
      <c r="L575" s="139">
        <v>0</v>
      </c>
      <c r="M575" s="139">
        <v>0</v>
      </c>
      <c r="N575" s="139">
        <v>3694.8199999999997</v>
      </c>
      <c r="O575" s="60"/>
      <c r="P575" s="132">
        <v>0</v>
      </c>
      <c r="Q575" s="132">
        <v>0</v>
      </c>
      <c r="R575" s="132">
        <v>0</v>
      </c>
      <c r="S575" s="132">
        <v>0</v>
      </c>
      <c r="T575" s="132">
        <v>451</v>
      </c>
      <c r="U575" s="132">
        <v>3243.8199999999997</v>
      </c>
      <c r="V575" s="126"/>
      <c r="W575" s="140">
        <v>0</v>
      </c>
      <c r="X575" s="140">
        <v>0</v>
      </c>
      <c r="Y575" s="140">
        <v>152.30000000000001</v>
      </c>
      <c r="Z575" s="139">
        <v>10990881.800000001</v>
      </c>
      <c r="AA575" s="60"/>
      <c r="AB575" s="140">
        <v>50.76</v>
      </c>
      <c r="AC575" s="28">
        <v>3663260.9</v>
      </c>
      <c r="AE575" s="140">
        <v>0</v>
      </c>
      <c r="AF575" s="140">
        <v>0</v>
      </c>
      <c r="AG575" s="140">
        <v>18.47</v>
      </c>
      <c r="AH575" s="44">
        <v>1332906.02</v>
      </c>
      <c r="AI575" s="60"/>
      <c r="AJ575" s="140">
        <v>0</v>
      </c>
      <c r="AK575" s="140">
        <v>0</v>
      </c>
      <c r="AL575" s="140">
        <v>6.15</v>
      </c>
      <c r="AM575" s="44">
        <v>443820.9</v>
      </c>
      <c r="AO575" s="28">
        <v>232.6</v>
      </c>
      <c r="AP575" s="117">
        <v>40.629999999999995</v>
      </c>
      <c r="AQ575" s="117">
        <v>26.2</v>
      </c>
      <c r="AR575" s="44">
        <v>347509.38</v>
      </c>
      <c r="AS575" s="60"/>
      <c r="AT575" s="71">
        <v>0</v>
      </c>
      <c r="AU575" s="71">
        <v>0</v>
      </c>
      <c r="AV575" s="71">
        <v>14.77</v>
      </c>
      <c r="AW575" s="44">
        <v>1158189.55</v>
      </c>
      <c r="AX575" s="60"/>
      <c r="AY575" s="140">
        <v>0</v>
      </c>
      <c r="AZ575" s="140">
        <v>0</v>
      </c>
      <c r="BA575" s="140">
        <v>4.92</v>
      </c>
      <c r="BB575" s="28">
        <v>288907.32</v>
      </c>
      <c r="BC575" s="60"/>
      <c r="BD575" s="140">
        <v>0</v>
      </c>
      <c r="BE575" s="140">
        <v>0</v>
      </c>
      <c r="BF575" s="140">
        <v>18.47</v>
      </c>
      <c r="BG575" s="44">
        <v>486555.21</v>
      </c>
      <c r="BH575" s="60"/>
      <c r="BI575" s="139">
        <v>0</v>
      </c>
      <c r="BJ575" s="139">
        <v>0</v>
      </c>
      <c r="BK575" s="139">
        <v>6.15</v>
      </c>
      <c r="BL575" s="44">
        <v>440598.3</v>
      </c>
      <c r="BM575" s="60"/>
      <c r="BN575" s="140">
        <v>0</v>
      </c>
      <c r="BO575" s="140">
        <v>0</v>
      </c>
      <c r="BP575" s="140">
        <v>12.31</v>
      </c>
      <c r="BQ575" s="139">
        <v>324282.33</v>
      </c>
      <c r="BR575" s="60"/>
      <c r="BS575" s="140">
        <v>0</v>
      </c>
      <c r="BT575" s="140">
        <v>0</v>
      </c>
      <c r="BU575" s="140">
        <v>6.15</v>
      </c>
      <c r="BV575" s="44">
        <v>667016.69999999995</v>
      </c>
      <c r="BW575" s="60"/>
      <c r="BX575" s="140">
        <v>0</v>
      </c>
      <c r="BY575" s="140">
        <v>0</v>
      </c>
      <c r="BZ575" s="140">
        <v>6.15</v>
      </c>
      <c r="CA575" s="44">
        <v>575504.69999999995</v>
      </c>
      <c r="CB575" s="60"/>
      <c r="CC575" s="140">
        <v>0</v>
      </c>
      <c r="CD575" s="140">
        <v>0</v>
      </c>
      <c r="CE575" s="140">
        <v>18.47</v>
      </c>
      <c r="CF575" s="44">
        <v>583855.17000000004</v>
      </c>
      <c r="CG575" s="60"/>
      <c r="CH575" s="28">
        <v>21303288.280000001</v>
      </c>
      <c r="CI575" s="60"/>
      <c r="CJ575" s="64">
        <v>20955778.900000002</v>
      </c>
      <c r="CK575" s="124"/>
      <c r="CN575" s="151"/>
    </row>
    <row r="576" spans="1:92" x14ac:dyDescent="0.25">
      <c r="A576" s="116" t="s">
        <v>1310</v>
      </c>
      <c r="B576" s="24" t="s">
        <v>1311</v>
      </c>
      <c r="C576" s="27" t="s">
        <v>1245</v>
      </c>
      <c r="D576" s="27" t="s">
        <v>120</v>
      </c>
      <c r="E576" s="139">
        <v>704.47</v>
      </c>
      <c r="F576" s="68"/>
      <c r="G576" s="139">
        <v>292.32</v>
      </c>
      <c r="H576" s="139">
        <v>404.32</v>
      </c>
      <c r="I576" s="139">
        <v>404.32</v>
      </c>
      <c r="J576" s="68">
        <v>570</v>
      </c>
      <c r="K576" s="139">
        <v>475.14</v>
      </c>
      <c r="L576" s="139">
        <v>467.30999999999995</v>
      </c>
      <c r="M576" s="139">
        <v>229.32999999999998</v>
      </c>
      <c r="N576" s="139">
        <v>0</v>
      </c>
      <c r="O576" s="60"/>
      <c r="P576" s="132">
        <v>161.13183279742765</v>
      </c>
      <c r="Q576" s="132">
        <v>131.18816720257234</v>
      </c>
      <c r="R576" s="132">
        <v>222.86816720257232</v>
      </c>
      <c r="S576" s="132">
        <v>181.45183279742767</v>
      </c>
      <c r="T576" s="132">
        <v>0</v>
      </c>
      <c r="U576" s="132">
        <v>0</v>
      </c>
      <c r="V576" s="126"/>
      <c r="W576" s="140">
        <v>17.3</v>
      </c>
      <c r="X576" s="140">
        <v>18.399999999999999</v>
      </c>
      <c r="Y576" s="140">
        <v>0</v>
      </c>
      <c r="Z576" s="139">
        <v>2244280.5</v>
      </c>
      <c r="AA576" s="60"/>
      <c r="AB576" s="140">
        <v>7.14</v>
      </c>
      <c r="AC576" s="28">
        <v>448856.1</v>
      </c>
      <c r="AE576" s="140">
        <v>2.37</v>
      </c>
      <c r="AF576" s="140">
        <v>1.1399999999999999</v>
      </c>
      <c r="AG576" s="140">
        <v>0</v>
      </c>
      <c r="AH576" s="44">
        <v>220656.15</v>
      </c>
      <c r="AI576" s="60"/>
      <c r="AJ576" s="140">
        <v>1.05</v>
      </c>
      <c r="AK576" s="140">
        <v>0.5</v>
      </c>
      <c r="AL576" s="140">
        <v>0</v>
      </c>
      <c r="AM576" s="44">
        <v>97440.75</v>
      </c>
      <c r="AO576" s="28">
        <v>48.83</v>
      </c>
      <c r="AP576" s="117">
        <v>16.669999999999998</v>
      </c>
      <c r="AQ576" s="117">
        <v>4.99</v>
      </c>
      <c r="AR576" s="44">
        <v>82674.960000000006</v>
      </c>
      <c r="AS576" s="60"/>
      <c r="AT576" s="71">
        <v>1.05</v>
      </c>
      <c r="AU576" s="71">
        <v>0.91</v>
      </c>
      <c r="AV576" s="71">
        <v>0</v>
      </c>
      <c r="AW576" s="44">
        <v>132055</v>
      </c>
      <c r="AX576" s="60"/>
      <c r="AY576" s="140">
        <v>0.63</v>
      </c>
      <c r="AZ576" s="140">
        <v>0.3</v>
      </c>
      <c r="BA576" s="140">
        <v>0</v>
      </c>
      <c r="BB576" s="28">
        <v>54610.53</v>
      </c>
      <c r="BC576" s="60"/>
      <c r="BD576" s="140">
        <v>2.11</v>
      </c>
      <c r="BE576" s="140">
        <v>1.01</v>
      </c>
      <c r="BF576" s="140">
        <v>0</v>
      </c>
      <c r="BG576" s="44">
        <v>82190.16</v>
      </c>
      <c r="BH576" s="60"/>
      <c r="BI576" s="139">
        <v>1.05</v>
      </c>
      <c r="BJ576" s="139">
        <v>0.5</v>
      </c>
      <c r="BK576" s="139">
        <v>0</v>
      </c>
      <c r="BL576" s="44">
        <v>111045.1</v>
      </c>
      <c r="BM576" s="60"/>
      <c r="BN576" s="140">
        <v>1.58</v>
      </c>
      <c r="BO576" s="140">
        <v>0.76</v>
      </c>
      <c r="BP576" s="140">
        <v>0</v>
      </c>
      <c r="BQ576" s="139">
        <v>61642.62</v>
      </c>
      <c r="BR576" s="60"/>
      <c r="BS576" s="140">
        <v>1.05</v>
      </c>
      <c r="BT576" s="140">
        <v>0.5</v>
      </c>
      <c r="BU576" s="140">
        <v>0</v>
      </c>
      <c r="BV576" s="44">
        <v>168109.9</v>
      </c>
      <c r="BW576" s="60"/>
      <c r="BX576" s="140">
        <v>1.05</v>
      </c>
      <c r="BY576" s="140">
        <v>0.5</v>
      </c>
      <c r="BZ576" s="140">
        <v>0</v>
      </c>
      <c r="CA576" s="44">
        <v>145045.9</v>
      </c>
      <c r="CB576" s="60"/>
      <c r="CC576" s="140">
        <v>2.11</v>
      </c>
      <c r="CD576" s="140">
        <v>1.01</v>
      </c>
      <c r="CE576" s="140">
        <v>0</v>
      </c>
      <c r="CF576" s="44">
        <v>98626.32</v>
      </c>
      <c r="CG576" s="60"/>
      <c r="CH576" s="28">
        <v>3947233.9899999998</v>
      </c>
      <c r="CI576" s="60"/>
      <c r="CJ576" s="64">
        <v>3864559.03</v>
      </c>
      <c r="CK576" s="124"/>
      <c r="CN576" s="151"/>
    </row>
    <row r="577" spans="1:92" x14ac:dyDescent="0.25">
      <c r="A577" s="116" t="s">
        <v>1312</v>
      </c>
      <c r="B577" s="24" t="s">
        <v>1313</v>
      </c>
      <c r="C577" s="27" t="s">
        <v>1245</v>
      </c>
      <c r="D577" s="27" t="s">
        <v>131</v>
      </c>
      <c r="E577" s="139">
        <v>1638.82</v>
      </c>
      <c r="F577" s="68"/>
      <c r="G577" s="139">
        <v>0</v>
      </c>
      <c r="H577" s="139">
        <v>0</v>
      </c>
      <c r="I577" s="139">
        <v>1638.82</v>
      </c>
      <c r="J577" s="68">
        <v>571</v>
      </c>
      <c r="K577" s="139">
        <v>0</v>
      </c>
      <c r="L577" s="139">
        <v>0</v>
      </c>
      <c r="M577" s="139">
        <v>0</v>
      </c>
      <c r="N577" s="139">
        <v>1638.82</v>
      </c>
      <c r="O577" s="60"/>
      <c r="P577" s="132">
        <v>0</v>
      </c>
      <c r="Q577" s="132">
        <v>0</v>
      </c>
      <c r="R577" s="132">
        <v>0</v>
      </c>
      <c r="S577" s="132">
        <v>0</v>
      </c>
      <c r="T577" s="132">
        <v>83.33</v>
      </c>
      <c r="U577" s="132">
        <v>1555.49</v>
      </c>
      <c r="V577" s="126"/>
      <c r="W577" s="140">
        <v>0</v>
      </c>
      <c r="X577" s="140">
        <v>0</v>
      </c>
      <c r="Y577" s="140">
        <v>66.38</v>
      </c>
      <c r="Z577" s="139">
        <v>4790379.08</v>
      </c>
      <c r="AA577" s="60"/>
      <c r="AB577" s="140">
        <v>22.12</v>
      </c>
      <c r="AC577" s="28">
        <v>1596633.34</v>
      </c>
      <c r="AE577" s="140">
        <v>0</v>
      </c>
      <c r="AF577" s="140">
        <v>0</v>
      </c>
      <c r="AG577" s="140">
        <v>8.19</v>
      </c>
      <c r="AH577" s="44">
        <v>591039.54</v>
      </c>
      <c r="AI577" s="60"/>
      <c r="AJ577" s="140">
        <v>0</v>
      </c>
      <c r="AK577" s="140">
        <v>0</v>
      </c>
      <c r="AL577" s="140">
        <v>2.73</v>
      </c>
      <c r="AM577" s="44">
        <v>197013.18</v>
      </c>
      <c r="AO577" s="28">
        <v>101.60000000000001</v>
      </c>
      <c r="AP577" s="117">
        <v>13.92</v>
      </c>
      <c r="AQ577" s="117">
        <v>11.62</v>
      </c>
      <c r="AR577" s="44">
        <v>147190.49</v>
      </c>
      <c r="AS577" s="60"/>
      <c r="AT577" s="71">
        <v>0</v>
      </c>
      <c r="AU577" s="71">
        <v>0</v>
      </c>
      <c r="AV577" s="71">
        <v>6.55</v>
      </c>
      <c r="AW577" s="44">
        <v>513618.25</v>
      </c>
      <c r="AX577" s="60"/>
      <c r="AY577" s="140">
        <v>0</v>
      </c>
      <c r="AZ577" s="140">
        <v>0</v>
      </c>
      <c r="BA577" s="140">
        <v>2.1800000000000002</v>
      </c>
      <c r="BB577" s="28">
        <v>128011.78</v>
      </c>
      <c r="BC577" s="60"/>
      <c r="BD577" s="140">
        <v>0</v>
      </c>
      <c r="BE577" s="140">
        <v>0</v>
      </c>
      <c r="BF577" s="140">
        <v>8.19</v>
      </c>
      <c r="BG577" s="44">
        <v>215749.17</v>
      </c>
      <c r="BH577" s="60"/>
      <c r="BI577" s="139">
        <v>0</v>
      </c>
      <c r="BJ577" s="139">
        <v>0</v>
      </c>
      <c r="BK577" s="139">
        <v>2.73</v>
      </c>
      <c r="BL577" s="44">
        <v>195582.66</v>
      </c>
      <c r="BM577" s="60"/>
      <c r="BN577" s="140">
        <v>0</v>
      </c>
      <c r="BO577" s="140">
        <v>0</v>
      </c>
      <c r="BP577" s="140">
        <v>5.46</v>
      </c>
      <c r="BQ577" s="139">
        <v>143832.78</v>
      </c>
      <c r="BR577" s="60"/>
      <c r="BS577" s="140">
        <v>0</v>
      </c>
      <c r="BT577" s="140">
        <v>0</v>
      </c>
      <c r="BU577" s="140">
        <v>2.73</v>
      </c>
      <c r="BV577" s="44">
        <v>296090.34000000003</v>
      </c>
      <c r="BW577" s="60"/>
      <c r="BX577" s="140">
        <v>0</v>
      </c>
      <c r="BY577" s="140">
        <v>0</v>
      </c>
      <c r="BZ577" s="140">
        <v>2.73</v>
      </c>
      <c r="CA577" s="44">
        <v>255467.94</v>
      </c>
      <c r="CB577" s="60"/>
      <c r="CC577" s="140">
        <v>0</v>
      </c>
      <c r="CD577" s="140">
        <v>0</v>
      </c>
      <c r="CE577" s="140">
        <v>8.19</v>
      </c>
      <c r="CF577" s="44">
        <v>258894.09</v>
      </c>
      <c r="CG577" s="60"/>
      <c r="CH577" s="28">
        <v>9329502.6400000006</v>
      </c>
      <c r="CI577" s="60"/>
      <c r="CJ577" s="64">
        <v>9182312.1500000004</v>
      </c>
      <c r="CK577" s="124"/>
      <c r="CN577" s="151"/>
    </row>
    <row r="578" spans="1:92" x14ac:dyDescent="0.25">
      <c r="A578" s="116" t="s">
        <v>1314</v>
      </c>
      <c r="B578" s="24" t="s">
        <v>1315</v>
      </c>
      <c r="C578" s="27" t="s">
        <v>1245</v>
      </c>
      <c r="D578" s="27" t="s">
        <v>12</v>
      </c>
      <c r="E578" s="139">
        <v>7008.63</v>
      </c>
      <c r="F578" s="68"/>
      <c r="G578" s="139">
        <v>1969.15</v>
      </c>
      <c r="H578" s="139">
        <v>2767.6499999999996</v>
      </c>
      <c r="I578" s="139">
        <v>4979.4799999999996</v>
      </c>
      <c r="J578" s="68">
        <v>572</v>
      </c>
      <c r="K578" s="139">
        <v>3124.81</v>
      </c>
      <c r="L578" s="139">
        <v>3064.81</v>
      </c>
      <c r="M578" s="139">
        <v>1671.99</v>
      </c>
      <c r="N578" s="139">
        <v>2211.83</v>
      </c>
      <c r="O578" s="60"/>
      <c r="P578" s="132">
        <v>1444.8929269510681</v>
      </c>
      <c r="Q578" s="132">
        <v>524.25707304893194</v>
      </c>
      <c r="R578" s="132">
        <v>2030.8041080040236</v>
      </c>
      <c r="S578" s="132">
        <v>736.84589199597599</v>
      </c>
      <c r="T578" s="132">
        <v>1622.9629650449081</v>
      </c>
      <c r="U578" s="132">
        <v>588.86703495509187</v>
      </c>
      <c r="V578" s="126"/>
      <c r="W578" s="140">
        <v>122.53</v>
      </c>
      <c r="X578" s="140">
        <v>131.01</v>
      </c>
      <c r="Y578" s="140">
        <v>104.7</v>
      </c>
      <c r="Z578" s="139">
        <v>23494572.300000001</v>
      </c>
      <c r="AA578" s="60"/>
      <c r="AB578" s="140">
        <v>85.6</v>
      </c>
      <c r="AC578" s="28">
        <v>5706099.96</v>
      </c>
      <c r="AE578" s="140">
        <v>15.62</v>
      </c>
      <c r="AF578" s="140">
        <v>8.35</v>
      </c>
      <c r="AG578" s="140">
        <v>11.05</v>
      </c>
      <c r="AH578" s="44">
        <v>2304308.35</v>
      </c>
      <c r="AI578" s="60"/>
      <c r="AJ578" s="140">
        <v>6.94</v>
      </c>
      <c r="AK578" s="140">
        <v>3.71</v>
      </c>
      <c r="AL578" s="140">
        <v>3.68</v>
      </c>
      <c r="AM578" s="44">
        <v>935083.13</v>
      </c>
      <c r="AO578" s="28">
        <v>502.5100000000001</v>
      </c>
      <c r="AP578" s="117">
        <v>249.24</v>
      </c>
      <c r="AQ578" s="117">
        <v>49.7</v>
      </c>
      <c r="AR578" s="44">
        <v>945164.09</v>
      </c>
      <c r="AS578" s="60"/>
      <c r="AT578" s="71">
        <v>6.94</v>
      </c>
      <c r="AU578" s="71">
        <v>6.68</v>
      </c>
      <c r="AV578" s="71">
        <v>8.84</v>
      </c>
      <c r="AW578" s="44">
        <v>1610836.1</v>
      </c>
      <c r="AX578" s="60"/>
      <c r="AY578" s="140">
        <v>4.16</v>
      </c>
      <c r="AZ578" s="140">
        <v>2.2200000000000002</v>
      </c>
      <c r="BA578" s="140">
        <v>2.94</v>
      </c>
      <c r="BB578" s="28">
        <v>547279.72</v>
      </c>
      <c r="BC578" s="60"/>
      <c r="BD578" s="140">
        <v>13.88</v>
      </c>
      <c r="BE578" s="140">
        <v>7.43</v>
      </c>
      <c r="BF578" s="140">
        <v>11.05</v>
      </c>
      <c r="BG578" s="44">
        <v>852459.48</v>
      </c>
      <c r="BH578" s="60"/>
      <c r="BI578" s="139">
        <v>6.94</v>
      </c>
      <c r="BJ578" s="139">
        <v>3.71</v>
      </c>
      <c r="BK578" s="139">
        <v>3.68</v>
      </c>
      <c r="BL578" s="44">
        <v>1026629.86</v>
      </c>
      <c r="BM578" s="60"/>
      <c r="BN578" s="140">
        <v>10.41</v>
      </c>
      <c r="BO578" s="140">
        <v>5.57</v>
      </c>
      <c r="BP578" s="140">
        <v>7.37</v>
      </c>
      <c r="BQ578" s="139">
        <v>615109.05000000005</v>
      </c>
      <c r="BR578" s="60"/>
      <c r="BS578" s="140">
        <v>6.94</v>
      </c>
      <c r="BT578" s="140">
        <v>3.71</v>
      </c>
      <c r="BU578" s="140">
        <v>3.68</v>
      </c>
      <c r="BV578" s="44">
        <v>1554203.14</v>
      </c>
      <c r="BW578" s="60"/>
      <c r="BX578" s="140">
        <v>6.94</v>
      </c>
      <c r="BY578" s="140">
        <v>3.71</v>
      </c>
      <c r="BZ578" s="140">
        <v>3.68</v>
      </c>
      <c r="CA578" s="44">
        <v>1340972.74</v>
      </c>
      <c r="CB578" s="60"/>
      <c r="CC578" s="140">
        <v>13.88</v>
      </c>
      <c r="CD578" s="140">
        <v>7.43</v>
      </c>
      <c r="CE578" s="140">
        <v>11.05</v>
      </c>
      <c r="CF578" s="44">
        <v>1022931.96</v>
      </c>
      <c r="CG578" s="60"/>
      <c r="CH578" s="28">
        <v>41955649.880000003</v>
      </c>
      <c r="CI578" s="60"/>
      <c r="CJ578" s="64">
        <v>41010485.789999999</v>
      </c>
      <c r="CK578" s="124"/>
      <c r="CN578" s="151"/>
    </row>
    <row r="579" spans="1:92" x14ac:dyDescent="0.25">
      <c r="A579" s="116" t="s">
        <v>1316</v>
      </c>
      <c r="B579" s="24" t="s">
        <v>1317</v>
      </c>
      <c r="C579" s="27" t="s">
        <v>1245</v>
      </c>
      <c r="D579" s="27" t="s">
        <v>131</v>
      </c>
      <c r="E579" s="139">
        <v>2689.5</v>
      </c>
      <c r="F579" s="68"/>
      <c r="G579" s="139">
        <v>0</v>
      </c>
      <c r="H579" s="139">
        <v>0</v>
      </c>
      <c r="I579" s="139">
        <v>2689.5</v>
      </c>
      <c r="J579" s="68">
        <v>573</v>
      </c>
      <c r="K579" s="139">
        <v>0</v>
      </c>
      <c r="L579" s="139">
        <v>0</v>
      </c>
      <c r="M579" s="139">
        <v>0</v>
      </c>
      <c r="N579" s="139">
        <v>2689.5</v>
      </c>
      <c r="O579" s="60"/>
      <c r="P579" s="132">
        <v>0</v>
      </c>
      <c r="Q579" s="132">
        <v>0</v>
      </c>
      <c r="R579" s="132">
        <v>0</v>
      </c>
      <c r="S579" s="132">
        <v>0</v>
      </c>
      <c r="T579" s="132">
        <v>448.33</v>
      </c>
      <c r="U579" s="132">
        <v>2241.17</v>
      </c>
      <c r="V579" s="126"/>
      <c r="W579" s="140">
        <v>0</v>
      </c>
      <c r="X579" s="140">
        <v>0</v>
      </c>
      <c r="Y579" s="140">
        <v>112.06</v>
      </c>
      <c r="Z579" s="139">
        <v>8086921.96</v>
      </c>
      <c r="AA579" s="60"/>
      <c r="AB579" s="140">
        <v>37.340000000000003</v>
      </c>
      <c r="AC579" s="28">
        <v>2695371.08</v>
      </c>
      <c r="AE579" s="140">
        <v>0</v>
      </c>
      <c r="AF579" s="140">
        <v>0</v>
      </c>
      <c r="AG579" s="140">
        <v>13.44</v>
      </c>
      <c r="AH579" s="44">
        <v>969911.04</v>
      </c>
      <c r="AI579" s="60"/>
      <c r="AJ579" s="140">
        <v>0</v>
      </c>
      <c r="AK579" s="140">
        <v>0</v>
      </c>
      <c r="AL579" s="140">
        <v>4.4800000000000004</v>
      </c>
      <c r="AM579" s="44">
        <v>323303.67999999999</v>
      </c>
      <c r="AO579" s="28">
        <v>170.9</v>
      </c>
      <c r="AP579" s="117">
        <v>30.87</v>
      </c>
      <c r="AQ579" s="117">
        <v>19.07</v>
      </c>
      <c r="AR579" s="44">
        <v>256486.61</v>
      </c>
      <c r="AS579" s="60"/>
      <c r="AT579" s="71">
        <v>0</v>
      </c>
      <c r="AU579" s="71">
        <v>0</v>
      </c>
      <c r="AV579" s="71">
        <v>10.75</v>
      </c>
      <c r="AW579" s="44">
        <v>842961.25</v>
      </c>
      <c r="AX579" s="60"/>
      <c r="AY579" s="140">
        <v>0</v>
      </c>
      <c r="AZ579" s="140">
        <v>0</v>
      </c>
      <c r="BA579" s="140">
        <v>3.58</v>
      </c>
      <c r="BB579" s="28">
        <v>210221.18</v>
      </c>
      <c r="BC579" s="60"/>
      <c r="BD579" s="140">
        <v>0</v>
      </c>
      <c r="BE579" s="140">
        <v>0</v>
      </c>
      <c r="BF579" s="140">
        <v>13.44</v>
      </c>
      <c r="BG579" s="44">
        <v>354049.92</v>
      </c>
      <c r="BH579" s="60"/>
      <c r="BI579" s="139">
        <v>0</v>
      </c>
      <c r="BJ579" s="139">
        <v>0</v>
      </c>
      <c r="BK579" s="139">
        <v>4.4800000000000004</v>
      </c>
      <c r="BL579" s="44">
        <v>320956.15999999997</v>
      </c>
      <c r="BM579" s="60"/>
      <c r="BN579" s="140">
        <v>0</v>
      </c>
      <c r="BO579" s="140">
        <v>0</v>
      </c>
      <c r="BP579" s="140">
        <v>8.9600000000000009</v>
      </c>
      <c r="BQ579" s="139">
        <v>236033.28</v>
      </c>
      <c r="BR579" s="60"/>
      <c r="BS579" s="140">
        <v>0</v>
      </c>
      <c r="BT579" s="140">
        <v>0</v>
      </c>
      <c r="BU579" s="140">
        <v>4.4800000000000004</v>
      </c>
      <c r="BV579" s="44">
        <v>485891.84000000003</v>
      </c>
      <c r="BW579" s="60"/>
      <c r="BX579" s="140">
        <v>0</v>
      </c>
      <c r="BY579" s="140">
        <v>0</v>
      </c>
      <c r="BZ579" s="140">
        <v>4.4800000000000004</v>
      </c>
      <c r="CA579" s="44">
        <v>419229.44</v>
      </c>
      <c r="CB579" s="60"/>
      <c r="CC579" s="140">
        <v>0</v>
      </c>
      <c r="CD579" s="140">
        <v>0</v>
      </c>
      <c r="CE579" s="140">
        <v>13.44</v>
      </c>
      <c r="CF579" s="44">
        <v>424851.84</v>
      </c>
      <c r="CG579" s="60"/>
      <c r="CH579" s="28">
        <v>15626189.280000001</v>
      </c>
      <c r="CI579" s="60"/>
      <c r="CJ579" s="64">
        <v>15369702.670000002</v>
      </c>
      <c r="CK579" s="124"/>
      <c r="CN579" s="151"/>
    </row>
    <row r="580" spans="1:92" x14ac:dyDescent="0.25">
      <c r="A580" s="116" t="s">
        <v>1318</v>
      </c>
      <c r="B580" s="24" t="s">
        <v>1319</v>
      </c>
      <c r="C580" s="27" t="s">
        <v>1245</v>
      </c>
      <c r="D580" s="27" t="s">
        <v>12</v>
      </c>
      <c r="E580" s="139">
        <v>4450.71</v>
      </c>
      <c r="F580" s="68"/>
      <c r="G580" s="139">
        <v>1178.1500000000001</v>
      </c>
      <c r="H580" s="139">
        <v>1846.49</v>
      </c>
      <c r="I580" s="139">
        <v>3238.31</v>
      </c>
      <c r="J580" s="68">
        <v>574</v>
      </c>
      <c r="K580" s="139">
        <v>1952.0600000000002</v>
      </c>
      <c r="L580" s="139">
        <v>1917.8100000000002</v>
      </c>
      <c r="M580" s="139">
        <v>1106.83</v>
      </c>
      <c r="N580" s="139">
        <v>1391.82</v>
      </c>
      <c r="O580" s="60"/>
      <c r="P580" s="132">
        <v>409.48185877376909</v>
      </c>
      <c r="Q580" s="132">
        <v>768.668141226231</v>
      </c>
      <c r="R580" s="132">
        <v>641.77240368983303</v>
      </c>
      <c r="S580" s="132">
        <v>1204.717596310167</v>
      </c>
      <c r="T580" s="132">
        <v>483.74573753639794</v>
      </c>
      <c r="U580" s="132">
        <v>908.07426246360205</v>
      </c>
      <c r="V580" s="126"/>
      <c r="W580" s="140">
        <v>65.73</v>
      </c>
      <c r="X580" s="140">
        <v>80.27</v>
      </c>
      <c r="Y580" s="140">
        <v>60.51</v>
      </c>
      <c r="Z580" s="139">
        <v>13545054.66</v>
      </c>
      <c r="AA580" s="60"/>
      <c r="AB580" s="140">
        <v>49.36</v>
      </c>
      <c r="AC580" s="28">
        <v>3291100.66</v>
      </c>
      <c r="AE580" s="140">
        <v>9.76</v>
      </c>
      <c r="AF580" s="140">
        <v>5.53</v>
      </c>
      <c r="AG580" s="140">
        <v>6.95</v>
      </c>
      <c r="AH580" s="44">
        <v>1462759.55</v>
      </c>
      <c r="AI580" s="60"/>
      <c r="AJ580" s="140">
        <v>4.33</v>
      </c>
      <c r="AK580" s="140">
        <v>2.4500000000000002</v>
      </c>
      <c r="AL580" s="140">
        <v>2.31</v>
      </c>
      <c r="AM580" s="44">
        <v>592928.16</v>
      </c>
      <c r="AO580" s="28">
        <v>293.12</v>
      </c>
      <c r="AP580" s="117">
        <v>90.429999999999993</v>
      </c>
      <c r="AQ580" s="117">
        <v>31.56</v>
      </c>
      <c r="AR580" s="44">
        <v>485266.91</v>
      </c>
      <c r="AS580" s="60"/>
      <c r="AT580" s="71">
        <v>4.33</v>
      </c>
      <c r="AU580" s="71">
        <v>4.42</v>
      </c>
      <c r="AV580" s="71">
        <v>5.56</v>
      </c>
      <c r="AW580" s="44">
        <v>1025518.65</v>
      </c>
      <c r="AX580" s="60"/>
      <c r="AY580" s="140">
        <v>2.6</v>
      </c>
      <c r="AZ580" s="140">
        <v>1.47</v>
      </c>
      <c r="BA580" s="140">
        <v>1.85</v>
      </c>
      <c r="BB580" s="28">
        <v>347628.32</v>
      </c>
      <c r="BC580" s="60"/>
      <c r="BD580" s="140">
        <v>8.67</v>
      </c>
      <c r="BE580" s="140">
        <v>4.91</v>
      </c>
      <c r="BF580" s="140">
        <v>6.95</v>
      </c>
      <c r="BG580" s="44">
        <v>540821.79</v>
      </c>
      <c r="BH580" s="60"/>
      <c r="BI580" s="139">
        <v>4.33</v>
      </c>
      <c r="BJ580" s="139">
        <v>2.4500000000000002</v>
      </c>
      <c r="BK580" s="139">
        <v>2.31</v>
      </c>
      <c r="BL580" s="44">
        <v>651225.78</v>
      </c>
      <c r="BM580" s="60"/>
      <c r="BN580" s="140">
        <v>6.5</v>
      </c>
      <c r="BO580" s="140">
        <v>3.68</v>
      </c>
      <c r="BP580" s="140">
        <v>4.63</v>
      </c>
      <c r="BQ580" s="139">
        <v>390139.83</v>
      </c>
      <c r="BR580" s="60"/>
      <c r="BS580" s="140">
        <v>4.33</v>
      </c>
      <c r="BT580" s="140">
        <v>2.4500000000000002</v>
      </c>
      <c r="BU580" s="140">
        <v>2.31</v>
      </c>
      <c r="BV580" s="44">
        <v>985883.22</v>
      </c>
      <c r="BW580" s="60"/>
      <c r="BX580" s="140">
        <v>4.33</v>
      </c>
      <c r="BY580" s="140">
        <v>2.4500000000000002</v>
      </c>
      <c r="BZ580" s="140">
        <v>2.31</v>
      </c>
      <c r="CA580" s="44">
        <v>850624.02</v>
      </c>
      <c r="CB580" s="60"/>
      <c r="CC580" s="140">
        <v>8.67</v>
      </c>
      <c r="CD580" s="140">
        <v>4.91</v>
      </c>
      <c r="CE580" s="140">
        <v>6.95</v>
      </c>
      <c r="CF580" s="44">
        <v>648973.82999999996</v>
      </c>
      <c r="CG580" s="60"/>
      <c r="CH580" s="28">
        <v>24817925.380000003</v>
      </c>
      <c r="CI580" s="60"/>
      <c r="CJ580" s="64">
        <v>24332658.470000003</v>
      </c>
      <c r="CK580" s="124"/>
      <c r="CN580" s="151"/>
    </row>
    <row r="581" spans="1:92" x14ac:dyDescent="0.25">
      <c r="A581" s="116" t="s">
        <v>1320</v>
      </c>
      <c r="B581" s="24" t="s">
        <v>1321</v>
      </c>
      <c r="C581" s="27" t="s">
        <v>1245</v>
      </c>
      <c r="D581" s="27" t="s">
        <v>131</v>
      </c>
      <c r="E581" s="139">
        <v>2039.5</v>
      </c>
      <c r="F581" s="68"/>
      <c r="G581" s="139">
        <v>0</v>
      </c>
      <c r="H581" s="139">
        <v>0</v>
      </c>
      <c r="I581" s="139">
        <v>2039.5</v>
      </c>
      <c r="J581" s="68">
        <v>575</v>
      </c>
      <c r="K581" s="139">
        <v>0</v>
      </c>
      <c r="L581" s="139">
        <v>0</v>
      </c>
      <c r="M581" s="139">
        <v>0</v>
      </c>
      <c r="N581" s="139">
        <v>2039.5</v>
      </c>
      <c r="O581" s="60"/>
      <c r="P581" s="132">
        <v>0</v>
      </c>
      <c r="Q581" s="132">
        <v>0</v>
      </c>
      <c r="R581" s="132">
        <v>0</v>
      </c>
      <c r="S581" s="132">
        <v>0</v>
      </c>
      <c r="T581" s="132">
        <v>734.33</v>
      </c>
      <c r="U581" s="132">
        <v>1305.17</v>
      </c>
      <c r="V581" s="126"/>
      <c r="W581" s="140">
        <v>0</v>
      </c>
      <c r="X581" s="140">
        <v>0</v>
      </c>
      <c r="Y581" s="140">
        <v>88.92</v>
      </c>
      <c r="Z581" s="139">
        <v>6417000.7199999997</v>
      </c>
      <c r="AA581" s="60"/>
      <c r="AB581" s="140">
        <v>29.63</v>
      </c>
      <c r="AC581" s="28">
        <v>2138786.33</v>
      </c>
      <c r="AE581" s="140">
        <v>0</v>
      </c>
      <c r="AF581" s="140">
        <v>0</v>
      </c>
      <c r="AG581" s="140">
        <v>10.19</v>
      </c>
      <c r="AH581" s="44">
        <v>735371.54</v>
      </c>
      <c r="AI581" s="60"/>
      <c r="AJ581" s="140">
        <v>0</v>
      </c>
      <c r="AK581" s="140">
        <v>0</v>
      </c>
      <c r="AL581" s="140">
        <v>3.39</v>
      </c>
      <c r="AM581" s="44">
        <v>244642.74</v>
      </c>
      <c r="AO581" s="28">
        <v>134.84</v>
      </c>
      <c r="AP581" s="117">
        <v>37.300000000000004</v>
      </c>
      <c r="AQ581" s="117">
        <v>14.46</v>
      </c>
      <c r="AR581" s="44">
        <v>217935.95</v>
      </c>
      <c r="AS581" s="60"/>
      <c r="AT581" s="71">
        <v>0</v>
      </c>
      <c r="AU581" s="71">
        <v>0</v>
      </c>
      <c r="AV581" s="71">
        <v>8.15</v>
      </c>
      <c r="AW581" s="44">
        <v>639082.25</v>
      </c>
      <c r="AX581" s="60"/>
      <c r="AY581" s="140">
        <v>0</v>
      </c>
      <c r="AZ581" s="140">
        <v>0</v>
      </c>
      <c r="BA581" s="140">
        <v>2.71</v>
      </c>
      <c r="BB581" s="28">
        <v>159133.91</v>
      </c>
      <c r="BC581" s="60"/>
      <c r="BD581" s="140">
        <v>0</v>
      </c>
      <c r="BE581" s="140">
        <v>0</v>
      </c>
      <c r="BF581" s="140">
        <v>10.19</v>
      </c>
      <c r="BG581" s="44">
        <v>268435.17</v>
      </c>
      <c r="BH581" s="60"/>
      <c r="BI581" s="139">
        <v>0</v>
      </c>
      <c r="BJ581" s="139">
        <v>0</v>
      </c>
      <c r="BK581" s="139">
        <v>3.39</v>
      </c>
      <c r="BL581" s="44">
        <v>242866.38</v>
      </c>
      <c r="BM581" s="60"/>
      <c r="BN581" s="140">
        <v>0</v>
      </c>
      <c r="BO581" s="140">
        <v>0</v>
      </c>
      <c r="BP581" s="140">
        <v>6.79</v>
      </c>
      <c r="BQ581" s="139">
        <v>178868.97</v>
      </c>
      <c r="BR581" s="60"/>
      <c r="BS581" s="140">
        <v>0</v>
      </c>
      <c r="BT581" s="140">
        <v>0</v>
      </c>
      <c r="BU581" s="140">
        <v>3.39</v>
      </c>
      <c r="BV581" s="44">
        <v>367672.62</v>
      </c>
      <c r="BW581" s="60"/>
      <c r="BX581" s="140">
        <v>0</v>
      </c>
      <c r="BY581" s="140">
        <v>0</v>
      </c>
      <c r="BZ581" s="140">
        <v>3.39</v>
      </c>
      <c r="CA581" s="44">
        <v>317229.42</v>
      </c>
      <c r="CB581" s="60"/>
      <c r="CC581" s="140">
        <v>0</v>
      </c>
      <c r="CD581" s="140">
        <v>0</v>
      </c>
      <c r="CE581" s="140">
        <v>10.19</v>
      </c>
      <c r="CF581" s="44">
        <v>322116.09000000003</v>
      </c>
      <c r="CG581" s="60"/>
      <c r="CH581" s="28">
        <v>12249142.09</v>
      </c>
      <c r="CI581" s="60"/>
      <c r="CJ581" s="64">
        <v>12031206.140000001</v>
      </c>
      <c r="CK581" s="124"/>
      <c r="CN581" s="151"/>
    </row>
    <row r="582" spans="1:92" x14ac:dyDescent="0.25">
      <c r="A582" s="116" t="s">
        <v>1322</v>
      </c>
      <c r="B582" s="24" t="s">
        <v>1323</v>
      </c>
      <c r="C582" s="27" t="s">
        <v>1245</v>
      </c>
      <c r="D582" s="27" t="s">
        <v>131</v>
      </c>
      <c r="E582" s="139">
        <v>4133.99</v>
      </c>
      <c r="F582" s="68"/>
      <c r="G582" s="139">
        <v>0</v>
      </c>
      <c r="H582" s="139">
        <v>0</v>
      </c>
      <c r="I582" s="139">
        <v>4133.99</v>
      </c>
      <c r="J582" s="68">
        <v>576</v>
      </c>
      <c r="K582" s="139">
        <v>0</v>
      </c>
      <c r="L582" s="139">
        <v>0</v>
      </c>
      <c r="M582" s="139">
        <v>0</v>
      </c>
      <c r="N582" s="139">
        <v>4133.99</v>
      </c>
      <c r="O582" s="60"/>
      <c r="P582" s="132">
        <v>0</v>
      </c>
      <c r="Q582" s="132">
        <v>0</v>
      </c>
      <c r="R582" s="132">
        <v>0</v>
      </c>
      <c r="S582" s="132">
        <v>0</v>
      </c>
      <c r="T582" s="132">
        <v>1121</v>
      </c>
      <c r="U582" s="132">
        <v>3012.99</v>
      </c>
      <c r="V582" s="126"/>
      <c r="W582" s="140">
        <v>0</v>
      </c>
      <c r="X582" s="140">
        <v>0</v>
      </c>
      <c r="Y582" s="140">
        <v>176.56</v>
      </c>
      <c r="Z582" s="139">
        <v>12741628.960000001</v>
      </c>
      <c r="AA582" s="60"/>
      <c r="AB582" s="140">
        <v>58.84</v>
      </c>
      <c r="AC582" s="28">
        <v>4246784.93</v>
      </c>
      <c r="AE582" s="140">
        <v>0</v>
      </c>
      <c r="AF582" s="140">
        <v>0</v>
      </c>
      <c r="AG582" s="140">
        <v>20.66</v>
      </c>
      <c r="AH582" s="44">
        <v>1490949.56</v>
      </c>
      <c r="AI582" s="60"/>
      <c r="AJ582" s="140">
        <v>0</v>
      </c>
      <c r="AK582" s="140">
        <v>0</v>
      </c>
      <c r="AL582" s="140">
        <v>6.88</v>
      </c>
      <c r="AM582" s="44">
        <v>496502.08</v>
      </c>
      <c r="AO582" s="28">
        <v>268.45</v>
      </c>
      <c r="AP582" s="117">
        <v>63.08</v>
      </c>
      <c r="AQ582" s="117">
        <v>29.31</v>
      </c>
      <c r="AR582" s="44">
        <v>420444.85</v>
      </c>
      <c r="AS582" s="60"/>
      <c r="AT582" s="71">
        <v>0</v>
      </c>
      <c r="AU582" s="71">
        <v>0</v>
      </c>
      <c r="AV582" s="71">
        <v>16.53</v>
      </c>
      <c r="AW582" s="44">
        <v>1296199.95</v>
      </c>
      <c r="AX582" s="60"/>
      <c r="AY582" s="140">
        <v>0</v>
      </c>
      <c r="AZ582" s="140">
        <v>0</v>
      </c>
      <c r="BA582" s="140">
        <v>5.51</v>
      </c>
      <c r="BB582" s="28">
        <v>323552.71000000002</v>
      </c>
      <c r="BC582" s="60"/>
      <c r="BD582" s="140">
        <v>0</v>
      </c>
      <c r="BE582" s="140">
        <v>0</v>
      </c>
      <c r="BF582" s="140">
        <v>20.66</v>
      </c>
      <c r="BG582" s="44">
        <v>544246.38</v>
      </c>
      <c r="BH582" s="60"/>
      <c r="BI582" s="139">
        <v>0</v>
      </c>
      <c r="BJ582" s="139">
        <v>0</v>
      </c>
      <c r="BK582" s="139">
        <v>6.88</v>
      </c>
      <c r="BL582" s="44">
        <v>492896.96</v>
      </c>
      <c r="BM582" s="60"/>
      <c r="BN582" s="140">
        <v>0</v>
      </c>
      <c r="BO582" s="140">
        <v>0</v>
      </c>
      <c r="BP582" s="140">
        <v>13.77</v>
      </c>
      <c r="BQ582" s="139">
        <v>362743.11</v>
      </c>
      <c r="BR582" s="60"/>
      <c r="BS582" s="140">
        <v>0</v>
      </c>
      <c r="BT582" s="140">
        <v>0</v>
      </c>
      <c r="BU582" s="140">
        <v>6.88</v>
      </c>
      <c r="BV582" s="44">
        <v>746191.04</v>
      </c>
      <c r="BW582" s="60"/>
      <c r="BX582" s="140">
        <v>0</v>
      </c>
      <c r="BY582" s="140">
        <v>0</v>
      </c>
      <c r="BZ582" s="140">
        <v>6.88</v>
      </c>
      <c r="CA582" s="44">
        <v>643816.64</v>
      </c>
      <c r="CB582" s="60"/>
      <c r="CC582" s="140">
        <v>0</v>
      </c>
      <c r="CD582" s="140">
        <v>0</v>
      </c>
      <c r="CE582" s="140">
        <v>20.66</v>
      </c>
      <c r="CF582" s="44">
        <v>653083.26</v>
      </c>
      <c r="CG582" s="60"/>
      <c r="CH582" s="28">
        <v>24459040.43</v>
      </c>
      <c r="CI582" s="60"/>
      <c r="CJ582" s="64">
        <v>24038595.579999998</v>
      </c>
      <c r="CK582" s="124"/>
      <c r="CN582" s="151"/>
    </row>
    <row r="583" spans="1:92" x14ac:dyDescent="0.25">
      <c r="A583" s="116" t="s">
        <v>1324</v>
      </c>
      <c r="B583" s="24" t="s">
        <v>1325</v>
      </c>
      <c r="C583" s="27" t="s">
        <v>1245</v>
      </c>
      <c r="D583" s="27" t="s">
        <v>131</v>
      </c>
      <c r="E583" s="139">
        <v>1864.65</v>
      </c>
      <c r="F583" s="68"/>
      <c r="G583" s="139">
        <v>0</v>
      </c>
      <c r="H583" s="139">
        <v>0</v>
      </c>
      <c r="I583" s="139">
        <v>1864.65</v>
      </c>
      <c r="J583" s="68">
        <v>577</v>
      </c>
      <c r="K583" s="139">
        <v>0</v>
      </c>
      <c r="L583" s="139">
        <v>0</v>
      </c>
      <c r="M583" s="139">
        <v>0</v>
      </c>
      <c r="N583" s="139">
        <v>1864.65</v>
      </c>
      <c r="O583" s="60"/>
      <c r="P583" s="132">
        <v>0</v>
      </c>
      <c r="Q583" s="132">
        <v>0</v>
      </c>
      <c r="R583" s="132">
        <v>0</v>
      </c>
      <c r="S583" s="132">
        <v>0</v>
      </c>
      <c r="T583" s="132">
        <v>584</v>
      </c>
      <c r="U583" s="132">
        <v>1280.6500000000001</v>
      </c>
      <c r="V583" s="126"/>
      <c r="W583" s="140">
        <v>0</v>
      </c>
      <c r="X583" s="140">
        <v>0</v>
      </c>
      <c r="Y583" s="140">
        <v>80.42</v>
      </c>
      <c r="Z583" s="139">
        <v>5803589.7199999997</v>
      </c>
      <c r="AA583" s="60"/>
      <c r="AB583" s="140">
        <v>26.8</v>
      </c>
      <c r="AC583" s="28">
        <v>1934336.45</v>
      </c>
      <c r="AE583" s="140">
        <v>0</v>
      </c>
      <c r="AF583" s="140">
        <v>0</v>
      </c>
      <c r="AG583" s="140">
        <v>9.32</v>
      </c>
      <c r="AH583" s="44">
        <v>672587.12</v>
      </c>
      <c r="AI583" s="60"/>
      <c r="AJ583" s="140">
        <v>0</v>
      </c>
      <c r="AK583" s="140">
        <v>0</v>
      </c>
      <c r="AL583" s="140">
        <v>3.1</v>
      </c>
      <c r="AM583" s="44">
        <v>223714.6</v>
      </c>
      <c r="AO583" s="28">
        <v>122.11999999999999</v>
      </c>
      <c r="AP583" s="117">
        <v>28.490000000000002</v>
      </c>
      <c r="AQ583" s="117">
        <v>13.22</v>
      </c>
      <c r="AR583" s="44">
        <v>190956.35</v>
      </c>
      <c r="AS583" s="60"/>
      <c r="AT583" s="71">
        <v>0</v>
      </c>
      <c r="AU583" s="71">
        <v>0</v>
      </c>
      <c r="AV583" s="71">
        <v>7.45</v>
      </c>
      <c r="AW583" s="44">
        <v>584191.75</v>
      </c>
      <c r="AX583" s="60"/>
      <c r="AY583" s="140">
        <v>0</v>
      </c>
      <c r="AZ583" s="140">
        <v>0</v>
      </c>
      <c r="BA583" s="140">
        <v>2.48</v>
      </c>
      <c r="BB583" s="28">
        <v>145628.07999999999</v>
      </c>
      <c r="BC583" s="60"/>
      <c r="BD583" s="140">
        <v>0</v>
      </c>
      <c r="BE583" s="140">
        <v>0</v>
      </c>
      <c r="BF583" s="140">
        <v>9.32</v>
      </c>
      <c r="BG583" s="44">
        <v>245516.76</v>
      </c>
      <c r="BH583" s="60"/>
      <c r="BI583" s="139">
        <v>0</v>
      </c>
      <c r="BJ583" s="139">
        <v>0</v>
      </c>
      <c r="BK583" s="139">
        <v>3.1</v>
      </c>
      <c r="BL583" s="44">
        <v>222090.2</v>
      </c>
      <c r="BM583" s="60"/>
      <c r="BN583" s="140">
        <v>0</v>
      </c>
      <c r="BO583" s="140">
        <v>0</v>
      </c>
      <c r="BP583" s="140">
        <v>6.21</v>
      </c>
      <c r="BQ583" s="139">
        <v>163590.03</v>
      </c>
      <c r="BR583" s="60"/>
      <c r="BS583" s="140">
        <v>0</v>
      </c>
      <c r="BT583" s="140">
        <v>0</v>
      </c>
      <c r="BU583" s="140">
        <v>3.1</v>
      </c>
      <c r="BV583" s="44">
        <v>336219.8</v>
      </c>
      <c r="BW583" s="60"/>
      <c r="BX583" s="140">
        <v>0</v>
      </c>
      <c r="BY583" s="140">
        <v>0</v>
      </c>
      <c r="BZ583" s="140">
        <v>3.1</v>
      </c>
      <c r="CA583" s="44">
        <v>290091.8</v>
      </c>
      <c r="CB583" s="60"/>
      <c r="CC583" s="140">
        <v>0</v>
      </c>
      <c r="CD583" s="140">
        <v>0</v>
      </c>
      <c r="CE583" s="140">
        <v>9.32</v>
      </c>
      <c r="CF583" s="44">
        <v>294614.52</v>
      </c>
      <c r="CG583" s="60"/>
      <c r="CH583" s="28">
        <v>11107127.18</v>
      </c>
      <c r="CI583" s="60"/>
      <c r="CJ583" s="64">
        <v>10916170.83</v>
      </c>
      <c r="CK583" s="124"/>
      <c r="CN583" s="151"/>
    </row>
    <row r="584" spans="1:92" x14ac:dyDescent="0.25">
      <c r="A584" s="116" t="s">
        <v>1326</v>
      </c>
      <c r="B584" s="24" t="s">
        <v>1327</v>
      </c>
      <c r="C584" s="27" t="s">
        <v>1245</v>
      </c>
      <c r="D584" s="27" t="s">
        <v>131</v>
      </c>
      <c r="E584" s="139">
        <v>4282</v>
      </c>
      <c r="F584" s="68"/>
      <c r="G584" s="139">
        <v>0</v>
      </c>
      <c r="H584" s="139">
        <v>0</v>
      </c>
      <c r="I584" s="139">
        <v>4282</v>
      </c>
      <c r="J584" s="68">
        <v>578</v>
      </c>
      <c r="K584" s="139">
        <v>0</v>
      </c>
      <c r="L584" s="139">
        <v>0</v>
      </c>
      <c r="M584" s="139">
        <v>0</v>
      </c>
      <c r="N584" s="139">
        <v>4282</v>
      </c>
      <c r="O584" s="60"/>
      <c r="P584" s="132">
        <v>0</v>
      </c>
      <c r="Q584" s="132">
        <v>0</v>
      </c>
      <c r="R584" s="132">
        <v>0</v>
      </c>
      <c r="S584" s="132">
        <v>0</v>
      </c>
      <c r="T584" s="132">
        <v>442</v>
      </c>
      <c r="U584" s="132">
        <v>3840</v>
      </c>
      <c r="V584" s="126"/>
      <c r="W584" s="140">
        <v>0</v>
      </c>
      <c r="X584" s="140">
        <v>0</v>
      </c>
      <c r="Y584" s="140">
        <v>175.7</v>
      </c>
      <c r="Z584" s="139">
        <v>12679566.199999999</v>
      </c>
      <c r="AA584" s="60"/>
      <c r="AB584" s="140">
        <v>58.56</v>
      </c>
      <c r="AC584" s="28">
        <v>4226099.41</v>
      </c>
      <c r="AE584" s="140">
        <v>0</v>
      </c>
      <c r="AF584" s="140">
        <v>0</v>
      </c>
      <c r="AG584" s="140">
        <v>21.41</v>
      </c>
      <c r="AH584" s="44">
        <v>1545074.06</v>
      </c>
      <c r="AI584" s="60"/>
      <c r="AJ584" s="140">
        <v>0</v>
      </c>
      <c r="AK584" s="140">
        <v>0</v>
      </c>
      <c r="AL584" s="140">
        <v>7.13</v>
      </c>
      <c r="AM584" s="44">
        <v>514543.58</v>
      </c>
      <c r="AO584" s="28">
        <v>268.5</v>
      </c>
      <c r="AP584" s="117">
        <v>44.45</v>
      </c>
      <c r="AQ584" s="117">
        <v>30.36</v>
      </c>
      <c r="AR584" s="44">
        <v>398199.4</v>
      </c>
      <c r="AS584" s="60"/>
      <c r="AT584" s="71">
        <v>0</v>
      </c>
      <c r="AU584" s="71">
        <v>0</v>
      </c>
      <c r="AV584" s="71">
        <v>17.12</v>
      </c>
      <c r="AW584" s="44">
        <v>1342464.8</v>
      </c>
      <c r="AX584" s="60"/>
      <c r="AY584" s="140">
        <v>0</v>
      </c>
      <c r="AZ584" s="140">
        <v>0</v>
      </c>
      <c r="BA584" s="140">
        <v>5.7</v>
      </c>
      <c r="BB584" s="28">
        <v>334709.7</v>
      </c>
      <c r="BC584" s="60"/>
      <c r="BD584" s="140">
        <v>0</v>
      </c>
      <c r="BE584" s="140">
        <v>0</v>
      </c>
      <c r="BF584" s="140">
        <v>21.41</v>
      </c>
      <c r="BG584" s="44">
        <v>564003.63</v>
      </c>
      <c r="BH584" s="60"/>
      <c r="BI584" s="139">
        <v>0</v>
      </c>
      <c r="BJ584" s="139">
        <v>0</v>
      </c>
      <c r="BK584" s="139">
        <v>7.13</v>
      </c>
      <c r="BL584" s="44">
        <v>510807.46</v>
      </c>
      <c r="BM584" s="60"/>
      <c r="BN584" s="140">
        <v>0</v>
      </c>
      <c r="BO584" s="140">
        <v>0</v>
      </c>
      <c r="BP584" s="140">
        <v>14.27</v>
      </c>
      <c r="BQ584" s="139">
        <v>375914.61</v>
      </c>
      <c r="BR584" s="60"/>
      <c r="BS584" s="140">
        <v>0</v>
      </c>
      <c r="BT584" s="140">
        <v>0</v>
      </c>
      <c r="BU584" s="140">
        <v>7.13</v>
      </c>
      <c r="BV584" s="44">
        <v>773305.54</v>
      </c>
      <c r="BW584" s="60"/>
      <c r="BX584" s="140">
        <v>0</v>
      </c>
      <c r="BY584" s="140">
        <v>0</v>
      </c>
      <c r="BZ584" s="140">
        <v>7.13</v>
      </c>
      <c r="CA584" s="44">
        <v>667211.14</v>
      </c>
      <c r="CB584" s="60"/>
      <c r="CC584" s="140">
        <v>0</v>
      </c>
      <c r="CD584" s="140">
        <v>0</v>
      </c>
      <c r="CE584" s="140">
        <v>21.41</v>
      </c>
      <c r="CF584" s="44">
        <v>676791.51</v>
      </c>
      <c r="CG584" s="60"/>
      <c r="CH584" s="28">
        <v>24608691.039999999</v>
      </c>
      <c r="CI584" s="60"/>
      <c r="CJ584" s="64">
        <v>24210491.640000001</v>
      </c>
      <c r="CK584" s="124"/>
      <c r="CN584" s="151"/>
    </row>
    <row r="585" spans="1:92" x14ac:dyDescent="0.25">
      <c r="A585" s="116" t="s">
        <v>1328</v>
      </c>
      <c r="B585" s="24" t="s">
        <v>1329</v>
      </c>
      <c r="C585" s="27" t="s">
        <v>1245</v>
      </c>
      <c r="D585" s="27" t="s">
        <v>131</v>
      </c>
      <c r="E585" s="139">
        <v>2618.9899999999998</v>
      </c>
      <c r="F585" s="68"/>
      <c r="G585" s="139">
        <v>0</v>
      </c>
      <c r="H585" s="139">
        <v>0</v>
      </c>
      <c r="I585" s="139">
        <v>2618.9899999999998</v>
      </c>
      <c r="J585" s="68">
        <v>579</v>
      </c>
      <c r="K585" s="139">
        <v>0</v>
      </c>
      <c r="L585" s="139">
        <v>0</v>
      </c>
      <c r="M585" s="139">
        <v>0</v>
      </c>
      <c r="N585" s="139">
        <v>2618.9899999999998</v>
      </c>
      <c r="O585" s="60"/>
      <c r="P585" s="132">
        <v>0</v>
      </c>
      <c r="Q585" s="132">
        <v>0</v>
      </c>
      <c r="R585" s="132">
        <v>0</v>
      </c>
      <c r="S585" s="132">
        <v>0</v>
      </c>
      <c r="T585" s="132">
        <v>1438.66</v>
      </c>
      <c r="U585" s="132">
        <v>1180.3299999999997</v>
      </c>
      <c r="V585" s="126"/>
      <c r="W585" s="140">
        <v>0</v>
      </c>
      <c r="X585" s="140">
        <v>0</v>
      </c>
      <c r="Y585" s="140">
        <v>119.14</v>
      </c>
      <c r="Z585" s="139">
        <v>8597857.2400000002</v>
      </c>
      <c r="AA585" s="60"/>
      <c r="AB585" s="140">
        <v>39.700000000000003</v>
      </c>
      <c r="AC585" s="28">
        <v>2865665.81</v>
      </c>
      <c r="AE585" s="140">
        <v>0</v>
      </c>
      <c r="AF585" s="140">
        <v>0</v>
      </c>
      <c r="AG585" s="140">
        <v>13.09</v>
      </c>
      <c r="AH585" s="44">
        <v>944652.94</v>
      </c>
      <c r="AI585" s="60"/>
      <c r="AJ585" s="140">
        <v>0</v>
      </c>
      <c r="AK585" s="140">
        <v>0</v>
      </c>
      <c r="AL585" s="140">
        <v>4.3600000000000003</v>
      </c>
      <c r="AM585" s="44">
        <v>314643.76</v>
      </c>
      <c r="AO585" s="28">
        <v>179.78000000000003</v>
      </c>
      <c r="AP585" s="117">
        <v>60.400000000000006</v>
      </c>
      <c r="AQ585" s="117">
        <v>18.57</v>
      </c>
      <c r="AR585" s="44">
        <v>303291.62</v>
      </c>
      <c r="AS585" s="60"/>
      <c r="AT585" s="71">
        <v>0</v>
      </c>
      <c r="AU585" s="71">
        <v>0</v>
      </c>
      <c r="AV585" s="71">
        <v>10.47</v>
      </c>
      <c r="AW585" s="44">
        <v>821005.05</v>
      </c>
      <c r="AX585" s="60"/>
      <c r="AY585" s="140">
        <v>0</v>
      </c>
      <c r="AZ585" s="140">
        <v>0</v>
      </c>
      <c r="BA585" s="140">
        <v>3.49</v>
      </c>
      <c r="BB585" s="28">
        <v>204936.29</v>
      </c>
      <c r="BC585" s="60"/>
      <c r="BD585" s="140">
        <v>0</v>
      </c>
      <c r="BE585" s="140">
        <v>0</v>
      </c>
      <c r="BF585" s="140">
        <v>13.09</v>
      </c>
      <c r="BG585" s="44">
        <v>344829.87</v>
      </c>
      <c r="BH585" s="60"/>
      <c r="BI585" s="139">
        <v>0</v>
      </c>
      <c r="BJ585" s="139">
        <v>0</v>
      </c>
      <c r="BK585" s="139">
        <v>4.3600000000000003</v>
      </c>
      <c r="BL585" s="44">
        <v>312359.12</v>
      </c>
      <c r="BM585" s="60"/>
      <c r="BN585" s="140">
        <v>0</v>
      </c>
      <c r="BO585" s="140">
        <v>0</v>
      </c>
      <c r="BP585" s="140">
        <v>8.7200000000000006</v>
      </c>
      <c r="BQ585" s="139">
        <v>229710.96</v>
      </c>
      <c r="BR585" s="60"/>
      <c r="BS585" s="140">
        <v>0</v>
      </c>
      <c r="BT585" s="140">
        <v>0</v>
      </c>
      <c r="BU585" s="140">
        <v>4.3600000000000003</v>
      </c>
      <c r="BV585" s="44">
        <v>472876.88</v>
      </c>
      <c r="BW585" s="60"/>
      <c r="BX585" s="140">
        <v>0</v>
      </c>
      <c r="BY585" s="140">
        <v>0</v>
      </c>
      <c r="BZ585" s="140">
        <v>4.3600000000000003</v>
      </c>
      <c r="CA585" s="44">
        <v>408000.08</v>
      </c>
      <c r="CB585" s="60"/>
      <c r="CC585" s="140">
        <v>0</v>
      </c>
      <c r="CD585" s="140">
        <v>0</v>
      </c>
      <c r="CE585" s="140">
        <v>13.09</v>
      </c>
      <c r="CF585" s="44">
        <v>413787.99</v>
      </c>
      <c r="CG585" s="60"/>
      <c r="CH585" s="28">
        <v>16233617.610000001</v>
      </c>
      <c r="CI585" s="60"/>
      <c r="CJ585" s="64">
        <v>15930325.990000002</v>
      </c>
      <c r="CK585" s="124"/>
      <c r="CN585" s="151"/>
    </row>
    <row r="586" spans="1:92" x14ac:dyDescent="0.25">
      <c r="A586" s="116" t="s">
        <v>1330</v>
      </c>
      <c r="B586" s="24" t="s">
        <v>1331</v>
      </c>
      <c r="C586" s="27" t="s">
        <v>1245</v>
      </c>
      <c r="D586" s="27" t="s">
        <v>131</v>
      </c>
      <c r="E586" s="139">
        <v>2884.48</v>
      </c>
      <c r="F586" s="68"/>
      <c r="G586" s="139">
        <v>0</v>
      </c>
      <c r="H586" s="139">
        <v>0</v>
      </c>
      <c r="I586" s="139">
        <v>2884.48</v>
      </c>
      <c r="J586" s="68">
        <v>580</v>
      </c>
      <c r="K586" s="139">
        <v>0</v>
      </c>
      <c r="L586" s="139">
        <v>0</v>
      </c>
      <c r="M586" s="139">
        <v>0</v>
      </c>
      <c r="N586" s="139">
        <v>2884.48</v>
      </c>
      <c r="O586" s="60"/>
      <c r="P586" s="132">
        <v>0</v>
      </c>
      <c r="Q586" s="132">
        <v>0</v>
      </c>
      <c r="R586" s="132">
        <v>0</v>
      </c>
      <c r="S586" s="132">
        <v>0</v>
      </c>
      <c r="T586" s="132">
        <v>581</v>
      </c>
      <c r="U586" s="132">
        <v>2303.48</v>
      </c>
      <c r="V586" s="126"/>
      <c r="W586" s="140">
        <v>0</v>
      </c>
      <c r="X586" s="140">
        <v>0</v>
      </c>
      <c r="Y586" s="140">
        <v>121.18</v>
      </c>
      <c r="Z586" s="139">
        <v>8745075.8800000008</v>
      </c>
      <c r="AA586" s="60"/>
      <c r="AB586" s="140">
        <v>40.380000000000003</v>
      </c>
      <c r="AC586" s="28">
        <v>2914733.79</v>
      </c>
      <c r="AE586" s="140">
        <v>0</v>
      </c>
      <c r="AF586" s="140">
        <v>0</v>
      </c>
      <c r="AG586" s="140">
        <v>14.42</v>
      </c>
      <c r="AH586" s="44">
        <v>1040633.72</v>
      </c>
      <c r="AI586" s="60"/>
      <c r="AJ586" s="140">
        <v>0</v>
      </c>
      <c r="AK586" s="140">
        <v>0</v>
      </c>
      <c r="AL586" s="140">
        <v>4.8</v>
      </c>
      <c r="AM586" s="44">
        <v>346396.8</v>
      </c>
      <c r="AO586" s="28">
        <v>184.62</v>
      </c>
      <c r="AP586" s="117">
        <v>38.15</v>
      </c>
      <c r="AQ586" s="117">
        <v>20.45</v>
      </c>
      <c r="AR586" s="44">
        <v>282885.5</v>
      </c>
      <c r="AS586" s="60"/>
      <c r="AT586" s="71">
        <v>0</v>
      </c>
      <c r="AU586" s="71">
        <v>0</v>
      </c>
      <c r="AV586" s="71">
        <v>11.53</v>
      </c>
      <c r="AW586" s="44">
        <v>904124.95</v>
      </c>
      <c r="AX586" s="60"/>
      <c r="AY586" s="140">
        <v>0</v>
      </c>
      <c r="AZ586" s="140">
        <v>0</v>
      </c>
      <c r="BA586" s="140">
        <v>3.84</v>
      </c>
      <c r="BB586" s="28">
        <v>225488.64000000001</v>
      </c>
      <c r="BC586" s="60"/>
      <c r="BD586" s="140">
        <v>0</v>
      </c>
      <c r="BE586" s="140">
        <v>0</v>
      </c>
      <c r="BF586" s="140">
        <v>14.42</v>
      </c>
      <c r="BG586" s="44">
        <v>379866.06</v>
      </c>
      <c r="BH586" s="60"/>
      <c r="BI586" s="139">
        <v>0</v>
      </c>
      <c r="BJ586" s="139">
        <v>0</v>
      </c>
      <c r="BK586" s="139">
        <v>4.8</v>
      </c>
      <c r="BL586" s="44">
        <v>343881.6</v>
      </c>
      <c r="BM586" s="60"/>
      <c r="BN586" s="140">
        <v>0</v>
      </c>
      <c r="BO586" s="140">
        <v>0</v>
      </c>
      <c r="BP586" s="140">
        <v>9.61</v>
      </c>
      <c r="BQ586" s="139">
        <v>253156.23</v>
      </c>
      <c r="BR586" s="60"/>
      <c r="BS586" s="140">
        <v>0</v>
      </c>
      <c r="BT586" s="140">
        <v>0</v>
      </c>
      <c r="BU586" s="140">
        <v>4.8</v>
      </c>
      <c r="BV586" s="44">
        <v>520598.4</v>
      </c>
      <c r="BW586" s="60"/>
      <c r="BX586" s="140">
        <v>0</v>
      </c>
      <c r="BY586" s="140">
        <v>0</v>
      </c>
      <c r="BZ586" s="140">
        <v>4.8</v>
      </c>
      <c r="CA586" s="44">
        <v>449174.4</v>
      </c>
      <c r="CB586" s="60"/>
      <c r="CC586" s="140">
        <v>0</v>
      </c>
      <c r="CD586" s="140">
        <v>0</v>
      </c>
      <c r="CE586" s="140">
        <v>14.42</v>
      </c>
      <c r="CF586" s="44">
        <v>455830.62</v>
      </c>
      <c r="CG586" s="60"/>
      <c r="CH586" s="28">
        <v>16861846.59</v>
      </c>
      <c r="CI586" s="60"/>
      <c r="CJ586" s="64">
        <v>16578961.09</v>
      </c>
      <c r="CK586" s="124"/>
      <c r="CN586" s="151"/>
    </row>
    <row r="587" spans="1:92" x14ac:dyDescent="0.25">
      <c r="A587" s="116" t="s">
        <v>1332</v>
      </c>
      <c r="B587" s="24" t="s">
        <v>1333</v>
      </c>
      <c r="C587" s="27" t="s">
        <v>1245</v>
      </c>
      <c r="D587" s="27" t="s">
        <v>131</v>
      </c>
      <c r="E587" s="139">
        <v>3383.5</v>
      </c>
      <c r="F587" s="68"/>
      <c r="G587" s="139">
        <v>0</v>
      </c>
      <c r="H587" s="139">
        <v>0</v>
      </c>
      <c r="I587" s="139">
        <v>3383.5</v>
      </c>
      <c r="J587" s="68">
        <v>581</v>
      </c>
      <c r="K587" s="139">
        <v>0</v>
      </c>
      <c r="L587" s="139">
        <v>0</v>
      </c>
      <c r="M587" s="139">
        <v>0</v>
      </c>
      <c r="N587" s="139">
        <v>3383.5</v>
      </c>
      <c r="O587" s="60"/>
      <c r="P587" s="132">
        <v>0</v>
      </c>
      <c r="Q587" s="132">
        <v>0</v>
      </c>
      <c r="R587" s="132">
        <v>0</v>
      </c>
      <c r="S587" s="132">
        <v>0</v>
      </c>
      <c r="T587" s="132">
        <v>354</v>
      </c>
      <c r="U587" s="132">
        <v>3029.5</v>
      </c>
      <c r="V587" s="126"/>
      <c r="W587" s="140">
        <v>0</v>
      </c>
      <c r="X587" s="140">
        <v>0</v>
      </c>
      <c r="Y587" s="140">
        <v>138.88</v>
      </c>
      <c r="Z587" s="139">
        <v>10022414.08</v>
      </c>
      <c r="AA587" s="60"/>
      <c r="AB587" s="140">
        <v>46.28</v>
      </c>
      <c r="AC587" s="28">
        <v>3340470.61</v>
      </c>
      <c r="AE587" s="140">
        <v>0</v>
      </c>
      <c r="AF587" s="140">
        <v>0</v>
      </c>
      <c r="AG587" s="140">
        <v>16.91</v>
      </c>
      <c r="AH587" s="44">
        <v>1220327.06</v>
      </c>
      <c r="AI587" s="60"/>
      <c r="AJ587" s="140">
        <v>0</v>
      </c>
      <c r="AK587" s="140">
        <v>0</v>
      </c>
      <c r="AL587" s="140">
        <v>5.63</v>
      </c>
      <c r="AM587" s="44">
        <v>406294.58</v>
      </c>
      <c r="AO587" s="28">
        <v>212.20999999999998</v>
      </c>
      <c r="AP587" s="117">
        <v>34.76</v>
      </c>
      <c r="AQ587" s="117">
        <v>23.99</v>
      </c>
      <c r="AR587" s="44">
        <v>314261.17</v>
      </c>
      <c r="AS587" s="60"/>
      <c r="AT587" s="71">
        <v>0</v>
      </c>
      <c r="AU587" s="71">
        <v>0</v>
      </c>
      <c r="AV587" s="71">
        <v>13.53</v>
      </c>
      <c r="AW587" s="44">
        <v>1060954.95</v>
      </c>
      <c r="AX587" s="60"/>
      <c r="AY587" s="140">
        <v>0</v>
      </c>
      <c r="AZ587" s="140">
        <v>0</v>
      </c>
      <c r="BA587" s="140">
        <v>4.51</v>
      </c>
      <c r="BB587" s="28">
        <v>264831.71000000002</v>
      </c>
      <c r="BC587" s="60"/>
      <c r="BD587" s="140">
        <v>0</v>
      </c>
      <c r="BE587" s="140">
        <v>0</v>
      </c>
      <c r="BF587" s="140">
        <v>16.91</v>
      </c>
      <c r="BG587" s="44">
        <v>445460.13</v>
      </c>
      <c r="BH587" s="60"/>
      <c r="BI587" s="139">
        <v>0</v>
      </c>
      <c r="BJ587" s="139">
        <v>0</v>
      </c>
      <c r="BK587" s="139">
        <v>5.63</v>
      </c>
      <c r="BL587" s="44">
        <v>403344.46</v>
      </c>
      <c r="BM587" s="60"/>
      <c r="BN587" s="140">
        <v>0</v>
      </c>
      <c r="BO587" s="140">
        <v>0</v>
      </c>
      <c r="BP587" s="140">
        <v>11.27</v>
      </c>
      <c r="BQ587" s="139">
        <v>296885.61</v>
      </c>
      <c r="BR587" s="60"/>
      <c r="BS587" s="140">
        <v>0</v>
      </c>
      <c r="BT587" s="140">
        <v>0</v>
      </c>
      <c r="BU587" s="140">
        <v>5.63</v>
      </c>
      <c r="BV587" s="44">
        <v>610618.54</v>
      </c>
      <c r="BW587" s="60"/>
      <c r="BX587" s="140">
        <v>0</v>
      </c>
      <c r="BY587" s="140">
        <v>0</v>
      </c>
      <c r="BZ587" s="140">
        <v>5.63</v>
      </c>
      <c r="CA587" s="44">
        <v>526844.14</v>
      </c>
      <c r="CB587" s="60"/>
      <c r="CC587" s="140">
        <v>0</v>
      </c>
      <c r="CD587" s="140">
        <v>0</v>
      </c>
      <c r="CE587" s="140">
        <v>16.91</v>
      </c>
      <c r="CF587" s="44">
        <v>534542.01</v>
      </c>
      <c r="CG587" s="60"/>
      <c r="CH587" s="28">
        <v>19447249.049999997</v>
      </c>
      <c r="CI587" s="60"/>
      <c r="CJ587" s="64">
        <v>19132987.879999995</v>
      </c>
      <c r="CK587" s="124"/>
      <c r="CN587" s="151"/>
    </row>
    <row r="588" spans="1:92" x14ac:dyDescent="0.25">
      <c r="A588" s="116" t="s">
        <v>1334</v>
      </c>
      <c r="B588" s="24" t="s">
        <v>1335</v>
      </c>
      <c r="C588" s="27" t="s">
        <v>1245</v>
      </c>
      <c r="D588" s="27" t="s">
        <v>12</v>
      </c>
      <c r="E588" s="139">
        <v>3317.62</v>
      </c>
      <c r="F588" s="68"/>
      <c r="G588" s="139">
        <v>1157.1500000000001</v>
      </c>
      <c r="H588" s="139">
        <v>1351.65</v>
      </c>
      <c r="I588" s="139">
        <v>2144.6400000000003</v>
      </c>
      <c r="J588" s="68">
        <v>582</v>
      </c>
      <c r="K588" s="139">
        <v>1752.47</v>
      </c>
      <c r="L588" s="139">
        <v>1736.64</v>
      </c>
      <c r="M588" s="139">
        <v>772.16000000000008</v>
      </c>
      <c r="N588" s="139">
        <v>792.99</v>
      </c>
      <c r="O588" s="60"/>
      <c r="P588" s="132">
        <v>941.80547808915765</v>
      </c>
      <c r="Q588" s="132">
        <v>215.34452191084245</v>
      </c>
      <c r="R588" s="132">
        <v>1100.1092118214665</v>
      </c>
      <c r="S588" s="132">
        <v>251.5407881785336</v>
      </c>
      <c r="T588" s="132">
        <v>645.41531008937568</v>
      </c>
      <c r="U588" s="132">
        <v>147.57468991062433</v>
      </c>
      <c r="V588" s="126"/>
      <c r="W588" s="140">
        <v>73.55</v>
      </c>
      <c r="X588" s="140">
        <v>65.06</v>
      </c>
      <c r="Y588" s="140">
        <v>38.17</v>
      </c>
      <c r="Z588" s="139">
        <v>11468293.869999999</v>
      </c>
      <c r="AA588" s="60"/>
      <c r="AB588" s="140">
        <v>40.44</v>
      </c>
      <c r="AC588" s="28">
        <v>2660843.7799999998</v>
      </c>
      <c r="AE588" s="140">
        <v>8.76</v>
      </c>
      <c r="AF588" s="140">
        <v>3.86</v>
      </c>
      <c r="AG588" s="140">
        <v>3.96</v>
      </c>
      <c r="AH588" s="44">
        <v>1079133.6599999999</v>
      </c>
      <c r="AI588" s="60"/>
      <c r="AJ588" s="140">
        <v>3.89</v>
      </c>
      <c r="AK588" s="140">
        <v>1.71</v>
      </c>
      <c r="AL588" s="140">
        <v>1.32</v>
      </c>
      <c r="AM588" s="44">
        <v>447303.12</v>
      </c>
      <c r="AO588" s="28">
        <v>245.12000000000006</v>
      </c>
      <c r="AP588" s="117">
        <v>121.89999999999999</v>
      </c>
      <c r="AQ588" s="117">
        <v>23.52</v>
      </c>
      <c r="AR588" s="44">
        <v>461084.43</v>
      </c>
      <c r="AS588" s="60"/>
      <c r="AT588" s="71">
        <v>3.89</v>
      </c>
      <c r="AU588" s="71">
        <v>3.08</v>
      </c>
      <c r="AV588" s="71">
        <v>3.17</v>
      </c>
      <c r="AW588" s="44">
        <v>718179.3</v>
      </c>
      <c r="AX588" s="60"/>
      <c r="AY588" s="140">
        <v>2.33</v>
      </c>
      <c r="AZ588" s="140">
        <v>1.02</v>
      </c>
      <c r="BA588" s="140">
        <v>1.05</v>
      </c>
      <c r="BB588" s="28">
        <v>258372.4</v>
      </c>
      <c r="BC588" s="60"/>
      <c r="BD588" s="140">
        <v>7.78</v>
      </c>
      <c r="BE588" s="140">
        <v>3.43</v>
      </c>
      <c r="BF588" s="140">
        <v>3.96</v>
      </c>
      <c r="BG588" s="44">
        <v>399623.31</v>
      </c>
      <c r="BH588" s="60"/>
      <c r="BI588" s="139">
        <v>3.89</v>
      </c>
      <c r="BJ588" s="139">
        <v>1.71</v>
      </c>
      <c r="BK588" s="139">
        <v>1.32</v>
      </c>
      <c r="BL588" s="44">
        <v>495762.64</v>
      </c>
      <c r="BM588" s="60"/>
      <c r="BN588" s="140">
        <v>5.84</v>
      </c>
      <c r="BO588" s="140">
        <v>2.57</v>
      </c>
      <c r="BP588" s="140">
        <v>2.64</v>
      </c>
      <c r="BQ588" s="139">
        <v>291090.15000000002</v>
      </c>
      <c r="BR588" s="60"/>
      <c r="BS588" s="140">
        <v>3.89</v>
      </c>
      <c r="BT588" s="140">
        <v>1.71</v>
      </c>
      <c r="BU588" s="140">
        <v>1.32</v>
      </c>
      <c r="BV588" s="44">
        <v>750529.36</v>
      </c>
      <c r="BW588" s="60"/>
      <c r="BX588" s="140">
        <v>3.89</v>
      </c>
      <c r="BY588" s="140">
        <v>1.71</v>
      </c>
      <c r="BZ588" s="140">
        <v>1.32</v>
      </c>
      <c r="CA588" s="44">
        <v>647559.76</v>
      </c>
      <c r="CB588" s="60"/>
      <c r="CC588" s="140">
        <v>7.78</v>
      </c>
      <c r="CD588" s="140">
        <v>3.43</v>
      </c>
      <c r="CE588" s="140">
        <v>3.96</v>
      </c>
      <c r="CF588" s="44">
        <v>479538.87</v>
      </c>
      <c r="CG588" s="60"/>
      <c r="CH588" s="28">
        <v>20157314.649999999</v>
      </c>
      <c r="CI588" s="60"/>
      <c r="CJ588" s="64">
        <v>19696230.219999999</v>
      </c>
      <c r="CK588" s="124"/>
      <c r="CN588" s="151"/>
    </row>
    <row r="589" spans="1:92" x14ac:dyDescent="0.25">
      <c r="A589" s="116" t="s">
        <v>1336</v>
      </c>
      <c r="B589" s="24" t="s">
        <v>1337</v>
      </c>
      <c r="C589" s="27" t="s">
        <v>1245</v>
      </c>
      <c r="D589" s="27" t="s">
        <v>12</v>
      </c>
      <c r="E589" s="139">
        <v>8358.7800000000007</v>
      </c>
      <c r="F589" s="68"/>
      <c r="G589" s="139">
        <v>2015.0700000000002</v>
      </c>
      <c r="H589" s="139">
        <v>3274.14</v>
      </c>
      <c r="I589" s="139">
        <v>6265.96</v>
      </c>
      <c r="J589" s="68">
        <v>583</v>
      </c>
      <c r="K589" s="139">
        <v>3316.81</v>
      </c>
      <c r="L589" s="139">
        <v>3239.06</v>
      </c>
      <c r="M589" s="139">
        <v>2050.15</v>
      </c>
      <c r="N589" s="139">
        <v>2991.8199999999997</v>
      </c>
      <c r="O589" s="60"/>
      <c r="P589" s="132">
        <v>315.11969525530037</v>
      </c>
      <c r="Q589" s="132">
        <v>1699.9503047446997</v>
      </c>
      <c r="R589" s="132">
        <v>512.01496673722954</v>
      </c>
      <c r="S589" s="132">
        <v>2762.1250332627706</v>
      </c>
      <c r="T589" s="132">
        <v>467.86533800747003</v>
      </c>
      <c r="U589" s="132">
        <v>2523.9546619925295</v>
      </c>
      <c r="V589" s="126"/>
      <c r="W589" s="140">
        <v>106</v>
      </c>
      <c r="X589" s="140">
        <v>136.08000000000001</v>
      </c>
      <c r="Y589" s="140">
        <v>124.35</v>
      </c>
      <c r="Z589" s="139">
        <v>24192201.300000001</v>
      </c>
      <c r="AA589" s="60"/>
      <c r="AB589" s="140">
        <v>89.86</v>
      </c>
      <c r="AC589" s="28">
        <v>6034653.4100000001</v>
      </c>
      <c r="AE589" s="140">
        <v>16.579999999999998</v>
      </c>
      <c r="AF589" s="140">
        <v>10.25</v>
      </c>
      <c r="AG589" s="140">
        <v>14.95</v>
      </c>
      <c r="AH589" s="44">
        <v>2765549.65</v>
      </c>
      <c r="AI589" s="60"/>
      <c r="AJ589" s="140">
        <v>7.37</v>
      </c>
      <c r="AK589" s="140">
        <v>4.55</v>
      </c>
      <c r="AL589" s="140">
        <v>4.9800000000000004</v>
      </c>
      <c r="AM589" s="44">
        <v>1108737.48</v>
      </c>
      <c r="AO589" s="28">
        <v>526.1</v>
      </c>
      <c r="AP589" s="117">
        <v>116.39999999999999</v>
      </c>
      <c r="AQ589" s="117">
        <v>59.28</v>
      </c>
      <c r="AR589" s="44">
        <v>816028.05</v>
      </c>
      <c r="AS589" s="60"/>
      <c r="AT589" s="71">
        <v>7.37</v>
      </c>
      <c r="AU589" s="71">
        <v>8.1999999999999993</v>
      </c>
      <c r="AV589" s="71">
        <v>11.96</v>
      </c>
      <c r="AW589" s="44">
        <v>1986872.15</v>
      </c>
      <c r="AX589" s="60"/>
      <c r="AY589" s="140">
        <v>4.42</v>
      </c>
      <c r="AZ589" s="140">
        <v>2.73</v>
      </c>
      <c r="BA589" s="140">
        <v>3.98</v>
      </c>
      <c r="BB589" s="28">
        <v>653564.73</v>
      </c>
      <c r="BC589" s="60"/>
      <c r="BD589" s="140">
        <v>14.74</v>
      </c>
      <c r="BE589" s="140">
        <v>9.11</v>
      </c>
      <c r="BF589" s="140">
        <v>14.95</v>
      </c>
      <c r="BG589" s="44">
        <v>1022108.4</v>
      </c>
      <c r="BH589" s="60"/>
      <c r="BI589" s="139">
        <v>7.37</v>
      </c>
      <c r="BJ589" s="139">
        <v>4.55</v>
      </c>
      <c r="BK589" s="139">
        <v>4.9800000000000004</v>
      </c>
      <c r="BL589" s="44">
        <v>1210749.8</v>
      </c>
      <c r="BM589" s="60"/>
      <c r="BN589" s="140">
        <v>11.05</v>
      </c>
      <c r="BO589" s="140">
        <v>6.83</v>
      </c>
      <c r="BP589" s="140">
        <v>9.9700000000000006</v>
      </c>
      <c r="BQ589" s="139">
        <v>733652.55</v>
      </c>
      <c r="BR589" s="60"/>
      <c r="BS589" s="140">
        <v>7.37</v>
      </c>
      <c r="BT589" s="140">
        <v>4.55</v>
      </c>
      <c r="BU589" s="140">
        <v>4.9800000000000004</v>
      </c>
      <c r="BV589" s="44">
        <v>1832940.2</v>
      </c>
      <c r="BW589" s="60"/>
      <c r="BX589" s="140">
        <v>7.37</v>
      </c>
      <c r="BY589" s="140">
        <v>4.55</v>
      </c>
      <c r="BZ589" s="140">
        <v>4.9800000000000004</v>
      </c>
      <c r="CA589" s="44">
        <v>1581468.2</v>
      </c>
      <c r="CB589" s="60"/>
      <c r="CC589" s="140">
        <v>14.74</v>
      </c>
      <c r="CD589" s="140">
        <v>9.11</v>
      </c>
      <c r="CE589" s="140">
        <v>14.95</v>
      </c>
      <c r="CF589" s="44">
        <v>1226506.8</v>
      </c>
      <c r="CG589" s="60"/>
      <c r="CH589" s="28">
        <v>45165032.719999999</v>
      </c>
      <c r="CI589" s="60"/>
      <c r="CJ589" s="64">
        <v>44349004.670000002</v>
      </c>
      <c r="CK589" s="124"/>
      <c r="CN589" s="151"/>
    </row>
    <row r="590" spans="1:92" x14ac:dyDescent="0.25">
      <c r="A590" s="116" t="s">
        <v>1341</v>
      </c>
      <c r="B590" s="24" t="s">
        <v>1342</v>
      </c>
      <c r="C590" s="27" t="s">
        <v>1340</v>
      </c>
      <c r="D590" s="27" t="s">
        <v>12</v>
      </c>
      <c r="E590" s="139">
        <v>267</v>
      </c>
      <c r="F590" s="68"/>
      <c r="G590" s="139">
        <v>80.5</v>
      </c>
      <c r="H590" s="139">
        <v>101</v>
      </c>
      <c r="I590" s="139">
        <v>184</v>
      </c>
      <c r="J590" s="68">
        <v>584</v>
      </c>
      <c r="K590" s="139">
        <v>131</v>
      </c>
      <c r="L590" s="139">
        <v>128.5</v>
      </c>
      <c r="M590" s="139">
        <v>53</v>
      </c>
      <c r="N590" s="139">
        <v>83</v>
      </c>
      <c r="O590" s="60"/>
      <c r="P590" s="132">
        <v>26.173913043478262</v>
      </c>
      <c r="Q590" s="132">
        <v>54.326086956521735</v>
      </c>
      <c r="R590" s="132">
        <v>32.839319470699429</v>
      </c>
      <c r="S590" s="132">
        <v>68.160680529300578</v>
      </c>
      <c r="T590" s="132">
        <v>26.986767485822305</v>
      </c>
      <c r="U590" s="132">
        <v>56.013232514177695</v>
      </c>
      <c r="V590" s="126"/>
      <c r="W590" s="140">
        <v>4.46</v>
      </c>
      <c r="X590" s="140">
        <v>4.3600000000000003</v>
      </c>
      <c r="Y590" s="140">
        <v>3.58</v>
      </c>
      <c r="Z590" s="139">
        <v>812823.58</v>
      </c>
      <c r="AA590" s="60"/>
      <c r="AB590" s="140">
        <v>2.95</v>
      </c>
      <c r="AC590" s="28">
        <v>197003.34</v>
      </c>
      <c r="AE590" s="140">
        <v>0.65</v>
      </c>
      <c r="AF590" s="140">
        <v>0.26</v>
      </c>
      <c r="AG590" s="140">
        <v>0.41</v>
      </c>
      <c r="AH590" s="44">
        <v>86795.21</v>
      </c>
      <c r="AI590" s="60"/>
      <c r="AJ590" s="140">
        <v>0.28999999999999998</v>
      </c>
      <c r="AK590" s="140">
        <v>0.11</v>
      </c>
      <c r="AL590" s="140">
        <v>0.13</v>
      </c>
      <c r="AM590" s="44">
        <v>34527.58</v>
      </c>
      <c r="AO590" s="28">
        <v>17.55</v>
      </c>
      <c r="AP590" s="117">
        <v>4.16</v>
      </c>
      <c r="AQ590" s="117">
        <v>1.89</v>
      </c>
      <c r="AR590" s="44">
        <v>27518.16</v>
      </c>
      <c r="AS590" s="60"/>
      <c r="AT590" s="71">
        <v>0.28999999999999998</v>
      </c>
      <c r="AU590" s="71">
        <v>0.21</v>
      </c>
      <c r="AV590" s="71">
        <v>0.33</v>
      </c>
      <c r="AW590" s="44">
        <v>59564.45</v>
      </c>
      <c r="AX590" s="60"/>
      <c r="AY590" s="140">
        <v>0.17</v>
      </c>
      <c r="AZ590" s="140">
        <v>7.0000000000000007E-2</v>
      </c>
      <c r="BA590" s="140">
        <v>0.11</v>
      </c>
      <c r="BB590" s="28">
        <v>20552.349999999999</v>
      </c>
      <c r="BC590" s="60"/>
      <c r="BD590" s="140">
        <v>0.57999999999999996</v>
      </c>
      <c r="BE590" s="140">
        <v>0.23</v>
      </c>
      <c r="BF590" s="140">
        <v>0.41</v>
      </c>
      <c r="BG590" s="44">
        <v>32138.46</v>
      </c>
      <c r="BH590" s="60"/>
      <c r="BI590" s="139">
        <v>0.28999999999999998</v>
      </c>
      <c r="BJ590" s="139">
        <v>0.11</v>
      </c>
      <c r="BK590" s="139">
        <v>0.13</v>
      </c>
      <c r="BL590" s="44">
        <v>37970.26</v>
      </c>
      <c r="BM590" s="60"/>
      <c r="BN590" s="140">
        <v>0.43</v>
      </c>
      <c r="BO590" s="140">
        <v>0.17</v>
      </c>
      <c r="BP590" s="140">
        <v>0.27</v>
      </c>
      <c r="BQ590" s="139">
        <v>22918.41</v>
      </c>
      <c r="BR590" s="60"/>
      <c r="BS590" s="140">
        <v>0.28999999999999998</v>
      </c>
      <c r="BT590" s="140">
        <v>0.11</v>
      </c>
      <c r="BU590" s="140">
        <v>0.13</v>
      </c>
      <c r="BV590" s="44">
        <v>57482.74</v>
      </c>
      <c r="BW590" s="60"/>
      <c r="BX590" s="140">
        <v>0.28999999999999998</v>
      </c>
      <c r="BY590" s="140">
        <v>0.11</v>
      </c>
      <c r="BZ590" s="140">
        <v>0.13</v>
      </c>
      <c r="CA590" s="44">
        <v>49596.34</v>
      </c>
      <c r="CB590" s="60"/>
      <c r="CC590" s="140">
        <v>0.57999999999999996</v>
      </c>
      <c r="CD590" s="140">
        <v>0.23</v>
      </c>
      <c r="CE590" s="140">
        <v>0.41</v>
      </c>
      <c r="CF590" s="44">
        <v>38565.42</v>
      </c>
      <c r="CG590" s="60"/>
      <c r="CH590" s="28">
        <v>1477456.2999999998</v>
      </c>
      <c r="CI590" s="60"/>
      <c r="CJ590" s="64">
        <v>1449938.14</v>
      </c>
      <c r="CK590" s="124"/>
      <c r="CN590" s="151"/>
    </row>
    <row r="591" spans="1:92" x14ac:dyDescent="0.25">
      <c r="A591" s="116" t="s">
        <v>1343</v>
      </c>
      <c r="B591" s="24" t="s">
        <v>1344</v>
      </c>
      <c r="C591" s="27" t="s">
        <v>1340</v>
      </c>
      <c r="D591" s="27" t="s">
        <v>12</v>
      </c>
      <c r="E591" s="139">
        <v>660.11</v>
      </c>
      <c r="F591" s="68"/>
      <c r="G591" s="139">
        <v>193.98</v>
      </c>
      <c r="H591" s="139">
        <v>246.31</v>
      </c>
      <c r="I591" s="139">
        <v>463.63</v>
      </c>
      <c r="J591" s="68">
        <v>585</v>
      </c>
      <c r="K591" s="139">
        <v>285.97000000000003</v>
      </c>
      <c r="L591" s="139">
        <v>283.47000000000003</v>
      </c>
      <c r="M591" s="139">
        <v>156.82</v>
      </c>
      <c r="N591" s="139">
        <v>217.32</v>
      </c>
      <c r="O591" s="60"/>
      <c r="P591" s="132">
        <v>70.794543878590659</v>
      </c>
      <c r="Q591" s="132">
        <v>123.18545612140933</v>
      </c>
      <c r="R591" s="132">
        <v>89.892793601070551</v>
      </c>
      <c r="S591" s="132">
        <v>156.41720639892947</v>
      </c>
      <c r="T591" s="132">
        <v>79.312662520338804</v>
      </c>
      <c r="U591" s="132">
        <v>138.0073374796612</v>
      </c>
      <c r="V591" s="126"/>
      <c r="W591" s="140">
        <v>10.87</v>
      </c>
      <c r="X591" s="140">
        <v>10.75</v>
      </c>
      <c r="Y591" s="140">
        <v>9.48</v>
      </c>
      <c r="Z591" s="139">
        <v>2043274.98</v>
      </c>
      <c r="AA591" s="60"/>
      <c r="AB591" s="140">
        <v>7.48</v>
      </c>
      <c r="AC591" s="28">
        <v>499850.01</v>
      </c>
      <c r="AE591" s="140">
        <v>1.42</v>
      </c>
      <c r="AF591" s="140">
        <v>0.78</v>
      </c>
      <c r="AG591" s="140">
        <v>1.08</v>
      </c>
      <c r="AH591" s="44">
        <v>216242.28</v>
      </c>
      <c r="AI591" s="60"/>
      <c r="AJ591" s="140">
        <v>0.63</v>
      </c>
      <c r="AK591" s="140">
        <v>0.34</v>
      </c>
      <c r="AL591" s="140">
        <v>0.36</v>
      </c>
      <c r="AM591" s="44">
        <v>86958.81</v>
      </c>
      <c r="AO591" s="28">
        <v>44.050000000000011</v>
      </c>
      <c r="AP591" s="117">
        <v>10.6</v>
      </c>
      <c r="AQ591" s="117">
        <v>4.68</v>
      </c>
      <c r="AR591" s="44">
        <v>69232.740000000005</v>
      </c>
      <c r="AS591" s="60"/>
      <c r="AT591" s="71">
        <v>0.63</v>
      </c>
      <c r="AU591" s="71">
        <v>0.62</v>
      </c>
      <c r="AV591" s="71">
        <v>0.86</v>
      </c>
      <c r="AW591" s="44">
        <v>151655.65</v>
      </c>
      <c r="AX591" s="60"/>
      <c r="AY591" s="140">
        <v>0.38</v>
      </c>
      <c r="AZ591" s="140">
        <v>0.2</v>
      </c>
      <c r="BA591" s="140">
        <v>0.28000000000000003</v>
      </c>
      <c r="BB591" s="28">
        <v>50500.06</v>
      </c>
      <c r="BC591" s="60"/>
      <c r="BD591" s="140">
        <v>1.27</v>
      </c>
      <c r="BE591" s="140">
        <v>0.69</v>
      </c>
      <c r="BF591" s="140">
        <v>1.08</v>
      </c>
      <c r="BG591" s="44">
        <v>80082.720000000001</v>
      </c>
      <c r="BH591" s="60"/>
      <c r="BI591" s="139">
        <v>0.63</v>
      </c>
      <c r="BJ591" s="139">
        <v>0.34</v>
      </c>
      <c r="BK591" s="139">
        <v>0.36</v>
      </c>
      <c r="BL591" s="44">
        <v>95283.86</v>
      </c>
      <c r="BM591" s="60"/>
      <c r="BN591" s="140">
        <v>0.95</v>
      </c>
      <c r="BO591" s="140">
        <v>0.52</v>
      </c>
      <c r="BP591" s="140">
        <v>0.72</v>
      </c>
      <c r="BQ591" s="139">
        <v>57691.17</v>
      </c>
      <c r="BR591" s="60"/>
      <c r="BS591" s="140">
        <v>0.63</v>
      </c>
      <c r="BT591" s="140">
        <v>0.34</v>
      </c>
      <c r="BU591" s="140">
        <v>0.36</v>
      </c>
      <c r="BV591" s="44">
        <v>144249.14000000001</v>
      </c>
      <c r="BW591" s="60"/>
      <c r="BX591" s="140">
        <v>0.63</v>
      </c>
      <c r="BY591" s="140">
        <v>0.34</v>
      </c>
      <c r="BZ591" s="140">
        <v>0.36</v>
      </c>
      <c r="CA591" s="44">
        <v>124458.74</v>
      </c>
      <c r="CB591" s="60"/>
      <c r="CC591" s="140">
        <v>1.27</v>
      </c>
      <c r="CD591" s="140">
        <v>0.69</v>
      </c>
      <c r="CE591" s="140">
        <v>1.08</v>
      </c>
      <c r="CF591" s="44">
        <v>96097.44</v>
      </c>
      <c r="CG591" s="60"/>
      <c r="CH591" s="28">
        <v>3715577.5999999996</v>
      </c>
      <c r="CI591" s="60"/>
      <c r="CJ591" s="64">
        <v>3646344.8599999994</v>
      </c>
      <c r="CK591" s="124"/>
      <c r="CN591" s="151"/>
    </row>
    <row r="592" spans="1:92" x14ac:dyDescent="0.25">
      <c r="A592" s="116" t="s">
        <v>1345</v>
      </c>
      <c r="B592" s="24" t="s">
        <v>1346</v>
      </c>
      <c r="C592" s="27" t="s">
        <v>1340</v>
      </c>
      <c r="D592" s="27" t="s">
        <v>12</v>
      </c>
      <c r="E592" s="139">
        <v>403.93</v>
      </c>
      <c r="F592" s="68"/>
      <c r="G592" s="139">
        <v>115.64999999999999</v>
      </c>
      <c r="H592" s="139">
        <v>150.63999999999999</v>
      </c>
      <c r="I592" s="139">
        <v>284.94999999999993</v>
      </c>
      <c r="J592" s="68">
        <v>586</v>
      </c>
      <c r="K592" s="139">
        <v>177.29999999999998</v>
      </c>
      <c r="L592" s="139">
        <v>173.97</v>
      </c>
      <c r="M592" s="139">
        <v>92.32</v>
      </c>
      <c r="N592" s="139">
        <v>134.31</v>
      </c>
      <c r="O592" s="60"/>
      <c r="P592" s="132">
        <v>59.565812531203214</v>
      </c>
      <c r="Q592" s="132">
        <v>56.084187468796777</v>
      </c>
      <c r="R592" s="132">
        <v>77.587496754867715</v>
      </c>
      <c r="S592" s="132">
        <v>73.052503245132272</v>
      </c>
      <c r="T592" s="132">
        <v>69.176690713929133</v>
      </c>
      <c r="U592" s="132">
        <v>65.133309286070869</v>
      </c>
      <c r="V592" s="126"/>
      <c r="W592" s="140">
        <v>6.77</v>
      </c>
      <c r="X592" s="140">
        <v>6.8</v>
      </c>
      <c r="Y592" s="140">
        <v>6.06</v>
      </c>
      <c r="Z592" s="139">
        <v>1290404.01</v>
      </c>
      <c r="AA592" s="60"/>
      <c r="AB592" s="140">
        <v>4.7300000000000004</v>
      </c>
      <c r="AC592" s="28">
        <v>316376.34999999998</v>
      </c>
      <c r="AE592" s="140">
        <v>0.88</v>
      </c>
      <c r="AF592" s="140">
        <v>0.46</v>
      </c>
      <c r="AG592" s="140">
        <v>0.67</v>
      </c>
      <c r="AH592" s="44">
        <v>132590.32</v>
      </c>
      <c r="AI592" s="60"/>
      <c r="AJ592" s="140">
        <v>0.39</v>
      </c>
      <c r="AK592" s="140">
        <v>0.2</v>
      </c>
      <c r="AL592" s="140">
        <v>0.22</v>
      </c>
      <c r="AM592" s="44">
        <v>52966.87</v>
      </c>
      <c r="AO592" s="28">
        <v>27.700000000000003</v>
      </c>
      <c r="AP592" s="117">
        <v>8.23</v>
      </c>
      <c r="AQ592" s="117">
        <v>2.86</v>
      </c>
      <c r="AR592" s="44">
        <v>45411.38</v>
      </c>
      <c r="AS592" s="60"/>
      <c r="AT592" s="71">
        <v>0.39</v>
      </c>
      <c r="AU592" s="71">
        <v>0.36</v>
      </c>
      <c r="AV592" s="71">
        <v>0.53</v>
      </c>
      <c r="AW592" s="44">
        <v>92091.199999999997</v>
      </c>
      <c r="AX592" s="60"/>
      <c r="AY592" s="140">
        <v>0.23</v>
      </c>
      <c r="AZ592" s="140">
        <v>0.12</v>
      </c>
      <c r="BA592" s="140">
        <v>0.17</v>
      </c>
      <c r="BB592" s="28">
        <v>30534.92</v>
      </c>
      <c r="BC592" s="60"/>
      <c r="BD592" s="140">
        <v>0.78</v>
      </c>
      <c r="BE592" s="140">
        <v>0.41</v>
      </c>
      <c r="BF592" s="140">
        <v>0.67</v>
      </c>
      <c r="BG592" s="44">
        <v>48997.98</v>
      </c>
      <c r="BH592" s="60"/>
      <c r="BI592" s="139">
        <v>0.39</v>
      </c>
      <c r="BJ592" s="139">
        <v>0.2</v>
      </c>
      <c r="BK592" s="139">
        <v>0.22</v>
      </c>
      <c r="BL592" s="44">
        <v>58030.02</v>
      </c>
      <c r="BM592" s="60"/>
      <c r="BN592" s="140">
        <v>0.59</v>
      </c>
      <c r="BO592" s="140">
        <v>0.3</v>
      </c>
      <c r="BP592" s="140">
        <v>0.44</v>
      </c>
      <c r="BQ592" s="139">
        <v>35036.19</v>
      </c>
      <c r="BR592" s="60"/>
      <c r="BS592" s="140">
        <v>0.39</v>
      </c>
      <c r="BT592" s="140">
        <v>0.2</v>
      </c>
      <c r="BU592" s="140">
        <v>0.22</v>
      </c>
      <c r="BV592" s="44">
        <v>87850.98</v>
      </c>
      <c r="BW592" s="60"/>
      <c r="BX592" s="140">
        <v>0.39</v>
      </c>
      <c r="BY592" s="140">
        <v>0.2</v>
      </c>
      <c r="BZ592" s="140">
        <v>0.22</v>
      </c>
      <c r="CA592" s="44">
        <v>75798.179999999993</v>
      </c>
      <c r="CB592" s="60"/>
      <c r="CC592" s="140">
        <v>0.78</v>
      </c>
      <c r="CD592" s="140">
        <v>0.41</v>
      </c>
      <c r="CE592" s="140">
        <v>0.67</v>
      </c>
      <c r="CF592" s="44">
        <v>58796.46</v>
      </c>
      <c r="CG592" s="60"/>
      <c r="CH592" s="28">
        <v>2324884.86</v>
      </c>
      <c r="CI592" s="60"/>
      <c r="CJ592" s="64">
        <v>2279473.48</v>
      </c>
      <c r="CK592" s="124"/>
      <c r="CN592" s="151"/>
    </row>
    <row r="593" spans="1:92" x14ac:dyDescent="0.25">
      <c r="A593" s="116" t="s">
        <v>1347</v>
      </c>
      <c r="B593" s="24" t="s">
        <v>1348</v>
      </c>
      <c r="C593" s="27" t="s">
        <v>1340</v>
      </c>
      <c r="D593" s="27" t="s">
        <v>131</v>
      </c>
      <c r="E593" s="139">
        <v>879.98</v>
      </c>
      <c r="F593" s="68"/>
      <c r="G593" s="139">
        <v>0</v>
      </c>
      <c r="H593" s="139">
        <v>0</v>
      </c>
      <c r="I593" s="139">
        <v>879.9799999999999</v>
      </c>
      <c r="J593" s="68">
        <v>587</v>
      </c>
      <c r="K593" s="139">
        <v>0</v>
      </c>
      <c r="L593" s="139">
        <v>0</v>
      </c>
      <c r="M593" s="139">
        <v>0</v>
      </c>
      <c r="N593" s="139">
        <v>879.9799999999999</v>
      </c>
      <c r="O593" s="60"/>
      <c r="P593" s="132">
        <v>0</v>
      </c>
      <c r="Q593" s="132">
        <v>0</v>
      </c>
      <c r="R593" s="132">
        <v>0</v>
      </c>
      <c r="S593" s="132">
        <v>0</v>
      </c>
      <c r="T593" s="132">
        <v>477.66000000000008</v>
      </c>
      <c r="U593" s="132">
        <v>402.31999999999982</v>
      </c>
      <c r="V593" s="126"/>
      <c r="W593" s="140">
        <v>0</v>
      </c>
      <c r="X593" s="140">
        <v>0</v>
      </c>
      <c r="Y593" s="140">
        <v>39.97</v>
      </c>
      <c r="Z593" s="139">
        <v>2884475.02</v>
      </c>
      <c r="AA593" s="60"/>
      <c r="AB593" s="140">
        <v>13.32</v>
      </c>
      <c r="AC593" s="28">
        <v>961395.52</v>
      </c>
      <c r="AE593" s="140">
        <v>0</v>
      </c>
      <c r="AF593" s="140">
        <v>0</v>
      </c>
      <c r="AG593" s="140">
        <v>4.3899999999999997</v>
      </c>
      <c r="AH593" s="44">
        <v>316808.74</v>
      </c>
      <c r="AI593" s="60"/>
      <c r="AJ593" s="140">
        <v>0</v>
      </c>
      <c r="AK593" s="140">
        <v>0</v>
      </c>
      <c r="AL593" s="140">
        <v>1.46</v>
      </c>
      <c r="AM593" s="44">
        <v>105362.36</v>
      </c>
      <c r="AO593" s="28">
        <v>60.31</v>
      </c>
      <c r="AP593" s="117">
        <v>18.600000000000001</v>
      </c>
      <c r="AQ593" s="117">
        <v>6.24</v>
      </c>
      <c r="AR593" s="44">
        <v>99713</v>
      </c>
      <c r="AS593" s="60"/>
      <c r="AT593" s="71">
        <v>0</v>
      </c>
      <c r="AU593" s="71">
        <v>0</v>
      </c>
      <c r="AV593" s="71">
        <v>3.51</v>
      </c>
      <c r="AW593" s="44">
        <v>275236.65000000002</v>
      </c>
      <c r="AX593" s="60"/>
      <c r="AY593" s="140">
        <v>0</v>
      </c>
      <c r="AZ593" s="140">
        <v>0</v>
      </c>
      <c r="BA593" s="140">
        <v>1.17</v>
      </c>
      <c r="BB593" s="28">
        <v>68703.570000000007</v>
      </c>
      <c r="BC593" s="60"/>
      <c r="BD593" s="140">
        <v>0</v>
      </c>
      <c r="BE593" s="140">
        <v>0</v>
      </c>
      <c r="BF593" s="140">
        <v>4.3899999999999997</v>
      </c>
      <c r="BG593" s="44">
        <v>115645.77</v>
      </c>
      <c r="BH593" s="60"/>
      <c r="BI593" s="139">
        <v>0</v>
      </c>
      <c r="BJ593" s="139">
        <v>0</v>
      </c>
      <c r="BK593" s="139">
        <v>1.46</v>
      </c>
      <c r="BL593" s="44">
        <v>104597.32</v>
      </c>
      <c r="BM593" s="60"/>
      <c r="BN593" s="140">
        <v>0</v>
      </c>
      <c r="BO593" s="140">
        <v>0</v>
      </c>
      <c r="BP593" s="140">
        <v>2.93</v>
      </c>
      <c r="BQ593" s="139">
        <v>77184.990000000005</v>
      </c>
      <c r="BR593" s="60"/>
      <c r="BS593" s="140">
        <v>0</v>
      </c>
      <c r="BT593" s="140">
        <v>0</v>
      </c>
      <c r="BU593" s="140">
        <v>1.46</v>
      </c>
      <c r="BV593" s="44">
        <v>158348.68</v>
      </c>
      <c r="BW593" s="60"/>
      <c r="BX593" s="140">
        <v>0</v>
      </c>
      <c r="BY593" s="140">
        <v>0</v>
      </c>
      <c r="BZ593" s="140">
        <v>1.46</v>
      </c>
      <c r="CA593" s="44">
        <v>136623.88</v>
      </c>
      <c r="CB593" s="60"/>
      <c r="CC593" s="140">
        <v>0</v>
      </c>
      <c r="CD593" s="140">
        <v>0</v>
      </c>
      <c r="CE593" s="140">
        <v>4.3899999999999997</v>
      </c>
      <c r="CF593" s="44">
        <v>138772.29</v>
      </c>
      <c r="CG593" s="60"/>
      <c r="CH593" s="28">
        <v>5442867.79</v>
      </c>
      <c r="CI593" s="60"/>
      <c r="CJ593" s="64">
        <v>5343154.79</v>
      </c>
      <c r="CK593" s="124"/>
      <c r="CN593" s="151"/>
    </row>
    <row r="594" spans="1:92" x14ac:dyDescent="0.25">
      <c r="A594" s="116" t="s">
        <v>1349</v>
      </c>
      <c r="B594" s="24" t="s">
        <v>1350</v>
      </c>
      <c r="C594" s="27" t="s">
        <v>1340</v>
      </c>
      <c r="D594" s="27" t="s">
        <v>120</v>
      </c>
      <c r="E594" s="139">
        <v>1511.22</v>
      </c>
      <c r="F594" s="68"/>
      <c r="G594" s="139">
        <v>620.49</v>
      </c>
      <c r="H594" s="139">
        <v>867.32</v>
      </c>
      <c r="I594" s="139">
        <v>867.32</v>
      </c>
      <c r="J594" s="68">
        <v>588</v>
      </c>
      <c r="K594" s="139">
        <v>988.23</v>
      </c>
      <c r="L594" s="139">
        <v>964.82</v>
      </c>
      <c r="M594" s="139">
        <v>522.99</v>
      </c>
      <c r="N594" s="139">
        <v>0</v>
      </c>
      <c r="O594" s="60"/>
      <c r="P594" s="132">
        <v>427.0584012743563</v>
      </c>
      <c r="Q594" s="132">
        <v>193.43159872564371</v>
      </c>
      <c r="R594" s="132">
        <v>596.94159872564376</v>
      </c>
      <c r="S594" s="132">
        <v>270.37840127435629</v>
      </c>
      <c r="T594" s="132">
        <v>0</v>
      </c>
      <c r="U594" s="132">
        <v>0</v>
      </c>
      <c r="V594" s="126"/>
      <c r="W594" s="140">
        <v>38.14</v>
      </c>
      <c r="X594" s="140">
        <v>40.659999999999997</v>
      </c>
      <c r="Y594" s="140">
        <v>0</v>
      </c>
      <c r="Z594" s="139">
        <v>4953762</v>
      </c>
      <c r="AA594" s="60"/>
      <c r="AB594" s="140">
        <v>15.76</v>
      </c>
      <c r="AC594" s="28">
        <v>990752.4</v>
      </c>
      <c r="AE594" s="140">
        <v>4.9400000000000004</v>
      </c>
      <c r="AF594" s="140">
        <v>2.61</v>
      </c>
      <c r="AG594" s="140">
        <v>0</v>
      </c>
      <c r="AH594" s="44">
        <v>474630.75</v>
      </c>
      <c r="AI594" s="60"/>
      <c r="AJ594" s="140">
        <v>2.19</v>
      </c>
      <c r="AK594" s="140">
        <v>1.1599999999999999</v>
      </c>
      <c r="AL594" s="140">
        <v>0</v>
      </c>
      <c r="AM594" s="44">
        <v>210597.75</v>
      </c>
      <c r="AO594" s="28">
        <v>107.46</v>
      </c>
      <c r="AP594" s="117">
        <v>40.78</v>
      </c>
      <c r="AQ594" s="117">
        <v>10.71</v>
      </c>
      <c r="AR594" s="44">
        <v>186825</v>
      </c>
      <c r="AS594" s="60"/>
      <c r="AT594" s="71">
        <v>2.19</v>
      </c>
      <c r="AU594" s="71">
        <v>2.09</v>
      </c>
      <c r="AV594" s="71">
        <v>0</v>
      </c>
      <c r="AW594" s="44">
        <v>288365</v>
      </c>
      <c r="AX594" s="60"/>
      <c r="AY594" s="140">
        <v>1.31</v>
      </c>
      <c r="AZ594" s="140">
        <v>0.69</v>
      </c>
      <c r="BA594" s="140">
        <v>0</v>
      </c>
      <c r="BB594" s="28">
        <v>117442</v>
      </c>
      <c r="BC594" s="60"/>
      <c r="BD594" s="140">
        <v>4.3899999999999997</v>
      </c>
      <c r="BE594" s="140">
        <v>2.3199999999999998</v>
      </c>
      <c r="BF594" s="140">
        <v>0</v>
      </c>
      <c r="BG594" s="44">
        <v>176761.53</v>
      </c>
      <c r="BH594" s="60"/>
      <c r="BI594" s="139">
        <v>2.19</v>
      </c>
      <c r="BJ594" s="139">
        <v>1.1599999999999999</v>
      </c>
      <c r="BK594" s="139">
        <v>0</v>
      </c>
      <c r="BL594" s="44">
        <v>240000.7</v>
      </c>
      <c r="BM594" s="60"/>
      <c r="BN594" s="140">
        <v>3.29</v>
      </c>
      <c r="BO594" s="140">
        <v>1.74</v>
      </c>
      <c r="BP594" s="140">
        <v>0</v>
      </c>
      <c r="BQ594" s="139">
        <v>132505.29</v>
      </c>
      <c r="BR594" s="60"/>
      <c r="BS594" s="140">
        <v>2.19</v>
      </c>
      <c r="BT594" s="140">
        <v>1.1599999999999999</v>
      </c>
      <c r="BU594" s="140">
        <v>0</v>
      </c>
      <c r="BV594" s="44">
        <v>363334.3</v>
      </c>
      <c r="BW594" s="60"/>
      <c r="BX594" s="140">
        <v>2.19</v>
      </c>
      <c r="BY594" s="140">
        <v>1.1599999999999999</v>
      </c>
      <c r="BZ594" s="140">
        <v>0</v>
      </c>
      <c r="CA594" s="44">
        <v>313486.3</v>
      </c>
      <c r="CB594" s="60"/>
      <c r="CC594" s="140">
        <v>4.3899999999999997</v>
      </c>
      <c r="CD594" s="140">
        <v>2.3199999999999998</v>
      </c>
      <c r="CE594" s="140">
        <v>0</v>
      </c>
      <c r="CF594" s="44">
        <v>212109.81</v>
      </c>
      <c r="CG594" s="60"/>
      <c r="CH594" s="28">
        <v>8660572.8300000001</v>
      </c>
      <c r="CI594" s="60"/>
      <c r="CJ594" s="64">
        <v>8473747.8300000001</v>
      </c>
      <c r="CK594" s="124"/>
      <c r="CN594" s="151"/>
    </row>
    <row r="595" spans="1:92" x14ac:dyDescent="0.25">
      <c r="A595" s="116" t="s">
        <v>1351</v>
      </c>
      <c r="B595" s="24" t="s">
        <v>1352</v>
      </c>
      <c r="C595" s="27" t="s">
        <v>1340</v>
      </c>
      <c r="D595" s="27" t="s">
        <v>120</v>
      </c>
      <c r="E595" s="139">
        <v>84.87</v>
      </c>
      <c r="F595" s="68"/>
      <c r="G595" s="139">
        <v>35.150000000000006</v>
      </c>
      <c r="H595" s="139">
        <v>49.31</v>
      </c>
      <c r="I595" s="139">
        <v>49.31</v>
      </c>
      <c r="J595" s="68">
        <v>589</v>
      </c>
      <c r="K595" s="139">
        <v>52.22</v>
      </c>
      <c r="L595" s="139">
        <v>51.81</v>
      </c>
      <c r="M595" s="139">
        <v>32.650000000000006</v>
      </c>
      <c r="N595" s="139">
        <v>0</v>
      </c>
      <c r="O595" s="60"/>
      <c r="P595" s="132">
        <v>13.317546767700687</v>
      </c>
      <c r="Q595" s="132">
        <v>21.832453232299319</v>
      </c>
      <c r="R595" s="132">
        <v>18.682453232299313</v>
      </c>
      <c r="S595" s="132">
        <v>30.627546767700689</v>
      </c>
      <c r="T595" s="132">
        <v>0</v>
      </c>
      <c r="U595" s="132">
        <v>0</v>
      </c>
      <c r="V595" s="126"/>
      <c r="W595" s="140">
        <v>1.97</v>
      </c>
      <c r="X595" s="140">
        <v>2.15</v>
      </c>
      <c r="Y595" s="140">
        <v>0</v>
      </c>
      <c r="Z595" s="139">
        <v>259003.8</v>
      </c>
      <c r="AA595" s="60"/>
      <c r="AB595" s="140">
        <v>0.82</v>
      </c>
      <c r="AC595" s="28">
        <v>51800.76</v>
      </c>
      <c r="AE595" s="140">
        <v>0.26</v>
      </c>
      <c r="AF595" s="140">
        <v>0.16</v>
      </c>
      <c r="AG595" s="140">
        <v>0</v>
      </c>
      <c r="AH595" s="44">
        <v>26403.3</v>
      </c>
      <c r="AI595" s="60"/>
      <c r="AJ595" s="140">
        <v>0.11</v>
      </c>
      <c r="AK595" s="140">
        <v>7.0000000000000007E-2</v>
      </c>
      <c r="AL595" s="140">
        <v>0</v>
      </c>
      <c r="AM595" s="44">
        <v>11315.7</v>
      </c>
      <c r="AO595" s="28">
        <v>5.6400000000000006</v>
      </c>
      <c r="AP595" s="117">
        <v>1.37</v>
      </c>
      <c r="AQ595" s="117">
        <v>0.6</v>
      </c>
      <c r="AR595" s="44">
        <v>8880.3799999999992</v>
      </c>
      <c r="AS595" s="60"/>
      <c r="AT595" s="71">
        <v>0.11</v>
      </c>
      <c r="AU595" s="71">
        <v>0.13</v>
      </c>
      <c r="AV595" s="71">
        <v>0</v>
      </c>
      <c r="AW595" s="44">
        <v>16170</v>
      </c>
      <c r="AX595" s="60"/>
      <c r="AY595" s="140">
        <v>0.06</v>
      </c>
      <c r="AZ595" s="140">
        <v>0.04</v>
      </c>
      <c r="BA595" s="140">
        <v>0</v>
      </c>
      <c r="BB595" s="28">
        <v>5872.1</v>
      </c>
      <c r="BC595" s="60"/>
      <c r="BD595" s="140">
        <v>0.23</v>
      </c>
      <c r="BE595" s="140">
        <v>0.14000000000000001</v>
      </c>
      <c r="BF595" s="140">
        <v>0</v>
      </c>
      <c r="BG595" s="44">
        <v>9746.91</v>
      </c>
      <c r="BH595" s="60"/>
      <c r="BI595" s="139">
        <v>0.11</v>
      </c>
      <c r="BJ595" s="139">
        <v>7.0000000000000007E-2</v>
      </c>
      <c r="BK595" s="139">
        <v>0</v>
      </c>
      <c r="BL595" s="44">
        <v>12895.56</v>
      </c>
      <c r="BM595" s="60"/>
      <c r="BN595" s="140">
        <v>0.17</v>
      </c>
      <c r="BO595" s="140">
        <v>0.1</v>
      </c>
      <c r="BP595" s="140">
        <v>0</v>
      </c>
      <c r="BQ595" s="139">
        <v>7112.61</v>
      </c>
      <c r="BR595" s="60"/>
      <c r="BS595" s="140">
        <v>0.11</v>
      </c>
      <c r="BT595" s="140">
        <v>7.0000000000000007E-2</v>
      </c>
      <c r="BU595" s="140">
        <v>0</v>
      </c>
      <c r="BV595" s="44">
        <v>19522.439999999999</v>
      </c>
      <c r="BW595" s="60"/>
      <c r="BX595" s="140">
        <v>0.11</v>
      </c>
      <c r="BY595" s="140">
        <v>7.0000000000000007E-2</v>
      </c>
      <c r="BZ595" s="140">
        <v>0</v>
      </c>
      <c r="CA595" s="44">
        <v>16844.04</v>
      </c>
      <c r="CB595" s="60"/>
      <c r="CC595" s="140">
        <v>0.23</v>
      </c>
      <c r="CD595" s="140">
        <v>0.14000000000000001</v>
      </c>
      <c r="CE595" s="140">
        <v>0</v>
      </c>
      <c r="CF595" s="44">
        <v>11696.07</v>
      </c>
      <c r="CG595" s="60"/>
      <c r="CH595" s="28">
        <v>457263.67000000004</v>
      </c>
      <c r="CI595" s="60"/>
      <c r="CJ595" s="64">
        <v>448383.29000000004</v>
      </c>
      <c r="CK595" s="124"/>
      <c r="CN595" s="151"/>
    </row>
    <row r="596" spans="1:92" x14ac:dyDescent="0.25">
      <c r="A596" s="116" t="s">
        <v>1353</v>
      </c>
      <c r="B596" s="24" t="s">
        <v>1354</v>
      </c>
      <c r="C596" s="27" t="s">
        <v>1340</v>
      </c>
      <c r="D596" s="27" t="s">
        <v>120</v>
      </c>
      <c r="E596" s="139">
        <v>170.12</v>
      </c>
      <c r="F596" s="68"/>
      <c r="G596" s="139">
        <v>62.64</v>
      </c>
      <c r="H596" s="139">
        <v>105.32</v>
      </c>
      <c r="I596" s="139">
        <v>105.32</v>
      </c>
      <c r="J596" s="68">
        <v>590</v>
      </c>
      <c r="K596" s="139">
        <v>103.8</v>
      </c>
      <c r="L596" s="139">
        <v>101.64</v>
      </c>
      <c r="M596" s="139">
        <v>66.319999999999993</v>
      </c>
      <c r="N596" s="139">
        <v>0</v>
      </c>
      <c r="O596" s="60"/>
      <c r="P596" s="132">
        <v>21.630864491545609</v>
      </c>
      <c r="Q596" s="132">
        <v>41.009135508454392</v>
      </c>
      <c r="R596" s="132">
        <v>36.369135508454399</v>
      </c>
      <c r="S596" s="132">
        <v>68.950864491545587</v>
      </c>
      <c r="T596" s="132">
        <v>0</v>
      </c>
      <c r="U596" s="132">
        <v>0</v>
      </c>
      <c r="V596" s="126"/>
      <c r="W596" s="140">
        <v>3.49</v>
      </c>
      <c r="X596" s="140">
        <v>4.57</v>
      </c>
      <c r="Y596" s="140">
        <v>0</v>
      </c>
      <c r="Z596" s="139">
        <v>506691.9</v>
      </c>
      <c r="AA596" s="60"/>
      <c r="AB596" s="140">
        <v>1.61</v>
      </c>
      <c r="AC596" s="28">
        <v>101338.38</v>
      </c>
      <c r="AE596" s="140">
        <v>0.51</v>
      </c>
      <c r="AF596" s="140">
        <v>0.33</v>
      </c>
      <c r="AG596" s="140">
        <v>0</v>
      </c>
      <c r="AH596" s="44">
        <v>52806.6</v>
      </c>
      <c r="AI596" s="60"/>
      <c r="AJ596" s="140">
        <v>0.23</v>
      </c>
      <c r="AK596" s="140">
        <v>0.14000000000000001</v>
      </c>
      <c r="AL596" s="140">
        <v>0</v>
      </c>
      <c r="AM596" s="44">
        <v>23260.05</v>
      </c>
      <c r="AO596" s="28">
        <v>11.090000000000002</v>
      </c>
      <c r="AP596" s="117">
        <v>2.88</v>
      </c>
      <c r="AQ596" s="117">
        <v>1.2</v>
      </c>
      <c r="AR596" s="44">
        <v>17699.53</v>
      </c>
      <c r="AS596" s="60"/>
      <c r="AT596" s="71">
        <v>0.23</v>
      </c>
      <c r="AU596" s="71">
        <v>0.26</v>
      </c>
      <c r="AV596" s="71">
        <v>0</v>
      </c>
      <c r="AW596" s="44">
        <v>33013.75</v>
      </c>
      <c r="AX596" s="60"/>
      <c r="AY596" s="140">
        <v>0.13</v>
      </c>
      <c r="AZ596" s="140">
        <v>0.08</v>
      </c>
      <c r="BA596" s="140">
        <v>0</v>
      </c>
      <c r="BB596" s="28">
        <v>12331.41</v>
      </c>
      <c r="BC596" s="60"/>
      <c r="BD596" s="140">
        <v>0.46</v>
      </c>
      <c r="BE596" s="140">
        <v>0.28999999999999998</v>
      </c>
      <c r="BF596" s="140">
        <v>0</v>
      </c>
      <c r="BG596" s="44">
        <v>19757.25</v>
      </c>
      <c r="BH596" s="60"/>
      <c r="BI596" s="139">
        <v>0.23</v>
      </c>
      <c r="BJ596" s="139">
        <v>0.14000000000000001</v>
      </c>
      <c r="BK596" s="139">
        <v>0</v>
      </c>
      <c r="BL596" s="44">
        <v>26507.54</v>
      </c>
      <c r="BM596" s="60"/>
      <c r="BN596" s="140">
        <v>0.34</v>
      </c>
      <c r="BO596" s="140">
        <v>0.22</v>
      </c>
      <c r="BP596" s="140">
        <v>0</v>
      </c>
      <c r="BQ596" s="139">
        <v>14752.08</v>
      </c>
      <c r="BR596" s="60"/>
      <c r="BS596" s="140">
        <v>0.23</v>
      </c>
      <c r="BT596" s="140">
        <v>0.14000000000000001</v>
      </c>
      <c r="BU596" s="140">
        <v>0</v>
      </c>
      <c r="BV596" s="44">
        <v>40129.46</v>
      </c>
      <c r="BW596" s="60"/>
      <c r="BX596" s="140">
        <v>0.23</v>
      </c>
      <c r="BY596" s="140">
        <v>0.14000000000000001</v>
      </c>
      <c r="BZ596" s="140">
        <v>0</v>
      </c>
      <c r="CA596" s="44">
        <v>34623.86</v>
      </c>
      <c r="CB596" s="60"/>
      <c r="CC596" s="140">
        <v>0.46</v>
      </c>
      <c r="CD596" s="140">
        <v>0.28999999999999998</v>
      </c>
      <c r="CE596" s="140">
        <v>0</v>
      </c>
      <c r="CF596" s="44">
        <v>23708.25</v>
      </c>
      <c r="CG596" s="60"/>
      <c r="CH596" s="28">
        <v>906620.06</v>
      </c>
      <c r="CI596" s="60"/>
      <c r="CJ596" s="64">
        <v>888920.53</v>
      </c>
      <c r="CK596" s="124"/>
      <c r="CN596" s="151"/>
    </row>
    <row r="597" spans="1:92" x14ac:dyDescent="0.25">
      <c r="A597" s="116" t="s">
        <v>1355</v>
      </c>
      <c r="B597" s="24" t="s">
        <v>1356</v>
      </c>
      <c r="C597" s="27" t="s">
        <v>1340</v>
      </c>
      <c r="D597" s="27" t="s">
        <v>120</v>
      </c>
      <c r="E597" s="139">
        <v>77.8</v>
      </c>
      <c r="F597" s="68"/>
      <c r="G597" s="139">
        <v>27.32</v>
      </c>
      <c r="H597" s="139">
        <v>49.650000000000006</v>
      </c>
      <c r="I597" s="139">
        <v>49.650000000000006</v>
      </c>
      <c r="J597" s="68">
        <v>591</v>
      </c>
      <c r="K597" s="139">
        <v>48.31</v>
      </c>
      <c r="L597" s="139">
        <v>47.48</v>
      </c>
      <c r="M597" s="139">
        <v>29.490000000000002</v>
      </c>
      <c r="N597" s="139">
        <v>0</v>
      </c>
      <c r="O597" s="60"/>
      <c r="P597" s="132">
        <v>4.7313966480446927</v>
      </c>
      <c r="Q597" s="132">
        <v>22.588603351955307</v>
      </c>
      <c r="R597" s="132">
        <v>8.5986033519553082</v>
      </c>
      <c r="S597" s="132">
        <v>41.051396648044701</v>
      </c>
      <c r="T597" s="132">
        <v>0</v>
      </c>
      <c r="U597" s="132">
        <v>0</v>
      </c>
      <c r="V597" s="126"/>
      <c r="W597" s="140">
        <v>1.44</v>
      </c>
      <c r="X597" s="140">
        <v>2.0699999999999998</v>
      </c>
      <c r="Y597" s="140">
        <v>0</v>
      </c>
      <c r="Z597" s="139">
        <v>220656.15</v>
      </c>
      <c r="AA597" s="60"/>
      <c r="AB597" s="140">
        <v>0.7</v>
      </c>
      <c r="AC597" s="28">
        <v>44131.23</v>
      </c>
      <c r="AE597" s="140">
        <v>0.24</v>
      </c>
      <c r="AF597" s="140">
        <v>0.14000000000000001</v>
      </c>
      <c r="AG597" s="140">
        <v>0</v>
      </c>
      <c r="AH597" s="44">
        <v>23888.7</v>
      </c>
      <c r="AI597" s="60"/>
      <c r="AJ597" s="140">
        <v>0.1</v>
      </c>
      <c r="AK597" s="140">
        <v>0.06</v>
      </c>
      <c r="AL597" s="140">
        <v>0</v>
      </c>
      <c r="AM597" s="44">
        <v>10058.4</v>
      </c>
      <c r="AO597" s="28">
        <v>4.839999999999999</v>
      </c>
      <c r="AP597" s="117">
        <v>0.87000000000000011</v>
      </c>
      <c r="AQ597" s="117">
        <v>0.55000000000000004</v>
      </c>
      <c r="AR597" s="44">
        <v>7263.5</v>
      </c>
      <c r="AS597" s="60"/>
      <c r="AT597" s="71">
        <v>0.1</v>
      </c>
      <c r="AU597" s="71">
        <v>0.11</v>
      </c>
      <c r="AV597" s="71">
        <v>0</v>
      </c>
      <c r="AW597" s="44">
        <v>14148.75</v>
      </c>
      <c r="AX597" s="60"/>
      <c r="AY597" s="140">
        <v>0.06</v>
      </c>
      <c r="AZ597" s="140">
        <v>0.03</v>
      </c>
      <c r="BA597" s="140">
        <v>0</v>
      </c>
      <c r="BB597" s="28">
        <v>5284.89</v>
      </c>
      <c r="BC597" s="60"/>
      <c r="BD597" s="140">
        <v>0.21</v>
      </c>
      <c r="BE597" s="140">
        <v>0.13</v>
      </c>
      <c r="BF597" s="140">
        <v>0</v>
      </c>
      <c r="BG597" s="44">
        <v>8956.6200000000008</v>
      </c>
      <c r="BH597" s="60"/>
      <c r="BI597" s="139">
        <v>0.1</v>
      </c>
      <c r="BJ597" s="139">
        <v>0.06</v>
      </c>
      <c r="BK597" s="139">
        <v>0</v>
      </c>
      <c r="BL597" s="44">
        <v>11462.72</v>
      </c>
      <c r="BM597" s="60"/>
      <c r="BN597" s="140">
        <v>0.16</v>
      </c>
      <c r="BO597" s="140">
        <v>0.09</v>
      </c>
      <c r="BP597" s="140">
        <v>0</v>
      </c>
      <c r="BQ597" s="139">
        <v>6585.75</v>
      </c>
      <c r="BR597" s="60"/>
      <c r="BS597" s="140">
        <v>0.1</v>
      </c>
      <c r="BT597" s="140">
        <v>0.06</v>
      </c>
      <c r="BU597" s="140">
        <v>0</v>
      </c>
      <c r="BV597" s="44">
        <v>17353.28</v>
      </c>
      <c r="BW597" s="60"/>
      <c r="BX597" s="140">
        <v>0.1</v>
      </c>
      <c r="BY597" s="140">
        <v>0.06</v>
      </c>
      <c r="BZ597" s="140">
        <v>0</v>
      </c>
      <c r="CA597" s="44">
        <v>14972.48</v>
      </c>
      <c r="CB597" s="60"/>
      <c r="CC597" s="140">
        <v>0.21</v>
      </c>
      <c r="CD597" s="140">
        <v>0.13</v>
      </c>
      <c r="CE597" s="140">
        <v>0</v>
      </c>
      <c r="CF597" s="44">
        <v>10747.74</v>
      </c>
      <c r="CG597" s="60"/>
      <c r="CH597" s="28">
        <v>395510.20999999996</v>
      </c>
      <c r="CI597" s="60"/>
      <c r="CJ597" s="64">
        <v>388246.70999999996</v>
      </c>
      <c r="CK597" s="124"/>
      <c r="CN597" s="151"/>
    </row>
    <row r="598" spans="1:92" x14ac:dyDescent="0.25">
      <c r="A598" s="116" t="s">
        <v>1357</v>
      </c>
      <c r="B598" s="24" t="s">
        <v>1358</v>
      </c>
      <c r="C598" s="27" t="s">
        <v>1340</v>
      </c>
      <c r="D598" s="27" t="s">
        <v>120</v>
      </c>
      <c r="E598" s="139">
        <v>203.03</v>
      </c>
      <c r="F598" s="68"/>
      <c r="G598" s="139">
        <v>74.31</v>
      </c>
      <c r="H598" s="139">
        <v>127.81</v>
      </c>
      <c r="I598" s="139">
        <v>127.81</v>
      </c>
      <c r="J598" s="68">
        <v>592</v>
      </c>
      <c r="K598" s="139">
        <v>119.53999999999999</v>
      </c>
      <c r="L598" s="139">
        <v>118.63</v>
      </c>
      <c r="M598" s="139">
        <v>83.49</v>
      </c>
      <c r="N598" s="139">
        <v>0</v>
      </c>
      <c r="O598" s="60"/>
      <c r="P598" s="132">
        <v>23.772435187017614</v>
      </c>
      <c r="Q598" s="132">
        <v>50.537564812982389</v>
      </c>
      <c r="R598" s="132">
        <v>40.887564812982383</v>
      </c>
      <c r="S598" s="132">
        <v>86.922435187017612</v>
      </c>
      <c r="T598" s="132">
        <v>0</v>
      </c>
      <c r="U598" s="132">
        <v>0</v>
      </c>
      <c r="V598" s="126"/>
      <c r="W598" s="140">
        <v>4.1100000000000003</v>
      </c>
      <c r="X598" s="140">
        <v>5.52</v>
      </c>
      <c r="Y598" s="140">
        <v>0</v>
      </c>
      <c r="Z598" s="139">
        <v>605389.94999999995</v>
      </c>
      <c r="AA598" s="60"/>
      <c r="AB598" s="140">
        <v>1.92</v>
      </c>
      <c r="AC598" s="28">
        <v>121077.99</v>
      </c>
      <c r="AE598" s="140">
        <v>0.59</v>
      </c>
      <c r="AF598" s="140">
        <v>0.41</v>
      </c>
      <c r="AG598" s="140">
        <v>0</v>
      </c>
      <c r="AH598" s="44">
        <v>62865</v>
      </c>
      <c r="AI598" s="60"/>
      <c r="AJ598" s="140">
        <v>0.26</v>
      </c>
      <c r="AK598" s="140">
        <v>0.18</v>
      </c>
      <c r="AL598" s="140">
        <v>0</v>
      </c>
      <c r="AM598" s="44">
        <v>27660.6</v>
      </c>
      <c r="AO598" s="28">
        <v>13.249999999999998</v>
      </c>
      <c r="AP598" s="117">
        <v>3</v>
      </c>
      <c r="AQ598" s="117">
        <v>1.43</v>
      </c>
      <c r="AR598" s="44">
        <v>20604.93</v>
      </c>
      <c r="AS598" s="60"/>
      <c r="AT598" s="71">
        <v>0.26</v>
      </c>
      <c r="AU598" s="71">
        <v>0.33</v>
      </c>
      <c r="AV598" s="71">
        <v>0</v>
      </c>
      <c r="AW598" s="44">
        <v>39751.25</v>
      </c>
      <c r="AX598" s="60"/>
      <c r="AY598" s="140">
        <v>0.15</v>
      </c>
      <c r="AZ598" s="140">
        <v>0.11</v>
      </c>
      <c r="BA598" s="140">
        <v>0</v>
      </c>
      <c r="BB598" s="28">
        <v>15267.46</v>
      </c>
      <c r="BC598" s="60"/>
      <c r="BD598" s="140">
        <v>0.53</v>
      </c>
      <c r="BE598" s="140">
        <v>0.37</v>
      </c>
      <c r="BF598" s="140">
        <v>0</v>
      </c>
      <c r="BG598" s="44">
        <v>23708.7</v>
      </c>
      <c r="BH598" s="60"/>
      <c r="BI598" s="139">
        <v>0.26</v>
      </c>
      <c r="BJ598" s="139">
        <v>0.18</v>
      </c>
      <c r="BK598" s="139">
        <v>0</v>
      </c>
      <c r="BL598" s="44">
        <v>31522.48</v>
      </c>
      <c r="BM598" s="60"/>
      <c r="BN598" s="140">
        <v>0.39</v>
      </c>
      <c r="BO598" s="140">
        <v>0.27</v>
      </c>
      <c r="BP598" s="140">
        <v>0</v>
      </c>
      <c r="BQ598" s="139">
        <v>17386.38</v>
      </c>
      <c r="BR598" s="60"/>
      <c r="BS598" s="140">
        <v>0.26</v>
      </c>
      <c r="BT598" s="140">
        <v>0.18</v>
      </c>
      <c r="BU598" s="140">
        <v>0</v>
      </c>
      <c r="BV598" s="44">
        <v>47721.52</v>
      </c>
      <c r="BW598" s="60"/>
      <c r="BX598" s="140">
        <v>0.26</v>
      </c>
      <c r="BY598" s="140">
        <v>0.18</v>
      </c>
      <c r="BZ598" s="140">
        <v>0</v>
      </c>
      <c r="CA598" s="44">
        <v>41174.32</v>
      </c>
      <c r="CB598" s="60"/>
      <c r="CC598" s="140">
        <v>0.53</v>
      </c>
      <c r="CD598" s="140">
        <v>0.37</v>
      </c>
      <c r="CE598" s="140">
        <v>0</v>
      </c>
      <c r="CF598" s="44">
        <v>28449.9</v>
      </c>
      <c r="CG598" s="60"/>
      <c r="CH598" s="28">
        <v>1082580.48</v>
      </c>
      <c r="CI598" s="60"/>
      <c r="CJ598" s="64">
        <v>1061975.55</v>
      </c>
      <c r="CK598" s="124"/>
      <c r="CN598" s="151"/>
    </row>
    <row r="599" spans="1:92" x14ac:dyDescent="0.25">
      <c r="A599" s="116" t="s">
        <v>1359</v>
      </c>
      <c r="B599" s="24" t="s">
        <v>1360</v>
      </c>
      <c r="C599" s="27" t="s">
        <v>1340</v>
      </c>
      <c r="D599" s="27" t="s">
        <v>131</v>
      </c>
      <c r="E599" s="139">
        <v>1238.5</v>
      </c>
      <c r="F599" s="68"/>
      <c r="G599" s="139">
        <v>0</v>
      </c>
      <c r="H599" s="139">
        <v>0</v>
      </c>
      <c r="I599" s="139">
        <v>1238.5</v>
      </c>
      <c r="J599" s="68">
        <v>593</v>
      </c>
      <c r="K599" s="139">
        <v>0</v>
      </c>
      <c r="L599" s="139">
        <v>0</v>
      </c>
      <c r="M599" s="139">
        <v>0</v>
      </c>
      <c r="N599" s="139">
        <v>1238.5</v>
      </c>
      <c r="O599" s="60"/>
      <c r="P599" s="132">
        <v>0</v>
      </c>
      <c r="Q599" s="132">
        <v>0</v>
      </c>
      <c r="R599" s="132">
        <v>0</v>
      </c>
      <c r="S599" s="132">
        <v>0</v>
      </c>
      <c r="T599" s="132">
        <v>536</v>
      </c>
      <c r="U599" s="132">
        <v>702.5</v>
      </c>
      <c r="V599" s="126"/>
      <c r="W599" s="140">
        <v>0</v>
      </c>
      <c r="X599" s="140">
        <v>0</v>
      </c>
      <c r="Y599" s="140">
        <v>54.9</v>
      </c>
      <c r="Z599" s="139">
        <v>3961913.4</v>
      </c>
      <c r="AA599" s="60"/>
      <c r="AB599" s="140">
        <v>18.29</v>
      </c>
      <c r="AC599" s="28">
        <v>1320505.73</v>
      </c>
      <c r="AE599" s="140">
        <v>0</v>
      </c>
      <c r="AF599" s="140">
        <v>0</v>
      </c>
      <c r="AG599" s="140">
        <v>6.19</v>
      </c>
      <c r="AH599" s="44">
        <v>446707.54</v>
      </c>
      <c r="AI599" s="60"/>
      <c r="AJ599" s="140">
        <v>0</v>
      </c>
      <c r="AK599" s="140">
        <v>0</v>
      </c>
      <c r="AL599" s="140">
        <v>2.06</v>
      </c>
      <c r="AM599" s="44">
        <v>148661.96</v>
      </c>
      <c r="AO599" s="28">
        <v>83.09</v>
      </c>
      <c r="AP599" s="117">
        <v>22.57</v>
      </c>
      <c r="AQ599" s="117">
        <v>8.7799999999999994</v>
      </c>
      <c r="AR599" s="44">
        <v>133722.9</v>
      </c>
      <c r="AS599" s="60"/>
      <c r="AT599" s="71">
        <v>0</v>
      </c>
      <c r="AU599" s="71">
        <v>0</v>
      </c>
      <c r="AV599" s="71">
        <v>4.95</v>
      </c>
      <c r="AW599" s="44">
        <v>388154.25</v>
      </c>
      <c r="AX599" s="60"/>
      <c r="AY599" s="140">
        <v>0</v>
      </c>
      <c r="AZ599" s="140">
        <v>0</v>
      </c>
      <c r="BA599" s="140">
        <v>1.65</v>
      </c>
      <c r="BB599" s="28">
        <v>96889.65</v>
      </c>
      <c r="BC599" s="60"/>
      <c r="BD599" s="140">
        <v>0</v>
      </c>
      <c r="BE599" s="140">
        <v>0</v>
      </c>
      <c r="BF599" s="140">
        <v>6.19</v>
      </c>
      <c r="BG599" s="44">
        <v>163063.17000000001</v>
      </c>
      <c r="BH599" s="60"/>
      <c r="BI599" s="139">
        <v>0</v>
      </c>
      <c r="BJ599" s="139">
        <v>0</v>
      </c>
      <c r="BK599" s="139">
        <v>2.06</v>
      </c>
      <c r="BL599" s="44">
        <v>147582.51999999999</v>
      </c>
      <c r="BM599" s="60"/>
      <c r="BN599" s="140">
        <v>0</v>
      </c>
      <c r="BO599" s="140">
        <v>0</v>
      </c>
      <c r="BP599" s="140">
        <v>4.12</v>
      </c>
      <c r="BQ599" s="139">
        <v>108533.16</v>
      </c>
      <c r="BR599" s="60"/>
      <c r="BS599" s="140">
        <v>0</v>
      </c>
      <c r="BT599" s="140">
        <v>0</v>
      </c>
      <c r="BU599" s="140">
        <v>2.06</v>
      </c>
      <c r="BV599" s="44">
        <v>223423.48</v>
      </c>
      <c r="BW599" s="60"/>
      <c r="BX599" s="140">
        <v>0</v>
      </c>
      <c r="BY599" s="140">
        <v>0</v>
      </c>
      <c r="BZ599" s="140">
        <v>2.06</v>
      </c>
      <c r="CA599" s="44">
        <v>192770.68</v>
      </c>
      <c r="CB599" s="60"/>
      <c r="CC599" s="140">
        <v>0</v>
      </c>
      <c r="CD599" s="140">
        <v>0</v>
      </c>
      <c r="CE599" s="140">
        <v>6.19</v>
      </c>
      <c r="CF599" s="44">
        <v>195672.09</v>
      </c>
      <c r="CG599" s="60"/>
      <c r="CH599" s="28">
        <v>7527600.5299999993</v>
      </c>
      <c r="CI599" s="60"/>
      <c r="CJ599" s="64">
        <v>7393877.629999999</v>
      </c>
      <c r="CK599" s="124"/>
      <c r="CN599" s="151"/>
    </row>
    <row r="600" spans="1:92" x14ac:dyDescent="0.25">
      <c r="A600" s="116" t="s">
        <v>1361</v>
      </c>
      <c r="B600" s="24" t="s">
        <v>1362</v>
      </c>
      <c r="C600" s="27" t="s">
        <v>1340</v>
      </c>
      <c r="D600" s="27" t="s">
        <v>120</v>
      </c>
      <c r="E600" s="139">
        <v>864.47</v>
      </c>
      <c r="F600" s="68"/>
      <c r="G600" s="139">
        <v>359.81999999999994</v>
      </c>
      <c r="H600" s="139">
        <v>490.65</v>
      </c>
      <c r="I600" s="139">
        <v>490.65</v>
      </c>
      <c r="J600" s="68">
        <v>594</v>
      </c>
      <c r="K600" s="139">
        <v>569.4799999999999</v>
      </c>
      <c r="L600" s="139">
        <v>555.4799999999999</v>
      </c>
      <c r="M600" s="139">
        <v>294.99</v>
      </c>
      <c r="N600" s="139">
        <v>0</v>
      </c>
      <c r="O600" s="60"/>
      <c r="P600" s="132">
        <v>288.96617164626616</v>
      </c>
      <c r="Q600" s="132">
        <v>70.853828353733775</v>
      </c>
      <c r="R600" s="132">
        <v>394.03382835373384</v>
      </c>
      <c r="S600" s="132">
        <v>96.616171646266139</v>
      </c>
      <c r="T600" s="132">
        <v>0</v>
      </c>
      <c r="U600" s="132">
        <v>0</v>
      </c>
      <c r="V600" s="126"/>
      <c r="W600" s="140">
        <v>22.8</v>
      </c>
      <c r="X600" s="140">
        <v>23.56</v>
      </c>
      <c r="Y600" s="140">
        <v>0</v>
      </c>
      <c r="Z600" s="139">
        <v>2914421.4</v>
      </c>
      <c r="AA600" s="60"/>
      <c r="AB600" s="140">
        <v>9.27</v>
      </c>
      <c r="AC600" s="28">
        <v>582884.28</v>
      </c>
      <c r="AE600" s="140">
        <v>2.84</v>
      </c>
      <c r="AF600" s="140">
        <v>1.47</v>
      </c>
      <c r="AG600" s="140">
        <v>0</v>
      </c>
      <c r="AH600" s="44">
        <v>270948.15000000002</v>
      </c>
      <c r="AI600" s="60"/>
      <c r="AJ600" s="140">
        <v>1.26</v>
      </c>
      <c r="AK600" s="140">
        <v>0.65</v>
      </c>
      <c r="AL600" s="140">
        <v>0</v>
      </c>
      <c r="AM600" s="44">
        <v>120072.15</v>
      </c>
      <c r="AO600" s="28">
        <v>62.989999999999995</v>
      </c>
      <c r="AP600" s="117">
        <v>27.47</v>
      </c>
      <c r="AQ600" s="117">
        <v>6.13</v>
      </c>
      <c r="AR600" s="44">
        <v>113807.15</v>
      </c>
      <c r="AS600" s="60"/>
      <c r="AT600" s="71">
        <v>1.26</v>
      </c>
      <c r="AU600" s="71">
        <v>1.17</v>
      </c>
      <c r="AV600" s="71">
        <v>0</v>
      </c>
      <c r="AW600" s="44">
        <v>163721.25</v>
      </c>
      <c r="AX600" s="60"/>
      <c r="AY600" s="140">
        <v>0.75</v>
      </c>
      <c r="AZ600" s="140">
        <v>0.39</v>
      </c>
      <c r="BA600" s="140">
        <v>0</v>
      </c>
      <c r="BB600" s="28">
        <v>66941.94</v>
      </c>
      <c r="BC600" s="60"/>
      <c r="BD600" s="140">
        <v>2.5299999999999998</v>
      </c>
      <c r="BE600" s="140">
        <v>1.31</v>
      </c>
      <c r="BF600" s="140">
        <v>0</v>
      </c>
      <c r="BG600" s="44">
        <v>101157.12</v>
      </c>
      <c r="BH600" s="60"/>
      <c r="BI600" s="139">
        <v>1.26</v>
      </c>
      <c r="BJ600" s="139">
        <v>0.65</v>
      </c>
      <c r="BK600" s="139">
        <v>0</v>
      </c>
      <c r="BL600" s="44">
        <v>136836.22</v>
      </c>
      <c r="BM600" s="60"/>
      <c r="BN600" s="140">
        <v>1.89</v>
      </c>
      <c r="BO600" s="140">
        <v>0.98</v>
      </c>
      <c r="BP600" s="140">
        <v>0</v>
      </c>
      <c r="BQ600" s="139">
        <v>75604.41</v>
      </c>
      <c r="BR600" s="60"/>
      <c r="BS600" s="140">
        <v>1.26</v>
      </c>
      <c r="BT600" s="140">
        <v>0.65</v>
      </c>
      <c r="BU600" s="140">
        <v>0</v>
      </c>
      <c r="BV600" s="44">
        <v>207154.78</v>
      </c>
      <c r="BW600" s="60"/>
      <c r="BX600" s="140">
        <v>1.26</v>
      </c>
      <c r="BY600" s="140">
        <v>0.65</v>
      </c>
      <c r="BZ600" s="140">
        <v>0</v>
      </c>
      <c r="CA600" s="44">
        <v>178733.98</v>
      </c>
      <c r="CB600" s="60"/>
      <c r="CC600" s="140">
        <v>2.5299999999999998</v>
      </c>
      <c r="CD600" s="140">
        <v>1.31</v>
      </c>
      <c r="CE600" s="140">
        <v>0</v>
      </c>
      <c r="CF600" s="44">
        <v>121386.24000000001</v>
      </c>
      <c r="CG600" s="60"/>
      <c r="CH600" s="28">
        <v>5053669.07</v>
      </c>
      <c r="CI600" s="60"/>
      <c r="CJ600" s="64">
        <v>4939861.92</v>
      </c>
      <c r="CK600" s="124"/>
      <c r="CN600" s="151"/>
    </row>
    <row r="601" spans="1:92" x14ac:dyDescent="0.25">
      <c r="A601" s="116" t="s">
        <v>1363</v>
      </c>
      <c r="B601" s="24" t="s">
        <v>1364</v>
      </c>
      <c r="C601" s="27" t="s">
        <v>1340</v>
      </c>
      <c r="D601" s="27" t="s">
        <v>120</v>
      </c>
      <c r="E601" s="139">
        <v>883</v>
      </c>
      <c r="F601" s="68"/>
      <c r="G601" s="139">
        <v>373.5</v>
      </c>
      <c r="H601" s="139">
        <v>496</v>
      </c>
      <c r="I601" s="139">
        <v>496</v>
      </c>
      <c r="J601" s="68">
        <v>595</v>
      </c>
      <c r="K601" s="139">
        <v>587</v>
      </c>
      <c r="L601" s="139">
        <v>573.5</v>
      </c>
      <c r="M601" s="139">
        <v>296</v>
      </c>
      <c r="N601" s="139">
        <v>0</v>
      </c>
      <c r="O601" s="60"/>
      <c r="P601" s="132">
        <v>173.54111558366878</v>
      </c>
      <c r="Q601" s="132">
        <v>199.95888441633122</v>
      </c>
      <c r="R601" s="132">
        <v>230.45888441633124</v>
      </c>
      <c r="S601" s="132">
        <v>265.54111558366878</v>
      </c>
      <c r="T601" s="132">
        <v>0</v>
      </c>
      <c r="U601" s="132">
        <v>0</v>
      </c>
      <c r="V601" s="126"/>
      <c r="W601" s="140">
        <v>21.56</v>
      </c>
      <c r="X601" s="140">
        <v>22.14</v>
      </c>
      <c r="Y601" s="140">
        <v>0</v>
      </c>
      <c r="Z601" s="139">
        <v>2747200.5</v>
      </c>
      <c r="AA601" s="60"/>
      <c r="AB601" s="140">
        <v>8.74</v>
      </c>
      <c r="AC601" s="28">
        <v>549440.1</v>
      </c>
      <c r="AE601" s="140">
        <v>2.93</v>
      </c>
      <c r="AF601" s="140">
        <v>1.48</v>
      </c>
      <c r="AG601" s="140">
        <v>0</v>
      </c>
      <c r="AH601" s="44">
        <v>277234.65000000002</v>
      </c>
      <c r="AI601" s="60"/>
      <c r="AJ601" s="140">
        <v>1.3</v>
      </c>
      <c r="AK601" s="140">
        <v>0.65</v>
      </c>
      <c r="AL601" s="140">
        <v>0</v>
      </c>
      <c r="AM601" s="44">
        <v>122586.75</v>
      </c>
      <c r="AO601" s="28">
        <v>59.97</v>
      </c>
      <c r="AP601" s="117">
        <v>16.21</v>
      </c>
      <c r="AQ601" s="117">
        <v>6.26</v>
      </c>
      <c r="AR601" s="44">
        <v>96378.72</v>
      </c>
      <c r="AS601" s="60"/>
      <c r="AT601" s="71">
        <v>1.3</v>
      </c>
      <c r="AU601" s="71">
        <v>1.18</v>
      </c>
      <c r="AV601" s="71">
        <v>0</v>
      </c>
      <c r="AW601" s="44">
        <v>167090</v>
      </c>
      <c r="AX601" s="60"/>
      <c r="AY601" s="140">
        <v>0.78</v>
      </c>
      <c r="AZ601" s="140">
        <v>0.39</v>
      </c>
      <c r="BA601" s="140">
        <v>0</v>
      </c>
      <c r="BB601" s="28">
        <v>68703.570000000007</v>
      </c>
      <c r="BC601" s="60"/>
      <c r="BD601" s="140">
        <v>2.6</v>
      </c>
      <c r="BE601" s="140">
        <v>1.31</v>
      </c>
      <c r="BF601" s="140">
        <v>0</v>
      </c>
      <c r="BG601" s="44">
        <v>103001.13</v>
      </c>
      <c r="BH601" s="60"/>
      <c r="BI601" s="139">
        <v>1.3</v>
      </c>
      <c r="BJ601" s="139">
        <v>0.65</v>
      </c>
      <c r="BK601" s="139">
        <v>0</v>
      </c>
      <c r="BL601" s="44">
        <v>139701.9</v>
      </c>
      <c r="BM601" s="60"/>
      <c r="BN601" s="140">
        <v>1.95</v>
      </c>
      <c r="BO601" s="140">
        <v>0.98</v>
      </c>
      <c r="BP601" s="140">
        <v>0</v>
      </c>
      <c r="BQ601" s="139">
        <v>77184.990000000005</v>
      </c>
      <c r="BR601" s="60"/>
      <c r="BS601" s="140">
        <v>1.3</v>
      </c>
      <c r="BT601" s="140">
        <v>0.65</v>
      </c>
      <c r="BU601" s="140">
        <v>0</v>
      </c>
      <c r="BV601" s="44">
        <v>211493.1</v>
      </c>
      <c r="BW601" s="60"/>
      <c r="BX601" s="140">
        <v>1.3</v>
      </c>
      <c r="BY601" s="140">
        <v>0.65</v>
      </c>
      <c r="BZ601" s="140">
        <v>0</v>
      </c>
      <c r="CA601" s="44">
        <v>182477.1</v>
      </c>
      <c r="CB601" s="60"/>
      <c r="CC601" s="140">
        <v>2.6</v>
      </c>
      <c r="CD601" s="140">
        <v>1.31</v>
      </c>
      <c r="CE601" s="140">
        <v>0</v>
      </c>
      <c r="CF601" s="44">
        <v>123599.01</v>
      </c>
      <c r="CG601" s="60"/>
      <c r="CH601" s="28">
        <v>4866091.5199999996</v>
      </c>
      <c r="CI601" s="60"/>
      <c r="CJ601" s="64">
        <v>4769712.8</v>
      </c>
      <c r="CK601" s="124"/>
      <c r="CN601" s="151"/>
    </row>
    <row r="602" spans="1:92" x14ac:dyDescent="0.25">
      <c r="A602" s="116" t="s">
        <v>1365</v>
      </c>
      <c r="B602" s="24" t="s">
        <v>1366</v>
      </c>
      <c r="C602" s="27" t="s">
        <v>1340</v>
      </c>
      <c r="D602" s="27" t="s">
        <v>120</v>
      </c>
      <c r="E602" s="139">
        <v>457.3</v>
      </c>
      <c r="F602" s="68"/>
      <c r="G602" s="139">
        <v>183.15999999999997</v>
      </c>
      <c r="H602" s="139">
        <v>268.14</v>
      </c>
      <c r="I602" s="139">
        <v>268.14</v>
      </c>
      <c r="J602" s="68">
        <v>596</v>
      </c>
      <c r="K602" s="139">
        <v>292.64999999999998</v>
      </c>
      <c r="L602" s="139">
        <v>286.64999999999998</v>
      </c>
      <c r="M602" s="139">
        <v>164.64999999999998</v>
      </c>
      <c r="N602" s="139">
        <v>0</v>
      </c>
      <c r="O602" s="60"/>
      <c r="P602" s="132">
        <v>85.228451141147787</v>
      </c>
      <c r="Q602" s="132">
        <v>97.931548858852182</v>
      </c>
      <c r="R602" s="132">
        <v>124.7715488588522</v>
      </c>
      <c r="S602" s="132">
        <v>143.36845114114777</v>
      </c>
      <c r="T602" s="132">
        <v>0</v>
      </c>
      <c r="U602" s="132">
        <v>0</v>
      </c>
      <c r="V602" s="126"/>
      <c r="W602" s="140">
        <v>10.57</v>
      </c>
      <c r="X602" s="140">
        <v>11.97</v>
      </c>
      <c r="Y602" s="140">
        <v>0</v>
      </c>
      <c r="Z602" s="139">
        <v>1416977.1</v>
      </c>
      <c r="AA602" s="60"/>
      <c r="AB602" s="140">
        <v>4.5</v>
      </c>
      <c r="AC602" s="28">
        <v>283395.42</v>
      </c>
      <c r="AE602" s="140">
        <v>1.46</v>
      </c>
      <c r="AF602" s="140">
        <v>0.82</v>
      </c>
      <c r="AG602" s="140">
        <v>0</v>
      </c>
      <c r="AH602" s="44">
        <v>143332.20000000001</v>
      </c>
      <c r="AI602" s="60"/>
      <c r="AJ602" s="140">
        <v>0.65</v>
      </c>
      <c r="AK602" s="140">
        <v>0.36</v>
      </c>
      <c r="AL602" s="140">
        <v>0</v>
      </c>
      <c r="AM602" s="44">
        <v>63493.65</v>
      </c>
      <c r="AO602" s="28">
        <v>30.93</v>
      </c>
      <c r="AP602" s="117">
        <v>8.76</v>
      </c>
      <c r="AQ602" s="117">
        <v>3.24</v>
      </c>
      <c r="AR602" s="44">
        <v>50203.08</v>
      </c>
      <c r="AS602" s="60"/>
      <c r="AT602" s="71">
        <v>0.65</v>
      </c>
      <c r="AU602" s="71">
        <v>0.65</v>
      </c>
      <c r="AV602" s="71">
        <v>0</v>
      </c>
      <c r="AW602" s="44">
        <v>87587.5</v>
      </c>
      <c r="AX602" s="60"/>
      <c r="AY602" s="140">
        <v>0.39</v>
      </c>
      <c r="AZ602" s="140">
        <v>0.21</v>
      </c>
      <c r="BA602" s="140">
        <v>0</v>
      </c>
      <c r="BB602" s="28">
        <v>35232.6</v>
      </c>
      <c r="BC602" s="60"/>
      <c r="BD602" s="140">
        <v>1.3</v>
      </c>
      <c r="BE602" s="140">
        <v>0.73</v>
      </c>
      <c r="BF602" s="140">
        <v>0</v>
      </c>
      <c r="BG602" s="44">
        <v>53476.29</v>
      </c>
      <c r="BH602" s="60"/>
      <c r="BI602" s="139">
        <v>0.65</v>
      </c>
      <c r="BJ602" s="139">
        <v>0.36</v>
      </c>
      <c r="BK602" s="139">
        <v>0</v>
      </c>
      <c r="BL602" s="44">
        <v>72358.42</v>
      </c>
      <c r="BM602" s="60"/>
      <c r="BN602" s="140">
        <v>0.97</v>
      </c>
      <c r="BO602" s="140">
        <v>0.54</v>
      </c>
      <c r="BP602" s="140">
        <v>0</v>
      </c>
      <c r="BQ602" s="139">
        <v>39777.93</v>
      </c>
      <c r="BR602" s="60"/>
      <c r="BS602" s="140">
        <v>0.65</v>
      </c>
      <c r="BT602" s="140">
        <v>0.36</v>
      </c>
      <c r="BU602" s="140">
        <v>0</v>
      </c>
      <c r="BV602" s="44">
        <v>109542.58</v>
      </c>
      <c r="BW602" s="60"/>
      <c r="BX602" s="140">
        <v>0.65</v>
      </c>
      <c r="BY602" s="140">
        <v>0.36</v>
      </c>
      <c r="BZ602" s="140">
        <v>0</v>
      </c>
      <c r="CA602" s="44">
        <v>94513.78</v>
      </c>
      <c r="CB602" s="60"/>
      <c r="CC602" s="140">
        <v>1.3</v>
      </c>
      <c r="CD602" s="140">
        <v>0.73</v>
      </c>
      <c r="CE602" s="140">
        <v>0</v>
      </c>
      <c r="CF602" s="44">
        <v>64170.33</v>
      </c>
      <c r="CG602" s="60"/>
      <c r="CH602" s="28">
        <v>2514060.88</v>
      </c>
      <c r="CI602" s="60"/>
      <c r="CJ602" s="64">
        <v>2463857.7999999998</v>
      </c>
      <c r="CK602" s="124"/>
      <c r="CN602" s="151"/>
    </row>
    <row r="603" spans="1:92" x14ac:dyDescent="0.25">
      <c r="A603" s="116" t="s">
        <v>1367</v>
      </c>
      <c r="B603" s="24" t="s">
        <v>1368</v>
      </c>
      <c r="C603" s="27" t="s">
        <v>1340</v>
      </c>
      <c r="D603" s="27" t="s">
        <v>131</v>
      </c>
      <c r="E603" s="139">
        <v>1334.48</v>
      </c>
      <c r="F603" s="68"/>
      <c r="G603" s="139">
        <v>0</v>
      </c>
      <c r="H603" s="139">
        <v>0</v>
      </c>
      <c r="I603" s="139">
        <v>1334.4800000000002</v>
      </c>
      <c r="J603" s="68">
        <v>597</v>
      </c>
      <c r="K603" s="139">
        <v>0</v>
      </c>
      <c r="L603" s="139">
        <v>0</v>
      </c>
      <c r="M603" s="139">
        <v>0</v>
      </c>
      <c r="N603" s="139">
        <v>1334.4800000000002</v>
      </c>
      <c r="O603" s="60"/>
      <c r="P603" s="132">
        <v>0</v>
      </c>
      <c r="Q603" s="132">
        <v>0</v>
      </c>
      <c r="R603" s="132">
        <v>0</v>
      </c>
      <c r="S603" s="132">
        <v>0</v>
      </c>
      <c r="T603" s="132">
        <v>620</v>
      </c>
      <c r="U603" s="132">
        <v>714.48000000000025</v>
      </c>
      <c r="V603" s="126"/>
      <c r="W603" s="140">
        <v>0</v>
      </c>
      <c r="X603" s="140">
        <v>0</v>
      </c>
      <c r="Y603" s="140">
        <v>59.57</v>
      </c>
      <c r="Z603" s="139">
        <v>4298928.62</v>
      </c>
      <c r="AA603" s="60"/>
      <c r="AB603" s="140">
        <v>19.850000000000001</v>
      </c>
      <c r="AC603" s="28">
        <v>1432832.9</v>
      </c>
      <c r="AE603" s="140">
        <v>0</v>
      </c>
      <c r="AF603" s="140">
        <v>0</v>
      </c>
      <c r="AG603" s="140">
        <v>6.67</v>
      </c>
      <c r="AH603" s="44">
        <v>481347.22</v>
      </c>
      <c r="AI603" s="60"/>
      <c r="AJ603" s="140">
        <v>0</v>
      </c>
      <c r="AK603" s="140">
        <v>0</v>
      </c>
      <c r="AL603" s="140">
        <v>2.2200000000000002</v>
      </c>
      <c r="AM603" s="44">
        <v>160208.51999999999</v>
      </c>
      <c r="AO603" s="28">
        <v>90.08</v>
      </c>
      <c r="AP603" s="117">
        <v>25.360000000000003</v>
      </c>
      <c r="AQ603" s="117">
        <v>9.4600000000000009</v>
      </c>
      <c r="AR603" s="44">
        <v>146035.51</v>
      </c>
      <c r="AS603" s="60"/>
      <c r="AT603" s="71">
        <v>0</v>
      </c>
      <c r="AU603" s="71">
        <v>0</v>
      </c>
      <c r="AV603" s="71">
        <v>5.33</v>
      </c>
      <c r="AW603" s="44">
        <v>417951.95</v>
      </c>
      <c r="AX603" s="60"/>
      <c r="AY603" s="140">
        <v>0</v>
      </c>
      <c r="AZ603" s="140">
        <v>0</v>
      </c>
      <c r="BA603" s="140">
        <v>1.77</v>
      </c>
      <c r="BB603" s="28">
        <v>103936.17</v>
      </c>
      <c r="BC603" s="60"/>
      <c r="BD603" s="140">
        <v>0</v>
      </c>
      <c r="BE603" s="140">
        <v>0</v>
      </c>
      <c r="BF603" s="140">
        <v>6.67</v>
      </c>
      <c r="BG603" s="44">
        <v>175707.81</v>
      </c>
      <c r="BH603" s="60"/>
      <c r="BI603" s="139">
        <v>0</v>
      </c>
      <c r="BJ603" s="139">
        <v>0</v>
      </c>
      <c r="BK603" s="139">
        <v>2.2200000000000002</v>
      </c>
      <c r="BL603" s="44">
        <v>159045.24</v>
      </c>
      <c r="BM603" s="60"/>
      <c r="BN603" s="140">
        <v>0</v>
      </c>
      <c r="BO603" s="140">
        <v>0</v>
      </c>
      <c r="BP603" s="140">
        <v>4.4400000000000004</v>
      </c>
      <c r="BQ603" s="139">
        <v>116962.92</v>
      </c>
      <c r="BR603" s="60"/>
      <c r="BS603" s="140">
        <v>0</v>
      </c>
      <c r="BT603" s="140">
        <v>0</v>
      </c>
      <c r="BU603" s="140">
        <v>2.2200000000000002</v>
      </c>
      <c r="BV603" s="44">
        <v>240776.76</v>
      </c>
      <c r="BW603" s="60"/>
      <c r="BX603" s="140">
        <v>0</v>
      </c>
      <c r="BY603" s="140">
        <v>0</v>
      </c>
      <c r="BZ603" s="140">
        <v>2.2200000000000002</v>
      </c>
      <c r="CA603" s="44">
        <v>207743.16</v>
      </c>
      <c r="CB603" s="60"/>
      <c r="CC603" s="140">
        <v>0</v>
      </c>
      <c r="CD603" s="140">
        <v>0</v>
      </c>
      <c r="CE603" s="140">
        <v>6.67</v>
      </c>
      <c r="CF603" s="44">
        <v>210845.37</v>
      </c>
      <c r="CG603" s="60"/>
      <c r="CH603" s="28">
        <v>8152322.1500000004</v>
      </c>
      <c r="CI603" s="60"/>
      <c r="CJ603" s="64">
        <v>8006286.6400000006</v>
      </c>
      <c r="CK603" s="124"/>
      <c r="CN603" s="151"/>
    </row>
    <row r="604" spans="1:92" x14ac:dyDescent="0.25">
      <c r="A604" s="116" t="s">
        <v>1369</v>
      </c>
      <c r="B604" s="24" t="s">
        <v>1370</v>
      </c>
      <c r="C604" s="27" t="s">
        <v>1340</v>
      </c>
      <c r="D604" s="27" t="s">
        <v>120</v>
      </c>
      <c r="E604" s="139">
        <v>1845.38</v>
      </c>
      <c r="F604" s="68"/>
      <c r="G604" s="139">
        <v>783.15000000000009</v>
      </c>
      <c r="H604" s="139">
        <v>1038.6499999999999</v>
      </c>
      <c r="I604" s="139">
        <v>1038.6499999999999</v>
      </c>
      <c r="J604" s="68">
        <v>598</v>
      </c>
      <c r="K604" s="139">
        <v>1217.23</v>
      </c>
      <c r="L604" s="139">
        <v>1193.6500000000001</v>
      </c>
      <c r="M604" s="139">
        <v>628.15</v>
      </c>
      <c r="N604" s="139">
        <v>0</v>
      </c>
      <c r="O604" s="60"/>
      <c r="P604" s="132">
        <v>429.44716763640361</v>
      </c>
      <c r="Q604" s="132">
        <v>353.70283236359649</v>
      </c>
      <c r="R604" s="132">
        <v>569.55283236359639</v>
      </c>
      <c r="S604" s="132">
        <v>469.09716763640347</v>
      </c>
      <c r="T604" s="132">
        <v>0</v>
      </c>
      <c r="U604" s="132">
        <v>0</v>
      </c>
      <c r="V604" s="126"/>
      <c r="W604" s="140">
        <v>46.31</v>
      </c>
      <c r="X604" s="140">
        <v>47.24</v>
      </c>
      <c r="Y604" s="140">
        <v>0</v>
      </c>
      <c r="Z604" s="139">
        <v>5881020.75</v>
      </c>
      <c r="AA604" s="60"/>
      <c r="AB604" s="140">
        <v>18.71</v>
      </c>
      <c r="AC604" s="28">
        <v>1176204.1499999999</v>
      </c>
      <c r="AE604" s="140">
        <v>6.08</v>
      </c>
      <c r="AF604" s="140">
        <v>3.14</v>
      </c>
      <c r="AG604" s="140">
        <v>0</v>
      </c>
      <c r="AH604" s="44">
        <v>579615.30000000005</v>
      </c>
      <c r="AI604" s="60"/>
      <c r="AJ604" s="140">
        <v>2.7</v>
      </c>
      <c r="AK604" s="140">
        <v>1.39</v>
      </c>
      <c r="AL604" s="140">
        <v>0</v>
      </c>
      <c r="AM604" s="44">
        <v>257117.85</v>
      </c>
      <c r="AO604" s="28">
        <v>128.02000000000004</v>
      </c>
      <c r="AP604" s="117">
        <v>41.59</v>
      </c>
      <c r="AQ604" s="117">
        <v>13.08</v>
      </c>
      <c r="AR604" s="44">
        <v>214161.57</v>
      </c>
      <c r="AS604" s="60"/>
      <c r="AT604" s="71">
        <v>2.7</v>
      </c>
      <c r="AU604" s="71">
        <v>2.5099999999999998</v>
      </c>
      <c r="AV604" s="71">
        <v>0</v>
      </c>
      <c r="AW604" s="44">
        <v>351023.75</v>
      </c>
      <c r="AX604" s="60"/>
      <c r="AY604" s="140">
        <v>1.62</v>
      </c>
      <c r="AZ604" s="140">
        <v>0.83</v>
      </c>
      <c r="BA604" s="140">
        <v>0</v>
      </c>
      <c r="BB604" s="28">
        <v>143866.45000000001</v>
      </c>
      <c r="BC604" s="60"/>
      <c r="BD604" s="140">
        <v>5.4</v>
      </c>
      <c r="BE604" s="140">
        <v>2.79</v>
      </c>
      <c r="BF604" s="140">
        <v>0</v>
      </c>
      <c r="BG604" s="44">
        <v>215749.17</v>
      </c>
      <c r="BH604" s="60"/>
      <c r="BI604" s="139">
        <v>2.7</v>
      </c>
      <c r="BJ604" s="139">
        <v>1.39</v>
      </c>
      <c r="BK604" s="139">
        <v>0</v>
      </c>
      <c r="BL604" s="44">
        <v>293015.78000000003</v>
      </c>
      <c r="BM604" s="60"/>
      <c r="BN604" s="140">
        <v>4.05</v>
      </c>
      <c r="BO604" s="140">
        <v>2.09</v>
      </c>
      <c r="BP604" s="140">
        <v>0</v>
      </c>
      <c r="BQ604" s="139">
        <v>161746.01999999999</v>
      </c>
      <c r="BR604" s="60"/>
      <c r="BS604" s="140">
        <v>2.7</v>
      </c>
      <c r="BT604" s="140">
        <v>1.39</v>
      </c>
      <c r="BU604" s="140">
        <v>0</v>
      </c>
      <c r="BV604" s="44">
        <v>443593.22</v>
      </c>
      <c r="BW604" s="60"/>
      <c r="BX604" s="140">
        <v>2.7</v>
      </c>
      <c r="BY604" s="140">
        <v>1.39</v>
      </c>
      <c r="BZ604" s="140">
        <v>0</v>
      </c>
      <c r="CA604" s="44">
        <v>382734.02</v>
      </c>
      <c r="CB604" s="60"/>
      <c r="CC604" s="140">
        <v>5.4</v>
      </c>
      <c r="CD604" s="140">
        <v>2.79</v>
      </c>
      <c r="CE604" s="140">
        <v>0</v>
      </c>
      <c r="CF604" s="44">
        <v>258894.09</v>
      </c>
      <c r="CG604" s="60"/>
      <c r="CH604" s="28">
        <v>10358742.119999999</v>
      </c>
      <c r="CI604" s="60"/>
      <c r="CJ604" s="64">
        <v>10144580.549999999</v>
      </c>
      <c r="CK604" s="124"/>
      <c r="CN604" s="151"/>
    </row>
    <row r="605" spans="1:92" x14ac:dyDescent="0.25">
      <c r="A605" s="116" t="s">
        <v>1371</v>
      </c>
      <c r="B605" s="24" t="s">
        <v>1372</v>
      </c>
      <c r="C605" s="27" t="s">
        <v>1340</v>
      </c>
      <c r="D605" s="27" t="s">
        <v>120</v>
      </c>
      <c r="E605" s="139">
        <v>507.47</v>
      </c>
      <c r="F605" s="68"/>
      <c r="G605" s="139">
        <v>206.15</v>
      </c>
      <c r="H605" s="139">
        <v>293.99</v>
      </c>
      <c r="I605" s="139">
        <v>293.99</v>
      </c>
      <c r="J605" s="68">
        <v>599</v>
      </c>
      <c r="K605" s="139">
        <v>334.81</v>
      </c>
      <c r="L605" s="139">
        <v>327.47999999999996</v>
      </c>
      <c r="M605" s="139">
        <v>172.66</v>
      </c>
      <c r="N605" s="139">
        <v>0</v>
      </c>
      <c r="O605" s="60"/>
      <c r="P605" s="132">
        <v>119.39338785140161</v>
      </c>
      <c r="Q605" s="132">
        <v>86.756612148598393</v>
      </c>
      <c r="R605" s="132">
        <v>170.2666121485984</v>
      </c>
      <c r="S605" s="132">
        <v>123.72338785140161</v>
      </c>
      <c r="T605" s="132">
        <v>0</v>
      </c>
      <c r="U605" s="132">
        <v>0</v>
      </c>
      <c r="V605" s="126"/>
      <c r="W605" s="140">
        <v>12.29</v>
      </c>
      <c r="X605" s="140">
        <v>13.46</v>
      </c>
      <c r="Y605" s="140">
        <v>0</v>
      </c>
      <c r="Z605" s="139">
        <v>1618773.75</v>
      </c>
      <c r="AA605" s="60"/>
      <c r="AB605" s="140">
        <v>5.15</v>
      </c>
      <c r="AC605" s="28">
        <v>323754.75</v>
      </c>
      <c r="AE605" s="140">
        <v>1.67</v>
      </c>
      <c r="AF605" s="140">
        <v>0.86</v>
      </c>
      <c r="AG605" s="140">
        <v>0</v>
      </c>
      <c r="AH605" s="44">
        <v>159048.45000000001</v>
      </c>
      <c r="AI605" s="60"/>
      <c r="AJ605" s="140">
        <v>0.74</v>
      </c>
      <c r="AK605" s="140">
        <v>0.38</v>
      </c>
      <c r="AL605" s="140">
        <v>0</v>
      </c>
      <c r="AM605" s="44">
        <v>70408.800000000003</v>
      </c>
      <c r="AO605" s="28">
        <v>35.22</v>
      </c>
      <c r="AP605" s="117">
        <v>10.969999999999999</v>
      </c>
      <c r="AQ605" s="117">
        <v>3.59</v>
      </c>
      <c r="AR605" s="44">
        <v>58336.42</v>
      </c>
      <c r="AS605" s="60"/>
      <c r="AT605" s="71">
        <v>0.74</v>
      </c>
      <c r="AU605" s="71">
        <v>0.69</v>
      </c>
      <c r="AV605" s="71">
        <v>0</v>
      </c>
      <c r="AW605" s="44">
        <v>96346.25</v>
      </c>
      <c r="AX605" s="60"/>
      <c r="AY605" s="140">
        <v>0.44</v>
      </c>
      <c r="AZ605" s="140">
        <v>0.23</v>
      </c>
      <c r="BA605" s="140">
        <v>0</v>
      </c>
      <c r="BB605" s="28">
        <v>39343.07</v>
      </c>
      <c r="BC605" s="60"/>
      <c r="BD605" s="140">
        <v>1.48</v>
      </c>
      <c r="BE605" s="140">
        <v>0.76</v>
      </c>
      <c r="BF605" s="140">
        <v>0</v>
      </c>
      <c r="BG605" s="44">
        <v>59008.32</v>
      </c>
      <c r="BH605" s="60"/>
      <c r="BI605" s="139">
        <v>0.74</v>
      </c>
      <c r="BJ605" s="139">
        <v>0.38</v>
      </c>
      <c r="BK605" s="139">
        <v>0</v>
      </c>
      <c r="BL605" s="44">
        <v>80239.039999999994</v>
      </c>
      <c r="BM605" s="60"/>
      <c r="BN605" s="140">
        <v>1.1100000000000001</v>
      </c>
      <c r="BO605" s="140">
        <v>0.56999999999999995</v>
      </c>
      <c r="BP605" s="140">
        <v>0</v>
      </c>
      <c r="BQ605" s="139">
        <v>44256.24</v>
      </c>
      <c r="BR605" s="60"/>
      <c r="BS605" s="140">
        <v>0.74</v>
      </c>
      <c r="BT605" s="140">
        <v>0.38</v>
      </c>
      <c r="BU605" s="140">
        <v>0</v>
      </c>
      <c r="BV605" s="44">
        <v>121472.96000000001</v>
      </c>
      <c r="BW605" s="60"/>
      <c r="BX605" s="140">
        <v>0.74</v>
      </c>
      <c r="BY605" s="140">
        <v>0.38</v>
      </c>
      <c r="BZ605" s="140">
        <v>0</v>
      </c>
      <c r="CA605" s="44">
        <v>104807.36</v>
      </c>
      <c r="CB605" s="60"/>
      <c r="CC605" s="140">
        <v>1.48</v>
      </c>
      <c r="CD605" s="140">
        <v>0.76</v>
      </c>
      <c r="CE605" s="140">
        <v>0</v>
      </c>
      <c r="CF605" s="44">
        <v>70808.639999999999</v>
      </c>
      <c r="CG605" s="60"/>
      <c r="CH605" s="28">
        <v>2846604.05</v>
      </c>
      <c r="CI605" s="60"/>
      <c r="CJ605" s="64">
        <v>2788267.63</v>
      </c>
      <c r="CK605" s="124"/>
      <c r="CN605" s="151"/>
    </row>
    <row r="606" spans="1:92" x14ac:dyDescent="0.25">
      <c r="A606" s="116" t="s">
        <v>1373</v>
      </c>
      <c r="B606" s="24" t="s">
        <v>1374</v>
      </c>
      <c r="C606" s="27" t="s">
        <v>1340</v>
      </c>
      <c r="D606" s="27" t="s">
        <v>131</v>
      </c>
      <c r="E606" s="139">
        <v>433.32</v>
      </c>
      <c r="F606" s="68"/>
      <c r="G606" s="139">
        <v>0</v>
      </c>
      <c r="H606" s="139">
        <v>0</v>
      </c>
      <c r="I606" s="139">
        <v>433.32</v>
      </c>
      <c r="J606" s="68">
        <v>600</v>
      </c>
      <c r="K606" s="139">
        <v>0</v>
      </c>
      <c r="L606" s="139">
        <v>0</v>
      </c>
      <c r="M606" s="139">
        <v>0</v>
      </c>
      <c r="N606" s="139">
        <v>433.32</v>
      </c>
      <c r="O606" s="60"/>
      <c r="P606" s="132">
        <v>0</v>
      </c>
      <c r="Q606" s="132">
        <v>0</v>
      </c>
      <c r="R606" s="132">
        <v>0</v>
      </c>
      <c r="S606" s="132">
        <v>0</v>
      </c>
      <c r="T606" s="132">
        <v>116</v>
      </c>
      <c r="U606" s="132">
        <v>317.32</v>
      </c>
      <c r="V606" s="126"/>
      <c r="W606" s="140">
        <v>0</v>
      </c>
      <c r="X606" s="140">
        <v>0</v>
      </c>
      <c r="Y606" s="140">
        <v>18.489999999999998</v>
      </c>
      <c r="Z606" s="139">
        <v>1334349.3400000001</v>
      </c>
      <c r="AA606" s="60"/>
      <c r="AB606" s="140">
        <v>6.16</v>
      </c>
      <c r="AC606" s="28">
        <v>444738.63</v>
      </c>
      <c r="AE606" s="140">
        <v>0</v>
      </c>
      <c r="AF606" s="140">
        <v>0</v>
      </c>
      <c r="AG606" s="140">
        <v>2.16</v>
      </c>
      <c r="AH606" s="44">
        <v>155878.56</v>
      </c>
      <c r="AI606" s="60"/>
      <c r="AJ606" s="140">
        <v>0</v>
      </c>
      <c r="AK606" s="140">
        <v>0</v>
      </c>
      <c r="AL606" s="140">
        <v>0.72</v>
      </c>
      <c r="AM606" s="44">
        <v>51959.519999999997</v>
      </c>
      <c r="AO606" s="28">
        <v>28.099999999999998</v>
      </c>
      <c r="AP606" s="117">
        <v>5.99</v>
      </c>
      <c r="AQ606" s="117">
        <v>3.07</v>
      </c>
      <c r="AR606" s="44">
        <v>43260.26</v>
      </c>
      <c r="AS606" s="60"/>
      <c r="AT606" s="71">
        <v>0</v>
      </c>
      <c r="AU606" s="71">
        <v>0</v>
      </c>
      <c r="AV606" s="71">
        <v>1.73</v>
      </c>
      <c r="AW606" s="44">
        <v>135657.95000000001</v>
      </c>
      <c r="AX606" s="60"/>
      <c r="AY606" s="140">
        <v>0</v>
      </c>
      <c r="AZ606" s="140">
        <v>0</v>
      </c>
      <c r="BA606" s="140">
        <v>0.56999999999999995</v>
      </c>
      <c r="BB606" s="28">
        <v>33470.97</v>
      </c>
      <c r="BC606" s="60"/>
      <c r="BD606" s="140">
        <v>0</v>
      </c>
      <c r="BE606" s="140">
        <v>0</v>
      </c>
      <c r="BF606" s="140">
        <v>2.16</v>
      </c>
      <c r="BG606" s="44">
        <v>56900.88</v>
      </c>
      <c r="BH606" s="60"/>
      <c r="BI606" s="139">
        <v>0</v>
      </c>
      <c r="BJ606" s="139">
        <v>0</v>
      </c>
      <c r="BK606" s="139">
        <v>0.72</v>
      </c>
      <c r="BL606" s="44">
        <v>51582.239999999998</v>
      </c>
      <c r="BM606" s="60"/>
      <c r="BN606" s="140">
        <v>0</v>
      </c>
      <c r="BO606" s="140">
        <v>0</v>
      </c>
      <c r="BP606" s="140">
        <v>1.44</v>
      </c>
      <c r="BQ606" s="139">
        <v>37933.919999999998</v>
      </c>
      <c r="BR606" s="60"/>
      <c r="BS606" s="140">
        <v>0</v>
      </c>
      <c r="BT606" s="140">
        <v>0</v>
      </c>
      <c r="BU606" s="140">
        <v>0.72</v>
      </c>
      <c r="BV606" s="44">
        <v>78089.759999999995</v>
      </c>
      <c r="BW606" s="60"/>
      <c r="BX606" s="140">
        <v>0</v>
      </c>
      <c r="BY606" s="140">
        <v>0</v>
      </c>
      <c r="BZ606" s="140">
        <v>0.72</v>
      </c>
      <c r="CA606" s="44">
        <v>67376.160000000003</v>
      </c>
      <c r="CB606" s="60"/>
      <c r="CC606" s="140">
        <v>0</v>
      </c>
      <c r="CD606" s="140">
        <v>0</v>
      </c>
      <c r="CE606" s="140">
        <v>2.16</v>
      </c>
      <c r="CF606" s="44">
        <v>68279.759999999995</v>
      </c>
      <c r="CG606" s="60"/>
      <c r="CH606" s="28">
        <v>2559477.9500000002</v>
      </c>
      <c r="CI606" s="60"/>
      <c r="CJ606" s="64">
        <v>2516217.6900000004</v>
      </c>
      <c r="CK606" s="124"/>
      <c r="CN606" s="151"/>
    </row>
    <row r="607" spans="1:92" x14ac:dyDescent="0.25">
      <c r="A607" s="116" t="s">
        <v>1375</v>
      </c>
      <c r="B607" s="24" t="s">
        <v>1376</v>
      </c>
      <c r="C607" s="27" t="s">
        <v>1340</v>
      </c>
      <c r="D607" s="27" t="s">
        <v>120</v>
      </c>
      <c r="E607" s="139">
        <v>471.25</v>
      </c>
      <c r="F607" s="68"/>
      <c r="G607" s="139">
        <v>207</v>
      </c>
      <c r="H607" s="139">
        <v>253.5</v>
      </c>
      <c r="I607" s="139">
        <v>253.5</v>
      </c>
      <c r="J607" s="68">
        <v>601</v>
      </c>
      <c r="K607" s="139">
        <v>300.25</v>
      </c>
      <c r="L607" s="139">
        <v>289.5</v>
      </c>
      <c r="M607" s="139">
        <v>171</v>
      </c>
      <c r="N607" s="139">
        <v>0</v>
      </c>
      <c r="O607" s="60"/>
      <c r="P607" s="132">
        <v>67.426710097719862</v>
      </c>
      <c r="Q607" s="132">
        <v>139.57328990228012</v>
      </c>
      <c r="R607" s="132">
        <v>82.573289902280123</v>
      </c>
      <c r="S607" s="132">
        <v>170.92671009771988</v>
      </c>
      <c r="T607" s="132">
        <v>0</v>
      </c>
      <c r="U607" s="132">
        <v>0</v>
      </c>
      <c r="V607" s="126"/>
      <c r="W607" s="140">
        <v>11.47</v>
      </c>
      <c r="X607" s="140">
        <v>10.96</v>
      </c>
      <c r="Y607" s="140">
        <v>0</v>
      </c>
      <c r="Z607" s="139">
        <v>1410061.95</v>
      </c>
      <c r="AA607" s="60"/>
      <c r="AB607" s="140">
        <v>4.4800000000000004</v>
      </c>
      <c r="AC607" s="28">
        <v>282012.39</v>
      </c>
      <c r="AE607" s="140">
        <v>1.5</v>
      </c>
      <c r="AF607" s="140">
        <v>0.85</v>
      </c>
      <c r="AG607" s="140">
        <v>0</v>
      </c>
      <c r="AH607" s="44">
        <v>147732.75</v>
      </c>
      <c r="AI607" s="60"/>
      <c r="AJ607" s="140">
        <v>0.66</v>
      </c>
      <c r="AK607" s="140">
        <v>0.38</v>
      </c>
      <c r="AL607" s="140">
        <v>0</v>
      </c>
      <c r="AM607" s="44">
        <v>65379.6</v>
      </c>
      <c r="AO607" s="28">
        <v>30.919999999999998</v>
      </c>
      <c r="AP607" s="117">
        <v>7.04</v>
      </c>
      <c r="AQ607" s="117">
        <v>3.34</v>
      </c>
      <c r="AR607" s="44">
        <v>48132.88</v>
      </c>
      <c r="AS607" s="60"/>
      <c r="AT607" s="71">
        <v>0.66</v>
      </c>
      <c r="AU607" s="71">
        <v>0.68</v>
      </c>
      <c r="AV607" s="71">
        <v>0</v>
      </c>
      <c r="AW607" s="44">
        <v>90282.5</v>
      </c>
      <c r="AX607" s="60"/>
      <c r="AY607" s="140">
        <v>0.4</v>
      </c>
      <c r="AZ607" s="140">
        <v>0.22</v>
      </c>
      <c r="BA607" s="140">
        <v>0</v>
      </c>
      <c r="BB607" s="28">
        <v>36407.019999999997</v>
      </c>
      <c r="BC607" s="60"/>
      <c r="BD607" s="140">
        <v>1.33</v>
      </c>
      <c r="BE607" s="140">
        <v>0.76</v>
      </c>
      <c r="BF607" s="140">
        <v>0</v>
      </c>
      <c r="BG607" s="44">
        <v>55056.87</v>
      </c>
      <c r="BH607" s="60"/>
      <c r="BI607" s="139">
        <v>0.66</v>
      </c>
      <c r="BJ607" s="139">
        <v>0.38</v>
      </c>
      <c r="BK607" s="139">
        <v>0</v>
      </c>
      <c r="BL607" s="44">
        <v>74507.679999999993</v>
      </c>
      <c r="BM607" s="60"/>
      <c r="BN607" s="140">
        <v>1</v>
      </c>
      <c r="BO607" s="140">
        <v>0.56999999999999995</v>
      </c>
      <c r="BP607" s="140">
        <v>0</v>
      </c>
      <c r="BQ607" s="139">
        <v>41358.51</v>
      </c>
      <c r="BR607" s="60"/>
      <c r="BS607" s="140">
        <v>0.66</v>
      </c>
      <c r="BT607" s="140">
        <v>0.38</v>
      </c>
      <c r="BU607" s="140">
        <v>0</v>
      </c>
      <c r="BV607" s="44">
        <v>112796.32</v>
      </c>
      <c r="BW607" s="60"/>
      <c r="BX607" s="140">
        <v>0.66</v>
      </c>
      <c r="BY607" s="140">
        <v>0.38</v>
      </c>
      <c r="BZ607" s="140">
        <v>0</v>
      </c>
      <c r="CA607" s="44">
        <v>97321.12</v>
      </c>
      <c r="CB607" s="60"/>
      <c r="CC607" s="140">
        <v>1.33</v>
      </c>
      <c r="CD607" s="140">
        <v>0.76</v>
      </c>
      <c r="CE607" s="140">
        <v>0</v>
      </c>
      <c r="CF607" s="44">
        <v>66066.990000000005</v>
      </c>
      <c r="CG607" s="60"/>
      <c r="CH607" s="28">
        <v>2527116.58</v>
      </c>
      <c r="CI607" s="60"/>
      <c r="CJ607" s="64">
        <v>2478983.7000000002</v>
      </c>
      <c r="CK607" s="124"/>
      <c r="CN607" s="151"/>
    </row>
    <row r="608" spans="1:92" x14ac:dyDescent="0.25">
      <c r="A608" s="118" t="s">
        <v>2126</v>
      </c>
      <c r="B608" s="24" t="s">
        <v>1377</v>
      </c>
      <c r="C608" s="27" t="s">
        <v>1340</v>
      </c>
      <c r="D608" s="27" t="s">
        <v>120</v>
      </c>
      <c r="E608" s="139">
        <v>163.13</v>
      </c>
      <c r="F608" s="68"/>
      <c r="G608" s="139">
        <v>67.649999999999991</v>
      </c>
      <c r="H608" s="139">
        <v>94.649999999999991</v>
      </c>
      <c r="I608" s="139">
        <v>94.649999999999991</v>
      </c>
      <c r="J608" s="68">
        <v>602</v>
      </c>
      <c r="K608" s="139">
        <v>105.30999999999999</v>
      </c>
      <c r="L608" s="139">
        <v>104.47999999999999</v>
      </c>
      <c r="M608" s="139">
        <v>57.819999999999993</v>
      </c>
      <c r="N608" s="139">
        <v>0</v>
      </c>
      <c r="O608" s="60"/>
      <c r="P608" s="132">
        <v>14.030184842883546</v>
      </c>
      <c r="Q608" s="132">
        <v>53.619815157116449</v>
      </c>
      <c r="R608" s="132">
        <v>19.62981515711645</v>
      </c>
      <c r="S608" s="132">
        <v>75.020184842883538</v>
      </c>
      <c r="T608" s="132">
        <v>0</v>
      </c>
      <c r="U608" s="132">
        <v>0</v>
      </c>
      <c r="V608" s="126"/>
      <c r="W608" s="140">
        <v>3.61</v>
      </c>
      <c r="X608" s="140">
        <v>3.98</v>
      </c>
      <c r="Y608" s="140">
        <v>0</v>
      </c>
      <c r="Z608" s="139">
        <v>477145.35</v>
      </c>
      <c r="AA608" s="60"/>
      <c r="AB608" s="140">
        <v>1.51</v>
      </c>
      <c r="AC608" s="28">
        <v>95429.07</v>
      </c>
      <c r="AE608" s="140">
        <v>0.52</v>
      </c>
      <c r="AF608" s="140">
        <v>0.28000000000000003</v>
      </c>
      <c r="AG608" s="140">
        <v>0</v>
      </c>
      <c r="AH608" s="44">
        <v>50292</v>
      </c>
      <c r="AI608" s="60"/>
      <c r="AJ608" s="140">
        <v>0.23</v>
      </c>
      <c r="AK608" s="140">
        <v>0.12</v>
      </c>
      <c r="AL608" s="140">
        <v>0</v>
      </c>
      <c r="AM608" s="44">
        <v>22002.75</v>
      </c>
      <c r="AO608" s="28">
        <v>10.459999999999999</v>
      </c>
      <c r="AP608" s="117">
        <v>1.97</v>
      </c>
      <c r="AQ608" s="117">
        <v>1.1499999999999999</v>
      </c>
      <c r="AR608" s="44">
        <v>15788.66</v>
      </c>
      <c r="AS608" s="60"/>
      <c r="AT608" s="71">
        <v>0.23</v>
      </c>
      <c r="AU608" s="71">
        <v>0.23</v>
      </c>
      <c r="AV608" s="71">
        <v>0</v>
      </c>
      <c r="AW608" s="44">
        <v>30992.5</v>
      </c>
      <c r="AX608" s="60"/>
      <c r="AY608" s="140">
        <v>0.14000000000000001</v>
      </c>
      <c r="AZ608" s="140">
        <v>7.0000000000000007E-2</v>
      </c>
      <c r="BA608" s="140">
        <v>0</v>
      </c>
      <c r="BB608" s="28">
        <v>12331.41</v>
      </c>
      <c r="BC608" s="60"/>
      <c r="BD608" s="140">
        <v>0.46</v>
      </c>
      <c r="BE608" s="140">
        <v>0.25</v>
      </c>
      <c r="BF608" s="140">
        <v>0</v>
      </c>
      <c r="BG608" s="44">
        <v>18703.53</v>
      </c>
      <c r="BH608" s="60"/>
      <c r="BI608" s="139">
        <v>0.23</v>
      </c>
      <c r="BJ608" s="139">
        <v>0.12</v>
      </c>
      <c r="BK608" s="139">
        <v>0</v>
      </c>
      <c r="BL608" s="44">
        <v>25074.7</v>
      </c>
      <c r="BM608" s="60"/>
      <c r="BN608" s="140">
        <v>0.35</v>
      </c>
      <c r="BO608" s="140">
        <v>0.19</v>
      </c>
      <c r="BP608" s="140">
        <v>0</v>
      </c>
      <c r="BQ608" s="139">
        <v>14225.22</v>
      </c>
      <c r="BR608" s="60"/>
      <c r="BS608" s="140">
        <v>0.23</v>
      </c>
      <c r="BT608" s="140">
        <v>0.12</v>
      </c>
      <c r="BU608" s="140">
        <v>0</v>
      </c>
      <c r="BV608" s="44">
        <v>37960.300000000003</v>
      </c>
      <c r="BW608" s="60"/>
      <c r="BX608" s="140">
        <v>0.23</v>
      </c>
      <c r="BY608" s="140">
        <v>0.12</v>
      </c>
      <c r="BZ608" s="140">
        <v>0</v>
      </c>
      <c r="CA608" s="44">
        <v>32752.3</v>
      </c>
      <c r="CB608" s="60"/>
      <c r="CC608" s="140">
        <v>0.46</v>
      </c>
      <c r="CD608" s="140">
        <v>0.25</v>
      </c>
      <c r="CE608" s="140">
        <v>0</v>
      </c>
      <c r="CF608" s="44">
        <v>22443.81</v>
      </c>
      <c r="CG608" s="60"/>
      <c r="CH608" s="28">
        <v>855141.60000000009</v>
      </c>
      <c r="CI608" s="60"/>
      <c r="CJ608" s="64">
        <v>839352.94000000006</v>
      </c>
      <c r="CK608" s="124"/>
      <c r="CN608" s="151"/>
    </row>
    <row r="609" spans="1:92" x14ac:dyDescent="0.25">
      <c r="A609" s="116" t="s">
        <v>1378</v>
      </c>
      <c r="B609" s="24" t="s">
        <v>1379</v>
      </c>
      <c r="C609" s="27" t="s">
        <v>1340</v>
      </c>
      <c r="D609" s="27" t="s">
        <v>120</v>
      </c>
      <c r="E609" s="139">
        <v>217.9</v>
      </c>
      <c r="F609" s="68"/>
      <c r="G609" s="139">
        <v>86.49</v>
      </c>
      <c r="H609" s="139">
        <v>129.5</v>
      </c>
      <c r="I609" s="139">
        <v>129.5</v>
      </c>
      <c r="J609" s="68">
        <v>603</v>
      </c>
      <c r="K609" s="139">
        <v>130.39999999999998</v>
      </c>
      <c r="L609" s="139">
        <v>128.49</v>
      </c>
      <c r="M609" s="139">
        <v>87.5</v>
      </c>
      <c r="N609" s="139">
        <v>0</v>
      </c>
      <c r="O609" s="60"/>
      <c r="P609" s="132">
        <v>18.952598268438351</v>
      </c>
      <c r="Q609" s="132">
        <v>67.537401731561644</v>
      </c>
      <c r="R609" s="132">
        <v>28.377401731561644</v>
      </c>
      <c r="S609" s="132">
        <v>101.12259826843835</v>
      </c>
      <c r="T609" s="132">
        <v>0</v>
      </c>
      <c r="U609" s="132">
        <v>0</v>
      </c>
      <c r="V609" s="126"/>
      <c r="W609" s="140">
        <v>4.6399999999999997</v>
      </c>
      <c r="X609" s="140">
        <v>5.46</v>
      </c>
      <c r="Y609" s="140">
        <v>0</v>
      </c>
      <c r="Z609" s="139">
        <v>634936.5</v>
      </c>
      <c r="AA609" s="60"/>
      <c r="AB609" s="140">
        <v>2.02</v>
      </c>
      <c r="AC609" s="28">
        <v>126987.3</v>
      </c>
      <c r="AE609" s="140">
        <v>0.65</v>
      </c>
      <c r="AF609" s="140">
        <v>0.43</v>
      </c>
      <c r="AG609" s="140">
        <v>0</v>
      </c>
      <c r="AH609" s="44">
        <v>67894.2</v>
      </c>
      <c r="AI609" s="60"/>
      <c r="AJ609" s="140">
        <v>0.28000000000000003</v>
      </c>
      <c r="AK609" s="140">
        <v>0.19</v>
      </c>
      <c r="AL609" s="140">
        <v>0</v>
      </c>
      <c r="AM609" s="44">
        <v>29546.55</v>
      </c>
      <c r="AO609" s="28">
        <v>13.949999999999998</v>
      </c>
      <c r="AP609" s="117">
        <v>2.69</v>
      </c>
      <c r="AQ609" s="117">
        <v>1.54</v>
      </c>
      <c r="AR609" s="44">
        <v>21136.48</v>
      </c>
      <c r="AS609" s="60"/>
      <c r="AT609" s="71">
        <v>0.28000000000000003</v>
      </c>
      <c r="AU609" s="71">
        <v>0.35</v>
      </c>
      <c r="AV609" s="71">
        <v>0</v>
      </c>
      <c r="AW609" s="44">
        <v>42446.25</v>
      </c>
      <c r="AX609" s="60"/>
      <c r="AY609" s="140">
        <v>0.17</v>
      </c>
      <c r="AZ609" s="140">
        <v>0.11</v>
      </c>
      <c r="BA609" s="140">
        <v>0</v>
      </c>
      <c r="BB609" s="28">
        <v>16441.88</v>
      </c>
      <c r="BC609" s="60"/>
      <c r="BD609" s="140">
        <v>0.56999999999999995</v>
      </c>
      <c r="BE609" s="140">
        <v>0.38</v>
      </c>
      <c r="BF609" s="140">
        <v>0</v>
      </c>
      <c r="BG609" s="44">
        <v>25025.85</v>
      </c>
      <c r="BH609" s="60"/>
      <c r="BI609" s="139">
        <v>0.28000000000000003</v>
      </c>
      <c r="BJ609" s="139">
        <v>0.19</v>
      </c>
      <c r="BK609" s="139">
        <v>0</v>
      </c>
      <c r="BL609" s="44">
        <v>33671.74</v>
      </c>
      <c r="BM609" s="60"/>
      <c r="BN609" s="140">
        <v>0.43</v>
      </c>
      <c r="BO609" s="140">
        <v>0.28999999999999998</v>
      </c>
      <c r="BP609" s="140">
        <v>0</v>
      </c>
      <c r="BQ609" s="139">
        <v>18966.96</v>
      </c>
      <c r="BR609" s="60"/>
      <c r="BS609" s="140">
        <v>0.28000000000000003</v>
      </c>
      <c r="BT609" s="140">
        <v>0.19</v>
      </c>
      <c r="BU609" s="140">
        <v>0</v>
      </c>
      <c r="BV609" s="44">
        <v>50975.26</v>
      </c>
      <c r="BW609" s="60"/>
      <c r="BX609" s="140">
        <v>0.28000000000000003</v>
      </c>
      <c r="BY609" s="140">
        <v>0.19</v>
      </c>
      <c r="BZ609" s="140">
        <v>0</v>
      </c>
      <c r="CA609" s="44">
        <v>43981.66</v>
      </c>
      <c r="CB609" s="60"/>
      <c r="CC609" s="140">
        <v>0.56999999999999995</v>
      </c>
      <c r="CD609" s="140">
        <v>0.38</v>
      </c>
      <c r="CE609" s="140">
        <v>0</v>
      </c>
      <c r="CF609" s="44">
        <v>30030.45</v>
      </c>
      <c r="CG609" s="60"/>
      <c r="CH609" s="28">
        <v>1142041.08</v>
      </c>
      <c r="CI609" s="60"/>
      <c r="CJ609" s="64">
        <v>1120904.6000000001</v>
      </c>
      <c r="CK609" s="124"/>
      <c r="CN609" s="151"/>
    </row>
    <row r="610" spans="1:92" x14ac:dyDescent="0.25">
      <c r="A610" s="116" t="s">
        <v>1380</v>
      </c>
      <c r="B610" s="24" t="s">
        <v>1381</v>
      </c>
      <c r="C610" s="27" t="s">
        <v>1340</v>
      </c>
      <c r="D610" s="27" t="s">
        <v>120</v>
      </c>
      <c r="E610" s="139">
        <v>335.75</v>
      </c>
      <c r="F610" s="68"/>
      <c r="G610" s="139">
        <v>143.5</v>
      </c>
      <c r="H610" s="139">
        <v>185</v>
      </c>
      <c r="I610" s="139">
        <v>185</v>
      </c>
      <c r="J610" s="68">
        <v>604</v>
      </c>
      <c r="K610" s="139">
        <v>222.25</v>
      </c>
      <c r="L610" s="139">
        <v>215</v>
      </c>
      <c r="M610" s="139">
        <v>113.5</v>
      </c>
      <c r="N610" s="139">
        <v>0</v>
      </c>
      <c r="O610" s="60"/>
      <c r="P610" s="132">
        <v>29.848873668188734</v>
      </c>
      <c r="Q610" s="132">
        <v>113.65112633181127</v>
      </c>
      <c r="R610" s="132">
        <v>38.481126331811261</v>
      </c>
      <c r="S610" s="132">
        <v>146.51887366818875</v>
      </c>
      <c r="T610" s="132">
        <v>0</v>
      </c>
      <c r="U610" s="132">
        <v>0</v>
      </c>
      <c r="V610" s="126"/>
      <c r="W610" s="140">
        <v>7.67</v>
      </c>
      <c r="X610" s="140">
        <v>7.78</v>
      </c>
      <c r="Y610" s="140">
        <v>0</v>
      </c>
      <c r="Z610" s="139">
        <v>971264.25</v>
      </c>
      <c r="AA610" s="60"/>
      <c r="AB610" s="140">
        <v>3.09</v>
      </c>
      <c r="AC610" s="28">
        <v>194252.85</v>
      </c>
      <c r="AE610" s="140">
        <v>1.1100000000000001</v>
      </c>
      <c r="AF610" s="140">
        <v>0.56000000000000005</v>
      </c>
      <c r="AG610" s="140">
        <v>0</v>
      </c>
      <c r="AH610" s="44">
        <v>104984.55</v>
      </c>
      <c r="AI610" s="60"/>
      <c r="AJ610" s="140">
        <v>0.49</v>
      </c>
      <c r="AK610" s="140">
        <v>0.25</v>
      </c>
      <c r="AL610" s="140">
        <v>0</v>
      </c>
      <c r="AM610" s="44">
        <v>46520.1</v>
      </c>
      <c r="AO610" s="28">
        <v>21.389999999999993</v>
      </c>
      <c r="AP610" s="117">
        <v>4.04</v>
      </c>
      <c r="AQ610" s="117">
        <v>2.38</v>
      </c>
      <c r="AR610" s="44">
        <v>32314.69</v>
      </c>
      <c r="AS610" s="60"/>
      <c r="AT610" s="71">
        <v>0.49</v>
      </c>
      <c r="AU610" s="71">
        <v>0.45</v>
      </c>
      <c r="AV610" s="71">
        <v>0</v>
      </c>
      <c r="AW610" s="44">
        <v>63332.5</v>
      </c>
      <c r="AX610" s="60"/>
      <c r="AY610" s="140">
        <v>0.28999999999999998</v>
      </c>
      <c r="AZ610" s="140">
        <v>0.15</v>
      </c>
      <c r="BA610" s="140">
        <v>0</v>
      </c>
      <c r="BB610" s="28">
        <v>25837.24</v>
      </c>
      <c r="BC610" s="60"/>
      <c r="BD610" s="140">
        <v>0.98</v>
      </c>
      <c r="BE610" s="140">
        <v>0.5</v>
      </c>
      <c r="BF610" s="140">
        <v>0</v>
      </c>
      <c r="BG610" s="44">
        <v>38987.64</v>
      </c>
      <c r="BH610" s="60"/>
      <c r="BI610" s="139">
        <v>0.49</v>
      </c>
      <c r="BJ610" s="139">
        <v>0.25</v>
      </c>
      <c r="BK610" s="139">
        <v>0</v>
      </c>
      <c r="BL610" s="44">
        <v>53015.08</v>
      </c>
      <c r="BM610" s="60"/>
      <c r="BN610" s="140">
        <v>0.74</v>
      </c>
      <c r="BO610" s="140">
        <v>0.37</v>
      </c>
      <c r="BP610" s="140">
        <v>0</v>
      </c>
      <c r="BQ610" s="139">
        <v>29240.73</v>
      </c>
      <c r="BR610" s="60"/>
      <c r="BS610" s="140">
        <v>0.49</v>
      </c>
      <c r="BT610" s="140">
        <v>0.25</v>
      </c>
      <c r="BU610" s="140">
        <v>0</v>
      </c>
      <c r="BV610" s="44">
        <v>80258.92</v>
      </c>
      <c r="BW610" s="60"/>
      <c r="BX610" s="140">
        <v>0.49</v>
      </c>
      <c r="BY610" s="140">
        <v>0.25</v>
      </c>
      <c r="BZ610" s="140">
        <v>0</v>
      </c>
      <c r="CA610" s="44">
        <v>69247.72</v>
      </c>
      <c r="CB610" s="60"/>
      <c r="CC610" s="140">
        <v>0.98</v>
      </c>
      <c r="CD610" s="140">
        <v>0.5</v>
      </c>
      <c r="CE610" s="140">
        <v>0</v>
      </c>
      <c r="CF610" s="44">
        <v>46784.28</v>
      </c>
      <c r="CG610" s="60"/>
      <c r="CH610" s="28">
        <v>1756040.5499999998</v>
      </c>
      <c r="CI610" s="60"/>
      <c r="CJ610" s="64">
        <v>1723725.8599999999</v>
      </c>
      <c r="CK610" s="124"/>
      <c r="CN610" s="151"/>
    </row>
    <row r="611" spans="1:92" x14ac:dyDescent="0.25">
      <c r="A611" s="116" t="s">
        <v>1382</v>
      </c>
      <c r="B611" s="24" t="s">
        <v>1383</v>
      </c>
      <c r="C611" s="27" t="s">
        <v>1340</v>
      </c>
      <c r="D611" s="27" t="s">
        <v>120</v>
      </c>
      <c r="E611" s="139">
        <v>190.05</v>
      </c>
      <c r="F611" s="68"/>
      <c r="G611" s="139">
        <v>68.989999999999995</v>
      </c>
      <c r="H611" s="139">
        <v>119.47999999999999</v>
      </c>
      <c r="I611" s="139">
        <v>119.47999999999999</v>
      </c>
      <c r="J611" s="68">
        <v>605</v>
      </c>
      <c r="K611" s="139">
        <v>113.39999999999999</v>
      </c>
      <c r="L611" s="139">
        <v>111.82</v>
      </c>
      <c r="M611" s="139">
        <v>76.649999999999991</v>
      </c>
      <c r="N611" s="139">
        <v>0</v>
      </c>
      <c r="O611" s="60"/>
      <c r="P611" s="132">
        <v>25.623706690720013</v>
      </c>
      <c r="Q611" s="132">
        <v>43.366293309279982</v>
      </c>
      <c r="R611" s="132">
        <v>44.376293309279994</v>
      </c>
      <c r="S611" s="132">
        <v>75.103706690720003</v>
      </c>
      <c r="T611" s="132">
        <v>0</v>
      </c>
      <c r="U611" s="132">
        <v>0</v>
      </c>
      <c r="V611" s="126"/>
      <c r="W611" s="140">
        <v>3.87</v>
      </c>
      <c r="X611" s="140">
        <v>5.22</v>
      </c>
      <c r="Y611" s="140">
        <v>0</v>
      </c>
      <c r="Z611" s="139">
        <v>571442.85</v>
      </c>
      <c r="AA611" s="60"/>
      <c r="AB611" s="140">
        <v>1.81</v>
      </c>
      <c r="AC611" s="28">
        <v>114288.57</v>
      </c>
      <c r="AE611" s="140">
        <v>0.56000000000000005</v>
      </c>
      <c r="AF611" s="140">
        <v>0.38</v>
      </c>
      <c r="AG611" s="140">
        <v>0</v>
      </c>
      <c r="AH611" s="44">
        <v>59093.1</v>
      </c>
      <c r="AI611" s="60"/>
      <c r="AJ611" s="140">
        <v>0.25</v>
      </c>
      <c r="AK611" s="140">
        <v>0.17</v>
      </c>
      <c r="AL611" s="140">
        <v>0</v>
      </c>
      <c r="AM611" s="44">
        <v>26403.3</v>
      </c>
      <c r="AO611" s="28">
        <v>12.510000000000002</v>
      </c>
      <c r="AP611" s="117">
        <v>3.0600000000000005</v>
      </c>
      <c r="AQ611" s="117">
        <v>1.34</v>
      </c>
      <c r="AR611" s="44">
        <v>19727.93</v>
      </c>
      <c r="AS611" s="60"/>
      <c r="AT611" s="71">
        <v>0.25</v>
      </c>
      <c r="AU611" s="71">
        <v>0.3</v>
      </c>
      <c r="AV611" s="71">
        <v>0</v>
      </c>
      <c r="AW611" s="44">
        <v>37056.25</v>
      </c>
      <c r="AX611" s="60"/>
      <c r="AY611" s="140">
        <v>0.15</v>
      </c>
      <c r="AZ611" s="140">
        <v>0.1</v>
      </c>
      <c r="BA611" s="140">
        <v>0</v>
      </c>
      <c r="BB611" s="28">
        <v>14680.25</v>
      </c>
      <c r="BC611" s="60"/>
      <c r="BD611" s="140">
        <v>0.5</v>
      </c>
      <c r="BE611" s="140">
        <v>0.34</v>
      </c>
      <c r="BF611" s="140">
        <v>0</v>
      </c>
      <c r="BG611" s="44">
        <v>22128.12</v>
      </c>
      <c r="BH611" s="60"/>
      <c r="BI611" s="139">
        <v>0.25</v>
      </c>
      <c r="BJ611" s="139">
        <v>0.17</v>
      </c>
      <c r="BK611" s="139">
        <v>0</v>
      </c>
      <c r="BL611" s="44">
        <v>30089.64</v>
      </c>
      <c r="BM611" s="60"/>
      <c r="BN611" s="140">
        <v>0.37</v>
      </c>
      <c r="BO611" s="140">
        <v>0.25</v>
      </c>
      <c r="BP611" s="140">
        <v>0</v>
      </c>
      <c r="BQ611" s="139">
        <v>16332.66</v>
      </c>
      <c r="BR611" s="60"/>
      <c r="BS611" s="140">
        <v>0.25</v>
      </c>
      <c r="BT611" s="140">
        <v>0.17</v>
      </c>
      <c r="BU611" s="140">
        <v>0</v>
      </c>
      <c r="BV611" s="44">
        <v>45552.36</v>
      </c>
      <c r="BW611" s="60"/>
      <c r="BX611" s="140">
        <v>0.25</v>
      </c>
      <c r="BY611" s="140">
        <v>0.17</v>
      </c>
      <c r="BZ611" s="140">
        <v>0</v>
      </c>
      <c r="CA611" s="44">
        <v>39302.76</v>
      </c>
      <c r="CB611" s="60"/>
      <c r="CC611" s="140">
        <v>0.5</v>
      </c>
      <c r="CD611" s="140">
        <v>0.34</v>
      </c>
      <c r="CE611" s="140">
        <v>0</v>
      </c>
      <c r="CF611" s="44">
        <v>26553.24</v>
      </c>
      <c r="CG611" s="60"/>
      <c r="CH611" s="28">
        <v>1022651.03</v>
      </c>
      <c r="CI611" s="60"/>
      <c r="CJ611" s="64">
        <v>1002923.1</v>
      </c>
      <c r="CK611" s="124"/>
      <c r="CN611" s="151"/>
    </row>
    <row r="612" spans="1:92" x14ac:dyDescent="0.25">
      <c r="A612" s="116" t="s">
        <v>1384</v>
      </c>
      <c r="B612" s="24" t="s">
        <v>1385</v>
      </c>
      <c r="C612" s="27" t="s">
        <v>1340</v>
      </c>
      <c r="D612" s="27" t="s">
        <v>120</v>
      </c>
      <c r="E612" s="139">
        <v>73</v>
      </c>
      <c r="F612" s="68"/>
      <c r="G612" s="139">
        <v>34</v>
      </c>
      <c r="H612" s="139">
        <v>39</v>
      </c>
      <c r="I612" s="139">
        <v>39</v>
      </c>
      <c r="J612" s="68">
        <v>606</v>
      </c>
      <c r="K612" s="139">
        <v>49.5</v>
      </c>
      <c r="L612" s="139">
        <v>49.5</v>
      </c>
      <c r="M612" s="139">
        <v>23.5</v>
      </c>
      <c r="N612" s="139">
        <v>0</v>
      </c>
      <c r="O612" s="60"/>
      <c r="P612" s="132">
        <v>11.643835616438356</v>
      </c>
      <c r="Q612" s="132">
        <v>22.356164383561644</v>
      </c>
      <c r="R612" s="132">
        <v>13.356164383561643</v>
      </c>
      <c r="S612" s="132">
        <v>25.643835616438359</v>
      </c>
      <c r="T612" s="132">
        <v>0</v>
      </c>
      <c r="U612" s="132">
        <v>0</v>
      </c>
      <c r="V612" s="126"/>
      <c r="W612" s="140">
        <v>1.89</v>
      </c>
      <c r="X612" s="140">
        <v>1.69</v>
      </c>
      <c r="Y612" s="140">
        <v>0</v>
      </c>
      <c r="Z612" s="139">
        <v>225056.7</v>
      </c>
      <c r="AA612" s="60"/>
      <c r="AB612" s="140">
        <v>0.71</v>
      </c>
      <c r="AC612" s="28">
        <v>45011.34</v>
      </c>
      <c r="AE612" s="140">
        <v>0.24</v>
      </c>
      <c r="AF612" s="140">
        <v>0.11</v>
      </c>
      <c r="AG612" s="140">
        <v>0</v>
      </c>
      <c r="AH612" s="44">
        <v>22002.75</v>
      </c>
      <c r="AI612" s="60"/>
      <c r="AJ612" s="140">
        <v>0.11</v>
      </c>
      <c r="AK612" s="140">
        <v>0.05</v>
      </c>
      <c r="AL612" s="140">
        <v>0</v>
      </c>
      <c r="AM612" s="44">
        <v>10058.4</v>
      </c>
      <c r="AO612" s="28">
        <v>4.8900000000000006</v>
      </c>
      <c r="AP612" s="117">
        <v>1.1100000000000001</v>
      </c>
      <c r="AQ612" s="117">
        <v>0.51</v>
      </c>
      <c r="AR612" s="44">
        <v>7599.16</v>
      </c>
      <c r="AS612" s="60"/>
      <c r="AT612" s="71">
        <v>0.11</v>
      </c>
      <c r="AU612" s="71">
        <v>0.09</v>
      </c>
      <c r="AV612" s="71">
        <v>0</v>
      </c>
      <c r="AW612" s="44">
        <v>13475</v>
      </c>
      <c r="AX612" s="60"/>
      <c r="AY612" s="140">
        <v>0.06</v>
      </c>
      <c r="AZ612" s="140">
        <v>0.03</v>
      </c>
      <c r="BA612" s="140">
        <v>0</v>
      </c>
      <c r="BB612" s="28">
        <v>5284.89</v>
      </c>
      <c r="BC612" s="60"/>
      <c r="BD612" s="140">
        <v>0.22</v>
      </c>
      <c r="BE612" s="140">
        <v>0.1</v>
      </c>
      <c r="BF612" s="140">
        <v>0</v>
      </c>
      <c r="BG612" s="44">
        <v>8429.76</v>
      </c>
      <c r="BH612" s="60"/>
      <c r="BI612" s="139">
        <v>0.11</v>
      </c>
      <c r="BJ612" s="139">
        <v>0.05</v>
      </c>
      <c r="BK612" s="139">
        <v>0</v>
      </c>
      <c r="BL612" s="44">
        <v>11462.72</v>
      </c>
      <c r="BM612" s="60"/>
      <c r="BN612" s="140">
        <v>0.16</v>
      </c>
      <c r="BO612" s="140">
        <v>7.0000000000000007E-2</v>
      </c>
      <c r="BP612" s="140">
        <v>0</v>
      </c>
      <c r="BQ612" s="139">
        <v>6058.89</v>
      </c>
      <c r="BR612" s="60"/>
      <c r="BS612" s="140">
        <v>0.11</v>
      </c>
      <c r="BT612" s="140">
        <v>0.05</v>
      </c>
      <c r="BU612" s="140">
        <v>0</v>
      </c>
      <c r="BV612" s="44">
        <v>17353.28</v>
      </c>
      <c r="BW612" s="60"/>
      <c r="BX612" s="140">
        <v>0.11</v>
      </c>
      <c r="BY612" s="140">
        <v>0.05</v>
      </c>
      <c r="BZ612" s="140">
        <v>0</v>
      </c>
      <c r="CA612" s="44">
        <v>14972.48</v>
      </c>
      <c r="CB612" s="60"/>
      <c r="CC612" s="140">
        <v>0.22</v>
      </c>
      <c r="CD612" s="140">
        <v>0.1</v>
      </c>
      <c r="CE612" s="140">
        <v>0</v>
      </c>
      <c r="CF612" s="44">
        <v>10115.52</v>
      </c>
      <c r="CG612" s="60"/>
      <c r="CH612" s="28">
        <v>396880.89</v>
      </c>
      <c r="CI612" s="60"/>
      <c r="CJ612" s="64">
        <v>389281.73000000004</v>
      </c>
      <c r="CK612" s="124"/>
      <c r="CN612" s="151"/>
    </row>
    <row r="613" spans="1:92" x14ac:dyDescent="0.25">
      <c r="A613" s="116" t="s">
        <v>1386</v>
      </c>
      <c r="B613" s="24" t="s">
        <v>1387</v>
      </c>
      <c r="C613" s="27" t="s">
        <v>1340</v>
      </c>
      <c r="D613" s="27" t="s">
        <v>131</v>
      </c>
      <c r="E613" s="139">
        <v>552.49</v>
      </c>
      <c r="F613" s="68"/>
      <c r="G613" s="139">
        <v>0</v>
      </c>
      <c r="H613" s="139">
        <v>0</v>
      </c>
      <c r="I613" s="139">
        <v>552.49</v>
      </c>
      <c r="J613" s="68">
        <v>607</v>
      </c>
      <c r="K613" s="139">
        <v>0</v>
      </c>
      <c r="L613" s="139">
        <v>0</v>
      </c>
      <c r="M613" s="139">
        <v>0</v>
      </c>
      <c r="N613" s="139">
        <v>552.49</v>
      </c>
      <c r="O613" s="60"/>
      <c r="P613" s="132">
        <v>0</v>
      </c>
      <c r="Q613" s="132">
        <v>0</v>
      </c>
      <c r="R613" s="132">
        <v>0</v>
      </c>
      <c r="S613" s="132">
        <v>0</v>
      </c>
      <c r="T613" s="132">
        <v>274</v>
      </c>
      <c r="U613" s="132">
        <v>278.49</v>
      </c>
      <c r="V613" s="126"/>
      <c r="W613" s="140">
        <v>0</v>
      </c>
      <c r="X613" s="140">
        <v>0</v>
      </c>
      <c r="Y613" s="140">
        <v>24.83</v>
      </c>
      <c r="Z613" s="139">
        <v>1791881.78</v>
      </c>
      <c r="AA613" s="60"/>
      <c r="AB613" s="140">
        <v>8.27</v>
      </c>
      <c r="AC613" s="28">
        <v>597234.18999999994</v>
      </c>
      <c r="AE613" s="140">
        <v>0</v>
      </c>
      <c r="AF613" s="140">
        <v>0</v>
      </c>
      <c r="AG613" s="140">
        <v>2.76</v>
      </c>
      <c r="AH613" s="44">
        <v>199178.16</v>
      </c>
      <c r="AI613" s="60"/>
      <c r="AJ613" s="140">
        <v>0</v>
      </c>
      <c r="AK613" s="140">
        <v>0</v>
      </c>
      <c r="AL613" s="140">
        <v>0.92</v>
      </c>
      <c r="AM613" s="44">
        <v>66392.72</v>
      </c>
      <c r="AO613" s="28">
        <v>37.509999999999991</v>
      </c>
      <c r="AP613" s="117">
        <v>12.610000000000001</v>
      </c>
      <c r="AQ613" s="117">
        <v>3.91</v>
      </c>
      <c r="AR613" s="44">
        <v>63306.99</v>
      </c>
      <c r="AS613" s="60"/>
      <c r="AT613" s="71">
        <v>0</v>
      </c>
      <c r="AU613" s="71">
        <v>0</v>
      </c>
      <c r="AV613" s="71">
        <v>2.2000000000000002</v>
      </c>
      <c r="AW613" s="44">
        <v>172513</v>
      </c>
      <c r="AX613" s="60"/>
      <c r="AY613" s="140">
        <v>0</v>
      </c>
      <c r="AZ613" s="140">
        <v>0</v>
      </c>
      <c r="BA613" s="140">
        <v>0.73</v>
      </c>
      <c r="BB613" s="28">
        <v>42866.33</v>
      </c>
      <c r="BC613" s="60"/>
      <c r="BD613" s="140">
        <v>0</v>
      </c>
      <c r="BE613" s="140">
        <v>0</v>
      </c>
      <c r="BF613" s="140">
        <v>2.76</v>
      </c>
      <c r="BG613" s="44">
        <v>72706.679999999993</v>
      </c>
      <c r="BH613" s="60"/>
      <c r="BI613" s="139">
        <v>0</v>
      </c>
      <c r="BJ613" s="139">
        <v>0</v>
      </c>
      <c r="BK613" s="139">
        <v>0.92</v>
      </c>
      <c r="BL613" s="44">
        <v>65910.64</v>
      </c>
      <c r="BM613" s="60"/>
      <c r="BN613" s="140">
        <v>0</v>
      </c>
      <c r="BO613" s="140">
        <v>0</v>
      </c>
      <c r="BP613" s="140">
        <v>1.84</v>
      </c>
      <c r="BQ613" s="139">
        <v>48471.12</v>
      </c>
      <c r="BR613" s="60"/>
      <c r="BS613" s="140">
        <v>0</v>
      </c>
      <c r="BT613" s="140">
        <v>0</v>
      </c>
      <c r="BU613" s="140">
        <v>0.92</v>
      </c>
      <c r="BV613" s="44">
        <v>99781.36</v>
      </c>
      <c r="BW613" s="60"/>
      <c r="BX613" s="140">
        <v>0</v>
      </c>
      <c r="BY613" s="140">
        <v>0</v>
      </c>
      <c r="BZ613" s="140">
        <v>0.92</v>
      </c>
      <c r="CA613" s="44">
        <v>86091.76</v>
      </c>
      <c r="CB613" s="60"/>
      <c r="CC613" s="140">
        <v>0</v>
      </c>
      <c r="CD613" s="140">
        <v>0</v>
      </c>
      <c r="CE613" s="140">
        <v>2.76</v>
      </c>
      <c r="CF613" s="44">
        <v>87246.36</v>
      </c>
      <c r="CG613" s="60"/>
      <c r="CH613" s="28">
        <v>3393581.09</v>
      </c>
      <c r="CI613" s="60"/>
      <c r="CJ613" s="64">
        <v>3330274.0999999996</v>
      </c>
      <c r="CK613" s="124"/>
      <c r="CN613" s="151"/>
    </row>
    <row r="614" spans="1:92" x14ac:dyDescent="0.25">
      <c r="A614" s="116" t="s">
        <v>1388</v>
      </c>
      <c r="B614" s="24" t="s">
        <v>1389</v>
      </c>
      <c r="C614" s="27" t="s">
        <v>1340</v>
      </c>
      <c r="D614" s="27" t="s">
        <v>120</v>
      </c>
      <c r="E614" s="139">
        <v>1096.1300000000001</v>
      </c>
      <c r="F614" s="68"/>
      <c r="G614" s="139">
        <v>475.48</v>
      </c>
      <c r="H614" s="139">
        <v>605.15</v>
      </c>
      <c r="I614" s="139">
        <v>605.15</v>
      </c>
      <c r="J614" s="68">
        <v>608</v>
      </c>
      <c r="K614" s="139">
        <v>716.31000000000006</v>
      </c>
      <c r="L614" s="139">
        <v>700.81000000000006</v>
      </c>
      <c r="M614" s="139">
        <v>379.82</v>
      </c>
      <c r="N614" s="139">
        <v>0</v>
      </c>
      <c r="O614" s="60"/>
      <c r="P614" s="132">
        <v>279.40164533651665</v>
      </c>
      <c r="Q614" s="132">
        <v>196.07835466348337</v>
      </c>
      <c r="R614" s="132">
        <v>355.59835466348329</v>
      </c>
      <c r="S614" s="132">
        <v>249.55164533651669</v>
      </c>
      <c r="T614" s="132">
        <v>0</v>
      </c>
      <c r="U614" s="132">
        <v>0</v>
      </c>
      <c r="V614" s="126"/>
      <c r="W614" s="140">
        <v>28.43</v>
      </c>
      <c r="X614" s="140">
        <v>27.76</v>
      </c>
      <c r="Y614" s="140">
        <v>0</v>
      </c>
      <c r="Z614" s="139">
        <v>3532384.35</v>
      </c>
      <c r="AA614" s="60"/>
      <c r="AB614" s="140">
        <v>11.23</v>
      </c>
      <c r="AC614" s="28">
        <v>706476.87</v>
      </c>
      <c r="AE614" s="140">
        <v>3.58</v>
      </c>
      <c r="AF614" s="140">
        <v>1.89</v>
      </c>
      <c r="AG614" s="140">
        <v>0</v>
      </c>
      <c r="AH614" s="44">
        <v>343871.55</v>
      </c>
      <c r="AI614" s="60"/>
      <c r="AJ614" s="140">
        <v>1.59</v>
      </c>
      <c r="AK614" s="140">
        <v>0.84</v>
      </c>
      <c r="AL614" s="140">
        <v>0</v>
      </c>
      <c r="AM614" s="44">
        <v>152761.95000000001</v>
      </c>
      <c r="AO614" s="28">
        <v>76.77000000000001</v>
      </c>
      <c r="AP614" s="117">
        <v>31.999999999999996</v>
      </c>
      <c r="AQ614" s="117">
        <v>7.77</v>
      </c>
      <c r="AR614" s="44">
        <v>137038.21</v>
      </c>
      <c r="AS614" s="60"/>
      <c r="AT614" s="71">
        <v>1.59</v>
      </c>
      <c r="AU614" s="71">
        <v>1.51</v>
      </c>
      <c r="AV614" s="71">
        <v>0</v>
      </c>
      <c r="AW614" s="44">
        <v>208862.5</v>
      </c>
      <c r="AX614" s="60"/>
      <c r="AY614" s="140">
        <v>0.95</v>
      </c>
      <c r="AZ614" s="140">
        <v>0.5</v>
      </c>
      <c r="BA614" s="140">
        <v>0</v>
      </c>
      <c r="BB614" s="28">
        <v>85145.45</v>
      </c>
      <c r="BC614" s="60"/>
      <c r="BD614" s="140">
        <v>3.18</v>
      </c>
      <c r="BE614" s="140">
        <v>1.68</v>
      </c>
      <c r="BF614" s="140">
        <v>0</v>
      </c>
      <c r="BG614" s="44">
        <v>128026.98</v>
      </c>
      <c r="BH614" s="60"/>
      <c r="BI614" s="139">
        <v>1.59</v>
      </c>
      <c r="BJ614" s="139">
        <v>0.84</v>
      </c>
      <c r="BK614" s="139">
        <v>0</v>
      </c>
      <c r="BL614" s="44">
        <v>174090.06</v>
      </c>
      <c r="BM614" s="60"/>
      <c r="BN614" s="140">
        <v>2.38</v>
      </c>
      <c r="BO614" s="140">
        <v>1.26</v>
      </c>
      <c r="BP614" s="140">
        <v>0</v>
      </c>
      <c r="BQ614" s="139">
        <v>95888.52</v>
      </c>
      <c r="BR614" s="60"/>
      <c r="BS614" s="140">
        <v>1.59</v>
      </c>
      <c r="BT614" s="140">
        <v>0.84</v>
      </c>
      <c r="BU614" s="140">
        <v>0</v>
      </c>
      <c r="BV614" s="44">
        <v>263552.94</v>
      </c>
      <c r="BW614" s="60"/>
      <c r="BX614" s="140">
        <v>1.59</v>
      </c>
      <c r="BY614" s="140">
        <v>0.84</v>
      </c>
      <c r="BZ614" s="140">
        <v>0</v>
      </c>
      <c r="CA614" s="44">
        <v>227394.54</v>
      </c>
      <c r="CB614" s="60"/>
      <c r="CC614" s="140">
        <v>3.18</v>
      </c>
      <c r="CD614" s="140">
        <v>1.68</v>
      </c>
      <c r="CE614" s="140">
        <v>0</v>
      </c>
      <c r="CF614" s="44">
        <v>153629.46</v>
      </c>
      <c r="CG614" s="60"/>
      <c r="CH614" s="28">
        <v>6209123.3799999999</v>
      </c>
      <c r="CI614" s="60"/>
      <c r="CJ614" s="64">
        <v>6072085.1699999999</v>
      </c>
      <c r="CK614" s="124"/>
      <c r="CN614" s="151"/>
    </row>
    <row r="615" spans="1:92" x14ac:dyDescent="0.25">
      <c r="A615" s="116" t="s">
        <v>1390</v>
      </c>
      <c r="B615" s="24" t="s">
        <v>1391</v>
      </c>
      <c r="C615" s="27" t="s">
        <v>1340</v>
      </c>
      <c r="D615" s="27" t="s">
        <v>12</v>
      </c>
      <c r="E615" s="139">
        <v>105.11</v>
      </c>
      <c r="F615" s="68"/>
      <c r="G615" s="139">
        <v>26.150000000000002</v>
      </c>
      <c r="H615" s="139">
        <v>38.31</v>
      </c>
      <c r="I615" s="139">
        <v>77.63</v>
      </c>
      <c r="J615" s="68">
        <v>609</v>
      </c>
      <c r="K615" s="139">
        <v>39.14</v>
      </c>
      <c r="L615" s="139">
        <v>37.81</v>
      </c>
      <c r="M615" s="139">
        <v>26.650000000000002</v>
      </c>
      <c r="N615" s="139">
        <v>39.32</v>
      </c>
      <c r="O615" s="60"/>
      <c r="P615" s="132">
        <v>11.170066486798998</v>
      </c>
      <c r="Q615" s="132">
        <v>14.979933513201004</v>
      </c>
      <c r="R615" s="132">
        <v>16.364254191559066</v>
      </c>
      <c r="S615" s="132">
        <v>21.945745808440936</v>
      </c>
      <c r="T615" s="132">
        <v>16.795679321641934</v>
      </c>
      <c r="U615" s="132">
        <v>22.524320678358066</v>
      </c>
      <c r="V615" s="126"/>
      <c r="W615" s="140">
        <v>1.49</v>
      </c>
      <c r="X615" s="140">
        <v>1.69</v>
      </c>
      <c r="Y615" s="140">
        <v>1.74</v>
      </c>
      <c r="Z615" s="139">
        <v>325479.53999999998</v>
      </c>
      <c r="AA615" s="60"/>
      <c r="AB615" s="140">
        <v>1.21</v>
      </c>
      <c r="AC615" s="28">
        <v>81834.23</v>
      </c>
      <c r="AE615" s="140">
        <v>0.19</v>
      </c>
      <c r="AF615" s="140">
        <v>0.13</v>
      </c>
      <c r="AG615" s="140">
        <v>0.19</v>
      </c>
      <c r="AH615" s="44">
        <v>33828.339999999997</v>
      </c>
      <c r="AI615" s="60"/>
      <c r="AJ615" s="140">
        <v>0.08</v>
      </c>
      <c r="AK615" s="140">
        <v>0.05</v>
      </c>
      <c r="AL615" s="140">
        <v>0.06</v>
      </c>
      <c r="AM615" s="44">
        <v>12502.41</v>
      </c>
      <c r="AO615" s="28">
        <v>6.96</v>
      </c>
      <c r="AP615" s="117">
        <v>1.8099999999999998</v>
      </c>
      <c r="AQ615" s="117">
        <v>0.74</v>
      </c>
      <c r="AR615" s="44">
        <v>11104.78</v>
      </c>
      <c r="AS615" s="60"/>
      <c r="AT615" s="71">
        <v>0.08</v>
      </c>
      <c r="AU615" s="71">
        <v>0.1</v>
      </c>
      <c r="AV615" s="71">
        <v>0.15</v>
      </c>
      <c r="AW615" s="44">
        <v>23889.75</v>
      </c>
      <c r="AX615" s="60"/>
      <c r="AY615" s="140">
        <v>0.05</v>
      </c>
      <c r="AZ615" s="140">
        <v>0.03</v>
      </c>
      <c r="BA615" s="140">
        <v>0.05</v>
      </c>
      <c r="BB615" s="28">
        <v>7633.73</v>
      </c>
      <c r="BC615" s="60"/>
      <c r="BD615" s="140">
        <v>0.17</v>
      </c>
      <c r="BE615" s="140">
        <v>0.11</v>
      </c>
      <c r="BF615" s="140">
        <v>0.19</v>
      </c>
      <c r="BG615" s="44">
        <v>12381.21</v>
      </c>
      <c r="BH615" s="60"/>
      <c r="BI615" s="139">
        <v>0.08</v>
      </c>
      <c r="BJ615" s="139">
        <v>0.05</v>
      </c>
      <c r="BK615" s="139">
        <v>0.06</v>
      </c>
      <c r="BL615" s="44">
        <v>13611.98</v>
      </c>
      <c r="BM615" s="60"/>
      <c r="BN615" s="140">
        <v>0.13</v>
      </c>
      <c r="BO615" s="140">
        <v>0.08</v>
      </c>
      <c r="BP615" s="140">
        <v>0.13</v>
      </c>
      <c r="BQ615" s="139">
        <v>8956.6200000000008</v>
      </c>
      <c r="BR615" s="60"/>
      <c r="BS615" s="140">
        <v>0.08</v>
      </c>
      <c r="BT615" s="140">
        <v>0.05</v>
      </c>
      <c r="BU615" s="140">
        <v>0.06</v>
      </c>
      <c r="BV615" s="44">
        <v>20607.02</v>
      </c>
      <c r="BW615" s="60"/>
      <c r="BX615" s="140">
        <v>0.08</v>
      </c>
      <c r="BY615" s="140">
        <v>0.05</v>
      </c>
      <c r="BZ615" s="140">
        <v>0.06</v>
      </c>
      <c r="CA615" s="44">
        <v>17779.82</v>
      </c>
      <c r="CB615" s="60"/>
      <c r="CC615" s="140">
        <v>0.17</v>
      </c>
      <c r="CD615" s="140">
        <v>0.11</v>
      </c>
      <c r="CE615" s="140">
        <v>0.19</v>
      </c>
      <c r="CF615" s="44">
        <v>14857.17</v>
      </c>
      <c r="CG615" s="60"/>
      <c r="CH615" s="28">
        <v>584466.6</v>
      </c>
      <c r="CI615" s="60"/>
      <c r="CJ615" s="64">
        <v>573361.81999999995</v>
      </c>
      <c r="CK615" s="124"/>
      <c r="CN615" s="151"/>
    </row>
    <row r="616" spans="1:92" x14ac:dyDescent="0.25">
      <c r="A616" s="116" t="s">
        <v>1392</v>
      </c>
      <c r="B616" s="24" t="s">
        <v>1393</v>
      </c>
      <c r="C616" s="27" t="s">
        <v>1394</v>
      </c>
      <c r="D616" s="27" t="s">
        <v>12</v>
      </c>
      <c r="E616" s="139">
        <v>509.29</v>
      </c>
      <c r="F616" s="68"/>
      <c r="G616" s="139">
        <v>148.82</v>
      </c>
      <c r="H616" s="139">
        <v>192.49</v>
      </c>
      <c r="I616" s="139">
        <v>356.97</v>
      </c>
      <c r="J616" s="68">
        <v>610</v>
      </c>
      <c r="K616" s="139">
        <v>230.32</v>
      </c>
      <c r="L616" s="139">
        <v>226.82</v>
      </c>
      <c r="M616" s="139">
        <v>114.49</v>
      </c>
      <c r="N616" s="139">
        <v>164.48</v>
      </c>
      <c r="O616" s="60"/>
      <c r="P616" s="132">
        <v>71.007197848909627</v>
      </c>
      <c r="Q616" s="132">
        <v>77.812802151090366</v>
      </c>
      <c r="R616" s="132">
        <v>91.843673659028454</v>
      </c>
      <c r="S616" s="132">
        <v>100.64632634097156</v>
      </c>
      <c r="T616" s="132">
        <v>78.479128492061918</v>
      </c>
      <c r="U616" s="132">
        <v>86.000871507938072</v>
      </c>
      <c r="V616" s="126"/>
      <c r="W616" s="140">
        <v>8.6199999999999992</v>
      </c>
      <c r="X616" s="140">
        <v>8.61</v>
      </c>
      <c r="Y616" s="140">
        <v>7.36</v>
      </c>
      <c r="Z616" s="139">
        <v>1614305.71</v>
      </c>
      <c r="AA616" s="60"/>
      <c r="AB616" s="140">
        <v>5.89</v>
      </c>
      <c r="AC616" s="28">
        <v>393662.33</v>
      </c>
      <c r="AE616" s="140">
        <v>1.1499999999999999</v>
      </c>
      <c r="AF616" s="140">
        <v>0.56999999999999995</v>
      </c>
      <c r="AG616" s="140">
        <v>0.82</v>
      </c>
      <c r="AH616" s="44">
        <v>167303.92000000001</v>
      </c>
      <c r="AI616" s="60"/>
      <c r="AJ616" s="140">
        <v>0.51</v>
      </c>
      <c r="AK616" s="140">
        <v>0.25</v>
      </c>
      <c r="AL616" s="140">
        <v>0.27</v>
      </c>
      <c r="AM616" s="44">
        <v>67262.22</v>
      </c>
      <c r="AO616" s="28">
        <v>34.709999999999994</v>
      </c>
      <c r="AP616" s="117">
        <v>9.5599999999999987</v>
      </c>
      <c r="AQ616" s="117">
        <v>3.61</v>
      </c>
      <c r="AR616" s="44">
        <v>55994.33</v>
      </c>
      <c r="AS616" s="60"/>
      <c r="AT616" s="71">
        <v>0.51</v>
      </c>
      <c r="AU616" s="71">
        <v>0.45</v>
      </c>
      <c r="AV616" s="71">
        <v>0.65</v>
      </c>
      <c r="AW616" s="44">
        <v>115649.75</v>
      </c>
      <c r="AX616" s="60"/>
      <c r="AY616" s="140">
        <v>0.3</v>
      </c>
      <c r="AZ616" s="140">
        <v>0.15</v>
      </c>
      <c r="BA616" s="140">
        <v>0.21</v>
      </c>
      <c r="BB616" s="28">
        <v>38755.86</v>
      </c>
      <c r="BC616" s="60"/>
      <c r="BD616" s="140">
        <v>1.02</v>
      </c>
      <c r="BE616" s="140">
        <v>0.5</v>
      </c>
      <c r="BF616" s="140">
        <v>0.82</v>
      </c>
      <c r="BG616" s="44">
        <v>61642.62</v>
      </c>
      <c r="BH616" s="60"/>
      <c r="BI616" s="139">
        <v>0.51</v>
      </c>
      <c r="BJ616" s="139">
        <v>0.25</v>
      </c>
      <c r="BK616" s="139">
        <v>0.27</v>
      </c>
      <c r="BL616" s="44">
        <v>73791.259999999995</v>
      </c>
      <c r="BM616" s="60"/>
      <c r="BN616" s="140">
        <v>0.76</v>
      </c>
      <c r="BO616" s="140">
        <v>0.38</v>
      </c>
      <c r="BP616" s="140">
        <v>0.54</v>
      </c>
      <c r="BQ616" s="139">
        <v>44256.24</v>
      </c>
      <c r="BR616" s="60"/>
      <c r="BS616" s="140">
        <v>0.51</v>
      </c>
      <c r="BT616" s="140">
        <v>0.25</v>
      </c>
      <c r="BU616" s="140">
        <v>0.27</v>
      </c>
      <c r="BV616" s="44">
        <v>111711.74</v>
      </c>
      <c r="BW616" s="60"/>
      <c r="BX616" s="140">
        <v>0.51</v>
      </c>
      <c r="BY616" s="140">
        <v>0.25</v>
      </c>
      <c r="BZ616" s="140">
        <v>0.27</v>
      </c>
      <c r="CA616" s="44">
        <v>96385.34</v>
      </c>
      <c r="CB616" s="60"/>
      <c r="CC616" s="140">
        <v>1.02</v>
      </c>
      <c r="CD616" s="140">
        <v>0.5</v>
      </c>
      <c r="CE616" s="140">
        <v>0.82</v>
      </c>
      <c r="CF616" s="44">
        <v>73969.740000000005</v>
      </c>
      <c r="CG616" s="60"/>
      <c r="CH616" s="28">
        <v>2914691.06</v>
      </c>
      <c r="CI616" s="60"/>
      <c r="CJ616" s="64">
        <v>2858696.73</v>
      </c>
      <c r="CK616" s="124"/>
      <c r="CN616" s="151"/>
    </row>
    <row r="617" spans="1:92" x14ac:dyDescent="0.25">
      <c r="A617" s="116" t="s">
        <v>1395</v>
      </c>
      <c r="B617" s="24" t="s">
        <v>1396</v>
      </c>
      <c r="C617" s="27" t="s">
        <v>1394</v>
      </c>
      <c r="D617" s="27" t="s">
        <v>12</v>
      </c>
      <c r="E617" s="139">
        <v>669.44</v>
      </c>
      <c r="F617" s="68"/>
      <c r="G617" s="139">
        <v>196.98</v>
      </c>
      <c r="H617" s="139">
        <v>262.48</v>
      </c>
      <c r="I617" s="139">
        <v>466.8</v>
      </c>
      <c r="J617" s="68">
        <v>611</v>
      </c>
      <c r="K617" s="139">
        <v>309.63</v>
      </c>
      <c r="L617" s="139">
        <v>303.97000000000003</v>
      </c>
      <c r="M617" s="139">
        <v>155.49</v>
      </c>
      <c r="N617" s="139">
        <v>204.32</v>
      </c>
      <c r="O617" s="60"/>
      <c r="P617" s="132">
        <v>81.112030190725847</v>
      </c>
      <c r="Q617" s="132">
        <v>115.86796980927414</v>
      </c>
      <c r="R617" s="132">
        <v>108.08348910783694</v>
      </c>
      <c r="S617" s="132">
        <v>154.39651089216306</v>
      </c>
      <c r="T617" s="132">
        <v>84.134480701437226</v>
      </c>
      <c r="U617" s="132">
        <v>120.18551929856277</v>
      </c>
      <c r="V617" s="126"/>
      <c r="W617" s="140">
        <v>11.2</v>
      </c>
      <c r="X617" s="140">
        <v>11.58</v>
      </c>
      <c r="Y617" s="140">
        <v>9.01</v>
      </c>
      <c r="Z617" s="139">
        <v>2082280.36</v>
      </c>
      <c r="AA617" s="60"/>
      <c r="AB617" s="140">
        <v>7.55</v>
      </c>
      <c r="AC617" s="28">
        <v>503129.81</v>
      </c>
      <c r="AE617" s="140">
        <v>1.54</v>
      </c>
      <c r="AF617" s="140">
        <v>0.77</v>
      </c>
      <c r="AG617" s="140">
        <v>1.02</v>
      </c>
      <c r="AH617" s="44">
        <v>218827.47</v>
      </c>
      <c r="AI617" s="60"/>
      <c r="AJ617" s="140">
        <v>0.68</v>
      </c>
      <c r="AK617" s="140">
        <v>0.34</v>
      </c>
      <c r="AL617" s="140">
        <v>0.34</v>
      </c>
      <c r="AM617" s="44">
        <v>88658.74</v>
      </c>
      <c r="AO617" s="28">
        <v>44.910000000000011</v>
      </c>
      <c r="AP617" s="117">
        <v>11.46</v>
      </c>
      <c r="AQ617" s="117">
        <v>4.74</v>
      </c>
      <c r="AR617" s="44">
        <v>71368.98</v>
      </c>
      <c r="AS617" s="60"/>
      <c r="AT617" s="71">
        <v>0.68</v>
      </c>
      <c r="AU617" s="71">
        <v>0.62</v>
      </c>
      <c r="AV617" s="71">
        <v>0.81</v>
      </c>
      <c r="AW617" s="44">
        <v>151103.65</v>
      </c>
      <c r="AX617" s="60"/>
      <c r="AY617" s="140">
        <v>0.41</v>
      </c>
      <c r="AZ617" s="140">
        <v>0.2</v>
      </c>
      <c r="BA617" s="140">
        <v>0.27</v>
      </c>
      <c r="BB617" s="28">
        <v>51674.48</v>
      </c>
      <c r="BC617" s="60"/>
      <c r="BD617" s="140">
        <v>1.37</v>
      </c>
      <c r="BE617" s="140">
        <v>0.69</v>
      </c>
      <c r="BF617" s="140">
        <v>1.02</v>
      </c>
      <c r="BG617" s="44">
        <v>81136.44</v>
      </c>
      <c r="BH617" s="60"/>
      <c r="BI617" s="139">
        <v>0.68</v>
      </c>
      <c r="BJ617" s="139">
        <v>0.34</v>
      </c>
      <c r="BK617" s="139">
        <v>0.34</v>
      </c>
      <c r="BL617" s="44">
        <v>97433.12</v>
      </c>
      <c r="BM617" s="60"/>
      <c r="BN617" s="140">
        <v>1.03</v>
      </c>
      <c r="BO617" s="140">
        <v>0.51</v>
      </c>
      <c r="BP617" s="140">
        <v>0.68</v>
      </c>
      <c r="BQ617" s="139">
        <v>58481.46</v>
      </c>
      <c r="BR617" s="60"/>
      <c r="BS617" s="140">
        <v>0.68</v>
      </c>
      <c r="BT617" s="140">
        <v>0.34</v>
      </c>
      <c r="BU617" s="140">
        <v>0.34</v>
      </c>
      <c r="BV617" s="44">
        <v>147502.88</v>
      </c>
      <c r="BW617" s="60"/>
      <c r="BX617" s="140">
        <v>0.68</v>
      </c>
      <c r="BY617" s="140">
        <v>0.34</v>
      </c>
      <c r="BZ617" s="140">
        <v>0.34</v>
      </c>
      <c r="CA617" s="44">
        <v>127266.08</v>
      </c>
      <c r="CB617" s="60"/>
      <c r="CC617" s="140">
        <v>1.37</v>
      </c>
      <c r="CD617" s="140">
        <v>0.69</v>
      </c>
      <c r="CE617" s="140">
        <v>1.02</v>
      </c>
      <c r="CF617" s="44">
        <v>97361.88</v>
      </c>
      <c r="CG617" s="60"/>
      <c r="CH617" s="28">
        <v>3776225.3500000006</v>
      </c>
      <c r="CI617" s="60"/>
      <c r="CJ617" s="64">
        <v>3704856.3700000006</v>
      </c>
      <c r="CK617" s="124"/>
      <c r="CN617" s="151"/>
    </row>
    <row r="618" spans="1:92" x14ac:dyDescent="0.25">
      <c r="A618" s="116" t="s">
        <v>1397</v>
      </c>
      <c r="B618" s="24" t="s">
        <v>1398</v>
      </c>
      <c r="C618" s="27" t="s">
        <v>1399</v>
      </c>
      <c r="D618" s="27" t="s">
        <v>12</v>
      </c>
      <c r="E618" s="139">
        <v>767.95</v>
      </c>
      <c r="F618" s="68"/>
      <c r="G618" s="139">
        <v>212.64999999999998</v>
      </c>
      <c r="H618" s="139">
        <v>295.81</v>
      </c>
      <c r="I618" s="139">
        <v>547.47</v>
      </c>
      <c r="J618" s="68">
        <v>612</v>
      </c>
      <c r="K618" s="139">
        <v>336.79999999999995</v>
      </c>
      <c r="L618" s="139">
        <v>328.96999999999991</v>
      </c>
      <c r="M618" s="139">
        <v>179.49</v>
      </c>
      <c r="N618" s="139">
        <v>251.66</v>
      </c>
      <c r="O618" s="60"/>
      <c r="P618" s="132">
        <v>67.981305583328947</v>
      </c>
      <c r="Q618" s="132">
        <v>144.66869441667103</v>
      </c>
      <c r="R618" s="132">
        <v>94.566423722570121</v>
      </c>
      <c r="S618" s="132">
        <v>201.2435762774299</v>
      </c>
      <c r="T618" s="132">
        <v>80.452270694100932</v>
      </c>
      <c r="U618" s="132">
        <v>171.20772930589908</v>
      </c>
      <c r="V618" s="126"/>
      <c r="W618" s="140">
        <v>11.76</v>
      </c>
      <c r="X618" s="140">
        <v>12.77</v>
      </c>
      <c r="Y618" s="140">
        <v>10.87</v>
      </c>
      <c r="Z618" s="139">
        <v>2326522.87</v>
      </c>
      <c r="AA618" s="60"/>
      <c r="AB618" s="140">
        <v>8.52</v>
      </c>
      <c r="AC618" s="28">
        <v>569871.01</v>
      </c>
      <c r="AE618" s="140">
        <v>1.68</v>
      </c>
      <c r="AF618" s="140">
        <v>0.89</v>
      </c>
      <c r="AG618" s="140">
        <v>1.25</v>
      </c>
      <c r="AH618" s="44">
        <v>251770.55</v>
      </c>
      <c r="AI618" s="60"/>
      <c r="AJ618" s="140">
        <v>0.74</v>
      </c>
      <c r="AK618" s="140">
        <v>0.39</v>
      </c>
      <c r="AL618" s="140">
        <v>0.41</v>
      </c>
      <c r="AM618" s="44">
        <v>100625.51</v>
      </c>
      <c r="AO618" s="28">
        <v>50.279999999999994</v>
      </c>
      <c r="AP618" s="117">
        <v>12.01</v>
      </c>
      <c r="AQ618" s="117">
        <v>5.44</v>
      </c>
      <c r="AR618" s="44">
        <v>78963.13</v>
      </c>
      <c r="AS618" s="60"/>
      <c r="AT618" s="71">
        <v>0.74</v>
      </c>
      <c r="AU618" s="71">
        <v>0.71</v>
      </c>
      <c r="AV618" s="71">
        <v>1</v>
      </c>
      <c r="AW618" s="44">
        <v>176108.75</v>
      </c>
      <c r="AX618" s="60"/>
      <c r="AY618" s="140">
        <v>0.44</v>
      </c>
      <c r="AZ618" s="140">
        <v>0.23</v>
      </c>
      <c r="BA618" s="140">
        <v>0.33</v>
      </c>
      <c r="BB618" s="28">
        <v>58721</v>
      </c>
      <c r="BC618" s="60"/>
      <c r="BD618" s="140">
        <v>1.49</v>
      </c>
      <c r="BE618" s="140">
        <v>0.79</v>
      </c>
      <c r="BF618" s="140">
        <v>1.25</v>
      </c>
      <c r="BG618" s="44">
        <v>92990.79</v>
      </c>
      <c r="BH618" s="60"/>
      <c r="BI618" s="139">
        <v>0.74</v>
      </c>
      <c r="BJ618" s="139">
        <v>0.39</v>
      </c>
      <c r="BK618" s="139">
        <v>0.41</v>
      </c>
      <c r="BL618" s="44">
        <v>110328.68</v>
      </c>
      <c r="BM618" s="60"/>
      <c r="BN618" s="140">
        <v>1.1200000000000001</v>
      </c>
      <c r="BO618" s="140">
        <v>0.59</v>
      </c>
      <c r="BP618" s="140">
        <v>0.83</v>
      </c>
      <c r="BQ618" s="139">
        <v>66911.22</v>
      </c>
      <c r="BR618" s="60"/>
      <c r="BS618" s="140">
        <v>0.74</v>
      </c>
      <c r="BT618" s="140">
        <v>0.39</v>
      </c>
      <c r="BU618" s="140">
        <v>0.41</v>
      </c>
      <c r="BV618" s="44">
        <v>167025.32</v>
      </c>
      <c r="BW618" s="60"/>
      <c r="BX618" s="140">
        <v>0.74</v>
      </c>
      <c r="BY618" s="140">
        <v>0.39</v>
      </c>
      <c r="BZ618" s="140">
        <v>0.41</v>
      </c>
      <c r="CA618" s="44">
        <v>144110.12</v>
      </c>
      <c r="CB618" s="60"/>
      <c r="CC618" s="140">
        <v>1.49</v>
      </c>
      <c r="CD618" s="140">
        <v>0.79</v>
      </c>
      <c r="CE618" s="140">
        <v>1.25</v>
      </c>
      <c r="CF618" s="44">
        <v>111586.83</v>
      </c>
      <c r="CG618" s="60"/>
      <c r="CH618" s="28">
        <v>4255535.78</v>
      </c>
      <c r="CI618" s="60"/>
      <c r="CJ618" s="64">
        <v>4176572.6500000004</v>
      </c>
      <c r="CK618" s="124"/>
      <c r="CN618" s="151"/>
    </row>
    <row r="619" spans="1:92" x14ac:dyDescent="0.25">
      <c r="A619" s="116" t="s">
        <v>1405</v>
      </c>
      <c r="B619" s="24" t="s">
        <v>1406</v>
      </c>
      <c r="C619" s="27" t="s">
        <v>1402</v>
      </c>
      <c r="D619" s="27" t="s">
        <v>12</v>
      </c>
      <c r="E619" s="139">
        <v>925.87</v>
      </c>
      <c r="F619" s="68"/>
      <c r="G619" s="139">
        <v>271.98</v>
      </c>
      <c r="H619" s="139">
        <v>347.65</v>
      </c>
      <c r="I619" s="139">
        <v>647.48</v>
      </c>
      <c r="J619" s="68">
        <v>613</v>
      </c>
      <c r="K619" s="139">
        <v>421.21999999999997</v>
      </c>
      <c r="L619" s="139">
        <v>414.81</v>
      </c>
      <c r="M619" s="139">
        <v>204.82</v>
      </c>
      <c r="N619" s="139">
        <v>299.83</v>
      </c>
      <c r="O619" s="60"/>
      <c r="P619" s="132">
        <v>104.90986753094208</v>
      </c>
      <c r="Q619" s="132">
        <v>167.07013246905794</v>
      </c>
      <c r="R619" s="132">
        <v>134.09778456920367</v>
      </c>
      <c r="S619" s="132">
        <v>213.55221543079631</v>
      </c>
      <c r="T619" s="132">
        <v>115.65234789985426</v>
      </c>
      <c r="U619" s="132">
        <v>184.17765210014574</v>
      </c>
      <c r="V619" s="126"/>
      <c r="W619" s="140">
        <v>15.34</v>
      </c>
      <c r="X619" s="140">
        <v>15.24</v>
      </c>
      <c r="Y619" s="140">
        <v>13.14</v>
      </c>
      <c r="Z619" s="139">
        <v>2870672.94</v>
      </c>
      <c r="AA619" s="60"/>
      <c r="AB619" s="140">
        <v>10.49</v>
      </c>
      <c r="AC619" s="28">
        <v>700537.81</v>
      </c>
      <c r="AE619" s="140">
        <v>2.1</v>
      </c>
      <c r="AF619" s="140">
        <v>1.02</v>
      </c>
      <c r="AG619" s="140">
        <v>1.49</v>
      </c>
      <c r="AH619" s="44">
        <v>303666.14</v>
      </c>
      <c r="AI619" s="60"/>
      <c r="AJ619" s="140">
        <v>0.93</v>
      </c>
      <c r="AK619" s="140">
        <v>0.45</v>
      </c>
      <c r="AL619" s="140">
        <v>0.49</v>
      </c>
      <c r="AM619" s="44">
        <v>122115.04</v>
      </c>
      <c r="AO619" s="28">
        <v>61.910000000000018</v>
      </c>
      <c r="AP619" s="117">
        <v>15.29</v>
      </c>
      <c r="AQ619" s="117">
        <v>6.56</v>
      </c>
      <c r="AR619" s="44">
        <v>97774.95</v>
      </c>
      <c r="AS619" s="60"/>
      <c r="AT619" s="71">
        <v>0.93</v>
      </c>
      <c r="AU619" s="71">
        <v>0.81</v>
      </c>
      <c r="AV619" s="71">
        <v>1.19</v>
      </c>
      <c r="AW619" s="44">
        <v>210546.35</v>
      </c>
      <c r="AX619" s="60"/>
      <c r="AY619" s="140">
        <v>0.56000000000000005</v>
      </c>
      <c r="AZ619" s="140">
        <v>0.27</v>
      </c>
      <c r="BA619" s="140">
        <v>0.39</v>
      </c>
      <c r="BB619" s="28">
        <v>71639.62</v>
      </c>
      <c r="BC619" s="60"/>
      <c r="BD619" s="140">
        <v>1.87</v>
      </c>
      <c r="BE619" s="140">
        <v>0.91</v>
      </c>
      <c r="BF619" s="140">
        <v>1.49</v>
      </c>
      <c r="BG619" s="44">
        <v>112484.61</v>
      </c>
      <c r="BH619" s="60"/>
      <c r="BI619" s="139">
        <v>0.93</v>
      </c>
      <c r="BJ619" s="139">
        <v>0.45</v>
      </c>
      <c r="BK619" s="139">
        <v>0.49</v>
      </c>
      <c r="BL619" s="44">
        <v>133970.54</v>
      </c>
      <c r="BM619" s="60"/>
      <c r="BN619" s="140">
        <v>1.4</v>
      </c>
      <c r="BO619" s="140">
        <v>0.68</v>
      </c>
      <c r="BP619" s="140">
        <v>0.99</v>
      </c>
      <c r="BQ619" s="139">
        <v>80873.009999999995</v>
      </c>
      <c r="BR619" s="60"/>
      <c r="BS619" s="140">
        <v>0.93</v>
      </c>
      <c r="BT619" s="140">
        <v>0.45</v>
      </c>
      <c r="BU619" s="140">
        <v>0.49</v>
      </c>
      <c r="BV619" s="44">
        <v>202816.46</v>
      </c>
      <c r="BW619" s="60"/>
      <c r="BX619" s="140">
        <v>0.93</v>
      </c>
      <c r="BY619" s="140">
        <v>0.45</v>
      </c>
      <c r="BZ619" s="140">
        <v>0.49</v>
      </c>
      <c r="CA619" s="44">
        <v>174990.86</v>
      </c>
      <c r="CB619" s="60"/>
      <c r="CC619" s="140">
        <v>1.87</v>
      </c>
      <c r="CD619" s="140">
        <v>0.91</v>
      </c>
      <c r="CE619" s="140">
        <v>1.49</v>
      </c>
      <c r="CF619" s="44">
        <v>134978.97</v>
      </c>
      <c r="CG619" s="60"/>
      <c r="CH619" s="28">
        <v>5217067.3</v>
      </c>
      <c r="CI619" s="60"/>
      <c r="CJ619" s="64">
        <v>5119292.3499999996</v>
      </c>
      <c r="CK619" s="124"/>
      <c r="CN619" s="151"/>
    </row>
    <row r="620" spans="1:92" x14ac:dyDescent="0.25">
      <c r="A620" s="116" t="s">
        <v>1407</v>
      </c>
      <c r="B620" s="24" t="s">
        <v>1408</v>
      </c>
      <c r="C620" s="27" t="s">
        <v>1402</v>
      </c>
      <c r="D620" s="27" t="s">
        <v>12</v>
      </c>
      <c r="E620" s="139">
        <v>1167.7</v>
      </c>
      <c r="F620" s="68"/>
      <c r="G620" s="139">
        <v>325.32</v>
      </c>
      <c r="H620" s="139">
        <v>444.15</v>
      </c>
      <c r="I620" s="139">
        <v>836.3</v>
      </c>
      <c r="J620" s="68">
        <v>614</v>
      </c>
      <c r="K620" s="139">
        <v>507.89</v>
      </c>
      <c r="L620" s="139">
        <v>501.80999999999995</v>
      </c>
      <c r="M620" s="139">
        <v>267.65999999999997</v>
      </c>
      <c r="N620" s="139">
        <v>392.15</v>
      </c>
      <c r="O620" s="60"/>
      <c r="P620" s="132">
        <v>68.614004579810953</v>
      </c>
      <c r="Q620" s="132">
        <v>256.70599542018903</v>
      </c>
      <c r="R620" s="132">
        <v>93.676718720407706</v>
      </c>
      <c r="S620" s="132">
        <v>350.47328127959224</v>
      </c>
      <c r="T620" s="132">
        <v>82.709276699781341</v>
      </c>
      <c r="U620" s="132">
        <v>309.44072330021862</v>
      </c>
      <c r="V620" s="126"/>
      <c r="W620" s="140">
        <v>17.399999999999999</v>
      </c>
      <c r="X620" s="140">
        <v>18.7</v>
      </c>
      <c r="Y620" s="140">
        <v>16.510000000000002</v>
      </c>
      <c r="Z620" s="139">
        <v>3460887.16</v>
      </c>
      <c r="AA620" s="60"/>
      <c r="AB620" s="140">
        <v>12.72</v>
      </c>
      <c r="AC620" s="28">
        <v>850999.13</v>
      </c>
      <c r="AE620" s="140">
        <v>2.5299999999999998</v>
      </c>
      <c r="AF620" s="140">
        <v>1.33</v>
      </c>
      <c r="AG620" s="140">
        <v>1.96</v>
      </c>
      <c r="AH620" s="44">
        <v>384104.26</v>
      </c>
      <c r="AI620" s="60"/>
      <c r="AJ620" s="140">
        <v>1.1200000000000001</v>
      </c>
      <c r="AK620" s="140">
        <v>0.59</v>
      </c>
      <c r="AL620" s="140">
        <v>0.65</v>
      </c>
      <c r="AM620" s="44">
        <v>154407.04999999999</v>
      </c>
      <c r="AO620" s="28">
        <v>75.05</v>
      </c>
      <c r="AP620" s="117">
        <v>14.32</v>
      </c>
      <c r="AQ620" s="117">
        <v>8.2799999999999994</v>
      </c>
      <c r="AR620" s="44">
        <v>113524.07</v>
      </c>
      <c r="AS620" s="60"/>
      <c r="AT620" s="71">
        <v>1.1200000000000001</v>
      </c>
      <c r="AU620" s="71">
        <v>1.07</v>
      </c>
      <c r="AV620" s="71">
        <v>1.56</v>
      </c>
      <c r="AW620" s="44">
        <v>269878.65000000002</v>
      </c>
      <c r="AX620" s="60"/>
      <c r="AY620" s="140">
        <v>0.67</v>
      </c>
      <c r="AZ620" s="140">
        <v>0.35</v>
      </c>
      <c r="BA620" s="140">
        <v>0.52</v>
      </c>
      <c r="BB620" s="28">
        <v>90430.34</v>
      </c>
      <c r="BC620" s="60"/>
      <c r="BD620" s="140">
        <v>2.25</v>
      </c>
      <c r="BE620" s="140">
        <v>1.18</v>
      </c>
      <c r="BF620" s="140">
        <v>1.96</v>
      </c>
      <c r="BG620" s="44">
        <v>141988.76999999999</v>
      </c>
      <c r="BH620" s="60"/>
      <c r="BI620" s="139">
        <v>1.1200000000000001</v>
      </c>
      <c r="BJ620" s="139">
        <v>0.59</v>
      </c>
      <c r="BK620" s="139">
        <v>0.65</v>
      </c>
      <c r="BL620" s="44">
        <v>169075.12</v>
      </c>
      <c r="BM620" s="60"/>
      <c r="BN620" s="140">
        <v>1.69</v>
      </c>
      <c r="BO620" s="140">
        <v>0.89</v>
      </c>
      <c r="BP620" s="140">
        <v>1.3</v>
      </c>
      <c r="BQ620" s="139">
        <v>102210.84</v>
      </c>
      <c r="BR620" s="60"/>
      <c r="BS620" s="140">
        <v>1.1200000000000001</v>
      </c>
      <c r="BT620" s="140">
        <v>0.59</v>
      </c>
      <c r="BU620" s="140">
        <v>0.65</v>
      </c>
      <c r="BV620" s="44">
        <v>255960.88</v>
      </c>
      <c r="BW620" s="60"/>
      <c r="BX620" s="140">
        <v>1.1200000000000001</v>
      </c>
      <c r="BY620" s="140">
        <v>0.59</v>
      </c>
      <c r="BZ620" s="140">
        <v>0.65</v>
      </c>
      <c r="CA620" s="44">
        <v>220844.08</v>
      </c>
      <c r="CB620" s="60"/>
      <c r="CC620" s="140">
        <v>2.25</v>
      </c>
      <c r="CD620" s="140">
        <v>1.18</v>
      </c>
      <c r="CE620" s="140">
        <v>1.96</v>
      </c>
      <c r="CF620" s="44">
        <v>170383.29</v>
      </c>
      <c r="CG620" s="60"/>
      <c r="CH620" s="28">
        <v>6384693.6400000006</v>
      </c>
      <c r="CI620" s="60"/>
      <c r="CJ620" s="64">
        <v>6271169.5700000003</v>
      </c>
      <c r="CK620" s="124"/>
      <c r="CN620" s="151"/>
    </row>
    <row r="621" spans="1:92" x14ac:dyDescent="0.25">
      <c r="A621" s="116" t="s">
        <v>1409</v>
      </c>
      <c r="B621" s="24" t="s">
        <v>1410</v>
      </c>
      <c r="C621" s="27" t="s">
        <v>1402</v>
      </c>
      <c r="D621" s="27" t="s">
        <v>12</v>
      </c>
      <c r="E621" s="139">
        <v>2480.46</v>
      </c>
      <c r="F621" s="68"/>
      <c r="G621" s="139">
        <v>725.48</v>
      </c>
      <c r="H621" s="139">
        <v>958.49</v>
      </c>
      <c r="I621" s="139">
        <v>1746.9799999999998</v>
      </c>
      <c r="J621" s="68">
        <v>615</v>
      </c>
      <c r="K621" s="139">
        <v>1118.48</v>
      </c>
      <c r="L621" s="139">
        <v>1110.48</v>
      </c>
      <c r="M621" s="139">
        <v>573.49</v>
      </c>
      <c r="N621" s="139">
        <v>788.49</v>
      </c>
      <c r="O621" s="60"/>
      <c r="P621" s="132">
        <v>139.66999668346506</v>
      </c>
      <c r="Q621" s="132">
        <v>585.8100033165349</v>
      </c>
      <c r="R621" s="132">
        <v>184.52927044320231</v>
      </c>
      <c r="S621" s="132">
        <v>773.96072955679767</v>
      </c>
      <c r="T621" s="132">
        <v>151.80073287333263</v>
      </c>
      <c r="U621" s="132">
        <v>636.68926712666735</v>
      </c>
      <c r="V621" s="126"/>
      <c r="W621" s="140">
        <v>38.6</v>
      </c>
      <c r="X621" s="140">
        <v>40.18</v>
      </c>
      <c r="Y621" s="140">
        <v>33.049999999999997</v>
      </c>
      <c r="Z621" s="139">
        <v>7337591</v>
      </c>
      <c r="AA621" s="60"/>
      <c r="AB621" s="140">
        <v>26.77</v>
      </c>
      <c r="AC621" s="28">
        <v>1785450.2</v>
      </c>
      <c r="AE621" s="140">
        <v>5.59</v>
      </c>
      <c r="AF621" s="140">
        <v>2.86</v>
      </c>
      <c r="AG621" s="140">
        <v>3.94</v>
      </c>
      <c r="AH621" s="44">
        <v>815543.29</v>
      </c>
      <c r="AI621" s="60"/>
      <c r="AJ621" s="140">
        <v>2.48</v>
      </c>
      <c r="AK621" s="140">
        <v>1.27</v>
      </c>
      <c r="AL621" s="140">
        <v>1.31</v>
      </c>
      <c r="AM621" s="44">
        <v>330281.21000000002</v>
      </c>
      <c r="AO621" s="28">
        <v>159.35000000000002</v>
      </c>
      <c r="AP621" s="117">
        <v>29.799999999999997</v>
      </c>
      <c r="AQ621" s="117">
        <v>17.59</v>
      </c>
      <c r="AR621" s="44">
        <v>240303.72</v>
      </c>
      <c r="AS621" s="60"/>
      <c r="AT621" s="71">
        <v>2.48</v>
      </c>
      <c r="AU621" s="71">
        <v>2.29</v>
      </c>
      <c r="AV621" s="71">
        <v>3.15</v>
      </c>
      <c r="AW621" s="44">
        <v>568386</v>
      </c>
      <c r="AX621" s="60"/>
      <c r="AY621" s="140">
        <v>1.49</v>
      </c>
      <c r="AZ621" s="140">
        <v>0.76</v>
      </c>
      <c r="BA621" s="140">
        <v>1.05</v>
      </c>
      <c r="BB621" s="28">
        <v>193779.3</v>
      </c>
      <c r="BC621" s="60"/>
      <c r="BD621" s="140">
        <v>4.97</v>
      </c>
      <c r="BE621" s="140">
        <v>2.54</v>
      </c>
      <c r="BF621" s="140">
        <v>3.94</v>
      </c>
      <c r="BG621" s="44">
        <v>301627.34999999998</v>
      </c>
      <c r="BH621" s="60"/>
      <c r="BI621" s="139">
        <v>2.48</v>
      </c>
      <c r="BJ621" s="139">
        <v>1.27</v>
      </c>
      <c r="BK621" s="139">
        <v>1.31</v>
      </c>
      <c r="BL621" s="44">
        <v>362508.52</v>
      </c>
      <c r="BM621" s="60"/>
      <c r="BN621" s="140">
        <v>3.72</v>
      </c>
      <c r="BO621" s="140">
        <v>1.91</v>
      </c>
      <c r="BP621" s="140">
        <v>2.62</v>
      </c>
      <c r="BQ621" s="139">
        <v>217329.75</v>
      </c>
      <c r="BR621" s="60"/>
      <c r="BS621" s="140">
        <v>2.48</v>
      </c>
      <c r="BT621" s="140">
        <v>1.27</v>
      </c>
      <c r="BU621" s="140">
        <v>1.31</v>
      </c>
      <c r="BV621" s="44">
        <v>548797.48</v>
      </c>
      <c r="BW621" s="60"/>
      <c r="BX621" s="140">
        <v>2.48</v>
      </c>
      <c r="BY621" s="140">
        <v>1.27</v>
      </c>
      <c r="BZ621" s="140">
        <v>1.31</v>
      </c>
      <c r="CA621" s="44">
        <v>473504.68</v>
      </c>
      <c r="CB621" s="60"/>
      <c r="CC621" s="140">
        <v>4.97</v>
      </c>
      <c r="CD621" s="140">
        <v>2.54</v>
      </c>
      <c r="CE621" s="140">
        <v>3.94</v>
      </c>
      <c r="CF621" s="44">
        <v>361945.95</v>
      </c>
      <c r="CG621" s="60"/>
      <c r="CH621" s="28">
        <v>13537048.449999999</v>
      </c>
      <c r="CI621" s="60"/>
      <c r="CJ621" s="64">
        <v>13296744.729999999</v>
      </c>
      <c r="CK621" s="124"/>
      <c r="CN621" s="151"/>
    </row>
    <row r="622" spans="1:92" x14ac:dyDescent="0.25">
      <c r="A622" s="116" t="s">
        <v>1411</v>
      </c>
      <c r="B622" s="24" t="s">
        <v>1412</v>
      </c>
      <c r="C622" s="27" t="s">
        <v>1402</v>
      </c>
      <c r="D622" s="27" t="s">
        <v>12</v>
      </c>
      <c r="E622" s="139">
        <v>688.62</v>
      </c>
      <c r="F622" s="68"/>
      <c r="G622" s="139">
        <v>199.66</v>
      </c>
      <c r="H622" s="139">
        <v>252.98000000000002</v>
      </c>
      <c r="I622" s="139">
        <v>482.62999999999994</v>
      </c>
      <c r="J622" s="68">
        <v>616</v>
      </c>
      <c r="K622" s="139">
        <v>303.32</v>
      </c>
      <c r="L622" s="139">
        <v>296.99</v>
      </c>
      <c r="M622" s="139">
        <v>155.64999999999998</v>
      </c>
      <c r="N622" s="139">
        <v>229.64999999999998</v>
      </c>
      <c r="O622" s="60"/>
      <c r="P622" s="132">
        <v>70.328288264520964</v>
      </c>
      <c r="Q622" s="132">
        <v>129.33171173547902</v>
      </c>
      <c r="R622" s="132">
        <v>89.10973838104033</v>
      </c>
      <c r="S622" s="132">
        <v>163.87026161895969</v>
      </c>
      <c r="T622" s="132">
        <v>80.891973354438733</v>
      </c>
      <c r="U622" s="132">
        <v>148.75802664556124</v>
      </c>
      <c r="V622" s="126"/>
      <c r="W622" s="140">
        <v>11.15</v>
      </c>
      <c r="X622" s="140">
        <v>11.01</v>
      </c>
      <c r="Y622" s="140">
        <v>9.99</v>
      </c>
      <c r="Z622" s="139">
        <v>2114026.7400000002</v>
      </c>
      <c r="AA622" s="60"/>
      <c r="AB622" s="140">
        <v>7.76</v>
      </c>
      <c r="AC622" s="28">
        <v>518906.42</v>
      </c>
      <c r="AE622" s="140">
        <v>1.51</v>
      </c>
      <c r="AF622" s="140">
        <v>0.77</v>
      </c>
      <c r="AG622" s="140">
        <v>1.1399999999999999</v>
      </c>
      <c r="AH622" s="44">
        <v>225601.44</v>
      </c>
      <c r="AI622" s="60"/>
      <c r="AJ622" s="140">
        <v>0.67</v>
      </c>
      <c r="AK622" s="140">
        <v>0.34</v>
      </c>
      <c r="AL622" s="140">
        <v>0.38</v>
      </c>
      <c r="AM622" s="44">
        <v>90916.73</v>
      </c>
      <c r="AO622" s="28">
        <v>45.620000000000005</v>
      </c>
      <c r="AP622" s="117">
        <v>10.8</v>
      </c>
      <c r="AQ622" s="117">
        <v>4.88</v>
      </c>
      <c r="AR622" s="44">
        <v>71498.740000000005</v>
      </c>
      <c r="AS622" s="60"/>
      <c r="AT622" s="71">
        <v>0.67</v>
      </c>
      <c r="AU622" s="71">
        <v>0.62</v>
      </c>
      <c r="AV622" s="71">
        <v>0.91</v>
      </c>
      <c r="AW622" s="44">
        <v>158271.4</v>
      </c>
      <c r="AX622" s="60"/>
      <c r="AY622" s="140">
        <v>0.4</v>
      </c>
      <c r="AZ622" s="140">
        <v>0.2</v>
      </c>
      <c r="BA622" s="140">
        <v>0.3</v>
      </c>
      <c r="BB622" s="28">
        <v>52848.9</v>
      </c>
      <c r="BC622" s="60"/>
      <c r="BD622" s="140">
        <v>1.34</v>
      </c>
      <c r="BE622" s="140">
        <v>0.69</v>
      </c>
      <c r="BF622" s="140">
        <v>1.1399999999999999</v>
      </c>
      <c r="BG622" s="44">
        <v>83507.31</v>
      </c>
      <c r="BH622" s="60"/>
      <c r="BI622" s="139">
        <v>0.67</v>
      </c>
      <c r="BJ622" s="139">
        <v>0.34</v>
      </c>
      <c r="BK622" s="139">
        <v>0.38</v>
      </c>
      <c r="BL622" s="44">
        <v>99582.38</v>
      </c>
      <c r="BM622" s="60"/>
      <c r="BN622" s="140">
        <v>1.01</v>
      </c>
      <c r="BO622" s="140">
        <v>0.51</v>
      </c>
      <c r="BP622" s="140">
        <v>0.76</v>
      </c>
      <c r="BQ622" s="139">
        <v>60062.04</v>
      </c>
      <c r="BR622" s="60"/>
      <c r="BS622" s="140">
        <v>0.67</v>
      </c>
      <c r="BT622" s="140">
        <v>0.34</v>
      </c>
      <c r="BU622" s="140">
        <v>0.38</v>
      </c>
      <c r="BV622" s="44">
        <v>150756.62</v>
      </c>
      <c r="BW622" s="60"/>
      <c r="BX622" s="140">
        <v>0.67</v>
      </c>
      <c r="BY622" s="140">
        <v>0.34</v>
      </c>
      <c r="BZ622" s="140">
        <v>0.38</v>
      </c>
      <c r="CA622" s="44">
        <v>130073.42</v>
      </c>
      <c r="CB622" s="60"/>
      <c r="CC622" s="140">
        <v>1.34</v>
      </c>
      <c r="CD622" s="140">
        <v>0.69</v>
      </c>
      <c r="CE622" s="140">
        <v>1.1399999999999999</v>
      </c>
      <c r="CF622" s="44">
        <v>100206.87</v>
      </c>
      <c r="CG622" s="60"/>
      <c r="CH622" s="28">
        <v>3856259.01</v>
      </c>
      <c r="CI622" s="60"/>
      <c r="CJ622" s="64">
        <v>3784760.2699999996</v>
      </c>
      <c r="CK622" s="124"/>
      <c r="CN622" s="151"/>
    </row>
    <row r="623" spans="1:92" x14ac:dyDescent="0.25">
      <c r="A623" s="116" t="s">
        <v>1413</v>
      </c>
      <c r="B623" s="24" t="s">
        <v>1414</v>
      </c>
      <c r="C623" s="27" t="s">
        <v>1402</v>
      </c>
      <c r="D623" s="27" t="s">
        <v>12</v>
      </c>
      <c r="E623" s="139">
        <v>945.5</v>
      </c>
      <c r="F623" s="68"/>
      <c r="G623" s="139">
        <v>249.5</v>
      </c>
      <c r="H623" s="139">
        <v>366.5</v>
      </c>
      <c r="I623" s="139">
        <v>690</v>
      </c>
      <c r="J623" s="68">
        <v>617</v>
      </c>
      <c r="K623" s="139">
        <v>400.5</v>
      </c>
      <c r="L623" s="139">
        <v>394.5</v>
      </c>
      <c r="M623" s="139">
        <v>221.5</v>
      </c>
      <c r="N623" s="139">
        <v>323.5</v>
      </c>
      <c r="O623" s="60"/>
      <c r="P623" s="132">
        <v>70.109632783395426</v>
      </c>
      <c r="Q623" s="132">
        <v>179.39036721660457</v>
      </c>
      <c r="R623" s="132">
        <v>102.98669505055881</v>
      </c>
      <c r="S623" s="132">
        <v>263.51330494944119</v>
      </c>
      <c r="T623" s="132">
        <v>90.903672166045766</v>
      </c>
      <c r="U623" s="132">
        <v>232.59632783395423</v>
      </c>
      <c r="V623" s="126"/>
      <c r="W623" s="140">
        <v>13.64</v>
      </c>
      <c r="X623" s="140">
        <v>15.68</v>
      </c>
      <c r="Y623" s="140">
        <v>13.84</v>
      </c>
      <c r="Z623" s="139">
        <v>2841979.24</v>
      </c>
      <c r="AA623" s="60"/>
      <c r="AB623" s="140">
        <v>10.47</v>
      </c>
      <c r="AC623" s="28">
        <v>701532.88</v>
      </c>
      <c r="AE623" s="140">
        <v>2</v>
      </c>
      <c r="AF623" s="140">
        <v>1.1000000000000001</v>
      </c>
      <c r="AG623" s="140">
        <v>1.61</v>
      </c>
      <c r="AH623" s="44">
        <v>311068.76</v>
      </c>
      <c r="AI623" s="60"/>
      <c r="AJ623" s="140">
        <v>0.89</v>
      </c>
      <c r="AK623" s="140">
        <v>0.49</v>
      </c>
      <c r="AL623" s="140">
        <v>0.53</v>
      </c>
      <c r="AM623" s="44">
        <v>125001.68</v>
      </c>
      <c r="AO623" s="28">
        <v>61.5</v>
      </c>
      <c r="AP623" s="117">
        <v>13.25</v>
      </c>
      <c r="AQ623" s="117">
        <v>6.7</v>
      </c>
      <c r="AR623" s="44">
        <v>94842.38</v>
      </c>
      <c r="AS623" s="60"/>
      <c r="AT623" s="71">
        <v>0.89</v>
      </c>
      <c r="AU623" s="71">
        <v>0.88</v>
      </c>
      <c r="AV623" s="71">
        <v>1.29</v>
      </c>
      <c r="AW623" s="44">
        <v>220409.1</v>
      </c>
      <c r="AX623" s="60"/>
      <c r="AY623" s="140">
        <v>0.53</v>
      </c>
      <c r="AZ623" s="140">
        <v>0.28999999999999998</v>
      </c>
      <c r="BA623" s="140">
        <v>0.43</v>
      </c>
      <c r="BB623" s="28">
        <v>73401.25</v>
      </c>
      <c r="BC623" s="60"/>
      <c r="BD623" s="140">
        <v>1.78</v>
      </c>
      <c r="BE623" s="140">
        <v>0.98</v>
      </c>
      <c r="BF623" s="140">
        <v>1.61</v>
      </c>
      <c r="BG623" s="44">
        <v>115118.91</v>
      </c>
      <c r="BH623" s="60"/>
      <c r="BI623" s="139">
        <v>0.89</v>
      </c>
      <c r="BJ623" s="139">
        <v>0.49</v>
      </c>
      <c r="BK623" s="139">
        <v>0.53</v>
      </c>
      <c r="BL623" s="44">
        <v>136836.22</v>
      </c>
      <c r="BM623" s="60"/>
      <c r="BN623" s="140">
        <v>1.33</v>
      </c>
      <c r="BO623" s="140">
        <v>0.73</v>
      </c>
      <c r="BP623" s="140">
        <v>1.07</v>
      </c>
      <c r="BQ623" s="139">
        <v>82453.59</v>
      </c>
      <c r="BR623" s="60"/>
      <c r="BS623" s="140">
        <v>0.89</v>
      </c>
      <c r="BT623" s="140">
        <v>0.49</v>
      </c>
      <c r="BU623" s="140">
        <v>0.53</v>
      </c>
      <c r="BV623" s="44">
        <v>207154.78</v>
      </c>
      <c r="BW623" s="60"/>
      <c r="BX623" s="140">
        <v>0.89</v>
      </c>
      <c r="BY623" s="140">
        <v>0.49</v>
      </c>
      <c r="BZ623" s="140">
        <v>0.53</v>
      </c>
      <c r="CA623" s="44">
        <v>178733.98</v>
      </c>
      <c r="CB623" s="60"/>
      <c r="CC623" s="140">
        <v>1.78</v>
      </c>
      <c r="CD623" s="140">
        <v>0.98</v>
      </c>
      <c r="CE623" s="140">
        <v>1.61</v>
      </c>
      <c r="CF623" s="44">
        <v>138140.07</v>
      </c>
      <c r="CG623" s="60"/>
      <c r="CH623" s="28">
        <v>5226672.84</v>
      </c>
      <c r="CI623" s="60"/>
      <c r="CJ623" s="64">
        <v>5131830.46</v>
      </c>
      <c r="CK623" s="124"/>
      <c r="CN623" s="151"/>
    </row>
    <row r="624" spans="1:92" x14ac:dyDescent="0.25">
      <c r="A624" s="116" t="s">
        <v>1415</v>
      </c>
      <c r="B624" s="24" t="s">
        <v>1416</v>
      </c>
      <c r="C624" s="27" t="s">
        <v>1402</v>
      </c>
      <c r="D624" s="27" t="s">
        <v>12</v>
      </c>
      <c r="E624" s="139">
        <v>957.5</v>
      </c>
      <c r="F624" s="68"/>
      <c r="G624" s="139">
        <v>269.5</v>
      </c>
      <c r="H624" s="139">
        <v>415</v>
      </c>
      <c r="I624" s="139">
        <v>683</v>
      </c>
      <c r="J624" s="68">
        <v>618</v>
      </c>
      <c r="K624" s="139">
        <v>434</v>
      </c>
      <c r="L624" s="139">
        <v>429</v>
      </c>
      <c r="M624" s="139">
        <v>255.5</v>
      </c>
      <c r="N624" s="139">
        <v>268</v>
      </c>
      <c r="O624" s="60"/>
      <c r="P624" s="132">
        <v>94.501837270341213</v>
      </c>
      <c r="Q624" s="132">
        <v>174.99816272965879</v>
      </c>
      <c r="R624" s="132">
        <v>145.52230971128608</v>
      </c>
      <c r="S624" s="132">
        <v>269.47769028871392</v>
      </c>
      <c r="T624" s="132">
        <v>93.975853018372703</v>
      </c>
      <c r="U624" s="132">
        <v>174.0241469816273</v>
      </c>
      <c r="V624" s="126"/>
      <c r="W624" s="140">
        <v>15.05</v>
      </c>
      <c r="X624" s="140">
        <v>18.05</v>
      </c>
      <c r="Y624" s="140">
        <v>11.65</v>
      </c>
      <c r="Z624" s="139">
        <v>2921565.4</v>
      </c>
      <c r="AA624" s="60"/>
      <c r="AB624" s="140">
        <v>10.5</v>
      </c>
      <c r="AC624" s="28">
        <v>696382.9</v>
      </c>
      <c r="AE624" s="140">
        <v>2.17</v>
      </c>
      <c r="AF624" s="140">
        <v>1.27</v>
      </c>
      <c r="AG624" s="140">
        <v>1.34</v>
      </c>
      <c r="AH624" s="44">
        <v>312958.03999999998</v>
      </c>
      <c r="AI624" s="60"/>
      <c r="AJ624" s="140">
        <v>0.96</v>
      </c>
      <c r="AK624" s="140">
        <v>0.56000000000000005</v>
      </c>
      <c r="AL624" s="140">
        <v>0.44</v>
      </c>
      <c r="AM624" s="44">
        <v>127307.84</v>
      </c>
      <c r="AO624" s="28">
        <v>63.250000000000014</v>
      </c>
      <c r="AP624" s="117">
        <v>15.02</v>
      </c>
      <c r="AQ624" s="117">
        <v>6.79</v>
      </c>
      <c r="AR624" s="44">
        <v>99198.18</v>
      </c>
      <c r="AS624" s="60"/>
      <c r="AT624" s="71">
        <v>0.96</v>
      </c>
      <c r="AU624" s="71">
        <v>1.02</v>
      </c>
      <c r="AV624" s="71">
        <v>1.07</v>
      </c>
      <c r="AW624" s="44">
        <v>217306.55</v>
      </c>
      <c r="AX624" s="60"/>
      <c r="AY624" s="140">
        <v>0.56999999999999995</v>
      </c>
      <c r="AZ624" s="140">
        <v>0.34</v>
      </c>
      <c r="BA624" s="140">
        <v>0.35</v>
      </c>
      <c r="BB624" s="28">
        <v>73988.460000000006</v>
      </c>
      <c r="BC624" s="60"/>
      <c r="BD624" s="140">
        <v>1.92</v>
      </c>
      <c r="BE624" s="140">
        <v>1.1299999999999999</v>
      </c>
      <c r="BF624" s="140">
        <v>1.34</v>
      </c>
      <c r="BG624" s="44">
        <v>115645.77</v>
      </c>
      <c r="BH624" s="60"/>
      <c r="BI624" s="139">
        <v>0.96</v>
      </c>
      <c r="BJ624" s="139">
        <v>0.56000000000000005</v>
      </c>
      <c r="BK624" s="139">
        <v>0.44</v>
      </c>
      <c r="BL624" s="44">
        <v>140418.32</v>
      </c>
      <c r="BM624" s="60"/>
      <c r="BN624" s="140">
        <v>1.44</v>
      </c>
      <c r="BO624" s="140">
        <v>0.85</v>
      </c>
      <c r="BP624" s="140">
        <v>0.89</v>
      </c>
      <c r="BQ624" s="139">
        <v>83770.740000000005</v>
      </c>
      <c r="BR624" s="60"/>
      <c r="BS624" s="140">
        <v>0.96</v>
      </c>
      <c r="BT624" s="140">
        <v>0.56000000000000005</v>
      </c>
      <c r="BU624" s="140">
        <v>0.44</v>
      </c>
      <c r="BV624" s="44">
        <v>212577.68</v>
      </c>
      <c r="BW624" s="60"/>
      <c r="BX624" s="140">
        <v>0.96</v>
      </c>
      <c r="BY624" s="140">
        <v>0.56000000000000005</v>
      </c>
      <c r="BZ624" s="140">
        <v>0.44</v>
      </c>
      <c r="CA624" s="44">
        <v>183412.88</v>
      </c>
      <c r="CB624" s="60"/>
      <c r="CC624" s="140">
        <v>1.92</v>
      </c>
      <c r="CD624" s="140">
        <v>1.1299999999999999</v>
      </c>
      <c r="CE624" s="140">
        <v>1.34</v>
      </c>
      <c r="CF624" s="44">
        <v>138772.29</v>
      </c>
      <c r="CG624" s="60"/>
      <c r="CH624" s="28">
        <v>5323305.0500000007</v>
      </c>
      <c r="CI624" s="60"/>
      <c r="CJ624" s="64">
        <v>5224106.870000001</v>
      </c>
      <c r="CK624" s="124"/>
      <c r="CN624" s="151"/>
    </row>
    <row r="625" spans="1:92" x14ac:dyDescent="0.25">
      <c r="A625" s="116" t="s">
        <v>1417</v>
      </c>
      <c r="B625" s="24" t="s">
        <v>1418</v>
      </c>
      <c r="C625" s="27" t="s">
        <v>1402</v>
      </c>
      <c r="D625" s="27" t="s">
        <v>12</v>
      </c>
      <c r="E625" s="139">
        <v>8330.52</v>
      </c>
      <c r="F625" s="68"/>
      <c r="G625" s="139">
        <v>2825.7299999999996</v>
      </c>
      <c r="H625" s="139">
        <v>3277.15</v>
      </c>
      <c r="I625" s="139">
        <v>5423.29</v>
      </c>
      <c r="J625" s="68">
        <v>619</v>
      </c>
      <c r="K625" s="139">
        <v>4250.7199999999993</v>
      </c>
      <c r="L625" s="139">
        <v>4169.2199999999993</v>
      </c>
      <c r="M625" s="139">
        <v>1933.6599999999999</v>
      </c>
      <c r="N625" s="139">
        <v>2146.14</v>
      </c>
      <c r="O625" s="60"/>
      <c r="P625" s="132">
        <v>2371.4973160448144</v>
      </c>
      <c r="Q625" s="132">
        <v>454.23268395518517</v>
      </c>
      <c r="R625" s="132">
        <v>2750.3520963702354</v>
      </c>
      <c r="S625" s="132">
        <v>526.79790362976473</v>
      </c>
      <c r="T625" s="132">
        <v>1801.1505875849493</v>
      </c>
      <c r="U625" s="132">
        <v>344.98941241505054</v>
      </c>
      <c r="V625" s="126"/>
      <c r="W625" s="140">
        <v>180.81</v>
      </c>
      <c r="X625" s="140">
        <v>158.58000000000001</v>
      </c>
      <c r="Y625" s="140">
        <v>103.85</v>
      </c>
      <c r="Z625" s="139">
        <v>28830191.449999999</v>
      </c>
      <c r="AA625" s="60"/>
      <c r="AB625" s="140">
        <v>102.49</v>
      </c>
      <c r="AC625" s="28">
        <v>6765047.0199999996</v>
      </c>
      <c r="AE625" s="140">
        <v>21.25</v>
      </c>
      <c r="AF625" s="140">
        <v>9.66</v>
      </c>
      <c r="AG625" s="140">
        <v>10.73</v>
      </c>
      <c r="AH625" s="44">
        <v>2717498.33</v>
      </c>
      <c r="AI625" s="60"/>
      <c r="AJ625" s="140">
        <v>9.44</v>
      </c>
      <c r="AK625" s="140">
        <v>4.29</v>
      </c>
      <c r="AL625" s="140">
        <v>3.57</v>
      </c>
      <c r="AM625" s="44">
        <v>1120769.07</v>
      </c>
      <c r="AO625" s="28">
        <v>615.7600000000001</v>
      </c>
      <c r="AP625" s="117">
        <v>234.65999999999997</v>
      </c>
      <c r="AQ625" s="117">
        <v>59.08</v>
      </c>
      <c r="AR625" s="44">
        <v>1070618.32</v>
      </c>
      <c r="AS625" s="60"/>
      <c r="AT625" s="71">
        <v>9.44</v>
      </c>
      <c r="AU625" s="71">
        <v>7.73</v>
      </c>
      <c r="AV625" s="71">
        <v>8.58</v>
      </c>
      <c r="AW625" s="44">
        <v>1829629.45</v>
      </c>
      <c r="AX625" s="60"/>
      <c r="AY625" s="140">
        <v>5.66</v>
      </c>
      <c r="AZ625" s="140">
        <v>2.57</v>
      </c>
      <c r="BA625" s="140">
        <v>2.86</v>
      </c>
      <c r="BB625" s="28">
        <v>651215.89</v>
      </c>
      <c r="BC625" s="60"/>
      <c r="BD625" s="140">
        <v>18.89</v>
      </c>
      <c r="BE625" s="140">
        <v>8.59</v>
      </c>
      <c r="BF625" s="140">
        <v>10.73</v>
      </c>
      <c r="BG625" s="44">
        <v>1006566.03</v>
      </c>
      <c r="BH625" s="60"/>
      <c r="BI625" s="139">
        <v>9.44</v>
      </c>
      <c r="BJ625" s="139">
        <v>4.29</v>
      </c>
      <c r="BK625" s="139">
        <v>3.57</v>
      </c>
      <c r="BL625" s="44">
        <v>1239406.6000000001</v>
      </c>
      <c r="BM625" s="60"/>
      <c r="BN625" s="140">
        <v>14.16</v>
      </c>
      <c r="BO625" s="140">
        <v>6.44</v>
      </c>
      <c r="BP625" s="140">
        <v>7.15</v>
      </c>
      <c r="BQ625" s="139">
        <v>731018.25</v>
      </c>
      <c r="BR625" s="60"/>
      <c r="BS625" s="140">
        <v>9.44</v>
      </c>
      <c r="BT625" s="140">
        <v>4.29</v>
      </c>
      <c r="BU625" s="140">
        <v>3.57</v>
      </c>
      <c r="BV625" s="44">
        <v>1876323.4</v>
      </c>
      <c r="BW625" s="60"/>
      <c r="BX625" s="140">
        <v>9.44</v>
      </c>
      <c r="BY625" s="140">
        <v>4.29</v>
      </c>
      <c r="BZ625" s="140">
        <v>3.57</v>
      </c>
      <c r="CA625" s="44">
        <v>1618899.4</v>
      </c>
      <c r="CB625" s="60"/>
      <c r="CC625" s="140">
        <v>18.89</v>
      </c>
      <c r="CD625" s="140">
        <v>8.59</v>
      </c>
      <c r="CE625" s="140">
        <v>10.73</v>
      </c>
      <c r="CF625" s="44">
        <v>1207856.31</v>
      </c>
      <c r="CG625" s="60"/>
      <c r="CH625" s="28">
        <v>50665039.519999996</v>
      </c>
      <c r="CI625" s="60"/>
      <c r="CJ625" s="64">
        <v>49594421.199999996</v>
      </c>
      <c r="CK625" s="124"/>
      <c r="CN625" s="151"/>
    </row>
    <row r="626" spans="1:92" x14ac:dyDescent="0.25">
      <c r="A626" s="116" t="s">
        <v>1419</v>
      </c>
      <c r="B626" s="24" t="s">
        <v>1420</v>
      </c>
      <c r="C626" s="27" t="s">
        <v>525</v>
      </c>
      <c r="D626" s="27" t="s">
        <v>12</v>
      </c>
      <c r="E626" s="139">
        <v>290.61</v>
      </c>
      <c r="F626" s="68"/>
      <c r="G626" s="139">
        <v>83.49</v>
      </c>
      <c r="H626" s="139">
        <v>103.97</v>
      </c>
      <c r="I626" s="139">
        <v>205.61999999999998</v>
      </c>
      <c r="J626" s="68">
        <v>620</v>
      </c>
      <c r="K626" s="139">
        <v>120.80999999999999</v>
      </c>
      <c r="L626" s="139">
        <v>119.30999999999999</v>
      </c>
      <c r="M626" s="139">
        <v>68.149999999999991</v>
      </c>
      <c r="N626" s="139">
        <v>101.64999999999999</v>
      </c>
      <c r="O626" s="60"/>
      <c r="P626" s="132">
        <v>37.541766109785208</v>
      </c>
      <c r="Q626" s="132">
        <v>45.948233890214787</v>
      </c>
      <c r="R626" s="132">
        <v>46.750717719899008</v>
      </c>
      <c r="S626" s="132">
        <v>57.219282280100991</v>
      </c>
      <c r="T626" s="132">
        <v>45.707516170315799</v>
      </c>
      <c r="U626" s="132">
        <v>55.942483829684193</v>
      </c>
      <c r="V626" s="126"/>
      <c r="W626" s="140">
        <v>4.8</v>
      </c>
      <c r="X626" s="140">
        <v>4.62</v>
      </c>
      <c r="Y626" s="140">
        <v>4.5199999999999996</v>
      </c>
      <c r="Z626" s="139">
        <v>918378.62</v>
      </c>
      <c r="AA626" s="60"/>
      <c r="AB626" s="140">
        <v>3.39</v>
      </c>
      <c r="AC626" s="28">
        <v>227156.89</v>
      </c>
      <c r="AE626" s="140">
        <v>0.6</v>
      </c>
      <c r="AF626" s="140">
        <v>0.34</v>
      </c>
      <c r="AG626" s="140">
        <v>0.5</v>
      </c>
      <c r="AH626" s="44">
        <v>95176.1</v>
      </c>
      <c r="AI626" s="60"/>
      <c r="AJ626" s="140">
        <v>0.26</v>
      </c>
      <c r="AK626" s="140">
        <v>0.15</v>
      </c>
      <c r="AL626" s="140">
        <v>0.16</v>
      </c>
      <c r="AM626" s="44">
        <v>37321.21</v>
      </c>
      <c r="AO626" s="28">
        <v>19.72</v>
      </c>
      <c r="AP626" s="117">
        <v>5.26</v>
      </c>
      <c r="AQ626" s="117">
        <v>2.06</v>
      </c>
      <c r="AR626" s="44">
        <v>31606.880000000001</v>
      </c>
      <c r="AS626" s="60"/>
      <c r="AT626" s="71">
        <v>0.26</v>
      </c>
      <c r="AU626" s="71">
        <v>0.27</v>
      </c>
      <c r="AV626" s="71">
        <v>0.4</v>
      </c>
      <c r="AW626" s="44">
        <v>67074.75</v>
      </c>
      <c r="AX626" s="60"/>
      <c r="AY626" s="140">
        <v>0.16</v>
      </c>
      <c r="AZ626" s="140">
        <v>0.09</v>
      </c>
      <c r="BA626" s="140">
        <v>0.13</v>
      </c>
      <c r="BB626" s="28">
        <v>22313.98</v>
      </c>
      <c r="BC626" s="60"/>
      <c r="BD626" s="140">
        <v>0.53</v>
      </c>
      <c r="BE626" s="140">
        <v>0.3</v>
      </c>
      <c r="BF626" s="140">
        <v>0.5</v>
      </c>
      <c r="BG626" s="44">
        <v>35036.19</v>
      </c>
      <c r="BH626" s="60"/>
      <c r="BI626" s="139">
        <v>0.26</v>
      </c>
      <c r="BJ626" s="139">
        <v>0.15</v>
      </c>
      <c r="BK626" s="139">
        <v>0.16</v>
      </c>
      <c r="BL626" s="44">
        <v>40835.94</v>
      </c>
      <c r="BM626" s="60"/>
      <c r="BN626" s="140">
        <v>0.4</v>
      </c>
      <c r="BO626" s="140">
        <v>0.22</v>
      </c>
      <c r="BP626" s="140">
        <v>0.33</v>
      </c>
      <c r="BQ626" s="139">
        <v>25025.85</v>
      </c>
      <c r="BR626" s="60"/>
      <c r="BS626" s="140">
        <v>0.26</v>
      </c>
      <c r="BT626" s="140">
        <v>0.15</v>
      </c>
      <c r="BU626" s="140">
        <v>0.16</v>
      </c>
      <c r="BV626" s="44">
        <v>61821.06</v>
      </c>
      <c r="BW626" s="60"/>
      <c r="BX626" s="140">
        <v>0.26</v>
      </c>
      <c r="BY626" s="140">
        <v>0.15</v>
      </c>
      <c r="BZ626" s="140">
        <v>0.16</v>
      </c>
      <c r="CA626" s="44">
        <v>53339.46</v>
      </c>
      <c r="CB626" s="60"/>
      <c r="CC626" s="140">
        <v>0.53</v>
      </c>
      <c r="CD626" s="140">
        <v>0.3</v>
      </c>
      <c r="CE626" s="140">
        <v>0.5</v>
      </c>
      <c r="CF626" s="44">
        <v>42042.63</v>
      </c>
      <c r="CG626" s="60"/>
      <c r="CH626" s="28">
        <v>1657129.56</v>
      </c>
      <c r="CI626" s="60"/>
      <c r="CJ626" s="64">
        <v>1625522.6800000002</v>
      </c>
      <c r="CK626" s="124"/>
      <c r="CN626" s="151"/>
    </row>
    <row r="627" spans="1:92" x14ac:dyDescent="0.25">
      <c r="A627" s="116" t="s">
        <v>1421</v>
      </c>
      <c r="B627" s="24" t="s">
        <v>1422</v>
      </c>
      <c r="C627" s="27" t="s">
        <v>525</v>
      </c>
      <c r="D627" s="27" t="s">
        <v>12</v>
      </c>
      <c r="E627" s="139">
        <v>1579.75</v>
      </c>
      <c r="F627" s="68"/>
      <c r="G627" s="139">
        <v>450.25</v>
      </c>
      <c r="H627" s="139">
        <v>592.5</v>
      </c>
      <c r="I627" s="139">
        <v>1121.5</v>
      </c>
      <c r="J627" s="68">
        <v>621</v>
      </c>
      <c r="K627" s="139">
        <v>689.75</v>
      </c>
      <c r="L627" s="139">
        <v>681.75</v>
      </c>
      <c r="M627" s="139">
        <v>361</v>
      </c>
      <c r="N627" s="139">
        <v>529</v>
      </c>
      <c r="O627" s="60"/>
      <c r="P627" s="132">
        <v>94.246699538730709</v>
      </c>
      <c r="Q627" s="132">
        <v>356.0033004612693</v>
      </c>
      <c r="R627" s="132">
        <v>124.02258628916813</v>
      </c>
      <c r="S627" s="132">
        <v>468.47741371083185</v>
      </c>
      <c r="T627" s="132">
        <v>110.73071417210116</v>
      </c>
      <c r="U627" s="132">
        <v>418.26928582789884</v>
      </c>
      <c r="V627" s="126"/>
      <c r="W627" s="140">
        <v>24.08</v>
      </c>
      <c r="X627" s="140">
        <v>24.94</v>
      </c>
      <c r="Y627" s="140">
        <v>22.26</v>
      </c>
      <c r="Z627" s="139">
        <v>4688057.46</v>
      </c>
      <c r="AA627" s="60"/>
      <c r="AB627" s="140">
        <v>17.22</v>
      </c>
      <c r="AC627" s="28">
        <v>1151746.6299999999</v>
      </c>
      <c r="AE627" s="140">
        <v>3.44</v>
      </c>
      <c r="AF627" s="140">
        <v>1.8</v>
      </c>
      <c r="AG627" s="140">
        <v>2.64</v>
      </c>
      <c r="AH627" s="44">
        <v>519930.84</v>
      </c>
      <c r="AI627" s="60"/>
      <c r="AJ627" s="140">
        <v>1.53</v>
      </c>
      <c r="AK627" s="140">
        <v>0.8</v>
      </c>
      <c r="AL627" s="140">
        <v>0.88</v>
      </c>
      <c r="AM627" s="44">
        <v>209981.53</v>
      </c>
      <c r="AO627" s="28">
        <v>101.67999999999999</v>
      </c>
      <c r="AP627" s="117">
        <v>19.309999999999999</v>
      </c>
      <c r="AQ627" s="117">
        <v>11.2</v>
      </c>
      <c r="AR627" s="44">
        <v>153685.35</v>
      </c>
      <c r="AS627" s="60"/>
      <c r="AT627" s="71">
        <v>1.53</v>
      </c>
      <c r="AU627" s="71">
        <v>1.44</v>
      </c>
      <c r="AV627" s="71">
        <v>2.11</v>
      </c>
      <c r="AW627" s="44">
        <v>365559.4</v>
      </c>
      <c r="AX627" s="60"/>
      <c r="AY627" s="140">
        <v>0.91</v>
      </c>
      <c r="AZ627" s="140">
        <v>0.48</v>
      </c>
      <c r="BA627" s="140">
        <v>0.7</v>
      </c>
      <c r="BB627" s="28">
        <v>122726.89</v>
      </c>
      <c r="BC627" s="60"/>
      <c r="BD627" s="140">
        <v>3.06</v>
      </c>
      <c r="BE627" s="140">
        <v>1.6</v>
      </c>
      <c r="BF627" s="140">
        <v>2.64</v>
      </c>
      <c r="BG627" s="44">
        <v>192303.9</v>
      </c>
      <c r="BH627" s="60"/>
      <c r="BI627" s="139">
        <v>1.53</v>
      </c>
      <c r="BJ627" s="139">
        <v>0.8</v>
      </c>
      <c r="BK627" s="139">
        <v>0.88</v>
      </c>
      <c r="BL627" s="44">
        <v>229970.82</v>
      </c>
      <c r="BM627" s="60"/>
      <c r="BN627" s="140">
        <v>2.29</v>
      </c>
      <c r="BO627" s="140">
        <v>1.2</v>
      </c>
      <c r="BP627" s="140">
        <v>1.76</v>
      </c>
      <c r="BQ627" s="139">
        <v>138300.75</v>
      </c>
      <c r="BR627" s="60"/>
      <c r="BS627" s="140">
        <v>1.53</v>
      </c>
      <c r="BT627" s="140">
        <v>0.8</v>
      </c>
      <c r="BU627" s="140">
        <v>0.88</v>
      </c>
      <c r="BV627" s="44">
        <v>348150.18</v>
      </c>
      <c r="BW627" s="60"/>
      <c r="BX627" s="140">
        <v>1.53</v>
      </c>
      <c r="BY627" s="140">
        <v>0.8</v>
      </c>
      <c r="BZ627" s="140">
        <v>0.88</v>
      </c>
      <c r="CA627" s="44">
        <v>300385.38</v>
      </c>
      <c r="CB627" s="60"/>
      <c r="CC627" s="140">
        <v>3.06</v>
      </c>
      <c r="CD627" s="140">
        <v>1.6</v>
      </c>
      <c r="CE627" s="140">
        <v>2.64</v>
      </c>
      <c r="CF627" s="44">
        <v>230760.3</v>
      </c>
      <c r="CG627" s="60"/>
      <c r="CH627" s="28">
        <v>8651559.4299999997</v>
      </c>
      <c r="CI627" s="60"/>
      <c r="CJ627" s="64">
        <v>8497874.0800000001</v>
      </c>
      <c r="CK627" s="124"/>
      <c r="CN627" s="151"/>
    </row>
    <row r="628" spans="1:92" x14ac:dyDescent="0.25">
      <c r="A628" s="116" t="s">
        <v>1423</v>
      </c>
      <c r="B628" s="24" t="s">
        <v>1424</v>
      </c>
      <c r="C628" s="27" t="s">
        <v>525</v>
      </c>
      <c r="D628" s="27" t="s">
        <v>12</v>
      </c>
      <c r="E628" s="139">
        <v>193.5</v>
      </c>
      <c r="F628" s="68"/>
      <c r="G628" s="139">
        <v>48</v>
      </c>
      <c r="H628" s="139">
        <v>82</v>
      </c>
      <c r="I628" s="139">
        <v>145</v>
      </c>
      <c r="J628" s="68">
        <v>622</v>
      </c>
      <c r="K628" s="139">
        <v>81</v>
      </c>
      <c r="L628" s="139">
        <v>80.5</v>
      </c>
      <c r="M628" s="139">
        <v>49.5</v>
      </c>
      <c r="N628" s="139">
        <v>63</v>
      </c>
      <c r="O628" s="60"/>
      <c r="P628" s="132">
        <v>23.044974093264248</v>
      </c>
      <c r="Q628" s="132">
        <v>24.955025906735752</v>
      </c>
      <c r="R628" s="132">
        <v>39.368497409326423</v>
      </c>
      <c r="S628" s="132">
        <v>42.631502590673577</v>
      </c>
      <c r="T628" s="132">
        <v>30.246528497409326</v>
      </c>
      <c r="U628" s="132">
        <v>32.753471502590671</v>
      </c>
      <c r="V628" s="126"/>
      <c r="W628" s="140">
        <v>2.78</v>
      </c>
      <c r="X628" s="140">
        <v>3.67</v>
      </c>
      <c r="Y628" s="140">
        <v>2.82</v>
      </c>
      <c r="Z628" s="139">
        <v>608987.37</v>
      </c>
      <c r="AA628" s="60"/>
      <c r="AB628" s="140">
        <v>2.2200000000000002</v>
      </c>
      <c r="AC628" s="28">
        <v>148925.1</v>
      </c>
      <c r="AE628" s="140">
        <v>0.4</v>
      </c>
      <c r="AF628" s="140">
        <v>0.24</v>
      </c>
      <c r="AG628" s="140">
        <v>0.31</v>
      </c>
      <c r="AH628" s="44">
        <v>62605.06</v>
      </c>
      <c r="AI628" s="60"/>
      <c r="AJ628" s="140">
        <v>0.18</v>
      </c>
      <c r="AK628" s="140">
        <v>0.11</v>
      </c>
      <c r="AL628" s="140">
        <v>0.1</v>
      </c>
      <c r="AM628" s="44">
        <v>25447.45</v>
      </c>
      <c r="AO628" s="28">
        <v>13.07</v>
      </c>
      <c r="AP628" s="117">
        <v>3.6500000000000004</v>
      </c>
      <c r="AQ628" s="117">
        <v>1.37</v>
      </c>
      <c r="AR628" s="44">
        <v>21151.279999999999</v>
      </c>
      <c r="AS628" s="60"/>
      <c r="AT628" s="71">
        <v>0.18</v>
      </c>
      <c r="AU628" s="71">
        <v>0.19</v>
      </c>
      <c r="AV628" s="71">
        <v>0.25</v>
      </c>
      <c r="AW628" s="44">
        <v>44532.5</v>
      </c>
      <c r="AX628" s="60"/>
      <c r="AY628" s="140">
        <v>0.1</v>
      </c>
      <c r="AZ628" s="140">
        <v>0.06</v>
      </c>
      <c r="BA628" s="140">
        <v>0.08</v>
      </c>
      <c r="BB628" s="28">
        <v>14093.04</v>
      </c>
      <c r="BC628" s="60"/>
      <c r="BD628" s="140">
        <v>0.36</v>
      </c>
      <c r="BE628" s="140">
        <v>0.22</v>
      </c>
      <c r="BF628" s="140">
        <v>0.31</v>
      </c>
      <c r="BG628" s="44">
        <v>23445.27</v>
      </c>
      <c r="BH628" s="60"/>
      <c r="BI628" s="139">
        <v>0.18</v>
      </c>
      <c r="BJ628" s="139">
        <v>0.11</v>
      </c>
      <c r="BK628" s="139">
        <v>0.1</v>
      </c>
      <c r="BL628" s="44">
        <v>27940.38</v>
      </c>
      <c r="BM628" s="60"/>
      <c r="BN628" s="140">
        <v>0.27</v>
      </c>
      <c r="BO628" s="140">
        <v>0.16</v>
      </c>
      <c r="BP628" s="140">
        <v>0.21</v>
      </c>
      <c r="BQ628" s="139">
        <v>16859.52</v>
      </c>
      <c r="BR628" s="60"/>
      <c r="BS628" s="140">
        <v>0.18</v>
      </c>
      <c r="BT628" s="140">
        <v>0.11</v>
      </c>
      <c r="BU628" s="140">
        <v>0.1</v>
      </c>
      <c r="BV628" s="44">
        <v>42298.62</v>
      </c>
      <c r="BW628" s="60"/>
      <c r="BX628" s="140">
        <v>0.18</v>
      </c>
      <c r="BY628" s="140">
        <v>0.11</v>
      </c>
      <c r="BZ628" s="140">
        <v>0.1</v>
      </c>
      <c r="CA628" s="44">
        <v>36495.42</v>
      </c>
      <c r="CB628" s="60"/>
      <c r="CC628" s="140">
        <v>0.36</v>
      </c>
      <c r="CD628" s="140">
        <v>0.22</v>
      </c>
      <c r="CE628" s="140">
        <v>0.31</v>
      </c>
      <c r="CF628" s="44">
        <v>28133.79</v>
      </c>
      <c r="CG628" s="60"/>
      <c r="CH628" s="28">
        <v>1100914.8</v>
      </c>
      <c r="CI628" s="60"/>
      <c r="CJ628" s="64">
        <v>1079763.52</v>
      </c>
      <c r="CK628" s="124"/>
      <c r="CN628" s="151"/>
    </row>
    <row r="629" spans="1:92" x14ac:dyDescent="0.25">
      <c r="A629" s="116" t="s">
        <v>1425</v>
      </c>
      <c r="B629" s="24" t="s">
        <v>1426</v>
      </c>
      <c r="C629" s="27" t="s">
        <v>525</v>
      </c>
      <c r="D629" s="27" t="s">
        <v>12</v>
      </c>
      <c r="E629" s="139">
        <v>478.3</v>
      </c>
      <c r="F629" s="68"/>
      <c r="G629" s="139">
        <v>134.07</v>
      </c>
      <c r="H629" s="139">
        <v>179.15</v>
      </c>
      <c r="I629" s="139">
        <v>341.97999999999996</v>
      </c>
      <c r="J629" s="68">
        <v>623</v>
      </c>
      <c r="K629" s="139">
        <v>199.98</v>
      </c>
      <c r="L629" s="139">
        <v>197.73</v>
      </c>
      <c r="M629" s="139">
        <v>115.49</v>
      </c>
      <c r="N629" s="139">
        <v>162.82999999999998</v>
      </c>
      <c r="O629" s="60"/>
      <c r="P629" s="132">
        <v>39.14658124146623</v>
      </c>
      <c r="Q629" s="132">
        <v>94.923418758533757</v>
      </c>
      <c r="R629" s="132">
        <v>52.30931624829325</v>
      </c>
      <c r="S629" s="132">
        <v>126.84068375170676</v>
      </c>
      <c r="T629" s="132">
        <v>47.544102510240513</v>
      </c>
      <c r="U629" s="132">
        <v>115.28589748975946</v>
      </c>
      <c r="V629" s="126"/>
      <c r="W629" s="140">
        <v>7.35</v>
      </c>
      <c r="X629" s="140">
        <v>7.68</v>
      </c>
      <c r="Y629" s="140">
        <v>6.98</v>
      </c>
      <c r="Z629" s="139">
        <v>1448579.63</v>
      </c>
      <c r="AA629" s="60"/>
      <c r="AB629" s="140">
        <v>5.33</v>
      </c>
      <c r="AC629" s="28">
        <v>356861.62</v>
      </c>
      <c r="AE629" s="140">
        <v>0.99</v>
      </c>
      <c r="AF629" s="140">
        <v>0.56999999999999995</v>
      </c>
      <c r="AG629" s="140">
        <v>0.81</v>
      </c>
      <c r="AH629" s="44">
        <v>156523.85999999999</v>
      </c>
      <c r="AI629" s="60"/>
      <c r="AJ629" s="140">
        <v>0.44</v>
      </c>
      <c r="AK629" s="140">
        <v>0.25</v>
      </c>
      <c r="AL629" s="140">
        <v>0.27</v>
      </c>
      <c r="AM629" s="44">
        <v>62861.67</v>
      </c>
      <c r="AO629" s="28">
        <v>31.289999999999996</v>
      </c>
      <c r="AP629" s="117">
        <v>6.8</v>
      </c>
      <c r="AQ629" s="117">
        <v>3.39</v>
      </c>
      <c r="AR629" s="44">
        <v>48316.59</v>
      </c>
      <c r="AS629" s="60"/>
      <c r="AT629" s="71">
        <v>0.44</v>
      </c>
      <c r="AU629" s="71">
        <v>0.46</v>
      </c>
      <c r="AV629" s="71">
        <v>0.65</v>
      </c>
      <c r="AW629" s="44">
        <v>111607.25</v>
      </c>
      <c r="AX629" s="60"/>
      <c r="AY629" s="140">
        <v>0.26</v>
      </c>
      <c r="AZ629" s="140">
        <v>0.15</v>
      </c>
      <c r="BA629" s="140">
        <v>0.21</v>
      </c>
      <c r="BB629" s="28">
        <v>36407.019999999997</v>
      </c>
      <c r="BC629" s="60"/>
      <c r="BD629" s="140">
        <v>0.88</v>
      </c>
      <c r="BE629" s="140">
        <v>0.51</v>
      </c>
      <c r="BF629" s="140">
        <v>0.81</v>
      </c>
      <c r="BG629" s="44">
        <v>57954.6</v>
      </c>
      <c r="BH629" s="60"/>
      <c r="BI629" s="139">
        <v>0.44</v>
      </c>
      <c r="BJ629" s="139">
        <v>0.25</v>
      </c>
      <c r="BK629" s="139">
        <v>0.27</v>
      </c>
      <c r="BL629" s="44">
        <v>68776.320000000007</v>
      </c>
      <c r="BM629" s="60"/>
      <c r="BN629" s="140">
        <v>0.66</v>
      </c>
      <c r="BO629" s="140">
        <v>0.38</v>
      </c>
      <c r="BP629" s="140">
        <v>0.54</v>
      </c>
      <c r="BQ629" s="139">
        <v>41621.94</v>
      </c>
      <c r="BR629" s="60"/>
      <c r="BS629" s="140">
        <v>0.44</v>
      </c>
      <c r="BT629" s="140">
        <v>0.25</v>
      </c>
      <c r="BU629" s="140">
        <v>0.27</v>
      </c>
      <c r="BV629" s="44">
        <v>104119.67999999999</v>
      </c>
      <c r="BW629" s="60"/>
      <c r="BX629" s="140">
        <v>0.44</v>
      </c>
      <c r="BY629" s="140">
        <v>0.25</v>
      </c>
      <c r="BZ629" s="140">
        <v>0.27</v>
      </c>
      <c r="CA629" s="44">
        <v>89834.880000000005</v>
      </c>
      <c r="CB629" s="60"/>
      <c r="CC629" s="140">
        <v>0.88</v>
      </c>
      <c r="CD629" s="140">
        <v>0.51</v>
      </c>
      <c r="CE629" s="140">
        <v>0.81</v>
      </c>
      <c r="CF629" s="44">
        <v>69544.2</v>
      </c>
      <c r="CG629" s="60"/>
      <c r="CH629" s="28">
        <v>2653009.2599999998</v>
      </c>
      <c r="CI629" s="60"/>
      <c r="CJ629" s="64">
        <v>2604692.67</v>
      </c>
      <c r="CK629" s="124"/>
      <c r="CN629" s="151"/>
    </row>
    <row r="630" spans="1:92" x14ac:dyDescent="0.25">
      <c r="A630" s="116" t="s">
        <v>1432</v>
      </c>
      <c r="B630" s="24" t="s">
        <v>1433</v>
      </c>
      <c r="C630" s="27" t="s">
        <v>1434</v>
      </c>
      <c r="D630" s="27" t="s">
        <v>12</v>
      </c>
      <c r="E630" s="139">
        <v>453.55</v>
      </c>
      <c r="F630" s="68"/>
      <c r="G630" s="139">
        <v>139.66</v>
      </c>
      <c r="H630" s="139">
        <v>178.82</v>
      </c>
      <c r="I630" s="139">
        <v>312.14</v>
      </c>
      <c r="J630" s="68">
        <v>624</v>
      </c>
      <c r="K630" s="139">
        <v>213.24</v>
      </c>
      <c r="L630" s="139">
        <v>211.49</v>
      </c>
      <c r="M630" s="139">
        <v>106.99</v>
      </c>
      <c r="N630" s="139">
        <v>133.32</v>
      </c>
      <c r="O630" s="60"/>
      <c r="P630" s="132">
        <v>44.51314741035857</v>
      </c>
      <c r="Q630" s="132">
        <v>95.146852589641426</v>
      </c>
      <c r="R630" s="132">
        <v>56.994422310756981</v>
      </c>
      <c r="S630" s="132">
        <v>121.825577689243</v>
      </c>
      <c r="T630" s="132">
        <v>42.49243027888447</v>
      </c>
      <c r="U630" s="132">
        <v>90.827569721115523</v>
      </c>
      <c r="V630" s="126"/>
      <c r="W630" s="140">
        <v>7.72</v>
      </c>
      <c r="X630" s="140">
        <v>7.72</v>
      </c>
      <c r="Y630" s="140">
        <v>5.75</v>
      </c>
      <c r="Z630" s="139">
        <v>1385590.1</v>
      </c>
      <c r="AA630" s="60"/>
      <c r="AB630" s="140">
        <v>5</v>
      </c>
      <c r="AC630" s="28">
        <v>332431.45</v>
      </c>
      <c r="AE630" s="140">
        <v>1.06</v>
      </c>
      <c r="AF630" s="140">
        <v>0.53</v>
      </c>
      <c r="AG630" s="140">
        <v>0.66</v>
      </c>
      <c r="AH630" s="44">
        <v>147584.91</v>
      </c>
      <c r="AI630" s="60"/>
      <c r="AJ630" s="140">
        <v>0.47</v>
      </c>
      <c r="AK630" s="140">
        <v>0.23</v>
      </c>
      <c r="AL630" s="140">
        <v>0.22</v>
      </c>
      <c r="AM630" s="44">
        <v>59882.02</v>
      </c>
      <c r="AO630" s="28">
        <v>29.95</v>
      </c>
      <c r="AP630" s="117">
        <v>6.76</v>
      </c>
      <c r="AQ630" s="117">
        <v>3.21</v>
      </c>
      <c r="AR630" s="44">
        <v>46538.1</v>
      </c>
      <c r="AS630" s="60"/>
      <c r="AT630" s="71">
        <v>0.47</v>
      </c>
      <c r="AU630" s="71">
        <v>0.42</v>
      </c>
      <c r="AV630" s="71">
        <v>0.53</v>
      </c>
      <c r="AW630" s="44">
        <v>101523.7</v>
      </c>
      <c r="AX630" s="60"/>
      <c r="AY630" s="140">
        <v>0.28000000000000003</v>
      </c>
      <c r="AZ630" s="140">
        <v>0.14000000000000001</v>
      </c>
      <c r="BA630" s="140">
        <v>0.17</v>
      </c>
      <c r="BB630" s="28">
        <v>34645.39</v>
      </c>
      <c r="BC630" s="60"/>
      <c r="BD630" s="140">
        <v>0.94</v>
      </c>
      <c r="BE630" s="140">
        <v>0.47</v>
      </c>
      <c r="BF630" s="140">
        <v>0.66</v>
      </c>
      <c r="BG630" s="44">
        <v>54530.01</v>
      </c>
      <c r="BH630" s="60"/>
      <c r="BI630" s="139">
        <v>0.47</v>
      </c>
      <c r="BJ630" s="139">
        <v>0.23</v>
      </c>
      <c r="BK630" s="139">
        <v>0.22</v>
      </c>
      <c r="BL630" s="44">
        <v>65910.64</v>
      </c>
      <c r="BM630" s="60"/>
      <c r="BN630" s="140">
        <v>0.71</v>
      </c>
      <c r="BO630" s="140">
        <v>0.35</v>
      </c>
      <c r="BP630" s="140">
        <v>0.44</v>
      </c>
      <c r="BQ630" s="139">
        <v>39514.5</v>
      </c>
      <c r="BR630" s="60"/>
      <c r="BS630" s="140">
        <v>0.47</v>
      </c>
      <c r="BT630" s="140">
        <v>0.23</v>
      </c>
      <c r="BU630" s="140">
        <v>0.22</v>
      </c>
      <c r="BV630" s="44">
        <v>99781.36</v>
      </c>
      <c r="BW630" s="60"/>
      <c r="BX630" s="140">
        <v>0.47</v>
      </c>
      <c r="BY630" s="140">
        <v>0.23</v>
      </c>
      <c r="BZ630" s="140">
        <v>0.22</v>
      </c>
      <c r="CA630" s="44">
        <v>86091.76</v>
      </c>
      <c r="CB630" s="60"/>
      <c r="CC630" s="140">
        <v>0.94</v>
      </c>
      <c r="CD630" s="140">
        <v>0.47</v>
      </c>
      <c r="CE630" s="140">
        <v>0.66</v>
      </c>
      <c r="CF630" s="44">
        <v>65434.77</v>
      </c>
      <c r="CG630" s="60"/>
      <c r="CH630" s="28">
        <v>2519458.71</v>
      </c>
      <c r="CI630" s="60"/>
      <c r="CJ630" s="64">
        <v>2472920.61</v>
      </c>
      <c r="CK630" s="124"/>
      <c r="CN630" s="151"/>
    </row>
    <row r="631" spans="1:92" x14ac:dyDescent="0.25">
      <c r="A631" s="116" t="s">
        <v>1435</v>
      </c>
      <c r="B631" s="24" t="s">
        <v>1436</v>
      </c>
      <c r="C631" s="27" t="s">
        <v>1434</v>
      </c>
      <c r="D631" s="27" t="s">
        <v>12</v>
      </c>
      <c r="E631" s="139">
        <v>124.19</v>
      </c>
      <c r="F631" s="68"/>
      <c r="G631" s="139">
        <v>28.980000000000004</v>
      </c>
      <c r="H631" s="139">
        <v>34.479999999999997</v>
      </c>
      <c r="I631" s="139">
        <v>95.13</v>
      </c>
      <c r="J631" s="68">
        <v>625</v>
      </c>
      <c r="K631" s="139">
        <v>42.05</v>
      </c>
      <c r="L631" s="139">
        <v>41.97</v>
      </c>
      <c r="M631" s="139">
        <v>21.490000000000002</v>
      </c>
      <c r="N631" s="139">
        <v>60.650000000000006</v>
      </c>
      <c r="O631" s="60"/>
      <c r="P631" s="132">
        <v>7.3926903553299503</v>
      </c>
      <c r="Q631" s="132">
        <v>21.587309644670054</v>
      </c>
      <c r="R631" s="132">
        <v>8.7957199258722092</v>
      </c>
      <c r="S631" s="132">
        <v>25.684280074127788</v>
      </c>
      <c r="T631" s="132">
        <v>15.471589718797842</v>
      </c>
      <c r="U631" s="132">
        <v>45.178410281202162</v>
      </c>
      <c r="V631" s="126"/>
      <c r="W631" s="140">
        <v>1.57</v>
      </c>
      <c r="X631" s="140">
        <v>1.46</v>
      </c>
      <c r="Y631" s="140">
        <v>2.58</v>
      </c>
      <c r="Z631" s="139">
        <v>376669.23</v>
      </c>
      <c r="AA631" s="60"/>
      <c r="AB631" s="140">
        <v>1.46</v>
      </c>
      <c r="AC631" s="28">
        <v>100152.74</v>
      </c>
      <c r="AE631" s="140">
        <v>0.21</v>
      </c>
      <c r="AF631" s="140">
        <v>0.1</v>
      </c>
      <c r="AG631" s="140">
        <v>0.3</v>
      </c>
      <c r="AH631" s="44">
        <v>41137.949999999997</v>
      </c>
      <c r="AI631" s="60"/>
      <c r="AJ631" s="140">
        <v>0.09</v>
      </c>
      <c r="AK631" s="140">
        <v>0.04</v>
      </c>
      <c r="AL631" s="140">
        <v>0.1</v>
      </c>
      <c r="AM631" s="44">
        <v>15389.05</v>
      </c>
      <c r="AO631" s="28">
        <v>8.0599999999999987</v>
      </c>
      <c r="AP631" s="117">
        <v>1.65</v>
      </c>
      <c r="AQ631" s="117">
        <v>0.88</v>
      </c>
      <c r="AR631" s="44">
        <v>12324.72</v>
      </c>
      <c r="AS631" s="60"/>
      <c r="AT631" s="71">
        <v>0.09</v>
      </c>
      <c r="AU631" s="71">
        <v>0.08</v>
      </c>
      <c r="AV631" s="71">
        <v>0.24</v>
      </c>
      <c r="AW631" s="44">
        <v>30273.35</v>
      </c>
      <c r="AX631" s="60"/>
      <c r="AY631" s="140">
        <v>0.05</v>
      </c>
      <c r="AZ631" s="140">
        <v>0.02</v>
      </c>
      <c r="BA631" s="140">
        <v>0.08</v>
      </c>
      <c r="BB631" s="28">
        <v>8808.15</v>
      </c>
      <c r="BC631" s="60"/>
      <c r="BD631" s="140">
        <v>0.18</v>
      </c>
      <c r="BE631" s="140">
        <v>0.09</v>
      </c>
      <c r="BF631" s="140">
        <v>0.3</v>
      </c>
      <c r="BG631" s="44">
        <v>15015.51</v>
      </c>
      <c r="BH631" s="60"/>
      <c r="BI631" s="139">
        <v>0.09</v>
      </c>
      <c r="BJ631" s="139">
        <v>0.04</v>
      </c>
      <c r="BK631" s="139">
        <v>0.1</v>
      </c>
      <c r="BL631" s="44">
        <v>16477.66</v>
      </c>
      <c r="BM631" s="60"/>
      <c r="BN631" s="140">
        <v>0.14000000000000001</v>
      </c>
      <c r="BO631" s="140">
        <v>7.0000000000000007E-2</v>
      </c>
      <c r="BP631" s="140">
        <v>0.2</v>
      </c>
      <c r="BQ631" s="139">
        <v>10800.63</v>
      </c>
      <c r="BR631" s="60"/>
      <c r="BS631" s="140">
        <v>0.09</v>
      </c>
      <c r="BT631" s="140">
        <v>0.04</v>
      </c>
      <c r="BU631" s="140">
        <v>0.1</v>
      </c>
      <c r="BV631" s="44">
        <v>24945.34</v>
      </c>
      <c r="BW631" s="60"/>
      <c r="BX631" s="140">
        <v>0.09</v>
      </c>
      <c r="BY631" s="140">
        <v>0.04</v>
      </c>
      <c r="BZ631" s="140">
        <v>0.1</v>
      </c>
      <c r="CA631" s="44">
        <v>21522.94</v>
      </c>
      <c r="CB631" s="60"/>
      <c r="CC631" s="140">
        <v>0.18</v>
      </c>
      <c r="CD631" s="140">
        <v>0.09</v>
      </c>
      <c r="CE631" s="140">
        <v>0.3</v>
      </c>
      <c r="CF631" s="44">
        <v>18018.27</v>
      </c>
      <c r="CG631" s="60"/>
      <c r="CH631" s="28">
        <v>691535.54</v>
      </c>
      <c r="CI631" s="60"/>
      <c r="CJ631" s="64">
        <v>679210.82000000007</v>
      </c>
      <c r="CK631" s="124"/>
      <c r="CN631" s="151"/>
    </row>
    <row r="632" spans="1:92" x14ac:dyDescent="0.25">
      <c r="A632" s="116" t="s">
        <v>1437</v>
      </c>
      <c r="B632" s="24" t="s">
        <v>1438</v>
      </c>
      <c r="C632" s="27" t="s">
        <v>1439</v>
      </c>
      <c r="D632" s="27" t="s">
        <v>12</v>
      </c>
      <c r="E632" s="139">
        <v>521.70000000000005</v>
      </c>
      <c r="F632" s="68"/>
      <c r="G632" s="139">
        <v>125.32</v>
      </c>
      <c r="H632" s="139">
        <v>183.64</v>
      </c>
      <c r="I632" s="139">
        <v>393.46999999999997</v>
      </c>
      <c r="J632" s="68">
        <v>626</v>
      </c>
      <c r="K632" s="139">
        <v>196.22</v>
      </c>
      <c r="L632" s="139">
        <v>193.30999999999997</v>
      </c>
      <c r="M632" s="139">
        <v>115.64999999999999</v>
      </c>
      <c r="N632" s="139">
        <v>209.82999999999998</v>
      </c>
      <c r="O632" s="60"/>
      <c r="P632" s="132">
        <v>59.665837814915477</v>
      </c>
      <c r="Q632" s="132">
        <v>65.654162185084516</v>
      </c>
      <c r="R632" s="132">
        <v>87.432448582277985</v>
      </c>
      <c r="S632" s="132">
        <v>96.207551417722001</v>
      </c>
      <c r="T632" s="132">
        <v>99.901713602806524</v>
      </c>
      <c r="U632" s="132">
        <v>109.92828639719346</v>
      </c>
      <c r="V632" s="126"/>
      <c r="W632" s="140">
        <v>7.26</v>
      </c>
      <c r="X632" s="140">
        <v>8.2100000000000009</v>
      </c>
      <c r="Y632" s="140">
        <v>9.39</v>
      </c>
      <c r="Z632" s="139">
        <v>1650160.29</v>
      </c>
      <c r="AA632" s="60"/>
      <c r="AB632" s="140">
        <v>6.22</v>
      </c>
      <c r="AC632" s="28">
        <v>420361.3</v>
      </c>
      <c r="AE632" s="140">
        <v>0.98</v>
      </c>
      <c r="AF632" s="140">
        <v>0.56999999999999995</v>
      </c>
      <c r="AG632" s="140">
        <v>1.04</v>
      </c>
      <c r="AH632" s="44">
        <v>172493.39</v>
      </c>
      <c r="AI632" s="60"/>
      <c r="AJ632" s="140">
        <v>0.43</v>
      </c>
      <c r="AK632" s="140">
        <v>0.25</v>
      </c>
      <c r="AL632" s="140">
        <v>0.34</v>
      </c>
      <c r="AM632" s="44">
        <v>67284.639999999999</v>
      </c>
      <c r="AO632" s="28">
        <v>35.369999999999997</v>
      </c>
      <c r="AP632" s="117">
        <v>9.77</v>
      </c>
      <c r="AQ632" s="117">
        <v>3.7</v>
      </c>
      <c r="AR632" s="44">
        <v>57104.06</v>
      </c>
      <c r="AS632" s="60"/>
      <c r="AT632" s="71">
        <v>0.43</v>
      </c>
      <c r="AU632" s="71">
        <v>0.46</v>
      </c>
      <c r="AV632" s="71">
        <v>0.83</v>
      </c>
      <c r="AW632" s="44">
        <v>125048.2</v>
      </c>
      <c r="AX632" s="60"/>
      <c r="AY632" s="140">
        <v>0.26</v>
      </c>
      <c r="AZ632" s="140">
        <v>0.15</v>
      </c>
      <c r="BA632" s="140">
        <v>0.27</v>
      </c>
      <c r="BB632" s="28">
        <v>39930.28</v>
      </c>
      <c r="BC632" s="60"/>
      <c r="BD632" s="140">
        <v>0.87</v>
      </c>
      <c r="BE632" s="140">
        <v>0.51</v>
      </c>
      <c r="BF632" s="140">
        <v>1.04</v>
      </c>
      <c r="BG632" s="44">
        <v>63750.06</v>
      </c>
      <c r="BH632" s="60"/>
      <c r="BI632" s="139">
        <v>0.43</v>
      </c>
      <c r="BJ632" s="139">
        <v>0.25</v>
      </c>
      <c r="BK632" s="139">
        <v>0.34</v>
      </c>
      <c r="BL632" s="44">
        <v>73074.84</v>
      </c>
      <c r="BM632" s="60"/>
      <c r="BN632" s="140">
        <v>0.65</v>
      </c>
      <c r="BO632" s="140">
        <v>0.38</v>
      </c>
      <c r="BP632" s="140">
        <v>0.69</v>
      </c>
      <c r="BQ632" s="139">
        <v>45309.96</v>
      </c>
      <c r="BR632" s="60"/>
      <c r="BS632" s="140">
        <v>0.43</v>
      </c>
      <c r="BT632" s="140">
        <v>0.25</v>
      </c>
      <c r="BU632" s="140">
        <v>0.34</v>
      </c>
      <c r="BV632" s="44">
        <v>110627.16</v>
      </c>
      <c r="BW632" s="60"/>
      <c r="BX632" s="140">
        <v>0.43</v>
      </c>
      <c r="BY632" s="140">
        <v>0.25</v>
      </c>
      <c r="BZ632" s="140">
        <v>0.34</v>
      </c>
      <c r="CA632" s="44">
        <v>95449.56</v>
      </c>
      <c r="CB632" s="60"/>
      <c r="CC632" s="140">
        <v>0.87</v>
      </c>
      <c r="CD632" s="140">
        <v>0.51</v>
      </c>
      <c r="CE632" s="140">
        <v>1.04</v>
      </c>
      <c r="CF632" s="44">
        <v>76498.62</v>
      </c>
      <c r="CG632" s="60"/>
      <c r="CH632" s="28">
        <v>2997092.3600000003</v>
      </c>
      <c r="CI632" s="60"/>
      <c r="CJ632" s="64">
        <v>2939988.3000000003</v>
      </c>
      <c r="CK632" s="124"/>
      <c r="CN632" s="151"/>
    </row>
    <row r="633" spans="1:92" x14ac:dyDescent="0.25">
      <c r="A633" s="116" t="s">
        <v>1440</v>
      </c>
      <c r="B633" s="24" t="s">
        <v>1441</v>
      </c>
      <c r="C633" s="27" t="s">
        <v>1439</v>
      </c>
      <c r="D633" s="27" t="s">
        <v>12</v>
      </c>
      <c r="E633" s="139">
        <v>821</v>
      </c>
      <c r="F633" s="68"/>
      <c r="G633" s="139">
        <v>221</v>
      </c>
      <c r="H633" s="139">
        <v>328</v>
      </c>
      <c r="I633" s="139">
        <v>592</v>
      </c>
      <c r="J633" s="68">
        <v>627</v>
      </c>
      <c r="K633" s="139">
        <v>373</v>
      </c>
      <c r="L633" s="139">
        <v>365</v>
      </c>
      <c r="M633" s="139">
        <v>184</v>
      </c>
      <c r="N633" s="139">
        <v>264</v>
      </c>
      <c r="O633" s="60"/>
      <c r="P633" s="132">
        <v>141.08118081180811</v>
      </c>
      <c r="Q633" s="132">
        <v>79.91881918819189</v>
      </c>
      <c r="R633" s="132">
        <v>209.38745387453875</v>
      </c>
      <c r="S633" s="132">
        <v>118.61254612546125</v>
      </c>
      <c r="T633" s="132">
        <v>168.53136531365314</v>
      </c>
      <c r="U633" s="132">
        <v>95.46863468634686</v>
      </c>
      <c r="V633" s="126"/>
      <c r="W633" s="140">
        <v>13.4</v>
      </c>
      <c r="X633" s="140">
        <v>15.21</v>
      </c>
      <c r="Y633" s="140">
        <v>12.24</v>
      </c>
      <c r="Z633" s="139">
        <v>2681879.4900000002</v>
      </c>
      <c r="AA633" s="60"/>
      <c r="AB633" s="140">
        <v>9.8000000000000007</v>
      </c>
      <c r="AC633" s="28">
        <v>654121.36</v>
      </c>
      <c r="AE633" s="140">
        <v>1.86</v>
      </c>
      <c r="AF633" s="140">
        <v>0.92</v>
      </c>
      <c r="AG633" s="140">
        <v>1.32</v>
      </c>
      <c r="AH633" s="44">
        <v>270023.82</v>
      </c>
      <c r="AI633" s="60"/>
      <c r="AJ633" s="140">
        <v>0.82</v>
      </c>
      <c r="AK633" s="140">
        <v>0.4</v>
      </c>
      <c r="AL633" s="140">
        <v>0.44</v>
      </c>
      <c r="AM633" s="44">
        <v>108448.34</v>
      </c>
      <c r="AO633" s="28">
        <v>57.490000000000009</v>
      </c>
      <c r="AP633" s="117">
        <v>18.61</v>
      </c>
      <c r="AQ633" s="117">
        <v>5.82</v>
      </c>
      <c r="AR633" s="44">
        <v>96065.41</v>
      </c>
      <c r="AS633" s="60"/>
      <c r="AT633" s="71">
        <v>0.82</v>
      </c>
      <c r="AU633" s="71">
        <v>0.73</v>
      </c>
      <c r="AV633" s="71">
        <v>1.05</v>
      </c>
      <c r="AW633" s="44">
        <v>186767</v>
      </c>
      <c r="AX633" s="60"/>
      <c r="AY633" s="140">
        <v>0.49</v>
      </c>
      <c r="AZ633" s="140">
        <v>0.24</v>
      </c>
      <c r="BA633" s="140">
        <v>0.35</v>
      </c>
      <c r="BB633" s="28">
        <v>63418.68</v>
      </c>
      <c r="BC633" s="60"/>
      <c r="BD633" s="140">
        <v>1.65</v>
      </c>
      <c r="BE633" s="140">
        <v>0.81</v>
      </c>
      <c r="BF633" s="140">
        <v>1.32</v>
      </c>
      <c r="BG633" s="44">
        <v>99576.54</v>
      </c>
      <c r="BH633" s="60"/>
      <c r="BI633" s="139">
        <v>0.82</v>
      </c>
      <c r="BJ633" s="139">
        <v>0.4</v>
      </c>
      <c r="BK633" s="139">
        <v>0.44</v>
      </c>
      <c r="BL633" s="44">
        <v>118925.72</v>
      </c>
      <c r="BM633" s="60"/>
      <c r="BN633" s="140">
        <v>1.24</v>
      </c>
      <c r="BO633" s="140">
        <v>0.61</v>
      </c>
      <c r="BP633" s="140">
        <v>0.88</v>
      </c>
      <c r="BQ633" s="139">
        <v>71916.39</v>
      </c>
      <c r="BR633" s="60"/>
      <c r="BS633" s="140">
        <v>0.82</v>
      </c>
      <c r="BT633" s="140">
        <v>0.4</v>
      </c>
      <c r="BU633" s="140">
        <v>0.44</v>
      </c>
      <c r="BV633" s="44">
        <v>180040.28</v>
      </c>
      <c r="BW633" s="60"/>
      <c r="BX633" s="140">
        <v>0.82</v>
      </c>
      <c r="BY633" s="140">
        <v>0.4</v>
      </c>
      <c r="BZ633" s="140">
        <v>0.44</v>
      </c>
      <c r="CA633" s="44">
        <v>155339.48000000001</v>
      </c>
      <c r="CB633" s="60"/>
      <c r="CC633" s="140">
        <v>1.65</v>
      </c>
      <c r="CD633" s="140">
        <v>0.81</v>
      </c>
      <c r="CE633" s="140">
        <v>1.32</v>
      </c>
      <c r="CF633" s="44">
        <v>119489.58</v>
      </c>
      <c r="CG633" s="60"/>
      <c r="CH633" s="28">
        <v>4806012.09</v>
      </c>
      <c r="CI633" s="60"/>
      <c r="CJ633" s="64">
        <v>4709946.68</v>
      </c>
      <c r="CK633" s="124"/>
      <c r="CN633" s="151"/>
    </row>
    <row r="634" spans="1:92" x14ac:dyDescent="0.25">
      <c r="A634" s="116" t="s">
        <v>1442</v>
      </c>
      <c r="B634" s="24" t="s">
        <v>1443</v>
      </c>
      <c r="C634" s="27" t="s">
        <v>1439</v>
      </c>
      <c r="D634" s="27" t="s">
        <v>12</v>
      </c>
      <c r="E634" s="139">
        <v>411.79</v>
      </c>
      <c r="F634" s="68"/>
      <c r="G634" s="139">
        <v>122.39999999999999</v>
      </c>
      <c r="H634" s="139">
        <v>162.16</v>
      </c>
      <c r="I634" s="139">
        <v>286.48</v>
      </c>
      <c r="J634" s="68">
        <v>628</v>
      </c>
      <c r="K634" s="139">
        <v>184.81</v>
      </c>
      <c r="L634" s="139">
        <v>181.89999999999998</v>
      </c>
      <c r="M634" s="139">
        <v>102.66</v>
      </c>
      <c r="N634" s="139">
        <v>124.32</v>
      </c>
      <c r="O634" s="60"/>
      <c r="P634" s="132">
        <v>50.291528076697318</v>
      </c>
      <c r="Q634" s="132">
        <v>72.108471923302673</v>
      </c>
      <c r="R634" s="132">
        <v>66.628057131676769</v>
      </c>
      <c r="S634" s="132">
        <v>95.531942868323227</v>
      </c>
      <c r="T634" s="132">
        <v>51.080414791625905</v>
      </c>
      <c r="U634" s="132">
        <v>73.239585208374081</v>
      </c>
      <c r="V634" s="126"/>
      <c r="W634" s="140">
        <v>6.95</v>
      </c>
      <c r="X634" s="140">
        <v>7.15</v>
      </c>
      <c r="Y634" s="140">
        <v>5.48</v>
      </c>
      <c r="Z634" s="139">
        <v>1281866.18</v>
      </c>
      <c r="AA634" s="60"/>
      <c r="AB634" s="140">
        <v>4.6399999999999997</v>
      </c>
      <c r="AC634" s="28">
        <v>309089.34000000003</v>
      </c>
      <c r="AE634" s="140">
        <v>0.92</v>
      </c>
      <c r="AF634" s="140">
        <v>0.51</v>
      </c>
      <c r="AG634" s="140">
        <v>0.62</v>
      </c>
      <c r="AH634" s="44">
        <v>134639.87</v>
      </c>
      <c r="AI634" s="60"/>
      <c r="AJ634" s="140">
        <v>0.41</v>
      </c>
      <c r="AK634" s="140">
        <v>0.22</v>
      </c>
      <c r="AL634" s="140">
        <v>0.2</v>
      </c>
      <c r="AM634" s="44">
        <v>54038.15</v>
      </c>
      <c r="AO634" s="28">
        <v>27.630000000000003</v>
      </c>
      <c r="AP634" s="117">
        <v>7.0600000000000005</v>
      </c>
      <c r="AQ634" s="117">
        <v>2.92</v>
      </c>
      <c r="AR634" s="44">
        <v>43921.82</v>
      </c>
      <c r="AS634" s="60"/>
      <c r="AT634" s="71">
        <v>0.41</v>
      </c>
      <c r="AU634" s="71">
        <v>0.41</v>
      </c>
      <c r="AV634" s="71">
        <v>0.49</v>
      </c>
      <c r="AW634" s="44">
        <v>93670.85</v>
      </c>
      <c r="AX634" s="60"/>
      <c r="AY634" s="140">
        <v>0.24</v>
      </c>
      <c r="AZ634" s="140">
        <v>0.13</v>
      </c>
      <c r="BA634" s="140">
        <v>0.16</v>
      </c>
      <c r="BB634" s="28">
        <v>31122.13</v>
      </c>
      <c r="BC634" s="60"/>
      <c r="BD634" s="140">
        <v>0.82</v>
      </c>
      <c r="BE634" s="140">
        <v>0.45</v>
      </c>
      <c r="BF634" s="140">
        <v>0.62</v>
      </c>
      <c r="BG634" s="44">
        <v>49788.27</v>
      </c>
      <c r="BH634" s="60"/>
      <c r="BI634" s="139">
        <v>0.41</v>
      </c>
      <c r="BJ634" s="139">
        <v>0.22</v>
      </c>
      <c r="BK634" s="139">
        <v>0.2</v>
      </c>
      <c r="BL634" s="44">
        <v>59462.86</v>
      </c>
      <c r="BM634" s="60"/>
      <c r="BN634" s="140">
        <v>0.61</v>
      </c>
      <c r="BO634" s="140">
        <v>0.34</v>
      </c>
      <c r="BP634" s="140">
        <v>0.41</v>
      </c>
      <c r="BQ634" s="139">
        <v>35826.480000000003</v>
      </c>
      <c r="BR634" s="60"/>
      <c r="BS634" s="140">
        <v>0.41</v>
      </c>
      <c r="BT634" s="140">
        <v>0.22</v>
      </c>
      <c r="BU634" s="140">
        <v>0.2</v>
      </c>
      <c r="BV634" s="44">
        <v>90020.14</v>
      </c>
      <c r="BW634" s="60"/>
      <c r="BX634" s="140">
        <v>0.41</v>
      </c>
      <c r="BY634" s="140">
        <v>0.22</v>
      </c>
      <c r="BZ634" s="140">
        <v>0.2</v>
      </c>
      <c r="CA634" s="44">
        <v>77669.740000000005</v>
      </c>
      <c r="CB634" s="60"/>
      <c r="CC634" s="140">
        <v>0.82</v>
      </c>
      <c r="CD634" s="140">
        <v>0.45</v>
      </c>
      <c r="CE634" s="140">
        <v>0.62</v>
      </c>
      <c r="CF634" s="44">
        <v>59744.79</v>
      </c>
      <c r="CG634" s="60"/>
      <c r="CH634" s="28">
        <v>2320860.62</v>
      </c>
      <c r="CI634" s="60"/>
      <c r="CJ634" s="64">
        <v>2276938.8000000003</v>
      </c>
      <c r="CK634" s="124"/>
      <c r="CN634" s="151"/>
    </row>
    <row r="635" spans="1:92" x14ac:dyDescent="0.25">
      <c r="A635" s="116" t="s">
        <v>1444</v>
      </c>
      <c r="B635" s="24" t="s">
        <v>1445</v>
      </c>
      <c r="C635" s="27" t="s">
        <v>1446</v>
      </c>
      <c r="D635" s="27" t="s">
        <v>12</v>
      </c>
      <c r="E635" s="139">
        <v>2419</v>
      </c>
      <c r="F635" s="68"/>
      <c r="G635" s="139">
        <v>691.5</v>
      </c>
      <c r="H635" s="139">
        <v>877.5</v>
      </c>
      <c r="I635" s="139">
        <v>1700.5</v>
      </c>
      <c r="J635" s="68">
        <v>629</v>
      </c>
      <c r="K635" s="139">
        <v>1056.5</v>
      </c>
      <c r="L635" s="139">
        <v>1029.5</v>
      </c>
      <c r="M635" s="139">
        <v>539.5</v>
      </c>
      <c r="N635" s="139">
        <v>823</v>
      </c>
      <c r="O635" s="60"/>
      <c r="P635" s="132">
        <v>292.74849080267558</v>
      </c>
      <c r="Q635" s="132">
        <v>398.75150919732442</v>
      </c>
      <c r="R635" s="132">
        <v>371.49211956521737</v>
      </c>
      <c r="S635" s="132">
        <v>506.00788043478263</v>
      </c>
      <c r="T635" s="132">
        <v>348.41938963210703</v>
      </c>
      <c r="U635" s="132">
        <v>474.58061036789297</v>
      </c>
      <c r="V635" s="126"/>
      <c r="W635" s="140">
        <v>39.450000000000003</v>
      </c>
      <c r="X635" s="140">
        <v>38.81</v>
      </c>
      <c r="Y635" s="140">
        <v>36.4</v>
      </c>
      <c r="Z635" s="139">
        <v>7546657.2999999998</v>
      </c>
      <c r="AA635" s="60"/>
      <c r="AB635" s="140">
        <v>27.78</v>
      </c>
      <c r="AC635" s="28">
        <v>1859489.55</v>
      </c>
      <c r="AE635" s="140">
        <v>5.28</v>
      </c>
      <c r="AF635" s="140">
        <v>2.69</v>
      </c>
      <c r="AG635" s="140">
        <v>4.1100000000000003</v>
      </c>
      <c r="AH635" s="44">
        <v>797636.31</v>
      </c>
      <c r="AI635" s="60"/>
      <c r="AJ635" s="140">
        <v>2.34</v>
      </c>
      <c r="AK635" s="140">
        <v>1.19</v>
      </c>
      <c r="AL635" s="140">
        <v>1.37</v>
      </c>
      <c r="AM635" s="44">
        <v>320780.87</v>
      </c>
      <c r="AO635" s="28">
        <v>162.62000000000003</v>
      </c>
      <c r="AP635" s="117">
        <v>42.33</v>
      </c>
      <c r="AQ635" s="117">
        <v>17.149999999999999</v>
      </c>
      <c r="AR635" s="44">
        <v>259442.35</v>
      </c>
      <c r="AS635" s="60"/>
      <c r="AT635" s="71">
        <v>2.34</v>
      </c>
      <c r="AU635" s="71">
        <v>2.15</v>
      </c>
      <c r="AV635" s="71">
        <v>3.29</v>
      </c>
      <c r="AW635" s="44">
        <v>560499.1</v>
      </c>
      <c r="AX635" s="60"/>
      <c r="AY635" s="140">
        <v>1.4</v>
      </c>
      <c r="AZ635" s="140">
        <v>0.71</v>
      </c>
      <c r="BA635" s="140">
        <v>1.0900000000000001</v>
      </c>
      <c r="BB635" s="28">
        <v>187907.20000000001</v>
      </c>
      <c r="BC635" s="60"/>
      <c r="BD635" s="140">
        <v>4.6900000000000004</v>
      </c>
      <c r="BE635" s="140">
        <v>2.39</v>
      </c>
      <c r="BF635" s="140">
        <v>4.1100000000000003</v>
      </c>
      <c r="BG635" s="44">
        <v>294778.17</v>
      </c>
      <c r="BH635" s="60"/>
      <c r="BI635" s="139">
        <v>2.34</v>
      </c>
      <c r="BJ635" s="139">
        <v>1.19</v>
      </c>
      <c r="BK635" s="139">
        <v>1.37</v>
      </c>
      <c r="BL635" s="44">
        <v>351045.8</v>
      </c>
      <c r="BM635" s="60"/>
      <c r="BN635" s="140">
        <v>3.52</v>
      </c>
      <c r="BO635" s="140">
        <v>1.79</v>
      </c>
      <c r="BP635" s="140">
        <v>2.74</v>
      </c>
      <c r="BQ635" s="139">
        <v>212061.15</v>
      </c>
      <c r="BR635" s="60"/>
      <c r="BS635" s="140">
        <v>2.34</v>
      </c>
      <c r="BT635" s="140">
        <v>1.19</v>
      </c>
      <c r="BU635" s="140">
        <v>1.37</v>
      </c>
      <c r="BV635" s="44">
        <v>531444.19999999995</v>
      </c>
      <c r="BW635" s="60"/>
      <c r="BX635" s="140">
        <v>2.34</v>
      </c>
      <c r="BY635" s="140">
        <v>1.19</v>
      </c>
      <c r="BZ635" s="140">
        <v>1.37</v>
      </c>
      <c r="CA635" s="44">
        <v>458532.2</v>
      </c>
      <c r="CB635" s="60"/>
      <c r="CC635" s="140">
        <v>4.6900000000000004</v>
      </c>
      <c r="CD635" s="140">
        <v>2.39</v>
      </c>
      <c r="CE635" s="140">
        <v>4.1100000000000003</v>
      </c>
      <c r="CF635" s="44">
        <v>353727.09</v>
      </c>
      <c r="CG635" s="60"/>
      <c r="CH635" s="28">
        <v>13734001.289999999</v>
      </c>
      <c r="CI635" s="60"/>
      <c r="CJ635" s="64">
        <v>13474558.939999999</v>
      </c>
      <c r="CK635" s="124"/>
      <c r="CN635" s="151"/>
    </row>
    <row r="636" spans="1:92" x14ac:dyDescent="0.25">
      <c r="A636" s="116" t="s">
        <v>1447</v>
      </c>
      <c r="B636" s="24" t="s">
        <v>1448</v>
      </c>
      <c r="C636" s="27" t="s">
        <v>1429</v>
      </c>
      <c r="D636" s="27" t="s">
        <v>12</v>
      </c>
      <c r="E636" s="139">
        <v>1405.89</v>
      </c>
      <c r="F636" s="68"/>
      <c r="G636" s="139">
        <v>385.33</v>
      </c>
      <c r="H636" s="139">
        <v>561.16</v>
      </c>
      <c r="I636" s="139">
        <v>1008.98</v>
      </c>
      <c r="J636" s="68">
        <v>630</v>
      </c>
      <c r="K636" s="139">
        <v>607.91</v>
      </c>
      <c r="L636" s="139">
        <v>596.32999999999993</v>
      </c>
      <c r="M636" s="139">
        <v>350.15999999999997</v>
      </c>
      <c r="N636" s="139">
        <v>447.82</v>
      </c>
      <c r="O636" s="60"/>
      <c r="P636" s="132">
        <v>175.76427049938681</v>
      </c>
      <c r="Q636" s="132">
        <v>209.56572950061317</v>
      </c>
      <c r="R636" s="132">
        <v>255.96729565161263</v>
      </c>
      <c r="S636" s="132">
        <v>305.19270434838734</v>
      </c>
      <c r="T636" s="132">
        <v>204.26843384900059</v>
      </c>
      <c r="U636" s="132">
        <v>243.55156615099941</v>
      </c>
      <c r="V636" s="126"/>
      <c r="W636" s="140">
        <v>22.19</v>
      </c>
      <c r="X636" s="140">
        <v>25</v>
      </c>
      <c r="Y636" s="140">
        <v>19.95</v>
      </c>
      <c r="Z636" s="139">
        <v>4406311.05</v>
      </c>
      <c r="AA636" s="60"/>
      <c r="AB636" s="140">
        <v>16.079999999999998</v>
      </c>
      <c r="AC636" s="28">
        <v>1073175.77</v>
      </c>
      <c r="AE636" s="140">
        <v>3.03</v>
      </c>
      <c r="AF636" s="140">
        <v>1.75</v>
      </c>
      <c r="AG636" s="140">
        <v>2.23</v>
      </c>
      <c r="AH636" s="44">
        <v>461424.88</v>
      </c>
      <c r="AI636" s="60"/>
      <c r="AJ636" s="140">
        <v>1.35</v>
      </c>
      <c r="AK636" s="140">
        <v>0.77</v>
      </c>
      <c r="AL636" s="140">
        <v>0.74</v>
      </c>
      <c r="AM636" s="44">
        <v>186676.64</v>
      </c>
      <c r="AO636" s="28">
        <v>94.949999999999989</v>
      </c>
      <c r="AP636" s="117">
        <v>25.82</v>
      </c>
      <c r="AQ636" s="117">
        <v>9.9700000000000006</v>
      </c>
      <c r="AR636" s="44">
        <v>152813.97</v>
      </c>
      <c r="AS636" s="60"/>
      <c r="AT636" s="71">
        <v>1.35</v>
      </c>
      <c r="AU636" s="71">
        <v>1.4</v>
      </c>
      <c r="AV636" s="71">
        <v>1.79</v>
      </c>
      <c r="AW636" s="44">
        <v>325644.09999999998</v>
      </c>
      <c r="AX636" s="60"/>
      <c r="AY636" s="140">
        <v>0.81</v>
      </c>
      <c r="AZ636" s="140">
        <v>0.46</v>
      </c>
      <c r="BA636" s="140">
        <v>0.59</v>
      </c>
      <c r="BB636" s="28">
        <v>109221.06</v>
      </c>
      <c r="BC636" s="60"/>
      <c r="BD636" s="140">
        <v>2.7</v>
      </c>
      <c r="BE636" s="140">
        <v>1.55</v>
      </c>
      <c r="BF636" s="140">
        <v>2.23</v>
      </c>
      <c r="BG636" s="44">
        <v>170702.64</v>
      </c>
      <c r="BH636" s="60"/>
      <c r="BI636" s="139">
        <v>1.35</v>
      </c>
      <c r="BJ636" s="139">
        <v>0.77</v>
      </c>
      <c r="BK636" s="139">
        <v>0.74</v>
      </c>
      <c r="BL636" s="44">
        <v>204896.12</v>
      </c>
      <c r="BM636" s="60"/>
      <c r="BN636" s="140">
        <v>2.02</v>
      </c>
      <c r="BO636" s="140">
        <v>1.1599999999999999</v>
      </c>
      <c r="BP636" s="140">
        <v>1.49</v>
      </c>
      <c r="BQ636" s="139">
        <v>123021.81</v>
      </c>
      <c r="BR636" s="60"/>
      <c r="BS636" s="140">
        <v>1.35</v>
      </c>
      <c r="BT636" s="140">
        <v>0.77</v>
      </c>
      <c r="BU636" s="140">
        <v>0.74</v>
      </c>
      <c r="BV636" s="44">
        <v>310189.88</v>
      </c>
      <c r="BW636" s="60"/>
      <c r="BX636" s="140">
        <v>1.35</v>
      </c>
      <c r="BY636" s="140">
        <v>0.77</v>
      </c>
      <c r="BZ636" s="140">
        <v>0.74</v>
      </c>
      <c r="CA636" s="44">
        <v>267633.08</v>
      </c>
      <c r="CB636" s="60"/>
      <c r="CC636" s="140">
        <v>2.7</v>
      </c>
      <c r="CD636" s="140">
        <v>1.55</v>
      </c>
      <c r="CE636" s="140">
        <v>2.23</v>
      </c>
      <c r="CF636" s="44">
        <v>204839.28</v>
      </c>
      <c r="CG636" s="60"/>
      <c r="CH636" s="28">
        <v>7996550.2799999993</v>
      </c>
      <c r="CI636" s="60"/>
      <c r="CJ636" s="64">
        <v>7843736.3099999996</v>
      </c>
      <c r="CK636" s="124"/>
      <c r="CN636" s="151"/>
    </row>
    <row r="637" spans="1:92" x14ac:dyDescent="0.25">
      <c r="A637" s="116" t="s">
        <v>1449</v>
      </c>
      <c r="B637" s="24" t="s">
        <v>1450</v>
      </c>
      <c r="C637" s="27" t="s">
        <v>1429</v>
      </c>
      <c r="D637" s="27" t="s">
        <v>12</v>
      </c>
      <c r="E637" s="139">
        <v>327.31</v>
      </c>
      <c r="F637" s="68"/>
      <c r="G637" s="139">
        <v>104.16</v>
      </c>
      <c r="H637" s="139">
        <v>111.99</v>
      </c>
      <c r="I637" s="139">
        <v>219.32</v>
      </c>
      <c r="J637" s="68">
        <v>631</v>
      </c>
      <c r="K637" s="139">
        <v>152.32</v>
      </c>
      <c r="L637" s="139">
        <v>148.49</v>
      </c>
      <c r="M637" s="139">
        <v>67.66</v>
      </c>
      <c r="N637" s="139">
        <v>107.33</v>
      </c>
      <c r="O637" s="60"/>
      <c r="P637" s="132">
        <v>48.299740323976749</v>
      </c>
      <c r="Q637" s="132">
        <v>55.860259676023247</v>
      </c>
      <c r="R637" s="132">
        <v>51.930567577593663</v>
      </c>
      <c r="S637" s="132">
        <v>60.059432422406331</v>
      </c>
      <c r="T637" s="132">
        <v>49.769692098429573</v>
      </c>
      <c r="U637" s="132">
        <v>57.560307901570425</v>
      </c>
      <c r="V637" s="126"/>
      <c r="W637" s="140">
        <v>6.01</v>
      </c>
      <c r="X637" s="140">
        <v>4.99</v>
      </c>
      <c r="Y637" s="140">
        <v>4.79</v>
      </c>
      <c r="Z637" s="139">
        <v>1037190.14</v>
      </c>
      <c r="AA637" s="60"/>
      <c r="AB637" s="140">
        <v>3.79</v>
      </c>
      <c r="AC637" s="28">
        <v>253516.52</v>
      </c>
      <c r="AE637" s="140">
        <v>0.76</v>
      </c>
      <c r="AF637" s="140">
        <v>0.33</v>
      </c>
      <c r="AG637" s="140">
        <v>0.53</v>
      </c>
      <c r="AH637" s="44">
        <v>106770.83</v>
      </c>
      <c r="AI637" s="60"/>
      <c r="AJ637" s="140">
        <v>0.33</v>
      </c>
      <c r="AK637" s="140">
        <v>0.15</v>
      </c>
      <c r="AL637" s="140">
        <v>0.17</v>
      </c>
      <c r="AM637" s="44">
        <v>42443.42</v>
      </c>
      <c r="AO637" s="28">
        <v>22.279999999999998</v>
      </c>
      <c r="AP637" s="117">
        <v>6.02</v>
      </c>
      <c r="AQ637" s="117">
        <v>2.3199999999999998</v>
      </c>
      <c r="AR637" s="44">
        <v>35800.89</v>
      </c>
      <c r="AS637" s="60"/>
      <c r="AT637" s="71">
        <v>0.33</v>
      </c>
      <c r="AU637" s="71">
        <v>0.27</v>
      </c>
      <c r="AV637" s="71">
        <v>0.42</v>
      </c>
      <c r="AW637" s="44">
        <v>73359.3</v>
      </c>
      <c r="AX637" s="60"/>
      <c r="AY637" s="140">
        <v>0.2</v>
      </c>
      <c r="AZ637" s="140">
        <v>0.09</v>
      </c>
      <c r="BA637" s="140">
        <v>0.14000000000000001</v>
      </c>
      <c r="BB637" s="28">
        <v>25250.03</v>
      </c>
      <c r="BC637" s="60"/>
      <c r="BD637" s="140">
        <v>0.67</v>
      </c>
      <c r="BE637" s="140">
        <v>0.3</v>
      </c>
      <c r="BF637" s="140">
        <v>0.53</v>
      </c>
      <c r="BG637" s="44">
        <v>39514.5</v>
      </c>
      <c r="BH637" s="60"/>
      <c r="BI637" s="139">
        <v>0.33</v>
      </c>
      <c r="BJ637" s="139">
        <v>0.15</v>
      </c>
      <c r="BK637" s="139">
        <v>0.17</v>
      </c>
      <c r="BL637" s="44">
        <v>46567.3</v>
      </c>
      <c r="BM637" s="60"/>
      <c r="BN637" s="140">
        <v>0.5</v>
      </c>
      <c r="BO637" s="140">
        <v>0.22</v>
      </c>
      <c r="BP637" s="140">
        <v>0.35</v>
      </c>
      <c r="BQ637" s="139">
        <v>28187.01</v>
      </c>
      <c r="BR637" s="60"/>
      <c r="BS637" s="140">
        <v>0.33</v>
      </c>
      <c r="BT637" s="140">
        <v>0.15</v>
      </c>
      <c r="BU637" s="140">
        <v>0.17</v>
      </c>
      <c r="BV637" s="44">
        <v>70497.7</v>
      </c>
      <c r="BW637" s="60"/>
      <c r="BX637" s="140">
        <v>0.33</v>
      </c>
      <c r="BY637" s="140">
        <v>0.15</v>
      </c>
      <c r="BZ637" s="140">
        <v>0.17</v>
      </c>
      <c r="CA637" s="44">
        <v>60825.7</v>
      </c>
      <c r="CB637" s="60"/>
      <c r="CC637" s="140">
        <v>0.67</v>
      </c>
      <c r="CD637" s="140">
        <v>0.3</v>
      </c>
      <c r="CE637" s="140">
        <v>0.53</v>
      </c>
      <c r="CF637" s="44">
        <v>47416.5</v>
      </c>
      <c r="CG637" s="60"/>
      <c r="CH637" s="28">
        <v>1867339.8399999999</v>
      </c>
      <c r="CI637" s="60"/>
      <c r="CJ637" s="64">
        <v>1831538.95</v>
      </c>
      <c r="CK637" s="124"/>
      <c r="CN637" s="151"/>
    </row>
    <row r="638" spans="1:92" x14ac:dyDescent="0.25">
      <c r="A638" s="116" t="s">
        <v>1451</v>
      </c>
      <c r="B638" s="24" t="s">
        <v>1452</v>
      </c>
      <c r="C638" s="27" t="s">
        <v>1429</v>
      </c>
      <c r="D638" s="27" t="s">
        <v>12</v>
      </c>
      <c r="E638" s="139">
        <v>440.79</v>
      </c>
      <c r="F638" s="68"/>
      <c r="G638" s="139">
        <v>136.64999999999998</v>
      </c>
      <c r="H638" s="139">
        <v>158.64999999999998</v>
      </c>
      <c r="I638" s="139">
        <v>297.47999999999996</v>
      </c>
      <c r="J638" s="68">
        <v>632</v>
      </c>
      <c r="K638" s="139">
        <v>205.64</v>
      </c>
      <c r="L638" s="139">
        <v>198.97999999999996</v>
      </c>
      <c r="M638" s="139">
        <v>96.32</v>
      </c>
      <c r="N638" s="139">
        <v>138.82999999999998</v>
      </c>
      <c r="O638" s="60"/>
      <c r="P638" s="132">
        <v>65.786400386980858</v>
      </c>
      <c r="Q638" s="132">
        <v>70.863599613019119</v>
      </c>
      <c r="R638" s="132">
        <v>76.377697924584794</v>
      </c>
      <c r="S638" s="132">
        <v>82.272302075415183</v>
      </c>
      <c r="T638" s="132">
        <v>66.835901688434333</v>
      </c>
      <c r="U638" s="132">
        <v>71.994098311565651</v>
      </c>
      <c r="V638" s="126"/>
      <c r="W638" s="140">
        <v>7.92</v>
      </c>
      <c r="X638" s="140">
        <v>7.1</v>
      </c>
      <c r="Y638" s="140">
        <v>6.22</v>
      </c>
      <c r="Z638" s="139">
        <v>1393104.82</v>
      </c>
      <c r="AA638" s="60"/>
      <c r="AB638" s="140">
        <v>5.07</v>
      </c>
      <c r="AC638" s="28">
        <v>338455.67</v>
      </c>
      <c r="AE638" s="140">
        <v>1.02</v>
      </c>
      <c r="AF638" s="140">
        <v>0.48</v>
      </c>
      <c r="AG638" s="140">
        <v>0.69</v>
      </c>
      <c r="AH638" s="44">
        <v>144092.04</v>
      </c>
      <c r="AI638" s="60"/>
      <c r="AJ638" s="140">
        <v>0.45</v>
      </c>
      <c r="AK638" s="140">
        <v>0.21</v>
      </c>
      <c r="AL638" s="140">
        <v>0.23</v>
      </c>
      <c r="AM638" s="44">
        <v>58089.08</v>
      </c>
      <c r="AO638" s="28">
        <v>29.96</v>
      </c>
      <c r="AP638" s="117">
        <v>8.27</v>
      </c>
      <c r="AQ638" s="117">
        <v>3.12</v>
      </c>
      <c r="AR638" s="44">
        <v>48355.95</v>
      </c>
      <c r="AS638" s="60"/>
      <c r="AT638" s="71">
        <v>0.45</v>
      </c>
      <c r="AU638" s="71">
        <v>0.38</v>
      </c>
      <c r="AV638" s="71">
        <v>0.55000000000000004</v>
      </c>
      <c r="AW638" s="44">
        <v>99049.5</v>
      </c>
      <c r="AX638" s="60"/>
      <c r="AY638" s="140">
        <v>0.27</v>
      </c>
      <c r="AZ638" s="140">
        <v>0.12</v>
      </c>
      <c r="BA638" s="140">
        <v>0.18</v>
      </c>
      <c r="BB638" s="28">
        <v>33470.97</v>
      </c>
      <c r="BC638" s="60"/>
      <c r="BD638" s="140">
        <v>0.91</v>
      </c>
      <c r="BE638" s="140">
        <v>0.42</v>
      </c>
      <c r="BF638" s="140">
        <v>0.69</v>
      </c>
      <c r="BG638" s="44">
        <v>53212.86</v>
      </c>
      <c r="BH638" s="60"/>
      <c r="BI638" s="139">
        <v>0.45</v>
      </c>
      <c r="BJ638" s="139">
        <v>0.21</v>
      </c>
      <c r="BK638" s="139">
        <v>0.23</v>
      </c>
      <c r="BL638" s="44">
        <v>63761.38</v>
      </c>
      <c r="BM638" s="60"/>
      <c r="BN638" s="140">
        <v>0.68</v>
      </c>
      <c r="BO638" s="140">
        <v>0.32</v>
      </c>
      <c r="BP638" s="140">
        <v>0.46</v>
      </c>
      <c r="BQ638" s="139">
        <v>38460.78</v>
      </c>
      <c r="BR638" s="60"/>
      <c r="BS638" s="140">
        <v>0.45</v>
      </c>
      <c r="BT638" s="140">
        <v>0.21</v>
      </c>
      <c r="BU638" s="140">
        <v>0.23</v>
      </c>
      <c r="BV638" s="44">
        <v>96527.62</v>
      </c>
      <c r="BW638" s="60"/>
      <c r="BX638" s="140">
        <v>0.45</v>
      </c>
      <c r="BY638" s="140">
        <v>0.21</v>
      </c>
      <c r="BZ638" s="140">
        <v>0.23</v>
      </c>
      <c r="CA638" s="44">
        <v>83284.42</v>
      </c>
      <c r="CB638" s="60"/>
      <c r="CC638" s="140">
        <v>0.91</v>
      </c>
      <c r="CD638" s="140">
        <v>0.42</v>
      </c>
      <c r="CE638" s="140">
        <v>0.69</v>
      </c>
      <c r="CF638" s="44">
        <v>63854.22</v>
      </c>
      <c r="CG638" s="60"/>
      <c r="CH638" s="28">
        <v>2513719.31</v>
      </c>
      <c r="CI638" s="60"/>
      <c r="CJ638" s="64">
        <v>2465363.36</v>
      </c>
      <c r="CK638" s="124"/>
      <c r="CN638" s="151"/>
    </row>
    <row r="639" spans="1:92" x14ac:dyDescent="0.25">
      <c r="A639" s="116" t="s">
        <v>1453</v>
      </c>
      <c r="B639" s="24" t="s">
        <v>1454</v>
      </c>
      <c r="C639" s="27" t="s">
        <v>1429</v>
      </c>
      <c r="D639" s="27" t="s">
        <v>12</v>
      </c>
      <c r="E639" s="139">
        <v>1230.5</v>
      </c>
      <c r="F639" s="68"/>
      <c r="G639" s="139">
        <v>348.5</v>
      </c>
      <c r="H639" s="139">
        <v>496</v>
      </c>
      <c r="I639" s="139">
        <v>870</v>
      </c>
      <c r="J639" s="68">
        <v>633</v>
      </c>
      <c r="K639" s="139">
        <v>559</v>
      </c>
      <c r="L639" s="139">
        <v>547</v>
      </c>
      <c r="M639" s="139">
        <v>297.5</v>
      </c>
      <c r="N639" s="139">
        <v>374</v>
      </c>
      <c r="O639" s="60"/>
      <c r="P639" s="132">
        <v>130.8941403364793</v>
      </c>
      <c r="Q639" s="132">
        <v>217.6058596635207</v>
      </c>
      <c r="R639" s="132">
        <v>186.29409930242102</v>
      </c>
      <c r="S639" s="132">
        <v>309.70590069757895</v>
      </c>
      <c r="T639" s="132">
        <v>140.47176036109971</v>
      </c>
      <c r="U639" s="132">
        <v>233.52823963890029</v>
      </c>
      <c r="V639" s="126"/>
      <c r="W639" s="140">
        <v>19.600000000000001</v>
      </c>
      <c r="X639" s="140">
        <v>21.7</v>
      </c>
      <c r="Y639" s="140">
        <v>16.36</v>
      </c>
      <c r="Z639" s="139">
        <v>3776960.26</v>
      </c>
      <c r="AA639" s="60"/>
      <c r="AB639" s="140">
        <v>13.71</v>
      </c>
      <c r="AC639" s="28">
        <v>912770.79</v>
      </c>
      <c r="AE639" s="140">
        <v>2.79</v>
      </c>
      <c r="AF639" s="140">
        <v>1.48</v>
      </c>
      <c r="AG639" s="140">
        <v>1.87</v>
      </c>
      <c r="AH639" s="44">
        <v>403383.97</v>
      </c>
      <c r="AI639" s="60"/>
      <c r="AJ639" s="140">
        <v>1.24</v>
      </c>
      <c r="AK639" s="140">
        <v>0.66</v>
      </c>
      <c r="AL639" s="140">
        <v>0.62</v>
      </c>
      <c r="AM639" s="44">
        <v>164186.42000000001</v>
      </c>
      <c r="AO639" s="28">
        <v>81.650000000000006</v>
      </c>
      <c r="AP639" s="117">
        <v>20</v>
      </c>
      <c r="AQ639" s="117">
        <v>8.7200000000000006</v>
      </c>
      <c r="AR639" s="44">
        <v>128781.56</v>
      </c>
      <c r="AS639" s="60"/>
      <c r="AT639" s="71">
        <v>1.24</v>
      </c>
      <c r="AU639" s="71">
        <v>1.19</v>
      </c>
      <c r="AV639" s="71">
        <v>1.49</v>
      </c>
      <c r="AW639" s="44">
        <v>280559.59999999998</v>
      </c>
      <c r="AX639" s="60"/>
      <c r="AY639" s="140">
        <v>0.74</v>
      </c>
      <c r="AZ639" s="140">
        <v>0.39</v>
      </c>
      <c r="BA639" s="140">
        <v>0.49</v>
      </c>
      <c r="BB639" s="28">
        <v>95128.02</v>
      </c>
      <c r="BC639" s="60"/>
      <c r="BD639" s="140">
        <v>2.48</v>
      </c>
      <c r="BE639" s="140">
        <v>1.32</v>
      </c>
      <c r="BF639" s="140">
        <v>1.87</v>
      </c>
      <c r="BG639" s="44">
        <v>149364.81</v>
      </c>
      <c r="BH639" s="60"/>
      <c r="BI639" s="139">
        <v>1.24</v>
      </c>
      <c r="BJ639" s="139">
        <v>0.66</v>
      </c>
      <c r="BK639" s="139">
        <v>0.62</v>
      </c>
      <c r="BL639" s="44">
        <v>180537.84</v>
      </c>
      <c r="BM639" s="60"/>
      <c r="BN639" s="140">
        <v>1.86</v>
      </c>
      <c r="BO639" s="140">
        <v>0.99</v>
      </c>
      <c r="BP639" s="140">
        <v>1.24</v>
      </c>
      <c r="BQ639" s="139">
        <v>107742.87</v>
      </c>
      <c r="BR639" s="60"/>
      <c r="BS639" s="140">
        <v>1.24</v>
      </c>
      <c r="BT639" s="140">
        <v>0.66</v>
      </c>
      <c r="BU639" s="140">
        <v>0.62</v>
      </c>
      <c r="BV639" s="44">
        <v>273314.15999999997</v>
      </c>
      <c r="BW639" s="60"/>
      <c r="BX639" s="140">
        <v>1.24</v>
      </c>
      <c r="BY639" s="140">
        <v>0.66</v>
      </c>
      <c r="BZ639" s="140">
        <v>0.62</v>
      </c>
      <c r="CA639" s="44">
        <v>235816.56</v>
      </c>
      <c r="CB639" s="60"/>
      <c r="CC639" s="140">
        <v>2.48</v>
      </c>
      <c r="CD639" s="140">
        <v>1.32</v>
      </c>
      <c r="CE639" s="140">
        <v>1.87</v>
      </c>
      <c r="CF639" s="44">
        <v>179234.37</v>
      </c>
      <c r="CG639" s="60"/>
      <c r="CH639" s="28">
        <v>6887781.2299999995</v>
      </c>
      <c r="CI639" s="60"/>
      <c r="CJ639" s="64">
        <v>6758999.6699999999</v>
      </c>
      <c r="CK639" s="124"/>
      <c r="CN639" s="151"/>
    </row>
    <row r="640" spans="1:92" x14ac:dyDescent="0.25">
      <c r="A640" s="116" t="s">
        <v>1455</v>
      </c>
      <c r="B640" s="24" t="s">
        <v>1456</v>
      </c>
      <c r="C640" s="27" t="s">
        <v>1429</v>
      </c>
      <c r="D640" s="27" t="s">
        <v>12</v>
      </c>
      <c r="E640" s="139">
        <v>1221.3</v>
      </c>
      <c r="F640" s="68"/>
      <c r="G640" s="139">
        <v>360.15</v>
      </c>
      <c r="H640" s="139">
        <v>486.81999999999994</v>
      </c>
      <c r="I640" s="139">
        <v>851.65</v>
      </c>
      <c r="J640" s="68">
        <v>634</v>
      </c>
      <c r="K640" s="139">
        <v>567.30999999999995</v>
      </c>
      <c r="L640" s="139">
        <v>557.80999999999995</v>
      </c>
      <c r="M640" s="139">
        <v>289.15999999999997</v>
      </c>
      <c r="N640" s="139">
        <v>364.83</v>
      </c>
      <c r="O640" s="60"/>
      <c r="P640" s="132">
        <v>211.01378115200527</v>
      </c>
      <c r="Q640" s="132">
        <v>149.13621884799471</v>
      </c>
      <c r="R640" s="132">
        <v>285.2304010562799</v>
      </c>
      <c r="S640" s="132">
        <v>201.58959894372003</v>
      </c>
      <c r="T640" s="132">
        <v>213.7558177917148</v>
      </c>
      <c r="U640" s="132">
        <v>151.07418220828518</v>
      </c>
      <c r="V640" s="126"/>
      <c r="W640" s="140">
        <v>21.52</v>
      </c>
      <c r="X640" s="140">
        <v>22.32</v>
      </c>
      <c r="Y640" s="140">
        <v>16.73</v>
      </c>
      <c r="Z640" s="139">
        <v>3963338.78</v>
      </c>
      <c r="AA640" s="60"/>
      <c r="AB640" s="140">
        <v>14.34</v>
      </c>
      <c r="AC640" s="28">
        <v>953605.8</v>
      </c>
      <c r="AE640" s="140">
        <v>2.83</v>
      </c>
      <c r="AF640" s="140">
        <v>1.44</v>
      </c>
      <c r="AG640" s="140">
        <v>1.82</v>
      </c>
      <c r="AH640" s="44">
        <v>399775.67</v>
      </c>
      <c r="AI640" s="60"/>
      <c r="AJ640" s="140">
        <v>1.26</v>
      </c>
      <c r="AK640" s="140">
        <v>0.64</v>
      </c>
      <c r="AL640" s="140">
        <v>0.6</v>
      </c>
      <c r="AM640" s="44">
        <v>162743.1</v>
      </c>
      <c r="AO640" s="28">
        <v>85.11</v>
      </c>
      <c r="AP640" s="117">
        <v>26.17</v>
      </c>
      <c r="AQ640" s="117">
        <v>8.66</v>
      </c>
      <c r="AR640" s="44">
        <v>140548.31</v>
      </c>
      <c r="AS640" s="60"/>
      <c r="AT640" s="71">
        <v>1.26</v>
      </c>
      <c r="AU640" s="71">
        <v>1.1499999999999999</v>
      </c>
      <c r="AV640" s="71">
        <v>1.45</v>
      </c>
      <c r="AW640" s="44">
        <v>276075.5</v>
      </c>
      <c r="AX640" s="60"/>
      <c r="AY640" s="140">
        <v>0.75</v>
      </c>
      <c r="AZ640" s="140">
        <v>0.38</v>
      </c>
      <c r="BA640" s="140">
        <v>0.48</v>
      </c>
      <c r="BB640" s="28">
        <v>94540.81</v>
      </c>
      <c r="BC640" s="60"/>
      <c r="BD640" s="140">
        <v>2.52</v>
      </c>
      <c r="BE640" s="140">
        <v>1.28</v>
      </c>
      <c r="BF640" s="140">
        <v>1.82</v>
      </c>
      <c r="BG640" s="44">
        <v>148047.66</v>
      </c>
      <c r="BH640" s="60"/>
      <c r="BI640" s="139">
        <v>1.26</v>
      </c>
      <c r="BJ640" s="139">
        <v>0.64</v>
      </c>
      <c r="BK640" s="139">
        <v>0.6</v>
      </c>
      <c r="BL640" s="44">
        <v>179105</v>
      </c>
      <c r="BM640" s="60"/>
      <c r="BN640" s="140">
        <v>1.89</v>
      </c>
      <c r="BO640" s="140">
        <v>0.96</v>
      </c>
      <c r="BP640" s="140">
        <v>1.21</v>
      </c>
      <c r="BQ640" s="139">
        <v>106952.58</v>
      </c>
      <c r="BR640" s="60"/>
      <c r="BS640" s="140">
        <v>1.26</v>
      </c>
      <c r="BT640" s="140">
        <v>0.64</v>
      </c>
      <c r="BU640" s="140">
        <v>0.6</v>
      </c>
      <c r="BV640" s="44">
        <v>271145</v>
      </c>
      <c r="BW640" s="60"/>
      <c r="BX640" s="140">
        <v>1.26</v>
      </c>
      <c r="BY640" s="140">
        <v>0.64</v>
      </c>
      <c r="BZ640" s="140">
        <v>0.6</v>
      </c>
      <c r="CA640" s="44">
        <v>233945</v>
      </c>
      <c r="CB640" s="60"/>
      <c r="CC640" s="140">
        <v>2.52</v>
      </c>
      <c r="CD640" s="140">
        <v>1.28</v>
      </c>
      <c r="CE640" s="140">
        <v>1.82</v>
      </c>
      <c r="CF640" s="44">
        <v>177653.82</v>
      </c>
      <c r="CG640" s="60"/>
      <c r="CH640" s="28">
        <v>7107477.0299999993</v>
      </c>
      <c r="CI640" s="60"/>
      <c r="CJ640" s="64">
        <v>6966928.7199999997</v>
      </c>
      <c r="CK640" s="124"/>
      <c r="CN640" s="151"/>
    </row>
    <row r="641" spans="1:92" x14ac:dyDescent="0.25">
      <c r="A641" s="116" t="s">
        <v>1457</v>
      </c>
      <c r="B641" s="24" t="s">
        <v>1458</v>
      </c>
      <c r="C641" s="27" t="s">
        <v>1429</v>
      </c>
      <c r="D641" s="27" t="s">
        <v>12</v>
      </c>
      <c r="E641" s="139">
        <v>576.29</v>
      </c>
      <c r="F641" s="68"/>
      <c r="G641" s="139">
        <v>165.82</v>
      </c>
      <c r="H641" s="139">
        <v>223.16</v>
      </c>
      <c r="I641" s="139">
        <v>407.80999999999995</v>
      </c>
      <c r="J641" s="68">
        <v>635</v>
      </c>
      <c r="K641" s="139">
        <v>259.80999999999995</v>
      </c>
      <c r="L641" s="139">
        <v>257.14999999999998</v>
      </c>
      <c r="M641" s="139">
        <v>131.82999999999998</v>
      </c>
      <c r="N641" s="139">
        <v>184.65</v>
      </c>
      <c r="O641" s="60"/>
      <c r="P641" s="132">
        <v>74.193053361923219</v>
      </c>
      <c r="Q641" s="132">
        <v>91.626946638076774</v>
      </c>
      <c r="R641" s="132">
        <v>99.848762442689576</v>
      </c>
      <c r="S641" s="132">
        <v>123.31123755731042</v>
      </c>
      <c r="T641" s="132">
        <v>82.6181841953873</v>
      </c>
      <c r="U641" s="132">
        <v>102.03181580461271</v>
      </c>
      <c r="V641" s="126"/>
      <c r="W641" s="140">
        <v>9.52</v>
      </c>
      <c r="X641" s="140">
        <v>9.92</v>
      </c>
      <c r="Y641" s="140">
        <v>8.2100000000000009</v>
      </c>
      <c r="Z641" s="139">
        <v>1814578.46</v>
      </c>
      <c r="AA641" s="60"/>
      <c r="AB641" s="140">
        <v>6.62</v>
      </c>
      <c r="AC641" s="28">
        <v>441893.65</v>
      </c>
      <c r="AE641" s="140">
        <v>1.29</v>
      </c>
      <c r="AF641" s="140">
        <v>0.65</v>
      </c>
      <c r="AG641" s="140">
        <v>0.92</v>
      </c>
      <c r="AH641" s="44">
        <v>188350.82</v>
      </c>
      <c r="AI641" s="60"/>
      <c r="AJ641" s="140">
        <v>0.56999999999999995</v>
      </c>
      <c r="AK641" s="140">
        <v>0.28999999999999998</v>
      </c>
      <c r="AL641" s="140">
        <v>0.3</v>
      </c>
      <c r="AM641" s="44">
        <v>75713.7</v>
      </c>
      <c r="AO641" s="28">
        <v>39.04</v>
      </c>
      <c r="AP641" s="117">
        <v>10.39</v>
      </c>
      <c r="AQ641" s="117">
        <v>4.08</v>
      </c>
      <c r="AR641" s="44">
        <v>62544.98</v>
      </c>
      <c r="AS641" s="60"/>
      <c r="AT641" s="71">
        <v>0.56999999999999995</v>
      </c>
      <c r="AU641" s="71">
        <v>0.52</v>
      </c>
      <c r="AV641" s="71">
        <v>0.73</v>
      </c>
      <c r="AW641" s="44">
        <v>130681.7</v>
      </c>
      <c r="AX641" s="60"/>
      <c r="AY641" s="140">
        <v>0.34</v>
      </c>
      <c r="AZ641" s="140">
        <v>0.17</v>
      </c>
      <c r="BA641" s="140">
        <v>0.24</v>
      </c>
      <c r="BB641" s="28">
        <v>44040.75</v>
      </c>
      <c r="BC641" s="60"/>
      <c r="BD641" s="140">
        <v>1.1499999999999999</v>
      </c>
      <c r="BE641" s="140">
        <v>0.57999999999999996</v>
      </c>
      <c r="BF641" s="140">
        <v>0.92</v>
      </c>
      <c r="BG641" s="44">
        <v>69808.95</v>
      </c>
      <c r="BH641" s="60"/>
      <c r="BI641" s="139">
        <v>0.56999999999999995</v>
      </c>
      <c r="BJ641" s="139">
        <v>0.28999999999999998</v>
      </c>
      <c r="BK641" s="139">
        <v>0.3</v>
      </c>
      <c r="BL641" s="44">
        <v>83104.72</v>
      </c>
      <c r="BM641" s="60"/>
      <c r="BN641" s="140">
        <v>0.86</v>
      </c>
      <c r="BO641" s="140">
        <v>0.43</v>
      </c>
      <c r="BP641" s="140">
        <v>0.61</v>
      </c>
      <c r="BQ641" s="139">
        <v>50051.7</v>
      </c>
      <c r="BR641" s="60"/>
      <c r="BS641" s="140">
        <v>0.56999999999999995</v>
      </c>
      <c r="BT641" s="140">
        <v>0.28999999999999998</v>
      </c>
      <c r="BU641" s="140">
        <v>0.3</v>
      </c>
      <c r="BV641" s="44">
        <v>125811.28</v>
      </c>
      <c r="BW641" s="60"/>
      <c r="BX641" s="140">
        <v>0.56999999999999995</v>
      </c>
      <c r="BY641" s="140">
        <v>0.28999999999999998</v>
      </c>
      <c r="BZ641" s="140">
        <v>0.3</v>
      </c>
      <c r="CA641" s="44">
        <v>108550.48</v>
      </c>
      <c r="CB641" s="60"/>
      <c r="CC641" s="140">
        <v>1.1499999999999999</v>
      </c>
      <c r="CD641" s="140">
        <v>0.57999999999999996</v>
      </c>
      <c r="CE641" s="140">
        <v>0.92</v>
      </c>
      <c r="CF641" s="44">
        <v>83769.149999999994</v>
      </c>
      <c r="CG641" s="60"/>
      <c r="CH641" s="28">
        <v>3278900.34</v>
      </c>
      <c r="CI641" s="60"/>
      <c r="CJ641" s="64">
        <v>3216355.36</v>
      </c>
      <c r="CK641" s="124"/>
      <c r="CN641" s="151"/>
    </row>
    <row r="642" spans="1:92" x14ac:dyDescent="0.25">
      <c r="A642" s="116" t="s">
        <v>1459</v>
      </c>
      <c r="B642" s="24" t="s">
        <v>1460</v>
      </c>
      <c r="C642" s="27" t="s">
        <v>1429</v>
      </c>
      <c r="D642" s="27" t="s">
        <v>12</v>
      </c>
      <c r="E642" s="139">
        <v>1366.98</v>
      </c>
      <c r="F642" s="68"/>
      <c r="G642" s="139">
        <v>346.33</v>
      </c>
      <c r="H642" s="139">
        <v>538.49</v>
      </c>
      <c r="I642" s="139">
        <v>1015.6500000000001</v>
      </c>
      <c r="J642" s="68">
        <v>636</v>
      </c>
      <c r="K642" s="139">
        <v>553.99</v>
      </c>
      <c r="L642" s="139">
        <v>548.99</v>
      </c>
      <c r="M642" s="139">
        <v>335.83</v>
      </c>
      <c r="N642" s="139">
        <v>477.15999999999997</v>
      </c>
      <c r="O642" s="60"/>
      <c r="P642" s="132">
        <v>126.12496512430431</v>
      </c>
      <c r="Q642" s="132">
        <v>220.20503487569567</v>
      </c>
      <c r="R642" s="132">
        <v>196.10496483061425</v>
      </c>
      <c r="S642" s="132">
        <v>342.38503516938579</v>
      </c>
      <c r="T642" s="132">
        <v>173.77007004508141</v>
      </c>
      <c r="U642" s="132">
        <v>303.38992995491856</v>
      </c>
      <c r="V642" s="126"/>
      <c r="W642" s="140">
        <v>19.41</v>
      </c>
      <c r="X642" s="140">
        <v>23.5</v>
      </c>
      <c r="Y642" s="140">
        <v>20.82</v>
      </c>
      <c r="Z642" s="139">
        <v>4200033.2699999996</v>
      </c>
      <c r="AA642" s="60"/>
      <c r="AB642" s="140">
        <v>15.52</v>
      </c>
      <c r="AC642" s="28">
        <v>1040289.38</v>
      </c>
      <c r="AE642" s="140">
        <v>2.76</v>
      </c>
      <c r="AF642" s="140">
        <v>1.67</v>
      </c>
      <c r="AG642" s="140">
        <v>2.38</v>
      </c>
      <c r="AH642" s="44">
        <v>450247.03</v>
      </c>
      <c r="AI642" s="60"/>
      <c r="AJ642" s="140">
        <v>1.23</v>
      </c>
      <c r="AK642" s="140">
        <v>0.74</v>
      </c>
      <c r="AL642" s="140">
        <v>0.79</v>
      </c>
      <c r="AM642" s="44">
        <v>180855.19</v>
      </c>
      <c r="AO642" s="28">
        <v>90.62</v>
      </c>
      <c r="AP642" s="117">
        <v>21.949999999999996</v>
      </c>
      <c r="AQ642" s="117">
        <v>9.69</v>
      </c>
      <c r="AR642" s="44">
        <v>142632.5</v>
      </c>
      <c r="AS642" s="60"/>
      <c r="AT642" s="71">
        <v>1.23</v>
      </c>
      <c r="AU642" s="71">
        <v>1.34</v>
      </c>
      <c r="AV642" s="71">
        <v>1.9</v>
      </c>
      <c r="AW642" s="44">
        <v>322142.25</v>
      </c>
      <c r="AX642" s="60"/>
      <c r="AY642" s="140">
        <v>0.73</v>
      </c>
      <c r="AZ642" s="140">
        <v>0.44</v>
      </c>
      <c r="BA642" s="140">
        <v>0.63</v>
      </c>
      <c r="BB642" s="28">
        <v>105697.8</v>
      </c>
      <c r="BC642" s="60"/>
      <c r="BD642" s="140">
        <v>2.46</v>
      </c>
      <c r="BE642" s="140">
        <v>1.49</v>
      </c>
      <c r="BF642" s="140">
        <v>2.38</v>
      </c>
      <c r="BG642" s="44">
        <v>166751.19</v>
      </c>
      <c r="BH642" s="60"/>
      <c r="BI642" s="139">
        <v>1.23</v>
      </c>
      <c r="BJ642" s="139">
        <v>0.74</v>
      </c>
      <c r="BK642" s="139">
        <v>0.79</v>
      </c>
      <c r="BL642" s="44">
        <v>197731.92</v>
      </c>
      <c r="BM642" s="60"/>
      <c r="BN642" s="140">
        <v>1.84</v>
      </c>
      <c r="BO642" s="140">
        <v>1.1100000000000001</v>
      </c>
      <c r="BP642" s="140">
        <v>1.59</v>
      </c>
      <c r="BQ642" s="139">
        <v>119597.22</v>
      </c>
      <c r="BR642" s="60"/>
      <c r="BS642" s="140">
        <v>1.23</v>
      </c>
      <c r="BT642" s="140">
        <v>0.74</v>
      </c>
      <c r="BU642" s="140">
        <v>0.79</v>
      </c>
      <c r="BV642" s="44">
        <v>299344.08</v>
      </c>
      <c r="BW642" s="60"/>
      <c r="BX642" s="140">
        <v>1.23</v>
      </c>
      <c r="BY642" s="140">
        <v>0.74</v>
      </c>
      <c r="BZ642" s="140">
        <v>0.79</v>
      </c>
      <c r="CA642" s="44">
        <v>258275.28</v>
      </c>
      <c r="CB642" s="60"/>
      <c r="CC642" s="140">
        <v>2.46</v>
      </c>
      <c r="CD642" s="140">
        <v>1.49</v>
      </c>
      <c r="CE642" s="140">
        <v>2.38</v>
      </c>
      <c r="CF642" s="44">
        <v>200097.63</v>
      </c>
      <c r="CG642" s="60"/>
      <c r="CH642" s="28">
        <v>7683694.7399999993</v>
      </c>
      <c r="CI642" s="60"/>
      <c r="CJ642" s="64">
        <v>7541062.2399999993</v>
      </c>
      <c r="CK642" s="124"/>
      <c r="CN642" s="151"/>
    </row>
    <row r="643" spans="1:92" x14ac:dyDescent="0.25">
      <c r="A643" s="116" t="s">
        <v>1461</v>
      </c>
      <c r="B643" s="24" t="s">
        <v>1462</v>
      </c>
      <c r="C643" s="27" t="s">
        <v>1429</v>
      </c>
      <c r="D643" s="27" t="s">
        <v>12</v>
      </c>
      <c r="E643" s="139">
        <v>1263.46</v>
      </c>
      <c r="F643" s="68"/>
      <c r="G643" s="139">
        <v>323.23</v>
      </c>
      <c r="H643" s="139">
        <v>509</v>
      </c>
      <c r="I643" s="139">
        <v>932.15000000000009</v>
      </c>
      <c r="J643" s="68">
        <v>637</v>
      </c>
      <c r="K643" s="139">
        <v>521.30999999999995</v>
      </c>
      <c r="L643" s="139">
        <v>513.23</v>
      </c>
      <c r="M643" s="139">
        <v>319</v>
      </c>
      <c r="N643" s="139">
        <v>423.15</v>
      </c>
      <c r="O643" s="60"/>
      <c r="P643" s="132">
        <v>168.90414057894819</v>
      </c>
      <c r="Q643" s="132">
        <v>154.32585942105183</v>
      </c>
      <c r="R643" s="132">
        <v>265.97842884226287</v>
      </c>
      <c r="S643" s="132">
        <v>243.02157115773713</v>
      </c>
      <c r="T643" s="132">
        <v>221.11743057878886</v>
      </c>
      <c r="U643" s="132">
        <v>202.03256942121112</v>
      </c>
      <c r="V643" s="126"/>
      <c r="W643" s="140">
        <v>18.97</v>
      </c>
      <c r="X643" s="140">
        <v>23.01</v>
      </c>
      <c r="Y643" s="140">
        <v>19.13</v>
      </c>
      <c r="Z643" s="139">
        <v>4019608.28</v>
      </c>
      <c r="AA643" s="60"/>
      <c r="AB643" s="140">
        <v>14.77</v>
      </c>
      <c r="AC643" s="28">
        <v>987947.04</v>
      </c>
      <c r="AE643" s="140">
        <v>2.6</v>
      </c>
      <c r="AF643" s="140">
        <v>1.59</v>
      </c>
      <c r="AG643" s="140">
        <v>2.11</v>
      </c>
      <c r="AH643" s="44">
        <v>415674.61</v>
      </c>
      <c r="AI643" s="60"/>
      <c r="AJ643" s="140">
        <v>1.1499999999999999</v>
      </c>
      <c r="AK643" s="140">
        <v>0.7</v>
      </c>
      <c r="AL643" s="140">
        <v>0.7</v>
      </c>
      <c r="AM643" s="44">
        <v>166816.45000000001</v>
      </c>
      <c r="AO643" s="28">
        <v>86.4</v>
      </c>
      <c r="AP643" s="117">
        <v>25.12</v>
      </c>
      <c r="AQ643" s="117">
        <v>8.9600000000000009</v>
      </c>
      <c r="AR643" s="44">
        <v>140989.09</v>
      </c>
      <c r="AS643" s="60"/>
      <c r="AT643" s="71">
        <v>1.1499999999999999</v>
      </c>
      <c r="AU643" s="71">
        <v>1.27</v>
      </c>
      <c r="AV643" s="71">
        <v>1.69</v>
      </c>
      <c r="AW643" s="44">
        <v>295568.84999999998</v>
      </c>
      <c r="AX643" s="60"/>
      <c r="AY643" s="140">
        <v>0.69</v>
      </c>
      <c r="AZ643" s="140">
        <v>0.42</v>
      </c>
      <c r="BA643" s="140">
        <v>0.56000000000000005</v>
      </c>
      <c r="BB643" s="28">
        <v>98064.07</v>
      </c>
      <c r="BC643" s="60"/>
      <c r="BD643" s="140">
        <v>2.31</v>
      </c>
      <c r="BE643" s="140">
        <v>1.41</v>
      </c>
      <c r="BF643" s="140">
        <v>2.11</v>
      </c>
      <c r="BG643" s="44">
        <v>153579.69</v>
      </c>
      <c r="BH643" s="60"/>
      <c r="BI643" s="139">
        <v>1.1499999999999999</v>
      </c>
      <c r="BJ643" s="139">
        <v>0.7</v>
      </c>
      <c r="BK643" s="139">
        <v>0.7</v>
      </c>
      <c r="BL643" s="44">
        <v>182687.1</v>
      </c>
      <c r="BM643" s="60"/>
      <c r="BN643" s="140">
        <v>1.73</v>
      </c>
      <c r="BO643" s="140">
        <v>1.06</v>
      </c>
      <c r="BP643" s="140">
        <v>1.41</v>
      </c>
      <c r="BQ643" s="139">
        <v>110640.6</v>
      </c>
      <c r="BR643" s="60"/>
      <c r="BS643" s="140">
        <v>1.1499999999999999</v>
      </c>
      <c r="BT643" s="140">
        <v>0.7</v>
      </c>
      <c r="BU643" s="140">
        <v>0.7</v>
      </c>
      <c r="BV643" s="44">
        <v>276567.90000000002</v>
      </c>
      <c r="BW643" s="60"/>
      <c r="BX643" s="140">
        <v>1.1499999999999999</v>
      </c>
      <c r="BY643" s="140">
        <v>0.7</v>
      </c>
      <c r="BZ643" s="140">
        <v>0.7</v>
      </c>
      <c r="CA643" s="44">
        <v>238623.9</v>
      </c>
      <c r="CB643" s="60"/>
      <c r="CC643" s="140">
        <v>2.31</v>
      </c>
      <c r="CD643" s="140">
        <v>1.41</v>
      </c>
      <c r="CE643" s="140">
        <v>2.11</v>
      </c>
      <c r="CF643" s="44">
        <v>184292.13</v>
      </c>
      <c r="CG643" s="60"/>
      <c r="CH643" s="28">
        <v>7271059.71</v>
      </c>
      <c r="CI643" s="60"/>
      <c r="CJ643" s="64">
        <v>7130070.6200000001</v>
      </c>
      <c r="CK643" s="124"/>
      <c r="CN643" s="151"/>
    </row>
    <row r="644" spans="1:92" x14ac:dyDescent="0.25">
      <c r="A644" s="116" t="s">
        <v>1466</v>
      </c>
      <c r="B644" s="24" t="s">
        <v>1467</v>
      </c>
      <c r="C644" s="27" t="s">
        <v>1465</v>
      </c>
      <c r="D644" s="27" t="s">
        <v>12</v>
      </c>
      <c r="E644" s="139">
        <v>1787.78</v>
      </c>
      <c r="F644" s="68"/>
      <c r="G644" s="139">
        <v>532.15</v>
      </c>
      <c r="H644" s="139">
        <v>692.15000000000009</v>
      </c>
      <c r="I644" s="139">
        <v>1237.1300000000001</v>
      </c>
      <c r="J644" s="68">
        <v>638</v>
      </c>
      <c r="K644" s="139">
        <v>814.31000000000006</v>
      </c>
      <c r="L644" s="139">
        <v>795.81000000000006</v>
      </c>
      <c r="M644" s="139">
        <v>428.49</v>
      </c>
      <c r="N644" s="139">
        <v>544.98</v>
      </c>
      <c r="O644" s="60"/>
      <c r="P644" s="132">
        <v>268.89022653282689</v>
      </c>
      <c r="Q644" s="132">
        <v>263.25977346717309</v>
      </c>
      <c r="R644" s="132">
        <v>349.73667254476402</v>
      </c>
      <c r="S644" s="132">
        <v>342.41332745523607</v>
      </c>
      <c r="T644" s="132">
        <v>275.37310092240909</v>
      </c>
      <c r="U644" s="132">
        <v>269.60689907759092</v>
      </c>
      <c r="V644" s="126"/>
      <c r="W644" s="140">
        <v>31.08</v>
      </c>
      <c r="X644" s="140">
        <v>31.18</v>
      </c>
      <c r="Y644" s="140">
        <v>24.55</v>
      </c>
      <c r="Z644" s="139">
        <v>5685650.2000000002</v>
      </c>
      <c r="AA644" s="60"/>
      <c r="AB644" s="140">
        <v>20.63</v>
      </c>
      <c r="AC644" s="28">
        <v>1373294.35</v>
      </c>
      <c r="AE644" s="140">
        <v>4.07</v>
      </c>
      <c r="AF644" s="140">
        <v>2.14</v>
      </c>
      <c r="AG644" s="140">
        <v>2.72</v>
      </c>
      <c r="AH644" s="44">
        <v>586683.17000000004</v>
      </c>
      <c r="AI644" s="60"/>
      <c r="AJ644" s="140">
        <v>1.8</v>
      </c>
      <c r="AK644" s="140">
        <v>0.95</v>
      </c>
      <c r="AL644" s="140">
        <v>0.9</v>
      </c>
      <c r="AM644" s="44">
        <v>237828.15</v>
      </c>
      <c r="AO644" s="28">
        <v>122.38999999999999</v>
      </c>
      <c r="AP644" s="117">
        <v>34.72</v>
      </c>
      <c r="AQ644" s="117">
        <v>12.67</v>
      </c>
      <c r="AR644" s="44">
        <v>198649.28</v>
      </c>
      <c r="AS644" s="60"/>
      <c r="AT644" s="71">
        <v>1.8</v>
      </c>
      <c r="AU644" s="71">
        <v>1.71</v>
      </c>
      <c r="AV644" s="71">
        <v>2.17</v>
      </c>
      <c r="AW644" s="44">
        <v>406646.8</v>
      </c>
      <c r="AX644" s="60"/>
      <c r="AY644" s="140">
        <v>1.08</v>
      </c>
      <c r="AZ644" s="140">
        <v>0.56999999999999995</v>
      </c>
      <c r="BA644" s="140">
        <v>0.72</v>
      </c>
      <c r="BB644" s="28">
        <v>139168.76999999999</v>
      </c>
      <c r="BC644" s="60"/>
      <c r="BD644" s="140">
        <v>3.61</v>
      </c>
      <c r="BE644" s="140">
        <v>1.9</v>
      </c>
      <c r="BF644" s="140">
        <v>2.72</v>
      </c>
      <c r="BG644" s="44">
        <v>216802.89</v>
      </c>
      <c r="BH644" s="60"/>
      <c r="BI644" s="139">
        <v>1.8</v>
      </c>
      <c r="BJ644" s="139">
        <v>0.95</v>
      </c>
      <c r="BK644" s="139">
        <v>0.9</v>
      </c>
      <c r="BL644" s="44">
        <v>261493.3</v>
      </c>
      <c r="BM644" s="60"/>
      <c r="BN644" s="140">
        <v>2.71</v>
      </c>
      <c r="BO644" s="140">
        <v>1.42</v>
      </c>
      <c r="BP644" s="140">
        <v>1.81</v>
      </c>
      <c r="BQ644" s="139">
        <v>156477.42000000001</v>
      </c>
      <c r="BR644" s="60"/>
      <c r="BS644" s="140">
        <v>1.8</v>
      </c>
      <c r="BT644" s="140">
        <v>0.95</v>
      </c>
      <c r="BU644" s="140">
        <v>0.9</v>
      </c>
      <c r="BV644" s="44">
        <v>395871.7</v>
      </c>
      <c r="BW644" s="60"/>
      <c r="BX644" s="140">
        <v>1.8</v>
      </c>
      <c r="BY644" s="140">
        <v>0.95</v>
      </c>
      <c r="BZ644" s="140">
        <v>0.9</v>
      </c>
      <c r="CA644" s="44">
        <v>341559.7</v>
      </c>
      <c r="CB644" s="60"/>
      <c r="CC644" s="140">
        <v>3.61</v>
      </c>
      <c r="CD644" s="140">
        <v>1.9</v>
      </c>
      <c r="CE644" s="140">
        <v>2.72</v>
      </c>
      <c r="CF644" s="44">
        <v>260158.53</v>
      </c>
      <c r="CG644" s="60"/>
      <c r="CH644" s="28">
        <v>10260284.26</v>
      </c>
      <c r="CI644" s="60"/>
      <c r="CJ644" s="64">
        <v>10061634.98</v>
      </c>
      <c r="CK644" s="124"/>
      <c r="CN644" s="151"/>
    </row>
    <row r="645" spans="1:92" x14ac:dyDescent="0.25">
      <c r="A645" s="116" t="s">
        <v>1468</v>
      </c>
      <c r="B645" s="24" t="s">
        <v>1469</v>
      </c>
      <c r="C645" s="27" t="s">
        <v>1465</v>
      </c>
      <c r="D645" s="27" t="s">
        <v>12</v>
      </c>
      <c r="E645" s="139">
        <v>3711.75</v>
      </c>
      <c r="F645" s="68"/>
      <c r="G645" s="139">
        <v>1127.5</v>
      </c>
      <c r="H645" s="139">
        <v>1396.5</v>
      </c>
      <c r="I645" s="139">
        <v>2546.5</v>
      </c>
      <c r="J645" s="68">
        <v>639</v>
      </c>
      <c r="K645" s="139">
        <v>1712.75</v>
      </c>
      <c r="L645" s="139">
        <v>1675</v>
      </c>
      <c r="M645" s="139">
        <v>849</v>
      </c>
      <c r="N645" s="139">
        <v>1150</v>
      </c>
      <c r="O645" s="60"/>
      <c r="P645" s="132">
        <v>208.37574850299401</v>
      </c>
      <c r="Q645" s="132">
        <v>919.12425149700596</v>
      </c>
      <c r="R645" s="132">
        <v>258.0902286336418</v>
      </c>
      <c r="S645" s="132">
        <v>1138.4097713663582</v>
      </c>
      <c r="T645" s="132">
        <v>212.53402286336419</v>
      </c>
      <c r="U645" s="132">
        <v>937.46597713663584</v>
      </c>
      <c r="V645" s="126"/>
      <c r="W645" s="140">
        <v>59.84</v>
      </c>
      <c r="X645" s="140">
        <v>58.44</v>
      </c>
      <c r="Y645" s="140">
        <v>48.12</v>
      </c>
      <c r="Z645" s="139">
        <v>10908300.119999999</v>
      </c>
      <c r="AA645" s="60"/>
      <c r="AB645" s="140">
        <v>39.69</v>
      </c>
      <c r="AC645" s="28">
        <v>2644561.3199999998</v>
      </c>
      <c r="AE645" s="140">
        <v>8.56</v>
      </c>
      <c r="AF645" s="140">
        <v>4.24</v>
      </c>
      <c r="AG645" s="140">
        <v>5.75</v>
      </c>
      <c r="AH645" s="44">
        <v>1219626.5</v>
      </c>
      <c r="AI645" s="60"/>
      <c r="AJ645" s="140">
        <v>3.8</v>
      </c>
      <c r="AK645" s="140">
        <v>1.88</v>
      </c>
      <c r="AL645" s="140">
        <v>1.91</v>
      </c>
      <c r="AM645" s="44">
        <v>494910.26</v>
      </c>
      <c r="AO645" s="28">
        <v>237.17000000000002</v>
      </c>
      <c r="AP645" s="117">
        <v>43.309999999999995</v>
      </c>
      <c r="AQ645" s="117">
        <v>26.32</v>
      </c>
      <c r="AR645" s="44">
        <v>356448.86</v>
      </c>
      <c r="AS645" s="60"/>
      <c r="AT645" s="71">
        <v>3.8</v>
      </c>
      <c r="AU645" s="71">
        <v>3.39</v>
      </c>
      <c r="AV645" s="71">
        <v>4.5999999999999996</v>
      </c>
      <c r="AW645" s="44">
        <v>845135.25</v>
      </c>
      <c r="AX645" s="60"/>
      <c r="AY645" s="140">
        <v>2.2799999999999998</v>
      </c>
      <c r="AZ645" s="140">
        <v>1.1299999999999999</v>
      </c>
      <c r="BA645" s="140">
        <v>1.53</v>
      </c>
      <c r="BB645" s="28">
        <v>290081.74</v>
      </c>
      <c r="BC645" s="60"/>
      <c r="BD645" s="140">
        <v>7.61</v>
      </c>
      <c r="BE645" s="140">
        <v>3.77</v>
      </c>
      <c r="BF645" s="140">
        <v>5.75</v>
      </c>
      <c r="BG645" s="44">
        <v>451255.59</v>
      </c>
      <c r="BH645" s="60"/>
      <c r="BI645" s="139">
        <v>3.8</v>
      </c>
      <c r="BJ645" s="139">
        <v>1.88</v>
      </c>
      <c r="BK645" s="139">
        <v>1.91</v>
      </c>
      <c r="BL645" s="44">
        <v>543762.78</v>
      </c>
      <c r="BM645" s="60"/>
      <c r="BN645" s="140">
        <v>5.7</v>
      </c>
      <c r="BO645" s="140">
        <v>2.83</v>
      </c>
      <c r="BP645" s="140">
        <v>3.83</v>
      </c>
      <c r="BQ645" s="139">
        <v>325599.48</v>
      </c>
      <c r="BR645" s="60"/>
      <c r="BS645" s="140">
        <v>3.8</v>
      </c>
      <c r="BT645" s="140">
        <v>1.88</v>
      </c>
      <c r="BU645" s="140">
        <v>1.91</v>
      </c>
      <c r="BV645" s="44">
        <v>823196.22</v>
      </c>
      <c r="BW645" s="60"/>
      <c r="BX645" s="140">
        <v>3.8</v>
      </c>
      <c r="BY645" s="140">
        <v>1.88</v>
      </c>
      <c r="BZ645" s="140">
        <v>1.91</v>
      </c>
      <c r="CA645" s="44">
        <v>710257.02</v>
      </c>
      <c r="CB645" s="60"/>
      <c r="CC645" s="140">
        <v>7.61</v>
      </c>
      <c r="CD645" s="140">
        <v>3.77</v>
      </c>
      <c r="CE645" s="140">
        <v>5.75</v>
      </c>
      <c r="CF645" s="44">
        <v>541496.43000000005</v>
      </c>
      <c r="CG645" s="60"/>
      <c r="CH645" s="28">
        <v>20154631.57</v>
      </c>
      <c r="CI645" s="60"/>
      <c r="CJ645" s="64">
        <v>19798182.710000001</v>
      </c>
      <c r="CK645" s="124"/>
      <c r="CN645" s="151"/>
    </row>
    <row r="646" spans="1:92" x14ac:dyDescent="0.25">
      <c r="A646" s="116" t="s">
        <v>1470</v>
      </c>
      <c r="B646" s="24" t="s">
        <v>1471</v>
      </c>
      <c r="C646" s="27" t="s">
        <v>1465</v>
      </c>
      <c r="D646" s="27" t="s">
        <v>12</v>
      </c>
      <c r="E646" s="139">
        <v>81.75</v>
      </c>
      <c r="F646" s="68"/>
      <c r="G646" s="139">
        <v>35</v>
      </c>
      <c r="H646" s="139">
        <v>34</v>
      </c>
      <c r="I646" s="139">
        <v>45</v>
      </c>
      <c r="J646" s="68">
        <v>640</v>
      </c>
      <c r="K646" s="139">
        <v>48.25</v>
      </c>
      <c r="L646" s="139">
        <v>46.5</v>
      </c>
      <c r="M646" s="139">
        <v>22.5</v>
      </c>
      <c r="N646" s="139">
        <v>11</v>
      </c>
      <c r="O646" s="60"/>
      <c r="P646" s="132">
        <v>35</v>
      </c>
      <c r="Q646" s="132">
        <v>0</v>
      </c>
      <c r="R646" s="132">
        <v>34</v>
      </c>
      <c r="S646" s="132">
        <v>0</v>
      </c>
      <c r="T646" s="132">
        <v>11</v>
      </c>
      <c r="U646" s="132">
        <v>0</v>
      </c>
      <c r="V646" s="126"/>
      <c r="W646" s="140">
        <v>2.33</v>
      </c>
      <c r="X646" s="140">
        <v>1.7</v>
      </c>
      <c r="Y646" s="140">
        <v>0.55000000000000004</v>
      </c>
      <c r="Z646" s="139">
        <v>293037.25</v>
      </c>
      <c r="AA646" s="60"/>
      <c r="AB646" s="140">
        <v>0.98</v>
      </c>
      <c r="AC646" s="28">
        <v>63898.3</v>
      </c>
      <c r="AE646" s="140">
        <v>0.24</v>
      </c>
      <c r="AF646" s="140">
        <v>0.11</v>
      </c>
      <c r="AG646" s="140">
        <v>0.05</v>
      </c>
      <c r="AH646" s="44">
        <v>25611.05</v>
      </c>
      <c r="AI646" s="60"/>
      <c r="AJ646" s="140">
        <v>0.1</v>
      </c>
      <c r="AK646" s="140">
        <v>0.05</v>
      </c>
      <c r="AL646" s="140">
        <v>0.01</v>
      </c>
      <c r="AM646" s="44">
        <v>10151.41</v>
      </c>
      <c r="AO646" s="28">
        <v>6.22</v>
      </c>
      <c r="AP646" s="117">
        <v>3.1199999999999997</v>
      </c>
      <c r="AQ646" s="117">
        <v>0.56999999999999995</v>
      </c>
      <c r="AR646" s="44">
        <v>11719.8</v>
      </c>
      <c r="AS646" s="60"/>
      <c r="AT646" s="71">
        <v>0.1</v>
      </c>
      <c r="AU646" s="71">
        <v>0.09</v>
      </c>
      <c r="AV646" s="71">
        <v>0.04</v>
      </c>
      <c r="AW646" s="44">
        <v>15937.85</v>
      </c>
      <c r="AX646" s="60"/>
      <c r="AY646" s="140">
        <v>0.06</v>
      </c>
      <c r="AZ646" s="140">
        <v>0.03</v>
      </c>
      <c r="BA646" s="140">
        <v>0.01</v>
      </c>
      <c r="BB646" s="28">
        <v>5872.1</v>
      </c>
      <c r="BC646" s="60"/>
      <c r="BD646" s="140">
        <v>0.21</v>
      </c>
      <c r="BE646" s="140">
        <v>0.1</v>
      </c>
      <c r="BF646" s="140">
        <v>0.05</v>
      </c>
      <c r="BG646" s="44">
        <v>9483.48</v>
      </c>
      <c r="BH646" s="60"/>
      <c r="BI646" s="139">
        <v>0.1</v>
      </c>
      <c r="BJ646" s="139">
        <v>0.05</v>
      </c>
      <c r="BK646" s="139">
        <v>0.01</v>
      </c>
      <c r="BL646" s="44">
        <v>11462.72</v>
      </c>
      <c r="BM646" s="60"/>
      <c r="BN646" s="140">
        <v>0.16</v>
      </c>
      <c r="BO646" s="140">
        <v>7.0000000000000007E-2</v>
      </c>
      <c r="BP646" s="140">
        <v>0.03</v>
      </c>
      <c r="BQ646" s="139">
        <v>6849.18</v>
      </c>
      <c r="BR646" s="60"/>
      <c r="BS646" s="140">
        <v>0.1</v>
      </c>
      <c r="BT646" s="140">
        <v>0.05</v>
      </c>
      <c r="BU646" s="140">
        <v>0.01</v>
      </c>
      <c r="BV646" s="44">
        <v>17353.28</v>
      </c>
      <c r="BW646" s="60"/>
      <c r="BX646" s="140">
        <v>0.1</v>
      </c>
      <c r="BY646" s="140">
        <v>0.05</v>
      </c>
      <c r="BZ646" s="140">
        <v>0.01</v>
      </c>
      <c r="CA646" s="44">
        <v>14972.48</v>
      </c>
      <c r="CB646" s="60"/>
      <c r="CC646" s="140">
        <v>0.21</v>
      </c>
      <c r="CD646" s="140">
        <v>0.1</v>
      </c>
      <c r="CE646" s="140">
        <v>0.05</v>
      </c>
      <c r="CF646" s="44">
        <v>11379.96</v>
      </c>
      <c r="CG646" s="60"/>
      <c r="CH646" s="28">
        <v>497728.86000000004</v>
      </c>
      <c r="CI646" s="60"/>
      <c r="CJ646" s="64">
        <v>486009.06000000006</v>
      </c>
      <c r="CK646" s="124"/>
      <c r="CN646" s="151"/>
    </row>
    <row r="647" spans="1:92" x14ac:dyDescent="0.25">
      <c r="A647" s="116" t="s">
        <v>1472</v>
      </c>
      <c r="B647" s="24" t="s">
        <v>1473</v>
      </c>
      <c r="C647" s="27" t="s">
        <v>1465</v>
      </c>
      <c r="D647" s="27" t="s">
        <v>12</v>
      </c>
      <c r="E647" s="139">
        <v>2797.25</v>
      </c>
      <c r="F647" s="68"/>
      <c r="G647" s="139">
        <v>802</v>
      </c>
      <c r="H647" s="139">
        <v>1063.5</v>
      </c>
      <c r="I647" s="139">
        <v>1970.5</v>
      </c>
      <c r="J647" s="68">
        <v>641</v>
      </c>
      <c r="K647" s="139">
        <v>1209.25</v>
      </c>
      <c r="L647" s="139">
        <v>1184.5</v>
      </c>
      <c r="M647" s="139">
        <v>681</v>
      </c>
      <c r="N647" s="139">
        <v>907</v>
      </c>
      <c r="O647" s="60"/>
      <c r="P647" s="132">
        <v>188.79470513976554</v>
      </c>
      <c r="Q647" s="132">
        <v>613.20529486023452</v>
      </c>
      <c r="R647" s="132">
        <v>250.35307844905321</v>
      </c>
      <c r="S647" s="132">
        <v>813.14692155094679</v>
      </c>
      <c r="T647" s="132">
        <v>213.51221641118124</v>
      </c>
      <c r="U647" s="132">
        <v>693.48778358881873</v>
      </c>
      <c r="V647" s="126"/>
      <c r="W647" s="140">
        <v>43.24</v>
      </c>
      <c r="X647" s="140">
        <v>45.04</v>
      </c>
      <c r="Y647" s="140">
        <v>38.409999999999997</v>
      </c>
      <c r="Z647" s="139">
        <v>8321618.2599999998</v>
      </c>
      <c r="AA647" s="60"/>
      <c r="AB647" s="140">
        <v>30.45</v>
      </c>
      <c r="AC647" s="28">
        <v>2033817.39</v>
      </c>
      <c r="AE647" s="140">
        <v>6.04</v>
      </c>
      <c r="AF647" s="140">
        <v>3.4</v>
      </c>
      <c r="AG647" s="140">
        <v>4.53</v>
      </c>
      <c r="AH647" s="44">
        <v>920357.58</v>
      </c>
      <c r="AI647" s="60"/>
      <c r="AJ647" s="140">
        <v>2.68</v>
      </c>
      <c r="AK647" s="140">
        <v>1.51</v>
      </c>
      <c r="AL647" s="140">
        <v>1.51</v>
      </c>
      <c r="AM647" s="44">
        <v>372375.01</v>
      </c>
      <c r="AO647" s="28">
        <v>180.51999999999998</v>
      </c>
      <c r="AP647" s="117">
        <v>36.249999999999993</v>
      </c>
      <c r="AQ647" s="117">
        <v>19.829999999999998</v>
      </c>
      <c r="AR647" s="44">
        <v>275232.51</v>
      </c>
      <c r="AS647" s="60"/>
      <c r="AT647" s="71">
        <v>2.68</v>
      </c>
      <c r="AU647" s="71">
        <v>2.72</v>
      </c>
      <c r="AV647" s="71">
        <v>3.62</v>
      </c>
      <c r="AW647" s="44">
        <v>647687.30000000005</v>
      </c>
      <c r="AX647" s="60"/>
      <c r="AY647" s="140">
        <v>1.61</v>
      </c>
      <c r="AZ647" s="140">
        <v>0.9</v>
      </c>
      <c r="BA647" s="140">
        <v>1.2</v>
      </c>
      <c r="BB647" s="28">
        <v>217854.91</v>
      </c>
      <c r="BC647" s="60"/>
      <c r="BD647" s="140">
        <v>5.37</v>
      </c>
      <c r="BE647" s="140">
        <v>3.02</v>
      </c>
      <c r="BF647" s="140">
        <v>4.53</v>
      </c>
      <c r="BG647" s="44">
        <v>340351.56</v>
      </c>
      <c r="BH647" s="60"/>
      <c r="BI647" s="139">
        <v>2.68</v>
      </c>
      <c r="BJ647" s="139">
        <v>1.51</v>
      </c>
      <c r="BK647" s="139">
        <v>1.51</v>
      </c>
      <c r="BL647" s="44">
        <v>408359.4</v>
      </c>
      <c r="BM647" s="60"/>
      <c r="BN647" s="140">
        <v>4.03</v>
      </c>
      <c r="BO647" s="140">
        <v>2.27</v>
      </c>
      <c r="BP647" s="140">
        <v>3.02</v>
      </c>
      <c r="BQ647" s="139">
        <v>245516.76</v>
      </c>
      <c r="BR647" s="60"/>
      <c r="BS647" s="140">
        <v>2.68</v>
      </c>
      <c r="BT647" s="140">
        <v>1.51</v>
      </c>
      <c r="BU647" s="140">
        <v>1.51</v>
      </c>
      <c r="BV647" s="44">
        <v>618210.6</v>
      </c>
      <c r="BW647" s="60"/>
      <c r="BX647" s="140">
        <v>2.68</v>
      </c>
      <c r="BY647" s="140">
        <v>1.51</v>
      </c>
      <c r="BZ647" s="140">
        <v>1.51</v>
      </c>
      <c r="CA647" s="44">
        <v>533394.6</v>
      </c>
      <c r="CB647" s="60"/>
      <c r="CC647" s="140">
        <v>5.37</v>
      </c>
      <c r="CD647" s="140">
        <v>3.02</v>
      </c>
      <c r="CE647" s="140">
        <v>4.53</v>
      </c>
      <c r="CF647" s="44">
        <v>408414.12</v>
      </c>
      <c r="CG647" s="60"/>
      <c r="CH647" s="28">
        <v>15343190</v>
      </c>
      <c r="CI647" s="60"/>
      <c r="CJ647" s="64">
        <v>15067957.49</v>
      </c>
      <c r="CK647" s="124"/>
      <c r="CN647" s="151"/>
    </row>
    <row r="648" spans="1:92" x14ac:dyDescent="0.25">
      <c r="A648" s="116" t="s">
        <v>1474</v>
      </c>
      <c r="B648" s="24" t="s">
        <v>1475</v>
      </c>
      <c r="C648" s="27" t="s">
        <v>1465</v>
      </c>
      <c r="D648" s="27" t="s">
        <v>12</v>
      </c>
      <c r="E648" s="139">
        <v>7418.2</v>
      </c>
      <c r="F648" s="68"/>
      <c r="G648" s="139">
        <v>2130.7399999999998</v>
      </c>
      <c r="H648" s="139">
        <v>2837.98</v>
      </c>
      <c r="I648" s="139">
        <v>5249.7999999999993</v>
      </c>
      <c r="J648" s="68">
        <v>642</v>
      </c>
      <c r="K648" s="139">
        <v>3277.3899999999994</v>
      </c>
      <c r="L648" s="139">
        <v>3239.7299999999996</v>
      </c>
      <c r="M648" s="139">
        <v>1728.99</v>
      </c>
      <c r="N648" s="139">
        <v>2411.8200000000002</v>
      </c>
      <c r="O648" s="60"/>
      <c r="P648" s="132">
        <v>374.44005181192705</v>
      </c>
      <c r="Q648" s="132">
        <v>1756.2999481880727</v>
      </c>
      <c r="R648" s="132">
        <v>498.7250336696232</v>
      </c>
      <c r="S648" s="132">
        <v>2339.2549663303766</v>
      </c>
      <c r="T648" s="132">
        <v>423.83491451844998</v>
      </c>
      <c r="U648" s="132">
        <v>1987.9850854815502</v>
      </c>
      <c r="V648" s="126"/>
      <c r="W648" s="140">
        <v>112.77</v>
      </c>
      <c r="X648" s="140">
        <v>118.5</v>
      </c>
      <c r="Y648" s="140">
        <v>100.71</v>
      </c>
      <c r="Z648" s="139">
        <v>21806626.41</v>
      </c>
      <c r="AA648" s="60"/>
      <c r="AB648" s="140">
        <v>79.819999999999993</v>
      </c>
      <c r="AC648" s="28">
        <v>5330128.0599999996</v>
      </c>
      <c r="AE648" s="140">
        <v>16.38</v>
      </c>
      <c r="AF648" s="140">
        <v>8.64</v>
      </c>
      <c r="AG648" s="140">
        <v>12.05</v>
      </c>
      <c r="AH648" s="44">
        <v>2442482.6</v>
      </c>
      <c r="AI648" s="60"/>
      <c r="AJ648" s="140">
        <v>7.28</v>
      </c>
      <c r="AK648" s="140">
        <v>3.84</v>
      </c>
      <c r="AL648" s="140">
        <v>4.01</v>
      </c>
      <c r="AM648" s="44">
        <v>988444.46</v>
      </c>
      <c r="AO648" s="28">
        <v>473.86999999999989</v>
      </c>
      <c r="AP648" s="117">
        <v>87</v>
      </c>
      <c r="AQ648" s="117">
        <v>52.61</v>
      </c>
      <c r="AR648" s="44">
        <v>712772.81</v>
      </c>
      <c r="AS648" s="60"/>
      <c r="AT648" s="71">
        <v>7.28</v>
      </c>
      <c r="AU648" s="71">
        <v>6.91</v>
      </c>
      <c r="AV648" s="71">
        <v>9.64</v>
      </c>
      <c r="AW648" s="44">
        <v>1711971.85</v>
      </c>
      <c r="AX648" s="60"/>
      <c r="AY648" s="140">
        <v>4.3600000000000003</v>
      </c>
      <c r="AZ648" s="140">
        <v>2.2999999999999998</v>
      </c>
      <c r="BA648" s="140">
        <v>3.21</v>
      </c>
      <c r="BB648" s="28">
        <v>579576.27</v>
      </c>
      <c r="BC648" s="60"/>
      <c r="BD648" s="140">
        <v>14.56</v>
      </c>
      <c r="BE648" s="140">
        <v>7.68</v>
      </c>
      <c r="BF648" s="140">
        <v>12.05</v>
      </c>
      <c r="BG648" s="44">
        <v>903301.47</v>
      </c>
      <c r="BH648" s="60"/>
      <c r="BI648" s="139">
        <v>7.28</v>
      </c>
      <c r="BJ648" s="139">
        <v>3.84</v>
      </c>
      <c r="BK648" s="139">
        <v>4.01</v>
      </c>
      <c r="BL648" s="44">
        <v>1083943.46</v>
      </c>
      <c r="BM648" s="60"/>
      <c r="BN648" s="140">
        <v>10.92</v>
      </c>
      <c r="BO648" s="140">
        <v>5.76</v>
      </c>
      <c r="BP648" s="140">
        <v>8.0299999999999994</v>
      </c>
      <c r="BQ648" s="139">
        <v>650935.53</v>
      </c>
      <c r="BR648" s="60"/>
      <c r="BS648" s="140">
        <v>7.28</v>
      </c>
      <c r="BT648" s="140">
        <v>3.84</v>
      </c>
      <c r="BU648" s="140">
        <v>4.01</v>
      </c>
      <c r="BV648" s="44">
        <v>1640969.54</v>
      </c>
      <c r="BW648" s="60"/>
      <c r="BX648" s="140">
        <v>7.28</v>
      </c>
      <c r="BY648" s="140">
        <v>3.84</v>
      </c>
      <c r="BZ648" s="140">
        <v>4.01</v>
      </c>
      <c r="CA648" s="44">
        <v>1415835.14</v>
      </c>
      <c r="CB648" s="60"/>
      <c r="CC648" s="140">
        <v>14.56</v>
      </c>
      <c r="CD648" s="140">
        <v>7.68</v>
      </c>
      <c r="CE648" s="140">
        <v>12.05</v>
      </c>
      <c r="CF648" s="44">
        <v>1083941.19</v>
      </c>
      <c r="CG648" s="60"/>
      <c r="CH648" s="28">
        <v>40350928.789999999</v>
      </c>
      <c r="CI648" s="60"/>
      <c r="CJ648" s="64">
        <v>39638155.979999997</v>
      </c>
      <c r="CK648" s="124"/>
      <c r="CN648" s="151"/>
    </row>
    <row r="649" spans="1:92" x14ac:dyDescent="0.25">
      <c r="A649" s="116" t="s">
        <v>1476</v>
      </c>
      <c r="B649" s="24" t="s">
        <v>1477</v>
      </c>
      <c r="C649" s="27" t="s">
        <v>1465</v>
      </c>
      <c r="D649" s="27" t="s">
        <v>12</v>
      </c>
      <c r="E649" s="139">
        <v>2420.38</v>
      </c>
      <c r="F649" s="68"/>
      <c r="G649" s="139">
        <v>712.66</v>
      </c>
      <c r="H649" s="139">
        <v>917.82</v>
      </c>
      <c r="I649" s="139">
        <v>1688.64</v>
      </c>
      <c r="J649" s="68">
        <v>643</v>
      </c>
      <c r="K649" s="139">
        <v>1098.73</v>
      </c>
      <c r="L649" s="139">
        <v>1079.6499999999999</v>
      </c>
      <c r="M649" s="139">
        <v>550.83000000000004</v>
      </c>
      <c r="N649" s="139">
        <v>770.82</v>
      </c>
      <c r="O649" s="60"/>
      <c r="P649" s="132">
        <v>297.27356665139712</v>
      </c>
      <c r="Q649" s="132">
        <v>415.38643334860285</v>
      </c>
      <c r="R649" s="132">
        <v>382.85244709115892</v>
      </c>
      <c r="S649" s="132">
        <v>534.96755290884107</v>
      </c>
      <c r="T649" s="132">
        <v>321.53398625744387</v>
      </c>
      <c r="U649" s="132">
        <v>449.28601374255618</v>
      </c>
      <c r="V649" s="126"/>
      <c r="W649" s="140">
        <v>40.58</v>
      </c>
      <c r="X649" s="140">
        <v>40.54</v>
      </c>
      <c r="Y649" s="140">
        <v>34.04</v>
      </c>
      <c r="Z649" s="139">
        <v>7556139.4400000004</v>
      </c>
      <c r="AA649" s="60"/>
      <c r="AB649" s="140">
        <v>27.56</v>
      </c>
      <c r="AC649" s="28">
        <v>1838683.42</v>
      </c>
      <c r="AE649" s="140">
        <v>5.49</v>
      </c>
      <c r="AF649" s="140">
        <v>2.75</v>
      </c>
      <c r="AG649" s="140">
        <v>3.85</v>
      </c>
      <c r="AH649" s="44">
        <v>795846.7</v>
      </c>
      <c r="AI649" s="60"/>
      <c r="AJ649" s="140">
        <v>2.44</v>
      </c>
      <c r="AK649" s="140">
        <v>1.22</v>
      </c>
      <c r="AL649" s="140">
        <v>1.28</v>
      </c>
      <c r="AM649" s="44">
        <v>322458.38</v>
      </c>
      <c r="AO649" s="28">
        <v>162.96</v>
      </c>
      <c r="AP649" s="117">
        <v>42.48</v>
      </c>
      <c r="AQ649" s="117">
        <v>17.16</v>
      </c>
      <c r="AR649" s="44">
        <v>260047.46</v>
      </c>
      <c r="AS649" s="60"/>
      <c r="AT649" s="71">
        <v>2.44</v>
      </c>
      <c r="AU649" s="71">
        <v>2.2000000000000002</v>
      </c>
      <c r="AV649" s="71">
        <v>3.08</v>
      </c>
      <c r="AW649" s="44">
        <v>554138.19999999995</v>
      </c>
      <c r="AX649" s="60"/>
      <c r="AY649" s="140">
        <v>1.46</v>
      </c>
      <c r="AZ649" s="140">
        <v>0.73</v>
      </c>
      <c r="BA649" s="140">
        <v>1.02</v>
      </c>
      <c r="BB649" s="28">
        <v>188494.41</v>
      </c>
      <c r="BC649" s="60"/>
      <c r="BD649" s="140">
        <v>4.88</v>
      </c>
      <c r="BE649" s="140">
        <v>2.44</v>
      </c>
      <c r="BF649" s="140">
        <v>3.85</v>
      </c>
      <c r="BG649" s="44">
        <v>294251.31</v>
      </c>
      <c r="BH649" s="60"/>
      <c r="BI649" s="139">
        <v>2.44</v>
      </c>
      <c r="BJ649" s="139">
        <v>1.22</v>
      </c>
      <c r="BK649" s="139">
        <v>1.28</v>
      </c>
      <c r="BL649" s="44">
        <v>353911.48</v>
      </c>
      <c r="BM649" s="60"/>
      <c r="BN649" s="140">
        <v>3.66</v>
      </c>
      <c r="BO649" s="140">
        <v>1.83</v>
      </c>
      <c r="BP649" s="140">
        <v>2.56</v>
      </c>
      <c r="BQ649" s="139">
        <v>212061.15</v>
      </c>
      <c r="BR649" s="60"/>
      <c r="BS649" s="140">
        <v>2.44</v>
      </c>
      <c r="BT649" s="140">
        <v>1.22</v>
      </c>
      <c r="BU649" s="140">
        <v>1.28</v>
      </c>
      <c r="BV649" s="44">
        <v>535782.52</v>
      </c>
      <c r="BW649" s="60"/>
      <c r="BX649" s="140">
        <v>2.44</v>
      </c>
      <c r="BY649" s="140">
        <v>1.22</v>
      </c>
      <c r="BZ649" s="140">
        <v>1.28</v>
      </c>
      <c r="CA649" s="44">
        <v>462275.32</v>
      </c>
      <c r="CB649" s="60"/>
      <c r="CC649" s="140">
        <v>4.88</v>
      </c>
      <c r="CD649" s="140">
        <v>2.44</v>
      </c>
      <c r="CE649" s="140">
        <v>3.85</v>
      </c>
      <c r="CF649" s="44">
        <v>353094.87</v>
      </c>
      <c r="CG649" s="60"/>
      <c r="CH649" s="28">
        <v>13727184.66</v>
      </c>
      <c r="CI649" s="60"/>
      <c r="CJ649" s="64">
        <v>13467137.199999999</v>
      </c>
      <c r="CK649" s="124"/>
      <c r="CN649" s="151"/>
    </row>
    <row r="650" spans="1:92" x14ac:dyDescent="0.25">
      <c r="A650" s="116" t="s">
        <v>1478</v>
      </c>
      <c r="B650" s="24" t="s">
        <v>1479</v>
      </c>
      <c r="C650" s="27" t="s">
        <v>1465</v>
      </c>
      <c r="D650" s="27" t="s">
        <v>12</v>
      </c>
      <c r="E650" s="139">
        <v>5951.77</v>
      </c>
      <c r="F650" s="68"/>
      <c r="G650" s="139">
        <v>1733.48</v>
      </c>
      <c r="H650" s="139">
        <v>2294.98</v>
      </c>
      <c r="I650" s="139">
        <v>4148.96</v>
      </c>
      <c r="J650" s="68">
        <v>644</v>
      </c>
      <c r="K650" s="139">
        <v>2703.2999999999997</v>
      </c>
      <c r="L650" s="139">
        <v>2633.97</v>
      </c>
      <c r="M650" s="139">
        <v>1394.49</v>
      </c>
      <c r="N650" s="139">
        <v>1853.98</v>
      </c>
      <c r="O650" s="60"/>
      <c r="P650" s="132">
        <v>1117.8459429080449</v>
      </c>
      <c r="Q650" s="132">
        <v>615.63405709195513</v>
      </c>
      <c r="R650" s="132">
        <v>1479.9328991710922</v>
      </c>
      <c r="S650" s="132">
        <v>815.04710082890779</v>
      </c>
      <c r="T650" s="132">
        <v>1195.5511579208626</v>
      </c>
      <c r="U650" s="132">
        <v>658.42884207913744</v>
      </c>
      <c r="V650" s="126"/>
      <c r="W650" s="140">
        <v>105.3</v>
      </c>
      <c r="X650" s="140">
        <v>106.59</v>
      </c>
      <c r="Y650" s="140">
        <v>86.11</v>
      </c>
      <c r="Z650" s="139">
        <v>19534679.109999999</v>
      </c>
      <c r="AA650" s="60"/>
      <c r="AB650" s="140">
        <v>71.069999999999993</v>
      </c>
      <c r="AC650" s="28">
        <v>4735290.58</v>
      </c>
      <c r="AE650" s="140">
        <v>13.51</v>
      </c>
      <c r="AF650" s="140">
        <v>6.97</v>
      </c>
      <c r="AG650" s="140">
        <v>9.26</v>
      </c>
      <c r="AH650" s="44">
        <v>1955732.36</v>
      </c>
      <c r="AI650" s="60"/>
      <c r="AJ650" s="140">
        <v>6</v>
      </c>
      <c r="AK650" s="140">
        <v>3.09</v>
      </c>
      <c r="AL650" s="140">
        <v>3.08</v>
      </c>
      <c r="AM650" s="44">
        <v>793714.13</v>
      </c>
      <c r="AO650" s="28">
        <v>418.90000000000003</v>
      </c>
      <c r="AP650" s="117">
        <v>143.35</v>
      </c>
      <c r="AQ650" s="117">
        <v>42.21</v>
      </c>
      <c r="AR650" s="44">
        <v>709374.02</v>
      </c>
      <c r="AS650" s="60"/>
      <c r="AT650" s="71">
        <v>6</v>
      </c>
      <c r="AU650" s="71">
        <v>5.57</v>
      </c>
      <c r="AV650" s="71">
        <v>7.41</v>
      </c>
      <c r="AW650" s="44">
        <v>1360583.9</v>
      </c>
      <c r="AX650" s="60"/>
      <c r="AY650" s="140">
        <v>3.6</v>
      </c>
      <c r="AZ650" s="140">
        <v>1.85</v>
      </c>
      <c r="BA650" s="140">
        <v>2.4700000000000002</v>
      </c>
      <c r="BB650" s="28">
        <v>465070.32</v>
      </c>
      <c r="BC650" s="60"/>
      <c r="BD650" s="140">
        <v>12.01</v>
      </c>
      <c r="BE650" s="140">
        <v>6.19</v>
      </c>
      <c r="BF650" s="140">
        <v>9.26</v>
      </c>
      <c r="BG650" s="44">
        <v>723378.78</v>
      </c>
      <c r="BH650" s="60"/>
      <c r="BI650" s="139">
        <v>6</v>
      </c>
      <c r="BJ650" s="139">
        <v>3.09</v>
      </c>
      <c r="BK650" s="139">
        <v>3.08</v>
      </c>
      <c r="BL650" s="44">
        <v>871883.14</v>
      </c>
      <c r="BM650" s="60"/>
      <c r="BN650" s="140">
        <v>9.01</v>
      </c>
      <c r="BO650" s="140">
        <v>4.6399999999999997</v>
      </c>
      <c r="BP650" s="140">
        <v>6.17</v>
      </c>
      <c r="BQ650" s="139">
        <v>522118.26</v>
      </c>
      <c r="BR650" s="60"/>
      <c r="BS650" s="140">
        <v>6</v>
      </c>
      <c r="BT650" s="140">
        <v>3.09</v>
      </c>
      <c r="BU650" s="140">
        <v>3.08</v>
      </c>
      <c r="BV650" s="44">
        <v>1319933.8600000001</v>
      </c>
      <c r="BW650" s="60"/>
      <c r="BX650" s="140">
        <v>6</v>
      </c>
      <c r="BY650" s="140">
        <v>3.09</v>
      </c>
      <c r="BZ650" s="140">
        <v>3.08</v>
      </c>
      <c r="CA650" s="44">
        <v>1138844.26</v>
      </c>
      <c r="CB650" s="60"/>
      <c r="CC650" s="140">
        <v>12.01</v>
      </c>
      <c r="CD650" s="140">
        <v>6.19</v>
      </c>
      <c r="CE650" s="140">
        <v>9.26</v>
      </c>
      <c r="CF650" s="44">
        <v>868038.06</v>
      </c>
      <c r="CG650" s="60"/>
      <c r="CH650" s="28">
        <v>34998640.780000001</v>
      </c>
      <c r="CI650" s="60"/>
      <c r="CJ650" s="64">
        <v>34289266.759999998</v>
      </c>
      <c r="CK650" s="124"/>
      <c r="CN650" s="151"/>
    </row>
    <row r="651" spans="1:92" x14ac:dyDescent="0.25">
      <c r="A651" s="116" t="s">
        <v>1480</v>
      </c>
      <c r="B651" s="24" t="s">
        <v>1481</v>
      </c>
      <c r="C651" s="27" t="s">
        <v>1465</v>
      </c>
      <c r="D651" s="27" t="s">
        <v>12</v>
      </c>
      <c r="E651" s="139">
        <v>6237.44</v>
      </c>
      <c r="F651" s="68"/>
      <c r="G651" s="139">
        <v>1843.1499999999999</v>
      </c>
      <c r="H651" s="139">
        <v>2419.48</v>
      </c>
      <c r="I651" s="139">
        <v>4365.63</v>
      </c>
      <c r="J651" s="68">
        <v>645</v>
      </c>
      <c r="K651" s="139">
        <v>2847.64</v>
      </c>
      <c r="L651" s="139">
        <v>2818.98</v>
      </c>
      <c r="M651" s="139">
        <v>1443.65</v>
      </c>
      <c r="N651" s="139">
        <v>1946.15</v>
      </c>
      <c r="O651" s="60"/>
      <c r="P651" s="132">
        <v>1015.1666396618981</v>
      </c>
      <c r="Q651" s="132">
        <v>827.98336033810176</v>
      </c>
      <c r="R651" s="132">
        <v>1332.5965772341749</v>
      </c>
      <c r="S651" s="132">
        <v>1086.8834227658251</v>
      </c>
      <c r="T651" s="132">
        <v>1071.8967831039272</v>
      </c>
      <c r="U651" s="132">
        <v>874.2532168960729</v>
      </c>
      <c r="V651" s="126"/>
      <c r="W651" s="140">
        <v>109.07</v>
      </c>
      <c r="X651" s="140">
        <v>110.1</v>
      </c>
      <c r="Y651" s="140">
        <v>88.56</v>
      </c>
      <c r="Z651" s="139">
        <v>20169143.010000002</v>
      </c>
      <c r="AA651" s="60"/>
      <c r="AB651" s="140">
        <v>73.349999999999994</v>
      </c>
      <c r="AC651" s="28">
        <v>4885751.6900000004</v>
      </c>
      <c r="AE651" s="140">
        <v>14.23</v>
      </c>
      <c r="AF651" s="140">
        <v>7.21</v>
      </c>
      <c r="AG651" s="140">
        <v>9.73</v>
      </c>
      <c r="AH651" s="44">
        <v>2050000.78</v>
      </c>
      <c r="AI651" s="60"/>
      <c r="AJ651" s="140">
        <v>6.32</v>
      </c>
      <c r="AK651" s="140">
        <v>3.2</v>
      </c>
      <c r="AL651" s="140">
        <v>3.24</v>
      </c>
      <c r="AM651" s="44">
        <v>832292.64</v>
      </c>
      <c r="AO651" s="28">
        <v>433.31000000000006</v>
      </c>
      <c r="AP651" s="117">
        <v>152.13999999999999</v>
      </c>
      <c r="AQ651" s="117">
        <v>44.23</v>
      </c>
      <c r="AR651" s="44">
        <v>738780.95</v>
      </c>
      <c r="AS651" s="60"/>
      <c r="AT651" s="71">
        <v>6.32</v>
      </c>
      <c r="AU651" s="71">
        <v>5.77</v>
      </c>
      <c r="AV651" s="71">
        <v>7.78</v>
      </c>
      <c r="AW651" s="44">
        <v>1424632.45</v>
      </c>
      <c r="AX651" s="60"/>
      <c r="AY651" s="140">
        <v>3.79</v>
      </c>
      <c r="AZ651" s="140">
        <v>1.92</v>
      </c>
      <c r="BA651" s="140">
        <v>2.59</v>
      </c>
      <c r="BB651" s="28">
        <v>487384.3</v>
      </c>
      <c r="BC651" s="60"/>
      <c r="BD651" s="140">
        <v>12.65</v>
      </c>
      <c r="BE651" s="140">
        <v>6.41</v>
      </c>
      <c r="BF651" s="140">
        <v>9.73</v>
      </c>
      <c r="BG651" s="44">
        <v>758414.97</v>
      </c>
      <c r="BH651" s="60"/>
      <c r="BI651" s="139">
        <v>6.32</v>
      </c>
      <c r="BJ651" s="139">
        <v>3.2</v>
      </c>
      <c r="BK651" s="139">
        <v>3.24</v>
      </c>
      <c r="BL651" s="44">
        <v>914151.92</v>
      </c>
      <c r="BM651" s="60"/>
      <c r="BN651" s="140">
        <v>9.49</v>
      </c>
      <c r="BO651" s="140">
        <v>4.8099999999999996</v>
      </c>
      <c r="BP651" s="140">
        <v>6.48</v>
      </c>
      <c r="BQ651" s="139">
        <v>547407.54</v>
      </c>
      <c r="BR651" s="60"/>
      <c r="BS651" s="140">
        <v>6.32</v>
      </c>
      <c r="BT651" s="140">
        <v>3.2</v>
      </c>
      <c r="BU651" s="140">
        <v>3.24</v>
      </c>
      <c r="BV651" s="44">
        <v>1383924.08</v>
      </c>
      <c r="BW651" s="60"/>
      <c r="BX651" s="140">
        <v>6.32</v>
      </c>
      <c r="BY651" s="140">
        <v>3.2</v>
      </c>
      <c r="BZ651" s="140">
        <v>3.24</v>
      </c>
      <c r="CA651" s="44">
        <v>1194055.28</v>
      </c>
      <c r="CB651" s="60"/>
      <c r="CC651" s="140">
        <v>12.65</v>
      </c>
      <c r="CD651" s="140">
        <v>6.41</v>
      </c>
      <c r="CE651" s="140">
        <v>9.73</v>
      </c>
      <c r="CF651" s="44">
        <v>910080.69</v>
      </c>
      <c r="CG651" s="60"/>
      <c r="CH651" s="28">
        <v>36296020.299999997</v>
      </c>
      <c r="CI651" s="60"/>
      <c r="CJ651" s="64">
        <v>35557239.349999994</v>
      </c>
      <c r="CK651" s="124"/>
      <c r="CN651" s="151"/>
    </row>
    <row r="652" spans="1:92" x14ac:dyDescent="0.25">
      <c r="A652" s="116" t="s">
        <v>1482</v>
      </c>
      <c r="B652" s="24" t="s">
        <v>1483</v>
      </c>
      <c r="C652" s="27" t="s">
        <v>1465</v>
      </c>
      <c r="D652" s="27" t="s">
        <v>12</v>
      </c>
      <c r="E652" s="139">
        <v>6076.13</v>
      </c>
      <c r="F652" s="68"/>
      <c r="G652" s="139">
        <v>1680.98</v>
      </c>
      <c r="H652" s="139">
        <v>2337.66</v>
      </c>
      <c r="I652" s="139">
        <v>4355.82</v>
      </c>
      <c r="J652" s="68">
        <v>646</v>
      </c>
      <c r="K652" s="139">
        <v>2634.81</v>
      </c>
      <c r="L652" s="139">
        <v>2595.48</v>
      </c>
      <c r="M652" s="139">
        <v>1423.1599999999999</v>
      </c>
      <c r="N652" s="139">
        <v>2018.1599999999999</v>
      </c>
      <c r="O652" s="60"/>
      <c r="P652" s="132">
        <v>1021.5584559369204</v>
      </c>
      <c r="Q652" s="132">
        <v>659.42154406307964</v>
      </c>
      <c r="R652" s="132">
        <v>1420.6334043864299</v>
      </c>
      <c r="S652" s="132">
        <v>917.02659561356995</v>
      </c>
      <c r="T652" s="132">
        <v>1226.46813967665</v>
      </c>
      <c r="U652" s="132">
        <v>791.69186032334983</v>
      </c>
      <c r="V652" s="126"/>
      <c r="W652" s="140">
        <v>101.07</v>
      </c>
      <c r="X652" s="140">
        <v>107.71</v>
      </c>
      <c r="Y652" s="140">
        <v>92.99</v>
      </c>
      <c r="Z652" s="139">
        <v>19835671.039999999</v>
      </c>
      <c r="AA652" s="60"/>
      <c r="AB652" s="140">
        <v>72.739999999999995</v>
      </c>
      <c r="AC652" s="28">
        <v>4861672.6900000004</v>
      </c>
      <c r="AE652" s="140">
        <v>13.17</v>
      </c>
      <c r="AF652" s="140">
        <v>7.11</v>
      </c>
      <c r="AG652" s="140">
        <v>10.09</v>
      </c>
      <c r="AH652" s="44">
        <v>2003057.14</v>
      </c>
      <c r="AI652" s="60"/>
      <c r="AJ652" s="140">
        <v>5.85</v>
      </c>
      <c r="AK652" s="140">
        <v>3.16</v>
      </c>
      <c r="AL652" s="140">
        <v>3.36</v>
      </c>
      <c r="AM652" s="44">
        <v>808891.41</v>
      </c>
      <c r="AO652" s="28">
        <v>425.34000000000003</v>
      </c>
      <c r="AP652" s="117">
        <v>134.90999999999997</v>
      </c>
      <c r="AQ652" s="117">
        <v>43.09</v>
      </c>
      <c r="AR652" s="44">
        <v>707354.78</v>
      </c>
      <c r="AS652" s="60"/>
      <c r="AT652" s="71">
        <v>5.85</v>
      </c>
      <c r="AU652" s="71">
        <v>5.69</v>
      </c>
      <c r="AV652" s="71">
        <v>8.07</v>
      </c>
      <c r="AW652" s="44">
        <v>1410316.55</v>
      </c>
      <c r="AX652" s="60"/>
      <c r="AY652" s="140">
        <v>3.51</v>
      </c>
      <c r="AZ652" s="140">
        <v>1.89</v>
      </c>
      <c r="BA652" s="140">
        <v>2.69</v>
      </c>
      <c r="BB652" s="28">
        <v>475052.89</v>
      </c>
      <c r="BC652" s="60"/>
      <c r="BD652" s="140">
        <v>11.71</v>
      </c>
      <c r="BE652" s="140">
        <v>6.32</v>
      </c>
      <c r="BF652" s="140">
        <v>10.09</v>
      </c>
      <c r="BG652" s="44">
        <v>740765.16</v>
      </c>
      <c r="BH652" s="60"/>
      <c r="BI652" s="139">
        <v>5.85</v>
      </c>
      <c r="BJ652" s="139">
        <v>3.16</v>
      </c>
      <c r="BK652" s="139">
        <v>3.36</v>
      </c>
      <c r="BL652" s="44">
        <v>886211.54</v>
      </c>
      <c r="BM652" s="60"/>
      <c r="BN652" s="140">
        <v>8.7799999999999994</v>
      </c>
      <c r="BO652" s="140">
        <v>4.74</v>
      </c>
      <c r="BP652" s="140">
        <v>6.72</v>
      </c>
      <c r="BQ652" s="139">
        <v>533182.31999999995</v>
      </c>
      <c r="BR652" s="60"/>
      <c r="BS652" s="140">
        <v>5.85</v>
      </c>
      <c r="BT652" s="140">
        <v>3.16</v>
      </c>
      <c r="BU652" s="140">
        <v>3.36</v>
      </c>
      <c r="BV652" s="44">
        <v>1341625.46</v>
      </c>
      <c r="BW652" s="60"/>
      <c r="BX652" s="140">
        <v>5.85</v>
      </c>
      <c r="BY652" s="140">
        <v>3.16</v>
      </c>
      <c r="BZ652" s="140">
        <v>3.36</v>
      </c>
      <c r="CA652" s="44">
        <v>1157559.8600000001</v>
      </c>
      <c r="CB652" s="60"/>
      <c r="CC652" s="140">
        <v>11.71</v>
      </c>
      <c r="CD652" s="140">
        <v>6.32</v>
      </c>
      <c r="CE652" s="140">
        <v>10.09</v>
      </c>
      <c r="CF652" s="44">
        <v>888901.32</v>
      </c>
      <c r="CG652" s="60"/>
      <c r="CH652" s="28">
        <v>35650262.159999996</v>
      </c>
      <c r="CI652" s="60"/>
      <c r="CJ652" s="64">
        <v>34942907.379999995</v>
      </c>
      <c r="CK652" s="124"/>
      <c r="CN652" s="151"/>
    </row>
    <row r="653" spans="1:92" x14ac:dyDescent="0.25">
      <c r="A653" s="116" t="s">
        <v>1484</v>
      </c>
      <c r="B653" s="24" t="s">
        <v>1485</v>
      </c>
      <c r="C653" s="27" t="s">
        <v>1465</v>
      </c>
      <c r="D653" s="27" t="s">
        <v>12</v>
      </c>
      <c r="E653" s="139">
        <v>667.37</v>
      </c>
      <c r="F653" s="68"/>
      <c r="G653" s="139">
        <v>214.97999999999996</v>
      </c>
      <c r="H653" s="139">
        <v>263.32</v>
      </c>
      <c r="I653" s="139">
        <v>451.47999999999996</v>
      </c>
      <c r="J653" s="68">
        <v>647</v>
      </c>
      <c r="K653" s="139">
        <v>333.71999999999997</v>
      </c>
      <c r="L653" s="139">
        <v>332.80999999999995</v>
      </c>
      <c r="M653" s="139">
        <v>145.49</v>
      </c>
      <c r="N653" s="139">
        <v>188.15999999999997</v>
      </c>
      <c r="O653" s="60"/>
      <c r="P653" s="132">
        <v>198.80956606548028</v>
      </c>
      <c r="Q653" s="132">
        <v>16.170433934519679</v>
      </c>
      <c r="R653" s="132">
        <v>243.51351258890259</v>
      </c>
      <c r="S653" s="132">
        <v>19.806487411097407</v>
      </c>
      <c r="T653" s="132">
        <v>174.00692134561714</v>
      </c>
      <c r="U653" s="132">
        <v>14.153078654382824</v>
      </c>
      <c r="V653" s="126"/>
      <c r="W653" s="140">
        <v>14.06</v>
      </c>
      <c r="X653" s="140">
        <v>12.96</v>
      </c>
      <c r="Y653" s="140">
        <v>9.26</v>
      </c>
      <c r="Z653" s="139">
        <v>2366869.46</v>
      </c>
      <c r="AA653" s="60"/>
      <c r="AB653" s="140">
        <v>8.49</v>
      </c>
      <c r="AC653" s="28">
        <v>562452.56999999995</v>
      </c>
      <c r="AE653" s="140">
        <v>1.66</v>
      </c>
      <c r="AF653" s="140">
        <v>0.72</v>
      </c>
      <c r="AG653" s="140">
        <v>0.94</v>
      </c>
      <c r="AH653" s="44">
        <v>217454.74</v>
      </c>
      <c r="AI653" s="60"/>
      <c r="AJ653" s="140">
        <v>0.74</v>
      </c>
      <c r="AK653" s="140">
        <v>0.32</v>
      </c>
      <c r="AL653" s="140">
        <v>0.31</v>
      </c>
      <c r="AM653" s="44">
        <v>89008.36</v>
      </c>
      <c r="AO653" s="28">
        <v>50.339999999999996</v>
      </c>
      <c r="AP653" s="117">
        <v>19.919999999999998</v>
      </c>
      <c r="AQ653" s="117">
        <v>4.7300000000000004</v>
      </c>
      <c r="AR653" s="44">
        <v>88378.41</v>
      </c>
      <c r="AS653" s="60"/>
      <c r="AT653" s="71">
        <v>0.74</v>
      </c>
      <c r="AU653" s="71">
        <v>0.57999999999999996</v>
      </c>
      <c r="AV653" s="71">
        <v>0.75</v>
      </c>
      <c r="AW653" s="44">
        <v>147746.25</v>
      </c>
      <c r="AX653" s="60"/>
      <c r="AY653" s="140">
        <v>0.44</v>
      </c>
      <c r="AZ653" s="140">
        <v>0.19</v>
      </c>
      <c r="BA653" s="140">
        <v>0.25</v>
      </c>
      <c r="BB653" s="28">
        <v>51674.48</v>
      </c>
      <c r="BC653" s="60"/>
      <c r="BD653" s="140">
        <v>1.48</v>
      </c>
      <c r="BE653" s="140">
        <v>0.64</v>
      </c>
      <c r="BF653" s="140">
        <v>0.94</v>
      </c>
      <c r="BG653" s="44">
        <v>80609.58</v>
      </c>
      <c r="BH653" s="60"/>
      <c r="BI653" s="139">
        <v>0.74</v>
      </c>
      <c r="BJ653" s="139">
        <v>0.32</v>
      </c>
      <c r="BK653" s="139">
        <v>0.31</v>
      </c>
      <c r="BL653" s="44">
        <v>98149.54</v>
      </c>
      <c r="BM653" s="60"/>
      <c r="BN653" s="140">
        <v>1.1100000000000001</v>
      </c>
      <c r="BO653" s="140">
        <v>0.48</v>
      </c>
      <c r="BP653" s="140">
        <v>0.62</v>
      </c>
      <c r="BQ653" s="139">
        <v>58218.03</v>
      </c>
      <c r="BR653" s="60"/>
      <c r="BS653" s="140">
        <v>0.74</v>
      </c>
      <c r="BT653" s="140">
        <v>0.32</v>
      </c>
      <c r="BU653" s="140">
        <v>0.31</v>
      </c>
      <c r="BV653" s="44">
        <v>148587.46</v>
      </c>
      <c r="BW653" s="60"/>
      <c r="BX653" s="140">
        <v>0.74</v>
      </c>
      <c r="BY653" s="140">
        <v>0.32</v>
      </c>
      <c r="BZ653" s="140">
        <v>0.31</v>
      </c>
      <c r="CA653" s="44">
        <v>128201.86</v>
      </c>
      <c r="CB653" s="60"/>
      <c r="CC653" s="140">
        <v>1.48</v>
      </c>
      <c r="CD653" s="140">
        <v>0.64</v>
      </c>
      <c r="CE653" s="140">
        <v>0.94</v>
      </c>
      <c r="CF653" s="44">
        <v>96729.66</v>
      </c>
      <c r="CG653" s="60"/>
      <c r="CH653" s="28">
        <v>4134080.4</v>
      </c>
      <c r="CI653" s="60"/>
      <c r="CJ653" s="64">
        <v>4045701.9899999998</v>
      </c>
      <c r="CK653" s="124"/>
      <c r="CN653" s="151"/>
    </row>
    <row r="654" spans="1:92" x14ac:dyDescent="0.25">
      <c r="A654" s="116" t="s">
        <v>1486</v>
      </c>
      <c r="B654" s="24" t="s">
        <v>1487</v>
      </c>
      <c r="C654" s="27" t="s">
        <v>1465</v>
      </c>
      <c r="D654" s="27" t="s">
        <v>120</v>
      </c>
      <c r="E654" s="139">
        <v>697.47</v>
      </c>
      <c r="F654" s="68"/>
      <c r="G654" s="139">
        <v>302.82</v>
      </c>
      <c r="H654" s="139">
        <v>385.15</v>
      </c>
      <c r="I654" s="139">
        <v>385.15</v>
      </c>
      <c r="J654" s="68">
        <v>648</v>
      </c>
      <c r="K654" s="139">
        <v>473.97999999999996</v>
      </c>
      <c r="L654" s="139">
        <v>464.47999999999996</v>
      </c>
      <c r="M654" s="139">
        <v>223.49</v>
      </c>
      <c r="N654" s="139">
        <v>0</v>
      </c>
      <c r="O654" s="60"/>
      <c r="P654" s="132">
        <v>232.69738680465716</v>
      </c>
      <c r="Q654" s="132">
        <v>70.122613195342836</v>
      </c>
      <c r="R654" s="132">
        <v>295.96261319534278</v>
      </c>
      <c r="S654" s="132">
        <v>89.187386804657194</v>
      </c>
      <c r="T654" s="132">
        <v>0</v>
      </c>
      <c r="U654" s="132">
        <v>0</v>
      </c>
      <c r="V654" s="126"/>
      <c r="W654" s="140">
        <v>19.010000000000002</v>
      </c>
      <c r="X654" s="140">
        <v>18.36</v>
      </c>
      <c r="Y654" s="140">
        <v>0</v>
      </c>
      <c r="Z654" s="139">
        <v>2349265.0499999998</v>
      </c>
      <c r="AA654" s="60"/>
      <c r="AB654" s="140">
        <v>7.47</v>
      </c>
      <c r="AC654" s="28">
        <v>469853.01</v>
      </c>
      <c r="AE654" s="140">
        <v>2.36</v>
      </c>
      <c r="AF654" s="140">
        <v>1.1100000000000001</v>
      </c>
      <c r="AG654" s="140">
        <v>0</v>
      </c>
      <c r="AH654" s="44">
        <v>218141.55</v>
      </c>
      <c r="AI654" s="60"/>
      <c r="AJ654" s="140">
        <v>1.05</v>
      </c>
      <c r="AK654" s="140">
        <v>0.49</v>
      </c>
      <c r="AL654" s="140">
        <v>0</v>
      </c>
      <c r="AM654" s="44">
        <v>96812.1</v>
      </c>
      <c r="AO654" s="28">
        <v>50.77</v>
      </c>
      <c r="AP654" s="117">
        <v>17.970000000000002</v>
      </c>
      <c r="AQ654" s="117">
        <v>4.9400000000000004</v>
      </c>
      <c r="AR654" s="44">
        <v>86619.28</v>
      </c>
      <c r="AS654" s="60"/>
      <c r="AT654" s="71">
        <v>1.05</v>
      </c>
      <c r="AU654" s="71">
        <v>0.89</v>
      </c>
      <c r="AV654" s="71">
        <v>0</v>
      </c>
      <c r="AW654" s="44">
        <v>130707.5</v>
      </c>
      <c r="AX654" s="60"/>
      <c r="AY654" s="140">
        <v>0.63</v>
      </c>
      <c r="AZ654" s="140">
        <v>0.28999999999999998</v>
      </c>
      <c r="BA654" s="140">
        <v>0</v>
      </c>
      <c r="BB654" s="28">
        <v>54023.32</v>
      </c>
      <c r="BC654" s="60"/>
      <c r="BD654" s="140">
        <v>2.1</v>
      </c>
      <c r="BE654" s="140">
        <v>0.99</v>
      </c>
      <c r="BF654" s="140">
        <v>0</v>
      </c>
      <c r="BG654" s="44">
        <v>81399.87</v>
      </c>
      <c r="BH654" s="60"/>
      <c r="BI654" s="139">
        <v>1.05</v>
      </c>
      <c r="BJ654" s="139">
        <v>0.49</v>
      </c>
      <c r="BK654" s="139">
        <v>0</v>
      </c>
      <c r="BL654" s="44">
        <v>110328.68</v>
      </c>
      <c r="BM654" s="60"/>
      <c r="BN654" s="140">
        <v>1.57</v>
      </c>
      <c r="BO654" s="140">
        <v>0.74</v>
      </c>
      <c r="BP654" s="140">
        <v>0</v>
      </c>
      <c r="BQ654" s="139">
        <v>60852.33</v>
      </c>
      <c r="BR654" s="60"/>
      <c r="BS654" s="140">
        <v>1.05</v>
      </c>
      <c r="BT654" s="140">
        <v>0.49</v>
      </c>
      <c r="BU654" s="140">
        <v>0</v>
      </c>
      <c r="BV654" s="44">
        <v>167025.32</v>
      </c>
      <c r="BW654" s="60"/>
      <c r="BX654" s="140">
        <v>1.05</v>
      </c>
      <c r="BY654" s="140">
        <v>0.49</v>
      </c>
      <c r="BZ654" s="140">
        <v>0</v>
      </c>
      <c r="CA654" s="44">
        <v>144110.12</v>
      </c>
      <c r="CB654" s="60"/>
      <c r="CC654" s="140">
        <v>2.1</v>
      </c>
      <c r="CD654" s="140">
        <v>0.99</v>
      </c>
      <c r="CE654" s="140">
        <v>0</v>
      </c>
      <c r="CF654" s="44">
        <v>97677.99</v>
      </c>
      <c r="CG654" s="60"/>
      <c r="CH654" s="28">
        <v>4066816.1199999996</v>
      </c>
      <c r="CI654" s="60"/>
      <c r="CJ654" s="64">
        <v>3980196.84</v>
      </c>
      <c r="CK654" s="124"/>
      <c r="CN654" s="151"/>
    </row>
    <row r="655" spans="1:92" x14ac:dyDescent="0.25">
      <c r="A655" s="116" t="s">
        <v>1488</v>
      </c>
      <c r="B655" s="24" t="s">
        <v>1489</v>
      </c>
      <c r="C655" s="27" t="s">
        <v>1465</v>
      </c>
      <c r="D655" s="27" t="s">
        <v>131</v>
      </c>
      <c r="E655" s="139">
        <v>596.5</v>
      </c>
      <c r="F655" s="68"/>
      <c r="G655" s="139">
        <v>0</v>
      </c>
      <c r="H655" s="139">
        <v>0</v>
      </c>
      <c r="I655" s="139">
        <v>596.5</v>
      </c>
      <c r="J655" s="68">
        <v>649</v>
      </c>
      <c r="K655" s="139">
        <v>0</v>
      </c>
      <c r="L655" s="139">
        <v>0</v>
      </c>
      <c r="M655" s="139">
        <v>0</v>
      </c>
      <c r="N655" s="139">
        <v>596.5</v>
      </c>
      <c r="O655" s="60"/>
      <c r="P655" s="132">
        <v>0</v>
      </c>
      <c r="Q655" s="132">
        <v>0</v>
      </c>
      <c r="R655" s="132">
        <v>0</v>
      </c>
      <c r="S655" s="132">
        <v>0</v>
      </c>
      <c r="T655" s="132">
        <v>348</v>
      </c>
      <c r="U655" s="132">
        <v>248.5</v>
      </c>
      <c r="V655" s="126"/>
      <c r="W655" s="140">
        <v>0</v>
      </c>
      <c r="X655" s="140">
        <v>0</v>
      </c>
      <c r="Y655" s="140">
        <v>27.34</v>
      </c>
      <c r="Z655" s="139">
        <v>1973018.44</v>
      </c>
      <c r="AA655" s="60"/>
      <c r="AB655" s="140">
        <v>9.11</v>
      </c>
      <c r="AC655" s="28">
        <v>657607.04</v>
      </c>
      <c r="AE655" s="140">
        <v>0</v>
      </c>
      <c r="AF655" s="140">
        <v>0</v>
      </c>
      <c r="AG655" s="140">
        <v>2.98</v>
      </c>
      <c r="AH655" s="44">
        <v>215054.68</v>
      </c>
      <c r="AI655" s="60"/>
      <c r="AJ655" s="140">
        <v>0</v>
      </c>
      <c r="AK655" s="140">
        <v>0</v>
      </c>
      <c r="AL655" s="140">
        <v>0.99</v>
      </c>
      <c r="AM655" s="44">
        <v>71444.34</v>
      </c>
      <c r="AO655" s="28">
        <v>41.21</v>
      </c>
      <c r="AP655" s="117">
        <v>12.82</v>
      </c>
      <c r="AQ655" s="117">
        <v>4.2300000000000004</v>
      </c>
      <c r="AR655" s="44">
        <v>68253.070000000007</v>
      </c>
      <c r="AS655" s="60"/>
      <c r="AT655" s="71">
        <v>0</v>
      </c>
      <c r="AU655" s="71">
        <v>0</v>
      </c>
      <c r="AV655" s="71">
        <v>2.38</v>
      </c>
      <c r="AW655" s="44">
        <v>186627.7</v>
      </c>
      <c r="AX655" s="60"/>
      <c r="AY655" s="140">
        <v>0</v>
      </c>
      <c r="AZ655" s="140">
        <v>0</v>
      </c>
      <c r="BA655" s="140">
        <v>0.79</v>
      </c>
      <c r="BB655" s="28">
        <v>46389.59</v>
      </c>
      <c r="BC655" s="60"/>
      <c r="BD655" s="140">
        <v>0</v>
      </c>
      <c r="BE655" s="140">
        <v>0</v>
      </c>
      <c r="BF655" s="140">
        <v>2.98</v>
      </c>
      <c r="BG655" s="44">
        <v>78502.14</v>
      </c>
      <c r="BH655" s="60"/>
      <c r="BI655" s="139">
        <v>0</v>
      </c>
      <c r="BJ655" s="139">
        <v>0</v>
      </c>
      <c r="BK655" s="139">
        <v>0.99</v>
      </c>
      <c r="BL655" s="44">
        <v>70925.58</v>
      </c>
      <c r="BM655" s="60"/>
      <c r="BN655" s="140">
        <v>0</v>
      </c>
      <c r="BO655" s="140">
        <v>0</v>
      </c>
      <c r="BP655" s="140">
        <v>1.98</v>
      </c>
      <c r="BQ655" s="139">
        <v>52159.14</v>
      </c>
      <c r="BR655" s="60"/>
      <c r="BS655" s="140">
        <v>0</v>
      </c>
      <c r="BT655" s="140">
        <v>0</v>
      </c>
      <c r="BU655" s="140">
        <v>0.99</v>
      </c>
      <c r="BV655" s="44">
        <v>107373.42</v>
      </c>
      <c r="BW655" s="60"/>
      <c r="BX655" s="140">
        <v>0</v>
      </c>
      <c r="BY655" s="140">
        <v>0</v>
      </c>
      <c r="BZ655" s="140">
        <v>0.99</v>
      </c>
      <c r="CA655" s="44">
        <v>92642.22</v>
      </c>
      <c r="CB655" s="60"/>
      <c r="CC655" s="140">
        <v>0</v>
      </c>
      <c r="CD655" s="140">
        <v>0</v>
      </c>
      <c r="CE655" s="140">
        <v>2.98</v>
      </c>
      <c r="CF655" s="44">
        <v>94200.78</v>
      </c>
      <c r="CG655" s="60"/>
      <c r="CH655" s="28">
        <v>3714198.14</v>
      </c>
      <c r="CI655" s="60"/>
      <c r="CJ655" s="64">
        <v>3645945.0700000003</v>
      </c>
      <c r="CK655" s="124"/>
      <c r="CN655" s="151"/>
    </row>
    <row r="656" spans="1:92" x14ac:dyDescent="0.25">
      <c r="A656" s="116" t="s">
        <v>1490</v>
      </c>
      <c r="B656" s="24" t="s">
        <v>1491</v>
      </c>
      <c r="C656" s="27" t="s">
        <v>1465</v>
      </c>
      <c r="D656" s="27" t="s">
        <v>120</v>
      </c>
      <c r="E656" s="139">
        <v>661.95</v>
      </c>
      <c r="F656" s="68"/>
      <c r="G656" s="139">
        <v>263.31</v>
      </c>
      <c r="H656" s="139">
        <v>385.48</v>
      </c>
      <c r="I656" s="139">
        <v>385.48</v>
      </c>
      <c r="J656" s="68">
        <v>650</v>
      </c>
      <c r="K656" s="139">
        <v>418.12999999999994</v>
      </c>
      <c r="L656" s="139">
        <v>404.96999999999997</v>
      </c>
      <c r="M656" s="139">
        <v>243.82</v>
      </c>
      <c r="N656" s="139">
        <v>0</v>
      </c>
      <c r="O656" s="60"/>
      <c r="P656" s="132">
        <v>145.96722298432468</v>
      </c>
      <c r="Q656" s="132">
        <v>117.34277701567532</v>
      </c>
      <c r="R656" s="132">
        <v>213.69277701567538</v>
      </c>
      <c r="S656" s="132">
        <v>171.78722298432464</v>
      </c>
      <c r="T656" s="132">
        <v>0</v>
      </c>
      <c r="U656" s="132">
        <v>0</v>
      </c>
      <c r="V656" s="126"/>
      <c r="W656" s="140">
        <v>15.59</v>
      </c>
      <c r="X656" s="140">
        <v>17.55</v>
      </c>
      <c r="Y656" s="140">
        <v>0</v>
      </c>
      <c r="Z656" s="139">
        <v>2083346.1</v>
      </c>
      <c r="AA656" s="60"/>
      <c r="AB656" s="140">
        <v>6.62</v>
      </c>
      <c r="AC656" s="28">
        <v>416669.22</v>
      </c>
      <c r="AE656" s="140">
        <v>2.09</v>
      </c>
      <c r="AF656" s="140">
        <v>1.21</v>
      </c>
      <c r="AG656" s="140">
        <v>0</v>
      </c>
      <c r="AH656" s="44">
        <v>207454.5</v>
      </c>
      <c r="AI656" s="60"/>
      <c r="AJ656" s="140">
        <v>0.92</v>
      </c>
      <c r="AK656" s="140">
        <v>0.54</v>
      </c>
      <c r="AL656" s="140">
        <v>0</v>
      </c>
      <c r="AM656" s="44">
        <v>91782.9</v>
      </c>
      <c r="AO656" s="28">
        <v>45.389999999999993</v>
      </c>
      <c r="AP656" s="117">
        <v>13.59</v>
      </c>
      <c r="AQ656" s="117">
        <v>4.6900000000000004</v>
      </c>
      <c r="AR656" s="44">
        <v>74541.59</v>
      </c>
      <c r="AS656" s="60"/>
      <c r="AT656" s="71">
        <v>0.92</v>
      </c>
      <c r="AU656" s="71">
        <v>0.97</v>
      </c>
      <c r="AV656" s="71">
        <v>0</v>
      </c>
      <c r="AW656" s="44">
        <v>127338.75</v>
      </c>
      <c r="AX656" s="60"/>
      <c r="AY656" s="140">
        <v>0.55000000000000004</v>
      </c>
      <c r="AZ656" s="140">
        <v>0.32</v>
      </c>
      <c r="BA656" s="140">
        <v>0</v>
      </c>
      <c r="BB656" s="28">
        <v>51087.27</v>
      </c>
      <c r="BC656" s="60"/>
      <c r="BD656" s="140">
        <v>1.85</v>
      </c>
      <c r="BE656" s="140">
        <v>1.08</v>
      </c>
      <c r="BF656" s="140">
        <v>0</v>
      </c>
      <c r="BG656" s="44">
        <v>77184.990000000005</v>
      </c>
      <c r="BH656" s="60"/>
      <c r="BI656" s="139">
        <v>0.92</v>
      </c>
      <c r="BJ656" s="139">
        <v>0.54</v>
      </c>
      <c r="BK656" s="139">
        <v>0</v>
      </c>
      <c r="BL656" s="44">
        <v>104597.32</v>
      </c>
      <c r="BM656" s="60"/>
      <c r="BN656" s="140">
        <v>1.39</v>
      </c>
      <c r="BO656" s="140">
        <v>0.81</v>
      </c>
      <c r="BP656" s="140">
        <v>0</v>
      </c>
      <c r="BQ656" s="139">
        <v>57954.6</v>
      </c>
      <c r="BR656" s="60"/>
      <c r="BS656" s="140">
        <v>0.92</v>
      </c>
      <c r="BT656" s="140">
        <v>0.54</v>
      </c>
      <c r="BU656" s="140">
        <v>0</v>
      </c>
      <c r="BV656" s="44">
        <v>158348.68</v>
      </c>
      <c r="BW656" s="60"/>
      <c r="BX656" s="140">
        <v>0.92</v>
      </c>
      <c r="BY656" s="140">
        <v>0.54</v>
      </c>
      <c r="BZ656" s="140">
        <v>0</v>
      </c>
      <c r="CA656" s="44">
        <v>136623.88</v>
      </c>
      <c r="CB656" s="60"/>
      <c r="CC656" s="140">
        <v>1.85</v>
      </c>
      <c r="CD656" s="140">
        <v>1.08</v>
      </c>
      <c r="CE656" s="140">
        <v>0</v>
      </c>
      <c r="CF656" s="44">
        <v>92620.23</v>
      </c>
      <c r="CG656" s="60"/>
      <c r="CH656" s="28">
        <v>3679550.0300000003</v>
      </c>
      <c r="CI656" s="60"/>
      <c r="CJ656" s="64">
        <v>3605008.4400000004</v>
      </c>
      <c r="CK656" s="124"/>
      <c r="CN656" s="151"/>
    </row>
    <row r="657" spans="1:92" x14ac:dyDescent="0.25">
      <c r="A657" s="116" t="s">
        <v>1495</v>
      </c>
      <c r="B657" s="24" t="s">
        <v>1496</v>
      </c>
      <c r="C657" s="27" t="s">
        <v>1494</v>
      </c>
      <c r="D657" s="27" t="s">
        <v>120</v>
      </c>
      <c r="E657" s="139">
        <v>1136.73</v>
      </c>
      <c r="F657" s="68"/>
      <c r="G657" s="139">
        <v>458.33</v>
      </c>
      <c r="H657" s="139">
        <v>666.65000000000009</v>
      </c>
      <c r="I657" s="139">
        <v>666.65000000000009</v>
      </c>
      <c r="J657" s="68">
        <v>651</v>
      </c>
      <c r="K657" s="139">
        <v>709.91</v>
      </c>
      <c r="L657" s="139">
        <v>698.16</v>
      </c>
      <c r="M657" s="139">
        <v>426.82000000000005</v>
      </c>
      <c r="N657" s="139">
        <v>0</v>
      </c>
      <c r="O657" s="60"/>
      <c r="P657" s="132">
        <v>97.371393269213669</v>
      </c>
      <c r="Q657" s="132">
        <v>360.9586067307863</v>
      </c>
      <c r="R657" s="132">
        <v>141.62860673078634</v>
      </c>
      <c r="S657" s="132">
        <v>525.02139326921372</v>
      </c>
      <c r="T657" s="132">
        <v>0</v>
      </c>
      <c r="U657" s="132">
        <v>0</v>
      </c>
      <c r="V657" s="126"/>
      <c r="W657" s="140">
        <v>24.53</v>
      </c>
      <c r="X657" s="140">
        <v>28.08</v>
      </c>
      <c r="Y657" s="140">
        <v>0</v>
      </c>
      <c r="Z657" s="139">
        <v>3307327.65</v>
      </c>
      <c r="AA657" s="60"/>
      <c r="AB657" s="140">
        <v>10.52</v>
      </c>
      <c r="AC657" s="28">
        <v>661465.53</v>
      </c>
      <c r="AE657" s="140">
        <v>3.54</v>
      </c>
      <c r="AF657" s="140">
        <v>2.13</v>
      </c>
      <c r="AG657" s="140">
        <v>0</v>
      </c>
      <c r="AH657" s="44">
        <v>356444.55</v>
      </c>
      <c r="AI657" s="60"/>
      <c r="AJ657" s="140">
        <v>1.57</v>
      </c>
      <c r="AK657" s="140">
        <v>0.94</v>
      </c>
      <c r="AL657" s="140">
        <v>0</v>
      </c>
      <c r="AM657" s="44">
        <v>157791.15</v>
      </c>
      <c r="AO657" s="28">
        <v>72.809999999999988</v>
      </c>
      <c r="AP657" s="117">
        <v>14.080000000000002</v>
      </c>
      <c r="AQ657" s="117">
        <v>8.06</v>
      </c>
      <c r="AR657" s="44">
        <v>110378.58</v>
      </c>
      <c r="AS657" s="60"/>
      <c r="AT657" s="71">
        <v>1.57</v>
      </c>
      <c r="AU657" s="71">
        <v>1.7</v>
      </c>
      <c r="AV657" s="71">
        <v>0</v>
      </c>
      <c r="AW657" s="44">
        <v>220316.25</v>
      </c>
      <c r="AX657" s="60"/>
      <c r="AY657" s="140">
        <v>0.94</v>
      </c>
      <c r="AZ657" s="140">
        <v>0.56000000000000005</v>
      </c>
      <c r="BA657" s="140">
        <v>0</v>
      </c>
      <c r="BB657" s="28">
        <v>88081.5</v>
      </c>
      <c r="BC657" s="60"/>
      <c r="BD657" s="140">
        <v>3.15</v>
      </c>
      <c r="BE657" s="140">
        <v>1.89</v>
      </c>
      <c r="BF657" s="140">
        <v>0</v>
      </c>
      <c r="BG657" s="44">
        <v>132768.72</v>
      </c>
      <c r="BH657" s="60"/>
      <c r="BI657" s="139">
        <v>1.57</v>
      </c>
      <c r="BJ657" s="139">
        <v>0.94</v>
      </c>
      <c r="BK657" s="139">
        <v>0</v>
      </c>
      <c r="BL657" s="44">
        <v>179821.42</v>
      </c>
      <c r="BM657" s="60"/>
      <c r="BN657" s="140">
        <v>2.36</v>
      </c>
      <c r="BO657" s="140">
        <v>1.42</v>
      </c>
      <c r="BP657" s="140">
        <v>0</v>
      </c>
      <c r="BQ657" s="139">
        <v>99576.54</v>
      </c>
      <c r="BR657" s="60"/>
      <c r="BS657" s="140">
        <v>1.57</v>
      </c>
      <c r="BT657" s="140">
        <v>0.94</v>
      </c>
      <c r="BU657" s="140">
        <v>0</v>
      </c>
      <c r="BV657" s="44">
        <v>272229.58</v>
      </c>
      <c r="BW657" s="60"/>
      <c r="BX657" s="140">
        <v>1.57</v>
      </c>
      <c r="BY657" s="140">
        <v>0.94</v>
      </c>
      <c r="BZ657" s="140">
        <v>0</v>
      </c>
      <c r="CA657" s="44">
        <v>234880.78</v>
      </c>
      <c r="CB657" s="60"/>
      <c r="CC657" s="140">
        <v>3.15</v>
      </c>
      <c r="CD657" s="140">
        <v>1.89</v>
      </c>
      <c r="CE657" s="140">
        <v>0</v>
      </c>
      <c r="CF657" s="44">
        <v>159319.44</v>
      </c>
      <c r="CG657" s="60"/>
      <c r="CH657" s="28">
        <v>5980401.6899999995</v>
      </c>
      <c r="CI657" s="60"/>
      <c r="CJ657" s="64">
        <v>5870023.1099999994</v>
      </c>
      <c r="CK657" s="124"/>
      <c r="CN657" s="151"/>
    </row>
    <row r="658" spans="1:92" x14ac:dyDescent="0.25">
      <c r="A658" s="116" t="s">
        <v>1497</v>
      </c>
      <c r="B658" s="24" t="s">
        <v>1498</v>
      </c>
      <c r="C658" s="27" t="s">
        <v>1494</v>
      </c>
      <c r="D658" s="27" t="s">
        <v>120</v>
      </c>
      <c r="E658" s="139">
        <v>428.79</v>
      </c>
      <c r="F658" s="68"/>
      <c r="G658" s="139">
        <v>174.80999999999997</v>
      </c>
      <c r="H658" s="139">
        <v>248.32</v>
      </c>
      <c r="I658" s="139">
        <v>248.32</v>
      </c>
      <c r="J658" s="68">
        <v>652</v>
      </c>
      <c r="K658" s="139">
        <v>275.47000000000003</v>
      </c>
      <c r="L658" s="139">
        <v>269.80999999999995</v>
      </c>
      <c r="M658" s="139">
        <v>153.32</v>
      </c>
      <c r="N658" s="139">
        <v>0</v>
      </c>
      <c r="O658" s="60"/>
      <c r="P658" s="132">
        <v>32.637699997636652</v>
      </c>
      <c r="Q658" s="132">
        <v>142.17230000236333</v>
      </c>
      <c r="R658" s="132">
        <v>46.362300002363341</v>
      </c>
      <c r="S658" s="132">
        <v>201.95769999763667</v>
      </c>
      <c r="T658" s="132">
        <v>0</v>
      </c>
      <c r="U658" s="132">
        <v>0</v>
      </c>
      <c r="V658" s="126"/>
      <c r="W658" s="140">
        <v>9.2799999999999994</v>
      </c>
      <c r="X658" s="140">
        <v>10.39</v>
      </c>
      <c r="Y658" s="140">
        <v>0</v>
      </c>
      <c r="Z658" s="139">
        <v>1236554.55</v>
      </c>
      <c r="AA658" s="60"/>
      <c r="AB658" s="140">
        <v>3.93</v>
      </c>
      <c r="AC658" s="28">
        <v>247310.91</v>
      </c>
      <c r="AE658" s="140">
        <v>1.37</v>
      </c>
      <c r="AF658" s="140">
        <v>0.76</v>
      </c>
      <c r="AG658" s="140">
        <v>0</v>
      </c>
      <c r="AH658" s="44">
        <v>133902.45000000001</v>
      </c>
      <c r="AI658" s="60"/>
      <c r="AJ658" s="140">
        <v>0.61</v>
      </c>
      <c r="AK658" s="140">
        <v>0.34</v>
      </c>
      <c r="AL658" s="140">
        <v>0</v>
      </c>
      <c r="AM658" s="44">
        <v>59721.75</v>
      </c>
      <c r="AO658" s="28">
        <v>27.240000000000002</v>
      </c>
      <c r="AP658" s="117">
        <v>5.52</v>
      </c>
      <c r="AQ658" s="117">
        <v>3.04</v>
      </c>
      <c r="AR658" s="44">
        <v>41616.42</v>
      </c>
      <c r="AS658" s="60"/>
      <c r="AT658" s="71">
        <v>0.61</v>
      </c>
      <c r="AU658" s="71">
        <v>0.61</v>
      </c>
      <c r="AV658" s="71">
        <v>0</v>
      </c>
      <c r="AW658" s="44">
        <v>82197.5</v>
      </c>
      <c r="AX658" s="60"/>
      <c r="AY658" s="140">
        <v>0.36</v>
      </c>
      <c r="AZ658" s="140">
        <v>0.2</v>
      </c>
      <c r="BA658" s="140">
        <v>0</v>
      </c>
      <c r="BB658" s="28">
        <v>32883.760000000002</v>
      </c>
      <c r="BC658" s="60"/>
      <c r="BD658" s="140">
        <v>1.22</v>
      </c>
      <c r="BE658" s="140">
        <v>0.68</v>
      </c>
      <c r="BF658" s="140">
        <v>0</v>
      </c>
      <c r="BG658" s="44">
        <v>50051.7</v>
      </c>
      <c r="BH658" s="60"/>
      <c r="BI658" s="139">
        <v>0.61</v>
      </c>
      <c r="BJ658" s="139">
        <v>0.34</v>
      </c>
      <c r="BK658" s="139">
        <v>0</v>
      </c>
      <c r="BL658" s="44">
        <v>68059.899999999994</v>
      </c>
      <c r="BM658" s="60"/>
      <c r="BN658" s="140">
        <v>0.91</v>
      </c>
      <c r="BO658" s="140">
        <v>0.51</v>
      </c>
      <c r="BP658" s="140">
        <v>0</v>
      </c>
      <c r="BQ658" s="139">
        <v>37407.06</v>
      </c>
      <c r="BR658" s="60"/>
      <c r="BS658" s="140">
        <v>0.61</v>
      </c>
      <c r="BT658" s="140">
        <v>0.34</v>
      </c>
      <c r="BU658" s="140">
        <v>0</v>
      </c>
      <c r="BV658" s="44">
        <v>103035.1</v>
      </c>
      <c r="BW658" s="60"/>
      <c r="BX658" s="140">
        <v>0.61</v>
      </c>
      <c r="BY658" s="140">
        <v>0.34</v>
      </c>
      <c r="BZ658" s="140">
        <v>0</v>
      </c>
      <c r="CA658" s="44">
        <v>88899.1</v>
      </c>
      <c r="CB658" s="60"/>
      <c r="CC658" s="140">
        <v>1.22</v>
      </c>
      <c r="CD658" s="140">
        <v>0.68</v>
      </c>
      <c r="CE658" s="140">
        <v>0</v>
      </c>
      <c r="CF658" s="44">
        <v>60060.9</v>
      </c>
      <c r="CG658" s="60"/>
      <c r="CH658" s="28">
        <v>2241701.1</v>
      </c>
      <c r="CI658" s="60"/>
      <c r="CJ658" s="64">
        <v>2200084.6800000002</v>
      </c>
      <c r="CK658" s="124"/>
      <c r="CN658" s="151"/>
    </row>
    <row r="659" spans="1:92" x14ac:dyDescent="0.25">
      <c r="A659" s="116" t="s">
        <v>1499</v>
      </c>
      <c r="B659" s="24" t="s">
        <v>1500</v>
      </c>
      <c r="C659" s="27" t="s">
        <v>1494</v>
      </c>
      <c r="D659" s="27" t="s">
        <v>12</v>
      </c>
      <c r="E659" s="139">
        <v>1770.7</v>
      </c>
      <c r="F659" s="68"/>
      <c r="G659" s="139">
        <v>419.15</v>
      </c>
      <c r="H659" s="139">
        <v>709.48</v>
      </c>
      <c r="I659" s="139">
        <v>1339.47</v>
      </c>
      <c r="J659" s="68">
        <v>653</v>
      </c>
      <c r="K659" s="139">
        <v>682.89</v>
      </c>
      <c r="L659" s="139">
        <v>670.81</v>
      </c>
      <c r="M659" s="139">
        <v>457.82</v>
      </c>
      <c r="N659" s="139">
        <v>629.99</v>
      </c>
      <c r="O659" s="60"/>
      <c r="P659" s="132">
        <v>101.21358735826956</v>
      </c>
      <c r="Q659" s="132">
        <v>317.93641264173039</v>
      </c>
      <c r="R659" s="132">
        <v>171.32056771786972</v>
      </c>
      <c r="S659" s="132">
        <v>538.1594322821303</v>
      </c>
      <c r="T659" s="132">
        <v>152.12584492386077</v>
      </c>
      <c r="U659" s="132">
        <v>477.86415507613924</v>
      </c>
      <c r="V659" s="126"/>
      <c r="W659" s="140">
        <v>22.64</v>
      </c>
      <c r="X659" s="140">
        <v>30.09</v>
      </c>
      <c r="Y659" s="140">
        <v>26.72</v>
      </c>
      <c r="Z659" s="139">
        <v>5243146.97</v>
      </c>
      <c r="AA659" s="60"/>
      <c r="AB659" s="140">
        <v>19.45</v>
      </c>
      <c r="AC659" s="28">
        <v>1305668.52</v>
      </c>
      <c r="AE659" s="140">
        <v>3.41</v>
      </c>
      <c r="AF659" s="140">
        <v>2.2799999999999998</v>
      </c>
      <c r="AG659" s="140">
        <v>3.14</v>
      </c>
      <c r="AH659" s="44">
        <v>584303.09</v>
      </c>
      <c r="AI659" s="60"/>
      <c r="AJ659" s="140">
        <v>1.51</v>
      </c>
      <c r="AK659" s="140">
        <v>1.01</v>
      </c>
      <c r="AL659" s="140">
        <v>1.04</v>
      </c>
      <c r="AM659" s="44">
        <v>233472.44</v>
      </c>
      <c r="AO659" s="28">
        <v>113.64000000000001</v>
      </c>
      <c r="AP659" s="117">
        <v>24.549999999999997</v>
      </c>
      <c r="AQ659" s="117">
        <v>12.55</v>
      </c>
      <c r="AR659" s="44">
        <v>175414.82</v>
      </c>
      <c r="AS659" s="60"/>
      <c r="AT659" s="71">
        <v>1.51</v>
      </c>
      <c r="AU659" s="71">
        <v>1.83</v>
      </c>
      <c r="AV659" s="71">
        <v>2.5099999999999998</v>
      </c>
      <c r="AW659" s="44">
        <v>421854.15</v>
      </c>
      <c r="AX659" s="60"/>
      <c r="AY659" s="140">
        <v>0.91</v>
      </c>
      <c r="AZ659" s="140">
        <v>0.61</v>
      </c>
      <c r="BA659" s="140">
        <v>0.83</v>
      </c>
      <c r="BB659" s="28">
        <v>137994.35</v>
      </c>
      <c r="BC659" s="60"/>
      <c r="BD659" s="140">
        <v>3.03</v>
      </c>
      <c r="BE659" s="140">
        <v>2.0299999999999998</v>
      </c>
      <c r="BF659" s="140">
        <v>3.14</v>
      </c>
      <c r="BG659" s="44">
        <v>216012.6</v>
      </c>
      <c r="BH659" s="60"/>
      <c r="BI659" s="139">
        <v>1.51</v>
      </c>
      <c r="BJ659" s="139">
        <v>1.01</v>
      </c>
      <c r="BK659" s="139">
        <v>1.04</v>
      </c>
      <c r="BL659" s="44">
        <v>255045.52</v>
      </c>
      <c r="BM659" s="60"/>
      <c r="BN659" s="140">
        <v>2.27</v>
      </c>
      <c r="BO659" s="140">
        <v>1.52</v>
      </c>
      <c r="BP659" s="140">
        <v>2.09</v>
      </c>
      <c r="BQ659" s="139">
        <v>154896.84</v>
      </c>
      <c r="BR659" s="60"/>
      <c r="BS659" s="140">
        <v>1.51</v>
      </c>
      <c r="BT659" s="140">
        <v>1.01</v>
      </c>
      <c r="BU659" s="140">
        <v>1.04</v>
      </c>
      <c r="BV659" s="44">
        <v>386110.48</v>
      </c>
      <c r="BW659" s="60"/>
      <c r="BX659" s="140">
        <v>1.51</v>
      </c>
      <c r="BY659" s="140">
        <v>1.01</v>
      </c>
      <c r="BZ659" s="140">
        <v>1.04</v>
      </c>
      <c r="CA659" s="44">
        <v>333137.68</v>
      </c>
      <c r="CB659" s="60"/>
      <c r="CC659" s="140">
        <v>3.03</v>
      </c>
      <c r="CD659" s="140">
        <v>2.0299999999999998</v>
      </c>
      <c r="CE659" s="140">
        <v>3.14</v>
      </c>
      <c r="CF659" s="44">
        <v>259210.2</v>
      </c>
      <c r="CG659" s="60"/>
      <c r="CH659" s="28">
        <v>9706267.6600000001</v>
      </c>
      <c r="CI659" s="60"/>
      <c r="CJ659" s="64">
        <v>9530852.8399999999</v>
      </c>
      <c r="CK659" s="124"/>
      <c r="CN659" s="151"/>
    </row>
    <row r="660" spans="1:92" x14ac:dyDescent="0.25">
      <c r="A660" s="116" t="s">
        <v>1501</v>
      </c>
      <c r="B660" s="24" t="s">
        <v>1502</v>
      </c>
      <c r="C660" s="27" t="s">
        <v>1494</v>
      </c>
      <c r="D660" s="27" t="s">
        <v>120</v>
      </c>
      <c r="E660" s="139">
        <v>4377.0600000000004</v>
      </c>
      <c r="F660" s="68"/>
      <c r="G660" s="139">
        <v>1754.16</v>
      </c>
      <c r="H660" s="139">
        <v>2574.8199999999997</v>
      </c>
      <c r="I660" s="139">
        <v>2574.8199999999997</v>
      </c>
      <c r="J660" s="68">
        <v>654</v>
      </c>
      <c r="K660" s="139">
        <v>2808.23</v>
      </c>
      <c r="L660" s="139">
        <v>2760.15</v>
      </c>
      <c r="M660" s="139">
        <v>1568.83</v>
      </c>
      <c r="N660" s="139">
        <v>0</v>
      </c>
      <c r="O660" s="60"/>
      <c r="P660" s="132">
        <v>715.20136383166493</v>
      </c>
      <c r="Q660" s="132">
        <v>1038.958636168335</v>
      </c>
      <c r="R660" s="132">
        <v>1049.7986361683354</v>
      </c>
      <c r="S660" s="132">
        <v>1525.0213638316643</v>
      </c>
      <c r="T660" s="132">
        <v>0</v>
      </c>
      <c r="U660" s="132">
        <v>0</v>
      </c>
      <c r="V660" s="126"/>
      <c r="W660" s="140">
        <v>99.62</v>
      </c>
      <c r="X660" s="140">
        <v>113.49</v>
      </c>
      <c r="Y660" s="140">
        <v>0</v>
      </c>
      <c r="Z660" s="139">
        <v>13397160.15</v>
      </c>
      <c r="AA660" s="60"/>
      <c r="AB660" s="140">
        <v>42.62</v>
      </c>
      <c r="AC660" s="28">
        <v>2679432.0299999998</v>
      </c>
      <c r="AE660" s="140">
        <v>14.04</v>
      </c>
      <c r="AF660" s="140">
        <v>7.84</v>
      </c>
      <c r="AG660" s="140">
        <v>0</v>
      </c>
      <c r="AH660" s="44">
        <v>1375486.2</v>
      </c>
      <c r="AI660" s="60"/>
      <c r="AJ660" s="140">
        <v>6.24</v>
      </c>
      <c r="AK660" s="140">
        <v>3.48</v>
      </c>
      <c r="AL660" s="140">
        <v>0</v>
      </c>
      <c r="AM660" s="44">
        <v>611047.80000000005</v>
      </c>
      <c r="AO660" s="28">
        <v>293.16000000000003</v>
      </c>
      <c r="AP660" s="117">
        <v>94.45</v>
      </c>
      <c r="AQ660" s="117">
        <v>31.04</v>
      </c>
      <c r="AR660" s="44">
        <v>489985.68</v>
      </c>
      <c r="AS660" s="60"/>
      <c r="AT660" s="71">
        <v>6.24</v>
      </c>
      <c r="AU660" s="71">
        <v>6.27</v>
      </c>
      <c r="AV660" s="71">
        <v>0</v>
      </c>
      <c r="AW660" s="44">
        <v>842861.25</v>
      </c>
      <c r="AX660" s="60"/>
      <c r="AY660" s="140">
        <v>3.74</v>
      </c>
      <c r="AZ660" s="140">
        <v>2.09</v>
      </c>
      <c r="BA660" s="140">
        <v>0</v>
      </c>
      <c r="BB660" s="28">
        <v>342343.43</v>
      </c>
      <c r="BC660" s="60"/>
      <c r="BD660" s="140">
        <v>12.48</v>
      </c>
      <c r="BE660" s="140">
        <v>6.97</v>
      </c>
      <c r="BF660" s="140">
        <v>0</v>
      </c>
      <c r="BG660" s="44">
        <v>512371.35</v>
      </c>
      <c r="BH660" s="60"/>
      <c r="BI660" s="139">
        <v>6.24</v>
      </c>
      <c r="BJ660" s="139">
        <v>3.48</v>
      </c>
      <c r="BK660" s="139">
        <v>0</v>
      </c>
      <c r="BL660" s="44">
        <v>696360.24</v>
      </c>
      <c r="BM660" s="60"/>
      <c r="BN660" s="140">
        <v>9.36</v>
      </c>
      <c r="BO660" s="140">
        <v>5.22</v>
      </c>
      <c r="BP660" s="140">
        <v>0</v>
      </c>
      <c r="BQ660" s="139">
        <v>384080.94</v>
      </c>
      <c r="BR660" s="60"/>
      <c r="BS660" s="140">
        <v>6.24</v>
      </c>
      <c r="BT660" s="140">
        <v>3.48</v>
      </c>
      <c r="BU660" s="140">
        <v>0</v>
      </c>
      <c r="BV660" s="44">
        <v>1054211.76</v>
      </c>
      <c r="BW660" s="60"/>
      <c r="BX660" s="140">
        <v>6.24</v>
      </c>
      <c r="BY660" s="140">
        <v>3.48</v>
      </c>
      <c r="BZ660" s="140">
        <v>0</v>
      </c>
      <c r="CA660" s="44">
        <v>909578.16</v>
      </c>
      <c r="CB660" s="60"/>
      <c r="CC660" s="140">
        <v>12.48</v>
      </c>
      <c r="CD660" s="140">
        <v>6.97</v>
      </c>
      <c r="CE660" s="140">
        <v>0</v>
      </c>
      <c r="CF660" s="44">
        <v>614833.94999999995</v>
      </c>
      <c r="CG660" s="60"/>
      <c r="CH660" s="28">
        <v>23909752.939999998</v>
      </c>
      <c r="CI660" s="60"/>
      <c r="CJ660" s="64">
        <v>23419767.259999998</v>
      </c>
      <c r="CK660" s="124"/>
      <c r="CN660" s="151"/>
    </row>
    <row r="661" spans="1:92" x14ac:dyDescent="0.25">
      <c r="A661" s="116" t="s">
        <v>1503</v>
      </c>
      <c r="B661" s="24" t="s">
        <v>1504</v>
      </c>
      <c r="C661" s="27" t="s">
        <v>1494</v>
      </c>
      <c r="D661" s="27" t="s">
        <v>120</v>
      </c>
      <c r="E661" s="139">
        <v>301.48</v>
      </c>
      <c r="F661" s="68"/>
      <c r="G661" s="139">
        <v>120</v>
      </c>
      <c r="H661" s="139">
        <v>179.14999999999998</v>
      </c>
      <c r="I661" s="139">
        <v>179.14999999999998</v>
      </c>
      <c r="J661" s="68">
        <v>655</v>
      </c>
      <c r="K661" s="139">
        <v>190.99</v>
      </c>
      <c r="L661" s="139">
        <v>188.65999999999997</v>
      </c>
      <c r="M661" s="139">
        <v>110.49</v>
      </c>
      <c r="N661" s="139">
        <v>0</v>
      </c>
      <c r="O661" s="60"/>
      <c r="P661" s="132">
        <v>37.706836035433732</v>
      </c>
      <c r="Q661" s="132">
        <v>82.293163964566276</v>
      </c>
      <c r="R661" s="132">
        <v>56.293163964566268</v>
      </c>
      <c r="S661" s="132">
        <v>122.8568360354337</v>
      </c>
      <c r="T661" s="132">
        <v>0</v>
      </c>
      <c r="U661" s="132">
        <v>0</v>
      </c>
      <c r="V661" s="126"/>
      <c r="W661" s="140">
        <v>6.62</v>
      </c>
      <c r="X661" s="140">
        <v>7.72</v>
      </c>
      <c r="Y661" s="140">
        <v>0</v>
      </c>
      <c r="Z661" s="139">
        <v>901484.1</v>
      </c>
      <c r="AA661" s="60"/>
      <c r="AB661" s="140">
        <v>2.86</v>
      </c>
      <c r="AC661" s="28">
        <v>180296.82</v>
      </c>
      <c r="AE661" s="140">
        <v>0.95</v>
      </c>
      <c r="AF661" s="140">
        <v>0.55000000000000004</v>
      </c>
      <c r="AG661" s="140">
        <v>0</v>
      </c>
      <c r="AH661" s="44">
        <v>94297.5</v>
      </c>
      <c r="AI661" s="60"/>
      <c r="AJ661" s="140">
        <v>0.42</v>
      </c>
      <c r="AK661" s="140">
        <v>0.24</v>
      </c>
      <c r="AL661" s="140">
        <v>0</v>
      </c>
      <c r="AM661" s="44">
        <v>41490.9</v>
      </c>
      <c r="AO661" s="28">
        <v>19.75</v>
      </c>
      <c r="AP661" s="117">
        <v>5.0600000000000005</v>
      </c>
      <c r="AQ661" s="117">
        <v>2.13</v>
      </c>
      <c r="AR661" s="44">
        <v>31432.9</v>
      </c>
      <c r="AS661" s="60"/>
      <c r="AT661" s="71">
        <v>0.42</v>
      </c>
      <c r="AU661" s="71">
        <v>0.44</v>
      </c>
      <c r="AV661" s="71">
        <v>0</v>
      </c>
      <c r="AW661" s="44">
        <v>57942.5</v>
      </c>
      <c r="AX661" s="60"/>
      <c r="AY661" s="140">
        <v>0.25</v>
      </c>
      <c r="AZ661" s="140">
        <v>0.14000000000000001</v>
      </c>
      <c r="BA661" s="140">
        <v>0</v>
      </c>
      <c r="BB661" s="28">
        <v>22901.19</v>
      </c>
      <c r="BC661" s="60"/>
      <c r="BD661" s="140">
        <v>0.84</v>
      </c>
      <c r="BE661" s="140">
        <v>0.49</v>
      </c>
      <c r="BF661" s="140">
        <v>0</v>
      </c>
      <c r="BG661" s="44">
        <v>35036.19</v>
      </c>
      <c r="BH661" s="60"/>
      <c r="BI661" s="139">
        <v>0.42</v>
      </c>
      <c r="BJ661" s="139">
        <v>0.24</v>
      </c>
      <c r="BK661" s="139">
        <v>0</v>
      </c>
      <c r="BL661" s="44">
        <v>47283.72</v>
      </c>
      <c r="BM661" s="60"/>
      <c r="BN661" s="140">
        <v>0.63</v>
      </c>
      <c r="BO661" s="140">
        <v>0.36</v>
      </c>
      <c r="BP661" s="140">
        <v>0</v>
      </c>
      <c r="BQ661" s="139">
        <v>26079.57</v>
      </c>
      <c r="BR661" s="60"/>
      <c r="BS661" s="140">
        <v>0.42</v>
      </c>
      <c r="BT661" s="140">
        <v>0.24</v>
      </c>
      <c r="BU661" s="140">
        <v>0</v>
      </c>
      <c r="BV661" s="44">
        <v>71582.28</v>
      </c>
      <c r="BW661" s="60"/>
      <c r="BX661" s="140">
        <v>0.42</v>
      </c>
      <c r="BY661" s="140">
        <v>0.24</v>
      </c>
      <c r="BZ661" s="140">
        <v>0</v>
      </c>
      <c r="CA661" s="44">
        <v>61761.48</v>
      </c>
      <c r="CB661" s="60"/>
      <c r="CC661" s="140">
        <v>0.84</v>
      </c>
      <c r="CD661" s="140">
        <v>0.49</v>
      </c>
      <c r="CE661" s="140">
        <v>0</v>
      </c>
      <c r="CF661" s="44">
        <v>42042.63</v>
      </c>
      <c r="CG661" s="60"/>
      <c r="CH661" s="28">
        <v>1613631.7800000003</v>
      </c>
      <c r="CI661" s="60"/>
      <c r="CJ661" s="64">
        <v>1582198.8800000004</v>
      </c>
      <c r="CK661" s="124"/>
      <c r="CN661" s="151"/>
    </row>
    <row r="662" spans="1:92" x14ac:dyDescent="0.25">
      <c r="A662" s="116" t="s">
        <v>1505</v>
      </c>
      <c r="B662" s="24" t="s">
        <v>1506</v>
      </c>
      <c r="C662" s="27" t="s">
        <v>1494</v>
      </c>
      <c r="D662" s="27" t="s">
        <v>12</v>
      </c>
      <c r="E662" s="139">
        <v>384.97</v>
      </c>
      <c r="F662" s="68"/>
      <c r="G662" s="139">
        <v>114.83</v>
      </c>
      <c r="H662" s="139">
        <v>154.32</v>
      </c>
      <c r="I662" s="139">
        <v>268.64</v>
      </c>
      <c r="J662" s="68">
        <v>656</v>
      </c>
      <c r="K662" s="139">
        <v>179.82</v>
      </c>
      <c r="L662" s="139">
        <v>178.32</v>
      </c>
      <c r="M662" s="139">
        <v>90.83</v>
      </c>
      <c r="N662" s="139">
        <v>114.32</v>
      </c>
      <c r="O662" s="60"/>
      <c r="P662" s="132">
        <v>61.686650846220047</v>
      </c>
      <c r="Q662" s="132">
        <v>53.143349153779951</v>
      </c>
      <c r="R662" s="132">
        <v>82.900670195843219</v>
      </c>
      <c r="S662" s="132">
        <v>71.419329804156774</v>
      </c>
      <c r="T662" s="132">
        <v>61.412678957936734</v>
      </c>
      <c r="U662" s="132">
        <v>52.907321042063259</v>
      </c>
      <c r="V662" s="126"/>
      <c r="W662" s="140">
        <v>6.76</v>
      </c>
      <c r="X662" s="140">
        <v>7</v>
      </c>
      <c r="Y662" s="140">
        <v>5.18</v>
      </c>
      <c r="Z662" s="139">
        <v>1238842.28</v>
      </c>
      <c r="AA662" s="60"/>
      <c r="AB662" s="140">
        <v>4.47</v>
      </c>
      <c r="AC662" s="28">
        <v>297598.64</v>
      </c>
      <c r="AE662" s="140">
        <v>0.89</v>
      </c>
      <c r="AF662" s="140">
        <v>0.45</v>
      </c>
      <c r="AG662" s="140">
        <v>0.56999999999999995</v>
      </c>
      <c r="AH662" s="44">
        <v>125373.72</v>
      </c>
      <c r="AI662" s="60"/>
      <c r="AJ662" s="140">
        <v>0.39</v>
      </c>
      <c r="AK662" s="140">
        <v>0.2</v>
      </c>
      <c r="AL662" s="140">
        <v>0.19</v>
      </c>
      <c r="AM662" s="44">
        <v>50801.89</v>
      </c>
      <c r="AO662" s="28">
        <v>26.599999999999998</v>
      </c>
      <c r="AP662" s="117">
        <v>9.0399999999999991</v>
      </c>
      <c r="AQ662" s="117">
        <v>2.73</v>
      </c>
      <c r="AR662" s="44">
        <v>44992.53</v>
      </c>
      <c r="AS662" s="60"/>
      <c r="AT662" s="71">
        <v>0.39</v>
      </c>
      <c r="AU662" s="71">
        <v>0.36</v>
      </c>
      <c r="AV662" s="71">
        <v>0.45</v>
      </c>
      <c r="AW662" s="44">
        <v>85818</v>
      </c>
      <c r="AX662" s="60"/>
      <c r="AY662" s="140">
        <v>0.23</v>
      </c>
      <c r="AZ662" s="140">
        <v>0.12</v>
      </c>
      <c r="BA662" s="140">
        <v>0.15</v>
      </c>
      <c r="BB662" s="28">
        <v>29360.5</v>
      </c>
      <c r="BC662" s="60"/>
      <c r="BD662" s="140">
        <v>0.79</v>
      </c>
      <c r="BE662" s="140">
        <v>0.4</v>
      </c>
      <c r="BF662" s="140">
        <v>0.56999999999999995</v>
      </c>
      <c r="BG662" s="44">
        <v>46363.68</v>
      </c>
      <c r="BH662" s="60"/>
      <c r="BI662" s="139">
        <v>0.39</v>
      </c>
      <c r="BJ662" s="139">
        <v>0.2</v>
      </c>
      <c r="BK662" s="139">
        <v>0.19</v>
      </c>
      <c r="BL662" s="44">
        <v>55880.76</v>
      </c>
      <c r="BM662" s="60"/>
      <c r="BN662" s="140">
        <v>0.59</v>
      </c>
      <c r="BO662" s="140">
        <v>0.3</v>
      </c>
      <c r="BP662" s="140">
        <v>0.38</v>
      </c>
      <c r="BQ662" s="139">
        <v>33455.61</v>
      </c>
      <c r="BR662" s="60"/>
      <c r="BS662" s="140">
        <v>0.39</v>
      </c>
      <c r="BT662" s="140">
        <v>0.2</v>
      </c>
      <c r="BU662" s="140">
        <v>0.19</v>
      </c>
      <c r="BV662" s="44">
        <v>84597.24</v>
      </c>
      <c r="BW662" s="60"/>
      <c r="BX662" s="140">
        <v>0.39</v>
      </c>
      <c r="BY662" s="140">
        <v>0.2</v>
      </c>
      <c r="BZ662" s="140">
        <v>0.19</v>
      </c>
      <c r="CA662" s="44">
        <v>72990.84</v>
      </c>
      <c r="CB662" s="60"/>
      <c r="CC662" s="140">
        <v>0.79</v>
      </c>
      <c r="CD662" s="140">
        <v>0.4</v>
      </c>
      <c r="CE662" s="140">
        <v>0.56999999999999995</v>
      </c>
      <c r="CF662" s="44">
        <v>55635.360000000001</v>
      </c>
      <c r="CG662" s="60"/>
      <c r="CH662" s="28">
        <v>2221711.0499999998</v>
      </c>
      <c r="CI662" s="60"/>
      <c r="CJ662" s="64">
        <v>2176718.52</v>
      </c>
      <c r="CK662" s="124"/>
      <c r="CN662" s="151"/>
    </row>
    <row r="663" spans="1:92" x14ac:dyDescent="0.25">
      <c r="A663" s="116" t="s">
        <v>1507</v>
      </c>
      <c r="B663" s="24" t="s">
        <v>1508</v>
      </c>
      <c r="C663" s="27" t="s">
        <v>1494</v>
      </c>
      <c r="D663" s="27" t="s">
        <v>120</v>
      </c>
      <c r="E663" s="139">
        <v>2393.5</v>
      </c>
      <c r="F663" s="68"/>
      <c r="G663" s="139">
        <v>969</v>
      </c>
      <c r="H663" s="139">
        <v>1382</v>
      </c>
      <c r="I663" s="139">
        <v>1382</v>
      </c>
      <c r="J663" s="68">
        <v>657</v>
      </c>
      <c r="K663" s="139">
        <v>1545</v>
      </c>
      <c r="L663" s="139">
        <v>1502.5</v>
      </c>
      <c r="M663" s="139">
        <v>848.5</v>
      </c>
      <c r="N663" s="139">
        <v>0</v>
      </c>
      <c r="O663" s="60"/>
      <c r="P663" s="132">
        <v>236.58273075287113</v>
      </c>
      <c r="Q663" s="132">
        <v>732.41726924712884</v>
      </c>
      <c r="R663" s="132">
        <v>337.4172692471289</v>
      </c>
      <c r="S663" s="132">
        <v>1044.5827307528712</v>
      </c>
      <c r="T663" s="132">
        <v>0</v>
      </c>
      <c r="U663" s="132">
        <v>0</v>
      </c>
      <c r="V663" s="126"/>
      <c r="W663" s="140">
        <v>52.39</v>
      </c>
      <c r="X663" s="140">
        <v>58.65</v>
      </c>
      <c r="Y663" s="140">
        <v>0</v>
      </c>
      <c r="Z663" s="139">
        <v>6980529.5999999996</v>
      </c>
      <c r="AA663" s="60"/>
      <c r="AB663" s="140">
        <v>22.2</v>
      </c>
      <c r="AC663" s="28">
        <v>1396105.92</v>
      </c>
      <c r="AE663" s="140">
        <v>7.72</v>
      </c>
      <c r="AF663" s="140">
        <v>4.24</v>
      </c>
      <c r="AG663" s="140">
        <v>0</v>
      </c>
      <c r="AH663" s="44">
        <v>751865.4</v>
      </c>
      <c r="AI663" s="60"/>
      <c r="AJ663" s="140">
        <v>3.43</v>
      </c>
      <c r="AK663" s="140">
        <v>1.88</v>
      </c>
      <c r="AL663" s="140">
        <v>0</v>
      </c>
      <c r="AM663" s="44">
        <v>333813.15000000002</v>
      </c>
      <c r="AO663" s="28">
        <v>153.69999999999999</v>
      </c>
      <c r="AP663" s="117">
        <v>39.270000000000003</v>
      </c>
      <c r="AQ663" s="117">
        <v>16.97</v>
      </c>
      <c r="AR663" s="44">
        <v>244679.57</v>
      </c>
      <c r="AS663" s="60"/>
      <c r="AT663" s="71">
        <v>3.43</v>
      </c>
      <c r="AU663" s="71">
        <v>3.39</v>
      </c>
      <c r="AV663" s="71">
        <v>0</v>
      </c>
      <c r="AW663" s="44">
        <v>459497.5</v>
      </c>
      <c r="AX663" s="60"/>
      <c r="AY663" s="140">
        <v>2.06</v>
      </c>
      <c r="AZ663" s="140">
        <v>1.1299999999999999</v>
      </c>
      <c r="BA663" s="140">
        <v>0</v>
      </c>
      <c r="BB663" s="28">
        <v>187319.99</v>
      </c>
      <c r="BC663" s="60"/>
      <c r="BD663" s="140">
        <v>6.86</v>
      </c>
      <c r="BE663" s="140">
        <v>3.77</v>
      </c>
      <c r="BF663" s="140">
        <v>0</v>
      </c>
      <c r="BG663" s="44">
        <v>280026.09000000003</v>
      </c>
      <c r="BH663" s="60"/>
      <c r="BI663" s="139">
        <v>3.43</v>
      </c>
      <c r="BJ663" s="139">
        <v>1.88</v>
      </c>
      <c r="BK663" s="139">
        <v>0</v>
      </c>
      <c r="BL663" s="44">
        <v>380419.02</v>
      </c>
      <c r="BM663" s="60"/>
      <c r="BN663" s="140">
        <v>5.15</v>
      </c>
      <c r="BO663" s="140">
        <v>2.82</v>
      </c>
      <c r="BP663" s="140">
        <v>0</v>
      </c>
      <c r="BQ663" s="139">
        <v>209953.71</v>
      </c>
      <c r="BR663" s="60"/>
      <c r="BS663" s="140">
        <v>3.43</v>
      </c>
      <c r="BT663" s="140">
        <v>1.88</v>
      </c>
      <c r="BU663" s="140">
        <v>0</v>
      </c>
      <c r="BV663" s="44">
        <v>575911.98</v>
      </c>
      <c r="BW663" s="60"/>
      <c r="BX663" s="140">
        <v>3.43</v>
      </c>
      <c r="BY663" s="140">
        <v>1.88</v>
      </c>
      <c r="BZ663" s="140">
        <v>0</v>
      </c>
      <c r="CA663" s="44">
        <v>496899.18</v>
      </c>
      <c r="CB663" s="60"/>
      <c r="CC663" s="140">
        <v>6.86</v>
      </c>
      <c r="CD663" s="140">
        <v>3.77</v>
      </c>
      <c r="CE663" s="140">
        <v>0</v>
      </c>
      <c r="CF663" s="44">
        <v>336024.93</v>
      </c>
      <c r="CG663" s="60"/>
      <c r="CH663" s="28">
        <v>12633046.039999999</v>
      </c>
      <c r="CI663" s="60"/>
      <c r="CJ663" s="64">
        <v>12388366.469999999</v>
      </c>
      <c r="CK663" s="124"/>
      <c r="CN663" s="151"/>
    </row>
    <row r="664" spans="1:92" x14ac:dyDescent="0.25">
      <c r="A664" s="116" t="s">
        <v>1509</v>
      </c>
      <c r="B664" s="24" t="s">
        <v>1510</v>
      </c>
      <c r="C664" s="27" t="s">
        <v>1494</v>
      </c>
      <c r="D664" s="27" t="s">
        <v>120</v>
      </c>
      <c r="E664" s="139">
        <v>381.75</v>
      </c>
      <c r="F664" s="68"/>
      <c r="G664" s="139">
        <v>162.5</v>
      </c>
      <c r="H664" s="139">
        <v>211.5</v>
      </c>
      <c r="I664" s="139">
        <v>211.5</v>
      </c>
      <c r="J664" s="68">
        <v>658</v>
      </c>
      <c r="K664" s="139">
        <v>258.25</v>
      </c>
      <c r="L664" s="139">
        <v>250.5</v>
      </c>
      <c r="M664" s="139">
        <v>123.5</v>
      </c>
      <c r="N664" s="139">
        <v>0</v>
      </c>
      <c r="O664" s="60"/>
      <c r="P664" s="132">
        <v>89.792112299465245</v>
      </c>
      <c r="Q664" s="132">
        <v>72.707887700534755</v>
      </c>
      <c r="R664" s="132">
        <v>116.86788770053477</v>
      </c>
      <c r="S664" s="132">
        <v>94.632112299465234</v>
      </c>
      <c r="T664" s="132">
        <v>0</v>
      </c>
      <c r="U664" s="132">
        <v>0</v>
      </c>
      <c r="V664" s="126"/>
      <c r="W664" s="140">
        <v>9.6199999999999992</v>
      </c>
      <c r="X664" s="140">
        <v>9.6199999999999992</v>
      </c>
      <c r="Y664" s="140">
        <v>0</v>
      </c>
      <c r="Z664" s="139">
        <v>1209522.6000000001</v>
      </c>
      <c r="AA664" s="60"/>
      <c r="AB664" s="140">
        <v>3.84</v>
      </c>
      <c r="AC664" s="28">
        <v>241904.52</v>
      </c>
      <c r="AE664" s="140">
        <v>1.29</v>
      </c>
      <c r="AF664" s="140">
        <v>0.61</v>
      </c>
      <c r="AG664" s="140">
        <v>0</v>
      </c>
      <c r="AH664" s="44">
        <v>119443.5</v>
      </c>
      <c r="AI664" s="60"/>
      <c r="AJ664" s="140">
        <v>0.56999999999999995</v>
      </c>
      <c r="AK664" s="140">
        <v>0.27</v>
      </c>
      <c r="AL664" s="140">
        <v>0</v>
      </c>
      <c r="AM664" s="44">
        <v>52806.6</v>
      </c>
      <c r="AO664" s="28">
        <v>26.319999999999997</v>
      </c>
      <c r="AP664" s="117">
        <v>8.6999999999999993</v>
      </c>
      <c r="AQ664" s="117">
        <v>2.7</v>
      </c>
      <c r="AR664" s="44">
        <v>44218.39</v>
      </c>
      <c r="AS664" s="60"/>
      <c r="AT664" s="71">
        <v>0.56999999999999995</v>
      </c>
      <c r="AU664" s="71">
        <v>0.49</v>
      </c>
      <c r="AV664" s="71">
        <v>0</v>
      </c>
      <c r="AW664" s="44">
        <v>71417.5</v>
      </c>
      <c r="AX664" s="60"/>
      <c r="AY664" s="140">
        <v>0.34</v>
      </c>
      <c r="AZ664" s="140">
        <v>0.16</v>
      </c>
      <c r="BA664" s="140">
        <v>0</v>
      </c>
      <c r="BB664" s="28">
        <v>29360.5</v>
      </c>
      <c r="BC664" s="60"/>
      <c r="BD664" s="140">
        <v>1.1399999999999999</v>
      </c>
      <c r="BE664" s="140">
        <v>0.54</v>
      </c>
      <c r="BF664" s="140">
        <v>0</v>
      </c>
      <c r="BG664" s="44">
        <v>44256.24</v>
      </c>
      <c r="BH664" s="60"/>
      <c r="BI664" s="139">
        <v>0.56999999999999995</v>
      </c>
      <c r="BJ664" s="139">
        <v>0.27</v>
      </c>
      <c r="BK664" s="139">
        <v>0</v>
      </c>
      <c r="BL664" s="44">
        <v>60179.28</v>
      </c>
      <c r="BM664" s="60"/>
      <c r="BN664" s="140">
        <v>0.86</v>
      </c>
      <c r="BO664" s="140">
        <v>0.41</v>
      </c>
      <c r="BP664" s="140">
        <v>0</v>
      </c>
      <c r="BQ664" s="139">
        <v>33455.61</v>
      </c>
      <c r="BR664" s="60"/>
      <c r="BS664" s="140">
        <v>0.56999999999999995</v>
      </c>
      <c r="BT664" s="140">
        <v>0.27</v>
      </c>
      <c r="BU664" s="140">
        <v>0</v>
      </c>
      <c r="BV664" s="44">
        <v>91104.72</v>
      </c>
      <c r="BW664" s="60"/>
      <c r="BX664" s="140">
        <v>0.56999999999999995</v>
      </c>
      <c r="BY664" s="140">
        <v>0.27</v>
      </c>
      <c r="BZ664" s="140">
        <v>0</v>
      </c>
      <c r="CA664" s="44">
        <v>78605.52</v>
      </c>
      <c r="CB664" s="60"/>
      <c r="CC664" s="140">
        <v>1.1399999999999999</v>
      </c>
      <c r="CD664" s="140">
        <v>0.54</v>
      </c>
      <c r="CE664" s="140">
        <v>0</v>
      </c>
      <c r="CF664" s="44">
        <v>53106.48</v>
      </c>
      <c r="CG664" s="60"/>
      <c r="CH664" s="28">
        <v>2129381.46</v>
      </c>
      <c r="CI664" s="60"/>
      <c r="CJ664" s="64">
        <v>2085163.07</v>
      </c>
      <c r="CK664" s="124"/>
      <c r="CN664" s="151"/>
    </row>
    <row r="665" spans="1:92" x14ac:dyDescent="0.25">
      <c r="A665" s="116" t="s">
        <v>1511</v>
      </c>
      <c r="B665" s="24" t="s">
        <v>1512</v>
      </c>
      <c r="C665" s="27" t="s">
        <v>1494</v>
      </c>
      <c r="D665" s="27" t="s">
        <v>120</v>
      </c>
      <c r="E665" s="139">
        <v>671.47</v>
      </c>
      <c r="F665" s="68"/>
      <c r="G665" s="139">
        <v>266.14999999999998</v>
      </c>
      <c r="H665" s="139">
        <v>393.48999999999995</v>
      </c>
      <c r="I665" s="139">
        <v>393.48999999999995</v>
      </c>
      <c r="J665" s="68">
        <v>659</v>
      </c>
      <c r="K665" s="139">
        <v>423.81</v>
      </c>
      <c r="L665" s="139">
        <v>411.97999999999996</v>
      </c>
      <c r="M665" s="139">
        <v>247.65999999999997</v>
      </c>
      <c r="N665" s="139">
        <v>0</v>
      </c>
      <c r="O665" s="60"/>
      <c r="P665" s="132">
        <v>52.048617427687837</v>
      </c>
      <c r="Q665" s="132">
        <v>214.10138257231213</v>
      </c>
      <c r="R665" s="132">
        <v>76.951382572312184</v>
      </c>
      <c r="S665" s="132">
        <v>316.53861742768777</v>
      </c>
      <c r="T665" s="132">
        <v>0</v>
      </c>
      <c r="U665" s="132">
        <v>0</v>
      </c>
      <c r="V665" s="126"/>
      <c r="W665" s="140">
        <v>14.17</v>
      </c>
      <c r="X665" s="140">
        <v>16.5</v>
      </c>
      <c r="Y665" s="140">
        <v>0</v>
      </c>
      <c r="Z665" s="139">
        <v>1928069.55</v>
      </c>
      <c r="AA665" s="60"/>
      <c r="AB665" s="140">
        <v>6.13</v>
      </c>
      <c r="AC665" s="28">
        <v>385613.91</v>
      </c>
      <c r="AE665" s="140">
        <v>2.11</v>
      </c>
      <c r="AF665" s="140">
        <v>1.23</v>
      </c>
      <c r="AG665" s="140">
        <v>0</v>
      </c>
      <c r="AH665" s="44">
        <v>209969.1</v>
      </c>
      <c r="AI665" s="60"/>
      <c r="AJ665" s="140">
        <v>0.94</v>
      </c>
      <c r="AK665" s="140">
        <v>0.55000000000000004</v>
      </c>
      <c r="AL665" s="140">
        <v>0</v>
      </c>
      <c r="AM665" s="44">
        <v>93668.85</v>
      </c>
      <c r="AO665" s="28">
        <v>42.519999999999996</v>
      </c>
      <c r="AP665" s="117">
        <v>9.02</v>
      </c>
      <c r="AQ665" s="117">
        <v>4.76</v>
      </c>
      <c r="AR665" s="44">
        <v>65462.34</v>
      </c>
      <c r="AS665" s="60"/>
      <c r="AT665" s="71">
        <v>0.94</v>
      </c>
      <c r="AU665" s="71">
        <v>0.99</v>
      </c>
      <c r="AV665" s="71">
        <v>0</v>
      </c>
      <c r="AW665" s="44">
        <v>130033.75</v>
      </c>
      <c r="AX665" s="60"/>
      <c r="AY665" s="140">
        <v>0.56000000000000005</v>
      </c>
      <c r="AZ665" s="140">
        <v>0.33</v>
      </c>
      <c r="BA665" s="140">
        <v>0</v>
      </c>
      <c r="BB665" s="28">
        <v>52261.69</v>
      </c>
      <c r="BC665" s="60"/>
      <c r="BD665" s="140">
        <v>1.88</v>
      </c>
      <c r="BE665" s="140">
        <v>1.1000000000000001</v>
      </c>
      <c r="BF665" s="140">
        <v>0</v>
      </c>
      <c r="BG665" s="44">
        <v>78502.14</v>
      </c>
      <c r="BH665" s="60"/>
      <c r="BI665" s="139">
        <v>0.94</v>
      </c>
      <c r="BJ665" s="139">
        <v>0.55000000000000004</v>
      </c>
      <c r="BK665" s="139">
        <v>0</v>
      </c>
      <c r="BL665" s="44">
        <v>106746.58</v>
      </c>
      <c r="BM665" s="60"/>
      <c r="BN665" s="140">
        <v>1.41</v>
      </c>
      <c r="BO665" s="140">
        <v>0.82</v>
      </c>
      <c r="BP665" s="140">
        <v>0</v>
      </c>
      <c r="BQ665" s="139">
        <v>58744.89</v>
      </c>
      <c r="BR665" s="60"/>
      <c r="BS665" s="140">
        <v>0.94</v>
      </c>
      <c r="BT665" s="140">
        <v>0.55000000000000004</v>
      </c>
      <c r="BU665" s="140">
        <v>0</v>
      </c>
      <c r="BV665" s="44">
        <v>161602.42000000001</v>
      </c>
      <c r="BW665" s="60"/>
      <c r="BX665" s="140">
        <v>0.94</v>
      </c>
      <c r="BY665" s="140">
        <v>0.55000000000000004</v>
      </c>
      <c r="BZ665" s="140">
        <v>0</v>
      </c>
      <c r="CA665" s="44">
        <v>139431.22</v>
      </c>
      <c r="CB665" s="60"/>
      <c r="CC665" s="140">
        <v>1.88</v>
      </c>
      <c r="CD665" s="140">
        <v>1.1000000000000001</v>
      </c>
      <c r="CE665" s="140">
        <v>0</v>
      </c>
      <c r="CF665" s="44">
        <v>94200.78</v>
      </c>
      <c r="CG665" s="60"/>
      <c r="CH665" s="28">
        <v>3504307.2199999997</v>
      </c>
      <c r="CI665" s="60"/>
      <c r="CJ665" s="64">
        <v>3438844.88</v>
      </c>
      <c r="CK665" s="124"/>
      <c r="CN665" s="151"/>
    </row>
    <row r="666" spans="1:92" x14ac:dyDescent="0.25">
      <c r="A666" s="116" t="s">
        <v>1513</v>
      </c>
      <c r="B666" s="24" t="s">
        <v>1514</v>
      </c>
      <c r="C666" s="27" t="s">
        <v>1494</v>
      </c>
      <c r="D666" s="27" t="s">
        <v>120</v>
      </c>
      <c r="E666" s="139">
        <v>7403.13</v>
      </c>
      <c r="F666" s="68"/>
      <c r="G666" s="139">
        <v>2996.23</v>
      </c>
      <c r="H666" s="139">
        <v>4319.32</v>
      </c>
      <c r="I666" s="139">
        <v>4319.32</v>
      </c>
      <c r="J666" s="68">
        <v>660</v>
      </c>
      <c r="K666" s="139">
        <v>4743.1400000000003</v>
      </c>
      <c r="L666" s="139">
        <v>4655.5600000000004</v>
      </c>
      <c r="M666" s="139">
        <v>2659.99</v>
      </c>
      <c r="N666" s="139">
        <v>0</v>
      </c>
      <c r="O666" s="60"/>
      <c r="P666" s="132">
        <v>796.7488576935433</v>
      </c>
      <c r="Q666" s="132">
        <v>2199.4811423064566</v>
      </c>
      <c r="R666" s="132">
        <v>1148.581142306457</v>
      </c>
      <c r="S666" s="132">
        <v>3170.7388576935427</v>
      </c>
      <c r="T666" s="132">
        <v>0</v>
      </c>
      <c r="U666" s="132">
        <v>0</v>
      </c>
      <c r="V666" s="126"/>
      <c r="W666" s="140">
        <v>163.09</v>
      </c>
      <c r="X666" s="140">
        <v>184.25</v>
      </c>
      <c r="Y666" s="140">
        <v>0</v>
      </c>
      <c r="Z666" s="139">
        <v>21835529.100000001</v>
      </c>
      <c r="AA666" s="60"/>
      <c r="AB666" s="140">
        <v>69.459999999999994</v>
      </c>
      <c r="AC666" s="28">
        <v>4367105.82</v>
      </c>
      <c r="AE666" s="140">
        <v>23.71</v>
      </c>
      <c r="AF666" s="140">
        <v>13.29</v>
      </c>
      <c r="AG666" s="140">
        <v>0</v>
      </c>
      <c r="AH666" s="44">
        <v>2326005</v>
      </c>
      <c r="AI666" s="60"/>
      <c r="AJ666" s="140">
        <v>10.54</v>
      </c>
      <c r="AK666" s="140">
        <v>5.91</v>
      </c>
      <c r="AL666" s="140">
        <v>0</v>
      </c>
      <c r="AM666" s="44">
        <v>1034129.25</v>
      </c>
      <c r="AO666" s="28">
        <v>480.11000000000007</v>
      </c>
      <c r="AP666" s="117">
        <v>128.64999999999998</v>
      </c>
      <c r="AQ666" s="117">
        <v>52.5</v>
      </c>
      <c r="AR666" s="44">
        <v>771381.04</v>
      </c>
      <c r="AS666" s="60"/>
      <c r="AT666" s="71">
        <v>10.54</v>
      </c>
      <c r="AU666" s="71">
        <v>10.63</v>
      </c>
      <c r="AV666" s="71">
        <v>0</v>
      </c>
      <c r="AW666" s="44">
        <v>1426328.75</v>
      </c>
      <c r="AX666" s="60"/>
      <c r="AY666" s="140">
        <v>6.32</v>
      </c>
      <c r="AZ666" s="140">
        <v>3.54</v>
      </c>
      <c r="BA666" s="140">
        <v>0</v>
      </c>
      <c r="BB666" s="28">
        <v>578989.06000000006</v>
      </c>
      <c r="BC666" s="60"/>
      <c r="BD666" s="140">
        <v>21.08</v>
      </c>
      <c r="BE666" s="140">
        <v>11.82</v>
      </c>
      <c r="BF666" s="140">
        <v>0</v>
      </c>
      <c r="BG666" s="44">
        <v>866684.7</v>
      </c>
      <c r="BH666" s="60"/>
      <c r="BI666" s="139">
        <v>10.54</v>
      </c>
      <c r="BJ666" s="139">
        <v>5.91</v>
      </c>
      <c r="BK666" s="139">
        <v>0</v>
      </c>
      <c r="BL666" s="44">
        <v>1178510.8999999999</v>
      </c>
      <c r="BM666" s="60"/>
      <c r="BN666" s="140">
        <v>15.81</v>
      </c>
      <c r="BO666" s="140">
        <v>8.86</v>
      </c>
      <c r="BP666" s="140">
        <v>0</v>
      </c>
      <c r="BQ666" s="139">
        <v>649881.81000000006</v>
      </c>
      <c r="BR666" s="60"/>
      <c r="BS666" s="140">
        <v>10.54</v>
      </c>
      <c r="BT666" s="140">
        <v>5.91</v>
      </c>
      <c r="BU666" s="140">
        <v>0</v>
      </c>
      <c r="BV666" s="44">
        <v>1784134.1</v>
      </c>
      <c r="BW666" s="60"/>
      <c r="BX666" s="140">
        <v>10.54</v>
      </c>
      <c r="BY666" s="140">
        <v>5.91</v>
      </c>
      <c r="BZ666" s="140">
        <v>0</v>
      </c>
      <c r="CA666" s="44">
        <v>1539358.1</v>
      </c>
      <c r="CB666" s="60"/>
      <c r="CC666" s="140">
        <v>21.08</v>
      </c>
      <c r="CD666" s="140">
        <v>11.82</v>
      </c>
      <c r="CE666" s="140">
        <v>0</v>
      </c>
      <c r="CF666" s="44">
        <v>1040001.9</v>
      </c>
      <c r="CG666" s="60"/>
      <c r="CH666" s="28">
        <v>39398039.530000001</v>
      </c>
      <c r="CI666" s="60"/>
      <c r="CJ666" s="64">
        <v>38626658.490000002</v>
      </c>
      <c r="CK666" s="124"/>
      <c r="CN666" s="151"/>
    </row>
    <row r="667" spans="1:92" x14ac:dyDescent="0.25">
      <c r="A667" s="116" t="s">
        <v>1515</v>
      </c>
      <c r="B667" s="24" t="s">
        <v>1516</v>
      </c>
      <c r="C667" s="27" t="s">
        <v>1494</v>
      </c>
      <c r="D667" s="27" t="s">
        <v>12</v>
      </c>
      <c r="E667" s="139">
        <v>2566.5</v>
      </c>
      <c r="F667" s="68"/>
      <c r="G667" s="139">
        <v>806.5</v>
      </c>
      <c r="H667" s="139">
        <v>1003.5</v>
      </c>
      <c r="I667" s="139">
        <v>1734.5</v>
      </c>
      <c r="J667" s="68">
        <v>661</v>
      </c>
      <c r="K667" s="139">
        <v>1243.5</v>
      </c>
      <c r="L667" s="139">
        <v>1218</v>
      </c>
      <c r="M667" s="139">
        <v>592</v>
      </c>
      <c r="N667" s="139">
        <v>731</v>
      </c>
      <c r="O667" s="60"/>
      <c r="P667" s="132">
        <v>541.68488390397488</v>
      </c>
      <c r="Q667" s="132">
        <v>264.81511609602512</v>
      </c>
      <c r="R667" s="132">
        <v>673.99972845336481</v>
      </c>
      <c r="S667" s="132">
        <v>329.50027154663519</v>
      </c>
      <c r="T667" s="132">
        <v>490.97538764266039</v>
      </c>
      <c r="U667" s="132">
        <v>240.02461235733961</v>
      </c>
      <c r="V667" s="126"/>
      <c r="W667" s="140">
        <v>49.35</v>
      </c>
      <c r="X667" s="140">
        <v>46.87</v>
      </c>
      <c r="Y667" s="140">
        <v>34.14</v>
      </c>
      <c r="Z667" s="139">
        <v>8512617.5399999991</v>
      </c>
      <c r="AA667" s="60"/>
      <c r="AB667" s="140">
        <v>30.62</v>
      </c>
      <c r="AC667" s="28">
        <v>2030941.01</v>
      </c>
      <c r="AE667" s="140">
        <v>6.21</v>
      </c>
      <c r="AF667" s="140">
        <v>2.96</v>
      </c>
      <c r="AG667" s="140">
        <v>3.65</v>
      </c>
      <c r="AH667" s="44">
        <v>839877.95</v>
      </c>
      <c r="AI667" s="60"/>
      <c r="AJ667" s="140">
        <v>2.76</v>
      </c>
      <c r="AK667" s="140">
        <v>1.31</v>
      </c>
      <c r="AL667" s="140">
        <v>1.21</v>
      </c>
      <c r="AM667" s="44">
        <v>343181.41</v>
      </c>
      <c r="AO667" s="28">
        <v>182.48000000000005</v>
      </c>
      <c r="AP667" s="117">
        <v>93.910000000000011</v>
      </c>
      <c r="AQ667" s="117">
        <v>18.2</v>
      </c>
      <c r="AR667" s="44">
        <v>347465.4</v>
      </c>
      <c r="AS667" s="60"/>
      <c r="AT667" s="71">
        <v>2.76</v>
      </c>
      <c r="AU667" s="71">
        <v>2.36</v>
      </c>
      <c r="AV667" s="71">
        <v>2.92</v>
      </c>
      <c r="AW667" s="44">
        <v>573931.80000000005</v>
      </c>
      <c r="AX667" s="60"/>
      <c r="AY667" s="140">
        <v>1.65</v>
      </c>
      <c r="AZ667" s="140">
        <v>0.78</v>
      </c>
      <c r="BA667" s="140">
        <v>0.97</v>
      </c>
      <c r="BB667" s="28">
        <v>199651.4</v>
      </c>
      <c r="BC667" s="60"/>
      <c r="BD667" s="140">
        <v>5.52</v>
      </c>
      <c r="BE667" s="140">
        <v>2.63</v>
      </c>
      <c r="BF667" s="140">
        <v>3.65</v>
      </c>
      <c r="BG667" s="44">
        <v>310847.40000000002</v>
      </c>
      <c r="BH667" s="60"/>
      <c r="BI667" s="139">
        <v>2.76</v>
      </c>
      <c r="BJ667" s="139">
        <v>1.31</v>
      </c>
      <c r="BK667" s="139">
        <v>1.21</v>
      </c>
      <c r="BL667" s="44">
        <v>378269.76</v>
      </c>
      <c r="BM667" s="60"/>
      <c r="BN667" s="140">
        <v>4.1399999999999997</v>
      </c>
      <c r="BO667" s="140">
        <v>1.97</v>
      </c>
      <c r="BP667" s="140">
        <v>2.4300000000000002</v>
      </c>
      <c r="BQ667" s="139">
        <v>224969.22</v>
      </c>
      <c r="BR667" s="60"/>
      <c r="BS667" s="140">
        <v>2.76</v>
      </c>
      <c r="BT667" s="140">
        <v>1.31</v>
      </c>
      <c r="BU667" s="140">
        <v>1.21</v>
      </c>
      <c r="BV667" s="44">
        <v>572658.24</v>
      </c>
      <c r="BW667" s="60"/>
      <c r="BX667" s="140">
        <v>2.76</v>
      </c>
      <c r="BY667" s="140">
        <v>1.31</v>
      </c>
      <c r="BZ667" s="140">
        <v>1.21</v>
      </c>
      <c r="CA667" s="44">
        <v>494091.84</v>
      </c>
      <c r="CB667" s="60"/>
      <c r="CC667" s="140">
        <v>5.52</v>
      </c>
      <c r="CD667" s="140">
        <v>2.63</v>
      </c>
      <c r="CE667" s="140">
        <v>3.65</v>
      </c>
      <c r="CF667" s="44">
        <v>373009.8</v>
      </c>
      <c r="CG667" s="60"/>
      <c r="CH667" s="28">
        <v>15201512.77</v>
      </c>
      <c r="CI667" s="60"/>
      <c r="CJ667" s="64">
        <v>14854047.369999999</v>
      </c>
      <c r="CK667" s="124"/>
      <c r="CN667" s="151"/>
    </row>
    <row r="668" spans="1:92" x14ac:dyDescent="0.25">
      <c r="A668" s="116" t="s">
        <v>1517</v>
      </c>
      <c r="B668" s="24" t="s">
        <v>1518</v>
      </c>
      <c r="C668" s="27" t="s">
        <v>1494</v>
      </c>
      <c r="D668" s="27" t="s">
        <v>131</v>
      </c>
      <c r="E668" s="139">
        <v>693.64</v>
      </c>
      <c r="F668" s="68"/>
      <c r="G668" s="139">
        <v>0</v>
      </c>
      <c r="H668" s="139">
        <v>0</v>
      </c>
      <c r="I668" s="139">
        <v>693.64</v>
      </c>
      <c r="J668" s="68">
        <v>662</v>
      </c>
      <c r="K668" s="139">
        <v>0</v>
      </c>
      <c r="L668" s="139">
        <v>0</v>
      </c>
      <c r="M668" s="139">
        <v>0</v>
      </c>
      <c r="N668" s="139">
        <v>693.64</v>
      </c>
      <c r="O668" s="60"/>
      <c r="P668" s="132">
        <v>0</v>
      </c>
      <c r="Q668" s="132">
        <v>0</v>
      </c>
      <c r="R668" s="132">
        <v>0</v>
      </c>
      <c r="S668" s="132">
        <v>0</v>
      </c>
      <c r="T668" s="132">
        <v>191.33</v>
      </c>
      <c r="U668" s="132">
        <v>502.30999999999995</v>
      </c>
      <c r="V668" s="126"/>
      <c r="W668" s="140">
        <v>0</v>
      </c>
      <c r="X668" s="140">
        <v>0</v>
      </c>
      <c r="Y668" s="140">
        <v>29.65</v>
      </c>
      <c r="Z668" s="139">
        <v>2139721.9</v>
      </c>
      <c r="AA668" s="60"/>
      <c r="AB668" s="140">
        <v>9.8800000000000008</v>
      </c>
      <c r="AC668" s="28">
        <v>713169.3</v>
      </c>
      <c r="AE668" s="140">
        <v>0</v>
      </c>
      <c r="AF668" s="140">
        <v>0</v>
      </c>
      <c r="AG668" s="140">
        <v>3.46</v>
      </c>
      <c r="AH668" s="44">
        <v>249694.36</v>
      </c>
      <c r="AI668" s="60"/>
      <c r="AJ668" s="140">
        <v>0</v>
      </c>
      <c r="AK668" s="140">
        <v>0</v>
      </c>
      <c r="AL668" s="140">
        <v>1.1499999999999999</v>
      </c>
      <c r="AM668" s="44">
        <v>82990.899999999994</v>
      </c>
      <c r="AO668" s="28">
        <v>45.06</v>
      </c>
      <c r="AP668" s="117">
        <v>9.8299999999999983</v>
      </c>
      <c r="AQ668" s="117">
        <v>4.91</v>
      </c>
      <c r="AR668" s="44">
        <v>69639.27</v>
      </c>
      <c r="AS668" s="60"/>
      <c r="AT668" s="71">
        <v>0</v>
      </c>
      <c r="AU668" s="71">
        <v>0</v>
      </c>
      <c r="AV668" s="71">
        <v>2.77</v>
      </c>
      <c r="AW668" s="44">
        <v>217209.55</v>
      </c>
      <c r="AX668" s="60"/>
      <c r="AY668" s="140">
        <v>0</v>
      </c>
      <c r="AZ668" s="140">
        <v>0</v>
      </c>
      <c r="BA668" s="140">
        <v>0.92</v>
      </c>
      <c r="BB668" s="28">
        <v>54023.32</v>
      </c>
      <c r="BC668" s="60"/>
      <c r="BD668" s="140">
        <v>0</v>
      </c>
      <c r="BE668" s="140">
        <v>0</v>
      </c>
      <c r="BF668" s="140">
        <v>3.46</v>
      </c>
      <c r="BG668" s="44">
        <v>91146.78</v>
      </c>
      <c r="BH668" s="60"/>
      <c r="BI668" s="139">
        <v>0</v>
      </c>
      <c r="BJ668" s="139">
        <v>0</v>
      </c>
      <c r="BK668" s="139">
        <v>1.1499999999999999</v>
      </c>
      <c r="BL668" s="44">
        <v>82388.3</v>
      </c>
      <c r="BM668" s="60"/>
      <c r="BN668" s="140">
        <v>0</v>
      </c>
      <c r="BO668" s="140">
        <v>0</v>
      </c>
      <c r="BP668" s="140">
        <v>2.31</v>
      </c>
      <c r="BQ668" s="139">
        <v>60852.33</v>
      </c>
      <c r="BR668" s="60"/>
      <c r="BS668" s="140">
        <v>0</v>
      </c>
      <c r="BT668" s="140">
        <v>0</v>
      </c>
      <c r="BU668" s="140">
        <v>1.1499999999999999</v>
      </c>
      <c r="BV668" s="44">
        <v>124726.7</v>
      </c>
      <c r="BW668" s="60"/>
      <c r="BX668" s="140">
        <v>0</v>
      </c>
      <c r="BY668" s="140">
        <v>0</v>
      </c>
      <c r="BZ668" s="140">
        <v>1.1499999999999999</v>
      </c>
      <c r="CA668" s="44">
        <v>107614.7</v>
      </c>
      <c r="CB668" s="60"/>
      <c r="CC668" s="140">
        <v>0</v>
      </c>
      <c r="CD668" s="140">
        <v>0</v>
      </c>
      <c r="CE668" s="140">
        <v>3.46</v>
      </c>
      <c r="CF668" s="44">
        <v>109374.06</v>
      </c>
      <c r="CG668" s="60"/>
      <c r="CH668" s="28">
        <v>4102551.4699999997</v>
      </c>
      <c r="CI668" s="60"/>
      <c r="CJ668" s="64">
        <v>4032912.1999999997</v>
      </c>
      <c r="CK668" s="124"/>
      <c r="CN668" s="151"/>
    </row>
    <row r="669" spans="1:92" x14ac:dyDescent="0.25">
      <c r="A669" s="116" t="s">
        <v>1519</v>
      </c>
      <c r="B669" s="24" t="s">
        <v>1520</v>
      </c>
      <c r="C669" s="27" t="s">
        <v>1494</v>
      </c>
      <c r="D669" s="27" t="s">
        <v>131</v>
      </c>
      <c r="E669" s="139">
        <v>6073.98</v>
      </c>
      <c r="F669" s="68"/>
      <c r="G669" s="139">
        <v>0</v>
      </c>
      <c r="H669" s="139">
        <v>0</v>
      </c>
      <c r="I669" s="139">
        <v>6073.98</v>
      </c>
      <c r="J669" s="68">
        <v>663</v>
      </c>
      <c r="K669" s="139">
        <v>0</v>
      </c>
      <c r="L669" s="139">
        <v>0</v>
      </c>
      <c r="M669" s="139">
        <v>0</v>
      </c>
      <c r="N669" s="139">
        <v>6073.98</v>
      </c>
      <c r="O669" s="60"/>
      <c r="P669" s="132">
        <v>0</v>
      </c>
      <c r="Q669" s="132">
        <v>0</v>
      </c>
      <c r="R669" s="132">
        <v>0</v>
      </c>
      <c r="S669" s="132">
        <v>0</v>
      </c>
      <c r="T669" s="132">
        <v>1076</v>
      </c>
      <c r="U669" s="132">
        <v>4997.9799999999996</v>
      </c>
      <c r="V669" s="126"/>
      <c r="W669" s="140">
        <v>0</v>
      </c>
      <c r="X669" s="140">
        <v>0</v>
      </c>
      <c r="Y669" s="140">
        <v>253.71</v>
      </c>
      <c r="Z669" s="139">
        <v>18309235.859999999</v>
      </c>
      <c r="AA669" s="60"/>
      <c r="AB669" s="140">
        <v>84.56</v>
      </c>
      <c r="AC669" s="28">
        <v>6102468.3099999996</v>
      </c>
      <c r="AE669" s="140">
        <v>0</v>
      </c>
      <c r="AF669" s="140">
        <v>0</v>
      </c>
      <c r="AG669" s="140">
        <v>30.36</v>
      </c>
      <c r="AH669" s="44">
        <v>2190959.7599999998</v>
      </c>
      <c r="AI669" s="60"/>
      <c r="AJ669" s="140">
        <v>0</v>
      </c>
      <c r="AK669" s="140">
        <v>0</v>
      </c>
      <c r="AL669" s="140">
        <v>10.119999999999999</v>
      </c>
      <c r="AM669" s="44">
        <v>730319.92</v>
      </c>
      <c r="AO669" s="28">
        <v>386.84</v>
      </c>
      <c r="AP669" s="117">
        <v>72.88</v>
      </c>
      <c r="AQ669" s="117">
        <v>43.07</v>
      </c>
      <c r="AR669" s="44">
        <v>584202.44999999995</v>
      </c>
      <c r="AS669" s="60"/>
      <c r="AT669" s="71">
        <v>0</v>
      </c>
      <c r="AU669" s="71">
        <v>0</v>
      </c>
      <c r="AV669" s="71">
        <v>24.29</v>
      </c>
      <c r="AW669" s="44">
        <v>1904700.35</v>
      </c>
      <c r="AX669" s="60"/>
      <c r="AY669" s="140">
        <v>0</v>
      </c>
      <c r="AZ669" s="140">
        <v>0</v>
      </c>
      <c r="BA669" s="140">
        <v>8.09</v>
      </c>
      <c r="BB669" s="28">
        <v>475052.89</v>
      </c>
      <c r="BC669" s="60"/>
      <c r="BD669" s="140">
        <v>0</v>
      </c>
      <c r="BE669" s="140">
        <v>0</v>
      </c>
      <c r="BF669" s="140">
        <v>30.36</v>
      </c>
      <c r="BG669" s="44">
        <v>799773.48</v>
      </c>
      <c r="BH669" s="60"/>
      <c r="BI669" s="139">
        <v>0</v>
      </c>
      <c r="BJ669" s="139">
        <v>0</v>
      </c>
      <c r="BK669" s="139">
        <v>10.119999999999999</v>
      </c>
      <c r="BL669" s="44">
        <v>725017.04</v>
      </c>
      <c r="BM669" s="60"/>
      <c r="BN669" s="140">
        <v>0</v>
      </c>
      <c r="BO669" s="140">
        <v>0</v>
      </c>
      <c r="BP669" s="140">
        <v>20.239999999999998</v>
      </c>
      <c r="BQ669" s="139">
        <v>533182.31999999995</v>
      </c>
      <c r="BR669" s="60"/>
      <c r="BS669" s="140">
        <v>0</v>
      </c>
      <c r="BT669" s="140">
        <v>0</v>
      </c>
      <c r="BU669" s="140">
        <v>10.119999999999999</v>
      </c>
      <c r="BV669" s="44">
        <v>1097594.96</v>
      </c>
      <c r="BW669" s="60"/>
      <c r="BX669" s="140">
        <v>0</v>
      </c>
      <c r="BY669" s="140">
        <v>0</v>
      </c>
      <c r="BZ669" s="140">
        <v>10.119999999999999</v>
      </c>
      <c r="CA669" s="44">
        <v>947009.36</v>
      </c>
      <c r="CB669" s="60"/>
      <c r="CC669" s="140">
        <v>0</v>
      </c>
      <c r="CD669" s="140">
        <v>0</v>
      </c>
      <c r="CE669" s="140">
        <v>30.36</v>
      </c>
      <c r="CF669" s="44">
        <v>959709.96</v>
      </c>
      <c r="CG669" s="60"/>
      <c r="CH669" s="28">
        <v>35359226.659999996</v>
      </c>
      <c r="CI669" s="60"/>
      <c r="CJ669" s="64">
        <v>34775024.209999993</v>
      </c>
      <c r="CK669" s="124"/>
      <c r="CN669" s="151"/>
    </row>
    <row r="670" spans="1:92" x14ac:dyDescent="0.25">
      <c r="A670" s="116" t="s">
        <v>1521</v>
      </c>
      <c r="B670" s="24" t="s">
        <v>1522</v>
      </c>
      <c r="C670" s="27" t="s">
        <v>1494</v>
      </c>
      <c r="D670" s="27" t="s">
        <v>131</v>
      </c>
      <c r="E670" s="139">
        <v>2201.3200000000002</v>
      </c>
      <c r="F670" s="68"/>
      <c r="G670" s="139">
        <v>0</v>
      </c>
      <c r="H670" s="139">
        <v>0</v>
      </c>
      <c r="I670" s="139">
        <v>2201.3199999999997</v>
      </c>
      <c r="J670" s="68">
        <v>664</v>
      </c>
      <c r="K670" s="139">
        <v>0</v>
      </c>
      <c r="L670" s="139">
        <v>0</v>
      </c>
      <c r="M670" s="139">
        <v>0</v>
      </c>
      <c r="N670" s="139">
        <v>2201.3199999999997</v>
      </c>
      <c r="O670" s="60"/>
      <c r="P670" s="132">
        <v>0</v>
      </c>
      <c r="Q670" s="132">
        <v>0</v>
      </c>
      <c r="R670" s="132">
        <v>0</v>
      </c>
      <c r="S670" s="132">
        <v>0</v>
      </c>
      <c r="T670" s="132">
        <v>741.33</v>
      </c>
      <c r="U670" s="132">
        <v>1459.9899999999998</v>
      </c>
      <c r="V670" s="126"/>
      <c r="W670" s="140">
        <v>0</v>
      </c>
      <c r="X670" s="140">
        <v>0</v>
      </c>
      <c r="Y670" s="140">
        <v>95.46</v>
      </c>
      <c r="Z670" s="139">
        <v>6888966.3600000003</v>
      </c>
      <c r="AA670" s="60"/>
      <c r="AB670" s="140">
        <v>31.81</v>
      </c>
      <c r="AC670" s="28">
        <v>2296092.48</v>
      </c>
      <c r="AE670" s="140">
        <v>0</v>
      </c>
      <c r="AF670" s="140">
        <v>0</v>
      </c>
      <c r="AG670" s="140">
        <v>11</v>
      </c>
      <c r="AH670" s="44">
        <v>793826</v>
      </c>
      <c r="AI670" s="60"/>
      <c r="AJ670" s="140">
        <v>0</v>
      </c>
      <c r="AK670" s="140">
        <v>0</v>
      </c>
      <c r="AL670" s="140">
        <v>3.66</v>
      </c>
      <c r="AM670" s="44">
        <v>264127.56</v>
      </c>
      <c r="AO670" s="28">
        <v>144.85999999999999</v>
      </c>
      <c r="AP670" s="117">
        <v>36.39</v>
      </c>
      <c r="AQ670" s="117">
        <v>15.61</v>
      </c>
      <c r="AR670" s="44">
        <v>229657.84</v>
      </c>
      <c r="AS670" s="60"/>
      <c r="AT670" s="71">
        <v>0</v>
      </c>
      <c r="AU670" s="71">
        <v>0</v>
      </c>
      <c r="AV670" s="71">
        <v>8.8000000000000007</v>
      </c>
      <c r="AW670" s="44">
        <v>690052</v>
      </c>
      <c r="AX670" s="60"/>
      <c r="AY670" s="140">
        <v>0</v>
      </c>
      <c r="AZ670" s="140">
        <v>0</v>
      </c>
      <c r="BA670" s="140">
        <v>2.93</v>
      </c>
      <c r="BB670" s="28">
        <v>172052.53</v>
      </c>
      <c r="BC670" s="60"/>
      <c r="BD670" s="140">
        <v>0</v>
      </c>
      <c r="BE670" s="140">
        <v>0</v>
      </c>
      <c r="BF670" s="140">
        <v>11</v>
      </c>
      <c r="BG670" s="44">
        <v>289773</v>
      </c>
      <c r="BH670" s="60"/>
      <c r="BI670" s="139">
        <v>0</v>
      </c>
      <c r="BJ670" s="139">
        <v>0</v>
      </c>
      <c r="BK670" s="139">
        <v>3.66</v>
      </c>
      <c r="BL670" s="44">
        <v>262209.71999999997</v>
      </c>
      <c r="BM670" s="60"/>
      <c r="BN670" s="140">
        <v>0</v>
      </c>
      <c r="BO670" s="140">
        <v>0</v>
      </c>
      <c r="BP670" s="140">
        <v>7.33</v>
      </c>
      <c r="BQ670" s="139">
        <v>193094.19</v>
      </c>
      <c r="BR670" s="60"/>
      <c r="BS670" s="140">
        <v>0</v>
      </c>
      <c r="BT670" s="140">
        <v>0</v>
      </c>
      <c r="BU670" s="140">
        <v>3.66</v>
      </c>
      <c r="BV670" s="44">
        <v>396956.28</v>
      </c>
      <c r="BW670" s="60"/>
      <c r="BX670" s="140">
        <v>0</v>
      </c>
      <c r="BY670" s="140">
        <v>0</v>
      </c>
      <c r="BZ670" s="140">
        <v>3.66</v>
      </c>
      <c r="CA670" s="44">
        <v>342495.48</v>
      </c>
      <c r="CB670" s="60"/>
      <c r="CC670" s="140">
        <v>0</v>
      </c>
      <c r="CD670" s="140">
        <v>0</v>
      </c>
      <c r="CE670" s="140">
        <v>11</v>
      </c>
      <c r="CF670" s="44">
        <v>347721</v>
      </c>
      <c r="CG670" s="60"/>
      <c r="CH670" s="28">
        <v>13167024.440000001</v>
      </c>
      <c r="CI670" s="60"/>
      <c r="CJ670" s="64">
        <v>12937366.600000001</v>
      </c>
      <c r="CK670" s="124"/>
      <c r="CN670" s="151"/>
    </row>
    <row r="671" spans="1:92" x14ac:dyDescent="0.25">
      <c r="A671" s="116" t="s">
        <v>1523</v>
      </c>
      <c r="B671" s="24" t="s">
        <v>1524</v>
      </c>
      <c r="C671" s="27" t="s">
        <v>1494</v>
      </c>
      <c r="D671" s="27" t="s">
        <v>131</v>
      </c>
      <c r="E671" s="139">
        <v>676.98</v>
      </c>
      <c r="F671" s="68"/>
      <c r="G671" s="139">
        <v>0</v>
      </c>
      <c r="H671" s="139">
        <v>0</v>
      </c>
      <c r="I671" s="139">
        <v>676.98</v>
      </c>
      <c r="J671" s="68">
        <v>665</v>
      </c>
      <c r="K671" s="139">
        <v>0</v>
      </c>
      <c r="L671" s="139">
        <v>0</v>
      </c>
      <c r="M671" s="139">
        <v>0</v>
      </c>
      <c r="N671" s="139">
        <v>676.98</v>
      </c>
      <c r="O671" s="60"/>
      <c r="P671" s="132">
        <v>0</v>
      </c>
      <c r="Q671" s="132">
        <v>0</v>
      </c>
      <c r="R671" s="132">
        <v>0</v>
      </c>
      <c r="S671" s="132">
        <v>0</v>
      </c>
      <c r="T671" s="132">
        <v>123</v>
      </c>
      <c r="U671" s="132">
        <v>553.98</v>
      </c>
      <c r="V671" s="126"/>
      <c r="W671" s="140">
        <v>0</v>
      </c>
      <c r="X671" s="140">
        <v>0</v>
      </c>
      <c r="Y671" s="140">
        <v>28.3</v>
      </c>
      <c r="Z671" s="139">
        <v>2042297.8</v>
      </c>
      <c r="AA671" s="60"/>
      <c r="AB671" s="140">
        <v>9.43</v>
      </c>
      <c r="AC671" s="28">
        <v>680697.85</v>
      </c>
      <c r="AE671" s="140">
        <v>0</v>
      </c>
      <c r="AF671" s="140">
        <v>0</v>
      </c>
      <c r="AG671" s="140">
        <v>3.38</v>
      </c>
      <c r="AH671" s="44">
        <v>243921.08</v>
      </c>
      <c r="AI671" s="60"/>
      <c r="AJ671" s="140">
        <v>0</v>
      </c>
      <c r="AK671" s="140">
        <v>0</v>
      </c>
      <c r="AL671" s="140">
        <v>1.1200000000000001</v>
      </c>
      <c r="AM671" s="44">
        <v>80825.919999999998</v>
      </c>
      <c r="AO671" s="28">
        <v>43.13</v>
      </c>
      <c r="AP671" s="117">
        <v>7.82</v>
      </c>
      <c r="AQ671" s="117">
        <v>4.8</v>
      </c>
      <c r="AR671" s="44">
        <v>64759.21</v>
      </c>
      <c r="AS671" s="60"/>
      <c r="AT671" s="71">
        <v>0</v>
      </c>
      <c r="AU671" s="71">
        <v>0</v>
      </c>
      <c r="AV671" s="71">
        <v>2.7</v>
      </c>
      <c r="AW671" s="44">
        <v>211720.5</v>
      </c>
      <c r="AX671" s="60"/>
      <c r="AY671" s="140">
        <v>0</v>
      </c>
      <c r="AZ671" s="140">
        <v>0</v>
      </c>
      <c r="BA671" s="140">
        <v>0.9</v>
      </c>
      <c r="BB671" s="28">
        <v>52848.9</v>
      </c>
      <c r="BC671" s="60"/>
      <c r="BD671" s="140">
        <v>0</v>
      </c>
      <c r="BE671" s="140">
        <v>0</v>
      </c>
      <c r="BF671" s="140">
        <v>3.38</v>
      </c>
      <c r="BG671" s="44">
        <v>89039.34</v>
      </c>
      <c r="BH671" s="60"/>
      <c r="BI671" s="139">
        <v>0</v>
      </c>
      <c r="BJ671" s="139">
        <v>0</v>
      </c>
      <c r="BK671" s="139">
        <v>1.1200000000000001</v>
      </c>
      <c r="BL671" s="44">
        <v>80239.039999999994</v>
      </c>
      <c r="BM671" s="60"/>
      <c r="BN671" s="140">
        <v>0</v>
      </c>
      <c r="BO671" s="140">
        <v>0</v>
      </c>
      <c r="BP671" s="140">
        <v>2.25</v>
      </c>
      <c r="BQ671" s="139">
        <v>59271.75</v>
      </c>
      <c r="BR671" s="60"/>
      <c r="BS671" s="140">
        <v>0</v>
      </c>
      <c r="BT671" s="140">
        <v>0</v>
      </c>
      <c r="BU671" s="140">
        <v>1.1200000000000001</v>
      </c>
      <c r="BV671" s="44">
        <v>121472.96000000001</v>
      </c>
      <c r="BW671" s="60"/>
      <c r="BX671" s="140">
        <v>0</v>
      </c>
      <c r="BY671" s="140">
        <v>0</v>
      </c>
      <c r="BZ671" s="140">
        <v>1.1200000000000001</v>
      </c>
      <c r="CA671" s="44">
        <v>104807.36</v>
      </c>
      <c r="CB671" s="60"/>
      <c r="CC671" s="140">
        <v>0</v>
      </c>
      <c r="CD671" s="140">
        <v>0</v>
      </c>
      <c r="CE671" s="140">
        <v>3.38</v>
      </c>
      <c r="CF671" s="44">
        <v>106845.18</v>
      </c>
      <c r="CG671" s="60"/>
      <c r="CH671" s="28">
        <v>3938746.8899999997</v>
      </c>
      <c r="CI671" s="60"/>
      <c r="CJ671" s="64">
        <v>3873987.6799999997</v>
      </c>
      <c r="CK671" s="124"/>
      <c r="CN671" s="151"/>
    </row>
    <row r="672" spans="1:92" x14ac:dyDescent="0.25">
      <c r="A672" s="116" t="s">
        <v>1525</v>
      </c>
      <c r="B672" s="24" t="s">
        <v>1526</v>
      </c>
      <c r="C672" s="27" t="s">
        <v>1494</v>
      </c>
      <c r="D672" s="27" t="s">
        <v>12</v>
      </c>
      <c r="E672" s="139">
        <v>9350.0499999999993</v>
      </c>
      <c r="F672" s="68"/>
      <c r="G672" s="139">
        <v>2474.33</v>
      </c>
      <c r="H672" s="139">
        <v>3737.8199999999997</v>
      </c>
      <c r="I672" s="139">
        <v>6801.4699999999993</v>
      </c>
      <c r="J672" s="68">
        <v>666</v>
      </c>
      <c r="K672" s="139">
        <v>3980.3999999999996</v>
      </c>
      <c r="L672" s="139">
        <v>3906.1499999999996</v>
      </c>
      <c r="M672" s="139">
        <v>2306</v>
      </c>
      <c r="N672" s="139">
        <v>3063.6499999999996</v>
      </c>
      <c r="O672" s="60"/>
      <c r="P672" s="132">
        <v>316.10007223096659</v>
      </c>
      <c r="Q672" s="132">
        <v>2158.2299277690336</v>
      </c>
      <c r="R672" s="132">
        <v>477.51317406584872</v>
      </c>
      <c r="S672" s="132">
        <v>3260.3068259341508</v>
      </c>
      <c r="T672" s="132">
        <v>391.38675370318458</v>
      </c>
      <c r="U672" s="132">
        <v>2672.2632462968149</v>
      </c>
      <c r="V672" s="126"/>
      <c r="W672" s="140">
        <v>128.97999999999999</v>
      </c>
      <c r="X672" s="140">
        <v>154.28</v>
      </c>
      <c r="Y672" s="140">
        <v>126.45</v>
      </c>
      <c r="Z672" s="139">
        <v>26932530.600000001</v>
      </c>
      <c r="AA672" s="60"/>
      <c r="AB672" s="140">
        <v>98.79</v>
      </c>
      <c r="AC672" s="28">
        <v>6602920.7000000002</v>
      </c>
      <c r="AE672" s="140">
        <v>19.899999999999999</v>
      </c>
      <c r="AF672" s="140">
        <v>11.53</v>
      </c>
      <c r="AG672" s="140">
        <v>15.31</v>
      </c>
      <c r="AH672" s="44">
        <v>3080708.41</v>
      </c>
      <c r="AI672" s="60"/>
      <c r="AJ672" s="140">
        <v>8.84</v>
      </c>
      <c r="AK672" s="140">
        <v>5.12</v>
      </c>
      <c r="AL672" s="140">
        <v>5.0999999999999996</v>
      </c>
      <c r="AM672" s="44">
        <v>1245642</v>
      </c>
      <c r="AO672" s="28">
        <v>586.75</v>
      </c>
      <c r="AP672" s="117">
        <v>109.1</v>
      </c>
      <c r="AQ672" s="117">
        <v>66.31</v>
      </c>
      <c r="AR672" s="44">
        <v>884818.34</v>
      </c>
      <c r="AS672" s="60"/>
      <c r="AT672" s="71">
        <v>8.84</v>
      </c>
      <c r="AU672" s="71">
        <v>9.2200000000000006</v>
      </c>
      <c r="AV672" s="71">
        <v>12.25</v>
      </c>
      <c r="AW672" s="44">
        <v>2177376.25</v>
      </c>
      <c r="AX672" s="60"/>
      <c r="AY672" s="140">
        <v>5.3</v>
      </c>
      <c r="AZ672" s="140">
        <v>3.07</v>
      </c>
      <c r="BA672" s="140">
        <v>4.08</v>
      </c>
      <c r="BB672" s="28">
        <v>731076.45</v>
      </c>
      <c r="BC672" s="60"/>
      <c r="BD672" s="140">
        <v>17.690000000000001</v>
      </c>
      <c r="BE672" s="140">
        <v>10.24</v>
      </c>
      <c r="BF672" s="140">
        <v>15.31</v>
      </c>
      <c r="BG672" s="44">
        <v>1139071.32</v>
      </c>
      <c r="BH672" s="60"/>
      <c r="BI672" s="139">
        <v>8.84</v>
      </c>
      <c r="BJ672" s="139">
        <v>5.12</v>
      </c>
      <c r="BK672" s="139">
        <v>5.0999999999999996</v>
      </c>
      <c r="BL672" s="44">
        <v>1365496.52</v>
      </c>
      <c r="BM672" s="60"/>
      <c r="BN672" s="140">
        <v>13.26</v>
      </c>
      <c r="BO672" s="140">
        <v>7.68</v>
      </c>
      <c r="BP672" s="140">
        <v>10.210000000000001</v>
      </c>
      <c r="BQ672" s="139">
        <v>820584.45</v>
      </c>
      <c r="BR672" s="60"/>
      <c r="BS672" s="140">
        <v>8.84</v>
      </c>
      <c r="BT672" s="140">
        <v>5.12</v>
      </c>
      <c r="BU672" s="140">
        <v>5.0999999999999996</v>
      </c>
      <c r="BV672" s="44">
        <v>2067209.48</v>
      </c>
      <c r="BW672" s="60"/>
      <c r="BX672" s="140">
        <v>8.84</v>
      </c>
      <c r="BY672" s="140">
        <v>5.12</v>
      </c>
      <c r="BZ672" s="140">
        <v>5.0999999999999996</v>
      </c>
      <c r="CA672" s="44">
        <v>1783596.68</v>
      </c>
      <c r="CB672" s="60"/>
      <c r="CC672" s="140">
        <v>17.690000000000001</v>
      </c>
      <c r="CD672" s="140">
        <v>10.24</v>
      </c>
      <c r="CE672" s="140">
        <v>15.31</v>
      </c>
      <c r="CF672" s="44">
        <v>1366859.64</v>
      </c>
      <c r="CG672" s="60"/>
      <c r="CH672" s="28">
        <v>50197890.840000004</v>
      </c>
      <c r="CI672" s="60"/>
      <c r="CJ672" s="64">
        <v>49313072.5</v>
      </c>
      <c r="CK672" s="124"/>
      <c r="CN672" s="151"/>
    </row>
    <row r="673" spans="1:92" x14ac:dyDescent="0.25">
      <c r="A673" s="116" t="s">
        <v>1527</v>
      </c>
      <c r="B673" s="24" t="s">
        <v>1528</v>
      </c>
      <c r="C673" s="27" t="s">
        <v>1494</v>
      </c>
      <c r="D673" s="27" t="s">
        <v>120</v>
      </c>
      <c r="E673" s="139">
        <v>976.5</v>
      </c>
      <c r="F673" s="68"/>
      <c r="G673" s="139">
        <v>390.25</v>
      </c>
      <c r="H673" s="139">
        <v>578</v>
      </c>
      <c r="I673" s="139">
        <v>578</v>
      </c>
      <c r="J673" s="68">
        <v>667</v>
      </c>
      <c r="K673" s="139">
        <v>627.5</v>
      </c>
      <c r="L673" s="139">
        <v>619.25</v>
      </c>
      <c r="M673" s="139">
        <v>349</v>
      </c>
      <c r="N673" s="139">
        <v>0</v>
      </c>
      <c r="O673" s="60"/>
      <c r="P673" s="132">
        <v>165.51517170152337</v>
      </c>
      <c r="Q673" s="132">
        <v>224.73482829847663</v>
      </c>
      <c r="R673" s="132">
        <v>245.14482829847665</v>
      </c>
      <c r="S673" s="132">
        <v>332.85517170152332</v>
      </c>
      <c r="T673" s="132">
        <v>0</v>
      </c>
      <c r="U673" s="132">
        <v>0</v>
      </c>
      <c r="V673" s="126"/>
      <c r="W673" s="140">
        <v>22.27</v>
      </c>
      <c r="X673" s="140">
        <v>25.57</v>
      </c>
      <c r="Y673" s="140">
        <v>0</v>
      </c>
      <c r="Z673" s="139">
        <v>3007461.6</v>
      </c>
      <c r="AA673" s="60"/>
      <c r="AB673" s="140">
        <v>9.56</v>
      </c>
      <c r="AC673" s="28">
        <v>601492.31999999995</v>
      </c>
      <c r="AE673" s="140">
        <v>3.13</v>
      </c>
      <c r="AF673" s="140">
        <v>1.74</v>
      </c>
      <c r="AG673" s="140">
        <v>0</v>
      </c>
      <c r="AH673" s="44">
        <v>306152.55</v>
      </c>
      <c r="AI673" s="60"/>
      <c r="AJ673" s="140">
        <v>1.39</v>
      </c>
      <c r="AK673" s="140">
        <v>0.77</v>
      </c>
      <c r="AL673" s="140">
        <v>0</v>
      </c>
      <c r="AM673" s="44">
        <v>135788.4</v>
      </c>
      <c r="AO673" s="28">
        <v>65.72</v>
      </c>
      <c r="AP673" s="117">
        <v>19.949999999999996</v>
      </c>
      <c r="AQ673" s="117">
        <v>6.92</v>
      </c>
      <c r="AR673" s="44">
        <v>108326.3</v>
      </c>
      <c r="AS673" s="60"/>
      <c r="AT673" s="71">
        <v>1.39</v>
      </c>
      <c r="AU673" s="71">
        <v>1.39</v>
      </c>
      <c r="AV673" s="71">
        <v>0</v>
      </c>
      <c r="AW673" s="44">
        <v>187302.5</v>
      </c>
      <c r="AX673" s="60"/>
      <c r="AY673" s="140">
        <v>0.83</v>
      </c>
      <c r="AZ673" s="140">
        <v>0.46</v>
      </c>
      <c r="BA673" s="140">
        <v>0</v>
      </c>
      <c r="BB673" s="28">
        <v>75750.09</v>
      </c>
      <c r="BC673" s="60"/>
      <c r="BD673" s="140">
        <v>2.78</v>
      </c>
      <c r="BE673" s="140">
        <v>1.55</v>
      </c>
      <c r="BF673" s="140">
        <v>0</v>
      </c>
      <c r="BG673" s="44">
        <v>114065.19</v>
      </c>
      <c r="BH673" s="60"/>
      <c r="BI673" s="139">
        <v>1.39</v>
      </c>
      <c r="BJ673" s="139">
        <v>0.77</v>
      </c>
      <c r="BK673" s="139">
        <v>0</v>
      </c>
      <c r="BL673" s="44">
        <v>154746.72</v>
      </c>
      <c r="BM673" s="60"/>
      <c r="BN673" s="140">
        <v>2.09</v>
      </c>
      <c r="BO673" s="140">
        <v>1.1599999999999999</v>
      </c>
      <c r="BP673" s="140">
        <v>0</v>
      </c>
      <c r="BQ673" s="139">
        <v>85614.75</v>
      </c>
      <c r="BR673" s="60"/>
      <c r="BS673" s="140">
        <v>1.39</v>
      </c>
      <c r="BT673" s="140">
        <v>0.77</v>
      </c>
      <c r="BU673" s="140">
        <v>0</v>
      </c>
      <c r="BV673" s="44">
        <v>234269.28</v>
      </c>
      <c r="BW673" s="60"/>
      <c r="BX673" s="140">
        <v>1.39</v>
      </c>
      <c r="BY673" s="140">
        <v>0.77</v>
      </c>
      <c r="BZ673" s="140">
        <v>0</v>
      </c>
      <c r="CA673" s="44">
        <v>202128.48</v>
      </c>
      <c r="CB673" s="60"/>
      <c r="CC673" s="140">
        <v>2.78</v>
      </c>
      <c r="CD673" s="140">
        <v>1.55</v>
      </c>
      <c r="CE673" s="140">
        <v>0</v>
      </c>
      <c r="CF673" s="44">
        <v>136875.63</v>
      </c>
      <c r="CG673" s="60"/>
      <c r="CH673" s="28">
        <v>5349973.8100000005</v>
      </c>
      <c r="CI673" s="60"/>
      <c r="CJ673" s="64">
        <v>5241647.5100000007</v>
      </c>
      <c r="CK673" s="124"/>
      <c r="CN673" s="151"/>
    </row>
    <row r="674" spans="1:92" x14ac:dyDescent="0.25">
      <c r="A674" s="116" t="s">
        <v>1529</v>
      </c>
      <c r="B674" s="24" t="s">
        <v>1530</v>
      </c>
      <c r="C674" s="27" t="s">
        <v>1494</v>
      </c>
      <c r="D674" s="27" t="s">
        <v>12</v>
      </c>
      <c r="E674" s="139">
        <v>5928.79</v>
      </c>
      <c r="F674" s="68"/>
      <c r="G674" s="139">
        <v>1657.8200000000002</v>
      </c>
      <c r="H674" s="139">
        <v>2303.3200000000002</v>
      </c>
      <c r="I674" s="139">
        <v>4234.3099999999995</v>
      </c>
      <c r="J674" s="68">
        <v>668</v>
      </c>
      <c r="K674" s="139">
        <v>2590.9700000000003</v>
      </c>
      <c r="L674" s="139">
        <v>2554.31</v>
      </c>
      <c r="M674" s="139">
        <v>1406.83</v>
      </c>
      <c r="N674" s="139">
        <v>1930.99</v>
      </c>
      <c r="O674" s="60"/>
      <c r="P674" s="132">
        <v>686.98972717845686</v>
      </c>
      <c r="Q674" s="132">
        <v>970.8302728215433</v>
      </c>
      <c r="R674" s="132">
        <v>954.48069054823998</v>
      </c>
      <c r="S674" s="132">
        <v>1348.8393094517601</v>
      </c>
      <c r="T674" s="132">
        <v>800.1895822733037</v>
      </c>
      <c r="U674" s="132">
        <v>1130.8004177266962</v>
      </c>
      <c r="V674" s="126"/>
      <c r="W674" s="140">
        <v>94.34</v>
      </c>
      <c r="X674" s="140">
        <v>101.67</v>
      </c>
      <c r="Y674" s="140">
        <v>85.24</v>
      </c>
      <c r="Z674" s="139">
        <v>18473598.489999998</v>
      </c>
      <c r="AA674" s="60"/>
      <c r="AB674" s="140">
        <v>67.61</v>
      </c>
      <c r="AC674" s="28">
        <v>4514705.29</v>
      </c>
      <c r="AE674" s="140">
        <v>12.95</v>
      </c>
      <c r="AF674" s="140">
        <v>7.03</v>
      </c>
      <c r="AG674" s="140">
        <v>9.65</v>
      </c>
      <c r="AH674" s="44">
        <v>1952444.6</v>
      </c>
      <c r="AI674" s="60"/>
      <c r="AJ674" s="140">
        <v>5.75</v>
      </c>
      <c r="AK674" s="140">
        <v>3.12</v>
      </c>
      <c r="AL674" s="140">
        <v>3.21</v>
      </c>
      <c r="AM674" s="44">
        <v>789265.41</v>
      </c>
      <c r="AO674" s="28">
        <v>398.45999999999992</v>
      </c>
      <c r="AP674" s="117">
        <v>136.38</v>
      </c>
      <c r="AQ674" s="117">
        <v>42.04</v>
      </c>
      <c r="AR674" s="44">
        <v>675715.41</v>
      </c>
      <c r="AS674" s="60"/>
      <c r="AT674" s="71">
        <v>5.75</v>
      </c>
      <c r="AU674" s="71">
        <v>5.62</v>
      </c>
      <c r="AV674" s="71">
        <v>7.72</v>
      </c>
      <c r="AW674" s="44">
        <v>1371417.55</v>
      </c>
      <c r="AX674" s="60"/>
      <c r="AY674" s="140">
        <v>3.45</v>
      </c>
      <c r="AZ674" s="140">
        <v>1.87</v>
      </c>
      <c r="BA674" s="140">
        <v>2.57</v>
      </c>
      <c r="BB674" s="28">
        <v>463308.69</v>
      </c>
      <c r="BC674" s="60"/>
      <c r="BD674" s="140">
        <v>11.51</v>
      </c>
      <c r="BE674" s="140">
        <v>6.25</v>
      </c>
      <c r="BF674" s="140">
        <v>9.65</v>
      </c>
      <c r="BG674" s="44">
        <v>722061.63</v>
      </c>
      <c r="BH674" s="60"/>
      <c r="BI674" s="139">
        <v>5.75</v>
      </c>
      <c r="BJ674" s="139">
        <v>3.12</v>
      </c>
      <c r="BK674" s="139">
        <v>3.21</v>
      </c>
      <c r="BL674" s="44">
        <v>865435.36</v>
      </c>
      <c r="BM674" s="60"/>
      <c r="BN674" s="140">
        <v>8.6300000000000008</v>
      </c>
      <c r="BO674" s="140">
        <v>4.68</v>
      </c>
      <c r="BP674" s="140">
        <v>6.43</v>
      </c>
      <c r="BQ674" s="139">
        <v>520010.82</v>
      </c>
      <c r="BR674" s="60"/>
      <c r="BS674" s="140">
        <v>5.75</v>
      </c>
      <c r="BT674" s="140">
        <v>3.12</v>
      </c>
      <c r="BU674" s="140">
        <v>3.21</v>
      </c>
      <c r="BV674" s="44">
        <v>1310172.6399999999</v>
      </c>
      <c r="BW674" s="60"/>
      <c r="BX674" s="140">
        <v>5.75</v>
      </c>
      <c r="BY674" s="140">
        <v>3.12</v>
      </c>
      <c r="BZ674" s="140">
        <v>3.21</v>
      </c>
      <c r="CA674" s="44">
        <v>1130422.24</v>
      </c>
      <c r="CB674" s="60"/>
      <c r="CC674" s="140">
        <v>11.51</v>
      </c>
      <c r="CD674" s="140">
        <v>6.25</v>
      </c>
      <c r="CE674" s="140">
        <v>9.65</v>
      </c>
      <c r="CF674" s="44">
        <v>866457.51</v>
      </c>
      <c r="CG674" s="60"/>
      <c r="CH674" s="28">
        <v>33655015.640000001</v>
      </c>
      <c r="CI674" s="60"/>
      <c r="CJ674" s="64">
        <v>32979300.23</v>
      </c>
      <c r="CK674" s="124"/>
      <c r="CN674" s="151"/>
    </row>
    <row r="675" spans="1:92" x14ac:dyDescent="0.25">
      <c r="A675" s="116" t="s">
        <v>1536</v>
      </c>
      <c r="B675" s="24" t="s">
        <v>1537</v>
      </c>
      <c r="C675" s="27" t="s">
        <v>1533</v>
      </c>
      <c r="D675" s="27" t="s">
        <v>12</v>
      </c>
      <c r="E675" s="139">
        <v>432.04</v>
      </c>
      <c r="F675" s="68"/>
      <c r="G675" s="139">
        <v>120.47999999999999</v>
      </c>
      <c r="H675" s="139">
        <v>174.82</v>
      </c>
      <c r="I675" s="139">
        <v>309.47999999999996</v>
      </c>
      <c r="J675" s="68">
        <v>669</v>
      </c>
      <c r="K675" s="139">
        <v>187.89</v>
      </c>
      <c r="L675" s="139">
        <v>185.81</v>
      </c>
      <c r="M675" s="139">
        <v>109.49</v>
      </c>
      <c r="N675" s="139">
        <v>134.66</v>
      </c>
      <c r="O675" s="60"/>
      <c r="P675" s="132">
        <v>17.373150990789842</v>
      </c>
      <c r="Q675" s="132">
        <v>103.10684900921015</v>
      </c>
      <c r="R675" s="132">
        <v>25.208949669736725</v>
      </c>
      <c r="S675" s="132">
        <v>149.61105033026325</v>
      </c>
      <c r="T675" s="132">
        <v>19.417899339473443</v>
      </c>
      <c r="U675" s="132">
        <v>115.24210066052655</v>
      </c>
      <c r="V675" s="126"/>
      <c r="W675" s="140">
        <v>6.31</v>
      </c>
      <c r="X675" s="140">
        <v>7.24</v>
      </c>
      <c r="Y675" s="140">
        <v>5.58</v>
      </c>
      <c r="Z675" s="139">
        <v>1254507.03</v>
      </c>
      <c r="AA675" s="60"/>
      <c r="AB675" s="140">
        <v>4.5599999999999996</v>
      </c>
      <c r="AC675" s="28">
        <v>304579.48</v>
      </c>
      <c r="AE675" s="140">
        <v>0.93</v>
      </c>
      <c r="AF675" s="140">
        <v>0.54</v>
      </c>
      <c r="AG675" s="140">
        <v>0.67</v>
      </c>
      <c r="AH675" s="44">
        <v>140762.76999999999</v>
      </c>
      <c r="AI675" s="60"/>
      <c r="AJ675" s="140">
        <v>0.41</v>
      </c>
      <c r="AK675" s="140">
        <v>0.24</v>
      </c>
      <c r="AL675" s="140">
        <v>0.22</v>
      </c>
      <c r="AM675" s="44">
        <v>56738.77</v>
      </c>
      <c r="AO675" s="28">
        <v>27.26</v>
      </c>
      <c r="AP675" s="117">
        <v>4.57</v>
      </c>
      <c r="AQ675" s="117">
        <v>3.06</v>
      </c>
      <c r="AR675" s="44">
        <v>40487.019999999997</v>
      </c>
      <c r="AS675" s="60"/>
      <c r="AT675" s="71">
        <v>0.41</v>
      </c>
      <c r="AU675" s="71">
        <v>0.43</v>
      </c>
      <c r="AV675" s="71">
        <v>0.53</v>
      </c>
      <c r="AW675" s="44">
        <v>98154.95</v>
      </c>
      <c r="AX675" s="60"/>
      <c r="AY675" s="140">
        <v>0.25</v>
      </c>
      <c r="AZ675" s="140">
        <v>0.14000000000000001</v>
      </c>
      <c r="BA675" s="140">
        <v>0.17</v>
      </c>
      <c r="BB675" s="28">
        <v>32883.760000000002</v>
      </c>
      <c r="BC675" s="60"/>
      <c r="BD675" s="140">
        <v>0.83</v>
      </c>
      <c r="BE675" s="140">
        <v>0.48</v>
      </c>
      <c r="BF675" s="140">
        <v>0.67</v>
      </c>
      <c r="BG675" s="44">
        <v>52159.14</v>
      </c>
      <c r="BH675" s="60"/>
      <c r="BI675" s="139">
        <v>0.41</v>
      </c>
      <c r="BJ675" s="139">
        <v>0.24</v>
      </c>
      <c r="BK675" s="139">
        <v>0.22</v>
      </c>
      <c r="BL675" s="44">
        <v>62328.54</v>
      </c>
      <c r="BM675" s="60"/>
      <c r="BN675" s="140">
        <v>0.62</v>
      </c>
      <c r="BO675" s="140">
        <v>0.36</v>
      </c>
      <c r="BP675" s="140">
        <v>0.44</v>
      </c>
      <c r="BQ675" s="139">
        <v>37407.06</v>
      </c>
      <c r="BR675" s="60"/>
      <c r="BS675" s="140">
        <v>0.41</v>
      </c>
      <c r="BT675" s="140">
        <v>0.24</v>
      </c>
      <c r="BU675" s="140">
        <v>0.22</v>
      </c>
      <c r="BV675" s="44">
        <v>94358.46</v>
      </c>
      <c r="BW675" s="60"/>
      <c r="BX675" s="140">
        <v>0.41</v>
      </c>
      <c r="BY675" s="140">
        <v>0.24</v>
      </c>
      <c r="BZ675" s="140">
        <v>0.22</v>
      </c>
      <c r="CA675" s="44">
        <v>81412.86</v>
      </c>
      <c r="CB675" s="60"/>
      <c r="CC675" s="140">
        <v>0.83</v>
      </c>
      <c r="CD675" s="140">
        <v>0.48</v>
      </c>
      <c r="CE675" s="140">
        <v>0.67</v>
      </c>
      <c r="CF675" s="44">
        <v>62589.78</v>
      </c>
      <c r="CG675" s="60"/>
      <c r="CH675" s="28">
        <v>2318369.62</v>
      </c>
      <c r="CI675" s="60"/>
      <c r="CJ675" s="64">
        <v>2277882.6</v>
      </c>
      <c r="CK675" s="124"/>
      <c r="CN675" s="151"/>
    </row>
    <row r="676" spans="1:92" x14ac:dyDescent="0.25">
      <c r="A676" s="116" t="s">
        <v>1538</v>
      </c>
      <c r="B676" s="24" t="s">
        <v>1539</v>
      </c>
      <c r="C676" s="27" t="s">
        <v>1533</v>
      </c>
      <c r="D676" s="27" t="s">
        <v>12</v>
      </c>
      <c r="E676" s="139">
        <v>1966.04</v>
      </c>
      <c r="F676" s="68"/>
      <c r="G676" s="139">
        <v>551.98</v>
      </c>
      <c r="H676" s="139">
        <v>733.65</v>
      </c>
      <c r="I676" s="139">
        <v>1395.81</v>
      </c>
      <c r="J676" s="68">
        <v>670</v>
      </c>
      <c r="K676" s="139">
        <v>851.39</v>
      </c>
      <c r="L676" s="139">
        <v>833.14</v>
      </c>
      <c r="M676" s="139">
        <v>452.49</v>
      </c>
      <c r="N676" s="139">
        <v>662.16</v>
      </c>
      <c r="O676" s="60"/>
      <c r="P676" s="132">
        <v>59.228058466261764</v>
      </c>
      <c r="Q676" s="132">
        <v>492.75194153373826</v>
      </c>
      <c r="R676" s="132">
        <v>78.72144841076296</v>
      </c>
      <c r="S676" s="132">
        <v>654.92855158923703</v>
      </c>
      <c r="T676" s="132">
        <v>71.050493122975269</v>
      </c>
      <c r="U676" s="132">
        <v>591.10950687702473</v>
      </c>
      <c r="V676" s="126"/>
      <c r="W676" s="140">
        <v>28.58</v>
      </c>
      <c r="X676" s="140">
        <v>30.13</v>
      </c>
      <c r="Y676" s="140">
        <v>27.19</v>
      </c>
      <c r="Z676" s="139">
        <v>5652997.6900000004</v>
      </c>
      <c r="AA676" s="60"/>
      <c r="AB676" s="140">
        <v>20.8</v>
      </c>
      <c r="AC676" s="28">
        <v>1392159.93</v>
      </c>
      <c r="AE676" s="140">
        <v>4.25</v>
      </c>
      <c r="AF676" s="140">
        <v>2.2599999999999998</v>
      </c>
      <c r="AG676" s="140">
        <v>3.31</v>
      </c>
      <c r="AH676" s="44">
        <v>648120.61</v>
      </c>
      <c r="AI676" s="60"/>
      <c r="AJ676" s="140">
        <v>1.89</v>
      </c>
      <c r="AK676" s="140">
        <v>1</v>
      </c>
      <c r="AL676" s="140">
        <v>1.1000000000000001</v>
      </c>
      <c r="AM676" s="44">
        <v>261062.45</v>
      </c>
      <c r="AO676" s="28">
        <v>123.11999999999998</v>
      </c>
      <c r="AP676" s="117">
        <v>19.29</v>
      </c>
      <c r="AQ676" s="117">
        <v>13.94</v>
      </c>
      <c r="AR676" s="44">
        <v>181264.22</v>
      </c>
      <c r="AS676" s="60"/>
      <c r="AT676" s="71">
        <v>1.89</v>
      </c>
      <c r="AU676" s="71">
        <v>1.8</v>
      </c>
      <c r="AV676" s="71">
        <v>2.64</v>
      </c>
      <c r="AW676" s="44">
        <v>455629.35</v>
      </c>
      <c r="AX676" s="60"/>
      <c r="AY676" s="140">
        <v>1.1299999999999999</v>
      </c>
      <c r="AZ676" s="140">
        <v>0.6</v>
      </c>
      <c r="BA676" s="140">
        <v>0.88</v>
      </c>
      <c r="BB676" s="28">
        <v>153261.81</v>
      </c>
      <c r="BC676" s="60"/>
      <c r="BD676" s="140">
        <v>3.78</v>
      </c>
      <c r="BE676" s="140">
        <v>2.0099999999999998</v>
      </c>
      <c r="BF676" s="140">
        <v>3.31</v>
      </c>
      <c r="BG676" s="44">
        <v>239721.3</v>
      </c>
      <c r="BH676" s="60"/>
      <c r="BI676" s="139">
        <v>1.89</v>
      </c>
      <c r="BJ676" s="139">
        <v>1</v>
      </c>
      <c r="BK676" s="139">
        <v>1.1000000000000001</v>
      </c>
      <c r="BL676" s="44">
        <v>285851.58</v>
      </c>
      <c r="BM676" s="60"/>
      <c r="BN676" s="140">
        <v>2.83</v>
      </c>
      <c r="BO676" s="140">
        <v>1.5</v>
      </c>
      <c r="BP676" s="140">
        <v>2.2000000000000002</v>
      </c>
      <c r="BQ676" s="139">
        <v>172019.79</v>
      </c>
      <c r="BR676" s="60"/>
      <c r="BS676" s="140">
        <v>1.89</v>
      </c>
      <c r="BT676" s="140">
        <v>1</v>
      </c>
      <c r="BU676" s="140">
        <v>1.1000000000000001</v>
      </c>
      <c r="BV676" s="44">
        <v>432747.42</v>
      </c>
      <c r="BW676" s="60"/>
      <c r="BX676" s="140">
        <v>1.89</v>
      </c>
      <c r="BY676" s="140">
        <v>1</v>
      </c>
      <c r="BZ676" s="140">
        <v>1.1000000000000001</v>
      </c>
      <c r="CA676" s="44">
        <v>373376.22</v>
      </c>
      <c r="CB676" s="60"/>
      <c r="CC676" s="140">
        <v>3.78</v>
      </c>
      <c r="CD676" s="140">
        <v>2.0099999999999998</v>
      </c>
      <c r="CE676" s="140">
        <v>3.31</v>
      </c>
      <c r="CF676" s="44">
        <v>287660.09999999998</v>
      </c>
      <c r="CG676" s="60"/>
      <c r="CH676" s="28">
        <v>10535872.470000001</v>
      </c>
      <c r="CI676" s="60"/>
      <c r="CJ676" s="64">
        <v>10354608.25</v>
      </c>
      <c r="CK676" s="124"/>
      <c r="CN676" s="151"/>
    </row>
    <row r="677" spans="1:92" x14ac:dyDescent="0.25">
      <c r="A677" s="116" t="s">
        <v>1540</v>
      </c>
      <c r="B677" s="24" t="s">
        <v>1541</v>
      </c>
      <c r="C677" s="27" t="s">
        <v>1533</v>
      </c>
      <c r="D677" s="27" t="s">
        <v>12</v>
      </c>
      <c r="E677" s="139">
        <v>2662.75</v>
      </c>
      <c r="F677" s="68"/>
      <c r="G677" s="139">
        <v>744.5</v>
      </c>
      <c r="H677" s="139">
        <v>1066</v>
      </c>
      <c r="I677" s="139">
        <v>1900.5</v>
      </c>
      <c r="J677" s="68">
        <v>671</v>
      </c>
      <c r="K677" s="139">
        <v>1193.75</v>
      </c>
      <c r="L677" s="139">
        <v>1176</v>
      </c>
      <c r="M677" s="139">
        <v>634.5</v>
      </c>
      <c r="N677" s="139">
        <v>834.5</v>
      </c>
      <c r="O677" s="60"/>
      <c r="P677" s="132">
        <v>128.35236294896029</v>
      </c>
      <c r="Q677" s="132">
        <v>616.14763705103974</v>
      </c>
      <c r="R677" s="132">
        <v>183.77920604914934</v>
      </c>
      <c r="S677" s="132">
        <v>882.22079395085063</v>
      </c>
      <c r="T677" s="132">
        <v>143.86843100189034</v>
      </c>
      <c r="U677" s="132">
        <v>690.63156899810963</v>
      </c>
      <c r="V677" s="126"/>
      <c r="W677" s="140">
        <v>39.36</v>
      </c>
      <c r="X677" s="140">
        <v>44.47</v>
      </c>
      <c r="Y677" s="140">
        <v>34.81</v>
      </c>
      <c r="Z677" s="139">
        <v>7782071.4100000001</v>
      </c>
      <c r="AA677" s="60"/>
      <c r="AB677" s="140">
        <v>28.36</v>
      </c>
      <c r="AC677" s="28">
        <v>1891277</v>
      </c>
      <c r="AE677" s="140">
        <v>5.96</v>
      </c>
      <c r="AF677" s="140">
        <v>3.17</v>
      </c>
      <c r="AG677" s="140">
        <v>4.17</v>
      </c>
      <c r="AH677" s="44">
        <v>874889.67</v>
      </c>
      <c r="AI677" s="60"/>
      <c r="AJ677" s="140">
        <v>2.65</v>
      </c>
      <c r="AK677" s="140">
        <v>1.41</v>
      </c>
      <c r="AL677" s="140">
        <v>1.39</v>
      </c>
      <c r="AM677" s="44">
        <v>355542.64</v>
      </c>
      <c r="AO677" s="28">
        <v>169.29</v>
      </c>
      <c r="AP677" s="117">
        <v>30.129999999999995</v>
      </c>
      <c r="AQ677" s="117">
        <v>18.88</v>
      </c>
      <c r="AR677" s="44">
        <v>253515.04</v>
      </c>
      <c r="AS677" s="60"/>
      <c r="AT677" s="71">
        <v>2.65</v>
      </c>
      <c r="AU677" s="71">
        <v>2.5299999999999998</v>
      </c>
      <c r="AV677" s="71">
        <v>3.33</v>
      </c>
      <c r="AW677" s="44">
        <v>610124.44999999995</v>
      </c>
      <c r="AX677" s="60"/>
      <c r="AY677" s="140">
        <v>1.59</v>
      </c>
      <c r="AZ677" s="140">
        <v>0.84</v>
      </c>
      <c r="BA677" s="140">
        <v>1.1100000000000001</v>
      </c>
      <c r="BB677" s="28">
        <v>207872.34</v>
      </c>
      <c r="BC677" s="60"/>
      <c r="BD677" s="140">
        <v>5.3</v>
      </c>
      <c r="BE677" s="140">
        <v>2.82</v>
      </c>
      <c r="BF677" s="140">
        <v>4.17</v>
      </c>
      <c r="BG677" s="44">
        <v>323755.46999999997</v>
      </c>
      <c r="BH677" s="60"/>
      <c r="BI677" s="139">
        <v>2.65</v>
      </c>
      <c r="BJ677" s="139">
        <v>1.41</v>
      </c>
      <c r="BK677" s="139">
        <v>1.39</v>
      </c>
      <c r="BL677" s="44">
        <v>390448.9</v>
      </c>
      <c r="BM677" s="60"/>
      <c r="BN677" s="140">
        <v>3.97</v>
      </c>
      <c r="BO677" s="140">
        <v>2.11</v>
      </c>
      <c r="BP677" s="140">
        <v>2.78</v>
      </c>
      <c r="BQ677" s="139">
        <v>233398.98</v>
      </c>
      <c r="BR677" s="60"/>
      <c r="BS677" s="140">
        <v>2.65</v>
      </c>
      <c r="BT677" s="140">
        <v>1.41</v>
      </c>
      <c r="BU677" s="140">
        <v>1.39</v>
      </c>
      <c r="BV677" s="44">
        <v>591096.1</v>
      </c>
      <c r="BW677" s="60"/>
      <c r="BX677" s="140">
        <v>2.65</v>
      </c>
      <c r="BY677" s="140">
        <v>1.41</v>
      </c>
      <c r="BZ677" s="140">
        <v>1.39</v>
      </c>
      <c r="CA677" s="44">
        <v>510000.1</v>
      </c>
      <c r="CB677" s="60"/>
      <c r="CC677" s="140">
        <v>5.3</v>
      </c>
      <c r="CD677" s="140">
        <v>2.82</v>
      </c>
      <c r="CE677" s="140">
        <v>4.17</v>
      </c>
      <c r="CF677" s="44">
        <v>388499.19</v>
      </c>
      <c r="CG677" s="60"/>
      <c r="CH677" s="28">
        <v>14412491.290000001</v>
      </c>
      <c r="CI677" s="60"/>
      <c r="CJ677" s="64">
        <v>14158976.250000002</v>
      </c>
      <c r="CK677" s="124"/>
      <c r="CN677" s="151"/>
    </row>
    <row r="678" spans="1:92" x14ac:dyDescent="0.25">
      <c r="A678" s="116" t="s">
        <v>1542</v>
      </c>
      <c r="B678" s="24" t="s">
        <v>1543</v>
      </c>
      <c r="C678" s="27" t="s">
        <v>1544</v>
      </c>
      <c r="D678" s="27" t="s">
        <v>12</v>
      </c>
      <c r="E678" s="139">
        <v>208.03</v>
      </c>
      <c r="F678" s="68"/>
      <c r="G678" s="139">
        <v>61.65</v>
      </c>
      <c r="H678" s="139">
        <v>82.32</v>
      </c>
      <c r="I678" s="139">
        <v>144.97</v>
      </c>
      <c r="J678" s="68">
        <v>672</v>
      </c>
      <c r="K678" s="139">
        <v>98.049999999999983</v>
      </c>
      <c r="L678" s="139">
        <v>96.639999999999986</v>
      </c>
      <c r="M678" s="139">
        <v>47.33</v>
      </c>
      <c r="N678" s="139">
        <v>62.650000000000006</v>
      </c>
      <c r="O678" s="60"/>
      <c r="P678" s="132">
        <v>31.72608895557061</v>
      </c>
      <c r="Q678" s="132">
        <v>29.923911044429389</v>
      </c>
      <c r="R678" s="132">
        <v>42.363205885199882</v>
      </c>
      <c r="S678" s="132">
        <v>39.956794114800111</v>
      </c>
      <c r="T678" s="132">
        <v>32.240705159229506</v>
      </c>
      <c r="U678" s="132">
        <v>30.409294840770499</v>
      </c>
      <c r="V678" s="126"/>
      <c r="W678" s="140">
        <v>3.61</v>
      </c>
      <c r="X678" s="140">
        <v>3.71</v>
      </c>
      <c r="Y678" s="140">
        <v>2.82</v>
      </c>
      <c r="Z678" s="139">
        <v>663679.92000000004</v>
      </c>
      <c r="AA678" s="60"/>
      <c r="AB678" s="140">
        <v>2.4</v>
      </c>
      <c r="AC678" s="28">
        <v>159863.60999999999</v>
      </c>
      <c r="AE678" s="140">
        <v>0.49</v>
      </c>
      <c r="AF678" s="140">
        <v>0.23</v>
      </c>
      <c r="AG678" s="140">
        <v>0.31</v>
      </c>
      <c r="AH678" s="44">
        <v>67634.259999999995</v>
      </c>
      <c r="AI678" s="60"/>
      <c r="AJ678" s="140">
        <v>0.21</v>
      </c>
      <c r="AK678" s="140">
        <v>0.1</v>
      </c>
      <c r="AL678" s="140">
        <v>0.1</v>
      </c>
      <c r="AM678" s="44">
        <v>26704.75</v>
      </c>
      <c r="AO678" s="28">
        <v>14.250000000000004</v>
      </c>
      <c r="AP678" s="117">
        <v>4.08</v>
      </c>
      <c r="AQ678" s="117">
        <v>1.47</v>
      </c>
      <c r="AR678" s="44">
        <v>23172.36</v>
      </c>
      <c r="AS678" s="60"/>
      <c r="AT678" s="71">
        <v>0.21</v>
      </c>
      <c r="AU678" s="71">
        <v>0.18</v>
      </c>
      <c r="AV678" s="71">
        <v>0.25</v>
      </c>
      <c r="AW678" s="44">
        <v>45880</v>
      </c>
      <c r="AX678" s="60"/>
      <c r="AY678" s="140">
        <v>0.13</v>
      </c>
      <c r="AZ678" s="140">
        <v>0.06</v>
      </c>
      <c r="BA678" s="140">
        <v>0.08</v>
      </c>
      <c r="BB678" s="28">
        <v>15854.67</v>
      </c>
      <c r="BC678" s="60"/>
      <c r="BD678" s="140">
        <v>0.43</v>
      </c>
      <c r="BE678" s="140">
        <v>0.21</v>
      </c>
      <c r="BF678" s="140">
        <v>0.31</v>
      </c>
      <c r="BG678" s="44">
        <v>25025.85</v>
      </c>
      <c r="BH678" s="60"/>
      <c r="BI678" s="139">
        <v>0.21</v>
      </c>
      <c r="BJ678" s="139">
        <v>0.1</v>
      </c>
      <c r="BK678" s="139">
        <v>0.1</v>
      </c>
      <c r="BL678" s="44">
        <v>29373.22</v>
      </c>
      <c r="BM678" s="60"/>
      <c r="BN678" s="140">
        <v>0.32</v>
      </c>
      <c r="BO678" s="140">
        <v>0.15</v>
      </c>
      <c r="BP678" s="140">
        <v>0.2</v>
      </c>
      <c r="BQ678" s="139">
        <v>17649.810000000001</v>
      </c>
      <c r="BR678" s="60"/>
      <c r="BS678" s="140">
        <v>0.21</v>
      </c>
      <c r="BT678" s="140">
        <v>0.1</v>
      </c>
      <c r="BU678" s="140">
        <v>0.1</v>
      </c>
      <c r="BV678" s="44">
        <v>44467.78</v>
      </c>
      <c r="BW678" s="60"/>
      <c r="BX678" s="140">
        <v>0.21</v>
      </c>
      <c r="BY678" s="140">
        <v>0.1</v>
      </c>
      <c r="BZ678" s="140">
        <v>0.1</v>
      </c>
      <c r="CA678" s="44">
        <v>38366.980000000003</v>
      </c>
      <c r="CB678" s="60"/>
      <c r="CC678" s="140">
        <v>0.43</v>
      </c>
      <c r="CD678" s="140">
        <v>0.21</v>
      </c>
      <c r="CE678" s="140">
        <v>0.31</v>
      </c>
      <c r="CF678" s="44">
        <v>30030.45</v>
      </c>
      <c r="CG678" s="60"/>
      <c r="CH678" s="28">
        <v>1187703.6600000001</v>
      </c>
      <c r="CI678" s="60"/>
      <c r="CJ678" s="64">
        <v>1164531.3</v>
      </c>
      <c r="CK678" s="124"/>
      <c r="CN678" s="151"/>
    </row>
    <row r="679" spans="1:92" x14ac:dyDescent="0.25">
      <c r="A679" s="116" t="s">
        <v>1545</v>
      </c>
      <c r="B679" s="24" t="s">
        <v>1546</v>
      </c>
      <c r="C679" s="27" t="s">
        <v>1544</v>
      </c>
      <c r="D679" s="27" t="s">
        <v>131</v>
      </c>
      <c r="E679" s="139">
        <v>52.5</v>
      </c>
      <c r="F679" s="68"/>
      <c r="G679" s="139">
        <v>0</v>
      </c>
      <c r="H679" s="139">
        <v>0</v>
      </c>
      <c r="I679" s="139">
        <v>52.5</v>
      </c>
      <c r="J679" s="68">
        <v>673</v>
      </c>
      <c r="K679" s="139">
        <v>0</v>
      </c>
      <c r="L679" s="139">
        <v>0</v>
      </c>
      <c r="M679" s="139">
        <v>0</v>
      </c>
      <c r="N679" s="139">
        <v>52.5</v>
      </c>
      <c r="O679" s="60"/>
      <c r="P679" s="132">
        <v>0</v>
      </c>
      <c r="Q679" s="132">
        <v>0</v>
      </c>
      <c r="R679" s="132">
        <v>0</v>
      </c>
      <c r="S679" s="132">
        <v>0</v>
      </c>
      <c r="T679" s="132">
        <v>23.33</v>
      </c>
      <c r="U679" s="132">
        <v>29.17</v>
      </c>
      <c r="V679" s="126"/>
      <c r="W679" s="140">
        <v>0</v>
      </c>
      <c r="X679" s="140">
        <v>0</v>
      </c>
      <c r="Y679" s="140">
        <v>2.33</v>
      </c>
      <c r="Z679" s="139">
        <v>168146.78</v>
      </c>
      <c r="AA679" s="60"/>
      <c r="AB679" s="140">
        <v>0.77</v>
      </c>
      <c r="AC679" s="28">
        <v>56043.32</v>
      </c>
      <c r="AE679" s="140">
        <v>0</v>
      </c>
      <c r="AF679" s="140">
        <v>0</v>
      </c>
      <c r="AG679" s="140">
        <v>0.26</v>
      </c>
      <c r="AH679" s="44">
        <v>18763.16</v>
      </c>
      <c r="AI679" s="60"/>
      <c r="AJ679" s="140">
        <v>0</v>
      </c>
      <c r="AK679" s="140">
        <v>0</v>
      </c>
      <c r="AL679" s="140">
        <v>0.08</v>
      </c>
      <c r="AM679" s="44">
        <v>5773.28</v>
      </c>
      <c r="AO679" s="28">
        <v>3.5100000000000002</v>
      </c>
      <c r="AP679" s="117">
        <v>0.93</v>
      </c>
      <c r="AQ679" s="117">
        <v>0.37</v>
      </c>
      <c r="AR679" s="44">
        <v>5619.76</v>
      </c>
      <c r="AS679" s="60"/>
      <c r="AT679" s="71">
        <v>0</v>
      </c>
      <c r="AU679" s="71">
        <v>0</v>
      </c>
      <c r="AV679" s="71">
        <v>0.21</v>
      </c>
      <c r="AW679" s="44">
        <v>16467.150000000001</v>
      </c>
      <c r="AX679" s="60"/>
      <c r="AY679" s="140">
        <v>0</v>
      </c>
      <c r="AZ679" s="140">
        <v>0</v>
      </c>
      <c r="BA679" s="140">
        <v>7.0000000000000007E-2</v>
      </c>
      <c r="BB679" s="28">
        <v>4110.47</v>
      </c>
      <c r="BC679" s="60"/>
      <c r="BD679" s="140">
        <v>0</v>
      </c>
      <c r="BE679" s="140">
        <v>0</v>
      </c>
      <c r="BF679" s="140">
        <v>0.26</v>
      </c>
      <c r="BG679" s="44">
        <v>6849.18</v>
      </c>
      <c r="BH679" s="60"/>
      <c r="BI679" s="139">
        <v>0</v>
      </c>
      <c r="BJ679" s="139">
        <v>0</v>
      </c>
      <c r="BK679" s="139">
        <v>0.08</v>
      </c>
      <c r="BL679" s="44">
        <v>5731.36</v>
      </c>
      <c r="BM679" s="60"/>
      <c r="BN679" s="140">
        <v>0</v>
      </c>
      <c r="BO679" s="140">
        <v>0</v>
      </c>
      <c r="BP679" s="140">
        <v>0.17</v>
      </c>
      <c r="BQ679" s="139">
        <v>4478.3100000000004</v>
      </c>
      <c r="BR679" s="60"/>
      <c r="BS679" s="140">
        <v>0</v>
      </c>
      <c r="BT679" s="140">
        <v>0</v>
      </c>
      <c r="BU679" s="140">
        <v>0.08</v>
      </c>
      <c r="BV679" s="44">
        <v>8676.64</v>
      </c>
      <c r="BW679" s="60"/>
      <c r="BX679" s="140">
        <v>0</v>
      </c>
      <c r="BY679" s="140">
        <v>0</v>
      </c>
      <c r="BZ679" s="140">
        <v>0.08</v>
      </c>
      <c r="CA679" s="44">
        <v>7486.24</v>
      </c>
      <c r="CB679" s="60"/>
      <c r="CC679" s="140">
        <v>0</v>
      </c>
      <c r="CD679" s="140">
        <v>0</v>
      </c>
      <c r="CE679" s="140">
        <v>0.26</v>
      </c>
      <c r="CF679" s="44">
        <v>8218.86</v>
      </c>
      <c r="CG679" s="60"/>
      <c r="CH679" s="28">
        <v>316364.51</v>
      </c>
      <c r="CI679" s="60"/>
      <c r="CJ679" s="64">
        <v>310744.75</v>
      </c>
      <c r="CK679" s="124"/>
      <c r="CN679" s="151"/>
    </row>
    <row r="680" spans="1:92" x14ac:dyDescent="0.25">
      <c r="A680" s="116" t="s">
        <v>1547</v>
      </c>
      <c r="B680" s="24" t="s">
        <v>1548</v>
      </c>
      <c r="C680" s="27" t="s">
        <v>1544</v>
      </c>
      <c r="D680" s="27" t="s">
        <v>12</v>
      </c>
      <c r="E680" s="139">
        <v>954.5</v>
      </c>
      <c r="F680" s="68"/>
      <c r="G680" s="139">
        <v>258.5</v>
      </c>
      <c r="H680" s="139">
        <v>327.5</v>
      </c>
      <c r="I680" s="139">
        <v>688</v>
      </c>
      <c r="J680" s="68">
        <v>674</v>
      </c>
      <c r="K680" s="139">
        <v>398.5</v>
      </c>
      <c r="L680" s="139">
        <v>390.5</v>
      </c>
      <c r="M680" s="139">
        <v>195.5</v>
      </c>
      <c r="N680" s="139">
        <v>360.5</v>
      </c>
      <c r="O680" s="60"/>
      <c r="P680" s="132">
        <v>105.42102482831484</v>
      </c>
      <c r="Q680" s="132">
        <v>153.07897517168516</v>
      </c>
      <c r="R680" s="132">
        <v>133.56048600105652</v>
      </c>
      <c r="S680" s="132">
        <v>193.93951399894348</v>
      </c>
      <c r="T680" s="132">
        <v>147.01848917062861</v>
      </c>
      <c r="U680" s="132">
        <v>213.48151082937139</v>
      </c>
      <c r="V680" s="126"/>
      <c r="W680" s="140">
        <v>14.68</v>
      </c>
      <c r="X680" s="140">
        <v>14.43</v>
      </c>
      <c r="Y680" s="140">
        <v>15.89</v>
      </c>
      <c r="Z680" s="139">
        <v>2976717.89</v>
      </c>
      <c r="AA680" s="60"/>
      <c r="AB680" s="140">
        <v>11.11</v>
      </c>
      <c r="AC680" s="28">
        <v>748201.05</v>
      </c>
      <c r="AE680" s="140">
        <v>1.99</v>
      </c>
      <c r="AF680" s="140">
        <v>0.97</v>
      </c>
      <c r="AG680" s="140">
        <v>1.8</v>
      </c>
      <c r="AH680" s="44">
        <v>315979.2</v>
      </c>
      <c r="AI680" s="60"/>
      <c r="AJ680" s="140">
        <v>0.88</v>
      </c>
      <c r="AK680" s="140">
        <v>0.43</v>
      </c>
      <c r="AL680" s="140">
        <v>0.6</v>
      </c>
      <c r="AM680" s="44">
        <v>125652.75</v>
      </c>
      <c r="AO680" s="28">
        <v>64.05</v>
      </c>
      <c r="AP680" s="117">
        <v>16.259999999999998</v>
      </c>
      <c r="AQ680" s="117">
        <v>6.76</v>
      </c>
      <c r="AR680" s="44">
        <v>101682.36</v>
      </c>
      <c r="AS680" s="60"/>
      <c r="AT680" s="71">
        <v>0.88</v>
      </c>
      <c r="AU680" s="71">
        <v>0.78</v>
      </c>
      <c r="AV680" s="71">
        <v>1.44</v>
      </c>
      <c r="AW680" s="44">
        <v>224760.1</v>
      </c>
      <c r="AX680" s="60"/>
      <c r="AY680" s="140">
        <v>0.53</v>
      </c>
      <c r="AZ680" s="140">
        <v>0.26</v>
      </c>
      <c r="BA680" s="140">
        <v>0.48</v>
      </c>
      <c r="BB680" s="28">
        <v>74575.67</v>
      </c>
      <c r="BC680" s="60"/>
      <c r="BD680" s="140">
        <v>1.77</v>
      </c>
      <c r="BE680" s="140">
        <v>0.86</v>
      </c>
      <c r="BF680" s="140">
        <v>1.8</v>
      </c>
      <c r="BG680" s="44">
        <v>116699.49</v>
      </c>
      <c r="BH680" s="60"/>
      <c r="BI680" s="139">
        <v>0.88</v>
      </c>
      <c r="BJ680" s="139">
        <v>0.43</v>
      </c>
      <c r="BK680" s="139">
        <v>0.6</v>
      </c>
      <c r="BL680" s="44">
        <v>136836.22</v>
      </c>
      <c r="BM680" s="60"/>
      <c r="BN680" s="140">
        <v>1.32</v>
      </c>
      <c r="BO680" s="140">
        <v>0.65</v>
      </c>
      <c r="BP680" s="140">
        <v>1.2</v>
      </c>
      <c r="BQ680" s="139">
        <v>83507.31</v>
      </c>
      <c r="BR680" s="60"/>
      <c r="BS680" s="140">
        <v>0.88</v>
      </c>
      <c r="BT680" s="140">
        <v>0.43</v>
      </c>
      <c r="BU680" s="140">
        <v>0.6</v>
      </c>
      <c r="BV680" s="44">
        <v>207154.78</v>
      </c>
      <c r="BW680" s="60"/>
      <c r="BX680" s="140">
        <v>0.88</v>
      </c>
      <c r="BY680" s="140">
        <v>0.43</v>
      </c>
      <c r="BZ680" s="140">
        <v>0.6</v>
      </c>
      <c r="CA680" s="44">
        <v>178733.98</v>
      </c>
      <c r="CB680" s="60"/>
      <c r="CC680" s="140">
        <v>1.77</v>
      </c>
      <c r="CD680" s="140">
        <v>0.86</v>
      </c>
      <c r="CE680" s="140">
        <v>1.8</v>
      </c>
      <c r="CF680" s="44">
        <v>140036.73000000001</v>
      </c>
      <c r="CG680" s="60"/>
      <c r="CH680" s="28">
        <v>5430537.5300000003</v>
      </c>
      <c r="CI680" s="60"/>
      <c r="CJ680" s="64">
        <v>5328855.17</v>
      </c>
      <c r="CK680" s="124"/>
      <c r="CN680" s="151"/>
    </row>
    <row r="681" spans="1:92" x14ac:dyDescent="0.25">
      <c r="A681" s="116" t="s">
        <v>1549</v>
      </c>
      <c r="B681" s="24" t="s">
        <v>1550</v>
      </c>
      <c r="C681" s="27" t="s">
        <v>1544</v>
      </c>
      <c r="D681" s="27" t="s">
        <v>120</v>
      </c>
      <c r="E681" s="139">
        <v>135.13999999999999</v>
      </c>
      <c r="F681" s="68"/>
      <c r="G681" s="139">
        <v>61.989999999999995</v>
      </c>
      <c r="H681" s="139">
        <v>70.649999999999991</v>
      </c>
      <c r="I681" s="139">
        <v>70.649999999999991</v>
      </c>
      <c r="J681" s="68">
        <v>675</v>
      </c>
      <c r="K681" s="139">
        <v>89.82</v>
      </c>
      <c r="L681" s="139">
        <v>87.32</v>
      </c>
      <c r="M681" s="139">
        <v>45.319999999999993</v>
      </c>
      <c r="N681" s="139">
        <v>0</v>
      </c>
      <c r="O681" s="60"/>
      <c r="P681" s="132">
        <v>28.041314837153198</v>
      </c>
      <c r="Q681" s="132">
        <v>33.9486851628468</v>
      </c>
      <c r="R681" s="132">
        <v>31.958685162846802</v>
      </c>
      <c r="S681" s="132">
        <v>38.691314837153186</v>
      </c>
      <c r="T681" s="132">
        <v>0</v>
      </c>
      <c r="U681" s="132">
        <v>0</v>
      </c>
      <c r="V681" s="126"/>
      <c r="W681" s="140">
        <v>3.56</v>
      </c>
      <c r="X681" s="140">
        <v>3.14</v>
      </c>
      <c r="Y681" s="140">
        <v>0</v>
      </c>
      <c r="Z681" s="139">
        <v>421195.5</v>
      </c>
      <c r="AA681" s="60"/>
      <c r="AB681" s="140">
        <v>1.34</v>
      </c>
      <c r="AC681" s="28">
        <v>84239.1</v>
      </c>
      <c r="AE681" s="140">
        <v>0.44</v>
      </c>
      <c r="AF681" s="140">
        <v>0.22</v>
      </c>
      <c r="AG681" s="140">
        <v>0</v>
      </c>
      <c r="AH681" s="44">
        <v>41490.9</v>
      </c>
      <c r="AI681" s="60"/>
      <c r="AJ681" s="140">
        <v>0.19</v>
      </c>
      <c r="AK681" s="140">
        <v>0.1</v>
      </c>
      <c r="AL681" s="140">
        <v>0</v>
      </c>
      <c r="AM681" s="44">
        <v>18230.849999999999</v>
      </c>
      <c r="AO681" s="28">
        <v>9.16</v>
      </c>
      <c r="AP681" s="117">
        <v>2.4299999999999997</v>
      </c>
      <c r="AQ681" s="117">
        <v>0.95</v>
      </c>
      <c r="AR681" s="44">
        <v>14661.85</v>
      </c>
      <c r="AS681" s="60"/>
      <c r="AT681" s="71">
        <v>0.19</v>
      </c>
      <c r="AU681" s="71">
        <v>0.18</v>
      </c>
      <c r="AV681" s="71">
        <v>0</v>
      </c>
      <c r="AW681" s="44">
        <v>24928.75</v>
      </c>
      <c r="AX681" s="60"/>
      <c r="AY681" s="140">
        <v>0.11</v>
      </c>
      <c r="AZ681" s="140">
        <v>0.06</v>
      </c>
      <c r="BA681" s="140">
        <v>0</v>
      </c>
      <c r="BB681" s="28">
        <v>9982.57</v>
      </c>
      <c r="BC681" s="60"/>
      <c r="BD681" s="140">
        <v>0.39</v>
      </c>
      <c r="BE681" s="140">
        <v>0.2</v>
      </c>
      <c r="BF681" s="140">
        <v>0</v>
      </c>
      <c r="BG681" s="44">
        <v>15542.37</v>
      </c>
      <c r="BH681" s="60"/>
      <c r="BI681" s="139">
        <v>0.19</v>
      </c>
      <c r="BJ681" s="139">
        <v>0.1</v>
      </c>
      <c r="BK681" s="139">
        <v>0</v>
      </c>
      <c r="BL681" s="44">
        <v>20776.18</v>
      </c>
      <c r="BM681" s="60"/>
      <c r="BN681" s="140">
        <v>0.28999999999999998</v>
      </c>
      <c r="BO681" s="140">
        <v>0.15</v>
      </c>
      <c r="BP681" s="140">
        <v>0</v>
      </c>
      <c r="BQ681" s="139">
        <v>11590.92</v>
      </c>
      <c r="BR681" s="60"/>
      <c r="BS681" s="140">
        <v>0.19</v>
      </c>
      <c r="BT681" s="140">
        <v>0.1</v>
      </c>
      <c r="BU681" s="140">
        <v>0</v>
      </c>
      <c r="BV681" s="44">
        <v>31452.82</v>
      </c>
      <c r="BW681" s="60"/>
      <c r="BX681" s="140">
        <v>0.19</v>
      </c>
      <c r="BY681" s="140">
        <v>0.1</v>
      </c>
      <c r="BZ681" s="140">
        <v>0</v>
      </c>
      <c r="CA681" s="44">
        <v>27137.62</v>
      </c>
      <c r="CB681" s="60"/>
      <c r="CC681" s="140">
        <v>0.39</v>
      </c>
      <c r="CD681" s="140">
        <v>0.2</v>
      </c>
      <c r="CE681" s="140">
        <v>0</v>
      </c>
      <c r="CF681" s="44">
        <v>18650.490000000002</v>
      </c>
      <c r="CG681" s="60"/>
      <c r="CH681" s="28">
        <v>739879.92</v>
      </c>
      <c r="CI681" s="60"/>
      <c r="CJ681" s="64">
        <v>725218.07000000007</v>
      </c>
      <c r="CK681" s="124"/>
      <c r="CN681" s="151"/>
    </row>
    <row r="682" spans="1:92" x14ac:dyDescent="0.25">
      <c r="A682" s="116" t="s">
        <v>1551</v>
      </c>
      <c r="B682" s="24" t="s">
        <v>1552</v>
      </c>
      <c r="C682" s="27" t="s">
        <v>1544</v>
      </c>
      <c r="D682" s="27" t="s">
        <v>12</v>
      </c>
      <c r="E682" s="139">
        <v>433.12</v>
      </c>
      <c r="F682" s="68"/>
      <c r="G682" s="139">
        <v>120.33</v>
      </c>
      <c r="H682" s="139">
        <v>156.63999999999999</v>
      </c>
      <c r="I682" s="139">
        <v>312.13</v>
      </c>
      <c r="J682" s="68">
        <v>676</v>
      </c>
      <c r="K682" s="139">
        <v>184.15</v>
      </c>
      <c r="L682" s="139">
        <v>183.48999999999998</v>
      </c>
      <c r="M682" s="139">
        <v>93.47999999999999</v>
      </c>
      <c r="N682" s="139">
        <v>155.49</v>
      </c>
      <c r="O682" s="60"/>
      <c r="P682" s="132">
        <v>38.025014567821302</v>
      </c>
      <c r="Q682" s="132">
        <v>82.304985432178697</v>
      </c>
      <c r="R682" s="132">
        <v>49.499196226240571</v>
      </c>
      <c r="S682" s="132">
        <v>107.14080377375942</v>
      </c>
      <c r="T682" s="132">
        <v>49.135789205938124</v>
      </c>
      <c r="U682" s="132">
        <v>106.35421079406188</v>
      </c>
      <c r="V682" s="126"/>
      <c r="W682" s="140">
        <v>6.65</v>
      </c>
      <c r="X682" s="140">
        <v>6.76</v>
      </c>
      <c r="Y682" s="140">
        <v>6.71</v>
      </c>
      <c r="Z682" s="139">
        <v>1327253.51</v>
      </c>
      <c r="AA682" s="60"/>
      <c r="AB682" s="140">
        <v>4.91</v>
      </c>
      <c r="AC682" s="28">
        <v>329999.07</v>
      </c>
      <c r="AE682" s="140">
        <v>0.92</v>
      </c>
      <c r="AF682" s="140">
        <v>0.46</v>
      </c>
      <c r="AG682" s="140">
        <v>0.77</v>
      </c>
      <c r="AH682" s="44">
        <v>142321.51999999999</v>
      </c>
      <c r="AI682" s="60"/>
      <c r="AJ682" s="140">
        <v>0.4</v>
      </c>
      <c r="AK682" s="140">
        <v>0.2</v>
      </c>
      <c r="AL682" s="140">
        <v>0.25</v>
      </c>
      <c r="AM682" s="44">
        <v>55760.5</v>
      </c>
      <c r="AO682" s="28">
        <v>28.59</v>
      </c>
      <c r="AP682" s="117">
        <v>6.42</v>
      </c>
      <c r="AQ682" s="117">
        <v>3.07</v>
      </c>
      <c r="AR682" s="44">
        <v>44387.199999999997</v>
      </c>
      <c r="AS682" s="60"/>
      <c r="AT682" s="71">
        <v>0.4</v>
      </c>
      <c r="AU682" s="71">
        <v>0.37</v>
      </c>
      <c r="AV682" s="71">
        <v>0.62</v>
      </c>
      <c r="AW682" s="44">
        <v>100496.05</v>
      </c>
      <c r="AX682" s="60"/>
      <c r="AY682" s="140">
        <v>0.24</v>
      </c>
      <c r="AZ682" s="140">
        <v>0.12</v>
      </c>
      <c r="BA682" s="140">
        <v>0.2</v>
      </c>
      <c r="BB682" s="28">
        <v>32883.760000000002</v>
      </c>
      <c r="BC682" s="60"/>
      <c r="BD682" s="140">
        <v>0.81</v>
      </c>
      <c r="BE682" s="140">
        <v>0.41</v>
      </c>
      <c r="BF682" s="140">
        <v>0.77</v>
      </c>
      <c r="BG682" s="44">
        <v>52422.57</v>
      </c>
      <c r="BH682" s="60"/>
      <c r="BI682" s="139">
        <v>0.4</v>
      </c>
      <c r="BJ682" s="139">
        <v>0.2</v>
      </c>
      <c r="BK682" s="139">
        <v>0.25</v>
      </c>
      <c r="BL682" s="44">
        <v>60895.7</v>
      </c>
      <c r="BM682" s="60"/>
      <c r="BN682" s="140">
        <v>0.61</v>
      </c>
      <c r="BO682" s="140">
        <v>0.31</v>
      </c>
      <c r="BP682" s="140">
        <v>0.51</v>
      </c>
      <c r="BQ682" s="139">
        <v>37670.49</v>
      </c>
      <c r="BR682" s="60"/>
      <c r="BS682" s="140">
        <v>0.4</v>
      </c>
      <c r="BT682" s="140">
        <v>0.2</v>
      </c>
      <c r="BU682" s="140">
        <v>0.25</v>
      </c>
      <c r="BV682" s="44">
        <v>92189.3</v>
      </c>
      <c r="BW682" s="60"/>
      <c r="BX682" s="140">
        <v>0.4</v>
      </c>
      <c r="BY682" s="140">
        <v>0.2</v>
      </c>
      <c r="BZ682" s="140">
        <v>0.25</v>
      </c>
      <c r="CA682" s="44">
        <v>79541.3</v>
      </c>
      <c r="CB682" s="60"/>
      <c r="CC682" s="140">
        <v>0.81</v>
      </c>
      <c r="CD682" s="140">
        <v>0.41</v>
      </c>
      <c r="CE682" s="140">
        <v>0.77</v>
      </c>
      <c r="CF682" s="44">
        <v>62905.89</v>
      </c>
      <c r="CG682" s="60"/>
      <c r="CH682" s="28">
        <v>2418726.8600000003</v>
      </c>
      <c r="CI682" s="60"/>
      <c r="CJ682" s="64">
        <v>2374339.66</v>
      </c>
      <c r="CK682" s="124"/>
      <c r="CN682" s="151"/>
    </row>
    <row r="683" spans="1:92" x14ac:dyDescent="0.25">
      <c r="A683" s="116" t="s">
        <v>1553</v>
      </c>
      <c r="B683" s="24" t="s">
        <v>1554</v>
      </c>
      <c r="C683" s="27" t="s">
        <v>1544</v>
      </c>
      <c r="D683" s="27" t="s">
        <v>12</v>
      </c>
      <c r="E683" s="139">
        <v>984.25</v>
      </c>
      <c r="F683" s="68"/>
      <c r="G683" s="139">
        <v>256.5</v>
      </c>
      <c r="H683" s="139">
        <v>369.5</v>
      </c>
      <c r="I683" s="139">
        <v>718.5</v>
      </c>
      <c r="J683" s="68">
        <v>677</v>
      </c>
      <c r="K683" s="139">
        <v>412.75</v>
      </c>
      <c r="L683" s="139">
        <v>403.5</v>
      </c>
      <c r="M683" s="139">
        <v>222.5</v>
      </c>
      <c r="N683" s="139">
        <v>349</v>
      </c>
      <c r="O683" s="60"/>
      <c r="P683" s="132">
        <v>135.48461538461538</v>
      </c>
      <c r="Q683" s="132">
        <v>121.01538461538462</v>
      </c>
      <c r="R683" s="132">
        <v>195.17179487179487</v>
      </c>
      <c r="S683" s="132">
        <v>174.32820512820513</v>
      </c>
      <c r="T683" s="132">
        <v>184.34358974358975</v>
      </c>
      <c r="U683" s="132">
        <v>164.65641025641025</v>
      </c>
      <c r="V683" s="126"/>
      <c r="W683" s="140">
        <v>15.08</v>
      </c>
      <c r="X683" s="140">
        <v>16.73</v>
      </c>
      <c r="Y683" s="140">
        <v>15.8</v>
      </c>
      <c r="Z683" s="139">
        <v>3139958.45</v>
      </c>
      <c r="AA683" s="60"/>
      <c r="AB683" s="140">
        <v>11.62</v>
      </c>
      <c r="AC683" s="28">
        <v>779983.38</v>
      </c>
      <c r="AE683" s="140">
        <v>2.06</v>
      </c>
      <c r="AF683" s="140">
        <v>1.1100000000000001</v>
      </c>
      <c r="AG683" s="140">
        <v>1.74</v>
      </c>
      <c r="AH683" s="44">
        <v>324850.89</v>
      </c>
      <c r="AI683" s="60"/>
      <c r="AJ683" s="140">
        <v>0.91</v>
      </c>
      <c r="AK683" s="140">
        <v>0.49</v>
      </c>
      <c r="AL683" s="140">
        <v>0.57999999999999996</v>
      </c>
      <c r="AM683" s="44">
        <v>129867.28</v>
      </c>
      <c r="AO683" s="28">
        <v>67.419999999999987</v>
      </c>
      <c r="AP683" s="117">
        <v>19.68</v>
      </c>
      <c r="AQ683" s="117">
        <v>6.98</v>
      </c>
      <c r="AR683" s="44">
        <v>110107.32</v>
      </c>
      <c r="AS683" s="60"/>
      <c r="AT683" s="71">
        <v>0.91</v>
      </c>
      <c r="AU683" s="71">
        <v>0.89</v>
      </c>
      <c r="AV683" s="71">
        <v>1.39</v>
      </c>
      <c r="AW683" s="44">
        <v>230271.85</v>
      </c>
      <c r="AX683" s="60"/>
      <c r="AY683" s="140">
        <v>0.55000000000000004</v>
      </c>
      <c r="AZ683" s="140">
        <v>0.28999999999999998</v>
      </c>
      <c r="BA683" s="140">
        <v>0.46</v>
      </c>
      <c r="BB683" s="28">
        <v>76337.3</v>
      </c>
      <c r="BC683" s="60"/>
      <c r="BD683" s="140">
        <v>1.83</v>
      </c>
      <c r="BE683" s="140">
        <v>0.98</v>
      </c>
      <c r="BF683" s="140">
        <v>1.74</v>
      </c>
      <c r="BG683" s="44">
        <v>119860.65</v>
      </c>
      <c r="BH683" s="60"/>
      <c r="BI683" s="139">
        <v>0.91</v>
      </c>
      <c r="BJ683" s="139">
        <v>0.49</v>
      </c>
      <c r="BK683" s="139">
        <v>0.57999999999999996</v>
      </c>
      <c r="BL683" s="44">
        <v>141851.16</v>
      </c>
      <c r="BM683" s="60"/>
      <c r="BN683" s="140">
        <v>1.37</v>
      </c>
      <c r="BO683" s="140">
        <v>0.74</v>
      </c>
      <c r="BP683" s="140">
        <v>1.1599999999999999</v>
      </c>
      <c r="BQ683" s="139">
        <v>86141.61</v>
      </c>
      <c r="BR683" s="60"/>
      <c r="BS683" s="140">
        <v>0.91</v>
      </c>
      <c r="BT683" s="140">
        <v>0.49</v>
      </c>
      <c r="BU683" s="140">
        <v>0.57999999999999996</v>
      </c>
      <c r="BV683" s="44">
        <v>214746.84</v>
      </c>
      <c r="BW683" s="60"/>
      <c r="BX683" s="140">
        <v>0.91</v>
      </c>
      <c r="BY683" s="140">
        <v>0.49</v>
      </c>
      <c r="BZ683" s="140">
        <v>0.57999999999999996</v>
      </c>
      <c r="CA683" s="44">
        <v>185284.44</v>
      </c>
      <c r="CB683" s="60"/>
      <c r="CC683" s="140">
        <v>1.83</v>
      </c>
      <c r="CD683" s="140">
        <v>0.98</v>
      </c>
      <c r="CE683" s="140">
        <v>1.74</v>
      </c>
      <c r="CF683" s="44">
        <v>143830.04999999999</v>
      </c>
      <c r="CG683" s="60"/>
      <c r="CH683" s="28">
        <v>5683091.2200000007</v>
      </c>
      <c r="CI683" s="60"/>
      <c r="CJ683" s="64">
        <v>5572983.9000000004</v>
      </c>
      <c r="CK683" s="124"/>
      <c r="CN683" s="151"/>
    </row>
    <row r="684" spans="1:92" x14ac:dyDescent="0.25">
      <c r="A684" s="116" t="s">
        <v>1555</v>
      </c>
      <c r="B684" s="24" t="s">
        <v>1556</v>
      </c>
      <c r="C684" s="27" t="s">
        <v>1544</v>
      </c>
      <c r="D684" s="27" t="s">
        <v>12</v>
      </c>
      <c r="E684" s="139">
        <v>1185.1199999999999</v>
      </c>
      <c r="F684" s="68"/>
      <c r="G684" s="139">
        <v>379.31999999999994</v>
      </c>
      <c r="H684" s="139">
        <v>441.15</v>
      </c>
      <c r="I684" s="139">
        <v>799.64</v>
      </c>
      <c r="J684" s="68">
        <v>678</v>
      </c>
      <c r="K684" s="139">
        <v>567.80999999999995</v>
      </c>
      <c r="L684" s="139">
        <v>561.64999999999986</v>
      </c>
      <c r="M684" s="139">
        <v>258.82</v>
      </c>
      <c r="N684" s="139">
        <v>358.49</v>
      </c>
      <c r="O684" s="60"/>
      <c r="P684" s="132">
        <v>206.98576338467799</v>
      </c>
      <c r="Q684" s="132">
        <v>172.33423661532194</v>
      </c>
      <c r="R684" s="132">
        <v>240.72490118409445</v>
      </c>
      <c r="S684" s="132">
        <v>200.42509881590553</v>
      </c>
      <c r="T684" s="132">
        <v>195.61933543122754</v>
      </c>
      <c r="U684" s="132">
        <v>162.87066456877247</v>
      </c>
      <c r="V684" s="126"/>
      <c r="W684" s="140">
        <v>22.41</v>
      </c>
      <c r="X684" s="140">
        <v>20.05</v>
      </c>
      <c r="Y684" s="140">
        <v>16.29</v>
      </c>
      <c r="Z684" s="139">
        <v>3844832.04</v>
      </c>
      <c r="AA684" s="60"/>
      <c r="AB684" s="140">
        <v>13.92</v>
      </c>
      <c r="AC684" s="28">
        <v>925671.77</v>
      </c>
      <c r="AE684" s="140">
        <v>2.83</v>
      </c>
      <c r="AF684" s="140">
        <v>1.29</v>
      </c>
      <c r="AG684" s="140">
        <v>1.79</v>
      </c>
      <c r="AH684" s="44">
        <v>388180.94</v>
      </c>
      <c r="AI684" s="60"/>
      <c r="AJ684" s="140">
        <v>1.26</v>
      </c>
      <c r="AK684" s="140">
        <v>0.56999999999999995</v>
      </c>
      <c r="AL684" s="140">
        <v>0.59</v>
      </c>
      <c r="AM684" s="44">
        <v>157620.89000000001</v>
      </c>
      <c r="AO684" s="28">
        <v>82.560000000000016</v>
      </c>
      <c r="AP684" s="117">
        <v>24.259999999999998</v>
      </c>
      <c r="AQ684" s="117">
        <v>8.4</v>
      </c>
      <c r="AR684" s="44">
        <v>134957.87</v>
      </c>
      <c r="AS684" s="60"/>
      <c r="AT684" s="71">
        <v>1.26</v>
      </c>
      <c r="AU684" s="71">
        <v>1.03</v>
      </c>
      <c r="AV684" s="71">
        <v>1.43</v>
      </c>
      <c r="AW684" s="44">
        <v>266422.2</v>
      </c>
      <c r="AX684" s="60"/>
      <c r="AY684" s="140">
        <v>0.75</v>
      </c>
      <c r="AZ684" s="140">
        <v>0.34</v>
      </c>
      <c r="BA684" s="140">
        <v>0.47</v>
      </c>
      <c r="BB684" s="28">
        <v>91604.76</v>
      </c>
      <c r="BC684" s="60"/>
      <c r="BD684" s="140">
        <v>2.52</v>
      </c>
      <c r="BE684" s="140">
        <v>1.1499999999999999</v>
      </c>
      <c r="BF684" s="140">
        <v>1.79</v>
      </c>
      <c r="BG684" s="44">
        <v>143832.78</v>
      </c>
      <c r="BH684" s="60"/>
      <c r="BI684" s="139">
        <v>1.26</v>
      </c>
      <c r="BJ684" s="139">
        <v>0.56999999999999995</v>
      </c>
      <c r="BK684" s="139">
        <v>0.59</v>
      </c>
      <c r="BL684" s="44">
        <v>173373.64</v>
      </c>
      <c r="BM684" s="60"/>
      <c r="BN684" s="140">
        <v>1.89</v>
      </c>
      <c r="BO684" s="140">
        <v>0.86</v>
      </c>
      <c r="BP684" s="140">
        <v>1.19</v>
      </c>
      <c r="BQ684" s="139">
        <v>103791.42</v>
      </c>
      <c r="BR684" s="60"/>
      <c r="BS684" s="140">
        <v>1.26</v>
      </c>
      <c r="BT684" s="140">
        <v>0.56999999999999995</v>
      </c>
      <c r="BU684" s="140">
        <v>0.59</v>
      </c>
      <c r="BV684" s="44">
        <v>262468.36</v>
      </c>
      <c r="BW684" s="60"/>
      <c r="BX684" s="140">
        <v>1.26</v>
      </c>
      <c r="BY684" s="140">
        <v>0.56999999999999995</v>
      </c>
      <c r="BZ684" s="140">
        <v>0.59</v>
      </c>
      <c r="CA684" s="44">
        <v>226458.76</v>
      </c>
      <c r="CB684" s="60"/>
      <c r="CC684" s="140">
        <v>2.52</v>
      </c>
      <c r="CD684" s="140">
        <v>1.1499999999999999</v>
      </c>
      <c r="CE684" s="140">
        <v>1.79</v>
      </c>
      <c r="CF684" s="44">
        <v>172596.06</v>
      </c>
      <c r="CG684" s="60"/>
      <c r="CH684" s="28">
        <v>6891811.4900000002</v>
      </c>
      <c r="CI684" s="60"/>
      <c r="CJ684" s="64">
        <v>6756853.6200000001</v>
      </c>
      <c r="CK684" s="124"/>
      <c r="CN684" s="151"/>
    </row>
    <row r="685" spans="1:92" x14ac:dyDescent="0.25">
      <c r="A685" s="116" t="s">
        <v>1562</v>
      </c>
      <c r="B685" s="24" t="s">
        <v>1563</v>
      </c>
      <c r="C685" s="27" t="s">
        <v>1559</v>
      </c>
      <c r="D685" s="27" t="s">
        <v>12</v>
      </c>
      <c r="E685" s="139">
        <v>2649.2</v>
      </c>
      <c r="F685" s="68"/>
      <c r="G685" s="139">
        <v>801.15</v>
      </c>
      <c r="H685" s="139">
        <v>1045.81</v>
      </c>
      <c r="I685" s="139">
        <v>1824.8</v>
      </c>
      <c r="J685" s="68">
        <v>679</v>
      </c>
      <c r="K685" s="139">
        <v>1247.3899999999999</v>
      </c>
      <c r="L685" s="139">
        <v>1224.1399999999999</v>
      </c>
      <c r="M685" s="139">
        <v>622.82000000000005</v>
      </c>
      <c r="N685" s="139">
        <v>778.99</v>
      </c>
      <c r="O685" s="60"/>
      <c r="P685" s="132">
        <v>408.82004607856203</v>
      </c>
      <c r="Q685" s="132">
        <v>392.32995392143795</v>
      </c>
      <c r="R685" s="132">
        <v>533.66796778308799</v>
      </c>
      <c r="S685" s="132">
        <v>512.14203221691196</v>
      </c>
      <c r="T685" s="132">
        <v>397.51198613834993</v>
      </c>
      <c r="U685" s="132">
        <v>381.47801386165008</v>
      </c>
      <c r="V685" s="126"/>
      <c r="W685" s="140">
        <v>46.87</v>
      </c>
      <c r="X685" s="140">
        <v>47.16</v>
      </c>
      <c r="Y685" s="140">
        <v>35.130000000000003</v>
      </c>
      <c r="Z685" s="139">
        <v>8446387.5299999993</v>
      </c>
      <c r="AA685" s="60"/>
      <c r="AB685" s="140">
        <v>30.51</v>
      </c>
      <c r="AC685" s="28">
        <v>2027218.54</v>
      </c>
      <c r="AE685" s="140">
        <v>6.23</v>
      </c>
      <c r="AF685" s="140">
        <v>3.11</v>
      </c>
      <c r="AG685" s="140">
        <v>3.89</v>
      </c>
      <c r="AH685" s="44">
        <v>867884.84</v>
      </c>
      <c r="AI685" s="60"/>
      <c r="AJ685" s="140">
        <v>2.77</v>
      </c>
      <c r="AK685" s="140">
        <v>1.38</v>
      </c>
      <c r="AL685" s="140">
        <v>1.29</v>
      </c>
      <c r="AM685" s="44">
        <v>353983.89</v>
      </c>
      <c r="AO685" s="28">
        <v>181.85999999999999</v>
      </c>
      <c r="AP685" s="117">
        <v>53.650000000000006</v>
      </c>
      <c r="AQ685" s="117">
        <v>18.78</v>
      </c>
      <c r="AR685" s="44">
        <v>297673.95</v>
      </c>
      <c r="AS685" s="60"/>
      <c r="AT685" s="71">
        <v>2.77</v>
      </c>
      <c r="AU685" s="71">
        <v>2.4900000000000002</v>
      </c>
      <c r="AV685" s="71">
        <v>3.11</v>
      </c>
      <c r="AW685" s="44">
        <v>598263.15</v>
      </c>
      <c r="AX685" s="60"/>
      <c r="AY685" s="140">
        <v>1.66</v>
      </c>
      <c r="AZ685" s="140">
        <v>0.83</v>
      </c>
      <c r="BA685" s="140">
        <v>1.03</v>
      </c>
      <c r="BB685" s="28">
        <v>206697.92</v>
      </c>
      <c r="BC685" s="60"/>
      <c r="BD685" s="140">
        <v>5.54</v>
      </c>
      <c r="BE685" s="140">
        <v>2.76</v>
      </c>
      <c r="BF685" s="140">
        <v>3.89</v>
      </c>
      <c r="BG685" s="44">
        <v>321121.17</v>
      </c>
      <c r="BH685" s="60"/>
      <c r="BI685" s="139">
        <v>2.77</v>
      </c>
      <c r="BJ685" s="139">
        <v>1.38</v>
      </c>
      <c r="BK685" s="139">
        <v>1.29</v>
      </c>
      <c r="BL685" s="44">
        <v>389732.48</v>
      </c>
      <c r="BM685" s="60"/>
      <c r="BN685" s="140">
        <v>4.1500000000000004</v>
      </c>
      <c r="BO685" s="140">
        <v>2.0699999999999998</v>
      </c>
      <c r="BP685" s="140">
        <v>2.59</v>
      </c>
      <c r="BQ685" s="139">
        <v>232081.83</v>
      </c>
      <c r="BR685" s="60"/>
      <c r="BS685" s="140">
        <v>2.77</v>
      </c>
      <c r="BT685" s="140">
        <v>1.38</v>
      </c>
      <c r="BU685" s="140">
        <v>1.29</v>
      </c>
      <c r="BV685" s="44">
        <v>590011.52</v>
      </c>
      <c r="BW685" s="60"/>
      <c r="BX685" s="140">
        <v>2.77</v>
      </c>
      <c r="BY685" s="140">
        <v>1.38</v>
      </c>
      <c r="BZ685" s="140">
        <v>1.29</v>
      </c>
      <c r="CA685" s="44">
        <v>509064.32</v>
      </c>
      <c r="CB685" s="60"/>
      <c r="CC685" s="140">
        <v>5.54</v>
      </c>
      <c r="CD685" s="140">
        <v>2.76</v>
      </c>
      <c r="CE685" s="140">
        <v>3.89</v>
      </c>
      <c r="CF685" s="44">
        <v>385338.09</v>
      </c>
      <c r="CG685" s="60"/>
      <c r="CH685" s="28">
        <v>15225459.23</v>
      </c>
      <c r="CI685" s="60"/>
      <c r="CJ685" s="64">
        <v>14927785.280000001</v>
      </c>
      <c r="CK685" s="124"/>
      <c r="CN685" s="151"/>
    </row>
    <row r="686" spans="1:92" x14ac:dyDescent="0.25">
      <c r="A686" s="116" t="s">
        <v>1564</v>
      </c>
      <c r="B686" s="24" t="s">
        <v>1565</v>
      </c>
      <c r="C686" s="27" t="s">
        <v>1559</v>
      </c>
      <c r="D686" s="27" t="s">
        <v>120</v>
      </c>
      <c r="E686" s="139">
        <v>69</v>
      </c>
      <c r="F686" s="68"/>
      <c r="G686" s="139">
        <v>34.5</v>
      </c>
      <c r="H686" s="139">
        <v>34</v>
      </c>
      <c r="I686" s="139">
        <v>34</v>
      </c>
      <c r="J686" s="68">
        <v>680</v>
      </c>
      <c r="K686" s="139">
        <v>47</v>
      </c>
      <c r="L686" s="139">
        <v>46.5</v>
      </c>
      <c r="M686" s="139">
        <v>22</v>
      </c>
      <c r="N686" s="139">
        <v>0</v>
      </c>
      <c r="O686" s="60"/>
      <c r="P686" s="132">
        <v>9.5693430656934311</v>
      </c>
      <c r="Q686" s="132">
        <v>24.930656934306569</v>
      </c>
      <c r="R686" s="132">
        <v>9.4306569343065689</v>
      </c>
      <c r="S686" s="132">
        <v>24.569343065693431</v>
      </c>
      <c r="T686" s="132">
        <v>0</v>
      </c>
      <c r="U686" s="132">
        <v>0</v>
      </c>
      <c r="V686" s="126"/>
      <c r="W686" s="140">
        <v>1.88</v>
      </c>
      <c r="X686" s="140">
        <v>1.45</v>
      </c>
      <c r="Y686" s="140">
        <v>0</v>
      </c>
      <c r="Z686" s="139">
        <v>209340.45</v>
      </c>
      <c r="AA686" s="60"/>
      <c r="AB686" s="140">
        <v>0.66</v>
      </c>
      <c r="AC686" s="28">
        <v>41868.089999999997</v>
      </c>
      <c r="AE686" s="140">
        <v>0.23</v>
      </c>
      <c r="AF686" s="140">
        <v>0.11</v>
      </c>
      <c r="AG686" s="140">
        <v>0</v>
      </c>
      <c r="AH686" s="44">
        <v>21374.1</v>
      </c>
      <c r="AI686" s="60"/>
      <c r="AJ686" s="140">
        <v>0.1</v>
      </c>
      <c r="AK686" s="140">
        <v>0.04</v>
      </c>
      <c r="AL686" s="140">
        <v>0</v>
      </c>
      <c r="AM686" s="44">
        <v>8801.1</v>
      </c>
      <c r="AO686" s="28">
        <v>4.55</v>
      </c>
      <c r="AP686" s="117">
        <v>0.92999999999999994</v>
      </c>
      <c r="AQ686" s="117">
        <v>0.48</v>
      </c>
      <c r="AR686" s="44">
        <v>6947.52</v>
      </c>
      <c r="AS686" s="60"/>
      <c r="AT686" s="71">
        <v>0.1</v>
      </c>
      <c r="AU686" s="71">
        <v>0.08</v>
      </c>
      <c r="AV686" s="71">
        <v>0</v>
      </c>
      <c r="AW686" s="44">
        <v>12127.5</v>
      </c>
      <c r="AX686" s="60"/>
      <c r="AY686" s="140">
        <v>0.06</v>
      </c>
      <c r="AZ686" s="140">
        <v>0.02</v>
      </c>
      <c r="BA686" s="140">
        <v>0</v>
      </c>
      <c r="BB686" s="28">
        <v>4697.68</v>
      </c>
      <c r="BC686" s="60"/>
      <c r="BD686" s="140">
        <v>0.2</v>
      </c>
      <c r="BE686" s="140">
        <v>0.09</v>
      </c>
      <c r="BF686" s="140">
        <v>0</v>
      </c>
      <c r="BG686" s="44">
        <v>7639.47</v>
      </c>
      <c r="BH686" s="60"/>
      <c r="BI686" s="139">
        <v>0.1</v>
      </c>
      <c r="BJ686" s="139">
        <v>0.04</v>
      </c>
      <c r="BK686" s="139">
        <v>0</v>
      </c>
      <c r="BL686" s="44">
        <v>10029.879999999999</v>
      </c>
      <c r="BM686" s="60"/>
      <c r="BN686" s="140">
        <v>0.15</v>
      </c>
      <c r="BO686" s="140">
        <v>7.0000000000000007E-2</v>
      </c>
      <c r="BP686" s="140">
        <v>0</v>
      </c>
      <c r="BQ686" s="139">
        <v>5795.46</v>
      </c>
      <c r="BR686" s="60"/>
      <c r="BS686" s="140">
        <v>0.1</v>
      </c>
      <c r="BT686" s="140">
        <v>0.04</v>
      </c>
      <c r="BU686" s="140">
        <v>0</v>
      </c>
      <c r="BV686" s="44">
        <v>15184.12</v>
      </c>
      <c r="BW686" s="60"/>
      <c r="BX686" s="140">
        <v>0.1</v>
      </c>
      <c r="BY686" s="140">
        <v>0.04</v>
      </c>
      <c r="BZ686" s="140">
        <v>0</v>
      </c>
      <c r="CA686" s="44">
        <v>13100.92</v>
      </c>
      <c r="CB686" s="60"/>
      <c r="CC686" s="140">
        <v>0.2</v>
      </c>
      <c r="CD686" s="140">
        <v>0.09</v>
      </c>
      <c r="CE686" s="140">
        <v>0</v>
      </c>
      <c r="CF686" s="44">
        <v>9167.19</v>
      </c>
      <c r="CG686" s="60"/>
      <c r="CH686" s="28">
        <v>366073.48</v>
      </c>
      <c r="CI686" s="60"/>
      <c r="CJ686" s="64">
        <v>359125.95999999996</v>
      </c>
      <c r="CK686" s="124"/>
      <c r="CN686" s="151"/>
    </row>
    <row r="687" spans="1:92" x14ac:dyDescent="0.25">
      <c r="A687" s="116" t="s">
        <v>1566</v>
      </c>
      <c r="B687" s="24" t="s">
        <v>2064</v>
      </c>
      <c r="C687" s="27" t="s">
        <v>1559</v>
      </c>
      <c r="D687" s="27" t="s">
        <v>12</v>
      </c>
      <c r="E687" s="139">
        <v>191.62</v>
      </c>
      <c r="F687" s="68"/>
      <c r="G687" s="139">
        <v>54.150000000000006</v>
      </c>
      <c r="H687" s="139">
        <v>77.649999999999991</v>
      </c>
      <c r="I687" s="139">
        <v>136.97</v>
      </c>
      <c r="J687" s="68">
        <v>681</v>
      </c>
      <c r="K687" s="139">
        <v>83.98</v>
      </c>
      <c r="L687" s="139">
        <v>83.48</v>
      </c>
      <c r="M687" s="139">
        <v>48.319999999999993</v>
      </c>
      <c r="N687" s="139">
        <v>59.319999999999993</v>
      </c>
      <c r="O687" s="60"/>
      <c r="P687" s="132">
        <v>25.49968606111344</v>
      </c>
      <c r="Q687" s="132">
        <v>28.650313938886566</v>
      </c>
      <c r="R687" s="132">
        <v>36.566031812473838</v>
      </c>
      <c r="S687" s="132">
        <v>41.083968187526153</v>
      </c>
      <c r="T687" s="132">
        <v>27.934282126412722</v>
      </c>
      <c r="U687" s="132">
        <v>31.385717873587271</v>
      </c>
      <c r="V687" s="126"/>
      <c r="W687" s="140">
        <v>3.13</v>
      </c>
      <c r="X687" s="140">
        <v>3.47</v>
      </c>
      <c r="Y687" s="140">
        <v>2.65</v>
      </c>
      <c r="Z687" s="139">
        <v>606148.9</v>
      </c>
      <c r="AA687" s="60"/>
      <c r="AB687" s="140">
        <v>2.2000000000000002</v>
      </c>
      <c r="AC687" s="28">
        <v>146722.04999999999</v>
      </c>
      <c r="AE687" s="140">
        <v>0.41</v>
      </c>
      <c r="AF687" s="140">
        <v>0.24</v>
      </c>
      <c r="AG687" s="140">
        <v>0.28999999999999998</v>
      </c>
      <c r="AH687" s="44">
        <v>61790.39</v>
      </c>
      <c r="AI687" s="60"/>
      <c r="AJ687" s="140">
        <v>0.18</v>
      </c>
      <c r="AK687" s="140">
        <v>0.1</v>
      </c>
      <c r="AL687" s="140">
        <v>0.09</v>
      </c>
      <c r="AM687" s="44">
        <v>24097.14</v>
      </c>
      <c r="AO687" s="28">
        <v>12.999999999999998</v>
      </c>
      <c r="AP687" s="117">
        <v>3.57</v>
      </c>
      <c r="AQ687" s="117">
        <v>1.35</v>
      </c>
      <c r="AR687" s="44">
        <v>20957.759999999998</v>
      </c>
      <c r="AS687" s="60"/>
      <c r="AT687" s="71">
        <v>0.18</v>
      </c>
      <c r="AU687" s="71">
        <v>0.19</v>
      </c>
      <c r="AV687" s="71">
        <v>0.23</v>
      </c>
      <c r="AW687" s="44">
        <v>42964.2</v>
      </c>
      <c r="AX687" s="60"/>
      <c r="AY687" s="140">
        <v>0.11</v>
      </c>
      <c r="AZ687" s="140">
        <v>0.06</v>
      </c>
      <c r="BA687" s="140">
        <v>7.0000000000000007E-2</v>
      </c>
      <c r="BB687" s="28">
        <v>14093.04</v>
      </c>
      <c r="BC687" s="60"/>
      <c r="BD687" s="140">
        <v>0.37</v>
      </c>
      <c r="BE687" s="140">
        <v>0.21</v>
      </c>
      <c r="BF687" s="140">
        <v>0.28999999999999998</v>
      </c>
      <c r="BG687" s="44">
        <v>22918.41</v>
      </c>
      <c r="BH687" s="60"/>
      <c r="BI687" s="139">
        <v>0.18</v>
      </c>
      <c r="BJ687" s="139">
        <v>0.1</v>
      </c>
      <c r="BK687" s="139">
        <v>0.09</v>
      </c>
      <c r="BL687" s="44">
        <v>26507.54</v>
      </c>
      <c r="BM687" s="60"/>
      <c r="BN687" s="140">
        <v>0.27</v>
      </c>
      <c r="BO687" s="140">
        <v>0.16</v>
      </c>
      <c r="BP687" s="140">
        <v>0.19</v>
      </c>
      <c r="BQ687" s="139">
        <v>16332.66</v>
      </c>
      <c r="BR687" s="60"/>
      <c r="BS687" s="140">
        <v>0.18</v>
      </c>
      <c r="BT687" s="140">
        <v>0.1</v>
      </c>
      <c r="BU687" s="140">
        <v>0.09</v>
      </c>
      <c r="BV687" s="44">
        <v>40129.46</v>
      </c>
      <c r="BW687" s="60"/>
      <c r="BX687" s="140">
        <v>0.18</v>
      </c>
      <c r="BY687" s="140">
        <v>0.1</v>
      </c>
      <c r="BZ687" s="140">
        <v>0.09</v>
      </c>
      <c r="CA687" s="44">
        <v>34623.86</v>
      </c>
      <c r="CB687" s="60"/>
      <c r="CC687" s="140">
        <v>0.37</v>
      </c>
      <c r="CD687" s="140">
        <v>0.21</v>
      </c>
      <c r="CE687" s="140">
        <v>0.28999999999999998</v>
      </c>
      <c r="CF687" s="44">
        <v>27501.57</v>
      </c>
      <c r="CG687" s="60"/>
      <c r="CH687" s="28">
        <v>1084786.98</v>
      </c>
      <c r="CI687" s="60"/>
      <c r="CJ687" s="64">
        <v>1063829.22</v>
      </c>
      <c r="CK687" s="124"/>
      <c r="CN687" s="151"/>
    </row>
    <row r="688" spans="1:92" x14ac:dyDescent="0.25">
      <c r="A688" s="116" t="s">
        <v>1567</v>
      </c>
      <c r="B688" s="24" t="s">
        <v>1568</v>
      </c>
      <c r="C688" s="27" t="s">
        <v>1559</v>
      </c>
      <c r="D688" s="27" t="s">
        <v>12</v>
      </c>
      <c r="E688" s="139">
        <v>700</v>
      </c>
      <c r="F688" s="68"/>
      <c r="G688" s="139">
        <v>200.5</v>
      </c>
      <c r="H688" s="139">
        <v>280.5</v>
      </c>
      <c r="I688" s="139">
        <v>495</v>
      </c>
      <c r="J688" s="68">
        <v>682</v>
      </c>
      <c r="K688" s="139">
        <v>322.5</v>
      </c>
      <c r="L688" s="139">
        <v>318</v>
      </c>
      <c r="M688" s="139">
        <v>163</v>
      </c>
      <c r="N688" s="139">
        <v>214.5</v>
      </c>
      <c r="O688" s="60"/>
      <c r="P688" s="132">
        <v>77.738073328540622</v>
      </c>
      <c r="Q688" s="132">
        <v>122.76192667145938</v>
      </c>
      <c r="R688" s="132">
        <v>108.75575844716032</v>
      </c>
      <c r="S688" s="132">
        <v>171.7442415528397</v>
      </c>
      <c r="T688" s="132">
        <v>83.166168224299071</v>
      </c>
      <c r="U688" s="132">
        <v>131.33383177570093</v>
      </c>
      <c r="V688" s="126"/>
      <c r="W688" s="140">
        <v>11.32</v>
      </c>
      <c r="X688" s="140">
        <v>12.3</v>
      </c>
      <c r="Y688" s="140">
        <v>9.41</v>
      </c>
      <c r="Z688" s="139">
        <v>2163953.36</v>
      </c>
      <c r="AA688" s="60"/>
      <c r="AB688" s="140">
        <v>7.86</v>
      </c>
      <c r="AC688" s="28">
        <v>523312.31</v>
      </c>
      <c r="AE688" s="140">
        <v>1.61</v>
      </c>
      <c r="AF688" s="140">
        <v>0.81</v>
      </c>
      <c r="AG688" s="140">
        <v>1.07</v>
      </c>
      <c r="AH688" s="44">
        <v>229350.92</v>
      </c>
      <c r="AI688" s="60"/>
      <c r="AJ688" s="140">
        <v>0.71</v>
      </c>
      <c r="AK688" s="140">
        <v>0.36</v>
      </c>
      <c r="AL688" s="140">
        <v>0.35</v>
      </c>
      <c r="AM688" s="44">
        <v>92523.65</v>
      </c>
      <c r="AO688" s="28">
        <v>46.720000000000006</v>
      </c>
      <c r="AP688" s="117">
        <v>11.59</v>
      </c>
      <c r="AQ688" s="117">
        <v>4.96</v>
      </c>
      <c r="AR688" s="44">
        <v>73853.009999999995</v>
      </c>
      <c r="AS688" s="60"/>
      <c r="AT688" s="71">
        <v>0.71</v>
      </c>
      <c r="AU688" s="71">
        <v>0.65</v>
      </c>
      <c r="AV688" s="71">
        <v>0.85</v>
      </c>
      <c r="AW688" s="44">
        <v>158282.75</v>
      </c>
      <c r="AX688" s="60"/>
      <c r="AY688" s="140">
        <v>0.43</v>
      </c>
      <c r="AZ688" s="140">
        <v>0.21</v>
      </c>
      <c r="BA688" s="140">
        <v>0.28000000000000003</v>
      </c>
      <c r="BB688" s="28">
        <v>54023.32</v>
      </c>
      <c r="BC688" s="60"/>
      <c r="BD688" s="140">
        <v>1.43</v>
      </c>
      <c r="BE688" s="140">
        <v>0.72</v>
      </c>
      <c r="BF688" s="140">
        <v>1.07</v>
      </c>
      <c r="BG688" s="44">
        <v>84824.46</v>
      </c>
      <c r="BH688" s="60"/>
      <c r="BI688" s="139">
        <v>0.71</v>
      </c>
      <c r="BJ688" s="139">
        <v>0.36</v>
      </c>
      <c r="BK688" s="139">
        <v>0.35</v>
      </c>
      <c r="BL688" s="44">
        <v>101731.64</v>
      </c>
      <c r="BM688" s="60"/>
      <c r="BN688" s="140">
        <v>1.07</v>
      </c>
      <c r="BO688" s="140">
        <v>0.54</v>
      </c>
      <c r="BP688" s="140">
        <v>0.71</v>
      </c>
      <c r="BQ688" s="139">
        <v>61115.76</v>
      </c>
      <c r="BR688" s="60"/>
      <c r="BS688" s="140">
        <v>0.71</v>
      </c>
      <c r="BT688" s="140">
        <v>0.36</v>
      </c>
      <c r="BU688" s="140">
        <v>0.35</v>
      </c>
      <c r="BV688" s="44">
        <v>154010.35999999999</v>
      </c>
      <c r="BW688" s="60"/>
      <c r="BX688" s="140">
        <v>0.71</v>
      </c>
      <c r="BY688" s="140">
        <v>0.36</v>
      </c>
      <c r="BZ688" s="140">
        <v>0.35</v>
      </c>
      <c r="CA688" s="44">
        <v>132880.76</v>
      </c>
      <c r="CB688" s="60"/>
      <c r="CC688" s="140">
        <v>1.43</v>
      </c>
      <c r="CD688" s="140">
        <v>0.72</v>
      </c>
      <c r="CE688" s="140">
        <v>1.07</v>
      </c>
      <c r="CF688" s="44">
        <v>101787.42</v>
      </c>
      <c r="CG688" s="60"/>
      <c r="CH688" s="28">
        <v>3931649.7199999997</v>
      </c>
      <c r="CI688" s="60"/>
      <c r="CJ688" s="64">
        <v>3857796.71</v>
      </c>
      <c r="CK688" s="124"/>
      <c r="CN688" s="151"/>
    </row>
    <row r="689" spans="1:92" x14ac:dyDescent="0.25">
      <c r="A689" s="116" t="s">
        <v>1569</v>
      </c>
      <c r="B689" s="24" t="s">
        <v>1570</v>
      </c>
      <c r="C689" s="27" t="s">
        <v>1559</v>
      </c>
      <c r="D689" s="27" t="s">
        <v>12</v>
      </c>
      <c r="E689" s="139">
        <v>505.81</v>
      </c>
      <c r="F689" s="68"/>
      <c r="G689" s="139">
        <v>150.66</v>
      </c>
      <c r="H689" s="139">
        <v>192.48999999999998</v>
      </c>
      <c r="I689" s="139">
        <v>352.65</v>
      </c>
      <c r="J689" s="68">
        <v>683</v>
      </c>
      <c r="K689" s="139">
        <v>232.16</v>
      </c>
      <c r="L689" s="139">
        <v>229.66</v>
      </c>
      <c r="M689" s="139">
        <v>113.49</v>
      </c>
      <c r="N689" s="139">
        <v>160.16</v>
      </c>
      <c r="O689" s="60"/>
      <c r="P689" s="132">
        <v>62.861059784228409</v>
      </c>
      <c r="Q689" s="132">
        <v>87.79894021577158</v>
      </c>
      <c r="R689" s="132">
        <v>80.314120522143412</v>
      </c>
      <c r="S689" s="132">
        <v>112.17587947785657</v>
      </c>
      <c r="T689" s="132">
        <v>66.824819693628186</v>
      </c>
      <c r="U689" s="132">
        <v>93.335180306371811</v>
      </c>
      <c r="V689" s="126"/>
      <c r="W689" s="140">
        <v>8.58</v>
      </c>
      <c r="X689" s="140">
        <v>8.5</v>
      </c>
      <c r="Y689" s="140">
        <v>7.07</v>
      </c>
      <c r="Z689" s="139">
        <v>1583947.82</v>
      </c>
      <c r="AA689" s="60"/>
      <c r="AB689" s="140">
        <v>5.77</v>
      </c>
      <c r="AC689" s="28">
        <v>384801.03</v>
      </c>
      <c r="AE689" s="140">
        <v>1.1599999999999999</v>
      </c>
      <c r="AF689" s="140">
        <v>0.56000000000000005</v>
      </c>
      <c r="AG689" s="140">
        <v>0.8</v>
      </c>
      <c r="AH689" s="44">
        <v>165860.6</v>
      </c>
      <c r="AI689" s="60"/>
      <c r="AJ689" s="140">
        <v>0.51</v>
      </c>
      <c r="AK689" s="140">
        <v>0.25</v>
      </c>
      <c r="AL689" s="140">
        <v>0.26</v>
      </c>
      <c r="AM689" s="44">
        <v>66540.56</v>
      </c>
      <c r="AO689" s="28">
        <v>34.11999999999999</v>
      </c>
      <c r="AP689" s="117">
        <v>8.76</v>
      </c>
      <c r="AQ689" s="117">
        <v>3.58</v>
      </c>
      <c r="AR689" s="44">
        <v>54276.99</v>
      </c>
      <c r="AS689" s="60"/>
      <c r="AT689" s="71">
        <v>0.51</v>
      </c>
      <c r="AU689" s="71">
        <v>0.45</v>
      </c>
      <c r="AV689" s="71">
        <v>0.64</v>
      </c>
      <c r="AW689" s="44">
        <v>114865.60000000001</v>
      </c>
      <c r="AX689" s="60"/>
      <c r="AY689" s="140">
        <v>0.3</v>
      </c>
      <c r="AZ689" s="140">
        <v>0.15</v>
      </c>
      <c r="BA689" s="140">
        <v>0.21</v>
      </c>
      <c r="BB689" s="28">
        <v>38755.86</v>
      </c>
      <c r="BC689" s="60"/>
      <c r="BD689" s="140">
        <v>1.03</v>
      </c>
      <c r="BE689" s="140">
        <v>0.5</v>
      </c>
      <c r="BF689" s="140">
        <v>0.8</v>
      </c>
      <c r="BG689" s="44">
        <v>61379.19</v>
      </c>
      <c r="BH689" s="60"/>
      <c r="BI689" s="139">
        <v>0.51</v>
      </c>
      <c r="BJ689" s="139">
        <v>0.25</v>
      </c>
      <c r="BK689" s="139">
        <v>0.26</v>
      </c>
      <c r="BL689" s="44">
        <v>73074.84</v>
      </c>
      <c r="BM689" s="60"/>
      <c r="BN689" s="140">
        <v>0.77</v>
      </c>
      <c r="BO689" s="140">
        <v>0.37</v>
      </c>
      <c r="BP689" s="140">
        <v>0.53</v>
      </c>
      <c r="BQ689" s="139">
        <v>43992.81</v>
      </c>
      <c r="BR689" s="60"/>
      <c r="BS689" s="140">
        <v>0.51</v>
      </c>
      <c r="BT689" s="140">
        <v>0.25</v>
      </c>
      <c r="BU689" s="140">
        <v>0.26</v>
      </c>
      <c r="BV689" s="44">
        <v>110627.16</v>
      </c>
      <c r="BW689" s="60"/>
      <c r="BX689" s="140">
        <v>0.51</v>
      </c>
      <c r="BY689" s="140">
        <v>0.25</v>
      </c>
      <c r="BZ689" s="140">
        <v>0.26</v>
      </c>
      <c r="CA689" s="44">
        <v>95449.56</v>
      </c>
      <c r="CB689" s="60"/>
      <c r="CC689" s="140">
        <v>1.03</v>
      </c>
      <c r="CD689" s="140">
        <v>0.5</v>
      </c>
      <c r="CE689" s="140">
        <v>0.8</v>
      </c>
      <c r="CF689" s="44">
        <v>73653.63</v>
      </c>
      <c r="CG689" s="60"/>
      <c r="CH689" s="28">
        <v>2867225.6500000004</v>
      </c>
      <c r="CI689" s="60"/>
      <c r="CJ689" s="64">
        <v>2812948.66</v>
      </c>
      <c r="CK689" s="124"/>
      <c r="CN689" s="151"/>
    </row>
    <row r="690" spans="1:92" x14ac:dyDescent="0.25">
      <c r="A690" s="116" t="s">
        <v>1571</v>
      </c>
      <c r="B690" s="24" t="s">
        <v>1572</v>
      </c>
      <c r="C690" s="27" t="s">
        <v>1573</v>
      </c>
      <c r="D690" s="27" t="s">
        <v>120</v>
      </c>
      <c r="E690" s="139">
        <v>86</v>
      </c>
      <c r="F690" s="68"/>
      <c r="G690" s="139">
        <v>36</v>
      </c>
      <c r="H690" s="139">
        <v>50</v>
      </c>
      <c r="I690" s="139">
        <v>50</v>
      </c>
      <c r="J690" s="68">
        <v>684</v>
      </c>
      <c r="K690" s="139">
        <v>55</v>
      </c>
      <c r="L690" s="139">
        <v>55</v>
      </c>
      <c r="M690" s="139">
        <v>31</v>
      </c>
      <c r="N690" s="139">
        <v>0</v>
      </c>
      <c r="O690" s="60"/>
      <c r="P690" s="132">
        <v>17.581395348837209</v>
      </c>
      <c r="Q690" s="132">
        <v>18.418604651162791</v>
      </c>
      <c r="R690" s="132">
        <v>24.418604651162788</v>
      </c>
      <c r="S690" s="132">
        <v>25.581395348837212</v>
      </c>
      <c r="T690" s="132">
        <v>0</v>
      </c>
      <c r="U690" s="132">
        <v>0</v>
      </c>
      <c r="V690" s="126"/>
      <c r="W690" s="140">
        <v>2.09</v>
      </c>
      <c r="X690" s="140">
        <v>2.2400000000000002</v>
      </c>
      <c r="Y690" s="140">
        <v>0</v>
      </c>
      <c r="Z690" s="139">
        <v>272205.45</v>
      </c>
      <c r="AA690" s="60"/>
      <c r="AB690" s="140">
        <v>0.86</v>
      </c>
      <c r="AC690" s="28">
        <v>54441.09</v>
      </c>
      <c r="AE690" s="140">
        <v>0.27</v>
      </c>
      <c r="AF690" s="140">
        <v>0.15</v>
      </c>
      <c r="AG690" s="140">
        <v>0</v>
      </c>
      <c r="AH690" s="44">
        <v>26403.3</v>
      </c>
      <c r="AI690" s="60"/>
      <c r="AJ690" s="140">
        <v>0.12</v>
      </c>
      <c r="AK690" s="140">
        <v>0.06</v>
      </c>
      <c r="AL690" s="140">
        <v>0</v>
      </c>
      <c r="AM690" s="44">
        <v>11315.7</v>
      </c>
      <c r="AO690" s="28">
        <v>5.9000000000000012</v>
      </c>
      <c r="AP690" s="117">
        <v>1.63</v>
      </c>
      <c r="AQ690" s="117">
        <v>0.6</v>
      </c>
      <c r="AR690" s="44">
        <v>9517.35</v>
      </c>
      <c r="AS690" s="60"/>
      <c r="AT690" s="71">
        <v>0.12</v>
      </c>
      <c r="AU690" s="71">
        <v>0.12</v>
      </c>
      <c r="AV690" s="71">
        <v>0</v>
      </c>
      <c r="AW690" s="44">
        <v>16170</v>
      </c>
      <c r="AX690" s="60"/>
      <c r="AY690" s="140">
        <v>7.0000000000000007E-2</v>
      </c>
      <c r="AZ690" s="140">
        <v>0.04</v>
      </c>
      <c r="BA690" s="140">
        <v>0</v>
      </c>
      <c r="BB690" s="28">
        <v>6459.31</v>
      </c>
      <c r="BC690" s="60"/>
      <c r="BD690" s="140">
        <v>0.24</v>
      </c>
      <c r="BE690" s="140">
        <v>0.13</v>
      </c>
      <c r="BF690" s="140">
        <v>0</v>
      </c>
      <c r="BG690" s="44">
        <v>9746.91</v>
      </c>
      <c r="BH690" s="60"/>
      <c r="BI690" s="139">
        <v>0.12</v>
      </c>
      <c r="BJ690" s="139">
        <v>0.06</v>
      </c>
      <c r="BK690" s="139">
        <v>0</v>
      </c>
      <c r="BL690" s="44">
        <v>12895.56</v>
      </c>
      <c r="BM690" s="60"/>
      <c r="BN690" s="140">
        <v>0.18</v>
      </c>
      <c r="BO690" s="140">
        <v>0.1</v>
      </c>
      <c r="BP690" s="140">
        <v>0</v>
      </c>
      <c r="BQ690" s="139">
        <v>7376.04</v>
      </c>
      <c r="BR690" s="60"/>
      <c r="BS690" s="140">
        <v>0.12</v>
      </c>
      <c r="BT690" s="140">
        <v>0.06</v>
      </c>
      <c r="BU690" s="140">
        <v>0</v>
      </c>
      <c r="BV690" s="44">
        <v>19522.439999999999</v>
      </c>
      <c r="BW690" s="60"/>
      <c r="BX690" s="140">
        <v>0.12</v>
      </c>
      <c r="BY690" s="140">
        <v>0.06</v>
      </c>
      <c r="BZ690" s="140">
        <v>0</v>
      </c>
      <c r="CA690" s="44">
        <v>16844.04</v>
      </c>
      <c r="CB690" s="60"/>
      <c r="CC690" s="140">
        <v>0.24</v>
      </c>
      <c r="CD690" s="140">
        <v>0.13</v>
      </c>
      <c r="CE690" s="140">
        <v>0</v>
      </c>
      <c r="CF690" s="44">
        <v>11696.07</v>
      </c>
      <c r="CG690" s="60"/>
      <c r="CH690" s="28">
        <v>474593.26</v>
      </c>
      <c r="CI690" s="60"/>
      <c r="CJ690" s="64">
        <v>465075.91000000003</v>
      </c>
      <c r="CK690" s="124"/>
      <c r="CN690" s="151"/>
    </row>
    <row r="691" spans="1:92" x14ac:dyDescent="0.25">
      <c r="A691" s="116" t="s">
        <v>1574</v>
      </c>
      <c r="B691" s="24" t="s">
        <v>1575</v>
      </c>
      <c r="C691" s="27" t="s">
        <v>1573</v>
      </c>
      <c r="D691" s="27" t="s">
        <v>120</v>
      </c>
      <c r="E691" s="139">
        <v>90.88</v>
      </c>
      <c r="F691" s="68"/>
      <c r="G691" s="139">
        <v>33.15</v>
      </c>
      <c r="H691" s="139">
        <v>56.980000000000004</v>
      </c>
      <c r="I691" s="139">
        <v>56.980000000000004</v>
      </c>
      <c r="J691" s="68">
        <v>685</v>
      </c>
      <c r="K691" s="139">
        <v>57.06</v>
      </c>
      <c r="L691" s="139">
        <v>56.31</v>
      </c>
      <c r="M691" s="139">
        <v>33.82</v>
      </c>
      <c r="N691" s="139">
        <v>0</v>
      </c>
      <c r="O691" s="60"/>
      <c r="P691" s="132">
        <v>12.748019527349383</v>
      </c>
      <c r="Q691" s="132">
        <v>20.401980472650614</v>
      </c>
      <c r="R691" s="132">
        <v>21.911980472650619</v>
      </c>
      <c r="S691" s="132">
        <v>35.068019527349385</v>
      </c>
      <c r="T691" s="132">
        <v>0</v>
      </c>
      <c r="U691" s="132">
        <v>0</v>
      </c>
      <c r="V691" s="126"/>
      <c r="W691" s="140">
        <v>1.86</v>
      </c>
      <c r="X691" s="140">
        <v>2.4900000000000002</v>
      </c>
      <c r="Y691" s="140">
        <v>0</v>
      </c>
      <c r="Z691" s="139">
        <v>273462.75</v>
      </c>
      <c r="AA691" s="60"/>
      <c r="AB691" s="140">
        <v>0.87</v>
      </c>
      <c r="AC691" s="28">
        <v>54692.55</v>
      </c>
      <c r="AE691" s="140">
        <v>0.28000000000000003</v>
      </c>
      <c r="AF691" s="140">
        <v>0.16</v>
      </c>
      <c r="AG691" s="140">
        <v>0</v>
      </c>
      <c r="AH691" s="44">
        <v>27660.6</v>
      </c>
      <c r="AI691" s="60"/>
      <c r="AJ691" s="140">
        <v>0.12</v>
      </c>
      <c r="AK691" s="140">
        <v>7.0000000000000007E-2</v>
      </c>
      <c r="AL691" s="140">
        <v>0</v>
      </c>
      <c r="AM691" s="44">
        <v>11944.35</v>
      </c>
      <c r="AO691" s="28">
        <v>5.9600000000000017</v>
      </c>
      <c r="AP691" s="117">
        <v>1.4700000000000002</v>
      </c>
      <c r="AQ691" s="117">
        <v>0.64</v>
      </c>
      <c r="AR691" s="44">
        <v>9414.43</v>
      </c>
      <c r="AS691" s="60"/>
      <c r="AT691" s="71">
        <v>0.12</v>
      </c>
      <c r="AU691" s="71">
        <v>0.13</v>
      </c>
      <c r="AV691" s="71">
        <v>0</v>
      </c>
      <c r="AW691" s="44">
        <v>16843.75</v>
      </c>
      <c r="AX691" s="60"/>
      <c r="AY691" s="140">
        <v>7.0000000000000007E-2</v>
      </c>
      <c r="AZ691" s="140">
        <v>0.04</v>
      </c>
      <c r="BA691" s="140">
        <v>0</v>
      </c>
      <c r="BB691" s="28">
        <v>6459.31</v>
      </c>
      <c r="BC691" s="60"/>
      <c r="BD691" s="140">
        <v>0.25</v>
      </c>
      <c r="BE691" s="140">
        <v>0.15</v>
      </c>
      <c r="BF691" s="140">
        <v>0</v>
      </c>
      <c r="BG691" s="44">
        <v>10537.2</v>
      </c>
      <c r="BH691" s="60"/>
      <c r="BI691" s="139">
        <v>0.12</v>
      </c>
      <c r="BJ691" s="139">
        <v>7.0000000000000007E-2</v>
      </c>
      <c r="BK691" s="139">
        <v>0</v>
      </c>
      <c r="BL691" s="44">
        <v>13611.98</v>
      </c>
      <c r="BM691" s="60"/>
      <c r="BN691" s="140">
        <v>0.19</v>
      </c>
      <c r="BO691" s="140">
        <v>0.11</v>
      </c>
      <c r="BP691" s="140">
        <v>0</v>
      </c>
      <c r="BQ691" s="139">
        <v>7902.9</v>
      </c>
      <c r="BR691" s="60"/>
      <c r="BS691" s="140">
        <v>0.12</v>
      </c>
      <c r="BT691" s="140">
        <v>7.0000000000000007E-2</v>
      </c>
      <c r="BU691" s="140">
        <v>0</v>
      </c>
      <c r="BV691" s="44">
        <v>20607.02</v>
      </c>
      <c r="BW691" s="60"/>
      <c r="BX691" s="140">
        <v>0.12</v>
      </c>
      <c r="BY691" s="140">
        <v>7.0000000000000007E-2</v>
      </c>
      <c r="BZ691" s="140">
        <v>0</v>
      </c>
      <c r="CA691" s="44">
        <v>17779.82</v>
      </c>
      <c r="CB691" s="60"/>
      <c r="CC691" s="140">
        <v>0.25</v>
      </c>
      <c r="CD691" s="140">
        <v>0.15</v>
      </c>
      <c r="CE691" s="140">
        <v>0</v>
      </c>
      <c r="CF691" s="44">
        <v>12644.4</v>
      </c>
      <c r="CG691" s="60"/>
      <c r="CH691" s="28">
        <v>483561.06</v>
      </c>
      <c r="CI691" s="60"/>
      <c r="CJ691" s="64">
        <v>474146.63</v>
      </c>
      <c r="CK691" s="124"/>
      <c r="CN691" s="151"/>
    </row>
    <row r="692" spans="1:92" x14ac:dyDescent="0.25">
      <c r="A692" s="116" t="s">
        <v>1576</v>
      </c>
      <c r="B692" s="24" t="s">
        <v>1577</v>
      </c>
      <c r="C692" s="27" t="s">
        <v>1573</v>
      </c>
      <c r="D692" s="27" t="s">
        <v>131</v>
      </c>
      <c r="E692" s="139">
        <v>908.82</v>
      </c>
      <c r="F692" s="68"/>
      <c r="G692" s="139">
        <v>0</v>
      </c>
      <c r="H692" s="139">
        <v>0</v>
      </c>
      <c r="I692" s="139">
        <v>908.82</v>
      </c>
      <c r="J692" s="68">
        <v>686</v>
      </c>
      <c r="K692" s="139">
        <v>0</v>
      </c>
      <c r="L692" s="139">
        <v>0</v>
      </c>
      <c r="M692" s="139">
        <v>0</v>
      </c>
      <c r="N692" s="139">
        <v>908.82</v>
      </c>
      <c r="O692" s="60"/>
      <c r="P692" s="132">
        <v>0</v>
      </c>
      <c r="Q692" s="132">
        <v>0</v>
      </c>
      <c r="R692" s="132">
        <v>0</v>
      </c>
      <c r="S692" s="132">
        <v>0</v>
      </c>
      <c r="T692" s="132">
        <v>384.66</v>
      </c>
      <c r="U692" s="132">
        <v>524.16000000000008</v>
      </c>
      <c r="V692" s="126"/>
      <c r="W692" s="140">
        <v>0</v>
      </c>
      <c r="X692" s="140">
        <v>0</v>
      </c>
      <c r="Y692" s="140">
        <v>40.19</v>
      </c>
      <c r="Z692" s="139">
        <v>2900351.54</v>
      </c>
      <c r="AA692" s="60"/>
      <c r="AB692" s="140">
        <v>13.39</v>
      </c>
      <c r="AC692" s="28">
        <v>966687.16</v>
      </c>
      <c r="AE692" s="140">
        <v>0</v>
      </c>
      <c r="AF692" s="140">
        <v>0</v>
      </c>
      <c r="AG692" s="140">
        <v>4.54</v>
      </c>
      <c r="AH692" s="44">
        <v>327633.64</v>
      </c>
      <c r="AI692" s="60"/>
      <c r="AJ692" s="140">
        <v>0</v>
      </c>
      <c r="AK692" s="140">
        <v>0</v>
      </c>
      <c r="AL692" s="140">
        <v>1.51</v>
      </c>
      <c r="AM692" s="44">
        <v>108970.66</v>
      </c>
      <c r="AO692" s="28">
        <v>60.839999999999996</v>
      </c>
      <c r="AP692" s="117">
        <v>18.819999999999997</v>
      </c>
      <c r="AQ692" s="117">
        <v>6.44</v>
      </c>
      <c r="AR692" s="44">
        <v>100729.57</v>
      </c>
      <c r="AS692" s="60"/>
      <c r="AT692" s="71">
        <v>0</v>
      </c>
      <c r="AU692" s="71">
        <v>0</v>
      </c>
      <c r="AV692" s="71">
        <v>3.63</v>
      </c>
      <c r="AW692" s="44">
        <v>284646.45</v>
      </c>
      <c r="AX692" s="60"/>
      <c r="AY692" s="140">
        <v>0</v>
      </c>
      <c r="AZ692" s="140">
        <v>0</v>
      </c>
      <c r="BA692" s="140">
        <v>1.21</v>
      </c>
      <c r="BB692" s="28">
        <v>71052.41</v>
      </c>
      <c r="BC692" s="60"/>
      <c r="BD692" s="140">
        <v>0</v>
      </c>
      <c r="BE692" s="140">
        <v>0</v>
      </c>
      <c r="BF692" s="140">
        <v>4.54</v>
      </c>
      <c r="BG692" s="44">
        <v>119597.22</v>
      </c>
      <c r="BH692" s="60"/>
      <c r="BI692" s="139">
        <v>0</v>
      </c>
      <c r="BJ692" s="139">
        <v>0</v>
      </c>
      <c r="BK692" s="139">
        <v>1.51</v>
      </c>
      <c r="BL692" s="44">
        <v>108179.42</v>
      </c>
      <c r="BM692" s="60"/>
      <c r="BN692" s="140">
        <v>0</v>
      </c>
      <c r="BO692" s="140">
        <v>0</v>
      </c>
      <c r="BP692" s="140">
        <v>3.02</v>
      </c>
      <c r="BQ692" s="139">
        <v>79555.86</v>
      </c>
      <c r="BR692" s="60"/>
      <c r="BS692" s="140">
        <v>0</v>
      </c>
      <c r="BT692" s="140">
        <v>0</v>
      </c>
      <c r="BU692" s="140">
        <v>1.51</v>
      </c>
      <c r="BV692" s="44">
        <v>163771.57999999999</v>
      </c>
      <c r="BW692" s="60"/>
      <c r="BX692" s="140">
        <v>0</v>
      </c>
      <c r="BY692" s="140">
        <v>0</v>
      </c>
      <c r="BZ692" s="140">
        <v>1.51</v>
      </c>
      <c r="CA692" s="44">
        <v>141302.78</v>
      </c>
      <c r="CB692" s="60"/>
      <c r="CC692" s="140">
        <v>0</v>
      </c>
      <c r="CD692" s="140">
        <v>0</v>
      </c>
      <c r="CE692" s="140">
        <v>4.54</v>
      </c>
      <c r="CF692" s="44">
        <v>143513.94</v>
      </c>
      <c r="CG692" s="60"/>
      <c r="CH692" s="28">
        <v>5515992.2300000004</v>
      </c>
      <c r="CI692" s="60"/>
      <c r="CJ692" s="64">
        <v>5415262.6600000001</v>
      </c>
      <c r="CK692" s="124"/>
      <c r="CN692" s="151"/>
    </row>
    <row r="693" spans="1:92" x14ac:dyDescent="0.25">
      <c r="A693" s="116" t="s">
        <v>1578</v>
      </c>
      <c r="B693" s="24" t="s">
        <v>1579</v>
      </c>
      <c r="C693" s="27" t="s">
        <v>1573</v>
      </c>
      <c r="D693" s="27" t="s">
        <v>12</v>
      </c>
      <c r="E693" s="139">
        <v>1363.63</v>
      </c>
      <c r="F693" s="68"/>
      <c r="G693" s="139">
        <v>383.65999999999997</v>
      </c>
      <c r="H693" s="139">
        <v>555.48</v>
      </c>
      <c r="I693" s="139">
        <v>968.6400000000001</v>
      </c>
      <c r="J693" s="68">
        <v>687</v>
      </c>
      <c r="K693" s="139">
        <v>619.80999999999995</v>
      </c>
      <c r="L693" s="139">
        <v>608.4799999999999</v>
      </c>
      <c r="M693" s="139">
        <v>330.65999999999997</v>
      </c>
      <c r="N693" s="139">
        <v>413.15999999999997</v>
      </c>
      <c r="O693" s="60"/>
      <c r="P693" s="132">
        <v>184.78833675959476</v>
      </c>
      <c r="Q693" s="132">
        <v>198.87166324040521</v>
      </c>
      <c r="R693" s="132">
        <v>267.5447669895733</v>
      </c>
      <c r="S693" s="132">
        <v>287.93523301042671</v>
      </c>
      <c r="T693" s="132">
        <v>198.9968962508319</v>
      </c>
      <c r="U693" s="132">
        <v>214.16310374916807</v>
      </c>
      <c r="V693" s="126"/>
      <c r="W693" s="140">
        <v>22.26</v>
      </c>
      <c r="X693" s="140">
        <v>24.89</v>
      </c>
      <c r="Y693" s="140">
        <v>18.510000000000002</v>
      </c>
      <c r="Z693" s="139">
        <v>4299877.41</v>
      </c>
      <c r="AA693" s="60"/>
      <c r="AB693" s="140">
        <v>15.59</v>
      </c>
      <c r="AC693" s="28">
        <v>1038036.64</v>
      </c>
      <c r="AE693" s="140">
        <v>3.09</v>
      </c>
      <c r="AF693" s="140">
        <v>1.65</v>
      </c>
      <c r="AG693" s="140">
        <v>2.06</v>
      </c>
      <c r="AH693" s="44">
        <v>446642.06</v>
      </c>
      <c r="AI693" s="60"/>
      <c r="AJ693" s="140">
        <v>1.37</v>
      </c>
      <c r="AK693" s="140">
        <v>0.73</v>
      </c>
      <c r="AL693" s="140">
        <v>0.68</v>
      </c>
      <c r="AM693" s="44">
        <v>181089.38</v>
      </c>
      <c r="AO693" s="28">
        <v>92.640000000000029</v>
      </c>
      <c r="AP693" s="117">
        <v>26.269999999999996</v>
      </c>
      <c r="AQ693" s="117">
        <v>9.67</v>
      </c>
      <c r="AR693" s="44">
        <v>150388.79</v>
      </c>
      <c r="AS693" s="60"/>
      <c r="AT693" s="71">
        <v>1.37</v>
      </c>
      <c r="AU693" s="71">
        <v>1.32</v>
      </c>
      <c r="AV693" s="71">
        <v>1.65</v>
      </c>
      <c r="AW693" s="44">
        <v>310623.5</v>
      </c>
      <c r="AX693" s="60"/>
      <c r="AY693" s="140">
        <v>0.82</v>
      </c>
      <c r="AZ693" s="140">
        <v>0.44</v>
      </c>
      <c r="BA693" s="140">
        <v>0.55000000000000004</v>
      </c>
      <c r="BB693" s="28">
        <v>106285.01</v>
      </c>
      <c r="BC693" s="60"/>
      <c r="BD693" s="140">
        <v>2.75</v>
      </c>
      <c r="BE693" s="140">
        <v>1.46</v>
      </c>
      <c r="BF693" s="140">
        <v>2.06</v>
      </c>
      <c r="BG693" s="44">
        <v>165170.60999999999</v>
      </c>
      <c r="BH693" s="60"/>
      <c r="BI693" s="139">
        <v>1.37</v>
      </c>
      <c r="BJ693" s="139">
        <v>0.73</v>
      </c>
      <c r="BK693" s="139">
        <v>0.68</v>
      </c>
      <c r="BL693" s="44">
        <v>199164.76</v>
      </c>
      <c r="BM693" s="60"/>
      <c r="BN693" s="140">
        <v>2.06</v>
      </c>
      <c r="BO693" s="140">
        <v>1.1000000000000001</v>
      </c>
      <c r="BP693" s="140">
        <v>1.37</v>
      </c>
      <c r="BQ693" s="139">
        <v>119333.79</v>
      </c>
      <c r="BR693" s="60"/>
      <c r="BS693" s="140">
        <v>1.37</v>
      </c>
      <c r="BT693" s="140">
        <v>0.73</v>
      </c>
      <c r="BU693" s="140">
        <v>0.68</v>
      </c>
      <c r="BV693" s="44">
        <v>301513.24</v>
      </c>
      <c r="BW693" s="60"/>
      <c r="BX693" s="140">
        <v>1.37</v>
      </c>
      <c r="BY693" s="140">
        <v>0.73</v>
      </c>
      <c r="BZ693" s="140">
        <v>0.68</v>
      </c>
      <c r="CA693" s="44">
        <v>260146.84</v>
      </c>
      <c r="CB693" s="60"/>
      <c r="CC693" s="140">
        <v>2.75</v>
      </c>
      <c r="CD693" s="140">
        <v>1.46</v>
      </c>
      <c r="CE693" s="140">
        <v>2.06</v>
      </c>
      <c r="CF693" s="44">
        <v>198200.97</v>
      </c>
      <c r="CG693" s="60"/>
      <c r="CH693" s="28">
        <v>7776473</v>
      </c>
      <c r="CI693" s="60"/>
      <c r="CJ693" s="64">
        <v>7626084.21</v>
      </c>
      <c r="CK693" s="124"/>
      <c r="CN693" s="151"/>
    </row>
    <row r="694" spans="1:92" x14ac:dyDescent="0.25">
      <c r="A694" s="116" t="s">
        <v>1580</v>
      </c>
      <c r="B694" s="24" t="s">
        <v>1581</v>
      </c>
      <c r="C694" s="27" t="s">
        <v>1573</v>
      </c>
      <c r="D694" s="27" t="s">
        <v>12</v>
      </c>
      <c r="E694" s="139">
        <v>814.54</v>
      </c>
      <c r="F694" s="68"/>
      <c r="G694" s="139">
        <v>227.32</v>
      </c>
      <c r="H694" s="139">
        <v>327.32</v>
      </c>
      <c r="I694" s="139">
        <v>580.97</v>
      </c>
      <c r="J694" s="68">
        <v>688</v>
      </c>
      <c r="K694" s="139">
        <v>365.22999999999996</v>
      </c>
      <c r="L694" s="139">
        <v>358.97999999999996</v>
      </c>
      <c r="M694" s="139">
        <v>195.65999999999997</v>
      </c>
      <c r="N694" s="139">
        <v>253.65</v>
      </c>
      <c r="O694" s="60"/>
      <c r="P694" s="132">
        <v>79.963745190463811</v>
      </c>
      <c r="Q694" s="132">
        <v>147.35625480953618</v>
      </c>
      <c r="R694" s="132">
        <v>115.14047631419416</v>
      </c>
      <c r="S694" s="132">
        <v>212.17952368580583</v>
      </c>
      <c r="T694" s="132">
        <v>89.225778495342013</v>
      </c>
      <c r="U694" s="132">
        <v>164.42422150465799</v>
      </c>
      <c r="V694" s="126"/>
      <c r="W694" s="140">
        <v>12.69</v>
      </c>
      <c r="X694" s="140">
        <v>14.24</v>
      </c>
      <c r="Y694" s="140">
        <v>11.03</v>
      </c>
      <c r="Z694" s="139">
        <v>2488945.4300000002</v>
      </c>
      <c r="AA694" s="60"/>
      <c r="AB694" s="140">
        <v>9.06</v>
      </c>
      <c r="AC694" s="28">
        <v>603894.68000000005</v>
      </c>
      <c r="AE694" s="140">
        <v>1.82</v>
      </c>
      <c r="AF694" s="140">
        <v>0.97</v>
      </c>
      <c r="AG694" s="140">
        <v>1.26</v>
      </c>
      <c r="AH694" s="44">
        <v>266322.51</v>
      </c>
      <c r="AI694" s="60"/>
      <c r="AJ694" s="140">
        <v>0.81</v>
      </c>
      <c r="AK694" s="140">
        <v>0.43</v>
      </c>
      <c r="AL694" s="140">
        <v>0.42</v>
      </c>
      <c r="AM694" s="44">
        <v>108262.32</v>
      </c>
      <c r="AO694" s="28">
        <v>53.8</v>
      </c>
      <c r="AP694" s="117">
        <v>12.76</v>
      </c>
      <c r="AQ694" s="117">
        <v>5.77</v>
      </c>
      <c r="AR694" s="44">
        <v>84355.08</v>
      </c>
      <c r="AS694" s="60"/>
      <c r="AT694" s="71">
        <v>0.81</v>
      </c>
      <c r="AU694" s="71">
        <v>0.78</v>
      </c>
      <c r="AV694" s="71">
        <v>1.01</v>
      </c>
      <c r="AW694" s="44">
        <v>186325.4</v>
      </c>
      <c r="AX694" s="60"/>
      <c r="AY694" s="140">
        <v>0.48</v>
      </c>
      <c r="AZ694" s="140">
        <v>0.26</v>
      </c>
      <c r="BA694" s="140">
        <v>0.33</v>
      </c>
      <c r="BB694" s="28">
        <v>62831.47</v>
      </c>
      <c r="BC694" s="60"/>
      <c r="BD694" s="140">
        <v>1.62</v>
      </c>
      <c r="BE694" s="140">
        <v>0.86</v>
      </c>
      <c r="BF694" s="140">
        <v>1.26</v>
      </c>
      <c r="BG694" s="44">
        <v>98522.82</v>
      </c>
      <c r="BH694" s="60"/>
      <c r="BI694" s="139">
        <v>0.81</v>
      </c>
      <c r="BJ694" s="139">
        <v>0.43</v>
      </c>
      <c r="BK694" s="139">
        <v>0.42</v>
      </c>
      <c r="BL694" s="44">
        <v>118925.72</v>
      </c>
      <c r="BM694" s="60"/>
      <c r="BN694" s="140">
        <v>1.21</v>
      </c>
      <c r="BO694" s="140">
        <v>0.65</v>
      </c>
      <c r="BP694" s="140">
        <v>0.84</v>
      </c>
      <c r="BQ694" s="139">
        <v>71126.100000000006</v>
      </c>
      <c r="BR694" s="60"/>
      <c r="BS694" s="140">
        <v>0.81</v>
      </c>
      <c r="BT694" s="140">
        <v>0.43</v>
      </c>
      <c r="BU694" s="140">
        <v>0.42</v>
      </c>
      <c r="BV694" s="44">
        <v>180040.28</v>
      </c>
      <c r="BW694" s="60"/>
      <c r="BX694" s="140">
        <v>0.81</v>
      </c>
      <c r="BY694" s="140">
        <v>0.43</v>
      </c>
      <c r="BZ694" s="140">
        <v>0.42</v>
      </c>
      <c r="CA694" s="44">
        <v>155339.48000000001</v>
      </c>
      <c r="CB694" s="60"/>
      <c r="CC694" s="140">
        <v>1.62</v>
      </c>
      <c r="CD694" s="140">
        <v>0.86</v>
      </c>
      <c r="CE694" s="140">
        <v>1.26</v>
      </c>
      <c r="CF694" s="44">
        <v>118225.14</v>
      </c>
      <c r="CG694" s="60"/>
      <c r="CH694" s="28">
        <v>4543116.43</v>
      </c>
      <c r="CI694" s="60"/>
      <c r="CJ694" s="64">
        <v>4458761.3499999996</v>
      </c>
      <c r="CK694" s="124"/>
      <c r="CN694" s="151"/>
    </row>
    <row r="695" spans="1:92" x14ac:dyDescent="0.25">
      <c r="A695" s="116" t="s">
        <v>1582</v>
      </c>
      <c r="B695" s="24" t="s">
        <v>1583</v>
      </c>
      <c r="C695" s="27" t="s">
        <v>1573</v>
      </c>
      <c r="D695" s="27" t="s">
        <v>12</v>
      </c>
      <c r="E695" s="139">
        <v>565.5</v>
      </c>
      <c r="F695" s="68"/>
      <c r="G695" s="139">
        <v>155.5</v>
      </c>
      <c r="H695" s="139">
        <v>230.5</v>
      </c>
      <c r="I695" s="139">
        <v>403</v>
      </c>
      <c r="J695" s="68">
        <v>689</v>
      </c>
      <c r="K695" s="139">
        <v>250</v>
      </c>
      <c r="L695" s="139">
        <v>243</v>
      </c>
      <c r="M695" s="139">
        <v>143</v>
      </c>
      <c r="N695" s="139">
        <v>172.5</v>
      </c>
      <c r="O695" s="60"/>
      <c r="P695" s="132">
        <v>75.174574753804833</v>
      </c>
      <c r="Q695" s="132">
        <v>80.325425246195167</v>
      </c>
      <c r="R695" s="132">
        <v>111.43240823634736</v>
      </c>
      <c r="S695" s="132">
        <v>119.06759176365264</v>
      </c>
      <c r="T695" s="132">
        <v>83.39301700984781</v>
      </c>
      <c r="U695" s="132">
        <v>89.10698299015219</v>
      </c>
      <c r="V695" s="126"/>
      <c r="W695" s="140">
        <v>9.02</v>
      </c>
      <c r="X695" s="140">
        <v>10.33</v>
      </c>
      <c r="Y695" s="140">
        <v>7.73</v>
      </c>
      <c r="Z695" s="139">
        <v>1774280.93</v>
      </c>
      <c r="AA695" s="60"/>
      <c r="AB695" s="140">
        <v>6.44</v>
      </c>
      <c r="AC695" s="28">
        <v>429216.68</v>
      </c>
      <c r="AE695" s="140">
        <v>1.25</v>
      </c>
      <c r="AF695" s="140">
        <v>0.71</v>
      </c>
      <c r="AG695" s="140">
        <v>0.86</v>
      </c>
      <c r="AH695" s="44">
        <v>185278.16</v>
      </c>
      <c r="AI695" s="60"/>
      <c r="AJ695" s="140">
        <v>0.55000000000000004</v>
      </c>
      <c r="AK695" s="140">
        <v>0.31</v>
      </c>
      <c r="AL695" s="140">
        <v>0.28000000000000003</v>
      </c>
      <c r="AM695" s="44">
        <v>74270.38</v>
      </c>
      <c r="AO695" s="28">
        <v>38.229999999999997</v>
      </c>
      <c r="AP695" s="117">
        <v>10.67</v>
      </c>
      <c r="AQ695" s="117">
        <v>4.01</v>
      </c>
      <c r="AR695" s="44">
        <v>61861.51</v>
      </c>
      <c r="AS695" s="60"/>
      <c r="AT695" s="71">
        <v>0.55000000000000004</v>
      </c>
      <c r="AU695" s="71">
        <v>0.56999999999999995</v>
      </c>
      <c r="AV695" s="71">
        <v>0.69</v>
      </c>
      <c r="AW695" s="44">
        <v>129566.35</v>
      </c>
      <c r="AX695" s="60"/>
      <c r="AY695" s="140">
        <v>0.33</v>
      </c>
      <c r="AZ695" s="140">
        <v>0.19</v>
      </c>
      <c r="BA695" s="140">
        <v>0.23</v>
      </c>
      <c r="BB695" s="28">
        <v>44040.75</v>
      </c>
      <c r="BC695" s="60"/>
      <c r="BD695" s="140">
        <v>1.1100000000000001</v>
      </c>
      <c r="BE695" s="140">
        <v>0.63</v>
      </c>
      <c r="BF695" s="140">
        <v>0.86</v>
      </c>
      <c r="BG695" s="44">
        <v>68491.8</v>
      </c>
      <c r="BH695" s="60"/>
      <c r="BI695" s="139">
        <v>0.55000000000000004</v>
      </c>
      <c r="BJ695" s="139">
        <v>0.31</v>
      </c>
      <c r="BK695" s="139">
        <v>0.28000000000000003</v>
      </c>
      <c r="BL695" s="44">
        <v>81671.88</v>
      </c>
      <c r="BM695" s="60"/>
      <c r="BN695" s="140">
        <v>0.83</v>
      </c>
      <c r="BO695" s="140">
        <v>0.47</v>
      </c>
      <c r="BP695" s="140">
        <v>0.56999999999999995</v>
      </c>
      <c r="BQ695" s="139">
        <v>49261.41</v>
      </c>
      <c r="BR695" s="60"/>
      <c r="BS695" s="140">
        <v>0.55000000000000004</v>
      </c>
      <c r="BT695" s="140">
        <v>0.31</v>
      </c>
      <c r="BU695" s="140">
        <v>0.28000000000000003</v>
      </c>
      <c r="BV695" s="44">
        <v>123642.12</v>
      </c>
      <c r="BW695" s="60"/>
      <c r="BX695" s="140">
        <v>0.55000000000000004</v>
      </c>
      <c r="BY695" s="140">
        <v>0.31</v>
      </c>
      <c r="BZ695" s="140">
        <v>0.28000000000000003</v>
      </c>
      <c r="CA695" s="44">
        <v>106678.92</v>
      </c>
      <c r="CB695" s="60"/>
      <c r="CC695" s="140">
        <v>1.1100000000000001</v>
      </c>
      <c r="CD695" s="140">
        <v>0.63</v>
      </c>
      <c r="CE695" s="140">
        <v>0.86</v>
      </c>
      <c r="CF695" s="44">
        <v>82188.600000000006</v>
      </c>
      <c r="CG695" s="60"/>
      <c r="CH695" s="28">
        <v>3210449.49</v>
      </c>
      <c r="CI695" s="60"/>
      <c r="CJ695" s="64">
        <v>3148587.9800000004</v>
      </c>
      <c r="CK695" s="124"/>
      <c r="CN695" s="151"/>
    </row>
    <row r="696" spans="1:92" x14ac:dyDescent="0.25">
      <c r="A696" s="116" t="s">
        <v>1584</v>
      </c>
      <c r="B696" s="24" t="s">
        <v>1585</v>
      </c>
      <c r="C696" s="27" t="s">
        <v>1573</v>
      </c>
      <c r="D696" s="27" t="s">
        <v>12</v>
      </c>
      <c r="E696" s="139">
        <v>1641.21</v>
      </c>
      <c r="F696" s="68"/>
      <c r="G696" s="139">
        <v>402.82</v>
      </c>
      <c r="H696" s="139">
        <v>639.99</v>
      </c>
      <c r="I696" s="139">
        <v>1232.9800000000002</v>
      </c>
      <c r="J696" s="68">
        <v>690</v>
      </c>
      <c r="K696" s="139">
        <v>639.56000000000006</v>
      </c>
      <c r="L696" s="139">
        <v>634.15</v>
      </c>
      <c r="M696" s="139">
        <v>408.65999999999997</v>
      </c>
      <c r="N696" s="139">
        <v>592.99</v>
      </c>
      <c r="O696" s="60"/>
      <c r="P696" s="132">
        <v>105.23112275339282</v>
      </c>
      <c r="Q696" s="132">
        <v>297.58887724660718</v>
      </c>
      <c r="R696" s="132">
        <v>167.18848679545175</v>
      </c>
      <c r="S696" s="132">
        <v>472.80151320454826</v>
      </c>
      <c r="T696" s="132">
        <v>154.91039045115537</v>
      </c>
      <c r="U696" s="132">
        <v>438.07960954884464</v>
      </c>
      <c r="V696" s="126"/>
      <c r="W696" s="140">
        <v>21.89</v>
      </c>
      <c r="X696" s="140">
        <v>27.27</v>
      </c>
      <c r="Y696" s="140">
        <v>25.26</v>
      </c>
      <c r="Z696" s="139">
        <v>4913356.5599999996</v>
      </c>
      <c r="AA696" s="60"/>
      <c r="AB696" s="140">
        <v>18.25</v>
      </c>
      <c r="AC696" s="28">
        <v>1225665.6299999999</v>
      </c>
      <c r="AE696" s="140">
        <v>3.19</v>
      </c>
      <c r="AF696" s="140">
        <v>2.04</v>
      </c>
      <c r="AG696" s="140">
        <v>2.96</v>
      </c>
      <c r="AH696" s="44">
        <v>542395.31000000006</v>
      </c>
      <c r="AI696" s="60"/>
      <c r="AJ696" s="140">
        <v>1.42</v>
      </c>
      <c r="AK696" s="140">
        <v>0.9</v>
      </c>
      <c r="AL696" s="140">
        <v>0.98</v>
      </c>
      <c r="AM696" s="44">
        <v>216569.48</v>
      </c>
      <c r="AO696" s="28">
        <v>106.34000000000002</v>
      </c>
      <c r="AP696" s="117">
        <v>23.860000000000003</v>
      </c>
      <c r="AQ696" s="117">
        <v>11.63</v>
      </c>
      <c r="AR696" s="44">
        <v>165177.4</v>
      </c>
      <c r="AS696" s="60"/>
      <c r="AT696" s="71">
        <v>1.42</v>
      </c>
      <c r="AU696" s="71">
        <v>1.63</v>
      </c>
      <c r="AV696" s="71">
        <v>2.37</v>
      </c>
      <c r="AW696" s="44">
        <v>391337.3</v>
      </c>
      <c r="AX696" s="60"/>
      <c r="AY696" s="140">
        <v>0.85</v>
      </c>
      <c r="AZ696" s="140">
        <v>0.54</v>
      </c>
      <c r="BA696" s="140">
        <v>0.79</v>
      </c>
      <c r="BB696" s="28">
        <v>128011.78</v>
      </c>
      <c r="BC696" s="60"/>
      <c r="BD696" s="140">
        <v>2.84</v>
      </c>
      <c r="BE696" s="140">
        <v>1.81</v>
      </c>
      <c r="BF696" s="140">
        <v>2.96</v>
      </c>
      <c r="BG696" s="44">
        <v>200470.23</v>
      </c>
      <c r="BH696" s="60"/>
      <c r="BI696" s="139">
        <v>1.42</v>
      </c>
      <c r="BJ696" s="139">
        <v>0.9</v>
      </c>
      <c r="BK696" s="139">
        <v>0.98</v>
      </c>
      <c r="BL696" s="44">
        <v>236418.6</v>
      </c>
      <c r="BM696" s="60"/>
      <c r="BN696" s="140">
        <v>2.13</v>
      </c>
      <c r="BO696" s="140">
        <v>1.36</v>
      </c>
      <c r="BP696" s="140">
        <v>1.97</v>
      </c>
      <c r="BQ696" s="139">
        <v>143832.78</v>
      </c>
      <c r="BR696" s="60"/>
      <c r="BS696" s="140">
        <v>1.42</v>
      </c>
      <c r="BT696" s="140">
        <v>0.9</v>
      </c>
      <c r="BU696" s="140">
        <v>0.98</v>
      </c>
      <c r="BV696" s="44">
        <v>357911.4</v>
      </c>
      <c r="BW696" s="60"/>
      <c r="BX696" s="140">
        <v>1.42</v>
      </c>
      <c r="BY696" s="140">
        <v>0.9</v>
      </c>
      <c r="BZ696" s="140">
        <v>0.98</v>
      </c>
      <c r="CA696" s="44">
        <v>308807.40000000002</v>
      </c>
      <c r="CB696" s="60"/>
      <c r="CC696" s="140">
        <v>2.84</v>
      </c>
      <c r="CD696" s="140">
        <v>1.81</v>
      </c>
      <c r="CE696" s="140">
        <v>2.96</v>
      </c>
      <c r="CF696" s="44">
        <v>240559.71</v>
      </c>
      <c r="CG696" s="60"/>
      <c r="CH696" s="28">
        <v>9070513.5800000001</v>
      </c>
      <c r="CI696" s="60"/>
      <c r="CJ696" s="64">
        <v>8905336.1799999997</v>
      </c>
      <c r="CK696" s="124"/>
      <c r="CN696" s="151"/>
    </row>
    <row r="697" spans="1:92" x14ac:dyDescent="0.25">
      <c r="A697" s="116" t="s">
        <v>1586</v>
      </c>
      <c r="B697" s="24" t="s">
        <v>1587</v>
      </c>
      <c r="C697" s="27" t="s">
        <v>1573</v>
      </c>
      <c r="D697" s="27" t="s">
        <v>12</v>
      </c>
      <c r="E697" s="139">
        <v>1483.94</v>
      </c>
      <c r="F697" s="68"/>
      <c r="G697" s="139">
        <v>441.47999999999996</v>
      </c>
      <c r="H697" s="139">
        <v>554.98</v>
      </c>
      <c r="I697" s="139">
        <v>1032.6299999999999</v>
      </c>
      <c r="J697" s="68">
        <v>691</v>
      </c>
      <c r="K697" s="139">
        <v>676.14</v>
      </c>
      <c r="L697" s="139">
        <v>666.31000000000006</v>
      </c>
      <c r="M697" s="139">
        <v>330.15</v>
      </c>
      <c r="N697" s="139">
        <v>477.65</v>
      </c>
      <c r="O697" s="60"/>
      <c r="P697" s="132">
        <v>86.851863158108955</v>
      </c>
      <c r="Q697" s="132">
        <v>354.62813684189098</v>
      </c>
      <c r="R697" s="132">
        <v>109.18059032229618</v>
      </c>
      <c r="S697" s="132">
        <v>445.79940967770381</v>
      </c>
      <c r="T697" s="132">
        <v>93.967546519594876</v>
      </c>
      <c r="U697" s="132">
        <v>383.68245348040512</v>
      </c>
      <c r="V697" s="126"/>
      <c r="W697" s="140">
        <v>23.52</v>
      </c>
      <c r="X697" s="140">
        <v>23.29</v>
      </c>
      <c r="Y697" s="140">
        <v>20.04</v>
      </c>
      <c r="Z697" s="139">
        <v>4388917.29</v>
      </c>
      <c r="AA697" s="60"/>
      <c r="AB697" s="140">
        <v>16.04</v>
      </c>
      <c r="AC697" s="28">
        <v>1070562.8</v>
      </c>
      <c r="AE697" s="140">
        <v>3.38</v>
      </c>
      <c r="AF697" s="140">
        <v>1.65</v>
      </c>
      <c r="AG697" s="140">
        <v>2.38</v>
      </c>
      <c r="AH697" s="44">
        <v>487966.03</v>
      </c>
      <c r="AI697" s="60"/>
      <c r="AJ697" s="140">
        <v>1.5</v>
      </c>
      <c r="AK697" s="140">
        <v>0.73</v>
      </c>
      <c r="AL697" s="140">
        <v>0.79</v>
      </c>
      <c r="AM697" s="44">
        <v>197200.09</v>
      </c>
      <c r="AO697" s="28">
        <v>95.289999999999992</v>
      </c>
      <c r="AP697" s="117">
        <v>17.79</v>
      </c>
      <c r="AQ697" s="117">
        <v>10.52</v>
      </c>
      <c r="AR697" s="44">
        <v>143663.37</v>
      </c>
      <c r="AS697" s="60"/>
      <c r="AT697" s="71">
        <v>1.5</v>
      </c>
      <c r="AU697" s="71">
        <v>1.32</v>
      </c>
      <c r="AV697" s="71">
        <v>1.91</v>
      </c>
      <c r="AW697" s="44">
        <v>339770.15</v>
      </c>
      <c r="AX697" s="60"/>
      <c r="AY697" s="140">
        <v>0.9</v>
      </c>
      <c r="AZ697" s="140">
        <v>0.44</v>
      </c>
      <c r="BA697" s="140">
        <v>0.63</v>
      </c>
      <c r="BB697" s="28">
        <v>115680.37</v>
      </c>
      <c r="BC697" s="60"/>
      <c r="BD697" s="140">
        <v>3</v>
      </c>
      <c r="BE697" s="140">
        <v>1.46</v>
      </c>
      <c r="BF697" s="140">
        <v>2.38</v>
      </c>
      <c r="BG697" s="44">
        <v>180186.12</v>
      </c>
      <c r="BH697" s="60"/>
      <c r="BI697" s="139">
        <v>1.5</v>
      </c>
      <c r="BJ697" s="139">
        <v>0.73</v>
      </c>
      <c r="BK697" s="139">
        <v>0.79</v>
      </c>
      <c r="BL697" s="44">
        <v>216358.84</v>
      </c>
      <c r="BM697" s="60"/>
      <c r="BN697" s="140">
        <v>2.25</v>
      </c>
      <c r="BO697" s="140">
        <v>1.1000000000000001</v>
      </c>
      <c r="BP697" s="140">
        <v>1.59</v>
      </c>
      <c r="BQ697" s="139">
        <v>130134.42</v>
      </c>
      <c r="BR697" s="60"/>
      <c r="BS697" s="140">
        <v>1.5</v>
      </c>
      <c r="BT697" s="140">
        <v>0.73</v>
      </c>
      <c r="BU697" s="140">
        <v>0.79</v>
      </c>
      <c r="BV697" s="44">
        <v>327543.15999999997</v>
      </c>
      <c r="BW697" s="60"/>
      <c r="BX697" s="140">
        <v>1.5</v>
      </c>
      <c r="BY697" s="140">
        <v>0.73</v>
      </c>
      <c r="BZ697" s="140">
        <v>0.79</v>
      </c>
      <c r="CA697" s="44">
        <v>282605.56</v>
      </c>
      <c r="CB697" s="60"/>
      <c r="CC697" s="140">
        <v>3</v>
      </c>
      <c r="CD697" s="140">
        <v>1.46</v>
      </c>
      <c r="CE697" s="140">
        <v>2.38</v>
      </c>
      <c r="CF697" s="44">
        <v>216219.24</v>
      </c>
      <c r="CG697" s="60"/>
      <c r="CH697" s="28">
        <v>8096807.4399999995</v>
      </c>
      <c r="CI697" s="60"/>
      <c r="CJ697" s="64">
        <v>7953144.0699999994</v>
      </c>
      <c r="CK697" s="124"/>
      <c r="CN697" s="151"/>
    </row>
    <row r="698" spans="1:92" x14ac:dyDescent="0.25">
      <c r="A698" s="116" t="s">
        <v>1588</v>
      </c>
      <c r="B698" s="24" t="s">
        <v>1589</v>
      </c>
      <c r="C698" s="27" t="s">
        <v>1573</v>
      </c>
      <c r="D698" s="27" t="s">
        <v>120</v>
      </c>
      <c r="E698" s="139">
        <v>1510.46</v>
      </c>
      <c r="F698" s="68"/>
      <c r="G698" s="139">
        <v>639.32000000000005</v>
      </c>
      <c r="H698" s="139">
        <v>853.1400000000001</v>
      </c>
      <c r="I698" s="139">
        <v>853.1400000000001</v>
      </c>
      <c r="J698" s="68">
        <v>692</v>
      </c>
      <c r="K698" s="139">
        <v>991.64</v>
      </c>
      <c r="L698" s="139">
        <v>973.64</v>
      </c>
      <c r="M698" s="139">
        <v>518.82000000000005</v>
      </c>
      <c r="N698" s="139">
        <v>0</v>
      </c>
      <c r="O698" s="60"/>
      <c r="P698" s="132">
        <v>353.83080283558689</v>
      </c>
      <c r="Q698" s="132">
        <v>285.48919716441316</v>
      </c>
      <c r="R698" s="132">
        <v>472.16919716441316</v>
      </c>
      <c r="S698" s="132">
        <v>380.97080283558694</v>
      </c>
      <c r="T698" s="132">
        <v>0</v>
      </c>
      <c r="U698" s="132">
        <v>0</v>
      </c>
      <c r="V698" s="126"/>
      <c r="W698" s="140">
        <v>37.86</v>
      </c>
      <c r="X698" s="140">
        <v>38.840000000000003</v>
      </c>
      <c r="Y698" s="140">
        <v>0</v>
      </c>
      <c r="Z698" s="139">
        <v>4821745.5</v>
      </c>
      <c r="AA698" s="60"/>
      <c r="AB698" s="140">
        <v>15.34</v>
      </c>
      <c r="AC698" s="28">
        <v>964349.1</v>
      </c>
      <c r="AE698" s="140">
        <v>4.95</v>
      </c>
      <c r="AF698" s="140">
        <v>2.59</v>
      </c>
      <c r="AG698" s="140">
        <v>0</v>
      </c>
      <c r="AH698" s="44">
        <v>474002.1</v>
      </c>
      <c r="AI698" s="60"/>
      <c r="AJ698" s="140">
        <v>2.2000000000000002</v>
      </c>
      <c r="AK698" s="140">
        <v>1.1499999999999999</v>
      </c>
      <c r="AL698" s="140">
        <v>0</v>
      </c>
      <c r="AM698" s="44">
        <v>210597.75</v>
      </c>
      <c r="AO698" s="28">
        <v>104.94000000000001</v>
      </c>
      <c r="AP698" s="117">
        <v>42.81</v>
      </c>
      <c r="AQ698" s="117">
        <v>10.71</v>
      </c>
      <c r="AR698" s="44">
        <v>186224.78</v>
      </c>
      <c r="AS698" s="60"/>
      <c r="AT698" s="71">
        <v>2.2000000000000002</v>
      </c>
      <c r="AU698" s="71">
        <v>2.0699999999999998</v>
      </c>
      <c r="AV698" s="71">
        <v>0</v>
      </c>
      <c r="AW698" s="44">
        <v>287691.25</v>
      </c>
      <c r="AX698" s="60"/>
      <c r="AY698" s="140">
        <v>1.32</v>
      </c>
      <c r="AZ698" s="140">
        <v>0.69</v>
      </c>
      <c r="BA698" s="140">
        <v>0</v>
      </c>
      <c r="BB698" s="28">
        <v>118029.21</v>
      </c>
      <c r="BC698" s="60"/>
      <c r="BD698" s="140">
        <v>4.4000000000000004</v>
      </c>
      <c r="BE698" s="140">
        <v>2.2999999999999998</v>
      </c>
      <c r="BF698" s="140">
        <v>0</v>
      </c>
      <c r="BG698" s="44">
        <v>176498.1</v>
      </c>
      <c r="BH698" s="60"/>
      <c r="BI698" s="139">
        <v>2.2000000000000002</v>
      </c>
      <c r="BJ698" s="139">
        <v>1.1499999999999999</v>
      </c>
      <c r="BK698" s="139">
        <v>0</v>
      </c>
      <c r="BL698" s="44">
        <v>240000.7</v>
      </c>
      <c r="BM698" s="60"/>
      <c r="BN698" s="140">
        <v>3.3</v>
      </c>
      <c r="BO698" s="140">
        <v>1.72</v>
      </c>
      <c r="BP698" s="140">
        <v>0</v>
      </c>
      <c r="BQ698" s="139">
        <v>132241.85999999999</v>
      </c>
      <c r="BR698" s="60"/>
      <c r="BS698" s="140">
        <v>2.2000000000000002</v>
      </c>
      <c r="BT698" s="140">
        <v>1.1499999999999999</v>
      </c>
      <c r="BU698" s="140">
        <v>0</v>
      </c>
      <c r="BV698" s="44">
        <v>363334.3</v>
      </c>
      <c r="BW698" s="60"/>
      <c r="BX698" s="140">
        <v>2.2000000000000002</v>
      </c>
      <c r="BY698" s="140">
        <v>1.1499999999999999</v>
      </c>
      <c r="BZ698" s="140">
        <v>0</v>
      </c>
      <c r="CA698" s="44">
        <v>313486.3</v>
      </c>
      <c r="CB698" s="60"/>
      <c r="CC698" s="140">
        <v>4.4000000000000004</v>
      </c>
      <c r="CD698" s="140">
        <v>2.2999999999999998</v>
      </c>
      <c r="CE698" s="140">
        <v>0</v>
      </c>
      <c r="CF698" s="44">
        <v>211793.7</v>
      </c>
      <c r="CG698" s="60"/>
      <c r="CH698" s="28">
        <v>8499994.6500000004</v>
      </c>
      <c r="CI698" s="60"/>
      <c r="CJ698" s="64">
        <v>8313769.8700000001</v>
      </c>
      <c r="CK698" s="124"/>
      <c r="CN698" s="151"/>
    </row>
    <row r="699" spans="1:92" x14ac:dyDescent="0.25">
      <c r="A699" s="116" t="s">
        <v>1590</v>
      </c>
      <c r="B699" s="24" t="s">
        <v>1591</v>
      </c>
      <c r="C699" s="27" t="s">
        <v>1573</v>
      </c>
      <c r="D699" s="27" t="s">
        <v>120</v>
      </c>
      <c r="E699" s="139">
        <v>81.64</v>
      </c>
      <c r="F699" s="68"/>
      <c r="G699" s="139">
        <v>32.99</v>
      </c>
      <c r="H699" s="139">
        <v>47.489999999999995</v>
      </c>
      <c r="I699" s="139">
        <v>47.489999999999995</v>
      </c>
      <c r="J699" s="68">
        <v>693</v>
      </c>
      <c r="K699" s="139">
        <v>48.98</v>
      </c>
      <c r="L699" s="139">
        <v>47.82</v>
      </c>
      <c r="M699" s="139">
        <v>32.659999999999997</v>
      </c>
      <c r="N699" s="139">
        <v>0</v>
      </c>
      <c r="O699" s="60"/>
      <c r="P699" s="132">
        <v>13.117296222664018</v>
      </c>
      <c r="Q699" s="132">
        <v>19.872703777335985</v>
      </c>
      <c r="R699" s="132">
        <v>18.882703777335983</v>
      </c>
      <c r="S699" s="132">
        <v>28.607296222664012</v>
      </c>
      <c r="T699" s="132">
        <v>0</v>
      </c>
      <c r="U699" s="132">
        <v>0</v>
      </c>
      <c r="V699" s="126"/>
      <c r="W699" s="140">
        <v>1.86</v>
      </c>
      <c r="X699" s="140">
        <v>2.08</v>
      </c>
      <c r="Y699" s="140">
        <v>0</v>
      </c>
      <c r="Z699" s="139">
        <v>247688.1</v>
      </c>
      <c r="AA699" s="60"/>
      <c r="AB699" s="140">
        <v>0.78</v>
      </c>
      <c r="AC699" s="28">
        <v>49537.62</v>
      </c>
      <c r="AE699" s="140">
        <v>0.24</v>
      </c>
      <c r="AF699" s="140">
        <v>0.16</v>
      </c>
      <c r="AG699" s="140">
        <v>0</v>
      </c>
      <c r="AH699" s="44">
        <v>25146</v>
      </c>
      <c r="AI699" s="60"/>
      <c r="AJ699" s="140">
        <v>0.1</v>
      </c>
      <c r="AK699" s="140">
        <v>7.0000000000000007E-2</v>
      </c>
      <c r="AL699" s="140">
        <v>0</v>
      </c>
      <c r="AM699" s="44">
        <v>10687.05</v>
      </c>
      <c r="AO699" s="28">
        <v>5.3900000000000006</v>
      </c>
      <c r="AP699" s="117">
        <v>1.3399999999999999</v>
      </c>
      <c r="AQ699" s="117">
        <v>0.56999999999999995</v>
      </c>
      <c r="AR699" s="44">
        <v>8522.7199999999993</v>
      </c>
      <c r="AS699" s="60"/>
      <c r="AT699" s="71">
        <v>0.1</v>
      </c>
      <c r="AU699" s="71">
        <v>0.13</v>
      </c>
      <c r="AV699" s="71">
        <v>0</v>
      </c>
      <c r="AW699" s="44">
        <v>15496.25</v>
      </c>
      <c r="AX699" s="60"/>
      <c r="AY699" s="140">
        <v>0.06</v>
      </c>
      <c r="AZ699" s="140">
        <v>0.04</v>
      </c>
      <c r="BA699" s="140">
        <v>0</v>
      </c>
      <c r="BB699" s="28">
        <v>5872.1</v>
      </c>
      <c r="BC699" s="60"/>
      <c r="BD699" s="140">
        <v>0.21</v>
      </c>
      <c r="BE699" s="140">
        <v>0.14000000000000001</v>
      </c>
      <c r="BF699" s="140">
        <v>0</v>
      </c>
      <c r="BG699" s="44">
        <v>9220.0499999999993</v>
      </c>
      <c r="BH699" s="60"/>
      <c r="BI699" s="139">
        <v>0.1</v>
      </c>
      <c r="BJ699" s="139">
        <v>7.0000000000000007E-2</v>
      </c>
      <c r="BK699" s="139">
        <v>0</v>
      </c>
      <c r="BL699" s="44">
        <v>12179.14</v>
      </c>
      <c r="BM699" s="60"/>
      <c r="BN699" s="140">
        <v>0.16</v>
      </c>
      <c r="BO699" s="140">
        <v>0.1</v>
      </c>
      <c r="BP699" s="140">
        <v>0</v>
      </c>
      <c r="BQ699" s="139">
        <v>6849.18</v>
      </c>
      <c r="BR699" s="60"/>
      <c r="BS699" s="140">
        <v>0.1</v>
      </c>
      <c r="BT699" s="140">
        <v>7.0000000000000007E-2</v>
      </c>
      <c r="BU699" s="140">
        <v>0</v>
      </c>
      <c r="BV699" s="44">
        <v>18437.86</v>
      </c>
      <c r="BW699" s="60"/>
      <c r="BX699" s="140">
        <v>0.1</v>
      </c>
      <c r="BY699" s="140">
        <v>7.0000000000000007E-2</v>
      </c>
      <c r="BZ699" s="140">
        <v>0</v>
      </c>
      <c r="CA699" s="44">
        <v>15908.26</v>
      </c>
      <c r="CB699" s="60"/>
      <c r="CC699" s="140">
        <v>0.21</v>
      </c>
      <c r="CD699" s="140">
        <v>0.14000000000000001</v>
      </c>
      <c r="CE699" s="140">
        <v>0</v>
      </c>
      <c r="CF699" s="44">
        <v>11063.85</v>
      </c>
      <c r="CG699" s="60"/>
      <c r="CH699" s="28">
        <v>436608.18000000005</v>
      </c>
      <c r="CI699" s="60"/>
      <c r="CJ699" s="64">
        <v>428085.46000000008</v>
      </c>
      <c r="CK699" s="124"/>
      <c r="CN699" s="151"/>
    </row>
    <row r="700" spans="1:92" x14ac:dyDescent="0.25">
      <c r="A700" s="116" t="s">
        <v>1592</v>
      </c>
      <c r="B700" s="24" t="s">
        <v>1593</v>
      </c>
      <c r="C700" s="27" t="s">
        <v>1594</v>
      </c>
      <c r="D700" s="27" t="s">
        <v>12</v>
      </c>
      <c r="E700" s="139">
        <v>598.29</v>
      </c>
      <c r="F700" s="68"/>
      <c r="G700" s="139">
        <v>166.82</v>
      </c>
      <c r="H700" s="139">
        <v>228.14999999999998</v>
      </c>
      <c r="I700" s="139">
        <v>428.96999999999991</v>
      </c>
      <c r="J700" s="68">
        <v>694</v>
      </c>
      <c r="K700" s="139">
        <v>260.64999999999998</v>
      </c>
      <c r="L700" s="139">
        <v>258.14999999999998</v>
      </c>
      <c r="M700" s="139">
        <v>136.82</v>
      </c>
      <c r="N700" s="139">
        <v>200.82</v>
      </c>
      <c r="O700" s="60"/>
      <c r="P700" s="132">
        <v>41.344502593195585</v>
      </c>
      <c r="Q700" s="132">
        <v>125.47549740680441</v>
      </c>
      <c r="R700" s="132">
        <v>56.544468688631895</v>
      </c>
      <c r="S700" s="132">
        <v>171.60553131136808</v>
      </c>
      <c r="T700" s="132">
        <v>49.771028718172509</v>
      </c>
      <c r="U700" s="132">
        <v>151.04897128182748</v>
      </c>
      <c r="V700" s="126"/>
      <c r="W700" s="140">
        <v>9.0299999999999994</v>
      </c>
      <c r="X700" s="140">
        <v>9.69</v>
      </c>
      <c r="Y700" s="140">
        <v>8.5299999999999994</v>
      </c>
      <c r="Z700" s="139">
        <v>1792408.78</v>
      </c>
      <c r="AA700" s="60"/>
      <c r="AB700" s="140">
        <v>6.58</v>
      </c>
      <c r="AC700" s="28">
        <v>440538.03</v>
      </c>
      <c r="AE700" s="140">
        <v>1.3</v>
      </c>
      <c r="AF700" s="140">
        <v>0.68</v>
      </c>
      <c r="AG700" s="140">
        <v>1</v>
      </c>
      <c r="AH700" s="44">
        <v>196638.7</v>
      </c>
      <c r="AI700" s="60"/>
      <c r="AJ700" s="140">
        <v>0.56999999999999995</v>
      </c>
      <c r="AK700" s="140">
        <v>0.3</v>
      </c>
      <c r="AL700" s="140">
        <v>0.33</v>
      </c>
      <c r="AM700" s="44">
        <v>78507.33</v>
      </c>
      <c r="AO700" s="28">
        <v>38.789999999999992</v>
      </c>
      <c r="AP700" s="117">
        <v>7.8800000000000008</v>
      </c>
      <c r="AQ700" s="117">
        <v>4.24</v>
      </c>
      <c r="AR700" s="44">
        <v>59242.46</v>
      </c>
      <c r="AS700" s="60"/>
      <c r="AT700" s="71">
        <v>0.56999999999999995</v>
      </c>
      <c r="AU700" s="71">
        <v>0.54</v>
      </c>
      <c r="AV700" s="71">
        <v>0.8</v>
      </c>
      <c r="AW700" s="44">
        <v>137518.25</v>
      </c>
      <c r="AX700" s="60"/>
      <c r="AY700" s="140">
        <v>0.34</v>
      </c>
      <c r="AZ700" s="140">
        <v>0.18</v>
      </c>
      <c r="BA700" s="140">
        <v>0.26</v>
      </c>
      <c r="BB700" s="28">
        <v>45802.38</v>
      </c>
      <c r="BC700" s="60"/>
      <c r="BD700" s="140">
        <v>1.1499999999999999</v>
      </c>
      <c r="BE700" s="140">
        <v>0.6</v>
      </c>
      <c r="BF700" s="140">
        <v>1</v>
      </c>
      <c r="BG700" s="44">
        <v>72443.25</v>
      </c>
      <c r="BH700" s="60"/>
      <c r="BI700" s="139">
        <v>0.56999999999999995</v>
      </c>
      <c r="BJ700" s="139">
        <v>0.3</v>
      </c>
      <c r="BK700" s="139">
        <v>0.33</v>
      </c>
      <c r="BL700" s="44">
        <v>85970.4</v>
      </c>
      <c r="BM700" s="60"/>
      <c r="BN700" s="140">
        <v>0.86</v>
      </c>
      <c r="BO700" s="140">
        <v>0.45</v>
      </c>
      <c r="BP700" s="140">
        <v>0.66</v>
      </c>
      <c r="BQ700" s="139">
        <v>51895.71</v>
      </c>
      <c r="BR700" s="60"/>
      <c r="BS700" s="140">
        <v>0.56999999999999995</v>
      </c>
      <c r="BT700" s="140">
        <v>0.3</v>
      </c>
      <c r="BU700" s="140">
        <v>0.33</v>
      </c>
      <c r="BV700" s="44">
        <v>130149.6</v>
      </c>
      <c r="BW700" s="60"/>
      <c r="BX700" s="140">
        <v>0.56999999999999995</v>
      </c>
      <c r="BY700" s="140">
        <v>0.3</v>
      </c>
      <c r="BZ700" s="140">
        <v>0.33</v>
      </c>
      <c r="CA700" s="44">
        <v>112293.6</v>
      </c>
      <c r="CB700" s="60"/>
      <c r="CC700" s="140">
        <v>1.1499999999999999</v>
      </c>
      <c r="CD700" s="140">
        <v>0.6</v>
      </c>
      <c r="CE700" s="140">
        <v>1</v>
      </c>
      <c r="CF700" s="44">
        <v>86930.25</v>
      </c>
      <c r="CG700" s="60"/>
      <c r="CH700" s="28">
        <v>3290338.74</v>
      </c>
      <c r="CI700" s="60"/>
      <c r="CJ700" s="64">
        <v>3231096.2800000003</v>
      </c>
      <c r="CK700" s="124"/>
      <c r="CN700" s="151"/>
    </row>
    <row r="701" spans="1:92" x14ac:dyDescent="0.25">
      <c r="A701" s="116" t="s">
        <v>1595</v>
      </c>
      <c r="B701" s="24" t="s">
        <v>1596</v>
      </c>
      <c r="C701" s="27" t="s">
        <v>1594</v>
      </c>
      <c r="D701" s="27" t="s">
        <v>12</v>
      </c>
      <c r="E701" s="139">
        <v>914.87</v>
      </c>
      <c r="F701" s="68"/>
      <c r="G701" s="139">
        <v>271.14999999999998</v>
      </c>
      <c r="H701" s="139">
        <v>344.81999999999994</v>
      </c>
      <c r="I701" s="139">
        <v>638.80999999999995</v>
      </c>
      <c r="J701" s="68">
        <v>695</v>
      </c>
      <c r="K701" s="139">
        <v>409.39</v>
      </c>
      <c r="L701" s="139">
        <v>404.47999999999996</v>
      </c>
      <c r="M701" s="139">
        <v>211.48999999999998</v>
      </c>
      <c r="N701" s="139">
        <v>293.99</v>
      </c>
      <c r="O701" s="60"/>
      <c r="P701" s="132">
        <v>80.75261549958239</v>
      </c>
      <c r="Q701" s="132">
        <v>190.39738450041759</v>
      </c>
      <c r="R701" s="132">
        <v>102.69266780957403</v>
      </c>
      <c r="S701" s="132">
        <v>242.1273321904259</v>
      </c>
      <c r="T701" s="132">
        <v>87.554716690843563</v>
      </c>
      <c r="U701" s="132">
        <v>206.43528330915643</v>
      </c>
      <c r="V701" s="126"/>
      <c r="W701" s="140">
        <v>14.9</v>
      </c>
      <c r="X701" s="140">
        <v>14.81</v>
      </c>
      <c r="Y701" s="140">
        <v>12.63</v>
      </c>
      <c r="Z701" s="139">
        <v>2779175.73</v>
      </c>
      <c r="AA701" s="60"/>
      <c r="AB701" s="140">
        <v>10.15</v>
      </c>
      <c r="AC701" s="28">
        <v>677332.3</v>
      </c>
      <c r="AE701" s="140">
        <v>2.04</v>
      </c>
      <c r="AF701" s="140">
        <v>1.05</v>
      </c>
      <c r="AG701" s="140">
        <v>1.46</v>
      </c>
      <c r="AH701" s="44">
        <v>299615.21000000002</v>
      </c>
      <c r="AI701" s="60"/>
      <c r="AJ701" s="140">
        <v>0.9</v>
      </c>
      <c r="AK701" s="140">
        <v>0.46</v>
      </c>
      <c r="AL701" s="140">
        <v>0.48</v>
      </c>
      <c r="AM701" s="44">
        <v>120136.08</v>
      </c>
      <c r="AO701" s="28">
        <v>60.089999999999996</v>
      </c>
      <c r="AP701" s="117">
        <v>13.14</v>
      </c>
      <c r="AQ701" s="117">
        <v>6.48</v>
      </c>
      <c r="AR701" s="44">
        <v>92872.82</v>
      </c>
      <c r="AS701" s="60"/>
      <c r="AT701" s="71">
        <v>0.9</v>
      </c>
      <c r="AU701" s="71">
        <v>0.84</v>
      </c>
      <c r="AV701" s="71">
        <v>1.17</v>
      </c>
      <c r="AW701" s="44">
        <v>208978.05</v>
      </c>
      <c r="AX701" s="60"/>
      <c r="AY701" s="140">
        <v>0.54</v>
      </c>
      <c r="AZ701" s="140">
        <v>0.28000000000000003</v>
      </c>
      <c r="BA701" s="140">
        <v>0.39</v>
      </c>
      <c r="BB701" s="28">
        <v>71052.41</v>
      </c>
      <c r="BC701" s="60"/>
      <c r="BD701" s="140">
        <v>1.81</v>
      </c>
      <c r="BE701" s="140">
        <v>0.93</v>
      </c>
      <c r="BF701" s="140">
        <v>1.46</v>
      </c>
      <c r="BG701" s="44">
        <v>110640.6</v>
      </c>
      <c r="BH701" s="60"/>
      <c r="BI701" s="139">
        <v>0.9</v>
      </c>
      <c r="BJ701" s="139">
        <v>0.46</v>
      </c>
      <c r="BK701" s="139">
        <v>0.48</v>
      </c>
      <c r="BL701" s="44">
        <v>131821.28</v>
      </c>
      <c r="BM701" s="60"/>
      <c r="BN701" s="140">
        <v>1.36</v>
      </c>
      <c r="BO701" s="140">
        <v>0.7</v>
      </c>
      <c r="BP701" s="140">
        <v>0.97</v>
      </c>
      <c r="BQ701" s="139">
        <v>79819.289999999994</v>
      </c>
      <c r="BR701" s="60"/>
      <c r="BS701" s="140">
        <v>0.9</v>
      </c>
      <c r="BT701" s="140">
        <v>0.46</v>
      </c>
      <c r="BU701" s="140">
        <v>0.48</v>
      </c>
      <c r="BV701" s="44">
        <v>199562.72</v>
      </c>
      <c r="BW701" s="60"/>
      <c r="BX701" s="140">
        <v>0.9</v>
      </c>
      <c r="BY701" s="140">
        <v>0.46</v>
      </c>
      <c r="BZ701" s="140">
        <v>0.48</v>
      </c>
      <c r="CA701" s="44">
        <v>172183.52</v>
      </c>
      <c r="CB701" s="60"/>
      <c r="CC701" s="140">
        <v>1.81</v>
      </c>
      <c r="CD701" s="140">
        <v>0.93</v>
      </c>
      <c r="CE701" s="140">
        <v>1.46</v>
      </c>
      <c r="CF701" s="44">
        <v>132766.20000000001</v>
      </c>
      <c r="CG701" s="60"/>
      <c r="CH701" s="28">
        <v>5075956.2100000009</v>
      </c>
      <c r="CI701" s="60"/>
      <c r="CJ701" s="64">
        <v>4983083.3900000006</v>
      </c>
      <c r="CK701" s="124"/>
      <c r="CN701" s="151"/>
    </row>
    <row r="702" spans="1:92" x14ac:dyDescent="0.25">
      <c r="A702" s="116" t="s">
        <v>1597</v>
      </c>
      <c r="B702" s="24" t="s">
        <v>1598</v>
      </c>
      <c r="C702" s="27" t="s">
        <v>1594</v>
      </c>
      <c r="D702" s="27" t="s">
        <v>12</v>
      </c>
      <c r="E702" s="139">
        <v>765.04</v>
      </c>
      <c r="F702" s="68"/>
      <c r="G702" s="139">
        <v>223.15999999999997</v>
      </c>
      <c r="H702" s="139">
        <v>284.30999999999995</v>
      </c>
      <c r="I702" s="139">
        <v>529.79999999999995</v>
      </c>
      <c r="J702" s="68">
        <v>696</v>
      </c>
      <c r="K702" s="139">
        <v>355.22999999999996</v>
      </c>
      <c r="L702" s="139">
        <v>343.14999999999992</v>
      </c>
      <c r="M702" s="139">
        <v>164.32</v>
      </c>
      <c r="N702" s="139">
        <v>245.49</v>
      </c>
      <c r="O702" s="60"/>
      <c r="P702" s="132">
        <v>97.804398640033995</v>
      </c>
      <c r="Q702" s="132">
        <v>125.35560135996597</v>
      </c>
      <c r="R702" s="132">
        <v>124.60462707182319</v>
      </c>
      <c r="S702" s="132">
        <v>159.70537292817676</v>
      </c>
      <c r="T702" s="132">
        <v>107.59097428814282</v>
      </c>
      <c r="U702" s="132">
        <v>137.89902571185718</v>
      </c>
      <c r="V702" s="126"/>
      <c r="W702" s="140">
        <v>12.78</v>
      </c>
      <c r="X702" s="140">
        <v>12.61</v>
      </c>
      <c r="Y702" s="140">
        <v>10.89</v>
      </c>
      <c r="Z702" s="139">
        <v>2382030.09</v>
      </c>
      <c r="AA702" s="60"/>
      <c r="AB702" s="140">
        <v>8.6999999999999993</v>
      </c>
      <c r="AC702" s="28">
        <v>581164.85</v>
      </c>
      <c r="AE702" s="140">
        <v>1.77</v>
      </c>
      <c r="AF702" s="140">
        <v>0.82</v>
      </c>
      <c r="AG702" s="140">
        <v>1.22</v>
      </c>
      <c r="AH702" s="44">
        <v>250862.87</v>
      </c>
      <c r="AI702" s="60"/>
      <c r="AJ702" s="140">
        <v>0.78</v>
      </c>
      <c r="AK702" s="140">
        <v>0.36</v>
      </c>
      <c r="AL702" s="140">
        <v>0.4</v>
      </c>
      <c r="AM702" s="44">
        <v>100532.5</v>
      </c>
      <c r="AO702" s="28">
        <v>51.330000000000005</v>
      </c>
      <c r="AP702" s="117">
        <v>13.56</v>
      </c>
      <c r="AQ702" s="117">
        <v>5.42</v>
      </c>
      <c r="AR702" s="44">
        <v>82138.17</v>
      </c>
      <c r="AS702" s="60"/>
      <c r="AT702" s="71">
        <v>0.78</v>
      </c>
      <c r="AU702" s="71">
        <v>0.65</v>
      </c>
      <c r="AV702" s="71">
        <v>0.98</v>
      </c>
      <c r="AW702" s="44">
        <v>173192.95</v>
      </c>
      <c r="AX702" s="60"/>
      <c r="AY702" s="140">
        <v>0.47</v>
      </c>
      <c r="AZ702" s="140">
        <v>0.21</v>
      </c>
      <c r="BA702" s="140">
        <v>0.32</v>
      </c>
      <c r="BB702" s="28">
        <v>58721</v>
      </c>
      <c r="BC702" s="60"/>
      <c r="BD702" s="140">
        <v>1.57</v>
      </c>
      <c r="BE702" s="140">
        <v>0.73</v>
      </c>
      <c r="BF702" s="140">
        <v>1.22</v>
      </c>
      <c r="BG702" s="44">
        <v>92727.360000000001</v>
      </c>
      <c r="BH702" s="60"/>
      <c r="BI702" s="139">
        <v>0.78</v>
      </c>
      <c r="BJ702" s="139">
        <v>0.36</v>
      </c>
      <c r="BK702" s="139">
        <v>0.4</v>
      </c>
      <c r="BL702" s="44">
        <v>110328.68</v>
      </c>
      <c r="BM702" s="60"/>
      <c r="BN702" s="140">
        <v>1.18</v>
      </c>
      <c r="BO702" s="140">
        <v>0.54</v>
      </c>
      <c r="BP702" s="140">
        <v>0.81</v>
      </c>
      <c r="BQ702" s="139">
        <v>66647.789999999994</v>
      </c>
      <c r="BR702" s="60"/>
      <c r="BS702" s="140">
        <v>0.78</v>
      </c>
      <c r="BT702" s="140">
        <v>0.36</v>
      </c>
      <c r="BU702" s="140">
        <v>0.4</v>
      </c>
      <c r="BV702" s="44">
        <v>167025.32</v>
      </c>
      <c r="BW702" s="60"/>
      <c r="BX702" s="140">
        <v>0.78</v>
      </c>
      <c r="BY702" s="140">
        <v>0.36</v>
      </c>
      <c r="BZ702" s="140">
        <v>0.4</v>
      </c>
      <c r="CA702" s="44">
        <v>144110.12</v>
      </c>
      <c r="CB702" s="60"/>
      <c r="CC702" s="140">
        <v>1.57</v>
      </c>
      <c r="CD702" s="140">
        <v>0.73</v>
      </c>
      <c r="CE702" s="140">
        <v>1.22</v>
      </c>
      <c r="CF702" s="44">
        <v>111270.72</v>
      </c>
      <c r="CG702" s="60"/>
      <c r="CH702" s="28">
        <v>4320752.42</v>
      </c>
      <c r="CI702" s="60"/>
      <c r="CJ702" s="64">
        <v>4238614.25</v>
      </c>
      <c r="CK702" s="124"/>
      <c r="CN702" s="151"/>
    </row>
    <row r="703" spans="1:92" x14ac:dyDescent="0.25">
      <c r="A703" s="116" t="s">
        <v>1599</v>
      </c>
      <c r="B703" s="24" t="s">
        <v>1600</v>
      </c>
      <c r="C703" s="27" t="s">
        <v>1594</v>
      </c>
      <c r="D703" s="27" t="s">
        <v>12</v>
      </c>
      <c r="E703" s="139">
        <v>3277.53</v>
      </c>
      <c r="F703" s="68"/>
      <c r="G703" s="139">
        <v>927.33</v>
      </c>
      <c r="H703" s="139">
        <v>1276.6400000000001</v>
      </c>
      <c r="I703" s="139">
        <v>2323.9500000000003</v>
      </c>
      <c r="J703" s="68">
        <v>697</v>
      </c>
      <c r="K703" s="139">
        <v>1457.07</v>
      </c>
      <c r="L703" s="139">
        <v>1430.82</v>
      </c>
      <c r="M703" s="139">
        <v>773.15</v>
      </c>
      <c r="N703" s="139">
        <v>1047.3100000000002</v>
      </c>
      <c r="O703" s="60"/>
      <c r="P703" s="132">
        <v>498.84973610393445</v>
      </c>
      <c r="Q703" s="132">
        <v>428.48026389606559</v>
      </c>
      <c r="R703" s="132">
        <v>686.75824905883223</v>
      </c>
      <c r="S703" s="132">
        <v>589.88175094116787</v>
      </c>
      <c r="T703" s="132">
        <v>563.39201483723343</v>
      </c>
      <c r="U703" s="132">
        <v>483.91798516276674</v>
      </c>
      <c r="V703" s="126"/>
      <c r="W703" s="140">
        <v>54.68</v>
      </c>
      <c r="X703" s="140">
        <v>57.93</v>
      </c>
      <c r="Y703" s="140">
        <v>47.52</v>
      </c>
      <c r="Z703" s="139">
        <v>10508555.970000001</v>
      </c>
      <c r="AA703" s="60"/>
      <c r="AB703" s="140">
        <v>38.36</v>
      </c>
      <c r="AC703" s="28">
        <v>2558840.65</v>
      </c>
      <c r="AE703" s="140">
        <v>7.28</v>
      </c>
      <c r="AF703" s="140">
        <v>3.86</v>
      </c>
      <c r="AG703" s="140">
        <v>5.23</v>
      </c>
      <c r="AH703" s="44">
        <v>1077744.28</v>
      </c>
      <c r="AI703" s="60"/>
      <c r="AJ703" s="140">
        <v>3.23</v>
      </c>
      <c r="AK703" s="140">
        <v>1.71</v>
      </c>
      <c r="AL703" s="140">
        <v>1.74</v>
      </c>
      <c r="AM703" s="44">
        <v>436121.94</v>
      </c>
      <c r="AO703" s="28">
        <v>225.9</v>
      </c>
      <c r="AP703" s="117">
        <v>71.44</v>
      </c>
      <c r="AQ703" s="117">
        <v>23.24</v>
      </c>
      <c r="AR703" s="44">
        <v>375594.06</v>
      </c>
      <c r="AS703" s="60"/>
      <c r="AT703" s="71">
        <v>3.23</v>
      </c>
      <c r="AU703" s="71">
        <v>3.09</v>
      </c>
      <c r="AV703" s="71">
        <v>4.18</v>
      </c>
      <c r="AW703" s="44">
        <v>753584.7</v>
      </c>
      <c r="AX703" s="60"/>
      <c r="AY703" s="140">
        <v>1.94</v>
      </c>
      <c r="AZ703" s="140">
        <v>1.03</v>
      </c>
      <c r="BA703" s="140">
        <v>1.39</v>
      </c>
      <c r="BB703" s="28">
        <v>256023.56</v>
      </c>
      <c r="BC703" s="60"/>
      <c r="BD703" s="140">
        <v>6.47</v>
      </c>
      <c r="BE703" s="140">
        <v>3.43</v>
      </c>
      <c r="BF703" s="140">
        <v>5.23</v>
      </c>
      <c r="BG703" s="44">
        <v>398569.59</v>
      </c>
      <c r="BH703" s="60"/>
      <c r="BI703" s="139">
        <v>3.23</v>
      </c>
      <c r="BJ703" s="139">
        <v>1.71</v>
      </c>
      <c r="BK703" s="139">
        <v>1.74</v>
      </c>
      <c r="BL703" s="44">
        <v>478568.56</v>
      </c>
      <c r="BM703" s="60"/>
      <c r="BN703" s="140">
        <v>4.8499999999999996</v>
      </c>
      <c r="BO703" s="140">
        <v>2.57</v>
      </c>
      <c r="BP703" s="140">
        <v>3.49</v>
      </c>
      <c r="BQ703" s="139">
        <v>287402.13</v>
      </c>
      <c r="BR703" s="60"/>
      <c r="BS703" s="140">
        <v>3.23</v>
      </c>
      <c r="BT703" s="140">
        <v>1.71</v>
      </c>
      <c r="BU703" s="140">
        <v>1.74</v>
      </c>
      <c r="BV703" s="44">
        <v>724499.44</v>
      </c>
      <c r="BW703" s="60"/>
      <c r="BX703" s="140">
        <v>3.23</v>
      </c>
      <c r="BY703" s="140">
        <v>1.71</v>
      </c>
      <c r="BZ703" s="140">
        <v>1.74</v>
      </c>
      <c r="CA703" s="44">
        <v>625101.04</v>
      </c>
      <c r="CB703" s="60"/>
      <c r="CC703" s="140">
        <v>6.47</v>
      </c>
      <c r="CD703" s="140">
        <v>3.43</v>
      </c>
      <c r="CE703" s="140">
        <v>5.23</v>
      </c>
      <c r="CF703" s="44">
        <v>478274.43</v>
      </c>
      <c r="CG703" s="60"/>
      <c r="CH703" s="28">
        <v>18958880.350000001</v>
      </c>
      <c r="CI703" s="60"/>
      <c r="CJ703" s="64">
        <v>18583286.290000003</v>
      </c>
      <c r="CK703" s="124"/>
      <c r="CN703" s="151"/>
    </row>
    <row r="704" spans="1:92" x14ac:dyDescent="0.25">
      <c r="A704" s="116" t="s">
        <v>1601</v>
      </c>
      <c r="B704" s="24" t="s">
        <v>1602</v>
      </c>
      <c r="C704" s="27" t="s">
        <v>1594</v>
      </c>
      <c r="D704" s="27" t="s">
        <v>12</v>
      </c>
      <c r="E704" s="139">
        <v>994.75</v>
      </c>
      <c r="F704" s="68"/>
      <c r="G704" s="139">
        <v>288</v>
      </c>
      <c r="H704" s="139">
        <v>415.5</v>
      </c>
      <c r="I704" s="139">
        <v>699.5</v>
      </c>
      <c r="J704" s="68">
        <v>698</v>
      </c>
      <c r="K704" s="139">
        <v>466.75</v>
      </c>
      <c r="L704" s="139">
        <v>459.5</v>
      </c>
      <c r="M704" s="139">
        <v>244</v>
      </c>
      <c r="N704" s="139">
        <v>284</v>
      </c>
      <c r="O704" s="60"/>
      <c r="P704" s="132">
        <v>91.868354430379739</v>
      </c>
      <c r="Q704" s="132">
        <v>196.13164556962028</v>
      </c>
      <c r="R704" s="132">
        <v>132.53924050632909</v>
      </c>
      <c r="S704" s="132">
        <v>282.96075949367093</v>
      </c>
      <c r="T704" s="132">
        <v>90.592405063291139</v>
      </c>
      <c r="U704" s="132">
        <v>193.40759493670885</v>
      </c>
      <c r="V704" s="126"/>
      <c r="W704" s="140">
        <v>15.93</v>
      </c>
      <c r="X704" s="140">
        <v>17.940000000000001</v>
      </c>
      <c r="Y704" s="140">
        <v>12.26</v>
      </c>
      <c r="Z704" s="139">
        <v>3013992.71</v>
      </c>
      <c r="AA704" s="60"/>
      <c r="AB704" s="140">
        <v>10.86</v>
      </c>
      <c r="AC704" s="28">
        <v>720736.4</v>
      </c>
      <c r="AE704" s="140">
        <v>2.33</v>
      </c>
      <c r="AF704" s="140">
        <v>1.22</v>
      </c>
      <c r="AG704" s="140">
        <v>1.42</v>
      </c>
      <c r="AH704" s="44">
        <v>325646.46999999997</v>
      </c>
      <c r="AI704" s="60"/>
      <c r="AJ704" s="140">
        <v>1.03</v>
      </c>
      <c r="AK704" s="140">
        <v>0.54</v>
      </c>
      <c r="AL704" s="140">
        <v>0.47</v>
      </c>
      <c r="AM704" s="44">
        <v>132616.07</v>
      </c>
      <c r="AO704" s="28">
        <v>65.31</v>
      </c>
      <c r="AP704" s="117">
        <v>14.81</v>
      </c>
      <c r="AQ704" s="117">
        <v>7.05</v>
      </c>
      <c r="AR704" s="44">
        <v>101591.54</v>
      </c>
      <c r="AS704" s="60"/>
      <c r="AT704" s="71">
        <v>1.03</v>
      </c>
      <c r="AU704" s="71">
        <v>0.97</v>
      </c>
      <c r="AV704" s="71">
        <v>1.1299999999999999</v>
      </c>
      <c r="AW704" s="44">
        <v>223358.95</v>
      </c>
      <c r="AX704" s="60"/>
      <c r="AY704" s="140">
        <v>0.62</v>
      </c>
      <c r="AZ704" s="140">
        <v>0.32</v>
      </c>
      <c r="BA704" s="140">
        <v>0.37</v>
      </c>
      <c r="BB704" s="28">
        <v>76924.509999999995</v>
      </c>
      <c r="BC704" s="60"/>
      <c r="BD704" s="140">
        <v>2.0699999999999998</v>
      </c>
      <c r="BE704" s="140">
        <v>1.08</v>
      </c>
      <c r="BF704" s="140">
        <v>1.42</v>
      </c>
      <c r="BG704" s="44">
        <v>120387.51</v>
      </c>
      <c r="BH704" s="60"/>
      <c r="BI704" s="139">
        <v>1.03</v>
      </c>
      <c r="BJ704" s="139">
        <v>0.54</v>
      </c>
      <c r="BK704" s="139">
        <v>0.47</v>
      </c>
      <c r="BL704" s="44">
        <v>146149.68</v>
      </c>
      <c r="BM704" s="60"/>
      <c r="BN704" s="140">
        <v>1.55</v>
      </c>
      <c r="BO704" s="140">
        <v>0.81</v>
      </c>
      <c r="BP704" s="140">
        <v>0.94</v>
      </c>
      <c r="BQ704" s="139">
        <v>86931.9</v>
      </c>
      <c r="BR704" s="60"/>
      <c r="BS704" s="140">
        <v>1.03</v>
      </c>
      <c r="BT704" s="140">
        <v>0.54</v>
      </c>
      <c r="BU704" s="140">
        <v>0.47</v>
      </c>
      <c r="BV704" s="44">
        <v>221254.32</v>
      </c>
      <c r="BW704" s="60"/>
      <c r="BX704" s="140">
        <v>1.03</v>
      </c>
      <c r="BY704" s="140">
        <v>0.54</v>
      </c>
      <c r="BZ704" s="140">
        <v>0.47</v>
      </c>
      <c r="CA704" s="44">
        <v>190899.12</v>
      </c>
      <c r="CB704" s="60"/>
      <c r="CC704" s="140">
        <v>2.0699999999999998</v>
      </c>
      <c r="CD704" s="140">
        <v>1.08</v>
      </c>
      <c r="CE704" s="140">
        <v>1.42</v>
      </c>
      <c r="CF704" s="44">
        <v>144462.26999999999</v>
      </c>
      <c r="CG704" s="60"/>
      <c r="CH704" s="28">
        <v>5504951.4500000002</v>
      </c>
      <c r="CI704" s="60"/>
      <c r="CJ704" s="64">
        <v>5403359.9100000001</v>
      </c>
      <c r="CK704" s="124"/>
      <c r="CN704" s="151"/>
    </row>
    <row r="705" spans="1:92" x14ac:dyDescent="0.25">
      <c r="A705" s="116" t="s">
        <v>1603</v>
      </c>
      <c r="B705" s="24" t="s">
        <v>1604</v>
      </c>
      <c r="C705" s="27" t="s">
        <v>1594</v>
      </c>
      <c r="D705" s="27" t="s">
        <v>120</v>
      </c>
      <c r="E705" s="139">
        <v>918.64</v>
      </c>
      <c r="F705" s="68"/>
      <c r="G705" s="139">
        <v>388.73999999999995</v>
      </c>
      <c r="H705" s="139">
        <v>518.49</v>
      </c>
      <c r="I705" s="139">
        <v>518.49</v>
      </c>
      <c r="J705" s="68">
        <v>699</v>
      </c>
      <c r="K705" s="139">
        <v>609.15</v>
      </c>
      <c r="L705" s="139">
        <v>597.74</v>
      </c>
      <c r="M705" s="139">
        <v>309.49</v>
      </c>
      <c r="N705" s="139">
        <v>0</v>
      </c>
      <c r="O705" s="60"/>
      <c r="P705" s="132">
        <v>290.94547137991464</v>
      </c>
      <c r="Q705" s="132">
        <v>97.794528620085316</v>
      </c>
      <c r="R705" s="132">
        <v>388.05452862008536</v>
      </c>
      <c r="S705" s="132">
        <v>130.43547137991465</v>
      </c>
      <c r="T705" s="132">
        <v>0</v>
      </c>
      <c r="U705" s="132">
        <v>0</v>
      </c>
      <c r="V705" s="126"/>
      <c r="W705" s="140">
        <v>24.28</v>
      </c>
      <c r="X705" s="140">
        <v>24.62</v>
      </c>
      <c r="Y705" s="140">
        <v>0</v>
      </c>
      <c r="Z705" s="139">
        <v>3074098.5</v>
      </c>
      <c r="AA705" s="60"/>
      <c r="AB705" s="140">
        <v>9.7799999999999994</v>
      </c>
      <c r="AC705" s="28">
        <v>614819.69999999995</v>
      </c>
      <c r="AE705" s="140">
        <v>3.04</v>
      </c>
      <c r="AF705" s="140">
        <v>1.54</v>
      </c>
      <c r="AG705" s="140">
        <v>0</v>
      </c>
      <c r="AH705" s="44">
        <v>287921.7</v>
      </c>
      <c r="AI705" s="60"/>
      <c r="AJ705" s="140">
        <v>1.35</v>
      </c>
      <c r="AK705" s="140">
        <v>0.68</v>
      </c>
      <c r="AL705" s="140">
        <v>0</v>
      </c>
      <c r="AM705" s="44">
        <v>127615.95</v>
      </c>
      <c r="AO705" s="28">
        <v>66.510000000000005</v>
      </c>
      <c r="AP705" s="117">
        <v>25.279999999999994</v>
      </c>
      <c r="AQ705" s="117">
        <v>6.51</v>
      </c>
      <c r="AR705" s="44">
        <v>115622.26</v>
      </c>
      <c r="AS705" s="60"/>
      <c r="AT705" s="71">
        <v>1.35</v>
      </c>
      <c r="AU705" s="71">
        <v>1.23</v>
      </c>
      <c r="AV705" s="71">
        <v>0</v>
      </c>
      <c r="AW705" s="44">
        <v>173827.5</v>
      </c>
      <c r="AX705" s="60"/>
      <c r="AY705" s="140">
        <v>0.81</v>
      </c>
      <c r="AZ705" s="140">
        <v>0.41</v>
      </c>
      <c r="BA705" s="140">
        <v>0</v>
      </c>
      <c r="BB705" s="28">
        <v>71639.62</v>
      </c>
      <c r="BC705" s="60"/>
      <c r="BD705" s="140">
        <v>2.7</v>
      </c>
      <c r="BE705" s="140">
        <v>1.37</v>
      </c>
      <c r="BF705" s="140">
        <v>0</v>
      </c>
      <c r="BG705" s="44">
        <v>107216.01</v>
      </c>
      <c r="BH705" s="60"/>
      <c r="BI705" s="139">
        <v>1.35</v>
      </c>
      <c r="BJ705" s="139">
        <v>0.68</v>
      </c>
      <c r="BK705" s="139">
        <v>0</v>
      </c>
      <c r="BL705" s="44">
        <v>145433.26</v>
      </c>
      <c r="BM705" s="60"/>
      <c r="BN705" s="140">
        <v>2.0299999999999998</v>
      </c>
      <c r="BO705" s="140">
        <v>1.03</v>
      </c>
      <c r="BP705" s="140">
        <v>0</v>
      </c>
      <c r="BQ705" s="139">
        <v>80609.58</v>
      </c>
      <c r="BR705" s="60"/>
      <c r="BS705" s="140">
        <v>1.35</v>
      </c>
      <c r="BT705" s="140">
        <v>0.68</v>
      </c>
      <c r="BU705" s="140">
        <v>0</v>
      </c>
      <c r="BV705" s="44">
        <v>220169.74</v>
      </c>
      <c r="BW705" s="60"/>
      <c r="BX705" s="140">
        <v>1.35</v>
      </c>
      <c r="BY705" s="140">
        <v>0.68</v>
      </c>
      <c r="BZ705" s="140">
        <v>0</v>
      </c>
      <c r="CA705" s="44">
        <v>189963.34</v>
      </c>
      <c r="CB705" s="60"/>
      <c r="CC705" s="140">
        <v>2.7</v>
      </c>
      <c r="CD705" s="140">
        <v>1.37</v>
      </c>
      <c r="CE705" s="140">
        <v>0</v>
      </c>
      <c r="CF705" s="44">
        <v>128656.77</v>
      </c>
      <c r="CG705" s="60"/>
      <c r="CH705" s="28">
        <v>5337593.93</v>
      </c>
      <c r="CI705" s="60"/>
      <c r="CJ705" s="64">
        <v>5221971.67</v>
      </c>
      <c r="CK705" s="124"/>
      <c r="CN705" s="151"/>
    </row>
    <row r="706" spans="1:92" x14ac:dyDescent="0.25">
      <c r="A706" s="116" t="s">
        <v>1605</v>
      </c>
      <c r="B706" s="24" t="s">
        <v>1606</v>
      </c>
      <c r="C706" s="27" t="s">
        <v>1594</v>
      </c>
      <c r="D706" s="27" t="s">
        <v>120</v>
      </c>
      <c r="E706" s="139">
        <v>261.89999999999998</v>
      </c>
      <c r="F706" s="68"/>
      <c r="G706" s="139">
        <v>115.49</v>
      </c>
      <c r="H706" s="139">
        <v>144.32999999999998</v>
      </c>
      <c r="I706" s="139">
        <v>144.32999999999998</v>
      </c>
      <c r="J706" s="68">
        <v>700</v>
      </c>
      <c r="K706" s="139">
        <v>170.57</v>
      </c>
      <c r="L706" s="139">
        <v>168.49</v>
      </c>
      <c r="M706" s="139">
        <v>91.33</v>
      </c>
      <c r="N706" s="139">
        <v>0</v>
      </c>
      <c r="O706" s="60"/>
      <c r="P706" s="132">
        <v>54.375689708259564</v>
      </c>
      <c r="Q706" s="132">
        <v>61.114310291740431</v>
      </c>
      <c r="R706" s="132">
        <v>67.954310291740427</v>
      </c>
      <c r="S706" s="132">
        <v>76.375689708259557</v>
      </c>
      <c r="T706" s="132">
        <v>0</v>
      </c>
      <c r="U706" s="132">
        <v>0</v>
      </c>
      <c r="V706" s="126"/>
      <c r="W706" s="140">
        <v>6.68</v>
      </c>
      <c r="X706" s="140">
        <v>6.45</v>
      </c>
      <c r="Y706" s="140">
        <v>0</v>
      </c>
      <c r="Z706" s="139">
        <v>825417.45</v>
      </c>
      <c r="AA706" s="60"/>
      <c r="AB706" s="140">
        <v>2.62</v>
      </c>
      <c r="AC706" s="28">
        <v>165083.49</v>
      </c>
      <c r="AE706" s="140">
        <v>0.85</v>
      </c>
      <c r="AF706" s="140">
        <v>0.45</v>
      </c>
      <c r="AG706" s="140">
        <v>0</v>
      </c>
      <c r="AH706" s="44">
        <v>81724.5</v>
      </c>
      <c r="AI706" s="60"/>
      <c r="AJ706" s="140">
        <v>0.37</v>
      </c>
      <c r="AK706" s="140">
        <v>0.2</v>
      </c>
      <c r="AL706" s="140">
        <v>0</v>
      </c>
      <c r="AM706" s="44">
        <v>35833.050000000003</v>
      </c>
      <c r="AO706" s="28">
        <v>17.96</v>
      </c>
      <c r="AP706" s="117">
        <v>5.01</v>
      </c>
      <c r="AQ706" s="117">
        <v>1.85</v>
      </c>
      <c r="AR706" s="44">
        <v>29042</v>
      </c>
      <c r="AS706" s="60"/>
      <c r="AT706" s="71">
        <v>0.37</v>
      </c>
      <c r="AU706" s="71">
        <v>0.36</v>
      </c>
      <c r="AV706" s="71">
        <v>0</v>
      </c>
      <c r="AW706" s="44">
        <v>49183.75</v>
      </c>
      <c r="AX706" s="60"/>
      <c r="AY706" s="140">
        <v>0.22</v>
      </c>
      <c r="AZ706" s="140">
        <v>0.12</v>
      </c>
      <c r="BA706" s="140">
        <v>0</v>
      </c>
      <c r="BB706" s="28">
        <v>19965.14</v>
      </c>
      <c r="BC706" s="60"/>
      <c r="BD706" s="140">
        <v>0.75</v>
      </c>
      <c r="BE706" s="140">
        <v>0.4</v>
      </c>
      <c r="BF706" s="140">
        <v>0</v>
      </c>
      <c r="BG706" s="44">
        <v>30294.45</v>
      </c>
      <c r="BH706" s="60"/>
      <c r="BI706" s="139">
        <v>0.37</v>
      </c>
      <c r="BJ706" s="139">
        <v>0.2</v>
      </c>
      <c r="BK706" s="139">
        <v>0</v>
      </c>
      <c r="BL706" s="44">
        <v>40835.94</v>
      </c>
      <c r="BM706" s="60"/>
      <c r="BN706" s="140">
        <v>0.56000000000000005</v>
      </c>
      <c r="BO706" s="140">
        <v>0.3</v>
      </c>
      <c r="BP706" s="140">
        <v>0</v>
      </c>
      <c r="BQ706" s="139">
        <v>22654.98</v>
      </c>
      <c r="BR706" s="60"/>
      <c r="BS706" s="140">
        <v>0.37</v>
      </c>
      <c r="BT706" s="140">
        <v>0.2</v>
      </c>
      <c r="BU706" s="140">
        <v>0</v>
      </c>
      <c r="BV706" s="44">
        <v>61821.06</v>
      </c>
      <c r="BW706" s="60"/>
      <c r="BX706" s="140">
        <v>0.37</v>
      </c>
      <c r="BY706" s="140">
        <v>0.2</v>
      </c>
      <c r="BZ706" s="140">
        <v>0</v>
      </c>
      <c r="CA706" s="44">
        <v>53339.46</v>
      </c>
      <c r="CB706" s="60"/>
      <c r="CC706" s="140">
        <v>0.75</v>
      </c>
      <c r="CD706" s="140">
        <v>0.4</v>
      </c>
      <c r="CE706" s="140">
        <v>0</v>
      </c>
      <c r="CF706" s="44">
        <v>36352.65</v>
      </c>
      <c r="CG706" s="60"/>
      <c r="CH706" s="28">
        <v>1451547.92</v>
      </c>
      <c r="CI706" s="60"/>
      <c r="CJ706" s="64">
        <v>1422505.92</v>
      </c>
      <c r="CK706" s="124"/>
      <c r="CN706" s="151"/>
    </row>
    <row r="707" spans="1:92" x14ac:dyDescent="0.25">
      <c r="A707" s="116" t="s">
        <v>1607</v>
      </c>
      <c r="B707" s="24" t="s">
        <v>1608</v>
      </c>
      <c r="C707" s="27" t="s">
        <v>1594</v>
      </c>
      <c r="D707" s="27" t="s">
        <v>120</v>
      </c>
      <c r="E707" s="139">
        <v>251.05</v>
      </c>
      <c r="F707" s="68"/>
      <c r="G707" s="139">
        <v>94.73</v>
      </c>
      <c r="H707" s="139">
        <v>154.32</v>
      </c>
      <c r="I707" s="139">
        <v>154.32</v>
      </c>
      <c r="J707" s="68">
        <v>701</v>
      </c>
      <c r="K707" s="139">
        <v>151.56</v>
      </c>
      <c r="L707" s="139">
        <v>149.56</v>
      </c>
      <c r="M707" s="139">
        <v>99.49</v>
      </c>
      <c r="N707" s="139">
        <v>0</v>
      </c>
      <c r="O707" s="60"/>
      <c r="P707" s="132">
        <v>34.483926119253162</v>
      </c>
      <c r="Q707" s="132">
        <v>60.246073880746842</v>
      </c>
      <c r="R707" s="132">
        <v>56.176073880746827</v>
      </c>
      <c r="S707" s="132">
        <v>98.143926119253166</v>
      </c>
      <c r="T707" s="132">
        <v>0</v>
      </c>
      <c r="U707" s="132">
        <v>0</v>
      </c>
      <c r="V707" s="126"/>
      <c r="W707" s="140">
        <v>5.31</v>
      </c>
      <c r="X707" s="140">
        <v>6.73</v>
      </c>
      <c r="Y707" s="140">
        <v>0</v>
      </c>
      <c r="Z707" s="139">
        <v>756894.6</v>
      </c>
      <c r="AA707" s="60"/>
      <c r="AB707" s="140">
        <v>2.4</v>
      </c>
      <c r="AC707" s="28">
        <v>151378.92000000001</v>
      </c>
      <c r="AE707" s="140">
        <v>0.75</v>
      </c>
      <c r="AF707" s="140">
        <v>0.49</v>
      </c>
      <c r="AG707" s="140">
        <v>0</v>
      </c>
      <c r="AH707" s="44">
        <v>77952.600000000006</v>
      </c>
      <c r="AI707" s="60"/>
      <c r="AJ707" s="140">
        <v>0.33</v>
      </c>
      <c r="AK707" s="140">
        <v>0.22</v>
      </c>
      <c r="AL707" s="140">
        <v>0</v>
      </c>
      <c r="AM707" s="44">
        <v>34575.75</v>
      </c>
      <c r="AO707" s="28">
        <v>16.559999999999995</v>
      </c>
      <c r="AP707" s="117">
        <v>4</v>
      </c>
      <c r="AQ707" s="117">
        <v>1.78</v>
      </c>
      <c r="AR707" s="44">
        <v>26055.66</v>
      </c>
      <c r="AS707" s="60"/>
      <c r="AT707" s="71">
        <v>0.33</v>
      </c>
      <c r="AU707" s="71">
        <v>0.39</v>
      </c>
      <c r="AV707" s="71">
        <v>0</v>
      </c>
      <c r="AW707" s="44">
        <v>48510</v>
      </c>
      <c r="AX707" s="60"/>
      <c r="AY707" s="140">
        <v>0.2</v>
      </c>
      <c r="AZ707" s="140">
        <v>0.13</v>
      </c>
      <c r="BA707" s="140">
        <v>0</v>
      </c>
      <c r="BB707" s="28">
        <v>19377.93</v>
      </c>
      <c r="BC707" s="60"/>
      <c r="BD707" s="140">
        <v>0.67</v>
      </c>
      <c r="BE707" s="140">
        <v>0.44</v>
      </c>
      <c r="BF707" s="140">
        <v>0</v>
      </c>
      <c r="BG707" s="44">
        <v>29240.73</v>
      </c>
      <c r="BH707" s="60"/>
      <c r="BI707" s="139">
        <v>0.33</v>
      </c>
      <c r="BJ707" s="139">
        <v>0.22</v>
      </c>
      <c r="BK707" s="139">
        <v>0</v>
      </c>
      <c r="BL707" s="44">
        <v>39403.1</v>
      </c>
      <c r="BM707" s="60"/>
      <c r="BN707" s="140">
        <v>0.5</v>
      </c>
      <c r="BO707" s="140">
        <v>0.33</v>
      </c>
      <c r="BP707" s="140">
        <v>0</v>
      </c>
      <c r="BQ707" s="139">
        <v>21864.69</v>
      </c>
      <c r="BR707" s="60"/>
      <c r="BS707" s="140">
        <v>0.33</v>
      </c>
      <c r="BT707" s="140">
        <v>0.22</v>
      </c>
      <c r="BU707" s="140">
        <v>0</v>
      </c>
      <c r="BV707" s="44">
        <v>59651.9</v>
      </c>
      <c r="BW707" s="60"/>
      <c r="BX707" s="140">
        <v>0.33</v>
      </c>
      <c r="BY707" s="140">
        <v>0.22</v>
      </c>
      <c r="BZ707" s="140">
        <v>0</v>
      </c>
      <c r="CA707" s="44">
        <v>51467.9</v>
      </c>
      <c r="CB707" s="60"/>
      <c r="CC707" s="140">
        <v>0.67</v>
      </c>
      <c r="CD707" s="140">
        <v>0.44</v>
      </c>
      <c r="CE707" s="140">
        <v>0</v>
      </c>
      <c r="CF707" s="44">
        <v>35088.21</v>
      </c>
      <c r="CG707" s="60"/>
      <c r="CH707" s="28">
        <v>1351461.99</v>
      </c>
      <c r="CI707" s="60"/>
      <c r="CJ707" s="64">
        <v>1325406.33</v>
      </c>
      <c r="CK707" s="124"/>
      <c r="CN707" s="151"/>
    </row>
    <row r="708" spans="1:92" x14ac:dyDescent="0.25">
      <c r="A708" s="116" t="s">
        <v>1609</v>
      </c>
      <c r="B708" s="24" t="s">
        <v>1610</v>
      </c>
      <c r="C708" s="27" t="s">
        <v>1594</v>
      </c>
      <c r="D708" s="27" t="s">
        <v>131</v>
      </c>
      <c r="E708" s="139">
        <v>673.5</v>
      </c>
      <c r="F708" s="68"/>
      <c r="G708" s="139">
        <v>0</v>
      </c>
      <c r="H708" s="139">
        <v>0</v>
      </c>
      <c r="I708" s="139">
        <v>673.5</v>
      </c>
      <c r="J708" s="68">
        <v>702</v>
      </c>
      <c r="K708" s="139">
        <v>0</v>
      </c>
      <c r="L708" s="139">
        <v>0</v>
      </c>
      <c r="M708" s="139">
        <v>0</v>
      </c>
      <c r="N708" s="139">
        <v>673.5</v>
      </c>
      <c r="O708" s="60"/>
      <c r="P708" s="132">
        <v>0</v>
      </c>
      <c r="Q708" s="132">
        <v>0</v>
      </c>
      <c r="R708" s="132">
        <v>0</v>
      </c>
      <c r="S708" s="132">
        <v>0</v>
      </c>
      <c r="T708" s="132">
        <v>353.33</v>
      </c>
      <c r="U708" s="132">
        <v>320.17</v>
      </c>
      <c r="V708" s="126"/>
      <c r="W708" s="140">
        <v>0</v>
      </c>
      <c r="X708" s="140">
        <v>0</v>
      </c>
      <c r="Y708" s="140">
        <v>30.47</v>
      </c>
      <c r="Z708" s="139">
        <v>2198898.02</v>
      </c>
      <c r="AA708" s="60"/>
      <c r="AB708" s="140">
        <v>10.15</v>
      </c>
      <c r="AC708" s="28">
        <v>732892.71</v>
      </c>
      <c r="AE708" s="140">
        <v>0</v>
      </c>
      <c r="AF708" s="140">
        <v>0</v>
      </c>
      <c r="AG708" s="140">
        <v>3.36</v>
      </c>
      <c r="AH708" s="44">
        <v>242477.76</v>
      </c>
      <c r="AI708" s="60"/>
      <c r="AJ708" s="140">
        <v>0</v>
      </c>
      <c r="AK708" s="140">
        <v>0</v>
      </c>
      <c r="AL708" s="140">
        <v>1.1200000000000001</v>
      </c>
      <c r="AM708" s="44">
        <v>80825.919999999998</v>
      </c>
      <c r="AO708" s="28">
        <v>45.989999999999995</v>
      </c>
      <c r="AP708" s="117">
        <v>13.690000000000001</v>
      </c>
      <c r="AQ708" s="117">
        <v>4.7699999999999996</v>
      </c>
      <c r="AR708" s="44">
        <v>75438.19</v>
      </c>
      <c r="AS708" s="60"/>
      <c r="AT708" s="71">
        <v>0</v>
      </c>
      <c r="AU708" s="71">
        <v>0</v>
      </c>
      <c r="AV708" s="71">
        <v>2.69</v>
      </c>
      <c r="AW708" s="44">
        <v>210936.35</v>
      </c>
      <c r="AX708" s="60"/>
      <c r="AY708" s="140">
        <v>0</v>
      </c>
      <c r="AZ708" s="140">
        <v>0</v>
      </c>
      <c r="BA708" s="140">
        <v>0.89</v>
      </c>
      <c r="BB708" s="28">
        <v>52261.69</v>
      </c>
      <c r="BC708" s="60"/>
      <c r="BD708" s="140">
        <v>0</v>
      </c>
      <c r="BE708" s="140">
        <v>0</v>
      </c>
      <c r="BF708" s="140">
        <v>3.36</v>
      </c>
      <c r="BG708" s="44">
        <v>88512.48</v>
      </c>
      <c r="BH708" s="60"/>
      <c r="BI708" s="139">
        <v>0</v>
      </c>
      <c r="BJ708" s="139">
        <v>0</v>
      </c>
      <c r="BK708" s="139">
        <v>1.1200000000000001</v>
      </c>
      <c r="BL708" s="44">
        <v>80239.039999999994</v>
      </c>
      <c r="BM708" s="60"/>
      <c r="BN708" s="140">
        <v>0</v>
      </c>
      <c r="BO708" s="140">
        <v>0</v>
      </c>
      <c r="BP708" s="140">
        <v>2.2400000000000002</v>
      </c>
      <c r="BQ708" s="139">
        <v>59008.32</v>
      </c>
      <c r="BR708" s="60"/>
      <c r="BS708" s="140">
        <v>0</v>
      </c>
      <c r="BT708" s="140">
        <v>0</v>
      </c>
      <c r="BU708" s="140">
        <v>1.1200000000000001</v>
      </c>
      <c r="BV708" s="44">
        <v>121472.96000000001</v>
      </c>
      <c r="BW708" s="60"/>
      <c r="BX708" s="140">
        <v>0</v>
      </c>
      <c r="BY708" s="140">
        <v>0</v>
      </c>
      <c r="BZ708" s="140">
        <v>1.1200000000000001</v>
      </c>
      <c r="CA708" s="44">
        <v>104807.36</v>
      </c>
      <c r="CB708" s="60"/>
      <c r="CC708" s="140">
        <v>0</v>
      </c>
      <c r="CD708" s="140">
        <v>0</v>
      </c>
      <c r="CE708" s="140">
        <v>3.36</v>
      </c>
      <c r="CF708" s="44">
        <v>106212.96</v>
      </c>
      <c r="CG708" s="60"/>
      <c r="CH708" s="28">
        <v>4153983.7600000002</v>
      </c>
      <c r="CI708" s="60"/>
      <c r="CJ708" s="64">
        <v>4078545.5700000003</v>
      </c>
      <c r="CK708" s="124"/>
      <c r="CN708" s="151"/>
    </row>
    <row r="709" spans="1:92" x14ac:dyDescent="0.25">
      <c r="A709" s="116" t="s">
        <v>1616</v>
      </c>
      <c r="B709" s="24" t="s">
        <v>1617</v>
      </c>
      <c r="C709" s="27" t="s">
        <v>1613</v>
      </c>
      <c r="D709" s="27" t="s">
        <v>120</v>
      </c>
      <c r="E709" s="139">
        <v>442.04</v>
      </c>
      <c r="F709" s="68"/>
      <c r="G709" s="139">
        <v>225.47999999999996</v>
      </c>
      <c r="H709" s="139">
        <v>210.14999999999998</v>
      </c>
      <c r="I709" s="139">
        <v>210.14999999999998</v>
      </c>
      <c r="J709" s="68">
        <v>703</v>
      </c>
      <c r="K709" s="139">
        <v>320.37999999999994</v>
      </c>
      <c r="L709" s="139">
        <v>313.96999999999997</v>
      </c>
      <c r="M709" s="139">
        <v>121.66</v>
      </c>
      <c r="N709" s="139">
        <v>0</v>
      </c>
      <c r="O709" s="60"/>
      <c r="P709" s="132">
        <v>214.28441567385167</v>
      </c>
      <c r="Q709" s="132">
        <v>11.195584326148293</v>
      </c>
      <c r="R709" s="132">
        <v>199.71558432614836</v>
      </c>
      <c r="S709" s="132">
        <v>10.434415673851618</v>
      </c>
      <c r="T709" s="132">
        <v>0</v>
      </c>
      <c r="U709" s="132">
        <v>0</v>
      </c>
      <c r="V709" s="126"/>
      <c r="W709" s="140">
        <v>14.84</v>
      </c>
      <c r="X709" s="140">
        <v>10.4</v>
      </c>
      <c r="Y709" s="140">
        <v>0</v>
      </c>
      <c r="Z709" s="139">
        <v>1586712.6</v>
      </c>
      <c r="AA709" s="60"/>
      <c r="AB709" s="140">
        <v>5.04</v>
      </c>
      <c r="AC709" s="28">
        <v>317342.52</v>
      </c>
      <c r="AE709" s="140">
        <v>1.6</v>
      </c>
      <c r="AF709" s="140">
        <v>0.6</v>
      </c>
      <c r="AG709" s="140">
        <v>0</v>
      </c>
      <c r="AH709" s="44">
        <v>138303</v>
      </c>
      <c r="AI709" s="60"/>
      <c r="AJ709" s="140">
        <v>0.71</v>
      </c>
      <c r="AK709" s="140">
        <v>0.27</v>
      </c>
      <c r="AL709" s="140">
        <v>0</v>
      </c>
      <c r="AM709" s="44">
        <v>61607.7</v>
      </c>
      <c r="AO709" s="28">
        <v>34.040000000000006</v>
      </c>
      <c r="AP709" s="117">
        <v>13.34</v>
      </c>
      <c r="AQ709" s="117">
        <v>3.13</v>
      </c>
      <c r="AR709" s="44">
        <v>59568.99</v>
      </c>
      <c r="AS709" s="60"/>
      <c r="AT709" s="71">
        <v>0.71</v>
      </c>
      <c r="AU709" s="71">
        <v>0.48</v>
      </c>
      <c r="AV709" s="71">
        <v>0</v>
      </c>
      <c r="AW709" s="44">
        <v>80176.25</v>
      </c>
      <c r="AX709" s="60"/>
      <c r="AY709" s="140">
        <v>0.42</v>
      </c>
      <c r="AZ709" s="140">
        <v>0.16</v>
      </c>
      <c r="BA709" s="140">
        <v>0</v>
      </c>
      <c r="BB709" s="28">
        <v>34058.18</v>
      </c>
      <c r="BC709" s="60"/>
      <c r="BD709" s="140">
        <v>1.42</v>
      </c>
      <c r="BE709" s="140">
        <v>0.54</v>
      </c>
      <c r="BF709" s="140">
        <v>0</v>
      </c>
      <c r="BG709" s="44">
        <v>51632.28</v>
      </c>
      <c r="BH709" s="60"/>
      <c r="BI709" s="139">
        <v>0.71</v>
      </c>
      <c r="BJ709" s="139">
        <v>0.27</v>
      </c>
      <c r="BK709" s="139">
        <v>0</v>
      </c>
      <c r="BL709" s="44">
        <v>70209.16</v>
      </c>
      <c r="BM709" s="60"/>
      <c r="BN709" s="140">
        <v>1.06</v>
      </c>
      <c r="BO709" s="140">
        <v>0.4</v>
      </c>
      <c r="BP709" s="140">
        <v>0</v>
      </c>
      <c r="BQ709" s="139">
        <v>38460.78</v>
      </c>
      <c r="BR709" s="60"/>
      <c r="BS709" s="140">
        <v>0.71</v>
      </c>
      <c r="BT709" s="140">
        <v>0.27</v>
      </c>
      <c r="BU709" s="140">
        <v>0</v>
      </c>
      <c r="BV709" s="44">
        <v>106288.84</v>
      </c>
      <c r="BW709" s="60"/>
      <c r="BX709" s="140">
        <v>0.71</v>
      </c>
      <c r="BY709" s="140">
        <v>0.27</v>
      </c>
      <c r="BZ709" s="140">
        <v>0</v>
      </c>
      <c r="CA709" s="44">
        <v>91706.44</v>
      </c>
      <c r="CB709" s="60"/>
      <c r="CC709" s="140">
        <v>1.42</v>
      </c>
      <c r="CD709" s="140">
        <v>0.54</v>
      </c>
      <c r="CE709" s="140">
        <v>0</v>
      </c>
      <c r="CF709" s="44">
        <v>61957.56</v>
      </c>
      <c r="CG709" s="60"/>
      <c r="CH709" s="28">
        <v>2698024.3</v>
      </c>
      <c r="CI709" s="60"/>
      <c r="CJ709" s="64">
        <v>2638455.3099999996</v>
      </c>
      <c r="CK709" s="124"/>
      <c r="CN709" s="151"/>
    </row>
    <row r="710" spans="1:92" x14ac:dyDescent="0.25">
      <c r="A710" s="116" t="s">
        <v>1618</v>
      </c>
      <c r="B710" s="24" t="s">
        <v>1619</v>
      </c>
      <c r="C710" s="27" t="s">
        <v>1613</v>
      </c>
      <c r="D710" s="27" t="s">
        <v>120</v>
      </c>
      <c r="E710" s="139">
        <v>398.5</v>
      </c>
      <c r="F710" s="68"/>
      <c r="G710" s="139">
        <v>161</v>
      </c>
      <c r="H710" s="139">
        <v>233</v>
      </c>
      <c r="I710" s="139">
        <v>233</v>
      </c>
      <c r="J710" s="68">
        <v>704</v>
      </c>
      <c r="K710" s="139">
        <v>257.5</v>
      </c>
      <c r="L710" s="139">
        <v>253</v>
      </c>
      <c r="M710" s="139">
        <v>141</v>
      </c>
      <c r="N710" s="139">
        <v>0</v>
      </c>
      <c r="O710" s="60"/>
      <c r="P710" s="132">
        <v>76.413705583756339</v>
      </c>
      <c r="Q710" s="132">
        <v>84.586294416243661</v>
      </c>
      <c r="R710" s="132">
        <v>110.58629441624365</v>
      </c>
      <c r="S710" s="132">
        <v>122.41370558375635</v>
      </c>
      <c r="T710" s="132">
        <v>0</v>
      </c>
      <c r="U710" s="132">
        <v>0</v>
      </c>
      <c r="V710" s="126"/>
      <c r="W710" s="140">
        <v>9.32</v>
      </c>
      <c r="X710" s="140">
        <v>10.42</v>
      </c>
      <c r="Y710" s="140">
        <v>0</v>
      </c>
      <c r="Z710" s="139">
        <v>1240955.1000000001</v>
      </c>
      <c r="AA710" s="60"/>
      <c r="AB710" s="140">
        <v>3.94</v>
      </c>
      <c r="AC710" s="28">
        <v>248191.02</v>
      </c>
      <c r="AE710" s="140">
        <v>1.28</v>
      </c>
      <c r="AF710" s="140">
        <v>0.7</v>
      </c>
      <c r="AG710" s="140">
        <v>0</v>
      </c>
      <c r="AH710" s="44">
        <v>124472.7</v>
      </c>
      <c r="AI710" s="60"/>
      <c r="AJ710" s="140">
        <v>0.56999999999999995</v>
      </c>
      <c r="AK710" s="140">
        <v>0.31</v>
      </c>
      <c r="AL710" s="140">
        <v>0</v>
      </c>
      <c r="AM710" s="44">
        <v>55321.2</v>
      </c>
      <c r="AO710" s="28">
        <v>27.060000000000002</v>
      </c>
      <c r="AP710" s="117">
        <v>7.41</v>
      </c>
      <c r="AQ710" s="117">
        <v>2.82</v>
      </c>
      <c r="AR710" s="44">
        <v>43603.4</v>
      </c>
      <c r="AS710" s="60"/>
      <c r="AT710" s="71">
        <v>0.56999999999999995</v>
      </c>
      <c r="AU710" s="71">
        <v>0.56000000000000005</v>
      </c>
      <c r="AV710" s="71">
        <v>0</v>
      </c>
      <c r="AW710" s="44">
        <v>76133.75</v>
      </c>
      <c r="AX710" s="60"/>
      <c r="AY710" s="140">
        <v>0.34</v>
      </c>
      <c r="AZ710" s="140">
        <v>0.18</v>
      </c>
      <c r="BA710" s="140">
        <v>0</v>
      </c>
      <c r="BB710" s="28">
        <v>30534.92</v>
      </c>
      <c r="BC710" s="60"/>
      <c r="BD710" s="140">
        <v>1.1399999999999999</v>
      </c>
      <c r="BE710" s="140">
        <v>0.62</v>
      </c>
      <c r="BF710" s="140">
        <v>0</v>
      </c>
      <c r="BG710" s="44">
        <v>46363.68</v>
      </c>
      <c r="BH710" s="60"/>
      <c r="BI710" s="139">
        <v>0.56999999999999995</v>
      </c>
      <c r="BJ710" s="139">
        <v>0.31</v>
      </c>
      <c r="BK710" s="139">
        <v>0</v>
      </c>
      <c r="BL710" s="44">
        <v>63044.959999999999</v>
      </c>
      <c r="BM710" s="60"/>
      <c r="BN710" s="140">
        <v>0.85</v>
      </c>
      <c r="BO710" s="140">
        <v>0.47</v>
      </c>
      <c r="BP710" s="140">
        <v>0</v>
      </c>
      <c r="BQ710" s="139">
        <v>34772.76</v>
      </c>
      <c r="BR710" s="60"/>
      <c r="BS710" s="140">
        <v>0.56999999999999995</v>
      </c>
      <c r="BT710" s="140">
        <v>0.31</v>
      </c>
      <c r="BU710" s="140">
        <v>0</v>
      </c>
      <c r="BV710" s="44">
        <v>95443.04</v>
      </c>
      <c r="BW710" s="60"/>
      <c r="BX710" s="140">
        <v>0.56999999999999995</v>
      </c>
      <c r="BY710" s="140">
        <v>0.31</v>
      </c>
      <c r="BZ710" s="140">
        <v>0</v>
      </c>
      <c r="CA710" s="44">
        <v>82348.639999999999</v>
      </c>
      <c r="CB710" s="60"/>
      <c r="CC710" s="140">
        <v>1.1399999999999999</v>
      </c>
      <c r="CD710" s="140">
        <v>0.62</v>
      </c>
      <c r="CE710" s="140">
        <v>0</v>
      </c>
      <c r="CF710" s="44">
        <v>55635.360000000001</v>
      </c>
      <c r="CG710" s="60"/>
      <c r="CH710" s="28">
        <v>2196820.5300000003</v>
      </c>
      <c r="CI710" s="60"/>
      <c r="CJ710" s="64">
        <v>2153217.1300000004</v>
      </c>
      <c r="CK710" s="124"/>
      <c r="CN710" s="151"/>
    </row>
    <row r="711" spans="1:92" x14ac:dyDescent="0.25">
      <c r="A711" s="116" t="s">
        <v>1620</v>
      </c>
      <c r="B711" s="24" t="s">
        <v>1621</v>
      </c>
      <c r="C711" s="27" t="s">
        <v>1613</v>
      </c>
      <c r="D711" s="27" t="s">
        <v>120</v>
      </c>
      <c r="E711" s="139">
        <v>228.47</v>
      </c>
      <c r="F711" s="68"/>
      <c r="G711" s="139">
        <v>98.649999999999991</v>
      </c>
      <c r="H711" s="139">
        <v>124.82</v>
      </c>
      <c r="I711" s="139">
        <v>124.82</v>
      </c>
      <c r="J711" s="68">
        <v>705</v>
      </c>
      <c r="K711" s="139">
        <v>152.47999999999996</v>
      </c>
      <c r="L711" s="139">
        <v>147.47999999999999</v>
      </c>
      <c r="M711" s="139">
        <v>75.989999999999995</v>
      </c>
      <c r="N711" s="139">
        <v>0</v>
      </c>
      <c r="O711" s="60"/>
      <c r="P711" s="132">
        <v>57.237924553631366</v>
      </c>
      <c r="Q711" s="132">
        <v>41.412075446368625</v>
      </c>
      <c r="R711" s="132">
        <v>72.422075446368652</v>
      </c>
      <c r="S711" s="132">
        <v>52.397924553631341</v>
      </c>
      <c r="T711" s="132">
        <v>0</v>
      </c>
      <c r="U711" s="132">
        <v>0</v>
      </c>
      <c r="V711" s="126"/>
      <c r="W711" s="140">
        <v>5.88</v>
      </c>
      <c r="X711" s="140">
        <v>5.71</v>
      </c>
      <c r="Y711" s="140">
        <v>0</v>
      </c>
      <c r="Z711" s="139">
        <v>728605.35</v>
      </c>
      <c r="AA711" s="60"/>
      <c r="AB711" s="140">
        <v>2.31</v>
      </c>
      <c r="AC711" s="28">
        <v>145721.07</v>
      </c>
      <c r="AE711" s="140">
        <v>0.76</v>
      </c>
      <c r="AF711" s="140">
        <v>0.37</v>
      </c>
      <c r="AG711" s="140">
        <v>0</v>
      </c>
      <c r="AH711" s="44">
        <v>71037.45</v>
      </c>
      <c r="AI711" s="60"/>
      <c r="AJ711" s="140">
        <v>0.33</v>
      </c>
      <c r="AK711" s="140">
        <v>0.16</v>
      </c>
      <c r="AL711" s="140">
        <v>0</v>
      </c>
      <c r="AM711" s="44">
        <v>30803.85</v>
      </c>
      <c r="AO711" s="28">
        <v>15.819999999999999</v>
      </c>
      <c r="AP711" s="117">
        <v>4.8100000000000005</v>
      </c>
      <c r="AQ711" s="117">
        <v>1.62</v>
      </c>
      <c r="AR711" s="44">
        <v>26063.11</v>
      </c>
      <c r="AS711" s="60"/>
      <c r="AT711" s="71">
        <v>0.33</v>
      </c>
      <c r="AU711" s="71">
        <v>0.3</v>
      </c>
      <c r="AV711" s="71">
        <v>0</v>
      </c>
      <c r="AW711" s="44">
        <v>42446.25</v>
      </c>
      <c r="AX711" s="60"/>
      <c r="AY711" s="140">
        <v>0.2</v>
      </c>
      <c r="AZ711" s="140">
        <v>0.1</v>
      </c>
      <c r="BA711" s="140">
        <v>0</v>
      </c>
      <c r="BB711" s="28">
        <v>17616.3</v>
      </c>
      <c r="BC711" s="60"/>
      <c r="BD711" s="140">
        <v>0.67</v>
      </c>
      <c r="BE711" s="140">
        <v>0.33</v>
      </c>
      <c r="BF711" s="140">
        <v>0</v>
      </c>
      <c r="BG711" s="44">
        <v>26343</v>
      </c>
      <c r="BH711" s="60"/>
      <c r="BI711" s="139">
        <v>0.33</v>
      </c>
      <c r="BJ711" s="139">
        <v>0.16</v>
      </c>
      <c r="BK711" s="139">
        <v>0</v>
      </c>
      <c r="BL711" s="44">
        <v>35104.58</v>
      </c>
      <c r="BM711" s="60"/>
      <c r="BN711" s="140">
        <v>0.5</v>
      </c>
      <c r="BO711" s="140">
        <v>0.25</v>
      </c>
      <c r="BP711" s="140">
        <v>0</v>
      </c>
      <c r="BQ711" s="139">
        <v>19757.25</v>
      </c>
      <c r="BR711" s="60"/>
      <c r="BS711" s="140">
        <v>0.33</v>
      </c>
      <c r="BT711" s="140">
        <v>0.16</v>
      </c>
      <c r="BU711" s="140">
        <v>0</v>
      </c>
      <c r="BV711" s="44">
        <v>53144.42</v>
      </c>
      <c r="BW711" s="60"/>
      <c r="BX711" s="140">
        <v>0.33</v>
      </c>
      <c r="BY711" s="140">
        <v>0.16</v>
      </c>
      <c r="BZ711" s="140">
        <v>0</v>
      </c>
      <c r="CA711" s="44">
        <v>45853.22</v>
      </c>
      <c r="CB711" s="60"/>
      <c r="CC711" s="140">
        <v>0.67</v>
      </c>
      <c r="CD711" s="140">
        <v>0.33</v>
      </c>
      <c r="CE711" s="140">
        <v>0</v>
      </c>
      <c r="CF711" s="44">
        <v>31611</v>
      </c>
      <c r="CG711" s="60"/>
      <c r="CH711" s="28">
        <v>1274106.8500000001</v>
      </c>
      <c r="CI711" s="60"/>
      <c r="CJ711" s="64">
        <v>1248043.74</v>
      </c>
      <c r="CK711" s="124"/>
      <c r="CN711" s="151"/>
    </row>
    <row r="712" spans="1:92" x14ac:dyDescent="0.25">
      <c r="A712" s="116" t="s">
        <v>1622</v>
      </c>
      <c r="B712" s="24" t="s">
        <v>1281</v>
      </c>
      <c r="C712" s="27" t="s">
        <v>1613</v>
      </c>
      <c r="D712" s="27" t="s">
        <v>120</v>
      </c>
      <c r="E712" s="139">
        <v>287.20999999999998</v>
      </c>
      <c r="F712" s="68"/>
      <c r="G712" s="139">
        <v>116.82</v>
      </c>
      <c r="H712" s="139">
        <v>165.80999999999997</v>
      </c>
      <c r="I712" s="139">
        <v>165.80999999999997</v>
      </c>
      <c r="J712" s="68">
        <v>706</v>
      </c>
      <c r="K712" s="139">
        <v>183.23</v>
      </c>
      <c r="L712" s="139">
        <v>178.64999999999998</v>
      </c>
      <c r="M712" s="139">
        <v>103.97999999999999</v>
      </c>
      <c r="N712" s="139">
        <v>0</v>
      </c>
      <c r="O712" s="60"/>
      <c r="P712" s="132">
        <v>55.109544634327563</v>
      </c>
      <c r="Q712" s="132">
        <v>61.710455365672431</v>
      </c>
      <c r="R712" s="132">
        <v>78.220455365672422</v>
      </c>
      <c r="S712" s="132">
        <v>87.589544634327552</v>
      </c>
      <c r="T712" s="132">
        <v>0</v>
      </c>
      <c r="U712" s="132">
        <v>0</v>
      </c>
      <c r="V712" s="126"/>
      <c r="W712" s="140">
        <v>6.75</v>
      </c>
      <c r="X712" s="140">
        <v>7.41</v>
      </c>
      <c r="Y712" s="140">
        <v>0</v>
      </c>
      <c r="Z712" s="139">
        <v>890168.4</v>
      </c>
      <c r="AA712" s="60"/>
      <c r="AB712" s="140">
        <v>2.83</v>
      </c>
      <c r="AC712" s="28">
        <v>178033.68</v>
      </c>
      <c r="AE712" s="140">
        <v>0.91</v>
      </c>
      <c r="AF712" s="140">
        <v>0.51</v>
      </c>
      <c r="AG712" s="140">
        <v>0</v>
      </c>
      <c r="AH712" s="44">
        <v>89268.3</v>
      </c>
      <c r="AI712" s="60"/>
      <c r="AJ712" s="140">
        <v>0.4</v>
      </c>
      <c r="AK712" s="140">
        <v>0.23</v>
      </c>
      <c r="AL712" s="140">
        <v>0</v>
      </c>
      <c r="AM712" s="44">
        <v>39604.949999999997</v>
      </c>
      <c r="AO712" s="28">
        <v>19.41</v>
      </c>
      <c r="AP712" s="117">
        <v>5.3100000000000005</v>
      </c>
      <c r="AQ712" s="117">
        <v>2.0299999999999998</v>
      </c>
      <c r="AR712" s="44">
        <v>31273.72</v>
      </c>
      <c r="AS712" s="60"/>
      <c r="AT712" s="71">
        <v>0.4</v>
      </c>
      <c r="AU712" s="71">
        <v>0.41</v>
      </c>
      <c r="AV712" s="71">
        <v>0</v>
      </c>
      <c r="AW712" s="44">
        <v>54573.75</v>
      </c>
      <c r="AX712" s="60"/>
      <c r="AY712" s="140">
        <v>0.24</v>
      </c>
      <c r="AZ712" s="140">
        <v>0.13</v>
      </c>
      <c r="BA712" s="140">
        <v>0</v>
      </c>
      <c r="BB712" s="28">
        <v>21726.77</v>
      </c>
      <c r="BC712" s="60"/>
      <c r="BD712" s="140">
        <v>0.81</v>
      </c>
      <c r="BE712" s="140">
        <v>0.46</v>
      </c>
      <c r="BF712" s="140">
        <v>0</v>
      </c>
      <c r="BG712" s="44">
        <v>33455.61</v>
      </c>
      <c r="BH712" s="60"/>
      <c r="BI712" s="139">
        <v>0.4</v>
      </c>
      <c r="BJ712" s="139">
        <v>0.23</v>
      </c>
      <c r="BK712" s="139">
        <v>0</v>
      </c>
      <c r="BL712" s="44">
        <v>45134.46</v>
      </c>
      <c r="BM712" s="60"/>
      <c r="BN712" s="140">
        <v>0.61</v>
      </c>
      <c r="BO712" s="140">
        <v>0.34</v>
      </c>
      <c r="BP712" s="140">
        <v>0</v>
      </c>
      <c r="BQ712" s="139">
        <v>25025.85</v>
      </c>
      <c r="BR712" s="60"/>
      <c r="BS712" s="140">
        <v>0.4</v>
      </c>
      <c r="BT712" s="140">
        <v>0.23</v>
      </c>
      <c r="BU712" s="140">
        <v>0</v>
      </c>
      <c r="BV712" s="44">
        <v>68328.539999999994</v>
      </c>
      <c r="BW712" s="60"/>
      <c r="BX712" s="140">
        <v>0.4</v>
      </c>
      <c r="BY712" s="140">
        <v>0.23</v>
      </c>
      <c r="BZ712" s="140">
        <v>0</v>
      </c>
      <c r="CA712" s="44">
        <v>58954.14</v>
      </c>
      <c r="CB712" s="60"/>
      <c r="CC712" s="140">
        <v>0.81</v>
      </c>
      <c r="CD712" s="140">
        <v>0.46</v>
      </c>
      <c r="CE712" s="140">
        <v>0</v>
      </c>
      <c r="CF712" s="44">
        <v>40145.97</v>
      </c>
      <c r="CG712" s="60"/>
      <c r="CH712" s="28">
        <v>1575694.1400000001</v>
      </c>
      <c r="CI712" s="60"/>
      <c r="CJ712" s="64">
        <v>1544420.4200000002</v>
      </c>
      <c r="CK712" s="124"/>
      <c r="CN712" s="151"/>
    </row>
    <row r="713" spans="1:92" x14ac:dyDescent="0.25">
      <c r="A713" s="116" t="s">
        <v>1623</v>
      </c>
      <c r="B713" s="24" t="s">
        <v>1624</v>
      </c>
      <c r="C713" s="27" t="s">
        <v>1613</v>
      </c>
      <c r="D713" s="27" t="s">
        <v>120</v>
      </c>
      <c r="E713" s="139">
        <v>225.5</v>
      </c>
      <c r="F713" s="68"/>
      <c r="G713" s="139">
        <v>81.5</v>
      </c>
      <c r="H713" s="139">
        <v>142.5</v>
      </c>
      <c r="I713" s="139">
        <v>142.5</v>
      </c>
      <c r="J713" s="68">
        <v>707</v>
      </c>
      <c r="K713" s="139">
        <v>139</v>
      </c>
      <c r="L713" s="139">
        <v>137.5</v>
      </c>
      <c r="M713" s="139">
        <v>86.5</v>
      </c>
      <c r="N713" s="139">
        <v>0</v>
      </c>
      <c r="O713" s="60"/>
      <c r="P713" s="132">
        <v>54.939732142857146</v>
      </c>
      <c r="Q713" s="132">
        <v>26.560267857142854</v>
      </c>
      <c r="R713" s="132">
        <v>96.060267857142861</v>
      </c>
      <c r="S713" s="132">
        <v>46.439732142857139</v>
      </c>
      <c r="T713" s="132">
        <v>0</v>
      </c>
      <c r="U713" s="132">
        <v>0</v>
      </c>
      <c r="V713" s="126"/>
      <c r="W713" s="140">
        <v>4.99</v>
      </c>
      <c r="X713" s="140">
        <v>6.66</v>
      </c>
      <c r="Y713" s="140">
        <v>0</v>
      </c>
      <c r="Z713" s="139">
        <v>732377.25</v>
      </c>
      <c r="AA713" s="60"/>
      <c r="AB713" s="140">
        <v>2.33</v>
      </c>
      <c r="AC713" s="28">
        <v>146475.45000000001</v>
      </c>
      <c r="AE713" s="140">
        <v>0.69</v>
      </c>
      <c r="AF713" s="140">
        <v>0.43</v>
      </c>
      <c r="AG713" s="140">
        <v>0</v>
      </c>
      <c r="AH713" s="44">
        <v>70408.800000000003</v>
      </c>
      <c r="AI713" s="60"/>
      <c r="AJ713" s="140">
        <v>0.3</v>
      </c>
      <c r="AK713" s="140">
        <v>0.19</v>
      </c>
      <c r="AL713" s="140">
        <v>0</v>
      </c>
      <c r="AM713" s="44">
        <v>30803.85</v>
      </c>
      <c r="AO713" s="28">
        <v>15.879999999999999</v>
      </c>
      <c r="AP713" s="117">
        <v>5.3299999999999992</v>
      </c>
      <c r="AQ713" s="117">
        <v>1.59</v>
      </c>
      <c r="AR713" s="44">
        <v>26758.89</v>
      </c>
      <c r="AS713" s="60"/>
      <c r="AT713" s="71">
        <v>0.3</v>
      </c>
      <c r="AU713" s="71">
        <v>0.34</v>
      </c>
      <c r="AV713" s="71">
        <v>0</v>
      </c>
      <c r="AW713" s="44">
        <v>43120</v>
      </c>
      <c r="AX713" s="60"/>
      <c r="AY713" s="140">
        <v>0.18</v>
      </c>
      <c r="AZ713" s="140">
        <v>0.11</v>
      </c>
      <c r="BA713" s="140">
        <v>0</v>
      </c>
      <c r="BB713" s="28">
        <v>17029.09</v>
      </c>
      <c r="BC713" s="60"/>
      <c r="BD713" s="140">
        <v>0.61</v>
      </c>
      <c r="BE713" s="140">
        <v>0.38</v>
      </c>
      <c r="BF713" s="140">
        <v>0</v>
      </c>
      <c r="BG713" s="44">
        <v>26079.57</v>
      </c>
      <c r="BH713" s="60"/>
      <c r="BI713" s="139">
        <v>0.3</v>
      </c>
      <c r="BJ713" s="139">
        <v>0.19</v>
      </c>
      <c r="BK713" s="139">
        <v>0</v>
      </c>
      <c r="BL713" s="44">
        <v>35104.58</v>
      </c>
      <c r="BM713" s="60"/>
      <c r="BN713" s="140">
        <v>0.46</v>
      </c>
      <c r="BO713" s="140">
        <v>0.28000000000000003</v>
      </c>
      <c r="BP713" s="140">
        <v>0</v>
      </c>
      <c r="BQ713" s="139">
        <v>19493.82</v>
      </c>
      <c r="BR713" s="60"/>
      <c r="BS713" s="140">
        <v>0.3</v>
      </c>
      <c r="BT713" s="140">
        <v>0.19</v>
      </c>
      <c r="BU713" s="140">
        <v>0</v>
      </c>
      <c r="BV713" s="44">
        <v>53144.42</v>
      </c>
      <c r="BW713" s="60"/>
      <c r="BX713" s="140">
        <v>0.3</v>
      </c>
      <c r="BY713" s="140">
        <v>0.19</v>
      </c>
      <c r="BZ713" s="140">
        <v>0</v>
      </c>
      <c r="CA713" s="44">
        <v>45853.22</v>
      </c>
      <c r="CB713" s="60"/>
      <c r="CC713" s="140">
        <v>0.61</v>
      </c>
      <c r="CD713" s="140">
        <v>0.38</v>
      </c>
      <c r="CE713" s="140">
        <v>0</v>
      </c>
      <c r="CF713" s="44">
        <v>31294.89</v>
      </c>
      <c r="CG713" s="60"/>
      <c r="CH713" s="28">
        <v>1277943.83</v>
      </c>
      <c r="CI713" s="60"/>
      <c r="CJ713" s="64">
        <v>1251184.9400000002</v>
      </c>
      <c r="CK713" s="124"/>
      <c r="CN713" s="151"/>
    </row>
    <row r="714" spans="1:92" x14ac:dyDescent="0.25">
      <c r="A714" s="116" t="s">
        <v>1625</v>
      </c>
      <c r="B714" s="24" t="s">
        <v>1626</v>
      </c>
      <c r="C714" s="27" t="s">
        <v>1613</v>
      </c>
      <c r="D714" s="27" t="s">
        <v>120</v>
      </c>
      <c r="E714" s="139">
        <v>318</v>
      </c>
      <c r="F714" s="68"/>
      <c r="G714" s="139">
        <v>126</v>
      </c>
      <c r="H714" s="139">
        <v>190</v>
      </c>
      <c r="I714" s="139">
        <v>190</v>
      </c>
      <c r="J714" s="68">
        <v>708</v>
      </c>
      <c r="K714" s="139">
        <v>207.5</v>
      </c>
      <c r="L714" s="139">
        <v>205.5</v>
      </c>
      <c r="M714" s="139">
        <v>110.5</v>
      </c>
      <c r="N714" s="139">
        <v>0</v>
      </c>
      <c r="O714" s="60"/>
      <c r="P714" s="132">
        <v>30.702531645569618</v>
      </c>
      <c r="Q714" s="132">
        <v>95.297468354430379</v>
      </c>
      <c r="R714" s="132">
        <v>46.297468354430379</v>
      </c>
      <c r="S714" s="132">
        <v>143.70253164556962</v>
      </c>
      <c r="T714" s="132">
        <v>0</v>
      </c>
      <c r="U714" s="132">
        <v>0</v>
      </c>
      <c r="V714" s="126"/>
      <c r="W714" s="140">
        <v>6.81</v>
      </c>
      <c r="X714" s="140">
        <v>8.06</v>
      </c>
      <c r="Y714" s="140">
        <v>0</v>
      </c>
      <c r="Z714" s="139">
        <v>934802.55</v>
      </c>
      <c r="AA714" s="60"/>
      <c r="AB714" s="140">
        <v>2.97</v>
      </c>
      <c r="AC714" s="28">
        <v>186960.51</v>
      </c>
      <c r="AE714" s="140">
        <v>1.03</v>
      </c>
      <c r="AF714" s="140">
        <v>0.55000000000000004</v>
      </c>
      <c r="AG714" s="140">
        <v>0</v>
      </c>
      <c r="AH714" s="44">
        <v>99326.7</v>
      </c>
      <c r="AI714" s="60"/>
      <c r="AJ714" s="140">
        <v>0.46</v>
      </c>
      <c r="AK714" s="140">
        <v>0.24</v>
      </c>
      <c r="AL714" s="140">
        <v>0</v>
      </c>
      <c r="AM714" s="44">
        <v>44005.5</v>
      </c>
      <c r="AO714" s="28">
        <v>20.53</v>
      </c>
      <c r="AP714" s="117">
        <v>4.1400000000000006</v>
      </c>
      <c r="AQ714" s="117">
        <v>2.25</v>
      </c>
      <c r="AR714" s="44">
        <v>31320.13</v>
      </c>
      <c r="AS714" s="60"/>
      <c r="AT714" s="71">
        <v>0.46</v>
      </c>
      <c r="AU714" s="71">
        <v>0.44</v>
      </c>
      <c r="AV714" s="71">
        <v>0</v>
      </c>
      <c r="AW714" s="44">
        <v>60637.5</v>
      </c>
      <c r="AX714" s="60"/>
      <c r="AY714" s="140">
        <v>0.27</v>
      </c>
      <c r="AZ714" s="140">
        <v>0.14000000000000001</v>
      </c>
      <c r="BA714" s="140">
        <v>0</v>
      </c>
      <c r="BB714" s="28">
        <v>24075.61</v>
      </c>
      <c r="BC714" s="60"/>
      <c r="BD714" s="140">
        <v>0.92</v>
      </c>
      <c r="BE714" s="140">
        <v>0.49</v>
      </c>
      <c r="BF714" s="140">
        <v>0</v>
      </c>
      <c r="BG714" s="44">
        <v>37143.629999999997</v>
      </c>
      <c r="BH714" s="60"/>
      <c r="BI714" s="139">
        <v>0.46</v>
      </c>
      <c r="BJ714" s="139">
        <v>0.24</v>
      </c>
      <c r="BK714" s="139">
        <v>0</v>
      </c>
      <c r="BL714" s="44">
        <v>50149.4</v>
      </c>
      <c r="BM714" s="60"/>
      <c r="BN714" s="140">
        <v>0.69</v>
      </c>
      <c r="BO714" s="140">
        <v>0.36</v>
      </c>
      <c r="BP714" s="140">
        <v>0</v>
      </c>
      <c r="BQ714" s="139">
        <v>27660.15</v>
      </c>
      <c r="BR714" s="60"/>
      <c r="BS714" s="140">
        <v>0.46</v>
      </c>
      <c r="BT714" s="140">
        <v>0.24</v>
      </c>
      <c r="BU714" s="140">
        <v>0</v>
      </c>
      <c r="BV714" s="44">
        <v>75920.600000000006</v>
      </c>
      <c r="BW714" s="60"/>
      <c r="BX714" s="140">
        <v>0.46</v>
      </c>
      <c r="BY714" s="140">
        <v>0.24</v>
      </c>
      <c r="BZ714" s="140">
        <v>0</v>
      </c>
      <c r="CA714" s="44">
        <v>65504.6</v>
      </c>
      <c r="CB714" s="60"/>
      <c r="CC714" s="140">
        <v>0.92</v>
      </c>
      <c r="CD714" s="140">
        <v>0.49</v>
      </c>
      <c r="CE714" s="140">
        <v>0</v>
      </c>
      <c r="CF714" s="44">
        <v>44571.51</v>
      </c>
      <c r="CG714" s="60"/>
      <c r="CH714" s="28">
        <v>1682078.3900000001</v>
      </c>
      <c r="CI714" s="60"/>
      <c r="CJ714" s="64">
        <v>1650758.2600000002</v>
      </c>
      <c r="CK714" s="124"/>
      <c r="CN714" s="151"/>
    </row>
    <row r="715" spans="1:92" x14ac:dyDescent="0.25">
      <c r="A715" s="116" t="s">
        <v>1627</v>
      </c>
      <c r="B715" s="24" t="s">
        <v>1628</v>
      </c>
      <c r="C715" s="27" t="s">
        <v>1613</v>
      </c>
      <c r="D715" s="27" t="s">
        <v>12</v>
      </c>
      <c r="E715" s="139">
        <v>12651.21</v>
      </c>
      <c r="F715" s="68"/>
      <c r="G715" s="139">
        <v>4043.5699999999997</v>
      </c>
      <c r="H715" s="139">
        <v>4829.32</v>
      </c>
      <c r="I715" s="139">
        <v>8496.64</v>
      </c>
      <c r="J715" s="68">
        <v>709</v>
      </c>
      <c r="K715" s="139">
        <v>6148.73</v>
      </c>
      <c r="L715" s="139">
        <v>6037.73</v>
      </c>
      <c r="M715" s="139">
        <v>2835.16</v>
      </c>
      <c r="N715" s="139">
        <v>3667.3199999999997</v>
      </c>
      <c r="O715" s="60"/>
      <c r="P715" s="132">
        <v>3359.5893394129762</v>
      </c>
      <c r="Q715" s="132">
        <v>683.98066058702352</v>
      </c>
      <c r="R715" s="132">
        <v>4012.4276292023819</v>
      </c>
      <c r="S715" s="132">
        <v>816.89237079761779</v>
      </c>
      <c r="T715" s="132">
        <v>3046.9830313846419</v>
      </c>
      <c r="U715" s="132">
        <v>620.33696861535782</v>
      </c>
      <c r="V715" s="126"/>
      <c r="W715" s="140">
        <v>258.17</v>
      </c>
      <c r="X715" s="140">
        <v>233.29</v>
      </c>
      <c r="Y715" s="140">
        <v>177.16</v>
      </c>
      <c r="Z715" s="139">
        <v>43680561.460000001</v>
      </c>
      <c r="AA715" s="60"/>
      <c r="AB715" s="140">
        <v>157.33000000000001</v>
      </c>
      <c r="AC715" s="28">
        <v>10440343.26</v>
      </c>
      <c r="AE715" s="140">
        <v>30.74</v>
      </c>
      <c r="AF715" s="140">
        <v>14.17</v>
      </c>
      <c r="AG715" s="140">
        <v>18.329999999999998</v>
      </c>
      <c r="AH715" s="44">
        <v>4146069.93</v>
      </c>
      <c r="AI715" s="60"/>
      <c r="AJ715" s="140">
        <v>13.66</v>
      </c>
      <c r="AK715" s="140">
        <v>6.3</v>
      </c>
      <c r="AL715" s="140">
        <v>6.11</v>
      </c>
      <c r="AM715" s="44">
        <v>1695719.66</v>
      </c>
      <c r="AO715" s="28">
        <v>932.11</v>
      </c>
      <c r="AP715" s="117">
        <v>371.91999999999996</v>
      </c>
      <c r="AQ715" s="117">
        <v>89.72</v>
      </c>
      <c r="AR715" s="44">
        <v>1641253.86</v>
      </c>
      <c r="AS715" s="60"/>
      <c r="AT715" s="71">
        <v>13.66</v>
      </c>
      <c r="AU715" s="71">
        <v>11.34</v>
      </c>
      <c r="AV715" s="71">
        <v>14.66</v>
      </c>
      <c r="AW715" s="44">
        <v>2833938.9</v>
      </c>
      <c r="AX715" s="60"/>
      <c r="AY715" s="140">
        <v>8.19</v>
      </c>
      <c r="AZ715" s="140">
        <v>3.78</v>
      </c>
      <c r="BA715" s="140">
        <v>4.88</v>
      </c>
      <c r="BB715" s="28">
        <v>989448.85</v>
      </c>
      <c r="BC715" s="60"/>
      <c r="BD715" s="140">
        <v>27.32</v>
      </c>
      <c r="BE715" s="140">
        <v>12.6</v>
      </c>
      <c r="BF715" s="140">
        <v>18.329999999999998</v>
      </c>
      <c r="BG715" s="44">
        <v>1534479.75</v>
      </c>
      <c r="BH715" s="60"/>
      <c r="BI715" s="139">
        <v>13.66</v>
      </c>
      <c r="BJ715" s="139">
        <v>6.3</v>
      </c>
      <c r="BK715" s="139">
        <v>6.11</v>
      </c>
      <c r="BL715" s="44">
        <v>1867706.94</v>
      </c>
      <c r="BM715" s="60"/>
      <c r="BN715" s="140">
        <v>20.49</v>
      </c>
      <c r="BO715" s="140">
        <v>9.4499999999999993</v>
      </c>
      <c r="BP715" s="140">
        <v>12.22</v>
      </c>
      <c r="BQ715" s="139">
        <v>1110620.8799999999</v>
      </c>
      <c r="BR715" s="60"/>
      <c r="BS715" s="140">
        <v>13.66</v>
      </c>
      <c r="BT715" s="140">
        <v>6.3</v>
      </c>
      <c r="BU715" s="140">
        <v>6.11</v>
      </c>
      <c r="BV715" s="44">
        <v>2827500.06</v>
      </c>
      <c r="BW715" s="60"/>
      <c r="BX715" s="140">
        <v>13.66</v>
      </c>
      <c r="BY715" s="140">
        <v>6.3</v>
      </c>
      <c r="BZ715" s="140">
        <v>6.11</v>
      </c>
      <c r="CA715" s="44">
        <v>2439578.46</v>
      </c>
      <c r="CB715" s="60"/>
      <c r="CC715" s="140">
        <v>27.32</v>
      </c>
      <c r="CD715" s="140">
        <v>12.6</v>
      </c>
      <c r="CE715" s="140">
        <v>18.329999999999998</v>
      </c>
      <c r="CF715" s="44">
        <v>1841340.75</v>
      </c>
      <c r="CG715" s="60"/>
      <c r="CH715" s="28">
        <v>77048562.75999999</v>
      </c>
      <c r="CI715" s="60"/>
      <c r="CJ715" s="64">
        <v>75407308.899999991</v>
      </c>
      <c r="CK715" s="124"/>
      <c r="CN715" s="151"/>
    </row>
    <row r="716" spans="1:92" x14ac:dyDescent="0.25">
      <c r="A716" s="116" t="s">
        <v>1629</v>
      </c>
      <c r="B716" s="24" t="s">
        <v>1630</v>
      </c>
      <c r="C716" s="27" t="s">
        <v>1613</v>
      </c>
      <c r="D716" s="27" t="s">
        <v>12</v>
      </c>
      <c r="E716" s="139">
        <v>1287.3900000000001</v>
      </c>
      <c r="F716" s="68"/>
      <c r="G716" s="139">
        <v>352.99</v>
      </c>
      <c r="H716" s="139">
        <v>491.33</v>
      </c>
      <c r="I716" s="139">
        <v>926.81999999999994</v>
      </c>
      <c r="J716" s="68">
        <v>710</v>
      </c>
      <c r="K716" s="139">
        <v>557.06999999999994</v>
      </c>
      <c r="L716" s="139">
        <v>549.49</v>
      </c>
      <c r="M716" s="139">
        <v>294.83</v>
      </c>
      <c r="N716" s="139">
        <v>435.48999999999995</v>
      </c>
      <c r="O716" s="60"/>
      <c r="P716" s="132">
        <v>117.12733405739917</v>
      </c>
      <c r="Q716" s="132">
        <v>235.86266594260084</v>
      </c>
      <c r="R716" s="132">
        <v>163.03060438658866</v>
      </c>
      <c r="S716" s="132">
        <v>328.29939561341132</v>
      </c>
      <c r="T716" s="132">
        <v>144.50206155601222</v>
      </c>
      <c r="U716" s="132">
        <v>290.98793844398773</v>
      </c>
      <c r="V716" s="126"/>
      <c r="W716" s="140">
        <v>19.600000000000001</v>
      </c>
      <c r="X716" s="140">
        <v>21.28</v>
      </c>
      <c r="Y716" s="140">
        <v>18.86</v>
      </c>
      <c r="Z716" s="139">
        <v>3930971.96</v>
      </c>
      <c r="AA716" s="60"/>
      <c r="AB716" s="140">
        <v>14.46</v>
      </c>
      <c r="AC716" s="28">
        <v>967622.45</v>
      </c>
      <c r="AE716" s="140">
        <v>2.78</v>
      </c>
      <c r="AF716" s="140">
        <v>1.47</v>
      </c>
      <c r="AG716" s="140">
        <v>2.17</v>
      </c>
      <c r="AH716" s="44">
        <v>423776.47</v>
      </c>
      <c r="AI716" s="60"/>
      <c r="AJ716" s="140">
        <v>1.23</v>
      </c>
      <c r="AK716" s="140">
        <v>0.65</v>
      </c>
      <c r="AL716" s="140">
        <v>0.72</v>
      </c>
      <c r="AM716" s="44">
        <v>170145.72</v>
      </c>
      <c r="AO716" s="28">
        <v>84.93</v>
      </c>
      <c r="AP716" s="117">
        <v>19.579999999999998</v>
      </c>
      <c r="AQ716" s="117">
        <v>9.1300000000000008</v>
      </c>
      <c r="AR716" s="44">
        <v>132485.5</v>
      </c>
      <c r="AS716" s="60"/>
      <c r="AT716" s="71">
        <v>1.23</v>
      </c>
      <c r="AU716" s="71">
        <v>1.17</v>
      </c>
      <c r="AV716" s="71">
        <v>1.74</v>
      </c>
      <c r="AW716" s="44">
        <v>298142.09999999998</v>
      </c>
      <c r="AX716" s="60"/>
      <c r="AY716" s="140">
        <v>0.74</v>
      </c>
      <c r="AZ716" s="140">
        <v>0.39</v>
      </c>
      <c r="BA716" s="140">
        <v>0.57999999999999996</v>
      </c>
      <c r="BB716" s="28">
        <v>100412.91</v>
      </c>
      <c r="BC716" s="60"/>
      <c r="BD716" s="140">
        <v>2.4700000000000002</v>
      </c>
      <c r="BE716" s="140">
        <v>1.31</v>
      </c>
      <c r="BF716" s="140">
        <v>2.17</v>
      </c>
      <c r="BG716" s="44">
        <v>156740.85</v>
      </c>
      <c r="BH716" s="60"/>
      <c r="BI716" s="139">
        <v>1.23</v>
      </c>
      <c r="BJ716" s="139">
        <v>0.65</v>
      </c>
      <c r="BK716" s="139">
        <v>0.72</v>
      </c>
      <c r="BL716" s="44">
        <v>186269.2</v>
      </c>
      <c r="BM716" s="60"/>
      <c r="BN716" s="140">
        <v>1.85</v>
      </c>
      <c r="BO716" s="140">
        <v>0.98</v>
      </c>
      <c r="BP716" s="140">
        <v>1.45</v>
      </c>
      <c r="BQ716" s="139">
        <v>112748.04</v>
      </c>
      <c r="BR716" s="60"/>
      <c r="BS716" s="140">
        <v>1.23</v>
      </c>
      <c r="BT716" s="140">
        <v>0.65</v>
      </c>
      <c r="BU716" s="140">
        <v>0.72</v>
      </c>
      <c r="BV716" s="44">
        <v>281990.8</v>
      </c>
      <c r="BW716" s="60"/>
      <c r="BX716" s="140">
        <v>1.23</v>
      </c>
      <c r="BY716" s="140">
        <v>0.65</v>
      </c>
      <c r="BZ716" s="140">
        <v>0.72</v>
      </c>
      <c r="CA716" s="44">
        <v>243302.8</v>
      </c>
      <c r="CB716" s="60"/>
      <c r="CC716" s="140">
        <v>2.4700000000000002</v>
      </c>
      <c r="CD716" s="140">
        <v>1.31</v>
      </c>
      <c r="CE716" s="140">
        <v>2.17</v>
      </c>
      <c r="CF716" s="44">
        <v>188085.45</v>
      </c>
      <c r="CG716" s="60"/>
      <c r="CH716" s="28">
        <v>7192694.25</v>
      </c>
      <c r="CI716" s="60"/>
      <c r="CJ716" s="64">
        <v>7060208.75</v>
      </c>
      <c r="CK716" s="124"/>
      <c r="CN716" s="151"/>
    </row>
    <row r="717" spans="1:92" x14ac:dyDescent="0.25">
      <c r="A717" s="116" t="s">
        <v>1631</v>
      </c>
      <c r="B717" s="24" t="s">
        <v>1632</v>
      </c>
      <c r="C717" s="27" t="s">
        <v>1613</v>
      </c>
      <c r="D717" s="27" t="s">
        <v>12</v>
      </c>
      <c r="E717" s="139">
        <v>662.05</v>
      </c>
      <c r="F717" s="68"/>
      <c r="G717" s="139">
        <v>170.5</v>
      </c>
      <c r="H717" s="139">
        <v>252.14999999999998</v>
      </c>
      <c r="I717" s="139">
        <v>487.46999999999991</v>
      </c>
      <c r="J717" s="68">
        <v>711</v>
      </c>
      <c r="K717" s="139">
        <v>272.57</v>
      </c>
      <c r="L717" s="139">
        <v>268.49</v>
      </c>
      <c r="M717" s="139">
        <v>154.16</v>
      </c>
      <c r="N717" s="139">
        <v>235.32</v>
      </c>
      <c r="O717" s="60"/>
      <c r="P717" s="132">
        <v>22.285210571910579</v>
      </c>
      <c r="Q717" s="132">
        <v>148.21478942808943</v>
      </c>
      <c r="R717" s="132">
        <v>32.957277687432558</v>
      </c>
      <c r="S717" s="132">
        <v>219.19272231256741</v>
      </c>
      <c r="T717" s="132">
        <v>30.757511740656874</v>
      </c>
      <c r="U717" s="132">
        <v>204.56248825934313</v>
      </c>
      <c r="V717" s="126"/>
      <c r="W717" s="140">
        <v>8.89</v>
      </c>
      <c r="X717" s="140">
        <v>10.41</v>
      </c>
      <c r="Y717" s="140">
        <v>9.7200000000000006</v>
      </c>
      <c r="Z717" s="139">
        <v>1914748.02</v>
      </c>
      <c r="AA717" s="60"/>
      <c r="AB717" s="140">
        <v>7.09</v>
      </c>
      <c r="AC717" s="28">
        <v>476453.35</v>
      </c>
      <c r="AE717" s="140">
        <v>1.36</v>
      </c>
      <c r="AF717" s="140">
        <v>0.77</v>
      </c>
      <c r="AG717" s="140">
        <v>1.17</v>
      </c>
      <c r="AH717" s="44">
        <v>218336.67</v>
      </c>
      <c r="AI717" s="60"/>
      <c r="AJ717" s="140">
        <v>0.6</v>
      </c>
      <c r="AK717" s="140">
        <v>0.34</v>
      </c>
      <c r="AL717" s="140">
        <v>0.39</v>
      </c>
      <c r="AM717" s="44">
        <v>87237.84</v>
      </c>
      <c r="AO717" s="28">
        <v>41.610000000000014</v>
      </c>
      <c r="AP717" s="117">
        <v>6.7900000000000009</v>
      </c>
      <c r="AQ717" s="117">
        <v>4.6900000000000004</v>
      </c>
      <c r="AR717" s="44">
        <v>61581.8</v>
      </c>
      <c r="AS717" s="60"/>
      <c r="AT717" s="71">
        <v>0.6</v>
      </c>
      <c r="AU717" s="71">
        <v>0.61</v>
      </c>
      <c r="AV717" s="71">
        <v>0.94</v>
      </c>
      <c r="AW717" s="44">
        <v>155233.85</v>
      </c>
      <c r="AX717" s="60"/>
      <c r="AY717" s="140">
        <v>0.36</v>
      </c>
      <c r="AZ717" s="140">
        <v>0.2</v>
      </c>
      <c r="BA717" s="140">
        <v>0.31</v>
      </c>
      <c r="BB717" s="28">
        <v>51087.27</v>
      </c>
      <c r="BC717" s="60"/>
      <c r="BD717" s="140">
        <v>1.21</v>
      </c>
      <c r="BE717" s="140">
        <v>0.68</v>
      </c>
      <c r="BF717" s="140">
        <v>1.17</v>
      </c>
      <c r="BG717" s="44">
        <v>80609.58</v>
      </c>
      <c r="BH717" s="60"/>
      <c r="BI717" s="139">
        <v>0.6</v>
      </c>
      <c r="BJ717" s="139">
        <v>0.34</v>
      </c>
      <c r="BK717" s="139">
        <v>0.39</v>
      </c>
      <c r="BL717" s="44">
        <v>95283.86</v>
      </c>
      <c r="BM717" s="60"/>
      <c r="BN717" s="140">
        <v>0.9</v>
      </c>
      <c r="BO717" s="140">
        <v>0.51</v>
      </c>
      <c r="BP717" s="140">
        <v>0.78</v>
      </c>
      <c r="BQ717" s="139">
        <v>57691.17</v>
      </c>
      <c r="BR717" s="60"/>
      <c r="BS717" s="140">
        <v>0.6</v>
      </c>
      <c r="BT717" s="140">
        <v>0.34</v>
      </c>
      <c r="BU717" s="140">
        <v>0.39</v>
      </c>
      <c r="BV717" s="44">
        <v>144249.14000000001</v>
      </c>
      <c r="BW717" s="60"/>
      <c r="BX717" s="140">
        <v>0.6</v>
      </c>
      <c r="BY717" s="140">
        <v>0.34</v>
      </c>
      <c r="BZ717" s="140">
        <v>0.39</v>
      </c>
      <c r="CA717" s="44">
        <v>124458.74</v>
      </c>
      <c r="CB717" s="60"/>
      <c r="CC717" s="140">
        <v>1.21</v>
      </c>
      <c r="CD717" s="140">
        <v>0.68</v>
      </c>
      <c r="CE717" s="140">
        <v>1.17</v>
      </c>
      <c r="CF717" s="44">
        <v>96729.66</v>
      </c>
      <c r="CG717" s="60"/>
      <c r="CH717" s="28">
        <v>3563700.95</v>
      </c>
      <c r="CI717" s="60"/>
      <c r="CJ717" s="64">
        <v>3502119.1500000004</v>
      </c>
      <c r="CK717" s="124"/>
      <c r="CN717" s="151"/>
    </row>
    <row r="718" spans="1:92" x14ac:dyDescent="0.25">
      <c r="A718" s="116" t="s">
        <v>1633</v>
      </c>
      <c r="B718" s="24" t="s">
        <v>1634</v>
      </c>
      <c r="C718" s="27" t="s">
        <v>1613</v>
      </c>
      <c r="D718" s="27" t="s">
        <v>131</v>
      </c>
      <c r="E718" s="139">
        <v>1005.15</v>
      </c>
      <c r="F718" s="68"/>
      <c r="G718" s="139">
        <v>0</v>
      </c>
      <c r="H718" s="139">
        <v>0</v>
      </c>
      <c r="I718" s="139">
        <v>1005.1500000000001</v>
      </c>
      <c r="J718" s="68">
        <v>712</v>
      </c>
      <c r="K718" s="139">
        <v>0</v>
      </c>
      <c r="L718" s="139">
        <v>0</v>
      </c>
      <c r="M718" s="139">
        <v>0</v>
      </c>
      <c r="N718" s="139">
        <v>1005.1500000000001</v>
      </c>
      <c r="O718" s="60"/>
      <c r="P718" s="132">
        <v>0</v>
      </c>
      <c r="Q718" s="132">
        <v>0</v>
      </c>
      <c r="R718" s="132">
        <v>0</v>
      </c>
      <c r="S718" s="132">
        <v>0</v>
      </c>
      <c r="T718" s="132">
        <v>402</v>
      </c>
      <c r="U718" s="132">
        <v>603.15000000000009</v>
      </c>
      <c r="V718" s="126"/>
      <c r="W718" s="140">
        <v>0</v>
      </c>
      <c r="X718" s="140">
        <v>0</v>
      </c>
      <c r="Y718" s="140">
        <v>44.22</v>
      </c>
      <c r="Z718" s="139">
        <v>3191180.52</v>
      </c>
      <c r="AA718" s="60"/>
      <c r="AB718" s="140">
        <v>14.73</v>
      </c>
      <c r="AC718" s="28">
        <v>1063620.46</v>
      </c>
      <c r="AE718" s="140">
        <v>0</v>
      </c>
      <c r="AF718" s="140">
        <v>0</v>
      </c>
      <c r="AG718" s="140">
        <v>5.0199999999999996</v>
      </c>
      <c r="AH718" s="44">
        <v>362273.32</v>
      </c>
      <c r="AI718" s="60"/>
      <c r="AJ718" s="140">
        <v>0</v>
      </c>
      <c r="AK718" s="140">
        <v>0</v>
      </c>
      <c r="AL718" s="140">
        <v>1.67</v>
      </c>
      <c r="AM718" s="44">
        <v>120517.22</v>
      </c>
      <c r="AO718" s="28">
        <v>66.98</v>
      </c>
      <c r="AP718" s="117">
        <v>17.03</v>
      </c>
      <c r="AQ718" s="117">
        <v>7.12</v>
      </c>
      <c r="AR718" s="44">
        <v>106390.78</v>
      </c>
      <c r="AS718" s="60"/>
      <c r="AT718" s="71">
        <v>0</v>
      </c>
      <c r="AU718" s="71">
        <v>0</v>
      </c>
      <c r="AV718" s="71">
        <v>4.0199999999999996</v>
      </c>
      <c r="AW718" s="44">
        <v>315228.3</v>
      </c>
      <c r="AX718" s="60"/>
      <c r="AY718" s="140">
        <v>0</v>
      </c>
      <c r="AZ718" s="140">
        <v>0</v>
      </c>
      <c r="BA718" s="140">
        <v>1.34</v>
      </c>
      <c r="BB718" s="28">
        <v>78686.14</v>
      </c>
      <c r="BC718" s="60"/>
      <c r="BD718" s="140">
        <v>0</v>
      </c>
      <c r="BE718" s="140">
        <v>0</v>
      </c>
      <c r="BF718" s="140">
        <v>5.0199999999999996</v>
      </c>
      <c r="BG718" s="44">
        <v>132241.85999999999</v>
      </c>
      <c r="BH718" s="60"/>
      <c r="BI718" s="139">
        <v>0</v>
      </c>
      <c r="BJ718" s="139">
        <v>0</v>
      </c>
      <c r="BK718" s="139">
        <v>1.67</v>
      </c>
      <c r="BL718" s="44">
        <v>119642.14</v>
      </c>
      <c r="BM718" s="60"/>
      <c r="BN718" s="140">
        <v>0</v>
      </c>
      <c r="BO718" s="140">
        <v>0</v>
      </c>
      <c r="BP718" s="140">
        <v>3.35</v>
      </c>
      <c r="BQ718" s="139">
        <v>88249.05</v>
      </c>
      <c r="BR718" s="60"/>
      <c r="BS718" s="140">
        <v>0</v>
      </c>
      <c r="BT718" s="140">
        <v>0</v>
      </c>
      <c r="BU718" s="140">
        <v>1.67</v>
      </c>
      <c r="BV718" s="44">
        <v>181124.86</v>
      </c>
      <c r="BW718" s="60"/>
      <c r="BX718" s="140">
        <v>0</v>
      </c>
      <c r="BY718" s="140">
        <v>0</v>
      </c>
      <c r="BZ718" s="140">
        <v>1.67</v>
      </c>
      <c r="CA718" s="44">
        <v>156275.26</v>
      </c>
      <c r="CB718" s="60"/>
      <c r="CC718" s="140">
        <v>0</v>
      </c>
      <c r="CD718" s="140">
        <v>0</v>
      </c>
      <c r="CE718" s="140">
        <v>5.0199999999999996</v>
      </c>
      <c r="CF718" s="44">
        <v>158687.22</v>
      </c>
      <c r="CG718" s="60"/>
      <c r="CH718" s="28">
        <v>6074117.1300000008</v>
      </c>
      <c r="CI718" s="60"/>
      <c r="CJ718" s="64">
        <v>5967726.3500000006</v>
      </c>
      <c r="CK718" s="124"/>
      <c r="CN718" s="151"/>
    </row>
    <row r="719" spans="1:92" x14ac:dyDescent="0.25">
      <c r="A719" s="116" t="s">
        <v>1635</v>
      </c>
      <c r="B719" s="24" t="s">
        <v>1636</v>
      </c>
      <c r="C719" s="27" t="s">
        <v>1613</v>
      </c>
      <c r="D719" s="27" t="s">
        <v>120</v>
      </c>
      <c r="E719" s="139">
        <v>192.3</v>
      </c>
      <c r="F719" s="68"/>
      <c r="G719" s="139">
        <v>79.819999999999993</v>
      </c>
      <c r="H719" s="139">
        <v>109.47999999999999</v>
      </c>
      <c r="I719" s="139">
        <v>109.47999999999999</v>
      </c>
      <c r="J719" s="68">
        <v>713</v>
      </c>
      <c r="K719" s="139">
        <v>125.80999999999999</v>
      </c>
      <c r="L719" s="139">
        <v>122.80999999999999</v>
      </c>
      <c r="M719" s="139">
        <v>66.489999999999995</v>
      </c>
      <c r="N719" s="139">
        <v>0</v>
      </c>
      <c r="O719" s="60"/>
      <c r="P719" s="132">
        <v>17.288008452192287</v>
      </c>
      <c r="Q719" s="132">
        <v>62.531991547807706</v>
      </c>
      <c r="R719" s="132">
        <v>23.711991547807713</v>
      </c>
      <c r="S719" s="132">
        <v>85.768008452192277</v>
      </c>
      <c r="T719" s="132">
        <v>0</v>
      </c>
      <c r="U719" s="132">
        <v>0</v>
      </c>
      <c r="V719" s="126"/>
      <c r="W719" s="140">
        <v>4.2699999999999996</v>
      </c>
      <c r="X719" s="140">
        <v>4.6100000000000003</v>
      </c>
      <c r="Y719" s="140">
        <v>0</v>
      </c>
      <c r="Z719" s="139">
        <v>558241.19999999995</v>
      </c>
      <c r="AA719" s="60"/>
      <c r="AB719" s="140">
        <v>1.77</v>
      </c>
      <c r="AC719" s="28">
        <v>111648.24</v>
      </c>
      <c r="AE719" s="140">
        <v>0.62</v>
      </c>
      <c r="AF719" s="140">
        <v>0.33</v>
      </c>
      <c r="AG719" s="140">
        <v>0</v>
      </c>
      <c r="AH719" s="44">
        <v>59721.75</v>
      </c>
      <c r="AI719" s="60"/>
      <c r="AJ719" s="140">
        <v>0.27</v>
      </c>
      <c r="AK719" s="140">
        <v>0.14000000000000001</v>
      </c>
      <c r="AL719" s="140">
        <v>0</v>
      </c>
      <c r="AM719" s="44">
        <v>25774.65</v>
      </c>
      <c r="AO719" s="28">
        <v>12.249999999999998</v>
      </c>
      <c r="AP719" s="117">
        <v>2.37</v>
      </c>
      <c r="AQ719" s="117">
        <v>1.36</v>
      </c>
      <c r="AR719" s="44">
        <v>18574.03</v>
      </c>
      <c r="AS719" s="60"/>
      <c r="AT719" s="71">
        <v>0.27</v>
      </c>
      <c r="AU719" s="71">
        <v>0.26</v>
      </c>
      <c r="AV719" s="71">
        <v>0</v>
      </c>
      <c r="AW719" s="44">
        <v>35708.75</v>
      </c>
      <c r="AX719" s="60"/>
      <c r="AY719" s="140">
        <v>0.16</v>
      </c>
      <c r="AZ719" s="140">
        <v>0.08</v>
      </c>
      <c r="BA719" s="140">
        <v>0</v>
      </c>
      <c r="BB719" s="28">
        <v>14093.04</v>
      </c>
      <c r="BC719" s="60"/>
      <c r="BD719" s="140">
        <v>0.55000000000000004</v>
      </c>
      <c r="BE719" s="140">
        <v>0.28999999999999998</v>
      </c>
      <c r="BF719" s="140">
        <v>0</v>
      </c>
      <c r="BG719" s="44">
        <v>22128.12</v>
      </c>
      <c r="BH719" s="60"/>
      <c r="BI719" s="139">
        <v>0.27</v>
      </c>
      <c r="BJ719" s="139">
        <v>0.14000000000000001</v>
      </c>
      <c r="BK719" s="139">
        <v>0</v>
      </c>
      <c r="BL719" s="44">
        <v>29373.22</v>
      </c>
      <c r="BM719" s="60"/>
      <c r="BN719" s="140">
        <v>0.41</v>
      </c>
      <c r="BO719" s="140">
        <v>0.22</v>
      </c>
      <c r="BP719" s="140">
        <v>0</v>
      </c>
      <c r="BQ719" s="139">
        <v>16596.09</v>
      </c>
      <c r="BR719" s="60"/>
      <c r="BS719" s="140">
        <v>0.27</v>
      </c>
      <c r="BT719" s="140">
        <v>0.14000000000000001</v>
      </c>
      <c r="BU719" s="140">
        <v>0</v>
      </c>
      <c r="BV719" s="44">
        <v>44467.78</v>
      </c>
      <c r="BW719" s="60"/>
      <c r="BX719" s="140">
        <v>0.27</v>
      </c>
      <c r="BY719" s="140">
        <v>0.14000000000000001</v>
      </c>
      <c r="BZ719" s="140">
        <v>0</v>
      </c>
      <c r="CA719" s="44">
        <v>38366.980000000003</v>
      </c>
      <c r="CB719" s="60"/>
      <c r="CC719" s="140">
        <v>0.55000000000000004</v>
      </c>
      <c r="CD719" s="140">
        <v>0.28999999999999998</v>
      </c>
      <c r="CE719" s="140">
        <v>0</v>
      </c>
      <c r="CF719" s="44">
        <v>26553.24</v>
      </c>
      <c r="CG719" s="60"/>
      <c r="CH719" s="28">
        <v>1001247.09</v>
      </c>
      <c r="CI719" s="60"/>
      <c r="CJ719" s="64">
        <v>982673.05999999994</v>
      </c>
      <c r="CK719" s="124"/>
      <c r="CN719" s="151"/>
    </row>
    <row r="720" spans="1:92" x14ac:dyDescent="0.25">
      <c r="A720" s="116" t="s">
        <v>1637</v>
      </c>
      <c r="B720" s="24" t="s">
        <v>1638</v>
      </c>
      <c r="C720" s="27" t="s">
        <v>1613</v>
      </c>
      <c r="D720" s="27" t="s">
        <v>12</v>
      </c>
      <c r="E720" s="139">
        <v>1996.77</v>
      </c>
      <c r="F720" s="68"/>
      <c r="G720" s="139">
        <v>570.81999999999994</v>
      </c>
      <c r="H720" s="139">
        <v>766.46999999999991</v>
      </c>
      <c r="I720" s="139">
        <v>1406.7899999999997</v>
      </c>
      <c r="J720" s="68">
        <v>714</v>
      </c>
      <c r="K720" s="139">
        <v>890.3</v>
      </c>
      <c r="L720" s="139">
        <v>871.13999999999987</v>
      </c>
      <c r="M720" s="139">
        <v>466.15</v>
      </c>
      <c r="N720" s="139">
        <v>640.32000000000005</v>
      </c>
      <c r="O720" s="60"/>
      <c r="P720" s="132">
        <v>203.20350321853147</v>
      </c>
      <c r="Q720" s="132">
        <v>367.61649678146847</v>
      </c>
      <c r="R720" s="132">
        <v>272.85201834537651</v>
      </c>
      <c r="S720" s="132">
        <v>493.61798165462341</v>
      </c>
      <c r="T720" s="132">
        <v>227.94447843609208</v>
      </c>
      <c r="U720" s="132">
        <v>412.37552156390797</v>
      </c>
      <c r="V720" s="126"/>
      <c r="W720" s="140">
        <v>31.92</v>
      </c>
      <c r="X720" s="140">
        <v>33.380000000000003</v>
      </c>
      <c r="Y720" s="140">
        <v>27.89</v>
      </c>
      <c r="Z720" s="139">
        <v>6117794.2400000002</v>
      </c>
      <c r="AA720" s="60"/>
      <c r="AB720" s="140">
        <v>22.35</v>
      </c>
      <c r="AC720" s="28">
        <v>1491853.05</v>
      </c>
      <c r="AE720" s="140">
        <v>4.45</v>
      </c>
      <c r="AF720" s="140">
        <v>2.33</v>
      </c>
      <c r="AG720" s="140">
        <v>3.2</v>
      </c>
      <c r="AH720" s="44">
        <v>657155.9</v>
      </c>
      <c r="AI720" s="60"/>
      <c r="AJ720" s="140">
        <v>1.97</v>
      </c>
      <c r="AK720" s="140">
        <v>1.03</v>
      </c>
      <c r="AL720" s="140">
        <v>1.06</v>
      </c>
      <c r="AM720" s="44">
        <v>265090.96000000002</v>
      </c>
      <c r="AO720" s="28">
        <v>132.23000000000002</v>
      </c>
      <c r="AP720" s="117">
        <v>31.930000000000007</v>
      </c>
      <c r="AQ720" s="117">
        <v>14.16</v>
      </c>
      <c r="AR720" s="44">
        <v>208014.18</v>
      </c>
      <c r="AS720" s="60"/>
      <c r="AT720" s="71">
        <v>1.97</v>
      </c>
      <c r="AU720" s="71">
        <v>1.86</v>
      </c>
      <c r="AV720" s="71">
        <v>2.56</v>
      </c>
      <c r="AW720" s="44">
        <v>458788.65</v>
      </c>
      <c r="AX720" s="60"/>
      <c r="AY720" s="140">
        <v>1.18</v>
      </c>
      <c r="AZ720" s="140">
        <v>0.62</v>
      </c>
      <c r="BA720" s="140">
        <v>0.85</v>
      </c>
      <c r="BB720" s="28">
        <v>155610.65</v>
      </c>
      <c r="BC720" s="60"/>
      <c r="BD720" s="140">
        <v>3.95</v>
      </c>
      <c r="BE720" s="140">
        <v>2.0699999999999998</v>
      </c>
      <c r="BF720" s="140">
        <v>3.2</v>
      </c>
      <c r="BG720" s="44">
        <v>242882.46</v>
      </c>
      <c r="BH720" s="60"/>
      <c r="BI720" s="139">
        <v>1.97</v>
      </c>
      <c r="BJ720" s="139">
        <v>1.03</v>
      </c>
      <c r="BK720" s="139">
        <v>1.06</v>
      </c>
      <c r="BL720" s="44">
        <v>290866.52</v>
      </c>
      <c r="BM720" s="60"/>
      <c r="BN720" s="140">
        <v>2.96</v>
      </c>
      <c r="BO720" s="140">
        <v>1.55</v>
      </c>
      <c r="BP720" s="140">
        <v>2.13</v>
      </c>
      <c r="BQ720" s="139">
        <v>174917.52</v>
      </c>
      <c r="BR720" s="60"/>
      <c r="BS720" s="140">
        <v>1.97</v>
      </c>
      <c r="BT720" s="140">
        <v>1.03</v>
      </c>
      <c r="BU720" s="140">
        <v>1.06</v>
      </c>
      <c r="BV720" s="44">
        <v>440339.48</v>
      </c>
      <c r="BW720" s="60"/>
      <c r="BX720" s="140">
        <v>1.97</v>
      </c>
      <c r="BY720" s="140">
        <v>1.03</v>
      </c>
      <c r="BZ720" s="140">
        <v>1.06</v>
      </c>
      <c r="CA720" s="44">
        <v>379926.68</v>
      </c>
      <c r="CB720" s="60"/>
      <c r="CC720" s="140">
        <v>3.95</v>
      </c>
      <c r="CD720" s="140">
        <v>2.0699999999999998</v>
      </c>
      <c r="CE720" s="140">
        <v>3.2</v>
      </c>
      <c r="CF720" s="44">
        <v>291453.42</v>
      </c>
      <c r="CG720" s="60"/>
      <c r="CH720" s="28">
        <v>11174693.710000001</v>
      </c>
      <c r="CI720" s="60"/>
      <c r="CJ720" s="64">
        <v>10966679.530000001</v>
      </c>
      <c r="CK720" s="124"/>
      <c r="CN720" s="151"/>
    </row>
    <row r="721" spans="1:92" x14ac:dyDescent="0.25">
      <c r="A721" s="116" t="s">
        <v>1639</v>
      </c>
      <c r="B721" s="24" t="s">
        <v>1640</v>
      </c>
      <c r="C721" s="27" t="s">
        <v>1613</v>
      </c>
      <c r="D721" s="27" t="s">
        <v>12</v>
      </c>
      <c r="E721" s="139">
        <v>670.45</v>
      </c>
      <c r="F721" s="68"/>
      <c r="G721" s="139">
        <v>183.80999999999997</v>
      </c>
      <c r="H721" s="139">
        <v>255.98</v>
      </c>
      <c r="I721" s="139">
        <v>482.14</v>
      </c>
      <c r="J721" s="68">
        <v>715</v>
      </c>
      <c r="K721" s="139">
        <v>296.46999999999997</v>
      </c>
      <c r="L721" s="139">
        <v>291.96999999999997</v>
      </c>
      <c r="M721" s="139">
        <v>147.82</v>
      </c>
      <c r="N721" s="139">
        <v>226.16</v>
      </c>
      <c r="O721" s="60"/>
      <c r="P721" s="132">
        <v>44.620053457466774</v>
      </c>
      <c r="Q721" s="132">
        <v>139.18994654253319</v>
      </c>
      <c r="R721" s="132">
        <v>62.13939004429762</v>
      </c>
      <c r="S721" s="132">
        <v>193.84060995570238</v>
      </c>
      <c r="T721" s="132">
        <v>54.900556498235609</v>
      </c>
      <c r="U721" s="132">
        <v>171.25944350176439</v>
      </c>
      <c r="V721" s="126"/>
      <c r="W721" s="140">
        <v>9.93</v>
      </c>
      <c r="X721" s="140">
        <v>10.86</v>
      </c>
      <c r="Y721" s="140">
        <v>9.59</v>
      </c>
      <c r="Z721" s="139">
        <v>1999035.29</v>
      </c>
      <c r="AA721" s="60"/>
      <c r="AB721" s="140">
        <v>7.35</v>
      </c>
      <c r="AC721" s="28">
        <v>492060.24</v>
      </c>
      <c r="AE721" s="140">
        <v>1.48</v>
      </c>
      <c r="AF721" s="140">
        <v>0.73</v>
      </c>
      <c r="AG721" s="140">
        <v>1.1299999999999999</v>
      </c>
      <c r="AH721" s="44">
        <v>220479.23</v>
      </c>
      <c r="AI721" s="60"/>
      <c r="AJ721" s="140">
        <v>0.65</v>
      </c>
      <c r="AK721" s="140">
        <v>0.32</v>
      </c>
      <c r="AL721" s="140">
        <v>0.37</v>
      </c>
      <c r="AM721" s="44">
        <v>87680.47</v>
      </c>
      <c r="AO721" s="28">
        <v>43.289999999999985</v>
      </c>
      <c r="AP721" s="117">
        <v>8.73</v>
      </c>
      <c r="AQ721" s="117">
        <v>4.75</v>
      </c>
      <c r="AR721" s="44">
        <v>66045.42</v>
      </c>
      <c r="AS721" s="60"/>
      <c r="AT721" s="71">
        <v>0.65</v>
      </c>
      <c r="AU721" s="71">
        <v>0.59</v>
      </c>
      <c r="AV721" s="71">
        <v>0.9</v>
      </c>
      <c r="AW721" s="44">
        <v>154118.5</v>
      </c>
      <c r="AX721" s="60"/>
      <c r="AY721" s="140">
        <v>0.39</v>
      </c>
      <c r="AZ721" s="140">
        <v>0.19</v>
      </c>
      <c r="BA721" s="140">
        <v>0.3</v>
      </c>
      <c r="BB721" s="28">
        <v>51674.48</v>
      </c>
      <c r="BC721" s="60"/>
      <c r="BD721" s="140">
        <v>1.31</v>
      </c>
      <c r="BE721" s="140">
        <v>0.65</v>
      </c>
      <c r="BF721" s="140">
        <v>1.1299999999999999</v>
      </c>
      <c r="BG721" s="44">
        <v>81399.87</v>
      </c>
      <c r="BH721" s="60"/>
      <c r="BI721" s="139">
        <v>0.65</v>
      </c>
      <c r="BJ721" s="139">
        <v>0.32</v>
      </c>
      <c r="BK721" s="139">
        <v>0.37</v>
      </c>
      <c r="BL721" s="44">
        <v>96000.28</v>
      </c>
      <c r="BM721" s="60"/>
      <c r="BN721" s="140">
        <v>0.98</v>
      </c>
      <c r="BO721" s="140">
        <v>0.49</v>
      </c>
      <c r="BP721" s="140">
        <v>0.75</v>
      </c>
      <c r="BQ721" s="139">
        <v>58481.46</v>
      </c>
      <c r="BR721" s="60"/>
      <c r="BS721" s="140">
        <v>0.65</v>
      </c>
      <c r="BT721" s="140">
        <v>0.32</v>
      </c>
      <c r="BU721" s="140">
        <v>0.37</v>
      </c>
      <c r="BV721" s="44">
        <v>145333.72</v>
      </c>
      <c r="BW721" s="60"/>
      <c r="BX721" s="140">
        <v>0.65</v>
      </c>
      <c r="BY721" s="140">
        <v>0.32</v>
      </c>
      <c r="BZ721" s="140">
        <v>0.37</v>
      </c>
      <c r="CA721" s="44">
        <v>125394.52</v>
      </c>
      <c r="CB721" s="60"/>
      <c r="CC721" s="140">
        <v>1.31</v>
      </c>
      <c r="CD721" s="140">
        <v>0.65</v>
      </c>
      <c r="CE721" s="140">
        <v>1.1299999999999999</v>
      </c>
      <c r="CF721" s="44">
        <v>97677.99</v>
      </c>
      <c r="CG721" s="60"/>
      <c r="CH721" s="28">
        <v>3675381.4699999997</v>
      </c>
      <c r="CI721" s="60"/>
      <c r="CJ721" s="64">
        <v>3609336.05</v>
      </c>
      <c r="CK721" s="124"/>
      <c r="CN721" s="151"/>
    </row>
    <row r="722" spans="1:92" x14ac:dyDescent="0.25">
      <c r="A722" s="116" t="s">
        <v>1641</v>
      </c>
      <c r="B722" s="24" t="s">
        <v>1642</v>
      </c>
      <c r="C722" s="27" t="s">
        <v>1613</v>
      </c>
      <c r="D722" s="27" t="s">
        <v>12</v>
      </c>
      <c r="E722" s="139">
        <v>4487.04</v>
      </c>
      <c r="F722" s="68"/>
      <c r="G722" s="139">
        <v>1401.33</v>
      </c>
      <c r="H722" s="139">
        <v>1752.65</v>
      </c>
      <c r="I722" s="139">
        <v>3052.9599999999996</v>
      </c>
      <c r="J722" s="68">
        <v>716</v>
      </c>
      <c r="K722" s="139">
        <v>2134.4</v>
      </c>
      <c r="L722" s="139">
        <v>2101.65</v>
      </c>
      <c r="M722" s="139">
        <v>1052.33</v>
      </c>
      <c r="N722" s="139">
        <v>1300.31</v>
      </c>
      <c r="O722" s="60"/>
      <c r="P722" s="132">
        <v>205.74992198532206</v>
      </c>
      <c r="Q722" s="132">
        <v>1195.5800780146778</v>
      </c>
      <c r="R722" s="132">
        <v>257.33239191880193</v>
      </c>
      <c r="S722" s="132">
        <v>1495.3176080811982</v>
      </c>
      <c r="T722" s="132">
        <v>190.91768609587615</v>
      </c>
      <c r="U722" s="132">
        <v>1109.3923139041237</v>
      </c>
      <c r="V722" s="126"/>
      <c r="W722" s="140">
        <v>73.489999999999995</v>
      </c>
      <c r="X722" s="140">
        <v>72.67</v>
      </c>
      <c r="Y722" s="140">
        <v>53.92</v>
      </c>
      <c r="Z722" s="139">
        <v>13079539.119999999</v>
      </c>
      <c r="AA722" s="60"/>
      <c r="AB722" s="140">
        <v>47.2</v>
      </c>
      <c r="AC722" s="28">
        <v>3134603.54</v>
      </c>
      <c r="AE722" s="140">
        <v>10.67</v>
      </c>
      <c r="AF722" s="140">
        <v>5.26</v>
      </c>
      <c r="AG722" s="140">
        <v>6.5</v>
      </c>
      <c r="AH722" s="44">
        <v>1470518.45</v>
      </c>
      <c r="AI722" s="60"/>
      <c r="AJ722" s="140">
        <v>4.74</v>
      </c>
      <c r="AK722" s="140">
        <v>2.33</v>
      </c>
      <c r="AL722" s="140">
        <v>2.16</v>
      </c>
      <c r="AM722" s="44">
        <v>600334.11</v>
      </c>
      <c r="AO722" s="28">
        <v>284.90999999999997</v>
      </c>
      <c r="AP722" s="117">
        <v>56.85</v>
      </c>
      <c r="AQ722" s="117">
        <v>31.82</v>
      </c>
      <c r="AR722" s="44">
        <v>434204.18</v>
      </c>
      <c r="AS722" s="60"/>
      <c r="AT722" s="71">
        <v>4.74</v>
      </c>
      <c r="AU722" s="71">
        <v>4.2</v>
      </c>
      <c r="AV722" s="71">
        <v>5.2</v>
      </c>
      <c r="AW722" s="44">
        <v>1010090.5</v>
      </c>
      <c r="AX722" s="60"/>
      <c r="AY722" s="140">
        <v>2.84</v>
      </c>
      <c r="AZ722" s="140">
        <v>1.4</v>
      </c>
      <c r="BA722" s="140">
        <v>1.73</v>
      </c>
      <c r="BB722" s="28">
        <v>350564.37</v>
      </c>
      <c r="BC722" s="60"/>
      <c r="BD722" s="140">
        <v>9.48</v>
      </c>
      <c r="BE722" s="140">
        <v>4.67</v>
      </c>
      <c r="BF722" s="140">
        <v>6.5</v>
      </c>
      <c r="BG722" s="44">
        <v>543982.94999999995</v>
      </c>
      <c r="BH722" s="60"/>
      <c r="BI722" s="139">
        <v>4.74</v>
      </c>
      <c r="BJ722" s="139">
        <v>2.33</v>
      </c>
      <c r="BK722" s="139">
        <v>2.16</v>
      </c>
      <c r="BL722" s="44">
        <v>661255.66</v>
      </c>
      <c r="BM722" s="60"/>
      <c r="BN722" s="140">
        <v>7.11</v>
      </c>
      <c r="BO722" s="140">
        <v>3.5</v>
      </c>
      <c r="BP722" s="140">
        <v>4.33</v>
      </c>
      <c r="BQ722" s="139">
        <v>393564.42</v>
      </c>
      <c r="BR722" s="60"/>
      <c r="BS722" s="140">
        <v>4.74</v>
      </c>
      <c r="BT722" s="140">
        <v>2.33</v>
      </c>
      <c r="BU722" s="140">
        <v>2.16</v>
      </c>
      <c r="BV722" s="44">
        <v>1001067.34</v>
      </c>
      <c r="BW722" s="60"/>
      <c r="BX722" s="140">
        <v>4.74</v>
      </c>
      <c r="BY722" s="140">
        <v>2.33</v>
      </c>
      <c r="BZ722" s="140">
        <v>2.16</v>
      </c>
      <c r="CA722" s="44">
        <v>863724.94</v>
      </c>
      <c r="CB722" s="60"/>
      <c r="CC722" s="140">
        <v>9.48</v>
      </c>
      <c r="CD722" s="140">
        <v>4.67</v>
      </c>
      <c r="CE722" s="140">
        <v>6.5</v>
      </c>
      <c r="CF722" s="44">
        <v>652767.15</v>
      </c>
      <c r="CG722" s="60"/>
      <c r="CH722" s="28">
        <v>24196216.729999997</v>
      </c>
      <c r="CI722" s="60"/>
      <c r="CJ722" s="64">
        <v>23762012.549999997</v>
      </c>
      <c r="CK722" s="124"/>
      <c r="CN722" s="151"/>
    </row>
    <row r="723" spans="1:92" x14ac:dyDescent="0.25">
      <c r="A723" s="116" t="s">
        <v>1643</v>
      </c>
      <c r="B723" s="24" t="s">
        <v>1644</v>
      </c>
      <c r="C723" s="27" t="s">
        <v>1613</v>
      </c>
      <c r="D723" s="27" t="s">
        <v>12</v>
      </c>
      <c r="E723" s="139">
        <v>728.53</v>
      </c>
      <c r="F723" s="68"/>
      <c r="G723" s="139">
        <v>222.32</v>
      </c>
      <c r="H723" s="139">
        <v>291.80999999999995</v>
      </c>
      <c r="I723" s="139">
        <v>500.95999999999992</v>
      </c>
      <c r="J723" s="68">
        <v>717</v>
      </c>
      <c r="K723" s="139">
        <v>345.56</v>
      </c>
      <c r="L723" s="139">
        <v>340.31</v>
      </c>
      <c r="M723" s="139">
        <v>173.82</v>
      </c>
      <c r="N723" s="139">
        <v>209.15</v>
      </c>
      <c r="O723" s="60"/>
      <c r="P723" s="132">
        <v>134.01659108505697</v>
      </c>
      <c r="Q723" s="132">
        <v>88.30340891494302</v>
      </c>
      <c r="R723" s="132">
        <v>175.90581794049328</v>
      </c>
      <c r="S723" s="132">
        <v>115.90418205950667</v>
      </c>
      <c r="T723" s="132">
        <v>126.07759097444975</v>
      </c>
      <c r="U723" s="132">
        <v>83.072409025550257</v>
      </c>
      <c r="V723" s="126"/>
      <c r="W723" s="140">
        <v>13.34</v>
      </c>
      <c r="X723" s="140">
        <v>13.43</v>
      </c>
      <c r="Y723" s="140">
        <v>9.6199999999999992</v>
      </c>
      <c r="Z723" s="139">
        <v>2377132.9700000002</v>
      </c>
      <c r="AA723" s="60"/>
      <c r="AB723" s="140">
        <v>8.56</v>
      </c>
      <c r="AC723" s="28">
        <v>567968.37</v>
      </c>
      <c r="AE723" s="140">
        <v>1.72</v>
      </c>
      <c r="AF723" s="140">
        <v>0.86</v>
      </c>
      <c r="AG723" s="140">
        <v>1.04</v>
      </c>
      <c r="AH723" s="44">
        <v>237244.34</v>
      </c>
      <c r="AI723" s="60"/>
      <c r="AJ723" s="140">
        <v>0.76</v>
      </c>
      <c r="AK723" s="140">
        <v>0.38</v>
      </c>
      <c r="AL723" s="140">
        <v>0.34</v>
      </c>
      <c r="AM723" s="44">
        <v>96202.54</v>
      </c>
      <c r="AO723" s="28">
        <v>51.010000000000005</v>
      </c>
      <c r="AP723" s="117">
        <v>15.899999999999999</v>
      </c>
      <c r="AQ723" s="117">
        <v>5.16</v>
      </c>
      <c r="AR723" s="44">
        <v>84485.31</v>
      </c>
      <c r="AS723" s="60"/>
      <c r="AT723" s="71">
        <v>0.76</v>
      </c>
      <c r="AU723" s="71">
        <v>0.69</v>
      </c>
      <c r="AV723" s="71">
        <v>0.83</v>
      </c>
      <c r="AW723" s="44">
        <v>162778.20000000001</v>
      </c>
      <c r="AX723" s="60"/>
      <c r="AY723" s="140">
        <v>0.46</v>
      </c>
      <c r="AZ723" s="140">
        <v>0.23</v>
      </c>
      <c r="BA723" s="140">
        <v>0.27</v>
      </c>
      <c r="BB723" s="28">
        <v>56372.160000000003</v>
      </c>
      <c r="BC723" s="60"/>
      <c r="BD723" s="140">
        <v>1.53</v>
      </c>
      <c r="BE723" s="140">
        <v>0.77</v>
      </c>
      <c r="BF723" s="140">
        <v>1.04</v>
      </c>
      <c r="BG723" s="44">
        <v>87985.62</v>
      </c>
      <c r="BH723" s="60"/>
      <c r="BI723" s="139">
        <v>0.76</v>
      </c>
      <c r="BJ723" s="139">
        <v>0.38</v>
      </c>
      <c r="BK723" s="139">
        <v>0.34</v>
      </c>
      <c r="BL723" s="44">
        <v>106030.16</v>
      </c>
      <c r="BM723" s="60"/>
      <c r="BN723" s="140">
        <v>1.1499999999999999</v>
      </c>
      <c r="BO723" s="140">
        <v>0.56999999999999995</v>
      </c>
      <c r="BP723" s="140">
        <v>0.69</v>
      </c>
      <c r="BQ723" s="139">
        <v>63486.63</v>
      </c>
      <c r="BR723" s="60"/>
      <c r="BS723" s="140">
        <v>0.76</v>
      </c>
      <c r="BT723" s="140">
        <v>0.38</v>
      </c>
      <c r="BU723" s="140">
        <v>0.34</v>
      </c>
      <c r="BV723" s="44">
        <v>160517.84</v>
      </c>
      <c r="BW723" s="60"/>
      <c r="BX723" s="140">
        <v>0.76</v>
      </c>
      <c r="BY723" s="140">
        <v>0.38</v>
      </c>
      <c r="BZ723" s="140">
        <v>0.34</v>
      </c>
      <c r="CA723" s="44">
        <v>138495.44</v>
      </c>
      <c r="CB723" s="60"/>
      <c r="CC723" s="140">
        <v>1.53</v>
      </c>
      <c r="CD723" s="140">
        <v>0.77</v>
      </c>
      <c r="CE723" s="140">
        <v>1.04</v>
      </c>
      <c r="CF723" s="44">
        <v>105580.74</v>
      </c>
      <c r="CG723" s="60"/>
      <c r="CH723" s="28">
        <v>4244280.32</v>
      </c>
      <c r="CI723" s="60"/>
      <c r="CJ723" s="64">
        <v>4159795.0100000002</v>
      </c>
      <c r="CK723" s="124"/>
      <c r="CN723" s="151"/>
    </row>
    <row r="724" spans="1:92" x14ac:dyDescent="0.25">
      <c r="A724" s="116" t="s">
        <v>1645</v>
      </c>
      <c r="B724" s="24" t="s">
        <v>1646</v>
      </c>
      <c r="C724" s="27" t="s">
        <v>1613</v>
      </c>
      <c r="D724" s="27" t="s">
        <v>12</v>
      </c>
      <c r="E724" s="139">
        <v>701</v>
      </c>
      <c r="F724" s="68"/>
      <c r="G724" s="139">
        <v>200</v>
      </c>
      <c r="H724" s="139">
        <v>251.5</v>
      </c>
      <c r="I724" s="139">
        <v>494</v>
      </c>
      <c r="J724" s="68">
        <v>718</v>
      </c>
      <c r="K724" s="139">
        <v>303</v>
      </c>
      <c r="L724" s="139">
        <v>296</v>
      </c>
      <c r="M724" s="139">
        <v>155.5</v>
      </c>
      <c r="N724" s="139">
        <v>242.5</v>
      </c>
      <c r="O724" s="60"/>
      <c r="P724" s="132">
        <v>50.144092219020173</v>
      </c>
      <c r="Q724" s="132">
        <v>149.85590778097983</v>
      </c>
      <c r="R724" s="132">
        <v>63.056195965417871</v>
      </c>
      <c r="S724" s="132">
        <v>188.44380403458212</v>
      </c>
      <c r="T724" s="132">
        <v>60.799711815561963</v>
      </c>
      <c r="U724" s="132">
        <v>181.70028818443802</v>
      </c>
      <c r="V724" s="126"/>
      <c r="W724" s="140">
        <v>10.83</v>
      </c>
      <c r="X724" s="140">
        <v>10.69</v>
      </c>
      <c r="Y724" s="140">
        <v>10.3</v>
      </c>
      <c r="Z724" s="139">
        <v>2096164.6</v>
      </c>
      <c r="AA724" s="60"/>
      <c r="AB724" s="140">
        <v>7.73</v>
      </c>
      <c r="AC724" s="28">
        <v>518316.11</v>
      </c>
      <c r="AE724" s="140">
        <v>1.51</v>
      </c>
      <c r="AF724" s="140">
        <v>0.77</v>
      </c>
      <c r="AG724" s="140">
        <v>1.21</v>
      </c>
      <c r="AH724" s="44">
        <v>230653.06</v>
      </c>
      <c r="AI724" s="60"/>
      <c r="AJ724" s="140">
        <v>0.67</v>
      </c>
      <c r="AK724" s="140">
        <v>0.34</v>
      </c>
      <c r="AL724" s="140">
        <v>0.4</v>
      </c>
      <c r="AM724" s="44">
        <v>92360.05</v>
      </c>
      <c r="AO724" s="28">
        <v>45.370000000000005</v>
      </c>
      <c r="AP724" s="117">
        <v>9.6</v>
      </c>
      <c r="AQ724" s="117">
        <v>4.97</v>
      </c>
      <c r="AR724" s="44">
        <v>69766.63</v>
      </c>
      <c r="AS724" s="60"/>
      <c r="AT724" s="71">
        <v>0.67</v>
      </c>
      <c r="AU724" s="71">
        <v>0.62</v>
      </c>
      <c r="AV724" s="71">
        <v>0.97</v>
      </c>
      <c r="AW724" s="44">
        <v>162976.29999999999</v>
      </c>
      <c r="AX724" s="60"/>
      <c r="AY724" s="140">
        <v>0.4</v>
      </c>
      <c r="AZ724" s="140">
        <v>0.2</v>
      </c>
      <c r="BA724" s="140">
        <v>0.32</v>
      </c>
      <c r="BB724" s="28">
        <v>54023.32</v>
      </c>
      <c r="BC724" s="60"/>
      <c r="BD724" s="140">
        <v>1.34</v>
      </c>
      <c r="BE724" s="140">
        <v>0.69</v>
      </c>
      <c r="BF724" s="140">
        <v>1.21</v>
      </c>
      <c r="BG724" s="44">
        <v>85351.32</v>
      </c>
      <c r="BH724" s="60"/>
      <c r="BI724" s="139">
        <v>0.67</v>
      </c>
      <c r="BJ724" s="139">
        <v>0.34</v>
      </c>
      <c r="BK724" s="139">
        <v>0.4</v>
      </c>
      <c r="BL724" s="44">
        <v>101015.22</v>
      </c>
      <c r="BM724" s="60"/>
      <c r="BN724" s="140">
        <v>1.01</v>
      </c>
      <c r="BO724" s="140">
        <v>0.51</v>
      </c>
      <c r="BP724" s="140">
        <v>0.8</v>
      </c>
      <c r="BQ724" s="139">
        <v>61115.76</v>
      </c>
      <c r="BR724" s="60"/>
      <c r="BS724" s="140">
        <v>0.67</v>
      </c>
      <c r="BT724" s="140">
        <v>0.34</v>
      </c>
      <c r="BU724" s="140">
        <v>0.4</v>
      </c>
      <c r="BV724" s="44">
        <v>152925.78</v>
      </c>
      <c r="BW724" s="60"/>
      <c r="BX724" s="140">
        <v>0.67</v>
      </c>
      <c r="BY724" s="140">
        <v>0.34</v>
      </c>
      <c r="BZ724" s="140">
        <v>0.4</v>
      </c>
      <c r="CA724" s="44">
        <v>131944.98000000001</v>
      </c>
      <c r="CB724" s="60"/>
      <c r="CC724" s="140">
        <v>1.34</v>
      </c>
      <c r="CD724" s="140">
        <v>0.69</v>
      </c>
      <c r="CE724" s="140">
        <v>1.21</v>
      </c>
      <c r="CF724" s="44">
        <v>102419.64</v>
      </c>
      <c r="CG724" s="60"/>
      <c r="CH724" s="28">
        <v>3859032.77</v>
      </c>
      <c r="CI724" s="60"/>
      <c r="CJ724" s="64">
        <v>3789266.14</v>
      </c>
      <c r="CK724" s="124"/>
      <c r="CN724" s="151"/>
    </row>
    <row r="725" spans="1:92" x14ac:dyDescent="0.25">
      <c r="A725" s="116" t="s">
        <v>1647</v>
      </c>
      <c r="B725" s="24" t="s">
        <v>1648</v>
      </c>
      <c r="C725" s="27" t="s">
        <v>1613</v>
      </c>
      <c r="D725" s="27" t="s">
        <v>12</v>
      </c>
      <c r="E725" s="139">
        <v>890.21</v>
      </c>
      <c r="F725" s="68"/>
      <c r="G725" s="139">
        <v>261.32</v>
      </c>
      <c r="H725" s="139">
        <v>362.15999999999997</v>
      </c>
      <c r="I725" s="139">
        <v>622.80999999999995</v>
      </c>
      <c r="J725" s="68">
        <v>719</v>
      </c>
      <c r="K725" s="139">
        <v>408.4</v>
      </c>
      <c r="L725" s="139">
        <v>402.32</v>
      </c>
      <c r="M725" s="139">
        <v>221.16</v>
      </c>
      <c r="N725" s="139">
        <v>260.64999999999998</v>
      </c>
      <c r="O725" s="60"/>
      <c r="P725" s="132">
        <v>59.409046180991488</v>
      </c>
      <c r="Q725" s="132">
        <v>201.91095381900851</v>
      </c>
      <c r="R725" s="132">
        <v>82.334226867089683</v>
      </c>
      <c r="S725" s="132">
        <v>279.82577313291029</v>
      </c>
      <c r="T725" s="132">
        <v>59.256726951918843</v>
      </c>
      <c r="U725" s="132">
        <v>201.39327304808114</v>
      </c>
      <c r="V725" s="126"/>
      <c r="W725" s="140">
        <v>14.05</v>
      </c>
      <c r="X725" s="140">
        <v>15.3</v>
      </c>
      <c r="Y725" s="140">
        <v>11.01</v>
      </c>
      <c r="Z725" s="139">
        <v>2639635.41</v>
      </c>
      <c r="AA725" s="60"/>
      <c r="AB725" s="140">
        <v>9.5299999999999994</v>
      </c>
      <c r="AC725" s="28">
        <v>633840.28</v>
      </c>
      <c r="AE725" s="140">
        <v>2.04</v>
      </c>
      <c r="AF725" s="140">
        <v>1.1000000000000001</v>
      </c>
      <c r="AG725" s="140">
        <v>1.3</v>
      </c>
      <c r="AH725" s="44">
        <v>291211.90000000002</v>
      </c>
      <c r="AI725" s="60"/>
      <c r="AJ725" s="140">
        <v>0.9</v>
      </c>
      <c r="AK725" s="140">
        <v>0.49</v>
      </c>
      <c r="AL725" s="140">
        <v>0.43</v>
      </c>
      <c r="AM725" s="44">
        <v>118413.73</v>
      </c>
      <c r="AO725" s="28">
        <v>57.32</v>
      </c>
      <c r="AP725" s="117">
        <v>11.25</v>
      </c>
      <c r="AQ725" s="117">
        <v>6.31</v>
      </c>
      <c r="AR725" s="44">
        <v>87081.44</v>
      </c>
      <c r="AS725" s="60"/>
      <c r="AT725" s="71">
        <v>0.9</v>
      </c>
      <c r="AU725" s="71">
        <v>0.88</v>
      </c>
      <c r="AV725" s="71">
        <v>1.04</v>
      </c>
      <c r="AW725" s="44">
        <v>201479.1</v>
      </c>
      <c r="AX725" s="60"/>
      <c r="AY725" s="140">
        <v>0.54</v>
      </c>
      <c r="AZ725" s="140">
        <v>0.28999999999999998</v>
      </c>
      <c r="BA725" s="140">
        <v>0.34</v>
      </c>
      <c r="BB725" s="28">
        <v>68703.570000000007</v>
      </c>
      <c r="BC725" s="60"/>
      <c r="BD725" s="140">
        <v>1.81</v>
      </c>
      <c r="BE725" s="140">
        <v>0.98</v>
      </c>
      <c r="BF725" s="140">
        <v>1.3</v>
      </c>
      <c r="BG725" s="44">
        <v>107742.87</v>
      </c>
      <c r="BH725" s="60"/>
      <c r="BI725" s="139">
        <v>0.9</v>
      </c>
      <c r="BJ725" s="139">
        <v>0.49</v>
      </c>
      <c r="BK725" s="139">
        <v>0.43</v>
      </c>
      <c r="BL725" s="44">
        <v>130388.44</v>
      </c>
      <c r="BM725" s="60"/>
      <c r="BN725" s="140">
        <v>1.36</v>
      </c>
      <c r="BO725" s="140">
        <v>0.73</v>
      </c>
      <c r="BP725" s="140">
        <v>0.86</v>
      </c>
      <c r="BQ725" s="139">
        <v>77711.850000000006</v>
      </c>
      <c r="BR725" s="60"/>
      <c r="BS725" s="140">
        <v>0.9</v>
      </c>
      <c r="BT725" s="140">
        <v>0.49</v>
      </c>
      <c r="BU725" s="140">
        <v>0.43</v>
      </c>
      <c r="BV725" s="44">
        <v>197393.56</v>
      </c>
      <c r="BW725" s="60"/>
      <c r="BX725" s="140">
        <v>0.9</v>
      </c>
      <c r="BY725" s="140">
        <v>0.49</v>
      </c>
      <c r="BZ725" s="140">
        <v>0.43</v>
      </c>
      <c r="CA725" s="44">
        <v>170311.96</v>
      </c>
      <c r="CB725" s="60"/>
      <c r="CC725" s="140">
        <v>1.81</v>
      </c>
      <c r="CD725" s="140">
        <v>0.98</v>
      </c>
      <c r="CE725" s="140">
        <v>1.3</v>
      </c>
      <c r="CF725" s="44">
        <v>129288.99</v>
      </c>
      <c r="CG725" s="60"/>
      <c r="CH725" s="28">
        <v>4853203.1000000006</v>
      </c>
      <c r="CI725" s="60"/>
      <c r="CJ725" s="64">
        <v>4766121.66</v>
      </c>
      <c r="CK725" s="124"/>
      <c r="CN725" s="151"/>
    </row>
    <row r="726" spans="1:92" x14ac:dyDescent="0.25">
      <c r="A726" s="116" t="s">
        <v>1649</v>
      </c>
      <c r="B726" s="24" t="s">
        <v>1650</v>
      </c>
      <c r="C726" s="27" t="s">
        <v>1613</v>
      </c>
      <c r="D726" s="27" t="s">
        <v>120</v>
      </c>
      <c r="E726" s="139">
        <v>93.5</v>
      </c>
      <c r="F726" s="68"/>
      <c r="G726" s="139">
        <v>36</v>
      </c>
      <c r="H726" s="139">
        <v>55.5</v>
      </c>
      <c r="I726" s="139">
        <v>55.5</v>
      </c>
      <c r="J726" s="68">
        <v>720</v>
      </c>
      <c r="K726" s="139">
        <v>55.5</v>
      </c>
      <c r="L726" s="139">
        <v>53.5</v>
      </c>
      <c r="M726" s="139">
        <v>38</v>
      </c>
      <c r="N726" s="139">
        <v>0</v>
      </c>
      <c r="O726" s="60"/>
      <c r="P726" s="132">
        <v>7.081967213114754</v>
      </c>
      <c r="Q726" s="132">
        <v>28.918032786885245</v>
      </c>
      <c r="R726" s="132">
        <v>10.918032786885245</v>
      </c>
      <c r="S726" s="132">
        <v>44.581967213114751</v>
      </c>
      <c r="T726" s="132">
        <v>0</v>
      </c>
      <c r="U726" s="132">
        <v>0</v>
      </c>
      <c r="V726" s="126"/>
      <c r="W726" s="140">
        <v>1.91</v>
      </c>
      <c r="X726" s="140">
        <v>2.3199999999999998</v>
      </c>
      <c r="Y726" s="140">
        <v>0</v>
      </c>
      <c r="Z726" s="139">
        <v>265918.95</v>
      </c>
      <c r="AA726" s="60"/>
      <c r="AB726" s="140">
        <v>0.84</v>
      </c>
      <c r="AC726" s="28">
        <v>53183.79</v>
      </c>
      <c r="AE726" s="140">
        <v>0.27</v>
      </c>
      <c r="AF726" s="140">
        <v>0.19</v>
      </c>
      <c r="AG726" s="140">
        <v>0</v>
      </c>
      <c r="AH726" s="44">
        <v>28917.9</v>
      </c>
      <c r="AI726" s="60"/>
      <c r="AJ726" s="140">
        <v>0.12</v>
      </c>
      <c r="AK726" s="140">
        <v>0.08</v>
      </c>
      <c r="AL726" s="140">
        <v>0</v>
      </c>
      <c r="AM726" s="44">
        <v>12573</v>
      </c>
      <c r="AO726" s="28">
        <v>5.8500000000000005</v>
      </c>
      <c r="AP726" s="117">
        <v>1.1000000000000001</v>
      </c>
      <c r="AQ726" s="117">
        <v>0.66</v>
      </c>
      <c r="AR726" s="44">
        <v>8836.25</v>
      </c>
      <c r="AS726" s="60"/>
      <c r="AT726" s="71">
        <v>0.12</v>
      </c>
      <c r="AU726" s="71">
        <v>0.15</v>
      </c>
      <c r="AV726" s="71">
        <v>0</v>
      </c>
      <c r="AW726" s="44">
        <v>18191.25</v>
      </c>
      <c r="AX726" s="60"/>
      <c r="AY726" s="140">
        <v>7.0000000000000007E-2</v>
      </c>
      <c r="AZ726" s="140">
        <v>0.05</v>
      </c>
      <c r="BA726" s="140">
        <v>0</v>
      </c>
      <c r="BB726" s="28">
        <v>7046.52</v>
      </c>
      <c r="BC726" s="60"/>
      <c r="BD726" s="140">
        <v>0.24</v>
      </c>
      <c r="BE726" s="140">
        <v>0.16</v>
      </c>
      <c r="BF726" s="140">
        <v>0</v>
      </c>
      <c r="BG726" s="44">
        <v>10537.2</v>
      </c>
      <c r="BH726" s="60"/>
      <c r="BI726" s="139">
        <v>0.12</v>
      </c>
      <c r="BJ726" s="139">
        <v>0.08</v>
      </c>
      <c r="BK726" s="139">
        <v>0</v>
      </c>
      <c r="BL726" s="44">
        <v>14328.4</v>
      </c>
      <c r="BM726" s="60"/>
      <c r="BN726" s="140">
        <v>0.18</v>
      </c>
      <c r="BO726" s="140">
        <v>0.12</v>
      </c>
      <c r="BP726" s="140">
        <v>0</v>
      </c>
      <c r="BQ726" s="139">
        <v>7902.9</v>
      </c>
      <c r="BR726" s="60"/>
      <c r="BS726" s="140">
        <v>0.12</v>
      </c>
      <c r="BT726" s="140">
        <v>0.08</v>
      </c>
      <c r="BU726" s="140">
        <v>0</v>
      </c>
      <c r="BV726" s="44">
        <v>21691.599999999999</v>
      </c>
      <c r="BW726" s="60"/>
      <c r="BX726" s="140">
        <v>0.12</v>
      </c>
      <c r="BY726" s="140">
        <v>0.08</v>
      </c>
      <c r="BZ726" s="140">
        <v>0</v>
      </c>
      <c r="CA726" s="44">
        <v>18715.599999999999</v>
      </c>
      <c r="CB726" s="60"/>
      <c r="CC726" s="140">
        <v>0.24</v>
      </c>
      <c r="CD726" s="140">
        <v>0.16</v>
      </c>
      <c r="CE726" s="140">
        <v>0</v>
      </c>
      <c r="CF726" s="44">
        <v>12644.4</v>
      </c>
      <c r="CG726" s="60"/>
      <c r="CH726" s="28">
        <v>480487.76</v>
      </c>
      <c r="CI726" s="60"/>
      <c r="CJ726" s="64">
        <v>471651.51</v>
      </c>
      <c r="CK726" s="124"/>
      <c r="CN726" s="151"/>
    </row>
    <row r="727" spans="1:92" x14ac:dyDescent="0.25">
      <c r="A727" s="116" t="s">
        <v>1654</v>
      </c>
      <c r="B727" s="24" t="s">
        <v>1655</v>
      </c>
      <c r="C727" s="27" t="s">
        <v>1653</v>
      </c>
      <c r="D727" s="27" t="s">
        <v>120</v>
      </c>
      <c r="E727" s="139">
        <v>226.46</v>
      </c>
      <c r="F727" s="68"/>
      <c r="G727" s="139">
        <v>95.32</v>
      </c>
      <c r="H727" s="139">
        <v>129.97999999999999</v>
      </c>
      <c r="I727" s="139">
        <v>129.97999999999999</v>
      </c>
      <c r="J727" s="68">
        <v>721</v>
      </c>
      <c r="K727" s="139">
        <v>148.63999999999999</v>
      </c>
      <c r="L727" s="139">
        <v>147.47999999999999</v>
      </c>
      <c r="M727" s="139">
        <v>77.819999999999993</v>
      </c>
      <c r="N727" s="139">
        <v>0</v>
      </c>
      <c r="O727" s="60"/>
      <c r="P727" s="132">
        <v>22.423257878384376</v>
      </c>
      <c r="Q727" s="132">
        <v>72.896742121615617</v>
      </c>
      <c r="R727" s="132">
        <v>30.576742121615624</v>
      </c>
      <c r="S727" s="132">
        <v>99.403257878384366</v>
      </c>
      <c r="T727" s="132">
        <v>0</v>
      </c>
      <c r="U727" s="132">
        <v>0</v>
      </c>
      <c r="V727" s="126"/>
      <c r="W727" s="140">
        <v>5.13</v>
      </c>
      <c r="X727" s="140">
        <v>5.5</v>
      </c>
      <c r="Y727" s="140">
        <v>0</v>
      </c>
      <c r="Z727" s="139">
        <v>668254.94999999995</v>
      </c>
      <c r="AA727" s="60"/>
      <c r="AB727" s="140">
        <v>2.12</v>
      </c>
      <c r="AC727" s="28">
        <v>133650.99</v>
      </c>
      <c r="AE727" s="140">
        <v>0.74</v>
      </c>
      <c r="AF727" s="140">
        <v>0.38</v>
      </c>
      <c r="AG727" s="140">
        <v>0</v>
      </c>
      <c r="AH727" s="44">
        <v>70408.800000000003</v>
      </c>
      <c r="AI727" s="60"/>
      <c r="AJ727" s="140">
        <v>0.33</v>
      </c>
      <c r="AK727" s="140">
        <v>0.17</v>
      </c>
      <c r="AL727" s="140">
        <v>0</v>
      </c>
      <c r="AM727" s="44">
        <v>31432.5</v>
      </c>
      <c r="AO727" s="28">
        <v>14.66</v>
      </c>
      <c r="AP727" s="117">
        <v>2.9000000000000004</v>
      </c>
      <c r="AQ727" s="117">
        <v>1.6</v>
      </c>
      <c r="AR727" s="44">
        <v>22292.78</v>
      </c>
      <c r="AS727" s="60"/>
      <c r="AT727" s="71">
        <v>0.33</v>
      </c>
      <c r="AU727" s="71">
        <v>0.31</v>
      </c>
      <c r="AV727" s="71">
        <v>0</v>
      </c>
      <c r="AW727" s="44">
        <v>43120</v>
      </c>
      <c r="AX727" s="60"/>
      <c r="AY727" s="140">
        <v>0.19</v>
      </c>
      <c r="AZ727" s="140">
        <v>0.1</v>
      </c>
      <c r="BA727" s="140">
        <v>0</v>
      </c>
      <c r="BB727" s="28">
        <v>17029.09</v>
      </c>
      <c r="BC727" s="60"/>
      <c r="BD727" s="140">
        <v>0.66</v>
      </c>
      <c r="BE727" s="140">
        <v>0.34</v>
      </c>
      <c r="BF727" s="140">
        <v>0</v>
      </c>
      <c r="BG727" s="44">
        <v>26343</v>
      </c>
      <c r="BH727" s="60"/>
      <c r="BI727" s="139">
        <v>0.33</v>
      </c>
      <c r="BJ727" s="139">
        <v>0.17</v>
      </c>
      <c r="BK727" s="139">
        <v>0</v>
      </c>
      <c r="BL727" s="44">
        <v>35821</v>
      </c>
      <c r="BM727" s="60"/>
      <c r="BN727" s="140">
        <v>0.49</v>
      </c>
      <c r="BO727" s="140">
        <v>0.25</v>
      </c>
      <c r="BP727" s="140">
        <v>0</v>
      </c>
      <c r="BQ727" s="139">
        <v>19493.82</v>
      </c>
      <c r="BR727" s="60"/>
      <c r="BS727" s="140">
        <v>0.33</v>
      </c>
      <c r="BT727" s="140">
        <v>0.17</v>
      </c>
      <c r="BU727" s="140">
        <v>0</v>
      </c>
      <c r="BV727" s="44">
        <v>54229</v>
      </c>
      <c r="BW727" s="60"/>
      <c r="BX727" s="140">
        <v>0.33</v>
      </c>
      <c r="BY727" s="140">
        <v>0.17</v>
      </c>
      <c r="BZ727" s="140">
        <v>0</v>
      </c>
      <c r="CA727" s="44">
        <v>46789</v>
      </c>
      <c r="CB727" s="60"/>
      <c r="CC727" s="140">
        <v>0.66</v>
      </c>
      <c r="CD727" s="140">
        <v>0.34</v>
      </c>
      <c r="CE727" s="140">
        <v>0</v>
      </c>
      <c r="CF727" s="44">
        <v>31611</v>
      </c>
      <c r="CG727" s="60"/>
      <c r="CH727" s="28">
        <v>1200475.93</v>
      </c>
      <c r="CI727" s="60"/>
      <c r="CJ727" s="64">
        <v>1178183.1499999999</v>
      </c>
      <c r="CK727" s="124"/>
      <c r="CN727" s="151"/>
    </row>
    <row r="728" spans="1:92" x14ac:dyDescent="0.25">
      <c r="A728" s="116" t="s">
        <v>1656</v>
      </c>
      <c r="B728" s="24" t="s">
        <v>1657</v>
      </c>
      <c r="C728" s="27" t="s">
        <v>1653</v>
      </c>
      <c r="D728" s="27" t="s">
        <v>131</v>
      </c>
      <c r="E728" s="139">
        <v>1682.16</v>
      </c>
      <c r="F728" s="68"/>
      <c r="G728" s="139">
        <v>0</v>
      </c>
      <c r="H728" s="139">
        <v>0</v>
      </c>
      <c r="I728" s="139">
        <v>1682.16</v>
      </c>
      <c r="J728" s="68">
        <v>722</v>
      </c>
      <c r="K728" s="139">
        <v>0</v>
      </c>
      <c r="L728" s="139">
        <v>0</v>
      </c>
      <c r="M728" s="139">
        <v>0</v>
      </c>
      <c r="N728" s="139">
        <v>1682.16</v>
      </c>
      <c r="O728" s="60"/>
      <c r="P728" s="132">
        <v>0</v>
      </c>
      <c r="Q728" s="132">
        <v>0</v>
      </c>
      <c r="R728" s="132">
        <v>0</v>
      </c>
      <c r="S728" s="132">
        <v>0</v>
      </c>
      <c r="T728" s="132">
        <v>887</v>
      </c>
      <c r="U728" s="132">
        <v>795.16000000000008</v>
      </c>
      <c r="V728" s="126"/>
      <c r="W728" s="140">
        <v>0</v>
      </c>
      <c r="X728" s="140">
        <v>0</v>
      </c>
      <c r="Y728" s="140">
        <v>76.150000000000006</v>
      </c>
      <c r="Z728" s="139">
        <v>5495440.9000000004</v>
      </c>
      <c r="AA728" s="60"/>
      <c r="AB728" s="140">
        <v>25.38</v>
      </c>
      <c r="AC728" s="28">
        <v>1831630.45</v>
      </c>
      <c r="AE728" s="140">
        <v>0</v>
      </c>
      <c r="AF728" s="140">
        <v>0</v>
      </c>
      <c r="AG728" s="140">
        <v>8.41</v>
      </c>
      <c r="AH728" s="44">
        <v>606916.06000000006</v>
      </c>
      <c r="AI728" s="60"/>
      <c r="AJ728" s="140">
        <v>0</v>
      </c>
      <c r="AK728" s="140">
        <v>0</v>
      </c>
      <c r="AL728" s="140">
        <v>2.8</v>
      </c>
      <c r="AM728" s="44">
        <v>202064.8</v>
      </c>
      <c r="AO728" s="28">
        <v>114.97999999999999</v>
      </c>
      <c r="AP728" s="117">
        <v>36.47</v>
      </c>
      <c r="AQ728" s="117">
        <v>11.93</v>
      </c>
      <c r="AR728" s="44">
        <v>191354.04</v>
      </c>
      <c r="AS728" s="60"/>
      <c r="AT728" s="71">
        <v>0</v>
      </c>
      <c r="AU728" s="71">
        <v>0</v>
      </c>
      <c r="AV728" s="71">
        <v>6.72</v>
      </c>
      <c r="AW728" s="44">
        <v>526948.80000000005</v>
      </c>
      <c r="AX728" s="60"/>
      <c r="AY728" s="140">
        <v>0</v>
      </c>
      <c r="AZ728" s="140">
        <v>0</v>
      </c>
      <c r="BA728" s="140">
        <v>2.2400000000000002</v>
      </c>
      <c r="BB728" s="28">
        <v>131535.04000000001</v>
      </c>
      <c r="BC728" s="60"/>
      <c r="BD728" s="140">
        <v>0</v>
      </c>
      <c r="BE728" s="140">
        <v>0</v>
      </c>
      <c r="BF728" s="140">
        <v>8.41</v>
      </c>
      <c r="BG728" s="44">
        <v>221544.63</v>
      </c>
      <c r="BH728" s="60"/>
      <c r="BI728" s="139">
        <v>0</v>
      </c>
      <c r="BJ728" s="139">
        <v>0</v>
      </c>
      <c r="BK728" s="139">
        <v>2.8</v>
      </c>
      <c r="BL728" s="44">
        <v>200597.6</v>
      </c>
      <c r="BM728" s="60"/>
      <c r="BN728" s="140">
        <v>0</v>
      </c>
      <c r="BO728" s="140">
        <v>0</v>
      </c>
      <c r="BP728" s="140">
        <v>5.6</v>
      </c>
      <c r="BQ728" s="139">
        <v>147520.79999999999</v>
      </c>
      <c r="BR728" s="60"/>
      <c r="BS728" s="140">
        <v>0</v>
      </c>
      <c r="BT728" s="140">
        <v>0</v>
      </c>
      <c r="BU728" s="140">
        <v>2.8</v>
      </c>
      <c r="BV728" s="44">
        <v>303682.40000000002</v>
      </c>
      <c r="BW728" s="60"/>
      <c r="BX728" s="140">
        <v>0</v>
      </c>
      <c r="BY728" s="140">
        <v>0</v>
      </c>
      <c r="BZ728" s="140">
        <v>2.8</v>
      </c>
      <c r="CA728" s="44">
        <v>262018.4</v>
      </c>
      <c r="CB728" s="60"/>
      <c r="CC728" s="140">
        <v>0</v>
      </c>
      <c r="CD728" s="140">
        <v>0</v>
      </c>
      <c r="CE728" s="140">
        <v>8.41</v>
      </c>
      <c r="CF728" s="44">
        <v>265848.51</v>
      </c>
      <c r="CG728" s="60"/>
      <c r="CH728" s="28">
        <v>10387102.43</v>
      </c>
      <c r="CI728" s="60"/>
      <c r="CJ728" s="64">
        <v>10195748.390000001</v>
      </c>
      <c r="CK728" s="124"/>
      <c r="CN728" s="151"/>
    </row>
    <row r="729" spans="1:92" x14ac:dyDescent="0.25">
      <c r="A729" s="116" t="s">
        <v>1658</v>
      </c>
      <c r="B729" s="24" t="s">
        <v>1659</v>
      </c>
      <c r="C729" s="27" t="s">
        <v>1653</v>
      </c>
      <c r="D729" s="27" t="s">
        <v>120</v>
      </c>
      <c r="E729" s="139">
        <v>594.88</v>
      </c>
      <c r="F729" s="68"/>
      <c r="G729" s="139">
        <v>262.49</v>
      </c>
      <c r="H729" s="139">
        <v>328.30999999999995</v>
      </c>
      <c r="I729" s="139">
        <v>328.30999999999995</v>
      </c>
      <c r="J729" s="68">
        <v>723</v>
      </c>
      <c r="K729" s="139">
        <v>400.23</v>
      </c>
      <c r="L729" s="139">
        <v>396.15</v>
      </c>
      <c r="M729" s="139">
        <v>194.64999999999998</v>
      </c>
      <c r="N729" s="139">
        <v>0</v>
      </c>
      <c r="O729" s="60"/>
      <c r="P729" s="132">
        <v>171.05390995260663</v>
      </c>
      <c r="Q729" s="132">
        <v>91.436090047393378</v>
      </c>
      <c r="R729" s="132">
        <v>213.94609004739334</v>
      </c>
      <c r="S729" s="132">
        <v>114.3639099526066</v>
      </c>
      <c r="T729" s="132">
        <v>0</v>
      </c>
      <c r="U729" s="132">
        <v>0</v>
      </c>
      <c r="V729" s="126"/>
      <c r="W729" s="140">
        <v>15.97</v>
      </c>
      <c r="X729" s="140">
        <v>15.27</v>
      </c>
      <c r="Y729" s="140">
        <v>0</v>
      </c>
      <c r="Z729" s="139">
        <v>1963902.6</v>
      </c>
      <c r="AA729" s="60"/>
      <c r="AB729" s="140">
        <v>6.24</v>
      </c>
      <c r="AC729" s="28">
        <v>392780.52</v>
      </c>
      <c r="AE729" s="140">
        <v>2</v>
      </c>
      <c r="AF729" s="140">
        <v>0.97</v>
      </c>
      <c r="AG729" s="140">
        <v>0</v>
      </c>
      <c r="AH729" s="44">
        <v>186709.05</v>
      </c>
      <c r="AI729" s="60"/>
      <c r="AJ729" s="140">
        <v>0.88</v>
      </c>
      <c r="AK729" s="140">
        <v>0.43</v>
      </c>
      <c r="AL729" s="140">
        <v>0</v>
      </c>
      <c r="AM729" s="44">
        <v>82353.149999999994</v>
      </c>
      <c r="AO729" s="28">
        <v>42.540000000000006</v>
      </c>
      <c r="AP729" s="117">
        <v>15.920000000000002</v>
      </c>
      <c r="AQ729" s="117">
        <v>4.21</v>
      </c>
      <c r="AR729" s="44">
        <v>73669.740000000005</v>
      </c>
      <c r="AS729" s="60"/>
      <c r="AT729" s="71">
        <v>0.88</v>
      </c>
      <c r="AU729" s="71">
        <v>0.77</v>
      </c>
      <c r="AV729" s="71">
        <v>0</v>
      </c>
      <c r="AW729" s="44">
        <v>111168.75</v>
      </c>
      <c r="AX729" s="60"/>
      <c r="AY729" s="140">
        <v>0.53</v>
      </c>
      <c r="AZ729" s="140">
        <v>0.25</v>
      </c>
      <c r="BA729" s="140">
        <v>0</v>
      </c>
      <c r="BB729" s="28">
        <v>45802.38</v>
      </c>
      <c r="BC729" s="60"/>
      <c r="BD729" s="140">
        <v>1.77</v>
      </c>
      <c r="BE729" s="140">
        <v>0.86</v>
      </c>
      <c r="BF729" s="140">
        <v>0</v>
      </c>
      <c r="BG729" s="44">
        <v>69282.09</v>
      </c>
      <c r="BH729" s="60"/>
      <c r="BI729" s="139">
        <v>0.88</v>
      </c>
      <c r="BJ729" s="139">
        <v>0.43</v>
      </c>
      <c r="BK729" s="139">
        <v>0</v>
      </c>
      <c r="BL729" s="44">
        <v>93851.02</v>
      </c>
      <c r="BM729" s="60"/>
      <c r="BN729" s="140">
        <v>1.33</v>
      </c>
      <c r="BO729" s="140">
        <v>0.64</v>
      </c>
      <c r="BP729" s="140">
        <v>0</v>
      </c>
      <c r="BQ729" s="139">
        <v>51895.71</v>
      </c>
      <c r="BR729" s="60"/>
      <c r="BS729" s="140">
        <v>0.88</v>
      </c>
      <c r="BT729" s="140">
        <v>0.43</v>
      </c>
      <c r="BU729" s="140">
        <v>0</v>
      </c>
      <c r="BV729" s="44">
        <v>142079.98000000001</v>
      </c>
      <c r="BW729" s="60"/>
      <c r="BX729" s="140">
        <v>0.88</v>
      </c>
      <c r="BY729" s="140">
        <v>0.43</v>
      </c>
      <c r="BZ729" s="140">
        <v>0</v>
      </c>
      <c r="CA729" s="44">
        <v>122587.18</v>
      </c>
      <c r="CB729" s="60"/>
      <c r="CC729" s="140">
        <v>1.77</v>
      </c>
      <c r="CD729" s="140">
        <v>0.86</v>
      </c>
      <c r="CE729" s="140">
        <v>0</v>
      </c>
      <c r="CF729" s="44">
        <v>83136.929999999993</v>
      </c>
      <c r="CG729" s="60"/>
      <c r="CH729" s="28">
        <v>3419219.1</v>
      </c>
      <c r="CI729" s="60"/>
      <c r="CJ729" s="64">
        <v>3345549.36</v>
      </c>
      <c r="CK729" s="124"/>
      <c r="CN729" s="151"/>
    </row>
    <row r="730" spans="1:92" x14ac:dyDescent="0.25">
      <c r="A730" s="116" t="s">
        <v>1660</v>
      </c>
      <c r="B730" s="24" t="s">
        <v>1661</v>
      </c>
      <c r="C730" s="27" t="s">
        <v>1653</v>
      </c>
      <c r="D730" s="27" t="s">
        <v>120</v>
      </c>
      <c r="E730" s="139">
        <v>267.89999999999998</v>
      </c>
      <c r="F730" s="68"/>
      <c r="G730" s="139">
        <v>132.16</v>
      </c>
      <c r="H730" s="139">
        <v>132.66</v>
      </c>
      <c r="I730" s="139">
        <v>132.66</v>
      </c>
      <c r="J730" s="68">
        <v>724</v>
      </c>
      <c r="K730" s="139">
        <v>189.74</v>
      </c>
      <c r="L730" s="139">
        <v>186.66</v>
      </c>
      <c r="M730" s="139">
        <v>78.16</v>
      </c>
      <c r="N730" s="139">
        <v>0</v>
      </c>
      <c r="O730" s="60"/>
      <c r="P730" s="132">
        <v>83.342345744279129</v>
      </c>
      <c r="Q730" s="132">
        <v>48.817654255720868</v>
      </c>
      <c r="R730" s="132">
        <v>83.657654255720857</v>
      </c>
      <c r="S730" s="132">
        <v>49.00234574427914</v>
      </c>
      <c r="T730" s="132">
        <v>0</v>
      </c>
      <c r="U730" s="132">
        <v>0</v>
      </c>
      <c r="V730" s="126"/>
      <c r="W730" s="140">
        <v>7.99</v>
      </c>
      <c r="X730" s="140">
        <v>6.14</v>
      </c>
      <c r="Y730" s="140">
        <v>0</v>
      </c>
      <c r="Z730" s="139">
        <v>888282.45</v>
      </c>
      <c r="AA730" s="60"/>
      <c r="AB730" s="140">
        <v>2.82</v>
      </c>
      <c r="AC730" s="28">
        <v>177656.49</v>
      </c>
      <c r="AE730" s="140">
        <v>0.94</v>
      </c>
      <c r="AF730" s="140">
        <v>0.39</v>
      </c>
      <c r="AG730" s="140">
        <v>0</v>
      </c>
      <c r="AH730" s="44">
        <v>83610.45</v>
      </c>
      <c r="AI730" s="60"/>
      <c r="AJ730" s="140">
        <v>0.42</v>
      </c>
      <c r="AK730" s="140">
        <v>0.17</v>
      </c>
      <c r="AL730" s="140">
        <v>0</v>
      </c>
      <c r="AM730" s="44">
        <v>37090.35</v>
      </c>
      <c r="AO730" s="28">
        <v>19.220000000000006</v>
      </c>
      <c r="AP730" s="117">
        <v>7.0599999999999987</v>
      </c>
      <c r="AQ730" s="117">
        <v>1.9</v>
      </c>
      <c r="AR730" s="44">
        <v>33121</v>
      </c>
      <c r="AS730" s="60"/>
      <c r="AT730" s="71">
        <v>0.42</v>
      </c>
      <c r="AU730" s="71">
        <v>0.31</v>
      </c>
      <c r="AV730" s="71">
        <v>0</v>
      </c>
      <c r="AW730" s="44">
        <v>49183.75</v>
      </c>
      <c r="AX730" s="60"/>
      <c r="AY730" s="140">
        <v>0.25</v>
      </c>
      <c r="AZ730" s="140">
        <v>0.1</v>
      </c>
      <c r="BA730" s="140">
        <v>0</v>
      </c>
      <c r="BB730" s="28">
        <v>20552.349999999999</v>
      </c>
      <c r="BC730" s="60"/>
      <c r="BD730" s="140">
        <v>0.84</v>
      </c>
      <c r="BE730" s="140">
        <v>0.34</v>
      </c>
      <c r="BF730" s="140">
        <v>0</v>
      </c>
      <c r="BG730" s="44">
        <v>31084.74</v>
      </c>
      <c r="BH730" s="60"/>
      <c r="BI730" s="139">
        <v>0.42</v>
      </c>
      <c r="BJ730" s="139">
        <v>0.17</v>
      </c>
      <c r="BK730" s="139">
        <v>0</v>
      </c>
      <c r="BL730" s="44">
        <v>42268.78</v>
      </c>
      <c r="BM730" s="60"/>
      <c r="BN730" s="140">
        <v>0.63</v>
      </c>
      <c r="BO730" s="140">
        <v>0.26</v>
      </c>
      <c r="BP730" s="140">
        <v>0</v>
      </c>
      <c r="BQ730" s="139">
        <v>23445.27</v>
      </c>
      <c r="BR730" s="60"/>
      <c r="BS730" s="140">
        <v>0.42</v>
      </c>
      <c r="BT730" s="140">
        <v>0.17</v>
      </c>
      <c r="BU730" s="140">
        <v>0</v>
      </c>
      <c r="BV730" s="44">
        <v>63990.22</v>
      </c>
      <c r="BW730" s="60"/>
      <c r="BX730" s="140">
        <v>0.42</v>
      </c>
      <c r="BY730" s="140">
        <v>0.17</v>
      </c>
      <c r="BZ730" s="140">
        <v>0</v>
      </c>
      <c r="CA730" s="44">
        <v>55211.02</v>
      </c>
      <c r="CB730" s="60"/>
      <c r="CC730" s="140">
        <v>0.84</v>
      </c>
      <c r="CD730" s="140">
        <v>0.34</v>
      </c>
      <c r="CE730" s="140">
        <v>0</v>
      </c>
      <c r="CF730" s="44">
        <v>37300.980000000003</v>
      </c>
      <c r="CG730" s="60"/>
      <c r="CH730" s="28">
        <v>1542797.8499999999</v>
      </c>
      <c r="CI730" s="60"/>
      <c r="CJ730" s="64">
        <v>1509676.8499999999</v>
      </c>
      <c r="CK730" s="124"/>
      <c r="CN730" s="151"/>
    </row>
    <row r="731" spans="1:92" x14ac:dyDescent="0.25">
      <c r="A731" s="116" t="s">
        <v>1662</v>
      </c>
      <c r="B731" s="24" t="s">
        <v>1663</v>
      </c>
      <c r="C731" s="27" t="s">
        <v>1653</v>
      </c>
      <c r="D731" s="27" t="s">
        <v>120</v>
      </c>
      <c r="E731" s="139">
        <v>2649.38</v>
      </c>
      <c r="F731" s="68"/>
      <c r="G731" s="139">
        <v>1153.3200000000002</v>
      </c>
      <c r="H731" s="139">
        <v>1470.8100000000002</v>
      </c>
      <c r="I731" s="139">
        <v>1470.8100000000002</v>
      </c>
      <c r="J731" s="68">
        <v>725</v>
      </c>
      <c r="K731" s="139">
        <v>1770.3900000000003</v>
      </c>
      <c r="L731" s="139">
        <v>1745.1400000000003</v>
      </c>
      <c r="M731" s="139">
        <v>878.99</v>
      </c>
      <c r="N731" s="139">
        <v>0</v>
      </c>
      <c r="O731" s="60"/>
      <c r="P731" s="132">
        <v>804.14593453830423</v>
      </c>
      <c r="Q731" s="132">
        <v>349.17406546169593</v>
      </c>
      <c r="R731" s="132">
        <v>1025.514065461696</v>
      </c>
      <c r="S731" s="132">
        <v>445.29593453830421</v>
      </c>
      <c r="T731" s="132">
        <v>0</v>
      </c>
      <c r="U731" s="132">
        <v>0</v>
      </c>
      <c r="V731" s="126"/>
      <c r="W731" s="140">
        <v>71.06</v>
      </c>
      <c r="X731" s="140">
        <v>69.08</v>
      </c>
      <c r="Y731" s="140">
        <v>0</v>
      </c>
      <c r="Z731" s="139">
        <v>8809901.0999999996</v>
      </c>
      <c r="AA731" s="60"/>
      <c r="AB731" s="140">
        <v>28.02</v>
      </c>
      <c r="AC731" s="28">
        <v>1761980.22</v>
      </c>
      <c r="AE731" s="140">
        <v>8.85</v>
      </c>
      <c r="AF731" s="140">
        <v>4.3899999999999997</v>
      </c>
      <c r="AG731" s="140">
        <v>0</v>
      </c>
      <c r="AH731" s="44">
        <v>832332.6</v>
      </c>
      <c r="AI731" s="60"/>
      <c r="AJ731" s="140">
        <v>3.93</v>
      </c>
      <c r="AK731" s="140">
        <v>1.95</v>
      </c>
      <c r="AL731" s="140">
        <v>0</v>
      </c>
      <c r="AM731" s="44">
        <v>369646.2</v>
      </c>
      <c r="AO731" s="28">
        <v>190.80999999999997</v>
      </c>
      <c r="AP731" s="117">
        <v>85.2</v>
      </c>
      <c r="AQ731" s="117">
        <v>18.78</v>
      </c>
      <c r="AR731" s="44">
        <v>347283.75</v>
      </c>
      <c r="AS731" s="60"/>
      <c r="AT731" s="71">
        <v>3.93</v>
      </c>
      <c r="AU731" s="71">
        <v>3.51</v>
      </c>
      <c r="AV731" s="71">
        <v>0</v>
      </c>
      <c r="AW731" s="44">
        <v>501270</v>
      </c>
      <c r="AX731" s="60"/>
      <c r="AY731" s="140">
        <v>2.36</v>
      </c>
      <c r="AZ731" s="140">
        <v>1.17</v>
      </c>
      <c r="BA731" s="140">
        <v>0</v>
      </c>
      <c r="BB731" s="28">
        <v>207285.13</v>
      </c>
      <c r="BC731" s="60"/>
      <c r="BD731" s="140">
        <v>7.86</v>
      </c>
      <c r="BE731" s="140">
        <v>3.9</v>
      </c>
      <c r="BF731" s="140">
        <v>0</v>
      </c>
      <c r="BG731" s="44">
        <v>309793.68</v>
      </c>
      <c r="BH731" s="60"/>
      <c r="BI731" s="139">
        <v>3.93</v>
      </c>
      <c r="BJ731" s="139">
        <v>1.95</v>
      </c>
      <c r="BK731" s="139">
        <v>0</v>
      </c>
      <c r="BL731" s="44">
        <v>421254.96</v>
      </c>
      <c r="BM731" s="60"/>
      <c r="BN731" s="140">
        <v>5.9</v>
      </c>
      <c r="BO731" s="140">
        <v>2.92</v>
      </c>
      <c r="BP731" s="140">
        <v>0</v>
      </c>
      <c r="BQ731" s="139">
        <v>232345.26</v>
      </c>
      <c r="BR731" s="60"/>
      <c r="BS731" s="140">
        <v>3.93</v>
      </c>
      <c r="BT731" s="140">
        <v>1.95</v>
      </c>
      <c r="BU731" s="140">
        <v>0</v>
      </c>
      <c r="BV731" s="44">
        <v>637733.04</v>
      </c>
      <c r="BW731" s="60"/>
      <c r="BX731" s="140">
        <v>3.93</v>
      </c>
      <c r="BY731" s="140">
        <v>1.95</v>
      </c>
      <c r="BZ731" s="140">
        <v>0</v>
      </c>
      <c r="CA731" s="44">
        <v>550238.64</v>
      </c>
      <c r="CB731" s="60"/>
      <c r="CC731" s="140">
        <v>7.86</v>
      </c>
      <c r="CD731" s="140">
        <v>3.9</v>
      </c>
      <c r="CE731" s="140">
        <v>0</v>
      </c>
      <c r="CF731" s="44">
        <v>371745.36</v>
      </c>
      <c r="CG731" s="60"/>
      <c r="CH731" s="28">
        <v>15352809.939999999</v>
      </c>
      <c r="CI731" s="60"/>
      <c r="CJ731" s="64">
        <v>15005526.189999999</v>
      </c>
      <c r="CK731" s="124"/>
      <c r="CN731" s="151"/>
    </row>
    <row r="732" spans="1:92" x14ac:dyDescent="0.25">
      <c r="A732" s="116" t="s">
        <v>1664</v>
      </c>
      <c r="B732" s="24" t="s">
        <v>1665</v>
      </c>
      <c r="C732" s="27" t="s">
        <v>1653</v>
      </c>
      <c r="D732" s="27" t="s">
        <v>12</v>
      </c>
      <c r="E732" s="139">
        <v>6988.21</v>
      </c>
      <c r="F732" s="68"/>
      <c r="G732" s="139">
        <v>2087.4899999999998</v>
      </c>
      <c r="H732" s="139">
        <v>2744.82</v>
      </c>
      <c r="I732" s="139">
        <v>4858.47</v>
      </c>
      <c r="J732" s="68">
        <v>726</v>
      </c>
      <c r="K732" s="139">
        <v>3237.2299999999996</v>
      </c>
      <c r="L732" s="139">
        <v>3194.9799999999996</v>
      </c>
      <c r="M732" s="139">
        <v>1637.33</v>
      </c>
      <c r="N732" s="139">
        <v>2113.6499999999996</v>
      </c>
      <c r="O732" s="60"/>
      <c r="P732" s="132">
        <v>1110.6676821346507</v>
      </c>
      <c r="Q732" s="132">
        <v>976.82231786534908</v>
      </c>
      <c r="R732" s="132">
        <v>1460.4059742929703</v>
      </c>
      <c r="S732" s="132">
        <v>1284.4140257070299</v>
      </c>
      <c r="T732" s="132">
        <v>1124.5863435723786</v>
      </c>
      <c r="U732" s="132">
        <v>989.06365642762103</v>
      </c>
      <c r="V732" s="126"/>
      <c r="W732" s="140">
        <v>122.88</v>
      </c>
      <c r="X732" s="140">
        <v>124.39</v>
      </c>
      <c r="Y732" s="140">
        <v>95.79</v>
      </c>
      <c r="Z732" s="139">
        <v>22457409.690000001</v>
      </c>
      <c r="AA732" s="60"/>
      <c r="AB732" s="140">
        <v>81.38</v>
      </c>
      <c r="AC732" s="28">
        <v>5412955.6600000001</v>
      </c>
      <c r="AE732" s="140">
        <v>16.18</v>
      </c>
      <c r="AF732" s="140">
        <v>8.18</v>
      </c>
      <c r="AG732" s="140">
        <v>10.56</v>
      </c>
      <c r="AH732" s="44">
        <v>2293464.36</v>
      </c>
      <c r="AI732" s="60"/>
      <c r="AJ732" s="140">
        <v>7.19</v>
      </c>
      <c r="AK732" s="140">
        <v>3.63</v>
      </c>
      <c r="AL732" s="140">
        <v>3.52</v>
      </c>
      <c r="AM732" s="44">
        <v>934223.62</v>
      </c>
      <c r="AO732" s="28">
        <v>483</v>
      </c>
      <c r="AP732" s="117">
        <v>173.02999999999997</v>
      </c>
      <c r="AQ732" s="117">
        <v>49.56</v>
      </c>
      <c r="AR732" s="44">
        <v>827844.96</v>
      </c>
      <c r="AS732" s="60"/>
      <c r="AT732" s="71">
        <v>7.19</v>
      </c>
      <c r="AU732" s="71">
        <v>6.54</v>
      </c>
      <c r="AV732" s="71">
        <v>8.4499999999999993</v>
      </c>
      <c r="AW732" s="44">
        <v>1587665.5</v>
      </c>
      <c r="AX732" s="60"/>
      <c r="AY732" s="140">
        <v>4.3099999999999996</v>
      </c>
      <c r="AZ732" s="140">
        <v>2.1800000000000002</v>
      </c>
      <c r="BA732" s="140">
        <v>2.81</v>
      </c>
      <c r="BB732" s="28">
        <v>546105.30000000005</v>
      </c>
      <c r="BC732" s="60"/>
      <c r="BD732" s="140">
        <v>14.38</v>
      </c>
      <c r="BE732" s="140">
        <v>7.27</v>
      </c>
      <c r="BF732" s="140">
        <v>10.56</v>
      </c>
      <c r="BG732" s="44">
        <v>848508.03</v>
      </c>
      <c r="BH732" s="60"/>
      <c r="BI732" s="139">
        <v>7.19</v>
      </c>
      <c r="BJ732" s="139">
        <v>3.63</v>
      </c>
      <c r="BK732" s="139">
        <v>3.52</v>
      </c>
      <c r="BL732" s="44">
        <v>1027346.28</v>
      </c>
      <c r="BM732" s="60"/>
      <c r="BN732" s="140">
        <v>10.79</v>
      </c>
      <c r="BO732" s="140">
        <v>5.45</v>
      </c>
      <c r="BP732" s="140">
        <v>7.04</v>
      </c>
      <c r="BQ732" s="139">
        <v>613265.04</v>
      </c>
      <c r="BR732" s="60"/>
      <c r="BS732" s="140">
        <v>7.19</v>
      </c>
      <c r="BT732" s="140">
        <v>3.63</v>
      </c>
      <c r="BU732" s="140">
        <v>3.52</v>
      </c>
      <c r="BV732" s="44">
        <v>1555287.72</v>
      </c>
      <c r="BW732" s="60"/>
      <c r="BX732" s="140">
        <v>7.19</v>
      </c>
      <c r="BY732" s="140">
        <v>3.63</v>
      </c>
      <c r="BZ732" s="140">
        <v>3.52</v>
      </c>
      <c r="CA732" s="44">
        <v>1341908.52</v>
      </c>
      <c r="CB732" s="60"/>
      <c r="CC732" s="140">
        <v>14.38</v>
      </c>
      <c r="CD732" s="140">
        <v>7.27</v>
      </c>
      <c r="CE732" s="140">
        <v>10.56</v>
      </c>
      <c r="CF732" s="44">
        <v>1018190.31</v>
      </c>
      <c r="CG732" s="60"/>
      <c r="CH732" s="28">
        <v>40464174.989999995</v>
      </c>
      <c r="CI732" s="60"/>
      <c r="CJ732" s="64">
        <v>39636330.029999994</v>
      </c>
      <c r="CK732" s="124"/>
      <c r="CN732" s="151"/>
    </row>
    <row r="733" spans="1:92" x14ac:dyDescent="0.25">
      <c r="A733" s="116" t="s">
        <v>1666</v>
      </c>
      <c r="B733" s="24" t="s">
        <v>1667</v>
      </c>
      <c r="C733" s="27" t="s">
        <v>1653</v>
      </c>
      <c r="D733" s="27" t="s">
        <v>12</v>
      </c>
      <c r="E733" s="139">
        <v>6036.72</v>
      </c>
      <c r="F733" s="68"/>
      <c r="G733" s="139">
        <v>1933.9899999999998</v>
      </c>
      <c r="H733" s="139">
        <v>2355.16</v>
      </c>
      <c r="I733" s="139">
        <v>4060.3199999999997</v>
      </c>
      <c r="J733" s="68">
        <v>727</v>
      </c>
      <c r="K733" s="139">
        <v>2957.3999999999996</v>
      </c>
      <c r="L733" s="139">
        <v>2914.99</v>
      </c>
      <c r="M733" s="139">
        <v>1374.16</v>
      </c>
      <c r="N733" s="139">
        <v>1705.16</v>
      </c>
      <c r="O733" s="60"/>
      <c r="P733" s="132">
        <v>1281.0843505591135</v>
      </c>
      <c r="Q733" s="132">
        <v>652.90564944088624</v>
      </c>
      <c r="R733" s="132">
        <v>1560.069400081077</v>
      </c>
      <c r="S733" s="132">
        <v>795.09059991892286</v>
      </c>
      <c r="T733" s="132">
        <v>1129.5062493598098</v>
      </c>
      <c r="U733" s="132">
        <v>575.65375064019031</v>
      </c>
      <c r="V733" s="126"/>
      <c r="W733" s="140">
        <v>118.05</v>
      </c>
      <c r="X733" s="140">
        <v>109.8</v>
      </c>
      <c r="Y733" s="140">
        <v>79.5</v>
      </c>
      <c r="Z733" s="139">
        <v>20060987.25</v>
      </c>
      <c r="AA733" s="60"/>
      <c r="AB733" s="140">
        <v>72.06</v>
      </c>
      <c r="AC733" s="28">
        <v>4776965.8099999996</v>
      </c>
      <c r="AE733" s="140">
        <v>14.78</v>
      </c>
      <c r="AF733" s="140">
        <v>6.87</v>
      </c>
      <c r="AG733" s="140">
        <v>8.52</v>
      </c>
      <c r="AH733" s="44">
        <v>1975881.57</v>
      </c>
      <c r="AI733" s="60"/>
      <c r="AJ733" s="140">
        <v>6.57</v>
      </c>
      <c r="AK733" s="140">
        <v>3.05</v>
      </c>
      <c r="AL733" s="140">
        <v>2.84</v>
      </c>
      <c r="AM733" s="44">
        <v>809712.74</v>
      </c>
      <c r="AO733" s="28">
        <v>430.07999999999993</v>
      </c>
      <c r="AP733" s="117">
        <v>163.74</v>
      </c>
      <c r="AQ733" s="117">
        <v>42.81</v>
      </c>
      <c r="AR733" s="44">
        <v>748338.78</v>
      </c>
      <c r="AS733" s="60"/>
      <c r="AT733" s="71">
        <v>6.57</v>
      </c>
      <c r="AU733" s="71">
        <v>5.49</v>
      </c>
      <c r="AV733" s="71">
        <v>6.82</v>
      </c>
      <c r="AW733" s="44">
        <v>1347332.8</v>
      </c>
      <c r="AX733" s="60"/>
      <c r="AY733" s="140">
        <v>3.94</v>
      </c>
      <c r="AZ733" s="140">
        <v>1.83</v>
      </c>
      <c r="BA733" s="140">
        <v>2.27</v>
      </c>
      <c r="BB733" s="28">
        <v>472116.84</v>
      </c>
      <c r="BC733" s="60"/>
      <c r="BD733" s="140">
        <v>13.14</v>
      </c>
      <c r="BE733" s="140">
        <v>6.1</v>
      </c>
      <c r="BF733" s="140">
        <v>8.52</v>
      </c>
      <c r="BG733" s="44">
        <v>731281.68</v>
      </c>
      <c r="BH733" s="60"/>
      <c r="BI733" s="139">
        <v>6.57</v>
      </c>
      <c r="BJ733" s="139">
        <v>3.05</v>
      </c>
      <c r="BK733" s="139">
        <v>2.84</v>
      </c>
      <c r="BL733" s="44">
        <v>892659.32</v>
      </c>
      <c r="BM733" s="60"/>
      <c r="BN733" s="140">
        <v>9.85</v>
      </c>
      <c r="BO733" s="140">
        <v>4.58</v>
      </c>
      <c r="BP733" s="140">
        <v>5.68</v>
      </c>
      <c r="BQ733" s="139">
        <v>529757.73</v>
      </c>
      <c r="BR733" s="60"/>
      <c r="BS733" s="140">
        <v>6.57</v>
      </c>
      <c r="BT733" s="140">
        <v>3.05</v>
      </c>
      <c r="BU733" s="140">
        <v>2.84</v>
      </c>
      <c r="BV733" s="44">
        <v>1351386.68</v>
      </c>
      <c r="BW733" s="60"/>
      <c r="BX733" s="140">
        <v>6.57</v>
      </c>
      <c r="BY733" s="140">
        <v>3.05</v>
      </c>
      <c r="BZ733" s="140">
        <v>2.84</v>
      </c>
      <c r="CA733" s="44">
        <v>1165981.8799999999</v>
      </c>
      <c r="CB733" s="60"/>
      <c r="CC733" s="140">
        <v>13.14</v>
      </c>
      <c r="CD733" s="140">
        <v>6.1</v>
      </c>
      <c r="CE733" s="140">
        <v>8.52</v>
      </c>
      <c r="CF733" s="44">
        <v>877521.36</v>
      </c>
      <c r="CG733" s="60"/>
      <c r="CH733" s="28">
        <v>35739924.439999998</v>
      </c>
      <c r="CI733" s="60"/>
      <c r="CJ733" s="64">
        <v>34991585.659999996</v>
      </c>
      <c r="CK733" s="124"/>
      <c r="CN733" s="151"/>
    </row>
    <row r="734" spans="1:92" x14ac:dyDescent="0.25">
      <c r="A734" s="116" t="s">
        <v>1668</v>
      </c>
      <c r="B734" s="24" t="s">
        <v>1669</v>
      </c>
      <c r="C734" s="27" t="s">
        <v>1653</v>
      </c>
      <c r="D734" s="27" t="s">
        <v>12</v>
      </c>
      <c r="E734" s="139">
        <v>1099.55</v>
      </c>
      <c r="F734" s="68"/>
      <c r="G734" s="139">
        <v>327.32</v>
      </c>
      <c r="H734" s="139">
        <v>433.99</v>
      </c>
      <c r="I734" s="139">
        <v>765.48</v>
      </c>
      <c r="J734" s="68">
        <v>728</v>
      </c>
      <c r="K734" s="139">
        <v>497.4</v>
      </c>
      <c r="L734" s="139">
        <v>490.65</v>
      </c>
      <c r="M734" s="139">
        <v>270.65999999999997</v>
      </c>
      <c r="N734" s="139">
        <v>331.49</v>
      </c>
      <c r="O734" s="60"/>
      <c r="P734" s="132">
        <v>73.880628843338215</v>
      </c>
      <c r="Q734" s="132">
        <v>253.43937115666176</v>
      </c>
      <c r="R734" s="132">
        <v>97.957515922401171</v>
      </c>
      <c r="S734" s="132">
        <v>336.03248407759884</v>
      </c>
      <c r="T734" s="132">
        <v>74.82185523426061</v>
      </c>
      <c r="U734" s="132">
        <v>256.66814476573938</v>
      </c>
      <c r="V734" s="126"/>
      <c r="W734" s="140">
        <v>17.59</v>
      </c>
      <c r="X734" s="140">
        <v>18.329999999999998</v>
      </c>
      <c r="Y734" s="140">
        <v>14</v>
      </c>
      <c r="Z734" s="139">
        <v>3268434.8</v>
      </c>
      <c r="AA734" s="60"/>
      <c r="AB734" s="140">
        <v>11.85</v>
      </c>
      <c r="AC734" s="28">
        <v>788363.14</v>
      </c>
      <c r="AE734" s="140">
        <v>2.48</v>
      </c>
      <c r="AF734" s="140">
        <v>1.35</v>
      </c>
      <c r="AG734" s="140">
        <v>1.65</v>
      </c>
      <c r="AH734" s="44">
        <v>359846.85</v>
      </c>
      <c r="AI734" s="60"/>
      <c r="AJ734" s="140">
        <v>1.1000000000000001</v>
      </c>
      <c r="AK734" s="140">
        <v>0.6</v>
      </c>
      <c r="AL734" s="140">
        <v>0.55000000000000004</v>
      </c>
      <c r="AM734" s="44">
        <v>146561.79999999999</v>
      </c>
      <c r="AO734" s="28">
        <v>70.95999999999998</v>
      </c>
      <c r="AP734" s="117">
        <v>13.86</v>
      </c>
      <c r="AQ734" s="117">
        <v>7.79</v>
      </c>
      <c r="AR734" s="44">
        <v>107710.84</v>
      </c>
      <c r="AS734" s="60"/>
      <c r="AT734" s="71">
        <v>1.1000000000000001</v>
      </c>
      <c r="AU734" s="71">
        <v>1.08</v>
      </c>
      <c r="AV734" s="71">
        <v>1.32</v>
      </c>
      <c r="AW734" s="44">
        <v>250385.3</v>
      </c>
      <c r="AX734" s="60"/>
      <c r="AY734" s="140">
        <v>0.66</v>
      </c>
      <c r="AZ734" s="140">
        <v>0.36</v>
      </c>
      <c r="BA734" s="140">
        <v>0.44</v>
      </c>
      <c r="BB734" s="28">
        <v>85732.66</v>
      </c>
      <c r="BC734" s="60"/>
      <c r="BD734" s="140">
        <v>2.21</v>
      </c>
      <c r="BE734" s="140">
        <v>1.2</v>
      </c>
      <c r="BF734" s="140">
        <v>1.65</v>
      </c>
      <c r="BG734" s="44">
        <v>133295.57999999999</v>
      </c>
      <c r="BH734" s="60"/>
      <c r="BI734" s="139">
        <v>1.1000000000000001</v>
      </c>
      <c r="BJ734" s="139">
        <v>0.6</v>
      </c>
      <c r="BK734" s="139">
        <v>0.55000000000000004</v>
      </c>
      <c r="BL734" s="44">
        <v>161194.5</v>
      </c>
      <c r="BM734" s="60"/>
      <c r="BN734" s="140">
        <v>1.65</v>
      </c>
      <c r="BO734" s="140">
        <v>0.9</v>
      </c>
      <c r="BP734" s="140">
        <v>1.1000000000000001</v>
      </c>
      <c r="BQ734" s="139">
        <v>96151.95</v>
      </c>
      <c r="BR734" s="60"/>
      <c r="BS734" s="140">
        <v>1.1000000000000001</v>
      </c>
      <c r="BT734" s="140">
        <v>0.6</v>
      </c>
      <c r="BU734" s="140">
        <v>0.55000000000000004</v>
      </c>
      <c r="BV734" s="44">
        <v>244030.5</v>
      </c>
      <c r="BW734" s="60"/>
      <c r="BX734" s="140">
        <v>1.1000000000000001</v>
      </c>
      <c r="BY734" s="140">
        <v>0.6</v>
      </c>
      <c r="BZ734" s="140">
        <v>0.55000000000000004</v>
      </c>
      <c r="CA734" s="44">
        <v>210550.5</v>
      </c>
      <c r="CB734" s="60"/>
      <c r="CC734" s="140">
        <v>2.21</v>
      </c>
      <c r="CD734" s="140">
        <v>1.2</v>
      </c>
      <c r="CE734" s="140">
        <v>1.65</v>
      </c>
      <c r="CF734" s="44">
        <v>159951.66</v>
      </c>
      <c r="CG734" s="60"/>
      <c r="CH734" s="28">
        <v>6012210.0800000001</v>
      </c>
      <c r="CI734" s="60"/>
      <c r="CJ734" s="64">
        <v>5904499.2400000002</v>
      </c>
      <c r="CK734" s="124"/>
      <c r="CN734" s="151"/>
    </row>
    <row r="735" spans="1:92" x14ac:dyDescent="0.25">
      <c r="A735" s="116" t="s">
        <v>1670</v>
      </c>
      <c r="B735" s="24" t="s">
        <v>1671</v>
      </c>
      <c r="C735" s="27" t="s">
        <v>1653</v>
      </c>
      <c r="D735" s="27" t="s">
        <v>12</v>
      </c>
      <c r="E735" s="139">
        <v>1392.45</v>
      </c>
      <c r="F735" s="68"/>
      <c r="G735" s="139">
        <v>388.56999999999994</v>
      </c>
      <c r="H735" s="139">
        <v>535.9799999999999</v>
      </c>
      <c r="I735" s="139">
        <v>1000.3</v>
      </c>
      <c r="J735" s="68">
        <v>729</v>
      </c>
      <c r="K735" s="139">
        <v>614.80999999999995</v>
      </c>
      <c r="L735" s="139">
        <v>611.2299999999999</v>
      </c>
      <c r="M735" s="139">
        <v>313.32</v>
      </c>
      <c r="N735" s="139">
        <v>464.31999999999994</v>
      </c>
      <c r="O735" s="60"/>
      <c r="P735" s="132">
        <v>111.35013356181643</v>
      </c>
      <c r="Q735" s="132">
        <v>277.21986643818349</v>
      </c>
      <c r="R735" s="132">
        <v>153.59251765824013</v>
      </c>
      <c r="S735" s="132">
        <v>382.38748234175978</v>
      </c>
      <c r="T735" s="132">
        <v>133.0573487799434</v>
      </c>
      <c r="U735" s="132">
        <v>331.26265122005657</v>
      </c>
      <c r="V735" s="126"/>
      <c r="W735" s="140">
        <v>21.28</v>
      </c>
      <c r="X735" s="140">
        <v>22.97</v>
      </c>
      <c r="Y735" s="140">
        <v>19.899999999999999</v>
      </c>
      <c r="Z735" s="139">
        <v>4217879.6500000004</v>
      </c>
      <c r="AA735" s="60"/>
      <c r="AB735" s="140">
        <v>15.48</v>
      </c>
      <c r="AC735" s="28">
        <v>1035008.51</v>
      </c>
      <c r="AE735" s="140">
        <v>3.07</v>
      </c>
      <c r="AF735" s="140">
        <v>1.56</v>
      </c>
      <c r="AG735" s="140">
        <v>2.3199999999999998</v>
      </c>
      <c r="AH735" s="44">
        <v>458490.07</v>
      </c>
      <c r="AI735" s="60"/>
      <c r="AJ735" s="140">
        <v>1.36</v>
      </c>
      <c r="AK735" s="140">
        <v>0.69</v>
      </c>
      <c r="AL735" s="140">
        <v>0.77</v>
      </c>
      <c r="AM735" s="44">
        <v>184441.07</v>
      </c>
      <c r="AO735" s="28">
        <v>91.22999999999999</v>
      </c>
      <c r="AP735" s="117">
        <v>19.759999999999998</v>
      </c>
      <c r="AQ735" s="117">
        <v>9.8699999999999992</v>
      </c>
      <c r="AR735" s="44">
        <v>140785.18</v>
      </c>
      <c r="AS735" s="60"/>
      <c r="AT735" s="71">
        <v>1.36</v>
      </c>
      <c r="AU735" s="71">
        <v>1.25</v>
      </c>
      <c r="AV735" s="71">
        <v>1.85</v>
      </c>
      <c r="AW735" s="44">
        <v>320916.5</v>
      </c>
      <c r="AX735" s="60"/>
      <c r="AY735" s="140">
        <v>0.81</v>
      </c>
      <c r="AZ735" s="140">
        <v>0.41</v>
      </c>
      <c r="BA735" s="140">
        <v>0.61</v>
      </c>
      <c r="BB735" s="28">
        <v>107459.43</v>
      </c>
      <c r="BC735" s="60"/>
      <c r="BD735" s="140">
        <v>2.73</v>
      </c>
      <c r="BE735" s="140">
        <v>1.39</v>
      </c>
      <c r="BF735" s="140">
        <v>2.3199999999999998</v>
      </c>
      <c r="BG735" s="44">
        <v>169648.92</v>
      </c>
      <c r="BH735" s="60"/>
      <c r="BI735" s="139">
        <v>1.36</v>
      </c>
      <c r="BJ735" s="139">
        <v>0.69</v>
      </c>
      <c r="BK735" s="139">
        <v>0.77</v>
      </c>
      <c r="BL735" s="44">
        <v>202030.44</v>
      </c>
      <c r="BM735" s="60"/>
      <c r="BN735" s="140">
        <v>2.04</v>
      </c>
      <c r="BO735" s="140">
        <v>1.04</v>
      </c>
      <c r="BP735" s="140">
        <v>1.54</v>
      </c>
      <c r="BQ735" s="139">
        <v>121704.66</v>
      </c>
      <c r="BR735" s="60"/>
      <c r="BS735" s="140">
        <v>1.36</v>
      </c>
      <c r="BT735" s="140">
        <v>0.69</v>
      </c>
      <c r="BU735" s="140">
        <v>0.77</v>
      </c>
      <c r="BV735" s="44">
        <v>305851.56</v>
      </c>
      <c r="BW735" s="60"/>
      <c r="BX735" s="140">
        <v>1.36</v>
      </c>
      <c r="BY735" s="140">
        <v>0.69</v>
      </c>
      <c r="BZ735" s="140">
        <v>0.77</v>
      </c>
      <c r="CA735" s="44">
        <v>263889.96000000002</v>
      </c>
      <c r="CB735" s="60"/>
      <c r="CC735" s="140">
        <v>2.73</v>
      </c>
      <c r="CD735" s="140">
        <v>1.39</v>
      </c>
      <c r="CE735" s="140">
        <v>2.3199999999999998</v>
      </c>
      <c r="CF735" s="44">
        <v>203574.84</v>
      </c>
      <c r="CG735" s="60"/>
      <c r="CH735" s="28">
        <v>7731680.79</v>
      </c>
      <c r="CI735" s="60"/>
      <c r="CJ735" s="64">
        <v>7590895.6100000003</v>
      </c>
      <c r="CK735" s="124"/>
      <c r="CN735" s="151"/>
    </row>
    <row r="736" spans="1:92" x14ac:dyDescent="0.25">
      <c r="A736" s="116" t="s">
        <v>1672</v>
      </c>
      <c r="B736" s="24" t="s">
        <v>1673</v>
      </c>
      <c r="C736" s="27" t="s">
        <v>1653</v>
      </c>
      <c r="D736" s="27" t="s">
        <v>12</v>
      </c>
      <c r="E736" s="139">
        <v>1079.8800000000001</v>
      </c>
      <c r="F736" s="68"/>
      <c r="G736" s="139">
        <v>284.64999999999998</v>
      </c>
      <c r="H736" s="139">
        <v>428.31999999999994</v>
      </c>
      <c r="I736" s="139">
        <v>792.9799999999999</v>
      </c>
      <c r="J736" s="68">
        <v>730</v>
      </c>
      <c r="K736" s="139">
        <v>447.22999999999996</v>
      </c>
      <c r="L736" s="139">
        <v>444.97999999999996</v>
      </c>
      <c r="M736" s="139">
        <v>267.99</v>
      </c>
      <c r="N736" s="139">
        <v>364.65999999999997</v>
      </c>
      <c r="O736" s="60"/>
      <c r="P736" s="132">
        <v>47.633171403914147</v>
      </c>
      <c r="Q736" s="132">
        <v>237.01682859608582</v>
      </c>
      <c r="R736" s="132">
        <v>71.67482865176359</v>
      </c>
      <c r="S736" s="132">
        <v>356.64517134823632</v>
      </c>
      <c r="T736" s="132">
        <v>61.021999944322268</v>
      </c>
      <c r="U736" s="132">
        <v>303.63800005567771</v>
      </c>
      <c r="V736" s="126"/>
      <c r="W736" s="140">
        <v>15.02</v>
      </c>
      <c r="X736" s="140">
        <v>17.84</v>
      </c>
      <c r="Y736" s="140">
        <v>15.19</v>
      </c>
      <c r="Z736" s="139">
        <v>3161945.44</v>
      </c>
      <c r="AA736" s="60"/>
      <c r="AB736" s="140">
        <v>11.63</v>
      </c>
      <c r="AC736" s="28">
        <v>778512.75</v>
      </c>
      <c r="AE736" s="140">
        <v>2.23</v>
      </c>
      <c r="AF736" s="140">
        <v>1.33</v>
      </c>
      <c r="AG736" s="140">
        <v>1.82</v>
      </c>
      <c r="AH736" s="44">
        <v>355141.52</v>
      </c>
      <c r="AI736" s="60"/>
      <c r="AJ736" s="140">
        <v>0.99</v>
      </c>
      <c r="AK736" s="140">
        <v>0.59</v>
      </c>
      <c r="AL736" s="140">
        <v>0.6</v>
      </c>
      <c r="AM736" s="44">
        <v>142626.29999999999</v>
      </c>
      <c r="AO736" s="28">
        <v>68.659999999999982</v>
      </c>
      <c r="AP736" s="117">
        <v>12.169999999999998</v>
      </c>
      <c r="AQ736" s="117">
        <v>7.65</v>
      </c>
      <c r="AR736" s="44">
        <v>102754.85</v>
      </c>
      <c r="AS736" s="60"/>
      <c r="AT736" s="71">
        <v>0.99</v>
      </c>
      <c r="AU736" s="71">
        <v>1.07</v>
      </c>
      <c r="AV736" s="71">
        <v>1.45</v>
      </c>
      <c r="AW736" s="44">
        <v>252494.25</v>
      </c>
      <c r="AX736" s="60"/>
      <c r="AY736" s="140">
        <v>0.59</v>
      </c>
      <c r="AZ736" s="140">
        <v>0.35</v>
      </c>
      <c r="BA736" s="140">
        <v>0.48</v>
      </c>
      <c r="BB736" s="28">
        <v>83383.820000000007</v>
      </c>
      <c r="BC736" s="60"/>
      <c r="BD736" s="140">
        <v>1.98</v>
      </c>
      <c r="BE736" s="140">
        <v>1.19</v>
      </c>
      <c r="BF736" s="140">
        <v>1.82</v>
      </c>
      <c r="BG736" s="44">
        <v>131451.57</v>
      </c>
      <c r="BH736" s="60"/>
      <c r="BI736" s="139">
        <v>0.99</v>
      </c>
      <c r="BJ736" s="139">
        <v>0.59</v>
      </c>
      <c r="BK736" s="139">
        <v>0.6</v>
      </c>
      <c r="BL736" s="44">
        <v>156179.56</v>
      </c>
      <c r="BM736" s="60"/>
      <c r="BN736" s="140">
        <v>1.49</v>
      </c>
      <c r="BO736" s="140">
        <v>0.89</v>
      </c>
      <c r="BP736" s="140">
        <v>1.21</v>
      </c>
      <c r="BQ736" s="139">
        <v>94571.37</v>
      </c>
      <c r="BR736" s="60"/>
      <c r="BS736" s="140">
        <v>0.99</v>
      </c>
      <c r="BT736" s="140">
        <v>0.59</v>
      </c>
      <c r="BU736" s="140">
        <v>0.6</v>
      </c>
      <c r="BV736" s="44">
        <v>236438.44</v>
      </c>
      <c r="BW736" s="60"/>
      <c r="BX736" s="140">
        <v>0.99</v>
      </c>
      <c r="BY736" s="140">
        <v>0.59</v>
      </c>
      <c r="BZ736" s="140">
        <v>0.6</v>
      </c>
      <c r="CA736" s="44">
        <v>204000.04</v>
      </c>
      <c r="CB736" s="60"/>
      <c r="CC736" s="140">
        <v>1.98</v>
      </c>
      <c r="CD736" s="140">
        <v>1.19</v>
      </c>
      <c r="CE736" s="140">
        <v>1.82</v>
      </c>
      <c r="CF736" s="44">
        <v>157738.89000000001</v>
      </c>
      <c r="CG736" s="60"/>
      <c r="CH736" s="28">
        <v>5857238.8000000007</v>
      </c>
      <c r="CI736" s="60"/>
      <c r="CJ736" s="64">
        <v>5754483.9500000011</v>
      </c>
      <c r="CK736" s="124"/>
      <c r="CN736" s="151"/>
    </row>
    <row r="737" spans="1:92" x14ac:dyDescent="0.25">
      <c r="A737" s="116" t="s">
        <v>1677</v>
      </c>
      <c r="B737" s="24" t="s">
        <v>1678</v>
      </c>
      <c r="C737" s="27" t="s">
        <v>1676</v>
      </c>
      <c r="D737" s="27" t="s">
        <v>12</v>
      </c>
      <c r="E737" s="139">
        <v>561.45000000000005</v>
      </c>
      <c r="F737" s="68"/>
      <c r="G737" s="139">
        <v>185.99</v>
      </c>
      <c r="H737" s="139">
        <v>223.30999999999995</v>
      </c>
      <c r="I737" s="139">
        <v>370.29999999999995</v>
      </c>
      <c r="J737" s="68">
        <v>731</v>
      </c>
      <c r="K737" s="139">
        <v>287.46999999999997</v>
      </c>
      <c r="L737" s="139">
        <v>282.31</v>
      </c>
      <c r="M737" s="139">
        <v>126.99</v>
      </c>
      <c r="N737" s="139">
        <v>146.99</v>
      </c>
      <c r="O737" s="60"/>
      <c r="P737" s="132">
        <v>76.005512772115281</v>
      </c>
      <c r="Q737" s="132">
        <v>109.98448722788473</v>
      </c>
      <c r="R737" s="132">
        <v>91.256471085225314</v>
      </c>
      <c r="S737" s="132">
        <v>132.05352891477463</v>
      </c>
      <c r="T737" s="132">
        <v>60.068016142659417</v>
      </c>
      <c r="U737" s="132">
        <v>86.921983857340592</v>
      </c>
      <c r="V737" s="126"/>
      <c r="W737" s="140">
        <v>10.56</v>
      </c>
      <c r="X737" s="140">
        <v>9.84</v>
      </c>
      <c r="Y737" s="140">
        <v>6.48</v>
      </c>
      <c r="Z737" s="139">
        <v>1750081.68</v>
      </c>
      <c r="AA737" s="60"/>
      <c r="AB737" s="140">
        <v>6.23</v>
      </c>
      <c r="AC737" s="28">
        <v>412352.17</v>
      </c>
      <c r="AE737" s="140">
        <v>1.43</v>
      </c>
      <c r="AF737" s="140">
        <v>0.63</v>
      </c>
      <c r="AG737" s="140">
        <v>0.73</v>
      </c>
      <c r="AH737" s="44">
        <v>182183.08</v>
      </c>
      <c r="AI737" s="60"/>
      <c r="AJ737" s="140">
        <v>0.63</v>
      </c>
      <c r="AK737" s="140">
        <v>0.28000000000000003</v>
      </c>
      <c r="AL737" s="140">
        <v>0.24</v>
      </c>
      <c r="AM737" s="44">
        <v>74526.990000000005</v>
      </c>
      <c r="AO737" s="28">
        <v>37.78</v>
      </c>
      <c r="AP737" s="117">
        <v>9.57</v>
      </c>
      <c r="AQ737" s="117">
        <v>3.98</v>
      </c>
      <c r="AR737" s="44">
        <v>59948.18</v>
      </c>
      <c r="AS737" s="60"/>
      <c r="AT737" s="71">
        <v>0.63</v>
      </c>
      <c r="AU737" s="71">
        <v>0.5</v>
      </c>
      <c r="AV737" s="71">
        <v>0.57999999999999996</v>
      </c>
      <c r="AW737" s="44">
        <v>121614.45</v>
      </c>
      <c r="AX737" s="60"/>
      <c r="AY737" s="140">
        <v>0.38</v>
      </c>
      <c r="AZ737" s="140">
        <v>0.16</v>
      </c>
      <c r="BA737" s="140">
        <v>0.19</v>
      </c>
      <c r="BB737" s="28">
        <v>42866.33</v>
      </c>
      <c r="BC737" s="60"/>
      <c r="BD737" s="140">
        <v>1.27</v>
      </c>
      <c r="BE737" s="140">
        <v>0.56000000000000005</v>
      </c>
      <c r="BF737" s="140">
        <v>0.73</v>
      </c>
      <c r="BG737" s="44">
        <v>67438.080000000002</v>
      </c>
      <c r="BH737" s="60"/>
      <c r="BI737" s="139">
        <v>0.63</v>
      </c>
      <c r="BJ737" s="139">
        <v>0.28000000000000003</v>
      </c>
      <c r="BK737" s="139">
        <v>0.24</v>
      </c>
      <c r="BL737" s="44">
        <v>82388.3</v>
      </c>
      <c r="BM737" s="60"/>
      <c r="BN737" s="140">
        <v>0.95</v>
      </c>
      <c r="BO737" s="140">
        <v>0.42</v>
      </c>
      <c r="BP737" s="140">
        <v>0.48</v>
      </c>
      <c r="BQ737" s="139">
        <v>48734.55</v>
      </c>
      <c r="BR737" s="60"/>
      <c r="BS737" s="140">
        <v>0.63</v>
      </c>
      <c r="BT737" s="140">
        <v>0.28000000000000003</v>
      </c>
      <c r="BU737" s="140">
        <v>0.24</v>
      </c>
      <c r="BV737" s="44">
        <v>124726.7</v>
      </c>
      <c r="BW737" s="60"/>
      <c r="BX737" s="140">
        <v>0.63</v>
      </c>
      <c r="BY737" s="140">
        <v>0.28000000000000003</v>
      </c>
      <c r="BZ737" s="140">
        <v>0.24</v>
      </c>
      <c r="CA737" s="44">
        <v>107614.7</v>
      </c>
      <c r="CB737" s="60"/>
      <c r="CC737" s="140">
        <v>1.27</v>
      </c>
      <c r="CD737" s="140">
        <v>0.56000000000000005</v>
      </c>
      <c r="CE737" s="140">
        <v>0.73</v>
      </c>
      <c r="CF737" s="44">
        <v>80924.160000000003</v>
      </c>
      <c r="CG737" s="60"/>
      <c r="CH737" s="28">
        <v>3155399.37</v>
      </c>
      <c r="CI737" s="60"/>
      <c r="CJ737" s="64">
        <v>3095451.19</v>
      </c>
      <c r="CK737" s="124"/>
      <c r="CN737" s="151"/>
    </row>
    <row r="738" spans="1:92" x14ac:dyDescent="0.25">
      <c r="A738" s="116" t="s">
        <v>1679</v>
      </c>
      <c r="B738" s="24" t="s">
        <v>1680</v>
      </c>
      <c r="C738" s="27" t="s">
        <v>1676</v>
      </c>
      <c r="D738" s="27" t="s">
        <v>12</v>
      </c>
      <c r="E738" s="139">
        <v>4031.25</v>
      </c>
      <c r="F738" s="68"/>
      <c r="G738" s="139">
        <v>1290.75</v>
      </c>
      <c r="H738" s="139">
        <v>1564</v>
      </c>
      <c r="I738" s="139">
        <v>2701.5</v>
      </c>
      <c r="J738" s="68">
        <v>732</v>
      </c>
      <c r="K738" s="139">
        <v>1965.75</v>
      </c>
      <c r="L738" s="139">
        <v>1926.75</v>
      </c>
      <c r="M738" s="139">
        <v>928</v>
      </c>
      <c r="N738" s="139">
        <v>1137.5</v>
      </c>
      <c r="O738" s="60"/>
      <c r="P738" s="132">
        <v>150.01765921472855</v>
      </c>
      <c r="Q738" s="132">
        <v>1140.7323407852714</v>
      </c>
      <c r="R738" s="132">
        <v>181.77619137078088</v>
      </c>
      <c r="S738" s="132">
        <v>1382.2238086292191</v>
      </c>
      <c r="T738" s="132">
        <v>132.20614941449057</v>
      </c>
      <c r="U738" s="132">
        <v>1005.2938505855094</v>
      </c>
      <c r="V738" s="126"/>
      <c r="W738" s="140">
        <v>67.03</v>
      </c>
      <c r="X738" s="140">
        <v>64.37</v>
      </c>
      <c r="Y738" s="140">
        <v>46.82</v>
      </c>
      <c r="Z738" s="139">
        <v>11639273.119999999</v>
      </c>
      <c r="AA738" s="60"/>
      <c r="AB738" s="140">
        <v>41.88</v>
      </c>
      <c r="AC738" s="28">
        <v>2778250.27</v>
      </c>
      <c r="AE738" s="140">
        <v>9.82</v>
      </c>
      <c r="AF738" s="140">
        <v>4.6399999999999997</v>
      </c>
      <c r="AG738" s="140">
        <v>5.68</v>
      </c>
      <c r="AH738" s="44">
        <v>1318930.78</v>
      </c>
      <c r="AI738" s="60"/>
      <c r="AJ738" s="140">
        <v>4.3600000000000003</v>
      </c>
      <c r="AK738" s="140">
        <v>2.06</v>
      </c>
      <c r="AL738" s="140">
        <v>1.89</v>
      </c>
      <c r="AM738" s="44">
        <v>539987.04</v>
      </c>
      <c r="AO738" s="28">
        <v>253.90999999999997</v>
      </c>
      <c r="AP738" s="117">
        <v>41.53</v>
      </c>
      <c r="AQ738" s="117">
        <v>28.59</v>
      </c>
      <c r="AR738" s="44">
        <v>375884.68</v>
      </c>
      <c r="AS738" s="60"/>
      <c r="AT738" s="71">
        <v>4.3600000000000003</v>
      </c>
      <c r="AU738" s="71">
        <v>3.71</v>
      </c>
      <c r="AV738" s="71">
        <v>4.55</v>
      </c>
      <c r="AW738" s="44">
        <v>900504.5</v>
      </c>
      <c r="AX738" s="60"/>
      <c r="AY738" s="140">
        <v>2.62</v>
      </c>
      <c r="AZ738" s="140">
        <v>1.23</v>
      </c>
      <c r="BA738" s="140">
        <v>1.51</v>
      </c>
      <c r="BB738" s="28">
        <v>314744.56</v>
      </c>
      <c r="BC738" s="60"/>
      <c r="BD738" s="140">
        <v>8.73</v>
      </c>
      <c r="BE738" s="140">
        <v>4.12</v>
      </c>
      <c r="BF738" s="140">
        <v>5.68</v>
      </c>
      <c r="BG738" s="44">
        <v>488135.79</v>
      </c>
      <c r="BH738" s="60"/>
      <c r="BI738" s="139">
        <v>4.3600000000000003</v>
      </c>
      <c r="BJ738" s="139">
        <v>2.06</v>
      </c>
      <c r="BK738" s="139">
        <v>1.89</v>
      </c>
      <c r="BL738" s="44">
        <v>595345.02</v>
      </c>
      <c r="BM738" s="60"/>
      <c r="BN738" s="140">
        <v>6.55</v>
      </c>
      <c r="BO738" s="140">
        <v>3.09</v>
      </c>
      <c r="BP738" s="140">
        <v>3.79</v>
      </c>
      <c r="BQ738" s="139">
        <v>353786.49</v>
      </c>
      <c r="BR738" s="60"/>
      <c r="BS738" s="140">
        <v>4.3600000000000003</v>
      </c>
      <c r="BT738" s="140">
        <v>2.06</v>
      </c>
      <c r="BU738" s="140">
        <v>1.89</v>
      </c>
      <c r="BV738" s="44">
        <v>901285.98</v>
      </c>
      <c r="BW738" s="60"/>
      <c r="BX738" s="140">
        <v>4.3600000000000003</v>
      </c>
      <c r="BY738" s="140">
        <v>2.06</v>
      </c>
      <c r="BZ738" s="140">
        <v>1.89</v>
      </c>
      <c r="CA738" s="44">
        <v>777633.18</v>
      </c>
      <c r="CB738" s="60"/>
      <c r="CC738" s="140">
        <v>8.73</v>
      </c>
      <c r="CD738" s="140">
        <v>4.12</v>
      </c>
      <c r="CE738" s="140">
        <v>5.68</v>
      </c>
      <c r="CF738" s="44">
        <v>585751.82999999996</v>
      </c>
      <c r="CG738" s="60"/>
      <c r="CH738" s="28">
        <v>21569513.240000002</v>
      </c>
      <c r="CI738" s="60"/>
      <c r="CJ738" s="64">
        <v>21193628.560000002</v>
      </c>
      <c r="CK738" s="124"/>
      <c r="CN738" s="151"/>
    </row>
    <row r="739" spans="1:92" x14ac:dyDescent="0.25">
      <c r="A739" s="116" t="s">
        <v>1681</v>
      </c>
      <c r="B739" s="24" t="s">
        <v>1682</v>
      </c>
      <c r="C739" s="27" t="s">
        <v>1676</v>
      </c>
      <c r="D739" s="27" t="s">
        <v>120</v>
      </c>
      <c r="E739" s="139">
        <v>78.22</v>
      </c>
      <c r="F739" s="68"/>
      <c r="G739" s="139">
        <v>33.65</v>
      </c>
      <c r="H739" s="139">
        <v>44.16</v>
      </c>
      <c r="I739" s="139">
        <v>44.16</v>
      </c>
      <c r="J739" s="68">
        <v>733</v>
      </c>
      <c r="K739" s="139">
        <v>50.39</v>
      </c>
      <c r="L739" s="139">
        <v>49.98</v>
      </c>
      <c r="M739" s="139">
        <v>27.83</v>
      </c>
      <c r="N739" s="139">
        <v>0</v>
      </c>
      <c r="O739" s="60"/>
      <c r="P739" s="132">
        <v>3.0272458552885233</v>
      </c>
      <c r="Q739" s="132">
        <v>30.622754144711475</v>
      </c>
      <c r="R739" s="132">
        <v>3.9727541447114767</v>
      </c>
      <c r="S739" s="132">
        <v>40.187245855288523</v>
      </c>
      <c r="T739" s="132">
        <v>0</v>
      </c>
      <c r="U739" s="132">
        <v>0</v>
      </c>
      <c r="V739" s="126"/>
      <c r="W739" s="140">
        <v>1.73</v>
      </c>
      <c r="X739" s="140">
        <v>1.8</v>
      </c>
      <c r="Y739" s="140">
        <v>0</v>
      </c>
      <c r="Z739" s="139">
        <v>221913.45</v>
      </c>
      <c r="AA739" s="60"/>
      <c r="AB739" s="140">
        <v>0.7</v>
      </c>
      <c r="AC739" s="28">
        <v>44382.69</v>
      </c>
      <c r="AE739" s="140">
        <v>0.25</v>
      </c>
      <c r="AF739" s="140">
        <v>0.13</v>
      </c>
      <c r="AG739" s="140">
        <v>0</v>
      </c>
      <c r="AH739" s="44">
        <v>23888.7</v>
      </c>
      <c r="AI739" s="60"/>
      <c r="AJ739" s="140">
        <v>0.11</v>
      </c>
      <c r="AK739" s="140">
        <v>0.06</v>
      </c>
      <c r="AL739" s="140">
        <v>0</v>
      </c>
      <c r="AM739" s="44">
        <v>10687.05</v>
      </c>
      <c r="AO739" s="28">
        <v>4.87</v>
      </c>
      <c r="AP739" s="117">
        <v>0.70000000000000007</v>
      </c>
      <c r="AQ739" s="117">
        <v>0.55000000000000004</v>
      </c>
      <c r="AR739" s="44">
        <v>7092.01</v>
      </c>
      <c r="AS739" s="60"/>
      <c r="AT739" s="71">
        <v>0.11</v>
      </c>
      <c r="AU739" s="71">
        <v>0.11</v>
      </c>
      <c r="AV739" s="71">
        <v>0</v>
      </c>
      <c r="AW739" s="44">
        <v>14822.5</v>
      </c>
      <c r="AX739" s="60"/>
      <c r="AY739" s="140">
        <v>0.06</v>
      </c>
      <c r="AZ739" s="140">
        <v>0.03</v>
      </c>
      <c r="BA739" s="140">
        <v>0</v>
      </c>
      <c r="BB739" s="28">
        <v>5284.89</v>
      </c>
      <c r="BC739" s="60"/>
      <c r="BD739" s="140">
        <v>0.22</v>
      </c>
      <c r="BE739" s="140">
        <v>0.12</v>
      </c>
      <c r="BF739" s="140">
        <v>0</v>
      </c>
      <c r="BG739" s="44">
        <v>8956.6200000000008</v>
      </c>
      <c r="BH739" s="60"/>
      <c r="BI739" s="139">
        <v>0.11</v>
      </c>
      <c r="BJ739" s="139">
        <v>0.06</v>
      </c>
      <c r="BK739" s="139">
        <v>0</v>
      </c>
      <c r="BL739" s="44">
        <v>12179.14</v>
      </c>
      <c r="BM739" s="60"/>
      <c r="BN739" s="140">
        <v>0.16</v>
      </c>
      <c r="BO739" s="140">
        <v>0.09</v>
      </c>
      <c r="BP739" s="140">
        <v>0</v>
      </c>
      <c r="BQ739" s="139">
        <v>6585.75</v>
      </c>
      <c r="BR739" s="60"/>
      <c r="BS739" s="140">
        <v>0.11</v>
      </c>
      <c r="BT739" s="140">
        <v>0.06</v>
      </c>
      <c r="BU739" s="140">
        <v>0</v>
      </c>
      <c r="BV739" s="44">
        <v>18437.86</v>
      </c>
      <c r="BW739" s="60"/>
      <c r="BX739" s="140">
        <v>0.11</v>
      </c>
      <c r="BY739" s="140">
        <v>0.06</v>
      </c>
      <c r="BZ739" s="140">
        <v>0</v>
      </c>
      <c r="CA739" s="44">
        <v>15908.26</v>
      </c>
      <c r="CB739" s="60"/>
      <c r="CC739" s="140">
        <v>0.22</v>
      </c>
      <c r="CD739" s="140">
        <v>0.12</v>
      </c>
      <c r="CE739" s="140">
        <v>0</v>
      </c>
      <c r="CF739" s="44">
        <v>10747.74</v>
      </c>
      <c r="CG739" s="60"/>
      <c r="CH739" s="28">
        <v>400886.66000000003</v>
      </c>
      <c r="CI739" s="60"/>
      <c r="CJ739" s="64">
        <v>393794.65</v>
      </c>
      <c r="CK739" s="124"/>
      <c r="CN739" s="151"/>
    </row>
    <row r="740" spans="1:92" x14ac:dyDescent="0.25">
      <c r="A740" s="116" t="s">
        <v>1683</v>
      </c>
      <c r="B740" s="24" t="s">
        <v>1684</v>
      </c>
      <c r="C740" s="27" t="s">
        <v>1676</v>
      </c>
      <c r="D740" s="27" t="s">
        <v>12</v>
      </c>
      <c r="E740" s="139">
        <v>540.71</v>
      </c>
      <c r="F740" s="68"/>
      <c r="G740" s="139">
        <v>151.49</v>
      </c>
      <c r="H740" s="139">
        <v>202.64999999999998</v>
      </c>
      <c r="I740" s="139">
        <v>384.46999999999997</v>
      </c>
      <c r="J740" s="68">
        <v>734</v>
      </c>
      <c r="K740" s="139">
        <v>239.57</v>
      </c>
      <c r="L740" s="139">
        <v>234.82</v>
      </c>
      <c r="M740" s="139">
        <v>119.32</v>
      </c>
      <c r="N740" s="139">
        <v>181.82</v>
      </c>
      <c r="O740" s="60"/>
      <c r="P740" s="132">
        <v>83.851450481379217</v>
      </c>
      <c r="Q740" s="132">
        <v>67.638549518620792</v>
      </c>
      <c r="R740" s="132">
        <v>112.16909657437122</v>
      </c>
      <c r="S740" s="132">
        <v>90.480903425628753</v>
      </c>
      <c r="T740" s="132">
        <v>100.63945294424958</v>
      </c>
      <c r="U740" s="132">
        <v>81.180547055750409</v>
      </c>
      <c r="V740" s="126"/>
      <c r="W740" s="140">
        <v>8.9700000000000006</v>
      </c>
      <c r="X740" s="140">
        <v>9.2200000000000006</v>
      </c>
      <c r="Y740" s="140">
        <v>8.27</v>
      </c>
      <c r="Z740" s="139">
        <v>1740327.17</v>
      </c>
      <c r="AA740" s="60"/>
      <c r="AB740" s="140">
        <v>6.39</v>
      </c>
      <c r="AC740" s="28">
        <v>427620.58</v>
      </c>
      <c r="AE740" s="140">
        <v>1.19</v>
      </c>
      <c r="AF740" s="140">
        <v>0.59</v>
      </c>
      <c r="AG740" s="140">
        <v>0.9</v>
      </c>
      <c r="AH740" s="44">
        <v>176849.1</v>
      </c>
      <c r="AI740" s="60"/>
      <c r="AJ740" s="140">
        <v>0.53</v>
      </c>
      <c r="AK740" s="140">
        <v>0.26</v>
      </c>
      <c r="AL740" s="140">
        <v>0.3</v>
      </c>
      <c r="AM740" s="44">
        <v>71313.149999999994</v>
      </c>
      <c r="AO740" s="28">
        <v>37.32</v>
      </c>
      <c r="AP740" s="117">
        <v>11.14</v>
      </c>
      <c r="AQ740" s="117">
        <v>3.83</v>
      </c>
      <c r="AR740" s="44">
        <v>61234.46</v>
      </c>
      <c r="AS740" s="60"/>
      <c r="AT740" s="71">
        <v>0.53</v>
      </c>
      <c r="AU740" s="71">
        <v>0.47</v>
      </c>
      <c r="AV740" s="71">
        <v>0.72</v>
      </c>
      <c r="AW740" s="44">
        <v>123833.8</v>
      </c>
      <c r="AX740" s="60"/>
      <c r="AY740" s="140">
        <v>0.31</v>
      </c>
      <c r="AZ740" s="140">
        <v>0.15</v>
      </c>
      <c r="BA740" s="140">
        <v>0.24</v>
      </c>
      <c r="BB740" s="28">
        <v>41104.699999999997</v>
      </c>
      <c r="BC740" s="60"/>
      <c r="BD740" s="140">
        <v>1.06</v>
      </c>
      <c r="BE740" s="140">
        <v>0.53</v>
      </c>
      <c r="BF740" s="140">
        <v>0.9</v>
      </c>
      <c r="BG740" s="44">
        <v>65594.070000000007</v>
      </c>
      <c r="BH740" s="60"/>
      <c r="BI740" s="139">
        <v>0.53</v>
      </c>
      <c r="BJ740" s="139">
        <v>0.26</v>
      </c>
      <c r="BK740" s="139">
        <v>0.3</v>
      </c>
      <c r="BL740" s="44">
        <v>78089.78</v>
      </c>
      <c r="BM740" s="60"/>
      <c r="BN740" s="140">
        <v>0.79</v>
      </c>
      <c r="BO740" s="140">
        <v>0.39</v>
      </c>
      <c r="BP740" s="140">
        <v>0.6</v>
      </c>
      <c r="BQ740" s="139">
        <v>46890.54</v>
      </c>
      <c r="BR740" s="60"/>
      <c r="BS740" s="140">
        <v>0.53</v>
      </c>
      <c r="BT740" s="140">
        <v>0.26</v>
      </c>
      <c r="BU740" s="140">
        <v>0.3</v>
      </c>
      <c r="BV740" s="44">
        <v>118219.22</v>
      </c>
      <c r="BW740" s="60"/>
      <c r="BX740" s="140">
        <v>0.53</v>
      </c>
      <c r="BY740" s="140">
        <v>0.26</v>
      </c>
      <c r="BZ740" s="140">
        <v>0.3</v>
      </c>
      <c r="CA740" s="44">
        <v>102000.02</v>
      </c>
      <c r="CB740" s="60"/>
      <c r="CC740" s="140">
        <v>1.06</v>
      </c>
      <c r="CD740" s="140">
        <v>0.53</v>
      </c>
      <c r="CE740" s="140">
        <v>0.9</v>
      </c>
      <c r="CF740" s="44">
        <v>78711.39</v>
      </c>
      <c r="CG740" s="60"/>
      <c r="CH740" s="28">
        <v>3131787.98</v>
      </c>
      <c r="CI740" s="60"/>
      <c r="CJ740" s="64">
        <v>3070553.52</v>
      </c>
      <c r="CK740" s="124"/>
      <c r="CN740" s="151"/>
    </row>
    <row r="741" spans="1:92" x14ac:dyDescent="0.25">
      <c r="A741" s="116" t="s">
        <v>1685</v>
      </c>
      <c r="B741" s="24" t="s">
        <v>1686</v>
      </c>
      <c r="C741" s="27" t="s">
        <v>1676</v>
      </c>
      <c r="D741" s="27" t="s">
        <v>12</v>
      </c>
      <c r="E741" s="139">
        <v>490.75</v>
      </c>
      <c r="F741" s="68"/>
      <c r="G741" s="139">
        <v>122.5</v>
      </c>
      <c r="H741" s="139">
        <v>201</v>
      </c>
      <c r="I741" s="139">
        <v>363</v>
      </c>
      <c r="J741" s="68">
        <v>735</v>
      </c>
      <c r="K741" s="139">
        <v>209.25</v>
      </c>
      <c r="L741" s="139">
        <v>204</v>
      </c>
      <c r="M741" s="139">
        <v>119.5</v>
      </c>
      <c r="N741" s="139">
        <v>162</v>
      </c>
      <c r="O741" s="60"/>
      <c r="P741" s="132">
        <v>48.023532440782702</v>
      </c>
      <c r="Q741" s="132">
        <v>74.476467559217298</v>
      </c>
      <c r="R741" s="132">
        <v>78.797796086508768</v>
      </c>
      <c r="S741" s="132">
        <v>122.20220391349123</v>
      </c>
      <c r="T741" s="132">
        <v>63.508671472708556</v>
      </c>
      <c r="U741" s="132">
        <v>98.491328527291444</v>
      </c>
      <c r="V741" s="126"/>
      <c r="W741" s="140">
        <v>6.92</v>
      </c>
      <c r="X741" s="140">
        <v>8.82</v>
      </c>
      <c r="Y741" s="140">
        <v>7.11</v>
      </c>
      <c r="Z741" s="139">
        <v>1502595.36</v>
      </c>
      <c r="AA741" s="60"/>
      <c r="AB741" s="140">
        <v>5.51</v>
      </c>
      <c r="AC741" s="28">
        <v>368915.33</v>
      </c>
      <c r="AE741" s="140">
        <v>1.04</v>
      </c>
      <c r="AF741" s="140">
        <v>0.59</v>
      </c>
      <c r="AG741" s="140">
        <v>0.81</v>
      </c>
      <c r="AH741" s="44">
        <v>160924.41</v>
      </c>
      <c r="AI741" s="60"/>
      <c r="AJ741" s="140">
        <v>0.46</v>
      </c>
      <c r="AK741" s="140">
        <v>0.26</v>
      </c>
      <c r="AL741" s="140">
        <v>0.27</v>
      </c>
      <c r="AM741" s="44">
        <v>64747.62</v>
      </c>
      <c r="AO741" s="28">
        <v>32.42</v>
      </c>
      <c r="AP741" s="117">
        <v>8.16</v>
      </c>
      <c r="AQ741" s="117">
        <v>3.48</v>
      </c>
      <c r="AR741" s="44">
        <v>51410.71</v>
      </c>
      <c r="AS741" s="60"/>
      <c r="AT741" s="71">
        <v>0.46</v>
      </c>
      <c r="AU741" s="71">
        <v>0.47</v>
      </c>
      <c r="AV741" s="71">
        <v>0.64</v>
      </c>
      <c r="AW741" s="44">
        <v>112844.35</v>
      </c>
      <c r="AX741" s="60"/>
      <c r="AY741" s="140">
        <v>0.27</v>
      </c>
      <c r="AZ741" s="140">
        <v>0.15</v>
      </c>
      <c r="BA741" s="140">
        <v>0.21</v>
      </c>
      <c r="BB741" s="28">
        <v>36994.230000000003</v>
      </c>
      <c r="BC741" s="60"/>
      <c r="BD741" s="140">
        <v>0.93</v>
      </c>
      <c r="BE741" s="140">
        <v>0.53</v>
      </c>
      <c r="BF741" s="140">
        <v>0.81</v>
      </c>
      <c r="BG741" s="44">
        <v>59798.61</v>
      </c>
      <c r="BH741" s="60"/>
      <c r="BI741" s="139">
        <v>0.46</v>
      </c>
      <c r="BJ741" s="139">
        <v>0.26</v>
      </c>
      <c r="BK741" s="139">
        <v>0.27</v>
      </c>
      <c r="BL741" s="44">
        <v>70925.58</v>
      </c>
      <c r="BM741" s="60"/>
      <c r="BN741" s="140">
        <v>0.69</v>
      </c>
      <c r="BO741" s="140">
        <v>0.39</v>
      </c>
      <c r="BP741" s="140">
        <v>0.54</v>
      </c>
      <c r="BQ741" s="139">
        <v>42675.66</v>
      </c>
      <c r="BR741" s="60"/>
      <c r="BS741" s="140">
        <v>0.46</v>
      </c>
      <c r="BT741" s="140">
        <v>0.26</v>
      </c>
      <c r="BU741" s="140">
        <v>0.27</v>
      </c>
      <c r="BV741" s="44">
        <v>107373.42</v>
      </c>
      <c r="BW741" s="60"/>
      <c r="BX741" s="140">
        <v>0.46</v>
      </c>
      <c r="BY741" s="140">
        <v>0.26</v>
      </c>
      <c r="BZ741" s="140">
        <v>0.27</v>
      </c>
      <c r="CA741" s="44">
        <v>92642.22</v>
      </c>
      <c r="CB741" s="60"/>
      <c r="CC741" s="140">
        <v>0.93</v>
      </c>
      <c r="CD741" s="140">
        <v>0.53</v>
      </c>
      <c r="CE741" s="140">
        <v>0.81</v>
      </c>
      <c r="CF741" s="44">
        <v>71756.97</v>
      </c>
      <c r="CG741" s="60"/>
      <c r="CH741" s="28">
        <v>2743604.47</v>
      </c>
      <c r="CI741" s="60"/>
      <c r="CJ741" s="64">
        <v>2692193.7600000002</v>
      </c>
      <c r="CK741" s="124"/>
      <c r="CN741" s="151"/>
    </row>
    <row r="742" spans="1:92" x14ac:dyDescent="0.25">
      <c r="A742" s="116" t="s">
        <v>1687</v>
      </c>
      <c r="B742" s="24" t="s">
        <v>1688</v>
      </c>
      <c r="C742" s="27" t="s">
        <v>1676</v>
      </c>
      <c r="D742" s="27" t="s">
        <v>120</v>
      </c>
      <c r="E742" s="139">
        <v>763.14</v>
      </c>
      <c r="F742" s="68"/>
      <c r="G742" s="139">
        <v>326.99</v>
      </c>
      <c r="H742" s="139">
        <v>428.14999999999992</v>
      </c>
      <c r="I742" s="139">
        <v>428.14999999999992</v>
      </c>
      <c r="J742" s="68">
        <v>736</v>
      </c>
      <c r="K742" s="139">
        <v>504.32</v>
      </c>
      <c r="L742" s="139">
        <v>496.32</v>
      </c>
      <c r="M742" s="139">
        <v>258.82</v>
      </c>
      <c r="N742" s="139">
        <v>0</v>
      </c>
      <c r="O742" s="60"/>
      <c r="P742" s="132">
        <v>88.768903779431653</v>
      </c>
      <c r="Q742" s="132">
        <v>238.22109622056837</v>
      </c>
      <c r="R742" s="132">
        <v>116.23109622056838</v>
      </c>
      <c r="S742" s="132">
        <v>311.91890377943156</v>
      </c>
      <c r="T742" s="132">
        <v>0</v>
      </c>
      <c r="U742" s="132">
        <v>0</v>
      </c>
      <c r="V742" s="126"/>
      <c r="W742" s="140">
        <v>17.82</v>
      </c>
      <c r="X742" s="140">
        <v>18.28</v>
      </c>
      <c r="Y742" s="140">
        <v>0</v>
      </c>
      <c r="Z742" s="139">
        <v>2269426.5</v>
      </c>
      <c r="AA742" s="60"/>
      <c r="AB742" s="140">
        <v>7.22</v>
      </c>
      <c r="AC742" s="28">
        <v>453885.3</v>
      </c>
      <c r="AE742" s="140">
        <v>2.52</v>
      </c>
      <c r="AF742" s="140">
        <v>1.29</v>
      </c>
      <c r="AG742" s="140">
        <v>0</v>
      </c>
      <c r="AH742" s="44">
        <v>239515.65</v>
      </c>
      <c r="AI742" s="60"/>
      <c r="AJ742" s="140">
        <v>1.1200000000000001</v>
      </c>
      <c r="AK742" s="140">
        <v>0.56999999999999995</v>
      </c>
      <c r="AL742" s="140">
        <v>0</v>
      </c>
      <c r="AM742" s="44">
        <v>106241.85</v>
      </c>
      <c r="AO742" s="28">
        <v>49.830000000000005</v>
      </c>
      <c r="AP742" s="117">
        <v>10.580000000000002</v>
      </c>
      <c r="AQ742" s="117">
        <v>5.41</v>
      </c>
      <c r="AR742" s="44">
        <v>76645.58</v>
      </c>
      <c r="AS742" s="60"/>
      <c r="AT742" s="71">
        <v>1.1200000000000001</v>
      </c>
      <c r="AU742" s="71">
        <v>1.03</v>
      </c>
      <c r="AV742" s="71">
        <v>0</v>
      </c>
      <c r="AW742" s="44">
        <v>144856.25</v>
      </c>
      <c r="AX742" s="60"/>
      <c r="AY742" s="140">
        <v>0.67</v>
      </c>
      <c r="AZ742" s="140">
        <v>0.34</v>
      </c>
      <c r="BA742" s="140">
        <v>0</v>
      </c>
      <c r="BB742" s="28">
        <v>59308.21</v>
      </c>
      <c r="BC742" s="60"/>
      <c r="BD742" s="140">
        <v>2.2400000000000002</v>
      </c>
      <c r="BE742" s="140">
        <v>1.1499999999999999</v>
      </c>
      <c r="BF742" s="140">
        <v>0</v>
      </c>
      <c r="BG742" s="44">
        <v>89302.77</v>
      </c>
      <c r="BH742" s="60"/>
      <c r="BI742" s="139">
        <v>1.1200000000000001</v>
      </c>
      <c r="BJ742" s="139">
        <v>0.56999999999999995</v>
      </c>
      <c r="BK742" s="139">
        <v>0</v>
      </c>
      <c r="BL742" s="44">
        <v>121074.98</v>
      </c>
      <c r="BM742" s="60"/>
      <c r="BN742" s="140">
        <v>1.68</v>
      </c>
      <c r="BO742" s="140">
        <v>0.86</v>
      </c>
      <c r="BP742" s="140">
        <v>0</v>
      </c>
      <c r="BQ742" s="139">
        <v>66911.22</v>
      </c>
      <c r="BR742" s="60"/>
      <c r="BS742" s="140">
        <v>1.1200000000000001</v>
      </c>
      <c r="BT742" s="140">
        <v>0.56999999999999995</v>
      </c>
      <c r="BU742" s="140">
        <v>0</v>
      </c>
      <c r="BV742" s="44">
        <v>183294.02</v>
      </c>
      <c r="BW742" s="60"/>
      <c r="BX742" s="140">
        <v>1.1200000000000001</v>
      </c>
      <c r="BY742" s="140">
        <v>0.56999999999999995</v>
      </c>
      <c r="BZ742" s="140">
        <v>0</v>
      </c>
      <c r="CA742" s="44">
        <v>158146.82</v>
      </c>
      <c r="CB742" s="60"/>
      <c r="CC742" s="140">
        <v>2.2400000000000002</v>
      </c>
      <c r="CD742" s="140">
        <v>1.1499999999999999</v>
      </c>
      <c r="CE742" s="140">
        <v>0</v>
      </c>
      <c r="CF742" s="44">
        <v>107161.29</v>
      </c>
      <c r="CG742" s="60"/>
      <c r="CH742" s="28">
        <v>4075770.44</v>
      </c>
      <c r="CI742" s="60"/>
      <c r="CJ742" s="64">
        <v>3999124.86</v>
      </c>
      <c r="CK742" s="124"/>
      <c r="CN742" s="151"/>
    </row>
    <row r="743" spans="1:92" x14ac:dyDescent="0.25">
      <c r="A743" s="116" t="s">
        <v>1689</v>
      </c>
      <c r="B743" s="24" t="s">
        <v>1690</v>
      </c>
      <c r="C743" s="27" t="s">
        <v>1676</v>
      </c>
      <c r="D743" s="27" t="s">
        <v>131</v>
      </c>
      <c r="E743" s="139">
        <v>673.5</v>
      </c>
      <c r="F743" s="68"/>
      <c r="G743" s="139">
        <v>0</v>
      </c>
      <c r="H743" s="139">
        <v>0</v>
      </c>
      <c r="I743" s="139">
        <v>673.5</v>
      </c>
      <c r="J743" s="68">
        <v>737</v>
      </c>
      <c r="K743" s="139">
        <v>0</v>
      </c>
      <c r="L743" s="139">
        <v>0</v>
      </c>
      <c r="M743" s="139">
        <v>0</v>
      </c>
      <c r="N743" s="139">
        <v>673.5</v>
      </c>
      <c r="O743" s="60"/>
      <c r="P743" s="132">
        <v>0</v>
      </c>
      <c r="Q743" s="132">
        <v>0</v>
      </c>
      <c r="R743" s="132">
        <v>0</v>
      </c>
      <c r="S743" s="132">
        <v>0</v>
      </c>
      <c r="T743" s="132">
        <v>103.99999999999999</v>
      </c>
      <c r="U743" s="132">
        <v>569.5</v>
      </c>
      <c r="V743" s="126"/>
      <c r="W743" s="140">
        <v>0</v>
      </c>
      <c r="X743" s="140">
        <v>0</v>
      </c>
      <c r="Y743" s="140">
        <v>27.98</v>
      </c>
      <c r="Z743" s="139">
        <v>2019204.68</v>
      </c>
      <c r="AA743" s="60"/>
      <c r="AB743" s="140">
        <v>9.32</v>
      </c>
      <c r="AC743" s="28">
        <v>673000.91</v>
      </c>
      <c r="AE743" s="140">
        <v>0</v>
      </c>
      <c r="AF743" s="140">
        <v>0</v>
      </c>
      <c r="AG743" s="140">
        <v>3.36</v>
      </c>
      <c r="AH743" s="44">
        <v>242477.76</v>
      </c>
      <c r="AI743" s="60"/>
      <c r="AJ743" s="140">
        <v>0</v>
      </c>
      <c r="AK743" s="140">
        <v>0</v>
      </c>
      <c r="AL743" s="140">
        <v>1.1200000000000001</v>
      </c>
      <c r="AM743" s="44">
        <v>80825.919999999998</v>
      </c>
      <c r="AO743" s="28">
        <v>42.669999999999995</v>
      </c>
      <c r="AP743" s="117">
        <v>7.3299999999999992</v>
      </c>
      <c r="AQ743" s="117">
        <v>4.7699999999999996</v>
      </c>
      <c r="AR743" s="44">
        <v>63580.84</v>
      </c>
      <c r="AS743" s="60"/>
      <c r="AT743" s="71">
        <v>0</v>
      </c>
      <c r="AU743" s="71">
        <v>0</v>
      </c>
      <c r="AV743" s="71">
        <v>2.69</v>
      </c>
      <c r="AW743" s="44">
        <v>210936.35</v>
      </c>
      <c r="AX743" s="60"/>
      <c r="AY743" s="140">
        <v>0</v>
      </c>
      <c r="AZ743" s="140">
        <v>0</v>
      </c>
      <c r="BA743" s="140">
        <v>0.89</v>
      </c>
      <c r="BB743" s="28">
        <v>52261.69</v>
      </c>
      <c r="BC743" s="60"/>
      <c r="BD743" s="140">
        <v>0</v>
      </c>
      <c r="BE743" s="140">
        <v>0</v>
      </c>
      <c r="BF743" s="140">
        <v>3.36</v>
      </c>
      <c r="BG743" s="44">
        <v>88512.48</v>
      </c>
      <c r="BH743" s="60"/>
      <c r="BI743" s="139">
        <v>0</v>
      </c>
      <c r="BJ743" s="139">
        <v>0</v>
      </c>
      <c r="BK743" s="139">
        <v>1.1200000000000001</v>
      </c>
      <c r="BL743" s="44">
        <v>80239.039999999994</v>
      </c>
      <c r="BM743" s="60"/>
      <c r="BN743" s="140">
        <v>0</v>
      </c>
      <c r="BO743" s="140">
        <v>0</v>
      </c>
      <c r="BP743" s="140">
        <v>2.2400000000000002</v>
      </c>
      <c r="BQ743" s="139">
        <v>59008.32</v>
      </c>
      <c r="BR743" s="60"/>
      <c r="BS743" s="140">
        <v>0</v>
      </c>
      <c r="BT743" s="140">
        <v>0</v>
      </c>
      <c r="BU743" s="140">
        <v>1.1200000000000001</v>
      </c>
      <c r="BV743" s="44">
        <v>121472.96000000001</v>
      </c>
      <c r="BW743" s="60"/>
      <c r="BX743" s="140">
        <v>0</v>
      </c>
      <c r="BY743" s="140">
        <v>0</v>
      </c>
      <c r="BZ743" s="140">
        <v>1.1200000000000001</v>
      </c>
      <c r="CA743" s="44">
        <v>104807.36</v>
      </c>
      <c r="CB743" s="60"/>
      <c r="CC743" s="140">
        <v>0</v>
      </c>
      <c r="CD743" s="140">
        <v>0</v>
      </c>
      <c r="CE743" s="140">
        <v>3.36</v>
      </c>
      <c r="CF743" s="44">
        <v>106212.96</v>
      </c>
      <c r="CG743" s="60"/>
      <c r="CH743" s="28">
        <v>3902541.2700000005</v>
      </c>
      <c r="CI743" s="60"/>
      <c r="CJ743" s="64">
        <v>3838960.4300000006</v>
      </c>
      <c r="CK743" s="124"/>
      <c r="CN743" s="151"/>
    </row>
    <row r="744" spans="1:92" x14ac:dyDescent="0.25">
      <c r="A744" s="116" t="s">
        <v>1691</v>
      </c>
      <c r="B744" s="24" t="s">
        <v>1692</v>
      </c>
      <c r="C744" s="27" t="s">
        <v>1676</v>
      </c>
      <c r="D744" s="27" t="s">
        <v>120</v>
      </c>
      <c r="E744" s="139">
        <v>562.54999999999995</v>
      </c>
      <c r="F744" s="68"/>
      <c r="G744" s="139">
        <v>237.99</v>
      </c>
      <c r="H744" s="139">
        <v>317.48</v>
      </c>
      <c r="I744" s="139">
        <v>317.48</v>
      </c>
      <c r="J744" s="68">
        <v>738</v>
      </c>
      <c r="K744" s="139">
        <v>373.23</v>
      </c>
      <c r="L744" s="139">
        <v>366.15</v>
      </c>
      <c r="M744" s="139">
        <v>189.32</v>
      </c>
      <c r="N744" s="139">
        <v>0</v>
      </c>
      <c r="O744" s="60"/>
      <c r="P744" s="132">
        <v>62.694793058130948</v>
      </c>
      <c r="Q744" s="132">
        <v>175.29520694186905</v>
      </c>
      <c r="R744" s="132">
        <v>83.635206941869043</v>
      </c>
      <c r="S744" s="132">
        <v>233.84479305813096</v>
      </c>
      <c r="T744" s="132">
        <v>0</v>
      </c>
      <c r="U744" s="132">
        <v>0</v>
      </c>
      <c r="V744" s="126"/>
      <c r="W744" s="140">
        <v>12.94</v>
      </c>
      <c r="X744" s="140">
        <v>13.53</v>
      </c>
      <c r="Y744" s="140">
        <v>0</v>
      </c>
      <c r="Z744" s="139">
        <v>1664036.55</v>
      </c>
      <c r="AA744" s="60"/>
      <c r="AB744" s="140">
        <v>5.29</v>
      </c>
      <c r="AC744" s="28">
        <v>332807.31</v>
      </c>
      <c r="AE744" s="140">
        <v>1.86</v>
      </c>
      <c r="AF744" s="140">
        <v>0.94</v>
      </c>
      <c r="AG744" s="140">
        <v>0</v>
      </c>
      <c r="AH744" s="44">
        <v>176022</v>
      </c>
      <c r="AI744" s="60"/>
      <c r="AJ744" s="140">
        <v>0.82</v>
      </c>
      <c r="AK744" s="140">
        <v>0.42</v>
      </c>
      <c r="AL744" s="140">
        <v>0</v>
      </c>
      <c r="AM744" s="44">
        <v>77952.600000000006</v>
      </c>
      <c r="AO744" s="28">
        <v>36.54</v>
      </c>
      <c r="AP744" s="117">
        <v>7.57</v>
      </c>
      <c r="AQ744" s="117">
        <v>3.98</v>
      </c>
      <c r="AR744" s="44">
        <v>55979.4</v>
      </c>
      <c r="AS744" s="60"/>
      <c r="AT744" s="71">
        <v>0.82</v>
      </c>
      <c r="AU744" s="71">
        <v>0.75</v>
      </c>
      <c r="AV744" s="71">
        <v>0</v>
      </c>
      <c r="AW744" s="44">
        <v>105778.75</v>
      </c>
      <c r="AX744" s="60"/>
      <c r="AY744" s="140">
        <v>0.49</v>
      </c>
      <c r="AZ744" s="140">
        <v>0.25</v>
      </c>
      <c r="BA744" s="140">
        <v>0</v>
      </c>
      <c r="BB744" s="28">
        <v>43453.54</v>
      </c>
      <c r="BC744" s="60"/>
      <c r="BD744" s="140">
        <v>1.65</v>
      </c>
      <c r="BE744" s="140">
        <v>0.84</v>
      </c>
      <c r="BF744" s="140">
        <v>0</v>
      </c>
      <c r="BG744" s="44">
        <v>65594.070000000007</v>
      </c>
      <c r="BH744" s="60"/>
      <c r="BI744" s="139">
        <v>0.82</v>
      </c>
      <c r="BJ744" s="139">
        <v>0.42</v>
      </c>
      <c r="BK744" s="139">
        <v>0</v>
      </c>
      <c r="BL744" s="44">
        <v>88836.08</v>
      </c>
      <c r="BM744" s="60"/>
      <c r="BN744" s="140">
        <v>1.24</v>
      </c>
      <c r="BO744" s="140">
        <v>0.63</v>
      </c>
      <c r="BP744" s="140">
        <v>0</v>
      </c>
      <c r="BQ744" s="139">
        <v>49261.41</v>
      </c>
      <c r="BR744" s="60"/>
      <c r="BS744" s="140">
        <v>0.82</v>
      </c>
      <c r="BT744" s="140">
        <v>0.42</v>
      </c>
      <c r="BU744" s="140">
        <v>0</v>
      </c>
      <c r="BV744" s="44">
        <v>134487.92000000001</v>
      </c>
      <c r="BW744" s="60"/>
      <c r="BX744" s="140">
        <v>0.82</v>
      </c>
      <c r="BY744" s="140">
        <v>0.42</v>
      </c>
      <c r="BZ744" s="140">
        <v>0</v>
      </c>
      <c r="CA744" s="44">
        <v>116036.72</v>
      </c>
      <c r="CB744" s="60"/>
      <c r="CC744" s="140">
        <v>1.65</v>
      </c>
      <c r="CD744" s="140">
        <v>0.84</v>
      </c>
      <c r="CE744" s="140">
        <v>0</v>
      </c>
      <c r="CF744" s="44">
        <v>78711.39</v>
      </c>
      <c r="CG744" s="60"/>
      <c r="CH744" s="28">
        <v>2988957.74</v>
      </c>
      <c r="CI744" s="60"/>
      <c r="CJ744" s="64">
        <v>2932978.3400000003</v>
      </c>
      <c r="CK744" s="124"/>
      <c r="CN744" s="151"/>
    </row>
    <row r="745" spans="1:92" x14ac:dyDescent="0.25">
      <c r="A745" s="116" t="s">
        <v>1693</v>
      </c>
      <c r="B745" s="24" t="s">
        <v>1694</v>
      </c>
      <c r="C745" s="27" t="s">
        <v>1676</v>
      </c>
      <c r="D745" s="27" t="s">
        <v>120</v>
      </c>
      <c r="E745" s="139">
        <v>3680.5</v>
      </c>
      <c r="F745" s="68"/>
      <c r="G745" s="139">
        <v>1532.5</v>
      </c>
      <c r="H745" s="139">
        <v>2116.5</v>
      </c>
      <c r="I745" s="139">
        <v>2116.5</v>
      </c>
      <c r="J745" s="68">
        <v>739</v>
      </c>
      <c r="K745" s="139">
        <v>2362</v>
      </c>
      <c r="L745" s="139">
        <v>2330.5</v>
      </c>
      <c r="M745" s="139">
        <v>1318.5</v>
      </c>
      <c r="N745" s="139">
        <v>0</v>
      </c>
      <c r="O745" s="60"/>
      <c r="P745" s="132">
        <v>316.6634694436832</v>
      </c>
      <c r="Q745" s="132">
        <v>1215.8365305563168</v>
      </c>
      <c r="R745" s="132">
        <v>437.3365305563168</v>
      </c>
      <c r="S745" s="132">
        <v>1679.1634694436832</v>
      </c>
      <c r="T745" s="132">
        <v>0</v>
      </c>
      <c r="U745" s="132">
        <v>0</v>
      </c>
      <c r="V745" s="126"/>
      <c r="W745" s="140">
        <v>81.900000000000006</v>
      </c>
      <c r="X745" s="140">
        <v>89.03</v>
      </c>
      <c r="Y745" s="140">
        <v>0</v>
      </c>
      <c r="Z745" s="139">
        <v>10745514.449999999</v>
      </c>
      <c r="AA745" s="60"/>
      <c r="AB745" s="140">
        <v>34.18</v>
      </c>
      <c r="AC745" s="28">
        <v>2149102.89</v>
      </c>
      <c r="AE745" s="140">
        <v>11.81</v>
      </c>
      <c r="AF745" s="140">
        <v>6.59</v>
      </c>
      <c r="AG745" s="140">
        <v>0</v>
      </c>
      <c r="AH745" s="44">
        <v>1156716</v>
      </c>
      <c r="AI745" s="60"/>
      <c r="AJ745" s="140">
        <v>5.24</v>
      </c>
      <c r="AK745" s="140">
        <v>2.93</v>
      </c>
      <c r="AL745" s="140">
        <v>0</v>
      </c>
      <c r="AM745" s="44">
        <v>513607.05</v>
      </c>
      <c r="AO745" s="28">
        <v>236.57000000000002</v>
      </c>
      <c r="AP745" s="117">
        <v>44.69</v>
      </c>
      <c r="AQ745" s="117">
        <v>26.1</v>
      </c>
      <c r="AR745" s="44">
        <v>357296.66</v>
      </c>
      <c r="AS745" s="60"/>
      <c r="AT745" s="71">
        <v>5.24</v>
      </c>
      <c r="AU745" s="71">
        <v>5.27</v>
      </c>
      <c r="AV745" s="71">
        <v>0</v>
      </c>
      <c r="AW745" s="44">
        <v>708111.25</v>
      </c>
      <c r="AX745" s="60"/>
      <c r="AY745" s="140">
        <v>3.14</v>
      </c>
      <c r="AZ745" s="140">
        <v>1.75</v>
      </c>
      <c r="BA745" s="140">
        <v>0</v>
      </c>
      <c r="BB745" s="28">
        <v>287145.69</v>
      </c>
      <c r="BC745" s="60"/>
      <c r="BD745" s="140">
        <v>10.49</v>
      </c>
      <c r="BE745" s="140">
        <v>5.86</v>
      </c>
      <c r="BF745" s="140">
        <v>0</v>
      </c>
      <c r="BG745" s="44">
        <v>430708.05</v>
      </c>
      <c r="BH745" s="60"/>
      <c r="BI745" s="139">
        <v>5.24</v>
      </c>
      <c r="BJ745" s="139">
        <v>2.93</v>
      </c>
      <c r="BK745" s="139">
        <v>0</v>
      </c>
      <c r="BL745" s="44">
        <v>585315.14</v>
      </c>
      <c r="BM745" s="60"/>
      <c r="BN745" s="140">
        <v>7.87</v>
      </c>
      <c r="BO745" s="140">
        <v>4.3899999999999997</v>
      </c>
      <c r="BP745" s="140">
        <v>0</v>
      </c>
      <c r="BQ745" s="139">
        <v>322965.18</v>
      </c>
      <c r="BR745" s="60"/>
      <c r="BS745" s="140">
        <v>5.24</v>
      </c>
      <c r="BT745" s="140">
        <v>2.93</v>
      </c>
      <c r="BU745" s="140">
        <v>0</v>
      </c>
      <c r="BV745" s="44">
        <v>886101.86</v>
      </c>
      <c r="BW745" s="60"/>
      <c r="BX745" s="140">
        <v>5.24</v>
      </c>
      <c r="BY745" s="140">
        <v>2.93</v>
      </c>
      <c r="BZ745" s="140">
        <v>0</v>
      </c>
      <c r="CA745" s="44">
        <v>764532.26</v>
      </c>
      <c r="CB745" s="60"/>
      <c r="CC745" s="140">
        <v>10.49</v>
      </c>
      <c r="CD745" s="140">
        <v>5.86</v>
      </c>
      <c r="CE745" s="140">
        <v>0</v>
      </c>
      <c r="CF745" s="44">
        <v>516839.85</v>
      </c>
      <c r="CG745" s="60"/>
      <c r="CH745" s="28">
        <v>19423956.329999998</v>
      </c>
      <c r="CI745" s="60"/>
      <c r="CJ745" s="64">
        <v>19066659.669999998</v>
      </c>
      <c r="CK745" s="124"/>
      <c r="CN745" s="151"/>
    </row>
    <row r="746" spans="1:92" x14ac:dyDescent="0.25">
      <c r="A746" s="116" t="s">
        <v>1695</v>
      </c>
      <c r="B746" s="24" t="s">
        <v>1696</v>
      </c>
      <c r="C746" s="27" t="s">
        <v>1676</v>
      </c>
      <c r="D746" s="27" t="s">
        <v>120</v>
      </c>
      <c r="E746" s="139">
        <v>569.79999999999995</v>
      </c>
      <c r="F746" s="68"/>
      <c r="G746" s="139">
        <v>246.65</v>
      </c>
      <c r="H746" s="139">
        <v>315.64999999999998</v>
      </c>
      <c r="I746" s="139">
        <v>315.64999999999998</v>
      </c>
      <c r="J746" s="68">
        <v>740</v>
      </c>
      <c r="K746" s="139">
        <v>386.98</v>
      </c>
      <c r="L746" s="139">
        <v>379.48</v>
      </c>
      <c r="M746" s="139">
        <v>182.82</v>
      </c>
      <c r="N746" s="139">
        <v>0</v>
      </c>
      <c r="O746" s="60"/>
      <c r="P746" s="132">
        <v>123.69784812377736</v>
      </c>
      <c r="Q746" s="132">
        <v>122.95215187622264</v>
      </c>
      <c r="R746" s="132">
        <v>158.30215187622267</v>
      </c>
      <c r="S746" s="132">
        <v>157.34784812377731</v>
      </c>
      <c r="T746" s="132">
        <v>0</v>
      </c>
      <c r="U746" s="132">
        <v>0</v>
      </c>
      <c r="V746" s="126"/>
      <c r="W746" s="140">
        <v>14.39</v>
      </c>
      <c r="X746" s="140">
        <v>14.2</v>
      </c>
      <c r="Y746" s="140">
        <v>0</v>
      </c>
      <c r="Z746" s="139">
        <v>1797310.35</v>
      </c>
      <c r="AA746" s="60"/>
      <c r="AB746" s="140">
        <v>5.71</v>
      </c>
      <c r="AC746" s="28">
        <v>359462.07</v>
      </c>
      <c r="AE746" s="140">
        <v>1.93</v>
      </c>
      <c r="AF746" s="140">
        <v>0.91</v>
      </c>
      <c r="AG746" s="140">
        <v>0</v>
      </c>
      <c r="AH746" s="44">
        <v>178536.6</v>
      </c>
      <c r="AI746" s="60"/>
      <c r="AJ746" s="140">
        <v>0.85</v>
      </c>
      <c r="AK746" s="140">
        <v>0.4</v>
      </c>
      <c r="AL746" s="140">
        <v>0</v>
      </c>
      <c r="AM746" s="44">
        <v>78581.25</v>
      </c>
      <c r="AO746" s="28">
        <v>39.139999999999993</v>
      </c>
      <c r="AP746" s="117">
        <v>11.37</v>
      </c>
      <c r="AQ746" s="117">
        <v>4.04</v>
      </c>
      <c r="AR746" s="44">
        <v>63848.33</v>
      </c>
      <c r="AS746" s="60"/>
      <c r="AT746" s="71">
        <v>0.85</v>
      </c>
      <c r="AU746" s="71">
        <v>0.73</v>
      </c>
      <c r="AV746" s="71">
        <v>0</v>
      </c>
      <c r="AW746" s="44">
        <v>106452.5</v>
      </c>
      <c r="AX746" s="60"/>
      <c r="AY746" s="140">
        <v>0.51</v>
      </c>
      <c r="AZ746" s="140">
        <v>0.24</v>
      </c>
      <c r="BA746" s="140">
        <v>0</v>
      </c>
      <c r="BB746" s="28">
        <v>44040.75</v>
      </c>
      <c r="BC746" s="60"/>
      <c r="BD746" s="140">
        <v>1.71</v>
      </c>
      <c r="BE746" s="140">
        <v>0.81</v>
      </c>
      <c r="BF746" s="140">
        <v>0</v>
      </c>
      <c r="BG746" s="44">
        <v>66384.36</v>
      </c>
      <c r="BH746" s="60"/>
      <c r="BI746" s="139">
        <v>0.85</v>
      </c>
      <c r="BJ746" s="139">
        <v>0.4</v>
      </c>
      <c r="BK746" s="139">
        <v>0</v>
      </c>
      <c r="BL746" s="44">
        <v>89552.5</v>
      </c>
      <c r="BM746" s="60"/>
      <c r="BN746" s="140">
        <v>1.28</v>
      </c>
      <c r="BO746" s="140">
        <v>0.6</v>
      </c>
      <c r="BP746" s="140">
        <v>0</v>
      </c>
      <c r="BQ746" s="139">
        <v>49524.84</v>
      </c>
      <c r="BR746" s="60"/>
      <c r="BS746" s="140">
        <v>0.85</v>
      </c>
      <c r="BT746" s="140">
        <v>0.4</v>
      </c>
      <c r="BU746" s="140">
        <v>0</v>
      </c>
      <c r="BV746" s="44">
        <v>135572.5</v>
      </c>
      <c r="BW746" s="60"/>
      <c r="BX746" s="140">
        <v>0.85</v>
      </c>
      <c r="BY746" s="140">
        <v>0.4</v>
      </c>
      <c r="BZ746" s="140">
        <v>0</v>
      </c>
      <c r="CA746" s="44">
        <v>116972.5</v>
      </c>
      <c r="CB746" s="60"/>
      <c r="CC746" s="140">
        <v>1.71</v>
      </c>
      <c r="CD746" s="140">
        <v>0.81</v>
      </c>
      <c r="CE746" s="140">
        <v>0</v>
      </c>
      <c r="CF746" s="44">
        <v>79659.72</v>
      </c>
      <c r="CG746" s="60"/>
      <c r="CH746" s="28">
        <v>3165898.27</v>
      </c>
      <c r="CI746" s="60"/>
      <c r="CJ746" s="64">
        <v>3102049.94</v>
      </c>
      <c r="CK746" s="124"/>
      <c r="CN746" s="151"/>
    </row>
    <row r="747" spans="1:92" x14ac:dyDescent="0.25">
      <c r="A747" s="116" t="s">
        <v>1697</v>
      </c>
      <c r="B747" s="24" t="s">
        <v>1698</v>
      </c>
      <c r="C747" s="27" t="s">
        <v>1676</v>
      </c>
      <c r="D747" s="27" t="s">
        <v>120</v>
      </c>
      <c r="E747" s="139">
        <v>670.71</v>
      </c>
      <c r="F747" s="68"/>
      <c r="G747" s="139">
        <v>277.64999999999998</v>
      </c>
      <c r="H747" s="139">
        <v>389.15</v>
      </c>
      <c r="I747" s="139">
        <v>389.15</v>
      </c>
      <c r="J747" s="68">
        <v>741</v>
      </c>
      <c r="K747" s="139">
        <v>441.38999999999993</v>
      </c>
      <c r="L747" s="139">
        <v>437.47999999999996</v>
      </c>
      <c r="M747" s="139">
        <v>229.32</v>
      </c>
      <c r="N747" s="139">
        <v>0</v>
      </c>
      <c r="O747" s="60"/>
      <c r="P747" s="132">
        <v>112.00937312537492</v>
      </c>
      <c r="Q747" s="132">
        <v>165.64062687462507</v>
      </c>
      <c r="R747" s="132">
        <v>156.99062687462506</v>
      </c>
      <c r="S747" s="132">
        <v>232.15937312537491</v>
      </c>
      <c r="T747" s="132">
        <v>0</v>
      </c>
      <c r="U747" s="132">
        <v>0</v>
      </c>
      <c r="V747" s="126"/>
      <c r="W747" s="140">
        <v>15.74</v>
      </c>
      <c r="X747" s="140">
        <v>17.13</v>
      </c>
      <c r="Y747" s="140">
        <v>0</v>
      </c>
      <c r="Z747" s="139">
        <v>2066372.55</v>
      </c>
      <c r="AA747" s="60"/>
      <c r="AB747" s="140">
        <v>6.57</v>
      </c>
      <c r="AC747" s="28">
        <v>413274.51</v>
      </c>
      <c r="AE747" s="140">
        <v>2.2000000000000002</v>
      </c>
      <c r="AF747" s="140">
        <v>1.1399999999999999</v>
      </c>
      <c r="AG747" s="140">
        <v>0</v>
      </c>
      <c r="AH747" s="44">
        <v>209969.1</v>
      </c>
      <c r="AI747" s="60"/>
      <c r="AJ747" s="140">
        <v>0.98</v>
      </c>
      <c r="AK747" s="140">
        <v>0.5</v>
      </c>
      <c r="AL747" s="140">
        <v>0</v>
      </c>
      <c r="AM747" s="44">
        <v>93040.2</v>
      </c>
      <c r="AO747" s="28">
        <v>45.139999999999993</v>
      </c>
      <c r="AP747" s="117">
        <v>11.55</v>
      </c>
      <c r="AQ747" s="117">
        <v>4.75</v>
      </c>
      <c r="AR747" s="44">
        <v>71765.86</v>
      </c>
      <c r="AS747" s="60"/>
      <c r="AT747" s="71">
        <v>0.98</v>
      </c>
      <c r="AU747" s="71">
        <v>0.91</v>
      </c>
      <c r="AV747" s="71">
        <v>0</v>
      </c>
      <c r="AW747" s="44">
        <v>127338.75</v>
      </c>
      <c r="AX747" s="60"/>
      <c r="AY747" s="140">
        <v>0.57999999999999996</v>
      </c>
      <c r="AZ747" s="140">
        <v>0.3</v>
      </c>
      <c r="BA747" s="140">
        <v>0</v>
      </c>
      <c r="BB747" s="28">
        <v>51674.48</v>
      </c>
      <c r="BC747" s="60"/>
      <c r="BD747" s="140">
        <v>1.96</v>
      </c>
      <c r="BE747" s="140">
        <v>1.01</v>
      </c>
      <c r="BF747" s="140">
        <v>0</v>
      </c>
      <c r="BG747" s="44">
        <v>78238.710000000006</v>
      </c>
      <c r="BH747" s="60"/>
      <c r="BI747" s="139">
        <v>0.98</v>
      </c>
      <c r="BJ747" s="139">
        <v>0.5</v>
      </c>
      <c r="BK747" s="139">
        <v>0</v>
      </c>
      <c r="BL747" s="44">
        <v>106030.16</v>
      </c>
      <c r="BM747" s="60"/>
      <c r="BN747" s="140">
        <v>1.47</v>
      </c>
      <c r="BO747" s="140">
        <v>0.76</v>
      </c>
      <c r="BP747" s="140">
        <v>0</v>
      </c>
      <c r="BQ747" s="139">
        <v>58744.89</v>
      </c>
      <c r="BR747" s="60"/>
      <c r="BS747" s="140">
        <v>0.98</v>
      </c>
      <c r="BT747" s="140">
        <v>0.5</v>
      </c>
      <c r="BU747" s="140">
        <v>0</v>
      </c>
      <c r="BV747" s="44">
        <v>160517.84</v>
      </c>
      <c r="BW747" s="60"/>
      <c r="BX747" s="140">
        <v>0.98</v>
      </c>
      <c r="BY747" s="140">
        <v>0.5</v>
      </c>
      <c r="BZ747" s="140">
        <v>0</v>
      </c>
      <c r="CA747" s="44">
        <v>138495.44</v>
      </c>
      <c r="CB747" s="60"/>
      <c r="CC747" s="140">
        <v>1.96</v>
      </c>
      <c r="CD747" s="140">
        <v>1.01</v>
      </c>
      <c r="CE747" s="140">
        <v>0</v>
      </c>
      <c r="CF747" s="44">
        <v>93884.67</v>
      </c>
      <c r="CG747" s="60"/>
      <c r="CH747" s="28">
        <v>3669347.16</v>
      </c>
      <c r="CI747" s="60"/>
      <c r="CJ747" s="64">
        <v>3597581.3000000003</v>
      </c>
      <c r="CK747" s="124"/>
      <c r="CN747" s="151"/>
    </row>
    <row r="748" spans="1:92" x14ac:dyDescent="0.25">
      <c r="A748" s="116" t="s">
        <v>1699</v>
      </c>
      <c r="B748" s="24" t="s">
        <v>1700</v>
      </c>
      <c r="C748" s="27" t="s">
        <v>1676</v>
      </c>
      <c r="D748" s="27" t="s">
        <v>120</v>
      </c>
      <c r="E748" s="139">
        <v>580.5</v>
      </c>
      <c r="F748" s="68"/>
      <c r="G748" s="139">
        <v>229.5</v>
      </c>
      <c r="H748" s="139">
        <v>343</v>
      </c>
      <c r="I748" s="139">
        <v>343</v>
      </c>
      <c r="J748" s="68">
        <v>742</v>
      </c>
      <c r="K748" s="139">
        <v>366</v>
      </c>
      <c r="L748" s="139">
        <v>358</v>
      </c>
      <c r="M748" s="139">
        <v>214.5</v>
      </c>
      <c r="N748" s="139">
        <v>0</v>
      </c>
      <c r="O748" s="60"/>
      <c r="P748" s="132">
        <v>132.68908296943232</v>
      </c>
      <c r="Q748" s="132">
        <v>96.81091703056768</v>
      </c>
      <c r="R748" s="132">
        <v>198.31091703056771</v>
      </c>
      <c r="S748" s="132">
        <v>144.68908296943229</v>
      </c>
      <c r="T748" s="132">
        <v>0</v>
      </c>
      <c r="U748" s="132">
        <v>0</v>
      </c>
      <c r="V748" s="126"/>
      <c r="W748" s="140">
        <v>13.68</v>
      </c>
      <c r="X748" s="140">
        <v>15.7</v>
      </c>
      <c r="Y748" s="140">
        <v>0</v>
      </c>
      <c r="Z748" s="139">
        <v>1846973.7</v>
      </c>
      <c r="AA748" s="60"/>
      <c r="AB748" s="140">
        <v>5.87</v>
      </c>
      <c r="AC748" s="28">
        <v>369394.74</v>
      </c>
      <c r="AE748" s="140">
        <v>1.83</v>
      </c>
      <c r="AF748" s="140">
        <v>1.07</v>
      </c>
      <c r="AG748" s="140">
        <v>0</v>
      </c>
      <c r="AH748" s="44">
        <v>182308.5</v>
      </c>
      <c r="AI748" s="60"/>
      <c r="AJ748" s="140">
        <v>0.81</v>
      </c>
      <c r="AK748" s="140">
        <v>0.47</v>
      </c>
      <c r="AL748" s="140">
        <v>0</v>
      </c>
      <c r="AM748" s="44">
        <v>80467.199999999997</v>
      </c>
      <c r="AO748" s="28">
        <v>40.19</v>
      </c>
      <c r="AP748" s="117">
        <v>12.25</v>
      </c>
      <c r="AQ748" s="117">
        <v>4.1100000000000003</v>
      </c>
      <c r="AR748" s="44">
        <v>66246.710000000006</v>
      </c>
      <c r="AS748" s="60"/>
      <c r="AT748" s="71">
        <v>0.81</v>
      </c>
      <c r="AU748" s="71">
        <v>0.85</v>
      </c>
      <c r="AV748" s="71">
        <v>0</v>
      </c>
      <c r="AW748" s="44">
        <v>111842.5</v>
      </c>
      <c r="AX748" s="60"/>
      <c r="AY748" s="140">
        <v>0.48</v>
      </c>
      <c r="AZ748" s="140">
        <v>0.28000000000000003</v>
      </c>
      <c r="BA748" s="140">
        <v>0</v>
      </c>
      <c r="BB748" s="28">
        <v>44627.96</v>
      </c>
      <c r="BC748" s="60"/>
      <c r="BD748" s="140">
        <v>1.62</v>
      </c>
      <c r="BE748" s="140">
        <v>0.95</v>
      </c>
      <c r="BF748" s="140">
        <v>0</v>
      </c>
      <c r="BG748" s="44">
        <v>67701.509999999995</v>
      </c>
      <c r="BH748" s="60"/>
      <c r="BI748" s="139">
        <v>0.81</v>
      </c>
      <c r="BJ748" s="139">
        <v>0.47</v>
      </c>
      <c r="BK748" s="139">
        <v>0</v>
      </c>
      <c r="BL748" s="44">
        <v>91701.759999999995</v>
      </c>
      <c r="BM748" s="60"/>
      <c r="BN748" s="140">
        <v>1.22</v>
      </c>
      <c r="BO748" s="140">
        <v>0.71</v>
      </c>
      <c r="BP748" s="140">
        <v>0</v>
      </c>
      <c r="BQ748" s="139">
        <v>50841.99</v>
      </c>
      <c r="BR748" s="60"/>
      <c r="BS748" s="140">
        <v>0.81</v>
      </c>
      <c r="BT748" s="140">
        <v>0.47</v>
      </c>
      <c r="BU748" s="140">
        <v>0</v>
      </c>
      <c r="BV748" s="44">
        <v>138826.23999999999</v>
      </c>
      <c r="BW748" s="60"/>
      <c r="BX748" s="140">
        <v>0.81</v>
      </c>
      <c r="BY748" s="140">
        <v>0.47</v>
      </c>
      <c r="BZ748" s="140">
        <v>0</v>
      </c>
      <c r="CA748" s="44">
        <v>119779.84</v>
      </c>
      <c r="CB748" s="60"/>
      <c r="CC748" s="140">
        <v>1.62</v>
      </c>
      <c r="CD748" s="140">
        <v>0.95</v>
      </c>
      <c r="CE748" s="140">
        <v>0</v>
      </c>
      <c r="CF748" s="44">
        <v>81240.27</v>
      </c>
      <c r="CG748" s="60"/>
      <c r="CH748" s="28">
        <v>3251952.92</v>
      </c>
      <c r="CI748" s="60"/>
      <c r="CJ748" s="64">
        <v>3185706.21</v>
      </c>
      <c r="CK748" s="124"/>
      <c r="CN748" s="151"/>
    </row>
    <row r="749" spans="1:92" x14ac:dyDescent="0.25">
      <c r="A749" s="116" t="s">
        <v>1701</v>
      </c>
      <c r="B749" s="24" t="s">
        <v>1702</v>
      </c>
      <c r="C749" s="27" t="s">
        <v>1676</v>
      </c>
      <c r="D749" s="27" t="s">
        <v>120</v>
      </c>
      <c r="E749" s="139">
        <v>764.72</v>
      </c>
      <c r="F749" s="68"/>
      <c r="G749" s="139">
        <v>314.49</v>
      </c>
      <c r="H749" s="139">
        <v>445.81999999999994</v>
      </c>
      <c r="I749" s="139">
        <v>445.81999999999994</v>
      </c>
      <c r="J749" s="68">
        <v>743</v>
      </c>
      <c r="K749" s="139">
        <v>483.22999999999996</v>
      </c>
      <c r="L749" s="139">
        <v>478.82</v>
      </c>
      <c r="M749" s="139">
        <v>281.49</v>
      </c>
      <c r="N749" s="139">
        <v>0</v>
      </c>
      <c r="O749" s="60"/>
      <c r="P749" s="132">
        <v>58.736015572595399</v>
      </c>
      <c r="Q749" s="132">
        <v>255.75398442740462</v>
      </c>
      <c r="R749" s="132">
        <v>83.263984427404608</v>
      </c>
      <c r="S749" s="132">
        <v>362.55601557259536</v>
      </c>
      <c r="T749" s="132">
        <v>0</v>
      </c>
      <c r="U749" s="132">
        <v>0</v>
      </c>
      <c r="V749" s="126"/>
      <c r="W749" s="140">
        <v>16.7</v>
      </c>
      <c r="X749" s="140">
        <v>18.66</v>
      </c>
      <c r="Y749" s="140">
        <v>0</v>
      </c>
      <c r="Z749" s="139">
        <v>2222906.4</v>
      </c>
      <c r="AA749" s="60"/>
      <c r="AB749" s="140">
        <v>7.07</v>
      </c>
      <c r="AC749" s="28">
        <v>444581.28</v>
      </c>
      <c r="AE749" s="140">
        <v>2.41</v>
      </c>
      <c r="AF749" s="140">
        <v>1.4</v>
      </c>
      <c r="AG749" s="140">
        <v>0</v>
      </c>
      <c r="AH749" s="44">
        <v>239515.65</v>
      </c>
      <c r="AI749" s="60"/>
      <c r="AJ749" s="140">
        <v>1.07</v>
      </c>
      <c r="AK749" s="140">
        <v>0.62</v>
      </c>
      <c r="AL749" s="140">
        <v>0</v>
      </c>
      <c r="AM749" s="44">
        <v>106241.85</v>
      </c>
      <c r="AO749" s="28">
        <v>48.94</v>
      </c>
      <c r="AP749" s="117">
        <v>9.0299999999999976</v>
      </c>
      <c r="AQ749" s="117">
        <v>5.42</v>
      </c>
      <c r="AR749" s="44">
        <v>73661.63</v>
      </c>
      <c r="AS749" s="60"/>
      <c r="AT749" s="71">
        <v>1.07</v>
      </c>
      <c r="AU749" s="71">
        <v>1.1200000000000001</v>
      </c>
      <c r="AV749" s="71">
        <v>0</v>
      </c>
      <c r="AW749" s="44">
        <v>147551.25</v>
      </c>
      <c r="AX749" s="60"/>
      <c r="AY749" s="140">
        <v>0.64</v>
      </c>
      <c r="AZ749" s="140">
        <v>0.37</v>
      </c>
      <c r="BA749" s="140">
        <v>0</v>
      </c>
      <c r="BB749" s="28">
        <v>59308.21</v>
      </c>
      <c r="BC749" s="60"/>
      <c r="BD749" s="140">
        <v>2.14</v>
      </c>
      <c r="BE749" s="140">
        <v>1.25</v>
      </c>
      <c r="BF749" s="140">
        <v>0</v>
      </c>
      <c r="BG749" s="44">
        <v>89302.77</v>
      </c>
      <c r="BH749" s="60"/>
      <c r="BI749" s="139">
        <v>1.07</v>
      </c>
      <c r="BJ749" s="139">
        <v>0.62</v>
      </c>
      <c r="BK749" s="139">
        <v>0</v>
      </c>
      <c r="BL749" s="44">
        <v>121074.98</v>
      </c>
      <c r="BM749" s="60"/>
      <c r="BN749" s="140">
        <v>1.61</v>
      </c>
      <c r="BO749" s="140">
        <v>0.93</v>
      </c>
      <c r="BP749" s="140">
        <v>0</v>
      </c>
      <c r="BQ749" s="139">
        <v>66911.22</v>
      </c>
      <c r="BR749" s="60"/>
      <c r="BS749" s="140">
        <v>1.07</v>
      </c>
      <c r="BT749" s="140">
        <v>0.62</v>
      </c>
      <c r="BU749" s="140">
        <v>0</v>
      </c>
      <c r="BV749" s="44">
        <v>183294.02</v>
      </c>
      <c r="BW749" s="60"/>
      <c r="BX749" s="140">
        <v>1.07</v>
      </c>
      <c r="BY749" s="140">
        <v>0.62</v>
      </c>
      <c r="BZ749" s="140">
        <v>0</v>
      </c>
      <c r="CA749" s="44">
        <v>158146.82</v>
      </c>
      <c r="CB749" s="60"/>
      <c r="CC749" s="140">
        <v>2.14</v>
      </c>
      <c r="CD749" s="140">
        <v>1.25</v>
      </c>
      <c r="CE749" s="140">
        <v>0</v>
      </c>
      <c r="CF749" s="44">
        <v>107161.29</v>
      </c>
      <c r="CG749" s="60"/>
      <c r="CH749" s="28">
        <v>4019657.37</v>
      </c>
      <c r="CI749" s="60"/>
      <c r="CJ749" s="64">
        <v>3945995.74</v>
      </c>
      <c r="CK749" s="124"/>
      <c r="CN749" s="151"/>
    </row>
    <row r="750" spans="1:92" x14ac:dyDescent="0.25">
      <c r="A750" s="116" t="s">
        <v>1703</v>
      </c>
      <c r="B750" s="24" t="s">
        <v>1704</v>
      </c>
      <c r="C750" s="27" t="s">
        <v>1676</v>
      </c>
      <c r="D750" s="27" t="s">
        <v>120</v>
      </c>
      <c r="E750" s="139">
        <v>1224.22</v>
      </c>
      <c r="F750" s="68"/>
      <c r="G750" s="139">
        <v>510.65999999999997</v>
      </c>
      <c r="H750" s="139">
        <v>700.65000000000009</v>
      </c>
      <c r="I750" s="139">
        <v>700.65000000000009</v>
      </c>
      <c r="J750" s="68">
        <v>744</v>
      </c>
      <c r="K750" s="139">
        <v>798.73</v>
      </c>
      <c r="L750" s="139">
        <v>785.82</v>
      </c>
      <c r="M750" s="139">
        <v>425.49</v>
      </c>
      <c r="N750" s="139">
        <v>0</v>
      </c>
      <c r="O750" s="60"/>
      <c r="P750" s="132">
        <v>223.85719592837506</v>
      </c>
      <c r="Q750" s="132">
        <v>286.80280407162491</v>
      </c>
      <c r="R750" s="132">
        <v>307.14280407162499</v>
      </c>
      <c r="S750" s="132">
        <v>393.5071959283751</v>
      </c>
      <c r="T750" s="132">
        <v>0</v>
      </c>
      <c r="U750" s="132">
        <v>0</v>
      </c>
      <c r="V750" s="126"/>
      <c r="W750" s="140">
        <v>29.26</v>
      </c>
      <c r="X750" s="140">
        <v>31.09</v>
      </c>
      <c r="Y750" s="140">
        <v>0</v>
      </c>
      <c r="Z750" s="139">
        <v>3793902.75</v>
      </c>
      <c r="AA750" s="60"/>
      <c r="AB750" s="140">
        <v>12.07</v>
      </c>
      <c r="AC750" s="28">
        <v>758780.55</v>
      </c>
      <c r="AE750" s="140">
        <v>3.99</v>
      </c>
      <c r="AF750" s="140">
        <v>2.12</v>
      </c>
      <c r="AG750" s="140">
        <v>0</v>
      </c>
      <c r="AH750" s="44">
        <v>384105.15</v>
      </c>
      <c r="AI750" s="60"/>
      <c r="AJ750" s="140">
        <v>1.77</v>
      </c>
      <c r="AK750" s="140">
        <v>0.94</v>
      </c>
      <c r="AL750" s="140">
        <v>0</v>
      </c>
      <c r="AM750" s="44">
        <v>170364.15</v>
      </c>
      <c r="AO750" s="28">
        <v>82.86</v>
      </c>
      <c r="AP750" s="117">
        <v>21.759999999999998</v>
      </c>
      <c r="AQ750" s="117">
        <v>8.68</v>
      </c>
      <c r="AR750" s="44">
        <v>132400.04</v>
      </c>
      <c r="AS750" s="60"/>
      <c r="AT750" s="71">
        <v>1.77</v>
      </c>
      <c r="AU750" s="71">
        <v>1.7</v>
      </c>
      <c r="AV750" s="71">
        <v>0</v>
      </c>
      <c r="AW750" s="44">
        <v>233791.25</v>
      </c>
      <c r="AX750" s="60"/>
      <c r="AY750" s="140">
        <v>1.06</v>
      </c>
      <c r="AZ750" s="140">
        <v>0.56000000000000005</v>
      </c>
      <c r="BA750" s="140">
        <v>0</v>
      </c>
      <c r="BB750" s="28">
        <v>95128.02</v>
      </c>
      <c r="BC750" s="60"/>
      <c r="BD750" s="140">
        <v>3.54</v>
      </c>
      <c r="BE750" s="140">
        <v>1.89</v>
      </c>
      <c r="BF750" s="140">
        <v>0</v>
      </c>
      <c r="BG750" s="44">
        <v>143042.49</v>
      </c>
      <c r="BH750" s="60"/>
      <c r="BI750" s="139">
        <v>1.77</v>
      </c>
      <c r="BJ750" s="139">
        <v>0.94</v>
      </c>
      <c r="BK750" s="139">
        <v>0</v>
      </c>
      <c r="BL750" s="44">
        <v>194149.82</v>
      </c>
      <c r="BM750" s="60"/>
      <c r="BN750" s="140">
        <v>2.66</v>
      </c>
      <c r="BO750" s="140">
        <v>1.41</v>
      </c>
      <c r="BP750" s="140">
        <v>0</v>
      </c>
      <c r="BQ750" s="139">
        <v>107216.01</v>
      </c>
      <c r="BR750" s="60"/>
      <c r="BS750" s="140">
        <v>1.77</v>
      </c>
      <c r="BT750" s="140">
        <v>0.94</v>
      </c>
      <c r="BU750" s="140">
        <v>0</v>
      </c>
      <c r="BV750" s="44">
        <v>293921.18</v>
      </c>
      <c r="BW750" s="60"/>
      <c r="BX750" s="140">
        <v>1.77</v>
      </c>
      <c r="BY750" s="140">
        <v>0.94</v>
      </c>
      <c r="BZ750" s="140">
        <v>0</v>
      </c>
      <c r="CA750" s="44">
        <v>253596.38</v>
      </c>
      <c r="CB750" s="60"/>
      <c r="CC750" s="140">
        <v>3.54</v>
      </c>
      <c r="CD750" s="140">
        <v>1.89</v>
      </c>
      <c r="CE750" s="140">
        <v>0</v>
      </c>
      <c r="CF750" s="44">
        <v>171647.73</v>
      </c>
      <c r="CG750" s="60"/>
      <c r="CH750" s="28">
        <v>6732045.5200000005</v>
      </c>
      <c r="CI750" s="60"/>
      <c r="CJ750" s="64">
        <v>6599645.4800000004</v>
      </c>
      <c r="CK750" s="124"/>
      <c r="CN750" s="151"/>
    </row>
    <row r="751" spans="1:92" x14ac:dyDescent="0.25">
      <c r="A751" s="116" t="s">
        <v>1705</v>
      </c>
      <c r="B751" s="24" t="s">
        <v>1706</v>
      </c>
      <c r="C751" s="27" t="s">
        <v>1676</v>
      </c>
      <c r="D751" s="27" t="s">
        <v>120</v>
      </c>
      <c r="E751" s="139">
        <v>403.13</v>
      </c>
      <c r="F751" s="68"/>
      <c r="G751" s="139">
        <v>171.48</v>
      </c>
      <c r="H751" s="139">
        <v>227.82</v>
      </c>
      <c r="I751" s="139">
        <v>227.82</v>
      </c>
      <c r="J751" s="68">
        <v>745</v>
      </c>
      <c r="K751" s="139">
        <v>268.46999999999997</v>
      </c>
      <c r="L751" s="139">
        <v>264.64</v>
      </c>
      <c r="M751" s="139">
        <v>134.66</v>
      </c>
      <c r="N751" s="139">
        <v>0</v>
      </c>
      <c r="O751" s="60"/>
      <c r="P751" s="132">
        <v>99.632757325319304</v>
      </c>
      <c r="Q751" s="132">
        <v>71.847242674680686</v>
      </c>
      <c r="R751" s="132">
        <v>132.36724267468071</v>
      </c>
      <c r="S751" s="132">
        <v>95.452757325319283</v>
      </c>
      <c r="T751" s="132">
        <v>0</v>
      </c>
      <c r="U751" s="132">
        <v>0</v>
      </c>
      <c r="V751" s="126"/>
      <c r="W751" s="140">
        <v>10.23</v>
      </c>
      <c r="X751" s="140">
        <v>10.43</v>
      </c>
      <c r="Y751" s="140">
        <v>0</v>
      </c>
      <c r="Z751" s="139">
        <v>1298790.8999999999</v>
      </c>
      <c r="AA751" s="60"/>
      <c r="AB751" s="140">
        <v>4.13</v>
      </c>
      <c r="AC751" s="28">
        <v>259758.18</v>
      </c>
      <c r="AE751" s="140">
        <v>1.34</v>
      </c>
      <c r="AF751" s="140">
        <v>0.67</v>
      </c>
      <c r="AG751" s="140">
        <v>0</v>
      </c>
      <c r="AH751" s="44">
        <v>126358.65</v>
      </c>
      <c r="AI751" s="60"/>
      <c r="AJ751" s="140">
        <v>0.59</v>
      </c>
      <c r="AK751" s="140">
        <v>0.28999999999999998</v>
      </c>
      <c r="AL751" s="140">
        <v>0</v>
      </c>
      <c r="AM751" s="44">
        <v>55321.2</v>
      </c>
      <c r="AO751" s="28">
        <v>28.200000000000003</v>
      </c>
      <c r="AP751" s="117">
        <v>8.56</v>
      </c>
      <c r="AQ751" s="117">
        <v>2.85</v>
      </c>
      <c r="AR751" s="44">
        <v>46423.18</v>
      </c>
      <c r="AS751" s="60"/>
      <c r="AT751" s="71">
        <v>0.59</v>
      </c>
      <c r="AU751" s="71">
        <v>0.53</v>
      </c>
      <c r="AV751" s="71">
        <v>0</v>
      </c>
      <c r="AW751" s="44">
        <v>75460</v>
      </c>
      <c r="AX751" s="60"/>
      <c r="AY751" s="140">
        <v>0.35</v>
      </c>
      <c r="AZ751" s="140">
        <v>0.17</v>
      </c>
      <c r="BA751" s="140">
        <v>0</v>
      </c>
      <c r="BB751" s="28">
        <v>30534.92</v>
      </c>
      <c r="BC751" s="60"/>
      <c r="BD751" s="140">
        <v>1.19</v>
      </c>
      <c r="BE751" s="140">
        <v>0.59</v>
      </c>
      <c r="BF751" s="140">
        <v>0</v>
      </c>
      <c r="BG751" s="44">
        <v>46890.54</v>
      </c>
      <c r="BH751" s="60"/>
      <c r="BI751" s="139">
        <v>0.59</v>
      </c>
      <c r="BJ751" s="139">
        <v>0.28999999999999998</v>
      </c>
      <c r="BK751" s="139">
        <v>0</v>
      </c>
      <c r="BL751" s="44">
        <v>63044.959999999999</v>
      </c>
      <c r="BM751" s="60"/>
      <c r="BN751" s="140">
        <v>0.89</v>
      </c>
      <c r="BO751" s="140">
        <v>0.44</v>
      </c>
      <c r="BP751" s="140">
        <v>0</v>
      </c>
      <c r="BQ751" s="139">
        <v>35036.19</v>
      </c>
      <c r="BR751" s="60"/>
      <c r="BS751" s="140">
        <v>0.59</v>
      </c>
      <c r="BT751" s="140">
        <v>0.28999999999999998</v>
      </c>
      <c r="BU751" s="140">
        <v>0</v>
      </c>
      <c r="BV751" s="44">
        <v>95443.04</v>
      </c>
      <c r="BW751" s="60"/>
      <c r="BX751" s="140">
        <v>0.59</v>
      </c>
      <c r="BY751" s="140">
        <v>0.28999999999999998</v>
      </c>
      <c r="BZ751" s="140">
        <v>0</v>
      </c>
      <c r="CA751" s="44">
        <v>82348.639999999999</v>
      </c>
      <c r="CB751" s="60"/>
      <c r="CC751" s="140">
        <v>1.19</v>
      </c>
      <c r="CD751" s="140">
        <v>0.59</v>
      </c>
      <c r="CE751" s="140">
        <v>0</v>
      </c>
      <c r="CF751" s="44">
        <v>56267.58</v>
      </c>
      <c r="CG751" s="60"/>
      <c r="CH751" s="28">
        <v>2271677.98</v>
      </c>
      <c r="CI751" s="60"/>
      <c r="CJ751" s="64">
        <v>2225254.7999999998</v>
      </c>
      <c r="CK751" s="124"/>
      <c r="CN751" s="151"/>
    </row>
    <row r="752" spans="1:92" x14ac:dyDescent="0.25">
      <c r="A752" s="116" t="s">
        <v>1707</v>
      </c>
      <c r="B752" s="24" t="s">
        <v>1708</v>
      </c>
      <c r="C752" s="27" t="s">
        <v>1676</v>
      </c>
      <c r="D752" s="27" t="s">
        <v>120</v>
      </c>
      <c r="E752" s="139">
        <v>3614.89</v>
      </c>
      <c r="F752" s="68"/>
      <c r="G752" s="139">
        <v>1509.6599999999999</v>
      </c>
      <c r="H752" s="139">
        <v>2060.15</v>
      </c>
      <c r="I752" s="139">
        <v>2060.15</v>
      </c>
      <c r="J752" s="68">
        <v>746</v>
      </c>
      <c r="K752" s="139">
        <v>2383.0699999999997</v>
      </c>
      <c r="L752" s="139">
        <v>2337.9899999999998</v>
      </c>
      <c r="M752" s="139">
        <v>1231.82</v>
      </c>
      <c r="N752" s="139">
        <v>0</v>
      </c>
      <c r="O752" s="60"/>
      <c r="P752" s="132">
        <v>979.85109011403949</v>
      </c>
      <c r="Q752" s="132">
        <v>529.80890988596036</v>
      </c>
      <c r="R752" s="132">
        <v>1337.1489098859604</v>
      </c>
      <c r="S752" s="132">
        <v>723.0010901140397</v>
      </c>
      <c r="T752" s="132">
        <v>0</v>
      </c>
      <c r="U752" s="132">
        <v>0</v>
      </c>
      <c r="V752" s="126"/>
      <c r="W752" s="140">
        <v>91.81</v>
      </c>
      <c r="X752" s="140">
        <v>95.77</v>
      </c>
      <c r="Y752" s="140">
        <v>0</v>
      </c>
      <c r="Z752" s="139">
        <v>11792216.699999999</v>
      </c>
      <c r="AA752" s="60"/>
      <c r="AB752" s="140">
        <v>37.51</v>
      </c>
      <c r="AC752" s="28">
        <v>2358443.34</v>
      </c>
      <c r="AE752" s="140">
        <v>11.91</v>
      </c>
      <c r="AF752" s="140">
        <v>6.15</v>
      </c>
      <c r="AG752" s="140">
        <v>0</v>
      </c>
      <c r="AH752" s="44">
        <v>1135341.8999999999</v>
      </c>
      <c r="AI752" s="60"/>
      <c r="AJ752" s="140">
        <v>5.29</v>
      </c>
      <c r="AK752" s="140">
        <v>2.73</v>
      </c>
      <c r="AL752" s="140">
        <v>0</v>
      </c>
      <c r="AM752" s="44">
        <v>504177.3</v>
      </c>
      <c r="AO752" s="28">
        <v>255.97999999999993</v>
      </c>
      <c r="AP752" s="117">
        <v>82.89</v>
      </c>
      <c r="AQ752" s="117">
        <v>25.63</v>
      </c>
      <c r="AR752" s="44">
        <v>427635.07</v>
      </c>
      <c r="AS752" s="60"/>
      <c r="AT752" s="71">
        <v>5.29</v>
      </c>
      <c r="AU752" s="71">
        <v>4.92</v>
      </c>
      <c r="AV752" s="71">
        <v>0</v>
      </c>
      <c r="AW752" s="44">
        <v>687898.75</v>
      </c>
      <c r="AX752" s="60"/>
      <c r="AY752" s="140">
        <v>3.17</v>
      </c>
      <c r="AZ752" s="140">
        <v>1.64</v>
      </c>
      <c r="BA752" s="140">
        <v>0</v>
      </c>
      <c r="BB752" s="28">
        <v>282448.01</v>
      </c>
      <c r="BC752" s="60"/>
      <c r="BD752" s="140">
        <v>10.59</v>
      </c>
      <c r="BE752" s="140">
        <v>5.47</v>
      </c>
      <c r="BF752" s="140">
        <v>0</v>
      </c>
      <c r="BG752" s="44">
        <v>423068.58</v>
      </c>
      <c r="BH752" s="60"/>
      <c r="BI752" s="139">
        <v>5.29</v>
      </c>
      <c r="BJ752" s="139">
        <v>2.73</v>
      </c>
      <c r="BK752" s="139">
        <v>0</v>
      </c>
      <c r="BL752" s="44">
        <v>574568.84</v>
      </c>
      <c r="BM752" s="60"/>
      <c r="BN752" s="140">
        <v>7.94</v>
      </c>
      <c r="BO752" s="140">
        <v>4.0999999999999996</v>
      </c>
      <c r="BP752" s="140">
        <v>0</v>
      </c>
      <c r="BQ752" s="139">
        <v>317169.71999999997</v>
      </c>
      <c r="BR752" s="60"/>
      <c r="BS752" s="140">
        <v>5.29</v>
      </c>
      <c r="BT752" s="140">
        <v>2.73</v>
      </c>
      <c r="BU752" s="140">
        <v>0</v>
      </c>
      <c r="BV752" s="44">
        <v>869833.16</v>
      </c>
      <c r="BW752" s="60"/>
      <c r="BX752" s="140">
        <v>5.29</v>
      </c>
      <c r="BY752" s="140">
        <v>2.73</v>
      </c>
      <c r="BZ752" s="140">
        <v>0</v>
      </c>
      <c r="CA752" s="44">
        <v>750495.56</v>
      </c>
      <c r="CB752" s="60"/>
      <c r="CC752" s="140">
        <v>10.59</v>
      </c>
      <c r="CD752" s="140">
        <v>5.47</v>
      </c>
      <c r="CE752" s="140">
        <v>0</v>
      </c>
      <c r="CF752" s="44">
        <v>507672.66</v>
      </c>
      <c r="CG752" s="60"/>
      <c r="CH752" s="28">
        <v>20630969.589999996</v>
      </c>
      <c r="CI752" s="60"/>
      <c r="CJ752" s="64">
        <v>20203334.519999996</v>
      </c>
      <c r="CK752" s="124"/>
      <c r="CN752" s="151"/>
    </row>
    <row r="753" spans="1:92" x14ac:dyDescent="0.25">
      <c r="A753" s="116" t="s">
        <v>1709</v>
      </c>
      <c r="B753" s="24" t="s">
        <v>1710</v>
      </c>
      <c r="C753" s="27" t="s">
        <v>1676</v>
      </c>
      <c r="D753" s="27" t="s">
        <v>120</v>
      </c>
      <c r="E753" s="139">
        <v>996.75</v>
      </c>
      <c r="F753" s="68"/>
      <c r="G753" s="139">
        <v>408</v>
      </c>
      <c r="H753" s="139">
        <v>574.5</v>
      </c>
      <c r="I753" s="139">
        <v>574.5</v>
      </c>
      <c r="J753" s="68">
        <v>747</v>
      </c>
      <c r="K753" s="139">
        <v>650.75</v>
      </c>
      <c r="L753" s="139">
        <v>636.5</v>
      </c>
      <c r="M753" s="139">
        <v>346</v>
      </c>
      <c r="N753" s="139">
        <v>0</v>
      </c>
      <c r="O753" s="60"/>
      <c r="P753" s="132">
        <v>242.10076335877861</v>
      </c>
      <c r="Q753" s="132">
        <v>165.89923664122139</v>
      </c>
      <c r="R753" s="132">
        <v>340.89923664122136</v>
      </c>
      <c r="S753" s="132">
        <v>233.60076335877864</v>
      </c>
      <c r="T753" s="132">
        <v>0</v>
      </c>
      <c r="U753" s="132">
        <v>0</v>
      </c>
      <c r="V753" s="126"/>
      <c r="W753" s="140">
        <v>24.43</v>
      </c>
      <c r="X753" s="140">
        <v>26.38</v>
      </c>
      <c r="Y753" s="140">
        <v>0</v>
      </c>
      <c r="Z753" s="139">
        <v>3194170.65</v>
      </c>
      <c r="AA753" s="60"/>
      <c r="AB753" s="140">
        <v>10.16</v>
      </c>
      <c r="AC753" s="28">
        <v>638834.13</v>
      </c>
      <c r="AE753" s="140">
        <v>3.25</v>
      </c>
      <c r="AF753" s="140">
        <v>1.73</v>
      </c>
      <c r="AG753" s="140">
        <v>0</v>
      </c>
      <c r="AH753" s="44">
        <v>313067.7</v>
      </c>
      <c r="AI753" s="60"/>
      <c r="AJ753" s="140">
        <v>1.44</v>
      </c>
      <c r="AK753" s="140">
        <v>0.76</v>
      </c>
      <c r="AL753" s="140">
        <v>0</v>
      </c>
      <c r="AM753" s="44">
        <v>138303</v>
      </c>
      <c r="AO753" s="28">
        <v>69.47</v>
      </c>
      <c r="AP753" s="117">
        <v>21.549999999999997</v>
      </c>
      <c r="AQ753" s="117">
        <v>7.06</v>
      </c>
      <c r="AR753" s="44">
        <v>114948.2</v>
      </c>
      <c r="AS753" s="60"/>
      <c r="AT753" s="71">
        <v>1.44</v>
      </c>
      <c r="AU753" s="71">
        <v>1.38</v>
      </c>
      <c r="AV753" s="71">
        <v>0</v>
      </c>
      <c r="AW753" s="44">
        <v>189997.5</v>
      </c>
      <c r="AX753" s="60"/>
      <c r="AY753" s="140">
        <v>0.86</v>
      </c>
      <c r="AZ753" s="140">
        <v>0.46</v>
      </c>
      <c r="BA753" s="140">
        <v>0</v>
      </c>
      <c r="BB753" s="28">
        <v>77511.72</v>
      </c>
      <c r="BC753" s="60"/>
      <c r="BD753" s="140">
        <v>2.89</v>
      </c>
      <c r="BE753" s="140">
        <v>1.53</v>
      </c>
      <c r="BF753" s="140">
        <v>0</v>
      </c>
      <c r="BG753" s="44">
        <v>116436.06</v>
      </c>
      <c r="BH753" s="60"/>
      <c r="BI753" s="139">
        <v>1.44</v>
      </c>
      <c r="BJ753" s="139">
        <v>0.76</v>
      </c>
      <c r="BK753" s="139">
        <v>0</v>
      </c>
      <c r="BL753" s="44">
        <v>157612.4</v>
      </c>
      <c r="BM753" s="60"/>
      <c r="BN753" s="140">
        <v>2.16</v>
      </c>
      <c r="BO753" s="140">
        <v>1.1499999999999999</v>
      </c>
      <c r="BP753" s="140">
        <v>0</v>
      </c>
      <c r="BQ753" s="139">
        <v>87195.33</v>
      </c>
      <c r="BR753" s="60"/>
      <c r="BS753" s="140">
        <v>1.44</v>
      </c>
      <c r="BT753" s="140">
        <v>0.76</v>
      </c>
      <c r="BU753" s="140">
        <v>0</v>
      </c>
      <c r="BV753" s="44">
        <v>238607.6</v>
      </c>
      <c r="BW753" s="60"/>
      <c r="BX753" s="140">
        <v>1.44</v>
      </c>
      <c r="BY753" s="140">
        <v>0.76</v>
      </c>
      <c r="BZ753" s="140">
        <v>0</v>
      </c>
      <c r="CA753" s="44">
        <v>205871.6</v>
      </c>
      <c r="CB753" s="60"/>
      <c r="CC753" s="140">
        <v>2.89</v>
      </c>
      <c r="CD753" s="140">
        <v>1.53</v>
      </c>
      <c r="CE753" s="140">
        <v>0</v>
      </c>
      <c r="CF753" s="44">
        <v>139720.62</v>
      </c>
      <c r="CG753" s="60"/>
      <c r="CH753" s="28">
        <v>5612276.5099999998</v>
      </c>
      <c r="CI753" s="60"/>
      <c r="CJ753" s="64">
        <v>5497328.3099999996</v>
      </c>
      <c r="CK753" s="124"/>
      <c r="CN753" s="151"/>
    </row>
    <row r="754" spans="1:92" x14ac:dyDescent="0.25">
      <c r="A754" s="116" t="s">
        <v>1711</v>
      </c>
      <c r="B754" s="24" t="s">
        <v>1712</v>
      </c>
      <c r="C754" s="27" t="s">
        <v>1676</v>
      </c>
      <c r="D754" s="27" t="s">
        <v>120</v>
      </c>
      <c r="E754" s="139">
        <v>548.5</v>
      </c>
      <c r="F754" s="68"/>
      <c r="G754" s="139">
        <v>227.5</v>
      </c>
      <c r="H754" s="139">
        <v>316.5</v>
      </c>
      <c r="I754" s="139">
        <v>316.5</v>
      </c>
      <c r="J754" s="68">
        <v>748</v>
      </c>
      <c r="K754" s="139">
        <v>354</v>
      </c>
      <c r="L754" s="139">
        <v>349.5</v>
      </c>
      <c r="M754" s="139">
        <v>194.5</v>
      </c>
      <c r="N754" s="139">
        <v>0</v>
      </c>
      <c r="O754" s="60"/>
      <c r="P754" s="132">
        <v>30.804503676470588</v>
      </c>
      <c r="Q754" s="132">
        <v>196.69549632352943</v>
      </c>
      <c r="R754" s="132">
        <v>42.855496323529415</v>
      </c>
      <c r="S754" s="132">
        <v>273.64450367647061</v>
      </c>
      <c r="T754" s="132">
        <v>0</v>
      </c>
      <c r="U754" s="132">
        <v>0</v>
      </c>
      <c r="V754" s="126"/>
      <c r="W754" s="140">
        <v>11.88</v>
      </c>
      <c r="X754" s="140">
        <v>13.08</v>
      </c>
      <c r="Y754" s="140">
        <v>0</v>
      </c>
      <c r="Z754" s="139">
        <v>1569110.4</v>
      </c>
      <c r="AA754" s="60"/>
      <c r="AB754" s="140">
        <v>4.99</v>
      </c>
      <c r="AC754" s="28">
        <v>313822.08000000002</v>
      </c>
      <c r="AE754" s="140">
        <v>1.77</v>
      </c>
      <c r="AF754" s="140">
        <v>0.97</v>
      </c>
      <c r="AG754" s="140">
        <v>0</v>
      </c>
      <c r="AH754" s="44">
        <v>172250.1</v>
      </c>
      <c r="AI754" s="60"/>
      <c r="AJ754" s="140">
        <v>0.78</v>
      </c>
      <c r="AK754" s="140">
        <v>0.43</v>
      </c>
      <c r="AL754" s="140">
        <v>0</v>
      </c>
      <c r="AM754" s="44">
        <v>76066.649999999994</v>
      </c>
      <c r="AO754" s="28">
        <v>34.620000000000005</v>
      </c>
      <c r="AP754" s="117">
        <v>5.6899999999999995</v>
      </c>
      <c r="AQ754" s="117">
        <v>3.89</v>
      </c>
      <c r="AR754" s="44">
        <v>51280.61</v>
      </c>
      <c r="AS754" s="60"/>
      <c r="AT754" s="71">
        <v>0.78</v>
      </c>
      <c r="AU754" s="71">
        <v>0.77</v>
      </c>
      <c r="AV754" s="71">
        <v>0</v>
      </c>
      <c r="AW754" s="44">
        <v>104431.25</v>
      </c>
      <c r="AX754" s="60"/>
      <c r="AY754" s="140">
        <v>0.47</v>
      </c>
      <c r="AZ754" s="140">
        <v>0.25</v>
      </c>
      <c r="BA754" s="140">
        <v>0</v>
      </c>
      <c r="BB754" s="28">
        <v>42279.12</v>
      </c>
      <c r="BC754" s="60"/>
      <c r="BD754" s="140">
        <v>1.57</v>
      </c>
      <c r="BE754" s="140">
        <v>0.86</v>
      </c>
      <c r="BF754" s="140">
        <v>0</v>
      </c>
      <c r="BG754" s="44">
        <v>64013.49</v>
      </c>
      <c r="BH754" s="60"/>
      <c r="BI754" s="139">
        <v>0.78</v>
      </c>
      <c r="BJ754" s="139">
        <v>0.43</v>
      </c>
      <c r="BK754" s="139">
        <v>0</v>
      </c>
      <c r="BL754" s="44">
        <v>86686.82</v>
      </c>
      <c r="BM754" s="60"/>
      <c r="BN754" s="140">
        <v>1.18</v>
      </c>
      <c r="BO754" s="140">
        <v>0.64</v>
      </c>
      <c r="BP754" s="140">
        <v>0</v>
      </c>
      <c r="BQ754" s="139">
        <v>47944.26</v>
      </c>
      <c r="BR754" s="60"/>
      <c r="BS754" s="140">
        <v>0.78</v>
      </c>
      <c r="BT754" s="140">
        <v>0.43</v>
      </c>
      <c r="BU754" s="140">
        <v>0</v>
      </c>
      <c r="BV754" s="44">
        <v>131234.18</v>
      </c>
      <c r="BW754" s="60"/>
      <c r="BX754" s="140">
        <v>0.78</v>
      </c>
      <c r="BY754" s="140">
        <v>0.43</v>
      </c>
      <c r="BZ754" s="140">
        <v>0</v>
      </c>
      <c r="CA754" s="44">
        <v>113229.38</v>
      </c>
      <c r="CB754" s="60"/>
      <c r="CC754" s="140">
        <v>1.57</v>
      </c>
      <c r="CD754" s="140">
        <v>0.86</v>
      </c>
      <c r="CE754" s="140">
        <v>0</v>
      </c>
      <c r="CF754" s="44">
        <v>76814.73</v>
      </c>
      <c r="CG754" s="60"/>
      <c r="CH754" s="28">
        <v>2849163.07</v>
      </c>
      <c r="CI754" s="60"/>
      <c r="CJ754" s="64">
        <v>2797882.46</v>
      </c>
      <c r="CK754" s="124"/>
      <c r="CN754" s="151"/>
    </row>
    <row r="755" spans="1:92" x14ac:dyDescent="0.25">
      <c r="A755" s="116" t="s">
        <v>1713</v>
      </c>
      <c r="B755" s="24" t="s">
        <v>1714</v>
      </c>
      <c r="C755" s="27" t="s">
        <v>1676</v>
      </c>
      <c r="D755" s="27" t="s">
        <v>120</v>
      </c>
      <c r="E755" s="139">
        <v>738.98</v>
      </c>
      <c r="F755" s="68"/>
      <c r="G755" s="139">
        <v>316.82</v>
      </c>
      <c r="H755" s="139">
        <v>413.15999999999997</v>
      </c>
      <c r="I755" s="139">
        <v>413.15999999999997</v>
      </c>
      <c r="J755" s="68">
        <v>749</v>
      </c>
      <c r="K755" s="139">
        <v>488.15</v>
      </c>
      <c r="L755" s="139">
        <v>479.15</v>
      </c>
      <c r="M755" s="139">
        <v>250.82999999999998</v>
      </c>
      <c r="N755" s="139">
        <v>0</v>
      </c>
      <c r="O755" s="60"/>
      <c r="P755" s="132">
        <v>61.916136332502262</v>
      </c>
      <c r="Q755" s="132">
        <v>254.90386366749772</v>
      </c>
      <c r="R755" s="132">
        <v>80.743863667497735</v>
      </c>
      <c r="S755" s="132">
        <v>332.41613633250222</v>
      </c>
      <c r="T755" s="132">
        <v>0</v>
      </c>
      <c r="U755" s="132">
        <v>0</v>
      </c>
      <c r="V755" s="126"/>
      <c r="W755" s="140">
        <v>16.87</v>
      </c>
      <c r="X755" s="140">
        <v>17.329999999999998</v>
      </c>
      <c r="Y755" s="140">
        <v>0</v>
      </c>
      <c r="Z755" s="139">
        <v>2149983</v>
      </c>
      <c r="AA755" s="60"/>
      <c r="AB755" s="140">
        <v>6.84</v>
      </c>
      <c r="AC755" s="28">
        <v>429996.6</v>
      </c>
      <c r="AE755" s="140">
        <v>2.44</v>
      </c>
      <c r="AF755" s="140">
        <v>1.25</v>
      </c>
      <c r="AG755" s="140">
        <v>0</v>
      </c>
      <c r="AH755" s="44">
        <v>231971.85</v>
      </c>
      <c r="AI755" s="60"/>
      <c r="AJ755" s="140">
        <v>1.08</v>
      </c>
      <c r="AK755" s="140">
        <v>0.55000000000000004</v>
      </c>
      <c r="AL755" s="140">
        <v>0</v>
      </c>
      <c r="AM755" s="44">
        <v>102469.95</v>
      </c>
      <c r="AO755" s="28">
        <v>47.339999999999996</v>
      </c>
      <c r="AP755" s="117">
        <v>8.74</v>
      </c>
      <c r="AQ755" s="117">
        <v>5.24</v>
      </c>
      <c r="AR755" s="44">
        <v>71258.429999999993</v>
      </c>
      <c r="AS755" s="60"/>
      <c r="AT755" s="71">
        <v>1.08</v>
      </c>
      <c r="AU755" s="71">
        <v>1</v>
      </c>
      <c r="AV755" s="71">
        <v>0</v>
      </c>
      <c r="AW755" s="44">
        <v>140140</v>
      </c>
      <c r="AX755" s="60"/>
      <c r="AY755" s="140">
        <v>0.65</v>
      </c>
      <c r="AZ755" s="140">
        <v>0.33</v>
      </c>
      <c r="BA755" s="140">
        <v>0</v>
      </c>
      <c r="BB755" s="28">
        <v>57546.58</v>
      </c>
      <c r="BC755" s="60"/>
      <c r="BD755" s="140">
        <v>2.16</v>
      </c>
      <c r="BE755" s="140">
        <v>1.1100000000000001</v>
      </c>
      <c r="BF755" s="140">
        <v>0</v>
      </c>
      <c r="BG755" s="44">
        <v>86141.61</v>
      </c>
      <c r="BH755" s="60"/>
      <c r="BI755" s="139">
        <v>1.08</v>
      </c>
      <c r="BJ755" s="139">
        <v>0.55000000000000004</v>
      </c>
      <c r="BK755" s="139">
        <v>0</v>
      </c>
      <c r="BL755" s="44">
        <v>116776.46</v>
      </c>
      <c r="BM755" s="60"/>
      <c r="BN755" s="140">
        <v>1.62</v>
      </c>
      <c r="BO755" s="140">
        <v>0.83</v>
      </c>
      <c r="BP755" s="140">
        <v>0</v>
      </c>
      <c r="BQ755" s="139">
        <v>64540.35</v>
      </c>
      <c r="BR755" s="60"/>
      <c r="BS755" s="140">
        <v>1.08</v>
      </c>
      <c r="BT755" s="140">
        <v>0.55000000000000004</v>
      </c>
      <c r="BU755" s="140">
        <v>0</v>
      </c>
      <c r="BV755" s="44">
        <v>176786.54</v>
      </c>
      <c r="BW755" s="60"/>
      <c r="BX755" s="140">
        <v>1.08</v>
      </c>
      <c r="BY755" s="140">
        <v>0.55000000000000004</v>
      </c>
      <c r="BZ755" s="140">
        <v>0</v>
      </c>
      <c r="CA755" s="44">
        <v>152532.14000000001</v>
      </c>
      <c r="CB755" s="60"/>
      <c r="CC755" s="140">
        <v>2.16</v>
      </c>
      <c r="CD755" s="140">
        <v>1.1100000000000001</v>
      </c>
      <c r="CE755" s="140">
        <v>0</v>
      </c>
      <c r="CF755" s="44">
        <v>103367.97</v>
      </c>
      <c r="CG755" s="60"/>
      <c r="CH755" s="28">
        <v>3883511.48</v>
      </c>
      <c r="CI755" s="60"/>
      <c r="CJ755" s="64">
        <v>3812253.05</v>
      </c>
      <c r="CK755" s="124"/>
      <c r="CN755" s="151"/>
    </row>
    <row r="756" spans="1:92" x14ac:dyDescent="0.25">
      <c r="A756" s="116" t="s">
        <v>1715</v>
      </c>
      <c r="B756" s="24" t="s">
        <v>1716</v>
      </c>
      <c r="C756" s="27" t="s">
        <v>1676</v>
      </c>
      <c r="D756" s="27" t="s">
        <v>120</v>
      </c>
      <c r="E756" s="139">
        <v>748.87</v>
      </c>
      <c r="F756" s="68"/>
      <c r="G756" s="139">
        <v>303.48</v>
      </c>
      <c r="H756" s="139">
        <v>436.80999999999995</v>
      </c>
      <c r="I756" s="139">
        <v>436.80999999999995</v>
      </c>
      <c r="J756" s="68">
        <v>750</v>
      </c>
      <c r="K756" s="139">
        <v>490.38999999999993</v>
      </c>
      <c r="L756" s="139">
        <v>481.81</v>
      </c>
      <c r="M756" s="139">
        <v>258.48</v>
      </c>
      <c r="N756" s="139">
        <v>0</v>
      </c>
      <c r="O756" s="60"/>
      <c r="P756" s="132">
        <v>189.39572329762663</v>
      </c>
      <c r="Q756" s="132">
        <v>114.08427670237339</v>
      </c>
      <c r="R756" s="132">
        <v>272.60427670237334</v>
      </c>
      <c r="S756" s="132">
        <v>164.20572329762661</v>
      </c>
      <c r="T756" s="132">
        <v>0</v>
      </c>
      <c r="U756" s="132">
        <v>0</v>
      </c>
      <c r="V756" s="126"/>
      <c r="W756" s="140">
        <v>18.329999999999998</v>
      </c>
      <c r="X756" s="140">
        <v>20.190000000000001</v>
      </c>
      <c r="Y756" s="140">
        <v>0</v>
      </c>
      <c r="Z756" s="139">
        <v>2421559.7999999998</v>
      </c>
      <c r="AA756" s="60"/>
      <c r="AB756" s="140">
        <v>7.7</v>
      </c>
      <c r="AC756" s="28">
        <v>484311.96</v>
      </c>
      <c r="AE756" s="140">
        <v>2.4500000000000002</v>
      </c>
      <c r="AF756" s="140">
        <v>1.29</v>
      </c>
      <c r="AG756" s="140">
        <v>0</v>
      </c>
      <c r="AH756" s="44">
        <v>235115.1</v>
      </c>
      <c r="AI756" s="60"/>
      <c r="AJ756" s="140">
        <v>1.08</v>
      </c>
      <c r="AK756" s="140">
        <v>0.56999999999999995</v>
      </c>
      <c r="AL756" s="140">
        <v>0</v>
      </c>
      <c r="AM756" s="44">
        <v>103727.25</v>
      </c>
      <c r="AO756" s="28">
        <v>52.6</v>
      </c>
      <c r="AP756" s="117">
        <v>16.829999999999998</v>
      </c>
      <c r="AQ756" s="117">
        <v>5.31</v>
      </c>
      <c r="AR756" s="44">
        <v>87645.54</v>
      </c>
      <c r="AS756" s="60"/>
      <c r="AT756" s="71">
        <v>1.08</v>
      </c>
      <c r="AU756" s="71">
        <v>1.03</v>
      </c>
      <c r="AV756" s="71">
        <v>0</v>
      </c>
      <c r="AW756" s="44">
        <v>142161.25</v>
      </c>
      <c r="AX756" s="60"/>
      <c r="AY756" s="140">
        <v>0.65</v>
      </c>
      <c r="AZ756" s="140">
        <v>0.34</v>
      </c>
      <c r="BA756" s="140">
        <v>0</v>
      </c>
      <c r="BB756" s="28">
        <v>58133.79</v>
      </c>
      <c r="BC756" s="60"/>
      <c r="BD756" s="140">
        <v>2.17</v>
      </c>
      <c r="BE756" s="140">
        <v>1.1399999999999999</v>
      </c>
      <c r="BF756" s="140">
        <v>0</v>
      </c>
      <c r="BG756" s="44">
        <v>87195.33</v>
      </c>
      <c r="BH756" s="60"/>
      <c r="BI756" s="139">
        <v>1.08</v>
      </c>
      <c r="BJ756" s="139">
        <v>0.56999999999999995</v>
      </c>
      <c r="BK756" s="139">
        <v>0</v>
      </c>
      <c r="BL756" s="44">
        <v>118209.3</v>
      </c>
      <c r="BM756" s="60"/>
      <c r="BN756" s="140">
        <v>1.63</v>
      </c>
      <c r="BO756" s="140">
        <v>0.86</v>
      </c>
      <c r="BP756" s="140">
        <v>0</v>
      </c>
      <c r="BQ756" s="139">
        <v>65594.070000000007</v>
      </c>
      <c r="BR756" s="60"/>
      <c r="BS756" s="140">
        <v>1.08</v>
      </c>
      <c r="BT756" s="140">
        <v>0.56999999999999995</v>
      </c>
      <c r="BU756" s="140">
        <v>0</v>
      </c>
      <c r="BV756" s="44">
        <v>178955.7</v>
      </c>
      <c r="BW756" s="60"/>
      <c r="BX756" s="140">
        <v>1.08</v>
      </c>
      <c r="BY756" s="140">
        <v>0.56999999999999995</v>
      </c>
      <c r="BZ756" s="140">
        <v>0</v>
      </c>
      <c r="CA756" s="44">
        <v>154403.70000000001</v>
      </c>
      <c r="CB756" s="60"/>
      <c r="CC756" s="140">
        <v>2.17</v>
      </c>
      <c r="CD756" s="140">
        <v>1.1399999999999999</v>
      </c>
      <c r="CE756" s="140">
        <v>0</v>
      </c>
      <c r="CF756" s="44">
        <v>104632.41</v>
      </c>
      <c r="CG756" s="60"/>
      <c r="CH756" s="28">
        <v>4241645.2</v>
      </c>
      <c r="CI756" s="60"/>
      <c r="CJ756" s="64">
        <v>4153999.66</v>
      </c>
      <c r="CK756" s="124"/>
      <c r="CN756" s="151"/>
    </row>
    <row r="757" spans="1:92" x14ac:dyDescent="0.25">
      <c r="A757" s="116" t="s">
        <v>1717</v>
      </c>
      <c r="B757" s="24" t="s">
        <v>1718</v>
      </c>
      <c r="C757" s="27" t="s">
        <v>1676</v>
      </c>
      <c r="D757" s="27" t="s">
        <v>120</v>
      </c>
      <c r="E757" s="139">
        <v>325.72000000000003</v>
      </c>
      <c r="F757" s="68"/>
      <c r="G757" s="139">
        <v>133.97999999999999</v>
      </c>
      <c r="H757" s="139">
        <v>188.99</v>
      </c>
      <c r="I757" s="139">
        <v>188.99</v>
      </c>
      <c r="J757" s="68">
        <v>751</v>
      </c>
      <c r="K757" s="139">
        <v>217.39</v>
      </c>
      <c r="L757" s="139">
        <v>214.64</v>
      </c>
      <c r="M757" s="139">
        <v>108.33</v>
      </c>
      <c r="N757" s="139">
        <v>0</v>
      </c>
      <c r="O757" s="60"/>
      <c r="P757" s="132">
        <v>68.86299037062264</v>
      </c>
      <c r="Q757" s="132">
        <v>65.11700962937735</v>
      </c>
      <c r="R757" s="132">
        <v>97.137009629377332</v>
      </c>
      <c r="S757" s="132">
        <v>91.852990370622678</v>
      </c>
      <c r="T757" s="132">
        <v>0</v>
      </c>
      <c r="U757" s="132">
        <v>0</v>
      </c>
      <c r="V757" s="126"/>
      <c r="W757" s="140">
        <v>7.84</v>
      </c>
      <c r="X757" s="140">
        <v>8.5299999999999994</v>
      </c>
      <c r="Y757" s="140">
        <v>0</v>
      </c>
      <c r="Z757" s="139">
        <v>1029100.05</v>
      </c>
      <c r="AA757" s="60"/>
      <c r="AB757" s="140">
        <v>3.27</v>
      </c>
      <c r="AC757" s="28">
        <v>205820.01</v>
      </c>
      <c r="AE757" s="140">
        <v>1.08</v>
      </c>
      <c r="AF757" s="140">
        <v>0.54</v>
      </c>
      <c r="AG757" s="140">
        <v>0</v>
      </c>
      <c r="AH757" s="44">
        <v>101841.3</v>
      </c>
      <c r="AI757" s="60"/>
      <c r="AJ757" s="140">
        <v>0.48</v>
      </c>
      <c r="AK757" s="140">
        <v>0.24</v>
      </c>
      <c r="AL757" s="140">
        <v>0</v>
      </c>
      <c r="AM757" s="44">
        <v>45262.8</v>
      </c>
      <c r="AO757" s="28">
        <v>22.4</v>
      </c>
      <c r="AP757" s="117">
        <v>6.3900000000000006</v>
      </c>
      <c r="AQ757" s="117">
        <v>2.31</v>
      </c>
      <c r="AR757" s="44">
        <v>36396.21</v>
      </c>
      <c r="AS757" s="60"/>
      <c r="AT757" s="71">
        <v>0.48</v>
      </c>
      <c r="AU757" s="71">
        <v>0.43</v>
      </c>
      <c r="AV757" s="71">
        <v>0</v>
      </c>
      <c r="AW757" s="44">
        <v>61311.25</v>
      </c>
      <c r="AX757" s="60"/>
      <c r="AY757" s="140">
        <v>0.28000000000000003</v>
      </c>
      <c r="AZ757" s="140">
        <v>0.14000000000000001</v>
      </c>
      <c r="BA757" s="140">
        <v>0</v>
      </c>
      <c r="BB757" s="28">
        <v>24662.82</v>
      </c>
      <c r="BC757" s="60"/>
      <c r="BD757" s="140">
        <v>0.96</v>
      </c>
      <c r="BE757" s="140">
        <v>0.48</v>
      </c>
      <c r="BF757" s="140">
        <v>0</v>
      </c>
      <c r="BG757" s="44">
        <v>37933.919999999998</v>
      </c>
      <c r="BH757" s="60"/>
      <c r="BI757" s="139">
        <v>0.48</v>
      </c>
      <c r="BJ757" s="139">
        <v>0.24</v>
      </c>
      <c r="BK757" s="139">
        <v>0</v>
      </c>
      <c r="BL757" s="44">
        <v>51582.239999999998</v>
      </c>
      <c r="BM757" s="60"/>
      <c r="BN757" s="140">
        <v>0.72</v>
      </c>
      <c r="BO757" s="140">
        <v>0.36</v>
      </c>
      <c r="BP757" s="140">
        <v>0</v>
      </c>
      <c r="BQ757" s="139">
        <v>28450.44</v>
      </c>
      <c r="BR757" s="60"/>
      <c r="BS757" s="140">
        <v>0.48</v>
      </c>
      <c r="BT757" s="140">
        <v>0.24</v>
      </c>
      <c r="BU757" s="140">
        <v>0</v>
      </c>
      <c r="BV757" s="44">
        <v>78089.759999999995</v>
      </c>
      <c r="BW757" s="60"/>
      <c r="BX757" s="140">
        <v>0.48</v>
      </c>
      <c r="BY757" s="140">
        <v>0.24</v>
      </c>
      <c r="BZ757" s="140">
        <v>0</v>
      </c>
      <c r="CA757" s="44">
        <v>67376.160000000003</v>
      </c>
      <c r="CB757" s="60"/>
      <c r="CC757" s="140">
        <v>0.96</v>
      </c>
      <c r="CD757" s="140">
        <v>0.48</v>
      </c>
      <c r="CE757" s="140">
        <v>0</v>
      </c>
      <c r="CF757" s="44">
        <v>45519.839999999997</v>
      </c>
      <c r="CG757" s="60"/>
      <c r="CH757" s="28">
        <v>1813346.8</v>
      </c>
      <c r="CI757" s="60"/>
      <c r="CJ757" s="64">
        <v>1776950.59</v>
      </c>
      <c r="CK757" s="124"/>
      <c r="CN757" s="151"/>
    </row>
    <row r="758" spans="1:92" x14ac:dyDescent="0.25">
      <c r="A758" s="116" t="s">
        <v>1719</v>
      </c>
      <c r="B758" s="24" t="s">
        <v>1720</v>
      </c>
      <c r="C758" s="27" t="s">
        <v>1676</v>
      </c>
      <c r="D758" s="27" t="s">
        <v>12</v>
      </c>
      <c r="E758" s="139">
        <v>3340.4</v>
      </c>
      <c r="F758" s="68"/>
      <c r="G758" s="139">
        <v>1070.3200000000002</v>
      </c>
      <c r="H758" s="139">
        <v>1372</v>
      </c>
      <c r="I758" s="139">
        <v>2255.83</v>
      </c>
      <c r="J758" s="68">
        <v>752</v>
      </c>
      <c r="K758" s="139">
        <v>1669.5700000000002</v>
      </c>
      <c r="L758" s="139">
        <v>1655.3200000000002</v>
      </c>
      <c r="M758" s="139">
        <v>787</v>
      </c>
      <c r="N758" s="139">
        <v>883.83</v>
      </c>
      <c r="O758" s="60"/>
      <c r="P758" s="132">
        <v>1029.0826811779386</v>
      </c>
      <c r="Q758" s="132">
        <v>41.237318822061525</v>
      </c>
      <c r="R758" s="132">
        <v>1319.1395457210288</v>
      </c>
      <c r="S758" s="132">
        <v>52.860454278971247</v>
      </c>
      <c r="T758" s="132">
        <v>849.77777310103272</v>
      </c>
      <c r="U758" s="132">
        <v>34.052226898967319</v>
      </c>
      <c r="V758" s="126"/>
      <c r="W758" s="140">
        <v>70.66</v>
      </c>
      <c r="X758" s="140">
        <v>68.069999999999993</v>
      </c>
      <c r="Y758" s="140">
        <v>43.85</v>
      </c>
      <c r="Z758" s="139">
        <v>11885740.550000001</v>
      </c>
      <c r="AA758" s="60"/>
      <c r="AB758" s="140">
        <v>42.36</v>
      </c>
      <c r="AC758" s="28">
        <v>2798973.17</v>
      </c>
      <c r="AE758" s="140">
        <v>8.34</v>
      </c>
      <c r="AF758" s="140">
        <v>3.93</v>
      </c>
      <c r="AG758" s="140">
        <v>4.41</v>
      </c>
      <c r="AH758" s="44">
        <v>1089605.6100000001</v>
      </c>
      <c r="AI758" s="60"/>
      <c r="AJ758" s="140">
        <v>3.71</v>
      </c>
      <c r="AK758" s="140">
        <v>1.74</v>
      </c>
      <c r="AL758" s="140">
        <v>1.47</v>
      </c>
      <c r="AM758" s="44">
        <v>448698.27</v>
      </c>
      <c r="AO758" s="28">
        <v>252.97</v>
      </c>
      <c r="AP758" s="117">
        <v>103.1</v>
      </c>
      <c r="AQ758" s="117">
        <v>23.69</v>
      </c>
      <c r="AR758" s="44">
        <v>447754.6</v>
      </c>
      <c r="AS758" s="60"/>
      <c r="AT758" s="71">
        <v>3.71</v>
      </c>
      <c r="AU758" s="71">
        <v>3.14</v>
      </c>
      <c r="AV758" s="71">
        <v>3.53</v>
      </c>
      <c r="AW758" s="44">
        <v>738323.7</v>
      </c>
      <c r="AX758" s="60"/>
      <c r="AY758" s="140">
        <v>2.2200000000000002</v>
      </c>
      <c r="AZ758" s="140">
        <v>1.04</v>
      </c>
      <c r="BA758" s="140">
        <v>1.17</v>
      </c>
      <c r="BB758" s="28">
        <v>260134.03</v>
      </c>
      <c r="BC758" s="60"/>
      <c r="BD758" s="140">
        <v>7.42</v>
      </c>
      <c r="BE758" s="140">
        <v>3.49</v>
      </c>
      <c r="BF758" s="140">
        <v>4.41</v>
      </c>
      <c r="BG758" s="44">
        <v>403574.76</v>
      </c>
      <c r="BH758" s="60"/>
      <c r="BI758" s="139">
        <v>3.71</v>
      </c>
      <c r="BJ758" s="139">
        <v>1.74</v>
      </c>
      <c r="BK758" s="139">
        <v>1.47</v>
      </c>
      <c r="BL758" s="44">
        <v>495762.64</v>
      </c>
      <c r="BM758" s="60"/>
      <c r="BN758" s="140">
        <v>5.56</v>
      </c>
      <c r="BO758" s="140">
        <v>2.62</v>
      </c>
      <c r="BP758" s="140">
        <v>2.94</v>
      </c>
      <c r="BQ758" s="139">
        <v>292934.15999999997</v>
      </c>
      <c r="BR758" s="60"/>
      <c r="BS758" s="140">
        <v>3.71</v>
      </c>
      <c r="BT758" s="140">
        <v>1.74</v>
      </c>
      <c r="BU758" s="140">
        <v>1.47</v>
      </c>
      <c r="BV758" s="44">
        <v>750529.36</v>
      </c>
      <c r="BW758" s="60"/>
      <c r="BX758" s="140">
        <v>3.71</v>
      </c>
      <c r="BY758" s="140">
        <v>1.74</v>
      </c>
      <c r="BZ758" s="140">
        <v>1.47</v>
      </c>
      <c r="CA758" s="44">
        <v>647559.76</v>
      </c>
      <c r="CB758" s="60"/>
      <c r="CC758" s="140">
        <v>7.42</v>
      </c>
      <c r="CD758" s="140">
        <v>3.49</v>
      </c>
      <c r="CE758" s="140">
        <v>4.41</v>
      </c>
      <c r="CF758" s="44">
        <v>484280.52</v>
      </c>
      <c r="CG758" s="60"/>
      <c r="CH758" s="28">
        <v>20743871.129999999</v>
      </c>
      <c r="CI758" s="60"/>
      <c r="CJ758" s="64">
        <v>20296116.529999997</v>
      </c>
      <c r="CK758" s="124"/>
      <c r="CN758" s="151"/>
    </row>
    <row r="759" spans="1:92" x14ac:dyDescent="0.25">
      <c r="A759" s="116" t="s">
        <v>1721</v>
      </c>
      <c r="B759" s="24" t="s">
        <v>1722</v>
      </c>
      <c r="C759" s="27" t="s">
        <v>1676</v>
      </c>
      <c r="D759" s="27" t="s">
        <v>12</v>
      </c>
      <c r="E759" s="139">
        <v>155</v>
      </c>
      <c r="F759" s="68"/>
      <c r="G759" s="139">
        <v>62</v>
      </c>
      <c r="H759" s="139">
        <v>54</v>
      </c>
      <c r="I759" s="139">
        <v>93</v>
      </c>
      <c r="J759" s="68">
        <v>753</v>
      </c>
      <c r="K759" s="139">
        <v>80.5</v>
      </c>
      <c r="L759" s="139">
        <v>80.5</v>
      </c>
      <c r="M759" s="139">
        <v>35.5</v>
      </c>
      <c r="N759" s="139">
        <v>39</v>
      </c>
      <c r="O759" s="60"/>
      <c r="P759" s="132">
        <v>33.6</v>
      </c>
      <c r="Q759" s="132">
        <v>28.4</v>
      </c>
      <c r="R759" s="132">
        <v>29.264516129032259</v>
      </c>
      <c r="S759" s="132">
        <v>24.735483870967741</v>
      </c>
      <c r="T759" s="132">
        <v>21.135483870967743</v>
      </c>
      <c r="U759" s="132">
        <v>17.864516129032257</v>
      </c>
      <c r="V759" s="126"/>
      <c r="W759" s="140">
        <v>3.66</v>
      </c>
      <c r="X759" s="140">
        <v>2.4500000000000002</v>
      </c>
      <c r="Y759" s="140">
        <v>1.77</v>
      </c>
      <c r="Z759" s="139">
        <v>511838.97</v>
      </c>
      <c r="AA759" s="60"/>
      <c r="AB759" s="140">
        <v>1.81</v>
      </c>
      <c r="AC759" s="28">
        <v>119394.71</v>
      </c>
      <c r="AE759" s="140">
        <v>0.4</v>
      </c>
      <c r="AF759" s="140">
        <v>0.17</v>
      </c>
      <c r="AG759" s="140">
        <v>0.19</v>
      </c>
      <c r="AH759" s="44">
        <v>49544.59</v>
      </c>
      <c r="AI759" s="60"/>
      <c r="AJ759" s="140">
        <v>0.17</v>
      </c>
      <c r="AK759" s="140">
        <v>7.0000000000000007E-2</v>
      </c>
      <c r="AL759" s="140">
        <v>0.06</v>
      </c>
      <c r="AM759" s="44">
        <v>19417.560000000001</v>
      </c>
      <c r="AO759" s="28">
        <v>10.940000000000001</v>
      </c>
      <c r="AP759" s="117">
        <v>3.16</v>
      </c>
      <c r="AQ759" s="117">
        <v>1.0900000000000001</v>
      </c>
      <c r="AR759" s="44">
        <v>17804.939999999999</v>
      </c>
      <c r="AS759" s="60"/>
      <c r="AT759" s="71">
        <v>0.17</v>
      </c>
      <c r="AU759" s="71">
        <v>0.14000000000000001</v>
      </c>
      <c r="AV759" s="71">
        <v>0.15</v>
      </c>
      <c r="AW759" s="44">
        <v>32648.5</v>
      </c>
      <c r="AX759" s="60"/>
      <c r="AY759" s="140">
        <v>0.1</v>
      </c>
      <c r="AZ759" s="140">
        <v>0.04</v>
      </c>
      <c r="BA759" s="140">
        <v>0.05</v>
      </c>
      <c r="BB759" s="28">
        <v>11156.99</v>
      </c>
      <c r="BC759" s="60"/>
      <c r="BD759" s="140">
        <v>0.35</v>
      </c>
      <c r="BE759" s="140">
        <v>0.15</v>
      </c>
      <c r="BF759" s="140">
        <v>0.19</v>
      </c>
      <c r="BG759" s="44">
        <v>18176.669999999998</v>
      </c>
      <c r="BH759" s="60"/>
      <c r="BI759" s="139">
        <v>0.17</v>
      </c>
      <c r="BJ759" s="139">
        <v>7.0000000000000007E-2</v>
      </c>
      <c r="BK759" s="139">
        <v>0.06</v>
      </c>
      <c r="BL759" s="44">
        <v>21492.6</v>
      </c>
      <c r="BM759" s="60"/>
      <c r="BN759" s="140">
        <v>0.26</v>
      </c>
      <c r="BO759" s="140">
        <v>0.11</v>
      </c>
      <c r="BP759" s="140">
        <v>0.13</v>
      </c>
      <c r="BQ759" s="139">
        <v>13171.5</v>
      </c>
      <c r="BR759" s="60"/>
      <c r="BS759" s="140">
        <v>0.17</v>
      </c>
      <c r="BT759" s="140">
        <v>7.0000000000000007E-2</v>
      </c>
      <c r="BU759" s="140">
        <v>0.06</v>
      </c>
      <c r="BV759" s="44">
        <v>32537.4</v>
      </c>
      <c r="BW759" s="60"/>
      <c r="BX759" s="140">
        <v>0.17</v>
      </c>
      <c r="BY759" s="140">
        <v>7.0000000000000007E-2</v>
      </c>
      <c r="BZ759" s="140">
        <v>0.06</v>
      </c>
      <c r="CA759" s="44">
        <v>28073.4</v>
      </c>
      <c r="CB759" s="60"/>
      <c r="CC759" s="140">
        <v>0.35</v>
      </c>
      <c r="CD759" s="140">
        <v>0.15</v>
      </c>
      <c r="CE759" s="140">
        <v>0.19</v>
      </c>
      <c r="CF759" s="44">
        <v>21811.59</v>
      </c>
      <c r="CG759" s="60"/>
      <c r="CH759" s="28">
        <v>897069.41999999993</v>
      </c>
      <c r="CI759" s="60"/>
      <c r="CJ759" s="64">
        <v>879264.48</v>
      </c>
      <c r="CK759" s="124"/>
      <c r="CN759" s="151"/>
    </row>
    <row r="760" spans="1:92" x14ac:dyDescent="0.25">
      <c r="A760" s="116" t="s">
        <v>1723</v>
      </c>
      <c r="B760" s="24" t="s">
        <v>1724</v>
      </c>
      <c r="C760" s="27" t="s">
        <v>1676</v>
      </c>
      <c r="D760" s="27" t="s">
        <v>12</v>
      </c>
      <c r="E760" s="139">
        <v>5233.84</v>
      </c>
      <c r="F760" s="68"/>
      <c r="G760" s="139">
        <v>1741.81</v>
      </c>
      <c r="H760" s="139">
        <v>1986.4700000000003</v>
      </c>
      <c r="I760" s="139">
        <v>3474.45</v>
      </c>
      <c r="J760" s="68">
        <v>754</v>
      </c>
      <c r="K760" s="139">
        <v>2576.88</v>
      </c>
      <c r="L760" s="139">
        <v>2559.2999999999997</v>
      </c>
      <c r="M760" s="139">
        <v>1168.98</v>
      </c>
      <c r="N760" s="139">
        <v>1487.98</v>
      </c>
      <c r="O760" s="60"/>
      <c r="P760" s="132">
        <v>1741.81</v>
      </c>
      <c r="Q760" s="132">
        <v>0</v>
      </c>
      <c r="R760" s="132">
        <v>1986.4700000000003</v>
      </c>
      <c r="S760" s="132">
        <v>0</v>
      </c>
      <c r="T760" s="132">
        <v>1487.98</v>
      </c>
      <c r="U760" s="132">
        <v>0</v>
      </c>
      <c r="V760" s="126"/>
      <c r="W760" s="140">
        <v>116.12</v>
      </c>
      <c r="X760" s="140">
        <v>99.32</v>
      </c>
      <c r="Y760" s="140">
        <v>74.39</v>
      </c>
      <c r="Z760" s="139">
        <v>18912064.34</v>
      </c>
      <c r="AA760" s="60"/>
      <c r="AB760" s="140">
        <v>67.88</v>
      </c>
      <c r="AC760" s="28">
        <v>4498024.41</v>
      </c>
      <c r="AE760" s="140">
        <v>12.88</v>
      </c>
      <c r="AF760" s="140">
        <v>5.84</v>
      </c>
      <c r="AG760" s="140">
        <v>7.43</v>
      </c>
      <c r="AH760" s="44">
        <v>1713026.18</v>
      </c>
      <c r="AI760" s="60"/>
      <c r="AJ760" s="140">
        <v>5.72</v>
      </c>
      <c r="AK760" s="140">
        <v>2.59</v>
      </c>
      <c r="AL760" s="140">
        <v>2.4700000000000002</v>
      </c>
      <c r="AM760" s="44">
        <v>700658.17</v>
      </c>
      <c r="AO760" s="28">
        <v>401.6</v>
      </c>
      <c r="AP760" s="117">
        <v>172.42999999999995</v>
      </c>
      <c r="AQ760" s="117">
        <v>37.11</v>
      </c>
      <c r="AR760" s="44">
        <v>721308.08</v>
      </c>
      <c r="AS760" s="60"/>
      <c r="AT760" s="71">
        <v>5.72</v>
      </c>
      <c r="AU760" s="71">
        <v>4.67</v>
      </c>
      <c r="AV760" s="71">
        <v>5.95</v>
      </c>
      <c r="AW760" s="44">
        <v>1166595.5</v>
      </c>
      <c r="AX760" s="60"/>
      <c r="AY760" s="140">
        <v>3.43</v>
      </c>
      <c r="AZ760" s="140">
        <v>1.55</v>
      </c>
      <c r="BA760" s="140">
        <v>1.98</v>
      </c>
      <c r="BB760" s="28">
        <v>408698.16</v>
      </c>
      <c r="BC760" s="60"/>
      <c r="BD760" s="140">
        <v>11.45</v>
      </c>
      <c r="BE760" s="140">
        <v>5.19</v>
      </c>
      <c r="BF760" s="140">
        <v>7.43</v>
      </c>
      <c r="BG760" s="44">
        <v>634076.01</v>
      </c>
      <c r="BH760" s="60"/>
      <c r="BI760" s="139">
        <v>5.72</v>
      </c>
      <c r="BJ760" s="139">
        <v>2.59</v>
      </c>
      <c r="BK760" s="139">
        <v>2.4700000000000002</v>
      </c>
      <c r="BL760" s="44">
        <v>772300.76</v>
      </c>
      <c r="BM760" s="60"/>
      <c r="BN760" s="140">
        <v>8.58</v>
      </c>
      <c r="BO760" s="140">
        <v>3.89</v>
      </c>
      <c r="BP760" s="140">
        <v>4.95</v>
      </c>
      <c r="BQ760" s="139">
        <v>458895.06</v>
      </c>
      <c r="BR760" s="60"/>
      <c r="BS760" s="140">
        <v>5.72</v>
      </c>
      <c r="BT760" s="140">
        <v>2.59</v>
      </c>
      <c r="BU760" s="140">
        <v>2.4700000000000002</v>
      </c>
      <c r="BV760" s="44">
        <v>1169177.24</v>
      </c>
      <c r="BW760" s="60"/>
      <c r="BX760" s="140">
        <v>5.72</v>
      </c>
      <c r="BY760" s="140">
        <v>2.59</v>
      </c>
      <c r="BZ760" s="140">
        <v>2.4700000000000002</v>
      </c>
      <c r="CA760" s="44">
        <v>1008770.84</v>
      </c>
      <c r="CB760" s="60"/>
      <c r="CC760" s="140">
        <v>11.45</v>
      </c>
      <c r="CD760" s="140">
        <v>5.19</v>
      </c>
      <c r="CE760" s="140">
        <v>7.43</v>
      </c>
      <c r="CF760" s="44">
        <v>760876.77</v>
      </c>
      <c r="CG760" s="60"/>
      <c r="CH760" s="28">
        <v>32924471.52</v>
      </c>
      <c r="CI760" s="60"/>
      <c r="CJ760" s="64">
        <v>32203163.440000001</v>
      </c>
      <c r="CK760" s="124"/>
      <c r="CN760" s="151"/>
    </row>
    <row r="761" spans="1:92" x14ac:dyDescent="0.25">
      <c r="A761" s="116" t="s">
        <v>1725</v>
      </c>
      <c r="B761" s="24" t="s">
        <v>1726</v>
      </c>
      <c r="C761" s="27" t="s">
        <v>1676</v>
      </c>
      <c r="D761" s="27" t="s">
        <v>12</v>
      </c>
      <c r="E761" s="139">
        <v>967.37</v>
      </c>
      <c r="F761" s="68"/>
      <c r="G761" s="139">
        <v>290.64999999999998</v>
      </c>
      <c r="H761" s="139">
        <v>384.15</v>
      </c>
      <c r="I761" s="139">
        <v>670.64</v>
      </c>
      <c r="J761" s="68">
        <v>755</v>
      </c>
      <c r="K761" s="139">
        <v>455.06</v>
      </c>
      <c r="L761" s="139">
        <v>448.97999999999996</v>
      </c>
      <c r="M761" s="139">
        <v>225.82</v>
      </c>
      <c r="N761" s="139">
        <v>286.49</v>
      </c>
      <c r="O761" s="60"/>
      <c r="P761" s="132">
        <v>164.68019952355687</v>
      </c>
      <c r="Q761" s="132">
        <v>125.96980047644311</v>
      </c>
      <c r="R761" s="132">
        <v>217.65662703242515</v>
      </c>
      <c r="S761" s="132">
        <v>166.49337296757483</v>
      </c>
      <c r="T761" s="132">
        <v>162.32317344401793</v>
      </c>
      <c r="U761" s="132">
        <v>124.16682655598208</v>
      </c>
      <c r="V761" s="126"/>
      <c r="W761" s="140">
        <v>17.27</v>
      </c>
      <c r="X761" s="140">
        <v>17.54</v>
      </c>
      <c r="Y761" s="140">
        <v>13.08</v>
      </c>
      <c r="Z761" s="139">
        <v>3132261.93</v>
      </c>
      <c r="AA761" s="60"/>
      <c r="AB761" s="140">
        <v>11.32</v>
      </c>
      <c r="AC761" s="28">
        <v>752278.42</v>
      </c>
      <c r="AE761" s="140">
        <v>2.27</v>
      </c>
      <c r="AF761" s="140">
        <v>1.1200000000000001</v>
      </c>
      <c r="AG761" s="140">
        <v>1.43</v>
      </c>
      <c r="AH761" s="44">
        <v>316309.73</v>
      </c>
      <c r="AI761" s="60"/>
      <c r="AJ761" s="140">
        <v>1.01</v>
      </c>
      <c r="AK761" s="140">
        <v>0.5</v>
      </c>
      <c r="AL761" s="140">
        <v>0.47</v>
      </c>
      <c r="AM761" s="44">
        <v>128844.17</v>
      </c>
      <c r="AO761" s="28">
        <v>67.289999999999992</v>
      </c>
      <c r="AP761" s="117">
        <v>20.32</v>
      </c>
      <c r="AQ761" s="117">
        <v>6.86</v>
      </c>
      <c r="AR761" s="44">
        <v>110673.31</v>
      </c>
      <c r="AS761" s="60"/>
      <c r="AT761" s="71">
        <v>1.01</v>
      </c>
      <c r="AU761" s="71">
        <v>0.9</v>
      </c>
      <c r="AV761" s="71">
        <v>1.1399999999999999</v>
      </c>
      <c r="AW761" s="44">
        <v>218079.35</v>
      </c>
      <c r="AX761" s="60"/>
      <c r="AY761" s="140">
        <v>0.6</v>
      </c>
      <c r="AZ761" s="140">
        <v>0.3</v>
      </c>
      <c r="BA761" s="140">
        <v>0.38</v>
      </c>
      <c r="BB761" s="28">
        <v>75162.880000000005</v>
      </c>
      <c r="BC761" s="60"/>
      <c r="BD761" s="140">
        <v>2.02</v>
      </c>
      <c r="BE761" s="140">
        <v>1</v>
      </c>
      <c r="BF761" s="140">
        <v>1.43</v>
      </c>
      <c r="BG761" s="44">
        <v>117226.35</v>
      </c>
      <c r="BH761" s="60"/>
      <c r="BI761" s="139">
        <v>1.01</v>
      </c>
      <c r="BJ761" s="139">
        <v>0.5</v>
      </c>
      <c r="BK761" s="139">
        <v>0.47</v>
      </c>
      <c r="BL761" s="44">
        <v>141851.16</v>
      </c>
      <c r="BM761" s="60"/>
      <c r="BN761" s="140">
        <v>1.51</v>
      </c>
      <c r="BO761" s="140">
        <v>0.75</v>
      </c>
      <c r="BP761" s="140">
        <v>0.95</v>
      </c>
      <c r="BQ761" s="139">
        <v>84561.03</v>
      </c>
      <c r="BR761" s="60"/>
      <c r="BS761" s="140">
        <v>1.01</v>
      </c>
      <c r="BT761" s="140">
        <v>0.5</v>
      </c>
      <c r="BU761" s="140">
        <v>0.47</v>
      </c>
      <c r="BV761" s="44">
        <v>214746.84</v>
      </c>
      <c r="BW761" s="60"/>
      <c r="BX761" s="140">
        <v>1.01</v>
      </c>
      <c r="BY761" s="140">
        <v>0.5</v>
      </c>
      <c r="BZ761" s="140">
        <v>0.47</v>
      </c>
      <c r="CA761" s="44">
        <v>185284.44</v>
      </c>
      <c r="CB761" s="60"/>
      <c r="CC761" s="140">
        <v>2.02</v>
      </c>
      <c r="CD761" s="140">
        <v>1</v>
      </c>
      <c r="CE761" s="140">
        <v>1.43</v>
      </c>
      <c r="CF761" s="44">
        <v>140668.95000000001</v>
      </c>
      <c r="CG761" s="60"/>
      <c r="CH761" s="28">
        <v>5617948.5600000005</v>
      </c>
      <c r="CI761" s="60"/>
      <c r="CJ761" s="64">
        <v>5507275.2500000009</v>
      </c>
      <c r="CK761" s="124"/>
      <c r="CN761" s="151"/>
    </row>
    <row r="762" spans="1:92" x14ac:dyDescent="0.25">
      <c r="A762" s="116" t="s">
        <v>1727</v>
      </c>
      <c r="B762" s="24" t="s">
        <v>1728</v>
      </c>
      <c r="C762" s="27" t="s">
        <v>1676</v>
      </c>
      <c r="D762" s="27" t="s">
        <v>131</v>
      </c>
      <c r="E762" s="139">
        <v>4740.32</v>
      </c>
      <c r="F762" s="68"/>
      <c r="G762" s="139">
        <v>0</v>
      </c>
      <c r="H762" s="139">
        <v>0</v>
      </c>
      <c r="I762" s="139">
        <v>4740.32</v>
      </c>
      <c r="J762" s="68">
        <v>756</v>
      </c>
      <c r="K762" s="139">
        <v>0</v>
      </c>
      <c r="L762" s="139">
        <v>0</v>
      </c>
      <c r="M762" s="139">
        <v>0</v>
      </c>
      <c r="N762" s="139">
        <v>4740.32</v>
      </c>
      <c r="O762" s="60"/>
      <c r="P762" s="132">
        <v>0</v>
      </c>
      <c r="Q762" s="132">
        <v>0</v>
      </c>
      <c r="R762" s="132">
        <v>0</v>
      </c>
      <c r="S762" s="132">
        <v>0</v>
      </c>
      <c r="T762" s="132">
        <v>1931</v>
      </c>
      <c r="U762" s="132">
        <v>2809.3199999999997</v>
      </c>
      <c r="V762" s="126"/>
      <c r="W762" s="140">
        <v>0</v>
      </c>
      <c r="X762" s="140">
        <v>0</v>
      </c>
      <c r="Y762" s="140">
        <v>208.92</v>
      </c>
      <c r="Z762" s="139">
        <v>15076920.720000001</v>
      </c>
      <c r="AA762" s="60"/>
      <c r="AB762" s="140">
        <v>69.63</v>
      </c>
      <c r="AC762" s="28">
        <v>5025137.67</v>
      </c>
      <c r="AE762" s="140">
        <v>0</v>
      </c>
      <c r="AF762" s="140">
        <v>0</v>
      </c>
      <c r="AG762" s="140">
        <v>23.7</v>
      </c>
      <c r="AH762" s="44">
        <v>1710334.2</v>
      </c>
      <c r="AI762" s="60"/>
      <c r="AJ762" s="140">
        <v>0</v>
      </c>
      <c r="AK762" s="140">
        <v>0</v>
      </c>
      <c r="AL762" s="140">
        <v>7.9</v>
      </c>
      <c r="AM762" s="44">
        <v>570111.4</v>
      </c>
      <c r="AO762" s="28">
        <v>316.46999999999991</v>
      </c>
      <c r="AP762" s="117">
        <v>81.569999999999993</v>
      </c>
      <c r="AQ762" s="117">
        <v>33.61</v>
      </c>
      <c r="AR762" s="44">
        <v>504019.35</v>
      </c>
      <c r="AS762" s="60"/>
      <c r="AT762" s="71">
        <v>0</v>
      </c>
      <c r="AU762" s="71">
        <v>0</v>
      </c>
      <c r="AV762" s="71">
        <v>18.96</v>
      </c>
      <c r="AW762" s="44">
        <v>1486748.4</v>
      </c>
      <c r="AX762" s="60"/>
      <c r="AY762" s="140">
        <v>0</v>
      </c>
      <c r="AZ762" s="140">
        <v>0</v>
      </c>
      <c r="BA762" s="140">
        <v>6.32</v>
      </c>
      <c r="BB762" s="28">
        <v>371116.72</v>
      </c>
      <c r="BC762" s="60"/>
      <c r="BD762" s="140">
        <v>0</v>
      </c>
      <c r="BE762" s="140">
        <v>0</v>
      </c>
      <c r="BF762" s="140">
        <v>23.7</v>
      </c>
      <c r="BG762" s="44">
        <v>624329.1</v>
      </c>
      <c r="BH762" s="60"/>
      <c r="BI762" s="139">
        <v>0</v>
      </c>
      <c r="BJ762" s="139">
        <v>0</v>
      </c>
      <c r="BK762" s="139">
        <v>7.9</v>
      </c>
      <c r="BL762" s="44">
        <v>565971.80000000005</v>
      </c>
      <c r="BM762" s="60"/>
      <c r="BN762" s="140">
        <v>0</v>
      </c>
      <c r="BO762" s="140">
        <v>0</v>
      </c>
      <c r="BP762" s="140">
        <v>15.8</v>
      </c>
      <c r="BQ762" s="139">
        <v>416219.4</v>
      </c>
      <c r="BR762" s="60"/>
      <c r="BS762" s="140">
        <v>0</v>
      </c>
      <c r="BT762" s="140">
        <v>0</v>
      </c>
      <c r="BU762" s="140">
        <v>7.9</v>
      </c>
      <c r="BV762" s="44">
        <v>856818.2</v>
      </c>
      <c r="BW762" s="60"/>
      <c r="BX762" s="140">
        <v>0</v>
      </c>
      <c r="BY762" s="140">
        <v>0</v>
      </c>
      <c r="BZ762" s="140">
        <v>7.9</v>
      </c>
      <c r="CA762" s="44">
        <v>739266.2</v>
      </c>
      <c r="CB762" s="60"/>
      <c r="CC762" s="140">
        <v>0</v>
      </c>
      <c r="CD762" s="140">
        <v>0</v>
      </c>
      <c r="CE762" s="140">
        <v>23.7</v>
      </c>
      <c r="CF762" s="44">
        <v>749180.7</v>
      </c>
      <c r="CG762" s="60"/>
      <c r="CH762" s="28">
        <v>28696173.859999999</v>
      </c>
      <c r="CI762" s="60"/>
      <c r="CJ762" s="64">
        <v>28192154.509999998</v>
      </c>
      <c r="CK762" s="124"/>
      <c r="CN762" s="151"/>
    </row>
    <row r="763" spans="1:92" x14ac:dyDescent="0.25">
      <c r="A763" s="116" t="s">
        <v>1729</v>
      </c>
      <c r="B763" s="24" t="s">
        <v>1730</v>
      </c>
      <c r="C763" s="27" t="s">
        <v>1676</v>
      </c>
      <c r="D763" s="27" t="s">
        <v>131</v>
      </c>
      <c r="E763" s="139">
        <v>2422.16</v>
      </c>
      <c r="F763" s="68"/>
      <c r="G763" s="139">
        <v>0</v>
      </c>
      <c r="H763" s="139">
        <v>0</v>
      </c>
      <c r="I763" s="139">
        <v>2422.16</v>
      </c>
      <c r="J763" s="68">
        <v>757</v>
      </c>
      <c r="K763" s="139">
        <v>0</v>
      </c>
      <c r="L763" s="139">
        <v>0</v>
      </c>
      <c r="M763" s="139">
        <v>0</v>
      </c>
      <c r="N763" s="139">
        <v>2422.16</v>
      </c>
      <c r="O763" s="60"/>
      <c r="P763" s="132">
        <v>0</v>
      </c>
      <c r="Q763" s="132">
        <v>0</v>
      </c>
      <c r="R763" s="132">
        <v>0</v>
      </c>
      <c r="S763" s="132">
        <v>0</v>
      </c>
      <c r="T763" s="132">
        <v>417</v>
      </c>
      <c r="U763" s="132">
        <v>2005.1599999999999</v>
      </c>
      <c r="V763" s="126"/>
      <c r="W763" s="140">
        <v>0</v>
      </c>
      <c r="X763" s="140">
        <v>0</v>
      </c>
      <c r="Y763" s="140">
        <v>101.05</v>
      </c>
      <c r="Z763" s="139">
        <v>7292374.2999999998</v>
      </c>
      <c r="AA763" s="60"/>
      <c r="AB763" s="140">
        <v>33.67</v>
      </c>
      <c r="AC763" s="28">
        <v>2430548.35</v>
      </c>
      <c r="AE763" s="140">
        <v>0</v>
      </c>
      <c r="AF763" s="140">
        <v>0</v>
      </c>
      <c r="AG763" s="140">
        <v>12.11</v>
      </c>
      <c r="AH763" s="44">
        <v>873930.26</v>
      </c>
      <c r="AI763" s="60"/>
      <c r="AJ763" s="140">
        <v>0</v>
      </c>
      <c r="AK763" s="140">
        <v>0</v>
      </c>
      <c r="AL763" s="140">
        <v>4.03</v>
      </c>
      <c r="AM763" s="44">
        <v>290828.98</v>
      </c>
      <c r="AO763" s="28">
        <v>154.07999999999998</v>
      </c>
      <c r="AP763" s="117">
        <v>27.810000000000002</v>
      </c>
      <c r="AQ763" s="117">
        <v>17.170000000000002</v>
      </c>
      <c r="AR763" s="44">
        <v>231205.18</v>
      </c>
      <c r="AS763" s="60"/>
      <c r="AT763" s="71">
        <v>0</v>
      </c>
      <c r="AU763" s="71">
        <v>0</v>
      </c>
      <c r="AV763" s="71">
        <v>9.68</v>
      </c>
      <c r="AW763" s="44">
        <v>759057.2</v>
      </c>
      <c r="AX763" s="60"/>
      <c r="AY763" s="140">
        <v>0</v>
      </c>
      <c r="AZ763" s="140">
        <v>0</v>
      </c>
      <c r="BA763" s="140">
        <v>3.22</v>
      </c>
      <c r="BB763" s="28">
        <v>189081.62</v>
      </c>
      <c r="BC763" s="60"/>
      <c r="BD763" s="140">
        <v>0</v>
      </c>
      <c r="BE763" s="140">
        <v>0</v>
      </c>
      <c r="BF763" s="140">
        <v>12.11</v>
      </c>
      <c r="BG763" s="44">
        <v>319013.73</v>
      </c>
      <c r="BH763" s="60"/>
      <c r="BI763" s="139">
        <v>0</v>
      </c>
      <c r="BJ763" s="139">
        <v>0</v>
      </c>
      <c r="BK763" s="139">
        <v>4.03</v>
      </c>
      <c r="BL763" s="44">
        <v>288717.26</v>
      </c>
      <c r="BM763" s="60"/>
      <c r="BN763" s="140">
        <v>0</v>
      </c>
      <c r="BO763" s="140">
        <v>0</v>
      </c>
      <c r="BP763" s="140">
        <v>8.07</v>
      </c>
      <c r="BQ763" s="139">
        <v>212588.01</v>
      </c>
      <c r="BR763" s="60"/>
      <c r="BS763" s="140">
        <v>0</v>
      </c>
      <c r="BT763" s="140">
        <v>0</v>
      </c>
      <c r="BU763" s="140">
        <v>4.03</v>
      </c>
      <c r="BV763" s="44">
        <v>437085.74</v>
      </c>
      <c r="BW763" s="60"/>
      <c r="BX763" s="140">
        <v>0</v>
      </c>
      <c r="BY763" s="140">
        <v>0</v>
      </c>
      <c r="BZ763" s="140">
        <v>4.03</v>
      </c>
      <c r="CA763" s="44">
        <v>377119.34</v>
      </c>
      <c r="CB763" s="60"/>
      <c r="CC763" s="140">
        <v>0</v>
      </c>
      <c r="CD763" s="140">
        <v>0</v>
      </c>
      <c r="CE763" s="140">
        <v>12.11</v>
      </c>
      <c r="CF763" s="44">
        <v>382809.21</v>
      </c>
      <c r="CG763" s="60"/>
      <c r="CH763" s="28">
        <v>14084359.18</v>
      </c>
      <c r="CI763" s="60"/>
      <c r="CJ763" s="64">
        <v>13853154</v>
      </c>
      <c r="CK763" s="124"/>
      <c r="CN763" s="151"/>
    </row>
    <row r="764" spans="1:92" x14ac:dyDescent="0.25">
      <c r="A764" s="116" t="s">
        <v>1736</v>
      </c>
      <c r="B764" s="24" t="s">
        <v>1737</v>
      </c>
      <c r="C764" s="27" t="s">
        <v>1738</v>
      </c>
      <c r="D764" s="27" t="s">
        <v>12</v>
      </c>
      <c r="E764" s="139">
        <v>212.94</v>
      </c>
      <c r="F764" s="68"/>
      <c r="G764" s="139">
        <v>60.98</v>
      </c>
      <c r="H764" s="139">
        <v>85.31</v>
      </c>
      <c r="I764" s="139">
        <v>150.46</v>
      </c>
      <c r="J764" s="68">
        <v>758</v>
      </c>
      <c r="K764" s="139">
        <v>98.3</v>
      </c>
      <c r="L764" s="139">
        <v>96.8</v>
      </c>
      <c r="M764" s="139">
        <v>49.489999999999995</v>
      </c>
      <c r="N764" s="139">
        <v>65.149999999999991</v>
      </c>
      <c r="O764" s="60"/>
      <c r="P764" s="132">
        <v>22.783863034430571</v>
      </c>
      <c r="Q764" s="132">
        <v>38.196136965569423</v>
      </c>
      <c r="R764" s="132">
        <v>31.874243284146807</v>
      </c>
      <c r="S764" s="132">
        <v>53.435756715853195</v>
      </c>
      <c r="T764" s="132">
        <v>24.341893681422626</v>
      </c>
      <c r="U764" s="132">
        <v>40.808106318577366</v>
      </c>
      <c r="V764" s="126"/>
      <c r="W764" s="140">
        <v>3.42</v>
      </c>
      <c r="X764" s="140">
        <v>3.73</v>
      </c>
      <c r="Y764" s="140">
        <v>2.84</v>
      </c>
      <c r="Z764" s="139">
        <v>654436.18999999994</v>
      </c>
      <c r="AA764" s="60"/>
      <c r="AB764" s="140">
        <v>2.37</v>
      </c>
      <c r="AC764" s="28">
        <v>158207.26</v>
      </c>
      <c r="AE764" s="140">
        <v>0.49</v>
      </c>
      <c r="AF764" s="140">
        <v>0.24</v>
      </c>
      <c r="AG764" s="140">
        <v>0.32</v>
      </c>
      <c r="AH764" s="44">
        <v>68984.570000000007</v>
      </c>
      <c r="AI764" s="60"/>
      <c r="AJ764" s="140">
        <v>0.21</v>
      </c>
      <c r="AK764" s="140">
        <v>0.1</v>
      </c>
      <c r="AL764" s="140">
        <v>0.1</v>
      </c>
      <c r="AM764" s="44">
        <v>26704.75</v>
      </c>
      <c r="AO764" s="28">
        <v>14.090000000000002</v>
      </c>
      <c r="AP764" s="117">
        <v>3.4400000000000004</v>
      </c>
      <c r="AQ764" s="117">
        <v>1.51</v>
      </c>
      <c r="AR764" s="44">
        <v>22211.99</v>
      </c>
      <c r="AS764" s="60"/>
      <c r="AT764" s="71">
        <v>0.21</v>
      </c>
      <c r="AU764" s="71">
        <v>0.19</v>
      </c>
      <c r="AV764" s="71">
        <v>0.26</v>
      </c>
      <c r="AW764" s="44">
        <v>47337.9</v>
      </c>
      <c r="AX764" s="60"/>
      <c r="AY764" s="140">
        <v>0.13</v>
      </c>
      <c r="AZ764" s="140">
        <v>0.06</v>
      </c>
      <c r="BA764" s="140">
        <v>0.08</v>
      </c>
      <c r="BB764" s="28">
        <v>15854.67</v>
      </c>
      <c r="BC764" s="60"/>
      <c r="BD764" s="140">
        <v>0.43</v>
      </c>
      <c r="BE764" s="140">
        <v>0.21</v>
      </c>
      <c r="BF764" s="140">
        <v>0.32</v>
      </c>
      <c r="BG764" s="44">
        <v>25289.279999999999</v>
      </c>
      <c r="BH764" s="60"/>
      <c r="BI764" s="139">
        <v>0.21</v>
      </c>
      <c r="BJ764" s="139">
        <v>0.1</v>
      </c>
      <c r="BK764" s="139">
        <v>0.1</v>
      </c>
      <c r="BL764" s="44">
        <v>29373.22</v>
      </c>
      <c r="BM764" s="60"/>
      <c r="BN764" s="140">
        <v>0.32</v>
      </c>
      <c r="BO764" s="140">
        <v>0.16</v>
      </c>
      <c r="BP764" s="140">
        <v>0.21</v>
      </c>
      <c r="BQ764" s="139">
        <v>18176.669999999998</v>
      </c>
      <c r="BR764" s="60"/>
      <c r="BS764" s="140">
        <v>0.21</v>
      </c>
      <c r="BT764" s="140">
        <v>0.1</v>
      </c>
      <c r="BU764" s="140">
        <v>0.1</v>
      </c>
      <c r="BV764" s="44">
        <v>44467.78</v>
      </c>
      <c r="BW764" s="60"/>
      <c r="BX764" s="140">
        <v>0.21</v>
      </c>
      <c r="BY764" s="140">
        <v>0.1</v>
      </c>
      <c r="BZ764" s="140">
        <v>0.1</v>
      </c>
      <c r="CA764" s="44">
        <v>38366.980000000003</v>
      </c>
      <c r="CB764" s="60"/>
      <c r="CC764" s="140">
        <v>0.43</v>
      </c>
      <c r="CD764" s="140">
        <v>0.21</v>
      </c>
      <c r="CE764" s="140">
        <v>0.32</v>
      </c>
      <c r="CF764" s="44">
        <v>30346.560000000001</v>
      </c>
      <c r="CG764" s="60"/>
      <c r="CH764" s="28">
        <v>1179757.8199999998</v>
      </c>
      <c r="CI764" s="60"/>
      <c r="CJ764" s="64">
        <v>1157545.8299999998</v>
      </c>
      <c r="CK764" s="124"/>
      <c r="CN764" s="151"/>
    </row>
    <row r="765" spans="1:92" x14ac:dyDescent="0.25">
      <c r="A765" s="116" t="s">
        <v>1739</v>
      </c>
      <c r="B765" s="24" t="s">
        <v>1740</v>
      </c>
      <c r="C765" s="27" t="s">
        <v>1738</v>
      </c>
      <c r="D765" s="27" t="s">
        <v>12</v>
      </c>
      <c r="E765" s="139">
        <v>1017.13</v>
      </c>
      <c r="F765" s="68"/>
      <c r="G765" s="139">
        <v>300.82</v>
      </c>
      <c r="H765" s="139">
        <v>371.49</v>
      </c>
      <c r="I765" s="139">
        <v>701.4799999999999</v>
      </c>
      <c r="J765" s="68">
        <v>759</v>
      </c>
      <c r="K765" s="139">
        <v>468.30999999999995</v>
      </c>
      <c r="L765" s="139">
        <v>453.48</v>
      </c>
      <c r="M765" s="139">
        <v>218.82999999999998</v>
      </c>
      <c r="N765" s="139">
        <v>329.99</v>
      </c>
      <c r="O765" s="60"/>
      <c r="P765" s="132">
        <v>119.75175097276265</v>
      </c>
      <c r="Q765" s="132">
        <v>181.06824902723736</v>
      </c>
      <c r="R765" s="132">
        <v>147.88437593534871</v>
      </c>
      <c r="S765" s="132">
        <v>223.60562406465129</v>
      </c>
      <c r="T765" s="132">
        <v>131.36387309188868</v>
      </c>
      <c r="U765" s="132">
        <v>198.62612690811133</v>
      </c>
      <c r="V765" s="126"/>
      <c r="W765" s="140">
        <v>17.03</v>
      </c>
      <c r="X765" s="140">
        <v>16.329999999999998</v>
      </c>
      <c r="Y765" s="140">
        <v>14.51</v>
      </c>
      <c r="Z765" s="139">
        <v>3144305.06</v>
      </c>
      <c r="AA765" s="60"/>
      <c r="AB765" s="140">
        <v>11.5</v>
      </c>
      <c r="AC765" s="28">
        <v>768443.26</v>
      </c>
      <c r="AE765" s="140">
        <v>2.34</v>
      </c>
      <c r="AF765" s="140">
        <v>1.0900000000000001</v>
      </c>
      <c r="AG765" s="140">
        <v>1.64</v>
      </c>
      <c r="AH765" s="44">
        <v>333979.19</v>
      </c>
      <c r="AI765" s="60"/>
      <c r="AJ765" s="140">
        <v>1.04</v>
      </c>
      <c r="AK765" s="140">
        <v>0.48</v>
      </c>
      <c r="AL765" s="140">
        <v>0.54</v>
      </c>
      <c r="AM765" s="44">
        <v>134524.44</v>
      </c>
      <c r="AO765" s="28">
        <v>67.840000000000032</v>
      </c>
      <c r="AP765" s="117">
        <v>17.04</v>
      </c>
      <c r="AQ765" s="117">
        <v>7.21</v>
      </c>
      <c r="AR765" s="44">
        <v>107500.52</v>
      </c>
      <c r="AS765" s="60"/>
      <c r="AT765" s="71">
        <v>1.04</v>
      </c>
      <c r="AU765" s="71">
        <v>0.87</v>
      </c>
      <c r="AV765" s="71">
        <v>1.31</v>
      </c>
      <c r="AW765" s="44">
        <v>231409.9</v>
      </c>
      <c r="AX765" s="60"/>
      <c r="AY765" s="140">
        <v>0.62</v>
      </c>
      <c r="AZ765" s="140">
        <v>0.28999999999999998</v>
      </c>
      <c r="BA765" s="140">
        <v>0.43</v>
      </c>
      <c r="BB765" s="28">
        <v>78686.14</v>
      </c>
      <c r="BC765" s="60"/>
      <c r="BD765" s="140">
        <v>2.08</v>
      </c>
      <c r="BE765" s="140">
        <v>0.97</v>
      </c>
      <c r="BF765" s="140">
        <v>1.64</v>
      </c>
      <c r="BG765" s="44">
        <v>123548.67</v>
      </c>
      <c r="BH765" s="60"/>
      <c r="BI765" s="139">
        <v>1.04</v>
      </c>
      <c r="BJ765" s="139">
        <v>0.48</v>
      </c>
      <c r="BK765" s="139">
        <v>0.54</v>
      </c>
      <c r="BL765" s="44">
        <v>147582.51999999999</v>
      </c>
      <c r="BM765" s="60"/>
      <c r="BN765" s="140">
        <v>1.56</v>
      </c>
      <c r="BO765" s="140">
        <v>0.72</v>
      </c>
      <c r="BP765" s="140">
        <v>1.0900000000000001</v>
      </c>
      <c r="BQ765" s="139">
        <v>88775.91</v>
      </c>
      <c r="BR765" s="60"/>
      <c r="BS765" s="140">
        <v>1.04</v>
      </c>
      <c r="BT765" s="140">
        <v>0.48</v>
      </c>
      <c r="BU765" s="140">
        <v>0.54</v>
      </c>
      <c r="BV765" s="44">
        <v>223423.48</v>
      </c>
      <c r="BW765" s="60"/>
      <c r="BX765" s="140">
        <v>1.04</v>
      </c>
      <c r="BY765" s="140">
        <v>0.48</v>
      </c>
      <c r="BZ765" s="140">
        <v>0.54</v>
      </c>
      <c r="CA765" s="44">
        <v>192770.68</v>
      </c>
      <c r="CB765" s="60"/>
      <c r="CC765" s="140">
        <v>2.08</v>
      </c>
      <c r="CD765" s="140">
        <v>0.97</v>
      </c>
      <c r="CE765" s="140">
        <v>1.64</v>
      </c>
      <c r="CF765" s="44">
        <v>148255.59</v>
      </c>
      <c r="CG765" s="60"/>
      <c r="CH765" s="28">
        <v>5723205.3599999994</v>
      </c>
      <c r="CI765" s="60"/>
      <c r="CJ765" s="64">
        <v>5615704.8399999999</v>
      </c>
      <c r="CK765" s="124"/>
      <c r="CN765" s="151"/>
    </row>
    <row r="766" spans="1:92" x14ac:dyDescent="0.25">
      <c r="A766" s="116" t="s">
        <v>1741</v>
      </c>
      <c r="B766" s="24" t="s">
        <v>1742</v>
      </c>
      <c r="C766" s="27" t="s">
        <v>1738</v>
      </c>
      <c r="D766" s="27" t="s">
        <v>12</v>
      </c>
      <c r="E766" s="139">
        <v>1059.75</v>
      </c>
      <c r="F766" s="68"/>
      <c r="G766" s="139">
        <v>304</v>
      </c>
      <c r="H766" s="139">
        <v>423.5</v>
      </c>
      <c r="I766" s="139">
        <v>750.5</v>
      </c>
      <c r="J766" s="68">
        <v>760</v>
      </c>
      <c r="K766" s="139">
        <v>459.75</v>
      </c>
      <c r="L766" s="139">
        <v>454.5</v>
      </c>
      <c r="M766" s="139">
        <v>273</v>
      </c>
      <c r="N766" s="139">
        <v>327</v>
      </c>
      <c r="O766" s="60"/>
      <c r="P766" s="132">
        <v>92.540540540540533</v>
      </c>
      <c r="Q766" s="132">
        <v>211.45945945945948</v>
      </c>
      <c r="R766" s="132">
        <v>128.91749644381224</v>
      </c>
      <c r="S766" s="132">
        <v>294.58250355618776</v>
      </c>
      <c r="T766" s="132">
        <v>99.541963015647227</v>
      </c>
      <c r="U766" s="132">
        <v>227.45803698435276</v>
      </c>
      <c r="V766" s="126"/>
      <c r="W766" s="140">
        <v>16.739999999999998</v>
      </c>
      <c r="X766" s="140">
        <v>18.22</v>
      </c>
      <c r="Y766" s="140">
        <v>14.07</v>
      </c>
      <c r="Z766" s="139">
        <v>3213136.02</v>
      </c>
      <c r="AA766" s="60"/>
      <c r="AB766" s="140">
        <v>11.68</v>
      </c>
      <c r="AC766" s="28">
        <v>777976.77</v>
      </c>
      <c r="AE766" s="140">
        <v>2.29</v>
      </c>
      <c r="AF766" s="140">
        <v>1.36</v>
      </c>
      <c r="AG766" s="140">
        <v>1.63</v>
      </c>
      <c r="AH766" s="44">
        <v>347087.83</v>
      </c>
      <c r="AI766" s="60"/>
      <c r="AJ766" s="140">
        <v>1.02</v>
      </c>
      <c r="AK766" s="140">
        <v>0.6</v>
      </c>
      <c r="AL766" s="140">
        <v>0.54</v>
      </c>
      <c r="AM766" s="44">
        <v>140810.94</v>
      </c>
      <c r="AO766" s="28">
        <v>69.55</v>
      </c>
      <c r="AP766" s="117">
        <v>15.41</v>
      </c>
      <c r="AQ766" s="117">
        <v>7.51</v>
      </c>
      <c r="AR766" s="44">
        <v>107745.31</v>
      </c>
      <c r="AS766" s="60"/>
      <c r="AT766" s="71">
        <v>1.02</v>
      </c>
      <c r="AU766" s="71">
        <v>1.0900000000000001</v>
      </c>
      <c r="AV766" s="71">
        <v>1.3</v>
      </c>
      <c r="AW766" s="44">
        <v>244100.75</v>
      </c>
      <c r="AX766" s="60"/>
      <c r="AY766" s="140">
        <v>0.61</v>
      </c>
      <c r="AZ766" s="140">
        <v>0.36</v>
      </c>
      <c r="BA766" s="140">
        <v>0.43</v>
      </c>
      <c r="BB766" s="28">
        <v>82209.399999999994</v>
      </c>
      <c r="BC766" s="60"/>
      <c r="BD766" s="140">
        <v>2.04</v>
      </c>
      <c r="BE766" s="140">
        <v>1.21</v>
      </c>
      <c r="BF766" s="140">
        <v>1.63</v>
      </c>
      <c r="BG766" s="44">
        <v>128553.84</v>
      </c>
      <c r="BH766" s="60"/>
      <c r="BI766" s="139">
        <v>1.02</v>
      </c>
      <c r="BJ766" s="139">
        <v>0.6</v>
      </c>
      <c r="BK766" s="139">
        <v>0.54</v>
      </c>
      <c r="BL766" s="44">
        <v>154746.72</v>
      </c>
      <c r="BM766" s="60"/>
      <c r="BN766" s="140">
        <v>1.53</v>
      </c>
      <c r="BO766" s="140">
        <v>0.91</v>
      </c>
      <c r="BP766" s="140">
        <v>1.0900000000000001</v>
      </c>
      <c r="BQ766" s="139">
        <v>92990.79</v>
      </c>
      <c r="BR766" s="60"/>
      <c r="BS766" s="140">
        <v>1.02</v>
      </c>
      <c r="BT766" s="140">
        <v>0.6</v>
      </c>
      <c r="BU766" s="140">
        <v>0.54</v>
      </c>
      <c r="BV766" s="44">
        <v>234269.28</v>
      </c>
      <c r="BW766" s="60"/>
      <c r="BX766" s="140">
        <v>1.02</v>
      </c>
      <c r="BY766" s="140">
        <v>0.6</v>
      </c>
      <c r="BZ766" s="140">
        <v>0.54</v>
      </c>
      <c r="CA766" s="44">
        <v>202128.48</v>
      </c>
      <c r="CB766" s="60"/>
      <c r="CC766" s="140">
        <v>2.04</v>
      </c>
      <c r="CD766" s="140">
        <v>1.21</v>
      </c>
      <c r="CE766" s="140">
        <v>1.63</v>
      </c>
      <c r="CF766" s="44">
        <v>154261.68</v>
      </c>
      <c r="CG766" s="60"/>
      <c r="CH766" s="28">
        <v>5880017.8100000005</v>
      </c>
      <c r="CI766" s="60"/>
      <c r="CJ766" s="64">
        <v>5772272.5000000009</v>
      </c>
      <c r="CK766" s="124"/>
      <c r="CN766" s="151"/>
    </row>
    <row r="767" spans="1:92" x14ac:dyDescent="0.25">
      <c r="A767" s="116" t="s">
        <v>1743</v>
      </c>
      <c r="B767" s="24" t="s">
        <v>1744</v>
      </c>
      <c r="C767" s="27" t="s">
        <v>1733</v>
      </c>
      <c r="D767" s="27" t="s">
        <v>12</v>
      </c>
      <c r="E767" s="139">
        <v>522.88</v>
      </c>
      <c r="F767" s="68"/>
      <c r="G767" s="139">
        <v>161.82</v>
      </c>
      <c r="H767" s="139">
        <v>199.99</v>
      </c>
      <c r="I767" s="139">
        <v>354.80999999999995</v>
      </c>
      <c r="J767" s="68">
        <v>761</v>
      </c>
      <c r="K767" s="139">
        <v>245.89999999999998</v>
      </c>
      <c r="L767" s="139">
        <v>239.64999999999998</v>
      </c>
      <c r="M767" s="139">
        <v>122.16</v>
      </c>
      <c r="N767" s="139">
        <v>154.82</v>
      </c>
      <c r="O767" s="60"/>
      <c r="P767" s="132">
        <v>60.451890134138566</v>
      </c>
      <c r="Q767" s="132">
        <v>101.36810986586143</v>
      </c>
      <c r="R767" s="132">
        <v>74.711244023769453</v>
      </c>
      <c r="S767" s="132">
        <v>125.27875597623056</v>
      </c>
      <c r="T767" s="132">
        <v>57.836865842092031</v>
      </c>
      <c r="U767" s="132">
        <v>96.983134157907955</v>
      </c>
      <c r="V767" s="126"/>
      <c r="W767" s="140">
        <v>9.09</v>
      </c>
      <c r="X767" s="140">
        <v>8.74</v>
      </c>
      <c r="Y767" s="140">
        <v>6.77</v>
      </c>
      <c r="Z767" s="139">
        <v>1609446.77</v>
      </c>
      <c r="AA767" s="60"/>
      <c r="AB767" s="140">
        <v>5.82</v>
      </c>
      <c r="AC767" s="28">
        <v>387014.91</v>
      </c>
      <c r="AE767" s="140">
        <v>1.22</v>
      </c>
      <c r="AF767" s="140">
        <v>0.61</v>
      </c>
      <c r="AG767" s="140">
        <v>0.77</v>
      </c>
      <c r="AH767" s="44">
        <v>170610.77</v>
      </c>
      <c r="AI767" s="60"/>
      <c r="AJ767" s="140">
        <v>0.54</v>
      </c>
      <c r="AK767" s="140">
        <v>0.27</v>
      </c>
      <c r="AL767" s="140">
        <v>0.25</v>
      </c>
      <c r="AM767" s="44">
        <v>68962.149999999994</v>
      </c>
      <c r="AO767" s="28">
        <v>34.760000000000005</v>
      </c>
      <c r="AP767" s="117">
        <v>8.4400000000000013</v>
      </c>
      <c r="AQ767" s="117">
        <v>3.7</v>
      </c>
      <c r="AR767" s="44">
        <v>54727.69</v>
      </c>
      <c r="AS767" s="60"/>
      <c r="AT767" s="71">
        <v>0.54</v>
      </c>
      <c r="AU767" s="71">
        <v>0.48</v>
      </c>
      <c r="AV767" s="71">
        <v>0.61</v>
      </c>
      <c r="AW767" s="44">
        <v>116555.65</v>
      </c>
      <c r="AX767" s="60"/>
      <c r="AY767" s="140">
        <v>0.32</v>
      </c>
      <c r="AZ767" s="140">
        <v>0.16</v>
      </c>
      <c r="BA767" s="140">
        <v>0.2</v>
      </c>
      <c r="BB767" s="28">
        <v>39930.28</v>
      </c>
      <c r="BC767" s="60"/>
      <c r="BD767" s="140">
        <v>1.0900000000000001</v>
      </c>
      <c r="BE767" s="140">
        <v>0.54</v>
      </c>
      <c r="BF767" s="140">
        <v>0.77</v>
      </c>
      <c r="BG767" s="44">
        <v>63223.199999999997</v>
      </c>
      <c r="BH767" s="60"/>
      <c r="BI767" s="139">
        <v>0.54</v>
      </c>
      <c r="BJ767" s="139">
        <v>0.27</v>
      </c>
      <c r="BK767" s="139">
        <v>0.25</v>
      </c>
      <c r="BL767" s="44">
        <v>75940.52</v>
      </c>
      <c r="BM767" s="60"/>
      <c r="BN767" s="140">
        <v>0.81</v>
      </c>
      <c r="BO767" s="140">
        <v>0.4</v>
      </c>
      <c r="BP767" s="140">
        <v>0.51</v>
      </c>
      <c r="BQ767" s="139">
        <v>45309.96</v>
      </c>
      <c r="BR767" s="60"/>
      <c r="BS767" s="140">
        <v>0.54</v>
      </c>
      <c r="BT767" s="140">
        <v>0.27</v>
      </c>
      <c r="BU767" s="140">
        <v>0.25</v>
      </c>
      <c r="BV767" s="44">
        <v>114965.48</v>
      </c>
      <c r="BW767" s="60"/>
      <c r="BX767" s="140">
        <v>0.54</v>
      </c>
      <c r="BY767" s="140">
        <v>0.27</v>
      </c>
      <c r="BZ767" s="140">
        <v>0.25</v>
      </c>
      <c r="CA767" s="44">
        <v>99192.68</v>
      </c>
      <c r="CB767" s="60"/>
      <c r="CC767" s="140">
        <v>1.0900000000000001</v>
      </c>
      <c r="CD767" s="140">
        <v>0.54</v>
      </c>
      <c r="CE767" s="140">
        <v>0.77</v>
      </c>
      <c r="CF767" s="44">
        <v>75866.399999999994</v>
      </c>
      <c r="CG767" s="60"/>
      <c r="CH767" s="28">
        <v>2921746.46</v>
      </c>
      <c r="CI767" s="60"/>
      <c r="CJ767" s="64">
        <v>2867018.77</v>
      </c>
      <c r="CK767" s="124"/>
      <c r="CN767" s="151"/>
    </row>
    <row r="768" spans="1:92" x14ac:dyDescent="0.25">
      <c r="A768" s="116" t="s">
        <v>1745</v>
      </c>
      <c r="B768" s="24" t="s">
        <v>1746</v>
      </c>
      <c r="C768" s="27" t="s">
        <v>1733</v>
      </c>
      <c r="D768" s="27" t="s">
        <v>12</v>
      </c>
      <c r="E768" s="139">
        <v>4699.18</v>
      </c>
      <c r="F768" s="68"/>
      <c r="G768" s="139">
        <v>1439.98</v>
      </c>
      <c r="H768" s="139">
        <v>1814.6400000000003</v>
      </c>
      <c r="I768" s="139">
        <v>3230.79</v>
      </c>
      <c r="J768" s="68">
        <v>762</v>
      </c>
      <c r="K768" s="139">
        <v>2191.5500000000002</v>
      </c>
      <c r="L768" s="139">
        <v>2163.1400000000003</v>
      </c>
      <c r="M768" s="139">
        <v>1091.48</v>
      </c>
      <c r="N768" s="139">
        <v>1416.15</v>
      </c>
      <c r="O768" s="60"/>
      <c r="P768" s="132">
        <v>256.19402796541038</v>
      </c>
      <c r="Q768" s="132">
        <v>1183.7859720345896</v>
      </c>
      <c r="R768" s="132">
        <v>322.85165829188765</v>
      </c>
      <c r="S768" s="132">
        <v>1491.7883417081127</v>
      </c>
      <c r="T768" s="132">
        <v>251.95431374270194</v>
      </c>
      <c r="U768" s="132">
        <v>1164.1956862572981</v>
      </c>
      <c r="V768" s="126"/>
      <c r="W768" s="140">
        <v>76.260000000000005</v>
      </c>
      <c r="X768" s="140">
        <v>75.81</v>
      </c>
      <c r="Y768" s="140">
        <v>59.16</v>
      </c>
      <c r="Z768" s="139">
        <v>13829221.109999999</v>
      </c>
      <c r="AA768" s="60"/>
      <c r="AB768" s="140">
        <v>50.13</v>
      </c>
      <c r="AC768" s="28">
        <v>3334947.31</v>
      </c>
      <c r="AE768" s="140">
        <v>10.95</v>
      </c>
      <c r="AF768" s="140">
        <v>5.45</v>
      </c>
      <c r="AG768" s="140">
        <v>7.08</v>
      </c>
      <c r="AH768" s="44">
        <v>1541921.28</v>
      </c>
      <c r="AI768" s="60"/>
      <c r="AJ768" s="140">
        <v>4.87</v>
      </c>
      <c r="AK768" s="140">
        <v>2.42</v>
      </c>
      <c r="AL768" s="140">
        <v>2.36</v>
      </c>
      <c r="AM768" s="44">
        <v>628597.61</v>
      </c>
      <c r="AO768" s="28">
        <v>300.74</v>
      </c>
      <c r="AP768" s="117">
        <v>58.54</v>
      </c>
      <c r="AQ768" s="117">
        <v>33.32</v>
      </c>
      <c r="AR768" s="44">
        <v>456399.03</v>
      </c>
      <c r="AS768" s="60"/>
      <c r="AT768" s="71">
        <v>4.87</v>
      </c>
      <c r="AU768" s="71">
        <v>4.3600000000000003</v>
      </c>
      <c r="AV768" s="71">
        <v>5.66</v>
      </c>
      <c r="AW768" s="44">
        <v>1065700.1499999999</v>
      </c>
      <c r="AX768" s="60"/>
      <c r="AY768" s="140">
        <v>2.92</v>
      </c>
      <c r="AZ768" s="140">
        <v>1.45</v>
      </c>
      <c r="BA768" s="140">
        <v>1.88</v>
      </c>
      <c r="BB768" s="28">
        <v>367006.25</v>
      </c>
      <c r="BC768" s="60"/>
      <c r="BD768" s="140">
        <v>9.74</v>
      </c>
      <c r="BE768" s="140">
        <v>4.8499999999999996</v>
      </c>
      <c r="BF768" s="140">
        <v>7.08</v>
      </c>
      <c r="BG768" s="44">
        <v>570852.81000000006</v>
      </c>
      <c r="BH768" s="60"/>
      <c r="BI768" s="139">
        <v>4.87</v>
      </c>
      <c r="BJ768" s="139">
        <v>2.42</v>
      </c>
      <c r="BK768" s="139">
        <v>2.36</v>
      </c>
      <c r="BL768" s="44">
        <v>691345.3</v>
      </c>
      <c r="BM768" s="60"/>
      <c r="BN768" s="140">
        <v>7.3</v>
      </c>
      <c r="BO768" s="140">
        <v>3.63</v>
      </c>
      <c r="BP768" s="140">
        <v>4.72</v>
      </c>
      <c r="BQ768" s="139">
        <v>412267.95</v>
      </c>
      <c r="BR768" s="60"/>
      <c r="BS768" s="140">
        <v>4.87</v>
      </c>
      <c r="BT768" s="140">
        <v>2.42</v>
      </c>
      <c r="BU768" s="140">
        <v>2.36</v>
      </c>
      <c r="BV768" s="44">
        <v>1046619.7</v>
      </c>
      <c r="BW768" s="60"/>
      <c r="BX768" s="140">
        <v>4.87</v>
      </c>
      <c r="BY768" s="140">
        <v>2.42</v>
      </c>
      <c r="BZ768" s="140">
        <v>2.36</v>
      </c>
      <c r="CA768" s="44">
        <v>903027.7</v>
      </c>
      <c r="CB768" s="60"/>
      <c r="CC768" s="140">
        <v>9.74</v>
      </c>
      <c r="CD768" s="140">
        <v>4.8499999999999996</v>
      </c>
      <c r="CE768" s="140">
        <v>7.08</v>
      </c>
      <c r="CF768" s="44">
        <v>685010.37</v>
      </c>
      <c r="CG768" s="60"/>
      <c r="CH768" s="28">
        <v>25532916.57</v>
      </c>
      <c r="CI768" s="60"/>
      <c r="CJ768" s="64">
        <v>25076517.539999999</v>
      </c>
      <c r="CK768" s="124"/>
      <c r="CN768" s="151"/>
    </row>
    <row r="769" spans="1:92" x14ac:dyDescent="0.25">
      <c r="A769" s="116" t="s">
        <v>1747</v>
      </c>
      <c r="B769" s="24" t="s">
        <v>1748</v>
      </c>
      <c r="C769" s="27" t="s">
        <v>1733</v>
      </c>
      <c r="D769" s="27" t="s">
        <v>12</v>
      </c>
      <c r="E769" s="139">
        <v>1257.25</v>
      </c>
      <c r="F769" s="68"/>
      <c r="G769" s="139">
        <v>359.5</v>
      </c>
      <c r="H769" s="139">
        <v>464</v>
      </c>
      <c r="I769" s="139">
        <v>891</v>
      </c>
      <c r="J769" s="68">
        <v>763</v>
      </c>
      <c r="K769" s="139">
        <v>542.25</v>
      </c>
      <c r="L769" s="139">
        <v>535.5</v>
      </c>
      <c r="M769" s="139">
        <v>288</v>
      </c>
      <c r="N769" s="139">
        <v>427</v>
      </c>
      <c r="O769" s="60"/>
      <c r="P769" s="132">
        <v>47.817381047580973</v>
      </c>
      <c r="Q769" s="132">
        <v>311.68261895241903</v>
      </c>
      <c r="R769" s="132">
        <v>61.717009196321477</v>
      </c>
      <c r="S769" s="132">
        <v>402.2829908036785</v>
      </c>
      <c r="T769" s="132">
        <v>56.795609756097569</v>
      </c>
      <c r="U769" s="132">
        <v>370.20439024390242</v>
      </c>
      <c r="V769" s="126"/>
      <c r="W769" s="140">
        <v>18.77</v>
      </c>
      <c r="X769" s="140">
        <v>19.170000000000002</v>
      </c>
      <c r="Y769" s="140">
        <v>17.64</v>
      </c>
      <c r="Z769" s="139">
        <v>3658106.34</v>
      </c>
      <c r="AA769" s="60"/>
      <c r="AB769" s="140">
        <v>13.46</v>
      </c>
      <c r="AC769" s="28">
        <v>901313.26</v>
      </c>
      <c r="AE769" s="140">
        <v>2.71</v>
      </c>
      <c r="AF769" s="140">
        <v>1.44</v>
      </c>
      <c r="AG769" s="140">
        <v>2.13</v>
      </c>
      <c r="AH769" s="44">
        <v>414603.33</v>
      </c>
      <c r="AI769" s="60"/>
      <c r="AJ769" s="140">
        <v>1.2</v>
      </c>
      <c r="AK769" s="140">
        <v>0.64</v>
      </c>
      <c r="AL769" s="140">
        <v>0.71</v>
      </c>
      <c r="AM769" s="44">
        <v>166909.46</v>
      </c>
      <c r="AO769" s="28">
        <v>79.529999999999973</v>
      </c>
      <c r="AP769" s="117">
        <v>13</v>
      </c>
      <c r="AQ769" s="117">
        <v>8.91</v>
      </c>
      <c r="AR769" s="44">
        <v>117703.14</v>
      </c>
      <c r="AS769" s="60"/>
      <c r="AT769" s="71">
        <v>1.2</v>
      </c>
      <c r="AU769" s="71">
        <v>1.1499999999999999</v>
      </c>
      <c r="AV769" s="71">
        <v>1.7</v>
      </c>
      <c r="AW769" s="44">
        <v>291636.75</v>
      </c>
      <c r="AX769" s="60"/>
      <c r="AY769" s="140">
        <v>0.72</v>
      </c>
      <c r="AZ769" s="140">
        <v>0.38</v>
      </c>
      <c r="BA769" s="140">
        <v>0.56000000000000005</v>
      </c>
      <c r="BB769" s="28">
        <v>97476.86</v>
      </c>
      <c r="BC769" s="60"/>
      <c r="BD769" s="140">
        <v>2.41</v>
      </c>
      <c r="BE769" s="140">
        <v>1.28</v>
      </c>
      <c r="BF769" s="140">
        <v>2.13</v>
      </c>
      <c r="BG769" s="44">
        <v>153316.26</v>
      </c>
      <c r="BH769" s="60"/>
      <c r="BI769" s="139">
        <v>1.2</v>
      </c>
      <c r="BJ769" s="139">
        <v>0.64</v>
      </c>
      <c r="BK769" s="139">
        <v>0.71</v>
      </c>
      <c r="BL769" s="44">
        <v>182687.1</v>
      </c>
      <c r="BM769" s="60"/>
      <c r="BN769" s="140">
        <v>1.8</v>
      </c>
      <c r="BO769" s="140">
        <v>0.96</v>
      </c>
      <c r="BP769" s="140">
        <v>1.42</v>
      </c>
      <c r="BQ769" s="139">
        <v>110113.74</v>
      </c>
      <c r="BR769" s="60"/>
      <c r="BS769" s="140">
        <v>1.2</v>
      </c>
      <c r="BT769" s="140">
        <v>0.64</v>
      </c>
      <c r="BU769" s="140">
        <v>0.71</v>
      </c>
      <c r="BV769" s="44">
        <v>276567.90000000002</v>
      </c>
      <c r="BW769" s="60"/>
      <c r="BX769" s="140">
        <v>1.2</v>
      </c>
      <c r="BY769" s="140">
        <v>0.64</v>
      </c>
      <c r="BZ769" s="140">
        <v>0.71</v>
      </c>
      <c r="CA769" s="44">
        <v>238623.9</v>
      </c>
      <c r="CB769" s="60"/>
      <c r="CC769" s="140">
        <v>2.41</v>
      </c>
      <c r="CD769" s="140">
        <v>1.28</v>
      </c>
      <c r="CE769" s="140">
        <v>2.13</v>
      </c>
      <c r="CF769" s="44">
        <v>183976.02</v>
      </c>
      <c r="CG769" s="60"/>
      <c r="CH769" s="28">
        <v>6793034.0599999996</v>
      </c>
      <c r="CI769" s="60"/>
      <c r="CJ769" s="64">
        <v>6675330.9199999999</v>
      </c>
      <c r="CK769" s="124"/>
      <c r="CN769" s="151"/>
    </row>
    <row r="770" spans="1:92" x14ac:dyDescent="0.25">
      <c r="A770" s="116" t="s">
        <v>1749</v>
      </c>
      <c r="B770" s="24" t="s">
        <v>1750</v>
      </c>
      <c r="C770" s="27" t="s">
        <v>1733</v>
      </c>
      <c r="D770" s="27" t="s">
        <v>12</v>
      </c>
      <c r="E770" s="139">
        <v>1250.1400000000001</v>
      </c>
      <c r="F770" s="68"/>
      <c r="G770" s="139">
        <v>346.83</v>
      </c>
      <c r="H770" s="139">
        <v>485.98999999999995</v>
      </c>
      <c r="I770" s="139">
        <v>894.98</v>
      </c>
      <c r="J770" s="68">
        <v>764</v>
      </c>
      <c r="K770" s="139">
        <v>541.66</v>
      </c>
      <c r="L770" s="139">
        <v>533.32999999999993</v>
      </c>
      <c r="M770" s="139">
        <v>299.49</v>
      </c>
      <c r="N770" s="139">
        <v>408.99</v>
      </c>
      <c r="O770" s="60"/>
      <c r="P770" s="132">
        <v>124.28580056530387</v>
      </c>
      <c r="Q770" s="132">
        <v>222.54419943469611</v>
      </c>
      <c r="R770" s="132">
        <v>174.15349369066121</v>
      </c>
      <c r="S770" s="132">
        <v>311.83650630933874</v>
      </c>
      <c r="T770" s="132">
        <v>146.56070574403492</v>
      </c>
      <c r="U770" s="132">
        <v>262.42929425596509</v>
      </c>
      <c r="V770" s="126"/>
      <c r="W770" s="140">
        <v>19.41</v>
      </c>
      <c r="X770" s="140">
        <v>21.18</v>
      </c>
      <c r="Y770" s="140">
        <v>17.82</v>
      </c>
      <c r="Z770" s="139">
        <v>3837688.47</v>
      </c>
      <c r="AA770" s="60"/>
      <c r="AB770" s="140">
        <v>14.05</v>
      </c>
      <c r="AC770" s="28">
        <v>938961.24</v>
      </c>
      <c r="AE770" s="140">
        <v>2.7</v>
      </c>
      <c r="AF770" s="140">
        <v>1.49</v>
      </c>
      <c r="AG770" s="140">
        <v>2.04</v>
      </c>
      <c r="AH770" s="44">
        <v>410622.99</v>
      </c>
      <c r="AI770" s="60"/>
      <c r="AJ770" s="140">
        <v>1.2</v>
      </c>
      <c r="AK770" s="140">
        <v>0.66</v>
      </c>
      <c r="AL770" s="140">
        <v>0.68</v>
      </c>
      <c r="AM770" s="44">
        <v>166001.78</v>
      </c>
      <c r="AO770" s="28">
        <v>82.880000000000024</v>
      </c>
      <c r="AP770" s="117">
        <v>19.82</v>
      </c>
      <c r="AQ770" s="117">
        <v>8.86</v>
      </c>
      <c r="AR770" s="44">
        <v>130136.25</v>
      </c>
      <c r="AS770" s="60"/>
      <c r="AT770" s="71">
        <v>1.2</v>
      </c>
      <c r="AU770" s="71">
        <v>1.19</v>
      </c>
      <c r="AV770" s="71">
        <v>1.63</v>
      </c>
      <c r="AW770" s="44">
        <v>288842.7</v>
      </c>
      <c r="AX770" s="60"/>
      <c r="AY770" s="140">
        <v>0.72</v>
      </c>
      <c r="AZ770" s="140">
        <v>0.39</v>
      </c>
      <c r="BA770" s="140">
        <v>0.54</v>
      </c>
      <c r="BB770" s="28">
        <v>96889.65</v>
      </c>
      <c r="BC770" s="60"/>
      <c r="BD770" s="140">
        <v>2.4</v>
      </c>
      <c r="BE770" s="140">
        <v>1.33</v>
      </c>
      <c r="BF770" s="140">
        <v>2.04</v>
      </c>
      <c r="BG770" s="44">
        <v>151999.10999999999</v>
      </c>
      <c r="BH770" s="60"/>
      <c r="BI770" s="139">
        <v>1.2</v>
      </c>
      <c r="BJ770" s="139">
        <v>0.66</v>
      </c>
      <c r="BK770" s="139">
        <v>0.68</v>
      </c>
      <c r="BL770" s="44">
        <v>181970.68</v>
      </c>
      <c r="BM770" s="60"/>
      <c r="BN770" s="140">
        <v>1.8</v>
      </c>
      <c r="BO770" s="140">
        <v>0.99</v>
      </c>
      <c r="BP770" s="140">
        <v>1.36</v>
      </c>
      <c r="BQ770" s="139">
        <v>109323.45</v>
      </c>
      <c r="BR770" s="60"/>
      <c r="BS770" s="140">
        <v>1.2</v>
      </c>
      <c r="BT770" s="140">
        <v>0.66</v>
      </c>
      <c r="BU770" s="140">
        <v>0.68</v>
      </c>
      <c r="BV770" s="44">
        <v>275483.32</v>
      </c>
      <c r="BW770" s="60"/>
      <c r="BX770" s="140">
        <v>1.2</v>
      </c>
      <c r="BY770" s="140">
        <v>0.66</v>
      </c>
      <c r="BZ770" s="140">
        <v>0.68</v>
      </c>
      <c r="CA770" s="44">
        <v>237688.12</v>
      </c>
      <c r="CB770" s="60"/>
      <c r="CC770" s="140">
        <v>2.4</v>
      </c>
      <c r="CD770" s="140">
        <v>1.33</v>
      </c>
      <c r="CE770" s="140">
        <v>2.04</v>
      </c>
      <c r="CF770" s="44">
        <v>182395.47</v>
      </c>
      <c r="CG770" s="60"/>
      <c r="CH770" s="28">
        <v>7008003.2300000004</v>
      </c>
      <c r="CI770" s="60"/>
      <c r="CJ770" s="64">
        <v>6877866.9800000004</v>
      </c>
      <c r="CK770" s="124"/>
      <c r="CN770" s="151"/>
    </row>
    <row r="771" spans="1:92" x14ac:dyDescent="0.25">
      <c r="A771" s="116" t="s">
        <v>1751</v>
      </c>
      <c r="B771" s="24" t="s">
        <v>1752</v>
      </c>
      <c r="C771" s="27" t="s">
        <v>1733</v>
      </c>
      <c r="D771" s="27" t="s">
        <v>12</v>
      </c>
      <c r="E771" s="139">
        <v>597.04</v>
      </c>
      <c r="F771" s="68"/>
      <c r="G771" s="139">
        <v>186.99</v>
      </c>
      <c r="H771" s="139">
        <v>223.47999999999996</v>
      </c>
      <c r="I771" s="139">
        <v>407.46999999999991</v>
      </c>
      <c r="J771" s="68">
        <v>765</v>
      </c>
      <c r="K771" s="139">
        <v>277.55999999999995</v>
      </c>
      <c r="L771" s="139">
        <v>274.98</v>
      </c>
      <c r="M771" s="139">
        <v>135.49</v>
      </c>
      <c r="N771" s="139">
        <v>183.99</v>
      </c>
      <c r="O771" s="60"/>
      <c r="P771" s="132">
        <v>55.779929179423355</v>
      </c>
      <c r="Q771" s="132">
        <v>131.21007082057665</v>
      </c>
      <c r="R771" s="132">
        <v>66.665054671466535</v>
      </c>
      <c r="S771" s="132">
        <v>156.81494532853344</v>
      </c>
      <c r="T771" s="132">
        <v>54.885016149110129</v>
      </c>
      <c r="U771" s="132">
        <v>129.10498385088988</v>
      </c>
      <c r="V771" s="126"/>
      <c r="W771" s="140">
        <v>10.27</v>
      </c>
      <c r="X771" s="140">
        <v>9.6</v>
      </c>
      <c r="Y771" s="140">
        <v>7.9</v>
      </c>
      <c r="Z771" s="139">
        <v>1819238.95</v>
      </c>
      <c r="AA771" s="60"/>
      <c r="AB771" s="140">
        <v>6.6</v>
      </c>
      <c r="AC771" s="28">
        <v>439843.63</v>
      </c>
      <c r="AE771" s="140">
        <v>1.38</v>
      </c>
      <c r="AF771" s="140">
        <v>0.67</v>
      </c>
      <c r="AG771" s="140">
        <v>0.91</v>
      </c>
      <c r="AH771" s="44">
        <v>194544.31</v>
      </c>
      <c r="AI771" s="60"/>
      <c r="AJ771" s="140">
        <v>0.61</v>
      </c>
      <c r="AK771" s="140">
        <v>0.3</v>
      </c>
      <c r="AL771" s="140">
        <v>0.3</v>
      </c>
      <c r="AM771" s="44">
        <v>78856.95</v>
      </c>
      <c r="AO771" s="28">
        <v>39.329999999999991</v>
      </c>
      <c r="AP771" s="117">
        <v>8.58</v>
      </c>
      <c r="AQ771" s="117">
        <v>4.2300000000000004</v>
      </c>
      <c r="AR771" s="44">
        <v>60756.480000000003</v>
      </c>
      <c r="AS771" s="60"/>
      <c r="AT771" s="71">
        <v>0.61</v>
      </c>
      <c r="AU771" s="71">
        <v>0.54</v>
      </c>
      <c r="AV771" s="71">
        <v>0.73</v>
      </c>
      <c r="AW771" s="44">
        <v>134724.20000000001</v>
      </c>
      <c r="AX771" s="60"/>
      <c r="AY771" s="140">
        <v>0.37</v>
      </c>
      <c r="AZ771" s="140">
        <v>0.18</v>
      </c>
      <c r="BA771" s="140">
        <v>0.24</v>
      </c>
      <c r="BB771" s="28">
        <v>46389.59</v>
      </c>
      <c r="BC771" s="60"/>
      <c r="BD771" s="140">
        <v>1.23</v>
      </c>
      <c r="BE771" s="140">
        <v>0.6</v>
      </c>
      <c r="BF771" s="140">
        <v>0.91</v>
      </c>
      <c r="BG771" s="44">
        <v>72179.820000000007</v>
      </c>
      <c r="BH771" s="60"/>
      <c r="BI771" s="139">
        <v>0.61</v>
      </c>
      <c r="BJ771" s="139">
        <v>0.3</v>
      </c>
      <c r="BK771" s="139">
        <v>0.3</v>
      </c>
      <c r="BL771" s="44">
        <v>86686.82</v>
      </c>
      <c r="BM771" s="60"/>
      <c r="BN771" s="140">
        <v>0.92</v>
      </c>
      <c r="BO771" s="140">
        <v>0.45</v>
      </c>
      <c r="BP771" s="140">
        <v>0.61</v>
      </c>
      <c r="BQ771" s="139">
        <v>52159.14</v>
      </c>
      <c r="BR771" s="60"/>
      <c r="BS771" s="140">
        <v>0.61</v>
      </c>
      <c r="BT771" s="140">
        <v>0.3</v>
      </c>
      <c r="BU771" s="140">
        <v>0.3</v>
      </c>
      <c r="BV771" s="44">
        <v>131234.18</v>
      </c>
      <c r="BW771" s="60"/>
      <c r="BX771" s="140">
        <v>0.61</v>
      </c>
      <c r="BY771" s="140">
        <v>0.3</v>
      </c>
      <c r="BZ771" s="140">
        <v>0.3</v>
      </c>
      <c r="CA771" s="44">
        <v>113229.38</v>
      </c>
      <c r="CB771" s="60"/>
      <c r="CC771" s="140">
        <v>1.23</v>
      </c>
      <c r="CD771" s="140">
        <v>0.6</v>
      </c>
      <c r="CE771" s="140">
        <v>0.91</v>
      </c>
      <c r="CF771" s="44">
        <v>86614.14</v>
      </c>
      <c r="CG771" s="60"/>
      <c r="CH771" s="28">
        <v>3316457.59</v>
      </c>
      <c r="CI771" s="60"/>
      <c r="CJ771" s="64">
        <v>3255701.11</v>
      </c>
      <c r="CK771" s="124"/>
      <c r="CN771" s="151"/>
    </row>
    <row r="772" spans="1:92" x14ac:dyDescent="0.25">
      <c r="A772" s="116" t="s">
        <v>1753</v>
      </c>
      <c r="B772" s="24" t="s">
        <v>1754</v>
      </c>
      <c r="C772" s="27" t="s">
        <v>1733</v>
      </c>
      <c r="D772" s="27" t="s">
        <v>12</v>
      </c>
      <c r="E772" s="139">
        <v>1370.12</v>
      </c>
      <c r="F772" s="68"/>
      <c r="G772" s="139">
        <v>385.98999999999995</v>
      </c>
      <c r="H772" s="139">
        <v>534.98</v>
      </c>
      <c r="I772" s="139">
        <v>967.30000000000007</v>
      </c>
      <c r="J772" s="68">
        <v>766</v>
      </c>
      <c r="K772" s="139">
        <v>618.65</v>
      </c>
      <c r="L772" s="139">
        <v>601.81999999999994</v>
      </c>
      <c r="M772" s="139">
        <v>319.14999999999998</v>
      </c>
      <c r="N772" s="139">
        <v>432.32</v>
      </c>
      <c r="O772" s="60"/>
      <c r="P772" s="132">
        <v>180.26120048178879</v>
      </c>
      <c r="Q772" s="132">
        <v>205.72879951821116</v>
      </c>
      <c r="R772" s="132">
        <v>249.84102446630064</v>
      </c>
      <c r="S772" s="132">
        <v>285.13897553369941</v>
      </c>
      <c r="T772" s="132">
        <v>201.89777505191051</v>
      </c>
      <c r="U772" s="132">
        <v>230.42222494808948</v>
      </c>
      <c r="V772" s="126"/>
      <c r="W772" s="140">
        <v>22.3</v>
      </c>
      <c r="X772" s="140">
        <v>23.89</v>
      </c>
      <c r="Y772" s="140">
        <v>19.309999999999999</v>
      </c>
      <c r="Z772" s="139">
        <v>4297259.8099999996</v>
      </c>
      <c r="AA772" s="60"/>
      <c r="AB772" s="140">
        <v>15.67</v>
      </c>
      <c r="AC772" s="28">
        <v>1045208.9</v>
      </c>
      <c r="AE772" s="140">
        <v>3.09</v>
      </c>
      <c r="AF772" s="140">
        <v>1.59</v>
      </c>
      <c r="AG772" s="140">
        <v>2.16</v>
      </c>
      <c r="AH772" s="44">
        <v>450086.76</v>
      </c>
      <c r="AI772" s="60"/>
      <c r="AJ772" s="140">
        <v>1.37</v>
      </c>
      <c r="AK772" s="140">
        <v>0.7</v>
      </c>
      <c r="AL772" s="140">
        <v>0.72</v>
      </c>
      <c r="AM772" s="44">
        <v>182090.07</v>
      </c>
      <c r="AO772" s="28">
        <v>92.61</v>
      </c>
      <c r="AP772" s="117">
        <v>25.33</v>
      </c>
      <c r="AQ772" s="117">
        <v>9.7100000000000009</v>
      </c>
      <c r="AR772" s="44">
        <v>149220.17000000001</v>
      </c>
      <c r="AS772" s="60"/>
      <c r="AT772" s="71">
        <v>1.37</v>
      </c>
      <c r="AU772" s="71">
        <v>1.27</v>
      </c>
      <c r="AV772" s="71">
        <v>1.72</v>
      </c>
      <c r="AW772" s="44">
        <v>312743.8</v>
      </c>
      <c r="AX772" s="60"/>
      <c r="AY772" s="140">
        <v>0.82</v>
      </c>
      <c r="AZ772" s="140">
        <v>0.42</v>
      </c>
      <c r="BA772" s="140">
        <v>0.56999999999999995</v>
      </c>
      <c r="BB772" s="28">
        <v>106285.01</v>
      </c>
      <c r="BC772" s="60"/>
      <c r="BD772" s="140">
        <v>2.74</v>
      </c>
      <c r="BE772" s="140">
        <v>1.41</v>
      </c>
      <c r="BF772" s="140">
        <v>2.16</v>
      </c>
      <c r="BG772" s="44">
        <v>166224.32999999999</v>
      </c>
      <c r="BH772" s="60"/>
      <c r="BI772" s="139">
        <v>1.37</v>
      </c>
      <c r="BJ772" s="139">
        <v>0.7</v>
      </c>
      <c r="BK772" s="139">
        <v>0.72</v>
      </c>
      <c r="BL772" s="44">
        <v>199881.18</v>
      </c>
      <c r="BM772" s="60"/>
      <c r="BN772" s="140">
        <v>2.06</v>
      </c>
      <c r="BO772" s="140">
        <v>1.06</v>
      </c>
      <c r="BP772" s="140">
        <v>1.44</v>
      </c>
      <c r="BQ772" s="139">
        <v>120124.08</v>
      </c>
      <c r="BR772" s="60"/>
      <c r="BS772" s="140">
        <v>1.37</v>
      </c>
      <c r="BT772" s="140">
        <v>0.7</v>
      </c>
      <c r="BU772" s="140">
        <v>0.72</v>
      </c>
      <c r="BV772" s="44">
        <v>302597.82</v>
      </c>
      <c r="BW772" s="60"/>
      <c r="BX772" s="140">
        <v>1.37</v>
      </c>
      <c r="BY772" s="140">
        <v>0.7</v>
      </c>
      <c r="BZ772" s="140">
        <v>0.72</v>
      </c>
      <c r="CA772" s="44">
        <v>261082.62</v>
      </c>
      <c r="CB772" s="60"/>
      <c r="CC772" s="140">
        <v>2.74</v>
      </c>
      <c r="CD772" s="140">
        <v>1.41</v>
      </c>
      <c r="CE772" s="140">
        <v>2.16</v>
      </c>
      <c r="CF772" s="44">
        <v>199465.41</v>
      </c>
      <c r="CG772" s="60"/>
      <c r="CH772" s="28">
        <v>7792269.959999999</v>
      </c>
      <c r="CI772" s="60"/>
      <c r="CJ772" s="64">
        <v>7643049.7899999991</v>
      </c>
      <c r="CK772" s="124"/>
      <c r="CN772" s="151"/>
    </row>
    <row r="773" spans="1:92" x14ac:dyDescent="0.25">
      <c r="A773" s="116" t="s">
        <v>1755</v>
      </c>
      <c r="B773" s="24" t="s">
        <v>1756</v>
      </c>
      <c r="C773" s="27" t="s">
        <v>1733</v>
      </c>
      <c r="D773" s="27" t="s">
        <v>12</v>
      </c>
      <c r="E773" s="139">
        <v>1503.48</v>
      </c>
      <c r="F773" s="68"/>
      <c r="G773" s="139">
        <v>430.99</v>
      </c>
      <c r="H773" s="139">
        <v>601.32999999999993</v>
      </c>
      <c r="I773" s="139">
        <v>1061.99</v>
      </c>
      <c r="J773" s="68">
        <v>767</v>
      </c>
      <c r="K773" s="139">
        <v>681.99</v>
      </c>
      <c r="L773" s="139">
        <v>671.49</v>
      </c>
      <c r="M773" s="139">
        <v>360.83</v>
      </c>
      <c r="N773" s="139">
        <v>460.65999999999997</v>
      </c>
      <c r="O773" s="60"/>
      <c r="P773" s="132">
        <v>45.611073155702016</v>
      </c>
      <c r="Q773" s="132">
        <v>385.37892684429801</v>
      </c>
      <c r="R773" s="132">
        <v>63.637918793285905</v>
      </c>
      <c r="S773" s="132">
        <v>537.69208120671397</v>
      </c>
      <c r="T773" s="132">
        <v>48.751008051012064</v>
      </c>
      <c r="U773" s="132">
        <v>411.90899194898793</v>
      </c>
      <c r="V773" s="126"/>
      <c r="W773" s="140">
        <v>22.3</v>
      </c>
      <c r="X773" s="140">
        <v>24.68</v>
      </c>
      <c r="Y773" s="140">
        <v>18.91</v>
      </c>
      <c r="Z773" s="139">
        <v>4318056.76</v>
      </c>
      <c r="AA773" s="60"/>
      <c r="AB773" s="140">
        <v>15.69</v>
      </c>
      <c r="AC773" s="28">
        <v>1045520.4</v>
      </c>
      <c r="AE773" s="140">
        <v>3.4</v>
      </c>
      <c r="AF773" s="140">
        <v>1.8</v>
      </c>
      <c r="AG773" s="140">
        <v>2.2999999999999998</v>
      </c>
      <c r="AH773" s="44">
        <v>492879.8</v>
      </c>
      <c r="AI773" s="60"/>
      <c r="AJ773" s="140">
        <v>1.51</v>
      </c>
      <c r="AK773" s="140">
        <v>0.8</v>
      </c>
      <c r="AL773" s="140">
        <v>0.76</v>
      </c>
      <c r="AM773" s="44">
        <v>200064.31</v>
      </c>
      <c r="AO773" s="28">
        <v>94.140000000000015</v>
      </c>
      <c r="AP773" s="117">
        <v>14.55</v>
      </c>
      <c r="AQ773" s="117">
        <v>10.66</v>
      </c>
      <c r="AR773" s="44">
        <v>138354.42000000001</v>
      </c>
      <c r="AS773" s="60"/>
      <c r="AT773" s="71">
        <v>1.51</v>
      </c>
      <c r="AU773" s="71">
        <v>1.44</v>
      </c>
      <c r="AV773" s="71">
        <v>1.84</v>
      </c>
      <c r="AW773" s="44">
        <v>343039.85</v>
      </c>
      <c r="AX773" s="60"/>
      <c r="AY773" s="140">
        <v>0.9</v>
      </c>
      <c r="AZ773" s="140">
        <v>0.48</v>
      </c>
      <c r="BA773" s="140">
        <v>0.61</v>
      </c>
      <c r="BB773" s="28">
        <v>116854.79</v>
      </c>
      <c r="BC773" s="60"/>
      <c r="BD773" s="140">
        <v>3.03</v>
      </c>
      <c r="BE773" s="140">
        <v>1.6</v>
      </c>
      <c r="BF773" s="140">
        <v>2.2999999999999998</v>
      </c>
      <c r="BG773" s="44">
        <v>182556.99</v>
      </c>
      <c r="BH773" s="60"/>
      <c r="BI773" s="139">
        <v>1.51</v>
      </c>
      <c r="BJ773" s="139">
        <v>0.8</v>
      </c>
      <c r="BK773" s="139">
        <v>0.76</v>
      </c>
      <c r="BL773" s="44">
        <v>219940.94</v>
      </c>
      <c r="BM773" s="60"/>
      <c r="BN773" s="140">
        <v>2.27</v>
      </c>
      <c r="BO773" s="140">
        <v>1.2</v>
      </c>
      <c r="BP773" s="140">
        <v>1.53</v>
      </c>
      <c r="BQ773" s="139">
        <v>131715</v>
      </c>
      <c r="BR773" s="60"/>
      <c r="BS773" s="140">
        <v>1.51</v>
      </c>
      <c r="BT773" s="140">
        <v>0.8</v>
      </c>
      <c r="BU773" s="140">
        <v>0.76</v>
      </c>
      <c r="BV773" s="44">
        <v>332966.06</v>
      </c>
      <c r="BW773" s="60"/>
      <c r="BX773" s="140">
        <v>1.51</v>
      </c>
      <c r="BY773" s="140">
        <v>0.8</v>
      </c>
      <c r="BZ773" s="140">
        <v>0.76</v>
      </c>
      <c r="CA773" s="44">
        <v>287284.46000000002</v>
      </c>
      <c r="CB773" s="60"/>
      <c r="CC773" s="140">
        <v>3.03</v>
      </c>
      <c r="CD773" s="140">
        <v>1.6</v>
      </c>
      <c r="CE773" s="140">
        <v>2.2999999999999998</v>
      </c>
      <c r="CF773" s="44">
        <v>219064.23</v>
      </c>
      <c r="CG773" s="60"/>
      <c r="CH773" s="28">
        <v>8028298.0099999998</v>
      </c>
      <c r="CI773" s="60"/>
      <c r="CJ773" s="64">
        <v>7889943.5899999999</v>
      </c>
      <c r="CK773" s="124"/>
      <c r="CN773" s="151"/>
    </row>
    <row r="774" spans="1:92" x14ac:dyDescent="0.25">
      <c r="A774" s="116" t="s">
        <v>1757</v>
      </c>
      <c r="B774" s="24" t="s">
        <v>1758</v>
      </c>
      <c r="C774" s="27" t="s">
        <v>1733</v>
      </c>
      <c r="D774" s="27" t="s">
        <v>12</v>
      </c>
      <c r="E774" s="139">
        <v>883.75</v>
      </c>
      <c r="F774" s="68"/>
      <c r="G774" s="139">
        <v>266</v>
      </c>
      <c r="H774" s="139">
        <v>331.5</v>
      </c>
      <c r="I774" s="139">
        <v>611</v>
      </c>
      <c r="J774" s="68">
        <v>768</v>
      </c>
      <c r="K774" s="139">
        <v>407.75</v>
      </c>
      <c r="L774" s="139">
        <v>401</v>
      </c>
      <c r="M774" s="139">
        <v>196.5</v>
      </c>
      <c r="N774" s="139">
        <v>279.5</v>
      </c>
      <c r="O774" s="60"/>
      <c r="P774" s="132">
        <v>76.129988597491447</v>
      </c>
      <c r="Q774" s="132">
        <v>189.87001140250857</v>
      </c>
      <c r="R774" s="132">
        <v>94.876282782212087</v>
      </c>
      <c r="S774" s="132">
        <v>236.62371721778791</v>
      </c>
      <c r="T774" s="132">
        <v>79.993728620296466</v>
      </c>
      <c r="U774" s="132">
        <v>199.50627137970355</v>
      </c>
      <c r="V774" s="126"/>
      <c r="W774" s="140">
        <v>14.56</v>
      </c>
      <c r="X774" s="140">
        <v>14.2</v>
      </c>
      <c r="Y774" s="140">
        <v>11.97</v>
      </c>
      <c r="Z774" s="139">
        <v>2671824.42</v>
      </c>
      <c r="AA774" s="60"/>
      <c r="AB774" s="140">
        <v>9.74</v>
      </c>
      <c r="AC774" s="28">
        <v>649513.02</v>
      </c>
      <c r="AE774" s="140">
        <v>2.0299999999999998</v>
      </c>
      <c r="AF774" s="140">
        <v>0.98</v>
      </c>
      <c r="AG774" s="140">
        <v>1.39</v>
      </c>
      <c r="AH774" s="44">
        <v>289534.39</v>
      </c>
      <c r="AI774" s="60"/>
      <c r="AJ774" s="140">
        <v>0.9</v>
      </c>
      <c r="AK774" s="140">
        <v>0.43</v>
      </c>
      <c r="AL774" s="140">
        <v>0.46</v>
      </c>
      <c r="AM774" s="44">
        <v>116806.81</v>
      </c>
      <c r="AO774" s="28">
        <v>57.829999999999991</v>
      </c>
      <c r="AP774" s="117">
        <v>12.44</v>
      </c>
      <c r="AQ774" s="117">
        <v>6.26</v>
      </c>
      <c r="AR774" s="44">
        <v>89139.36</v>
      </c>
      <c r="AS774" s="60"/>
      <c r="AT774" s="71">
        <v>0.9</v>
      </c>
      <c r="AU774" s="71">
        <v>0.78</v>
      </c>
      <c r="AV774" s="71">
        <v>1.1100000000000001</v>
      </c>
      <c r="AW774" s="44">
        <v>200230.65</v>
      </c>
      <c r="AX774" s="60"/>
      <c r="AY774" s="140">
        <v>0.54</v>
      </c>
      <c r="AZ774" s="140">
        <v>0.26</v>
      </c>
      <c r="BA774" s="140">
        <v>0.37</v>
      </c>
      <c r="BB774" s="28">
        <v>68703.570000000007</v>
      </c>
      <c r="BC774" s="60"/>
      <c r="BD774" s="140">
        <v>1.81</v>
      </c>
      <c r="BE774" s="140">
        <v>0.87</v>
      </c>
      <c r="BF774" s="140">
        <v>1.39</v>
      </c>
      <c r="BG774" s="44">
        <v>107216.01</v>
      </c>
      <c r="BH774" s="60"/>
      <c r="BI774" s="139">
        <v>0.9</v>
      </c>
      <c r="BJ774" s="139">
        <v>0.43</v>
      </c>
      <c r="BK774" s="139">
        <v>0.46</v>
      </c>
      <c r="BL774" s="44">
        <v>128239.18</v>
      </c>
      <c r="BM774" s="60"/>
      <c r="BN774" s="140">
        <v>1.35</v>
      </c>
      <c r="BO774" s="140">
        <v>0.65</v>
      </c>
      <c r="BP774" s="140">
        <v>0.93</v>
      </c>
      <c r="BQ774" s="139">
        <v>77184.990000000005</v>
      </c>
      <c r="BR774" s="60"/>
      <c r="BS774" s="140">
        <v>0.9</v>
      </c>
      <c r="BT774" s="140">
        <v>0.43</v>
      </c>
      <c r="BU774" s="140">
        <v>0.46</v>
      </c>
      <c r="BV774" s="44">
        <v>194139.82</v>
      </c>
      <c r="BW774" s="60"/>
      <c r="BX774" s="140">
        <v>0.9</v>
      </c>
      <c r="BY774" s="140">
        <v>0.43</v>
      </c>
      <c r="BZ774" s="140">
        <v>0.46</v>
      </c>
      <c r="CA774" s="44">
        <v>167504.62</v>
      </c>
      <c r="CB774" s="60"/>
      <c r="CC774" s="140">
        <v>1.81</v>
      </c>
      <c r="CD774" s="140">
        <v>0.87</v>
      </c>
      <c r="CE774" s="140">
        <v>1.39</v>
      </c>
      <c r="CF774" s="44">
        <v>128656.77</v>
      </c>
      <c r="CG774" s="60"/>
      <c r="CH774" s="28">
        <v>4888693.6100000003</v>
      </c>
      <c r="CI774" s="60"/>
      <c r="CJ774" s="64">
        <v>4799554.25</v>
      </c>
      <c r="CK774" s="124"/>
      <c r="CN774" s="151"/>
    </row>
    <row r="775" spans="1:92" x14ac:dyDescent="0.25">
      <c r="A775" s="116" t="s">
        <v>1759</v>
      </c>
      <c r="B775" s="24" t="s">
        <v>1760</v>
      </c>
      <c r="C775" s="27" t="s">
        <v>1733</v>
      </c>
      <c r="D775" s="27" t="s">
        <v>12</v>
      </c>
      <c r="E775" s="139">
        <v>13506.63</v>
      </c>
      <c r="F775" s="68"/>
      <c r="G775" s="139">
        <v>4150.1499999999996</v>
      </c>
      <c r="H775" s="139">
        <v>5277.49</v>
      </c>
      <c r="I775" s="139">
        <v>9186.65</v>
      </c>
      <c r="J775" s="68">
        <v>769</v>
      </c>
      <c r="K775" s="139">
        <v>6461.1399999999994</v>
      </c>
      <c r="L775" s="139">
        <v>6291.3099999999995</v>
      </c>
      <c r="M775" s="139">
        <v>3136.33</v>
      </c>
      <c r="N775" s="139">
        <v>3909.16</v>
      </c>
      <c r="O775" s="60"/>
      <c r="P775" s="132">
        <v>3166.1541898356427</v>
      </c>
      <c r="Q775" s="132">
        <v>983.99581016435695</v>
      </c>
      <c r="R775" s="132">
        <v>4026.203167431468</v>
      </c>
      <c r="S775" s="132">
        <v>1251.2868325685317</v>
      </c>
      <c r="T775" s="132">
        <v>2982.3026427328896</v>
      </c>
      <c r="U775" s="132">
        <v>926.85735726711027</v>
      </c>
      <c r="V775" s="126"/>
      <c r="W775" s="140">
        <v>260.27</v>
      </c>
      <c r="X775" s="140">
        <v>251.36</v>
      </c>
      <c r="Y775" s="140">
        <v>186.18</v>
      </c>
      <c r="Z775" s="139">
        <v>45599485.829999998</v>
      </c>
      <c r="AA775" s="60"/>
      <c r="AB775" s="140">
        <v>164.37</v>
      </c>
      <c r="AC775" s="28">
        <v>10910898.08</v>
      </c>
      <c r="AE775" s="140">
        <v>32.299999999999997</v>
      </c>
      <c r="AF775" s="140">
        <v>15.68</v>
      </c>
      <c r="AG775" s="140">
        <v>19.54</v>
      </c>
      <c r="AH775" s="44">
        <v>4426386.34</v>
      </c>
      <c r="AI775" s="60"/>
      <c r="AJ775" s="140">
        <v>14.35</v>
      </c>
      <c r="AK775" s="140">
        <v>6.96</v>
      </c>
      <c r="AL775" s="140">
        <v>6.51</v>
      </c>
      <c r="AM775" s="44">
        <v>1809453.81</v>
      </c>
      <c r="AO775" s="28">
        <v>975.51999999999987</v>
      </c>
      <c r="AP775" s="117">
        <v>353.56</v>
      </c>
      <c r="AQ775" s="117">
        <v>95.79</v>
      </c>
      <c r="AR775" s="44">
        <v>1674908.77</v>
      </c>
      <c r="AS775" s="60"/>
      <c r="AT775" s="71">
        <v>14.35</v>
      </c>
      <c r="AU775" s="71">
        <v>12.54</v>
      </c>
      <c r="AV775" s="71">
        <v>15.63</v>
      </c>
      <c r="AW775" s="44">
        <v>3037340.2</v>
      </c>
      <c r="AX775" s="60"/>
      <c r="AY775" s="140">
        <v>8.61</v>
      </c>
      <c r="AZ775" s="140">
        <v>4.18</v>
      </c>
      <c r="BA775" s="140">
        <v>5.21</v>
      </c>
      <c r="BB775" s="28">
        <v>1056978</v>
      </c>
      <c r="BC775" s="60"/>
      <c r="BD775" s="140">
        <v>28.71</v>
      </c>
      <c r="BE775" s="140">
        <v>13.93</v>
      </c>
      <c r="BF775" s="140">
        <v>19.54</v>
      </c>
      <c r="BG775" s="44">
        <v>1638007.74</v>
      </c>
      <c r="BH775" s="60"/>
      <c r="BI775" s="139">
        <v>14.35</v>
      </c>
      <c r="BJ775" s="139">
        <v>6.96</v>
      </c>
      <c r="BK775" s="139">
        <v>6.51</v>
      </c>
      <c r="BL775" s="44">
        <v>1993080.44</v>
      </c>
      <c r="BM775" s="60"/>
      <c r="BN775" s="140">
        <v>21.53</v>
      </c>
      <c r="BO775" s="140">
        <v>10.45</v>
      </c>
      <c r="BP775" s="140">
        <v>13.03</v>
      </c>
      <c r="BQ775" s="139">
        <v>1185698.43</v>
      </c>
      <c r="BR775" s="60"/>
      <c r="BS775" s="140">
        <v>14.35</v>
      </c>
      <c r="BT775" s="140">
        <v>6.96</v>
      </c>
      <c r="BU775" s="140">
        <v>6.51</v>
      </c>
      <c r="BV775" s="44">
        <v>3017301.56</v>
      </c>
      <c r="BW775" s="60"/>
      <c r="BX775" s="140">
        <v>14.35</v>
      </c>
      <c r="BY775" s="140">
        <v>6.96</v>
      </c>
      <c r="BZ775" s="140">
        <v>6.51</v>
      </c>
      <c r="CA775" s="44">
        <v>2603339.96</v>
      </c>
      <c r="CB775" s="60"/>
      <c r="CC775" s="140">
        <v>28.71</v>
      </c>
      <c r="CD775" s="140">
        <v>13.93</v>
      </c>
      <c r="CE775" s="140">
        <v>19.54</v>
      </c>
      <c r="CF775" s="44">
        <v>1965571.98</v>
      </c>
      <c r="CG775" s="60"/>
      <c r="CH775" s="28">
        <v>80918451.139999986</v>
      </c>
      <c r="CI775" s="60"/>
      <c r="CJ775" s="64">
        <v>79243542.36999999</v>
      </c>
      <c r="CK775" s="124"/>
      <c r="CN775" s="151"/>
    </row>
    <row r="776" spans="1:92" x14ac:dyDescent="0.25">
      <c r="A776" s="116" t="s">
        <v>1766</v>
      </c>
      <c r="B776" s="24" t="s">
        <v>1767</v>
      </c>
      <c r="C776" s="27" t="s">
        <v>1768</v>
      </c>
      <c r="D776" s="27" t="s">
        <v>12</v>
      </c>
      <c r="E776" s="139">
        <v>894.69</v>
      </c>
      <c r="F776" s="68"/>
      <c r="G776" s="139">
        <v>259.48</v>
      </c>
      <c r="H776" s="139">
        <v>337.65</v>
      </c>
      <c r="I776" s="139">
        <v>622.79999999999995</v>
      </c>
      <c r="J776" s="68">
        <v>770</v>
      </c>
      <c r="K776" s="139">
        <v>394.87999999999994</v>
      </c>
      <c r="L776" s="139">
        <v>382.46999999999997</v>
      </c>
      <c r="M776" s="139">
        <v>214.65999999999997</v>
      </c>
      <c r="N776" s="139">
        <v>285.14999999999998</v>
      </c>
      <c r="O776" s="60"/>
      <c r="P776" s="132">
        <v>127.5401196898944</v>
      </c>
      <c r="Q776" s="132">
        <v>131.93988031010562</v>
      </c>
      <c r="R776" s="132">
        <v>165.96239175771865</v>
      </c>
      <c r="S776" s="132">
        <v>171.68760824228133</v>
      </c>
      <c r="T776" s="132">
        <v>140.15748855238701</v>
      </c>
      <c r="U776" s="132">
        <v>144.99251144761297</v>
      </c>
      <c r="V776" s="126"/>
      <c r="W776" s="140">
        <v>15.09</v>
      </c>
      <c r="X776" s="140">
        <v>15.16</v>
      </c>
      <c r="Y776" s="140">
        <v>12.8</v>
      </c>
      <c r="Z776" s="139">
        <v>2825391.05</v>
      </c>
      <c r="AA776" s="60"/>
      <c r="AB776" s="140">
        <v>10.31</v>
      </c>
      <c r="AC776" s="28">
        <v>688210.72</v>
      </c>
      <c r="AE776" s="140">
        <v>1.97</v>
      </c>
      <c r="AF776" s="140">
        <v>1.07</v>
      </c>
      <c r="AG776" s="140">
        <v>1.42</v>
      </c>
      <c r="AH776" s="44">
        <v>293585.32</v>
      </c>
      <c r="AI776" s="60"/>
      <c r="AJ776" s="140">
        <v>0.87</v>
      </c>
      <c r="AK776" s="140">
        <v>0.47</v>
      </c>
      <c r="AL776" s="140">
        <v>0.47</v>
      </c>
      <c r="AM776" s="44">
        <v>118157.12</v>
      </c>
      <c r="AO776" s="28">
        <v>60.81</v>
      </c>
      <c r="AP776" s="117">
        <v>17.02</v>
      </c>
      <c r="AQ776" s="117">
        <v>6.34</v>
      </c>
      <c r="AR776" s="44">
        <v>98439.01</v>
      </c>
      <c r="AS776" s="60"/>
      <c r="AT776" s="71">
        <v>0.87</v>
      </c>
      <c r="AU776" s="71">
        <v>0.85</v>
      </c>
      <c r="AV776" s="71">
        <v>1.1399999999999999</v>
      </c>
      <c r="AW776" s="44">
        <v>205278.1</v>
      </c>
      <c r="AX776" s="60"/>
      <c r="AY776" s="140">
        <v>0.52</v>
      </c>
      <c r="AZ776" s="140">
        <v>0.28000000000000003</v>
      </c>
      <c r="BA776" s="140">
        <v>0.38</v>
      </c>
      <c r="BB776" s="28">
        <v>69290.78</v>
      </c>
      <c r="BC776" s="60"/>
      <c r="BD776" s="140">
        <v>1.75</v>
      </c>
      <c r="BE776" s="140">
        <v>0.95</v>
      </c>
      <c r="BF776" s="140">
        <v>1.42</v>
      </c>
      <c r="BG776" s="44">
        <v>108533.16</v>
      </c>
      <c r="BH776" s="60"/>
      <c r="BI776" s="139">
        <v>0.87</v>
      </c>
      <c r="BJ776" s="139">
        <v>0.47</v>
      </c>
      <c r="BK776" s="139">
        <v>0.47</v>
      </c>
      <c r="BL776" s="44">
        <v>129672.02</v>
      </c>
      <c r="BM776" s="60"/>
      <c r="BN776" s="140">
        <v>1.31</v>
      </c>
      <c r="BO776" s="140">
        <v>0.71</v>
      </c>
      <c r="BP776" s="140">
        <v>0.95</v>
      </c>
      <c r="BQ776" s="139">
        <v>78238.710000000006</v>
      </c>
      <c r="BR776" s="60"/>
      <c r="BS776" s="140">
        <v>0.87</v>
      </c>
      <c r="BT776" s="140">
        <v>0.47</v>
      </c>
      <c r="BU776" s="140">
        <v>0.47</v>
      </c>
      <c r="BV776" s="44">
        <v>196308.98</v>
      </c>
      <c r="BW776" s="60"/>
      <c r="BX776" s="140">
        <v>0.87</v>
      </c>
      <c r="BY776" s="140">
        <v>0.47</v>
      </c>
      <c r="BZ776" s="140">
        <v>0.47</v>
      </c>
      <c r="CA776" s="44">
        <v>169376.18</v>
      </c>
      <c r="CB776" s="60"/>
      <c r="CC776" s="140">
        <v>1.75</v>
      </c>
      <c r="CD776" s="140">
        <v>0.95</v>
      </c>
      <c r="CE776" s="140">
        <v>1.42</v>
      </c>
      <c r="CF776" s="44">
        <v>130237.32</v>
      </c>
      <c r="CG776" s="60"/>
      <c r="CH776" s="28">
        <v>5110718.47</v>
      </c>
      <c r="CI776" s="60"/>
      <c r="CJ776" s="64">
        <v>5012279.46</v>
      </c>
      <c r="CK776" s="124"/>
      <c r="CN776" s="151"/>
    </row>
    <row r="777" spans="1:92" x14ac:dyDescent="0.25">
      <c r="A777" s="116" t="s">
        <v>1769</v>
      </c>
      <c r="B777" s="24" t="s">
        <v>1770</v>
      </c>
      <c r="C777" s="27" t="s">
        <v>1768</v>
      </c>
      <c r="D777" s="27" t="s">
        <v>12</v>
      </c>
      <c r="E777" s="139">
        <v>648.37</v>
      </c>
      <c r="F777" s="68"/>
      <c r="G777" s="139">
        <v>190.49</v>
      </c>
      <c r="H777" s="139">
        <v>249.48</v>
      </c>
      <c r="I777" s="139">
        <v>448.63</v>
      </c>
      <c r="J777" s="68">
        <v>771</v>
      </c>
      <c r="K777" s="139">
        <v>298.89999999999998</v>
      </c>
      <c r="L777" s="139">
        <v>289.64999999999998</v>
      </c>
      <c r="M777" s="139">
        <v>150.32</v>
      </c>
      <c r="N777" s="139">
        <v>199.15</v>
      </c>
      <c r="O777" s="60"/>
      <c r="P777" s="132">
        <v>83.254430623357123</v>
      </c>
      <c r="Q777" s="132">
        <v>107.23556937664289</v>
      </c>
      <c r="R777" s="132">
        <v>109.03625046939541</v>
      </c>
      <c r="S777" s="132">
        <v>140.44374953060458</v>
      </c>
      <c r="T777" s="132">
        <v>87.039318907247463</v>
      </c>
      <c r="U777" s="132">
        <v>112.11068109275254</v>
      </c>
      <c r="V777" s="126"/>
      <c r="W777" s="140">
        <v>10.91</v>
      </c>
      <c r="X777" s="140">
        <v>11.06</v>
      </c>
      <c r="Y777" s="140">
        <v>8.83</v>
      </c>
      <c r="Z777" s="139">
        <v>2018369.83</v>
      </c>
      <c r="AA777" s="60"/>
      <c r="AB777" s="140">
        <v>7.33</v>
      </c>
      <c r="AC777" s="28">
        <v>488616.16</v>
      </c>
      <c r="AE777" s="140">
        <v>1.49</v>
      </c>
      <c r="AF777" s="140">
        <v>0.75</v>
      </c>
      <c r="AG777" s="140">
        <v>0.99</v>
      </c>
      <c r="AH777" s="44">
        <v>212261.94</v>
      </c>
      <c r="AI777" s="60"/>
      <c r="AJ777" s="140">
        <v>0.66</v>
      </c>
      <c r="AK777" s="140">
        <v>0.33</v>
      </c>
      <c r="AL777" s="140">
        <v>0.33</v>
      </c>
      <c r="AM777" s="44">
        <v>86051.13</v>
      </c>
      <c r="AO777" s="28">
        <v>43.529999999999994</v>
      </c>
      <c r="AP777" s="117">
        <v>11.459999999999999</v>
      </c>
      <c r="AQ777" s="117">
        <v>4.59</v>
      </c>
      <c r="AR777" s="44">
        <v>69605.17</v>
      </c>
      <c r="AS777" s="60"/>
      <c r="AT777" s="71">
        <v>0.66</v>
      </c>
      <c r="AU777" s="71">
        <v>0.6</v>
      </c>
      <c r="AV777" s="71">
        <v>0.79</v>
      </c>
      <c r="AW777" s="44">
        <v>146840.35</v>
      </c>
      <c r="AX777" s="60"/>
      <c r="AY777" s="140">
        <v>0.39</v>
      </c>
      <c r="AZ777" s="140">
        <v>0.2</v>
      </c>
      <c r="BA777" s="140">
        <v>0.26</v>
      </c>
      <c r="BB777" s="28">
        <v>49912.85</v>
      </c>
      <c r="BC777" s="60"/>
      <c r="BD777" s="140">
        <v>1.32</v>
      </c>
      <c r="BE777" s="140">
        <v>0.66</v>
      </c>
      <c r="BF777" s="140">
        <v>0.99</v>
      </c>
      <c r="BG777" s="44">
        <v>78238.710000000006</v>
      </c>
      <c r="BH777" s="60"/>
      <c r="BI777" s="139">
        <v>0.66</v>
      </c>
      <c r="BJ777" s="139">
        <v>0.33</v>
      </c>
      <c r="BK777" s="139">
        <v>0.33</v>
      </c>
      <c r="BL777" s="44">
        <v>94567.44</v>
      </c>
      <c r="BM777" s="60"/>
      <c r="BN777" s="140">
        <v>0.99</v>
      </c>
      <c r="BO777" s="140">
        <v>0.5</v>
      </c>
      <c r="BP777" s="140">
        <v>0.66</v>
      </c>
      <c r="BQ777" s="139">
        <v>56637.45</v>
      </c>
      <c r="BR777" s="60"/>
      <c r="BS777" s="140">
        <v>0.66</v>
      </c>
      <c r="BT777" s="140">
        <v>0.33</v>
      </c>
      <c r="BU777" s="140">
        <v>0.33</v>
      </c>
      <c r="BV777" s="44">
        <v>143164.56</v>
      </c>
      <c r="BW777" s="60"/>
      <c r="BX777" s="140">
        <v>0.66</v>
      </c>
      <c r="BY777" s="140">
        <v>0.33</v>
      </c>
      <c r="BZ777" s="140">
        <v>0.33</v>
      </c>
      <c r="CA777" s="44">
        <v>123522.96</v>
      </c>
      <c r="CB777" s="60"/>
      <c r="CC777" s="140">
        <v>1.32</v>
      </c>
      <c r="CD777" s="140">
        <v>0.66</v>
      </c>
      <c r="CE777" s="140">
        <v>0.99</v>
      </c>
      <c r="CF777" s="44">
        <v>93884.67</v>
      </c>
      <c r="CG777" s="60"/>
      <c r="CH777" s="28">
        <v>3661673.2199999997</v>
      </c>
      <c r="CI777" s="60"/>
      <c r="CJ777" s="64">
        <v>3592068.05</v>
      </c>
      <c r="CK777" s="124"/>
      <c r="CN777" s="151"/>
    </row>
    <row r="778" spans="1:92" x14ac:dyDescent="0.25">
      <c r="A778" s="116" t="s">
        <v>1771</v>
      </c>
      <c r="B778" s="24" t="s">
        <v>1772</v>
      </c>
      <c r="C778" s="27" t="s">
        <v>1768</v>
      </c>
      <c r="D778" s="27" t="s">
        <v>12</v>
      </c>
      <c r="E778" s="139">
        <v>896.71</v>
      </c>
      <c r="F778" s="68"/>
      <c r="G778" s="139">
        <v>235.07</v>
      </c>
      <c r="H778" s="139">
        <v>347.97999999999996</v>
      </c>
      <c r="I778" s="139">
        <v>652.64</v>
      </c>
      <c r="J778" s="68">
        <v>772</v>
      </c>
      <c r="K778" s="139">
        <v>364.89</v>
      </c>
      <c r="L778" s="139">
        <v>355.89</v>
      </c>
      <c r="M778" s="139">
        <v>227.16</v>
      </c>
      <c r="N778" s="139">
        <v>304.65999999999997</v>
      </c>
      <c r="O778" s="60"/>
      <c r="P778" s="132">
        <v>118.10300661251985</v>
      </c>
      <c r="Q778" s="132">
        <v>116.96699338748014</v>
      </c>
      <c r="R778" s="132">
        <v>174.83083439411516</v>
      </c>
      <c r="S778" s="132">
        <v>173.1491656058848</v>
      </c>
      <c r="T778" s="132">
        <v>153.06615899336492</v>
      </c>
      <c r="U778" s="132">
        <v>151.59384100663505</v>
      </c>
      <c r="V778" s="126"/>
      <c r="W778" s="140">
        <v>13.72</v>
      </c>
      <c r="X778" s="140">
        <v>15.66</v>
      </c>
      <c r="Y778" s="140">
        <v>13.71</v>
      </c>
      <c r="Z778" s="139">
        <v>2836369.56</v>
      </c>
      <c r="AA778" s="60"/>
      <c r="AB778" s="140">
        <v>10.44</v>
      </c>
      <c r="AC778" s="28">
        <v>699160.38</v>
      </c>
      <c r="AE778" s="140">
        <v>1.82</v>
      </c>
      <c r="AF778" s="140">
        <v>1.1299999999999999</v>
      </c>
      <c r="AG778" s="140">
        <v>1.52</v>
      </c>
      <c r="AH778" s="44">
        <v>295144.07</v>
      </c>
      <c r="AI778" s="60"/>
      <c r="AJ778" s="140">
        <v>0.81</v>
      </c>
      <c r="AK778" s="140">
        <v>0.5</v>
      </c>
      <c r="AL778" s="140">
        <v>0.5</v>
      </c>
      <c r="AM778" s="44">
        <v>118436.15</v>
      </c>
      <c r="AO778" s="28">
        <v>60.99</v>
      </c>
      <c r="AP778" s="117">
        <v>17.329999999999998</v>
      </c>
      <c r="AQ778" s="117">
        <v>6.35</v>
      </c>
      <c r="AR778" s="44">
        <v>99044.12</v>
      </c>
      <c r="AS778" s="60"/>
      <c r="AT778" s="71">
        <v>0.81</v>
      </c>
      <c r="AU778" s="71">
        <v>0.9</v>
      </c>
      <c r="AV778" s="71">
        <v>1.21</v>
      </c>
      <c r="AW778" s="44">
        <v>210093.4</v>
      </c>
      <c r="AX778" s="60"/>
      <c r="AY778" s="140">
        <v>0.48</v>
      </c>
      <c r="AZ778" s="140">
        <v>0.3</v>
      </c>
      <c r="BA778" s="140">
        <v>0.4</v>
      </c>
      <c r="BB778" s="28">
        <v>69290.78</v>
      </c>
      <c r="BC778" s="60"/>
      <c r="BD778" s="140">
        <v>1.62</v>
      </c>
      <c r="BE778" s="140">
        <v>1</v>
      </c>
      <c r="BF778" s="140">
        <v>1.52</v>
      </c>
      <c r="BG778" s="44">
        <v>109060.02</v>
      </c>
      <c r="BH778" s="60"/>
      <c r="BI778" s="139">
        <v>0.81</v>
      </c>
      <c r="BJ778" s="139">
        <v>0.5</v>
      </c>
      <c r="BK778" s="139">
        <v>0.5</v>
      </c>
      <c r="BL778" s="44">
        <v>129672.02</v>
      </c>
      <c r="BM778" s="60"/>
      <c r="BN778" s="140">
        <v>1.21</v>
      </c>
      <c r="BO778" s="140">
        <v>0.75</v>
      </c>
      <c r="BP778" s="140">
        <v>1.01</v>
      </c>
      <c r="BQ778" s="139">
        <v>78238.710000000006</v>
      </c>
      <c r="BR778" s="60"/>
      <c r="BS778" s="140">
        <v>0.81</v>
      </c>
      <c r="BT778" s="140">
        <v>0.5</v>
      </c>
      <c r="BU778" s="140">
        <v>0.5</v>
      </c>
      <c r="BV778" s="44">
        <v>196308.98</v>
      </c>
      <c r="BW778" s="60"/>
      <c r="BX778" s="140">
        <v>0.81</v>
      </c>
      <c r="BY778" s="140">
        <v>0.5</v>
      </c>
      <c r="BZ778" s="140">
        <v>0.5</v>
      </c>
      <c r="CA778" s="44">
        <v>169376.18</v>
      </c>
      <c r="CB778" s="60"/>
      <c r="CC778" s="140">
        <v>1.62</v>
      </c>
      <c r="CD778" s="140">
        <v>1</v>
      </c>
      <c r="CE778" s="140">
        <v>1.52</v>
      </c>
      <c r="CF778" s="44">
        <v>130869.54</v>
      </c>
      <c r="CG778" s="60"/>
      <c r="CH778" s="28">
        <v>5141063.91</v>
      </c>
      <c r="CI778" s="60"/>
      <c r="CJ778" s="64">
        <v>5042019.79</v>
      </c>
      <c r="CK778" s="124"/>
      <c r="CN778" s="151"/>
    </row>
    <row r="779" spans="1:92" x14ac:dyDescent="0.25">
      <c r="A779" s="116" t="s">
        <v>1773</v>
      </c>
      <c r="B779" s="24" t="s">
        <v>1774</v>
      </c>
      <c r="C779" s="27" t="s">
        <v>1763</v>
      </c>
      <c r="D779" s="27" t="s">
        <v>120</v>
      </c>
      <c r="E779" s="139">
        <v>722.55</v>
      </c>
      <c r="F779" s="68"/>
      <c r="G779" s="139">
        <v>294.64999999999998</v>
      </c>
      <c r="H779" s="139">
        <v>413.15</v>
      </c>
      <c r="I779" s="139">
        <v>413.15</v>
      </c>
      <c r="J779" s="68">
        <v>773</v>
      </c>
      <c r="K779" s="139">
        <v>476.21999999999991</v>
      </c>
      <c r="L779" s="139">
        <v>461.46999999999991</v>
      </c>
      <c r="M779" s="139">
        <v>246.32999999999998</v>
      </c>
      <c r="N779" s="139">
        <v>0</v>
      </c>
      <c r="O779" s="60"/>
      <c r="P779" s="132">
        <v>168.59741452387681</v>
      </c>
      <c r="Q779" s="132">
        <v>126.05258547612317</v>
      </c>
      <c r="R779" s="132">
        <v>236.40258547612322</v>
      </c>
      <c r="S779" s="132">
        <v>176.74741452387676</v>
      </c>
      <c r="T779" s="132">
        <v>0</v>
      </c>
      <c r="U779" s="132">
        <v>0</v>
      </c>
      <c r="V779" s="126"/>
      <c r="W779" s="140">
        <v>17.54</v>
      </c>
      <c r="X779" s="140">
        <v>18.89</v>
      </c>
      <c r="Y779" s="140">
        <v>0</v>
      </c>
      <c r="Z779" s="139">
        <v>2290171.9500000002</v>
      </c>
      <c r="AA779" s="60"/>
      <c r="AB779" s="140">
        <v>7.28</v>
      </c>
      <c r="AC779" s="28">
        <v>458034.39</v>
      </c>
      <c r="AE779" s="140">
        <v>2.38</v>
      </c>
      <c r="AF779" s="140">
        <v>1.23</v>
      </c>
      <c r="AG779" s="140">
        <v>0</v>
      </c>
      <c r="AH779" s="44">
        <v>226942.65</v>
      </c>
      <c r="AI779" s="60"/>
      <c r="AJ779" s="140">
        <v>1.05</v>
      </c>
      <c r="AK779" s="140">
        <v>0.54</v>
      </c>
      <c r="AL779" s="140">
        <v>0</v>
      </c>
      <c r="AM779" s="44">
        <v>99955.35</v>
      </c>
      <c r="AO779" s="28">
        <v>49.86</v>
      </c>
      <c r="AP779" s="117">
        <v>15.100000000000001</v>
      </c>
      <c r="AQ779" s="117">
        <v>5.12</v>
      </c>
      <c r="AR779" s="44">
        <v>82077.11</v>
      </c>
      <c r="AS779" s="60"/>
      <c r="AT779" s="71">
        <v>1.05</v>
      </c>
      <c r="AU779" s="71">
        <v>0.98</v>
      </c>
      <c r="AV779" s="71">
        <v>0</v>
      </c>
      <c r="AW779" s="44">
        <v>136771.25</v>
      </c>
      <c r="AX779" s="60"/>
      <c r="AY779" s="140">
        <v>0.63</v>
      </c>
      <c r="AZ779" s="140">
        <v>0.32</v>
      </c>
      <c r="BA779" s="140">
        <v>0</v>
      </c>
      <c r="BB779" s="28">
        <v>55784.95</v>
      </c>
      <c r="BC779" s="60"/>
      <c r="BD779" s="140">
        <v>2.11</v>
      </c>
      <c r="BE779" s="140">
        <v>1.0900000000000001</v>
      </c>
      <c r="BF779" s="140">
        <v>0</v>
      </c>
      <c r="BG779" s="44">
        <v>84297.600000000006</v>
      </c>
      <c r="BH779" s="60"/>
      <c r="BI779" s="139">
        <v>1.05</v>
      </c>
      <c r="BJ779" s="139">
        <v>0.54</v>
      </c>
      <c r="BK779" s="139">
        <v>0</v>
      </c>
      <c r="BL779" s="44">
        <v>113910.78</v>
      </c>
      <c r="BM779" s="60"/>
      <c r="BN779" s="140">
        <v>1.58</v>
      </c>
      <c r="BO779" s="140">
        <v>0.82</v>
      </c>
      <c r="BP779" s="140">
        <v>0</v>
      </c>
      <c r="BQ779" s="139">
        <v>63223.199999999997</v>
      </c>
      <c r="BR779" s="60"/>
      <c r="BS779" s="140">
        <v>1.05</v>
      </c>
      <c r="BT779" s="140">
        <v>0.54</v>
      </c>
      <c r="BU779" s="140">
        <v>0</v>
      </c>
      <c r="BV779" s="44">
        <v>172448.22</v>
      </c>
      <c r="BW779" s="60"/>
      <c r="BX779" s="140">
        <v>1.05</v>
      </c>
      <c r="BY779" s="140">
        <v>0.54</v>
      </c>
      <c r="BZ779" s="140">
        <v>0</v>
      </c>
      <c r="CA779" s="44">
        <v>148789.01999999999</v>
      </c>
      <c r="CB779" s="60"/>
      <c r="CC779" s="140">
        <v>2.11</v>
      </c>
      <c r="CD779" s="140">
        <v>1.0900000000000001</v>
      </c>
      <c r="CE779" s="140">
        <v>0</v>
      </c>
      <c r="CF779" s="44">
        <v>101155.2</v>
      </c>
      <c r="CG779" s="60"/>
      <c r="CH779" s="28">
        <v>4033561.67</v>
      </c>
      <c r="CI779" s="60"/>
      <c r="CJ779" s="64">
        <v>3951484.56</v>
      </c>
      <c r="CK779" s="124"/>
      <c r="CN779" s="151"/>
    </row>
    <row r="780" spans="1:92" x14ac:dyDescent="0.25">
      <c r="A780" s="116" t="s">
        <v>1775</v>
      </c>
      <c r="B780" s="24" t="s">
        <v>1776</v>
      </c>
      <c r="C780" s="27" t="s">
        <v>1763</v>
      </c>
      <c r="D780" s="27" t="s">
        <v>120</v>
      </c>
      <c r="E780" s="139">
        <v>1378</v>
      </c>
      <c r="F780" s="68"/>
      <c r="G780" s="139">
        <v>597.5</v>
      </c>
      <c r="H780" s="139">
        <v>763.5</v>
      </c>
      <c r="I780" s="139">
        <v>763.5</v>
      </c>
      <c r="J780" s="68">
        <v>774</v>
      </c>
      <c r="K780" s="139">
        <v>948</v>
      </c>
      <c r="L780" s="139">
        <v>931</v>
      </c>
      <c r="M780" s="139">
        <v>430</v>
      </c>
      <c r="N780" s="139">
        <v>0</v>
      </c>
      <c r="O780" s="60"/>
      <c r="P780" s="132">
        <v>65.852314474650996</v>
      </c>
      <c r="Q780" s="132">
        <v>531.64768552534906</v>
      </c>
      <c r="R780" s="132">
        <v>84.147685525349004</v>
      </c>
      <c r="S780" s="132">
        <v>679.35231447465094</v>
      </c>
      <c r="T780" s="132">
        <v>0</v>
      </c>
      <c r="U780" s="132">
        <v>0</v>
      </c>
      <c r="V780" s="126"/>
      <c r="W780" s="140">
        <v>30.97</v>
      </c>
      <c r="X780" s="140">
        <v>31.38</v>
      </c>
      <c r="Y780" s="140">
        <v>0</v>
      </c>
      <c r="Z780" s="139">
        <v>3919632.75</v>
      </c>
      <c r="AA780" s="60"/>
      <c r="AB780" s="140">
        <v>12.47</v>
      </c>
      <c r="AC780" s="28">
        <v>783926.55</v>
      </c>
      <c r="AE780" s="140">
        <v>4.74</v>
      </c>
      <c r="AF780" s="140">
        <v>2.15</v>
      </c>
      <c r="AG780" s="140">
        <v>0</v>
      </c>
      <c r="AH780" s="44">
        <v>433139.85</v>
      </c>
      <c r="AI780" s="60"/>
      <c r="AJ780" s="140">
        <v>2.1</v>
      </c>
      <c r="AK780" s="140">
        <v>0.95</v>
      </c>
      <c r="AL780" s="140">
        <v>0</v>
      </c>
      <c r="AM780" s="44">
        <v>191738.25</v>
      </c>
      <c r="AO780" s="28">
        <v>86.589999999999989</v>
      </c>
      <c r="AP780" s="117">
        <v>13.98</v>
      </c>
      <c r="AQ780" s="117">
        <v>9.77</v>
      </c>
      <c r="AR780" s="44">
        <v>127972.44</v>
      </c>
      <c r="AS780" s="60"/>
      <c r="AT780" s="71">
        <v>2.1</v>
      </c>
      <c r="AU780" s="71">
        <v>1.72</v>
      </c>
      <c r="AV780" s="71">
        <v>0</v>
      </c>
      <c r="AW780" s="44">
        <v>257372.5</v>
      </c>
      <c r="AX780" s="60"/>
      <c r="AY780" s="140">
        <v>1.26</v>
      </c>
      <c r="AZ780" s="140">
        <v>0.56999999999999995</v>
      </c>
      <c r="BA780" s="140">
        <v>0</v>
      </c>
      <c r="BB780" s="28">
        <v>107459.43</v>
      </c>
      <c r="BC780" s="60"/>
      <c r="BD780" s="140">
        <v>4.21</v>
      </c>
      <c r="BE780" s="140">
        <v>1.91</v>
      </c>
      <c r="BF780" s="140">
        <v>0</v>
      </c>
      <c r="BG780" s="44">
        <v>161219.16</v>
      </c>
      <c r="BH780" s="60"/>
      <c r="BI780" s="139">
        <v>2.1</v>
      </c>
      <c r="BJ780" s="139">
        <v>0.95</v>
      </c>
      <c r="BK780" s="139">
        <v>0</v>
      </c>
      <c r="BL780" s="44">
        <v>218508.1</v>
      </c>
      <c r="BM780" s="60"/>
      <c r="BN780" s="140">
        <v>3.16</v>
      </c>
      <c r="BO780" s="140">
        <v>1.43</v>
      </c>
      <c r="BP780" s="140">
        <v>0</v>
      </c>
      <c r="BQ780" s="139">
        <v>120914.37</v>
      </c>
      <c r="BR780" s="60"/>
      <c r="BS780" s="140">
        <v>2.1</v>
      </c>
      <c r="BT780" s="140">
        <v>0.95</v>
      </c>
      <c r="BU780" s="140">
        <v>0</v>
      </c>
      <c r="BV780" s="44">
        <v>330796.90000000002</v>
      </c>
      <c r="BW780" s="60"/>
      <c r="BX780" s="140">
        <v>2.1</v>
      </c>
      <c r="BY780" s="140">
        <v>0.95</v>
      </c>
      <c r="BZ780" s="140">
        <v>0</v>
      </c>
      <c r="CA780" s="44">
        <v>285412.90000000002</v>
      </c>
      <c r="CB780" s="60"/>
      <c r="CC780" s="140">
        <v>4.21</v>
      </c>
      <c r="CD780" s="140">
        <v>1.91</v>
      </c>
      <c r="CE780" s="140">
        <v>0</v>
      </c>
      <c r="CF780" s="44">
        <v>193459.32</v>
      </c>
      <c r="CG780" s="60"/>
      <c r="CH780" s="28">
        <v>7131552.5199999996</v>
      </c>
      <c r="CI780" s="60"/>
      <c r="CJ780" s="64">
        <v>7003580.0799999991</v>
      </c>
      <c r="CK780" s="124"/>
      <c r="CN780" s="151"/>
    </row>
    <row r="781" spans="1:92" x14ac:dyDescent="0.25">
      <c r="A781" s="116" t="s">
        <v>1777</v>
      </c>
      <c r="B781" s="24" t="s">
        <v>1778</v>
      </c>
      <c r="C781" s="27" t="s">
        <v>1763</v>
      </c>
      <c r="D781" s="27" t="s">
        <v>120</v>
      </c>
      <c r="E781" s="139">
        <v>945.54</v>
      </c>
      <c r="F781" s="68"/>
      <c r="G781" s="139">
        <v>362.97999999999996</v>
      </c>
      <c r="H781" s="139">
        <v>576.15</v>
      </c>
      <c r="I781" s="139">
        <v>576.15</v>
      </c>
      <c r="J781" s="68">
        <v>775</v>
      </c>
      <c r="K781" s="139">
        <v>595.87999999999988</v>
      </c>
      <c r="L781" s="139">
        <v>589.46999999999991</v>
      </c>
      <c r="M781" s="139">
        <v>349.65999999999997</v>
      </c>
      <c r="N781" s="139">
        <v>0</v>
      </c>
      <c r="O781" s="60"/>
      <c r="P781" s="132">
        <v>88.251065773641571</v>
      </c>
      <c r="Q781" s="132">
        <v>274.72893422635838</v>
      </c>
      <c r="R781" s="132">
        <v>140.07893422635846</v>
      </c>
      <c r="S781" s="132">
        <v>436.07106577364152</v>
      </c>
      <c r="T781" s="132">
        <v>0</v>
      </c>
      <c r="U781" s="132">
        <v>0</v>
      </c>
      <c r="V781" s="126"/>
      <c r="W781" s="140">
        <v>19.61</v>
      </c>
      <c r="X781" s="140">
        <v>24.44</v>
      </c>
      <c r="Y781" s="140">
        <v>0</v>
      </c>
      <c r="Z781" s="139">
        <v>2769203.25</v>
      </c>
      <c r="AA781" s="60"/>
      <c r="AB781" s="140">
        <v>8.81</v>
      </c>
      <c r="AC781" s="28">
        <v>553840.65</v>
      </c>
      <c r="AE781" s="140">
        <v>2.97</v>
      </c>
      <c r="AF781" s="140">
        <v>1.74</v>
      </c>
      <c r="AG781" s="140">
        <v>0</v>
      </c>
      <c r="AH781" s="44">
        <v>296094.15000000002</v>
      </c>
      <c r="AI781" s="60"/>
      <c r="AJ781" s="140">
        <v>1.32</v>
      </c>
      <c r="AK781" s="140">
        <v>0.77</v>
      </c>
      <c r="AL781" s="140">
        <v>0</v>
      </c>
      <c r="AM781" s="44">
        <v>131387.85</v>
      </c>
      <c r="AO781" s="28">
        <v>60.910000000000004</v>
      </c>
      <c r="AP781" s="117">
        <v>12.45</v>
      </c>
      <c r="AQ781" s="117">
        <v>6.7</v>
      </c>
      <c r="AR781" s="44">
        <v>93139.72</v>
      </c>
      <c r="AS781" s="60"/>
      <c r="AT781" s="71">
        <v>1.32</v>
      </c>
      <c r="AU781" s="71">
        <v>1.39</v>
      </c>
      <c r="AV781" s="71">
        <v>0</v>
      </c>
      <c r="AW781" s="44">
        <v>182586.25</v>
      </c>
      <c r="AX781" s="60"/>
      <c r="AY781" s="140">
        <v>0.79</v>
      </c>
      <c r="AZ781" s="140">
        <v>0.46</v>
      </c>
      <c r="BA781" s="140">
        <v>0</v>
      </c>
      <c r="BB781" s="28">
        <v>73401.25</v>
      </c>
      <c r="BC781" s="60"/>
      <c r="BD781" s="140">
        <v>2.64</v>
      </c>
      <c r="BE781" s="140">
        <v>1.55</v>
      </c>
      <c r="BF781" s="140">
        <v>0</v>
      </c>
      <c r="BG781" s="44">
        <v>110377.17</v>
      </c>
      <c r="BH781" s="60"/>
      <c r="BI781" s="139">
        <v>1.32</v>
      </c>
      <c r="BJ781" s="139">
        <v>0.77</v>
      </c>
      <c r="BK781" s="139">
        <v>0</v>
      </c>
      <c r="BL781" s="44">
        <v>149731.78</v>
      </c>
      <c r="BM781" s="60"/>
      <c r="BN781" s="140">
        <v>1.98</v>
      </c>
      <c r="BO781" s="140">
        <v>1.1599999999999999</v>
      </c>
      <c r="BP781" s="140">
        <v>0</v>
      </c>
      <c r="BQ781" s="139">
        <v>82717.02</v>
      </c>
      <c r="BR781" s="60"/>
      <c r="BS781" s="140">
        <v>1.32</v>
      </c>
      <c r="BT781" s="140">
        <v>0.77</v>
      </c>
      <c r="BU781" s="140">
        <v>0</v>
      </c>
      <c r="BV781" s="44">
        <v>226677.22</v>
      </c>
      <c r="BW781" s="60"/>
      <c r="BX781" s="140">
        <v>1.32</v>
      </c>
      <c r="BY781" s="140">
        <v>0.77</v>
      </c>
      <c r="BZ781" s="140">
        <v>0</v>
      </c>
      <c r="CA781" s="44">
        <v>195578.02</v>
      </c>
      <c r="CB781" s="60"/>
      <c r="CC781" s="140">
        <v>2.64</v>
      </c>
      <c r="CD781" s="140">
        <v>1.55</v>
      </c>
      <c r="CE781" s="140">
        <v>0</v>
      </c>
      <c r="CF781" s="44">
        <v>132450.09</v>
      </c>
      <c r="CG781" s="60"/>
      <c r="CH781" s="28">
        <v>4997184.42</v>
      </c>
      <c r="CI781" s="60"/>
      <c r="CJ781" s="64">
        <v>4904044.7</v>
      </c>
      <c r="CK781" s="124"/>
      <c r="CN781" s="151"/>
    </row>
    <row r="782" spans="1:92" x14ac:dyDescent="0.25">
      <c r="A782" s="116" t="s">
        <v>1779</v>
      </c>
      <c r="B782" s="24" t="s">
        <v>1780</v>
      </c>
      <c r="C782" s="27" t="s">
        <v>1763</v>
      </c>
      <c r="D782" s="27" t="s">
        <v>120</v>
      </c>
      <c r="E782" s="139">
        <v>578.79999999999995</v>
      </c>
      <c r="F782" s="68"/>
      <c r="G782" s="139">
        <v>250.81999999999996</v>
      </c>
      <c r="H782" s="139">
        <v>321.48</v>
      </c>
      <c r="I782" s="139">
        <v>321.48</v>
      </c>
      <c r="J782" s="68">
        <v>776</v>
      </c>
      <c r="K782" s="139">
        <v>379.64999999999992</v>
      </c>
      <c r="L782" s="139">
        <v>373.14999999999992</v>
      </c>
      <c r="M782" s="139">
        <v>199.14999999999998</v>
      </c>
      <c r="N782" s="139">
        <v>0</v>
      </c>
      <c r="O782" s="60"/>
      <c r="P782" s="132">
        <v>182.16991298270136</v>
      </c>
      <c r="Q782" s="132">
        <v>68.650087017298603</v>
      </c>
      <c r="R782" s="132">
        <v>233.49008701729866</v>
      </c>
      <c r="S782" s="132">
        <v>87.989912982701355</v>
      </c>
      <c r="T782" s="132">
        <v>0</v>
      </c>
      <c r="U782" s="132">
        <v>0</v>
      </c>
      <c r="V782" s="126"/>
      <c r="W782" s="140">
        <v>15.57</v>
      </c>
      <c r="X782" s="140">
        <v>15.19</v>
      </c>
      <c r="Y782" s="140">
        <v>0</v>
      </c>
      <c r="Z782" s="139">
        <v>1933727.4</v>
      </c>
      <c r="AA782" s="60"/>
      <c r="AB782" s="140">
        <v>6.15</v>
      </c>
      <c r="AC782" s="28">
        <v>386745.48</v>
      </c>
      <c r="AE782" s="140">
        <v>1.89</v>
      </c>
      <c r="AF782" s="140">
        <v>0.99</v>
      </c>
      <c r="AG782" s="140">
        <v>0</v>
      </c>
      <c r="AH782" s="44">
        <v>181051.2</v>
      </c>
      <c r="AI782" s="60"/>
      <c r="AJ782" s="140">
        <v>0.84</v>
      </c>
      <c r="AK782" s="140">
        <v>0.44</v>
      </c>
      <c r="AL782" s="140">
        <v>0</v>
      </c>
      <c r="AM782" s="44">
        <v>80467.199999999997</v>
      </c>
      <c r="AO782" s="28">
        <v>41.83</v>
      </c>
      <c r="AP782" s="117">
        <v>14.339999999999998</v>
      </c>
      <c r="AQ782" s="117">
        <v>4.0999999999999996</v>
      </c>
      <c r="AR782" s="44">
        <v>70810.820000000007</v>
      </c>
      <c r="AS782" s="60"/>
      <c r="AT782" s="71">
        <v>0.84</v>
      </c>
      <c r="AU782" s="71">
        <v>0.79</v>
      </c>
      <c r="AV782" s="71">
        <v>0</v>
      </c>
      <c r="AW782" s="44">
        <v>109821.25</v>
      </c>
      <c r="AX782" s="60"/>
      <c r="AY782" s="140">
        <v>0.5</v>
      </c>
      <c r="AZ782" s="140">
        <v>0.26</v>
      </c>
      <c r="BA782" s="140">
        <v>0</v>
      </c>
      <c r="BB782" s="28">
        <v>44627.96</v>
      </c>
      <c r="BC782" s="60"/>
      <c r="BD782" s="140">
        <v>1.68</v>
      </c>
      <c r="BE782" s="140">
        <v>0.88</v>
      </c>
      <c r="BF782" s="140">
        <v>0</v>
      </c>
      <c r="BG782" s="44">
        <v>67438.080000000002</v>
      </c>
      <c r="BH782" s="60"/>
      <c r="BI782" s="139">
        <v>0.84</v>
      </c>
      <c r="BJ782" s="139">
        <v>0.44</v>
      </c>
      <c r="BK782" s="139">
        <v>0</v>
      </c>
      <c r="BL782" s="44">
        <v>91701.759999999995</v>
      </c>
      <c r="BM782" s="60"/>
      <c r="BN782" s="140">
        <v>1.26</v>
      </c>
      <c r="BO782" s="140">
        <v>0.66</v>
      </c>
      <c r="BP782" s="140">
        <v>0</v>
      </c>
      <c r="BQ782" s="139">
        <v>50578.559999999998</v>
      </c>
      <c r="BR782" s="60"/>
      <c r="BS782" s="140">
        <v>0.84</v>
      </c>
      <c r="BT782" s="140">
        <v>0.44</v>
      </c>
      <c r="BU782" s="140">
        <v>0</v>
      </c>
      <c r="BV782" s="44">
        <v>138826.23999999999</v>
      </c>
      <c r="BW782" s="60"/>
      <c r="BX782" s="140">
        <v>0.84</v>
      </c>
      <c r="BY782" s="140">
        <v>0.44</v>
      </c>
      <c r="BZ782" s="140">
        <v>0</v>
      </c>
      <c r="CA782" s="44">
        <v>119779.84</v>
      </c>
      <c r="CB782" s="60"/>
      <c r="CC782" s="140">
        <v>1.68</v>
      </c>
      <c r="CD782" s="140">
        <v>0.88</v>
      </c>
      <c r="CE782" s="140">
        <v>0</v>
      </c>
      <c r="CF782" s="44">
        <v>80924.160000000003</v>
      </c>
      <c r="CG782" s="60"/>
      <c r="CH782" s="28">
        <v>3356499.9499999997</v>
      </c>
      <c r="CI782" s="60"/>
      <c r="CJ782" s="64">
        <v>3285689.13</v>
      </c>
      <c r="CK782" s="124"/>
      <c r="CN782" s="151"/>
    </row>
    <row r="783" spans="1:92" x14ac:dyDescent="0.25">
      <c r="A783" s="116" t="s">
        <v>1781</v>
      </c>
      <c r="B783" s="24" t="s">
        <v>1782</v>
      </c>
      <c r="C783" s="27" t="s">
        <v>1763</v>
      </c>
      <c r="D783" s="27" t="s">
        <v>120</v>
      </c>
      <c r="E783" s="139">
        <v>163.25</v>
      </c>
      <c r="F783" s="68"/>
      <c r="G783" s="139">
        <v>70</v>
      </c>
      <c r="H783" s="139">
        <v>91.5</v>
      </c>
      <c r="I783" s="139">
        <v>91.5</v>
      </c>
      <c r="J783" s="68">
        <v>777</v>
      </c>
      <c r="K783" s="139">
        <v>107.25</v>
      </c>
      <c r="L783" s="139">
        <v>105.5</v>
      </c>
      <c r="M783" s="139">
        <v>56</v>
      </c>
      <c r="N783" s="139">
        <v>0</v>
      </c>
      <c r="O783" s="60"/>
      <c r="P783" s="132">
        <v>26.006191950464398</v>
      </c>
      <c r="Q783" s="132">
        <v>43.993808049535602</v>
      </c>
      <c r="R783" s="132">
        <v>33.993808049535602</v>
      </c>
      <c r="S783" s="132">
        <v>57.506191950464398</v>
      </c>
      <c r="T783" s="132">
        <v>0</v>
      </c>
      <c r="U783" s="132">
        <v>0</v>
      </c>
      <c r="V783" s="126"/>
      <c r="W783" s="140">
        <v>3.93</v>
      </c>
      <c r="X783" s="140">
        <v>3.99</v>
      </c>
      <c r="Y783" s="140">
        <v>0</v>
      </c>
      <c r="Z783" s="139">
        <v>497890.8</v>
      </c>
      <c r="AA783" s="60"/>
      <c r="AB783" s="140">
        <v>1.58</v>
      </c>
      <c r="AC783" s="28">
        <v>99578.16</v>
      </c>
      <c r="AE783" s="140">
        <v>0.53</v>
      </c>
      <c r="AF783" s="140">
        <v>0.28000000000000003</v>
      </c>
      <c r="AG783" s="140">
        <v>0</v>
      </c>
      <c r="AH783" s="44">
        <v>50920.65</v>
      </c>
      <c r="AI783" s="60"/>
      <c r="AJ783" s="140">
        <v>0.23</v>
      </c>
      <c r="AK783" s="140">
        <v>0.12</v>
      </c>
      <c r="AL783" s="140">
        <v>0</v>
      </c>
      <c r="AM783" s="44">
        <v>22002.75</v>
      </c>
      <c r="AO783" s="28">
        <v>10.87</v>
      </c>
      <c r="AP783" s="117">
        <v>2.6399999999999997</v>
      </c>
      <c r="AQ783" s="117">
        <v>1.1499999999999999</v>
      </c>
      <c r="AR783" s="44">
        <v>17111.59</v>
      </c>
      <c r="AS783" s="60"/>
      <c r="AT783" s="71">
        <v>0.23</v>
      </c>
      <c r="AU783" s="71">
        <v>0.22</v>
      </c>
      <c r="AV783" s="71">
        <v>0</v>
      </c>
      <c r="AW783" s="44">
        <v>30318.75</v>
      </c>
      <c r="AX783" s="60"/>
      <c r="AY783" s="140">
        <v>0.14000000000000001</v>
      </c>
      <c r="AZ783" s="140">
        <v>7.0000000000000007E-2</v>
      </c>
      <c r="BA783" s="140">
        <v>0</v>
      </c>
      <c r="BB783" s="28">
        <v>12331.41</v>
      </c>
      <c r="BC783" s="60"/>
      <c r="BD783" s="140">
        <v>0.47</v>
      </c>
      <c r="BE783" s="140">
        <v>0.24</v>
      </c>
      <c r="BF783" s="140">
        <v>0</v>
      </c>
      <c r="BG783" s="44">
        <v>18703.53</v>
      </c>
      <c r="BH783" s="60"/>
      <c r="BI783" s="139">
        <v>0.23</v>
      </c>
      <c r="BJ783" s="139">
        <v>0.12</v>
      </c>
      <c r="BK783" s="139">
        <v>0</v>
      </c>
      <c r="BL783" s="44">
        <v>25074.7</v>
      </c>
      <c r="BM783" s="60"/>
      <c r="BN783" s="140">
        <v>0.35</v>
      </c>
      <c r="BO783" s="140">
        <v>0.18</v>
      </c>
      <c r="BP783" s="140">
        <v>0</v>
      </c>
      <c r="BQ783" s="139">
        <v>13961.79</v>
      </c>
      <c r="BR783" s="60"/>
      <c r="BS783" s="140">
        <v>0.23</v>
      </c>
      <c r="BT783" s="140">
        <v>0.12</v>
      </c>
      <c r="BU783" s="140">
        <v>0</v>
      </c>
      <c r="BV783" s="44">
        <v>37960.300000000003</v>
      </c>
      <c r="BW783" s="60"/>
      <c r="BX783" s="140">
        <v>0.23</v>
      </c>
      <c r="BY783" s="140">
        <v>0.12</v>
      </c>
      <c r="BZ783" s="140">
        <v>0</v>
      </c>
      <c r="CA783" s="44">
        <v>32752.3</v>
      </c>
      <c r="CB783" s="60"/>
      <c r="CC783" s="140">
        <v>0.47</v>
      </c>
      <c r="CD783" s="140">
        <v>0.24</v>
      </c>
      <c r="CE783" s="140">
        <v>0</v>
      </c>
      <c r="CF783" s="44">
        <v>22443.81</v>
      </c>
      <c r="CG783" s="60"/>
      <c r="CH783" s="28">
        <v>881050.54</v>
      </c>
      <c r="CI783" s="60"/>
      <c r="CJ783" s="64">
        <v>863938.95000000007</v>
      </c>
      <c r="CK783" s="124"/>
      <c r="CN783" s="151"/>
    </row>
    <row r="784" spans="1:92" x14ac:dyDescent="0.25">
      <c r="A784" s="116" t="s">
        <v>1783</v>
      </c>
      <c r="B784" s="24" t="s">
        <v>1784</v>
      </c>
      <c r="C784" s="27" t="s">
        <v>1763</v>
      </c>
      <c r="D784" s="27" t="s">
        <v>120</v>
      </c>
      <c r="E784" s="139">
        <v>1573.04</v>
      </c>
      <c r="F784" s="68"/>
      <c r="G784" s="139">
        <v>640.65</v>
      </c>
      <c r="H784" s="139">
        <v>910.31</v>
      </c>
      <c r="I784" s="139">
        <v>910.31</v>
      </c>
      <c r="J784" s="68">
        <v>778</v>
      </c>
      <c r="K784" s="139">
        <v>1012.55</v>
      </c>
      <c r="L784" s="139">
        <v>990.46999999999991</v>
      </c>
      <c r="M784" s="139">
        <v>560.49</v>
      </c>
      <c r="N784" s="139">
        <v>0</v>
      </c>
      <c r="O784" s="60"/>
      <c r="P784" s="132">
        <v>325.08352891112605</v>
      </c>
      <c r="Q784" s="132">
        <v>315.56647108887393</v>
      </c>
      <c r="R784" s="132">
        <v>461.916471088874</v>
      </c>
      <c r="S784" s="132">
        <v>448.39352891112594</v>
      </c>
      <c r="T784" s="132">
        <v>0</v>
      </c>
      <c r="U784" s="132">
        <v>0</v>
      </c>
      <c r="V784" s="126"/>
      <c r="W784" s="140">
        <v>37.450000000000003</v>
      </c>
      <c r="X784" s="140">
        <v>41.03</v>
      </c>
      <c r="Y784" s="140">
        <v>0</v>
      </c>
      <c r="Z784" s="139">
        <v>4933645.2</v>
      </c>
      <c r="AA784" s="60"/>
      <c r="AB784" s="140">
        <v>15.69</v>
      </c>
      <c r="AC784" s="28">
        <v>986729.04</v>
      </c>
      <c r="AE784" s="140">
        <v>5.0599999999999996</v>
      </c>
      <c r="AF784" s="140">
        <v>2.8</v>
      </c>
      <c r="AG784" s="140">
        <v>0</v>
      </c>
      <c r="AH784" s="44">
        <v>494118.9</v>
      </c>
      <c r="AI784" s="60"/>
      <c r="AJ784" s="140">
        <v>2.25</v>
      </c>
      <c r="AK784" s="140">
        <v>1.24</v>
      </c>
      <c r="AL784" s="140">
        <v>0</v>
      </c>
      <c r="AM784" s="44">
        <v>219398.85</v>
      </c>
      <c r="AO784" s="28">
        <v>107.60999999999999</v>
      </c>
      <c r="AP784" s="117">
        <v>30.879999999999995</v>
      </c>
      <c r="AQ784" s="117">
        <v>11.15</v>
      </c>
      <c r="AR784" s="44">
        <v>175097.21</v>
      </c>
      <c r="AS784" s="60"/>
      <c r="AT784" s="71">
        <v>2.25</v>
      </c>
      <c r="AU784" s="71">
        <v>2.2400000000000002</v>
      </c>
      <c r="AV784" s="71">
        <v>0</v>
      </c>
      <c r="AW784" s="44">
        <v>302513.75</v>
      </c>
      <c r="AX784" s="60"/>
      <c r="AY784" s="140">
        <v>1.35</v>
      </c>
      <c r="AZ784" s="140">
        <v>0.74</v>
      </c>
      <c r="BA784" s="140">
        <v>0</v>
      </c>
      <c r="BB784" s="28">
        <v>122726.89</v>
      </c>
      <c r="BC784" s="60"/>
      <c r="BD784" s="140">
        <v>4.5</v>
      </c>
      <c r="BE784" s="140">
        <v>2.4900000000000002</v>
      </c>
      <c r="BF784" s="140">
        <v>0</v>
      </c>
      <c r="BG784" s="44">
        <v>184137.57</v>
      </c>
      <c r="BH784" s="60"/>
      <c r="BI784" s="139">
        <v>2.25</v>
      </c>
      <c r="BJ784" s="139">
        <v>1.24</v>
      </c>
      <c r="BK784" s="139">
        <v>0</v>
      </c>
      <c r="BL784" s="44">
        <v>250030.58</v>
      </c>
      <c r="BM784" s="60"/>
      <c r="BN784" s="140">
        <v>3.37</v>
      </c>
      <c r="BO784" s="140">
        <v>1.86</v>
      </c>
      <c r="BP784" s="140">
        <v>0</v>
      </c>
      <c r="BQ784" s="139">
        <v>137773.89000000001</v>
      </c>
      <c r="BR784" s="60"/>
      <c r="BS784" s="140">
        <v>2.25</v>
      </c>
      <c r="BT784" s="140">
        <v>1.24</v>
      </c>
      <c r="BU784" s="140">
        <v>0</v>
      </c>
      <c r="BV784" s="44">
        <v>378518.42</v>
      </c>
      <c r="BW784" s="60"/>
      <c r="BX784" s="140">
        <v>2.25</v>
      </c>
      <c r="BY784" s="140">
        <v>1.24</v>
      </c>
      <c r="BZ784" s="140">
        <v>0</v>
      </c>
      <c r="CA784" s="44">
        <v>326587.21999999997</v>
      </c>
      <c r="CB784" s="60"/>
      <c r="CC784" s="140">
        <v>4.5</v>
      </c>
      <c r="CD784" s="140">
        <v>2.4900000000000002</v>
      </c>
      <c r="CE784" s="140">
        <v>0</v>
      </c>
      <c r="CF784" s="44">
        <v>220960.89</v>
      </c>
      <c r="CG784" s="60"/>
      <c r="CH784" s="28">
        <v>8732238.4100000001</v>
      </c>
      <c r="CI784" s="60"/>
      <c r="CJ784" s="64">
        <v>8557141.1999999993</v>
      </c>
      <c r="CK784" s="124"/>
      <c r="CN784" s="151"/>
    </row>
    <row r="785" spans="1:92" x14ac:dyDescent="0.25">
      <c r="A785" s="116" t="s">
        <v>1785</v>
      </c>
      <c r="B785" s="24" t="s">
        <v>1786</v>
      </c>
      <c r="C785" s="27" t="s">
        <v>1763</v>
      </c>
      <c r="D785" s="27" t="s">
        <v>120</v>
      </c>
      <c r="E785" s="139">
        <v>208.22</v>
      </c>
      <c r="F785" s="68"/>
      <c r="G785" s="139">
        <v>90.82</v>
      </c>
      <c r="H785" s="139">
        <v>116.82</v>
      </c>
      <c r="I785" s="139">
        <v>116.82</v>
      </c>
      <c r="J785" s="68">
        <v>779</v>
      </c>
      <c r="K785" s="139">
        <v>137.89999999999998</v>
      </c>
      <c r="L785" s="139">
        <v>137.32</v>
      </c>
      <c r="M785" s="139">
        <v>70.319999999999993</v>
      </c>
      <c r="N785" s="139">
        <v>0</v>
      </c>
      <c r="O785" s="60"/>
      <c r="P785" s="132">
        <v>27.262620882296279</v>
      </c>
      <c r="Q785" s="132">
        <v>63.557379117703718</v>
      </c>
      <c r="R785" s="132">
        <v>35.067379117703716</v>
      </c>
      <c r="S785" s="132">
        <v>81.75262088229627</v>
      </c>
      <c r="T785" s="132">
        <v>0</v>
      </c>
      <c r="U785" s="132">
        <v>0</v>
      </c>
      <c r="V785" s="126"/>
      <c r="W785" s="140">
        <v>4.99</v>
      </c>
      <c r="X785" s="140">
        <v>5.0199999999999996</v>
      </c>
      <c r="Y785" s="140">
        <v>0</v>
      </c>
      <c r="Z785" s="139">
        <v>629278.65</v>
      </c>
      <c r="AA785" s="60"/>
      <c r="AB785" s="140">
        <v>2</v>
      </c>
      <c r="AC785" s="28">
        <v>125855.73</v>
      </c>
      <c r="AE785" s="140">
        <v>0.68</v>
      </c>
      <c r="AF785" s="140">
        <v>0.35</v>
      </c>
      <c r="AG785" s="140">
        <v>0</v>
      </c>
      <c r="AH785" s="44">
        <v>64750.95</v>
      </c>
      <c r="AI785" s="60"/>
      <c r="AJ785" s="140">
        <v>0.3</v>
      </c>
      <c r="AK785" s="140">
        <v>0.15</v>
      </c>
      <c r="AL785" s="140">
        <v>0</v>
      </c>
      <c r="AM785" s="44">
        <v>28289.25</v>
      </c>
      <c r="AO785" s="28">
        <v>13.76</v>
      </c>
      <c r="AP785" s="117">
        <v>2.98</v>
      </c>
      <c r="AQ785" s="117">
        <v>1.47</v>
      </c>
      <c r="AR785" s="44">
        <v>21224.720000000001</v>
      </c>
      <c r="AS785" s="60"/>
      <c r="AT785" s="71">
        <v>0.3</v>
      </c>
      <c r="AU785" s="71">
        <v>0.28000000000000003</v>
      </c>
      <c r="AV785" s="71">
        <v>0</v>
      </c>
      <c r="AW785" s="44">
        <v>39077.5</v>
      </c>
      <c r="AX785" s="60"/>
      <c r="AY785" s="140">
        <v>0.18</v>
      </c>
      <c r="AZ785" s="140">
        <v>0.09</v>
      </c>
      <c r="BA785" s="140">
        <v>0</v>
      </c>
      <c r="BB785" s="28">
        <v>15854.67</v>
      </c>
      <c r="BC785" s="60"/>
      <c r="BD785" s="140">
        <v>0.61</v>
      </c>
      <c r="BE785" s="140">
        <v>0.31</v>
      </c>
      <c r="BF785" s="140">
        <v>0</v>
      </c>
      <c r="BG785" s="44">
        <v>24235.56</v>
      </c>
      <c r="BH785" s="60"/>
      <c r="BI785" s="139">
        <v>0.3</v>
      </c>
      <c r="BJ785" s="139">
        <v>0.15</v>
      </c>
      <c r="BK785" s="139">
        <v>0</v>
      </c>
      <c r="BL785" s="44">
        <v>32238.9</v>
      </c>
      <c r="BM785" s="60"/>
      <c r="BN785" s="140">
        <v>0.45</v>
      </c>
      <c r="BO785" s="140">
        <v>0.23</v>
      </c>
      <c r="BP785" s="140">
        <v>0</v>
      </c>
      <c r="BQ785" s="139">
        <v>17913.240000000002</v>
      </c>
      <c r="BR785" s="60"/>
      <c r="BS785" s="140">
        <v>0.3</v>
      </c>
      <c r="BT785" s="140">
        <v>0.15</v>
      </c>
      <c r="BU785" s="140">
        <v>0</v>
      </c>
      <c r="BV785" s="44">
        <v>48806.1</v>
      </c>
      <c r="BW785" s="60"/>
      <c r="BX785" s="140">
        <v>0.3</v>
      </c>
      <c r="BY785" s="140">
        <v>0.15</v>
      </c>
      <c r="BZ785" s="140">
        <v>0</v>
      </c>
      <c r="CA785" s="44">
        <v>42110.1</v>
      </c>
      <c r="CB785" s="60"/>
      <c r="CC785" s="140">
        <v>0.61</v>
      </c>
      <c r="CD785" s="140">
        <v>0.31</v>
      </c>
      <c r="CE785" s="140">
        <v>0</v>
      </c>
      <c r="CF785" s="44">
        <v>29082.12</v>
      </c>
      <c r="CG785" s="60"/>
      <c r="CH785" s="28">
        <v>1118717.49</v>
      </c>
      <c r="CI785" s="60"/>
      <c r="CJ785" s="64">
        <v>1097492.77</v>
      </c>
      <c r="CK785" s="124"/>
      <c r="CN785" s="151"/>
    </row>
    <row r="786" spans="1:92" x14ac:dyDescent="0.25">
      <c r="A786" s="116" t="s">
        <v>1787</v>
      </c>
      <c r="B786" s="24" t="s">
        <v>1788</v>
      </c>
      <c r="C786" s="27" t="s">
        <v>1763</v>
      </c>
      <c r="D786" s="27" t="s">
        <v>120</v>
      </c>
      <c r="E786" s="139">
        <v>512.55999999999995</v>
      </c>
      <c r="F786" s="68"/>
      <c r="G786" s="139">
        <v>212.82999999999998</v>
      </c>
      <c r="H786" s="139">
        <v>292.64999999999998</v>
      </c>
      <c r="I786" s="139">
        <v>292.64999999999998</v>
      </c>
      <c r="J786" s="68">
        <v>780</v>
      </c>
      <c r="K786" s="139">
        <v>332.9</v>
      </c>
      <c r="L786" s="139">
        <v>325.82</v>
      </c>
      <c r="M786" s="139">
        <v>179.66</v>
      </c>
      <c r="N786" s="139">
        <v>0</v>
      </c>
      <c r="O786" s="60"/>
      <c r="P786" s="132">
        <v>96.419383556223778</v>
      </c>
      <c r="Q786" s="132">
        <v>116.41061644377621</v>
      </c>
      <c r="R786" s="132">
        <v>132.58061644377622</v>
      </c>
      <c r="S786" s="132">
        <v>160.06938355622376</v>
      </c>
      <c r="T786" s="132">
        <v>0</v>
      </c>
      <c r="U786" s="132">
        <v>0</v>
      </c>
      <c r="V786" s="126"/>
      <c r="W786" s="140">
        <v>12.24</v>
      </c>
      <c r="X786" s="140">
        <v>13.03</v>
      </c>
      <c r="Y786" s="140">
        <v>0</v>
      </c>
      <c r="Z786" s="139">
        <v>1588598.55</v>
      </c>
      <c r="AA786" s="60"/>
      <c r="AB786" s="140">
        <v>5.05</v>
      </c>
      <c r="AC786" s="28">
        <v>317719.71000000002</v>
      </c>
      <c r="AE786" s="140">
        <v>1.66</v>
      </c>
      <c r="AF786" s="140">
        <v>0.89</v>
      </c>
      <c r="AG786" s="140">
        <v>0</v>
      </c>
      <c r="AH786" s="44">
        <v>160305.75</v>
      </c>
      <c r="AI786" s="60"/>
      <c r="AJ786" s="140">
        <v>0.73</v>
      </c>
      <c r="AK786" s="140">
        <v>0.39</v>
      </c>
      <c r="AL786" s="140">
        <v>0</v>
      </c>
      <c r="AM786" s="44">
        <v>70408.800000000003</v>
      </c>
      <c r="AO786" s="28">
        <v>34.659999999999989</v>
      </c>
      <c r="AP786" s="117">
        <v>9.39</v>
      </c>
      <c r="AQ786" s="117">
        <v>3.63</v>
      </c>
      <c r="AR786" s="44">
        <v>55734.63</v>
      </c>
      <c r="AS786" s="60"/>
      <c r="AT786" s="71">
        <v>0.73</v>
      </c>
      <c r="AU786" s="71">
        <v>0.71</v>
      </c>
      <c r="AV786" s="71">
        <v>0</v>
      </c>
      <c r="AW786" s="44">
        <v>97020</v>
      </c>
      <c r="AX786" s="60"/>
      <c r="AY786" s="140">
        <v>0.44</v>
      </c>
      <c r="AZ786" s="140">
        <v>0.23</v>
      </c>
      <c r="BA786" s="140">
        <v>0</v>
      </c>
      <c r="BB786" s="28">
        <v>39343.07</v>
      </c>
      <c r="BC786" s="60"/>
      <c r="BD786" s="140">
        <v>1.47</v>
      </c>
      <c r="BE786" s="140">
        <v>0.79</v>
      </c>
      <c r="BF786" s="140">
        <v>0</v>
      </c>
      <c r="BG786" s="44">
        <v>59535.18</v>
      </c>
      <c r="BH786" s="60"/>
      <c r="BI786" s="139">
        <v>0.73</v>
      </c>
      <c r="BJ786" s="139">
        <v>0.39</v>
      </c>
      <c r="BK786" s="139">
        <v>0</v>
      </c>
      <c r="BL786" s="44">
        <v>80239.039999999994</v>
      </c>
      <c r="BM786" s="60"/>
      <c r="BN786" s="140">
        <v>1.1000000000000001</v>
      </c>
      <c r="BO786" s="140">
        <v>0.59</v>
      </c>
      <c r="BP786" s="140">
        <v>0</v>
      </c>
      <c r="BQ786" s="139">
        <v>44519.67</v>
      </c>
      <c r="BR786" s="60"/>
      <c r="BS786" s="140">
        <v>0.73</v>
      </c>
      <c r="BT786" s="140">
        <v>0.39</v>
      </c>
      <c r="BU786" s="140">
        <v>0</v>
      </c>
      <c r="BV786" s="44">
        <v>121472.96000000001</v>
      </c>
      <c r="BW786" s="60"/>
      <c r="BX786" s="140">
        <v>0.73</v>
      </c>
      <c r="BY786" s="140">
        <v>0.39</v>
      </c>
      <c r="BZ786" s="140">
        <v>0</v>
      </c>
      <c r="CA786" s="44">
        <v>104807.36</v>
      </c>
      <c r="CB786" s="60"/>
      <c r="CC786" s="140">
        <v>1.47</v>
      </c>
      <c r="CD786" s="140">
        <v>0.79</v>
      </c>
      <c r="CE786" s="140">
        <v>0</v>
      </c>
      <c r="CF786" s="44">
        <v>71440.86</v>
      </c>
      <c r="CG786" s="60"/>
      <c r="CH786" s="28">
        <v>2811145.58</v>
      </c>
      <c r="CI786" s="60"/>
      <c r="CJ786" s="64">
        <v>2755410.95</v>
      </c>
      <c r="CK786" s="124"/>
      <c r="CN786" s="151"/>
    </row>
    <row r="787" spans="1:92" x14ac:dyDescent="0.25">
      <c r="A787" s="116" t="s">
        <v>1789</v>
      </c>
      <c r="B787" s="24" t="s">
        <v>1790</v>
      </c>
      <c r="C787" s="27" t="s">
        <v>1763</v>
      </c>
      <c r="D787" s="27" t="s">
        <v>120</v>
      </c>
      <c r="E787" s="139">
        <v>3455.55</v>
      </c>
      <c r="F787" s="68"/>
      <c r="G787" s="139">
        <v>1481.4899999999998</v>
      </c>
      <c r="H787" s="139">
        <v>1914.98</v>
      </c>
      <c r="I787" s="139">
        <v>1914.98</v>
      </c>
      <c r="J787" s="68">
        <v>781</v>
      </c>
      <c r="K787" s="139">
        <v>2329.56</v>
      </c>
      <c r="L787" s="139">
        <v>2270.48</v>
      </c>
      <c r="M787" s="139">
        <v>1125.99</v>
      </c>
      <c r="N787" s="139">
        <v>0</v>
      </c>
      <c r="O787" s="60"/>
      <c r="P787" s="132">
        <v>856.66776388426808</v>
      </c>
      <c r="Q787" s="132">
        <v>624.8222361157317</v>
      </c>
      <c r="R787" s="132">
        <v>1107.332236115732</v>
      </c>
      <c r="S787" s="132">
        <v>807.64776388426799</v>
      </c>
      <c r="T787" s="132">
        <v>0</v>
      </c>
      <c r="U787" s="132">
        <v>0</v>
      </c>
      <c r="V787" s="126"/>
      <c r="W787" s="140">
        <v>88.35</v>
      </c>
      <c r="X787" s="140">
        <v>87.67</v>
      </c>
      <c r="Y787" s="140">
        <v>0</v>
      </c>
      <c r="Z787" s="139">
        <v>11065497.300000001</v>
      </c>
      <c r="AA787" s="60"/>
      <c r="AB787" s="140">
        <v>35.200000000000003</v>
      </c>
      <c r="AC787" s="28">
        <v>2213099.46</v>
      </c>
      <c r="AE787" s="140">
        <v>11.64</v>
      </c>
      <c r="AF787" s="140">
        <v>5.62</v>
      </c>
      <c r="AG787" s="140">
        <v>0</v>
      </c>
      <c r="AH787" s="44">
        <v>1085049.8999999999</v>
      </c>
      <c r="AI787" s="60"/>
      <c r="AJ787" s="140">
        <v>5.17</v>
      </c>
      <c r="AK787" s="140">
        <v>2.5</v>
      </c>
      <c r="AL787" s="140">
        <v>0</v>
      </c>
      <c r="AM787" s="44">
        <v>482174.55</v>
      </c>
      <c r="AO787" s="28">
        <v>240.74999999999994</v>
      </c>
      <c r="AP787" s="117">
        <v>73.38</v>
      </c>
      <c r="AQ787" s="117">
        <v>24.5</v>
      </c>
      <c r="AR787" s="44">
        <v>396777.26</v>
      </c>
      <c r="AS787" s="60"/>
      <c r="AT787" s="71">
        <v>5.17</v>
      </c>
      <c r="AU787" s="71">
        <v>4.5</v>
      </c>
      <c r="AV787" s="71">
        <v>0</v>
      </c>
      <c r="AW787" s="44">
        <v>651516.25</v>
      </c>
      <c r="AX787" s="60"/>
      <c r="AY787" s="140">
        <v>3.1</v>
      </c>
      <c r="AZ787" s="140">
        <v>1.5</v>
      </c>
      <c r="BA787" s="140">
        <v>0</v>
      </c>
      <c r="BB787" s="28">
        <v>270116.59999999998</v>
      </c>
      <c r="BC787" s="60"/>
      <c r="BD787" s="140">
        <v>10.35</v>
      </c>
      <c r="BE787" s="140">
        <v>5</v>
      </c>
      <c r="BF787" s="140">
        <v>0</v>
      </c>
      <c r="BG787" s="44">
        <v>404365.05</v>
      </c>
      <c r="BH787" s="60"/>
      <c r="BI787" s="139">
        <v>5.17</v>
      </c>
      <c r="BJ787" s="139">
        <v>2.5</v>
      </c>
      <c r="BK787" s="139">
        <v>0</v>
      </c>
      <c r="BL787" s="44">
        <v>549494.14</v>
      </c>
      <c r="BM787" s="60"/>
      <c r="BN787" s="140">
        <v>7.76</v>
      </c>
      <c r="BO787" s="140">
        <v>3.75</v>
      </c>
      <c r="BP787" s="140">
        <v>0</v>
      </c>
      <c r="BQ787" s="139">
        <v>303207.93</v>
      </c>
      <c r="BR787" s="60"/>
      <c r="BS787" s="140">
        <v>5.17</v>
      </c>
      <c r="BT787" s="140">
        <v>2.5</v>
      </c>
      <c r="BU787" s="140">
        <v>0</v>
      </c>
      <c r="BV787" s="44">
        <v>831872.86</v>
      </c>
      <c r="BW787" s="60"/>
      <c r="BX787" s="140">
        <v>5.17</v>
      </c>
      <c r="BY787" s="140">
        <v>2.5</v>
      </c>
      <c r="BZ787" s="140">
        <v>0</v>
      </c>
      <c r="CA787" s="44">
        <v>717743.26</v>
      </c>
      <c r="CB787" s="60"/>
      <c r="CC787" s="140">
        <v>10.35</v>
      </c>
      <c r="CD787" s="140">
        <v>5</v>
      </c>
      <c r="CE787" s="140">
        <v>0</v>
      </c>
      <c r="CF787" s="44">
        <v>485228.85</v>
      </c>
      <c r="CG787" s="60"/>
      <c r="CH787" s="28">
        <v>19456143.41</v>
      </c>
      <c r="CI787" s="60"/>
      <c r="CJ787" s="64">
        <v>19059366.149999999</v>
      </c>
      <c r="CK787" s="124"/>
      <c r="CN787" s="151"/>
    </row>
    <row r="788" spans="1:92" x14ac:dyDescent="0.25">
      <c r="A788" s="116" t="s">
        <v>1791</v>
      </c>
      <c r="B788" s="24" t="s">
        <v>1792</v>
      </c>
      <c r="C788" s="27" t="s">
        <v>1763</v>
      </c>
      <c r="D788" s="27" t="s">
        <v>120</v>
      </c>
      <c r="E788" s="139">
        <v>210.63</v>
      </c>
      <c r="F788" s="68"/>
      <c r="G788" s="139">
        <v>91.149999999999991</v>
      </c>
      <c r="H788" s="139">
        <v>115.82</v>
      </c>
      <c r="I788" s="139">
        <v>115.82</v>
      </c>
      <c r="J788" s="68">
        <v>782</v>
      </c>
      <c r="K788" s="139">
        <v>143.47</v>
      </c>
      <c r="L788" s="139">
        <v>139.81</v>
      </c>
      <c r="M788" s="139">
        <v>67.16</v>
      </c>
      <c r="N788" s="139">
        <v>0</v>
      </c>
      <c r="O788" s="60"/>
      <c r="P788" s="132">
        <v>49.175286273372947</v>
      </c>
      <c r="Q788" s="132">
        <v>41.974713726627044</v>
      </c>
      <c r="R788" s="132">
        <v>62.484713726627049</v>
      </c>
      <c r="S788" s="132">
        <v>53.335286273372944</v>
      </c>
      <c r="T788" s="132">
        <v>0</v>
      </c>
      <c r="U788" s="132">
        <v>0</v>
      </c>
      <c r="V788" s="126"/>
      <c r="W788" s="140">
        <v>5.37</v>
      </c>
      <c r="X788" s="140">
        <v>5.25</v>
      </c>
      <c r="Y788" s="140">
        <v>0</v>
      </c>
      <c r="Z788" s="139">
        <v>667626.30000000005</v>
      </c>
      <c r="AA788" s="60"/>
      <c r="AB788" s="140">
        <v>2.12</v>
      </c>
      <c r="AC788" s="28">
        <v>133525.26</v>
      </c>
      <c r="AE788" s="140">
        <v>0.71</v>
      </c>
      <c r="AF788" s="140">
        <v>0.33</v>
      </c>
      <c r="AG788" s="140">
        <v>0</v>
      </c>
      <c r="AH788" s="44">
        <v>65379.6</v>
      </c>
      <c r="AI788" s="60"/>
      <c r="AJ788" s="140">
        <v>0.31</v>
      </c>
      <c r="AK788" s="140">
        <v>0.14000000000000001</v>
      </c>
      <c r="AL788" s="140">
        <v>0</v>
      </c>
      <c r="AM788" s="44">
        <v>28289.25</v>
      </c>
      <c r="AO788" s="28">
        <v>14.500000000000004</v>
      </c>
      <c r="AP788" s="117">
        <v>4.24</v>
      </c>
      <c r="AQ788" s="117">
        <v>1.49</v>
      </c>
      <c r="AR788" s="44">
        <v>23684.37</v>
      </c>
      <c r="AS788" s="60"/>
      <c r="AT788" s="71">
        <v>0.31</v>
      </c>
      <c r="AU788" s="71">
        <v>0.26</v>
      </c>
      <c r="AV788" s="71">
        <v>0</v>
      </c>
      <c r="AW788" s="44">
        <v>38403.75</v>
      </c>
      <c r="AX788" s="60"/>
      <c r="AY788" s="140">
        <v>0.19</v>
      </c>
      <c r="AZ788" s="140">
        <v>0.08</v>
      </c>
      <c r="BA788" s="140">
        <v>0</v>
      </c>
      <c r="BB788" s="28">
        <v>15854.67</v>
      </c>
      <c r="BC788" s="60"/>
      <c r="BD788" s="140">
        <v>0.63</v>
      </c>
      <c r="BE788" s="140">
        <v>0.28999999999999998</v>
      </c>
      <c r="BF788" s="140">
        <v>0</v>
      </c>
      <c r="BG788" s="44">
        <v>24235.56</v>
      </c>
      <c r="BH788" s="60"/>
      <c r="BI788" s="139">
        <v>0.31</v>
      </c>
      <c r="BJ788" s="139">
        <v>0.14000000000000001</v>
      </c>
      <c r="BK788" s="139">
        <v>0</v>
      </c>
      <c r="BL788" s="44">
        <v>32238.9</v>
      </c>
      <c r="BM788" s="60"/>
      <c r="BN788" s="140">
        <v>0.47</v>
      </c>
      <c r="BO788" s="140">
        <v>0.22</v>
      </c>
      <c r="BP788" s="140">
        <v>0</v>
      </c>
      <c r="BQ788" s="139">
        <v>18176.669999999998</v>
      </c>
      <c r="BR788" s="60"/>
      <c r="BS788" s="140">
        <v>0.31</v>
      </c>
      <c r="BT788" s="140">
        <v>0.14000000000000001</v>
      </c>
      <c r="BU788" s="140">
        <v>0</v>
      </c>
      <c r="BV788" s="44">
        <v>48806.1</v>
      </c>
      <c r="BW788" s="60"/>
      <c r="BX788" s="140">
        <v>0.31</v>
      </c>
      <c r="BY788" s="140">
        <v>0.14000000000000001</v>
      </c>
      <c r="BZ788" s="140">
        <v>0</v>
      </c>
      <c r="CA788" s="44">
        <v>42110.1</v>
      </c>
      <c r="CB788" s="60"/>
      <c r="CC788" s="140">
        <v>0.63</v>
      </c>
      <c r="CD788" s="140">
        <v>0.28999999999999998</v>
      </c>
      <c r="CE788" s="140">
        <v>0</v>
      </c>
      <c r="CF788" s="44">
        <v>29082.12</v>
      </c>
      <c r="CG788" s="60"/>
      <c r="CH788" s="28">
        <v>1167412.6499999999</v>
      </c>
      <c r="CI788" s="60"/>
      <c r="CJ788" s="64">
        <v>1143728.2799999998</v>
      </c>
      <c r="CK788" s="124"/>
      <c r="CN788" s="151"/>
    </row>
    <row r="789" spans="1:92" x14ac:dyDescent="0.25">
      <c r="A789" s="116" t="s">
        <v>1793</v>
      </c>
      <c r="B789" s="24" t="s">
        <v>1794</v>
      </c>
      <c r="C789" s="27" t="s">
        <v>1763</v>
      </c>
      <c r="D789" s="27" t="s">
        <v>131</v>
      </c>
      <c r="E789" s="139">
        <v>1853.99</v>
      </c>
      <c r="F789" s="68"/>
      <c r="G789" s="139">
        <v>0</v>
      </c>
      <c r="H789" s="139">
        <v>0</v>
      </c>
      <c r="I789" s="139">
        <v>1853.99</v>
      </c>
      <c r="J789" s="68">
        <v>783</v>
      </c>
      <c r="K789" s="139">
        <v>0</v>
      </c>
      <c r="L789" s="139">
        <v>0</v>
      </c>
      <c r="M789" s="139">
        <v>0</v>
      </c>
      <c r="N789" s="139">
        <v>1853.99</v>
      </c>
      <c r="O789" s="60"/>
      <c r="P789" s="132">
        <v>0</v>
      </c>
      <c r="Q789" s="132">
        <v>0</v>
      </c>
      <c r="R789" s="132">
        <v>0</v>
      </c>
      <c r="S789" s="132">
        <v>0</v>
      </c>
      <c r="T789" s="132">
        <v>884</v>
      </c>
      <c r="U789" s="132">
        <v>969.99</v>
      </c>
      <c r="V789" s="126"/>
      <c r="W789" s="140">
        <v>0</v>
      </c>
      <c r="X789" s="140">
        <v>0</v>
      </c>
      <c r="Y789" s="140">
        <v>82.99</v>
      </c>
      <c r="Z789" s="139">
        <v>5989056.3399999999</v>
      </c>
      <c r="AA789" s="60"/>
      <c r="AB789" s="140">
        <v>27.66</v>
      </c>
      <c r="AC789" s="28">
        <v>1996152.47</v>
      </c>
      <c r="AE789" s="140">
        <v>0</v>
      </c>
      <c r="AF789" s="140">
        <v>0</v>
      </c>
      <c r="AG789" s="140">
        <v>9.26</v>
      </c>
      <c r="AH789" s="44">
        <v>668257.16</v>
      </c>
      <c r="AI789" s="60"/>
      <c r="AJ789" s="140">
        <v>0</v>
      </c>
      <c r="AK789" s="140">
        <v>0</v>
      </c>
      <c r="AL789" s="140">
        <v>3.08</v>
      </c>
      <c r="AM789" s="44">
        <v>222271.28</v>
      </c>
      <c r="AO789" s="28">
        <v>125.46</v>
      </c>
      <c r="AP789" s="117">
        <v>34.93</v>
      </c>
      <c r="AQ789" s="117">
        <v>13.14</v>
      </c>
      <c r="AR789" s="44">
        <v>202897.05</v>
      </c>
      <c r="AS789" s="60"/>
      <c r="AT789" s="71">
        <v>0</v>
      </c>
      <c r="AU789" s="71">
        <v>0</v>
      </c>
      <c r="AV789" s="71">
        <v>7.41</v>
      </c>
      <c r="AW789" s="44">
        <v>581055.15</v>
      </c>
      <c r="AX789" s="60"/>
      <c r="AY789" s="140">
        <v>0</v>
      </c>
      <c r="AZ789" s="140">
        <v>0</v>
      </c>
      <c r="BA789" s="140">
        <v>2.4700000000000002</v>
      </c>
      <c r="BB789" s="28">
        <v>145040.87</v>
      </c>
      <c r="BC789" s="60"/>
      <c r="BD789" s="140">
        <v>0</v>
      </c>
      <c r="BE789" s="140">
        <v>0</v>
      </c>
      <c r="BF789" s="140">
        <v>9.26</v>
      </c>
      <c r="BG789" s="44">
        <v>243936.18</v>
      </c>
      <c r="BH789" s="60"/>
      <c r="BI789" s="139">
        <v>0</v>
      </c>
      <c r="BJ789" s="139">
        <v>0</v>
      </c>
      <c r="BK789" s="139">
        <v>3.08</v>
      </c>
      <c r="BL789" s="44">
        <v>220657.36</v>
      </c>
      <c r="BM789" s="60"/>
      <c r="BN789" s="140">
        <v>0</v>
      </c>
      <c r="BO789" s="140">
        <v>0</v>
      </c>
      <c r="BP789" s="140">
        <v>6.17</v>
      </c>
      <c r="BQ789" s="139">
        <v>162536.31</v>
      </c>
      <c r="BR789" s="60"/>
      <c r="BS789" s="140">
        <v>0</v>
      </c>
      <c r="BT789" s="140">
        <v>0</v>
      </c>
      <c r="BU789" s="140">
        <v>3.08</v>
      </c>
      <c r="BV789" s="44">
        <v>334050.64</v>
      </c>
      <c r="BW789" s="60"/>
      <c r="BX789" s="140">
        <v>0</v>
      </c>
      <c r="BY789" s="140">
        <v>0</v>
      </c>
      <c r="BZ789" s="140">
        <v>3.08</v>
      </c>
      <c r="CA789" s="44">
        <v>288220.24</v>
      </c>
      <c r="CB789" s="60"/>
      <c r="CC789" s="140">
        <v>0</v>
      </c>
      <c r="CD789" s="140">
        <v>0</v>
      </c>
      <c r="CE789" s="140">
        <v>9.26</v>
      </c>
      <c r="CF789" s="44">
        <v>292717.86</v>
      </c>
      <c r="CG789" s="60"/>
      <c r="CH789" s="28">
        <v>11346848.91</v>
      </c>
      <c r="CI789" s="60"/>
      <c r="CJ789" s="64">
        <v>11143951.859999999</v>
      </c>
      <c r="CK789" s="124"/>
      <c r="CN789" s="151"/>
    </row>
    <row r="790" spans="1:92" x14ac:dyDescent="0.25">
      <c r="A790" s="116" t="s">
        <v>1795</v>
      </c>
      <c r="B790" s="24" t="s">
        <v>1796</v>
      </c>
      <c r="C790" s="27" t="s">
        <v>1763</v>
      </c>
      <c r="D790" s="27" t="s">
        <v>131</v>
      </c>
      <c r="E790" s="139">
        <v>1368</v>
      </c>
      <c r="F790" s="68"/>
      <c r="G790" s="139">
        <v>0</v>
      </c>
      <c r="H790" s="139">
        <v>0</v>
      </c>
      <c r="I790" s="139">
        <v>1368</v>
      </c>
      <c r="J790" s="68">
        <v>784</v>
      </c>
      <c r="K790" s="139">
        <v>0</v>
      </c>
      <c r="L790" s="139">
        <v>0</v>
      </c>
      <c r="M790" s="139">
        <v>0</v>
      </c>
      <c r="N790" s="139">
        <v>1368</v>
      </c>
      <c r="O790" s="60"/>
      <c r="P790" s="132">
        <v>0</v>
      </c>
      <c r="Q790" s="132">
        <v>0</v>
      </c>
      <c r="R790" s="132">
        <v>0</v>
      </c>
      <c r="S790" s="132">
        <v>0</v>
      </c>
      <c r="T790" s="132">
        <v>287</v>
      </c>
      <c r="U790" s="132">
        <v>1081</v>
      </c>
      <c r="V790" s="126"/>
      <c r="W790" s="140">
        <v>0</v>
      </c>
      <c r="X790" s="140">
        <v>0</v>
      </c>
      <c r="Y790" s="140">
        <v>57.59</v>
      </c>
      <c r="Z790" s="139">
        <v>4156039.94</v>
      </c>
      <c r="AA790" s="60"/>
      <c r="AB790" s="140">
        <v>19.190000000000001</v>
      </c>
      <c r="AC790" s="28">
        <v>1385208.11</v>
      </c>
      <c r="AE790" s="140">
        <v>0</v>
      </c>
      <c r="AF790" s="140">
        <v>0</v>
      </c>
      <c r="AG790" s="140">
        <v>6.84</v>
      </c>
      <c r="AH790" s="44">
        <v>493615.44</v>
      </c>
      <c r="AI790" s="60"/>
      <c r="AJ790" s="140">
        <v>0</v>
      </c>
      <c r="AK790" s="140">
        <v>0</v>
      </c>
      <c r="AL790" s="140">
        <v>2.2799999999999998</v>
      </c>
      <c r="AM790" s="44">
        <v>164538.48000000001</v>
      </c>
      <c r="AO790" s="28">
        <v>87.72</v>
      </c>
      <c r="AP790" s="117">
        <v>16.77</v>
      </c>
      <c r="AQ790" s="117">
        <v>9.6999999999999993</v>
      </c>
      <c r="AR790" s="44">
        <v>132739.93</v>
      </c>
      <c r="AS790" s="60"/>
      <c r="AT790" s="71">
        <v>0</v>
      </c>
      <c r="AU790" s="71">
        <v>0</v>
      </c>
      <c r="AV790" s="71">
        <v>5.47</v>
      </c>
      <c r="AW790" s="44">
        <v>428930.05</v>
      </c>
      <c r="AX790" s="60"/>
      <c r="AY790" s="140">
        <v>0</v>
      </c>
      <c r="AZ790" s="140">
        <v>0</v>
      </c>
      <c r="BA790" s="140">
        <v>1.82</v>
      </c>
      <c r="BB790" s="28">
        <v>106872.22</v>
      </c>
      <c r="BC790" s="60"/>
      <c r="BD790" s="140">
        <v>0</v>
      </c>
      <c r="BE790" s="140">
        <v>0</v>
      </c>
      <c r="BF790" s="140">
        <v>6.84</v>
      </c>
      <c r="BG790" s="44">
        <v>180186.12</v>
      </c>
      <c r="BH790" s="60"/>
      <c r="BI790" s="139">
        <v>0</v>
      </c>
      <c r="BJ790" s="139">
        <v>0</v>
      </c>
      <c r="BK790" s="139">
        <v>2.2799999999999998</v>
      </c>
      <c r="BL790" s="44">
        <v>163343.76</v>
      </c>
      <c r="BM790" s="60"/>
      <c r="BN790" s="140">
        <v>0</v>
      </c>
      <c r="BO790" s="140">
        <v>0</v>
      </c>
      <c r="BP790" s="140">
        <v>4.5599999999999996</v>
      </c>
      <c r="BQ790" s="139">
        <v>120124.08</v>
      </c>
      <c r="BR790" s="60"/>
      <c r="BS790" s="140">
        <v>0</v>
      </c>
      <c r="BT790" s="140">
        <v>0</v>
      </c>
      <c r="BU790" s="140">
        <v>2.2799999999999998</v>
      </c>
      <c r="BV790" s="44">
        <v>247284.24</v>
      </c>
      <c r="BW790" s="60"/>
      <c r="BX790" s="140">
        <v>0</v>
      </c>
      <c r="BY790" s="140">
        <v>0</v>
      </c>
      <c r="BZ790" s="140">
        <v>2.2799999999999998</v>
      </c>
      <c r="CA790" s="44">
        <v>213357.84</v>
      </c>
      <c r="CB790" s="60"/>
      <c r="CC790" s="140">
        <v>0</v>
      </c>
      <c r="CD790" s="140">
        <v>0</v>
      </c>
      <c r="CE790" s="140">
        <v>6.84</v>
      </c>
      <c r="CF790" s="44">
        <v>216219.24</v>
      </c>
      <c r="CG790" s="60"/>
      <c r="CH790" s="28">
        <v>8008459.4499999993</v>
      </c>
      <c r="CI790" s="60"/>
      <c r="CJ790" s="64">
        <v>7875719.5199999996</v>
      </c>
      <c r="CK790" s="124"/>
      <c r="CN790" s="151"/>
    </row>
    <row r="791" spans="1:92" x14ac:dyDescent="0.25">
      <c r="A791" s="116" t="s">
        <v>1797</v>
      </c>
      <c r="B791" s="24" t="s">
        <v>1798</v>
      </c>
      <c r="C791" s="27" t="s">
        <v>1763</v>
      </c>
      <c r="D791" s="27" t="s">
        <v>131</v>
      </c>
      <c r="E791" s="139">
        <v>998.49</v>
      </c>
      <c r="F791" s="68"/>
      <c r="G791" s="139">
        <v>0</v>
      </c>
      <c r="H791" s="139">
        <v>0</v>
      </c>
      <c r="I791" s="139">
        <v>998.49</v>
      </c>
      <c r="J791" s="68">
        <v>785</v>
      </c>
      <c r="K791" s="139">
        <v>0</v>
      </c>
      <c r="L791" s="139">
        <v>0</v>
      </c>
      <c r="M791" s="139">
        <v>0</v>
      </c>
      <c r="N791" s="139">
        <v>998.49</v>
      </c>
      <c r="O791" s="60"/>
      <c r="P791" s="132">
        <v>0</v>
      </c>
      <c r="Q791" s="132">
        <v>0</v>
      </c>
      <c r="R791" s="132">
        <v>0</v>
      </c>
      <c r="S791" s="132">
        <v>0</v>
      </c>
      <c r="T791" s="132">
        <v>505</v>
      </c>
      <c r="U791" s="132">
        <v>493.49</v>
      </c>
      <c r="V791" s="126"/>
      <c r="W791" s="140">
        <v>0</v>
      </c>
      <c r="X791" s="140">
        <v>0</v>
      </c>
      <c r="Y791" s="140">
        <v>44.98</v>
      </c>
      <c r="Z791" s="139">
        <v>3246026.68</v>
      </c>
      <c r="AA791" s="60"/>
      <c r="AB791" s="140">
        <v>14.99</v>
      </c>
      <c r="AC791" s="28">
        <v>1081900.69</v>
      </c>
      <c r="AE791" s="140">
        <v>0</v>
      </c>
      <c r="AF791" s="140">
        <v>0</v>
      </c>
      <c r="AG791" s="140">
        <v>4.99</v>
      </c>
      <c r="AH791" s="44">
        <v>360108.34</v>
      </c>
      <c r="AI791" s="60"/>
      <c r="AJ791" s="140">
        <v>0</v>
      </c>
      <c r="AK791" s="140">
        <v>0</v>
      </c>
      <c r="AL791" s="140">
        <v>1.66</v>
      </c>
      <c r="AM791" s="44">
        <v>119795.56</v>
      </c>
      <c r="AO791" s="28">
        <v>67.949999999999989</v>
      </c>
      <c r="AP791" s="117">
        <v>19.560000000000002</v>
      </c>
      <c r="AQ791" s="117">
        <v>7.08</v>
      </c>
      <c r="AR791" s="44">
        <v>110658.48</v>
      </c>
      <c r="AS791" s="60"/>
      <c r="AT791" s="71">
        <v>0</v>
      </c>
      <c r="AU791" s="71">
        <v>0</v>
      </c>
      <c r="AV791" s="71">
        <v>3.99</v>
      </c>
      <c r="AW791" s="44">
        <v>312875.84999999998</v>
      </c>
      <c r="AX791" s="60"/>
      <c r="AY791" s="140">
        <v>0</v>
      </c>
      <c r="AZ791" s="140">
        <v>0</v>
      </c>
      <c r="BA791" s="140">
        <v>1.33</v>
      </c>
      <c r="BB791" s="28">
        <v>78098.929999999993</v>
      </c>
      <c r="BC791" s="60"/>
      <c r="BD791" s="140">
        <v>0</v>
      </c>
      <c r="BE791" s="140">
        <v>0</v>
      </c>
      <c r="BF791" s="140">
        <v>4.99</v>
      </c>
      <c r="BG791" s="44">
        <v>131451.57</v>
      </c>
      <c r="BH791" s="60"/>
      <c r="BI791" s="139">
        <v>0</v>
      </c>
      <c r="BJ791" s="139">
        <v>0</v>
      </c>
      <c r="BK791" s="139">
        <v>1.66</v>
      </c>
      <c r="BL791" s="44">
        <v>118925.72</v>
      </c>
      <c r="BM791" s="60"/>
      <c r="BN791" s="140">
        <v>0</v>
      </c>
      <c r="BO791" s="140">
        <v>0</v>
      </c>
      <c r="BP791" s="140">
        <v>3.32</v>
      </c>
      <c r="BQ791" s="139">
        <v>87458.76</v>
      </c>
      <c r="BR791" s="60"/>
      <c r="BS791" s="140">
        <v>0</v>
      </c>
      <c r="BT791" s="140">
        <v>0</v>
      </c>
      <c r="BU791" s="140">
        <v>1.66</v>
      </c>
      <c r="BV791" s="44">
        <v>180040.28</v>
      </c>
      <c r="BW791" s="60"/>
      <c r="BX791" s="140">
        <v>0</v>
      </c>
      <c r="BY791" s="140">
        <v>0</v>
      </c>
      <c r="BZ791" s="140">
        <v>1.66</v>
      </c>
      <c r="CA791" s="44">
        <v>155339.48000000001</v>
      </c>
      <c r="CB791" s="60"/>
      <c r="CC791" s="140">
        <v>0</v>
      </c>
      <c r="CD791" s="140">
        <v>0</v>
      </c>
      <c r="CE791" s="140">
        <v>4.99</v>
      </c>
      <c r="CF791" s="44">
        <v>157738.89000000001</v>
      </c>
      <c r="CG791" s="60"/>
      <c r="CH791" s="28">
        <v>6140419.2300000004</v>
      </c>
      <c r="CI791" s="60"/>
      <c r="CJ791" s="64">
        <v>6029760.75</v>
      </c>
      <c r="CK791" s="124"/>
      <c r="CN791" s="151"/>
    </row>
    <row r="792" spans="1:92" x14ac:dyDescent="0.25">
      <c r="A792" s="116" t="s">
        <v>1799</v>
      </c>
      <c r="B792" s="24" t="s">
        <v>1800</v>
      </c>
      <c r="C792" s="27" t="s">
        <v>1763</v>
      </c>
      <c r="D792" s="27" t="s">
        <v>120</v>
      </c>
      <c r="E792" s="139">
        <v>71.290000000000006</v>
      </c>
      <c r="F792" s="68"/>
      <c r="G792" s="139">
        <v>30.150000000000002</v>
      </c>
      <c r="H792" s="139">
        <v>40.309999999999995</v>
      </c>
      <c r="I792" s="139">
        <v>40.309999999999995</v>
      </c>
      <c r="J792" s="68">
        <v>786</v>
      </c>
      <c r="K792" s="139">
        <v>46.47</v>
      </c>
      <c r="L792" s="139">
        <v>45.64</v>
      </c>
      <c r="M792" s="139">
        <v>24.82</v>
      </c>
      <c r="N792" s="139">
        <v>0</v>
      </c>
      <c r="O792" s="60"/>
      <c r="P792" s="132">
        <v>11.266669032074939</v>
      </c>
      <c r="Q792" s="132">
        <v>18.883330967925062</v>
      </c>
      <c r="R792" s="132">
        <v>15.063330967925063</v>
      </c>
      <c r="S792" s="132">
        <v>25.246669032074934</v>
      </c>
      <c r="T792" s="132">
        <v>0</v>
      </c>
      <c r="U792" s="132">
        <v>0</v>
      </c>
      <c r="V792" s="126"/>
      <c r="W792" s="140">
        <v>1.69</v>
      </c>
      <c r="X792" s="140">
        <v>1.76</v>
      </c>
      <c r="Y792" s="140">
        <v>0</v>
      </c>
      <c r="Z792" s="139">
        <v>216884.25</v>
      </c>
      <c r="AA792" s="60"/>
      <c r="AB792" s="140">
        <v>0.69</v>
      </c>
      <c r="AC792" s="28">
        <v>43376.85</v>
      </c>
      <c r="AE792" s="140">
        <v>0.23</v>
      </c>
      <c r="AF792" s="140">
        <v>0.12</v>
      </c>
      <c r="AG792" s="140">
        <v>0</v>
      </c>
      <c r="AH792" s="44">
        <v>22002.75</v>
      </c>
      <c r="AI792" s="60"/>
      <c r="AJ792" s="140">
        <v>0.1</v>
      </c>
      <c r="AK792" s="140">
        <v>0.05</v>
      </c>
      <c r="AL792" s="140">
        <v>0</v>
      </c>
      <c r="AM792" s="44">
        <v>9429.75</v>
      </c>
      <c r="AO792" s="28">
        <v>4.7300000000000004</v>
      </c>
      <c r="AP792" s="117">
        <v>1.1299999999999999</v>
      </c>
      <c r="AQ792" s="117">
        <v>0.5</v>
      </c>
      <c r="AR792" s="44">
        <v>7422.78</v>
      </c>
      <c r="AS792" s="60"/>
      <c r="AT792" s="71">
        <v>0.1</v>
      </c>
      <c r="AU792" s="71">
        <v>0.09</v>
      </c>
      <c r="AV792" s="71">
        <v>0</v>
      </c>
      <c r="AW792" s="44">
        <v>12801.25</v>
      </c>
      <c r="AX792" s="60"/>
      <c r="AY792" s="140">
        <v>0.06</v>
      </c>
      <c r="AZ792" s="140">
        <v>0.03</v>
      </c>
      <c r="BA792" s="140">
        <v>0</v>
      </c>
      <c r="BB792" s="28">
        <v>5284.89</v>
      </c>
      <c r="BC792" s="60"/>
      <c r="BD792" s="140">
        <v>0.2</v>
      </c>
      <c r="BE792" s="140">
        <v>0.11</v>
      </c>
      <c r="BF792" s="140">
        <v>0</v>
      </c>
      <c r="BG792" s="44">
        <v>8166.33</v>
      </c>
      <c r="BH792" s="60"/>
      <c r="BI792" s="139">
        <v>0.1</v>
      </c>
      <c r="BJ792" s="139">
        <v>0.05</v>
      </c>
      <c r="BK792" s="139">
        <v>0</v>
      </c>
      <c r="BL792" s="44">
        <v>10746.3</v>
      </c>
      <c r="BM792" s="60"/>
      <c r="BN792" s="140">
        <v>0.15</v>
      </c>
      <c r="BO792" s="140">
        <v>0.08</v>
      </c>
      <c r="BP792" s="140">
        <v>0</v>
      </c>
      <c r="BQ792" s="139">
        <v>6058.89</v>
      </c>
      <c r="BR792" s="60"/>
      <c r="BS792" s="140">
        <v>0.1</v>
      </c>
      <c r="BT792" s="140">
        <v>0.05</v>
      </c>
      <c r="BU792" s="140">
        <v>0</v>
      </c>
      <c r="BV792" s="44">
        <v>16268.7</v>
      </c>
      <c r="BW792" s="60"/>
      <c r="BX792" s="140">
        <v>0.1</v>
      </c>
      <c r="BY792" s="140">
        <v>0.05</v>
      </c>
      <c r="BZ792" s="140">
        <v>0</v>
      </c>
      <c r="CA792" s="44">
        <v>14036.7</v>
      </c>
      <c r="CB792" s="60"/>
      <c r="CC792" s="140">
        <v>0.2</v>
      </c>
      <c r="CD792" s="140">
        <v>0.11</v>
      </c>
      <c r="CE792" s="140">
        <v>0</v>
      </c>
      <c r="CF792" s="44">
        <v>9799.41</v>
      </c>
      <c r="CG792" s="60"/>
      <c r="CH792" s="28">
        <v>382278.85</v>
      </c>
      <c r="CI792" s="60"/>
      <c r="CJ792" s="64">
        <v>374856.06999999995</v>
      </c>
      <c r="CK792" s="124"/>
      <c r="CN792" s="151"/>
    </row>
    <row r="793" spans="1:92" x14ac:dyDescent="0.25">
      <c r="A793" s="116" t="s">
        <v>1801</v>
      </c>
      <c r="B793" s="24" t="s">
        <v>1802</v>
      </c>
      <c r="C793" s="27" t="s">
        <v>1763</v>
      </c>
      <c r="D793" s="27" t="s">
        <v>12</v>
      </c>
      <c r="E793" s="139">
        <v>1030.44</v>
      </c>
      <c r="F793" s="68"/>
      <c r="G793" s="139">
        <v>289.97999999999996</v>
      </c>
      <c r="H793" s="139">
        <v>393.30999999999995</v>
      </c>
      <c r="I793" s="139">
        <v>733.45999999999992</v>
      </c>
      <c r="J793" s="68">
        <v>787</v>
      </c>
      <c r="K793" s="139">
        <v>446.29999999999995</v>
      </c>
      <c r="L793" s="139">
        <v>439.29999999999995</v>
      </c>
      <c r="M793" s="139">
        <v>243.98999999999998</v>
      </c>
      <c r="N793" s="139">
        <v>340.15</v>
      </c>
      <c r="O793" s="60"/>
      <c r="P793" s="132">
        <v>63.467833971703278</v>
      </c>
      <c r="Q793" s="132">
        <v>226.51216602829669</v>
      </c>
      <c r="R793" s="132">
        <v>86.083639490346286</v>
      </c>
      <c r="S793" s="132">
        <v>307.22636050965366</v>
      </c>
      <c r="T793" s="132">
        <v>74.448526537950457</v>
      </c>
      <c r="U793" s="132">
        <v>265.70147346204953</v>
      </c>
      <c r="V793" s="126"/>
      <c r="W793" s="140">
        <v>15.55</v>
      </c>
      <c r="X793" s="140">
        <v>16.59</v>
      </c>
      <c r="Y793" s="140">
        <v>14.35</v>
      </c>
      <c r="Z793" s="139">
        <v>3056063.2</v>
      </c>
      <c r="AA793" s="60"/>
      <c r="AB793" s="140">
        <v>11.21</v>
      </c>
      <c r="AC793" s="28">
        <v>749255.73</v>
      </c>
      <c r="AE793" s="140">
        <v>2.23</v>
      </c>
      <c r="AF793" s="140">
        <v>1.21</v>
      </c>
      <c r="AG793" s="140">
        <v>1.7</v>
      </c>
      <c r="AH793" s="44">
        <v>338937.8</v>
      </c>
      <c r="AI793" s="60"/>
      <c r="AJ793" s="140">
        <v>0.99</v>
      </c>
      <c r="AK793" s="140">
        <v>0.54</v>
      </c>
      <c r="AL793" s="140">
        <v>0.56000000000000005</v>
      </c>
      <c r="AM793" s="44">
        <v>136596.41</v>
      </c>
      <c r="AO793" s="28">
        <v>66.290000000000006</v>
      </c>
      <c r="AP793" s="117">
        <v>12.81</v>
      </c>
      <c r="AQ793" s="117">
        <v>7.3</v>
      </c>
      <c r="AR793" s="44">
        <v>100464.44</v>
      </c>
      <c r="AS793" s="60"/>
      <c r="AT793" s="71">
        <v>0.99</v>
      </c>
      <c r="AU793" s="71">
        <v>0.97</v>
      </c>
      <c r="AV793" s="71">
        <v>1.36</v>
      </c>
      <c r="AW793" s="44">
        <v>238699.4</v>
      </c>
      <c r="AX793" s="60"/>
      <c r="AY793" s="140">
        <v>0.59</v>
      </c>
      <c r="AZ793" s="140">
        <v>0.32</v>
      </c>
      <c r="BA793" s="140">
        <v>0.45</v>
      </c>
      <c r="BB793" s="28">
        <v>79860.56</v>
      </c>
      <c r="BC793" s="60"/>
      <c r="BD793" s="140">
        <v>1.98</v>
      </c>
      <c r="BE793" s="140">
        <v>1.08</v>
      </c>
      <c r="BF793" s="140">
        <v>1.7</v>
      </c>
      <c r="BG793" s="44">
        <v>125392.68</v>
      </c>
      <c r="BH793" s="60"/>
      <c r="BI793" s="139">
        <v>0.99</v>
      </c>
      <c r="BJ793" s="139">
        <v>0.54</v>
      </c>
      <c r="BK793" s="139">
        <v>0.56000000000000005</v>
      </c>
      <c r="BL793" s="44">
        <v>149731.78</v>
      </c>
      <c r="BM793" s="60"/>
      <c r="BN793" s="140">
        <v>1.48</v>
      </c>
      <c r="BO793" s="140">
        <v>0.81</v>
      </c>
      <c r="BP793" s="140">
        <v>1.1299999999999999</v>
      </c>
      <c r="BQ793" s="139">
        <v>90093.06</v>
      </c>
      <c r="BR793" s="60"/>
      <c r="BS793" s="140">
        <v>0.99</v>
      </c>
      <c r="BT793" s="140">
        <v>0.54</v>
      </c>
      <c r="BU793" s="140">
        <v>0.56000000000000005</v>
      </c>
      <c r="BV793" s="44">
        <v>226677.22</v>
      </c>
      <c r="BW793" s="60"/>
      <c r="BX793" s="140">
        <v>0.99</v>
      </c>
      <c r="BY793" s="140">
        <v>0.54</v>
      </c>
      <c r="BZ793" s="140">
        <v>0.56000000000000005</v>
      </c>
      <c r="CA793" s="44">
        <v>195578.02</v>
      </c>
      <c r="CB793" s="60"/>
      <c r="CC793" s="140">
        <v>1.98</v>
      </c>
      <c r="CD793" s="140">
        <v>1.08</v>
      </c>
      <c r="CE793" s="140">
        <v>1.7</v>
      </c>
      <c r="CF793" s="44">
        <v>150468.35999999999</v>
      </c>
      <c r="CG793" s="60"/>
      <c r="CH793" s="28">
        <v>5637818.6600000001</v>
      </c>
      <c r="CI793" s="60"/>
      <c r="CJ793" s="64">
        <v>5537354.2199999997</v>
      </c>
      <c r="CK793" s="124"/>
      <c r="CN793" s="151"/>
    </row>
    <row r="794" spans="1:92" x14ac:dyDescent="0.25">
      <c r="A794" s="116" t="s">
        <v>1803</v>
      </c>
      <c r="B794" s="24" t="s">
        <v>1804</v>
      </c>
      <c r="C794" s="27" t="s">
        <v>1763</v>
      </c>
      <c r="D794" s="27" t="s">
        <v>12</v>
      </c>
      <c r="E794" s="139">
        <v>982.75</v>
      </c>
      <c r="F794" s="68"/>
      <c r="G794" s="139">
        <v>273</v>
      </c>
      <c r="H794" s="139">
        <v>367.5</v>
      </c>
      <c r="I794" s="139">
        <v>704</v>
      </c>
      <c r="J794" s="68">
        <v>788</v>
      </c>
      <c r="K794" s="139">
        <v>423.75</v>
      </c>
      <c r="L794" s="139">
        <v>418</v>
      </c>
      <c r="M794" s="139">
        <v>222.5</v>
      </c>
      <c r="N794" s="139">
        <v>336.5</v>
      </c>
      <c r="O794" s="60"/>
      <c r="P794" s="132">
        <v>33.251791197543504</v>
      </c>
      <c r="Q794" s="132">
        <v>239.7482088024565</v>
      </c>
      <c r="R794" s="132">
        <v>44.76202661207779</v>
      </c>
      <c r="S794" s="132">
        <v>322.73797338792224</v>
      </c>
      <c r="T794" s="132">
        <v>40.986182190378713</v>
      </c>
      <c r="U794" s="132">
        <v>295.51381780962129</v>
      </c>
      <c r="V794" s="126"/>
      <c r="W794" s="140">
        <v>14.2</v>
      </c>
      <c r="X794" s="140">
        <v>15.14</v>
      </c>
      <c r="Y794" s="140">
        <v>13.86</v>
      </c>
      <c r="Z794" s="139">
        <v>2844679.86</v>
      </c>
      <c r="AA794" s="60"/>
      <c r="AB794" s="140">
        <v>10.48</v>
      </c>
      <c r="AC794" s="28">
        <v>702265.39</v>
      </c>
      <c r="AE794" s="140">
        <v>2.11</v>
      </c>
      <c r="AF794" s="140">
        <v>1.1100000000000001</v>
      </c>
      <c r="AG794" s="140">
        <v>1.68</v>
      </c>
      <c r="AH794" s="44">
        <v>323664.18</v>
      </c>
      <c r="AI794" s="60"/>
      <c r="AJ794" s="140">
        <v>0.94</v>
      </c>
      <c r="AK794" s="140">
        <v>0.49</v>
      </c>
      <c r="AL794" s="140">
        <v>0.56000000000000005</v>
      </c>
      <c r="AM794" s="44">
        <v>130309.91</v>
      </c>
      <c r="AO794" s="28">
        <v>61.860000000000007</v>
      </c>
      <c r="AP794" s="117">
        <v>9.8999999999999986</v>
      </c>
      <c r="AQ794" s="117">
        <v>6.96</v>
      </c>
      <c r="AR794" s="44">
        <v>91307.05</v>
      </c>
      <c r="AS794" s="60"/>
      <c r="AT794" s="71">
        <v>0.94</v>
      </c>
      <c r="AU794" s="71">
        <v>0.89</v>
      </c>
      <c r="AV794" s="71">
        <v>1.34</v>
      </c>
      <c r="AW794" s="44">
        <v>228372.35</v>
      </c>
      <c r="AX794" s="60"/>
      <c r="AY794" s="140">
        <v>0.56000000000000005</v>
      </c>
      <c r="AZ794" s="140">
        <v>0.28999999999999998</v>
      </c>
      <c r="BA794" s="140">
        <v>0.44</v>
      </c>
      <c r="BB794" s="28">
        <v>75750.09</v>
      </c>
      <c r="BC794" s="60"/>
      <c r="BD794" s="140">
        <v>1.88</v>
      </c>
      <c r="BE794" s="140">
        <v>0.98</v>
      </c>
      <c r="BF794" s="140">
        <v>1.68</v>
      </c>
      <c r="BG794" s="44">
        <v>119597.22</v>
      </c>
      <c r="BH794" s="60"/>
      <c r="BI794" s="139">
        <v>0.94</v>
      </c>
      <c r="BJ794" s="139">
        <v>0.49</v>
      </c>
      <c r="BK794" s="139">
        <v>0.56000000000000005</v>
      </c>
      <c r="BL794" s="44">
        <v>142567.57999999999</v>
      </c>
      <c r="BM794" s="60"/>
      <c r="BN794" s="140">
        <v>1.41</v>
      </c>
      <c r="BO794" s="140">
        <v>0.74</v>
      </c>
      <c r="BP794" s="140">
        <v>1.1200000000000001</v>
      </c>
      <c r="BQ794" s="139">
        <v>86141.61</v>
      </c>
      <c r="BR794" s="60"/>
      <c r="BS794" s="140">
        <v>0.94</v>
      </c>
      <c r="BT794" s="140">
        <v>0.49</v>
      </c>
      <c r="BU794" s="140">
        <v>0.56000000000000005</v>
      </c>
      <c r="BV794" s="44">
        <v>215831.42</v>
      </c>
      <c r="BW794" s="60"/>
      <c r="BX794" s="140">
        <v>0.94</v>
      </c>
      <c r="BY794" s="140">
        <v>0.49</v>
      </c>
      <c r="BZ794" s="140">
        <v>0.56000000000000005</v>
      </c>
      <c r="CA794" s="44">
        <v>186220.22</v>
      </c>
      <c r="CB794" s="60"/>
      <c r="CC794" s="140">
        <v>1.88</v>
      </c>
      <c r="CD794" s="140">
        <v>0.98</v>
      </c>
      <c r="CE794" s="140">
        <v>1.68</v>
      </c>
      <c r="CF794" s="44">
        <v>143513.94</v>
      </c>
      <c r="CG794" s="60"/>
      <c r="CH794" s="28">
        <v>5290220.82</v>
      </c>
      <c r="CI794" s="60"/>
      <c r="CJ794" s="64">
        <v>5198913.7700000005</v>
      </c>
      <c r="CK794" s="124"/>
      <c r="CN794" s="151"/>
    </row>
    <row r="795" spans="1:92" x14ac:dyDescent="0.25">
      <c r="A795" s="116" t="s">
        <v>1805</v>
      </c>
      <c r="B795" s="24" t="s">
        <v>1806</v>
      </c>
      <c r="C795" s="27" t="s">
        <v>1763</v>
      </c>
      <c r="D795" s="27" t="s">
        <v>12</v>
      </c>
      <c r="E795" s="139">
        <v>461.94</v>
      </c>
      <c r="F795" s="68"/>
      <c r="G795" s="139">
        <v>129.66</v>
      </c>
      <c r="H795" s="139">
        <v>184.80999999999997</v>
      </c>
      <c r="I795" s="139">
        <v>325.11999999999989</v>
      </c>
      <c r="J795" s="68">
        <v>789</v>
      </c>
      <c r="K795" s="139">
        <v>211.64999999999998</v>
      </c>
      <c r="L795" s="139">
        <v>204.49</v>
      </c>
      <c r="M795" s="139">
        <v>109.97999999999999</v>
      </c>
      <c r="N795" s="139">
        <v>140.31</v>
      </c>
      <c r="O795" s="60"/>
      <c r="P795" s="132">
        <v>36.208320506618591</v>
      </c>
      <c r="Q795" s="132">
        <v>93.451679493381405</v>
      </c>
      <c r="R795" s="132">
        <v>51.609283609657425</v>
      </c>
      <c r="S795" s="132">
        <v>133.20071639034256</v>
      </c>
      <c r="T795" s="132">
        <v>39.182395883724013</v>
      </c>
      <c r="U795" s="132">
        <v>101.12760411627599</v>
      </c>
      <c r="V795" s="126"/>
      <c r="W795" s="140">
        <v>7.08</v>
      </c>
      <c r="X795" s="140">
        <v>7.9</v>
      </c>
      <c r="Y795" s="140">
        <v>6</v>
      </c>
      <c r="Z795" s="139">
        <v>1374713.7</v>
      </c>
      <c r="AA795" s="60"/>
      <c r="AB795" s="140">
        <v>4.99</v>
      </c>
      <c r="AC795" s="28">
        <v>332661.09999999998</v>
      </c>
      <c r="AE795" s="140">
        <v>1.05</v>
      </c>
      <c r="AF795" s="140">
        <v>0.54</v>
      </c>
      <c r="AG795" s="140">
        <v>0.7</v>
      </c>
      <c r="AH795" s="44">
        <v>150471.54999999999</v>
      </c>
      <c r="AI795" s="60"/>
      <c r="AJ795" s="140">
        <v>0.47</v>
      </c>
      <c r="AK795" s="140">
        <v>0.24</v>
      </c>
      <c r="AL795" s="140">
        <v>0.23</v>
      </c>
      <c r="AM795" s="44">
        <v>61232.33</v>
      </c>
      <c r="AO795" s="28">
        <v>29.799999999999997</v>
      </c>
      <c r="AP795" s="117">
        <v>6.3800000000000008</v>
      </c>
      <c r="AQ795" s="117">
        <v>3.27</v>
      </c>
      <c r="AR795" s="44">
        <v>45918.239999999998</v>
      </c>
      <c r="AS795" s="60"/>
      <c r="AT795" s="71">
        <v>0.47</v>
      </c>
      <c r="AU795" s="71">
        <v>0.43</v>
      </c>
      <c r="AV795" s="71">
        <v>0.56000000000000005</v>
      </c>
      <c r="AW795" s="44">
        <v>104549.9</v>
      </c>
      <c r="AX795" s="60"/>
      <c r="AY795" s="140">
        <v>0.28000000000000003</v>
      </c>
      <c r="AZ795" s="140">
        <v>0.14000000000000001</v>
      </c>
      <c r="BA795" s="140">
        <v>0.18</v>
      </c>
      <c r="BB795" s="28">
        <v>35232.6</v>
      </c>
      <c r="BC795" s="60"/>
      <c r="BD795" s="140">
        <v>0.94</v>
      </c>
      <c r="BE795" s="140">
        <v>0.48</v>
      </c>
      <c r="BF795" s="140">
        <v>0.7</v>
      </c>
      <c r="BG795" s="44">
        <v>55847.16</v>
      </c>
      <c r="BH795" s="60"/>
      <c r="BI795" s="139">
        <v>0.47</v>
      </c>
      <c r="BJ795" s="139">
        <v>0.24</v>
      </c>
      <c r="BK795" s="139">
        <v>0.23</v>
      </c>
      <c r="BL795" s="44">
        <v>67343.48</v>
      </c>
      <c r="BM795" s="60"/>
      <c r="BN795" s="140">
        <v>0.7</v>
      </c>
      <c r="BO795" s="140">
        <v>0.36</v>
      </c>
      <c r="BP795" s="140">
        <v>0.46</v>
      </c>
      <c r="BQ795" s="139">
        <v>40041.360000000001</v>
      </c>
      <c r="BR795" s="60"/>
      <c r="BS795" s="140">
        <v>0.47</v>
      </c>
      <c r="BT795" s="140">
        <v>0.24</v>
      </c>
      <c r="BU795" s="140">
        <v>0.23</v>
      </c>
      <c r="BV795" s="44">
        <v>101950.52</v>
      </c>
      <c r="BW795" s="60"/>
      <c r="BX795" s="140">
        <v>0.47</v>
      </c>
      <c r="BY795" s="140">
        <v>0.24</v>
      </c>
      <c r="BZ795" s="140">
        <v>0.23</v>
      </c>
      <c r="CA795" s="44">
        <v>87963.32</v>
      </c>
      <c r="CB795" s="60"/>
      <c r="CC795" s="140">
        <v>0.94</v>
      </c>
      <c r="CD795" s="140">
        <v>0.48</v>
      </c>
      <c r="CE795" s="140">
        <v>0.7</v>
      </c>
      <c r="CF795" s="44">
        <v>67015.320000000007</v>
      </c>
      <c r="CG795" s="60"/>
      <c r="CH795" s="28">
        <v>2524940.58</v>
      </c>
      <c r="CI795" s="60"/>
      <c r="CJ795" s="64">
        <v>2479022.34</v>
      </c>
      <c r="CK795" s="124"/>
      <c r="CN795" s="151"/>
    </row>
    <row r="796" spans="1:92" x14ac:dyDescent="0.25">
      <c r="A796" s="116" t="s">
        <v>1807</v>
      </c>
      <c r="B796" s="24" t="s">
        <v>1808</v>
      </c>
      <c r="C796" s="27" t="s">
        <v>1763</v>
      </c>
      <c r="D796" s="27" t="s">
        <v>12</v>
      </c>
      <c r="E796" s="139">
        <v>3041</v>
      </c>
      <c r="F796" s="68"/>
      <c r="G796" s="139">
        <v>869.5</v>
      </c>
      <c r="H796" s="139">
        <v>1186.5</v>
      </c>
      <c r="I796" s="139">
        <v>2146</v>
      </c>
      <c r="J796" s="68">
        <v>790</v>
      </c>
      <c r="K796" s="139">
        <v>1362</v>
      </c>
      <c r="L796" s="139">
        <v>1336.5</v>
      </c>
      <c r="M796" s="139">
        <v>719.5</v>
      </c>
      <c r="N796" s="139">
        <v>959.5</v>
      </c>
      <c r="O796" s="60"/>
      <c r="P796" s="132">
        <v>140.71165644171779</v>
      </c>
      <c r="Q796" s="132">
        <v>728.78834355828224</v>
      </c>
      <c r="R796" s="132">
        <v>192.01193831868676</v>
      </c>
      <c r="S796" s="132">
        <v>994.48806168131318</v>
      </c>
      <c r="T796" s="132">
        <v>155.27640523959542</v>
      </c>
      <c r="U796" s="132">
        <v>804.22359476040458</v>
      </c>
      <c r="V796" s="126"/>
      <c r="W796" s="140">
        <v>45.82</v>
      </c>
      <c r="X796" s="140">
        <v>49.38</v>
      </c>
      <c r="Y796" s="140">
        <v>39.93</v>
      </c>
      <c r="Z796" s="139">
        <v>8866336.3800000008</v>
      </c>
      <c r="AA796" s="60"/>
      <c r="AB796" s="140">
        <v>32.340000000000003</v>
      </c>
      <c r="AC796" s="28">
        <v>2157383</v>
      </c>
      <c r="AE796" s="140">
        <v>6.81</v>
      </c>
      <c r="AF796" s="140">
        <v>3.59</v>
      </c>
      <c r="AG796" s="140">
        <v>4.79</v>
      </c>
      <c r="AH796" s="44">
        <v>999471.14</v>
      </c>
      <c r="AI796" s="60"/>
      <c r="AJ796" s="140">
        <v>3.02</v>
      </c>
      <c r="AK796" s="140">
        <v>1.59</v>
      </c>
      <c r="AL796" s="140">
        <v>1.59</v>
      </c>
      <c r="AM796" s="44">
        <v>404551.59</v>
      </c>
      <c r="AO796" s="28">
        <v>192.89000000000001</v>
      </c>
      <c r="AP796" s="117">
        <v>34.26</v>
      </c>
      <c r="AQ796" s="117">
        <v>21.56</v>
      </c>
      <c r="AR796" s="44">
        <v>288793.89</v>
      </c>
      <c r="AS796" s="60"/>
      <c r="AT796" s="71">
        <v>3.02</v>
      </c>
      <c r="AU796" s="71">
        <v>2.87</v>
      </c>
      <c r="AV796" s="71">
        <v>3.83</v>
      </c>
      <c r="AW796" s="44">
        <v>697168.2</v>
      </c>
      <c r="AX796" s="60"/>
      <c r="AY796" s="140">
        <v>1.81</v>
      </c>
      <c r="AZ796" s="140">
        <v>0.95</v>
      </c>
      <c r="BA796" s="140">
        <v>1.27</v>
      </c>
      <c r="BB796" s="28">
        <v>236645.63</v>
      </c>
      <c r="BC796" s="60"/>
      <c r="BD796" s="140">
        <v>6.05</v>
      </c>
      <c r="BE796" s="140">
        <v>3.19</v>
      </c>
      <c r="BF796" s="140">
        <v>4.79</v>
      </c>
      <c r="BG796" s="44">
        <v>369592.29</v>
      </c>
      <c r="BH796" s="60"/>
      <c r="BI796" s="139">
        <v>3.02</v>
      </c>
      <c r="BJ796" s="139">
        <v>1.59</v>
      </c>
      <c r="BK796" s="139">
        <v>1.59</v>
      </c>
      <c r="BL796" s="44">
        <v>444180.4</v>
      </c>
      <c r="BM796" s="60"/>
      <c r="BN796" s="140">
        <v>4.54</v>
      </c>
      <c r="BO796" s="140">
        <v>2.39</v>
      </c>
      <c r="BP796" s="140">
        <v>3.19</v>
      </c>
      <c r="BQ796" s="139">
        <v>266591.15999999997</v>
      </c>
      <c r="BR796" s="60"/>
      <c r="BS796" s="140">
        <v>3.02</v>
      </c>
      <c r="BT796" s="140">
        <v>1.59</v>
      </c>
      <c r="BU796" s="140">
        <v>1.59</v>
      </c>
      <c r="BV796" s="44">
        <v>672439.6</v>
      </c>
      <c r="BW796" s="60"/>
      <c r="BX796" s="140">
        <v>3.02</v>
      </c>
      <c r="BY796" s="140">
        <v>1.59</v>
      </c>
      <c r="BZ796" s="140">
        <v>1.59</v>
      </c>
      <c r="CA796" s="44">
        <v>580183.6</v>
      </c>
      <c r="CB796" s="60"/>
      <c r="CC796" s="140">
        <v>6.05</v>
      </c>
      <c r="CD796" s="140">
        <v>3.19</v>
      </c>
      <c r="CE796" s="140">
        <v>4.79</v>
      </c>
      <c r="CF796" s="44">
        <v>443502.33</v>
      </c>
      <c r="CG796" s="60"/>
      <c r="CH796" s="28">
        <v>16426839.210000001</v>
      </c>
      <c r="CI796" s="60"/>
      <c r="CJ796" s="64">
        <v>16138045.32</v>
      </c>
      <c r="CK796" s="124"/>
      <c r="CN796" s="151"/>
    </row>
    <row r="797" spans="1:92" x14ac:dyDescent="0.25">
      <c r="A797" s="116" t="s">
        <v>1809</v>
      </c>
      <c r="B797" s="24" t="s">
        <v>1810</v>
      </c>
      <c r="C797" s="27" t="s">
        <v>1811</v>
      </c>
      <c r="D797" s="27" t="s">
        <v>120</v>
      </c>
      <c r="E797" s="139">
        <v>882.71</v>
      </c>
      <c r="F797" s="68"/>
      <c r="G797" s="139">
        <v>385.15</v>
      </c>
      <c r="H797" s="139">
        <v>492.31</v>
      </c>
      <c r="I797" s="139">
        <v>492.31</v>
      </c>
      <c r="J797" s="68">
        <v>791</v>
      </c>
      <c r="K797" s="139">
        <v>578.05999999999995</v>
      </c>
      <c r="L797" s="139">
        <v>572.80999999999995</v>
      </c>
      <c r="M797" s="139">
        <v>304.64999999999998</v>
      </c>
      <c r="N797" s="139">
        <v>0</v>
      </c>
      <c r="O797" s="60"/>
      <c r="P797" s="132">
        <v>72.424668930777457</v>
      </c>
      <c r="Q797" s="132">
        <v>312.72533106922253</v>
      </c>
      <c r="R797" s="132">
        <v>92.575331069222528</v>
      </c>
      <c r="S797" s="132">
        <v>399.7346689307775</v>
      </c>
      <c r="T797" s="132">
        <v>0</v>
      </c>
      <c r="U797" s="132">
        <v>0</v>
      </c>
      <c r="V797" s="126"/>
      <c r="W797" s="140">
        <v>20.46</v>
      </c>
      <c r="X797" s="140">
        <v>20.61</v>
      </c>
      <c r="Y797" s="140">
        <v>0</v>
      </c>
      <c r="Z797" s="139">
        <v>2581865.5499999998</v>
      </c>
      <c r="AA797" s="60"/>
      <c r="AB797" s="140">
        <v>8.2100000000000009</v>
      </c>
      <c r="AC797" s="28">
        <v>516373.11</v>
      </c>
      <c r="AE797" s="140">
        <v>2.89</v>
      </c>
      <c r="AF797" s="140">
        <v>1.52</v>
      </c>
      <c r="AG797" s="140">
        <v>0</v>
      </c>
      <c r="AH797" s="44">
        <v>277234.65000000002</v>
      </c>
      <c r="AI797" s="60"/>
      <c r="AJ797" s="140">
        <v>1.28</v>
      </c>
      <c r="AK797" s="140">
        <v>0.67</v>
      </c>
      <c r="AL797" s="140">
        <v>0</v>
      </c>
      <c r="AM797" s="44">
        <v>122586.75</v>
      </c>
      <c r="AO797" s="28">
        <v>56.810000000000009</v>
      </c>
      <c r="AP797" s="117">
        <v>10.32</v>
      </c>
      <c r="AQ797" s="117">
        <v>6.26</v>
      </c>
      <c r="AR797" s="44">
        <v>85293.07</v>
      </c>
      <c r="AS797" s="60"/>
      <c r="AT797" s="71">
        <v>1.28</v>
      </c>
      <c r="AU797" s="71">
        <v>1.21</v>
      </c>
      <c r="AV797" s="71">
        <v>0</v>
      </c>
      <c r="AW797" s="44">
        <v>167763.75</v>
      </c>
      <c r="AX797" s="60"/>
      <c r="AY797" s="140">
        <v>0.77</v>
      </c>
      <c r="AZ797" s="140">
        <v>0.4</v>
      </c>
      <c r="BA797" s="140">
        <v>0</v>
      </c>
      <c r="BB797" s="28">
        <v>68703.570000000007</v>
      </c>
      <c r="BC797" s="60"/>
      <c r="BD797" s="140">
        <v>2.56</v>
      </c>
      <c r="BE797" s="140">
        <v>1.35</v>
      </c>
      <c r="BF797" s="140">
        <v>0</v>
      </c>
      <c r="BG797" s="44">
        <v>103001.13</v>
      </c>
      <c r="BH797" s="60"/>
      <c r="BI797" s="139">
        <v>1.28</v>
      </c>
      <c r="BJ797" s="139">
        <v>0.67</v>
      </c>
      <c r="BK797" s="139">
        <v>0</v>
      </c>
      <c r="BL797" s="44">
        <v>139701.9</v>
      </c>
      <c r="BM797" s="60"/>
      <c r="BN797" s="140">
        <v>1.92</v>
      </c>
      <c r="BO797" s="140">
        <v>1.01</v>
      </c>
      <c r="BP797" s="140">
        <v>0</v>
      </c>
      <c r="BQ797" s="139">
        <v>77184.990000000005</v>
      </c>
      <c r="BR797" s="60"/>
      <c r="BS797" s="140">
        <v>1.28</v>
      </c>
      <c r="BT797" s="140">
        <v>0.67</v>
      </c>
      <c r="BU797" s="140">
        <v>0</v>
      </c>
      <c r="BV797" s="44">
        <v>211493.1</v>
      </c>
      <c r="BW797" s="60"/>
      <c r="BX797" s="140">
        <v>1.28</v>
      </c>
      <c r="BY797" s="140">
        <v>0.67</v>
      </c>
      <c r="BZ797" s="140">
        <v>0</v>
      </c>
      <c r="CA797" s="44">
        <v>182477.1</v>
      </c>
      <c r="CB797" s="60"/>
      <c r="CC797" s="140">
        <v>2.56</v>
      </c>
      <c r="CD797" s="140">
        <v>1.35</v>
      </c>
      <c r="CE797" s="140">
        <v>0</v>
      </c>
      <c r="CF797" s="44">
        <v>123599.01</v>
      </c>
      <c r="CG797" s="60"/>
      <c r="CH797" s="28">
        <v>4657277.68</v>
      </c>
      <c r="CI797" s="60"/>
      <c r="CJ797" s="64">
        <v>4571984.6099999994</v>
      </c>
      <c r="CK797" s="124"/>
      <c r="CN797" s="151"/>
    </row>
    <row r="798" spans="1:92" x14ac:dyDescent="0.25">
      <c r="A798" s="116" t="s">
        <v>1812</v>
      </c>
      <c r="B798" s="24" t="s">
        <v>1813</v>
      </c>
      <c r="C798" s="27" t="s">
        <v>1811</v>
      </c>
      <c r="D798" s="27" t="s">
        <v>120</v>
      </c>
      <c r="E798" s="139">
        <v>223.54</v>
      </c>
      <c r="F798" s="68"/>
      <c r="G798" s="139">
        <v>91.97999999999999</v>
      </c>
      <c r="H798" s="139">
        <v>130.14999999999998</v>
      </c>
      <c r="I798" s="139">
        <v>130.14999999999998</v>
      </c>
      <c r="J798" s="68">
        <v>792</v>
      </c>
      <c r="K798" s="139">
        <v>146.38</v>
      </c>
      <c r="L798" s="139">
        <v>144.96999999999997</v>
      </c>
      <c r="M798" s="139">
        <v>77.16</v>
      </c>
      <c r="N798" s="139">
        <v>0</v>
      </c>
      <c r="O798" s="60"/>
      <c r="P798" s="132">
        <v>40.58002070859407</v>
      </c>
      <c r="Q798" s="132">
        <v>51.39997929140592</v>
      </c>
      <c r="R798" s="132">
        <v>57.419979291405937</v>
      </c>
      <c r="S798" s="132">
        <v>72.73002070859404</v>
      </c>
      <c r="T798" s="132">
        <v>0</v>
      </c>
      <c r="U798" s="132">
        <v>0</v>
      </c>
      <c r="V798" s="126"/>
      <c r="W798" s="140">
        <v>5.27</v>
      </c>
      <c r="X798" s="140">
        <v>5.78</v>
      </c>
      <c r="Y798" s="140">
        <v>0</v>
      </c>
      <c r="Z798" s="139">
        <v>694658.25</v>
      </c>
      <c r="AA798" s="60"/>
      <c r="AB798" s="140">
        <v>2.21</v>
      </c>
      <c r="AC798" s="28">
        <v>138931.65</v>
      </c>
      <c r="AE798" s="140">
        <v>0.73</v>
      </c>
      <c r="AF798" s="140">
        <v>0.38</v>
      </c>
      <c r="AG798" s="140">
        <v>0</v>
      </c>
      <c r="AH798" s="44">
        <v>69780.149999999994</v>
      </c>
      <c r="AI798" s="60"/>
      <c r="AJ798" s="140">
        <v>0.32</v>
      </c>
      <c r="AK798" s="140">
        <v>0.17</v>
      </c>
      <c r="AL798" s="140">
        <v>0</v>
      </c>
      <c r="AM798" s="44">
        <v>30803.85</v>
      </c>
      <c r="AO798" s="28">
        <v>15.150000000000002</v>
      </c>
      <c r="AP798" s="117">
        <v>3.9800000000000004</v>
      </c>
      <c r="AQ798" s="117">
        <v>1.58</v>
      </c>
      <c r="AR798" s="44">
        <v>24206.14</v>
      </c>
      <c r="AS798" s="60"/>
      <c r="AT798" s="71">
        <v>0.32</v>
      </c>
      <c r="AU798" s="71">
        <v>0.3</v>
      </c>
      <c r="AV798" s="71">
        <v>0</v>
      </c>
      <c r="AW798" s="44">
        <v>41772.5</v>
      </c>
      <c r="AX798" s="60"/>
      <c r="AY798" s="140">
        <v>0.19</v>
      </c>
      <c r="AZ798" s="140">
        <v>0.1</v>
      </c>
      <c r="BA798" s="140">
        <v>0</v>
      </c>
      <c r="BB798" s="28">
        <v>17029.09</v>
      </c>
      <c r="BC798" s="60"/>
      <c r="BD798" s="140">
        <v>0.65</v>
      </c>
      <c r="BE798" s="140">
        <v>0.34</v>
      </c>
      <c r="BF798" s="140">
        <v>0</v>
      </c>
      <c r="BG798" s="44">
        <v>26079.57</v>
      </c>
      <c r="BH798" s="60"/>
      <c r="BI798" s="139">
        <v>0.32</v>
      </c>
      <c r="BJ798" s="139">
        <v>0.17</v>
      </c>
      <c r="BK798" s="139">
        <v>0</v>
      </c>
      <c r="BL798" s="44">
        <v>35104.58</v>
      </c>
      <c r="BM798" s="60"/>
      <c r="BN798" s="140">
        <v>0.48</v>
      </c>
      <c r="BO798" s="140">
        <v>0.25</v>
      </c>
      <c r="BP798" s="140">
        <v>0</v>
      </c>
      <c r="BQ798" s="139">
        <v>19230.39</v>
      </c>
      <c r="BR798" s="60"/>
      <c r="BS798" s="140">
        <v>0.32</v>
      </c>
      <c r="BT798" s="140">
        <v>0.17</v>
      </c>
      <c r="BU798" s="140">
        <v>0</v>
      </c>
      <c r="BV798" s="44">
        <v>53144.42</v>
      </c>
      <c r="BW798" s="60"/>
      <c r="BX798" s="140">
        <v>0.32</v>
      </c>
      <c r="BY798" s="140">
        <v>0.17</v>
      </c>
      <c r="BZ798" s="140">
        <v>0</v>
      </c>
      <c r="CA798" s="44">
        <v>45853.22</v>
      </c>
      <c r="CB798" s="60"/>
      <c r="CC798" s="140">
        <v>0.65</v>
      </c>
      <c r="CD798" s="140">
        <v>0.34</v>
      </c>
      <c r="CE798" s="140">
        <v>0</v>
      </c>
      <c r="CF798" s="44">
        <v>31294.89</v>
      </c>
      <c r="CG798" s="60"/>
      <c r="CH798" s="28">
        <v>1227888.7000000002</v>
      </c>
      <c r="CI798" s="60"/>
      <c r="CJ798" s="64">
        <v>1203682.5600000003</v>
      </c>
      <c r="CK798" s="124"/>
      <c r="CN798" s="151"/>
    </row>
    <row r="799" spans="1:92" x14ac:dyDescent="0.25">
      <c r="A799" s="116" t="s">
        <v>1814</v>
      </c>
      <c r="B799" s="24" t="s">
        <v>1815</v>
      </c>
      <c r="C799" s="27" t="s">
        <v>1811</v>
      </c>
      <c r="D799" s="27" t="s">
        <v>12</v>
      </c>
      <c r="E799" s="139">
        <v>969.97</v>
      </c>
      <c r="F799" s="68"/>
      <c r="G799" s="139">
        <v>246.66</v>
      </c>
      <c r="H799" s="139">
        <v>383.32</v>
      </c>
      <c r="I799" s="139">
        <v>719.81000000000006</v>
      </c>
      <c r="J799" s="68">
        <v>793</v>
      </c>
      <c r="K799" s="139">
        <v>394.31999999999994</v>
      </c>
      <c r="L799" s="139">
        <v>390.81999999999994</v>
      </c>
      <c r="M799" s="139">
        <v>239.15999999999997</v>
      </c>
      <c r="N799" s="139">
        <v>336.49</v>
      </c>
      <c r="O799" s="60"/>
      <c r="P799" s="132">
        <v>102.25541982679236</v>
      </c>
      <c r="Q799" s="132">
        <v>144.40458017320765</v>
      </c>
      <c r="R799" s="132">
        <v>158.9092172545449</v>
      </c>
      <c r="S799" s="132">
        <v>224.41078274545509</v>
      </c>
      <c r="T799" s="132">
        <v>139.49536291866278</v>
      </c>
      <c r="U799" s="132">
        <v>196.99463708133723</v>
      </c>
      <c r="V799" s="126"/>
      <c r="W799" s="140">
        <v>14.03</v>
      </c>
      <c r="X799" s="140">
        <v>16.920000000000002</v>
      </c>
      <c r="Y799" s="140">
        <v>14.85</v>
      </c>
      <c r="Z799" s="139">
        <v>3017336.85</v>
      </c>
      <c r="AA799" s="60"/>
      <c r="AB799" s="140">
        <v>11.13</v>
      </c>
      <c r="AC799" s="28">
        <v>746320.32</v>
      </c>
      <c r="AE799" s="140">
        <v>1.97</v>
      </c>
      <c r="AF799" s="140">
        <v>1.19</v>
      </c>
      <c r="AG799" s="140">
        <v>1.68</v>
      </c>
      <c r="AH799" s="44">
        <v>319892.28000000003</v>
      </c>
      <c r="AI799" s="60"/>
      <c r="AJ799" s="140">
        <v>0.87</v>
      </c>
      <c r="AK799" s="140">
        <v>0.53</v>
      </c>
      <c r="AL799" s="140">
        <v>0.56000000000000005</v>
      </c>
      <c r="AM799" s="44">
        <v>128423.96</v>
      </c>
      <c r="AO799" s="28">
        <v>65</v>
      </c>
      <c r="AP799" s="117">
        <v>16.73</v>
      </c>
      <c r="AQ799" s="117">
        <v>6.87</v>
      </c>
      <c r="AR799" s="44">
        <v>103475.6</v>
      </c>
      <c r="AS799" s="60"/>
      <c r="AT799" s="71">
        <v>0.87</v>
      </c>
      <c r="AU799" s="71">
        <v>0.95</v>
      </c>
      <c r="AV799" s="71">
        <v>1.34</v>
      </c>
      <c r="AW799" s="44">
        <v>227698.6</v>
      </c>
      <c r="AX799" s="60"/>
      <c r="AY799" s="140">
        <v>0.52</v>
      </c>
      <c r="AZ799" s="140">
        <v>0.31</v>
      </c>
      <c r="BA799" s="140">
        <v>0.44</v>
      </c>
      <c r="BB799" s="28">
        <v>74575.67</v>
      </c>
      <c r="BC799" s="60"/>
      <c r="BD799" s="140">
        <v>1.75</v>
      </c>
      <c r="BE799" s="140">
        <v>1.06</v>
      </c>
      <c r="BF799" s="140">
        <v>1.68</v>
      </c>
      <c r="BG799" s="44">
        <v>118280.07</v>
      </c>
      <c r="BH799" s="60"/>
      <c r="BI799" s="139">
        <v>0.87</v>
      </c>
      <c r="BJ799" s="139">
        <v>0.53</v>
      </c>
      <c r="BK799" s="139">
        <v>0.56000000000000005</v>
      </c>
      <c r="BL799" s="44">
        <v>140418.32</v>
      </c>
      <c r="BM799" s="60"/>
      <c r="BN799" s="140">
        <v>1.31</v>
      </c>
      <c r="BO799" s="140">
        <v>0.79</v>
      </c>
      <c r="BP799" s="140">
        <v>1.1200000000000001</v>
      </c>
      <c r="BQ799" s="139">
        <v>84824.46</v>
      </c>
      <c r="BR799" s="60"/>
      <c r="BS799" s="140">
        <v>0.87</v>
      </c>
      <c r="BT799" s="140">
        <v>0.53</v>
      </c>
      <c r="BU799" s="140">
        <v>0.56000000000000005</v>
      </c>
      <c r="BV799" s="44">
        <v>212577.68</v>
      </c>
      <c r="BW799" s="60"/>
      <c r="BX799" s="140">
        <v>0.87</v>
      </c>
      <c r="BY799" s="140">
        <v>0.53</v>
      </c>
      <c r="BZ799" s="140">
        <v>0.56000000000000005</v>
      </c>
      <c r="CA799" s="44">
        <v>183412.88</v>
      </c>
      <c r="CB799" s="60"/>
      <c r="CC799" s="140">
        <v>1.75</v>
      </c>
      <c r="CD799" s="140">
        <v>1.06</v>
      </c>
      <c r="CE799" s="140">
        <v>1.68</v>
      </c>
      <c r="CF799" s="44">
        <v>141933.39000000001</v>
      </c>
      <c r="CG799" s="60"/>
      <c r="CH799" s="28">
        <v>5499170.0800000001</v>
      </c>
      <c r="CI799" s="60"/>
      <c r="CJ799" s="64">
        <v>5395694.4800000004</v>
      </c>
      <c r="CK799" s="124"/>
      <c r="CN799" s="151"/>
    </row>
    <row r="800" spans="1:92" x14ac:dyDescent="0.25">
      <c r="A800" s="116" t="s">
        <v>1816</v>
      </c>
      <c r="B800" s="24" t="s">
        <v>1817</v>
      </c>
      <c r="C800" s="27" t="s">
        <v>1811</v>
      </c>
      <c r="D800" s="27" t="s">
        <v>12</v>
      </c>
      <c r="E800" s="139">
        <v>1191.5</v>
      </c>
      <c r="F800" s="68"/>
      <c r="G800" s="139">
        <v>370.5</v>
      </c>
      <c r="H800" s="139">
        <v>442.5</v>
      </c>
      <c r="I800" s="139">
        <v>814.5</v>
      </c>
      <c r="J800" s="68">
        <v>794</v>
      </c>
      <c r="K800" s="139">
        <v>536.5</v>
      </c>
      <c r="L800" s="139">
        <v>530</v>
      </c>
      <c r="M800" s="139">
        <v>283</v>
      </c>
      <c r="N800" s="139">
        <v>372</v>
      </c>
      <c r="O800" s="60"/>
      <c r="P800" s="132">
        <v>118.49746835443038</v>
      </c>
      <c r="Q800" s="132">
        <v>252.0025316455696</v>
      </c>
      <c r="R800" s="132">
        <v>141.52531645569621</v>
      </c>
      <c r="S800" s="132">
        <v>300.97468354430379</v>
      </c>
      <c r="T800" s="132">
        <v>118.97721518987342</v>
      </c>
      <c r="U800" s="132">
        <v>253.02278481012658</v>
      </c>
      <c r="V800" s="126"/>
      <c r="W800" s="140">
        <v>20.49</v>
      </c>
      <c r="X800" s="140">
        <v>19.11</v>
      </c>
      <c r="Y800" s="140">
        <v>16.059999999999999</v>
      </c>
      <c r="Z800" s="139">
        <v>3648439.96</v>
      </c>
      <c r="AA800" s="60"/>
      <c r="AB800" s="140">
        <v>13.27</v>
      </c>
      <c r="AC800" s="28">
        <v>884180.82</v>
      </c>
      <c r="AE800" s="140">
        <v>2.68</v>
      </c>
      <c r="AF800" s="140">
        <v>1.41</v>
      </c>
      <c r="AG800" s="140">
        <v>1.86</v>
      </c>
      <c r="AH800" s="44">
        <v>391346.61</v>
      </c>
      <c r="AI800" s="60"/>
      <c r="AJ800" s="140">
        <v>1.19</v>
      </c>
      <c r="AK800" s="140">
        <v>0.62</v>
      </c>
      <c r="AL800" s="140">
        <v>0.62</v>
      </c>
      <c r="AM800" s="44">
        <v>158528.57</v>
      </c>
      <c r="AO800" s="28">
        <v>78.88</v>
      </c>
      <c r="AP800" s="117">
        <v>17.829999999999998</v>
      </c>
      <c r="AQ800" s="117">
        <v>8.4499999999999993</v>
      </c>
      <c r="AR800" s="44">
        <v>122598.27</v>
      </c>
      <c r="AS800" s="60"/>
      <c r="AT800" s="71">
        <v>1.19</v>
      </c>
      <c r="AU800" s="71">
        <v>1.1299999999999999</v>
      </c>
      <c r="AV800" s="71">
        <v>1.48</v>
      </c>
      <c r="AW800" s="44">
        <v>272364.2</v>
      </c>
      <c r="AX800" s="60"/>
      <c r="AY800" s="140">
        <v>0.71</v>
      </c>
      <c r="AZ800" s="140">
        <v>0.37</v>
      </c>
      <c r="BA800" s="140">
        <v>0.49</v>
      </c>
      <c r="BB800" s="28">
        <v>92191.97</v>
      </c>
      <c r="BC800" s="60"/>
      <c r="BD800" s="140">
        <v>2.38</v>
      </c>
      <c r="BE800" s="140">
        <v>1.25</v>
      </c>
      <c r="BF800" s="140">
        <v>1.86</v>
      </c>
      <c r="BG800" s="44">
        <v>144623.07</v>
      </c>
      <c r="BH800" s="60"/>
      <c r="BI800" s="139">
        <v>1.19</v>
      </c>
      <c r="BJ800" s="139">
        <v>0.62</v>
      </c>
      <c r="BK800" s="139">
        <v>0.62</v>
      </c>
      <c r="BL800" s="44">
        <v>174090.06</v>
      </c>
      <c r="BM800" s="60"/>
      <c r="BN800" s="140">
        <v>1.78</v>
      </c>
      <c r="BO800" s="140">
        <v>0.94</v>
      </c>
      <c r="BP800" s="140">
        <v>1.24</v>
      </c>
      <c r="BQ800" s="139">
        <v>104318.28</v>
      </c>
      <c r="BR800" s="60"/>
      <c r="BS800" s="140">
        <v>1.19</v>
      </c>
      <c r="BT800" s="140">
        <v>0.62</v>
      </c>
      <c r="BU800" s="140">
        <v>0.62</v>
      </c>
      <c r="BV800" s="44">
        <v>263552.94</v>
      </c>
      <c r="BW800" s="60"/>
      <c r="BX800" s="140">
        <v>1.19</v>
      </c>
      <c r="BY800" s="140">
        <v>0.62</v>
      </c>
      <c r="BZ800" s="140">
        <v>0.62</v>
      </c>
      <c r="CA800" s="44">
        <v>227394.54</v>
      </c>
      <c r="CB800" s="60"/>
      <c r="CC800" s="140">
        <v>2.38</v>
      </c>
      <c r="CD800" s="140">
        <v>1.25</v>
      </c>
      <c r="CE800" s="140">
        <v>1.86</v>
      </c>
      <c r="CF800" s="44">
        <v>173544.39</v>
      </c>
      <c r="CG800" s="60"/>
      <c r="CH800" s="28">
        <v>6657173.6799999997</v>
      </c>
      <c r="CI800" s="60"/>
      <c r="CJ800" s="64">
        <v>6534575.4100000001</v>
      </c>
      <c r="CK800" s="124"/>
      <c r="CN800" s="151"/>
    </row>
    <row r="801" spans="1:92" x14ac:dyDescent="0.25">
      <c r="A801" s="116" t="s">
        <v>1818</v>
      </c>
      <c r="B801" s="24" t="s">
        <v>1819</v>
      </c>
      <c r="C801" s="27" t="s">
        <v>1811</v>
      </c>
      <c r="D801" s="27" t="s">
        <v>12</v>
      </c>
      <c r="E801" s="139">
        <v>333.87</v>
      </c>
      <c r="F801" s="68"/>
      <c r="G801" s="139">
        <v>99.16</v>
      </c>
      <c r="H801" s="139">
        <v>124.32</v>
      </c>
      <c r="I801" s="139">
        <v>232.3</v>
      </c>
      <c r="J801" s="68">
        <v>795</v>
      </c>
      <c r="K801" s="139">
        <v>150.72999999999999</v>
      </c>
      <c r="L801" s="139">
        <v>148.32</v>
      </c>
      <c r="M801" s="139">
        <v>75.16</v>
      </c>
      <c r="N801" s="139">
        <v>107.97999999999999</v>
      </c>
      <c r="O801" s="60"/>
      <c r="P801" s="132">
        <v>45.771676823749466</v>
      </c>
      <c r="Q801" s="132">
        <v>53.38832317625053</v>
      </c>
      <c r="R801" s="132">
        <v>57.385385868581416</v>
      </c>
      <c r="S801" s="132">
        <v>66.934614131418584</v>
      </c>
      <c r="T801" s="132">
        <v>49.842937307669089</v>
      </c>
      <c r="U801" s="132">
        <v>58.1370626923309</v>
      </c>
      <c r="V801" s="126"/>
      <c r="W801" s="140">
        <v>5.72</v>
      </c>
      <c r="X801" s="140">
        <v>5.54</v>
      </c>
      <c r="Y801" s="140">
        <v>4.8099999999999996</v>
      </c>
      <c r="Z801" s="139">
        <v>1054978.3600000001</v>
      </c>
      <c r="AA801" s="60"/>
      <c r="AB801" s="140">
        <v>3.85</v>
      </c>
      <c r="AC801" s="28">
        <v>257266.56</v>
      </c>
      <c r="AE801" s="140">
        <v>0.75</v>
      </c>
      <c r="AF801" s="140">
        <v>0.37</v>
      </c>
      <c r="AG801" s="140">
        <v>0.53</v>
      </c>
      <c r="AH801" s="44">
        <v>108656.78</v>
      </c>
      <c r="AI801" s="60"/>
      <c r="AJ801" s="140">
        <v>0.33</v>
      </c>
      <c r="AK801" s="140">
        <v>0.16</v>
      </c>
      <c r="AL801" s="140">
        <v>0.17</v>
      </c>
      <c r="AM801" s="44">
        <v>43072.07</v>
      </c>
      <c r="AO801" s="28">
        <v>22.670000000000005</v>
      </c>
      <c r="AP801" s="117">
        <v>6.12</v>
      </c>
      <c r="AQ801" s="117">
        <v>2.36</v>
      </c>
      <c r="AR801" s="44">
        <v>36420.68</v>
      </c>
      <c r="AS801" s="60"/>
      <c r="AT801" s="71">
        <v>0.33</v>
      </c>
      <c r="AU801" s="71">
        <v>0.3</v>
      </c>
      <c r="AV801" s="71">
        <v>0.43</v>
      </c>
      <c r="AW801" s="44">
        <v>76164.7</v>
      </c>
      <c r="AX801" s="60"/>
      <c r="AY801" s="140">
        <v>0.2</v>
      </c>
      <c r="AZ801" s="140">
        <v>0.1</v>
      </c>
      <c r="BA801" s="140">
        <v>0.14000000000000001</v>
      </c>
      <c r="BB801" s="28">
        <v>25837.24</v>
      </c>
      <c r="BC801" s="60"/>
      <c r="BD801" s="140">
        <v>0.66</v>
      </c>
      <c r="BE801" s="140">
        <v>0.33</v>
      </c>
      <c r="BF801" s="140">
        <v>0.53</v>
      </c>
      <c r="BG801" s="44">
        <v>40041.360000000001</v>
      </c>
      <c r="BH801" s="60"/>
      <c r="BI801" s="139">
        <v>0.33</v>
      </c>
      <c r="BJ801" s="139">
        <v>0.16</v>
      </c>
      <c r="BK801" s="139">
        <v>0.17</v>
      </c>
      <c r="BL801" s="44">
        <v>47283.72</v>
      </c>
      <c r="BM801" s="60"/>
      <c r="BN801" s="140">
        <v>0.5</v>
      </c>
      <c r="BO801" s="140">
        <v>0.25</v>
      </c>
      <c r="BP801" s="140">
        <v>0.35</v>
      </c>
      <c r="BQ801" s="139">
        <v>28977.3</v>
      </c>
      <c r="BR801" s="60"/>
      <c r="BS801" s="140">
        <v>0.33</v>
      </c>
      <c r="BT801" s="140">
        <v>0.16</v>
      </c>
      <c r="BU801" s="140">
        <v>0.17</v>
      </c>
      <c r="BV801" s="44">
        <v>71582.28</v>
      </c>
      <c r="BW801" s="60"/>
      <c r="BX801" s="140">
        <v>0.33</v>
      </c>
      <c r="BY801" s="140">
        <v>0.16</v>
      </c>
      <c r="BZ801" s="140">
        <v>0.17</v>
      </c>
      <c r="CA801" s="44">
        <v>61761.48</v>
      </c>
      <c r="CB801" s="60"/>
      <c r="CC801" s="140">
        <v>0.66</v>
      </c>
      <c r="CD801" s="140">
        <v>0.33</v>
      </c>
      <c r="CE801" s="140">
        <v>0.53</v>
      </c>
      <c r="CF801" s="44">
        <v>48048.72</v>
      </c>
      <c r="CG801" s="60"/>
      <c r="CH801" s="28">
        <v>1900091.25</v>
      </c>
      <c r="CI801" s="60"/>
      <c r="CJ801" s="64">
        <v>1863670.57</v>
      </c>
      <c r="CK801" s="124"/>
      <c r="CN801" s="151"/>
    </row>
    <row r="802" spans="1:92" x14ac:dyDescent="0.25">
      <c r="A802" s="116" t="s">
        <v>1820</v>
      </c>
      <c r="B802" s="24" t="s">
        <v>1821</v>
      </c>
      <c r="C802" s="27" t="s">
        <v>1811</v>
      </c>
      <c r="D802" s="27" t="s">
        <v>12</v>
      </c>
      <c r="E802" s="139">
        <v>506.45</v>
      </c>
      <c r="F802" s="68"/>
      <c r="G802" s="139">
        <v>155.82</v>
      </c>
      <c r="H802" s="139">
        <v>176.48</v>
      </c>
      <c r="I802" s="139">
        <v>349.3</v>
      </c>
      <c r="J802" s="68">
        <v>796</v>
      </c>
      <c r="K802" s="139">
        <v>226.30999999999995</v>
      </c>
      <c r="L802" s="139">
        <v>224.97999999999996</v>
      </c>
      <c r="M802" s="139">
        <v>107.32</v>
      </c>
      <c r="N802" s="139">
        <v>172.82</v>
      </c>
      <c r="O802" s="60"/>
      <c r="P802" s="132">
        <v>40.102549889135254</v>
      </c>
      <c r="Q802" s="132">
        <v>115.71745011086475</v>
      </c>
      <c r="R802" s="132">
        <v>45.419702248970538</v>
      </c>
      <c r="S802" s="132">
        <v>131.06029775102945</v>
      </c>
      <c r="T802" s="132">
        <v>44.477747861894201</v>
      </c>
      <c r="U802" s="132">
        <v>128.34225213810578</v>
      </c>
      <c r="V802" s="126"/>
      <c r="W802" s="140">
        <v>8.4499999999999993</v>
      </c>
      <c r="X802" s="140">
        <v>7.51</v>
      </c>
      <c r="Y802" s="140">
        <v>7.35</v>
      </c>
      <c r="Z802" s="139">
        <v>1533745.5</v>
      </c>
      <c r="AA802" s="60"/>
      <c r="AB802" s="140">
        <v>5.64</v>
      </c>
      <c r="AC802" s="28">
        <v>377454.09</v>
      </c>
      <c r="AE802" s="140">
        <v>1.1299999999999999</v>
      </c>
      <c r="AF802" s="140">
        <v>0.53</v>
      </c>
      <c r="AG802" s="140">
        <v>0.86</v>
      </c>
      <c r="AH802" s="44">
        <v>166418.66</v>
      </c>
      <c r="AI802" s="60"/>
      <c r="AJ802" s="140">
        <v>0.5</v>
      </c>
      <c r="AK802" s="140">
        <v>0.23</v>
      </c>
      <c r="AL802" s="140">
        <v>0.28000000000000003</v>
      </c>
      <c r="AM802" s="44">
        <v>66097.929999999993</v>
      </c>
      <c r="AO802" s="28">
        <v>33.149999999999991</v>
      </c>
      <c r="AP802" s="117">
        <v>6.79</v>
      </c>
      <c r="AQ802" s="117">
        <v>3.59</v>
      </c>
      <c r="AR802" s="44">
        <v>50680.58</v>
      </c>
      <c r="AS802" s="60"/>
      <c r="AT802" s="71">
        <v>0.5</v>
      </c>
      <c r="AU802" s="71">
        <v>0.42</v>
      </c>
      <c r="AV802" s="71">
        <v>0.69</v>
      </c>
      <c r="AW802" s="44">
        <v>116091.35</v>
      </c>
      <c r="AX802" s="60"/>
      <c r="AY802" s="140">
        <v>0.3</v>
      </c>
      <c r="AZ802" s="140">
        <v>0.14000000000000001</v>
      </c>
      <c r="BA802" s="140">
        <v>0.23</v>
      </c>
      <c r="BB802" s="28">
        <v>39343.07</v>
      </c>
      <c r="BC802" s="60"/>
      <c r="BD802" s="140">
        <v>1</v>
      </c>
      <c r="BE802" s="140">
        <v>0.47</v>
      </c>
      <c r="BF802" s="140">
        <v>0.86</v>
      </c>
      <c r="BG802" s="44">
        <v>61379.19</v>
      </c>
      <c r="BH802" s="60"/>
      <c r="BI802" s="139">
        <v>0.5</v>
      </c>
      <c r="BJ802" s="139">
        <v>0.23</v>
      </c>
      <c r="BK802" s="139">
        <v>0.28000000000000003</v>
      </c>
      <c r="BL802" s="44">
        <v>72358.42</v>
      </c>
      <c r="BM802" s="60"/>
      <c r="BN802" s="140">
        <v>0.75</v>
      </c>
      <c r="BO802" s="140">
        <v>0.35</v>
      </c>
      <c r="BP802" s="140">
        <v>0.56999999999999995</v>
      </c>
      <c r="BQ802" s="139">
        <v>43992.81</v>
      </c>
      <c r="BR802" s="60"/>
      <c r="BS802" s="140">
        <v>0.5</v>
      </c>
      <c r="BT802" s="140">
        <v>0.23</v>
      </c>
      <c r="BU802" s="140">
        <v>0.28000000000000003</v>
      </c>
      <c r="BV802" s="44">
        <v>109542.58</v>
      </c>
      <c r="BW802" s="60"/>
      <c r="BX802" s="140">
        <v>0.5</v>
      </c>
      <c r="BY802" s="140">
        <v>0.23</v>
      </c>
      <c r="BZ802" s="140">
        <v>0.28000000000000003</v>
      </c>
      <c r="CA802" s="44">
        <v>94513.78</v>
      </c>
      <c r="CB802" s="60"/>
      <c r="CC802" s="140">
        <v>1</v>
      </c>
      <c r="CD802" s="140">
        <v>0.47</v>
      </c>
      <c r="CE802" s="140">
        <v>0.86</v>
      </c>
      <c r="CF802" s="44">
        <v>73653.63</v>
      </c>
      <c r="CG802" s="60"/>
      <c r="CH802" s="28">
        <v>2805271.59</v>
      </c>
      <c r="CI802" s="60"/>
      <c r="CJ802" s="64">
        <v>2754591.01</v>
      </c>
      <c r="CK802" s="124"/>
      <c r="CN802" s="151"/>
    </row>
    <row r="803" spans="1:92" x14ac:dyDescent="0.25">
      <c r="A803" s="116" t="s">
        <v>1822</v>
      </c>
      <c r="B803" s="24" t="s">
        <v>1823</v>
      </c>
      <c r="C803" s="27" t="s">
        <v>1811</v>
      </c>
      <c r="D803" s="27" t="s">
        <v>120</v>
      </c>
      <c r="E803" s="139">
        <v>825.64</v>
      </c>
      <c r="F803" s="68"/>
      <c r="G803" s="139">
        <v>340.49</v>
      </c>
      <c r="H803" s="139">
        <v>477.82</v>
      </c>
      <c r="I803" s="139">
        <v>477.82</v>
      </c>
      <c r="J803" s="68">
        <v>797</v>
      </c>
      <c r="K803" s="139">
        <v>528.65</v>
      </c>
      <c r="L803" s="139">
        <v>521.32000000000005</v>
      </c>
      <c r="M803" s="139">
        <v>296.99</v>
      </c>
      <c r="N803" s="139">
        <v>0</v>
      </c>
      <c r="O803" s="60"/>
      <c r="P803" s="132">
        <v>44.10546125551442</v>
      </c>
      <c r="Q803" s="132">
        <v>296.38453874448561</v>
      </c>
      <c r="R803" s="132">
        <v>61.894538744485594</v>
      </c>
      <c r="S803" s="132">
        <v>415.92546125551439</v>
      </c>
      <c r="T803" s="132">
        <v>0</v>
      </c>
      <c r="U803" s="132">
        <v>0</v>
      </c>
      <c r="V803" s="126"/>
      <c r="W803" s="140">
        <v>17.75</v>
      </c>
      <c r="X803" s="140">
        <v>19.73</v>
      </c>
      <c r="Y803" s="140">
        <v>0</v>
      </c>
      <c r="Z803" s="139">
        <v>2356180.2000000002</v>
      </c>
      <c r="AA803" s="60"/>
      <c r="AB803" s="140">
        <v>7.49</v>
      </c>
      <c r="AC803" s="28">
        <v>471236.04</v>
      </c>
      <c r="AE803" s="140">
        <v>2.64</v>
      </c>
      <c r="AF803" s="140">
        <v>1.48</v>
      </c>
      <c r="AG803" s="140">
        <v>0</v>
      </c>
      <c r="AH803" s="44">
        <v>259003.8</v>
      </c>
      <c r="AI803" s="60"/>
      <c r="AJ803" s="140">
        <v>1.17</v>
      </c>
      <c r="AK803" s="140">
        <v>0.65</v>
      </c>
      <c r="AL803" s="140">
        <v>0</v>
      </c>
      <c r="AM803" s="44">
        <v>114414.3</v>
      </c>
      <c r="AO803" s="28">
        <v>52.000000000000007</v>
      </c>
      <c r="AP803" s="117">
        <v>8.5399999999999991</v>
      </c>
      <c r="AQ803" s="117">
        <v>5.85</v>
      </c>
      <c r="AR803" s="44">
        <v>77020.13</v>
      </c>
      <c r="AS803" s="60"/>
      <c r="AT803" s="71">
        <v>1.17</v>
      </c>
      <c r="AU803" s="71">
        <v>1.18</v>
      </c>
      <c r="AV803" s="71">
        <v>0</v>
      </c>
      <c r="AW803" s="44">
        <v>158331.25</v>
      </c>
      <c r="AX803" s="60"/>
      <c r="AY803" s="140">
        <v>0.7</v>
      </c>
      <c r="AZ803" s="140">
        <v>0.39</v>
      </c>
      <c r="BA803" s="140">
        <v>0</v>
      </c>
      <c r="BB803" s="28">
        <v>64005.89</v>
      </c>
      <c r="BC803" s="60"/>
      <c r="BD803" s="140">
        <v>2.34</v>
      </c>
      <c r="BE803" s="140">
        <v>1.31</v>
      </c>
      <c r="BF803" s="140">
        <v>0</v>
      </c>
      <c r="BG803" s="44">
        <v>96151.95</v>
      </c>
      <c r="BH803" s="60"/>
      <c r="BI803" s="139">
        <v>1.17</v>
      </c>
      <c r="BJ803" s="139">
        <v>0.65</v>
      </c>
      <c r="BK803" s="139">
        <v>0</v>
      </c>
      <c r="BL803" s="44">
        <v>130388.44</v>
      </c>
      <c r="BM803" s="60"/>
      <c r="BN803" s="140">
        <v>1.76</v>
      </c>
      <c r="BO803" s="140">
        <v>0.98</v>
      </c>
      <c r="BP803" s="140">
        <v>0</v>
      </c>
      <c r="BQ803" s="139">
        <v>72179.820000000007</v>
      </c>
      <c r="BR803" s="60"/>
      <c r="BS803" s="140">
        <v>1.17</v>
      </c>
      <c r="BT803" s="140">
        <v>0.65</v>
      </c>
      <c r="BU803" s="140">
        <v>0</v>
      </c>
      <c r="BV803" s="44">
        <v>197393.56</v>
      </c>
      <c r="BW803" s="60"/>
      <c r="BX803" s="140">
        <v>1.17</v>
      </c>
      <c r="BY803" s="140">
        <v>0.65</v>
      </c>
      <c r="BZ803" s="140">
        <v>0</v>
      </c>
      <c r="CA803" s="44">
        <v>170311.96</v>
      </c>
      <c r="CB803" s="60"/>
      <c r="CC803" s="140">
        <v>2.34</v>
      </c>
      <c r="CD803" s="140">
        <v>1.31</v>
      </c>
      <c r="CE803" s="140">
        <v>0</v>
      </c>
      <c r="CF803" s="44">
        <v>115380.15</v>
      </c>
      <c r="CG803" s="60"/>
      <c r="CH803" s="28">
        <v>4281997.49</v>
      </c>
      <c r="CI803" s="60"/>
      <c r="CJ803" s="64">
        <v>4204977.3600000003</v>
      </c>
      <c r="CK803" s="124"/>
      <c r="CN803" s="151"/>
    </row>
    <row r="804" spans="1:92" x14ac:dyDescent="0.25">
      <c r="A804" s="116" t="s">
        <v>1824</v>
      </c>
      <c r="B804" s="24" t="s">
        <v>1825</v>
      </c>
      <c r="C804" s="27" t="s">
        <v>1811</v>
      </c>
      <c r="D804" s="27" t="s">
        <v>131</v>
      </c>
      <c r="E804" s="139">
        <v>1021.5</v>
      </c>
      <c r="F804" s="68"/>
      <c r="G804" s="139">
        <v>0</v>
      </c>
      <c r="H804" s="139">
        <v>0</v>
      </c>
      <c r="I804" s="139">
        <v>1021.5</v>
      </c>
      <c r="J804" s="68">
        <v>798</v>
      </c>
      <c r="K804" s="139">
        <v>0</v>
      </c>
      <c r="L804" s="139">
        <v>0</v>
      </c>
      <c r="M804" s="139">
        <v>0</v>
      </c>
      <c r="N804" s="139">
        <v>1021.5</v>
      </c>
      <c r="O804" s="60"/>
      <c r="P804" s="132">
        <v>0</v>
      </c>
      <c r="Q804" s="132">
        <v>0</v>
      </c>
      <c r="R804" s="132">
        <v>0</v>
      </c>
      <c r="S804" s="132">
        <v>0</v>
      </c>
      <c r="T804" s="132">
        <v>135</v>
      </c>
      <c r="U804" s="132">
        <v>886.5</v>
      </c>
      <c r="V804" s="126"/>
      <c r="W804" s="140">
        <v>0</v>
      </c>
      <c r="X804" s="140">
        <v>0</v>
      </c>
      <c r="Y804" s="140">
        <v>42.21</v>
      </c>
      <c r="Z804" s="139">
        <v>3046126.86</v>
      </c>
      <c r="AA804" s="60"/>
      <c r="AB804" s="140">
        <v>14.06</v>
      </c>
      <c r="AC804" s="28">
        <v>1015274.08</v>
      </c>
      <c r="AE804" s="140">
        <v>0</v>
      </c>
      <c r="AF804" s="140">
        <v>0</v>
      </c>
      <c r="AG804" s="140">
        <v>5.0999999999999996</v>
      </c>
      <c r="AH804" s="44">
        <v>368046.6</v>
      </c>
      <c r="AI804" s="60"/>
      <c r="AJ804" s="140">
        <v>0</v>
      </c>
      <c r="AK804" s="140">
        <v>0</v>
      </c>
      <c r="AL804" s="140">
        <v>1.7</v>
      </c>
      <c r="AM804" s="44">
        <v>122682.2</v>
      </c>
      <c r="AO804" s="28">
        <v>64.430000000000007</v>
      </c>
      <c r="AP804" s="117">
        <v>10.56</v>
      </c>
      <c r="AQ804" s="117">
        <v>7.24</v>
      </c>
      <c r="AR804" s="44">
        <v>95400.61</v>
      </c>
      <c r="AS804" s="60"/>
      <c r="AT804" s="71">
        <v>0</v>
      </c>
      <c r="AU804" s="71">
        <v>0</v>
      </c>
      <c r="AV804" s="71">
        <v>4.08</v>
      </c>
      <c r="AW804" s="44">
        <v>319933.2</v>
      </c>
      <c r="AX804" s="60"/>
      <c r="AY804" s="140">
        <v>0</v>
      </c>
      <c r="AZ804" s="140">
        <v>0</v>
      </c>
      <c r="BA804" s="140">
        <v>1.36</v>
      </c>
      <c r="BB804" s="28">
        <v>79860.56</v>
      </c>
      <c r="BC804" s="60"/>
      <c r="BD804" s="140">
        <v>0</v>
      </c>
      <c r="BE804" s="140">
        <v>0</v>
      </c>
      <c r="BF804" s="140">
        <v>5.0999999999999996</v>
      </c>
      <c r="BG804" s="44">
        <v>134349.29999999999</v>
      </c>
      <c r="BH804" s="60"/>
      <c r="BI804" s="139">
        <v>0</v>
      </c>
      <c r="BJ804" s="139">
        <v>0</v>
      </c>
      <c r="BK804" s="139">
        <v>1.7</v>
      </c>
      <c r="BL804" s="44">
        <v>121791.4</v>
      </c>
      <c r="BM804" s="60"/>
      <c r="BN804" s="140">
        <v>0</v>
      </c>
      <c r="BO804" s="140">
        <v>0</v>
      </c>
      <c r="BP804" s="140">
        <v>3.4</v>
      </c>
      <c r="BQ804" s="139">
        <v>89566.2</v>
      </c>
      <c r="BR804" s="60"/>
      <c r="BS804" s="140">
        <v>0</v>
      </c>
      <c r="BT804" s="140">
        <v>0</v>
      </c>
      <c r="BU804" s="140">
        <v>1.7</v>
      </c>
      <c r="BV804" s="44">
        <v>184378.6</v>
      </c>
      <c r="BW804" s="60"/>
      <c r="BX804" s="140">
        <v>0</v>
      </c>
      <c r="BY804" s="140">
        <v>0</v>
      </c>
      <c r="BZ804" s="140">
        <v>1.7</v>
      </c>
      <c r="CA804" s="44">
        <v>159082.6</v>
      </c>
      <c r="CB804" s="60"/>
      <c r="CC804" s="140">
        <v>0</v>
      </c>
      <c r="CD804" s="140">
        <v>0</v>
      </c>
      <c r="CE804" s="140">
        <v>5.0999999999999996</v>
      </c>
      <c r="CF804" s="44">
        <v>161216.1</v>
      </c>
      <c r="CG804" s="60"/>
      <c r="CH804" s="28">
        <v>5897708.3100000005</v>
      </c>
      <c r="CI804" s="60"/>
      <c r="CJ804" s="64">
        <v>5802307.7000000002</v>
      </c>
      <c r="CK804" s="124"/>
      <c r="CN804" s="151"/>
    </row>
    <row r="805" spans="1:92" x14ac:dyDescent="0.25">
      <c r="A805" s="116" t="s">
        <v>1826</v>
      </c>
      <c r="B805" s="24" t="s">
        <v>1827</v>
      </c>
      <c r="C805" s="27" t="s">
        <v>1811</v>
      </c>
      <c r="D805" s="27" t="s">
        <v>12</v>
      </c>
      <c r="E805" s="139">
        <v>1562.13</v>
      </c>
      <c r="F805" s="68"/>
      <c r="G805" s="139">
        <v>476.98</v>
      </c>
      <c r="H805" s="139">
        <v>586.49</v>
      </c>
      <c r="I805" s="139">
        <v>1076.8200000000002</v>
      </c>
      <c r="J805" s="68">
        <v>799</v>
      </c>
      <c r="K805" s="139">
        <v>733.47</v>
      </c>
      <c r="L805" s="139">
        <v>725.14</v>
      </c>
      <c r="M805" s="139">
        <v>338.33</v>
      </c>
      <c r="N805" s="139">
        <v>490.33</v>
      </c>
      <c r="O805" s="60"/>
      <c r="P805" s="132">
        <v>109.8975672544729</v>
      </c>
      <c r="Q805" s="132">
        <v>367.08243274552711</v>
      </c>
      <c r="R805" s="132">
        <v>135.12898699961386</v>
      </c>
      <c r="S805" s="132">
        <v>451.36101300038615</v>
      </c>
      <c r="T805" s="132">
        <v>112.97344574591324</v>
      </c>
      <c r="U805" s="132">
        <v>377.35655425408675</v>
      </c>
      <c r="V805" s="126"/>
      <c r="W805" s="140">
        <v>25.68</v>
      </c>
      <c r="X805" s="140">
        <v>24.81</v>
      </c>
      <c r="Y805" s="140">
        <v>20.74</v>
      </c>
      <c r="Z805" s="139">
        <v>4670776.6900000004</v>
      </c>
      <c r="AA805" s="60"/>
      <c r="AB805" s="140">
        <v>17.010000000000002</v>
      </c>
      <c r="AC805" s="28">
        <v>1133668.49</v>
      </c>
      <c r="AE805" s="140">
        <v>3.66</v>
      </c>
      <c r="AF805" s="140">
        <v>1.69</v>
      </c>
      <c r="AG805" s="140">
        <v>2.4500000000000002</v>
      </c>
      <c r="AH805" s="44">
        <v>513134.45</v>
      </c>
      <c r="AI805" s="60"/>
      <c r="AJ805" s="140">
        <v>1.62</v>
      </c>
      <c r="AK805" s="140">
        <v>0.75</v>
      </c>
      <c r="AL805" s="140">
        <v>0.81</v>
      </c>
      <c r="AM805" s="44">
        <v>207444.51</v>
      </c>
      <c r="AO805" s="28">
        <v>101.29</v>
      </c>
      <c r="AP805" s="117">
        <v>20.019999999999996</v>
      </c>
      <c r="AQ805" s="117">
        <v>11.07</v>
      </c>
      <c r="AR805" s="44">
        <v>154013.71</v>
      </c>
      <c r="AS805" s="60"/>
      <c r="AT805" s="71">
        <v>1.62</v>
      </c>
      <c r="AU805" s="71">
        <v>1.35</v>
      </c>
      <c r="AV805" s="71">
        <v>1.96</v>
      </c>
      <c r="AW805" s="44">
        <v>353797.15</v>
      </c>
      <c r="AX805" s="60"/>
      <c r="AY805" s="140">
        <v>0.97</v>
      </c>
      <c r="AZ805" s="140">
        <v>0.45</v>
      </c>
      <c r="BA805" s="140">
        <v>0.65</v>
      </c>
      <c r="BB805" s="28">
        <v>121552.47</v>
      </c>
      <c r="BC805" s="60"/>
      <c r="BD805" s="140">
        <v>3.25</v>
      </c>
      <c r="BE805" s="140">
        <v>1.5</v>
      </c>
      <c r="BF805" s="140">
        <v>2.4500000000000002</v>
      </c>
      <c r="BG805" s="44">
        <v>189669.6</v>
      </c>
      <c r="BH805" s="60"/>
      <c r="BI805" s="139">
        <v>1.62</v>
      </c>
      <c r="BJ805" s="139">
        <v>0.75</v>
      </c>
      <c r="BK805" s="139">
        <v>0.81</v>
      </c>
      <c r="BL805" s="44">
        <v>227821.56</v>
      </c>
      <c r="BM805" s="60"/>
      <c r="BN805" s="140">
        <v>2.44</v>
      </c>
      <c r="BO805" s="140">
        <v>1.1200000000000001</v>
      </c>
      <c r="BP805" s="140">
        <v>1.63</v>
      </c>
      <c r="BQ805" s="139">
        <v>136720.17000000001</v>
      </c>
      <c r="BR805" s="60"/>
      <c r="BS805" s="140">
        <v>1.62</v>
      </c>
      <c r="BT805" s="140">
        <v>0.75</v>
      </c>
      <c r="BU805" s="140">
        <v>0.81</v>
      </c>
      <c r="BV805" s="44">
        <v>344896.44</v>
      </c>
      <c r="BW805" s="60"/>
      <c r="BX805" s="140">
        <v>1.62</v>
      </c>
      <c r="BY805" s="140">
        <v>0.75</v>
      </c>
      <c r="BZ805" s="140">
        <v>0.81</v>
      </c>
      <c r="CA805" s="44">
        <v>297578.03999999998</v>
      </c>
      <c r="CB805" s="60"/>
      <c r="CC805" s="140">
        <v>3.25</v>
      </c>
      <c r="CD805" s="140">
        <v>1.5</v>
      </c>
      <c r="CE805" s="140">
        <v>2.4500000000000002</v>
      </c>
      <c r="CF805" s="44">
        <v>227599.2</v>
      </c>
      <c r="CG805" s="60"/>
      <c r="CH805" s="28">
        <v>8578672.4800000004</v>
      </c>
      <c r="CI805" s="60"/>
      <c r="CJ805" s="64">
        <v>8424658.7699999996</v>
      </c>
      <c r="CK805" s="124"/>
      <c r="CN805" s="151"/>
    </row>
    <row r="806" spans="1:92" x14ac:dyDescent="0.25">
      <c r="A806" s="116" t="s">
        <v>1831</v>
      </c>
      <c r="B806" s="24" t="s">
        <v>1832</v>
      </c>
      <c r="C806" s="27" t="s">
        <v>1830</v>
      </c>
      <c r="D806" s="27" t="s">
        <v>12</v>
      </c>
      <c r="E806" s="139">
        <v>815.04</v>
      </c>
      <c r="F806" s="68"/>
      <c r="G806" s="139">
        <v>249.14999999999998</v>
      </c>
      <c r="H806" s="139">
        <v>315.32</v>
      </c>
      <c r="I806" s="139">
        <v>562.30999999999995</v>
      </c>
      <c r="J806" s="68">
        <v>800</v>
      </c>
      <c r="K806" s="139">
        <v>381.05999999999995</v>
      </c>
      <c r="L806" s="139">
        <v>377.47999999999996</v>
      </c>
      <c r="M806" s="139">
        <v>186.99</v>
      </c>
      <c r="N806" s="139">
        <v>246.99</v>
      </c>
      <c r="O806" s="60"/>
      <c r="P806" s="132">
        <v>85.356887585340004</v>
      </c>
      <c r="Q806" s="132">
        <v>163.79311241465996</v>
      </c>
      <c r="R806" s="132">
        <v>108.02622433638135</v>
      </c>
      <c r="S806" s="132">
        <v>207.29377566361865</v>
      </c>
      <c r="T806" s="132">
        <v>84.616888078278677</v>
      </c>
      <c r="U806" s="132">
        <v>162.37311192172132</v>
      </c>
      <c r="V806" s="126"/>
      <c r="W806" s="140">
        <v>13.88</v>
      </c>
      <c r="X806" s="140">
        <v>13.69</v>
      </c>
      <c r="Y806" s="140">
        <v>10.72</v>
      </c>
      <c r="Z806" s="139">
        <v>2506807.5699999998</v>
      </c>
      <c r="AA806" s="60"/>
      <c r="AB806" s="140">
        <v>9.08</v>
      </c>
      <c r="AC806" s="28">
        <v>604484.99</v>
      </c>
      <c r="AE806" s="140">
        <v>1.9</v>
      </c>
      <c r="AF806" s="140">
        <v>0.93</v>
      </c>
      <c r="AG806" s="140">
        <v>1.23</v>
      </c>
      <c r="AH806" s="44">
        <v>266672.13</v>
      </c>
      <c r="AI806" s="60"/>
      <c r="AJ806" s="140">
        <v>0.84</v>
      </c>
      <c r="AK806" s="140">
        <v>0.41</v>
      </c>
      <c r="AL806" s="140">
        <v>0.41</v>
      </c>
      <c r="AM806" s="44">
        <v>108169.31</v>
      </c>
      <c r="AO806" s="28">
        <v>54.149999999999991</v>
      </c>
      <c r="AP806" s="117">
        <v>12.620000000000001</v>
      </c>
      <c r="AQ806" s="117">
        <v>5.78</v>
      </c>
      <c r="AR806" s="44">
        <v>84617.21</v>
      </c>
      <c r="AS806" s="60"/>
      <c r="AT806" s="71">
        <v>0.84</v>
      </c>
      <c r="AU806" s="71">
        <v>0.74</v>
      </c>
      <c r="AV806" s="71">
        <v>0.98</v>
      </c>
      <c r="AW806" s="44">
        <v>183299.20000000001</v>
      </c>
      <c r="AX806" s="60"/>
      <c r="AY806" s="140">
        <v>0.5</v>
      </c>
      <c r="AZ806" s="140">
        <v>0.24</v>
      </c>
      <c r="BA806" s="140">
        <v>0.32</v>
      </c>
      <c r="BB806" s="28">
        <v>62244.26</v>
      </c>
      <c r="BC806" s="60"/>
      <c r="BD806" s="140">
        <v>1.69</v>
      </c>
      <c r="BE806" s="140">
        <v>0.83</v>
      </c>
      <c r="BF806" s="140">
        <v>1.23</v>
      </c>
      <c r="BG806" s="44">
        <v>98786.25</v>
      </c>
      <c r="BH806" s="60"/>
      <c r="BI806" s="139">
        <v>0.84</v>
      </c>
      <c r="BJ806" s="139">
        <v>0.41</v>
      </c>
      <c r="BK806" s="139">
        <v>0.41</v>
      </c>
      <c r="BL806" s="44">
        <v>118925.72</v>
      </c>
      <c r="BM806" s="60"/>
      <c r="BN806" s="140">
        <v>1.27</v>
      </c>
      <c r="BO806" s="140">
        <v>0.62</v>
      </c>
      <c r="BP806" s="140">
        <v>0.82</v>
      </c>
      <c r="BQ806" s="139">
        <v>71389.53</v>
      </c>
      <c r="BR806" s="60"/>
      <c r="BS806" s="140">
        <v>0.84</v>
      </c>
      <c r="BT806" s="140">
        <v>0.41</v>
      </c>
      <c r="BU806" s="140">
        <v>0.41</v>
      </c>
      <c r="BV806" s="44">
        <v>180040.28</v>
      </c>
      <c r="BW806" s="60"/>
      <c r="BX806" s="140">
        <v>0.84</v>
      </c>
      <c r="BY806" s="140">
        <v>0.41</v>
      </c>
      <c r="BZ806" s="140">
        <v>0.41</v>
      </c>
      <c r="CA806" s="44">
        <v>155339.48000000001</v>
      </c>
      <c r="CB806" s="60"/>
      <c r="CC806" s="140">
        <v>1.69</v>
      </c>
      <c r="CD806" s="140">
        <v>0.83</v>
      </c>
      <c r="CE806" s="140">
        <v>1.23</v>
      </c>
      <c r="CF806" s="44">
        <v>118541.25</v>
      </c>
      <c r="CG806" s="60"/>
      <c r="CH806" s="28">
        <v>4559317.18</v>
      </c>
      <c r="CI806" s="60"/>
      <c r="CJ806" s="64">
        <v>4474699.97</v>
      </c>
      <c r="CK806" s="124"/>
      <c r="CN806" s="151"/>
    </row>
    <row r="807" spans="1:92" x14ac:dyDescent="0.25">
      <c r="A807" s="116" t="s">
        <v>1833</v>
      </c>
      <c r="B807" s="24" t="s">
        <v>1834</v>
      </c>
      <c r="C807" s="27" t="s">
        <v>1830</v>
      </c>
      <c r="D807" s="27" t="s">
        <v>12</v>
      </c>
      <c r="E807" s="139">
        <v>1288.25</v>
      </c>
      <c r="F807" s="68"/>
      <c r="G807" s="139">
        <v>394.5</v>
      </c>
      <c r="H807" s="139">
        <v>516</v>
      </c>
      <c r="I807" s="139">
        <v>886.5</v>
      </c>
      <c r="J807" s="68">
        <v>801</v>
      </c>
      <c r="K807" s="139">
        <v>610.75</v>
      </c>
      <c r="L807" s="139">
        <v>603.5</v>
      </c>
      <c r="M807" s="139">
        <v>307</v>
      </c>
      <c r="N807" s="139">
        <v>370.5</v>
      </c>
      <c r="O807" s="60"/>
      <c r="P807" s="132">
        <v>206.02693208430915</v>
      </c>
      <c r="Q807" s="132">
        <v>188.47306791569085</v>
      </c>
      <c r="R807" s="132">
        <v>269.48009367681499</v>
      </c>
      <c r="S807" s="132">
        <v>246.51990632318501</v>
      </c>
      <c r="T807" s="132">
        <v>193.49297423887589</v>
      </c>
      <c r="U807" s="132">
        <v>177.00702576112411</v>
      </c>
      <c r="V807" s="126"/>
      <c r="W807" s="140">
        <v>23.15</v>
      </c>
      <c r="X807" s="140">
        <v>23.33</v>
      </c>
      <c r="Y807" s="140">
        <v>16.75</v>
      </c>
      <c r="Z807" s="139">
        <v>4130745.7</v>
      </c>
      <c r="AA807" s="60"/>
      <c r="AB807" s="140">
        <v>14.87</v>
      </c>
      <c r="AC807" s="28">
        <v>987279.58</v>
      </c>
      <c r="AE807" s="140">
        <v>3.05</v>
      </c>
      <c r="AF807" s="140">
        <v>1.53</v>
      </c>
      <c r="AG807" s="140">
        <v>1.85</v>
      </c>
      <c r="AH807" s="44">
        <v>421428.8</v>
      </c>
      <c r="AI807" s="60"/>
      <c r="AJ807" s="140">
        <v>1.35</v>
      </c>
      <c r="AK807" s="140">
        <v>0.68</v>
      </c>
      <c r="AL807" s="140">
        <v>0.61</v>
      </c>
      <c r="AM807" s="44">
        <v>171637.21</v>
      </c>
      <c r="AO807" s="28">
        <v>88.86999999999999</v>
      </c>
      <c r="AP807" s="117">
        <v>25.620000000000005</v>
      </c>
      <c r="AQ807" s="117">
        <v>9.1300000000000008</v>
      </c>
      <c r="AR807" s="44">
        <v>144710.32999999999</v>
      </c>
      <c r="AS807" s="60"/>
      <c r="AT807" s="71">
        <v>1.35</v>
      </c>
      <c r="AU807" s="71">
        <v>1.22</v>
      </c>
      <c r="AV807" s="71">
        <v>1.48</v>
      </c>
      <c r="AW807" s="44">
        <v>289207.95</v>
      </c>
      <c r="AX807" s="60"/>
      <c r="AY807" s="140">
        <v>0.81</v>
      </c>
      <c r="AZ807" s="140">
        <v>0.4</v>
      </c>
      <c r="BA807" s="140">
        <v>0.49</v>
      </c>
      <c r="BB807" s="28">
        <v>99825.7</v>
      </c>
      <c r="BC807" s="60"/>
      <c r="BD807" s="140">
        <v>2.71</v>
      </c>
      <c r="BE807" s="140">
        <v>1.36</v>
      </c>
      <c r="BF807" s="140">
        <v>1.85</v>
      </c>
      <c r="BG807" s="44">
        <v>155950.56</v>
      </c>
      <c r="BH807" s="60"/>
      <c r="BI807" s="139">
        <v>1.35</v>
      </c>
      <c r="BJ807" s="139">
        <v>0.68</v>
      </c>
      <c r="BK807" s="139">
        <v>0.61</v>
      </c>
      <c r="BL807" s="44">
        <v>189134.88</v>
      </c>
      <c r="BM807" s="60"/>
      <c r="BN807" s="140">
        <v>2.0299999999999998</v>
      </c>
      <c r="BO807" s="140">
        <v>1.02</v>
      </c>
      <c r="BP807" s="140">
        <v>1.23</v>
      </c>
      <c r="BQ807" s="139">
        <v>112748.04</v>
      </c>
      <c r="BR807" s="60"/>
      <c r="BS807" s="140">
        <v>1.35</v>
      </c>
      <c r="BT807" s="140">
        <v>0.68</v>
      </c>
      <c r="BU807" s="140">
        <v>0.61</v>
      </c>
      <c r="BV807" s="44">
        <v>286329.12</v>
      </c>
      <c r="BW807" s="60"/>
      <c r="BX807" s="140">
        <v>1.35</v>
      </c>
      <c r="BY807" s="140">
        <v>0.68</v>
      </c>
      <c r="BZ807" s="140">
        <v>0.61</v>
      </c>
      <c r="CA807" s="44">
        <v>247045.92</v>
      </c>
      <c r="CB807" s="60"/>
      <c r="CC807" s="140">
        <v>2.71</v>
      </c>
      <c r="CD807" s="140">
        <v>1.36</v>
      </c>
      <c r="CE807" s="140">
        <v>1.85</v>
      </c>
      <c r="CF807" s="44">
        <v>187137.12</v>
      </c>
      <c r="CG807" s="60"/>
      <c r="CH807" s="28">
        <v>7423180.9100000001</v>
      </c>
      <c r="CI807" s="60"/>
      <c r="CJ807" s="64">
        <v>7278470.5800000001</v>
      </c>
      <c r="CK807" s="124"/>
      <c r="CN807" s="151"/>
    </row>
    <row r="808" spans="1:92" x14ac:dyDescent="0.25">
      <c r="A808" s="116" t="s">
        <v>1835</v>
      </c>
      <c r="B808" s="24" t="s">
        <v>1836</v>
      </c>
      <c r="C808" s="27" t="s">
        <v>1830</v>
      </c>
      <c r="D808" s="27" t="s">
        <v>12</v>
      </c>
      <c r="E808" s="139">
        <v>959.02</v>
      </c>
      <c r="F808" s="68"/>
      <c r="G808" s="139">
        <v>289.65999999999997</v>
      </c>
      <c r="H808" s="139">
        <v>359.97</v>
      </c>
      <c r="I808" s="139">
        <v>661.95</v>
      </c>
      <c r="J808" s="68">
        <v>802</v>
      </c>
      <c r="K808" s="139">
        <v>444.55999999999995</v>
      </c>
      <c r="L808" s="139">
        <v>437.15</v>
      </c>
      <c r="M808" s="139">
        <v>212.48</v>
      </c>
      <c r="N808" s="139">
        <v>301.98</v>
      </c>
      <c r="O808" s="60"/>
      <c r="P808" s="132">
        <v>170.45806580426853</v>
      </c>
      <c r="Q808" s="132">
        <v>119.20193419573144</v>
      </c>
      <c r="R808" s="132">
        <v>211.83383949306963</v>
      </c>
      <c r="S808" s="132">
        <v>148.13616050693039</v>
      </c>
      <c r="T808" s="132">
        <v>177.70809470266181</v>
      </c>
      <c r="U808" s="132">
        <v>124.27190529733821</v>
      </c>
      <c r="V808" s="126"/>
      <c r="W808" s="140">
        <v>17.32</v>
      </c>
      <c r="X808" s="140">
        <v>16.510000000000002</v>
      </c>
      <c r="Y808" s="140">
        <v>13.85</v>
      </c>
      <c r="Z808" s="139">
        <v>3126222.05</v>
      </c>
      <c r="AA808" s="60"/>
      <c r="AB808" s="140">
        <v>11.38</v>
      </c>
      <c r="AC808" s="28">
        <v>758477.64</v>
      </c>
      <c r="AE808" s="140">
        <v>2.2200000000000002</v>
      </c>
      <c r="AF808" s="140">
        <v>1.06</v>
      </c>
      <c r="AG808" s="140">
        <v>1.5</v>
      </c>
      <c r="AH808" s="44">
        <v>314446.2</v>
      </c>
      <c r="AI808" s="60"/>
      <c r="AJ808" s="140">
        <v>0.98</v>
      </c>
      <c r="AK808" s="140">
        <v>0.47</v>
      </c>
      <c r="AL808" s="140">
        <v>0.5</v>
      </c>
      <c r="AM808" s="44">
        <v>127237.25</v>
      </c>
      <c r="AO808" s="28">
        <v>67.060000000000016</v>
      </c>
      <c r="AP808" s="117">
        <v>20.749999999999996</v>
      </c>
      <c r="AQ808" s="117">
        <v>6.8</v>
      </c>
      <c r="AR808" s="44">
        <v>110888.94</v>
      </c>
      <c r="AS808" s="60"/>
      <c r="AT808" s="71">
        <v>0.98</v>
      </c>
      <c r="AU808" s="71">
        <v>0.84</v>
      </c>
      <c r="AV808" s="71">
        <v>1.2</v>
      </c>
      <c r="AW808" s="44">
        <v>216720.5</v>
      </c>
      <c r="AX808" s="60"/>
      <c r="AY808" s="140">
        <v>0.59</v>
      </c>
      <c r="AZ808" s="140">
        <v>0.28000000000000003</v>
      </c>
      <c r="BA808" s="140">
        <v>0.4</v>
      </c>
      <c r="BB808" s="28">
        <v>74575.67</v>
      </c>
      <c r="BC808" s="60"/>
      <c r="BD808" s="140">
        <v>1.97</v>
      </c>
      <c r="BE808" s="140">
        <v>0.94</v>
      </c>
      <c r="BF808" s="140">
        <v>1.5</v>
      </c>
      <c r="BG808" s="44">
        <v>116172.63</v>
      </c>
      <c r="BH808" s="60"/>
      <c r="BI808" s="139">
        <v>0.98</v>
      </c>
      <c r="BJ808" s="139">
        <v>0.47</v>
      </c>
      <c r="BK808" s="139">
        <v>0.5</v>
      </c>
      <c r="BL808" s="44">
        <v>139701.9</v>
      </c>
      <c r="BM808" s="60"/>
      <c r="BN808" s="140">
        <v>1.48</v>
      </c>
      <c r="BO808" s="140">
        <v>0.7</v>
      </c>
      <c r="BP808" s="140">
        <v>1</v>
      </c>
      <c r="BQ808" s="139">
        <v>83770.740000000005</v>
      </c>
      <c r="BR808" s="60"/>
      <c r="BS808" s="140">
        <v>0.98</v>
      </c>
      <c r="BT808" s="140">
        <v>0.47</v>
      </c>
      <c r="BU808" s="140">
        <v>0.5</v>
      </c>
      <c r="BV808" s="44">
        <v>211493.1</v>
      </c>
      <c r="BW808" s="60"/>
      <c r="BX808" s="140">
        <v>0.98</v>
      </c>
      <c r="BY808" s="140">
        <v>0.47</v>
      </c>
      <c r="BZ808" s="140">
        <v>0.5</v>
      </c>
      <c r="CA808" s="44">
        <v>182477.1</v>
      </c>
      <c r="CB808" s="60"/>
      <c r="CC808" s="140">
        <v>1.97</v>
      </c>
      <c r="CD808" s="140">
        <v>0.94</v>
      </c>
      <c r="CE808" s="140">
        <v>1.5</v>
      </c>
      <c r="CF808" s="44">
        <v>139404.51</v>
      </c>
      <c r="CG808" s="60"/>
      <c r="CH808" s="28">
        <v>5601588.2299999995</v>
      </c>
      <c r="CI808" s="60"/>
      <c r="CJ808" s="64">
        <v>5490699.2899999991</v>
      </c>
      <c r="CK808" s="124"/>
      <c r="CN808" s="151"/>
    </row>
    <row r="809" spans="1:92" x14ac:dyDescent="0.25">
      <c r="A809" s="116" t="s">
        <v>1837</v>
      </c>
      <c r="B809" s="24" t="s">
        <v>1838</v>
      </c>
      <c r="C809" s="27" t="s">
        <v>1830</v>
      </c>
      <c r="D809" s="27" t="s">
        <v>12</v>
      </c>
      <c r="E809" s="139">
        <v>397.55</v>
      </c>
      <c r="F809" s="68"/>
      <c r="G809" s="139">
        <v>129.66</v>
      </c>
      <c r="H809" s="139">
        <v>155.81</v>
      </c>
      <c r="I809" s="139">
        <v>265.64</v>
      </c>
      <c r="J809" s="68">
        <v>803</v>
      </c>
      <c r="K809" s="139">
        <v>196.07</v>
      </c>
      <c r="L809" s="139">
        <v>193.82</v>
      </c>
      <c r="M809" s="139">
        <v>91.649999999999991</v>
      </c>
      <c r="N809" s="139">
        <v>109.83</v>
      </c>
      <c r="O809" s="60"/>
      <c r="P809" s="132">
        <v>62.320769036175065</v>
      </c>
      <c r="Q809" s="132">
        <v>67.339230963824932</v>
      </c>
      <c r="R809" s="132">
        <v>74.889704022261583</v>
      </c>
      <c r="S809" s="132">
        <v>80.920295977738419</v>
      </c>
      <c r="T809" s="132">
        <v>52.789526941563381</v>
      </c>
      <c r="U809" s="132">
        <v>57.040473058436618</v>
      </c>
      <c r="V809" s="126"/>
      <c r="W809" s="140">
        <v>7.52</v>
      </c>
      <c r="X809" s="140">
        <v>6.98</v>
      </c>
      <c r="Y809" s="140">
        <v>4.92</v>
      </c>
      <c r="Z809" s="139">
        <v>1266599.22</v>
      </c>
      <c r="AA809" s="60"/>
      <c r="AB809" s="140">
        <v>4.53</v>
      </c>
      <c r="AC809" s="28">
        <v>300648.90000000002</v>
      </c>
      <c r="AE809" s="140">
        <v>0.98</v>
      </c>
      <c r="AF809" s="140">
        <v>0.45</v>
      </c>
      <c r="AG809" s="140">
        <v>0.54</v>
      </c>
      <c r="AH809" s="44">
        <v>128866.59</v>
      </c>
      <c r="AI809" s="60"/>
      <c r="AJ809" s="140">
        <v>0.43</v>
      </c>
      <c r="AK809" s="140">
        <v>0.2</v>
      </c>
      <c r="AL809" s="140">
        <v>0.18</v>
      </c>
      <c r="AM809" s="44">
        <v>52594.83</v>
      </c>
      <c r="AO809" s="28">
        <v>27.250000000000004</v>
      </c>
      <c r="AP809" s="117">
        <v>7.49</v>
      </c>
      <c r="AQ809" s="117">
        <v>2.81</v>
      </c>
      <c r="AR809" s="44">
        <v>43929.24</v>
      </c>
      <c r="AS809" s="60"/>
      <c r="AT809" s="71">
        <v>0.43</v>
      </c>
      <c r="AU809" s="71">
        <v>0.36</v>
      </c>
      <c r="AV809" s="71">
        <v>0.43</v>
      </c>
      <c r="AW809" s="44">
        <v>86944.7</v>
      </c>
      <c r="AX809" s="60"/>
      <c r="AY809" s="140">
        <v>0.26</v>
      </c>
      <c r="AZ809" s="140">
        <v>0.12</v>
      </c>
      <c r="BA809" s="140">
        <v>0.14000000000000001</v>
      </c>
      <c r="BB809" s="28">
        <v>30534.92</v>
      </c>
      <c r="BC809" s="60"/>
      <c r="BD809" s="140">
        <v>0.87</v>
      </c>
      <c r="BE809" s="140">
        <v>0.4</v>
      </c>
      <c r="BF809" s="140">
        <v>0.54</v>
      </c>
      <c r="BG809" s="44">
        <v>47680.83</v>
      </c>
      <c r="BH809" s="60"/>
      <c r="BI809" s="139">
        <v>0.43</v>
      </c>
      <c r="BJ809" s="139">
        <v>0.2</v>
      </c>
      <c r="BK809" s="139">
        <v>0.18</v>
      </c>
      <c r="BL809" s="44">
        <v>58030.02</v>
      </c>
      <c r="BM809" s="60"/>
      <c r="BN809" s="140">
        <v>0.65</v>
      </c>
      <c r="BO809" s="140">
        <v>0.3</v>
      </c>
      <c r="BP809" s="140">
        <v>0.36</v>
      </c>
      <c r="BQ809" s="139">
        <v>34509.33</v>
      </c>
      <c r="BR809" s="60"/>
      <c r="BS809" s="140">
        <v>0.43</v>
      </c>
      <c r="BT809" s="140">
        <v>0.2</v>
      </c>
      <c r="BU809" s="140">
        <v>0.18</v>
      </c>
      <c r="BV809" s="44">
        <v>87850.98</v>
      </c>
      <c r="BW809" s="60"/>
      <c r="BX809" s="140">
        <v>0.43</v>
      </c>
      <c r="BY809" s="140">
        <v>0.2</v>
      </c>
      <c r="BZ809" s="140">
        <v>0.18</v>
      </c>
      <c r="CA809" s="44">
        <v>75798.179999999993</v>
      </c>
      <c r="CB809" s="60"/>
      <c r="CC809" s="140">
        <v>0.87</v>
      </c>
      <c r="CD809" s="140">
        <v>0.4</v>
      </c>
      <c r="CE809" s="140">
        <v>0.54</v>
      </c>
      <c r="CF809" s="44">
        <v>57215.91</v>
      </c>
      <c r="CG809" s="60"/>
      <c r="CH809" s="28">
        <v>2271203.65</v>
      </c>
      <c r="CI809" s="60"/>
      <c r="CJ809" s="64">
        <v>2227274.4099999997</v>
      </c>
      <c r="CK809" s="124"/>
      <c r="CN809" s="151"/>
    </row>
    <row r="810" spans="1:92" x14ac:dyDescent="0.25">
      <c r="A810" s="116" t="s">
        <v>1839</v>
      </c>
      <c r="B810" s="24" t="s">
        <v>1840</v>
      </c>
      <c r="C810" s="27" t="s">
        <v>1830</v>
      </c>
      <c r="D810" s="27" t="s">
        <v>12</v>
      </c>
      <c r="E810" s="139">
        <v>211.5</v>
      </c>
      <c r="F810" s="68"/>
      <c r="G810" s="139">
        <v>62</v>
      </c>
      <c r="H810" s="139">
        <v>79.5</v>
      </c>
      <c r="I810" s="139">
        <v>148</v>
      </c>
      <c r="J810" s="68">
        <v>804</v>
      </c>
      <c r="K810" s="139">
        <v>94.5</v>
      </c>
      <c r="L810" s="139">
        <v>93</v>
      </c>
      <c r="M810" s="139">
        <v>48.5</v>
      </c>
      <c r="N810" s="139">
        <v>68.5</v>
      </c>
      <c r="O810" s="60"/>
      <c r="P810" s="132">
        <v>20.37142857142857</v>
      </c>
      <c r="Q810" s="132">
        <v>41.628571428571433</v>
      </c>
      <c r="R810" s="132">
        <v>26.12142857142857</v>
      </c>
      <c r="S810" s="132">
        <v>53.378571428571433</v>
      </c>
      <c r="T810" s="132">
        <v>22.507142857142856</v>
      </c>
      <c r="U810" s="132">
        <v>45.992857142857147</v>
      </c>
      <c r="V810" s="126"/>
      <c r="W810" s="140">
        <v>3.43</v>
      </c>
      <c r="X810" s="140">
        <v>3.44</v>
      </c>
      <c r="Y810" s="140">
        <v>2.96</v>
      </c>
      <c r="Z810" s="139">
        <v>645493.91</v>
      </c>
      <c r="AA810" s="60"/>
      <c r="AB810" s="140">
        <v>2.36</v>
      </c>
      <c r="AC810" s="28">
        <v>157573.17000000001</v>
      </c>
      <c r="AE810" s="140">
        <v>0.47</v>
      </c>
      <c r="AF810" s="140">
        <v>0.24</v>
      </c>
      <c r="AG810" s="140">
        <v>0.34</v>
      </c>
      <c r="AH810" s="44">
        <v>69170.59</v>
      </c>
      <c r="AI810" s="60"/>
      <c r="AJ810" s="140">
        <v>0.21</v>
      </c>
      <c r="AK810" s="140">
        <v>0.1</v>
      </c>
      <c r="AL810" s="140">
        <v>0.11</v>
      </c>
      <c r="AM810" s="44">
        <v>27426.41</v>
      </c>
      <c r="AO810" s="28">
        <v>13.93</v>
      </c>
      <c r="AP810" s="117">
        <v>3.19</v>
      </c>
      <c r="AQ810" s="117">
        <v>1.5</v>
      </c>
      <c r="AR810" s="44">
        <v>21704.87</v>
      </c>
      <c r="AS810" s="60"/>
      <c r="AT810" s="71">
        <v>0.21</v>
      </c>
      <c r="AU810" s="71">
        <v>0.19</v>
      </c>
      <c r="AV810" s="71">
        <v>0.27</v>
      </c>
      <c r="AW810" s="44">
        <v>48122.05</v>
      </c>
      <c r="AX810" s="60"/>
      <c r="AY810" s="140">
        <v>0.12</v>
      </c>
      <c r="AZ810" s="140">
        <v>0.06</v>
      </c>
      <c r="BA810" s="140">
        <v>0.09</v>
      </c>
      <c r="BB810" s="28">
        <v>15854.67</v>
      </c>
      <c r="BC810" s="60"/>
      <c r="BD810" s="140">
        <v>0.42</v>
      </c>
      <c r="BE810" s="140">
        <v>0.21</v>
      </c>
      <c r="BF810" s="140">
        <v>0.34</v>
      </c>
      <c r="BG810" s="44">
        <v>25552.71</v>
      </c>
      <c r="BH810" s="60"/>
      <c r="BI810" s="139">
        <v>0.21</v>
      </c>
      <c r="BJ810" s="139">
        <v>0.1</v>
      </c>
      <c r="BK810" s="139">
        <v>0.11</v>
      </c>
      <c r="BL810" s="44">
        <v>30089.64</v>
      </c>
      <c r="BM810" s="60"/>
      <c r="BN810" s="140">
        <v>0.31</v>
      </c>
      <c r="BO810" s="140">
        <v>0.16</v>
      </c>
      <c r="BP810" s="140">
        <v>0.22</v>
      </c>
      <c r="BQ810" s="139">
        <v>18176.669999999998</v>
      </c>
      <c r="BR810" s="60"/>
      <c r="BS810" s="140">
        <v>0.21</v>
      </c>
      <c r="BT810" s="140">
        <v>0.1</v>
      </c>
      <c r="BU810" s="140">
        <v>0.11</v>
      </c>
      <c r="BV810" s="44">
        <v>45552.36</v>
      </c>
      <c r="BW810" s="60"/>
      <c r="BX810" s="140">
        <v>0.21</v>
      </c>
      <c r="BY810" s="140">
        <v>0.1</v>
      </c>
      <c r="BZ810" s="140">
        <v>0.11</v>
      </c>
      <c r="CA810" s="44">
        <v>39302.76</v>
      </c>
      <c r="CB810" s="60"/>
      <c r="CC810" s="140">
        <v>0.42</v>
      </c>
      <c r="CD810" s="140">
        <v>0.21</v>
      </c>
      <c r="CE810" s="140">
        <v>0.34</v>
      </c>
      <c r="CF810" s="44">
        <v>30662.67</v>
      </c>
      <c r="CG810" s="60"/>
      <c r="CH810" s="28">
        <v>1174682.48</v>
      </c>
      <c r="CI810" s="60"/>
      <c r="CJ810" s="64">
        <v>1152977.6099999999</v>
      </c>
      <c r="CK810" s="124"/>
      <c r="CN810" s="151"/>
    </row>
    <row r="811" spans="1:92" x14ac:dyDescent="0.25">
      <c r="A811" s="116" t="s">
        <v>1841</v>
      </c>
      <c r="B811" s="24" t="s">
        <v>1842</v>
      </c>
      <c r="C811" s="27" t="s">
        <v>1830</v>
      </c>
      <c r="D811" s="27" t="s">
        <v>12</v>
      </c>
      <c r="E811" s="139">
        <v>1176.27</v>
      </c>
      <c r="F811" s="68"/>
      <c r="G811" s="139">
        <v>338.99</v>
      </c>
      <c r="H811" s="139">
        <v>480.47</v>
      </c>
      <c r="I811" s="139">
        <v>828.12</v>
      </c>
      <c r="J811" s="68">
        <v>805</v>
      </c>
      <c r="K811" s="139">
        <v>549.96999999999991</v>
      </c>
      <c r="L811" s="139">
        <v>540.80999999999995</v>
      </c>
      <c r="M811" s="139">
        <v>278.64999999999998</v>
      </c>
      <c r="N811" s="139">
        <v>347.65</v>
      </c>
      <c r="O811" s="60"/>
      <c r="P811" s="132">
        <v>215.03068836699197</v>
      </c>
      <c r="Q811" s="132">
        <v>123.95931163300804</v>
      </c>
      <c r="R811" s="132">
        <v>304.77534688247039</v>
      </c>
      <c r="S811" s="132">
        <v>175.69465311752964</v>
      </c>
      <c r="T811" s="132">
        <v>220.5239647505376</v>
      </c>
      <c r="U811" s="132">
        <v>127.12603524946238</v>
      </c>
      <c r="V811" s="126"/>
      <c r="W811" s="140">
        <v>20.53</v>
      </c>
      <c r="X811" s="140">
        <v>22.26</v>
      </c>
      <c r="Y811" s="140">
        <v>16.11</v>
      </c>
      <c r="Z811" s="139">
        <v>3852587.61</v>
      </c>
      <c r="AA811" s="60"/>
      <c r="AB811" s="140">
        <v>13.92</v>
      </c>
      <c r="AC811" s="28">
        <v>925491.33</v>
      </c>
      <c r="AE811" s="140">
        <v>2.74</v>
      </c>
      <c r="AF811" s="140">
        <v>1.39</v>
      </c>
      <c r="AG811" s="140">
        <v>1.73</v>
      </c>
      <c r="AH811" s="44">
        <v>384479.63</v>
      </c>
      <c r="AI811" s="60"/>
      <c r="AJ811" s="140">
        <v>1.22</v>
      </c>
      <c r="AK811" s="140">
        <v>0.61</v>
      </c>
      <c r="AL811" s="140">
        <v>0.56999999999999995</v>
      </c>
      <c r="AM811" s="44">
        <v>156177.57</v>
      </c>
      <c r="AO811" s="28">
        <v>82.64</v>
      </c>
      <c r="AP811" s="117">
        <v>26.580000000000002</v>
      </c>
      <c r="AQ811" s="117">
        <v>8.34</v>
      </c>
      <c r="AR811" s="44">
        <v>137868.35</v>
      </c>
      <c r="AS811" s="60"/>
      <c r="AT811" s="71">
        <v>1.22</v>
      </c>
      <c r="AU811" s="71">
        <v>1.1100000000000001</v>
      </c>
      <c r="AV811" s="71">
        <v>1.39</v>
      </c>
      <c r="AW811" s="44">
        <v>265980.59999999998</v>
      </c>
      <c r="AX811" s="60"/>
      <c r="AY811" s="140">
        <v>0.73</v>
      </c>
      <c r="AZ811" s="140">
        <v>0.37</v>
      </c>
      <c r="BA811" s="140">
        <v>0.46</v>
      </c>
      <c r="BB811" s="28">
        <v>91604.76</v>
      </c>
      <c r="BC811" s="60"/>
      <c r="BD811" s="140">
        <v>2.44</v>
      </c>
      <c r="BE811" s="140">
        <v>1.23</v>
      </c>
      <c r="BF811" s="140">
        <v>1.73</v>
      </c>
      <c r="BG811" s="44">
        <v>142252.20000000001</v>
      </c>
      <c r="BH811" s="60"/>
      <c r="BI811" s="139">
        <v>1.22</v>
      </c>
      <c r="BJ811" s="139">
        <v>0.61</v>
      </c>
      <c r="BK811" s="139">
        <v>0.56999999999999995</v>
      </c>
      <c r="BL811" s="44">
        <v>171940.8</v>
      </c>
      <c r="BM811" s="60"/>
      <c r="BN811" s="140">
        <v>1.83</v>
      </c>
      <c r="BO811" s="140">
        <v>0.92</v>
      </c>
      <c r="BP811" s="140">
        <v>1.1499999999999999</v>
      </c>
      <c r="BQ811" s="139">
        <v>102737.7</v>
      </c>
      <c r="BR811" s="60"/>
      <c r="BS811" s="140">
        <v>1.22</v>
      </c>
      <c r="BT811" s="140">
        <v>0.61</v>
      </c>
      <c r="BU811" s="140">
        <v>0.56999999999999995</v>
      </c>
      <c r="BV811" s="44">
        <v>260299.2</v>
      </c>
      <c r="BW811" s="60"/>
      <c r="BX811" s="140">
        <v>1.22</v>
      </c>
      <c r="BY811" s="140">
        <v>0.61</v>
      </c>
      <c r="BZ811" s="140">
        <v>0.56999999999999995</v>
      </c>
      <c r="CA811" s="44">
        <v>224587.2</v>
      </c>
      <c r="CB811" s="60"/>
      <c r="CC811" s="140">
        <v>2.44</v>
      </c>
      <c r="CD811" s="140">
        <v>1.23</v>
      </c>
      <c r="CE811" s="140">
        <v>1.73</v>
      </c>
      <c r="CF811" s="44">
        <v>170699.4</v>
      </c>
      <c r="CG811" s="60"/>
      <c r="CH811" s="28">
        <v>6886706.3499999996</v>
      </c>
      <c r="CI811" s="60"/>
      <c r="CJ811" s="64">
        <v>6748838</v>
      </c>
      <c r="CK811" s="124"/>
      <c r="CN811" s="151"/>
    </row>
    <row r="812" spans="1:92" x14ac:dyDescent="0.25">
      <c r="A812" s="116" t="s">
        <v>1843</v>
      </c>
      <c r="B812" s="24" t="s">
        <v>1844</v>
      </c>
      <c r="C812" s="27" t="s">
        <v>1830</v>
      </c>
      <c r="D812" s="27" t="s">
        <v>120</v>
      </c>
      <c r="E812" s="139">
        <v>72.88</v>
      </c>
      <c r="F812" s="68"/>
      <c r="G812" s="139">
        <v>33.49</v>
      </c>
      <c r="H812" s="139">
        <v>38.980000000000004</v>
      </c>
      <c r="I812" s="139">
        <v>38.980000000000004</v>
      </c>
      <c r="J812" s="68">
        <v>806</v>
      </c>
      <c r="K812" s="139">
        <v>47.22</v>
      </c>
      <c r="L812" s="139">
        <v>46.81</v>
      </c>
      <c r="M812" s="139">
        <v>25.66</v>
      </c>
      <c r="N812" s="139">
        <v>0</v>
      </c>
      <c r="O812" s="60"/>
      <c r="P812" s="132">
        <v>14.168668414516354</v>
      </c>
      <c r="Q812" s="132">
        <v>19.321331585483648</v>
      </c>
      <c r="R812" s="132">
        <v>16.49133158548365</v>
      </c>
      <c r="S812" s="132">
        <v>22.488668414516354</v>
      </c>
      <c r="T812" s="132">
        <v>0</v>
      </c>
      <c r="U812" s="132">
        <v>0</v>
      </c>
      <c r="V812" s="126"/>
      <c r="W812" s="140">
        <v>1.91</v>
      </c>
      <c r="X812" s="140">
        <v>1.72</v>
      </c>
      <c r="Y812" s="140">
        <v>0</v>
      </c>
      <c r="Z812" s="139">
        <v>228199.95</v>
      </c>
      <c r="AA812" s="60"/>
      <c r="AB812" s="140">
        <v>0.72</v>
      </c>
      <c r="AC812" s="28">
        <v>45639.99</v>
      </c>
      <c r="AE812" s="140">
        <v>0.23</v>
      </c>
      <c r="AF812" s="140">
        <v>0.12</v>
      </c>
      <c r="AG812" s="140">
        <v>0</v>
      </c>
      <c r="AH812" s="44">
        <v>22002.75</v>
      </c>
      <c r="AI812" s="60"/>
      <c r="AJ812" s="140">
        <v>0.1</v>
      </c>
      <c r="AK812" s="140">
        <v>0.05</v>
      </c>
      <c r="AL812" s="140">
        <v>0</v>
      </c>
      <c r="AM812" s="44">
        <v>9429.75</v>
      </c>
      <c r="AO812" s="28">
        <v>4.9399999999999995</v>
      </c>
      <c r="AP812" s="117">
        <v>1.25</v>
      </c>
      <c r="AQ812" s="117">
        <v>0.51</v>
      </c>
      <c r="AR812" s="44">
        <v>7831.9</v>
      </c>
      <c r="AS812" s="60"/>
      <c r="AT812" s="71">
        <v>0.1</v>
      </c>
      <c r="AU812" s="71">
        <v>0.1</v>
      </c>
      <c r="AV812" s="71">
        <v>0</v>
      </c>
      <c r="AW812" s="44">
        <v>13475</v>
      </c>
      <c r="AX812" s="60"/>
      <c r="AY812" s="140">
        <v>0.06</v>
      </c>
      <c r="AZ812" s="140">
        <v>0.03</v>
      </c>
      <c r="BA812" s="140">
        <v>0</v>
      </c>
      <c r="BB812" s="28">
        <v>5284.89</v>
      </c>
      <c r="BC812" s="60"/>
      <c r="BD812" s="140">
        <v>0.2</v>
      </c>
      <c r="BE812" s="140">
        <v>0.11</v>
      </c>
      <c r="BF812" s="140">
        <v>0</v>
      </c>
      <c r="BG812" s="44">
        <v>8166.33</v>
      </c>
      <c r="BH812" s="60"/>
      <c r="BI812" s="139">
        <v>0.1</v>
      </c>
      <c r="BJ812" s="139">
        <v>0.05</v>
      </c>
      <c r="BK812" s="139">
        <v>0</v>
      </c>
      <c r="BL812" s="44">
        <v>10746.3</v>
      </c>
      <c r="BM812" s="60"/>
      <c r="BN812" s="140">
        <v>0.15</v>
      </c>
      <c r="BO812" s="140">
        <v>0.08</v>
      </c>
      <c r="BP812" s="140">
        <v>0</v>
      </c>
      <c r="BQ812" s="139">
        <v>6058.89</v>
      </c>
      <c r="BR812" s="60"/>
      <c r="BS812" s="140">
        <v>0.1</v>
      </c>
      <c r="BT812" s="140">
        <v>0.05</v>
      </c>
      <c r="BU812" s="140">
        <v>0</v>
      </c>
      <c r="BV812" s="44">
        <v>16268.7</v>
      </c>
      <c r="BW812" s="60"/>
      <c r="BX812" s="140">
        <v>0.1</v>
      </c>
      <c r="BY812" s="140">
        <v>0.05</v>
      </c>
      <c r="BZ812" s="140">
        <v>0</v>
      </c>
      <c r="CA812" s="44">
        <v>14036.7</v>
      </c>
      <c r="CB812" s="60"/>
      <c r="CC812" s="140">
        <v>0.2</v>
      </c>
      <c r="CD812" s="140">
        <v>0.11</v>
      </c>
      <c r="CE812" s="140">
        <v>0</v>
      </c>
      <c r="CF812" s="44">
        <v>9799.41</v>
      </c>
      <c r="CG812" s="60"/>
      <c r="CH812" s="28">
        <v>396940.56</v>
      </c>
      <c r="CI812" s="60"/>
      <c r="CJ812" s="64">
        <v>389108.66</v>
      </c>
      <c r="CK812" s="124"/>
      <c r="CN812" s="151"/>
    </row>
    <row r="813" spans="1:92" x14ac:dyDescent="0.25">
      <c r="A813" s="116" t="s">
        <v>1845</v>
      </c>
      <c r="B813" s="24" t="s">
        <v>1846</v>
      </c>
      <c r="C813" s="27" t="s">
        <v>1830</v>
      </c>
      <c r="D813" s="27" t="s">
        <v>12</v>
      </c>
      <c r="E813" s="139">
        <v>959</v>
      </c>
      <c r="F813" s="68"/>
      <c r="G813" s="139">
        <v>253</v>
      </c>
      <c r="H813" s="139">
        <v>389</v>
      </c>
      <c r="I813" s="139">
        <v>702</v>
      </c>
      <c r="J813" s="68">
        <v>807</v>
      </c>
      <c r="K813" s="139">
        <v>403.5</v>
      </c>
      <c r="L813" s="139">
        <v>399.5</v>
      </c>
      <c r="M813" s="139">
        <v>242.5</v>
      </c>
      <c r="N813" s="139">
        <v>313</v>
      </c>
      <c r="O813" s="60"/>
      <c r="P813" s="132">
        <v>87.689005235602096</v>
      </c>
      <c r="Q813" s="132">
        <v>165.31099476439789</v>
      </c>
      <c r="R813" s="132">
        <v>134.82617801047121</v>
      </c>
      <c r="S813" s="132">
        <v>254.17382198952879</v>
      </c>
      <c r="T813" s="132">
        <v>108.48481675392671</v>
      </c>
      <c r="U813" s="132">
        <v>204.51518324607329</v>
      </c>
      <c r="V813" s="126"/>
      <c r="W813" s="140">
        <v>14.11</v>
      </c>
      <c r="X813" s="140">
        <v>16.899999999999999</v>
      </c>
      <c r="Y813" s="140">
        <v>13.6</v>
      </c>
      <c r="Z813" s="139">
        <v>2930901.25</v>
      </c>
      <c r="AA813" s="60"/>
      <c r="AB813" s="140">
        <v>10.73</v>
      </c>
      <c r="AC813" s="28">
        <v>717008.54</v>
      </c>
      <c r="AE813" s="140">
        <v>2.0099999999999998</v>
      </c>
      <c r="AF813" s="140">
        <v>1.21</v>
      </c>
      <c r="AG813" s="140">
        <v>1.56</v>
      </c>
      <c r="AH813" s="44">
        <v>315004.26</v>
      </c>
      <c r="AI813" s="60"/>
      <c r="AJ813" s="140">
        <v>0.89</v>
      </c>
      <c r="AK813" s="140">
        <v>0.53</v>
      </c>
      <c r="AL813" s="140">
        <v>0.52</v>
      </c>
      <c r="AM813" s="44">
        <v>126794.62</v>
      </c>
      <c r="AO813" s="28">
        <v>63.320000000000007</v>
      </c>
      <c r="AP813" s="117">
        <v>14.940000000000001</v>
      </c>
      <c r="AQ813" s="117">
        <v>6.8</v>
      </c>
      <c r="AR813" s="44">
        <v>99190.83</v>
      </c>
      <c r="AS813" s="60"/>
      <c r="AT813" s="71">
        <v>0.89</v>
      </c>
      <c r="AU813" s="71">
        <v>0.97</v>
      </c>
      <c r="AV813" s="71">
        <v>1.25</v>
      </c>
      <c r="AW813" s="44">
        <v>223336.25</v>
      </c>
      <c r="AX813" s="60"/>
      <c r="AY813" s="140">
        <v>0.53</v>
      </c>
      <c r="AZ813" s="140">
        <v>0.32</v>
      </c>
      <c r="BA813" s="140">
        <v>0.41</v>
      </c>
      <c r="BB813" s="28">
        <v>73988.460000000006</v>
      </c>
      <c r="BC813" s="60"/>
      <c r="BD813" s="140">
        <v>1.79</v>
      </c>
      <c r="BE813" s="140">
        <v>1.07</v>
      </c>
      <c r="BF813" s="140">
        <v>1.56</v>
      </c>
      <c r="BG813" s="44">
        <v>116436.06</v>
      </c>
      <c r="BH813" s="60"/>
      <c r="BI813" s="139">
        <v>0.89</v>
      </c>
      <c r="BJ813" s="139">
        <v>0.53</v>
      </c>
      <c r="BK813" s="139">
        <v>0.52</v>
      </c>
      <c r="BL813" s="44">
        <v>138985.48000000001</v>
      </c>
      <c r="BM813" s="60"/>
      <c r="BN813" s="140">
        <v>1.34</v>
      </c>
      <c r="BO813" s="140">
        <v>0.8</v>
      </c>
      <c r="BP813" s="140">
        <v>1.04</v>
      </c>
      <c r="BQ813" s="139">
        <v>83770.740000000005</v>
      </c>
      <c r="BR813" s="60"/>
      <c r="BS813" s="140">
        <v>0.89</v>
      </c>
      <c r="BT813" s="140">
        <v>0.53</v>
      </c>
      <c r="BU813" s="140">
        <v>0.52</v>
      </c>
      <c r="BV813" s="44">
        <v>210408.52</v>
      </c>
      <c r="BW813" s="60"/>
      <c r="BX813" s="140">
        <v>0.89</v>
      </c>
      <c r="BY813" s="140">
        <v>0.53</v>
      </c>
      <c r="BZ813" s="140">
        <v>0.52</v>
      </c>
      <c r="CA813" s="44">
        <v>181541.32</v>
      </c>
      <c r="CB813" s="60"/>
      <c r="CC813" s="140">
        <v>1.79</v>
      </c>
      <c r="CD813" s="140">
        <v>1.07</v>
      </c>
      <c r="CE813" s="140">
        <v>1.56</v>
      </c>
      <c r="CF813" s="44">
        <v>139720.62</v>
      </c>
      <c r="CG813" s="60"/>
      <c r="CH813" s="28">
        <v>5357086.95</v>
      </c>
      <c r="CI813" s="60"/>
      <c r="CJ813" s="64">
        <v>5257896.12</v>
      </c>
      <c r="CK813" s="124"/>
      <c r="CN813" s="151"/>
    </row>
    <row r="814" spans="1:92" x14ac:dyDescent="0.25">
      <c r="A814" s="116" t="s">
        <v>1847</v>
      </c>
      <c r="B814" s="24" t="s">
        <v>1848</v>
      </c>
      <c r="C814" s="27" t="s">
        <v>1830</v>
      </c>
      <c r="D814" s="27" t="s">
        <v>12</v>
      </c>
      <c r="E814" s="139">
        <v>5385.78</v>
      </c>
      <c r="F814" s="68"/>
      <c r="G814" s="139">
        <v>1766.5700000000002</v>
      </c>
      <c r="H814" s="139">
        <v>2118.8200000000002</v>
      </c>
      <c r="I814" s="139">
        <v>3577.2999999999997</v>
      </c>
      <c r="J814" s="68">
        <v>808</v>
      </c>
      <c r="K814" s="139">
        <v>2653.7999999999997</v>
      </c>
      <c r="L814" s="139">
        <v>2611.89</v>
      </c>
      <c r="M814" s="139">
        <v>1273.5</v>
      </c>
      <c r="N814" s="139">
        <v>1458.48</v>
      </c>
      <c r="O814" s="60"/>
      <c r="P814" s="132">
        <v>1466.0044717030919</v>
      </c>
      <c r="Q814" s="132">
        <v>300.56552829690827</v>
      </c>
      <c r="R814" s="132">
        <v>1758.322395791814</v>
      </c>
      <c r="S814" s="132">
        <v>360.4976042081862</v>
      </c>
      <c r="T814" s="132">
        <v>1210.3331325050947</v>
      </c>
      <c r="U814" s="132">
        <v>248.14686749490534</v>
      </c>
      <c r="V814" s="126"/>
      <c r="W814" s="140">
        <v>112.76</v>
      </c>
      <c r="X814" s="140">
        <v>102.33</v>
      </c>
      <c r="Y814" s="140">
        <v>70.44</v>
      </c>
      <c r="Z814" s="139">
        <v>18605005.890000001</v>
      </c>
      <c r="AA814" s="60"/>
      <c r="AB814" s="140">
        <v>66.489999999999995</v>
      </c>
      <c r="AC814" s="28">
        <v>4398614.8</v>
      </c>
      <c r="AE814" s="140">
        <v>13.26</v>
      </c>
      <c r="AF814" s="140">
        <v>6.36</v>
      </c>
      <c r="AG814" s="140">
        <v>7.29</v>
      </c>
      <c r="AH814" s="44">
        <v>1759501.44</v>
      </c>
      <c r="AI814" s="60"/>
      <c r="AJ814" s="140">
        <v>5.89</v>
      </c>
      <c r="AK814" s="140">
        <v>2.83</v>
      </c>
      <c r="AL814" s="140">
        <v>2.4300000000000002</v>
      </c>
      <c r="AM814" s="44">
        <v>723546.18</v>
      </c>
      <c r="AO814" s="28">
        <v>397.23999999999995</v>
      </c>
      <c r="AP814" s="117">
        <v>153.51000000000002</v>
      </c>
      <c r="AQ814" s="117">
        <v>38.19</v>
      </c>
      <c r="AR814" s="44">
        <v>693320.12</v>
      </c>
      <c r="AS814" s="60"/>
      <c r="AT814" s="71">
        <v>5.89</v>
      </c>
      <c r="AU814" s="71">
        <v>5.09</v>
      </c>
      <c r="AV814" s="71">
        <v>5.83</v>
      </c>
      <c r="AW814" s="44">
        <v>1196936.95</v>
      </c>
      <c r="AX814" s="60"/>
      <c r="AY814" s="140">
        <v>3.53</v>
      </c>
      <c r="AZ814" s="140">
        <v>1.69</v>
      </c>
      <c r="BA814" s="140">
        <v>1.94</v>
      </c>
      <c r="BB814" s="28">
        <v>420442.36</v>
      </c>
      <c r="BC814" s="60"/>
      <c r="BD814" s="140">
        <v>11.79</v>
      </c>
      <c r="BE814" s="140">
        <v>5.66</v>
      </c>
      <c r="BF814" s="140">
        <v>7.29</v>
      </c>
      <c r="BG814" s="44">
        <v>651725.81999999995</v>
      </c>
      <c r="BH814" s="60"/>
      <c r="BI814" s="139">
        <v>5.89</v>
      </c>
      <c r="BJ814" s="139">
        <v>2.83</v>
      </c>
      <c r="BK814" s="139">
        <v>2.4300000000000002</v>
      </c>
      <c r="BL814" s="44">
        <v>798808.3</v>
      </c>
      <c r="BM814" s="60"/>
      <c r="BN814" s="140">
        <v>8.84</v>
      </c>
      <c r="BO814" s="140">
        <v>4.24</v>
      </c>
      <c r="BP814" s="140">
        <v>4.8600000000000003</v>
      </c>
      <c r="BQ814" s="139">
        <v>472593.42</v>
      </c>
      <c r="BR814" s="60"/>
      <c r="BS814" s="140">
        <v>5.89</v>
      </c>
      <c r="BT814" s="140">
        <v>2.83</v>
      </c>
      <c r="BU814" s="140">
        <v>2.4300000000000002</v>
      </c>
      <c r="BV814" s="44">
        <v>1209306.7</v>
      </c>
      <c r="BW814" s="60"/>
      <c r="BX814" s="140">
        <v>5.89</v>
      </c>
      <c r="BY814" s="140">
        <v>2.83</v>
      </c>
      <c r="BZ814" s="140">
        <v>2.4300000000000002</v>
      </c>
      <c r="CA814" s="44">
        <v>1043394.7</v>
      </c>
      <c r="CB814" s="60"/>
      <c r="CC814" s="140">
        <v>11.79</v>
      </c>
      <c r="CD814" s="140">
        <v>5.66</v>
      </c>
      <c r="CE814" s="140">
        <v>7.29</v>
      </c>
      <c r="CF814" s="44">
        <v>782056.14</v>
      </c>
      <c r="CG814" s="60"/>
      <c r="CH814" s="28">
        <v>32755252.82</v>
      </c>
      <c r="CI814" s="60"/>
      <c r="CJ814" s="64">
        <v>32061932.699999999</v>
      </c>
      <c r="CK814" s="124"/>
      <c r="CN814" s="151"/>
    </row>
    <row r="815" spans="1:92" x14ac:dyDescent="0.25">
      <c r="A815" s="116" t="s">
        <v>1849</v>
      </c>
      <c r="B815" s="24" t="s">
        <v>1850</v>
      </c>
      <c r="C815" s="27" t="s">
        <v>1830</v>
      </c>
      <c r="D815" s="27" t="s">
        <v>131</v>
      </c>
      <c r="E815" s="139">
        <v>68.489999999999995</v>
      </c>
      <c r="F815" s="68"/>
      <c r="G815" s="139">
        <v>0</v>
      </c>
      <c r="H815" s="139">
        <v>0</v>
      </c>
      <c r="I815" s="139">
        <v>68.489999999999995</v>
      </c>
      <c r="J815" s="68">
        <v>809</v>
      </c>
      <c r="K815" s="139">
        <v>0</v>
      </c>
      <c r="L815" s="139">
        <v>0</v>
      </c>
      <c r="M815" s="139">
        <v>0</v>
      </c>
      <c r="N815" s="139">
        <v>68.489999999999995</v>
      </c>
      <c r="O815" s="60"/>
      <c r="P815" s="132">
        <v>0</v>
      </c>
      <c r="Q815" s="132">
        <v>0</v>
      </c>
      <c r="R815" s="132">
        <v>0</v>
      </c>
      <c r="S815" s="132">
        <v>0</v>
      </c>
      <c r="T815" s="132">
        <v>22.660000000000004</v>
      </c>
      <c r="U815" s="132">
        <v>45.829999999999991</v>
      </c>
      <c r="V815" s="126"/>
      <c r="W815" s="140">
        <v>0</v>
      </c>
      <c r="X815" s="140">
        <v>0</v>
      </c>
      <c r="Y815" s="140">
        <v>2.96</v>
      </c>
      <c r="Z815" s="139">
        <v>213611.36</v>
      </c>
      <c r="AA815" s="60"/>
      <c r="AB815" s="140">
        <v>0.98</v>
      </c>
      <c r="AC815" s="28">
        <v>71196.66</v>
      </c>
      <c r="AE815" s="140">
        <v>0</v>
      </c>
      <c r="AF815" s="140">
        <v>0</v>
      </c>
      <c r="AG815" s="140">
        <v>0.34</v>
      </c>
      <c r="AH815" s="44">
        <v>24536.44</v>
      </c>
      <c r="AI815" s="60"/>
      <c r="AJ815" s="140">
        <v>0</v>
      </c>
      <c r="AK815" s="140">
        <v>0</v>
      </c>
      <c r="AL815" s="140">
        <v>0.11</v>
      </c>
      <c r="AM815" s="44">
        <v>7938.26</v>
      </c>
      <c r="AO815" s="28">
        <v>4.4800000000000004</v>
      </c>
      <c r="AP815" s="117">
        <v>1.02</v>
      </c>
      <c r="AQ815" s="117">
        <v>0.48</v>
      </c>
      <c r="AR815" s="44">
        <v>6972.01</v>
      </c>
      <c r="AS815" s="60"/>
      <c r="AT815" s="71">
        <v>0</v>
      </c>
      <c r="AU815" s="71">
        <v>0</v>
      </c>
      <c r="AV815" s="71">
        <v>0.27</v>
      </c>
      <c r="AW815" s="44">
        <v>21172.05</v>
      </c>
      <c r="AX815" s="60"/>
      <c r="AY815" s="140">
        <v>0</v>
      </c>
      <c r="AZ815" s="140">
        <v>0</v>
      </c>
      <c r="BA815" s="140">
        <v>0.09</v>
      </c>
      <c r="BB815" s="28">
        <v>5284.89</v>
      </c>
      <c r="BC815" s="60"/>
      <c r="BD815" s="140">
        <v>0</v>
      </c>
      <c r="BE815" s="140">
        <v>0</v>
      </c>
      <c r="BF815" s="140">
        <v>0.34</v>
      </c>
      <c r="BG815" s="44">
        <v>8956.6200000000008</v>
      </c>
      <c r="BH815" s="60"/>
      <c r="BI815" s="139">
        <v>0</v>
      </c>
      <c r="BJ815" s="139">
        <v>0</v>
      </c>
      <c r="BK815" s="139">
        <v>0.11</v>
      </c>
      <c r="BL815" s="44">
        <v>7880.62</v>
      </c>
      <c r="BM815" s="60"/>
      <c r="BN815" s="140">
        <v>0</v>
      </c>
      <c r="BO815" s="140">
        <v>0</v>
      </c>
      <c r="BP815" s="140">
        <v>0.22</v>
      </c>
      <c r="BQ815" s="139">
        <v>5795.46</v>
      </c>
      <c r="BR815" s="60"/>
      <c r="BS815" s="140">
        <v>0</v>
      </c>
      <c r="BT815" s="140">
        <v>0</v>
      </c>
      <c r="BU815" s="140">
        <v>0.11</v>
      </c>
      <c r="BV815" s="44">
        <v>11930.38</v>
      </c>
      <c r="BW815" s="60"/>
      <c r="BX815" s="140">
        <v>0</v>
      </c>
      <c r="BY815" s="140">
        <v>0</v>
      </c>
      <c r="BZ815" s="140">
        <v>0.11</v>
      </c>
      <c r="CA815" s="44">
        <v>10293.58</v>
      </c>
      <c r="CB815" s="60"/>
      <c r="CC815" s="140">
        <v>0</v>
      </c>
      <c r="CD815" s="140">
        <v>0</v>
      </c>
      <c r="CE815" s="140">
        <v>0.34</v>
      </c>
      <c r="CF815" s="44">
        <v>10747.74</v>
      </c>
      <c r="CG815" s="60"/>
      <c r="CH815" s="28">
        <v>406316.06999999995</v>
      </c>
      <c r="CI815" s="60"/>
      <c r="CJ815" s="64">
        <v>399344.05999999994</v>
      </c>
      <c r="CK815" s="124"/>
      <c r="CN815" s="151"/>
    </row>
    <row r="816" spans="1:92" x14ac:dyDescent="0.25">
      <c r="A816" s="116" t="s">
        <v>1851</v>
      </c>
      <c r="B816" s="24" t="s">
        <v>1852</v>
      </c>
      <c r="C816" s="27" t="s">
        <v>1830</v>
      </c>
      <c r="D816" s="27" t="s">
        <v>12</v>
      </c>
      <c r="E816" s="139">
        <v>875.37</v>
      </c>
      <c r="F816" s="68"/>
      <c r="G816" s="139">
        <v>279.82</v>
      </c>
      <c r="H816" s="139">
        <v>318.98999999999995</v>
      </c>
      <c r="I816" s="139">
        <v>588.46999999999991</v>
      </c>
      <c r="J816" s="68">
        <v>810</v>
      </c>
      <c r="K816" s="139">
        <v>414.05999999999995</v>
      </c>
      <c r="L816" s="139">
        <v>406.97999999999996</v>
      </c>
      <c r="M816" s="139">
        <v>191.82999999999998</v>
      </c>
      <c r="N816" s="139">
        <v>269.48</v>
      </c>
      <c r="O816" s="60"/>
      <c r="P816" s="132">
        <v>95.390618341798259</v>
      </c>
      <c r="Q816" s="132">
        <v>184.42938165820175</v>
      </c>
      <c r="R816" s="132">
        <v>108.74366858998721</v>
      </c>
      <c r="S816" s="132">
        <v>210.24633141001274</v>
      </c>
      <c r="T816" s="132">
        <v>91.865713068214546</v>
      </c>
      <c r="U816" s="132">
        <v>177.61428693178547</v>
      </c>
      <c r="V816" s="126"/>
      <c r="W816" s="140">
        <v>15.58</v>
      </c>
      <c r="X816" s="140">
        <v>13.84</v>
      </c>
      <c r="Y816" s="140">
        <v>11.69</v>
      </c>
      <c r="Z816" s="139">
        <v>2693108.84</v>
      </c>
      <c r="AA816" s="60"/>
      <c r="AB816" s="140">
        <v>9.7799999999999994</v>
      </c>
      <c r="AC816" s="28">
        <v>651076.38</v>
      </c>
      <c r="AE816" s="140">
        <v>2.0699999999999998</v>
      </c>
      <c r="AF816" s="140">
        <v>0.95</v>
      </c>
      <c r="AG816" s="140">
        <v>1.34</v>
      </c>
      <c r="AH816" s="44">
        <v>286554.74</v>
      </c>
      <c r="AI816" s="60"/>
      <c r="AJ816" s="140">
        <v>0.92</v>
      </c>
      <c r="AK816" s="140">
        <v>0.42</v>
      </c>
      <c r="AL816" s="140">
        <v>0.44</v>
      </c>
      <c r="AM816" s="44">
        <v>115992.14</v>
      </c>
      <c r="AO816" s="28">
        <v>58.180000000000007</v>
      </c>
      <c r="AP816" s="117">
        <v>13.48</v>
      </c>
      <c r="AQ816" s="117">
        <v>6.2</v>
      </c>
      <c r="AR816" s="44">
        <v>90812.66</v>
      </c>
      <c r="AS816" s="60"/>
      <c r="AT816" s="71">
        <v>0.92</v>
      </c>
      <c r="AU816" s="71">
        <v>0.76</v>
      </c>
      <c r="AV816" s="71">
        <v>1.07</v>
      </c>
      <c r="AW816" s="44">
        <v>197094.05</v>
      </c>
      <c r="AX816" s="60"/>
      <c r="AY816" s="140">
        <v>0.55000000000000004</v>
      </c>
      <c r="AZ816" s="140">
        <v>0.25</v>
      </c>
      <c r="BA816" s="140">
        <v>0.35</v>
      </c>
      <c r="BB816" s="28">
        <v>67529.149999999994</v>
      </c>
      <c r="BC816" s="60"/>
      <c r="BD816" s="140">
        <v>1.84</v>
      </c>
      <c r="BE816" s="140">
        <v>0.85</v>
      </c>
      <c r="BF816" s="140">
        <v>1.34</v>
      </c>
      <c r="BG816" s="44">
        <v>106162.29</v>
      </c>
      <c r="BH816" s="60"/>
      <c r="BI816" s="139">
        <v>0.92</v>
      </c>
      <c r="BJ816" s="139">
        <v>0.42</v>
      </c>
      <c r="BK816" s="139">
        <v>0.44</v>
      </c>
      <c r="BL816" s="44">
        <v>127522.76</v>
      </c>
      <c r="BM816" s="60"/>
      <c r="BN816" s="140">
        <v>1.38</v>
      </c>
      <c r="BO816" s="140">
        <v>0.63</v>
      </c>
      <c r="BP816" s="140">
        <v>0.89</v>
      </c>
      <c r="BQ816" s="139">
        <v>76394.7</v>
      </c>
      <c r="BR816" s="60"/>
      <c r="BS816" s="140">
        <v>0.92</v>
      </c>
      <c r="BT816" s="140">
        <v>0.42</v>
      </c>
      <c r="BU816" s="140">
        <v>0.44</v>
      </c>
      <c r="BV816" s="44">
        <v>193055.24</v>
      </c>
      <c r="BW816" s="60"/>
      <c r="BX816" s="140">
        <v>0.92</v>
      </c>
      <c r="BY816" s="140">
        <v>0.42</v>
      </c>
      <c r="BZ816" s="140">
        <v>0.44</v>
      </c>
      <c r="CA816" s="44">
        <v>166568.84</v>
      </c>
      <c r="CB816" s="60"/>
      <c r="CC816" s="140">
        <v>1.84</v>
      </c>
      <c r="CD816" s="140">
        <v>0.85</v>
      </c>
      <c r="CE816" s="140">
        <v>1.34</v>
      </c>
      <c r="CF816" s="44">
        <v>127392.33</v>
      </c>
      <c r="CG816" s="60"/>
      <c r="CH816" s="28">
        <v>4899264.1199999992</v>
      </c>
      <c r="CI816" s="60"/>
      <c r="CJ816" s="64">
        <v>4808451.459999999</v>
      </c>
      <c r="CK816" s="124"/>
      <c r="CN816" s="151"/>
    </row>
    <row r="817" spans="1:92" x14ac:dyDescent="0.25">
      <c r="A817" s="116" t="s">
        <v>1859</v>
      </c>
      <c r="B817" s="24" t="s">
        <v>1860</v>
      </c>
      <c r="C817" s="27" t="s">
        <v>963</v>
      </c>
      <c r="D817" s="27" t="s">
        <v>120</v>
      </c>
      <c r="E817" s="139">
        <v>1209</v>
      </c>
      <c r="F817" s="68"/>
      <c r="G817" s="139">
        <v>467.5</v>
      </c>
      <c r="H817" s="139">
        <v>725</v>
      </c>
      <c r="I817" s="139">
        <v>725</v>
      </c>
      <c r="J817" s="68">
        <v>811</v>
      </c>
      <c r="K817" s="139">
        <v>758</v>
      </c>
      <c r="L817" s="139">
        <v>741.5</v>
      </c>
      <c r="M817" s="139">
        <v>451</v>
      </c>
      <c r="N817" s="139">
        <v>0</v>
      </c>
      <c r="O817" s="60"/>
      <c r="P817" s="132">
        <v>72.134171907756809</v>
      </c>
      <c r="Q817" s="132">
        <v>395.36582809224319</v>
      </c>
      <c r="R817" s="132">
        <v>111.86582809224319</v>
      </c>
      <c r="S817" s="132">
        <v>613.13417190775681</v>
      </c>
      <c r="T817" s="132">
        <v>0</v>
      </c>
      <c r="U817" s="132">
        <v>0</v>
      </c>
      <c r="V817" s="126"/>
      <c r="W817" s="140">
        <v>24.57</v>
      </c>
      <c r="X817" s="140">
        <v>30.11</v>
      </c>
      <c r="Y817" s="140">
        <v>0</v>
      </c>
      <c r="Z817" s="139">
        <v>3437458.2</v>
      </c>
      <c r="AA817" s="60"/>
      <c r="AB817" s="140">
        <v>10.93</v>
      </c>
      <c r="AC817" s="28">
        <v>687491.64</v>
      </c>
      <c r="AE817" s="140">
        <v>3.79</v>
      </c>
      <c r="AF817" s="140">
        <v>2.25</v>
      </c>
      <c r="AG817" s="140">
        <v>0</v>
      </c>
      <c r="AH817" s="44">
        <v>379704.6</v>
      </c>
      <c r="AI817" s="60"/>
      <c r="AJ817" s="140">
        <v>1.68</v>
      </c>
      <c r="AK817" s="140">
        <v>1</v>
      </c>
      <c r="AL817" s="140">
        <v>0</v>
      </c>
      <c r="AM817" s="44">
        <v>168478.2</v>
      </c>
      <c r="AO817" s="28">
        <v>75.940000000000012</v>
      </c>
      <c r="AP817" s="117">
        <v>13.8</v>
      </c>
      <c r="AQ817" s="117">
        <v>8.57</v>
      </c>
      <c r="AR817" s="44">
        <v>114119.2</v>
      </c>
      <c r="AS817" s="60"/>
      <c r="AT817" s="71">
        <v>1.68</v>
      </c>
      <c r="AU817" s="71">
        <v>1.8</v>
      </c>
      <c r="AV817" s="71">
        <v>0</v>
      </c>
      <c r="AW817" s="44">
        <v>234465</v>
      </c>
      <c r="AX817" s="60"/>
      <c r="AY817" s="140">
        <v>1.01</v>
      </c>
      <c r="AZ817" s="140">
        <v>0.6</v>
      </c>
      <c r="BA817" s="140">
        <v>0</v>
      </c>
      <c r="BB817" s="28">
        <v>94540.81</v>
      </c>
      <c r="BC817" s="60"/>
      <c r="BD817" s="140">
        <v>3.36</v>
      </c>
      <c r="BE817" s="140">
        <v>2</v>
      </c>
      <c r="BF817" s="140">
        <v>0</v>
      </c>
      <c r="BG817" s="44">
        <v>141198.48000000001</v>
      </c>
      <c r="BH817" s="60"/>
      <c r="BI817" s="139">
        <v>1.68</v>
      </c>
      <c r="BJ817" s="139">
        <v>1</v>
      </c>
      <c r="BK817" s="139">
        <v>0</v>
      </c>
      <c r="BL817" s="44">
        <v>192000.56</v>
      </c>
      <c r="BM817" s="60"/>
      <c r="BN817" s="140">
        <v>2.52</v>
      </c>
      <c r="BO817" s="140">
        <v>1.5</v>
      </c>
      <c r="BP817" s="140">
        <v>0</v>
      </c>
      <c r="BQ817" s="139">
        <v>105898.86</v>
      </c>
      <c r="BR817" s="60"/>
      <c r="BS817" s="140">
        <v>1.68</v>
      </c>
      <c r="BT817" s="140">
        <v>1</v>
      </c>
      <c r="BU817" s="140">
        <v>0</v>
      </c>
      <c r="BV817" s="44">
        <v>290667.44</v>
      </c>
      <c r="BW817" s="60"/>
      <c r="BX817" s="140">
        <v>1.68</v>
      </c>
      <c r="BY817" s="140">
        <v>1</v>
      </c>
      <c r="BZ817" s="140">
        <v>0</v>
      </c>
      <c r="CA817" s="44">
        <v>250789.04</v>
      </c>
      <c r="CB817" s="60"/>
      <c r="CC817" s="140">
        <v>3.36</v>
      </c>
      <c r="CD817" s="140">
        <v>2</v>
      </c>
      <c r="CE817" s="140">
        <v>0</v>
      </c>
      <c r="CF817" s="44">
        <v>169434.96</v>
      </c>
      <c r="CG817" s="60"/>
      <c r="CH817" s="28">
        <v>6266246.9900000002</v>
      </c>
      <c r="CI817" s="60"/>
      <c r="CJ817" s="64">
        <v>6152127.79</v>
      </c>
      <c r="CK817" s="124"/>
      <c r="CN817" s="151"/>
    </row>
    <row r="818" spans="1:92" x14ac:dyDescent="0.25">
      <c r="A818" s="116" t="s">
        <v>1861</v>
      </c>
      <c r="B818" s="24" t="s">
        <v>1862</v>
      </c>
      <c r="C818" s="27" t="s">
        <v>963</v>
      </c>
      <c r="D818" s="27" t="s">
        <v>120</v>
      </c>
      <c r="E818" s="139">
        <v>107.5</v>
      </c>
      <c r="F818" s="68"/>
      <c r="G818" s="139">
        <v>45.5</v>
      </c>
      <c r="H818" s="139">
        <v>59.5</v>
      </c>
      <c r="I818" s="139">
        <v>59.5</v>
      </c>
      <c r="J818" s="68">
        <v>812</v>
      </c>
      <c r="K818" s="139">
        <v>71.5</v>
      </c>
      <c r="L818" s="139">
        <v>69</v>
      </c>
      <c r="M818" s="139">
        <v>36</v>
      </c>
      <c r="N818" s="139">
        <v>0</v>
      </c>
      <c r="O818" s="60"/>
      <c r="P818" s="132">
        <v>24.842999999999996</v>
      </c>
      <c r="Q818" s="132">
        <v>20.657000000000004</v>
      </c>
      <c r="R818" s="132">
        <v>32.486999999999995</v>
      </c>
      <c r="S818" s="132">
        <v>27.013000000000005</v>
      </c>
      <c r="T818" s="132">
        <v>0</v>
      </c>
      <c r="U818" s="132">
        <v>0</v>
      </c>
      <c r="V818" s="126"/>
      <c r="W818" s="140">
        <v>2.68</v>
      </c>
      <c r="X818" s="140">
        <v>2.7</v>
      </c>
      <c r="Y818" s="140">
        <v>0</v>
      </c>
      <c r="Z818" s="139">
        <v>338213.7</v>
      </c>
      <c r="AA818" s="60"/>
      <c r="AB818" s="140">
        <v>1.07</v>
      </c>
      <c r="AC818" s="28">
        <v>67642.740000000005</v>
      </c>
      <c r="AE818" s="140">
        <v>0.35</v>
      </c>
      <c r="AF818" s="140">
        <v>0.18</v>
      </c>
      <c r="AG818" s="140">
        <v>0</v>
      </c>
      <c r="AH818" s="44">
        <v>33318.449999999997</v>
      </c>
      <c r="AI818" s="60"/>
      <c r="AJ818" s="140">
        <v>0.15</v>
      </c>
      <c r="AK818" s="140">
        <v>0.08</v>
      </c>
      <c r="AL818" s="140">
        <v>0</v>
      </c>
      <c r="AM818" s="44">
        <v>14458.95</v>
      </c>
      <c r="AO818" s="28">
        <v>7.3400000000000007</v>
      </c>
      <c r="AP818" s="117">
        <v>2.2800000000000002</v>
      </c>
      <c r="AQ818" s="117">
        <v>0.76</v>
      </c>
      <c r="AR818" s="44">
        <v>12155.76</v>
      </c>
      <c r="AS818" s="60"/>
      <c r="AT818" s="71">
        <v>0.15</v>
      </c>
      <c r="AU818" s="71">
        <v>0.14000000000000001</v>
      </c>
      <c r="AV818" s="71">
        <v>0</v>
      </c>
      <c r="AW818" s="44">
        <v>19538.75</v>
      </c>
      <c r="AX818" s="60"/>
      <c r="AY818" s="140">
        <v>0.09</v>
      </c>
      <c r="AZ818" s="140">
        <v>0.04</v>
      </c>
      <c r="BA818" s="140">
        <v>0</v>
      </c>
      <c r="BB818" s="28">
        <v>7633.73</v>
      </c>
      <c r="BC818" s="60"/>
      <c r="BD818" s="140">
        <v>0.31</v>
      </c>
      <c r="BE818" s="140">
        <v>0.16</v>
      </c>
      <c r="BF818" s="140">
        <v>0</v>
      </c>
      <c r="BG818" s="44">
        <v>12381.21</v>
      </c>
      <c r="BH818" s="60"/>
      <c r="BI818" s="139">
        <v>0.15</v>
      </c>
      <c r="BJ818" s="139">
        <v>0.08</v>
      </c>
      <c r="BK818" s="139">
        <v>0</v>
      </c>
      <c r="BL818" s="44">
        <v>16477.66</v>
      </c>
      <c r="BM818" s="60"/>
      <c r="BN818" s="140">
        <v>0.23</v>
      </c>
      <c r="BO818" s="140">
        <v>0.12</v>
      </c>
      <c r="BP818" s="140">
        <v>0</v>
      </c>
      <c r="BQ818" s="139">
        <v>9220.0499999999993</v>
      </c>
      <c r="BR818" s="60"/>
      <c r="BS818" s="140">
        <v>0.15</v>
      </c>
      <c r="BT818" s="140">
        <v>0.08</v>
      </c>
      <c r="BU818" s="140">
        <v>0</v>
      </c>
      <c r="BV818" s="44">
        <v>24945.34</v>
      </c>
      <c r="BW818" s="60"/>
      <c r="BX818" s="140">
        <v>0.15</v>
      </c>
      <c r="BY818" s="140">
        <v>0.08</v>
      </c>
      <c r="BZ818" s="140">
        <v>0</v>
      </c>
      <c r="CA818" s="44">
        <v>21522.94</v>
      </c>
      <c r="CB818" s="60"/>
      <c r="CC818" s="140">
        <v>0.31</v>
      </c>
      <c r="CD818" s="140">
        <v>0.16</v>
      </c>
      <c r="CE818" s="140">
        <v>0</v>
      </c>
      <c r="CF818" s="44">
        <v>14857.17</v>
      </c>
      <c r="CG818" s="60"/>
      <c r="CH818" s="28">
        <v>592366.44999999995</v>
      </c>
      <c r="CI818" s="60"/>
      <c r="CJ818" s="64">
        <v>580210.68999999994</v>
      </c>
      <c r="CK818" s="124"/>
      <c r="CN818" s="151"/>
    </row>
    <row r="819" spans="1:92" x14ac:dyDescent="0.25">
      <c r="A819" s="116" t="s">
        <v>1863</v>
      </c>
      <c r="B819" s="24" t="s">
        <v>1864</v>
      </c>
      <c r="C819" s="27" t="s">
        <v>963</v>
      </c>
      <c r="D819" s="27" t="s">
        <v>120</v>
      </c>
      <c r="E819" s="139">
        <v>294.05</v>
      </c>
      <c r="F819" s="68"/>
      <c r="G819" s="139">
        <v>127.82</v>
      </c>
      <c r="H819" s="139">
        <v>162.48000000000002</v>
      </c>
      <c r="I819" s="139">
        <v>162.48000000000002</v>
      </c>
      <c r="J819" s="68">
        <v>813</v>
      </c>
      <c r="K819" s="139">
        <v>201.05999999999997</v>
      </c>
      <c r="L819" s="139">
        <v>197.30999999999997</v>
      </c>
      <c r="M819" s="139">
        <v>92.99</v>
      </c>
      <c r="N819" s="139">
        <v>0</v>
      </c>
      <c r="O819" s="60"/>
      <c r="P819" s="132">
        <v>90.262142611091974</v>
      </c>
      <c r="Q819" s="132">
        <v>37.557857388908019</v>
      </c>
      <c r="R819" s="132">
        <v>114.73785738890804</v>
      </c>
      <c r="S819" s="132">
        <v>47.742142611091978</v>
      </c>
      <c r="T819" s="132">
        <v>0</v>
      </c>
      <c r="U819" s="132">
        <v>0</v>
      </c>
      <c r="V819" s="126"/>
      <c r="W819" s="140">
        <v>7.89</v>
      </c>
      <c r="X819" s="140">
        <v>7.64</v>
      </c>
      <c r="Y819" s="140">
        <v>0</v>
      </c>
      <c r="Z819" s="139">
        <v>976293.45</v>
      </c>
      <c r="AA819" s="60"/>
      <c r="AB819" s="140">
        <v>3.1</v>
      </c>
      <c r="AC819" s="28">
        <v>195258.69</v>
      </c>
      <c r="AE819" s="140">
        <v>1</v>
      </c>
      <c r="AF819" s="140">
        <v>0.46</v>
      </c>
      <c r="AG819" s="140">
        <v>0</v>
      </c>
      <c r="AH819" s="44">
        <v>91782.9</v>
      </c>
      <c r="AI819" s="60"/>
      <c r="AJ819" s="140">
        <v>0.44</v>
      </c>
      <c r="AK819" s="140">
        <v>0.2</v>
      </c>
      <c r="AL819" s="140">
        <v>0</v>
      </c>
      <c r="AM819" s="44">
        <v>40233.599999999999</v>
      </c>
      <c r="AO819" s="28">
        <v>21.110000000000003</v>
      </c>
      <c r="AP819" s="117">
        <v>8.2900000000000009</v>
      </c>
      <c r="AQ819" s="117">
        <v>2.08</v>
      </c>
      <c r="AR819" s="44">
        <v>37030.870000000003</v>
      </c>
      <c r="AS819" s="60"/>
      <c r="AT819" s="71">
        <v>0.44</v>
      </c>
      <c r="AU819" s="71">
        <v>0.37</v>
      </c>
      <c r="AV819" s="71">
        <v>0</v>
      </c>
      <c r="AW819" s="44">
        <v>54573.75</v>
      </c>
      <c r="AX819" s="60"/>
      <c r="AY819" s="140">
        <v>0.26</v>
      </c>
      <c r="AZ819" s="140">
        <v>0.12</v>
      </c>
      <c r="BA819" s="140">
        <v>0</v>
      </c>
      <c r="BB819" s="28">
        <v>22313.98</v>
      </c>
      <c r="BC819" s="60"/>
      <c r="BD819" s="140">
        <v>0.89</v>
      </c>
      <c r="BE819" s="140">
        <v>0.41</v>
      </c>
      <c r="BF819" s="140">
        <v>0</v>
      </c>
      <c r="BG819" s="44">
        <v>34245.9</v>
      </c>
      <c r="BH819" s="60"/>
      <c r="BI819" s="139">
        <v>0.44</v>
      </c>
      <c r="BJ819" s="139">
        <v>0.2</v>
      </c>
      <c r="BK819" s="139">
        <v>0</v>
      </c>
      <c r="BL819" s="44">
        <v>45850.879999999997</v>
      </c>
      <c r="BM819" s="60"/>
      <c r="BN819" s="140">
        <v>0.67</v>
      </c>
      <c r="BO819" s="140">
        <v>0.3</v>
      </c>
      <c r="BP819" s="140">
        <v>0</v>
      </c>
      <c r="BQ819" s="139">
        <v>25552.71</v>
      </c>
      <c r="BR819" s="60"/>
      <c r="BS819" s="140">
        <v>0.44</v>
      </c>
      <c r="BT819" s="140">
        <v>0.2</v>
      </c>
      <c r="BU819" s="140">
        <v>0</v>
      </c>
      <c r="BV819" s="44">
        <v>69413.119999999995</v>
      </c>
      <c r="BW819" s="60"/>
      <c r="BX819" s="140">
        <v>0.44</v>
      </c>
      <c r="BY819" s="140">
        <v>0.2</v>
      </c>
      <c r="BZ819" s="140">
        <v>0</v>
      </c>
      <c r="CA819" s="44">
        <v>59889.919999999998</v>
      </c>
      <c r="CB819" s="60"/>
      <c r="CC819" s="140">
        <v>0.89</v>
      </c>
      <c r="CD819" s="140">
        <v>0.41</v>
      </c>
      <c r="CE819" s="140">
        <v>0</v>
      </c>
      <c r="CF819" s="44">
        <v>41094.300000000003</v>
      </c>
      <c r="CG819" s="60"/>
      <c r="CH819" s="28">
        <v>1693534.0699999998</v>
      </c>
      <c r="CI819" s="60"/>
      <c r="CJ819" s="64">
        <v>1656503.1999999997</v>
      </c>
      <c r="CK819" s="124"/>
      <c r="CN819" s="151"/>
    </row>
    <row r="820" spans="1:92" x14ac:dyDescent="0.25">
      <c r="A820" s="116" t="s">
        <v>1865</v>
      </c>
      <c r="B820" s="24" t="s">
        <v>1866</v>
      </c>
      <c r="C820" s="27" t="s">
        <v>963</v>
      </c>
      <c r="D820" s="27" t="s">
        <v>120</v>
      </c>
      <c r="E820" s="139">
        <v>11002.71</v>
      </c>
      <c r="F820" s="68"/>
      <c r="G820" s="139">
        <v>4760.6499999999996</v>
      </c>
      <c r="H820" s="139">
        <v>6154.65</v>
      </c>
      <c r="I820" s="139">
        <v>6154.65</v>
      </c>
      <c r="J820" s="68">
        <v>814</v>
      </c>
      <c r="K820" s="139">
        <v>7391.05</v>
      </c>
      <c r="L820" s="139">
        <v>7303.6399999999994</v>
      </c>
      <c r="M820" s="139">
        <v>3611.66</v>
      </c>
      <c r="N820" s="139">
        <v>0</v>
      </c>
      <c r="O820" s="60"/>
      <c r="P820" s="132">
        <v>4014.1273239397906</v>
      </c>
      <c r="Q820" s="132">
        <v>746.52267606020905</v>
      </c>
      <c r="R820" s="132">
        <v>5189.5326760602093</v>
      </c>
      <c r="S820" s="132">
        <v>965.11732393979037</v>
      </c>
      <c r="T820" s="132">
        <v>0</v>
      </c>
      <c r="U820" s="132">
        <v>0</v>
      </c>
      <c r="V820" s="126"/>
      <c r="W820" s="140">
        <v>304.93</v>
      </c>
      <c r="X820" s="140">
        <v>298.08</v>
      </c>
      <c r="Y820" s="140">
        <v>0</v>
      </c>
      <c r="Z820" s="139">
        <v>37908223.649999999</v>
      </c>
      <c r="AA820" s="60"/>
      <c r="AB820" s="140">
        <v>120.6</v>
      </c>
      <c r="AC820" s="28">
        <v>7581644.7300000004</v>
      </c>
      <c r="AE820" s="140">
        <v>36.950000000000003</v>
      </c>
      <c r="AF820" s="140">
        <v>18.05</v>
      </c>
      <c r="AG820" s="140">
        <v>0</v>
      </c>
      <c r="AH820" s="44">
        <v>3457575</v>
      </c>
      <c r="AI820" s="60"/>
      <c r="AJ820" s="140">
        <v>16.420000000000002</v>
      </c>
      <c r="AK820" s="140">
        <v>8.02</v>
      </c>
      <c r="AL820" s="140">
        <v>0</v>
      </c>
      <c r="AM820" s="44">
        <v>1536420.6</v>
      </c>
      <c r="AO820" s="28">
        <v>817.70999999999992</v>
      </c>
      <c r="AP820" s="117">
        <v>359.24</v>
      </c>
      <c r="AQ820" s="117">
        <v>78.03</v>
      </c>
      <c r="AR820" s="44">
        <v>1479868.89</v>
      </c>
      <c r="AS820" s="60"/>
      <c r="AT820" s="71">
        <v>16.420000000000002</v>
      </c>
      <c r="AU820" s="71">
        <v>14.44</v>
      </c>
      <c r="AV820" s="71">
        <v>0</v>
      </c>
      <c r="AW820" s="44">
        <v>2079192.5</v>
      </c>
      <c r="AX820" s="60"/>
      <c r="AY820" s="140">
        <v>9.85</v>
      </c>
      <c r="AZ820" s="140">
        <v>4.8099999999999996</v>
      </c>
      <c r="BA820" s="140">
        <v>0</v>
      </c>
      <c r="BB820" s="28">
        <v>860849.86</v>
      </c>
      <c r="BC820" s="60"/>
      <c r="BD820" s="140">
        <v>32.840000000000003</v>
      </c>
      <c r="BE820" s="140">
        <v>16.05</v>
      </c>
      <c r="BF820" s="140">
        <v>0</v>
      </c>
      <c r="BG820" s="44">
        <v>1287909.27</v>
      </c>
      <c r="BH820" s="60"/>
      <c r="BI820" s="139">
        <v>16.420000000000002</v>
      </c>
      <c r="BJ820" s="139">
        <v>8.02</v>
      </c>
      <c r="BK820" s="139">
        <v>0</v>
      </c>
      <c r="BL820" s="44">
        <v>1750930.48</v>
      </c>
      <c r="BM820" s="60"/>
      <c r="BN820" s="140">
        <v>24.63</v>
      </c>
      <c r="BO820" s="140">
        <v>12.03</v>
      </c>
      <c r="BP820" s="140">
        <v>0</v>
      </c>
      <c r="BQ820" s="139">
        <v>965734.38</v>
      </c>
      <c r="BR820" s="60"/>
      <c r="BS820" s="140">
        <v>16.420000000000002</v>
      </c>
      <c r="BT820" s="140">
        <v>8.02</v>
      </c>
      <c r="BU820" s="140">
        <v>0</v>
      </c>
      <c r="BV820" s="44">
        <v>2650713.52</v>
      </c>
      <c r="BW820" s="60"/>
      <c r="BX820" s="140">
        <v>16.420000000000002</v>
      </c>
      <c r="BY820" s="140">
        <v>8.02</v>
      </c>
      <c r="BZ820" s="140">
        <v>0</v>
      </c>
      <c r="CA820" s="44">
        <v>2287046.3199999998</v>
      </c>
      <c r="CB820" s="60"/>
      <c r="CC820" s="140">
        <v>32.840000000000003</v>
      </c>
      <c r="CD820" s="140">
        <v>16.05</v>
      </c>
      <c r="CE820" s="140">
        <v>0</v>
      </c>
      <c r="CF820" s="44">
        <v>1545461.79</v>
      </c>
      <c r="CG820" s="60"/>
      <c r="CH820" s="28">
        <v>65391570.989999995</v>
      </c>
      <c r="CI820" s="60"/>
      <c r="CJ820" s="64">
        <v>63911702.099999994</v>
      </c>
      <c r="CK820" s="124"/>
      <c r="CN820" s="151"/>
    </row>
    <row r="821" spans="1:92" x14ac:dyDescent="0.25">
      <c r="A821" s="116" t="s">
        <v>1867</v>
      </c>
      <c r="B821" s="24" t="s">
        <v>1868</v>
      </c>
      <c r="C821" s="27" t="s">
        <v>963</v>
      </c>
      <c r="D821" s="27" t="s">
        <v>120</v>
      </c>
      <c r="E821" s="139">
        <v>447.79</v>
      </c>
      <c r="F821" s="68"/>
      <c r="G821" s="139">
        <v>169.82</v>
      </c>
      <c r="H821" s="139">
        <v>273.30999999999995</v>
      </c>
      <c r="I821" s="139">
        <v>273.30999999999995</v>
      </c>
      <c r="J821" s="68">
        <v>815</v>
      </c>
      <c r="K821" s="139">
        <v>287.47000000000003</v>
      </c>
      <c r="L821" s="139">
        <v>282.81</v>
      </c>
      <c r="M821" s="139">
        <v>160.32</v>
      </c>
      <c r="N821" s="139">
        <v>0</v>
      </c>
      <c r="O821" s="60"/>
      <c r="P821" s="132">
        <v>134.89639609144047</v>
      </c>
      <c r="Q821" s="132">
        <v>34.923603908559528</v>
      </c>
      <c r="R821" s="132">
        <v>217.10360390855956</v>
      </c>
      <c r="S821" s="132">
        <v>56.206396091440382</v>
      </c>
      <c r="T821" s="132">
        <v>0</v>
      </c>
      <c r="U821" s="132">
        <v>0</v>
      </c>
      <c r="V821" s="126"/>
      <c r="W821" s="140">
        <v>10.73</v>
      </c>
      <c r="X821" s="140">
        <v>13.1</v>
      </c>
      <c r="Y821" s="140">
        <v>0</v>
      </c>
      <c r="Z821" s="139">
        <v>1498072.95</v>
      </c>
      <c r="AA821" s="60"/>
      <c r="AB821" s="140">
        <v>4.76</v>
      </c>
      <c r="AC821" s="28">
        <v>299614.59000000003</v>
      </c>
      <c r="AE821" s="140">
        <v>1.43</v>
      </c>
      <c r="AF821" s="140">
        <v>0.8</v>
      </c>
      <c r="AG821" s="140">
        <v>0</v>
      </c>
      <c r="AH821" s="44">
        <v>140188.95000000001</v>
      </c>
      <c r="AI821" s="60"/>
      <c r="AJ821" s="140">
        <v>0.63</v>
      </c>
      <c r="AK821" s="140">
        <v>0.35</v>
      </c>
      <c r="AL821" s="140">
        <v>0</v>
      </c>
      <c r="AM821" s="44">
        <v>61607.7</v>
      </c>
      <c r="AO821" s="28">
        <v>32.39</v>
      </c>
      <c r="AP821" s="117">
        <v>15.04</v>
      </c>
      <c r="AQ821" s="117">
        <v>3.17</v>
      </c>
      <c r="AR821" s="44">
        <v>59649.81</v>
      </c>
      <c r="AS821" s="60"/>
      <c r="AT821" s="71">
        <v>0.63</v>
      </c>
      <c r="AU821" s="71">
        <v>0.64</v>
      </c>
      <c r="AV821" s="71">
        <v>0</v>
      </c>
      <c r="AW821" s="44">
        <v>85566.25</v>
      </c>
      <c r="AX821" s="60"/>
      <c r="AY821" s="140">
        <v>0.38</v>
      </c>
      <c r="AZ821" s="140">
        <v>0.21</v>
      </c>
      <c r="BA821" s="140">
        <v>0</v>
      </c>
      <c r="BB821" s="28">
        <v>34645.39</v>
      </c>
      <c r="BC821" s="60"/>
      <c r="BD821" s="140">
        <v>1.27</v>
      </c>
      <c r="BE821" s="140">
        <v>0.71</v>
      </c>
      <c r="BF821" s="140">
        <v>0</v>
      </c>
      <c r="BG821" s="44">
        <v>52159.14</v>
      </c>
      <c r="BH821" s="60"/>
      <c r="BI821" s="139">
        <v>0.63</v>
      </c>
      <c r="BJ821" s="139">
        <v>0.35</v>
      </c>
      <c r="BK821" s="139">
        <v>0</v>
      </c>
      <c r="BL821" s="44">
        <v>70209.16</v>
      </c>
      <c r="BM821" s="60"/>
      <c r="BN821" s="140">
        <v>0.95</v>
      </c>
      <c r="BO821" s="140">
        <v>0.53</v>
      </c>
      <c r="BP821" s="140">
        <v>0</v>
      </c>
      <c r="BQ821" s="139">
        <v>38987.64</v>
      </c>
      <c r="BR821" s="60"/>
      <c r="BS821" s="140">
        <v>0.63</v>
      </c>
      <c r="BT821" s="140">
        <v>0.35</v>
      </c>
      <c r="BU821" s="140">
        <v>0</v>
      </c>
      <c r="BV821" s="44">
        <v>106288.84</v>
      </c>
      <c r="BW821" s="60"/>
      <c r="BX821" s="140">
        <v>0.63</v>
      </c>
      <c r="BY821" s="140">
        <v>0.35</v>
      </c>
      <c r="BZ821" s="140">
        <v>0</v>
      </c>
      <c r="CA821" s="44">
        <v>91706.44</v>
      </c>
      <c r="CB821" s="60"/>
      <c r="CC821" s="140">
        <v>1.27</v>
      </c>
      <c r="CD821" s="140">
        <v>0.71</v>
      </c>
      <c r="CE821" s="140">
        <v>0</v>
      </c>
      <c r="CF821" s="44">
        <v>62589.78</v>
      </c>
      <c r="CG821" s="60"/>
      <c r="CH821" s="28">
        <v>2601286.6399999997</v>
      </c>
      <c r="CI821" s="60"/>
      <c r="CJ821" s="64">
        <v>2541636.8299999996</v>
      </c>
      <c r="CK821" s="124"/>
      <c r="CN821" s="151"/>
    </row>
    <row r="822" spans="1:92" x14ac:dyDescent="0.25">
      <c r="A822" s="116" t="s">
        <v>1869</v>
      </c>
      <c r="B822" s="24" t="s">
        <v>1870</v>
      </c>
      <c r="C822" s="27" t="s">
        <v>963</v>
      </c>
      <c r="D822" s="27" t="s">
        <v>120</v>
      </c>
      <c r="E822" s="139">
        <v>318</v>
      </c>
      <c r="F822" s="68"/>
      <c r="G822" s="139">
        <v>130.5</v>
      </c>
      <c r="H822" s="139">
        <v>185.5</v>
      </c>
      <c r="I822" s="139">
        <v>185.5</v>
      </c>
      <c r="J822" s="68">
        <v>816</v>
      </c>
      <c r="K822" s="139">
        <v>216.5</v>
      </c>
      <c r="L822" s="139">
        <v>214.5</v>
      </c>
      <c r="M822" s="139">
        <v>101.5</v>
      </c>
      <c r="N822" s="139">
        <v>0</v>
      </c>
      <c r="O822" s="60"/>
      <c r="P822" s="132">
        <v>127.74545886075948</v>
      </c>
      <c r="Q822" s="132">
        <v>2.7545411392405157</v>
      </c>
      <c r="R822" s="132">
        <v>181.58454113924051</v>
      </c>
      <c r="S822" s="132">
        <v>3.915458860759486</v>
      </c>
      <c r="T822" s="132">
        <v>0</v>
      </c>
      <c r="U822" s="132">
        <v>0</v>
      </c>
      <c r="V822" s="126"/>
      <c r="W822" s="140">
        <v>8.65</v>
      </c>
      <c r="X822" s="140">
        <v>9.23</v>
      </c>
      <c r="Y822" s="140">
        <v>0</v>
      </c>
      <c r="Z822" s="139">
        <v>1124026.2</v>
      </c>
      <c r="AA822" s="60"/>
      <c r="AB822" s="140">
        <v>3.57</v>
      </c>
      <c r="AC822" s="28">
        <v>224805.24</v>
      </c>
      <c r="AE822" s="140">
        <v>1.08</v>
      </c>
      <c r="AF822" s="140">
        <v>0.5</v>
      </c>
      <c r="AG822" s="140">
        <v>0</v>
      </c>
      <c r="AH822" s="44">
        <v>99326.7</v>
      </c>
      <c r="AI822" s="60"/>
      <c r="AJ822" s="140">
        <v>0.48</v>
      </c>
      <c r="AK822" s="140">
        <v>0.22</v>
      </c>
      <c r="AL822" s="140">
        <v>0</v>
      </c>
      <c r="AM822" s="44">
        <v>44005.5</v>
      </c>
      <c r="AO822" s="28">
        <v>24.14</v>
      </c>
      <c r="AP822" s="117">
        <v>12.03</v>
      </c>
      <c r="AQ822" s="117">
        <v>2.25</v>
      </c>
      <c r="AR822" s="44">
        <v>45406.86</v>
      </c>
      <c r="AS822" s="60"/>
      <c r="AT822" s="71">
        <v>0.48</v>
      </c>
      <c r="AU822" s="71">
        <v>0.4</v>
      </c>
      <c r="AV822" s="71">
        <v>0</v>
      </c>
      <c r="AW822" s="44">
        <v>59290</v>
      </c>
      <c r="AX822" s="60"/>
      <c r="AY822" s="140">
        <v>0.28000000000000003</v>
      </c>
      <c r="AZ822" s="140">
        <v>0.13</v>
      </c>
      <c r="BA822" s="140">
        <v>0</v>
      </c>
      <c r="BB822" s="28">
        <v>24075.61</v>
      </c>
      <c r="BC822" s="60"/>
      <c r="BD822" s="140">
        <v>0.96</v>
      </c>
      <c r="BE822" s="140">
        <v>0.45</v>
      </c>
      <c r="BF822" s="140">
        <v>0</v>
      </c>
      <c r="BG822" s="44">
        <v>37143.629999999997</v>
      </c>
      <c r="BH822" s="60"/>
      <c r="BI822" s="139">
        <v>0.48</v>
      </c>
      <c r="BJ822" s="139">
        <v>0.22</v>
      </c>
      <c r="BK822" s="139">
        <v>0</v>
      </c>
      <c r="BL822" s="44">
        <v>50149.4</v>
      </c>
      <c r="BM822" s="60"/>
      <c r="BN822" s="140">
        <v>0.72</v>
      </c>
      <c r="BO822" s="140">
        <v>0.33</v>
      </c>
      <c r="BP822" s="140">
        <v>0</v>
      </c>
      <c r="BQ822" s="139">
        <v>27660.15</v>
      </c>
      <c r="BR822" s="60"/>
      <c r="BS822" s="140">
        <v>0.48</v>
      </c>
      <c r="BT822" s="140">
        <v>0.22</v>
      </c>
      <c r="BU822" s="140">
        <v>0</v>
      </c>
      <c r="BV822" s="44">
        <v>75920.600000000006</v>
      </c>
      <c r="BW822" s="60"/>
      <c r="BX822" s="140">
        <v>0.48</v>
      </c>
      <c r="BY822" s="140">
        <v>0.22</v>
      </c>
      <c r="BZ822" s="140">
        <v>0</v>
      </c>
      <c r="CA822" s="44">
        <v>65504.6</v>
      </c>
      <c r="CB822" s="60"/>
      <c r="CC822" s="140">
        <v>0.96</v>
      </c>
      <c r="CD822" s="140">
        <v>0.45</v>
      </c>
      <c r="CE822" s="140">
        <v>0</v>
      </c>
      <c r="CF822" s="44">
        <v>44571.51</v>
      </c>
      <c r="CG822" s="60"/>
      <c r="CH822" s="28">
        <v>1921886</v>
      </c>
      <c r="CI822" s="60"/>
      <c r="CJ822" s="64">
        <v>1876479.14</v>
      </c>
      <c r="CK822" s="124"/>
      <c r="CN822" s="151"/>
    </row>
    <row r="823" spans="1:92" x14ac:dyDescent="0.25">
      <c r="A823" s="116" t="s">
        <v>1871</v>
      </c>
      <c r="B823" s="24" t="s">
        <v>1872</v>
      </c>
      <c r="C823" s="27" t="s">
        <v>963</v>
      </c>
      <c r="D823" s="27" t="s">
        <v>120</v>
      </c>
      <c r="E823" s="139">
        <v>308.72000000000003</v>
      </c>
      <c r="F823" s="68"/>
      <c r="G823" s="139">
        <v>110.07</v>
      </c>
      <c r="H823" s="139">
        <v>193.64999999999998</v>
      </c>
      <c r="I823" s="139">
        <v>193.64999999999998</v>
      </c>
      <c r="J823" s="68">
        <v>817</v>
      </c>
      <c r="K823" s="139">
        <v>182.23</v>
      </c>
      <c r="L823" s="139">
        <v>177.23</v>
      </c>
      <c r="M823" s="139">
        <v>126.49</v>
      </c>
      <c r="N823" s="139">
        <v>0</v>
      </c>
      <c r="O823" s="60"/>
      <c r="P823" s="132">
        <v>43.365521532990911</v>
      </c>
      <c r="Q823" s="132">
        <v>66.704478467009082</v>
      </c>
      <c r="R823" s="132">
        <v>76.294478467009085</v>
      </c>
      <c r="S823" s="132">
        <v>117.35552153299089</v>
      </c>
      <c r="T823" s="132">
        <v>0</v>
      </c>
      <c r="U823" s="132">
        <v>0</v>
      </c>
      <c r="V823" s="126"/>
      <c r="W823" s="140">
        <v>6.22</v>
      </c>
      <c r="X823" s="140">
        <v>8.5</v>
      </c>
      <c r="Y823" s="140">
        <v>0</v>
      </c>
      <c r="Z823" s="139">
        <v>925372.8</v>
      </c>
      <c r="AA823" s="60"/>
      <c r="AB823" s="140">
        <v>2.94</v>
      </c>
      <c r="AC823" s="28">
        <v>185074.56</v>
      </c>
      <c r="AE823" s="140">
        <v>0.91</v>
      </c>
      <c r="AF823" s="140">
        <v>0.63</v>
      </c>
      <c r="AG823" s="140">
        <v>0</v>
      </c>
      <c r="AH823" s="44">
        <v>96812.1</v>
      </c>
      <c r="AI823" s="60"/>
      <c r="AJ823" s="140">
        <v>0.4</v>
      </c>
      <c r="AK823" s="140">
        <v>0.28000000000000003</v>
      </c>
      <c r="AL823" s="140">
        <v>0</v>
      </c>
      <c r="AM823" s="44">
        <v>42748.2</v>
      </c>
      <c r="AO823" s="28">
        <v>20.279999999999998</v>
      </c>
      <c r="AP823" s="117">
        <v>5.56</v>
      </c>
      <c r="AQ823" s="117">
        <v>2.1800000000000002</v>
      </c>
      <c r="AR823" s="44">
        <v>32719.05</v>
      </c>
      <c r="AS823" s="60"/>
      <c r="AT823" s="71">
        <v>0.4</v>
      </c>
      <c r="AU823" s="71">
        <v>0.5</v>
      </c>
      <c r="AV823" s="71">
        <v>0</v>
      </c>
      <c r="AW823" s="44">
        <v>60637.5</v>
      </c>
      <c r="AX823" s="60"/>
      <c r="AY823" s="140">
        <v>0.24</v>
      </c>
      <c r="AZ823" s="140">
        <v>0.16</v>
      </c>
      <c r="BA823" s="140">
        <v>0</v>
      </c>
      <c r="BB823" s="28">
        <v>23488.400000000001</v>
      </c>
      <c r="BC823" s="60"/>
      <c r="BD823" s="140">
        <v>0.8</v>
      </c>
      <c r="BE823" s="140">
        <v>0.56000000000000005</v>
      </c>
      <c r="BF823" s="140">
        <v>0</v>
      </c>
      <c r="BG823" s="44">
        <v>35826.480000000003</v>
      </c>
      <c r="BH823" s="60"/>
      <c r="BI823" s="139">
        <v>0.4</v>
      </c>
      <c r="BJ823" s="139">
        <v>0.28000000000000003</v>
      </c>
      <c r="BK823" s="139">
        <v>0</v>
      </c>
      <c r="BL823" s="44">
        <v>48716.56</v>
      </c>
      <c r="BM823" s="60"/>
      <c r="BN823" s="140">
        <v>0.6</v>
      </c>
      <c r="BO823" s="140">
        <v>0.42</v>
      </c>
      <c r="BP823" s="140">
        <v>0</v>
      </c>
      <c r="BQ823" s="139">
        <v>26869.86</v>
      </c>
      <c r="BR823" s="60"/>
      <c r="BS823" s="140">
        <v>0.4</v>
      </c>
      <c r="BT823" s="140">
        <v>0.28000000000000003</v>
      </c>
      <c r="BU823" s="140">
        <v>0</v>
      </c>
      <c r="BV823" s="44">
        <v>73751.44</v>
      </c>
      <c r="BW823" s="60"/>
      <c r="BX823" s="140">
        <v>0.4</v>
      </c>
      <c r="BY823" s="140">
        <v>0.28000000000000003</v>
      </c>
      <c r="BZ823" s="140">
        <v>0</v>
      </c>
      <c r="CA823" s="44">
        <v>63633.04</v>
      </c>
      <c r="CB823" s="60"/>
      <c r="CC823" s="140">
        <v>0.8</v>
      </c>
      <c r="CD823" s="140">
        <v>0.56000000000000005</v>
      </c>
      <c r="CE823" s="140">
        <v>0</v>
      </c>
      <c r="CF823" s="44">
        <v>42990.96</v>
      </c>
      <c r="CG823" s="60"/>
      <c r="CH823" s="28">
        <v>1658640.95</v>
      </c>
      <c r="CI823" s="60"/>
      <c r="CJ823" s="64">
        <v>1625921.9</v>
      </c>
      <c r="CK823" s="124"/>
      <c r="CN823" s="151"/>
    </row>
    <row r="824" spans="1:92" x14ac:dyDescent="0.25">
      <c r="A824" s="116" t="s">
        <v>1873</v>
      </c>
      <c r="B824" s="24" t="s">
        <v>1874</v>
      </c>
      <c r="C824" s="27" t="s">
        <v>963</v>
      </c>
      <c r="D824" s="27" t="s">
        <v>120</v>
      </c>
      <c r="E824" s="139">
        <v>588.87</v>
      </c>
      <c r="F824" s="68"/>
      <c r="G824" s="139">
        <v>233.64999999999998</v>
      </c>
      <c r="H824" s="139">
        <v>349.81</v>
      </c>
      <c r="I824" s="139">
        <v>349.81</v>
      </c>
      <c r="J824" s="68">
        <v>818</v>
      </c>
      <c r="K824" s="139">
        <v>373.72</v>
      </c>
      <c r="L824" s="139">
        <v>368.30999999999995</v>
      </c>
      <c r="M824" s="139">
        <v>215.14999999999998</v>
      </c>
      <c r="N824" s="139">
        <v>0</v>
      </c>
      <c r="O824" s="60"/>
      <c r="P824" s="132">
        <v>81.292547903883715</v>
      </c>
      <c r="Q824" s="132">
        <v>152.35745209611628</v>
      </c>
      <c r="R824" s="132">
        <v>121.70745209611627</v>
      </c>
      <c r="S824" s="132">
        <v>228.10254790388373</v>
      </c>
      <c r="T824" s="132">
        <v>0</v>
      </c>
      <c r="U824" s="132">
        <v>0</v>
      </c>
      <c r="V824" s="126"/>
      <c r="W824" s="140">
        <v>13.03</v>
      </c>
      <c r="X824" s="140">
        <v>15.2</v>
      </c>
      <c r="Y824" s="140">
        <v>0</v>
      </c>
      <c r="Z824" s="139">
        <v>1774678.95</v>
      </c>
      <c r="AA824" s="60"/>
      <c r="AB824" s="140">
        <v>5.64</v>
      </c>
      <c r="AC824" s="28">
        <v>354935.79</v>
      </c>
      <c r="AE824" s="140">
        <v>1.86</v>
      </c>
      <c r="AF824" s="140">
        <v>1.07</v>
      </c>
      <c r="AG824" s="140">
        <v>0</v>
      </c>
      <c r="AH824" s="44">
        <v>184194.45</v>
      </c>
      <c r="AI824" s="60"/>
      <c r="AJ824" s="140">
        <v>0.83</v>
      </c>
      <c r="AK824" s="140">
        <v>0.47</v>
      </c>
      <c r="AL824" s="140">
        <v>0</v>
      </c>
      <c r="AM824" s="44">
        <v>81724.5</v>
      </c>
      <c r="AO824" s="28">
        <v>38.869999999999997</v>
      </c>
      <c r="AP824" s="117">
        <v>9.68</v>
      </c>
      <c r="AQ824" s="117">
        <v>4.17</v>
      </c>
      <c r="AR824" s="44">
        <v>61511.08</v>
      </c>
      <c r="AS824" s="60"/>
      <c r="AT824" s="71">
        <v>0.83</v>
      </c>
      <c r="AU824" s="71">
        <v>0.86</v>
      </c>
      <c r="AV824" s="71">
        <v>0</v>
      </c>
      <c r="AW824" s="44">
        <v>113863.75</v>
      </c>
      <c r="AX824" s="60"/>
      <c r="AY824" s="140">
        <v>0.49</v>
      </c>
      <c r="AZ824" s="140">
        <v>0.28000000000000003</v>
      </c>
      <c r="BA824" s="140">
        <v>0</v>
      </c>
      <c r="BB824" s="28">
        <v>45215.17</v>
      </c>
      <c r="BC824" s="60"/>
      <c r="BD824" s="140">
        <v>1.66</v>
      </c>
      <c r="BE824" s="140">
        <v>0.95</v>
      </c>
      <c r="BF824" s="140">
        <v>0</v>
      </c>
      <c r="BG824" s="44">
        <v>68755.23</v>
      </c>
      <c r="BH824" s="60"/>
      <c r="BI824" s="139">
        <v>0.83</v>
      </c>
      <c r="BJ824" s="139">
        <v>0.47</v>
      </c>
      <c r="BK824" s="139">
        <v>0</v>
      </c>
      <c r="BL824" s="44">
        <v>93134.6</v>
      </c>
      <c r="BM824" s="60"/>
      <c r="BN824" s="140">
        <v>1.24</v>
      </c>
      <c r="BO824" s="140">
        <v>0.71</v>
      </c>
      <c r="BP824" s="140">
        <v>0</v>
      </c>
      <c r="BQ824" s="139">
        <v>51368.85</v>
      </c>
      <c r="BR824" s="60"/>
      <c r="BS824" s="140">
        <v>0.83</v>
      </c>
      <c r="BT824" s="140">
        <v>0.47</v>
      </c>
      <c r="BU824" s="140">
        <v>0</v>
      </c>
      <c r="BV824" s="44">
        <v>140995.4</v>
      </c>
      <c r="BW824" s="60"/>
      <c r="BX824" s="140">
        <v>0.83</v>
      </c>
      <c r="BY824" s="140">
        <v>0.47</v>
      </c>
      <c r="BZ824" s="140">
        <v>0</v>
      </c>
      <c r="CA824" s="44">
        <v>121651.4</v>
      </c>
      <c r="CB824" s="60"/>
      <c r="CC824" s="140">
        <v>1.66</v>
      </c>
      <c r="CD824" s="140">
        <v>0.95</v>
      </c>
      <c r="CE824" s="140">
        <v>0</v>
      </c>
      <c r="CF824" s="44">
        <v>82504.710000000006</v>
      </c>
      <c r="CG824" s="60"/>
      <c r="CH824" s="28">
        <v>3174533.88</v>
      </c>
      <c r="CI824" s="60"/>
      <c r="CJ824" s="64">
        <v>3113022.8</v>
      </c>
      <c r="CK824" s="124"/>
      <c r="CN824" s="151"/>
    </row>
    <row r="825" spans="1:92" x14ac:dyDescent="0.25">
      <c r="A825" s="116" t="s">
        <v>1875</v>
      </c>
      <c r="B825" s="24" t="s">
        <v>1876</v>
      </c>
      <c r="C825" s="27" t="s">
        <v>963</v>
      </c>
      <c r="D825" s="27" t="s">
        <v>120</v>
      </c>
      <c r="E825" s="139">
        <v>1491.05</v>
      </c>
      <c r="F825" s="68"/>
      <c r="G825" s="139">
        <v>558.66000000000008</v>
      </c>
      <c r="H825" s="139">
        <v>909.9799999999999</v>
      </c>
      <c r="I825" s="139">
        <v>909.9799999999999</v>
      </c>
      <c r="J825" s="68">
        <v>819</v>
      </c>
      <c r="K825" s="139">
        <v>909.23</v>
      </c>
      <c r="L825" s="139">
        <v>886.82</v>
      </c>
      <c r="M825" s="139">
        <v>581.81999999999994</v>
      </c>
      <c r="N825" s="139">
        <v>0</v>
      </c>
      <c r="O825" s="60"/>
      <c r="P825" s="132">
        <v>154.81984693321715</v>
      </c>
      <c r="Q825" s="132">
        <v>403.84015306678293</v>
      </c>
      <c r="R825" s="132">
        <v>252.18015306678285</v>
      </c>
      <c r="S825" s="132">
        <v>657.79984693321705</v>
      </c>
      <c r="T825" s="132">
        <v>0</v>
      </c>
      <c r="U825" s="132">
        <v>0</v>
      </c>
      <c r="V825" s="126"/>
      <c r="W825" s="140">
        <v>30.51</v>
      </c>
      <c r="X825" s="140">
        <v>38.92</v>
      </c>
      <c r="Y825" s="140">
        <v>0</v>
      </c>
      <c r="Z825" s="139">
        <v>4364716.95</v>
      </c>
      <c r="AA825" s="60"/>
      <c r="AB825" s="140">
        <v>13.88</v>
      </c>
      <c r="AC825" s="28">
        <v>872943.39</v>
      </c>
      <c r="AE825" s="140">
        <v>4.54</v>
      </c>
      <c r="AF825" s="140">
        <v>2.9</v>
      </c>
      <c r="AG825" s="140">
        <v>0</v>
      </c>
      <c r="AH825" s="44">
        <v>467715.6</v>
      </c>
      <c r="AI825" s="60"/>
      <c r="AJ825" s="140">
        <v>2.02</v>
      </c>
      <c r="AK825" s="140">
        <v>1.29</v>
      </c>
      <c r="AL825" s="140">
        <v>0</v>
      </c>
      <c r="AM825" s="44">
        <v>208083.15</v>
      </c>
      <c r="AO825" s="28">
        <v>96.04</v>
      </c>
      <c r="AP825" s="117">
        <v>22.180000000000003</v>
      </c>
      <c r="AQ825" s="117">
        <v>10.57</v>
      </c>
      <c r="AR825" s="44">
        <v>149983.99</v>
      </c>
      <c r="AS825" s="60"/>
      <c r="AT825" s="71">
        <v>2.02</v>
      </c>
      <c r="AU825" s="71">
        <v>2.3199999999999998</v>
      </c>
      <c r="AV825" s="71">
        <v>0</v>
      </c>
      <c r="AW825" s="44">
        <v>292407.5</v>
      </c>
      <c r="AX825" s="60"/>
      <c r="AY825" s="140">
        <v>1.21</v>
      </c>
      <c r="AZ825" s="140">
        <v>0.77</v>
      </c>
      <c r="BA825" s="140">
        <v>0</v>
      </c>
      <c r="BB825" s="28">
        <v>116267.58</v>
      </c>
      <c r="BC825" s="60"/>
      <c r="BD825" s="140">
        <v>4.04</v>
      </c>
      <c r="BE825" s="140">
        <v>2.58</v>
      </c>
      <c r="BF825" s="140">
        <v>0</v>
      </c>
      <c r="BG825" s="44">
        <v>174390.66</v>
      </c>
      <c r="BH825" s="60"/>
      <c r="BI825" s="139">
        <v>2.02</v>
      </c>
      <c r="BJ825" s="139">
        <v>1.29</v>
      </c>
      <c r="BK825" s="139">
        <v>0</v>
      </c>
      <c r="BL825" s="44">
        <v>237135.02</v>
      </c>
      <c r="BM825" s="60"/>
      <c r="BN825" s="140">
        <v>3.03</v>
      </c>
      <c r="BO825" s="140">
        <v>1.93</v>
      </c>
      <c r="BP825" s="140">
        <v>0</v>
      </c>
      <c r="BQ825" s="139">
        <v>130661.28</v>
      </c>
      <c r="BR825" s="60"/>
      <c r="BS825" s="140">
        <v>2.02</v>
      </c>
      <c r="BT825" s="140">
        <v>1.29</v>
      </c>
      <c r="BU825" s="140">
        <v>0</v>
      </c>
      <c r="BV825" s="44">
        <v>358995.98</v>
      </c>
      <c r="BW825" s="60"/>
      <c r="BX825" s="140">
        <v>2.02</v>
      </c>
      <c r="BY825" s="140">
        <v>1.29</v>
      </c>
      <c r="BZ825" s="140">
        <v>0</v>
      </c>
      <c r="CA825" s="44">
        <v>309743.18</v>
      </c>
      <c r="CB825" s="60"/>
      <c r="CC825" s="140">
        <v>4.04</v>
      </c>
      <c r="CD825" s="140">
        <v>2.58</v>
      </c>
      <c r="CE825" s="140">
        <v>0</v>
      </c>
      <c r="CF825" s="44">
        <v>209264.82</v>
      </c>
      <c r="CG825" s="60"/>
      <c r="CH825" s="28">
        <v>7892309.1000000006</v>
      </c>
      <c r="CI825" s="60"/>
      <c r="CJ825" s="64">
        <v>7742325.1100000003</v>
      </c>
      <c r="CK825" s="124"/>
      <c r="CN825" s="151"/>
    </row>
    <row r="826" spans="1:92" x14ac:dyDescent="0.25">
      <c r="A826" s="116" t="s">
        <v>1877</v>
      </c>
      <c r="B826" s="24" t="s">
        <v>1878</v>
      </c>
      <c r="C826" s="27" t="s">
        <v>963</v>
      </c>
      <c r="D826" s="27" t="s">
        <v>120</v>
      </c>
      <c r="E826" s="139">
        <v>1495.75</v>
      </c>
      <c r="F826" s="68"/>
      <c r="G826" s="139">
        <v>648</v>
      </c>
      <c r="H826" s="139">
        <v>828</v>
      </c>
      <c r="I826" s="139">
        <v>828</v>
      </c>
      <c r="J826" s="68">
        <v>820</v>
      </c>
      <c r="K826" s="139">
        <v>992.25</v>
      </c>
      <c r="L826" s="139">
        <v>972.5</v>
      </c>
      <c r="M826" s="139">
        <v>503.5</v>
      </c>
      <c r="N826" s="139">
        <v>0</v>
      </c>
      <c r="O826" s="60"/>
      <c r="P826" s="132">
        <v>76.829268292682926</v>
      </c>
      <c r="Q826" s="132">
        <v>571.17073170731703</v>
      </c>
      <c r="R826" s="132">
        <v>98.170731707317074</v>
      </c>
      <c r="S826" s="132">
        <v>729.82926829268297</v>
      </c>
      <c r="T826" s="132">
        <v>0</v>
      </c>
      <c r="U826" s="132">
        <v>0</v>
      </c>
      <c r="V826" s="126"/>
      <c r="W826" s="140">
        <v>33.68</v>
      </c>
      <c r="X826" s="140">
        <v>34.1</v>
      </c>
      <c r="Y826" s="140">
        <v>0</v>
      </c>
      <c r="Z826" s="139">
        <v>4260989.7</v>
      </c>
      <c r="AA826" s="60"/>
      <c r="AB826" s="140">
        <v>13.55</v>
      </c>
      <c r="AC826" s="28">
        <v>852197.94</v>
      </c>
      <c r="AE826" s="140">
        <v>4.96</v>
      </c>
      <c r="AF826" s="140">
        <v>2.5099999999999998</v>
      </c>
      <c r="AG826" s="140">
        <v>0</v>
      </c>
      <c r="AH826" s="44">
        <v>469601.55</v>
      </c>
      <c r="AI826" s="60"/>
      <c r="AJ826" s="140">
        <v>2.2000000000000002</v>
      </c>
      <c r="AK826" s="140">
        <v>1.1100000000000001</v>
      </c>
      <c r="AL826" s="140">
        <v>0</v>
      </c>
      <c r="AM826" s="44">
        <v>208083.15</v>
      </c>
      <c r="AO826" s="28">
        <v>94.1</v>
      </c>
      <c r="AP826" s="117">
        <v>15.540000000000001</v>
      </c>
      <c r="AQ826" s="117">
        <v>10.6</v>
      </c>
      <c r="AR826" s="44">
        <v>139488.75</v>
      </c>
      <c r="AS826" s="60"/>
      <c r="AT826" s="71">
        <v>2.2000000000000002</v>
      </c>
      <c r="AU826" s="71">
        <v>2.0099999999999998</v>
      </c>
      <c r="AV826" s="71">
        <v>0</v>
      </c>
      <c r="AW826" s="44">
        <v>283648.75</v>
      </c>
      <c r="AX826" s="60"/>
      <c r="AY826" s="140">
        <v>1.32</v>
      </c>
      <c r="AZ826" s="140">
        <v>0.67</v>
      </c>
      <c r="BA826" s="140">
        <v>0</v>
      </c>
      <c r="BB826" s="28">
        <v>116854.79</v>
      </c>
      <c r="BC826" s="60"/>
      <c r="BD826" s="140">
        <v>4.41</v>
      </c>
      <c r="BE826" s="140">
        <v>2.23</v>
      </c>
      <c r="BF826" s="140">
        <v>0</v>
      </c>
      <c r="BG826" s="44">
        <v>174917.52</v>
      </c>
      <c r="BH826" s="60"/>
      <c r="BI826" s="139">
        <v>2.2000000000000002</v>
      </c>
      <c r="BJ826" s="139">
        <v>1.1100000000000001</v>
      </c>
      <c r="BK826" s="139">
        <v>0</v>
      </c>
      <c r="BL826" s="44">
        <v>237135.02</v>
      </c>
      <c r="BM826" s="60"/>
      <c r="BN826" s="140">
        <v>3.3</v>
      </c>
      <c r="BO826" s="140">
        <v>1.67</v>
      </c>
      <c r="BP826" s="140">
        <v>0</v>
      </c>
      <c r="BQ826" s="139">
        <v>130924.71</v>
      </c>
      <c r="BR826" s="60"/>
      <c r="BS826" s="140">
        <v>2.2000000000000002</v>
      </c>
      <c r="BT826" s="140">
        <v>1.1100000000000001</v>
      </c>
      <c r="BU826" s="140">
        <v>0</v>
      </c>
      <c r="BV826" s="44">
        <v>358995.98</v>
      </c>
      <c r="BW826" s="60"/>
      <c r="BX826" s="140">
        <v>2.2000000000000002</v>
      </c>
      <c r="BY826" s="140">
        <v>1.1100000000000001</v>
      </c>
      <c r="BZ826" s="140">
        <v>0</v>
      </c>
      <c r="CA826" s="44">
        <v>309743.18</v>
      </c>
      <c r="CB826" s="60"/>
      <c r="CC826" s="140">
        <v>4.41</v>
      </c>
      <c r="CD826" s="140">
        <v>2.23</v>
      </c>
      <c r="CE826" s="140">
        <v>0</v>
      </c>
      <c r="CF826" s="44">
        <v>209897.04</v>
      </c>
      <c r="CG826" s="60"/>
      <c r="CH826" s="28">
        <v>7752478.0800000001</v>
      </c>
      <c r="CI826" s="60"/>
      <c r="CJ826" s="64">
        <v>7612989.3300000001</v>
      </c>
      <c r="CK826" s="124"/>
      <c r="CN826" s="151"/>
    </row>
    <row r="827" spans="1:92" x14ac:dyDescent="0.25">
      <c r="A827" s="116" t="s">
        <v>1879</v>
      </c>
      <c r="B827" s="24" t="s">
        <v>1880</v>
      </c>
      <c r="C827" s="27" t="s">
        <v>963</v>
      </c>
      <c r="D827" s="27" t="s">
        <v>120</v>
      </c>
      <c r="E827" s="139">
        <v>4945</v>
      </c>
      <c r="F827" s="68"/>
      <c r="G827" s="139">
        <v>1892</v>
      </c>
      <c r="H827" s="139">
        <v>2979.5</v>
      </c>
      <c r="I827" s="139">
        <v>2979.5</v>
      </c>
      <c r="J827" s="68">
        <v>821</v>
      </c>
      <c r="K827" s="139">
        <v>3161.5</v>
      </c>
      <c r="L827" s="139">
        <v>3088</v>
      </c>
      <c r="M827" s="139">
        <v>1783.5</v>
      </c>
      <c r="N827" s="139">
        <v>0</v>
      </c>
      <c r="O827" s="60"/>
      <c r="P827" s="132">
        <v>225.90592630606588</v>
      </c>
      <c r="Q827" s="132">
        <v>1666.0940736939342</v>
      </c>
      <c r="R827" s="132">
        <v>355.75407369393412</v>
      </c>
      <c r="S827" s="132">
        <v>2623.7459263060659</v>
      </c>
      <c r="T827" s="132">
        <v>0</v>
      </c>
      <c r="U827" s="132">
        <v>0</v>
      </c>
      <c r="V827" s="126"/>
      <c r="W827" s="140">
        <v>98.36</v>
      </c>
      <c r="X827" s="140">
        <v>122.73</v>
      </c>
      <c r="Y827" s="140">
        <v>0</v>
      </c>
      <c r="Z827" s="139">
        <v>13898822.85</v>
      </c>
      <c r="AA827" s="60"/>
      <c r="AB827" s="140">
        <v>44.21</v>
      </c>
      <c r="AC827" s="28">
        <v>2779764.57</v>
      </c>
      <c r="AE827" s="140">
        <v>15.8</v>
      </c>
      <c r="AF827" s="140">
        <v>8.91</v>
      </c>
      <c r="AG827" s="140">
        <v>0</v>
      </c>
      <c r="AH827" s="44">
        <v>1553394.15</v>
      </c>
      <c r="AI827" s="60"/>
      <c r="AJ827" s="140">
        <v>7.02</v>
      </c>
      <c r="AK827" s="140">
        <v>3.96</v>
      </c>
      <c r="AL827" s="140">
        <v>0</v>
      </c>
      <c r="AM827" s="44">
        <v>690257.7</v>
      </c>
      <c r="AO827" s="28">
        <v>307.57</v>
      </c>
      <c r="AP827" s="117">
        <v>50.08</v>
      </c>
      <c r="AQ827" s="117">
        <v>35.07</v>
      </c>
      <c r="AR827" s="44">
        <v>455258.74</v>
      </c>
      <c r="AS827" s="60"/>
      <c r="AT827" s="71">
        <v>7.02</v>
      </c>
      <c r="AU827" s="71">
        <v>7.13</v>
      </c>
      <c r="AV827" s="71">
        <v>0</v>
      </c>
      <c r="AW827" s="44">
        <v>953356.25</v>
      </c>
      <c r="AX827" s="60"/>
      <c r="AY827" s="140">
        <v>4.21</v>
      </c>
      <c r="AZ827" s="140">
        <v>2.37</v>
      </c>
      <c r="BA827" s="140">
        <v>0</v>
      </c>
      <c r="BB827" s="28">
        <v>386384.18</v>
      </c>
      <c r="BC827" s="60"/>
      <c r="BD827" s="140">
        <v>14.05</v>
      </c>
      <c r="BE827" s="140">
        <v>7.92</v>
      </c>
      <c r="BF827" s="140">
        <v>0</v>
      </c>
      <c r="BG827" s="44">
        <v>578755.71</v>
      </c>
      <c r="BH827" s="60"/>
      <c r="BI827" s="139">
        <v>7.02</v>
      </c>
      <c r="BJ827" s="139">
        <v>3.96</v>
      </c>
      <c r="BK827" s="139">
        <v>0</v>
      </c>
      <c r="BL827" s="44">
        <v>786629.16</v>
      </c>
      <c r="BM827" s="60"/>
      <c r="BN827" s="140">
        <v>10.53</v>
      </c>
      <c r="BO827" s="140">
        <v>5.94</v>
      </c>
      <c r="BP827" s="140">
        <v>0</v>
      </c>
      <c r="BQ827" s="139">
        <v>433869.21</v>
      </c>
      <c r="BR827" s="60"/>
      <c r="BS827" s="140">
        <v>7.02</v>
      </c>
      <c r="BT827" s="140">
        <v>3.96</v>
      </c>
      <c r="BU827" s="140">
        <v>0</v>
      </c>
      <c r="BV827" s="44">
        <v>1190868.8400000001</v>
      </c>
      <c r="BW827" s="60"/>
      <c r="BX827" s="140">
        <v>7.02</v>
      </c>
      <c r="BY827" s="140">
        <v>3.96</v>
      </c>
      <c r="BZ827" s="140">
        <v>0</v>
      </c>
      <c r="CA827" s="44">
        <v>1027486.44</v>
      </c>
      <c r="CB827" s="60"/>
      <c r="CC827" s="140">
        <v>14.05</v>
      </c>
      <c r="CD827" s="140">
        <v>7.92</v>
      </c>
      <c r="CE827" s="140">
        <v>0</v>
      </c>
      <c r="CF827" s="44">
        <v>694493.67</v>
      </c>
      <c r="CG827" s="60"/>
      <c r="CH827" s="28">
        <v>25429341.469999999</v>
      </c>
      <c r="CI827" s="60"/>
      <c r="CJ827" s="64">
        <v>24974082.73</v>
      </c>
      <c r="CK827" s="124"/>
      <c r="CN827" s="151"/>
    </row>
    <row r="828" spans="1:92" x14ac:dyDescent="0.25">
      <c r="A828" s="116" t="s">
        <v>1881</v>
      </c>
      <c r="B828" s="24" t="s">
        <v>1882</v>
      </c>
      <c r="C828" s="27" t="s">
        <v>963</v>
      </c>
      <c r="D828" s="27" t="s">
        <v>120</v>
      </c>
      <c r="E828" s="139">
        <v>1517.06</v>
      </c>
      <c r="F828" s="68"/>
      <c r="G828" s="139">
        <v>632.57000000000005</v>
      </c>
      <c r="H828" s="139">
        <v>871.49</v>
      </c>
      <c r="I828" s="139">
        <v>871.49</v>
      </c>
      <c r="J828" s="68">
        <v>822</v>
      </c>
      <c r="K828" s="139">
        <v>995.90000000000009</v>
      </c>
      <c r="L828" s="139">
        <v>982.90000000000009</v>
      </c>
      <c r="M828" s="139">
        <v>521.16</v>
      </c>
      <c r="N828" s="139">
        <v>0</v>
      </c>
      <c r="O828" s="60"/>
      <c r="P828" s="132">
        <v>102.05672393388564</v>
      </c>
      <c r="Q828" s="132">
        <v>530.51327606611437</v>
      </c>
      <c r="R828" s="132">
        <v>140.6032760661144</v>
      </c>
      <c r="S828" s="132">
        <v>730.88672393388561</v>
      </c>
      <c r="T828" s="132">
        <v>0</v>
      </c>
      <c r="U828" s="132">
        <v>0</v>
      </c>
      <c r="V828" s="126"/>
      <c r="W828" s="140">
        <v>33.32</v>
      </c>
      <c r="X828" s="140">
        <v>36.26</v>
      </c>
      <c r="Y828" s="140">
        <v>0</v>
      </c>
      <c r="Z828" s="139">
        <v>4374146.7</v>
      </c>
      <c r="AA828" s="60"/>
      <c r="AB828" s="140">
        <v>13.91</v>
      </c>
      <c r="AC828" s="28">
        <v>874829.34</v>
      </c>
      <c r="AE828" s="140">
        <v>4.97</v>
      </c>
      <c r="AF828" s="140">
        <v>2.6</v>
      </c>
      <c r="AG828" s="140">
        <v>0</v>
      </c>
      <c r="AH828" s="44">
        <v>475888.05</v>
      </c>
      <c r="AI828" s="60"/>
      <c r="AJ828" s="140">
        <v>2.21</v>
      </c>
      <c r="AK828" s="140">
        <v>1.1499999999999999</v>
      </c>
      <c r="AL828" s="140">
        <v>0</v>
      </c>
      <c r="AM828" s="44">
        <v>211226.4</v>
      </c>
      <c r="AO828" s="28">
        <v>96.429999999999978</v>
      </c>
      <c r="AP828" s="117">
        <v>19.11</v>
      </c>
      <c r="AQ828" s="117">
        <v>10.75</v>
      </c>
      <c r="AR828" s="44">
        <v>146789.25</v>
      </c>
      <c r="AS828" s="60"/>
      <c r="AT828" s="71">
        <v>2.21</v>
      </c>
      <c r="AU828" s="71">
        <v>2.08</v>
      </c>
      <c r="AV828" s="71">
        <v>0</v>
      </c>
      <c r="AW828" s="44">
        <v>289038.75</v>
      </c>
      <c r="AX828" s="60"/>
      <c r="AY828" s="140">
        <v>1.32</v>
      </c>
      <c r="AZ828" s="140">
        <v>0.69</v>
      </c>
      <c r="BA828" s="140">
        <v>0</v>
      </c>
      <c r="BB828" s="28">
        <v>118029.21</v>
      </c>
      <c r="BC828" s="60"/>
      <c r="BD828" s="140">
        <v>4.42</v>
      </c>
      <c r="BE828" s="140">
        <v>2.31</v>
      </c>
      <c r="BF828" s="140">
        <v>0</v>
      </c>
      <c r="BG828" s="44">
        <v>177288.39</v>
      </c>
      <c r="BH828" s="60"/>
      <c r="BI828" s="139">
        <v>2.21</v>
      </c>
      <c r="BJ828" s="139">
        <v>1.1499999999999999</v>
      </c>
      <c r="BK828" s="139">
        <v>0</v>
      </c>
      <c r="BL828" s="44">
        <v>240717.12</v>
      </c>
      <c r="BM828" s="60"/>
      <c r="BN828" s="140">
        <v>3.31</v>
      </c>
      <c r="BO828" s="140">
        <v>1.73</v>
      </c>
      <c r="BP828" s="140">
        <v>0</v>
      </c>
      <c r="BQ828" s="139">
        <v>132768.72</v>
      </c>
      <c r="BR828" s="60"/>
      <c r="BS828" s="140">
        <v>2.21</v>
      </c>
      <c r="BT828" s="140">
        <v>1.1499999999999999</v>
      </c>
      <c r="BU828" s="140">
        <v>0</v>
      </c>
      <c r="BV828" s="44">
        <v>364418.88</v>
      </c>
      <c r="BW828" s="60"/>
      <c r="BX828" s="140">
        <v>2.21</v>
      </c>
      <c r="BY828" s="140">
        <v>1.1499999999999999</v>
      </c>
      <c r="BZ828" s="140">
        <v>0</v>
      </c>
      <c r="CA828" s="44">
        <v>314422.08</v>
      </c>
      <c r="CB828" s="60"/>
      <c r="CC828" s="140">
        <v>4.42</v>
      </c>
      <c r="CD828" s="140">
        <v>2.31</v>
      </c>
      <c r="CE828" s="140">
        <v>0</v>
      </c>
      <c r="CF828" s="44">
        <v>212742.03</v>
      </c>
      <c r="CG828" s="60"/>
      <c r="CH828" s="28">
        <v>7932304.9199999999</v>
      </c>
      <c r="CI828" s="60"/>
      <c r="CJ828" s="64">
        <v>7785515.6699999999</v>
      </c>
      <c r="CK828" s="124"/>
      <c r="CN828" s="151"/>
    </row>
    <row r="829" spans="1:92" x14ac:dyDescent="0.25">
      <c r="A829" s="116" t="s">
        <v>1883</v>
      </c>
      <c r="B829" s="24" t="s">
        <v>1884</v>
      </c>
      <c r="C829" s="27" t="s">
        <v>963</v>
      </c>
      <c r="D829" s="27" t="s">
        <v>120</v>
      </c>
      <c r="E829" s="139">
        <v>2932.3</v>
      </c>
      <c r="F829" s="68"/>
      <c r="G829" s="139">
        <v>1109.1500000000001</v>
      </c>
      <c r="H829" s="139">
        <v>1795.32</v>
      </c>
      <c r="I829" s="139">
        <v>1795.32</v>
      </c>
      <c r="J829" s="68">
        <v>823</v>
      </c>
      <c r="K829" s="139">
        <v>1811.1399999999999</v>
      </c>
      <c r="L829" s="139">
        <v>1783.31</v>
      </c>
      <c r="M829" s="139">
        <v>1121.1600000000001</v>
      </c>
      <c r="N829" s="139">
        <v>0</v>
      </c>
      <c r="O829" s="60"/>
      <c r="P829" s="132">
        <v>163.6953519919297</v>
      </c>
      <c r="Q829" s="132">
        <v>945.45464800807042</v>
      </c>
      <c r="R829" s="132">
        <v>264.9646480080703</v>
      </c>
      <c r="S829" s="132">
        <v>1530.3553519919296</v>
      </c>
      <c r="T829" s="132">
        <v>0</v>
      </c>
      <c r="U829" s="132">
        <v>0</v>
      </c>
      <c r="V829" s="126"/>
      <c r="W829" s="140">
        <v>58.18</v>
      </c>
      <c r="X829" s="140">
        <v>74.459999999999994</v>
      </c>
      <c r="Y829" s="140">
        <v>0</v>
      </c>
      <c r="Z829" s="139">
        <v>8338413.5999999996</v>
      </c>
      <c r="AA829" s="60"/>
      <c r="AB829" s="140">
        <v>26.52</v>
      </c>
      <c r="AC829" s="28">
        <v>1667682.72</v>
      </c>
      <c r="AE829" s="140">
        <v>9.0500000000000007</v>
      </c>
      <c r="AF829" s="140">
        <v>5.6</v>
      </c>
      <c r="AG829" s="140">
        <v>0</v>
      </c>
      <c r="AH829" s="44">
        <v>920972.25</v>
      </c>
      <c r="AI829" s="60"/>
      <c r="AJ829" s="140">
        <v>4.0199999999999996</v>
      </c>
      <c r="AK829" s="140">
        <v>2.4900000000000002</v>
      </c>
      <c r="AL829" s="140">
        <v>0</v>
      </c>
      <c r="AM829" s="44">
        <v>409251.15</v>
      </c>
      <c r="AO829" s="28">
        <v>184.22000000000003</v>
      </c>
      <c r="AP829" s="117">
        <v>36.129999999999995</v>
      </c>
      <c r="AQ829" s="117">
        <v>20.79</v>
      </c>
      <c r="AR829" s="44">
        <v>280087.53999999998</v>
      </c>
      <c r="AS829" s="60"/>
      <c r="AT829" s="71">
        <v>4.0199999999999996</v>
      </c>
      <c r="AU829" s="71">
        <v>4.4800000000000004</v>
      </c>
      <c r="AV829" s="71">
        <v>0</v>
      </c>
      <c r="AW829" s="44">
        <v>572687.5</v>
      </c>
      <c r="AX829" s="60"/>
      <c r="AY829" s="140">
        <v>2.41</v>
      </c>
      <c r="AZ829" s="140">
        <v>1.49</v>
      </c>
      <c r="BA829" s="140">
        <v>0</v>
      </c>
      <c r="BB829" s="28">
        <v>229011.9</v>
      </c>
      <c r="BC829" s="60"/>
      <c r="BD829" s="140">
        <v>8.0399999999999991</v>
      </c>
      <c r="BE829" s="140">
        <v>4.9800000000000004</v>
      </c>
      <c r="BF829" s="140">
        <v>0</v>
      </c>
      <c r="BG829" s="44">
        <v>342985.86</v>
      </c>
      <c r="BH829" s="60"/>
      <c r="BI829" s="139">
        <v>4.0199999999999996</v>
      </c>
      <c r="BJ829" s="139">
        <v>2.4900000000000002</v>
      </c>
      <c r="BK829" s="139">
        <v>0</v>
      </c>
      <c r="BL829" s="44">
        <v>466389.42</v>
      </c>
      <c r="BM829" s="60"/>
      <c r="BN829" s="140">
        <v>6.03</v>
      </c>
      <c r="BO829" s="140">
        <v>3.73</v>
      </c>
      <c r="BP829" s="140">
        <v>0</v>
      </c>
      <c r="BQ829" s="139">
        <v>257107.68</v>
      </c>
      <c r="BR829" s="60"/>
      <c r="BS829" s="140">
        <v>4.0199999999999996</v>
      </c>
      <c r="BT829" s="140">
        <v>2.4900000000000002</v>
      </c>
      <c r="BU829" s="140">
        <v>0</v>
      </c>
      <c r="BV829" s="44">
        <v>706061.58</v>
      </c>
      <c r="BW829" s="60"/>
      <c r="BX829" s="140">
        <v>4.0199999999999996</v>
      </c>
      <c r="BY829" s="140">
        <v>2.4900000000000002</v>
      </c>
      <c r="BZ829" s="140">
        <v>0</v>
      </c>
      <c r="CA829" s="44">
        <v>609192.78</v>
      </c>
      <c r="CB829" s="60"/>
      <c r="CC829" s="140">
        <v>8.0399999999999991</v>
      </c>
      <c r="CD829" s="140">
        <v>4.9800000000000004</v>
      </c>
      <c r="CE829" s="140">
        <v>0</v>
      </c>
      <c r="CF829" s="44">
        <v>411575.22</v>
      </c>
      <c r="CG829" s="60"/>
      <c r="CH829" s="28">
        <v>15211419.199999999</v>
      </c>
      <c r="CI829" s="60"/>
      <c r="CJ829" s="64">
        <v>14931331.66</v>
      </c>
      <c r="CK829" s="124"/>
      <c r="CN829" s="151"/>
    </row>
    <row r="830" spans="1:92" x14ac:dyDescent="0.25">
      <c r="A830" s="116" t="s">
        <v>1885</v>
      </c>
      <c r="B830" s="24" t="s">
        <v>1886</v>
      </c>
      <c r="C830" s="27" t="s">
        <v>963</v>
      </c>
      <c r="D830" s="27" t="s">
        <v>12</v>
      </c>
      <c r="E830" s="139">
        <v>25902.46</v>
      </c>
      <c r="F830" s="68"/>
      <c r="G830" s="139">
        <v>6007.15</v>
      </c>
      <c r="H830" s="139">
        <v>10453.32</v>
      </c>
      <c r="I830" s="139">
        <v>19711.309999999998</v>
      </c>
      <c r="J830" s="68">
        <v>824</v>
      </c>
      <c r="K830" s="139">
        <v>10124.98</v>
      </c>
      <c r="L830" s="139">
        <v>9940.98</v>
      </c>
      <c r="M830" s="139">
        <v>6519.49</v>
      </c>
      <c r="N830" s="139">
        <v>9257.99</v>
      </c>
      <c r="O830" s="60"/>
      <c r="P830" s="132">
        <v>1394.6672020797512</v>
      </c>
      <c r="Q830" s="132">
        <v>4612.4827979202482</v>
      </c>
      <c r="R830" s="132">
        <v>2426.9250071738352</v>
      </c>
      <c r="S830" s="132">
        <v>8026.3949928261645</v>
      </c>
      <c r="T830" s="132">
        <v>2149.4077907464134</v>
      </c>
      <c r="U830" s="132">
        <v>7108.5822092535864</v>
      </c>
      <c r="V830" s="126"/>
      <c r="W830" s="140">
        <v>323.60000000000002</v>
      </c>
      <c r="X830" s="140">
        <v>442.4</v>
      </c>
      <c r="Y830" s="140">
        <v>391.81</v>
      </c>
      <c r="Z830" s="139">
        <v>76429950.459999993</v>
      </c>
      <c r="AA830" s="60"/>
      <c r="AB830" s="140">
        <v>283.79000000000002</v>
      </c>
      <c r="AC830" s="28">
        <v>19055095.640000001</v>
      </c>
      <c r="AE830" s="140">
        <v>50.62</v>
      </c>
      <c r="AF830" s="140">
        <v>32.590000000000003</v>
      </c>
      <c r="AG830" s="140">
        <v>46.28</v>
      </c>
      <c r="AH830" s="44">
        <v>8570839.1300000008</v>
      </c>
      <c r="AI830" s="60"/>
      <c r="AJ830" s="140">
        <v>22.49</v>
      </c>
      <c r="AK830" s="140">
        <v>14.48</v>
      </c>
      <c r="AL830" s="140">
        <v>15.42</v>
      </c>
      <c r="AM830" s="44">
        <v>3436918.77</v>
      </c>
      <c r="AO830" s="28">
        <v>1657.9999999999998</v>
      </c>
      <c r="AP830" s="117">
        <v>400.11</v>
      </c>
      <c r="AQ830" s="117">
        <v>183.7</v>
      </c>
      <c r="AR830" s="44">
        <v>2610940.2599999998</v>
      </c>
      <c r="AS830" s="60"/>
      <c r="AT830" s="71">
        <v>22.49</v>
      </c>
      <c r="AU830" s="71">
        <v>26.07</v>
      </c>
      <c r="AV830" s="71">
        <v>37.03</v>
      </c>
      <c r="AW830" s="44">
        <v>6175437.4500000002</v>
      </c>
      <c r="AX830" s="60"/>
      <c r="AY830" s="140">
        <v>13.49</v>
      </c>
      <c r="AZ830" s="140">
        <v>8.69</v>
      </c>
      <c r="BA830" s="140">
        <v>12.34</v>
      </c>
      <c r="BB830" s="28">
        <v>2027048.92</v>
      </c>
      <c r="BC830" s="60"/>
      <c r="BD830" s="140">
        <v>44.99</v>
      </c>
      <c r="BE830" s="140">
        <v>28.97</v>
      </c>
      <c r="BF830" s="140">
        <v>46.28</v>
      </c>
      <c r="BG830" s="44">
        <v>3167482.32</v>
      </c>
      <c r="BH830" s="60"/>
      <c r="BI830" s="139">
        <v>22.49</v>
      </c>
      <c r="BJ830" s="139">
        <v>14.48</v>
      </c>
      <c r="BK830" s="139">
        <v>15.42</v>
      </c>
      <c r="BL830" s="44">
        <v>3753324.38</v>
      </c>
      <c r="BM830" s="60"/>
      <c r="BN830" s="140">
        <v>33.74</v>
      </c>
      <c r="BO830" s="140">
        <v>21.73</v>
      </c>
      <c r="BP830" s="140">
        <v>30.85</v>
      </c>
      <c r="BQ830" s="139">
        <v>2273927.7599999998</v>
      </c>
      <c r="BR830" s="60"/>
      <c r="BS830" s="140">
        <v>22.49</v>
      </c>
      <c r="BT830" s="140">
        <v>14.48</v>
      </c>
      <c r="BU830" s="140">
        <v>15.42</v>
      </c>
      <c r="BV830" s="44">
        <v>5682114.6200000001</v>
      </c>
      <c r="BW830" s="60"/>
      <c r="BX830" s="140">
        <v>22.49</v>
      </c>
      <c r="BY830" s="140">
        <v>14.48</v>
      </c>
      <c r="BZ830" s="140">
        <v>15.42</v>
      </c>
      <c r="CA830" s="44">
        <v>4902551.42</v>
      </c>
      <c r="CB830" s="60"/>
      <c r="CC830" s="140">
        <v>44.99</v>
      </c>
      <c r="CD830" s="140">
        <v>28.97</v>
      </c>
      <c r="CE830" s="140">
        <v>46.28</v>
      </c>
      <c r="CF830" s="44">
        <v>3800906.64</v>
      </c>
      <c r="CG830" s="60"/>
      <c r="CH830" s="28">
        <v>141886537.77000001</v>
      </c>
      <c r="CI830" s="60"/>
      <c r="CJ830" s="64">
        <v>139275597.51000002</v>
      </c>
      <c r="CK830" s="124"/>
      <c r="CN830" s="151"/>
    </row>
    <row r="831" spans="1:92" x14ac:dyDescent="0.25">
      <c r="A831" s="116" t="s">
        <v>1887</v>
      </c>
      <c r="B831" s="24" t="s">
        <v>1888</v>
      </c>
      <c r="C831" s="27" t="s">
        <v>963</v>
      </c>
      <c r="D831" s="27" t="s">
        <v>120</v>
      </c>
      <c r="E831" s="139">
        <v>346.96</v>
      </c>
      <c r="F831" s="68"/>
      <c r="G831" s="139">
        <v>149.07</v>
      </c>
      <c r="H831" s="139">
        <v>192.80999999999997</v>
      </c>
      <c r="I831" s="139">
        <v>192.80999999999997</v>
      </c>
      <c r="J831" s="68">
        <v>825</v>
      </c>
      <c r="K831" s="139">
        <v>238.63999999999996</v>
      </c>
      <c r="L831" s="139">
        <v>233.55999999999997</v>
      </c>
      <c r="M831" s="139">
        <v>108.32</v>
      </c>
      <c r="N831" s="139">
        <v>0</v>
      </c>
      <c r="O831" s="60"/>
      <c r="P831" s="132">
        <v>44.475078975078972</v>
      </c>
      <c r="Q831" s="132">
        <v>104.59492102492102</v>
      </c>
      <c r="R831" s="132">
        <v>57.524921024921021</v>
      </c>
      <c r="S831" s="132">
        <v>135.28507897507896</v>
      </c>
      <c r="T831" s="132">
        <v>0</v>
      </c>
      <c r="U831" s="132">
        <v>0</v>
      </c>
      <c r="V831" s="126"/>
      <c r="W831" s="140">
        <v>8.19</v>
      </c>
      <c r="X831" s="140">
        <v>8.2799999999999994</v>
      </c>
      <c r="Y831" s="140">
        <v>0</v>
      </c>
      <c r="Z831" s="139">
        <v>1035386.55</v>
      </c>
      <c r="AA831" s="60"/>
      <c r="AB831" s="140">
        <v>3.29</v>
      </c>
      <c r="AC831" s="28">
        <v>207077.31</v>
      </c>
      <c r="AE831" s="140">
        <v>1.19</v>
      </c>
      <c r="AF831" s="140">
        <v>0.54</v>
      </c>
      <c r="AG831" s="140">
        <v>0</v>
      </c>
      <c r="AH831" s="44">
        <v>108756.45</v>
      </c>
      <c r="AI831" s="60"/>
      <c r="AJ831" s="140">
        <v>0.53</v>
      </c>
      <c r="AK831" s="140">
        <v>0.24</v>
      </c>
      <c r="AL831" s="140">
        <v>0</v>
      </c>
      <c r="AM831" s="44">
        <v>48406.05</v>
      </c>
      <c r="AO831" s="28">
        <v>22.709999999999997</v>
      </c>
      <c r="AP831" s="117">
        <v>5.1400000000000006</v>
      </c>
      <c r="AQ831" s="117">
        <v>2.46</v>
      </c>
      <c r="AR831" s="44">
        <v>35318.18</v>
      </c>
      <c r="AS831" s="60"/>
      <c r="AT831" s="71">
        <v>0.53</v>
      </c>
      <c r="AU831" s="71">
        <v>0.43</v>
      </c>
      <c r="AV831" s="71">
        <v>0</v>
      </c>
      <c r="AW831" s="44">
        <v>64680</v>
      </c>
      <c r="AX831" s="60"/>
      <c r="AY831" s="140">
        <v>0.31</v>
      </c>
      <c r="AZ831" s="140">
        <v>0.14000000000000001</v>
      </c>
      <c r="BA831" s="140">
        <v>0</v>
      </c>
      <c r="BB831" s="28">
        <v>26424.45</v>
      </c>
      <c r="BC831" s="60"/>
      <c r="BD831" s="140">
        <v>1.06</v>
      </c>
      <c r="BE831" s="140">
        <v>0.48</v>
      </c>
      <c r="BF831" s="140">
        <v>0</v>
      </c>
      <c r="BG831" s="44">
        <v>40568.22</v>
      </c>
      <c r="BH831" s="60"/>
      <c r="BI831" s="139">
        <v>0.53</v>
      </c>
      <c r="BJ831" s="139">
        <v>0.24</v>
      </c>
      <c r="BK831" s="139">
        <v>0</v>
      </c>
      <c r="BL831" s="44">
        <v>55164.34</v>
      </c>
      <c r="BM831" s="60"/>
      <c r="BN831" s="140">
        <v>0.79</v>
      </c>
      <c r="BO831" s="140">
        <v>0.36</v>
      </c>
      <c r="BP831" s="140">
        <v>0</v>
      </c>
      <c r="BQ831" s="139">
        <v>30294.45</v>
      </c>
      <c r="BR831" s="60"/>
      <c r="BS831" s="140">
        <v>0.53</v>
      </c>
      <c r="BT831" s="140">
        <v>0.24</v>
      </c>
      <c r="BU831" s="140">
        <v>0</v>
      </c>
      <c r="BV831" s="44">
        <v>83512.66</v>
      </c>
      <c r="BW831" s="60"/>
      <c r="BX831" s="140">
        <v>0.53</v>
      </c>
      <c r="BY831" s="140">
        <v>0.24</v>
      </c>
      <c r="BZ831" s="140">
        <v>0</v>
      </c>
      <c r="CA831" s="44">
        <v>72055.06</v>
      </c>
      <c r="CB831" s="60"/>
      <c r="CC831" s="140">
        <v>1.06</v>
      </c>
      <c r="CD831" s="140">
        <v>0.48</v>
      </c>
      <c r="CE831" s="140">
        <v>0</v>
      </c>
      <c r="CF831" s="44">
        <v>48680.94</v>
      </c>
      <c r="CG831" s="60"/>
      <c r="CH831" s="28">
        <v>1856324.6600000001</v>
      </c>
      <c r="CI831" s="60"/>
      <c r="CJ831" s="64">
        <v>1821006.4800000002</v>
      </c>
      <c r="CK831" s="124"/>
      <c r="CN831" s="151"/>
    </row>
    <row r="832" spans="1:92" x14ac:dyDescent="0.25">
      <c r="A832" s="116" t="s">
        <v>1889</v>
      </c>
      <c r="B832" s="24" t="s">
        <v>1890</v>
      </c>
      <c r="C832" s="27" t="s">
        <v>963</v>
      </c>
      <c r="D832" s="27" t="s">
        <v>131</v>
      </c>
      <c r="E832" s="139">
        <v>6802</v>
      </c>
      <c r="F832" s="68"/>
      <c r="G832" s="139">
        <v>0</v>
      </c>
      <c r="H832" s="139">
        <v>0</v>
      </c>
      <c r="I832" s="139">
        <v>6802</v>
      </c>
      <c r="J832" s="68">
        <v>826</v>
      </c>
      <c r="K832" s="139">
        <v>0</v>
      </c>
      <c r="L832" s="139">
        <v>0</v>
      </c>
      <c r="M832" s="139">
        <v>0</v>
      </c>
      <c r="N832" s="139">
        <v>6802</v>
      </c>
      <c r="O832" s="60"/>
      <c r="P832" s="132">
        <v>0</v>
      </c>
      <c r="Q832" s="132">
        <v>0</v>
      </c>
      <c r="R832" s="132">
        <v>0</v>
      </c>
      <c r="S832" s="132">
        <v>0</v>
      </c>
      <c r="T832" s="132">
        <v>4055.0000000000005</v>
      </c>
      <c r="U832" s="132">
        <v>2746.9999999999995</v>
      </c>
      <c r="V832" s="126"/>
      <c r="W832" s="140">
        <v>0</v>
      </c>
      <c r="X832" s="140">
        <v>0</v>
      </c>
      <c r="Y832" s="140">
        <v>312.63</v>
      </c>
      <c r="Z832" s="139">
        <v>22561256.579999998</v>
      </c>
      <c r="AA832" s="60"/>
      <c r="AB832" s="140">
        <v>104.19</v>
      </c>
      <c r="AC832" s="28">
        <v>7519666.8099999996</v>
      </c>
      <c r="AE832" s="140">
        <v>0</v>
      </c>
      <c r="AF832" s="140">
        <v>0</v>
      </c>
      <c r="AG832" s="140">
        <v>34.01</v>
      </c>
      <c r="AH832" s="44">
        <v>2454365.66</v>
      </c>
      <c r="AI832" s="60"/>
      <c r="AJ832" s="140">
        <v>0</v>
      </c>
      <c r="AK832" s="140">
        <v>0</v>
      </c>
      <c r="AL832" s="140">
        <v>11.33</v>
      </c>
      <c r="AM832" s="44">
        <v>817640.78</v>
      </c>
      <c r="AO832" s="28">
        <v>471.21999999999997</v>
      </c>
      <c r="AP832" s="117">
        <v>153.87999999999997</v>
      </c>
      <c r="AQ832" s="117">
        <v>48.24</v>
      </c>
      <c r="AR832" s="44">
        <v>789311.84</v>
      </c>
      <c r="AS832" s="60"/>
      <c r="AT832" s="71">
        <v>0</v>
      </c>
      <c r="AU832" s="71">
        <v>0</v>
      </c>
      <c r="AV832" s="71">
        <v>27.2</v>
      </c>
      <c r="AW832" s="44">
        <v>2132888</v>
      </c>
      <c r="AX832" s="60"/>
      <c r="AY832" s="140">
        <v>0</v>
      </c>
      <c r="AZ832" s="140">
        <v>0</v>
      </c>
      <c r="BA832" s="140">
        <v>9.06</v>
      </c>
      <c r="BB832" s="28">
        <v>532012.26</v>
      </c>
      <c r="BC832" s="60"/>
      <c r="BD832" s="140">
        <v>0</v>
      </c>
      <c r="BE832" s="140">
        <v>0</v>
      </c>
      <c r="BF832" s="140">
        <v>34.01</v>
      </c>
      <c r="BG832" s="44">
        <v>895925.43</v>
      </c>
      <c r="BH832" s="60"/>
      <c r="BI832" s="139">
        <v>0</v>
      </c>
      <c r="BJ832" s="139">
        <v>0</v>
      </c>
      <c r="BK832" s="139">
        <v>11.33</v>
      </c>
      <c r="BL832" s="44">
        <v>811703.86</v>
      </c>
      <c r="BM832" s="60"/>
      <c r="BN832" s="140">
        <v>0</v>
      </c>
      <c r="BO832" s="140">
        <v>0</v>
      </c>
      <c r="BP832" s="140">
        <v>22.67</v>
      </c>
      <c r="BQ832" s="139">
        <v>597195.81000000006</v>
      </c>
      <c r="BR832" s="60"/>
      <c r="BS832" s="140">
        <v>0</v>
      </c>
      <c r="BT832" s="140">
        <v>0</v>
      </c>
      <c r="BU832" s="140">
        <v>11.33</v>
      </c>
      <c r="BV832" s="44">
        <v>1228829.1399999999</v>
      </c>
      <c r="BW832" s="60"/>
      <c r="BX832" s="140">
        <v>0</v>
      </c>
      <c r="BY832" s="140">
        <v>0</v>
      </c>
      <c r="BZ832" s="140">
        <v>11.33</v>
      </c>
      <c r="CA832" s="44">
        <v>1060238.74</v>
      </c>
      <c r="CB832" s="60"/>
      <c r="CC832" s="140">
        <v>0</v>
      </c>
      <c r="CD832" s="140">
        <v>0</v>
      </c>
      <c r="CE832" s="140">
        <v>34.01</v>
      </c>
      <c r="CF832" s="44">
        <v>1075090.1100000001</v>
      </c>
      <c r="CG832" s="60"/>
      <c r="CH832" s="28">
        <v>42476125.019999996</v>
      </c>
      <c r="CI832" s="60"/>
      <c r="CJ832" s="64">
        <v>41686813.179999992</v>
      </c>
      <c r="CK832" s="124"/>
      <c r="CN832" s="151"/>
    </row>
    <row r="833" spans="1:92" x14ac:dyDescent="0.25">
      <c r="A833" s="116" t="s">
        <v>1891</v>
      </c>
      <c r="B833" s="24" t="s">
        <v>1892</v>
      </c>
      <c r="C833" s="27" t="s">
        <v>963</v>
      </c>
      <c r="D833" s="27" t="s">
        <v>131</v>
      </c>
      <c r="E833" s="139">
        <v>3775</v>
      </c>
      <c r="F833" s="68"/>
      <c r="G833" s="139">
        <v>0</v>
      </c>
      <c r="H833" s="139">
        <v>0</v>
      </c>
      <c r="I833" s="139">
        <v>3775</v>
      </c>
      <c r="J833" s="68">
        <v>827</v>
      </c>
      <c r="K833" s="139">
        <v>0</v>
      </c>
      <c r="L833" s="139">
        <v>0</v>
      </c>
      <c r="M833" s="139">
        <v>0</v>
      </c>
      <c r="N833" s="139">
        <v>3775</v>
      </c>
      <c r="O833" s="60"/>
      <c r="P833" s="132">
        <v>0</v>
      </c>
      <c r="Q833" s="132">
        <v>0</v>
      </c>
      <c r="R833" s="132">
        <v>0</v>
      </c>
      <c r="S833" s="132">
        <v>0</v>
      </c>
      <c r="T833" s="132">
        <v>951.66000000000008</v>
      </c>
      <c r="U833" s="132">
        <v>2823.34</v>
      </c>
      <c r="V833" s="126"/>
      <c r="W833" s="140">
        <v>0</v>
      </c>
      <c r="X833" s="140">
        <v>0</v>
      </c>
      <c r="Y833" s="140">
        <v>160.51</v>
      </c>
      <c r="Z833" s="139">
        <v>11583364.66</v>
      </c>
      <c r="AA833" s="60"/>
      <c r="AB833" s="140">
        <v>53.49</v>
      </c>
      <c r="AC833" s="28">
        <v>3860735.44</v>
      </c>
      <c r="AE833" s="140">
        <v>0</v>
      </c>
      <c r="AF833" s="140">
        <v>0</v>
      </c>
      <c r="AG833" s="140">
        <v>18.87</v>
      </c>
      <c r="AH833" s="44">
        <v>1361772.42</v>
      </c>
      <c r="AI833" s="60"/>
      <c r="AJ833" s="140">
        <v>0</v>
      </c>
      <c r="AK833" s="140">
        <v>0</v>
      </c>
      <c r="AL833" s="140">
        <v>6.29</v>
      </c>
      <c r="AM833" s="44">
        <v>453924.14</v>
      </c>
      <c r="AO833" s="28">
        <v>244.19</v>
      </c>
      <c r="AP833" s="117">
        <v>51.36</v>
      </c>
      <c r="AQ833" s="117">
        <v>26.77</v>
      </c>
      <c r="AR833" s="44">
        <v>375128.81</v>
      </c>
      <c r="AS833" s="60"/>
      <c r="AT833" s="71">
        <v>0</v>
      </c>
      <c r="AU833" s="71">
        <v>0</v>
      </c>
      <c r="AV833" s="71">
        <v>15.1</v>
      </c>
      <c r="AW833" s="44">
        <v>1184066.5</v>
      </c>
      <c r="AX833" s="60"/>
      <c r="AY833" s="140">
        <v>0</v>
      </c>
      <c r="AZ833" s="140">
        <v>0</v>
      </c>
      <c r="BA833" s="140">
        <v>5.03</v>
      </c>
      <c r="BB833" s="28">
        <v>295366.63</v>
      </c>
      <c r="BC833" s="60"/>
      <c r="BD833" s="140">
        <v>0</v>
      </c>
      <c r="BE833" s="140">
        <v>0</v>
      </c>
      <c r="BF833" s="140">
        <v>18.87</v>
      </c>
      <c r="BG833" s="44">
        <v>497092.41</v>
      </c>
      <c r="BH833" s="60"/>
      <c r="BI833" s="139">
        <v>0</v>
      </c>
      <c r="BJ833" s="139">
        <v>0</v>
      </c>
      <c r="BK833" s="139">
        <v>6.29</v>
      </c>
      <c r="BL833" s="44">
        <v>450628.18</v>
      </c>
      <c r="BM833" s="60"/>
      <c r="BN833" s="140">
        <v>0</v>
      </c>
      <c r="BO833" s="140">
        <v>0</v>
      </c>
      <c r="BP833" s="140">
        <v>12.58</v>
      </c>
      <c r="BQ833" s="139">
        <v>331394.94</v>
      </c>
      <c r="BR833" s="60"/>
      <c r="BS833" s="140">
        <v>0</v>
      </c>
      <c r="BT833" s="140">
        <v>0</v>
      </c>
      <c r="BU833" s="140">
        <v>6.29</v>
      </c>
      <c r="BV833" s="44">
        <v>682200.82</v>
      </c>
      <c r="BW833" s="60"/>
      <c r="BX833" s="140">
        <v>0</v>
      </c>
      <c r="BY833" s="140">
        <v>0</v>
      </c>
      <c r="BZ833" s="140">
        <v>6.29</v>
      </c>
      <c r="CA833" s="44">
        <v>588605.62</v>
      </c>
      <c r="CB833" s="60"/>
      <c r="CC833" s="140">
        <v>0</v>
      </c>
      <c r="CD833" s="140">
        <v>0</v>
      </c>
      <c r="CE833" s="140">
        <v>18.87</v>
      </c>
      <c r="CF833" s="44">
        <v>596499.56999999995</v>
      </c>
      <c r="CG833" s="60"/>
      <c r="CH833" s="28">
        <v>22260780.140000001</v>
      </c>
      <c r="CI833" s="60"/>
      <c r="CJ833" s="64">
        <v>21885651.330000002</v>
      </c>
      <c r="CK833" s="124"/>
      <c r="CN833" s="151"/>
    </row>
    <row r="834" spans="1:92" x14ac:dyDescent="0.25">
      <c r="A834" s="116" t="s">
        <v>1893</v>
      </c>
      <c r="B834" s="24" t="s">
        <v>1894</v>
      </c>
      <c r="C834" s="27" t="s">
        <v>963</v>
      </c>
      <c r="D834" s="27" t="s">
        <v>131</v>
      </c>
      <c r="E834" s="139">
        <v>6974.65</v>
      </c>
      <c r="F834" s="68"/>
      <c r="G834" s="139">
        <v>0</v>
      </c>
      <c r="H834" s="139">
        <v>0</v>
      </c>
      <c r="I834" s="139">
        <v>6974.65</v>
      </c>
      <c r="J834" s="68">
        <v>828</v>
      </c>
      <c r="K834" s="139">
        <v>0</v>
      </c>
      <c r="L834" s="139">
        <v>0</v>
      </c>
      <c r="M834" s="139">
        <v>0</v>
      </c>
      <c r="N834" s="139">
        <v>6974.65</v>
      </c>
      <c r="O834" s="60"/>
      <c r="P834" s="132">
        <v>0</v>
      </c>
      <c r="Q834" s="132">
        <v>0</v>
      </c>
      <c r="R834" s="132">
        <v>0</v>
      </c>
      <c r="S834" s="132">
        <v>0</v>
      </c>
      <c r="T834" s="132">
        <v>669</v>
      </c>
      <c r="U834" s="132">
        <v>6305.65</v>
      </c>
      <c r="V834" s="126"/>
      <c r="W834" s="140">
        <v>0</v>
      </c>
      <c r="X834" s="140">
        <v>0</v>
      </c>
      <c r="Y834" s="140">
        <v>285.67</v>
      </c>
      <c r="Z834" s="139">
        <v>20615661.219999999</v>
      </c>
      <c r="AA834" s="60"/>
      <c r="AB834" s="140">
        <v>95.21</v>
      </c>
      <c r="AC834" s="28">
        <v>6871199.8799999999</v>
      </c>
      <c r="AE834" s="140">
        <v>0</v>
      </c>
      <c r="AF834" s="140">
        <v>0</v>
      </c>
      <c r="AG834" s="140">
        <v>34.869999999999997</v>
      </c>
      <c r="AH834" s="44">
        <v>2516428.42</v>
      </c>
      <c r="AI834" s="60"/>
      <c r="AJ834" s="140">
        <v>0</v>
      </c>
      <c r="AK834" s="140">
        <v>0</v>
      </c>
      <c r="AL834" s="140">
        <v>11.62</v>
      </c>
      <c r="AM834" s="44">
        <v>838568.92</v>
      </c>
      <c r="AO834" s="28">
        <v>436.66</v>
      </c>
      <c r="AP834" s="117">
        <v>66.569999999999993</v>
      </c>
      <c r="AQ834" s="117">
        <v>49.46</v>
      </c>
      <c r="AR834" s="44">
        <v>640626.21</v>
      </c>
      <c r="AS834" s="60"/>
      <c r="AT834" s="71">
        <v>0</v>
      </c>
      <c r="AU834" s="71">
        <v>0</v>
      </c>
      <c r="AV834" s="71">
        <v>27.89</v>
      </c>
      <c r="AW834" s="44">
        <v>2186994.35</v>
      </c>
      <c r="AX834" s="60"/>
      <c r="AY834" s="140">
        <v>0</v>
      </c>
      <c r="AZ834" s="140">
        <v>0</v>
      </c>
      <c r="BA834" s="140">
        <v>9.2899999999999991</v>
      </c>
      <c r="BB834" s="28">
        <v>545518.09</v>
      </c>
      <c r="BC834" s="60"/>
      <c r="BD834" s="140">
        <v>0</v>
      </c>
      <c r="BE834" s="140">
        <v>0</v>
      </c>
      <c r="BF834" s="140">
        <v>34.869999999999997</v>
      </c>
      <c r="BG834" s="44">
        <v>918580.41</v>
      </c>
      <c r="BH834" s="60"/>
      <c r="BI834" s="139">
        <v>0</v>
      </c>
      <c r="BJ834" s="139">
        <v>0</v>
      </c>
      <c r="BK834" s="139">
        <v>11.62</v>
      </c>
      <c r="BL834" s="44">
        <v>832480.04</v>
      </c>
      <c r="BM834" s="60"/>
      <c r="BN834" s="140">
        <v>0</v>
      </c>
      <c r="BO834" s="140">
        <v>0</v>
      </c>
      <c r="BP834" s="140">
        <v>23.24</v>
      </c>
      <c r="BQ834" s="139">
        <v>612211.31999999995</v>
      </c>
      <c r="BR834" s="60"/>
      <c r="BS834" s="140">
        <v>0</v>
      </c>
      <c r="BT834" s="140">
        <v>0</v>
      </c>
      <c r="BU834" s="140">
        <v>11.62</v>
      </c>
      <c r="BV834" s="44">
        <v>1260281.96</v>
      </c>
      <c r="BW834" s="60"/>
      <c r="BX834" s="140">
        <v>0</v>
      </c>
      <c r="BY834" s="140">
        <v>0</v>
      </c>
      <c r="BZ834" s="140">
        <v>11.62</v>
      </c>
      <c r="CA834" s="44">
        <v>1087376.3600000001</v>
      </c>
      <c r="CB834" s="60"/>
      <c r="CC834" s="140">
        <v>0</v>
      </c>
      <c r="CD834" s="140">
        <v>0</v>
      </c>
      <c r="CE834" s="140">
        <v>34.869999999999997</v>
      </c>
      <c r="CF834" s="44">
        <v>1102275.57</v>
      </c>
      <c r="CG834" s="60"/>
      <c r="CH834" s="28">
        <v>40028202.75</v>
      </c>
      <c r="CI834" s="60"/>
      <c r="CJ834" s="64">
        <v>39387576.539999999</v>
      </c>
      <c r="CK834" s="124"/>
      <c r="CN834" s="151"/>
    </row>
    <row r="835" spans="1:92" x14ac:dyDescent="0.25">
      <c r="A835" s="116" t="s">
        <v>1900</v>
      </c>
      <c r="B835" s="24" t="s">
        <v>1901</v>
      </c>
      <c r="C835" s="27" t="s">
        <v>142</v>
      </c>
      <c r="D835" s="27" t="s">
        <v>120</v>
      </c>
      <c r="E835" s="139">
        <v>2125.5</v>
      </c>
      <c r="F835" s="68"/>
      <c r="G835" s="139">
        <v>796</v>
      </c>
      <c r="H835" s="139">
        <v>1301</v>
      </c>
      <c r="I835" s="139">
        <v>1301</v>
      </c>
      <c r="J835" s="68">
        <v>829</v>
      </c>
      <c r="K835" s="139">
        <v>1305</v>
      </c>
      <c r="L835" s="139">
        <v>1276.5</v>
      </c>
      <c r="M835" s="139">
        <v>820.5</v>
      </c>
      <c r="N835" s="139">
        <v>0</v>
      </c>
      <c r="O835" s="60"/>
      <c r="P835" s="132">
        <v>151.07677634716262</v>
      </c>
      <c r="Q835" s="132">
        <v>644.92322365283735</v>
      </c>
      <c r="R835" s="132">
        <v>246.92322365283741</v>
      </c>
      <c r="S835" s="132">
        <v>1054.0767763471626</v>
      </c>
      <c r="T835" s="132">
        <v>0</v>
      </c>
      <c r="U835" s="132">
        <v>0</v>
      </c>
      <c r="V835" s="126"/>
      <c r="W835" s="140">
        <v>42.31</v>
      </c>
      <c r="X835" s="140">
        <v>54.5</v>
      </c>
      <c r="Y835" s="140">
        <v>0</v>
      </c>
      <c r="Z835" s="139">
        <v>6085960.6500000004</v>
      </c>
      <c r="AA835" s="60"/>
      <c r="AB835" s="140">
        <v>19.36</v>
      </c>
      <c r="AC835" s="28">
        <v>1217192.1299999999</v>
      </c>
      <c r="AE835" s="140">
        <v>6.52</v>
      </c>
      <c r="AF835" s="140">
        <v>4.0999999999999996</v>
      </c>
      <c r="AG835" s="140">
        <v>0</v>
      </c>
      <c r="AH835" s="44">
        <v>667626.30000000005</v>
      </c>
      <c r="AI835" s="60"/>
      <c r="AJ835" s="140">
        <v>2.9</v>
      </c>
      <c r="AK835" s="140">
        <v>1.82</v>
      </c>
      <c r="AL835" s="140">
        <v>0</v>
      </c>
      <c r="AM835" s="44">
        <v>296722.8</v>
      </c>
      <c r="AO835" s="28">
        <v>134.34</v>
      </c>
      <c r="AP835" s="117">
        <v>31.11</v>
      </c>
      <c r="AQ835" s="117">
        <v>15.07</v>
      </c>
      <c r="AR835" s="44">
        <v>210039.65</v>
      </c>
      <c r="AS835" s="60"/>
      <c r="AT835" s="71">
        <v>2.9</v>
      </c>
      <c r="AU835" s="71">
        <v>3.28</v>
      </c>
      <c r="AV835" s="71">
        <v>0</v>
      </c>
      <c r="AW835" s="44">
        <v>416377.5</v>
      </c>
      <c r="AX835" s="60"/>
      <c r="AY835" s="140">
        <v>1.74</v>
      </c>
      <c r="AZ835" s="140">
        <v>1.0900000000000001</v>
      </c>
      <c r="BA835" s="140">
        <v>0</v>
      </c>
      <c r="BB835" s="28">
        <v>166180.43</v>
      </c>
      <c r="BC835" s="60"/>
      <c r="BD835" s="140">
        <v>5.8</v>
      </c>
      <c r="BE835" s="140">
        <v>3.64</v>
      </c>
      <c r="BF835" s="140">
        <v>0</v>
      </c>
      <c r="BG835" s="44">
        <v>248677.92</v>
      </c>
      <c r="BH835" s="60"/>
      <c r="BI835" s="139">
        <v>2.9</v>
      </c>
      <c r="BJ835" s="139">
        <v>1.82</v>
      </c>
      <c r="BK835" s="139">
        <v>0</v>
      </c>
      <c r="BL835" s="44">
        <v>338150.24</v>
      </c>
      <c r="BM835" s="60"/>
      <c r="BN835" s="140">
        <v>4.3499999999999996</v>
      </c>
      <c r="BO835" s="140">
        <v>2.73</v>
      </c>
      <c r="BP835" s="140">
        <v>0</v>
      </c>
      <c r="BQ835" s="139">
        <v>186508.44</v>
      </c>
      <c r="BR835" s="60"/>
      <c r="BS835" s="140">
        <v>2.9</v>
      </c>
      <c r="BT835" s="140">
        <v>1.82</v>
      </c>
      <c r="BU835" s="140">
        <v>0</v>
      </c>
      <c r="BV835" s="44">
        <v>511921.76</v>
      </c>
      <c r="BW835" s="60"/>
      <c r="BX835" s="140">
        <v>2.9</v>
      </c>
      <c r="BY835" s="140">
        <v>1.82</v>
      </c>
      <c r="BZ835" s="140">
        <v>0</v>
      </c>
      <c r="CA835" s="44">
        <v>441688.16</v>
      </c>
      <c r="CB835" s="60"/>
      <c r="CC835" s="140">
        <v>5.8</v>
      </c>
      <c r="CD835" s="140">
        <v>3.64</v>
      </c>
      <c r="CE835" s="140">
        <v>0</v>
      </c>
      <c r="CF835" s="44">
        <v>298407.84000000003</v>
      </c>
      <c r="CG835" s="60"/>
      <c r="CH835" s="28">
        <v>11085453.82</v>
      </c>
      <c r="CI835" s="60"/>
      <c r="CJ835" s="64">
        <v>10875414.17</v>
      </c>
      <c r="CK835" s="124"/>
      <c r="CN835" s="151"/>
    </row>
    <row r="836" spans="1:92" x14ac:dyDescent="0.25">
      <c r="A836" s="116" t="s">
        <v>1902</v>
      </c>
      <c r="B836" s="24" t="s">
        <v>1903</v>
      </c>
      <c r="C836" s="27" t="s">
        <v>1904</v>
      </c>
      <c r="D836" s="27" t="s">
        <v>12</v>
      </c>
      <c r="E836" s="139">
        <v>1307.03</v>
      </c>
      <c r="F836" s="68"/>
      <c r="G836" s="139">
        <v>397.23</v>
      </c>
      <c r="H836" s="139">
        <v>490.15</v>
      </c>
      <c r="I836" s="139">
        <v>891.8</v>
      </c>
      <c r="J836" s="68">
        <v>830</v>
      </c>
      <c r="K836" s="139">
        <v>607.89</v>
      </c>
      <c r="L836" s="139">
        <v>589.89</v>
      </c>
      <c r="M836" s="139">
        <v>297.49</v>
      </c>
      <c r="N836" s="139">
        <v>401.65</v>
      </c>
      <c r="O836" s="60"/>
      <c r="P836" s="132">
        <v>146.78678223160051</v>
      </c>
      <c r="Q836" s="132">
        <v>250.44321776839951</v>
      </c>
      <c r="R836" s="132">
        <v>181.12313095893811</v>
      </c>
      <c r="S836" s="132">
        <v>309.0268690410619</v>
      </c>
      <c r="T836" s="132">
        <v>148.42008680946137</v>
      </c>
      <c r="U836" s="132">
        <v>253.22991319053861</v>
      </c>
      <c r="V836" s="126"/>
      <c r="W836" s="140">
        <v>22.3</v>
      </c>
      <c r="X836" s="140">
        <v>21.41</v>
      </c>
      <c r="Y836" s="140">
        <v>17.55</v>
      </c>
      <c r="Z836" s="139">
        <v>4014342.45</v>
      </c>
      <c r="AA836" s="60"/>
      <c r="AB836" s="140">
        <v>14.59</v>
      </c>
      <c r="AC836" s="28">
        <v>971694.71</v>
      </c>
      <c r="AE836" s="140">
        <v>3.03</v>
      </c>
      <c r="AF836" s="140">
        <v>1.48</v>
      </c>
      <c r="AG836" s="140">
        <v>2</v>
      </c>
      <c r="AH836" s="44">
        <v>427853.15</v>
      </c>
      <c r="AI836" s="60"/>
      <c r="AJ836" s="140">
        <v>1.35</v>
      </c>
      <c r="AK836" s="140">
        <v>0.66</v>
      </c>
      <c r="AL836" s="140">
        <v>0.66</v>
      </c>
      <c r="AM836" s="44">
        <v>173988.21</v>
      </c>
      <c r="AO836" s="28">
        <v>86.76</v>
      </c>
      <c r="AP836" s="117">
        <v>21.21</v>
      </c>
      <c r="AQ836" s="117">
        <v>9.26</v>
      </c>
      <c r="AR836" s="44">
        <v>136787.38</v>
      </c>
      <c r="AS836" s="60"/>
      <c r="AT836" s="71">
        <v>1.35</v>
      </c>
      <c r="AU836" s="71">
        <v>1.18</v>
      </c>
      <c r="AV836" s="71">
        <v>1.6</v>
      </c>
      <c r="AW836" s="44">
        <v>295922.75</v>
      </c>
      <c r="AX836" s="60"/>
      <c r="AY836" s="140">
        <v>0.81</v>
      </c>
      <c r="AZ836" s="140">
        <v>0.39</v>
      </c>
      <c r="BA836" s="140">
        <v>0.53</v>
      </c>
      <c r="BB836" s="28">
        <v>101587.33</v>
      </c>
      <c r="BC836" s="60"/>
      <c r="BD836" s="140">
        <v>2.7</v>
      </c>
      <c r="BE836" s="140">
        <v>1.32</v>
      </c>
      <c r="BF836" s="140">
        <v>2</v>
      </c>
      <c r="BG836" s="44">
        <v>158584.85999999999</v>
      </c>
      <c r="BH836" s="60"/>
      <c r="BI836" s="139">
        <v>1.35</v>
      </c>
      <c r="BJ836" s="139">
        <v>0.66</v>
      </c>
      <c r="BK836" s="139">
        <v>0.66</v>
      </c>
      <c r="BL836" s="44">
        <v>191284.14</v>
      </c>
      <c r="BM836" s="60"/>
      <c r="BN836" s="140">
        <v>2.02</v>
      </c>
      <c r="BO836" s="140">
        <v>0.99</v>
      </c>
      <c r="BP836" s="140">
        <v>1.33</v>
      </c>
      <c r="BQ836" s="139">
        <v>114328.62</v>
      </c>
      <c r="BR836" s="60"/>
      <c r="BS836" s="140">
        <v>1.35</v>
      </c>
      <c r="BT836" s="140">
        <v>0.66</v>
      </c>
      <c r="BU836" s="140">
        <v>0.66</v>
      </c>
      <c r="BV836" s="44">
        <v>289582.86</v>
      </c>
      <c r="BW836" s="60"/>
      <c r="BX836" s="140">
        <v>1.35</v>
      </c>
      <c r="BY836" s="140">
        <v>0.66</v>
      </c>
      <c r="BZ836" s="140">
        <v>0.66</v>
      </c>
      <c r="CA836" s="44">
        <v>249853.26</v>
      </c>
      <c r="CB836" s="60"/>
      <c r="CC836" s="140">
        <v>2.7</v>
      </c>
      <c r="CD836" s="140">
        <v>1.32</v>
      </c>
      <c r="CE836" s="140">
        <v>2</v>
      </c>
      <c r="CF836" s="44">
        <v>190298.22</v>
      </c>
      <c r="CG836" s="60"/>
      <c r="CH836" s="28">
        <v>7316107.9399999995</v>
      </c>
      <c r="CI836" s="60"/>
      <c r="CJ836" s="64">
        <v>7179320.5599999996</v>
      </c>
      <c r="CK836" s="124"/>
      <c r="CN836" s="151"/>
    </row>
    <row r="837" spans="1:92" x14ac:dyDescent="0.25">
      <c r="A837" s="116" t="s">
        <v>1905</v>
      </c>
      <c r="B837" s="24" t="s">
        <v>1906</v>
      </c>
      <c r="C837" s="27" t="s">
        <v>1904</v>
      </c>
      <c r="D837" s="27" t="s">
        <v>12</v>
      </c>
      <c r="E837" s="139">
        <v>387.86</v>
      </c>
      <c r="F837" s="68"/>
      <c r="G837" s="139">
        <v>120.82</v>
      </c>
      <c r="H837" s="139">
        <v>153.48000000000002</v>
      </c>
      <c r="I837" s="139">
        <v>262.46000000000004</v>
      </c>
      <c r="J837" s="68">
        <v>831</v>
      </c>
      <c r="K837" s="139">
        <v>180.22</v>
      </c>
      <c r="L837" s="139">
        <v>175.64</v>
      </c>
      <c r="M837" s="139">
        <v>98.66</v>
      </c>
      <c r="N837" s="139">
        <v>108.98</v>
      </c>
      <c r="O837" s="60"/>
      <c r="P837" s="132">
        <v>70.610728449175525</v>
      </c>
      <c r="Q837" s="132">
        <v>50.209271550824468</v>
      </c>
      <c r="R837" s="132">
        <v>89.698184095178462</v>
      </c>
      <c r="S837" s="132">
        <v>63.781815904821556</v>
      </c>
      <c r="T837" s="132">
        <v>63.691087455645999</v>
      </c>
      <c r="U837" s="132">
        <v>45.288912544354005</v>
      </c>
      <c r="V837" s="126"/>
      <c r="W837" s="140">
        <v>7.21</v>
      </c>
      <c r="X837" s="140">
        <v>7.03</v>
      </c>
      <c r="Y837" s="140">
        <v>4.99</v>
      </c>
      <c r="Z837" s="139">
        <v>1255305.94</v>
      </c>
      <c r="AA837" s="60"/>
      <c r="AB837" s="140">
        <v>4.51</v>
      </c>
      <c r="AC837" s="28">
        <v>299063.62</v>
      </c>
      <c r="AE837" s="140">
        <v>0.9</v>
      </c>
      <c r="AF837" s="140">
        <v>0.49</v>
      </c>
      <c r="AG837" s="140">
        <v>0.54</v>
      </c>
      <c r="AH837" s="44">
        <v>126351.99</v>
      </c>
      <c r="AI837" s="60"/>
      <c r="AJ837" s="140">
        <v>0.4</v>
      </c>
      <c r="AK837" s="140">
        <v>0.21</v>
      </c>
      <c r="AL837" s="140">
        <v>0.18</v>
      </c>
      <c r="AM837" s="44">
        <v>51337.53</v>
      </c>
      <c r="AO837" s="28">
        <v>26.969999999999995</v>
      </c>
      <c r="AP837" s="117">
        <v>8.2600000000000016</v>
      </c>
      <c r="AQ837" s="117">
        <v>2.75</v>
      </c>
      <c r="AR837" s="44">
        <v>44500.1</v>
      </c>
      <c r="AS837" s="60"/>
      <c r="AT837" s="71">
        <v>0.4</v>
      </c>
      <c r="AU837" s="71">
        <v>0.39</v>
      </c>
      <c r="AV837" s="71">
        <v>0.43</v>
      </c>
      <c r="AW837" s="44">
        <v>86944.7</v>
      </c>
      <c r="AX837" s="60"/>
      <c r="AY837" s="140">
        <v>0.24</v>
      </c>
      <c r="AZ837" s="140">
        <v>0.13</v>
      </c>
      <c r="BA837" s="140">
        <v>0.14000000000000001</v>
      </c>
      <c r="BB837" s="28">
        <v>29947.71</v>
      </c>
      <c r="BC837" s="60"/>
      <c r="BD837" s="140">
        <v>0.8</v>
      </c>
      <c r="BE837" s="140">
        <v>0.43</v>
      </c>
      <c r="BF837" s="140">
        <v>0.54</v>
      </c>
      <c r="BG837" s="44">
        <v>46627.11</v>
      </c>
      <c r="BH837" s="60"/>
      <c r="BI837" s="139">
        <v>0.4</v>
      </c>
      <c r="BJ837" s="139">
        <v>0.21</v>
      </c>
      <c r="BK837" s="139">
        <v>0.18</v>
      </c>
      <c r="BL837" s="44">
        <v>56597.18</v>
      </c>
      <c r="BM837" s="60"/>
      <c r="BN837" s="140">
        <v>0.6</v>
      </c>
      <c r="BO837" s="140">
        <v>0.32</v>
      </c>
      <c r="BP837" s="140">
        <v>0.36</v>
      </c>
      <c r="BQ837" s="139">
        <v>33719.040000000001</v>
      </c>
      <c r="BR837" s="60"/>
      <c r="BS837" s="140">
        <v>0.4</v>
      </c>
      <c r="BT837" s="140">
        <v>0.21</v>
      </c>
      <c r="BU837" s="140">
        <v>0.18</v>
      </c>
      <c r="BV837" s="44">
        <v>85681.82</v>
      </c>
      <c r="BW837" s="60"/>
      <c r="BX837" s="140">
        <v>0.4</v>
      </c>
      <c r="BY837" s="140">
        <v>0.21</v>
      </c>
      <c r="BZ837" s="140">
        <v>0.18</v>
      </c>
      <c r="CA837" s="44">
        <v>73926.62</v>
      </c>
      <c r="CB837" s="60"/>
      <c r="CC837" s="140">
        <v>0.8</v>
      </c>
      <c r="CD837" s="140">
        <v>0.43</v>
      </c>
      <c r="CE837" s="140">
        <v>0.54</v>
      </c>
      <c r="CF837" s="44">
        <v>55951.47</v>
      </c>
      <c r="CG837" s="60"/>
      <c r="CH837" s="28">
        <v>2245954.83</v>
      </c>
      <c r="CI837" s="60"/>
      <c r="CJ837" s="64">
        <v>2201454.73</v>
      </c>
      <c r="CK837" s="124"/>
      <c r="CN837" s="151"/>
    </row>
    <row r="838" spans="1:92" x14ac:dyDescent="0.25">
      <c r="A838" s="116" t="s">
        <v>1907</v>
      </c>
      <c r="B838" s="24" t="s">
        <v>1908</v>
      </c>
      <c r="C838" s="27" t="s">
        <v>1904</v>
      </c>
      <c r="D838" s="27" t="s">
        <v>12</v>
      </c>
      <c r="E838" s="139">
        <v>866.12</v>
      </c>
      <c r="F838" s="68"/>
      <c r="G838" s="139">
        <v>251.82999999999998</v>
      </c>
      <c r="H838" s="139">
        <v>317.14999999999998</v>
      </c>
      <c r="I838" s="139">
        <v>603.95999999999992</v>
      </c>
      <c r="J838" s="68">
        <v>832</v>
      </c>
      <c r="K838" s="139">
        <v>388.98999999999995</v>
      </c>
      <c r="L838" s="139">
        <v>378.65999999999997</v>
      </c>
      <c r="M838" s="139">
        <v>190.32</v>
      </c>
      <c r="N838" s="139">
        <v>286.80999999999995</v>
      </c>
      <c r="O838" s="60"/>
      <c r="P838" s="132">
        <v>120.25479124551585</v>
      </c>
      <c r="Q838" s="132">
        <v>131.57520875448415</v>
      </c>
      <c r="R838" s="132">
        <v>151.44663877820494</v>
      </c>
      <c r="S838" s="132">
        <v>165.70336122179503</v>
      </c>
      <c r="T838" s="132">
        <v>136.95856997627922</v>
      </c>
      <c r="U838" s="132">
        <v>149.85143002372072</v>
      </c>
      <c r="V838" s="126"/>
      <c r="W838" s="140">
        <v>14.59</v>
      </c>
      <c r="X838" s="140">
        <v>14.2</v>
      </c>
      <c r="Y838" s="140">
        <v>12.84</v>
      </c>
      <c r="Z838" s="139">
        <v>2736494.79</v>
      </c>
      <c r="AA838" s="60"/>
      <c r="AB838" s="140">
        <v>10.029999999999999</v>
      </c>
      <c r="AC838" s="28">
        <v>670816.26</v>
      </c>
      <c r="AE838" s="140">
        <v>1.94</v>
      </c>
      <c r="AF838" s="140">
        <v>0.95</v>
      </c>
      <c r="AG838" s="140">
        <v>1.43</v>
      </c>
      <c r="AH838" s="44">
        <v>284877.23</v>
      </c>
      <c r="AI838" s="60"/>
      <c r="AJ838" s="140">
        <v>0.86</v>
      </c>
      <c r="AK838" s="140">
        <v>0.42</v>
      </c>
      <c r="AL838" s="140">
        <v>0.47</v>
      </c>
      <c r="AM838" s="44">
        <v>114385.22</v>
      </c>
      <c r="AO838" s="28">
        <v>58.87</v>
      </c>
      <c r="AP838" s="117">
        <v>16.329999999999998</v>
      </c>
      <c r="AQ838" s="117">
        <v>6.14</v>
      </c>
      <c r="AR838" s="44">
        <v>95119.56</v>
      </c>
      <c r="AS838" s="60"/>
      <c r="AT838" s="71">
        <v>0.86</v>
      </c>
      <c r="AU838" s="71">
        <v>0.76</v>
      </c>
      <c r="AV838" s="71">
        <v>1.1399999999999999</v>
      </c>
      <c r="AW838" s="44">
        <v>198540.6</v>
      </c>
      <c r="AX838" s="60"/>
      <c r="AY838" s="140">
        <v>0.51</v>
      </c>
      <c r="AZ838" s="140">
        <v>0.25</v>
      </c>
      <c r="BA838" s="140">
        <v>0.38</v>
      </c>
      <c r="BB838" s="28">
        <v>66941.94</v>
      </c>
      <c r="BC838" s="60"/>
      <c r="BD838" s="140">
        <v>1.72</v>
      </c>
      <c r="BE838" s="140">
        <v>0.84</v>
      </c>
      <c r="BF838" s="140">
        <v>1.43</v>
      </c>
      <c r="BG838" s="44">
        <v>105108.57</v>
      </c>
      <c r="BH838" s="60"/>
      <c r="BI838" s="139">
        <v>0.86</v>
      </c>
      <c r="BJ838" s="139">
        <v>0.42</v>
      </c>
      <c r="BK838" s="139">
        <v>0.47</v>
      </c>
      <c r="BL838" s="44">
        <v>125373.5</v>
      </c>
      <c r="BM838" s="60"/>
      <c r="BN838" s="140">
        <v>1.29</v>
      </c>
      <c r="BO838" s="140">
        <v>0.63</v>
      </c>
      <c r="BP838" s="140">
        <v>0.95</v>
      </c>
      <c r="BQ838" s="139">
        <v>75604.41</v>
      </c>
      <c r="BR838" s="60"/>
      <c r="BS838" s="140">
        <v>0.86</v>
      </c>
      <c r="BT838" s="140">
        <v>0.42</v>
      </c>
      <c r="BU838" s="140">
        <v>0.47</v>
      </c>
      <c r="BV838" s="44">
        <v>189801.5</v>
      </c>
      <c r="BW838" s="60"/>
      <c r="BX838" s="140">
        <v>0.86</v>
      </c>
      <c r="BY838" s="140">
        <v>0.42</v>
      </c>
      <c r="BZ838" s="140">
        <v>0.47</v>
      </c>
      <c r="CA838" s="44">
        <v>163761.5</v>
      </c>
      <c r="CB838" s="60"/>
      <c r="CC838" s="140">
        <v>1.72</v>
      </c>
      <c r="CD838" s="140">
        <v>0.84</v>
      </c>
      <c r="CE838" s="140">
        <v>1.43</v>
      </c>
      <c r="CF838" s="44">
        <v>126127.89</v>
      </c>
      <c r="CG838" s="60"/>
      <c r="CH838" s="28">
        <v>4952952.9700000007</v>
      </c>
      <c r="CI838" s="60"/>
      <c r="CJ838" s="64">
        <v>4857833.4100000011</v>
      </c>
      <c r="CK838" s="124"/>
      <c r="CN838" s="151"/>
    </row>
    <row r="839" spans="1:92" x14ac:dyDescent="0.25">
      <c r="A839" s="116" t="s">
        <v>1909</v>
      </c>
      <c r="B839" s="24" t="s">
        <v>1910</v>
      </c>
      <c r="C839" s="27" t="s">
        <v>546</v>
      </c>
      <c r="D839" s="27" t="s">
        <v>12</v>
      </c>
      <c r="E839" s="139">
        <v>364.95</v>
      </c>
      <c r="F839" s="68"/>
      <c r="G839" s="139">
        <v>97.49</v>
      </c>
      <c r="H839" s="139">
        <v>149.47999999999999</v>
      </c>
      <c r="I839" s="139">
        <v>265.3</v>
      </c>
      <c r="J839" s="68">
        <v>833</v>
      </c>
      <c r="K839" s="139">
        <v>152.48000000000002</v>
      </c>
      <c r="L839" s="139">
        <v>150.32</v>
      </c>
      <c r="M839" s="139">
        <v>96.649999999999991</v>
      </c>
      <c r="N839" s="139">
        <v>115.82</v>
      </c>
      <c r="O839" s="60"/>
      <c r="P839" s="132">
        <v>47.203873866424097</v>
      </c>
      <c r="Q839" s="132">
        <v>50.286126133575898</v>
      </c>
      <c r="R839" s="132">
        <v>72.377013699385301</v>
      </c>
      <c r="S839" s="132">
        <v>77.102986300614688</v>
      </c>
      <c r="T839" s="132">
        <v>56.07911243419057</v>
      </c>
      <c r="U839" s="132">
        <v>59.740887565809423</v>
      </c>
      <c r="V839" s="126"/>
      <c r="W839" s="140">
        <v>5.66</v>
      </c>
      <c r="X839" s="140">
        <v>6.7</v>
      </c>
      <c r="Y839" s="140">
        <v>5.19</v>
      </c>
      <c r="Z839" s="139">
        <v>1151552.94</v>
      </c>
      <c r="AA839" s="60"/>
      <c r="AB839" s="140">
        <v>4.2</v>
      </c>
      <c r="AC839" s="28">
        <v>280236.96999999997</v>
      </c>
      <c r="AE839" s="140">
        <v>0.76</v>
      </c>
      <c r="AF839" s="140">
        <v>0.48</v>
      </c>
      <c r="AG839" s="140">
        <v>0.56999999999999995</v>
      </c>
      <c r="AH839" s="44">
        <v>119087.22</v>
      </c>
      <c r="AI839" s="60"/>
      <c r="AJ839" s="140">
        <v>0.33</v>
      </c>
      <c r="AK839" s="140">
        <v>0.21</v>
      </c>
      <c r="AL839" s="140">
        <v>0.19</v>
      </c>
      <c r="AM839" s="44">
        <v>47658.64</v>
      </c>
      <c r="AO839" s="28">
        <v>24.76</v>
      </c>
      <c r="AP839" s="117">
        <v>6.9</v>
      </c>
      <c r="AQ839" s="117">
        <v>2.58</v>
      </c>
      <c r="AR839" s="44">
        <v>40043.9</v>
      </c>
      <c r="AS839" s="60"/>
      <c r="AT839" s="71">
        <v>0.33</v>
      </c>
      <c r="AU839" s="71">
        <v>0.38</v>
      </c>
      <c r="AV839" s="71">
        <v>0.46</v>
      </c>
      <c r="AW839" s="44">
        <v>83907.15</v>
      </c>
      <c r="AX839" s="60"/>
      <c r="AY839" s="140">
        <v>0.2</v>
      </c>
      <c r="AZ839" s="140">
        <v>0.12</v>
      </c>
      <c r="BA839" s="140">
        <v>0.15</v>
      </c>
      <c r="BB839" s="28">
        <v>27598.87</v>
      </c>
      <c r="BC839" s="60"/>
      <c r="BD839" s="140">
        <v>0.67</v>
      </c>
      <c r="BE839" s="140">
        <v>0.42</v>
      </c>
      <c r="BF839" s="140">
        <v>0.56999999999999995</v>
      </c>
      <c r="BG839" s="44">
        <v>43729.38</v>
      </c>
      <c r="BH839" s="60"/>
      <c r="BI839" s="139">
        <v>0.33</v>
      </c>
      <c r="BJ839" s="139">
        <v>0.21</v>
      </c>
      <c r="BK839" s="139">
        <v>0.19</v>
      </c>
      <c r="BL839" s="44">
        <v>52298.66</v>
      </c>
      <c r="BM839" s="60"/>
      <c r="BN839" s="140">
        <v>0.5</v>
      </c>
      <c r="BO839" s="140">
        <v>0.32</v>
      </c>
      <c r="BP839" s="140">
        <v>0.38</v>
      </c>
      <c r="BQ839" s="139">
        <v>31611.599999999999</v>
      </c>
      <c r="BR839" s="60"/>
      <c r="BS839" s="140">
        <v>0.33</v>
      </c>
      <c r="BT839" s="140">
        <v>0.21</v>
      </c>
      <c r="BU839" s="140">
        <v>0.19</v>
      </c>
      <c r="BV839" s="44">
        <v>79174.34</v>
      </c>
      <c r="BW839" s="60"/>
      <c r="BX839" s="140">
        <v>0.33</v>
      </c>
      <c r="BY839" s="140">
        <v>0.21</v>
      </c>
      <c r="BZ839" s="140">
        <v>0.19</v>
      </c>
      <c r="CA839" s="44">
        <v>68311.94</v>
      </c>
      <c r="CB839" s="60"/>
      <c r="CC839" s="140">
        <v>0.67</v>
      </c>
      <c r="CD839" s="140">
        <v>0.42</v>
      </c>
      <c r="CE839" s="140">
        <v>0.56999999999999995</v>
      </c>
      <c r="CF839" s="44">
        <v>52474.26</v>
      </c>
      <c r="CG839" s="60"/>
      <c r="CH839" s="28">
        <v>2077685.87</v>
      </c>
      <c r="CI839" s="60"/>
      <c r="CJ839" s="64">
        <v>2037641.9700000002</v>
      </c>
      <c r="CK839" s="124"/>
      <c r="CN839" s="151"/>
    </row>
    <row r="840" spans="1:92" x14ac:dyDescent="0.25">
      <c r="A840" s="116" t="s">
        <v>1911</v>
      </c>
      <c r="B840" s="24" t="s">
        <v>1912</v>
      </c>
      <c r="C840" s="27" t="s">
        <v>546</v>
      </c>
      <c r="D840" s="27" t="s">
        <v>12</v>
      </c>
      <c r="E840" s="139">
        <v>353.5</v>
      </c>
      <c r="F840" s="68"/>
      <c r="G840" s="139">
        <v>100.5</v>
      </c>
      <c r="H840" s="139">
        <v>140</v>
      </c>
      <c r="I840" s="139">
        <v>251</v>
      </c>
      <c r="J840" s="68">
        <v>834</v>
      </c>
      <c r="K840" s="139">
        <v>165.5</v>
      </c>
      <c r="L840" s="139">
        <v>163.5</v>
      </c>
      <c r="M840" s="139">
        <v>77</v>
      </c>
      <c r="N840" s="139">
        <v>111</v>
      </c>
      <c r="O840" s="60"/>
      <c r="P840" s="132">
        <v>32.880512091038405</v>
      </c>
      <c r="Q840" s="132">
        <v>67.619487908961588</v>
      </c>
      <c r="R840" s="132">
        <v>45.803698435277376</v>
      </c>
      <c r="S840" s="132">
        <v>94.196301564722631</v>
      </c>
      <c r="T840" s="132">
        <v>36.315789473684205</v>
      </c>
      <c r="U840" s="132">
        <v>74.684210526315795</v>
      </c>
      <c r="V840" s="126"/>
      <c r="W840" s="140">
        <v>5.57</v>
      </c>
      <c r="X840" s="140">
        <v>6.05</v>
      </c>
      <c r="Y840" s="140">
        <v>4.8</v>
      </c>
      <c r="Z840" s="139">
        <v>1076888.1000000001</v>
      </c>
      <c r="AA840" s="60"/>
      <c r="AB840" s="140">
        <v>3.92</v>
      </c>
      <c r="AC840" s="28">
        <v>261552.31</v>
      </c>
      <c r="AE840" s="140">
        <v>0.82</v>
      </c>
      <c r="AF840" s="140">
        <v>0.38</v>
      </c>
      <c r="AG840" s="140">
        <v>0.55000000000000004</v>
      </c>
      <c r="AH840" s="44">
        <v>115129.3</v>
      </c>
      <c r="AI840" s="60"/>
      <c r="AJ840" s="140">
        <v>0.36</v>
      </c>
      <c r="AK840" s="140">
        <v>0.17</v>
      </c>
      <c r="AL840" s="140">
        <v>0.18</v>
      </c>
      <c r="AM840" s="44">
        <v>46308.33</v>
      </c>
      <c r="AO840" s="28">
        <v>23.260000000000005</v>
      </c>
      <c r="AP840" s="117">
        <v>5.32</v>
      </c>
      <c r="AQ840" s="117">
        <v>2.5</v>
      </c>
      <c r="AR840" s="44">
        <v>36231.949999999997</v>
      </c>
      <c r="AS840" s="60"/>
      <c r="AT840" s="71">
        <v>0.36</v>
      </c>
      <c r="AU840" s="71">
        <v>0.3</v>
      </c>
      <c r="AV840" s="71">
        <v>0.44</v>
      </c>
      <c r="AW840" s="44">
        <v>78970.100000000006</v>
      </c>
      <c r="AX840" s="60"/>
      <c r="AY840" s="140">
        <v>0.22</v>
      </c>
      <c r="AZ840" s="140">
        <v>0.1</v>
      </c>
      <c r="BA840" s="140">
        <v>0.14000000000000001</v>
      </c>
      <c r="BB840" s="28">
        <v>27011.66</v>
      </c>
      <c r="BC840" s="60"/>
      <c r="BD840" s="140">
        <v>0.73</v>
      </c>
      <c r="BE840" s="140">
        <v>0.34</v>
      </c>
      <c r="BF840" s="140">
        <v>0.55000000000000004</v>
      </c>
      <c r="BG840" s="44">
        <v>42675.66</v>
      </c>
      <c r="BH840" s="60"/>
      <c r="BI840" s="139">
        <v>0.36</v>
      </c>
      <c r="BJ840" s="139">
        <v>0.17</v>
      </c>
      <c r="BK840" s="139">
        <v>0.18</v>
      </c>
      <c r="BL840" s="44">
        <v>50865.82</v>
      </c>
      <c r="BM840" s="60"/>
      <c r="BN840" s="140">
        <v>0.55000000000000004</v>
      </c>
      <c r="BO840" s="140">
        <v>0.25</v>
      </c>
      <c r="BP840" s="140">
        <v>0.37</v>
      </c>
      <c r="BQ840" s="139">
        <v>30821.31</v>
      </c>
      <c r="BR840" s="60"/>
      <c r="BS840" s="140">
        <v>0.36</v>
      </c>
      <c r="BT840" s="140">
        <v>0.17</v>
      </c>
      <c r="BU840" s="140">
        <v>0.18</v>
      </c>
      <c r="BV840" s="44">
        <v>77005.179999999993</v>
      </c>
      <c r="BW840" s="60"/>
      <c r="BX840" s="140">
        <v>0.36</v>
      </c>
      <c r="BY840" s="140">
        <v>0.17</v>
      </c>
      <c r="BZ840" s="140">
        <v>0.18</v>
      </c>
      <c r="CA840" s="44">
        <v>66440.38</v>
      </c>
      <c r="CB840" s="60"/>
      <c r="CC840" s="140">
        <v>0.73</v>
      </c>
      <c r="CD840" s="140">
        <v>0.34</v>
      </c>
      <c r="CE840" s="140">
        <v>0.55000000000000004</v>
      </c>
      <c r="CF840" s="44">
        <v>51209.82</v>
      </c>
      <c r="CG840" s="60"/>
      <c r="CH840" s="28">
        <v>1961109.9200000002</v>
      </c>
      <c r="CI840" s="60"/>
      <c r="CJ840" s="64">
        <v>1924877.9700000002</v>
      </c>
      <c r="CK840" s="124"/>
      <c r="CN840" s="151"/>
    </row>
    <row r="841" spans="1:92" x14ac:dyDescent="0.25">
      <c r="A841" s="116" t="s">
        <v>1913</v>
      </c>
      <c r="B841" s="24" t="s">
        <v>1914</v>
      </c>
      <c r="C841" s="27" t="s">
        <v>713</v>
      </c>
      <c r="D841" s="27" t="s">
        <v>12</v>
      </c>
      <c r="E841" s="139">
        <v>361.02</v>
      </c>
      <c r="F841" s="68"/>
      <c r="G841" s="139">
        <v>103.06</v>
      </c>
      <c r="H841" s="139">
        <v>145.82</v>
      </c>
      <c r="I841" s="139">
        <v>254.29999999999998</v>
      </c>
      <c r="J841" s="68">
        <v>835</v>
      </c>
      <c r="K841" s="139">
        <v>164.38</v>
      </c>
      <c r="L841" s="139">
        <v>160.71999999999997</v>
      </c>
      <c r="M841" s="139">
        <v>88.16</v>
      </c>
      <c r="N841" s="139">
        <v>108.47999999999999</v>
      </c>
      <c r="O841" s="60"/>
      <c r="P841" s="132">
        <v>44.026023057980751</v>
      </c>
      <c r="Q841" s="132">
        <v>59.033976942019251</v>
      </c>
      <c r="R841" s="132">
        <v>62.292593463174384</v>
      </c>
      <c r="S841" s="132">
        <v>83.527406536825609</v>
      </c>
      <c r="T841" s="132">
        <v>46.341383478844861</v>
      </c>
      <c r="U841" s="132">
        <v>62.138616521155129</v>
      </c>
      <c r="V841" s="126"/>
      <c r="W841" s="140">
        <v>5.88</v>
      </c>
      <c r="X841" s="140">
        <v>6.45</v>
      </c>
      <c r="Y841" s="140">
        <v>4.8</v>
      </c>
      <c r="Z841" s="139">
        <v>1121522.25</v>
      </c>
      <c r="AA841" s="60"/>
      <c r="AB841" s="140">
        <v>4.0599999999999996</v>
      </c>
      <c r="AC841" s="28">
        <v>270479.14</v>
      </c>
      <c r="AE841" s="140">
        <v>0.82</v>
      </c>
      <c r="AF841" s="140">
        <v>0.44</v>
      </c>
      <c r="AG841" s="140">
        <v>0.54</v>
      </c>
      <c r="AH841" s="44">
        <v>118179.54</v>
      </c>
      <c r="AI841" s="60"/>
      <c r="AJ841" s="140">
        <v>0.36</v>
      </c>
      <c r="AK841" s="140">
        <v>0.19</v>
      </c>
      <c r="AL841" s="140">
        <v>0.18</v>
      </c>
      <c r="AM841" s="44">
        <v>47565.63</v>
      </c>
      <c r="AO841" s="28">
        <v>24.18</v>
      </c>
      <c r="AP841" s="117">
        <v>6.32</v>
      </c>
      <c r="AQ841" s="117">
        <v>2.56</v>
      </c>
      <c r="AR841" s="44">
        <v>38613.19</v>
      </c>
      <c r="AS841" s="60"/>
      <c r="AT841" s="71">
        <v>0.36</v>
      </c>
      <c r="AU841" s="71">
        <v>0.35</v>
      </c>
      <c r="AV841" s="71">
        <v>0.43</v>
      </c>
      <c r="AW841" s="44">
        <v>81554.7</v>
      </c>
      <c r="AX841" s="60"/>
      <c r="AY841" s="140">
        <v>0.21</v>
      </c>
      <c r="AZ841" s="140">
        <v>0.11</v>
      </c>
      <c r="BA841" s="140">
        <v>0.14000000000000001</v>
      </c>
      <c r="BB841" s="28">
        <v>27011.66</v>
      </c>
      <c r="BC841" s="60"/>
      <c r="BD841" s="140">
        <v>0.73</v>
      </c>
      <c r="BE841" s="140">
        <v>0.39</v>
      </c>
      <c r="BF841" s="140">
        <v>0.54</v>
      </c>
      <c r="BG841" s="44">
        <v>43729.38</v>
      </c>
      <c r="BH841" s="60"/>
      <c r="BI841" s="139">
        <v>0.36</v>
      </c>
      <c r="BJ841" s="139">
        <v>0.19</v>
      </c>
      <c r="BK841" s="139">
        <v>0.18</v>
      </c>
      <c r="BL841" s="44">
        <v>52298.66</v>
      </c>
      <c r="BM841" s="60"/>
      <c r="BN841" s="140">
        <v>0.54</v>
      </c>
      <c r="BO841" s="140">
        <v>0.28999999999999998</v>
      </c>
      <c r="BP841" s="140">
        <v>0.36</v>
      </c>
      <c r="BQ841" s="139">
        <v>31348.17</v>
      </c>
      <c r="BR841" s="60"/>
      <c r="BS841" s="140">
        <v>0.36</v>
      </c>
      <c r="BT841" s="140">
        <v>0.19</v>
      </c>
      <c r="BU841" s="140">
        <v>0.18</v>
      </c>
      <c r="BV841" s="44">
        <v>79174.34</v>
      </c>
      <c r="BW841" s="60"/>
      <c r="BX841" s="140">
        <v>0.36</v>
      </c>
      <c r="BY841" s="140">
        <v>0.19</v>
      </c>
      <c r="BZ841" s="140">
        <v>0.18</v>
      </c>
      <c r="CA841" s="44">
        <v>68311.94</v>
      </c>
      <c r="CB841" s="60"/>
      <c r="CC841" s="140">
        <v>0.73</v>
      </c>
      <c r="CD841" s="140">
        <v>0.39</v>
      </c>
      <c r="CE841" s="140">
        <v>0.54</v>
      </c>
      <c r="CF841" s="44">
        <v>52474.26</v>
      </c>
      <c r="CG841" s="60"/>
      <c r="CH841" s="28">
        <v>2032262.8599999999</v>
      </c>
      <c r="CI841" s="60"/>
      <c r="CJ841" s="64">
        <v>1993649.67</v>
      </c>
      <c r="CK841" s="124"/>
      <c r="CN841" s="151"/>
    </row>
    <row r="842" spans="1:92" x14ac:dyDescent="0.25">
      <c r="A842" s="116" t="s">
        <v>1915</v>
      </c>
      <c r="B842" s="24" t="s">
        <v>1916</v>
      </c>
      <c r="C842" s="27" t="s">
        <v>966</v>
      </c>
      <c r="D842" s="27" t="s">
        <v>120</v>
      </c>
      <c r="E842" s="139">
        <v>310.25</v>
      </c>
      <c r="F842" s="68"/>
      <c r="G842" s="139">
        <v>130.5</v>
      </c>
      <c r="H842" s="139">
        <v>175.5</v>
      </c>
      <c r="I842" s="139">
        <v>175.5</v>
      </c>
      <c r="J842" s="68">
        <v>836</v>
      </c>
      <c r="K842" s="139">
        <v>212.25</v>
      </c>
      <c r="L842" s="139">
        <v>208</v>
      </c>
      <c r="M842" s="139">
        <v>98</v>
      </c>
      <c r="N842" s="139">
        <v>0</v>
      </c>
      <c r="O842" s="60"/>
      <c r="P842" s="132">
        <v>41.367647058823529</v>
      </c>
      <c r="Q842" s="132">
        <v>89.132352941176464</v>
      </c>
      <c r="R842" s="132">
        <v>55.632352941176471</v>
      </c>
      <c r="S842" s="132">
        <v>119.86764705882354</v>
      </c>
      <c r="T842" s="132">
        <v>0</v>
      </c>
      <c r="U842" s="132">
        <v>0</v>
      </c>
      <c r="V842" s="126"/>
      <c r="W842" s="140">
        <v>7.21</v>
      </c>
      <c r="X842" s="140">
        <v>7.57</v>
      </c>
      <c r="Y842" s="140">
        <v>0</v>
      </c>
      <c r="Z842" s="139">
        <v>929144.7</v>
      </c>
      <c r="AA842" s="60"/>
      <c r="AB842" s="140">
        <v>2.95</v>
      </c>
      <c r="AC842" s="28">
        <v>185828.94</v>
      </c>
      <c r="AE842" s="140">
        <v>1.06</v>
      </c>
      <c r="AF842" s="140">
        <v>0.49</v>
      </c>
      <c r="AG842" s="140">
        <v>0</v>
      </c>
      <c r="AH842" s="44">
        <v>97440.75</v>
      </c>
      <c r="AI842" s="60"/>
      <c r="AJ842" s="140">
        <v>0.47</v>
      </c>
      <c r="AK842" s="140">
        <v>0.21</v>
      </c>
      <c r="AL842" s="140">
        <v>0</v>
      </c>
      <c r="AM842" s="44">
        <v>42748.2</v>
      </c>
      <c r="AO842" s="28">
        <v>20.369999999999997</v>
      </c>
      <c r="AP842" s="117">
        <v>4.57</v>
      </c>
      <c r="AQ842" s="117">
        <v>2.2000000000000002</v>
      </c>
      <c r="AR842" s="44">
        <v>31626.39</v>
      </c>
      <c r="AS842" s="60"/>
      <c r="AT842" s="71">
        <v>0.47</v>
      </c>
      <c r="AU842" s="71">
        <v>0.39</v>
      </c>
      <c r="AV842" s="71">
        <v>0</v>
      </c>
      <c r="AW842" s="44">
        <v>57942.5</v>
      </c>
      <c r="AX842" s="60"/>
      <c r="AY842" s="140">
        <v>0.28000000000000003</v>
      </c>
      <c r="AZ842" s="140">
        <v>0.13</v>
      </c>
      <c r="BA842" s="140">
        <v>0</v>
      </c>
      <c r="BB842" s="28">
        <v>24075.61</v>
      </c>
      <c r="BC842" s="60"/>
      <c r="BD842" s="140">
        <v>0.94</v>
      </c>
      <c r="BE842" s="140">
        <v>0.43</v>
      </c>
      <c r="BF842" s="140">
        <v>0</v>
      </c>
      <c r="BG842" s="44">
        <v>36089.910000000003</v>
      </c>
      <c r="BH842" s="60"/>
      <c r="BI842" s="139">
        <v>0.47</v>
      </c>
      <c r="BJ842" s="139">
        <v>0.21</v>
      </c>
      <c r="BK842" s="139">
        <v>0</v>
      </c>
      <c r="BL842" s="44">
        <v>48716.56</v>
      </c>
      <c r="BM842" s="60"/>
      <c r="BN842" s="140">
        <v>0.7</v>
      </c>
      <c r="BO842" s="140">
        <v>0.32</v>
      </c>
      <c r="BP842" s="140">
        <v>0</v>
      </c>
      <c r="BQ842" s="139">
        <v>26869.86</v>
      </c>
      <c r="BR842" s="60"/>
      <c r="BS842" s="140">
        <v>0.47</v>
      </c>
      <c r="BT842" s="140">
        <v>0.21</v>
      </c>
      <c r="BU842" s="140">
        <v>0</v>
      </c>
      <c r="BV842" s="44">
        <v>73751.44</v>
      </c>
      <c r="BW842" s="60"/>
      <c r="BX842" s="140">
        <v>0.47</v>
      </c>
      <c r="BY842" s="140">
        <v>0.21</v>
      </c>
      <c r="BZ842" s="140">
        <v>0</v>
      </c>
      <c r="CA842" s="44">
        <v>63633.04</v>
      </c>
      <c r="CB842" s="60"/>
      <c r="CC842" s="140">
        <v>0.94</v>
      </c>
      <c r="CD842" s="140">
        <v>0.43</v>
      </c>
      <c r="CE842" s="140">
        <v>0</v>
      </c>
      <c r="CF842" s="44">
        <v>43307.07</v>
      </c>
      <c r="CG842" s="60"/>
      <c r="CH842" s="28">
        <v>1661174.97</v>
      </c>
      <c r="CI842" s="60"/>
      <c r="CJ842" s="64">
        <v>1629548.58</v>
      </c>
      <c r="CK842" s="124"/>
      <c r="CN842" s="151"/>
    </row>
    <row r="843" spans="1:92" x14ac:dyDescent="0.25">
      <c r="A843" s="116" t="s">
        <v>1917</v>
      </c>
      <c r="B843" s="24" t="s">
        <v>1918</v>
      </c>
      <c r="C843" s="27" t="s">
        <v>966</v>
      </c>
      <c r="D843" s="27" t="s">
        <v>120</v>
      </c>
      <c r="E843" s="139">
        <v>93.5</v>
      </c>
      <c r="F843" s="68"/>
      <c r="G843" s="139">
        <v>35</v>
      </c>
      <c r="H843" s="139">
        <v>56.5</v>
      </c>
      <c r="I843" s="139">
        <v>56.5</v>
      </c>
      <c r="J843" s="68">
        <v>837</v>
      </c>
      <c r="K843" s="139">
        <v>61.5</v>
      </c>
      <c r="L843" s="139">
        <v>59.5</v>
      </c>
      <c r="M843" s="139">
        <v>32</v>
      </c>
      <c r="N843" s="139">
        <v>0</v>
      </c>
      <c r="O843" s="60"/>
      <c r="P843" s="132">
        <v>4.5901639344262302</v>
      </c>
      <c r="Q843" s="132">
        <v>30.409836065573771</v>
      </c>
      <c r="R843" s="132">
        <v>7.4098360655737707</v>
      </c>
      <c r="S843" s="132">
        <v>49.090163934426229</v>
      </c>
      <c r="T843" s="132">
        <v>0</v>
      </c>
      <c r="U843" s="132">
        <v>0</v>
      </c>
      <c r="V843" s="126"/>
      <c r="W843" s="140">
        <v>1.82</v>
      </c>
      <c r="X843" s="140">
        <v>2.33</v>
      </c>
      <c r="Y843" s="140">
        <v>0</v>
      </c>
      <c r="Z843" s="139">
        <v>260889.75</v>
      </c>
      <c r="AA843" s="60"/>
      <c r="AB843" s="140">
        <v>0.83</v>
      </c>
      <c r="AC843" s="28">
        <v>52177.95</v>
      </c>
      <c r="AE843" s="140">
        <v>0.3</v>
      </c>
      <c r="AF843" s="140">
        <v>0.16</v>
      </c>
      <c r="AG843" s="140">
        <v>0</v>
      </c>
      <c r="AH843" s="44">
        <v>28917.9</v>
      </c>
      <c r="AI843" s="60"/>
      <c r="AJ843" s="140">
        <v>0.13</v>
      </c>
      <c r="AK843" s="140">
        <v>7.0000000000000007E-2</v>
      </c>
      <c r="AL843" s="140">
        <v>0</v>
      </c>
      <c r="AM843" s="44">
        <v>12573</v>
      </c>
      <c r="AO843" s="28">
        <v>5.7600000000000007</v>
      </c>
      <c r="AP843" s="117">
        <v>1.1200000000000001</v>
      </c>
      <c r="AQ843" s="117">
        <v>0.66</v>
      </c>
      <c r="AR843" s="44">
        <v>8750.5</v>
      </c>
      <c r="AS843" s="60"/>
      <c r="AT843" s="71">
        <v>0.13</v>
      </c>
      <c r="AU843" s="71">
        <v>0.12</v>
      </c>
      <c r="AV843" s="71">
        <v>0</v>
      </c>
      <c r="AW843" s="44">
        <v>16843.75</v>
      </c>
      <c r="AX843" s="60"/>
      <c r="AY843" s="140">
        <v>0.08</v>
      </c>
      <c r="AZ843" s="140">
        <v>0.04</v>
      </c>
      <c r="BA843" s="140">
        <v>0</v>
      </c>
      <c r="BB843" s="28">
        <v>7046.52</v>
      </c>
      <c r="BC843" s="60"/>
      <c r="BD843" s="140">
        <v>0.27</v>
      </c>
      <c r="BE843" s="140">
        <v>0.14000000000000001</v>
      </c>
      <c r="BF843" s="140">
        <v>0</v>
      </c>
      <c r="BG843" s="44">
        <v>10800.63</v>
      </c>
      <c r="BH843" s="60"/>
      <c r="BI843" s="139">
        <v>0.13</v>
      </c>
      <c r="BJ843" s="139">
        <v>7.0000000000000007E-2</v>
      </c>
      <c r="BK843" s="139">
        <v>0</v>
      </c>
      <c r="BL843" s="44">
        <v>14328.4</v>
      </c>
      <c r="BM843" s="60"/>
      <c r="BN843" s="140">
        <v>0.2</v>
      </c>
      <c r="BO843" s="140">
        <v>0.1</v>
      </c>
      <c r="BP843" s="140">
        <v>0</v>
      </c>
      <c r="BQ843" s="139">
        <v>7902.9</v>
      </c>
      <c r="BR843" s="60"/>
      <c r="BS843" s="140">
        <v>0.13</v>
      </c>
      <c r="BT843" s="140">
        <v>7.0000000000000007E-2</v>
      </c>
      <c r="BU843" s="140">
        <v>0</v>
      </c>
      <c r="BV843" s="44">
        <v>21691.599999999999</v>
      </c>
      <c r="BW843" s="60"/>
      <c r="BX843" s="140">
        <v>0.13</v>
      </c>
      <c r="BY843" s="140">
        <v>7.0000000000000007E-2</v>
      </c>
      <c r="BZ843" s="140">
        <v>0</v>
      </c>
      <c r="CA843" s="44">
        <v>18715.599999999999</v>
      </c>
      <c r="CB843" s="60"/>
      <c r="CC843" s="140">
        <v>0.27</v>
      </c>
      <c r="CD843" s="140">
        <v>0.14000000000000001</v>
      </c>
      <c r="CE843" s="140">
        <v>0</v>
      </c>
      <c r="CF843" s="44">
        <v>12960.51</v>
      </c>
      <c r="CG843" s="60"/>
      <c r="CH843" s="28">
        <v>473599.01</v>
      </c>
      <c r="CI843" s="60"/>
      <c r="CJ843" s="64">
        <v>464848.51</v>
      </c>
      <c r="CK843" s="124"/>
      <c r="CN843" s="151"/>
    </row>
    <row r="844" spans="1:92" x14ac:dyDescent="0.25">
      <c r="A844" s="116" t="s">
        <v>1919</v>
      </c>
      <c r="B844" s="24" t="s">
        <v>1920</v>
      </c>
      <c r="C844" s="27" t="s">
        <v>966</v>
      </c>
      <c r="D844" s="27" t="s">
        <v>120</v>
      </c>
      <c r="E844" s="139">
        <v>767.37</v>
      </c>
      <c r="F844" s="68"/>
      <c r="G844" s="139">
        <v>305.30999999999995</v>
      </c>
      <c r="H844" s="139">
        <v>448.15</v>
      </c>
      <c r="I844" s="139">
        <v>448.15</v>
      </c>
      <c r="J844" s="68">
        <v>838</v>
      </c>
      <c r="K844" s="139">
        <v>498.71000000000004</v>
      </c>
      <c r="L844" s="139">
        <v>484.79999999999995</v>
      </c>
      <c r="M844" s="139">
        <v>268.65999999999997</v>
      </c>
      <c r="N844" s="139">
        <v>0</v>
      </c>
      <c r="O844" s="60"/>
      <c r="P844" s="132">
        <v>110.62250152629204</v>
      </c>
      <c r="Q844" s="132">
        <v>194.6874984737079</v>
      </c>
      <c r="R844" s="132">
        <v>162.37749847370799</v>
      </c>
      <c r="S844" s="132">
        <v>285.77250152629199</v>
      </c>
      <c r="T844" s="132">
        <v>0</v>
      </c>
      <c r="U844" s="132">
        <v>0</v>
      </c>
      <c r="V844" s="126"/>
      <c r="W844" s="140">
        <v>17.100000000000001</v>
      </c>
      <c r="X844" s="140">
        <v>19.54</v>
      </c>
      <c r="Y844" s="140">
        <v>0</v>
      </c>
      <c r="Z844" s="139">
        <v>2303373.6</v>
      </c>
      <c r="AA844" s="60"/>
      <c r="AB844" s="140">
        <v>7.32</v>
      </c>
      <c r="AC844" s="28">
        <v>460674.72</v>
      </c>
      <c r="AE844" s="140">
        <v>2.4900000000000002</v>
      </c>
      <c r="AF844" s="140">
        <v>1.34</v>
      </c>
      <c r="AG844" s="140">
        <v>0</v>
      </c>
      <c r="AH844" s="44">
        <v>240772.95</v>
      </c>
      <c r="AI844" s="60"/>
      <c r="AJ844" s="140">
        <v>1.1000000000000001</v>
      </c>
      <c r="AK844" s="140">
        <v>0.59</v>
      </c>
      <c r="AL844" s="140">
        <v>0</v>
      </c>
      <c r="AM844" s="44">
        <v>106241.85</v>
      </c>
      <c r="AO844" s="28">
        <v>50.490000000000009</v>
      </c>
      <c r="AP844" s="117">
        <v>13.41</v>
      </c>
      <c r="AQ844" s="117">
        <v>5.44</v>
      </c>
      <c r="AR844" s="44">
        <v>80935.27</v>
      </c>
      <c r="AS844" s="60"/>
      <c r="AT844" s="71">
        <v>1.1000000000000001</v>
      </c>
      <c r="AU844" s="71">
        <v>1.07</v>
      </c>
      <c r="AV844" s="71">
        <v>0</v>
      </c>
      <c r="AW844" s="44">
        <v>146203.75</v>
      </c>
      <c r="AX844" s="60"/>
      <c r="AY844" s="140">
        <v>0.66</v>
      </c>
      <c r="AZ844" s="140">
        <v>0.35</v>
      </c>
      <c r="BA844" s="140">
        <v>0</v>
      </c>
      <c r="BB844" s="28">
        <v>59308.21</v>
      </c>
      <c r="BC844" s="60"/>
      <c r="BD844" s="140">
        <v>2.21</v>
      </c>
      <c r="BE844" s="140">
        <v>1.19</v>
      </c>
      <c r="BF844" s="140">
        <v>0</v>
      </c>
      <c r="BG844" s="44">
        <v>89566.2</v>
      </c>
      <c r="BH844" s="60"/>
      <c r="BI844" s="139">
        <v>1.1000000000000001</v>
      </c>
      <c r="BJ844" s="139">
        <v>0.59</v>
      </c>
      <c r="BK844" s="139">
        <v>0</v>
      </c>
      <c r="BL844" s="44">
        <v>121074.98</v>
      </c>
      <c r="BM844" s="60"/>
      <c r="BN844" s="140">
        <v>1.66</v>
      </c>
      <c r="BO844" s="140">
        <v>0.89</v>
      </c>
      <c r="BP844" s="140">
        <v>0</v>
      </c>
      <c r="BQ844" s="139">
        <v>67174.649999999994</v>
      </c>
      <c r="BR844" s="60"/>
      <c r="BS844" s="140">
        <v>1.1000000000000001</v>
      </c>
      <c r="BT844" s="140">
        <v>0.59</v>
      </c>
      <c r="BU844" s="140">
        <v>0</v>
      </c>
      <c r="BV844" s="44">
        <v>183294.02</v>
      </c>
      <c r="BW844" s="60"/>
      <c r="BX844" s="140">
        <v>1.1000000000000001</v>
      </c>
      <c r="BY844" s="140">
        <v>0.59</v>
      </c>
      <c r="BZ844" s="140">
        <v>0</v>
      </c>
      <c r="CA844" s="44">
        <v>158146.82</v>
      </c>
      <c r="CB844" s="60"/>
      <c r="CC844" s="140">
        <v>2.21</v>
      </c>
      <c r="CD844" s="140">
        <v>1.19</v>
      </c>
      <c r="CE844" s="140">
        <v>0</v>
      </c>
      <c r="CF844" s="44">
        <v>107477.4</v>
      </c>
      <c r="CG844" s="60"/>
      <c r="CH844" s="28">
        <v>4124244.42</v>
      </c>
      <c r="CI844" s="60"/>
      <c r="CJ844" s="64">
        <v>4043309.15</v>
      </c>
      <c r="CK844" s="124"/>
      <c r="CN844" s="151"/>
    </row>
    <row r="845" spans="1:92" x14ac:dyDescent="0.25">
      <c r="A845" s="116" t="s">
        <v>1921</v>
      </c>
      <c r="B845" s="24" t="s">
        <v>1922</v>
      </c>
      <c r="C845" s="27" t="s">
        <v>966</v>
      </c>
      <c r="D845" s="27" t="s">
        <v>120</v>
      </c>
      <c r="E845" s="139">
        <v>186.88</v>
      </c>
      <c r="F845" s="68"/>
      <c r="G845" s="139">
        <v>76.47999999999999</v>
      </c>
      <c r="H845" s="139">
        <v>107.32</v>
      </c>
      <c r="I845" s="139">
        <v>107.32</v>
      </c>
      <c r="J845" s="68">
        <v>839</v>
      </c>
      <c r="K845" s="139">
        <v>121.22</v>
      </c>
      <c r="L845" s="139">
        <v>118.13999999999999</v>
      </c>
      <c r="M845" s="139">
        <v>65.66</v>
      </c>
      <c r="N845" s="139">
        <v>0</v>
      </c>
      <c r="O845" s="60"/>
      <c r="P845" s="132">
        <v>27.321418933623498</v>
      </c>
      <c r="Q845" s="132">
        <v>49.158581066376492</v>
      </c>
      <c r="R845" s="132">
        <v>38.338581066376491</v>
      </c>
      <c r="S845" s="132">
        <v>68.981418933623502</v>
      </c>
      <c r="T845" s="132">
        <v>0</v>
      </c>
      <c r="U845" s="132">
        <v>0</v>
      </c>
      <c r="V845" s="126"/>
      <c r="W845" s="140">
        <v>4.2699999999999996</v>
      </c>
      <c r="X845" s="140">
        <v>4.67</v>
      </c>
      <c r="Y845" s="140">
        <v>0</v>
      </c>
      <c r="Z845" s="139">
        <v>562013.1</v>
      </c>
      <c r="AA845" s="60"/>
      <c r="AB845" s="140">
        <v>1.78</v>
      </c>
      <c r="AC845" s="28">
        <v>112402.62</v>
      </c>
      <c r="AE845" s="140">
        <v>0.6</v>
      </c>
      <c r="AF845" s="140">
        <v>0.32</v>
      </c>
      <c r="AG845" s="140">
        <v>0</v>
      </c>
      <c r="AH845" s="44">
        <v>57835.8</v>
      </c>
      <c r="AI845" s="60"/>
      <c r="AJ845" s="140">
        <v>0.26</v>
      </c>
      <c r="AK845" s="140">
        <v>0.14000000000000001</v>
      </c>
      <c r="AL845" s="140">
        <v>0</v>
      </c>
      <c r="AM845" s="44">
        <v>25146</v>
      </c>
      <c r="AO845" s="28">
        <v>12.28</v>
      </c>
      <c r="AP845" s="117">
        <v>2.92</v>
      </c>
      <c r="AQ845" s="117">
        <v>1.32</v>
      </c>
      <c r="AR845" s="44">
        <v>19264.919999999998</v>
      </c>
      <c r="AS845" s="60"/>
      <c r="AT845" s="71">
        <v>0.26</v>
      </c>
      <c r="AU845" s="71">
        <v>0.26</v>
      </c>
      <c r="AV845" s="71">
        <v>0</v>
      </c>
      <c r="AW845" s="44">
        <v>35035</v>
      </c>
      <c r="AX845" s="60"/>
      <c r="AY845" s="140">
        <v>0.16</v>
      </c>
      <c r="AZ845" s="140">
        <v>0.08</v>
      </c>
      <c r="BA845" s="140">
        <v>0</v>
      </c>
      <c r="BB845" s="28">
        <v>14093.04</v>
      </c>
      <c r="BC845" s="60"/>
      <c r="BD845" s="140">
        <v>0.53</v>
      </c>
      <c r="BE845" s="140">
        <v>0.28999999999999998</v>
      </c>
      <c r="BF845" s="140">
        <v>0</v>
      </c>
      <c r="BG845" s="44">
        <v>21601.26</v>
      </c>
      <c r="BH845" s="60"/>
      <c r="BI845" s="139">
        <v>0.26</v>
      </c>
      <c r="BJ845" s="139">
        <v>0.14000000000000001</v>
      </c>
      <c r="BK845" s="139">
        <v>0</v>
      </c>
      <c r="BL845" s="44">
        <v>28656.799999999999</v>
      </c>
      <c r="BM845" s="60"/>
      <c r="BN845" s="140">
        <v>0.4</v>
      </c>
      <c r="BO845" s="140">
        <v>0.21</v>
      </c>
      <c r="BP845" s="140">
        <v>0</v>
      </c>
      <c r="BQ845" s="139">
        <v>16069.23</v>
      </c>
      <c r="BR845" s="60"/>
      <c r="BS845" s="140">
        <v>0.26</v>
      </c>
      <c r="BT845" s="140">
        <v>0.14000000000000001</v>
      </c>
      <c r="BU845" s="140">
        <v>0</v>
      </c>
      <c r="BV845" s="44">
        <v>43383.199999999997</v>
      </c>
      <c r="BW845" s="60"/>
      <c r="BX845" s="140">
        <v>0.26</v>
      </c>
      <c r="BY845" s="140">
        <v>0.14000000000000001</v>
      </c>
      <c r="BZ845" s="140">
        <v>0</v>
      </c>
      <c r="CA845" s="44">
        <v>37431.199999999997</v>
      </c>
      <c r="CB845" s="60"/>
      <c r="CC845" s="140">
        <v>0.53</v>
      </c>
      <c r="CD845" s="140">
        <v>0.28999999999999998</v>
      </c>
      <c r="CE845" s="140">
        <v>0</v>
      </c>
      <c r="CF845" s="44">
        <v>25921.02</v>
      </c>
      <c r="CG845" s="60"/>
      <c r="CH845" s="28">
        <v>998853.19</v>
      </c>
      <c r="CI845" s="60"/>
      <c r="CJ845" s="64">
        <v>979588.2699999999</v>
      </c>
      <c r="CK845" s="124"/>
      <c r="CN845" s="151"/>
    </row>
    <row r="846" spans="1:92" x14ac:dyDescent="0.25">
      <c r="A846" s="116" t="s">
        <v>1923</v>
      </c>
      <c r="B846" s="24" t="s">
        <v>1924</v>
      </c>
      <c r="C846" s="27" t="s">
        <v>1733</v>
      </c>
      <c r="D846" s="27" t="s">
        <v>12</v>
      </c>
      <c r="E846" s="139">
        <v>2248.79</v>
      </c>
      <c r="F846" s="68"/>
      <c r="G846" s="139">
        <v>560.16</v>
      </c>
      <c r="H846" s="139">
        <v>887.65000000000009</v>
      </c>
      <c r="I846" s="139">
        <v>1675.8000000000002</v>
      </c>
      <c r="J846" s="68">
        <v>840</v>
      </c>
      <c r="K846" s="139">
        <v>909.82</v>
      </c>
      <c r="L846" s="139">
        <v>896.99</v>
      </c>
      <c r="M846" s="139">
        <v>550.82000000000005</v>
      </c>
      <c r="N846" s="139">
        <v>788.15</v>
      </c>
      <c r="O846" s="60"/>
      <c r="P846" s="132">
        <v>64.885525680244726</v>
      </c>
      <c r="Q846" s="132">
        <v>495.27447431975526</v>
      </c>
      <c r="R846" s="132">
        <v>102.81997441814703</v>
      </c>
      <c r="S846" s="132">
        <v>784.83002558185308</v>
      </c>
      <c r="T846" s="132">
        <v>91.294499901608248</v>
      </c>
      <c r="U846" s="132">
        <v>696.85550009839176</v>
      </c>
      <c r="V846" s="126"/>
      <c r="W846" s="140">
        <v>29.08</v>
      </c>
      <c r="X846" s="140">
        <v>36.53</v>
      </c>
      <c r="Y846" s="140">
        <v>32.43</v>
      </c>
      <c r="Z846" s="139">
        <v>6464916.0300000003</v>
      </c>
      <c r="AA846" s="60"/>
      <c r="AB846" s="140">
        <v>23.93</v>
      </c>
      <c r="AC846" s="28">
        <v>1604950.97</v>
      </c>
      <c r="AE846" s="140">
        <v>4.54</v>
      </c>
      <c r="AF846" s="140">
        <v>2.75</v>
      </c>
      <c r="AG846" s="140">
        <v>3.94</v>
      </c>
      <c r="AH846" s="44">
        <v>742619.89</v>
      </c>
      <c r="AI846" s="60"/>
      <c r="AJ846" s="140">
        <v>2.02</v>
      </c>
      <c r="AK846" s="140">
        <v>1.22</v>
      </c>
      <c r="AL846" s="140">
        <v>1.31</v>
      </c>
      <c r="AM846" s="44">
        <v>298220.06</v>
      </c>
      <c r="AO846" s="28">
        <v>140.74</v>
      </c>
      <c r="AP846" s="117">
        <v>22.86</v>
      </c>
      <c r="AQ846" s="117">
        <v>15.94</v>
      </c>
      <c r="AR846" s="44">
        <v>208199.25</v>
      </c>
      <c r="AS846" s="60"/>
      <c r="AT846" s="71">
        <v>2.02</v>
      </c>
      <c r="AU846" s="71">
        <v>2.2000000000000002</v>
      </c>
      <c r="AV846" s="71">
        <v>3.15</v>
      </c>
      <c r="AW846" s="44">
        <v>531329.75</v>
      </c>
      <c r="AX846" s="60"/>
      <c r="AY846" s="140">
        <v>1.21</v>
      </c>
      <c r="AZ846" s="140">
        <v>0.73</v>
      </c>
      <c r="BA846" s="140">
        <v>1.05</v>
      </c>
      <c r="BB846" s="28">
        <v>175575.79</v>
      </c>
      <c r="BC846" s="60"/>
      <c r="BD846" s="140">
        <v>4.04</v>
      </c>
      <c r="BE846" s="140">
        <v>2.44</v>
      </c>
      <c r="BF846" s="140">
        <v>3.94</v>
      </c>
      <c r="BG846" s="44">
        <v>274494.06</v>
      </c>
      <c r="BH846" s="60"/>
      <c r="BI846" s="139">
        <v>2.02</v>
      </c>
      <c r="BJ846" s="139">
        <v>1.22</v>
      </c>
      <c r="BK846" s="139">
        <v>1.31</v>
      </c>
      <c r="BL846" s="44">
        <v>325971.09999999998</v>
      </c>
      <c r="BM846" s="60"/>
      <c r="BN846" s="140">
        <v>3.03</v>
      </c>
      <c r="BO846" s="140">
        <v>1.83</v>
      </c>
      <c r="BP846" s="140">
        <v>2.62</v>
      </c>
      <c r="BQ846" s="139">
        <v>197045.64</v>
      </c>
      <c r="BR846" s="60"/>
      <c r="BS846" s="140">
        <v>2.02</v>
      </c>
      <c r="BT846" s="140">
        <v>1.22</v>
      </c>
      <c r="BU846" s="140">
        <v>1.31</v>
      </c>
      <c r="BV846" s="44">
        <v>493483.9</v>
      </c>
      <c r="BW846" s="60"/>
      <c r="BX846" s="140">
        <v>2.02</v>
      </c>
      <c r="BY846" s="140">
        <v>1.22</v>
      </c>
      <c r="BZ846" s="140">
        <v>1.31</v>
      </c>
      <c r="CA846" s="44">
        <v>425779.9</v>
      </c>
      <c r="CB846" s="60"/>
      <c r="CC846" s="140">
        <v>4.04</v>
      </c>
      <c r="CD846" s="140">
        <v>2.44</v>
      </c>
      <c r="CE846" s="140">
        <v>3.94</v>
      </c>
      <c r="CF846" s="44">
        <v>329386.62</v>
      </c>
      <c r="CG846" s="60"/>
      <c r="CH846" s="28">
        <v>12071972.960000001</v>
      </c>
      <c r="CI846" s="60"/>
      <c r="CJ846" s="64">
        <v>11863773.710000001</v>
      </c>
      <c r="CK846" s="124"/>
      <c r="CN846" s="151"/>
    </row>
    <row r="847" spans="1:92" x14ac:dyDescent="0.25">
      <c r="A847" s="116" t="s">
        <v>1925</v>
      </c>
      <c r="B847" s="24" t="s">
        <v>1926</v>
      </c>
      <c r="C847" s="27" t="s">
        <v>963</v>
      </c>
      <c r="D847" s="27" t="s">
        <v>120</v>
      </c>
      <c r="E847" s="139">
        <v>4081.4</v>
      </c>
      <c r="F847" s="68"/>
      <c r="G847" s="139">
        <v>1655.58</v>
      </c>
      <c r="H847" s="139">
        <v>2380.8199999999997</v>
      </c>
      <c r="I847" s="139">
        <v>2380.8199999999997</v>
      </c>
      <c r="J847" s="68">
        <v>841</v>
      </c>
      <c r="K847" s="139">
        <v>2658.41</v>
      </c>
      <c r="L847" s="139">
        <v>2613.41</v>
      </c>
      <c r="M847" s="139">
        <v>1422.99</v>
      </c>
      <c r="N847" s="139">
        <v>0</v>
      </c>
      <c r="O847" s="60"/>
      <c r="P847" s="132">
        <v>551.25842830244778</v>
      </c>
      <c r="Q847" s="132">
        <v>1104.3215716975521</v>
      </c>
      <c r="R847" s="132">
        <v>792.74157169755222</v>
      </c>
      <c r="S847" s="132">
        <v>1588.0784283024475</v>
      </c>
      <c r="T847" s="132">
        <v>0</v>
      </c>
      <c r="U847" s="132">
        <v>0</v>
      </c>
      <c r="V847" s="126"/>
      <c r="W847" s="140">
        <v>91.96</v>
      </c>
      <c r="X847" s="140">
        <v>103.16</v>
      </c>
      <c r="Y847" s="140">
        <v>0</v>
      </c>
      <c r="Z847" s="139">
        <v>12266218.800000001</v>
      </c>
      <c r="AA847" s="60"/>
      <c r="AB847" s="140">
        <v>39.020000000000003</v>
      </c>
      <c r="AC847" s="28">
        <v>2453243.7599999998</v>
      </c>
      <c r="AE847" s="140">
        <v>13.29</v>
      </c>
      <c r="AF847" s="140">
        <v>7.11</v>
      </c>
      <c r="AG847" s="140">
        <v>0</v>
      </c>
      <c r="AH847" s="44">
        <v>1282446</v>
      </c>
      <c r="AI847" s="60"/>
      <c r="AJ847" s="140">
        <v>5.9</v>
      </c>
      <c r="AK847" s="140">
        <v>3.16</v>
      </c>
      <c r="AL847" s="140">
        <v>0</v>
      </c>
      <c r="AM847" s="44">
        <v>569556.9</v>
      </c>
      <c r="AO847" s="28">
        <v>269.03000000000003</v>
      </c>
      <c r="AP847" s="117">
        <v>75.36</v>
      </c>
      <c r="AQ847" s="117">
        <v>28.94</v>
      </c>
      <c r="AR847" s="44">
        <v>436016.44</v>
      </c>
      <c r="AS847" s="60"/>
      <c r="AT847" s="71">
        <v>5.9</v>
      </c>
      <c r="AU847" s="71">
        <v>5.69</v>
      </c>
      <c r="AV847" s="71">
        <v>0</v>
      </c>
      <c r="AW847" s="44">
        <v>780876.25</v>
      </c>
      <c r="AX847" s="60"/>
      <c r="AY847" s="140">
        <v>3.54</v>
      </c>
      <c r="AZ847" s="140">
        <v>1.89</v>
      </c>
      <c r="BA847" s="140">
        <v>0</v>
      </c>
      <c r="BB847" s="28">
        <v>318855.03000000003</v>
      </c>
      <c r="BC847" s="60"/>
      <c r="BD847" s="140">
        <v>11.81</v>
      </c>
      <c r="BE847" s="140">
        <v>6.32</v>
      </c>
      <c r="BF847" s="140">
        <v>0</v>
      </c>
      <c r="BG847" s="44">
        <v>477598.59</v>
      </c>
      <c r="BH847" s="60"/>
      <c r="BI847" s="139">
        <v>5.9</v>
      </c>
      <c r="BJ847" s="139">
        <v>3.16</v>
      </c>
      <c r="BK847" s="139">
        <v>0</v>
      </c>
      <c r="BL847" s="44">
        <v>649076.52</v>
      </c>
      <c r="BM847" s="60"/>
      <c r="BN847" s="140">
        <v>8.86</v>
      </c>
      <c r="BO847" s="140">
        <v>4.74</v>
      </c>
      <c r="BP847" s="140">
        <v>0</v>
      </c>
      <c r="BQ847" s="139">
        <v>358264.8</v>
      </c>
      <c r="BR847" s="60"/>
      <c r="BS847" s="140">
        <v>5.9</v>
      </c>
      <c r="BT847" s="140">
        <v>3.16</v>
      </c>
      <c r="BU847" s="140">
        <v>0</v>
      </c>
      <c r="BV847" s="44">
        <v>982629.48</v>
      </c>
      <c r="BW847" s="60"/>
      <c r="BX847" s="140">
        <v>5.9</v>
      </c>
      <c r="BY847" s="140">
        <v>3.16</v>
      </c>
      <c r="BZ847" s="140">
        <v>0</v>
      </c>
      <c r="CA847" s="44">
        <v>847816.68</v>
      </c>
      <c r="CB847" s="60"/>
      <c r="CC847" s="140">
        <v>11.81</v>
      </c>
      <c r="CD847" s="140">
        <v>6.32</v>
      </c>
      <c r="CE847" s="140">
        <v>0</v>
      </c>
      <c r="CF847" s="44">
        <v>573107.43000000005</v>
      </c>
      <c r="CG847" s="60"/>
      <c r="CH847" s="28">
        <v>21995706.68</v>
      </c>
      <c r="CI847" s="60"/>
      <c r="CJ847" s="64">
        <v>21559690.239999998</v>
      </c>
      <c r="CK847" s="124"/>
      <c r="CN847" s="151"/>
    </row>
    <row r="848" spans="1:92" x14ac:dyDescent="0.25">
      <c r="A848" s="116" t="s">
        <v>1927</v>
      </c>
      <c r="B848" s="24" t="s">
        <v>1928</v>
      </c>
      <c r="C848" s="27" t="s">
        <v>963</v>
      </c>
      <c r="D848" s="27" t="s">
        <v>120</v>
      </c>
      <c r="E848" s="139">
        <v>3762.5</v>
      </c>
      <c r="F848" s="68"/>
      <c r="G848" s="139">
        <v>1546.75</v>
      </c>
      <c r="H848" s="139">
        <v>2172.5</v>
      </c>
      <c r="I848" s="139">
        <v>2172.5</v>
      </c>
      <c r="J848" s="68">
        <v>842</v>
      </c>
      <c r="K848" s="139">
        <v>2440.5</v>
      </c>
      <c r="L848" s="139">
        <v>2397.25</v>
      </c>
      <c r="M848" s="139">
        <v>1322</v>
      </c>
      <c r="N848" s="139">
        <v>0</v>
      </c>
      <c r="O848" s="60"/>
      <c r="P848" s="132">
        <v>266.9929421254285</v>
      </c>
      <c r="Q848" s="132">
        <v>1279.7570578745715</v>
      </c>
      <c r="R848" s="132">
        <v>375.0070578745715</v>
      </c>
      <c r="S848" s="132">
        <v>1797.4929421254285</v>
      </c>
      <c r="T848" s="132">
        <v>0</v>
      </c>
      <c r="U848" s="132">
        <v>0</v>
      </c>
      <c r="V848" s="126"/>
      <c r="W848" s="140">
        <v>81.78</v>
      </c>
      <c r="X848" s="140">
        <v>90.65</v>
      </c>
      <c r="Y848" s="140">
        <v>0</v>
      </c>
      <c r="Z848" s="139">
        <v>10839811.949999999</v>
      </c>
      <c r="AA848" s="60"/>
      <c r="AB848" s="140">
        <v>34.479999999999997</v>
      </c>
      <c r="AC848" s="28">
        <v>2167962.39</v>
      </c>
      <c r="AE848" s="140">
        <v>12.2</v>
      </c>
      <c r="AF848" s="140">
        <v>6.61</v>
      </c>
      <c r="AG848" s="140">
        <v>0</v>
      </c>
      <c r="AH848" s="44">
        <v>1182490.6499999999</v>
      </c>
      <c r="AI848" s="60"/>
      <c r="AJ848" s="140">
        <v>5.42</v>
      </c>
      <c r="AK848" s="140">
        <v>2.93</v>
      </c>
      <c r="AL848" s="140">
        <v>0</v>
      </c>
      <c r="AM848" s="44">
        <v>524922.75</v>
      </c>
      <c r="AO848" s="28">
        <v>239.07999999999998</v>
      </c>
      <c r="AP848" s="117">
        <v>50.789999999999992</v>
      </c>
      <c r="AQ848" s="117">
        <v>26.68</v>
      </c>
      <c r="AR848" s="44">
        <v>368127.15</v>
      </c>
      <c r="AS848" s="60"/>
      <c r="AT848" s="71">
        <v>5.42</v>
      </c>
      <c r="AU848" s="71">
        <v>5.28</v>
      </c>
      <c r="AV848" s="71">
        <v>0</v>
      </c>
      <c r="AW848" s="44">
        <v>720912.5</v>
      </c>
      <c r="AX848" s="60"/>
      <c r="AY848" s="140">
        <v>3.25</v>
      </c>
      <c r="AZ848" s="140">
        <v>1.76</v>
      </c>
      <c r="BA848" s="140">
        <v>0</v>
      </c>
      <c r="BB848" s="28">
        <v>294192.21000000002</v>
      </c>
      <c r="BC848" s="60"/>
      <c r="BD848" s="140">
        <v>10.84</v>
      </c>
      <c r="BE848" s="140">
        <v>5.87</v>
      </c>
      <c r="BF848" s="140">
        <v>0</v>
      </c>
      <c r="BG848" s="44">
        <v>440191.53</v>
      </c>
      <c r="BH848" s="60"/>
      <c r="BI848" s="139">
        <v>5.42</v>
      </c>
      <c r="BJ848" s="139">
        <v>2.93</v>
      </c>
      <c r="BK848" s="139">
        <v>0</v>
      </c>
      <c r="BL848" s="44">
        <v>598210.69999999995</v>
      </c>
      <c r="BM848" s="60"/>
      <c r="BN848" s="140">
        <v>8.1300000000000008</v>
      </c>
      <c r="BO848" s="140">
        <v>4.4000000000000004</v>
      </c>
      <c r="BP848" s="140">
        <v>0</v>
      </c>
      <c r="BQ848" s="139">
        <v>330077.78999999998</v>
      </c>
      <c r="BR848" s="60"/>
      <c r="BS848" s="140">
        <v>5.42</v>
      </c>
      <c r="BT848" s="140">
        <v>2.93</v>
      </c>
      <c r="BU848" s="140">
        <v>0</v>
      </c>
      <c r="BV848" s="44">
        <v>905624.3</v>
      </c>
      <c r="BW848" s="60"/>
      <c r="BX848" s="140">
        <v>5.42</v>
      </c>
      <c r="BY848" s="140">
        <v>2.93</v>
      </c>
      <c r="BZ848" s="140">
        <v>0</v>
      </c>
      <c r="CA848" s="44">
        <v>781376.3</v>
      </c>
      <c r="CB848" s="60"/>
      <c r="CC848" s="140">
        <v>10.84</v>
      </c>
      <c r="CD848" s="140">
        <v>5.87</v>
      </c>
      <c r="CE848" s="140">
        <v>0</v>
      </c>
      <c r="CF848" s="44">
        <v>528219.81000000006</v>
      </c>
      <c r="CG848" s="60"/>
      <c r="CH848" s="28">
        <v>19682120.030000001</v>
      </c>
      <c r="CI848" s="60"/>
      <c r="CJ848" s="64">
        <v>19313992.880000003</v>
      </c>
      <c r="CK848" s="124"/>
      <c r="CN848" s="151"/>
    </row>
    <row r="849" spans="1:92" x14ac:dyDescent="0.25">
      <c r="A849" s="116" t="s">
        <v>1929</v>
      </c>
      <c r="B849" s="24" t="s">
        <v>1930</v>
      </c>
      <c r="C849" s="27" t="s">
        <v>963</v>
      </c>
      <c r="D849" s="27" t="s">
        <v>120</v>
      </c>
      <c r="E849" s="139">
        <v>402.75</v>
      </c>
      <c r="F849" s="68"/>
      <c r="G849" s="139">
        <v>183.5</v>
      </c>
      <c r="H849" s="139">
        <v>210</v>
      </c>
      <c r="I849" s="139">
        <v>210</v>
      </c>
      <c r="J849" s="68">
        <v>843</v>
      </c>
      <c r="K849" s="139">
        <v>278.75</v>
      </c>
      <c r="L849" s="139">
        <v>269.5</v>
      </c>
      <c r="M849" s="139">
        <v>124</v>
      </c>
      <c r="N849" s="139">
        <v>0</v>
      </c>
      <c r="O849" s="60"/>
      <c r="P849" s="132">
        <v>153.88818297331639</v>
      </c>
      <c r="Q849" s="132">
        <v>29.61181702668361</v>
      </c>
      <c r="R849" s="132">
        <v>176.11181702668361</v>
      </c>
      <c r="S849" s="132">
        <v>33.88818297331639</v>
      </c>
      <c r="T849" s="132">
        <v>0</v>
      </c>
      <c r="U849" s="132">
        <v>0</v>
      </c>
      <c r="V849" s="126"/>
      <c r="W849" s="140">
        <v>11.73</v>
      </c>
      <c r="X849" s="140">
        <v>10.16</v>
      </c>
      <c r="Y849" s="140">
        <v>0</v>
      </c>
      <c r="Z849" s="139">
        <v>1376114.85</v>
      </c>
      <c r="AA849" s="60"/>
      <c r="AB849" s="140">
        <v>4.37</v>
      </c>
      <c r="AC849" s="28">
        <v>275222.96999999997</v>
      </c>
      <c r="AE849" s="140">
        <v>1.39</v>
      </c>
      <c r="AF849" s="140">
        <v>0.62</v>
      </c>
      <c r="AG849" s="140">
        <v>0</v>
      </c>
      <c r="AH849" s="44">
        <v>126358.65</v>
      </c>
      <c r="AI849" s="60"/>
      <c r="AJ849" s="140">
        <v>0.61</v>
      </c>
      <c r="AK849" s="140">
        <v>0.27</v>
      </c>
      <c r="AL849" s="140">
        <v>0</v>
      </c>
      <c r="AM849" s="44">
        <v>55321.2</v>
      </c>
      <c r="AO849" s="28">
        <v>29.680000000000003</v>
      </c>
      <c r="AP849" s="117">
        <v>13.940000000000001</v>
      </c>
      <c r="AQ849" s="117">
        <v>2.85</v>
      </c>
      <c r="AR849" s="44">
        <v>54826.22</v>
      </c>
      <c r="AS849" s="60"/>
      <c r="AT849" s="71">
        <v>0.61</v>
      </c>
      <c r="AU849" s="71">
        <v>0.49</v>
      </c>
      <c r="AV849" s="71">
        <v>0</v>
      </c>
      <c r="AW849" s="44">
        <v>74112.5</v>
      </c>
      <c r="AX849" s="60"/>
      <c r="AY849" s="140">
        <v>0.37</v>
      </c>
      <c r="AZ849" s="140">
        <v>0.16</v>
      </c>
      <c r="BA849" s="140">
        <v>0</v>
      </c>
      <c r="BB849" s="28">
        <v>31122.13</v>
      </c>
      <c r="BC849" s="60"/>
      <c r="BD849" s="140">
        <v>1.23</v>
      </c>
      <c r="BE849" s="140">
        <v>0.55000000000000004</v>
      </c>
      <c r="BF849" s="140">
        <v>0</v>
      </c>
      <c r="BG849" s="44">
        <v>46890.54</v>
      </c>
      <c r="BH849" s="60"/>
      <c r="BI849" s="139">
        <v>0.61</v>
      </c>
      <c r="BJ849" s="139">
        <v>0.27</v>
      </c>
      <c r="BK849" s="139">
        <v>0</v>
      </c>
      <c r="BL849" s="44">
        <v>63044.959999999999</v>
      </c>
      <c r="BM849" s="60"/>
      <c r="BN849" s="140">
        <v>0.92</v>
      </c>
      <c r="BO849" s="140">
        <v>0.41</v>
      </c>
      <c r="BP849" s="140">
        <v>0</v>
      </c>
      <c r="BQ849" s="139">
        <v>35036.19</v>
      </c>
      <c r="BR849" s="60"/>
      <c r="BS849" s="140">
        <v>0.61</v>
      </c>
      <c r="BT849" s="140">
        <v>0.27</v>
      </c>
      <c r="BU849" s="140">
        <v>0</v>
      </c>
      <c r="BV849" s="44">
        <v>95443.04</v>
      </c>
      <c r="BW849" s="60"/>
      <c r="BX849" s="140">
        <v>0.61</v>
      </c>
      <c r="BY849" s="140">
        <v>0.27</v>
      </c>
      <c r="BZ849" s="140">
        <v>0</v>
      </c>
      <c r="CA849" s="44">
        <v>82348.639999999999</v>
      </c>
      <c r="CB849" s="60"/>
      <c r="CC849" s="140">
        <v>1.23</v>
      </c>
      <c r="CD849" s="140">
        <v>0.55000000000000004</v>
      </c>
      <c r="CE849" s="140">
        <v>0</v>
      </c>
      <c r="CF849" s="44">
        <v>56267.58</v>
      </c>
      <c r="CG849" s="60"/>
      <c r="CH849" s="28">
        <v>2372109.4700000002</v>
      </c>
      <c r="CI849" s="60"/>
      <c r="CJ849" s="64">
        <v>2317283.25</v>
      </c>
      <c r="CK849" s="124"/>
      <c r="CN849" s="151"/>
    </row>
    <row r="850" spans="1:92" x14ac:dyDescent="0.25">
      <c r="A850" s="116" t="s">
        <v>1931</v>
      </c>
      <c r="B850" s="24" t="s">
        <v>1932</v>
      </c>
      <c r="C850" s="27" t="s">
        <v>963</v>
      </c>
      <c r="D850" s="27" t="s">
        <v>120</v>
      </c>
      <c r="E850" s="139">
        <v>898.75</v>
      </c>
      <c r="F850" s="68"/>
      <c r="G850" s="139">
        <v>359.5</v>
      </c>
      <c r="H850" s="139">
        <v>529.5</v>
      </c>
      <c r="I850" s="139">
        <v>529.5</v>
      </c>
      <c r="J850" s="68">
        <v>844</v>
      </c>
      <c r="K850" s="139">
        <v>573.75</v>
      </c>
      <c r="L850" s="139">
        <v>564</v>
      </c>
      <c r="M850" s="139">
        <v>325</v>
      </c>
      <c r="N850" s="139">
        <v>0</v>
      </c>
      <c r="O850" s="60"/>
      <c r="P850" s="132">
        <v>146.38807649043869</v>
      </c>
      <c r="Q850" s="132">
        <v>213.11192350956131</v>
      </c>
      <c r="R850" s="132">
        <v>215.61192350956131</v>
      </c>
      <c r="S850" s="132">
        <v>313.88807649043872</v>
      </c>
      <c r="T850" s="132">
        <v>0</v>
      </c>
      <c r="U850" s="132">
        <v>0</v>
      </c>
      <c r="V850" s="126"/>
      <c r="W850" s="140">
        <v>20.41</v>
      </c>
      <c r="X850" s="140">
        <v>23.33</v>
      </c>
      <c r="Y850" s="140">
        <v>0</v>
      </c>
      <c r="Z850" s="139">
        <v>2749715.1</v>
      </c>
      <c r="AA850" s="60"/>
      <c r="AB850" s="140">
        <v>8.74</v>
      </c>
      <c r="AC850" s="28">
        <v>549943.02</v>
      </c>
      <c r="AE850" s="140">
        <v>2.86</v>
      </c>
      <c r="AF850" s="140">
        <v>1.62</v>
      </c>
      <c r="AG850" s="140">
        <v>0</v>
      </c>
      <c r="AH850" s="44">
        <v>281635.20000000001</v>
      </c>
      <c r="AI850" s="60"/>
      <c r="AJ850" s="140">
        <v>1.27</v>
      </c>
      <c r="AK850" s="140">
        <v>0.72</v>
      </c>
      <c r="AL850" s="140">
        <v>0</v>
      </c>
      <c r="AM850" s="44">
        <v>125101.35</v>
      </c>
      <c r="AO850" s="28">
        <v>60.139999999999993</v>
      </c>
      <c r="AP850" s="117">
        <v>19.059999999999999</v>
      </c>
      <c r="AQ850" s="117">
        <v>6.37</v>
      </c>
      <c r="AR850" s="44">
        <v>100131.84</v>
      </c>
      <c r="AS850" s="60"/>
      <c r="AT850" s="71">
        <v>1.27</v>
      </c>
      <c r="AU850" s="71">
        <v>1.3</v>
      </c>
      <c r="AV850" s="71">
        <v>0</v>
      </c>
      <c r="AW850" s="44">
        <v>173153.75</v>
      </c>
      <c r="AX850" s="60"/>
      <c r="AY850" s="140">
        <v>0.76</v>
      </c>
      <c r="AZ850" s="140">
        <v>0.43</v>
      </c>
      <c r="BA850" s="140">
        <v>0</v>
      </c>
      <c r="BB850" s="28">
        <v>69877.990000000005</v>
      </c>
      <c r="BC850" s="60"/>
      <c r="BD850" s="140">
        <v>2.5499999999999998</v>
      </c>
      <c r="BE850" s="140">
        <v>1.44</v>
      </c>
      <c r="BF850" s="140">
        <v>0</v>
      </c>
      <c r="BG850" s="44">
        <v>105108.57</v>
      </c>
      <c r="BH850" s="60"/>
      <c r="BI850" s="139">
        <v>1.27</v>
      </c>
      <c r="BJ850" s="139">
        <v>0.72</v>
      </c>
      <c r="BK850" s="139">
        <v>0</v>
      </c>
      <c r="BL850" s="44">
        <v>142567.57999999999</v>
      </c>
      <c r="BM850" s="60"/>
      <c r="BN850" s="140">
        <v>1.91</v>
      </c>
      <c r="BO850" s="140">
        <v>1.08</v>
      </c>
      <c r="BP850" s="140">
        <v>0</v>
      </c>
      <c r="BQ850" s="139">
        <v>78765.570000000007</v>
      </c>
      <c r="BR850" s="60"/>
      <c r="BS850" s="140">
        <v>1.27</v>
      </c>
      <c r="BT850" s="140">
        <v>0.72</v>
      </c>
      <c r="BU850" s="140">
        <v>0</v>
      </c>
      <c r="BV850" s="44">
        <v>215831.42</v>
      </c>
      <c r="BW850" s="60"/>
      <c r="BX850" s="140">
        <v>1.27</v>
      </c>
      <c r="BY850" s="140">
        <v>0.72</v>
      </c>
      <c r="BZ850" s="140">
        <v>0</v>
      </c>
      <c r="CA850" s="44">
        <v>186220.22</v>
      </c>
      <c r="CB850" s="60"/>
      <c r="CC850" s="140">
        <v>2.5499999999999998</v>
      </c>
      <c r="CD850" s="140">
        <v>1.44</v>
      </c>
      <c r="CE850" s="140">
        <v>0</v>
      </c>
      <c r="CF850" s="44">
        <v>126127.89</v>
      </c>
      <c r="CG850" s="60"/>
      <c r="CH850" s="28">
        <v>4904179.5</v>
      </c>
      <c r="CI850" s="60"/>
      <c r="CJ850" s="64">
        <v>4804047.66</v>
      </c>
      <c r="CK850" s="124"/>
      <c r="CN850" s="151"/>
    </row>
    <row r="851" spans="1:92" x14ac:dyDescent="0.25">
      <c r="A851" s="116" t="s">
        <v>1933</v>
      </c>
      <c r="B851" s="24" t="s">
        <v>1934</v>
      </c>
      <c r="C851" s="27" t="s">
        <v>963</v>
      </c>
      <c r="D851" s="27" t="s">
        <v>120</v>
      </c>
      <c r="E851" s="139">
        <v>2487.5</v>
      </c>
      <c r="F851" s="68"/>
      <c r="G851" s="139">
        <v>1035</v>
      </c>
      <c r="H851" s="139">
        <v>1430</v>
      </c>
      <c r="I851" s="139">
        <v>1430</v>
      </c>
      <c r="J851" s="68">
        <v>845</v>
      </c>
      <c r="K851" s="139">
        <v>1593.5</v>
      </c>
      <c r="L851" s="139">
        <v>1571</v>
      </c>
      <c r="M851" s="139">
        <v>894</v>
      </c>
      <c r="N851" s="139">
        <v>0</v>
      </c>
      <c r="O851" s="60"/>
      <c r="P851" s="132">
        <v>75.435334685598377</v>
      </c>
      <c r="Q851" s="132">
        <v>959.56466531440162</v>
      </c>
      <c r="R851" s="132">
        <v>104.22466531440162</v>
      </c>
      <c r="S851" s="132">
        <v>1325.7753346855984</v>
      </c>
      <c r="T851" s="132">
        <v>0</v>
      </c>
      <c r="U851" s="132">
        <v>0</v>
      </c>
      <c r="V851" s="126"/>
      <c r="W851" s="140">
        <v>53</v>
      </c>
      <c r="X851" s="140">
        <v>58.24</v>
      </c>
      <c r="Y851" s="140">
        <v>0</v>
      </c>
      <c r="Z851" s="139">
        <v>6993102.5999999996</v>
      </c>
      <c r="AA851" s="60"/>
      <c r="AB851" s="140">
        <v>22.24</v>
      </c>
      <c r="AC851" s="28">
        <v>1398620.52</v>
      </c>
      <c r="AE851" s="140">
        <v>7.96</v>
      </c>
      <c r="AF851" s="140">
        <v>4.47</v>
      </c>
      <c r="AG851" s="140">
        <v>0</v>
      </c>
      <c r="AH851" s="44">
        <v>781411.95</v>
      </c>
      <c r="AI851" s="60"/>
      <c r="AJ851" s="140">
        <v>3.54</v>
      </c>
      <c r="AK851" s="140">
        <v>1.98</v>
      </c>
      <c r="AL851" s="140">
        <v>0</v>
      </c>
      <c r="AM851" s="44">
        <v>347014.8</v>
      </c>
      <c r="AO851" s="28">
        <v>154.74</v>
      </c>
      <c r="AP851" s="117">
        <v>23.05</v>
      </c>
      <c r="AQ851" s="117">
        <v>17.64</v>
      </c>
      <c r="AR851" s="44">
        <v>226412.94</v>
      </c>
      <c r="AS851" s="60"/>
      <c r="AT851" s="71">
        <v>3.54</v>
      </c>
      <c r="AU851" s="71">
        <v>3.57</v>
      </c>
      <c r="AV851" s="71">
        <v>0</v>
      </c>
      <c r="AW851" s="44">
        <v>479036.25</v>
      </c>
      <c r="AX851" s="60"/>
      <c r="AY851" s="140">
        <v>2.12</v>
      </c>
      <c r="AZ851" s="140">
        <v>1.19</v>
      </c>
      <c r="BA851" s="140">
        <v>0</v>
      </c>
      <c r="BB851" s="28">
        <v>194366.51</v>
      </c>
      <c r="BC851" s="60"/>
      <c r="BD851" s="140">
        <v>7.08</v>
      </c>
      <c r="BE851" s="140">
        <v>3.97</v>
      </c>
      <c r="BF851" s="140">
        <v>0</v>
      </c>
      <c r="BG851" s="44">
        <v>291090.15000000002</v>
      </c>
      <c r="BH851" s="60"/>
      <c r="BI851" s="139">
        <v>3.54</v>
      </c>
      <c r="BJ851" s="139">
        <v>1.98</v>
      </c>
      <c r="BK851" s="139">
        <v>0</v>
      </c>
      <c r="BL851" s="44">
        <v>395463.84</v>
      </c>
      <c r="BM851" s="60"/>
      <c r="BN851" s="140">
        <v>5.31</v>
      </c>
      <c r="BO851" s="140">
        <v>2.98</v>
      </c>
      <c r="BP851" s="140">
        <v>0</v>
      </c>
      <c r="BQ851" s="139">
        <v>218383.47</v>
      </c>
      <c r="BR851" s="60"/>
      <c r="BS851" s="140">
        <v>3.54</v>
      </c>
      <c r="BT851" s="140">
        <v>1.98</v>
      </c>
      <c r="BU851" s="140">
        <v>0</v>
      </c>
      <c r="BV851" s="44">
        <v>598688.16</v>
      </c>
      <c r="BW851" s="60"/>
      <c r="BX851" s="140">
        <v>3.54</v>
      </c>
      <c r="BY851" s="140">
        <v>1.98</v>
      </c>
      <c r="BZ851" s="140">
        <v>0</v>
      </c>
      <c r="CA851" s="44">
        <v>516550.56</v>
      </c>
      <c r="CB851" s="60"/>
      <c r="CC851" s="140">
        <v>7.08</v>
      </c>
      <c r="CD851" s="140">
        <v>3.97</v>
      </c>
      <c r="CE851" s="140">
        <v>0</v>
      </c>
      <c r="CF851" s="44">
        <v>349301.55</v>
      </c>
      <c r="CG851" s="60"/>
      <c r="CH851" s="28">
        <v>12789443.299999999</v>
      </c>
      <c r="CI851" s="60"/>
      <c r="CJ851" s="64">
        <v>12563030.359999999</v>
      </c>
      <c r="CK851" s="124"/>
      <c r="CN851" s="151"/>
    </row>
    <row r="852" spans="1:92" x14ac:dyDescent="0.25">
      <c r="A852" s="116" t="s">
        <v>1935</v>
      </c>
      <c r="B852" s="24" t="s">
        <v>1936</v>
      </c>
      <c r="C852" s="27" t="s">
        <v>963</v>
      </c>
      <c r="D852" s="27" t="s">
        <v>12</v>
      </c>
      <c r="E852" s="139">
        <v>1049.25</v>
      </c>
      <c r="F852" s="68"/>
      <c r="G852" s="139">
        <v>305.5</v>
      </c>
      <c r="H852" s="139">
        <v>379.5</v>
      </c>
      <c r="I852" s="139">
        <v>738.5</v>
      </c>
      <c r="J852" s="68">
        <v>846</v>
      </c>
      <c r="K852" s="139">
        <v>449.75</v>
      </c>
      <c r="L852" s="139">
        <v>444.5</v>
      </c>
      <c r="M852" s="139">
        <v>240.5</v>
      </c>
      <c r="N852" s="139">
        <v>359</v>
      </c>
      <c r="O852" s="60"/>
      <c r="P852" s="132">
        <v>67.59626436781609</v>
      </c>
      <c r="Q852" s="132">
        <v>237.9037356321839</v>
      </c>
      <c r="R852" s="132">
        <v>83.969827586206904</v>
      </c>
      <c r="S852" s="132">
        <v>295.53017241379308</v>
      </c>
      <c r="T852" s="132">
        <v>79.43390804597702</v>
      </c>
      <c r="U852" s="132">
        <v>279.56609195402297</v>
      </c>
      <c r="V852" s="126"/>
      <c r="W852" s="140">
        <v>16.399999999999999</v>
      </c>
      <c r="X852" s="140">
        <v>16.010000000000002</v>
      </c>
      <c r="Y852" s="140">
        <v>15.15</v>
      </c>
      <c r="Z852" s="139">
        <v>3130769.55</v>
      </c>
      <c r="AA852" s="60"/>
      <c r="AB852" s="140">
        <v>11.53</v>
      </c>
      <c r="AC852" s="28">
        <v>771892.78</v>
      </c>
      <c r="AE852" s="140">
        <v>2.2400000000000002</v>
      </c>
      <c r="AF852" s="140">
        <v>1.2</v>
      </c>
      <c r="AG852" s="140">
        <v>1.79</v>
      </c>
      <c r="AH852" s="44">
        <v>345432.74</v>
      </c>
      <c r="AI852" s="60"/>
      <c r="AJ852" s="140">
        <v>0.99</v>
      </c>
      <c r="AK852" s="140">
        <v>0.53</v>
      </c>
      <c r="AL852" s="140">
        <v>0.59</v>
      </c>
      <c r="AM852" s="44">
        <v>138132.74</v>
      </c>
      <c r="AO852" s="28">
        <v>67.81</v>
      </c>
      <c r="AP852" s="117">
        <v>13.209999999999999</v>
      </c>
      <c r="AQ852" s="117">
        <v>7.44</v>
      </c>
      <c r="AR852" s="44">
        <v>102884.82</v>
      </c>
      <c r="AS852" s="60"/>
      <c r="AT852" s="71">
        <v>0.99</v>
      </c>
      <c r="AU852" s="71">
        <v>0.96</v>
      </c>
      <c r="AV852" s="71">
        <v>1.43</v>
      </c>
      <c r="AW852" s="44">
        <v>243514.7</v>
      </c>
      <c r="AX852" s="60"/>
      <c r="AY852" s="140">
        <v>0.59</v>
      </c>
      <c r="AZ852" s="140">
        <v>0.32</v>
      </c>
      <c r="BA852" s="140">
        <v>0.47</v>
      </c>
      <c r="BB852" s="28">
        <v>81034.98</v>
      </c>
      <c r="BC852" s="60"/>
      <c r="BD852" s="140">
        <v>1.99</v>
      </c>
      <c r="BE852" s="140">
        <v>1.06</v>
      </c>
      <c r="BF852" s="140">
        <v>1.79</v>
      </c>
      <c r="BG852" s="44">
        <v>127500.12</v>
      </c>
      <c r="BH852" s="60"/>
      <c r="BI852" s="139">
        <v>0.99</v>
      </c>
      <c r="BJ852" s="139">
        <v>0.53</v>
      </c>
      <c r="BK852" s="139">
        <v>0.59</v>
      </c>
      <c r="BL852" s="44">
        <v>151164.62</v>
      </c>
      <c r="BM852" s="60"/>
      <c r="BN852" s="140">
        <v>1.49</v>
      </c>
      <c r="BO852" s="140">
        <v>0.8</v>
      </c>
      <c r="BP852" s="140">
        <v>1.19</v>
      </c>
      <c r="BQ852" s="139">
        <v>91673.64</v>
      </c>
      <c r="BR852" s="60"/>
      <c r="BS852" s="140">
        <v>0.99</v>
      </c>
      <c r="BT852" s="140">
        <v>0.53</v>
      </c>
      <c r="BU852" s="140">
        <v>0.59</v>
      </c>
      <c r="BV852" s="44">
        <v>228846.38</v>
      </c>
      <c r="BW852" s="60"/>
      <c r="BX852" s="140">
        <v>0.99</v>
      </c>
      <c r="BY852" s="140">
        <v>0.53</v>
      </c>
      <c r="BZ852" s="140">
        <v>0.59</v>
      </c>
      <c r="CA852" s="44">
        <v>197449.58</v>
      </c>
      <c r="CB852" s="60"/>
      <c r="CC852" s="140">
        <v>1.99</v>
      </c>
      <c r="CD852" s="140">
        <v>1.06</v>
      </c>
      <c r="CE852" s="140">
        <v>1.79</v>
      </c>
      <c r="CF852" s="44">
        <v>152997.24</v>
      </c>
      <c r="CG852" s="60"/>
      <c r="CH852" s="28">
        <v>5763293.8899999997</v>
      </c>
      <c r="CI852" s="60"/>
      <c r="CJ852" s="64">
        <v>5660409.0699999994</v>
      </c>
      <c r="CK852" s="124"/>
      <c r="CN852" s="151"/>
    </row>
    <row r="853" spans="1:92" x14ac:dyDescent="0.25">
      <c r="A853" s="116" t="s">
        <v>1937</v>
      </c>
      <c r="B853" s="24" t="s">
        <v>1938</v>
      </c>
      <c r="C853" s="27" t="s">
        <v>963</v>
      </c>
      <c r="D853" s="27" t="s">
        <v>12</v>
      </c>
      <c r="E853" s="139">
        <v>4688.04</v>
      </c>
      <c r="F853" s="68"/>
      <c r="G853" s="139">
        <v>1243.33</v>
      </c>
      <c r="H853" s="139">
        <v>1764.9800000000002</v>
      </c>
      <c r="I853" s="139">
        <v>3401.8</v>
      </c>
      <c r="J853" s="68">
        <v>847</v>
      </c>
      <c r="K853" s="139">
        <v>1977.4</v>
      </c>
      <c r="L853" s="139">
        <v>1934.49</v>
      </c>
      <c r="M853" s="139">
        <v>1073.8200000000002</v>
      </c>
      <c r="N853" s="139">
        <v>1636.82</v>
      </c>
      <c r="O853" s="60"/>
      <c r="P853" s="132">
        <v>654.7039975199832</v>
      </c>
      <c r="Q853" s="132">
        <v>588.62600248001672</v>
      </c>
      <c r="R853" s="132">
        <v>929.39079853524015</v>
      </c>
      <c r="S853" s="132">
        <v>835.58920146476009</v>
      </c>
      <c r="T853" s="132">
        <v>861.90520394477642</v>
      </c>
      <c r="U853" s="132">
        <v>774.91479605522352</v>
      </c>
      <c r="V853" s="126"/>
      <c r="W853" s="140">
        <v>73.069999999999993</v>
      </c>
      <c r="X853" s="140">
        <v>79.89</v>
      </c>
      <c r="Y853" s="140">
        <v>74.09</v>
      </c>
      <c r="Z853" s="139">
        <v>14962609.34</v>
      </c>
      <c r="AA853" s="60"/>
      <c r="AB853" s="140">
        <v>55.28</v>
      </c>
      <c r="AC853" s="28">
        <v>3705247.5</v>
      </c>
      <c r="AE853" s="140">
        <v>9.8800000000000008</v>
      </c>
      <c r="AF853" s="140">
        <v>5.36</v>
      </c>
      <c r="AG853" s="140">
        <v>8.18</v>
      </c>
      <c r="AH853" s="44">
        <v>1548380.48</v>
      </c>
      <c r="AI853" s="60"/>
      <c r="AJ853" s="140">
        <v>4.3899999999999997</v>
      </c>
      <c r="AK853" s="140">
        <v>2.38</v>
      </c>
      <c r="AL853" s="140">
        <v>2.72</v>
      </c>
      <c r="AM853" s="44">
        <v>621887.56999999995</v>
      </c>
      <c r="AO853" s="28">
        <v>321.48</v>
      </c>
      <c r="AP853" s="117">
        <v>97.81</v>
      </c>
      <c r="AQ853" s="117">
        <v>33.24</v>
      </c>
      <c r="AR853" s="44">
        <v>529868.13</v>
      </c>
      <c r="AS853" s="60"/>
      <c r="AT853" s="71">
        <v>4.3899999999999997</v>
      </c>
      <c r="AU853" s="71">
        <v>4.29</v>
      </c>
      <c r="AV853" s="71">
        <v>6.54</v>
      </c>
      <c r="AW853" s="44">
        <v>1097649.1000000001</v>
      </c>
      <c r="AX853" s="60"/>
      <c r="AY853" s="140">
        <v>2.63</v>
      </c>
      <c r="AZ853" s="140">
        <v>1.43</v>
      </c>
      <c r="BA853" s="140">
        <v>2.1800000000000002</v>
      </c>
      <c r="BB853" s="28">
        <v>366419.04</v>
      </c>
      <c r="BC853" s="60"/>
      <c r="BD853" s="140">
        <v>8.7799999999999994</v>
      </c>
      <c r="BE853" s="140">
        <v>4.7699999999999996</v>
      </c>
      <c r="BF853" s="140">
        <v>8.18</v>
      </c>
      <c r="BG853" s="44">
        <v>572433.39</v>
      </c>
      <c r="BH853" s="60"/>
      <c r="BI853" s="139">
        <v>4.3899999999999997</v>
      </c>
      <c r="BJ853" s="139">
        <v>2.38</v>
      </c>
      <c r="BK853" s="139">
        <v>2.72</v>
      </c>
      <c r="BL853" s="44">
        <v>679882.58</v>
      </c>
      <c r="BM853" s="60"/>
      <c r="BN853" s="140">
        <v>6.59</v>
      </c>
      <c r="BO853" s="140">
        <v>3.57</v>
      </c>
      <c r="BP853" s="140">
        <v>5.45</v>
      </c>
      <c r="BQ853" s="139">
        <v>411214.23</v>
      </c>
      <c r="BR853" s="60"/>
      <c r="BS853" s="140">
        <v>4.3899999999999997</v>
      </c>
      <c r="BT853" s="140">
        <v>2.38</v>
      </c>
      <c r="BU853" s="140">
        <v>2.72</v>
      </c>
      <c r="BV853" s="44">
        <v>1029266.42</v>
      </c>
      <c r="BW853" s="60"/>
      <c r="BX853" s="140">
        <v>4.3899999999999997</v>
      </c>
      <c r="BY853" s="140">
        <v>2.38</v>
      </c>
      <c r="BZ853" s="140">
        <v>2.72</v>
      </c>
      <c r="CA853" s="44">
        <v>888055.22</v>
      </c>
      <c r="CB853" s="60"/>
      <c r="CC853" s="140">
        <v>8.7799999999999994</v>
      </c>
      <c r="CD853" s="140">
        <v>4.7699999999999996</v>
      </c>
      <c r="CE853" s="140">
        <v>8.18</v>
      </c>
      <c r="CF853" s="44">
        <v>686907.03</v>
      </c>
      <c r="CG853" s="60"/>
      <c r="CH853" s="28">
        <v>27099820.030000001</v>
      </c>
      <c r="CI853" s="60"/>
      <c r="CJ853" s="64">
        <v>26569951.900000002</v>
      </c>
      <c r="CK853" s="124"/>
      <c r="CN853" s="151"/>
    </row>
    <row r="854" spans="1:92" x14ac:dyDescent="0.25">
      <c r="A854" s="116" t="s">
        <v>1939</v>
      </c>
      <c r="B854" s="24" t="s">
        <v>1940</v>
      </c>
      <c r="C854" s="27" t="s">
        <v>963</v>
      </c>
      <c r="D854" s="27" t="s">
        <v>12</v>
      </c>
      <c r="E854" s="139">
        <v>1442.29</v>
      </c>
      <c r="F854" s="68"/>
      <c r="G854" s="139">
        <v>354.15</v>
      </c>
      <c r="H854" s="139">
        <v>567.31999999999994</v>
      </c>
      <c r="I854" s="139">
        <v>1078.31</v>
      </c>
      <c r="J854" s="68">
        <v>848</v>
      </c>
      <c r="K854" s="139">
        <v>581.64</v>
      </c>
      <c r="L854" s="139">
        <v>571.80999999999995</v>
      </c>
      <c r="M854" s="139">
        <v>349.65999999999997</v>
      </c>
      <c r="N854" s="139">
        <v>510.99</v>
      </c>
      <c r="O854" s="60"/>
      <c r="P854" s="132">
        <v>78.125322871144732</v>
      </c>
      <c r="Q854" s="132">
        <v>276.02467712885527</v>
      </c>
      <c r="R854" s="132">
        <v>125.15052427292906</v>
      </c>
      <c r="S854" s="132">
        <v>442.1694757270709</v>
      </c>
      <c r="T854" s="132">
        <v>112.72415285592616</v>
      </c>
      <c r="U854" s="132">
        <v>398.26584714407386</v>
      </c>
      <c r="V854" s="126"/>
      <c r="W854" s="140">
        <v>19</v>
      </c>
      <c r="X854" s="140">
        <v>23.94</v>
      </c>
      <c r="Y854" s="140">
        <v>21.56</v>
      </c>
      <c r="Z854" s="139">
        <v>4255322.0599999996</v>
      </c>
      <c r="AA854" s="60"/>
      <c r="AB854" s="140">
        <v>15.77</v>
      </c>
      <c r="AC854" s="28">
        <v>1058465.74</v>
      </c>
      <c r="AE854" s="140">
        <v>2.9</v>
      </c>
      <c r="AF854" s="140">
        <v>1.74</v>
      </c>
      <c r="AG854" s="140">
        <v>2.5499999999999998</v>
      </c>
      <c r="AH854" s="44">
        <v>475716.9</v>
      </c>
      <c r="AI854" s="60"/>
      <c r="AJ854" s="140">
        <v>1.29</v>
      </c>
      <c r="AK854" s="140">
        <v>0.77</v>
      </c>
      <c r="AL854" s="140">
        <v>0.85</v>
      </c>
      <c r="AM854" s="44">
        <v>190843</v>
      </c>
      <c r="AO854" s="28">
        <v>92.279999999999987</v>
      </c>
      <c r="AP854" s="117">
        <v>19.170000000000002</v>
      </c>
      <c r="AQ854" s="117">
        <v>10.220000000000001</v>
      </c>
      <c r="AR854" s="44">
        <v>141519.92000000001</v>
      </c>
      <c r="AS854" s="60"/>
      <c r="AT854" s="71">
        <v>1.29</v>
      </c>
      <c r="AU854" s="71">
        <v>1.39</v>
      </c>
      <c r="AV854" s="71">
        <v>2.04</v>
      </c>
      <c r="AW854" s="44">
        <v>340531.6</v>
      </c>
      <c r="AX854" s="60"/>
      <c r="AY854" s="140">
        <v>0.77</v>
      </c>
      <c r="AZ854" s="140">
        <v>0.46</v>
      </c>
      <c r="BA854" s="140">
        <v>0.68</v>
      </c>
      <c r="BB854" s="28">
        <v>112157.11</v>
      </c>
      <c r="BC854" s="60"/>
      <c r="BD854" s="140">
        <v>2.58</v>
      </c>
      <c r="BE854" s="140">
        <v>1.55</v>
      </c>
      <c r="BF854" s="140">
        <v>2.5499999999999998</v>
      </c>
      <c r="BG854" s="44">
        <v>175971.24</v>
      </c>
      <c r="BH854" s="60"/>
      <c r="BI854" s="139">
        <v>1.29</v>
      </c>
      <c r="BJ854" s="139">
        <v>0.77</v>
      </c>
      <c r="BK854" s="139">
        <v>0.85</v>
      </c>
      <c r="BL854" s="44">
        <v>208478.22</v>
      </c>
      <c r="BM854" s="60"/>
      <c r="BN854" s="140">
        <v>1.93</v>
      </c>
      <c r="BO854" s="140">
        <v>1.1599999999999999</v>
      </c>
      <c r="BP854" s="140">
        <v>1.7</v>
      </c>
      <c r="BQ854" s="139">
        <v>126182.97</v>
      </c>
      <c r="BR854" s="60"/>
      <c r="BS854" s="140">
        <v>1.29</v>
      </c>
      <c r="BT854" s="140">
        <v>0.77</v>
      </c>
      <c r="BU854" s="140">
        <v>0.85</v>
      </c>
      <c r="BV854" s="44">
        <v>315612.78000000003</v>
      </c>
      <c r="BW854" s="60"/>
      <c r="BX854" s="140">
        <v>1.29</v>
      </c>
      <c r="BY854" s="140">
        <v>0.77</v>
      </c>
      <c r="BZ854" s="140">
        <v>0.85</v>
      </c>
      <c r="CA854" s="44">
        <v>272311.98</v>
      </c>
      <c r="CB854" s="60"/>
      <c r="CC854" s="140">
        <v>2.58</v>
      </c>
      <c r="CD854" s="140">
        <v>1.55</v>
      </c>
      <c r="CE854" s="140">
        <v>2.5499999999999998</v>
      </c>
      <c r="CF854" s="44">
        <v>211161.48</v>
      </c>
      <c r="CG854" s="60"/>
      <c r="CH854" s="28">
        <v>7884274.9999999991</v>
      </c>
      <c r="CI854" s="60"/>
      <c r="CJ854" s="64">
        <v>7742755.0799999991</v>
      </c>
      <c r="CK854" s="124"/>
      <c r="CN854" s="151"/>
    </row>
    <row r="855" spans="1:92" x14ac:dyDescent="0.25">
      <c r="A855" s="116" t="s">
        <v>1941</v>
      </c>
      <c r="B855" s="24" t="s">
        <v>1942</v>
      </c>
      <c r="C855" s="27" t="s">
        <v>963</v>
      </c>
      <c r="D855" s="27" t="s">
        <v>12</v>
      </c>
      <c r="E855" s="139">
        <v>1305.78</v>
      </c>
      <c r="F855" s="68"/>
      <c r="G855" s="139">
        <v>342.31</v>
      </c>
      <c r="H855" s="139">
        <v>497.81999999999994</v>
      </c>
      <c r="I855" s="139">
        <v>944.46999999999991</v>
      </c>
      <c r="J855" s="68">
        <v>849</v>
      </c>
      <c r="K855" s="139">
        <v>555.80999999999995</v>
      </c>
      <c r="L855" s="139">
        <v>536.80999999999995</v>
      </c>
      <c r="M855" s="139">
        <v>303.32</v>
      </c>
      <c r="N855" s="139">
        <v>446.65</v>
      </c>
      <c r="O855" s="60"/>
      <c r="P855" s="132">
        <v>123.34311583953746</v>
      </c>
      <c r="Q855" s="132">
        <v>218.96688416046254</v>
      </c>
      <c r="R855" s="132">
        <v>179.37737701860456</v>
      </c>
      <c r="S855" s="132">
        <v>318.4426229813954</v>
      </c>
      <c r="T855" s="132">
        <v>160.93950714185797</v>
      </c>
      <c r="U855" s="132">
        <v>285.710492858142</v>
      </c>
      <c r="V855" s="126"/>
      <c r="W855" s="140">
        <v>19.170000000000002</v>
      </c>
      <c r="X855" s="140">
        <v>21.7</v>
      </c>
      <c r="Y855" s="140">
        <v>19.47</v>
      </c>
      <c r="Z855" s="139">
        <v>3974364.57</v>
      </c>
      <c r="AA855" s="60"/>
      <c r="AB855" s="140">
        <v>14.66</v>
      </c>
      <c r="AC855" s="28">
        <v>982169.01</v>
      </c>
      <c r="AE855" s="140">
        <v>2.77</v>
      </c>
      <c r="AF855" s="140">
        <v>1.51</v>
      </c>
      <c r="AG855" s="140">
        <v>2.23</v>
      </c>
      <c r="AH855" s="44">
        <v>429992.38</v>
      </c>
      <c r="AI855" s="60"/>
      <c r="AJ855" s="140">
        <v>1.23</v>
      </c>
      <c r="AK855" s="140">
        <v>0.67</v>
      </c>
      <c r="AL855" s="140">
        <v>0.74</v>
      </c>
      <c r="AM855" s="44">
        <v>172846.34</v>
      </c>
      <c r="AO855" s="28">
        <v>85.88000000000001</v>
      </c>
      <c r="AP855" s="117">
        <v>21.02</v>
      </c>
      <c r="AQ855" s="117">
        <v>9.26</v>
      </c>
      <c r="AR855" s="44">
        <v>135476.71</v>
      </c>
      <c r="AS855" s="60"/>
      <c r="AT855" s="71">
        <v>1.23</v>
      </c>
      <c r="AU855" s="71">
        <v>1.21</v>
      </c>
      <c r="AV855" s="71">
        <v>1.78</v>
      </c>
      <c r="AW855" s="44">
        <v>303973.7</v>
      </c>
      <c r="AX855" s="60"/>
      <c r="AY855" s="140">
        <v>0.74</v>
      </c>
      <c r="AZ855" s="140">
        <v>0.4</v>
      </c>
      <c r="BA855" s="140">
        <v>0.59</v>
      </c>
      <c r="BB855" s="28">
        <v>101587.33</v>
      </c>
      <c r="BC855" s="60"/>
      <c r="BD855" s="140">
        <v>2.4700000000000002</v>
      </c>
      <c r="BE855" s="140">
        <v>1.34</v>
      </c>
      <c r="BF855" s="140">
        <v>2.23</v>
      </c>
      <c r="BG855" s="44">
        <v>159111.72</v>
      </c>
      <c r="BH855" s="60"/>
      <c r="BI855" s="139">
        <v>1.23</v>
      </c>
      <c r="BJ855" s="139">
        <v>0.67</v>
      </c>
      <c r="BK855" s="139">
        <v>0.74</v>
      </c>
      <c r="BL855" s="44">
        <v>189134.88</v>
      </c>
      <c r="BM855" s="60"/>
      <c r="BN855" s="140">
        <v>1.85</v>
      </c>
      <c r="BO855" s="140">
        <v>1.01</v>
      </c>
      <c r="BP855" s="140">
        <v>1.48</v>
      </c>
      <c r="BQ855" s="139">
        <v>114328.62</v>
      </c>
      <c r="BR855" s="60"/>
      <c r="BS855" s="140">
        <v>1.23</v>
      </c>
      <c r="BT855" s="140">
        <v>0.67</v>
      </c>
      <c r="BU855" s="140">
        <v>0.74</v>
      </c>
      <c r="BV855" s="44">
        <v>286329.12</v>
      </c>
      <c r="BW855" s="60"/>
      <c r="BX855" s="140">
        <v>1.23</v>
      </c>
      <c r="BY855" s="140">
        <v>0.67</v>
      </c>
      <c r="BZ855" s="140">
        <v>0.74</v>
      </c>
      <c r="CA855" s="44">
        <v>247045.92</v>
      </c>
      <c r="CB855" s="60"/>
      <c r="CC855" s="140">
        <v>2.4700000000000002</v>
      </c>
      <c r="CD855" s="140">
        <v>1.34</v>
      </c>
      <c r="CE855" s="140">
        <v>2.23</v>
      </c>
      <c r="CF855" s="44">
        <v>190930.44</v>
      </c>
      <c r="CG855" s="60"/>
      <c r="CH855" s="28">
        <v>7287290.7400000002</v>
      </c>
      <c r="CI855" s="60"/>
      <c r="CJ855" s="64">
        <v>7151814.0300000003</v>
      </c>
      <c r="CK855" s="124"/>
      <c r="CN855" s="151"/>
    </row>
    <row r="856" spans="1:92" x14ac:dyDescent="0.25">
      <c r="A856" s="116" t="s">
        <v>1943</v>
      </c>
      <c r="B856" s="24" t="s">
        <v>1944</v>
      </c>
      <c r="C856" s="27" t="s">
        <v>963</v>
      </c>
      <c r="D856" s="27" t="s">
        <v>12</v>
      </c>
      <c r="E856" s="139">
        <v>1441.43</v>
      </c>
      <c r="F856" s="68"/>
      <c r="G856" s="139">
        <v>359.15</v>
      </c>
      <c r="H856" s="139">
        <v>568.64</v>
      </c>
      <c r="I856" s="139">
        <v>1070.6199999999999</v>
      </c>
      <c r="J856" s="68">
        <v>850</v>
      </c>
      <c r="K856" s="139">
        <v>581.80000000000007</v>
      </c>
      <c r="L856" s="139">
        <v>570.14</v>
      </c>
      <c r="M856" s="139">
        <v>357.65</v>
      </c>
      <c r="N856" s="139">
        <v>501.9799999999999</v>
      </c>
      <c r="O856" s="60"/>
      <c r="P856" s="132">
        <v>120.15374465823173</v>
      </c>
      <c r="Q856" s="132">
        <v>238.99625534176823</v>
      </c>
      <c r="R856" s="132">
        <v>190.23868957944285</v>
      </c>
      <c r="S856" s="132">
        <v>378.40131042055714</v>
      </c>
      <c r="T856" s="132">
        <v>167.93756576232536</v>
      </c>
      <c r="U856" s="132">
        <v>334.04243423767457</v>
      </c>
      <c r="V856" s="126"/>
      <c r="W856" s="140">
        <v>19.96</v>
      </c>
      <c r="X856" s="140">
        <v>24.64</v>
      </c>
      <c r="Y856" s="140">
        <v>21.75</v>
      </c>
      <c r="Z856" s="139">
        <v>4373389.5</v>
      </c>
      <c r="AA856" s="60"/>
      <c r="AB856" s="140">
        <v>16.16</v>
      </c>
      <c r="AC856" s="28">
        <v>1083906.97</v>
      </c>
      <c r="AE856" s="140">
        <v>2.9</v>
      </c>
      <c r="AF856" s="140">
        <v>1.78</v>
      </c>
      <c r="AG856" s="140">
        <v>2.5</v>
      </c>
      <c r="AH856" s="44">
        <v>474623.2</v>
      </c>
      <c r="AI856" s="60"/>
      <c r="AJ856" s="140">
        <v>1.29</v>
      </c>
      <c r="AK856" s="140">
        <v>0.79</v>
      </c>
      <c r="AL856" s="140">
        <v>0.83</v>
      </c>
      <c r="AM856" s="44">
        <v>190656.98</v>
      </c>
      <c r="AO856" s="28">
        <v>94.5</v>
      </c>
      <c r="AP856" s="117">
        <v>22.92</v>
      </c>
      <c r="AQ856" s="117">
        <v>10.220000000000001</v>
      </c>
      <c r="AR856" s="44">
        <v>148832.78</v>
      </c>
      <c r="AS856" s="60"/>
      <c r="AT856" s="71">
        <v>1.29</v>
      </c>
      <c r="AU856" s="71">
        <v>1.43</v>
      </c>
      <c r="AV856" s="71">
        <v>2</v>
      </c>
      <c r="AW856" s="44">
        <v>340090</v>
      </c>
      <c r="AX856" s="60"/>
      <c r="AY856" s="140">
        <v>0.77</v>
      </c>
      <c r="AZ856" s="140">
        <v>0.47</v>
      </c>
      <c r="BA856" s="140">
        <v>0.66</v>
      </c>
      <c r="BB856" s="28">
        <v>111569.9</v>
      </c>
      <c r="BC856" s="60"/>
      <c r="BD856" s="140">
        <v>2.58</v>
      </c>
      <c r="BE856" s="140">
        <v>1.58</v>
      </c>
      <c r="BF856" s="140">
        <v>2.5</v>
      </c>
      <c r="BG856" s="44">
        <v>175444.38</v>
      </c>
      <c r="BH856" s="60"/>
      <c r="BI856" s="139">
        <v>1.29</v>
      </c>
      <c r="BJ856" s="139">
        <v>0.79</v>
      </c>
      <c r="BK856" s="139">
        <v>0.83</v>
      </c>
      <c r="BL856" s="44">
        <v>208478.22</v>
      </c>
      <c r="BM856" s="60"/>
      <c r="BN856" s="140">
        <v>1.93</v>
      </c>
      <c r="BO856" s="140">
        <v>1.19</v>
      </c>
      <c r="BP856" s="140">
        <v>1.67</v>
      </c>
      <c r="BQ856" s="139">
        <v>126182.97</v>
      </c>
      <c r="BR856" s="60"/>
      <c r="BS856" s="140">
        <v>1.29</v>
      </c>
      <c r="BT856" s="140">
        <v>0.79</v>
      </c>
      <c r="BU856" s="140">
        <v>0.83</v>
      </c>
      <c r="BV856" s="44">
        <v>315612.78000000003</v>
      </c>
      <c r="BW856" s="60"/>
      <c r="BX856" s="140">
        <v>1.29</v>
      </c>
      <c r="BY856" s="140">
        <v>0.79</v>
      </c>
      <c r="BZ856" s="140">
        <v>0.83</v>
      </c>
      <c r="CA856" s="44">
        <v>272311.98</v>
      </c>
      <c r="CB856" s="60"/>
      <c r="CC856" s="140">
        <v>2.58</v>
      </c>
      <c r="CD856" s="140">
        <v>1.58</v>
      </c>
      <c r="CE856" s="140">
        <v>2.5</v>
      </c>
      <c r="CF856" s="44">
        <v>210529.26</v>
      </c>
      <c r="CG856" s="60"/>
      <c r="CH856" s="28">
        <v>8031628.9199999999</v>
      </c>
      <c r="CI856" s="60"/>
      <c r="CJ856" s="64">
        <v>7882796.1399999997</v>
      </c>
      <c r="CK856" s="124"/>
      <c r="CN856" s="151"/>
    </row>
    <row r="857" spans="1:92" x14ac:dyDescent="0.25">
      <c r="A857" s="116" t="s">
        <v>1945</v>
      </c>
      <c r="B857" s="24" t="s">
        <v>1946</v>
      </c>
      <c r="C857" s="27" t="s">
        <v>963</v>
      </c>
      <c r="D857" s="27" t="s">
        <v>12</v>
      </c>
      <c r="E857" s="139">
        <v>16337.3</v>
      </c>
      <c r="F857" s="68"/>
      <c r="G857" s="139">
        <v>4413.66</v>
      </c>
      <c r="H857" s="139">
        <v>6380.99</v>
      </c>
      <c r="I857" s="139">
        <v>11806.31</v>
      </c>
      <c r="J857" s="68">
        <v>851</v>
      </c>
      <c r="K857" s="139">
        <v>7034.99</v>
      </c>
      <c r="L857" s="139">
        <v>6917.66</v>
      </c>
      <c r="M857" s="139">
        <v>3876.99</v>
      </c>
      <c r="N857" s="139">
        <v>5425.32</v>
      </c>
      <c r="O857" s="60"/>
      <c r="P857" s="132">
        <v>2202.9319854229079</v>
      </c>
      <c r="Q857" s="132">
        <v>2210.7280145770919</v>
      </c>
      <c r="R857" s="132">
        <v>3184.8594974836574</v>
      </c>
      <c r="S857" s="132">
        <v>3196.1305025163424</v>
      </c>
      <c r="T857" s="132">
        <v>2707.868517093435</v>
      </c>
      <c r="U857" s="132">
        <v>2717.4514829065647</v>
      </c>
      <c r="V857" s="126"/>
      <c r="W857" s="140">
        <v>257.39</v>
      </c>
      <c r="X857" s="140">
        <v>287.08</v>
      </c>
      <c r="Y857" s="140">
        <v>244.09</v>
      </c>
      <c r="Z857" s="139">
        <v>51843105.490000002</v>
      </c>
      <c r="AA857" s="60"/>
      <c r="AB857" s="140">
        <v>190.24</v>
      </c>
      <c r="AC857" s="28">
        <v>12716700.449999999</v>
      </c>
      <c r="AE857" s="140">
        <v>35.17</v>
      </c>
      <c r="AF857" s="140">
        <v>19.38</v>
      </c>
      <c r="AG857" s="140">
        <v>27.12</v>
      </c>
      <c r="AH857" s="44">
        <v>5386427.6699999999</v>
      </c>
      <c r="AI857" s="60"/>
      <c r="AJ857" s="140">
        <v>15.63</v>
      </c>
      <c r="AK857" s="140">
        <v>8.61</v>
      </c>
      <c r="AL857" s="140">
        <v>9.0399999999999991</v>
      </c>
      <c r="AM857" s="44">
        <v>2176228.2400000002</v>
      </c>
      <c r="AO857" s="28">
        <v>1115.51</v>
      </c>
      <c r="AP857" s="117">
        <v>404.16</v>
      </c>
      <c r="AQ857" s="117">
        <v>115.86</v>
      </c>
      <c r="AR857" s="44">
        <v>1918189.97</v>
      </c>
      <c r="AS857" s="60"/>
      <c r="AT857" s="71">
        <v>15.63</v>
      </c>
      <c r="AU857" s="71">
        <v>15.5</v>
      </c>
      <c r="AV857" s="71">
        <v>21.7</v>
      </c>
      <c r="AW857" s="44">
        <v>3798989.25</v>
      </c>
      <c r="AX857" s="60"/>
      <c r="AY857" s="140">
        <v>9.3699999999999992</v>
      </c>
      <c r="AZ857" s="140">
        <v>5.16</v>
      </c>
      <c r="BA857" s="140">
        <v>7.23</v>
      </c>
      <c r="BB857" s="28">
        <v>1277768.96</v>
      </c>
      <c r="BC857" s="60"/>
      <c r="BD857" s="140">
        <v>31.26</v>
      </c>
      <c r="BE857" s="140">
        <v>17.23</v>
      </c>
      <c r="BF857" s="140">
        <v>27.12</v>
      </c>
      <c r="BG857" s="44">
        <v>1991794.23</v>
      </c>
      <c r="BH857" s="60"/>
      <c r="BI857" s="139">
        <v>15.63</v>
      </c>
      <c r="BJ857" s="139">
        <v>8.61</v>
      </c>
      <c r="BK857" s="139">
        <v>9.0399999999999991</v>
      </c>
      <c r="BL857" s="44">
        <v>2384245.7599999998</v>
      </c>
      <c r="BM857" s="60"/>
      <c r="BN857" s="140">
        <v>23.44</v>
      </c>
      <c r="BO857" s="140">
        <v>12.92</v>
      </c>
      <c r="BP857" s="140">
        <v>18.079999999999998</v>
      </c>
      <c r="BQ857" s="139">
        <v>1434112.92</v>
      </c>
      <c r="BR857" s="60"/>
      <c r="BS857" s="140">
        <v>15.63</v>
      </c>
      <c r="BT857" s="140">
        <v>8.61</v>
      </c>
      <c r="BU857" s="140">
        <v>9.0399999999999991</v>
      </c>
      <c r="BV857" s="44">
        <v>3609482.24</v>
      </c>
      <c r="BW857" s="60"/>
      <c r="BX857" s="140">
        <v>15.63</v>
      </c>
      <c r="BY857" s="140">
        <v>8.61</v>
      </c>
      <c r="BZ857" s="140">
        <v>9.0399999999999991</v>
      </c>
      <c r="CA857" s="44">
        <v>3114275.84</v>
      </c>
      <c r="CB857" s="60"/>
      <c r="CC857" s="140">
        <v>31.26</v>
      </c>
      <c r="CD857" s="140">
        <v>17.23</v>
      </c>
      <c r="CE857" s="140">
        <v>27.12</v>
      </c>
      <c r="CF857" s="44">
        <v>2390107.71</v>
      </c>
      <c r="CG857" s="60"/>
      <c r="CH857" s="28">
        <v>94041428.729999989</v>
      </c>
      <c r="CI857" s="60"/>
      <c r="CJ857" s="64">
        <v>92123238.75999999</v>
      </c>
      <c r="CK857" s="124"/>
      <c r="CN857" s="151"/>
    </row>
    <row r="858" spans="1:92" x14ac:dyDescent="0.25">
      <c r="A858" s="116" t="s">
        <v>1895</v>
      </c>
      <c r="B858" s="24" t="s">
        <v>1896</v>
      </c>
      <c r="C858" s="27" t="s">
        <v>703</v>
      </c>
      <c r="D858" s="27" t="s">
        <v>1897</v>
      </c>
      <c r="E858" s="139">
        <v>995.62</v>
      </c>
      <c r="F858" s="68"/>
      <c r="G858" s="139">
        <v>157.82</v>
      </c>
      <c r="H858" s="139">
        <v>229.81</v>
      </c>
      <c r="I858" s="139">
        <v>837.80000000000007</v>
      </c>
      <c r="J858" s="68">
        <v>852</v>
      </c>
      <c r="K858" s="139">
        <v>246.31</v>
      </c>
      <c r="L858" s="139">
        <v>246.31</v>
      </c>
      <c r="M858" s="139">
        <v>141.32</v>
      </c>
      <c r="N858" s="139">
        <v>607.99</v>
      </c>
      <c r="O858" s="124"/>
      <c r="P858" s="132">
        <v>1.1096000482111648</v>
      </c>
      <c r="Q858" s="132">
        <v>156.71039995178882</v>
      </c>
      <c r="R858" s="132">
        <v>1.6157469717362043</v>
      </c>
      <c r="S858" s="132">
        <v>228.1942530282638</v>
      </c>
      <c r="T858" s="132">
        <v>4.2746529800526298</v>
      </c>
      <c r="U858" s="132">
        <v>603.71534701994733</v>
      </c>
      <c r="V858" s="126"/>
      <c r="W858" s="140">
        <v>7.9</v>
      </c>
      <c r="X858" s="140">
        <v>9.1999999999999993</v>
      </c>
      <c r="Y858" s="140">
        <v>24.36</v>
      </c>
      <c r="Z858" s="139">
        <v>2832955.26</v>
      </c>
      <c r="AA858" s="124"/>
      <c r="AB858" s="140">
        <v>11.53</v>
      </c>
      <c r="AC858" s="137">
        <v>800927.62</v>
      </c>
      <c r="AD858" s="125"/>
      <c r="AE858" s="140">
        <v>1.23</v>
      </c>
      <c r="AF858" s="140">
        <v>0.7</v>
      </c>
      <c r="AG858" s="140">
        <v>3.03</v>
      </c>
      <c r="AH858" s="44">
        <v>339992.43</v>
      </c>
      <c r="AI858" s="124"/>
      <c r="AJ858" s="140">
        <v>0.54</v>
      </c>
      <c r="AK858" s="140">
        <v>0.31</v>
      </c>
      <c r="AL858" s="140">
        <v>1.01</v>
      </c>
      <c r="AM858" s="44">
        <v>126322.91</v>
      </c>
      <c r="AN858" s="125"/>
      <c r="AO858" s="137">
        <v>61.120000000000005</v>
      </c>
      <c r="AP858" s="117">
        <v>7.21</v>
      </c>
      <c r="AQ858" s="117">
        <v>7.06</v>
      </c>
      <c r="AR858" s="44">
        <v>87154.47</v>
      </c>
      <c r="AS858" s="124"/>
      <c r="AT858" s="71">
        <v>0.54</v>
      </c>
      <c r="AU858" s="71">
        <v>0.56000000000000005</v>
      </c>
      <c r="AV858" s="71">
        <v>2.4300000000000002</v>
      </c>
      <c r="AW858" s="44">
        <v>264660.95</v>
      </c>
      <c r="AX858" s="124"/>
      <c r="AY858" s="140">
        <v>0.32</v>
      </c>
      <c r="AZ858" s="140">
        <v>0.18</v>
      </c>
      <c r="BA858" s="140">
        <v>0.81</v>
      </c>
      <c r="BB858" s="137">
        <v>76924.509999999995</v>
      </c>
      <c r="BC858" s="124"/>
      <c r="BD858" s="140">
        <v>1.0900000000000001</v>
      </c>
      <c r="BE858" s="140">
        <v>0.62</v>
      </c>
      <c r="BF858" s="140">
        <v>3.03</v>
      </c>
      <c r="BG858" s="44">
        <v>124865.82</v>
      </c>
      <c r="BH858" s="124"/>
      <c r="BI858" s="139">
        <v>0.54</v>
      </c>
      <c r="BJ858" s="139">
        <v>0.31</v>
      </c>
      <c r="BK858" s="139">
        <v>1.01</v>
      </c>
      <c r="BL858" s="44">
        <v>133254.12</v>
      </c>
      <c r="BM858" s="124"/>
      <c r="BN858" s="140">
        <v>0.82</v>
      </c>
      <c r="BO858" s="140">
        <v>0.47</v>
      </c>
      <c r="BP858" s="140">
        <v>2.02</v>
      </c>
      <c r="BQ858" s="139">
        <v>87195.33</v>
      </c>
      <c r="BR858" s="124"/>
      <c r="BS858" s="140">
        <v>0.54</v>
      </c>
      <c r="BT858" s="140">
        <v>0.31</v>
      </c>
      <c r="BU858" s="140">
        <v>1.01</v>
      </c>
      <c r="BV858" s="44">
        <v>201731.88</v>
      </c>
      <c r="BW858" s="124"/>
      <c r="BX858" s="140">
        <v>0.54</v>
      </c>
      <c r="BY858" s="140">
        <v>0.31</v>
      </c>
      <c r="BZ858" s="140">
        <v>1.01</v>
      </c>
      <c r="CA858" s="44">
        <v>174055.08</v>
      </c>
      <c r="CB858" s="124"/>
      <c r="CC858" s="140">
        <v>1.0900000000000001</v>
      </c>
      <c r="CD858" s="140">
        <v>0.62</v>
      </c>
      <c r="CE858" s="140">
        <v>3.03</v>
      </c>
      <c r="CF858" s="44">
        <v>149836.14000000001</v>
      </c>
      <c r="CG858" s="124"/>
      <c r="CH858" s="137">
        <v>5399876.5199999996</v>
      </c>
      <c r="CI858" s="124"/>
      <c r="CJ858" s="64">
        <v>5312722.05</v>
      </c>
      <c r="CK858" s="123"/>
      <c r="CN858" s="151"/>
    </row>
    <row r="859" spans="1:92" x14ac:dyDescent="0.25">
      <c r="A859" s="116" t="s">
        <v>1898</v>
      </c>
      <c r="B859" s="24" t="s">
        <v>1899</v>
      </c>
      <c r="C859" s="27" t="s">
        <v>468</v>
      </c>
      <c r="D859" s="27" t="s">
        <v>1897</v>
      </c>
      <c r="E859" s="139">
        <v>318.5</v>
      </c>
      <c r="F859" s="68"/>
      <c r="G859" s="139">
        <v>0</v>
      </c>
      <c r="H859" s="139">
        <v>65.5</v>
      </c>
      <c r="I859" s="139">
        <v>318.5</v>
      </c>
      <c r="J859" s="68">
        <v>853</v>
      </c>
      <c r="K859" s="139">
        <v>0</v>
      </c>
      <c r="L859" s="139">
        <v>0</v>
      </c>
      <c r="M859" s="139">
        <v>65.5</v>
      </c>
      <c r="N859" s="139">
        <v>253</v>
      </c>
      <c r="O859" s="124"/>
      <c r="P859" s="132">
        <v>0</v>
      </c>
      <c r="Q859" s="132">
        <v>0</v>
      </c>
      <c r="R859" s="132">
        <v>0.41130298273155419</v>
      </c>
      <c r="S859" s="132">
        <v>65.088697017268444</v>
      </c>
      <c r="T859" s="132">
        <v>1.588697017268446</v>
      </c>
      <c r="U859" s="132">
        <v>251.41130298273154</v>
      </c>
      <c r="V859" s="126"/>
      <c r="W859" s="140">
        <v>0</v>
      </c>
      <c r="X859" s="140">
        <v>2.62</v>
      </c>
      <c r="Y859" s="140">
        <v>10.130000000000001</v>
      </c>
      <c r="Z859" s="139">
        <v>895747.88</v>
      </c>
      <c r="AA859" s="124"/>
      <c r="AB859" s="140">
        <v>3.9</v>
      </c>
      <c r="AC859" s="137">
        <v>276597.40999999997</v>
      </c>
      <c r="AD859" s="125"/>
      <c r="AE859" s="140">
        <v>0</v>
      </c>
      <c r="AF859" s="140">
        <v>0.32</v>
      </c>
      <c r="AG859" s="140">
        <v>1.26</v>
      </c>
      <c r="AH859" s="44">
        <v>111045.96</v>
      </c>
      <c r="AI859" s="124"/>
      <c r="AJ859" s="140">
        <v>0</v>
      </c>
      <c r="AK859" s="140">
        <v>0.14000000000000001</v>
      </c>
      <c r="AL859" s="140">
        <v>0.42</v>
      </c>
      <c r="AM859" s="44">
        <v>39110.82</v>
      </c>
      <c r="AN859" s="125"/>
      <c r="AO859" s="137">
        <v>19.2</v>
      </c>
      <c r="AP859" s="117">
        <v>2.2799999999999998</v>
      </c>
      <c r="AQ859" s="117">
        <v>2.25</v>
      </c>
      <c r="AR859" s="44">
        <v>27412.59</v>
      </c>
      <c r="AS859" s="124"/>
      <c r="AT859" s="71">
        <v>0</v>
      </c>
      <c r="AU859" s="71">
        <v>0.26</v>
      </c>
      <c r="AV859" s="71">
        <v>1.01</v>
      </c>
      <c r="AW859" s="44">
        <v>96716.65</v>
      </c>
      <c r="AX859" s="124"/>
      <c r="AY859" s="140">
        <v>0</v>
      </c>
      <c r="AZ859" s="140">
        <v>0.08</v>
      </c>
      <c r="BA859" s="140">
        <v>0.33</v>
      </c>
      <c r="BB859" s="137">
        <v>24075.61</v>
      </c>
      <c r="BC859" s="124"/>
      <c r="BD859" s="140">
        <v>0</v>
      </c>
      <c r="BE859" s="140">
        <v>0.28999999999999998</v>
      </c>
      <c r="BF859" s="140">
        <v>1.26</v>
      </c>
      <c r="BG859" s="44">
        <v>40831.65</v>
      </c>
      <c r="BH859" s="124"/>
      <c r="BI859" s="139">
        <v>0</v>
      </c>
      <c r="BJ859" s="139">
        <v>0.14000000000000001</v>
      </c>
      <c r="BK859" s="139">
        <v>0.42</v>
      </c>
      <c r="BL859" s="44">
        <v>40119.519999999997</v>
      </c>
      <c r="BM859" s="124"/>
      <c r="BN859" s="140">
        <v>0</v>
      </c>
      <c r="BO859" s="140">
        <v>0.21</v>
      </c>
      <c r="BP859" s="140">
        <v>0.84</v>
      </c>
      <c r="BQ859" s="139">
        <v>27660.15</v>
      </c>
      <c r="BR859" s="124"/>
      <c r="BS859" s="140">
        <v>0</v>
      </c>
      <c r="BT859" s="140">
        <v>0.14000000000000001</v>
      </c>
      <c r="BU859" s="140">
        <v>0.42</v>
      </c>
      <c r="BV859" s="44">
        <v>60736.480000000003</v>
      </c>
      <c r="BW859" s="124"/>
      <c r="BX859" s="140">
        <v>0</v>
      </c>
      <c r="BY859" s="140">
        <v>0.14000000000000001</v>
      </c>
      <c r="BZ859" s="140">
        <v>0.42</v>
      </c>
      <c r="CA859" s="44">
        <v>52403.68</v>
      </c>
      <c r="CB859" s="124"/>
      <c r="CC859" s="140">
        <v>0</v>
      </c>
      <c r="CD859" s="140">
        <v>0.28999999999999998</v>
      </c>
      <c r="CE859" s="140">
        <v>1.26</v>
      </c>
      <c r="CF859" s="44">
        <v>48997.05</v>
      </c>
      <c r="CG859" s="124"/>
      <c r="CH859" s="137">
        <v>1741455.4500000002</v>
      </c>
      <c r="CI859" s="124"/>
      <c r="CJ859" s="64">
        <v>1714042.86</v>
      </c>
      <c r="CK859" s="123"/>
      <c r="CN859" s="151"/>
    </row>
    <row r="860" spans="1:92" x14ac:dyDescent="0.25">
      <c r="A860" s="116" t="s">
        <v>3</v>
      </c>
      <c r="B860" s="24" t="s">
        <v>4</v>
      </c>
      <c r="C860" s="102" t="s">
        <v>9</v>
      </c>
      <c r="D860" s="27" t="s">
        <v>6</v>
      </c>
      <c r="E860" s="139">
        <v>42</v>
      </c>
      <c r="F860" s="68"/>
      <c r="G860" s="139">
        <v>0</v>
      </c>
      <c r="H860" s="139">
        <v>0</v>
      </c>
      <c r="I860" s="139">
        <v>42</v>
      </c>
      <c r="J860" s="68">
        <v>851</v>
      </c>
      <c r="K860" s="139">
        <v>0</v>
      </c>
      <c r="L860" s="139">
        <v>0</v>
      </c>
      <c r="M860" s="139">
        <v>0</v>
      </c>
      <c r="N860" s="139">
        <v>42</v>
      </c>
      <c r="O860" s="124"/>
      <c r="P860" s="132">
        <v>0</v>
      </c>
      <c r="Q860" s="132">
        <v>0</v>
      </c>
      <c r="R860" s="132">
        <v>0</v>
      </c>
      <c r="S860" s="132">
        <v>0</v>
      </c>
      <c r="T860" s="132">
        <v>21.749003456997389</v>
      </c>
      <c r="U860" s="132">
        <v>20.250996543002611</v>
      </c>
      <c r="V860" s="126"/>
      <c r="W860" s="140">
        <v>0</v>
      </c>
      <c r="X860" s="140">
        <v>0</v>
      </c>
      <c r="Y860" s="140">
        <v>1.89</v>
      </c>
      <c r="Z860" s="139">
        <v>136393.74</v>
      </c>
      <c r="AA860" s="124"/>
      <c r="AB860" s="140">
        <v>0.62</v>
      </c>
      <c r="AC860" s="137">
        <v>45460.03</v>
      </c>
      <c r="AD860" s="125"/>
      <c r="AE860" s="140">
        <v>0</v>
      </c>
      <c r="AF860" s="140">
        <v>0</v>
      </c>
      <c r="AG860" s="140">
        <v>0.21</v>
      </c>
      <c r="AH860" s="44">
        <v>15154.86</v>
      </c>
      <c r="AI860" s="124"/>
      <c r="AJ860" s="140">
        <v>0</v>
      </c>
      <c r="AK860" s="140">
        <v>0</v>
      </c>
      <c r="AL860" s="140">
        <v>7.0000000000000007E-2</v>
      </c>
      <c r="AM860" s="44">
        <v>5051.62</v>
      </c>
      <c r="AN860" s="125"/>
      <c r="AO860" s="137">
        <v>2.8399999999999994</v>
      </c>
      <c r="AP860" s="117">
        <v>0.82000000000000006</v>
      </c>
      <c r="AQ860" s="117">
        <v>0.28999999999999998</v>
      </c>
      <c r="AR860" s="44">
        <v>4625.16</v>
      </c>
      <c r="AS860" s="124"/>
      <c r="AT860" s="71">
        <v>0</v>
      </c>
      <c r="AU860" s="71">
        <v>0</v>
      </c>
      <c r="AV860" s="71">
        <v>0.16</v>
      </c>
      <c r="AW860" s="44">
        <v>12546.4</v>
      </c>
      <c r="AX860" s="124"/>
      <c r="AY860" s="140">
        <v>0</v>
      </c>
      <c r="AZ860" s="140">
        <v>0</v>
      </c>
      <c r="BA860" s="140">
        <v>0.05</v>
      </c>
      <c r="BB860" s="137">
        <v>2936.05</v>
      </c>
      <c r="BC860" s="124"/>
      <c r="BD860" s="140">
        <v>0</v>
      </c>
      <c r="BE860" s="140">
        <v>0</v>
      </c>
      <c r="BF860" s="140">
        <v>0.21</v>
      </c>
      <c r="BG860" s="44">
        <v>5532.03</v>
      </c>
      <c r="BH860" s="124"/>
      <c r="BI860" s="139">
        <v>0</v>
      </c>
      <c r="BJ860" s="139">
        <v>0</v>
      </c>
      <c r="BK860" s="139">
        <v>7.0000000000000007E-2</v>
      </c>
      <c r="BL860" s="44">
        <v>5014.9399999999996</v>
      </c>
      <c r="BM860" s="124"/>
      <c r="BN860" s="140">
        <v>0</v>
      </c>
      <c r="BO860" s="140">
        <v>0</v>
      </c>
      <c r="BP860" s="140">
        <v>0.14000000000000001</v>
      </c>
      <c r="BQ860" s="139">
        <v>3688.02</v>
      </c>
      <c r="BR860" s="124"/>
      <c r="BS860" s="140">
        <v>0</v>
      </c>
      <c r="BT860" s="140">
        <v>0</v>
      </c>
      <c r="BU860" s="140">
        <v>7.0000000000000007E-2</v>
      </c>
      <c r="BV860" s="44">
        <v>7592.06</v>
      </c>
      <c r="BW860" s="124"/>
      <c r="BX860" s="140">
        <v>0</v>
      </c>
      <c r="BY860" s="140">
        <v>0</v>
      </c>
      <c r="BZ860" s="140">
        <v>7.0000000000000007E-2</v>
      </c>
      <c r="CA860" s="44">
        <v>6550.46</v>
      </c>
      <c r="CB860" s="124"/>
      <c r="CC860" s="140">
        <v>0</v>
      </c>
      <c r="CD860" s="140">
        <v>0</v>
      </c>
      <c r="CE860" s="140">
        <v>0.21</v>
      </c>
      <c r="CF860" s="44">
        <v>6638.31</v>
      </c>
      <c r="CG860" s="124"/>
      <c r="CH860" s="137">
        <v>257183.68</v>
      </c>
      <c r="CI860" s="124"/>
      <c r="CJ860" s="64">
        <v>252558.52</v>
      </c>
      <c r="CK860" s="123"/>
    </row>
    <row r="861" spans="1:92" x14ac:dyDescent="0.25">
      <c r="A861" s="116" t="s">
        <v>7</v>
      </c>
      <c r="B861" s="24" t="s">
        <v>8</v>
      </c>
      <c r="C861" s="27" t="s">
        <v>9</v>
      </c>
      <c r="D861" s="27" t="s">
        <v>6</v>
      </c>
      <c r="E861" s="46"/>
      <c r="F861" s="58"/>
      <c r="G861" s="139">
        <v>0</v>
      </c>
      <c r="H861" s="139">
        <v>18</v>
      </c>
      <c r="I861" s="139">
        <v>98</v>
      </c>
      <c r="J861" s="68">
        <v>855</v>
      </c>
      <c r="K861" s="139">
        <v>0</v>
      </c>
      <c r="L861" s="139">
        <v>0</v>
      </c>
      <c r="M861" s="139">
        <v>18</v>
      </c>
      <c r="N861" s="139">
        <v>80</v>
      </c>
      <c r="O861" s="124"/>
      <c r="P861" s="132">
        <v>0</v>
      </c>
      <c r="Q861" s="132">
        <v>0</v>
      </c>
      <c r="R861" s="132">
        <v>9.3210014815703097</v>
      </c>
      <c r="S861" s="132">
        <v>8.6789985184296903</v>
      </c>
      <c r="T861" s="132">
        <v>41.426673251423594</v>
      </c>
      <c r="U861" s="132">
        <v>38.573326748576406</v>
      </c>
      <c r="V861" s="126"/>
      <c r="W861" s="140">
        <v>0</v>
      </c>
      <c r="X861" s="140">
        <v>0.81</v>
      </c>
      <c r="Y861" s="140">
        <v>3.61</v>
      </c>
      <c r="Z861" s="139">
        <v>311439.90999999997</v>
      </c>
      <c r="AA861" s="124"/>
      <c r="AB861" s="140">
        <v>1.36</v>
      </c>
      <c r="AC861" s="137">
        <v>97015.19</v>
      </c>
      <c r="AD861" s="125"/>
      <c r="AE861" s="140">
        <v>0</v>
      </c>
      <c r="AF861" s="140">
        <v>0.09</v>
      </c>
      <c r="AG861" s="140">
        <v>0.4</v>
      </c>
      <c r="AH861" s="44">
        <v>34524.25</v>
      </c>
      <c r="AI861" s="124"/>
      <c r="AJ861" s="140">
        <v>0</v>
      </c>
      <c r="AK861" s="140">
        <v>0.04</v>
      </c>
      <c r="AL861" s="140">
        <v>0.13</v>
      </c>
      <c r="AM861" s="44">
        <v>11896.18</v>
      </c>
      <c r="AN861" s="125"/>
      <c r="AO861" s="137">
        <v>6.56</v>
      </c>
      <c r="AP861" s="117">
        <v>1.93</v>
      </c>
      <c r="AQ861" s="117">
        <v>0.69</v>
      </c>
      <c r="AR861" s="44">
        <v>10737.33</v>
      </c>
      <c r="AS861" s="124"/>
      <c r="AT861" s="71">
        <v>0</v>
      </c>
      <c r="AU861" s="71">
        <v>7.0000000000000007E-2</v>
      </c>
      <c r="AV861" s="71">
        <v>0.32</v>
      </c>
      <c r="AW861" s="44">
        <v>29809.05</v>
      </c>
      <c r="AX861" s="124"/>
      <c r="AY861" s="140">
        <v>0</v>
      </c>
      <c r="AZ861" s="140">
        <v>0.02</v>
      </c>
      <c r="BA861" s="140">
        <v>0.1</v>
      </c>
      <c r="BB861" s="137">
        <v>7046.52</v>
      </c>
      <c r="BC861" s="124"/>
      <c r="BD861" s="140">
        <v>0</v>
      </c>
      <c r="BE861" s="140">
        <v>0.08</v>
      </c>
      <c r="BF861" s="140">
        <v>0.4</v>
      </c>
      <c r="BG861" s="44">
        <v>12644.64</v>
      </c>
      <c r="BH861" s="124"/>
      <c r="BI861" s="139">
        <v>0</v>
      </c>
      <c r="BJ861" s="139">
        <v>0.04</v>
      </c>
      <c r="BK861" s="139">
        <v>0.13</v>
      </c>
      <c r="BL861" s="44">
        <v>12179.14</v>
      </c>
      <c r="BM861" s="124"/>
      <c r="BN861" s="140">
        <v>0</v>
      </c>
      <c r="BO861" s="140">
        <v>0.06</v>
      </c>
      <c r="BP861" s="140">
        <v>0.26</v>
      </c>
      <c r="BQ861" s="139">
        <v>8429.76</v>
      </c>
      <c r="BR861" s="124"/>
      <c r="BS861" s="140">
        <v>0</v>
      </c>
      <c r="BT861" s="140">
        <v>0.04</v>
      </c>
      <c r="BU861" s="140">
        <v>0.13</v>
      </c>
      <c r="BV861" s="44">
        <v>18437.86</v>
      </c>
      <c r="BW861" s="124"/>
      <c r="BX861" s="140">
        <v>0</v>
      </c>
      <c r="BY861" s="140">
        <v>0.04</v>
      </c>
      <c r="BZ861" s="140">
        <v>0.13</v>
      </c>
      <c r="CA861" s="44">
        <v>15908.26</v>
      </c>
      <c r="CB861" s="124"/>
      <c r="CC861" s="140">
        <v>0</v>
      </c>
      <c r="CD861" s="140">
        <v>0.08</v>
      </c>
      <c r="CE861" s="140">
        <v>0.4</v>
      </c>
      <c r="CF861" s="44">
        <v>15173.28</v>
      </c>
      <c r="CG861" s="124"/>
      <c r="CH861" s="137">
        <v>585241.37</v>
      </c>
      <c r="CI861" s="124"/>
      <c r="CJ861" s="64">
        <v>574504.04</v>
      </c>
      <c r="CK861" s="123"/>
    </row>
    <row r="862" spans="1:92" x14ac:dyDescent="0.25">
      <c r="A862" s="116" t="s">
        <v>55</v>
      </c>
      <c r="B862" s="24" t="s">
        <v>56</v>
      </c>
      <c r="C862" s="27" t="s">
        <v>57</v>
      </c>
      <c r="D862" s="27" t="s">
        <v>6</v>
      </c>
      <c r="E862" s="46"/>
      <c r="F862" s="58"/>
      <c r="G862" s="139">
        <v>0</v>
      </c>
      <c r="H862" s="139">
        <v>0</v>
      </c>
      <c r="I862" s="139">
        <v>88</v>
      </c>
      <c r="J862" s="68">
        <v>856</v>
      </c>
      <c r="K862" s="139">
        <v>0</v>
      </c>
      <c r="L862" s="139">
        <v>0</v>
      </c>
      <c r="M862" s="139">
        <v>0</v>
      </c>
      <c r="N862" s="139">
        <v>88</v>
      </c>
      <c r="O862" s="124"/>
      <c r="P862" s="132">
        <v>0</v>
      </c>
      <c r="Q862" s="132">
        <v>0</v>
      </c>
      <c r="R862" s="132">
        <v>0</v>
      </c>
      <c r="S862" s="132">
        <v>0</v>
      </c>
      <c r="T862" s="132">
        <v>42.363053261255459</v>
      </c>
      <c r="U862" s="132">
        <v>45.636946738744541</v>
      </c>
      <c r="V862" s="126"/>
      <c r="W862" s="140">
        <v>0</v>
      </c>
      <c r="X862" s="140">
        <v>0</v>
      </c>
      <c r="Y862" s="140">
        <v>3.94</v>
      </c>
      <c r="Z862" s="139">
        <v>284334.03999999998</v>
      </c>
      <c r="AA862" s="124"/>
      <c r="AB862" s="140">
        <v>1.31</v>
      </c>
      <c r="AC862" s="137">
        <v>94768.53</v>
      </c>
      <c r="AD862" s="125"/>
      <c r="AE862" s="140">
        <v>0</v>
      </c>
      <c r="AF862" s="140">
        <v>0</v>
      </c>
      <c r="AG862" s="140">
        <v>0.44</v>
      </c>
      <c r="AH862" s="44">
        <v>31753.040000000001</v>
      </c>
      <c r="AI862" s="124"/>
      <c r="AJ862" s="140">
        <v>0</v>
      </c>
      <c r="AK862" s="140">
        <v>0</v>
      </c>
      <c r="AL862" s="140">
        <v>0.14000000000000001</v>
      </c>
      <c r="AM862" s="44">
        <v>10103.24</v>
      </c>
      <c r="AN862" s="125"/>
      <c r="AO862" s="137">
        <v>5.94</v>
      </c>
      <c r="AP862" s="117">
        <v>1.65</v>
      </c>
      <c r="AQ862" s="117">
        <v>0.62</v>
      </c>
      <c r="AR862" s="44">
        <v>9600.6299999999992</v>
      </c>
      <c r="AS862" s="124"/>
      <c r="AT862" s="71">
        <v>0</v>
      </c>
      <c r="AU862" s="71">
        <v>0</v>
      </c>
      <c r="AV862" s="71">
        <v>0.35</v>
      </c>
      <c r="AW862" s="44">
        <v>27445.25</v>
      </c>
      <c r="AX862" s="124"/>
      <c r="AY862" s="140">
        <v>0</v>
      </c>
      <c r="AZ862" s="140">
        <v>0</v>
      </c>
      <c r="BA862" s="140">
        <v>0.11</v>
      </c>
      <c r="BB862" s="137">
        <v>6459.31</v>
      </c>
      <c r="BC862" s="124"/>
      <c r="BD862" s="140">
        <v>0</v>
      </c>
      <c r="BE862" s="140">
        <v>0</v>
      </c>
      <c r="BF862" s="140">
        <v>0.44</v>
      </c>
      <c r="BG862" s="44">
        <v>11590.92</v>
      </c>
      <c r="BH862" s="124"/>
      <c r="BI862" s="139">
        <v>0</v>
      </c>
      <c r="BJ862" s="139">
        <v>0</v>
      </c>
      <c r="BK862" s="139">
        <v>0.14000000000000001</v>
      </c>
      <c r="BL862" s="44">
        <v>10029.879999999999</v>
      </c>
      <c r="BM862" s="124"/>
      <c r="BN862" s="140">
        <v>0</v>
      </c>
      <c r="BO862" s="140">
        <v>0</v>
      </c>
      <c r="BP862" s="140">
        <v>0.28999999999999998</v>
      </c>
      <c r="BQ862" s="139">
        <v>7639.47</v>
      </c>
      <c r="BR862" s="124"/>
      <c r="BS862" s="140">
        <v>0</v>
      </c>
      <c r="BT862" s="140">
        <v>0</v>
      </c>
      <c r="BU862" s="140">
        <v>0.14000000000000001</v>
      </c>
      <c r="BV862" s="44">
        <v>15184.12</v>
      </c>
      <c r="BW862" s="124"/>
      <c r="BX862" s="140">
        <v>0</v>
      </c>
      <c r="BY862" s="140">
        <v>0</v>
      </c>
      <c r="BZ862" s="140">
        <v>0.14000000000000001</v>
      </c>
      <c r="CA862" s="44">
        <v>13100.92</v>
      </c>
      <c r="CB862" s="124"/>
      <c r="CC862" s="140">
        <v>0</v>
      </c>
      <c r="CD862" s="140">
        <v>0</v>
      </c>
      <c r="CE862" s="140">
        <v>0.44</v>
      </c>
      <c r="CF862" s="44">
        <v>13908.84</v>
      </c>
      <c r="CG862" s="124"/>
      <c r="CH862" s="137">
        <v>535918.18999999994</v>
      </c>
      <c r="CI862" s="124"/>
      <c r="CJ862" s="64">
        <v>526317.55999999994</v>
      </c>
      <c r="CK862" s="123"/>
    </row>
    <row r="863" spans="1:92" x14ac:dyDescent="0.25">
      <c r="A863" s="116" t="s">
        <v>58</v>
      </c>
      <c r="B863" s="24" t="s">
        <v>59</v>
      </c>
      <c r="C863" s="27" t="s">
        <v>57</v>
      </c>
      <c r="D863" s="27" t="s">
        <v>6</v>
      </c>
      <c r="E863" s="46"/>
      <c r="F863" s="58"/>
      <c r="G863" s="139">
        <v>0</v>
      </c>
      <c r="H863" s="139">
        <v>35</v>
      </c>
      <c r="I863" s="139">
        <v>48</v>
      </c>
      <c r="J863" s="68">
        <v>857</v>
      </c>
      <c r="K863" s="139">
        <v>0</v>
      </c>
      <c r="L863" s="139">
        <v>0</v>
      </c>
      <c r="M863" s="139">
        <v>35</v>
      </c>
      <c r="N863" s="139">
        <v>13</v>
      </c>
      <c r="O863" s="124"/>
      <c r="P863" s="132">
        <v>0</v>
      </c>
      <c r="Q863" s="132">
        <v>0</v>
      </c>
      <c r="R863" s="132">
        <v>16.848941637999332</v>
      </c>
      <c r="S863" s="132">
        <v>18.151058362000668</v>
      </c>
      <c r="T863" s="132">
        <v>6.2581783226854659</v>
      </c>
      <c r="U863" s="132">
        <v>6.7418216773145341</v>
      </c>
      <c r="V863" s="126"/>
      <c r="W863" s="140">
        <v>0</v>
      </c>
      <c r="X863" s="140">
        <v>1.56</v>
      </c>
      <c r="Y863" s="140">
        <v>0.57999999999999996</v>
      </c>
      <c r="Z863" s="139">
        <v>139925.68</v>
      </c>
      <c r="AA863" s="124"/>
      <c r="AB863" s="140">
        <v>0.5</v>
      </c>
      <c r="AC863" s="137">
        <v>33564.57</v>
      </c>
      <c r="AD863" s="125"/>
      <c r="AE863" s="140">
        <v>0</v>
      </c>
      <c r="AF863" s="140">
        <v>0.17</v>
      </c>
      <c r="AG863" s="140">
        <v>0.06</v>
      </c>
      <c r="AH863" s="44">
        <v>15017.01</v>
      </c>
      <c r="AI863" s="124"/>
      <c r="AJ863" s="140">
        <v>0</v>
      </c>
      <c r="AK863" s="140">
        <v>7.0000000000000007E-2</v>
      </c>
      <c r="AL863" s="140">
        <v>0.02</v>
      </c>
      <c r="AM863" s="44">
        <v>5843.87</v>
      </c>
      <c r="AN863" s="125"/>
      <c r="AO863" s="137">
        <v>3.01</v>
      </c>
      <c r="AP863" s="117">
        <v>0.90000000000000013</v>
      </c>
      <c r="AQ863" s="117">
        <v>0.34</v>
      </c>
      <c r="AR863" s="44">
        <v>4955.8599999999997</v>
      </c>
      <c r="AS863" s="124"/>
      <c r="AT863" s="71">
        <v>0</v>
      </c>
      <c r="AU863" s="71">
        <v>0.14000000000000001</v>
      </c>
      <c r="AV863" s="71">
        <v>0.05</v>
      </c>
      <c r="AW863" s="44">
        <v>13353.25</v>
      </c>
      <c r="AX863" s="124"/>
      <c r="AY863" s="140">
        <v>0</v>
      </c>
      <c r="AZ863" s="140">
        <v>0.04</v>
      </c>
      <c r="BA863" s="140">
        <v>0.01</v>
      </c>
      <c r="BB863" s="137">
        <v>2936.05</v>
      </c>
      <c r="BC863" s="124"/>
      <c r="BD863" s="140">
        <v>0</v>
      </c>
      <c r="BE863" s="140">
        <v>0.15</v>
      </c>
      <c r="BF863" s="140">
        <v>0.06</v>
      </c>
      <c r="BG863" s="44">
        <v>5532.03</v>
      </c>
      <c r="BH863" s="124"/>
      <c r="BI863" s="139">
        <v>0</v>
      </c>
      <c r="BJ863" s="139">
        <v>7.0000000000000007E-2</v>
      </c>
      <c r="BK863" s="139">
        <v>0.02</v>
      </c>
      <c r="BL863" s="44">
        <v>6447.78</v>
      </c>
      <c r="BM863" s="124"/>
      <c r="BN863" s="140">
        <v>0</v>
      </c>
      <c r="BO863" s="140">
        <v>0.11</v>
      </c>
      <c r="BP863" s="140">
        <v>0.04</v>
      </c>
      <c r="BQ863" s="139">
        <v>3951.45</v>
      </c>
      <c r="BR863" s="124"/>
      <c r="BS863" s="140">
        <v>0</v>
      </c>
      <c r="BT863" s="140">
        <v>7.0000000000000007E-2</v>
      </c>
      <c r="BU863" s="140">
        <v>0.02</v>
      </c>
      <c r="BV863" s="44">
        <v>9761.2199999999993</v>
      </c>
      <c r="BW863" s="124"/>
      <c r="BX863" s="140">
        <v>0</v>
      </c>
      <c r="BY863" s="140">
        <v>7.0000000000000007E-2</v>
      </c>
      <c r="BZ863" s="140">
        <v>0.02</v>
      </c>
      <c r="CA863" s="44">
        <v>8422.02</v>
      </c>
      <c r="CB863" s="124"/>
      <c r="CC863" s="140">
        <v>0</v>
      </c>
      <c r="CD863" s="140">
        <v>0.15</v>
      </c>
      <c r="CE863" s="140">
        <v>0.06</v>
      </c>
      <c r="CF863" s="44">
        <v>6638.31</v>
      </c>
      <c r="CG863" s="124"/>
      <c r="CH863" s="137">
        <v>256349.1</v>
      </c>
      <c r="CI863" s="124"/>
      <c r="CJ863" s="64">
        <v>251393.24000000002</v>
      </c>
      <c r="CK863" s="123"/>
    </row>
    <row r="864" spans="1:92" x14ac:dyDescent="0.25">
      <c r="A864" s="116" t="s">
        <v>104</v>
      </c>
      <c r="B864" s="24" t="s">
        <v>105</v>
      </c>
      <c r="C864" s="27" t="s">
        <v>106</v>
      </c>
      <c r="D864" s="27" t="s">
        <v>6</v>
      </c>
      <c r="E864" s="46"/>
      <c r="F864" s="58"/>
      <c r="G864" s="139">
        <v>0</v>
      </c>
      <c r="H864" s="139">
        <v>0</v>
      </c>
      <c r="I864" s="139">
        <v>16</v>
      </c>
      <c r="J864" s="68">
        <v>858</v>
      </c>
      <c r="K864" s="139">
        <v>0</v>
      </c>
      <c r="L864" s="139">
        <v>0</v>
      </c>
      <c r="M864" s="139">
        <v>0</v>
      </c>
      <c r="N864" s="139">
        <v>16</v>
      </c>
      <c r="O864" s="124"/>
      <c r="P864" s="132">
        <v>0</v>
      </c>
      <c r="Q864" s="132">
        <v>0</v>
      </c>
      <c r="R864" s="132">
        <v>0</v>
      </c>
      <c r="S864" s="132">
        <v>0</v>
      </c>
      <c r="T864" s="132">
        <v>9.4392808296172603</v>
      </c>
      <c r="U864" s="132">
        <v>6.5607191703827397</v>
      </c>
      <c r="V864" s="126"/>
      <c r="W864" s="140">
        <v>0</v>
      </c>
      <c r="X864" s="140">
        <v>0</v>
      </c>
      <c r="Y864" s="140">
        <v>0.73</v>
      </c>
      <c r="Z864" s="139">
        <v>52681.18</v>
      </c>
      <c r="AA864" s="124"/>
      <c r="AB864" s="140">
        <v>0.24</v>
      </c>
      <c r="AC864" s="137">
        <v>17558.63</v>
      </c>
      <c r="AD864" s="125"/>
      <c r="AE864" s="140">
        <v>0</v>
      </c>
      <c r="AF864" s="140">
        <v>0</v>
      </c>
      <c r="AG864" s="140">
        <v>0.08</v>
      </c>
      <c r="AH864" s="44">
        <v>5773.28</v>
      </c>
      <c r="AI864" s="124"/>
      <c r="AJ864" s="140">
        <v>0</v>
      </c>
      <c r="AK864" s="140">
        <v>0</v>
      </c>
      <c r="AL864" s="140">
        <v>0.02</v>
      </c>
      <c r="AM864" s="44">
        <v>1443.32</v>
      </c>
      <c r="AN864" s="125"/>
      <c r="AO864" s="137">
        <v>1.0900000000000001</v>
      </c>
      <c r="AP864" s="117">
        <v>0.32</v>
      </c>
      <c r="AQ864" s="117">
        <v>0.11</v>
      </c>
      <c r="AR864" s="44">
        <v>1780.98</v>
      </c>
      <c r="AS864" s="124"/>
      <c r="AT864" s="71">
        <v>0</v>
      </c>
      <c r="AU864" s="71">
        <v>0</v>
      </c>
      <c r="AV864" s="71">
        <v>0.06</v>
      </c>
      <c r="AW864" s="44">
        <v>4704.8999999999996</v>
      </c>
      <c r="AX864" s="124"/>
      <c r="AY864" s="140">
        <v>0</v>
      </c>
      <c r="AZ864" s="140">
        <v>0</v>
      </c>
      <c r="BA864" s="140">
        <v>0.02</v>
      </c>
      <c r="BB864" s="137">
        <v>1174.42</v>
      </c>
      <c r="BC864" s="124"/>
      <c r="BD864" s="140">
        <v>0</v>
      </c>
      <c r="BE864" s="140">
        <v>0</v>
      </c>
      <c r="BF864" s="140">
        <v>0.08</v>
      </c>
      <c r="BG864" s="44">
        <v>2107.44</v>
      </c>
      <c r="BH864" s="124"/>
      <c r="BI864" s="139">
        <v>0</v>
      </c>
      <c r="BJ864" s="139">
        <v>0</v>
      </c>
      <c r="BK864" s="139">
        <v>0.02</v>
      </c>
      <c r="BL864" s="44">
        <v>1432.84</v>
      </c>
      <c r="BM864" s="124"/>
      <c r="BN864" s="140">
        <v>0</v>
      </c>
      <c r="BO864" s="140">
        <v>0</v>
      </c>
      <c r="BP864" s="140">
        <v>0.05</v>
      </c>
      <c r="BQ864" s="139">
        <v>1317.15</v>
      </c>
      <c r="BR864" s="124"/>
      <c r="BS864" s="140">
        <v>0</v>
      </c>
      <c r="BT864" s="140">
        <v>0</v>
      </c>
      <c r="BU864" s="140">
        <v>0.02</v>
      </c>
      <c r="BV864" s="44">
        <v>2169.16</v>
      </c>
      <c r="BW864" s="124"/>
      <c r="BX864" s="140">
        <v>0</v>
      </c>
      <c r="BY864" s="140">
        <v>0</v>
      </c>
      <c r="BZ864" s="140">
        <v>0.02</v>
      </c>
      <c r="CA864" s="44">
        <v>1871.56</v>
      </c>
      <c r="CB864" s="124"/>
      <c r="CC864" s="140">
        <v>0</v>
      </c>
      <c r="CD864" s="140">
        <v>0</v>
      </c>
      <c r="CE864" s="140">
        <v>0.08</v>
      </c>
      <c r="CF864" s="44">
        <v>2528.88</v>
      </c>
      <c r="CG864" s="124"/>
      <c r="CH864" s="137">
        <v>96543.739999999991</v>
      </c>
      <c r="CI864" s="124"/>
      <c r="CJ864" s="64">
        <v>94762.76</v>
      </c>
      <c r="CK864" s="123"/>
    </row>
    <row r="865" spans="1:89" x14ac:dyDescent="0.25">
      <c r="A865" s="116" t="s">
        <v>107</v>
      </c>
      <c r="B865" s="24" t="s">
        <v>108</v>
      </c>
      <c r="C865" s="27" t="s">
        <v>106</v>
      </c>
      <c r="D865" s="27" t="s">
        <v>6</v>
      </c>
      <c r="E865" s="46"/>
      <c r="F865" s="58"/>
      <c r="G865" s="139">
        <v>0</v>
      </c>
      <c r="H865" s="139">
        <v>100</v>
      </c>
      <c r="I865" s="139">
        <v>239</v>
      </c>
      <c r="J865" s="68">
        <v>859</v>
      </c>
      <c r="K865" s="139">
        <v>0</v>
      </c>
      <c r="L865" s="139">
        <v>0</v>
      </c>
      <c r="M865" s="139">
        <v>100</v>
      </c>
      <c r="N865" s="139">
        <v>139</v>
      </c>
      <c r="O865" s="124"/>
      <c r="P865" s="132">
        <v>0</v>
      </c>
      <c r="Q865" s="132">
        <v>0</v>
      </c>
      <c r="R865" s="132">
        <v>58.995505185107874</v>
      </c>
      <c r="S865" s="132">
        <v>41.004494814892126</v>
      </c>
      <c r="T865" s="132">
        <v>82.003752207299954</v>
      </c>
      <c r="U865" s="132">
        <v>56.996247792700046</v>
      </c>
      <c r="V865" s="126"/>
      <c r="W865" s="140">
        <v>0</v>
      </c>
      <c r="X865" s="140">
        <v>4.58</v>
      </c>
      <c r="Y865" s="140">
        <v>6.38</v>
      </c>
      <c r="Z865" s="139">
        <v>748340.78</v>
      </c>
      <c r="AA865" s="124"/>
      <c r="AB865" s="140">
        <v>3.04</v>
      </c>
      <c r="AC865" s="137">
        <v>211042.01</v>
      </c>
      <c r="AD865" s="125"/>
      <c r="AE865" s="140">
        <v>0</v>
      </c>
      <c r="AF865" s="140">
        <v>0.5</v>
      </c>
      <c r="AG865" s="140">
        <v>0.69</v>
      </c>
      <c r="AH865" s="44">
        <v>81227.039999999994</v>
      </c>
      <c r="AI865" s="124"/>
      <c r="AJ865" s="140">
        <v>0</v>
      </c>
      <c r="AK865" s="140">
        <v>0.22</v>
      </c>
      <c r="AL865" s="140">
        <v>0.23</v>
      </c>
      <c r="AM865" s="44">
        <v>30428.48</v>
      </c>
      <c r="AN865" s="125"/>
      <c r="AO865" s="137">
        <v>15.950000000000001</v>
      </c>
      <c r="AP865" s="117">
        <v>5.15</v>
      </c>
      <c r="AQ865" s="117">
        <v>1.69</v>
      </c>
      <c r="AR865" s="44">
        <v>26673.08</v>
      </c>
      <c r="AS865" s="124"/>
      <c r="AT865" s="71">
        <v>0</v>
      </c>
      <c r="AU865" s="71">
        <v>0.4</v>
      </c>
      <c r="AV865" s="71">
        <v>0.55000000000000004</v>
      </c>
      <c r="AW865" s="44">
        <v>70078.25</v>
      </c>
      <c r="AX865" s="124"/>
      <c r="AY865" s="140">
        <v>0</v>
      </c>
      <c r="AZ865" s="140">
        <v>0.13</v>
      </c>
      <c r="BA865" s="140">
        <v>0.18</v>
      </c>
      <c r="BB865" s="137">
        <v>18203.509999999998</v>
      </c>
      <c r="BC865" s="124"/>
      <c r="BD865" s="140">
        <v>0</v>
      </c>
      <c r="BE865" s="140">
        <v>0.44</v>
      </c>
      <c r="BF865" s="140">
        <v>0.69</v>
      </c>
      <c r="BG865" s="44">
        <v>29767.59</v>
      </c>
      <c r="BH865" s="124"/>
      <c r="BI865" s="139">
        <v>0</v>
      </c>
      <c r="BJ865" s="139">
        <v>0.22</v>
      </c>
      <c r="BK865" s="139">
        <v>0.23</v>
      </c>
      <c r="BL865" s="44">
        <v>32238.9</v>
      </c>
      <c r="BM865" s="124"/>
      <c r="BN865" s="140">
        <v>0</v>
      </c>
      <c r="BO865" s="140">
        <v>0.33</v>
      </c>
      <c r="BP865" s="140">
        <v>0.46</v>
      </c>
      <c r="BQ865" s="139">
        <v>20810.97</v>
      </c>
      <c r="BR865" s="124"/>
      <c r="BS865" s="140">
        <v>0</v>
      </c>
      <c r="BT865" s="140">
        <v>0.22</v>
      </c>
      <c r="BU865" s="140">
        <v>0.23</v>
      </c>
      <c r="BV865" s="44">
        <v>48806.1</v>
      </c>
      <c r="BW865" s="124"/>
      <c r="BX865" s="140">
        <v>0</v>
      </c>
      <c r="BY865" s="140">
        <v>0.22</v>
      </c>
      <c r="BZ865" s="140">
        <v>0.23</v>
      </c>
      <c r="CA865" s="44">
        <v>42110.1</v>
      </c>
      <c r="CB865" s="124"/>
      <c r="CC865" s="140">
        <v>0</v>
      </c>
      <c r="CD865" s="140">
        <v>0.44</v>
      </c>
      <c r="CE865" s="140">
        <v>0.69</v>
      </c>
      <c r="CF865" s="44">
        <v>35720.43</v>
      </c>
      <c r="CG865" s="124"/>
      <c r="CH865" s="137">
        <v>1395447.24</v>
      </c>
      <c r="CI865" s="124"/>
      <c r="CJ865" s="64">
        <v>1368774.16</v>
      </c>
      <c r="CK865" s="123"/>
    </row>
    <row r="866" spans="1:89" x14ac:dyDescent="0.25">
      <c r="A866" s="116" t="s">
        <v>109</v>
      </c>
      <c r="B866" s="24" t="s">
        <v>110</v>
      </c>
      <c r="C866" s="27" t="s">
        <v>106</v>
      </c>
      <c r="D866" s="27" t="s">
        <v>6</v>
      </c>
      <c r="E866" s="46"/>
      <c r="F866" s="58"/>
      <c r="G866" s="139">
        <v>0</v>
      </c>
      <c r="H866" s="139">
        <v>0</v>
      </c>
      <c r="I866" s="139">
        <v>168</v>
      </c>
      <c r="J866" s="68">
        <v>860</v>
      </c>
      <c r="K866" s="139">
        <v>0</v>
      </c>
      <c r="L866" s="139">
        <v>0</v>
      </c>
      <c r="M866" s="139">
        <v>0</v>
      </c>
      <c r="N866" s="139">
        <v>168</v>
      </c>
      <c r="O866" s="124"/>
      <c r="P866" s="132">
        <v>0</v>
      </c>
      <c r="Q866" s="132">
        <v>0</v>
      </c>
      <c r="R866" s="132">
        <v>0</v>
      </c>
      <c r="S866" s="132">
        <v>0</v>
      </c>
      <c r="T866" s="132">
        <v>99.112448710981226</v>
      </c>
      <c r="U866" s="132">
        <v>68.887551289018774</v>
      </c>
      <c r="V866" s="126"/>
      <c r="W866" s="140">
        <v>0</v>
      </c>
      <c r="X866" s="140">
        <v>0</v>
      </c>
      <c r="Y866" s="140">
        <v>7.71</v>
      </c>
      <c r="Z866" s="139">
        <v>556399.86</v>
      </c>
      <c r="AA866" s="124"/>
      <c r="AB866" s="140">
        <v>2.56</v>
      </c>
      <c r="AC866" s="137">
        <v>185448.07</v>
      </c>
      <c r="AD866" s="125"/>
      <c r="AE866" s="140">
        <v>0</v>
      </c>
      <c r="AF866" s="140">
        <v>0</v>
      </c>
      <c r="AG866" s="140">
        <v>0.84</v>
      </c>
      <c r="AH866" s="44">
        <v>60619.44</v>
      </c>
      <c r="AI866" s="124"/>
      <c r="AJ866" s="140">
        <v>0</v>
      </c>
      <c r="AK866" s="140">
        <v>0</v>
      </c>
      <c r="AL866" s="140">
        <v>0.28000000000000003</v>
      </c>
      <c r="AM866" s="44">
        <v>20206.48</v>
      </c>
      <c r="AN866" s="125"/>
      <c r="AO866" s="137">
        <v>11.61</v>
      </c>
      <c r="AP866" s="117">
        <v>3.6199999999999997</v>
      </c>
      <c r="AQ866" s="117">
        <v>1.19</v>
      </c>
      <c r="AR866" s="44">
        <v>19238.05</v>
      </c>
      <c r="AS866" s="124"/>
      <c r="AT866" s="71">
        <v>0</v>
      </c>
      <c r="AU866" s="71">
        <v>0</v>
      </c>
      <c r="AV866" s="71">
        <v>0.67</v>
      </c>
      <c r="AW866" s="44">
        <v>52538.05</v>
      </c>
      <c r="AX866" s="124"/>
      <c r="AY866" s="140">
        <v>0</v>
      </c>
      <c r="AZ866" s="140">
        <v>0</v>
      </c>
      <c r="BA866" s="140">
        <v>0.22</v>
      </c>
      <c r="BB866" s="137">
        <v>12918.62</v>
      </c>
      <c r="BC866" s="124"/>
      <c r="BD866" s="140">
        <v>0</v>
      </c>
      <c r="BE866" s="140">
        <v>0</v>
      </c>
      <c r="BF866" s="140">
        <v>0.84</v>
      </c>
      <c r="BG866" s="44">
        <v>22128.12</v>
      </c>
      <c r="BH866" s="124"/>
      <c r="BI866" s="139">
        <v>0</v>
      </c>
      <c r="BJ866" s="139">
        <v>0</v>
      </c>
      <c r="BK866" s="139">
        <v>0.28000000000000003</v>
      </c>
      <c r="BL866" s="44">
        <v>20059.759999999998</v>
      </c>
      <c r="BM866" s="124"/>
      <c r="BN866" s="140">
        <v>0</v>
      </c>
      <c r="BO866" s="140">
        <v>0</v>
      </c>
      <c r="BP866" s="140">
        <v>0.56000000000000005</v>
      </c>
      <c r="BQ866" s="139">
        <v>14752.08</v>
      </c>
      <c r="BR866" s="124"/>
      <c r="BS866" s="140">
        <v>0</v>
      </c>
      <c r="BT866" s="140">
        <v>0</v>
      </c>
      <c r="BU866" s="140">
        <v>0.28000000000000003</v>
      </c>
      <c r="BV866" s="44">
        <v>30368.240000000002</v>
      </c>
      <c r="BW866" s="124"/>
      <c r="BX866" s="140">
        <v>0</v>
      </c>
      <c r="BY866" s="140">
        <v>0</v>
      </c>
      <c r="BZ866" s="140">
        <v>0.28000000000000003</v>
      </c>
      <c r="CA866" s="44">
        <v>26201.84</v>
      </c>
      <c r="CB866" s="124"/>
      <c r="CC866" s="140">
        <v>0</v>
      </c>
      <c r="CD866" s="140">
        <v>0</v>
      </c>
      <c r="CE866" s="140">
        <v>0.84</v>
      </c>
      <c r="CF866" s="44">
        <v>26553.24</v>
      </c>
      <c r="CG866" s="124"/>
      <c r="CH866" s="137">
        <v>1047431.8500000001</v>
      </c>
      <c r="CI866" s="124"/>
      <c r="CJ866" s="64">
        <v>1028193.8</v>
      </c>
      <c r="CK866" s="123"/>
    </row>
    <row r="867" spans="1:89" x14ac:dyDescent="0.25">
      <c r="A867" s="116" t="s">
        <v>140</v>
      </c>
      <c r="B867" s="24" t="s">
        <v>141</v>
      </c>
      <c r="C867" s="27" t="s">
        <v>142</v>
      </c>
      <c r="D867" s="27" t="s">
        <v>6</v>
      </c>
      <c r="E867" s="46"/>
      <c r="F867" s="58"/>
      <c r="G867" s="139">
        <v>0</v>
      </c>
      <c r="H867" s="139">
        <v>7</v>
      </c>
      <c r="I867" s="139">
        <v>43</v>
      </c>
      <c r="J867" s="68">
        <v>861</v>
      </c>
      <c r="K867" s="139">
        <v>0</v>
      </c>
      <c r="L867" s="139">
        <v>0</v>
      </c>
      <c r="M867" s="139">
        <v>7</v>
      </c>
      <c r="N867" s="139">
        <v>36</v>
      </c>
      <c r="O867" s="124"/>
      <c r="P867" s="132">
        <v>0</v>
      </c>
      <c r="Q867" s="132">
        <v>0</v>
      </c>
      <c r="R867" s="132">
        <v>2.260442912644796</v>
      </c>
      <c r="S867" s="132">
        <v>4.7395570873552035</v>
      </c>
      <c r="T867" s="132">
        <v>11.625134979316092</v>
      </c>
      <c r="U867" s="132">
        <v>24.374865020683906</v>
      </c>
      <c r="V867" s="126"/>
      <c r="W867" s="140">
        <v>0</v>
      </c>
      <c r="X867" s="140">
        <v>0.3</v>
      </c>
      <c r="Y867" s="140">
        <v>1.55</v>
      </c>
      <c r="Z867" s="139">
        <v>130716.8</v>
      </c>
      <c r="AA867" s="124"/>
      <c r="AB867" s="140">
        <v>0.56999999999999995</v>
      </c>
      <c r="AC867" s="137">
        <v>41053.93</v>
      </c>
      <c r="AD867" s="125"/>
      <c r="AE867" s="140">
        <v>0</v>
      </c>
      <c r="AF867" s="140">
        <v>0.03</v>
      </c>
      <c r="AG867" s="140">
        <v>0.18</v>
      </c>
      <c r="AH867" s="44">
        <v>14875.83</v>
      </c>
      <c r="AI867" s="124"/>
      <c r="AJ867" s="140">
        <v>0</v>
      </c>
      <c r="AK867" s="140">
        <v>0.01</v>
      </c>
      <c r="AL867" s="140">
        <v>0.06</v>
      </c>
      <c r="AM867" s="44">
        <v>4958.6099999999997</v>
      </c>
      <c r="AN867" s="125"/>
      <c r="AO867" s="137">
        <v>2.7399999999999998</v>
      </c>
      <c r="AP867" s="117">
        <v>0.63</v>
      </c>
      <c r="AQ867" s="117">
        <v>0.3</v>
      </c>
      <c r="AR867" s="44">
        <v>4274.82</v>
      </c>
      <c r="AS867" s="124"/>
      <c r="AT867" s="71">
        <v>0</v>
      </c>
      <c r="AU867" s="71">
        <v>0.02</v>
      </c>
      <c r="AV867" s="71">
        <v>0.14000000000000001</v>
      </c>
      <c r="AW867" s="44">
        <v>12325.6</v>
      </c>
      <c r="AX867" s="124"/>
      <c r="AY867" s="140">
        <v>0</v>
      </c>
      <c r="AZ867" s="140">
        <v>0</v>
      </c>
      <c r="BA867" s="140">
        <v>0.04</v>
      </c>
      <c r="BB867" s="137">
        <v>2348.84</v>
      </c>
      <c r="BC867" s="124"/>
      <c r="BD867" s="140">
        <v>0</v>
      </c>
      <c r="BE867" s="140">
        <v>0.03</v>
      </c>
      <c r="BF867" s="140">
        <v>0.18</v>
      </c>
      <c r="BG867" s="44">
        <v>5532.03</v>
      </c>
      <c r="BH867" s="124"/>
      <c r="BI867" s="139">
        <v>0</v>
      </c>
      <c r="BJ867" s="139">
        <v>0.01</v>
      </c>
      <c r="BK867" s="139">
        <v>0.06</v>
      </c>
      <c r="BL867" s="44">
        <v>5014.9399999999996</v>
      </c>
      <c r="BM867" s="124"/>
      <c r="BN867" s="140">
        <v>0</v>
      </c>
      <c r="BO867" s="140">
        <v>0.02</v>
      </c>
      <c r="BP867" s="140">
        <v>0.12</v>
      </c>
      <c r="BQ867" s="139">
        <v>3688.02</v>
      </c>
      <c r="BR867" s="124"/>
      <c r="BS867" s="140">
        <v>0</v>
      </c>
      <c r="BT867" s="140">
        <v>0.01</v>
      </c>
      <c r="BU867" s="140">
        <v>0.06</v>
      </c>
      <c r="BV867" s="44">
        <v>7592.06</v>
      </c>
      <c r="BW867" s="124"/>
      <c r="BX867" s="140">
        <v>0</v>
      </c>
      <c r="BY867" s="140">
        <v>0.01</v>
      </c>
      <c r="BZ867" s="140">
        <v>0.06</v>
      </c>
      <c r="CA867" s="44">
        <v>6550.46</v>
      </c>
      <c r="CB867" s="124"/>
      <c r="CC867" s="140">
        <v>0</v>
      </c>
      <c r="CD867" s="140">
        <v>0.03</v>
      </c>
      <c r="CE867" s="140">
        <v>0.18</v>
      </c>
      <c r="CF867" s="44">
        <v>6638.31</v>
      </c>
      <c r="CG867" s="124"/>
      <c r="CH867" s="137">
        <v>245570.25</v>
      </c>
      <c r="CI867" s="124"/>
      <c r="CJ867" s="64">
        <v>241295.43</v>
      </c>
      <c r="CK867" s="123"/>
    </row>
    <row r="868" spans="1:89" x14ac:dyDescent="0.25">
      <c r="A868" s="116" t="s">
        <v>221</v>
      </c>
      <c r="B868" s="24" t="s">
        <v>141</v>
      </c>
      <c r="C868" s="27" t="s">
        <v>142</v>
      </c>
      <c r="D868" s="27" t="s">
        <v>6</v>
      </c>
      <c r="E868" s="46"/>
      <c r="F868" s="58"/>
      <c r="G868" s="139">
        <v>0</v>
      </c>
      <c r="H868" s="139">
        <v>14</v>
      </c>
      <c r="I868" s="139">
        <v>72</v>
      </c>
      <c r="J868" s="68">
        <v>862</v>
      </c>
      <c r="K868" s="139">
        <v>0</v>
      </c>
      <c r="L868" s="139">
        <v>0</v>
      </c>
      <c r="M868" s="139">
        <v>14</v>
      </c>
      <c r="N868" s="139">
        <v>58</v>
      </c>
      <c r="O868" s="124"/>
      <c r="P868" s="132">
        <v>0</v>
      </c>
      <c r="Q868" s="132">
        <v>0</v>
      </c>
      <c r="R868" s="132">
        <v>7.8415526982916095</v>
      </c>
      <c r="S868" s="132">
        <v>6.1584473017083905</v>
      </c>
      <c r="T868" s="132">
        <v>32.486432607208094</v>
      </c>
      <c r="U868" s="132">
        <v>25.513567392791906</v>
      </c>
      <c r="V868" s="126"/>
      <c r="W868" s="140">
        <v>0</v>
      </c>
      <c r="X868" s="140">
        <v>0.63</v>
      </c>
      <c r="Y868" s="140">
        <v>2.64</v>
      </c>
      <c r="Z868" s="139">
        <v>230123.19</v>
      </c>
      <c r="AA868" s="124"/>
      <c r="AB868" s="140">
        <v>1</v>
      </c>
      <c r="AC868" s="137">
        <v>71420.710000000006</v>
      </c>
      <c r="AD868" s="125"/>
      <c r="AE868" s="140">
        <v>0</v>
      </c>
      <c r="AF868" s="140">
        <v>7.0000000000000007E-2</v>
      </c>
      <c r="AG868" s="140">
        <v>0.28999999999999998</v>
      </c>
      <c r="AH868" s="44">
        <v>25328.69</v>
      </c>
      <c r="AI868" s="124"/>
      <c r="AJ868" s="140">
        <v>0</v>
      </c>
      <c r="AK868" s="140">
        <v>0.03</v>
      </c>
      <c r="AL868" s="140">
        <v>0.09</v>
      </c>
      <c r="AM868" s="44">
        <v>8380.89</v>
      </c>
      <c r="AN868" s="125"/>
      <c r="AO868" s="137">
        <v>4.83</v>
      </c>
      <c r="AP868" s="117">
        <v>1.49</v>
      </c>
      <c r="AQ868" s="117">
        <v>0.51</v>
      </c>
      <c r="AR868" s="44">
        <v>7991.14</v>
      </c>
      <c r="AS868" s="124"/>
      <c r="AT868" s="71">
        <v>0</v>
      </c>
      <c r="AU868" s="71">
        <v>0.05</v>
      </c>
      <c r="AV868" s="71">
        <v>0.23</v>
      </c>
      <c r="AW868" s="44">
        <v>21404.2</v>
      </c>
      <c r="AX868" s="124"/>
      <c r="AY868" s="140">
        <v>0</v>
      </c>
      <c r="AZ868" s="140">
        <v>0.01</v>
      </c>
      <c r="BA868" s="140">
        <v>7.0000000000000007E-2</v>
      </c>
      <c r="BB868" s="137">
        <v>4697.68</v>
      </c>
      <c r="BC868" s="124"/>
      <c r="BD868" s="140">
        <v>0</v>
      </c>
      <c r="BE868" s="140">
        <v>0.06</v>
      </c>
      <c r="BF868" s="140">
        <v>0.28999999999999998</v>
      </c>
      <c r="BG868" s="44">
        <v>9220.0499999999993</v>
      </c>
      <c r="BH868" s="124"/>
      <c r="BI868" s="139">
        <v>0</v>
      </c>
      <c r="BJ868" s="139">
        <v>0.03</v>
      </c>
      <c r="BK868" s="139">
        <v>0.09</v>
      </c>
      <c r="BL868" s="44">
        <v>8597.0400000000009</v>
      </c>
      <c r="BM868" s="124"/>
      <c r="BN868" s="140">
        <v>0</v>
      </c>
      <c r="BO868" s="140">
        <v>0.04</v>
      </c>
      <c r="BP868" s="140">
        <v>0.19</v>
      </c>
      <c r="BQ868" s="139">
        <v>6058.89</v>
      </c>
      <c r="BR868" s="124"/>
      <c r="BS868" s="140">
        <v>0</v>
      </c>
      <c r="BT868" s="140">
        <v>0.03</v>
      </c>
      <c r="BU868" s="140">
        <v>0.09</v>
      </c>
      <c r="BV868" s="44">
        <v>13014.96</v>
      </c>
      <c r="BW868" s="124"/>
      <c r="BX868" s="140">
        <v>0</v>
      </c>
      <c r="BY868" s="140">
        <v>0.03</v>
      </c>
      <c r="BZ868" s="140">
        <v>0.09</v>
      </c>
      <c r="CA868" s="44">
        <v>11229.36</v>
      </c>
      <c r="CB868" s="124"/>
      <c r="CC868" s="140">
        <v>0</v>
      </c>
      <c r="CD868" s="140">
        <v>0.06</v>
      </c>
      <c r="CE868" s="140">
        <v>0.28999999999999998</v>
      </c>
      <c r="CF868" s="44">
        <v>11063.85</v>
      </c>
      <c r="CG868" s="124"/>
      <c r="CH868" s="137">
        <v>428530.65</v>
      </c>
      <c r="CI868" s="124"/>
      <c r="CJ868" s="64">
        <v>420539.51</v>
      </c>
      <c r="CK868" s="123"/>
    </row>
    <row r="869" spans="1:89" x14ac:dyDescent="0.25">
      <c r="A869" s="116" t="s">
        <v>222</v>
      </c>
      <c r="B869" s="24" t="s">
        <v>223</v>
      </c>
      <c r="C869" s="27" t="s">
        <v>142</v>
      </c>
      <c r="D869" s="27" t="s">
        <v>6</v>
      </c>
      <c r="E869" s="46"/>
      <c r="F869" s="58"/>
      <c r="G869" s="139">
        <v>0</v>
      </c>
      <c r="H869" s="139">
        <v>328</v>
      </c>
      <c r="I869" s="139">
        <v>1439</v>
      </c>
      <c r="J869" s="68">
        <v>863</v>
      </c>
      <c r="K869" s="139">
        <v>65</v>
      </c>
      <c r="L869" s="139">
        <v>65</v>
      </c>
      <c r="M869" s="139">
        <v>263</v>
      </c>
      <c r="N869" s="139">
        <v>1111</v>
      </c>
      <c r="O869" s="124"/>
      <c r="P869" s="132">
        <v>0</v>
      </c>
      <c r="Q869" s="132">
        <v>0</v>
      </c>
      <c r="R869" s="132">
        <v>183.71637750283199</v>
      </c>
      <c r="S869" s="132">
        <v>144.28362249716801</v>
      </c>
      <c r="T869" s="132">
        <v>622.28321770014122</v>
      </c>
      <c r="U869" s="132">
        <v>488.71678229985878</v>
      </c>
      <c r="V869" s="126"/>
      <c r="W869" s="140">
        <v>0</v>
      </c>
      <c r="X869" s="140">
        <v>14.95</v>
      </c>
      <c r="Y869" s="140">
        <v>50.66</v>
      </c>
      <c r="Z869" s="139">
        <v>4595761.3099999996</v>
      </c>
      <c r="AA869" s="124"/>
      <c r="AB869" s="140">
        <v>19.87</v>
      </c>
      <c r="AC869" s="137">
        <v>1406487.67</v>
      </c>
      <c r="AD869" s="125"/>
      <c r="AE869" s="140">
        <v>0.32</v>
      </c>
      <c r="AF869" s="140">
        <v>1.31</v>
      </c>
      <c r="AG869" s="140">
        <v>5.55</v>
      </c>
      <c r="AH869" s="44">
        <v>502991.25</v>
      </c>
      <c r="AI869" s="124"/>
      <c r="AJ869" s="140">
        <v>0.14000000000000001</v>
      </c>
      <c r="AK869" s="140">
        <v>0.57999999999999996</v>
      </c>
      <c r="AL869" s="140">
        <v>1.85</v>
      </c>
      <c r="AM869" s="44">
        <v>178769.9</v>
      </c>
      <c r="AN869" s="125"/>
      <c r="AO869" s="137">
        <v>97.139999999999986</v>
      </c>
      <c r="AP869" s="117">
        <v>30.06</v>
      </c>
      <c r="AQ869" s="117">
        <v>10.199999999999999</v>
      </c>
      <c r="AR869" s="44">
        <v>160802.84</v>
      </c>
      <c r="AS869" s="124"/>
      <c r="AT869" s="71">
        <v>0.14000000000000001</v>
      </c>
      <c r="AU869" s="71">
        <v>1.05</v>
      </c>
      <c r="AV869" s="71">
        <v>4.4400000000000004</v>
      </c>
      <c r="AW869" s="44">
        <v>428338.85</v>
      </c>
      <c r="AX869" s="124"/>
      <c r="AY869" s="140">
        <v>0.08</v>
      </c>
      <c r="AZ869" s="140">
        <v>0.35</v>
      </c>
      <c r="BA869" s="140">
        <v>1.48</v>
      </c>
      <c r="BB869" s="137">
        <v>112157.11</v>
      </c>
      <c r="BC869" s="124"/>
      <c r="BD869" s="140">
        <v>0.28000000000000003</v>
      </c>
      <c r="BE869" s="140">
        <v>1.1599999999999999</v>
      </c>
      <c r="BF869" s="140">
        <v>5.55</v>
      </c>
      <c r="BG869" s="44">
        <v>184137.57</v>
      </c>
      <c r="BH869" s="124"/>
      <c r="BI869" s="139">
        <v>0.14000000000000001</v>
      </c>
      <c r="BJ869" s="139">
        <v>0.57999999999999996</v>
      </c>
      <c r="BK869" s="139">
        <v>1.85</v>
      </c>
      <c r="BL869" s="44">
        <v>184119.94</v>
      </c>
      <c r="BM869" s="124"/>
      <c r="BN869" s="140">
        <v>0.21</v>
      </c>
      <c r="BO869" s="140">
        <v>0.87</v>
      </c>
      <c r="BP869" s="140">
        <v>3.7</v>
      </c>
      <c r="BQ869" s="139">
        <v>125919.54</v>
      </c>
      <c r="BR869" s="124"/>
      <c r="BS869" s="140">
        <v>0.14000000000000001</v>
      </c>
      <c r="BT869" s="140">
        <v>0.57999999999999996</v>
      </c>
      <c r="BU869" s="140">
        <v>1.85</v>
      </c>
      <c r="BV869" s="44">
        <v>278737.06</v>
      </c>
      <c r="BW869" s="124"/>
      <c r="BX869" s="140">
        <v>0.14000000000000001</v>
      </c>
      <c r="BY869" s="140">
        <v>0.57999999999999996</v>
      </c>
      <c r="BZ869" s="140">
        <v>1.85</v>
      </c>
      <c r="CA869" s="44">
        <v>240495.46</v>
      </c>
      <c r="CB869" s="124"/>
      <c r="CC869" s="140">
        <v>0.28000000000000003</v>
      </c>
      <c r="CD869" s="140">
        <v>1.1599999999999999</v>
      </c>
      <c r="CE869" s="140">
        <v>5.55</v>
      </c>
      <c r="CF869" s="44">
        <v>220960.89</v>
      </c>
      <c r="CG869" s="124"/>
      <c r="CH869" s="137">
        <v>8619679.3900000006</v>
      </c>
      <c r="CI869" s="124"/>
      <c r="CJ869" s="64">
        <v>8458876.5500000007</v>
      </c>
      <c r="CK869" s="123"/>
    </row>
    <row r="870" spans="1:89" x14ac:dyDescent="0.25">
      <c r="A870" s="116" t="s">
        <v>300</v>
      </c>
      <c r="B870" s="24" t="s">
        <v>141</v>
      </c>
      <c r="C870" s="27" t="s">
        <v>142</v>
      </c>
      <c r="D870" s="27" t="s">
        <v>6</v>
      </c>
      <c r="E870" s="46"/>
      <c r="F870" s="58"/>
      <c r="G870" s="139">
        <v>0</v>
      </c>
      <c r="H870" s="139">
        <v>20</v>
      </c>
      <c r="I870" s="139">
        <v>105</v>
      </c>
      <c r="J870" s="68">
        <v>864</v>
      </c>
      <c r="K870" s="139">
        <v>0</v>
      </c>
      <c r="L870" s="139">
        <v>0</v>
      </c>
      <c r="M870" s="139">
        <v>20</v>
      </c>
      <c r="N870" s="139">
        <v>85</v>
      </c>
      <c r="O870" s="124"/>
      <c r="P870" s="132">
        <v>0</v>
      </c>
      <c r="Q870" s="132">
        <v>0</v>
      </c>
      <c r="R870" s="132">
        <v>11.508737848001578</v>
      </c>
      <c r="S870" s="132">
        <v>8.4912621519984217</v>
      </c>
      <c r="T870" s="132">
        <v>48.912135854006706</v>
      </c>
      <c r="U870" s="132">
        <v>36.087864145993294</v>
      </c>
      <c r="V870" s="126"/>
      <c r="W870" s="140">
        <v>0</v>
      </c>
      <c r="X870" s="140">
        <v>0.91</v>
      </c>
      <c r="Y870" s="140">
        <v>3.88</v>
      </c>
      <c r="Z870" s="139">
        <v>337211.23</v>
      </c>
      <c r="AA870" s="124"/>
      <c r="AB870" s="140">
        <v>1.47</v>
      </c>
      <c r="AC870" s="137">
        <v>104766.78</v>
      </c>
      <c r="AD870" s="125"/>
      <c r="AE870" s="140">
        <v>0</v>
      </c>
      <c r="AF870" s="140">
        <v>0.1</v>
      </c>
      <c r="AG870" s="140">
        <v>0.42</v>
      </c>
      <c r="AH870" s="44">
        <v>36596.22</v>
      </c>
      <c r="AI870" s="124"/>
      <c r="AJ870" s="140">
        <v>0</v>
      </c>
      <c r="AK870" s="140">
        <v>0.04</v>
      </c>
      <c r="AL870" s="140">
        <v>0.14000000000000001</v>
      </c>
      <c r="AM870" s="44">
        <v>12617.84</v>
      </c>
      <c r="AN870" s="125"/>
      <c r="AO870" s="137">
        <v>7.089999999999999</v>
      </c>
      <c r="AP870" s="117">
        <v>2.2199999999999998</v>
      </c>
      <c r="AQ870" s="117">
        <v>0.74</v>
      </c>
      <c r="AR870" s="44">
        <v>11766.24</v>
      </c>
      <c r="AS870" s="124"/>
      <c r="AT870" s="71">
        <v>0</v>
      </c>
      <c r="AU870" s="71">
        <v>0.08</v>
      </c>
      <c r="AV870" s="71">
        <v>0.34</v>
      </c>
      <c r="AW870" s="44">
        <v>32051.1</v>
      </c>
      <c r="AX870" s="124"/>
      <c r="AY870" s="140">
        <v>0</v>
      </c>
      <c r="AZ870" s="140">
        <v>0.02</v>
      </c>
      <c r="BA870" s="140">
        <v>0.11</v>
      </c>
      <c r="BB870" s="137">
        <v>7633.73</v>
      </c>
      <c r="BC870" s="124"/>
      <c r="BD870" s="140">
        <v>0</v>
      </c>
      <c r="BE870" s="140">
        <v>0.08</v>
      </c>
      <c r="BF870" s="140">
        <v>0.42</v>
      </c>
      <c r="BG870" s="44">
        <v>13171.5</v>
      </c>
      <c r="BH870" s="124"/>
      <c r="BI870" s="139">
        <v>0</v>
      </c>
      <c r="BJ870" s="139">
        <v>0.04</v>
      </c>
      <c r="BK870" s="139">
        <v>0.14000000000000001</v>
      </c>
      <c r="BL870" s="44">
        <v>12895.56</v>
      </c>
      <c r="BM870" s="124"/>
      <c r="BN870" s="140">
        <v>0</v>
      </c>
      <c r="BO870" s="140">
        <v>0.06</v>
      </c>
      <c r="BP870" s="140">
        <v>0.28000000000000003</v>
      </c>
      <c r="BQ870" s="139">
        <v>8956.6200000000008</v>
      </c>
      <c r="BR870" s="124"/>
      <c r="BS870" s="140">
        <v>0</v>
      </c>
      <c r="BT870" s="140">
        <v>0.04</v>
      </c>
      <c r="BU870" s="140">
        <v>0.14000000000000001</v>
      </c>
      <c r="BV870" s="44">
        <v>19522.439999999999</v>
      </c>
      <c r="BW870" s="124"/>
      <c r="BX870" s="140">
        <v>0</v>
      </c>
      <c r="BY870" s="140">
        <v>0.04</v>
      </c>
      <c r="BZ870" s="140">
        <v>0.14000000000000001</v>
      </c>
      <c r="CA870" s="44">
        <v>16844.04</v>
      </c>
      <c r="CB870" s="124"/>
      <c r="CC870" s="140">
        <v>0</v>
      </c>
      <c r="CD870" s="140">
        <v>0.08</v>
      </c>
      <c r="CE870" s="140">
        <v>0.42</v>
      </c>
      <c r="CF870" s="44">
        <v>15805.5</v>
      </c>
      <c r="CG870" s="124"/>
      <c r="CH870" s="137">
        <v>629838.79999999993</v>
      </c>
      <c r="CI870" s="124"/>
      <c r="CJ870" s="64">
        <v>618072.55999999994</v>
      </c>
      <c r="CK870" s="123"/>
    </row>
    <row r="871" spans="1:89" x14ac:dyDescent="0.25">
      <c r="A871" s="116" t="s">
        <v>431</v>
      </c>
      <c r="B871" s="24" t="s">
        <v>432</v>
      </c>
      <c r="C871" s="27" t="s">
        <v>433</v>
      </c>
      <c r="D871" s="27" t="s">
        <v>6</v>
      </c>
      <c r="E871" s="46"/>
      <c r="F871" s="58"/>
      <c r="G871" s="139">
        <v>0</v>
      </c>
      <c r="H871" s="139">
        <v>0</v>
      </c>
      <c r="I871" s="139">
        <v>49</v>
      </c>
      <c r="J871" s="68">
        <v>865</v>
      </c>
      <c r="K871" s="139">
        <v>0</v>
      </c>
      <c r="L871" s="139">
        <v>0</v>
      </c>
      <c r="M871" s="139">
        <v>0</v>
      </c>
      <c r="N871" s="139">
        <v>49</v>
      </c>
      <c r="O871" s="124"/>
      <c r="P871" s="132">
        <v>0</v>
      </c>
      <c r="Q871" s="132">
        <v>0</v>
      </c>
      <c r="R871" s="132">
        <v>0</v>
      </c>
      <c r="S871" s="132">
        <v>0</v>
      </c>
      <c r="T871" s="132">
        <v>24.879627564524288</v>
      </c>
      <c r="U871" s="132">
        <v>24.120372435475712</v>
      </c>
      <c r="V871" s="126"/>
      <c r="W871" s="140">
        <v>0</v>
      </c>
      <c r="X871" s="140">
        <v>0</v>
      </c>
      <c r="Y871" s="140">
        <v>2.2000000000000002</v>
      </c>
      <c r="Z871" s="139">
        <v>158765.20000000001</v>
      </c>
      <c r="AA871" s="124"/>
      <c r="AB871" s="140">
        <v>0.73</v>
      </c>
      <c r="AC871" s="137">
        <v>52916.44</v>
      </c>
      <c r="AD871" s="125"/>
      <c r="AE871" s="140">
        <v>0</v>
      </c>
      <c r="AF871" s="140">
        <v>0</v>
      </c>
      <c r="AG871" s="140">
        <v>0.24</v>
      </c>
      <c r="AH871" s="44">
        <v>17319.84</v>
      </c>
      <c r="AI871" s="124"/>
      <c r="AJ871" s="140">
        <v>0</v>
      </c>
      <c r="AK871" s="140">
        <v>0</v>
      </c>
      <c r="AL871" s="140">
        <v>0.08</v>
      </c>
      <c r="AM871" s="44">
        <v>5773.28</v>
      </c>
      <c r="AN871" s="125"/>
      <c r="AO871" s="137">
        <v>3.31</v>
      </c>
      <c r="AP871" s="117">
        <v>0.93000000000000016</v>
      </c>
      <c r="AQ871" s="117">
        <v>0.34</v>
      </c>
      <c r="AR871" s="44">
        <v>5360.09</v>
      </c>
      <c r="AS871" s="124"/>
      <c r="AT871" s="71">
        <v>0</v>
      </c>
      <c r="AU871" s="71">
        <v>0</v>
      </c>
      <c r="AV871" s="71">
        <v>0.19</v>
      </c>
      <c r="AW871" s="44">
        <v>14898.85</v>
      </c>
      <c r="AX871" s="124"/>
      <c r="AY871" s="140">
        <v>0</v>
      </c>
      <c r="AZ871" s="140">
        <v>0</v>
      </c>
      <c r="BA871" s="140">
        <v>0.06</v>
      </c>
      <c r="BB871" s="137">
        <v>3523.26</v>
      </c>
      <c r="BC871" s="124"/>
      <c r="BD871" s="140">
        <v>0</v>
      </c>
      <c r="BE871" s="140">
        <v>0</v>
      </c>
      <c r="BF871" s="140">
        <v>0.24</v>
      </c>
      <c r="BG871" s="44">
        <v>6322.32</v>
      </c>
      <c r="BH871" s="124"/>
      <c r="BI871" s="139">
        <v>0</v>
      </c>
      <c r="BJ871" s="139">
        <v>0</v>
      </c>
      <c r="BK871" s="139">
        <v>0.08</v>
      </c>
      <c r="BL871" s="44">
        <v>5731.36</v>
      </c>
      <c r="BM871" s="124"/>
      <c r="BN871" s="140">
        <v>0</v>
      </c>
      <c r="BO871" s="140">
        <v>0</v>
      </c>
      <c r="BP871" s="140">
        <v>0.16</v>
      </c>
      <c r="BQ871" s="139">
        <v>4214.88</v>
      </c>
      <c r="BR871" s="124"/>
      <c r="BS871" s="140">
        <v>0</v>
      </c>
      <c r="BT871" s="140">
        <v>0</v>
      </c>
      <c r="BU871" s="140">
        <v>0.08</v>
      </c>
      <c r="BV871" s="44">
        <v>8676.64</v>
      </c>
      <c r="BW871" s="124"/>
      <c r="BX871" s="140">
        <v>0</v>
      </c>
      <c r="BY871" s="140">
        <v>0</v>
      </c>
      <c r="BZ871" s="140">
        <v>0.08</v>
      </c>
      <c r="CA871" s="44">
        <v>7486.24</v>
      </c>
      <c r="CB871" s="124"/>
      <c r="CC871" s="140">
        <v>0</v>
      </c>
      <c r="CD871" s="140">
        <v>0</v>
      </c>
      <c r="CE871" s="140">
        <v>0.24</v>
      </c>
      <c r="CF871" s="44">
        <v>7586.64</v>
      </c>
      <c r="CG871" s="124"/>
      <c r="CH871" s="137">
        <v>298575.04000000004</v>
      </c>
      <c r="CI871" s="124"/>
      <c r="CJ871" s="64">
        <v>293214.95</v>
      </c>
      <c r="CK871" s="123"/>
    </row>
    <row r="872" spans="1:89" x14ac:dyDescent="0.25">
      <c r="A872" s="116" t="s">
        <v>434</v>
      </c>
      <c r="B872" s="24" t="s">
        <v>435</v>
      </c>
      <c r="C872" s="27" t="s">
        <v>433</v>
      </c>
      <c r="D872" s="27" t="s">
        <v>6</v>
      </c>
      <c r="E872" s="46"/>
      <c r="F872" s="58"/>
      <c r="G872" s="139">
        <v>0</v>
      </c>
      <c r="H872" s="139">
        <v>17</v>
      </c>
      <c r="I872" s="139">
        <v>40</v>
      </c>
      <c r="J872" s="68">
        <v>866</v>
      </c>
      <c r="K872" s="139">
        <v>0</v>
      </c>
      <c r="L872" s="139">
        <v>0</v>
      </c>
      <c r="M872" s="139">
        <v>17</v>
      </c>
      <c r="N872" s="139">
        <v>23</v>
      </c>
      <c r="O872" s="124"/>
      <c r="P872" s="132">
        <v>0</v>
      </c>
      <c r="Q872" s="132">
        <v>0</v>
      </c>
      <c r="R872" s="132">
        <v>8.6317075223859785</v>
      </c>
      <c r="S872" s="132">
        <v>8.3682924776140215</v>
      </c>
      <c r="T872" s="132">
        <v>11.678192530286911</v>
      </c>
      <c r="U872" s="132">
        <v>11.321807469713089</v>
      </c>
      <c r="V872" s="126"/>
      <c r="W872" s="140">
        <v>0</v>
      </c>
      <c r="X872" s="140">
        <v>0.76</v>
      </c>
      <c r="Y872" s="140">
        <v>1.03</v>
      </c>
      <c r="Z872" s="139">
        <v>122108.38</v>
      </c>
      <c r="AA872" s="124"/>
      <c r="AB872" s="140">
        <v>0.49</v>
      </c>
      <c r="AC872" s="137">
        <v>34329.99</v>
      </c>
      <c r="AD872" s="125"/>
      <c r="AE872" s="140">
        <v>0</v>
      </c>
      <c r="AF872" s="140">
        <v>0.08</v>
      </c>
      <c r="AG872" s="140">
        <v>0.11</v>
      </c>
      <c r="AH872" s="44">
        <v>12967.46</v>
      </c>
      <c r="AI872" s="124"/>
      <c r="AJ872" s="140">
        <v>0</v>
      </c>
      <c r="AK872" s="140">
        <v>0.03</v>
      </c>
      <c r="AL872" s="140">
        <v>0.03</v>
      </c>
      <c r="AM872" s="44">
        <v>4050.93</v>
      </c>
      <c r="AN872" s="125"/>
      <c r="AO872" s="137">
        <v>2.5799999999999996</v>
      </c>
      <c r="AP872" s="117">
        <v>0.76</v>
      </c>
      <c r="AQ872" s="117">
        <v>0.28000000000000003</v>
      </c>
      <c r="AR872" s="44">
        <v>4228.29</v>
      </c>
      <c r="AS872" s="124"/>
      <c r="AT872" s="71">
        <v>0</v>
      </c>
      <c r="AU872" s="71">
        <v>0.06</v>
      </c>
      <c r="AV872" s="71">
        <v>0.09</v>
      </c>
      <c r="AW872" s="44">
        <v>11099.85</v>
      </c>
      <c r="AX872" s="124"/>
      <c r="AY872" s="140">
        <v>0</v>
      </c>
      <c r="AZ872" s="140">
        <v>0.02</v>
      </c>
      <c r="BA872" s="140">
        <v>0.03</v>
      </c>
      <c r="BB872" s="137">
        <v>2936.05</v>
      </c>
      <c r="BC872" s="124"/>
      <c r="BD872" s="140">
        <v>0</v>
      </c>
      <c r="BE872" s="140">
        <v>7.0000000000000007E-2</v>
      </c>
      <c r="BF872" s="140">
        <v>0.11</v>
      </c>
      <c r="BG872" s="44">
        <v>4741.74</v>
      </c>
      <c r="BH872" s="124"/>
      <c r="BI872" s="139">
        <v>0</v>
      </c>
      <c r="BJ872" s="139">
        <v>0.03</v>
      </c>
      <c r="BK872" s="139">
        <v>0.03</v>
      </c>
      <c r="BL872" s="44">
        <v>4298.5200000000004</v>
      </c>
      <c r="BM872" s="124"/>
      <c r="BN872" s="140">
        <v>0</v>
      </c>
      <c r="BO872" s="140">
        <v>0.05</v>
      </c>
      <c r="BP872" s="140">
        <v>7.0000000000000007E-2</v>
      </c>
      <c r="BQ872" s="139">
        <v>3161.16</v>
      </c>
      <c r="BR872" s="124"/>
      <c r="BS872" s="140">
        <v>0</v>
      </c>
      <c r="BT872" s="140">
        <v>0.03</v>
      </c>
      <c r="BU872" s="140">
        <v>0.03</v>
      </c>
      <c r="BV872" s="44">
        <v>6507.48</v>
      </c>
      <c r="BW872" s="124"/>
      <c r="BX872" s="140">
        <v>0</v>
      </c>
      <c r="BY872" s="140">
        <v>0.03</v>
      </c>
      <c r="BZ872" s="140">
        <v>0.03</v>
      </c>
      <c r="CA872" s="44">
        <v>5614.68</v>
      </c>
      <c r="CB872" s="124"/>
      <c r="CC872" s="140">
        <v>0</v>
      </c>
      <c r="CD872" s="140">
        <v>7.0000000000000007E-2</v>
      </c>
      <c r="CE872" s="140">
        <v>0.11</v>
      </c>
      <c r="CF872" s="44">
        <v>5689.98</v>
      </c>
      <c r="CG872" s="124"/>
      <c r="CH872" s="137">
        <v>221734.51</v>
      </c>
      <c r="CI872" s="124"/>
      <c r="CJ872" s="64">
        <v>217506.22</v>
      </c>
      <c r="CK872" s="123"/>
    </row>
    <row r="873" spans="1:89" x14ac:dyDescent="0.25">
      <c r="A873" s="116" t="s">
        <v>466</v>
      </c>
      <c r="B873" s="24" t="s">
        <v>467</v>
      </c>
      <c r="C873" s="27" t="s">
        <v>468</v>
      </c>
      <c r="D873" s="27" t="s">
        <v>6</v>
      </c>
      <c r="E873" s="46"/>
      <c r="F873" s="58"/>
      <c r="G873" s="139">
        <v>0</v>
      </c>
      <c r="H873" s="139">
        <v>21</v>
      </c>
      <c r="I873" s="139">
        <v>109</v>
      </c>
      <c r="J873" s="68">
        <v>867</v>
      </c>
      <c r="K873" s="139">
        <v>0</v>
      </c>
      <c r="L873" s="139">
        <v>0</v>
      </c>
      <c r="M873" s="139">
        <v>21</v>
      </c>
      <c r="N873" s="139">
        <v>88</v>
      </c>
      <c r="O873" s="124"/>
      <c r="P873" s="132">
        <v>0</v>
      </c>
      <c r="Q873" s="132">
        <v>0</v>
      </c>
      <c r="R873" s="132">
        <v>10.257206891498249</v>
      </c>
      <c r="S873" s="132">
        <v>10.742793108501751</v>
      </c>
      <c r="T873" s="132">
        <v>42.982581259611713</v>
      </c>
      <c r="U873" s="132">
        <v>45.017418740388287</v>
      </c>
      <c r="V873" s="126"/>
      <c r="W873" s="140">
        <v>0</v>
      </c>
      <c r="X873" s="140">
        <v>0.94</v>
      </c>
      <c r="Y873" s="140">
        <v>3.94</v>
      </c>
      <c r="Z873" s="139">
        <v>343427.14</v>
      </c>
      <c r="AA873" s="124"/>
      <c r="AB873" s="140">
        <v>1.5</v>
      </c>
      <c r="AC873" s="137">
        <v>106587.15</v>
      </c>
      <c r="AD873" s="125"/>
      <c r="AE873" s="140">
        <v>0</v>
      </c>
      <c r="AF873" s="140">
        <v>0.1</v>
      </c>
      <c r="AG873" s="140">
        <v>0.44</v>
      </c>
      <c r="AH873" s="44">
        <v>38039.54</v>
      </c>
      <c r="AI873" s="124"/>
      <c r="AJ873" s="140">
        <v>0</v>
      </c>
      <c r="AK873" s="140">
        <v>0.04</v>
      </c>
      <c r="AL873" s="140">
        <v>0.14000000000000001</v>
      </c>
      <c r="AM873" s="44">
        <v>12617.84</v>
      </c>
      <c r="AN873" s="125"/>
      <c r="AO873" s="137">
        <v>7.2299999999999995</v>
      </c>
      <c r="AP873" s="117">
        <v>2.0700000000000003</v>
      </c>
      <c r="AQ873" s="117">
        <v>0.77</v>
      </c>
      <c r="AR873" s="44">
        <v>11768.67</v>
      </c>
      <c r="AS873" s="124"/>
      <c r="AT873" s="71">
        <v>0</v>
      </c>
      <c r="AU873" s="71">
        <v>0.08</v>
      </c>
      <c r="AV873" s="71">
        <v>0.35</v>
      </c>
      <c r="AW873" s="44">
        <v>32835.25</v>
      </c>
      <c r="AX873" s="124"/>
      <c r="AY873" s="140">
        <v>0</v>
      </c>
      <c r="AZ873" s="140">
        <v>0.02</v>
      </c>
      <c r="BA873" s="140">
        <v>0.11</v>
      </c>
      <c r="BB873" s="137">
        <v>7633.73</v>
      </c>
      <c r="BC873" s="124"/>
      <c r="BD873" s="140">
        <v>0</v>
      </c>
      <c r="BE873" s="140">
        <v>0.09</v>
      </c>
      <c r="BF873" s="140">
        <v>0.44</v>
      </c>
      <c r="BG873" s="44">
        <v>13961.79</v>
      </c>
      <c r="BH873" s="124"/>
      <c r="BI873" s="139">
        <v>0</v>
      </c>
      <c r="BJ873" s="139">
        <v>0.04</v>
      </c>
      <c r="BK873" s="139">
        <v>0.14000000000000001</v>
      </c>
      <c r="BL873" s="44">
        <v>12895.56</v>
      </c>
      <c r="BM873" s="124"/>
      <c r="BN873" s="140">
        <v>0</v>
      </c>
      <c r="BO873" s="140">
        <v>7.0000000000000007E-2</v>
      </c>
      <c r="BP873" s="140">
        <v>0.28999999999999998</v>
      </c>
      <c r="BQ873" s="139">
        <v>9483.48</v>
      </c>
      <c r="BR873" s="124"/>
      <c r="BS873" s="140">
        <v>0</v>
      </c>
      <c r="BT873" s="140">
        <v>0.04</v>
      </c>
      <c r="BU873" s="140">
        <v>0.14000000000000001</v>
      </c>
      <c r="BV873" s="44">
        <v>19522.439999999999</v>
      </c>
      <c r="BW873" s="124"/>
      <c r="BX873" s="140">
        <v>0</v>
      </c>
      <c r="BY873" s="140">
        <v>0.04</v>
      </c>
      <c r="BZ873" s="140">
        <v>0.14000000000000001</v>
      </c>
      <c r="CA873" s="44">
        <v>16844.04</v>
      </c>
      <c r="CB873" s="124"/>
      <c r="CC873" s="140">
        <v>0</v>
      </c>
      <c r="CD873" s="140">
        <v>0.09</v>
      </c>
      <c r="CE873" s="140">
        <v>0.44</v>
      </c>
      <c r="CF873" s="44">
        <v>16753.830000000002</v>
      </c>
      <c r="CG873" s="124"/>
      <c r="CH873" s="137">
        <v>642370.46</v>
      </c>
      <c r="CI873" s="124"/>
      <c r="CJ873" s="64">
        <v>630601.78999999992</v>
      </c>
      <c r="CK873" s="123"/>
    </row>
    <row r="874" spans="1:89" x14ac:dyDescent="0.25">
      <c r="A874" s="116" t="s">
        <v>502</v>
      </c>
      <c r="B874" s="24" t="s">
        <v>503</v>
      </c>
      <c r="C874" s="27" t="s">
        <v>504</v>
      </c>
      <c r="D874" s="27" t="s">
        <v>6</v>
      </c>
      <c r="E874" s="46"/>
      <c r="F874" s="58"/>
      <c r="G874" s="139">
        <v>0</v>
      </c>
      <c r="H874" s="139">
        <v>4</v>
      </c>
      <c r="I874" s="139">
        <v>93</v>
      </c>
      <c r="J874" s="68">
        <v>868</v>
      </c>
      <c r="K874" s="139">
        <v>0</v>
      </c>
      <c r="L874" s="139">
        <v>0</v>
      </c>
      <c r="M874" s="139">
        <v>4</v>
      </c>
      <c r="N874" s="139">
        <v>89</v>
      </c>
      <c r="O874" s="124"/>
      <c r="P874" s="132">
        <v>0</v>
      </c>
      <c r="Q874" s="132">
        <v>0</v>
      </c>
      <c r="R874" s="132">
        <v>1.8834132287740424</v>
      </c>
      <c r="S874" s="132">
        <v>2.1165867712259576</v>
      </c>
      <c r="T874" s="132">
        <v>41.90594434022244</v>
      </c>
      <c r="U874" s="132">
        <v>47.09405565977756</v>
      </c>
      <c r="V874" s="126"/>
      <c r="W874" s="140">
        <v>0</v>
      </c>
      <c r="X874" s="140">
        <v>0.17</v>
      </c>
      <c r="Y874" s="140">
        <v>3.97</v>
      </c>
      <c r="Z874" s="139">
        <v>297186.07</v>
      </c>
      <c r="AA874" s="124"/>
      <c r="AB874" s="140">
        <v>1.35</v>
      </c>
      <c r="AC874" s="137">
        <v>97627.53</v>
      </c>
      <c r="AD874" s="125"/>
      <c r="AE874" s="140">
        <v>0</v>
      </c>
      <c r="AF874" s="140">
        <v>0.02</v>
      </c>
      <c r="AG874" s="140">
        <v>0.44</v>
      </c>
      <c r="AH874" s="44">
        <v>33010.339999999997</v>
      </c>
      <c r="AI874" s="124"/>
      <c r="AJ874" s="140">
        <v>0</v>
      </c>
      <c r="AK874" s="140">
        <v>0</v>
      </c>
      <c r="AL874" s="140">
        <v>0.14000000000000001</v>
      </c>
      <c r="AM874" s="44">
        <v>10103.24</v>
      </c>
      <c r="AN874" s="125"/>
      <c r="AO874" s="137">
        <v>6.2</v>
      </c>
      <c r="AP874" s="117">
        <v>1.7199999999999998</v>
      </c>
      <c r="AQ874" s="117">
        <v>0.65</v>
      </c>
      <c r="AR874" s="44">
        <v>10019.540000000001</v>
      </c>
      <c r="AS874" s="124"/>
      <c r="AT874" s="71">
        <v>0</v>
      </c>
      <c r="AU874" s="71">
        <v>0.01</v>
      </c>
      <c r="AV874" s="71">
        <v>0.35</v>
      </c>
      <c r="AW874" s="44">
        <v>28119</v>
      </c>
      <c r="AX874" s="124"/>
      <c r="AY874" s="140">
        <v>0</v>
      </c>
      <c r="AZ874" s="140">
        <v>0</v>
      </c>
      <c r="BA874" s="140">
        <v>0.11</v>
      </c>
      <c r="BB874" s="137">
        <v>6459.31</v>
      </c>
      <c r="BC874" s="124"/>
      <c r="BD874" s="140">
        <v>0</v>
      </c>
      <c r="BE874" s="140">
        <v>0.01</v>
      </c>
      <c r="BF874" s="140">
        <v>0.44</v>
      </c>
      <c r="BG874" s="44">
        <v>11854.35</v>
      </c>
      <c r="BH874" s="124"/>
      <c r="BI874" s="139">
        <v>0</v>
      </c>
      <c r="BJ874" s="139">
        <v>0</v>
      </c>
      <c r="BK874" s="139">
        <v>0.14000000000000001</v>
      </c>
      <c r="BL874" s="44">
        <v>10029.879999999999</v>
      </c>
      <c r="BM874" s="124"/>
      <c r="BN874" s="140">
        <v>0</v>
      </c>
      <c r="BO874" s="140">
        <v>0.01</v>
      </c>
      <c r="BP874" s="140">
        <v>0.28999999999999998</v>
      </c>
      <c r="BQ874" s="139">
        <v>7902.9</v>
      </c>
      <c r="BR874" s="124"/>
      <c r="BS874" s="140">
        <v>0</v>
      </c>
      <c r="BT874" s="140">
        <v>0</v>
      </c>
      <c r="BU874" s="140">
        <v>0.14000000000000001</v>
      </c>
      <c r="BV874" s="44">
        <v>15184.12</v>
      </c>
      <c r="BW874" s="124"/>
      <c r="BX874" s="140">
        <v>0</v>
      </c>
      <c r="BY874" s="140">
        <v>0</v>
      </c>
      <c r="BZ874" s="140">
        <v>0.14000000000000001</v>
      </c>
      <c r="CA874" s="44">
        <v>13100.92</v>
      </c>
      <c r="CB874" s="124"/>
      <c r="CC874" s="140">
        <v>0</v>
      </c>
      <c r="CD874" s="140">
        <v>0.01</v>
      </c>
      <c r="CE874" s="140">
        <v>0.44</v>
      </c>
      <c r="CF874" s="44">
        <v>14224.95</v>
      </c>
      <c r="CG874" s="124"/>
      <c r="CH874" s="137">
        <v>554822.15</v>
      </c>
      <c r="CI874" s="124"/>
      <c r="CJ874" s="64">
        <v>544802.61</v>
      </c>
      <c r="CK874" s="123"/>
    </row>
    <row r="875" spans="1:89" x14ac:dyDescent="0.25">
      <c r="A875" s="116" t="s">
        <v>505</v>
      </c>
      <c r="B875" s="24" t="s">
        <v>506</v>
      </c>
      <c r="C875" s="27" t="s">
        <v>504</v>
      </c>
      <c r="D875" s="27" t="s">
        <v>6</v>
      </c>
      <c r="E875" s="46"/>
      <c r="F875" s="58"/>
      <c r="G875" s="139">
        <v>0</v>
      </c>
      <c r="H875" s="139">
        <v>28</v>
      </c>
      <c r="I875" s="139">
        <v>117</v>
      </c>
      <c r="J875" s="68">
        <v>869</v>
      </c>
      <c r="K875" s="139">
        <v>0</v>
      </c>
      <c r="L875" s="139">
        <v>0</v>
      </c>
      <c r="M875" s="139">
        <v>28</v>
      </c>
      <c r="N875" s="139">
        <v>89</v>
      </c>
      <c r="O875" s="124"/>
      <c r="P875" s="132">
        <v>0</v>
      </c>
      <c r="Q875" s="132">
        <v>0</v>
      </c>
      <c r="R875" s="132">
        <v>13.183892601418297</v>
      </c>
      <c r="S875" s="132">
        <v>14.816107398581703</v>
      </c>
      <c r="T875" s="132">
        <v>41.90594434022244</v>
      </c>
      <c r="U875" s="132">
        <v>47.09405565977756</v>
      </c>
      <c r="V875" s="126"/>
      <c r="W875" s="140">
        <v>0</v>
      </c>
      <c r="X875" s="140">
        <v>1.25</v>
      </c>
      <c r="Y875" s="140">
        <v>3.97</v>
      </c>
      <c r="Z875" s="139">
        <v>365080.27</v>
      </c>
      <c r="AA875" s="124"/>
      <c r="AB875" s="140">
        <v>1.57</v>
      </c>
      <c r="AC875" s="137">
        <v>111206.37</v>
      </c>
      <c r="AD875" s="125"/>
      <c r="AE875" s="140">
        <v>0</v>
      </c>
      <c r="AF875" s="140">
        <v>0.14000000000000001</v>
      </c>
      <c r="AG875" s="140">
        <v>0.44</v>
      </c>
      <c r="AH875" s="44">
        <v>40554.14</v>
      </c>
      <c r="AI875" s="124"/>
      <c r="AJ875" s="140">
        <v>0</v>
      </c>
      <c r="AK875" s="140">
        <v>0.06</v>
      </c>
      <c r="AL875" s="140">
        <v>0.14000000000000001</v>
      </c>
      <c r="AM875" s="44">
        <v>13875.14</v>
      </c>
      <c r="AN875" s="125"/>
      <c r="AO875" s="137">
        <v>7.7100000000000009</v>
      </c>
      <c r="AP875" s="117">
        <v>2.16</v>
      </c>
      <c r="AQ875" s="117">
        <v>0.82</v>
      </c>
      <c r="AR875" s="44">
        <v>12491.35</v>
      </c>
      <c r="AS875" s="124"/>
      <c r="AT875" s="71">
        <v>0</v>
      </c>
      <c r="AU875" s="71">
        <v>0.11</v>
      </c>
      <c r="AV875" s="71">
        <v>0.35</v>
      </c>
      <c r="AW875" s="44">
        <v>34856.5</v>
      </c>
      <c r="AX875" s="124"/>
      <c r="AY875" s="140">
        <v>0</v>
      </c>
      <c r="AZ875" s="140">
        <v>0.03</v>
      </c>
      <c r="BA875" s="140">
        <v>0.11</v>
      </c>
      <c r="BB875" s="137">
        <v>8220.94</v>
      </c>
      <c r="BC875" s="124"/>
      <c r="BD875" s="140">
        <v>0</v>
      </c>
      <c r="BE875" s="140">
        <v>0.12</v>
      </c>
      <c r="BF875" s="140">
        <v>0.44</v>
      </c>
      <c r="BG875" s="44">
        <v>14752.08</v>
      </c>
      <c r="BH875" s="124"/>
      <c r="BI875" s="139">
        <v>0</v>
      </c>
      <c r="BJ875" s="139">
        <v>0.06</v>
      </c>
      <c r="BK875" s="139">
        <v>0.14000000000000001</v>
      </c>
      <c r="BL875" s="44">
        <v>14328.4</v>
      </c>
      <c r="BM875" s="124"/>
      <c r="BN875" s="140">
        <v>0</v>
      </c>
      <c r="BO875" s="140">
        <v>0.09</v>
      </c>
      <c r="BP875" s="140">
        <v>0.28999999999999998</v>
      </c>
      <c r="BQ875" s="139">
        <v>10010.34</v>
      </c>
      <c r="BR875" s="124"/>
      <c r="BS875" s="140">
        <v>0</v>
      </c>
      <c r="BT875" s="140">
        <v>0.06</v>
      </c>
      <c r="BU875" s="140">
        <v>0.14000000000000001</v>
      </c>
      <c r="BV875" s="44">
        <v>21691.599999999999</v>
      </c>
      <c r="BW875" s="124"/>
      <c r="BX875" s="140">
        <v>0</v>
      </c>
      <c r="BY875" s="140">
        <v>0.06</v>
      </c>
      <c r="BZ875" s="140">
        <v>0.14000000000000001</v>
      </c>
      <c r="CA875" s="44">
        <v>18715.599999999999</v>
      </c>
      <c r="CB875" s="124"/>
      <c r="CC875" s="140">
        <v>0</v>
      </c>
      <c r="CD875" s="140">
        <v>0.12</v>
      </c>
      <c r="CE875" s="140">
        <v>0.44</v>
      </c>
      <c r="CF875" s="44">
        <v>17702.16</v>
      </c>
      <c r="CG875" s="124"/>
      <c r="CH875" s="137">
        <v>683484.89</v>
      </c>
      <c r="CI875" s="124"/>
      <c r="CJ875" s="64">
        <v>670993.54</v>
      </c>
      <c r="CK875" s="123"/>
    </row>
    <row r="876" spans="1:89" x14ac:dyDescent="0.25">
      <c r="A876" s="116" t="s">
        <v>551</v>
      </c>
      <c r="B876" s="24" t="s">
        <v>552</v>
      </c>
      <c r="C876" s="27" t="s">
        <v>553</v>
      </c>
      <c r="D876" s="27" t="s">
        <v>6</v>
      </c>
      <c r="E876" s="46"/>
      <c r="F876" s="58"/>
      <c r="G876" s="139">
        <v>0</v>
      </c>
      <c r="H876" s="139">
        <v>6</v>
      </c>
      <c r="I876" s="139">
        <v>32</v>
      </c>
      <c r="J876" s="68">
        <v>870</v>
      </c>
      <c r="K876" s="139">
        <v>0</v>
      </c>
      <c r="L876" s="139">
        <v>0</v>
      </c>
      <c r="M876" s="139">
        <v>6</v>
      </c>
      <c r="N876" s="139">
        <v>26</v>
      </c>
      <c r="O876" s="124"/>
      <c r="P876" s="132">
        <v>0</v>
      </c>
      <c r="Q876" s="132">
        <v>0</v>
      </c>
      <c r="R876" s="132">
        <v>2.781548197447008</v>
      </c>
      <c r="S876" s="132">
        <v>3.218451802552992</v>
      </c>
      <c r="T876" s="132">
        <v>12.053375522270368</v>
      </c>
      <c r="U876" s="132">
        <v>13.946624477729632</v>
      </c>
      <c r="V876" s="126"/>
      <c r="W876" s="140">
        <v>0</v>
      </c>
      <c r="X876" s="140">
        <v>0.26</v>
      </c>
      <c r="Y876" s="140">
        <v>1.1599999999999999</v>
      </c>
      <c r="Z876" s="139">
        <v>100057.46</v>
      </c>
      <c r="AA876" s="124"/>
      <c r="AB876" s="140">
        <v>0.43</v>
      </c>
      <c r="AC876" s="137">
        <v>31170.37</v>
      </c>
      <c r="AD876" s="125"/>
      <c r="AE876" s="140">
        <v>0</v>
      </c>
      <c r="AF876" s="140">
        <v>0.03</v>
      </c>
      <c r="AG876" s="140">
        <v>0.13</v>
      </c>
      <c r="AH876" s="44">
        <v>11267.53</v>
      </c>
      <c r="AI876" s="124"/>
      <c r="AJ876" s="140">
        <v>0</v>
      </c>
      <c r="AK876" s="140">
        <v>0.01</v>
      </c>
      <c r="AL876" s="140">
        <v>0.04</v>
      </c>
      <c r="AM876" s="44">
        <v>3515.29</v>
      </c>
      <c r="AN876" s="125"/>
      <c r="AO876" s="137">
        <v>2.0899999999999994</v>
      </c>
      <c r="AP876" s="117">
        <v>0.56999999999999995</v>
      </c>
      <c r="AQ876" s="117">
        <v>0.22</v>
      </c>
      <c r="AR876" s="44">
        <v>3365.97</v>
      </c>
      <c r="AS876" s="124"/>
      <c r="AT876" s="71">
        <v>0</v>
      </c>
      <c r="AU876" s="71">
        <v>0.02</v>
      </c>
      <c r="AV876" s="71">
        <v>0.1</v>
      </c>
      <c r="AW876" s="44">
        <v>9189</v>
      </c>
      <c r="AX876" s="124"/>
      <c r="AY876" s="140">
        <v>0</v>
      </c>
      <c r="AZ876" s="140">
        <v>0</v>
      </c>
      <c r="BA876" s="140">
        <v>0.03</v>
      </c>
      <c r="BB876" s="137">
        <v>1761.63</v>
      </c>
      <c r="BC876" s="124"/>
      <c r="BD876" s="140">
        <v>0</v>
      </c>
      <c r="BE876" s="140">
        <v>0.02</v>
      </c>
      <c r="BF876" s="140">
        <v>0.13</v>
      </c>
      <c r="BG876" s="44">
        <v>3951.45</v>
      </c>
      <c r="BH876" s="124"/>
      <c r="BI876" s="139">
        <v>0</v>
      </c>
      <c r="BJ876" s="139">
        <v>0.01</v>
      </c>
      <c r="BK876" s="139">
        <v>0.04</v>
      </c>
      <c r="BL876" s="44">
        <v>3582.1</v>
      </c>
      <c r="BM876" s="124"/>
      <c r="BN876" s="140">
        <v>0</v>
      </c>
      <c r="BO876" s="140">
        <v>0.02</v>
      </c>
      <c r="BP876" s="140">
        <v>0.08</v>
      </c>
      <c r="BQ876" s="139">
        <v>2634.3</v>
      </c>
      <c r="BR876" s="124"/>
      <c r="BS876" s="140">
        <v>0</v>
      </c>
      <c r="BT876" s="140">
        <v>0.01</v>
      </c>
      <c r="BU876" s="140">
        <v>0.04</v>
      </c>
      <c r="BV876" s="44">
        <v>5422.9</v>
      </c>
      <c r="BW876" s="124"/>
      <c r="BX876" s="140">
        <v>0</v>
      </c>
      <c r="BY876" s="140">
        <v>0.01</v>
      </c>
      <c r="BZ876" s="140">
        <v>0.04</v>
      </c>
      <c r="CA876" s="44">
        <v>4678.8999999999996</v>
      </c>
      <c r="CB876" s="124"/>
      <c r="CC876" s="140">
        <v>0</v>
      </c>
      <c r="CD876" s="140">
        <v>0.02</v>
      </c>
      <c r="CE876" s="140">
        <v>0.13</v>
      </c>
      <c r="CF876" s="44">
        <v>4741.6499999999996</v>
      </c>
      <c r="CG876" s="124"/>
      <c r="CH876" s="137">
        <v>185338.55</v>
      </c>
      <c r="CI876" s="124"/>
      <c r="CJ876" s="64">
        <v>181972.58</v>
      </c>
      <c r="CK876" s="123"/>
    </row>
    <row r="877" spans="1:89" x14ac:dyDescent="0.25">
      <c r="A877" s="116" t="s">
        <v>554</v>
      </c>
      <c r="B877" s="24" t="s">
        <v>555</v>
      </c>
      <c r="C877" s="27" t="s">
        <v>553</v>
      </c>
      <c r="D877" s="27" t="s">
        <v>6</v>
      </c>
      <c r="E877" s="46"/>
      <c r="F877" s="58"/>
      <c r="G877" s="139">
        <v>0</v>
      </c>
      <c r="H877" s="139">
        <v>7</v>
      </c>
      <c r="I877" s="139">
        <v>16</v>
      </c>
      <c r="J877" s="68">
        <v>871</v>
      </c>
      <c r="K877" s="139">
        <v>0</v>
      </c>
      <c r="L877" s="139">
        <v>0</v>
      </c>
      <c r="M877" s="139">
        <v>7</v>
      </c>
      <c r="N877" s="139">
        <v>9</v>
      </c>
      <c r="O877" s="124"/>
      <c r="P877" s="132">
        <v>0</v>
      </c>
      <c r="Q877" s="132">
        <v>0</v>
      </c>
      <c r="R877" s="132">
        <v>3.2451395636881761</v>
      </c>
      <c r="S877" s="132">
        <v>3.7548604363118239</v>
      </c>
      <c r="T877" s="132">
        <v>4.1723222961705124</v>
      </c>
      <c r="U877" s="132">
        <v>4.8276777038294876</v>
      </c>
      <c r="V877" s="126"/>
      <c r="W877" s="140">
        <v>0</v>
      </c>
      <c r="X877" s="140">
        <v>0.31</v>
      </c>
      <c r="Y877" s="140">
        <v>0.4</v>
      </c>
      <c r="Z877" s="139">
        <v>48354.55</v>
      </c>
      <c r="AA877" s="124"/>
      <c r="AB877" s="140">
        <v>0.19</v>
      </c>
      <c r="AC877" s="137">
        <v>13518.8</v>
      </c>
      <c r="AD877" s="125"/>
      <c r="AE877" s="140">
        <v>0</v>
      </c>
      <c r="AF877" s="140">
        <v>0.03</v>
      </c>
      <c r="AG877" s="140">
        <v>0.04</v>
      </c>
      <c r="AH877" s="44">
        <v>4772.59</v>
      </c>
      <c r="AI877" s="124"/>
      <c r="AJ877" s="140">
        <v>0</v>
      </c>
      <c r="AK877" s="140">
        <v>0.01</v>
      </c>
      <c r="AL877" s="140">
        <v>0.01</v>
      </c>
      <c r="AM877" s="44">
        <v>1350.31</v>
      </c>
      <c r="AN877" s="125"/>
      <c r="AO877" s="137">
        <v>1</v>
      </c>
      <c r="AP877" s="117">
        <v>0.27999999999999997</v>
      </c>
      <c r="AQ877" s="117">
        <v>0.11</v>
      </c>
      <c r="AR877" s="44">
        <v>1621.74</v>
      </c>
      <c r="AS877" s="124"/>
      <c r="AT877" s="71">
        <v>0</v>
      </c>
      <c r="AU877" s="71">
        <v>0.02</v>
      </c>
      <c r="AV877" s="71">
        <v>0.03</v>
      </c>
      <c r="AW877" s="44">
        <v>3699.95</v>
      </c>
      <c r="AX877" s="124"/>
      <c r="AY877" s="140">
        <v>0</v>
      </c>
      <c r="AZ877" s="140">
        <v>0</v>
      </c>
      <c r="BA877" s="140">
        <v>0.01</v>
      </c>
      <c r="BB877" s="137">
        <v>587.21</v>
      </c>
      <c r="BC877" s="124"/>
      <c r="BD877" s="140">
        <v>0</v>
      </c>
      <c r="BE877" s="140">
        <v>0.03</v>
      </c>
      <c r="BF877" s="140">
        <v>0.04</v>
      </c>
      <c r="BG877" s="44">
        <v>1844.01</v>
      </c>
      <c r="BH877" s="124"/>
      <c r="BI877" s="139">
        <v>0</v>
      </c>
      <c r="BJ877" s="139">
        <v>0.01</v>
      </c>
      <c r="BK877" s="139">
        <v>0.01</v>
      </c>
      <c r="BL877" s="44">
        <v>1432.84</v>
      </c>
      <c r="BM877" s="124"/>
      <c r="BN877" s="140">
        <v>0</v>
      </c>
      <c r="BO877" s="140">
        <v>0.02</v>
      </c>
      <c r="BP877" s="140">
        <v>0.03</v>
      </c>
      <c r="BQ877" s="139">
        <v>1317.15</v>
      </c>
      <c r="BR877" s="124"/>
      <c r="BS877" s="140">
        <v>0</v>
      </c>
      <c r="BT877" s="140">
        <v>0.01</v>
      </c>
      <c r="BU877" s="140">
        <v>0.01</v>
      </c>
      <c r="BV877" s="44">
        <v>2169.16</v>
      </c>
      <c r="BW877" s="124"/>
      <c r="BX877" s="140">
        <v>0</v>
      </c>
      <c r="BY877" s="140">
        <v>0.01</v>
      </c>
      <c r="BZ877" s="140">
        <v>0.01</v>
      </c>
      <c r="CA877" s="44">
        <v>1871.56</v>
      </c>
      <c r="CB877" s="124"/>
      <c r="CC877" s="140">
        <v>0</v>
      </c>
      <c r="CD877" s="140">
        <v>0.03</v>
      </c>
      <c r="CE877" s="140">
        <v>0.04</v>
      </c>
      <c r="CF877" s="44">
        <v>2212.77</v>
      </c>
      <c r="CG877" s="124"/>
      <c r="CH877" s="137">
        <v>84752.640000000014</v>
      </c>
      <c r="CI877" s="124"/>
      <c r="CJ877" s="64">
        <v>83130.900000000009</v>
      </c>
      <c r="CK877" s="123"/>
    </row>
    <row r="878" spans="1:89" x14ac:dyDescent="0.25">
      <c r="A878" s="116" t="s">
        <v>582</v>
      </c>
      <c r="B878" s="24" t="s">
        <v>583</v>
      </c>
      <c r="C878" s="27" t="s">
        <v>584</v>
      </c>
      <c r="D878" s="27" t="s">
        <v>6</v>
      </c>
      <c r="E878" s="46"/>
      <c r="F878" s="58"/>
      <c r="G878" s="139">
        <v>0</v>
      </c>
      <c r="H878" s="139">
        <v>19</v>
      </c>
      <c r="I878" s="139">
        <v>71</v>
      </c>
      <c r="J878" s="68">
        <v>872</v>
      </c>
      <c r="K878" s="139">
        <v>0</v>
      </c>
      <c r="L878" s="139">
        <v>0</v>
      </c>
      <c r="M878" s="139">
        <v>19</v>
      </c>
      <c r="N878" s="139">
        <v>52</v>
      </c>
      <c r="O878" s="124"/>
      <c r="P878" s="132">
        <v>0</v>
      </c>
      <c r="Q878" s="132">
        <v>0</v>
      </c>
      <c r="R878" s="132">
        <v>9.2803986092082873</v>
      </c>
      <c r="S878" s="132">
        <v>9.7196013907917127</v>
      </c>
      <c r="T878" s="132">
        <v>25.398985667306889</v>
      </c>
      <c r="U878" s="132">
        <v>26.601014332693111</v>
      </c>
      <c r="V878" s="126"/>
      <c r="W878" s="140">
        <v>0</v>
      </c>
      <c r="X878" s="140">
        <v>0.85</v>
      </c>
      <c r="Y878" s="140">
        <v>2.33</v>
      </c>
      <c r="Z878" s="139">
        <v>221582.03</v>
      </c>
      <c r="AA878" s="124"/>
      <c r="AB878" s="140">
        <v>0.94</v>
      </c>
      <c r="AC878" s="137">
        <v>66730.37</v>
      </c>
      <c r="AD878" s="125"/>
      <c r="AE878" s="140">
        <v>0</v>
      </c>
      <c r="AF878" s="140">
        <v>0.09</v>
      </c>
      <c r="AG878" s="140">
        <v>0.26</v>
      </c>
      <c r="AH878" s="44">
        <v>24421.01</v>
      </c>
      <c r="AI878" s="124"/>
      <c r="AJ878" s="140">
        <v>0</v>
      </c>
      <c r="AK878" s="140">
        <v>0.04</v>
      </c>
      <c r="AL878" s="140">
        <v>0.08</v>
      </c>
      <c r="AM878" s="44">
        <v>8287.8799999999992</v>
      </c>
      <c r="AN878" s="125"/>
      <c r="AO878" s="137">
        <v>4.669999999999999</v>
      </c>
      <c r="AP878" s="117">
        <v>1.33</v>
      </c>
      <c r="AQ878" s="117">
        <v>0.5</v>
      </c>
      <c r="AR878" s="44">
        <v>7594.27</v>
      </c>
      <c r="AS878" s="124"/>
      <c r="AT878" s="71">
        <v>0</v>
      </c>
      <c r="AU878" s="71">
        <v>7.0000000000000007E-2</v>
      </c>
      <c r="AV878" s="71">
        <v>0.2</v>
      </c>
      <c r="AW878" s="44">
        <v>20399.25</v>
      </c>
      <c r="AX878" s="124"/>
      <c r="AY878" s="140">
        <v>0</v>
      </c>
      <c r="AZ878" s="140">
        <v>0.02</v>
      </c>
      <c r="BA878" s="140">
        <v>0.06</v>
      </c>
      <c r="BB878" s="137">
        <v>4697.68</v>
      </c>
      <c r="BC878" s="124"/>
      <c r="BD878" s="140">
        <v>0</v>
      </c>
      <c r="BE878" s="140">
        <v>0.08</v>
      </c>
      <c r="BF878" s="140">
        <v>0.26</v>
      </c>
      <c r="BG878" s="44">
        <v>8956.6200000000008</v>
      </c>
      <c r="BH878" s="124"/>
      <c r="BI878" s="139">
        <v>0</v>
      </c>
      <c r="BJ878" s="139">
        <v>0.04</v>
      </c>
      <c r="BK878" s="139">
        <v>0.08</v>
      </c>
      <c r="BL878" s="44">
        <v>8597.0400000000009</v>
      </c>
      <c r="BM878" s="124"/>
      <c r="BN878" s="140">
        <v>0</v>
      </c>
      <c r="BO878" s="140">
        <v>0.06</v>
      </c>
      <c r="BP878" s="140">
        <v>0.17</v>
      </c>
      <c r="BQ878" s="139">
        <v>6058.89</v>
      </c>
      <c r="BR878" s="124"/>
      <c r="BS878" s="140">
        <v>0</v>
      </c>
      <c r="BT878" s="140">
        <v>0.04</v>
      </c>
      <c r="BU878" s="140">
        <v>0.08</v>
      </c>
      <c r="BV878" s="44">
        <v>13014.96</v>
      </c>
      <c r="BW878" s="124"/>
      <c r="BX878" s="140">
        <v>0</v>
      </c>
      <c r="BY878" s="140">
        <v>0.04</v>
      </c>
      <c r="BZ878" s="140">
        <v>0.08</v>
      </c>
      <c r="CA878" s="44">
        <v>11229.36</v>
      </c>
      <c r="CB878" s="124"/>
      <c r="CC878" s="140">
        <v>0</v>
      </c>
      <c r="CD878" s="140">
        <v>0.08</v>
      </c>
      <c r="CE878" s="140">
        <v>0.26</v>
      </c>
      <c r="CF878" s="44">
        <v>10747.74</v>
      </c>
      <c r="CG878" s="124"/>
      <c r="CH878" s="137">
        <v>412317.1</v>
      </c>
      <c r="CI878" s="124"/>
      <c r="CJ878" s="64">
        <v>404722.82999999996</v>
      </c>
      <c r="CK878" s="123"/>
    </row>
    <row r="879" spans="1:89" x14ac:dyDescent="0.25">
      <c r="A879" s="116" t="s">
        <v>585</v>
      </c>
      <c r="B879" s="24" t="s">
        <v>586</v>
      </c>
      <c r="C879" s="27" t="s">
        <v>584</v>
      </c>
      <c r="D879" s="27" t="s">
        <v>6</v>
      </c>
      <c r="E879" s="46"/>
      <c r="F879" s="58"/>
      <c r="G879" s="139">
        <v>0</v>
      </c>
      <c r="H879" s="139">
        <v>31</v>
      </c>
      <c r="I879" s="139">
        <v>53</v>
      </c>
      <c r="J879" s="68">
        <v>873</v>
      </c>
      <c r="K879" s="139">
        <v>0</v>
      </c>
      <c r="L879" s="139">
        <v>0</v>
      </c>
      <c r="M879" s="139">
        <v>31</v>
      </c>
      <c r="N879" s="139">
        <v>22</v>
      </c>
      <c r="O879" s="124"/>
      <c r="P879" s="132">
        <v>0</v>
      </c>
      <c r="Q879" s="132">
        <v>0</v>
      </c>
      <c r="R879" s="132">
        <v>15.141702993971416</v>
      </c>
      <c r="S879" s="132">
        <v>15.858297006028584</v>
      </c>
      <c r="T879" s="132">
        <v>10.74572470539907</v>
      </c>
      <c r="U879" s="132">
        <v>11.25427529460093</v>
      </c>
      <c r="V879" s="126"/>
      <c r="W879" s="140">
        <v>0</v>
      </c>
      <c r="X879" s="140">
        <v>1.39</v>
      </c>
      <c r="Y879" s="140">
        <v>0.98</v>
      </c>
      <c r="Z879" s="139">
        <v>158105.03</v>
      </c>
      <c r="AA879" s="124"/>
      <c r="AB879" s="140">
        <v>0.6</v>
      </c>
      <c r="AC879" s="137">
        <v>41048.33</v>
      </c>
      <c r="AD879" s="125"/>
      <c r="AE879" s="140">
        <v>0</v>
      </c>
      <c r="AF879" s="140">
        <v>0.15</v>
      </c>
      <c r="AG879" s="140">
        <v>0.11</v>
      </c>
      <c r="AH879" s="44">
        <v>17368.009999999998</v>
      </c>
      <c r="AI879" s="124"/>
      <c r="AJ879" s="140">
        <v>0</v>
      </c>
      <c r="AK879" s="140">
        <v>0.06</v>
      </c>
      <c r="AL879" s="140">
        <v>0.03</v>
      </c>
      <c r="AM879" s="44">
        <v>5936.88</v>
      </c>
      <c r="AN879" s="125"/>
      <c r="AO879" s="137">
        <v>3.38</v>
      </c>
      <c r="AP879" s="117">
        <v>0.99</v>
      </c>
      <c r="AQ879" s="117">
        <v>0.37</v>
      </c>
      <c r="AR879" s="44">
        <v>5534.01</v>
      </c>
      <c r="AS879" s="124"/>
      <c r="AT879" s="71">
        <v>0</v>
      </c>
      <c r="AU879" s="71">
        <v>0.12</v>
      </c>
      <c r="AV879" s="71">
        <v>0.08</v>
      </c>
      <c r="AW879" s="44">
        <v>14358.2</v>
      </c>
      <c r="AX879" s="124"/>
      <c r="AY879" s="140">
        <v>0</v>
      </c>
      <c r="AZ879" s="140">
        <v>0.04</v>
      </c>
      <c r="BA879" s="140">
        <v>0.02</v>
      </c>
      <c r="BB879" s="137">
        <v>3523.26</v>
      </c>
      <c r="BC879" s="124"/>
      <c r="BD879" s="140">
        <v>0</v>
      </c>
      <c r="BE879" s="140">
        <v>0.13</v>
      </c>
      <c r="BF879" s="140">
        <v>0.11</v>
      </c>
      <c r="BG879" s="44">
        <v>6322.32</v>
      </c>
      <c r="BH879" s="124"/>
      <c r="BI879" s="139">
        <v>0</v>
      </c>
      <c r="BJ879" s="139">
        <v>0.06</v>
      </c>
      <c r="BK879" s="139">
        <v>0.03</v>
      </c>
      <c r="BL879" s="44">
        <v>6447.78</v>
      </c>
      <c r="BM879" s="124"/>
      <c r="BN879" s="140">
        <v>0</v>
      </c>
      <c r="BO879" s="140">
        <v>0.1</v>
      </c>
      <c r="BP879" s="140">
        <v>7.0000000000000007E-2</v>
      </c>
      <c r="BQ879" s="139">
        <v>4478.3100000000004</v>
      </c>
      <c r="BR879" s="124"/>
      <c r="BS879" s="140">
        <v>0</v>
      </c>
      <c r="BT879" s="140">
        <v>0.06</v>
      </c>
      <c r="BU879" s="140">
        <v>0.03</v>
      </c>
      <c r="BV879" s="44">
        <v>9761.2199999999993</v>
      </c>
      <c r="BW879" s="124"/>
      <c r="BX879" s="140">
        <v>0</v>
      </c>
      <c r="BY879" s="140">
        <v>0.06</v>
      </c>
      <c r="BZ879" s="140">
        <v>0.03</v>
      </c>
      <c r="CA879" s="44">
        <v>8422.02</v>
      </c>
      <c r="CB879" s="124"/>
      <c r="CC879" s="140">
        <v>0</v>
      </c>
      <c r="CD879" s="140">
        <v>0.13</v>
      </c>
      <c r="CE879" s="140">
        <v>0.11</v>
      </c>
      <c r="CF879" s="44">
        <v>7586.64</v>
      </c>
      <c r="CG879" s="124"/>
      <c r="CH879" s="137">
        <v>288892.01</v>
      </c>
      <c r="CI879" s="124"/>
      <c r="CJ879" s="64">
        <v>283358</v>
      </c>
      <c r="CK879" s="123"/>
    </row>
    <row r="880" spans="1:89" x14ac:dyDescent="0.25">
      <c r="A880" s="116" t="s">
        <v>682</v>
      </c>
      <c r="B880" s="24" t="s">
        <v>683</v>
      </c>
      <c r="C880" s="27" t="s">
        <v>684</v>
      </c>
      <c r="D880" s="27" t="s">
        <v>6</v>
      </c>
      <c r="E880" s="46"/>
      <c r="F880" s="58"/>
      <c r="G880" s="139">
        <v>0</v>
      </c>
      <c r="H880" s="139">
        <v>2</v>
      </c>
      <c r="I880" s="139">
        <v>29</v>
      </c>
      <c r="J880" s="68">
        <v>874</v>
      </c>
      <c r="K880" s="139">
        <v>0</v>
      </c>
      <c r="L880" s="139">
        <v>0</v>
      </c>
      <c r="M880" s="139">
        <v>2</v>
      </c>
      <c r="N880" s="139">
        <v>27</v>
      </c>
      <c r="O880" s="124"/>
      <c r="P880" s="132">
        <v>0</v>
      </c>
      <c r="Q880" s="132">
        <v>0</v>
      </c>
      <c r="R880" s="132">
        <v>0.80772289136506259</v>
      </c>
      <c r="S880" s="132">
        <v>1.1922771086349373</v>
      </c>
      <c r="T880" s="132">
        <v>10.904259033428344</v>
      </c>
      <c r="U880" s="132">
        <v>16.095740966571654</v>
      </c>
      <c r="V880" s="126"/>
      <c r="W880" s="140">
        <v>0</v>
      </c>
      <c r="X880" s="140">
        <v>0.08</v>
      </c>
      <c r="Y880" s="140">
        <v>1.18</v>
      </c>
      <c r="Z880" s="139">
        <v>90185.08</v>
      </c>
      <c r="AA880" s="124"/>
      <c r="AB880" s="140">
        <v>0.4</v>
      </c>
      <c r="AC880" s="137">
        <v>29388.29</v>
      </c>
      <c r="AD880" s="125"/>
      <c r="AE880" s="140">
        <v>0</v>
      </c>
      <c r="AF880" s="140">
        <v>0.01</v>
      </c>
      <c r="AG880" s="140">
        <v>0.13</v>
      </c>
      <c r="AH880" s="44">
        <v>10010.23</v>
      </c>
      <c r="AI880" s="124"/>
      <c r="AJ880" s="140">
        <v>0</v>
      </c>
      <c r="AK880" s="140">
        <v>0</v>
      </c>
      <c r="AL880" s="140">
        <v>0.04</v>
      </c>
      <c r="AM880" s="44">
        <v>2886.64</v>
      </c>
      <c r="AN880" s="125"/>
      <c r="AO880" s="137">
        <v>1.8700000000000003</v>
      </c>
      <c r="AP880" s="117">
        <v>0.47000000000000003</v>
      </c>
      <c r="AQ880" s="117">
        <v>0.2</v>
      </c>
      <c r="AR880" s="44">
        <v>2964.21</v>
      </c>
      <c r="AS880" s="124"/>
      <c r="AT880" s="71">
        <v>0</v>
      </c>
      <c r="AU880" s="71">
        <v>0</v>
      </c>
      <c r="AV880" s="71">
        <v>0.1</v>
      </c>
      <c r="AW880" s="44">
        <v>7841.5</v>
      </c>
      <c r="AX880" s="124"/>
      <c r="AY880" s="140">
        <v>0</v>
      </c>
      <c r="AZ880" s="140">
        <v>0</v>
      </c>
      <c r="BA880" s="140">
        <v>0.03</v>
      </c>
      <c r="BB880" s="137">
        <v>1761.63</v>
      </c>
      <c r="BC880" s="124"/>
      <c r="BD880" s="140">
        <v>0</v>
      </c>
      <c r="BE880" s="140">
        <v>0</v>
      </c>
      <c r="BF880" s="140">
        <v>0.13</v>
      </c>
      <c r="BG880" s="44">
        <v>3424.59</v>
      </c>
      <c r="BH880" s="124"/>
      <c r="BI880" s="139">
        <v>0</v>
      </c>
      <c r="BJ880" s="139">
        <v>0</v>
      </c>
      <c r="BK880" s="139">
        <v>0.04</v>
      </c>
      <c r="BL880" s="44">
        <v>2865.68</v>
      </c>
      <c r="BM880" s="124"/>
      <c r="BN880" s="140">
        <v>0</v>
      </c>
      <c r="BO880" s="140">
        <v>0</v>
      </c>
      <c r="BP880" s="140">
        <v>0.09</v>
      </c>
      <c r="BQ880" s="139">
        <v>2370.87</v>
      </c>
      <c r="BR880" s="124"/>
      <c r="BS880" s="140">
        <v>0</v>
      </c>
      <c r="BT880" s="140">
        <v>0</v>
      </c>
      <c r="BU880" s="140">
        <v>0.04</v>
      </c>
      <c r="BV880" s="44">
        <v>4338.32</v>
      </c>
      <c r="BW880" s="124"/>
      <c r="BX880" s="140">
        <v>0</v>
      </c>
      <c r="BY880" s="140">
        <v>0</v>
      </c>
      <c r="BZ880" s="140">
        <v>0.04</v>
      </c>
      <c r="CA880" s="44">
        <v>3743.12</v>
      </c>
      <c r="CB880" s="124"/>
      <c r="CC880" s="140">
        <v>0</v>
      </c>
      <c r="CD880" s="140">
        <v>0</v>
      </c>
      <c r="CE880" s="140">
        <v>0.13</v>
      </c>
      <c r="CF880" s="44">
        <v>4109.43</v>
      </c>
      <c r="CG880" s="124"/>
      <c r="CH880" s="137">
        <v>165889.59000000003</v>
      </c>
      <c r="CI880" s="124"/>
      <c r="CJ880" s="64">
        <v>162925.38000000003</v>
      </c>
      <c r="CK880" s="123"/>
    </row>
    <row r="881" spans="1:89" x14ac:dyDescent="0.25">
      <c r="A881" s="116" t="s">
        <v>701</v>
      </c>
      <c r="B881" s="24" t="s">
        <v>702</v>
      </c>
      <c r="C881" s="27" t="s">
        <v>703</v>
      </c>
      <c r="D881" s="27" t="s">
        <v>6</v>
      </c>
      <c r="E881" s="46"/>
      <c r="F881" s="58"/>
      <c r="G881" s="139">
        <v>0</v>
      </c>
      <c r="H881" s="139">
        <v>6</v>
      </c>
      <c r="I881" s="139">
        <v>24</v>
      </c>
      <c r="J881" s="68">
        <v>875</v>
      </c>
      <c r="K881" s="139">
        <v>0</v>
      </c>
      <c r="L881" s="139">
        <v>0</v>
      </c>
      <c r="M881" s="139">
        <v>6</v>
      </c>
      <c r="N881" s="139">
        <v>18</v>
      </c>
      <c r="O881" s="124"/>
      <c r="P881" s="132">
        <v>0</v>
      </c>
      <c r="Q881" s="132">
        <v>0</v>
      </c>
      <c r="R881" s="132">
        <v>2.3274010251908366</v>
      </c>
      <c r="S881" s="132">
        <v>3.6725989748091634</v>
      </c>
      <c r="T881" s="132">
        <v>6.9822030755725102</v>
      </c>
      <c r="U881" s="132">
        <v>11.01779692442749</v>
      </c>
      <c r="V881" s="126"/>
      <c r="W881" s="140">
        <v>0</v>
      </c>
      <c r="X881" s="140">
        <v>0.26</v>
      </c>
      <c r="Y881" s="140">
        <v>0.78</v>
      </c>
      <c r="Z881" s="139">
        <v>72634.38</v>
      </c>
      <c r="AA881" s="124"/>
      <c r="AB881" s="140">
        <v>0.31</v>
      </c>
      <c r="AC881" s="137">
        <v>22030.26</v>
      </c>
      <c r="AD881" s="125"/>
      <c r="AE881" s="140">
        <v>0</v>
      </c>
      <c r="AF881" s="140">
        <v>0.03</v>
      </c>
      <c r="AG881" s="140">
        <v>0.09</v>
      </c>
      <c r="AH881" s="44">
        <v>8380.89</v>
      </c>
      <c r="AI881" s="124"/>
      <c r="AJ881" s="140">
        <v>0</v>
      </c>
      <c r="AK881" s="140">
        <v>0.01</v>
      </c>
      <c r="AL881" s="140">
        <v>0.03</v>
      </c>
      <c r="AM881" s="44">
        <v>2793.63</v>
      </c>
      <c r="AN881" s="125"/>
      <c r="AO881" s="137">
        <v>1.5300000000000002</v>
      </c>
      <c r="AP881" s="117">
        <v>0.38</v>
      </c>
      <c r="AQ881" s="117">
        <v>0.17</v>
      </c>
      <c r="AR881" s="44">
        <v>2422.81</v>
      </c>
      <c r="AS881" s="124"/>
      <c r="AT881" s="71">
        <v>0</v>
      </c>
      <c r="AU881" s="71">
        <v>0.02</v>
      </c>
      <c r="AV881" s="71">
        <v>7.0000000000000007E-2</v>
      </c>
      <c r="AW881" s="44">
        <v>6836.55</v>
      </c>
      <c r="AX881" s="124"/>
      <c r="AY881" s="140">
        <v>0</v>
      </c>
      <c r="AZ881" s="140">
        <v>0</v>
      </c>
      <c r="BA881" s="140">
        <v>0.02</v>
      </c>
      <c r="BB881" s="137">
        <v>1174.42</v>
      </c>
      <c r="BC881" s="124"/>
      <c r="BD881" s="140">
        <v>0</v>
      </c>
      <c r="BE881" s="140">
        <v>0.02</v>
      </c>
      <c r="BF881" s="140">
        <v>0.09</v>
      </c>
      <c r="BG881" s="44">
        <v>2897.73</v>
      </c>
      <c r="BH881" s="124"/>
      <c r="BI881" s="139">
        <v>0</v>
      </c>
      <c r="BJ881" s="139">
        <v>0.01</v>
      </c>
      <c r="BK881" s="139">
        <v>0.03</v>
      </c>
      <c r="BL881" s="44">
        <v>2865.68</v>
      </c>
      <c r="BM881" s="124"/>
      <c r="BN881" s="140">
        <v>0</v>
      </c>
      <c r="BO881" s="140">
        <v>0.02</v>
      </c>
      <c r="BP881" s="140">
        <v>0.06</v>
      </c>
      <c r="BQ881" s="139">
        <v>2107.44</v>
      </c>
      <c r="BR881" s="124"/>
      <c r="BS881" s="140">
        <v>0</v>
      </c>
      <c r="BT881" s="140">
        <v>0.01</v>
      </c>
      <c r="BU881" s="140">
        <v>0.03</v>
      </c>
      <c r="BV881" s="44">
        <v>4338.32</v>
      </c>
      <c r="BW881" s="124"/>
      <c r="BX881" s="140">
        <v>0</v>
      </c>
      <c r="BY881" s="140">
        <v>0.01</v>
      </c>
      <c r="BZ881" s="140">
        <v>0.03</v>
      </c>
      <c r="CA881" s="44">
        <v>3743.12</v>
      </c>
      <c r="CB881" s="124"/>
      <c r="CC881" s="140">
        <v>0</v>
      </c>
      <c r="CD881" s="140">
        <v>0.02</v>
      </c>
      <c r="CE881" s="140">
        <v>0.09</v>
      </c>
      <c r="CF881" s="44">
        <v>3477.21</v>
      </c>
      <c r="CG881" s="124"/>
      <c r="CH881" s="137">
        <v>135702.44</v>
      </c>
      <c r="CI881" s="124"/>
      <c r="CJ881" s="64">
        <v>133279.63</v>
      </c>
      <c r="CK881" s="123"/>
    </row>
    <row r="882" spans="1:89" x14ac:dyDescent="0.25">
      <c r="A882" s="116" t="s">
        <v>704</v>
      </c>
      <c r="B882" s="24" t="s">
        <v>705</v>
      </c>
      <c r="C882" s="27" t="s">
        <v>703</v>
      </c>
      <c r="D882" s="27" t="s">
        <v>6</v>
      </c>
      <c r="E882" s="46"/>
      <c r="F882" s="58"/>
      <c r="G882" s="139">
        <v>0</v>
      </c>
      <c r="H882" s="139">
        <v>24</v>
      </c>
      <c r="I882" s="139">
        <v>244</v>
      </c>
      <c r="J882" s="68">
        <v>876</v>
      </c>
      <c r="K882" s="139">
        <v>0</v>
      </c>
      <c r="L882" s="139">
        <v>0</v>
      </c>
      <c r="M882" s="139">
        <v>24</v>
      </c>
      <c r="N882" s="139">
        <v>220</v>
      </c>
      <c r="O882" s="124"/>
      <c r="P882" s="132">
        <v>0</v>
      </c>
      <c r="Q882" s="132">
        <v>0</v>
      </c>
      <c r="R882" s="132">
        <v>9.3096041007633463</v>
      </c>
      <c r="S882" s="132">
        <v>14.690395899236654</v>
      </c>
      <c r="T882" s="132">
        <v>85.338037590330686</v>
      </c>
      <c r="U882" s="132">
        <v>134.66196240966931</v>
      </c>
      <c r="V882" s="126"/>
      <c r="W882" s="140">
        <v>0</v>
      </c>
      <c r="X882" s="140">
        <v>1.05</v>
      </c>
      <c r="Y882" s="140">
        <v>9.65</v>
      </c>
      <c r="Z882" s="139">
        <v>762410.15</v>
      </c>
      <c r="AA882" s="124"/>
      <c r="AB882" s="140">
        <v>3.42</v>
      </c>
      <c r="AC882" s="137">
        <v>245312.4</v>
      </c>
      <c r="AD882" s="125"/>
      <c r="AE882" s="140">
        <v>0</v>
      </c>
      <c r="AF882" s="140">
        <v>0.12</v>
      </c>
      <c r="AG882" s="140">
        <v>1.1000000000000001</v>
      </c>
      <c r="AH882" s="44">
        <v>86926.399999999994</v>
      </c>
      <c r="AI882" s="124"/>
      <c r="AJ882" s="140">
        <v>0</v>
      </c>
      <c r="AK882" s="140">
        <v>0.05</v>
      </c>
      <c r="AL882" s="140">
        <v>0.36</v>
      </c>
      <c r="AM882" s="44">
        <v>29123.01</v>
      </c>
      <c r="AN882" s="125"/>
      <c r="AO882" s="137">
        <v>16.07</v>
      </c>
      <c r="AP882" s="117">
        <v>4.04</v>
      </c>
      <c r="AQ882" s="117">
        <v>1.73</v>
      </c>
      <c r="AR882" s="44">
        <v>25479.97</v>
      </c>
      <c r="AS882" s="124"/>
      <c r="AT882" s="71">
        <v>0</v>
      </c>
      <c r="AU882" s="71">
        <v>0.09</v>
      </c>
      <c r="AV882" s="71">
        <v>0.88</v>
      </c>
      <c r="AW882" s="44">
        <v>75068.95</v>
      </c>
      <c r="AX882" s="124"/>
      <c r="AY882" s="140">
        <v>0</v>
      </c>
      <c r="AZ882" s="140">
        <v>0.03</v>
      </c>
      <c r="BA882" s="140">
        <v>0.28999999999999998</v>
      </c>
      <c r="BB882" s="137">
        <v>18790.72</v>
      </c>
      <c r="BC882" s="124"/>
      <c r="BD882" s="140">
        <v>0</v>
      </c>
      <c r="BE882" s="140">
        <v>0.1</v>
      </c>
      <c r="BF882" s="140">
        <v>1.1000000000000001</v>
      </c>
      <c r="BG882" s="44">
        <v>31611.599999999999</v>
      </c>
      <c r="BH882" s="124"/>
      <c r="BI882" s="139">
        <v>0</v>
      </c>
      <c r="BJ882" s="139">
        <v>0.05</v>
      </c>
      <c r="BK882" s="139">
        <v>0.36</v>
      </c>
      <c r="BL882" s="44">
        <v>29373.22</v>
      </c>
      <c r="BM882" s="124"/>
      <c r="BN882" s="140">
        <v>0</v>
      </c>
      <c r="BO882" s="140">
        <v>0.08</v>
      </c>
      <c r="BP882" s="140">
        <v>0.73</v>
      </c>
      <c r="BQ882" s="139">
        <v>21337.83</v>
      </c>
      <c r="BR882" s="124"/>
      <c r="BS882" s="140">
        <v>0</v>
      </c>
      <c r="BT882" s="140">
        <v>0.05</v>
      </c>
      <c r="BU882" s="140">
        <v>0.36</v>
      </c>
      <c r="BV882" s="44">
        <v>44467.78</v>
      </c>
      <c r="BW882" s="124"/>
      <c r="BX882" s="140">
        <v>0</v>
      </c>
      <c r="BY882" s="140">
        <v>0.05</v>
      </c>
      <c r="BZ882" s="140">
        <v>0.36</v>
      </c>
      <c r="CA882" s="44">
        <v>38366.980000000003</v>
      </c>
      <c r="CB882" s="124"/>
      <c r="CC882" s="140">
        <v>0</v>
      </c>
      <c r="CD882" s="140">
        <v>0.1</v>
      </c>
      <c r="CE882" s="140">
        <v>1.1000000000000001</v>
      </c>
      <c r="CF882" s="44">
        <v>37933.199999999997</v>
      </c>
      <c r="CG882" s="124"/>
      <c r="CH882" s="137">
        <v>1446202.21</v>
      </c>
      <c r="CI882" s="124"/>
      <c r="CJ882" s="64">
        <v>1420722.24</v>
      </c>
      <c r="CK882" s="123"/>
    </row>
    <row r="883" spans="1:89" x14ac:dyDescent="0.25">
      <c r="A883" s="116" t="s">
        <v>765</v>
      </c>
      <c r="B883" s="24" t="s">
        <v>766</v>
      </c>
      <c r="C883" s="27" t="s">
        <v>767</v>
      </c>
      <c r="D883" s="27" t="s">
        <v>6</v>
      </c>
      <c r="E883" s="46"/>
      <c r="F883" s="58"/>
      <c r="G883" s="139">
        <v>0</v>
      </c>
      <c r="H883" s="139">
        <v>27</v>
      </c>
      <c r="I883" s="139">
        <v>74</v>
      </c>
      <c r="J883" s="68">
        <v>877</v>
      </c>
      <c r="K883" s="139">
        <v>0</v>
      </c>
      <c r="L883" s="139">
        <v>0</v>
      </c>
      <c r="M883" s="139">
        <v>27</v>
      </c>
      <c r="N883" s="139">
        <v>47</v>
      </c>
      <c r="O883" s="124"/>
      <c r="P883" s="132">
        <v>0</v>
      </c>
      <c r="Q883" s="132">
        <v>0</v>
      </c>
      <c r="R883" s="132">
        <v>7.8171532574342422</v>
      </c>
      <c r="S883" s="132">
        <v>19.182846742565758</v>
      </c>
      <c r="T883" s="132">
        <v>13.607637151829977</v>
      </c>
      <c r="U883" s="132">
        <v>33.392362848170023</v>
      </c>
      <c r="V883" s="126"/>
      <c r="W883" s="140">
        <v>0</v>
      </c>
      <c r="X883" s="140">
        <v>1.1499999999999999</v>
      </c>
      <c r="Y883" s="140">
        <v>2.0099999999999998</v>
      </c>
      <c r="Z883" s="139">
        <v>217348.41</v>
      </c>
      <c r="AA883" s="124"/>
      <c r="AB883" s="140">
        <v>0.89</v>
      </c>
      <c r="AC883" s="137">
        <v>62805.33</v>
      </c>
      <c r="AD883" s="125"/>
      <c r="AE883" s="140">
        <v>0</v>
      </c>
      <c r="AF883" s="140">
        <v>0.13</v>
      </c>
      <c r="AG883" s="140">
        <v>0.23</v>
      </c>
      <c r="AH883" s="44">
        <v>24770.63</v>
      </c>
      <c r="AI883" s="124"/>
      <c r="AJ883" s="140">
        <v>0</v>
      </c>
      <c r="AK883" s="140">
        <v>0.06</v>
      </c>
      <c r="AL883" s="140">
        <v>7.0000000000000007E-2</v>
      </c>
      <c r="AM883" s="44">
        <v>8823.52</v>
      </c>
      <c r="AN883" s="125"/>
      <c r="AO883" s="137">
        <v>4.63</v>
      </c>
      <c r="AP883" s="117">
        <v>1.03</v>
      </c>
      <c r="AQ883" s="117">
        <v>0.52</v>
      </c>
      <c r="AR883" s="44">
        <v>7187.58</v>
      </c>
      <c r="AS883" s="124"/>
      <c r="AT883" s="71">
        <v>0</v>
      </c>
      <c r="AU883" s="71">
        <v>0.1</v>
      </c>
      <c r="AV883" s="71">
        <v>0.18</v>
      </c>
      <c r="AW883" s="44">
        <v>20852.2</v>
      </c>
      <c r="AX883" s="124"/>
      <c r="AY883" s="140">
        <v>0</v>
      </c>
      <c r="AZ883" s="140">
        <v>0.03</v>
      </c>
      <c r="BA883" s="140">
        <v>0.06</v>
      </c>
      <c r="BB883" s="137">
        <v>5284.89</v>
      </c>
      <c r="BC883" s="124"/>
      <c r="BD883" s="140">
        <v>0</v>
      </c>
      <c r="BE883" s="140">
        <v>0.12</v>
      </c>
      <c r="BF883" s="140">
        <v>0.23</v>
      </c>
      <c r="BG883" s="44">
        <v>9220.0499999999993</v>
      </c>
      <c r="BH883" s="124"/>
      <c r="BI883" s="139">
        <v>0</v>
      </c>
      <c r="BJ883" s="139">
        <v>0.06</v>
      </c>
      <c r="BK883" s="139">
        <v>7.0000000000000007E-2</v>
      </c>
      <c r="BL883" s="44">
        <v>9313.4599999999991</v>
      </c>
      <c r="BM883" s="124"/>
      <c r="BN883" s="140">
        <v>0</v>
      </c>
      <c r="BO883" s="140">
        <v>0.09</v>
      </c>
      <c r="BP883" s="140">
        <v>0.15</v>
      </c>
      <c r="BQ883" s="139">
        <v>6322.32</v>
      </c>
      <c r="BR883" s="124"/>
      <c r="BS883" s="140">
        <v>0</v>
      </c>
      <c r="BT883" s="140">
        <v>0.06</v>
      </c>
      <c r="BU883" s="140">
        <v>7.0000000000000007E-2</v>
      </c>
      <c r="BV883" s="44">
        <v>14099.54</v>
      </c>
      <c r="BW883" s="124"/>
      <c r="BX883" s="140">
        <v>0</v>
      </c>
      <c r="BY883" s="140">
        <v>0.06</v>
      </c>
      <c r="BZ883" s="140">
        <v>7.0000000000000007E-2</v>
      </c>
      <c r="CA883" s="44">
        <v>12165.14</v>
      </c>
      <c r="CB883" s="124"/>
      <c r="CC883" s="140">
        <v>0</v>
      </c>
      <c r="CD883" s="140">
        <v>0.12</v>
      </c>
      <c r="CE883" s="140">
        <v>0.23</v>
      </c>
      <c r="CF883" s="44">
        <v>11063.85</v>
      </c>
      <c r="CG883" s="124"/>
      <c r="CH883" s="137">
        <v>409256.92000000004</v>
      </c>
      <c r="CI883" s="124"/>
      <c r="CJ883" s="64">
        <v>402069.34</v>
      </c>
      <c r="CK883" s="123"/>
    </row>
    <row r="884" spans="1:89" x14ac:dyDescent="0.25">
      <c r="A884" s="116" t="s">
        <v>768</v>
      </c>
      <c r="B884" s="24" t="s">
        <v>769</v>
      </c>
      <c r="C884" s="27" t="s">
        <v>767</v>
      </c>
      <c r="D884" s="27" t="s">
        <v>6</v>
      </c>
      <c r="E884" s="46"/>
      <c r="F884" s="58"/>
      <c r="G884" s="139">
        <v>0</v>
      </c>
      <c r="H884" s="139">
        <v>80</v>
      </c>
      <c r="I884" s="139">
        <v>718</v>
      </c>
      <c r="J884" s="68">
        <v>878</v>
      </c>
      <c r="K884" s="139">
        <v>0</v>
      </c>
      <c r="L884" s="139">
        <v>0</v>
      </c>
      <c r="M884" s="139">
        <v>80</v>
      </c>
      <c r="N884" s="139">
        <v>638</v>
      </c>
      <c r="O884" s="124"/>
      <c r="P884" s="132">
        <v>0</v>
      </c>
      <c r="Q884" s="132">
        <v>0</v>
      </c>
      <c r="R884" s="132">
        <v>23.161935577582938</v>
      </c>
      <c r="S884" s="132">
        <v>56.838064422417062</v>
      </c>
      <c r="T884" s="132">
        <v>184.71643623122395</v>
      </c>
      <c r="U884" s="132">
        <v>453.28356376877605</v>
      </c>
      <c r="V884" s="126"/>
      <c r="W884" s="140">
        <v>0</v>
      </c>
      <c r="X884" s="140">
        <v>3.43</v>
      </c>
      <c r="Y884" s="140">
        <v>27.36</v>
      </c>
      <c r="Z884" s="139">
        <v>2190088.71</v>
      </c>
      <c r="AA884" s="124"/>
      <c r="AB884" s="140">
        <v>9.8000000000000007</v>
      </c>
      <c r="AC884" s="137">
        <v>701213.49</v>
      </c>
      <c r="AD884" s="125"/>
      <c r="AE884" s="140">
        <v>0</v>
      </c>
      <c r="AF884" s="140">
        <v>0.4</v>
      </c>
      <c r="AG884" s="140">
        <v>3.19</v>
      </c>
      <c r="AH884" s="44">
        <v>255355.54</v>
      </c>
      <c r="AI884" s="124"/>
      <c r="AJ884" s="140">
        <v>0</v>
      </c>
      <c r="AK884" s="140">
        <v>0.17</v>
      </c>
      <c r="AL884" s="140">
        <v>1.06</v>
      </c>
      <c r="AM884" s="44">
        <v>87183.01</v>
      </c>
      <c r="AN884" s="125"/>
      <c r="AO884" s="137">
        <v>46.360000000000007</v>
      </c>
      <c r="AP884" s="117">
        <v>10.209999999999999</v>
      </c>
      <c r="AQ884" s="117">
        <v>5.09</v>
      </c>
      <c r="AR884" s="44">
        <v>71785.240000000005</v>
      </c>
      <c r="AS884" s="124"/>
      <c r="AT884" s="71">
        <v>0</v>
      </c>
      <c r="AU884" s="71">
        <v>0.32</v>
      </c>
      <c r="AV884" s="71">
        <v>2.5499999999999998</v>
      </c>
      <c r="AW884" s="44">
        <v>221518.25</v>
      </c>
      <c r="AX884" s="124"/>
      <c r="AY884" s="140">
        <v>0</v>
      </c>
      <c r="AZ884" s="140">
        <v>0.1</v>
      </c>
      <c r="BA884" s="140">
        <v>0.85</v>
      </c>
      <c r="BB884" s="137">
        <v>55784.95</v>
      </c>
      <c r="BC884" s="124"/>
      <c r="BD884" s="140">
        <v>0</v>
      </c>
      <c r="BE884" s="140">
        <v>0.35</v>
      </c>
      <c r="BF884" s="140">
        <v>3.19</v>
      </c>
      <c r="BG884" s="44">
        <v>93254.22</v>
      </c>
      <c r="BH884" s="124"/>
      <c r="BI884" s="139">
        <v>0</v>
      </c>
      <c r="BJ884" s="139">
        <v>0.17</v>
      </c>
      <c r="BK884" s="139">
        <v>1.06</v>
      </c>
      <c r="BL884" s="44">
        <v>88119.66</v>
      </c>
      <c r="BM884" s="124"/>
      <c r="BN884" s="140">
        <v>0</v>
      </c>
      <c r="BO884" s="140">
        <v>0.26</v>
      </c>
      <c r="BP884" s="140">
        <v>2.12</v>
      </c>
      <c r="BQ884" s="139">
        <v>62696.34</v>
      </c>
      <c r="BR884" s="124"/>
      <c r="BS884" s="140">
        <v>0</v>
      </c>
      <c r="BT884" s="140">
        <v>0.17</v>
      </c>
      <c r="BU884" s="140">
        <v>1.06</v>
      </c>
      <c r="BV884" s="44">
        <v>133403.34</v>
      </c>
      <c r="BW884" s="124"/>
      <c r="BX884" s="140">
        <v>0</v>
      </c>
      <c r="BY884" s="140">
        <v>0.17</v>
      </c>
      <c r="BZ884" s="140">
        <v>1.06</v>
      </c>
      <c r="CA884" s="44">
        <v>115100.94</v>
      </c>
      <c r="CB884" s="124"/>
      <c r="CC884" s="140">
        <v>0</v>
      </c>
      <c r="CD884" s="140">
        <v>0.35</v>
      </c>
      <c r="CE884" s="140">
        <v>3.19</v>
      </c>
      <c r="CF884" s="44">
        <v>111902.94</v>
      </c>
      <c r="CG884" s="124"/>
      <c r="CH884" s="137">
        <v>4187406.63</v>
      </c>
      <c r="CI884" s="124"/>
      <c r="CJ884" s="64">
        <v>4115621.3899999997</v>
      </c>
      <c r="CK884" s="123"/>
    </row>
    <row r="885" spans="1:89" x14ac:dyDescent="0.25">
      <c r="A885" s="116" t="s">
        <v>854</v>
      </c>
      <c r="B885" s="24" t="s">
        <v>855</v>
      </c>
      <c r="C885" s="27" t="s">
        <v>856</v>
      </c>
      <c r="D885" s="27" t="s">
        <v>6</v>
      </c>
      <c r="E885" s="46"/>
      <c r="F885" s="58"/>
      <c r="G885" s="139">
        <v>0</v>
      </c>
      <c r="H885" s="139">
        <v>8</v>
      </c>
      <c r="I885" s="139">
        <v>42</v>
      </c>
      <c r="J885" s="68">
        <v>879</v>
      </c>
      <c r="K885" s="139">
        <v>0</v>
      </c>
      <c r="L885" s="139">
        <v>0</v>
      </c>
      <c r="M885" s="139">
        <v>8</v>
      </c>
      <c r="N885" s="139">
        <v>34</v>
      </c>
      <c r="O885" s="124"/>
      <c r="P885" s="132">
        <v>0</v>
      </c>
      <c r="Q885" s="132">
        <v>0</v>
      </c>
      <c r="R885" s="132">
        <v>4.0276632087720667</v>
      </c>
      <c r="S885" s="132">
        <v>3.9723367912279333</v>
      </c>
      <c r="T885" s="132">
        <v>17.117568637281284</v>
      </c>
      <c r="U885" s="132">
        <v>16.882431362718716</v>
      </c>
      <c r="V885" s="126"/>
      <c r="W885" s="140">
        <v>0</v>
      </c>
      <c r="X885" s="140">
        <v>0.36</v>
      </c>
      <c r="Y885" s="140">
        <v>1.53</v>
      </c>
      <c r="Z885" s="139">
        <v>133045.38</v>
      </c>
      <c r="AA885" s="124"/>
      <c r="AB885" s="140">
        <v>0.57999999999999996</v>
      </c>
      <c r="AC885" s="137">
        <v>41327.25</v>
      </c>
      <c r="AD885" s="125"/>
      <c r="AE885" s="140">
        <v>0</v>
      </c>
      <c r="AF885" s="140">
        <v>0.04</v>
      </c>
      <c r="AG885" s="140">
        <v>0.17</v>
      </c>
      <c r="AH885" s="44">
        <v>14782.82</v>
      </c>
      <c r="AI885" s="124"/>
      <c r="AJ885" s="140">
        <v>0</v>
      </c>
      <c r="AK885" s="140">
        <v>0.01</v>
      </c>
      <c r="AL885" s="140">
        <v>0.05</v>
      </c>
      <c r="AM885" s="44">
        <v>4236.95</v>
      </c>
      <c r="AN885" s="125"/>
      <c r="AO885" s="137">
        <v>2.7899999999999996</v>
      </c>
      <c r="AP885" s="117">
        <v>0.79</v>
      </c>
      <c r="AQ885" s="117">
        <v>0.28999999999999998</v>
      </c>
      <c r="AR885" s="44">
        <v>4527.17</v>
      </c>
      <c r="AS885" s="124"/>
      <c r="AT885" s="71">
        <v>0</v>
      </c>
      <c r="AU885" s="71">
        <v>0.03</v>
      </c>
      <c r="AV885" s="71">
        <v>0.13</v>
      </c>
      <c r="AW885" s="44">
        <v>12215.2</v>
      </c>
      <c r="AX885" s="124"/>
      <c r="AY885" s="140">
        <v>0</v>
      </c>
      <c r="AZ885" s="140">
        <v>0.01</v>
      </c>
      <c r="BA885" s="140">
        <v>0.04</v>
      </c>
      <c r="BB885" s="137">
        <v>2936.05</v>
      </c>
      <c r="BC885" s="124"/>
      <c r="BD885" s="140">
        <v>0</v>
      </c>
      <c r="BE885" s="140">
        <v>0.03</v>
      </c>
      <c r="BF885" s="140">
        <v>0.17</v>
      </c>
      <c r="BG885" s="44">
        <v>5268.6</v>
      </c>
      <c r="BH885" s="124"/>
      <c r="BI885" s="139">
        <v>0</v>
      </c>
      <c r="BJ885" s="139">
        <v>0.01</v>
      </c>
      <c r="BK885" s="139">
        <v>0.05</v>
      </c>
      <c r="BL885" s="44">
        <v>4298.5200000000004</v>
      </c>
      <c r="BM885" s="124"/>
      <c r="BN885" s="140">
        <v>0</v>
      </c>
      <c r="BO885" s="140">
        <v>0.02</v>
      </c>
      <c r="BP885" s="140">
        <v>0.11</v>
      </c>
      <c r="BQ885" s="139">
        <v>3424.59</v>
      </c>
      <c r="BR885" s="124"/>
      <c r="BS885" s="140">
        <v>0</v>
      </c>
      <c r="BT885" s="140">
        <v>0.01</v>
      </c>
      <c r="BU885" s="140">
        <v>0.05</v>
      </c>
      <c r="BV885" s="44">
        <v>6507.48</v>
      </c>
      <c r="BW885" s="124"/>
      <c r="BX885" s="140">
        <v>0</v>
      </c>
      <c r="BY885" s="140">
        <v>0.01</v>
      </c>
      <c r="BZ885" s="140">
        <v>0.05</v>
      </c>
      <c r="CA885" s="44">
        <v>5614.68</v>
      </c>
      <c r="CB885" s="124"/>
      <c r="CC885" s="140">
        <v>0</v>
      </c>
      <c r="CD885" s="140">
        <v>0.03</v>
      </c>
      <c r="CE885" s="140">
        <v>0.17</v>
      </c>
      <c r="CF885" s="44">
        <v>6322.2</v>
      </c>
      <c r="CG885" s="124"/>
      <c r="CH885" s="137">
        <v>244506.89</v>
      </c>
      <c r="CI885" s="124"/>
      <c r="CJ885" s="64">
        <v>239979.72</v>
      </c>
      <c r="CK885" s="123"/>
    </row>
    <row r="886" spans="1:89" x14ac:dyDescent="0.25">
      <c r="A886" s="116" t="s">
        <v>857</v>
      </c>
      <c r="B886" s="24" t="s">
        <v>858</v>
      </c>
      <c r="C886" s="27" t="s">
        <v>856</v>
      </c>
      <c r="D886" s="27" t="s">
        <v>6</v>
      </c>
      <c r="E886" s="46"/>
      <c r="F886" s="58"/>
      <c r="G886" s="139">
        <v>0</v>
      </c>
      <c r="H886" s="139">
        <v>10</v>
      </c>
      <c r="I886" s="139">
        <v>22</v>
      </c>
      <c r="J886" s="68">
        <v>880</v>
      </c>
      <c r="K886" s="139">
        <v>0</v>
      </c>
      <c r="L886" s="139">
        <v>0</v>
      </c>
      <c r="M886" s="139">
        <v>10</v>
      </c>
      <c r="N886" s="139">
        <v>12</v>
      </c>
      <c r="O886" s="124"/>
      <c r="P886" s="132">
        <v>0</v>
      </c>
      <c r="Q886" s="132">
        <v>0</v>
      </c>
      <c r="R886" s="132">
        <v>5.0345790109650839</v>
      </c>
      <c r="S886" s="132">
        <v>4.9654209890349161</v>
      </c>
      <c r="T886" s="132">
        <v>6.0414948131581001</v>
      </c>
      <c r="U886" s="132">
        <v>5.9585051868418999</v>
      </c>
      <c r="V886" s="126"/>
      <c r="W886" s="140">
        <v>0</v>
      </c>
      <c r="X886" s="140">
        <v>0.45</v>
      </c>
      <c r="Y886" s="140">
        <v>0.54</v>
      </c>
      <c r="Z886" s="139">
        <v>67258.89</v>
      </c>
      <c r="AA886" s="124"/>
      <c r="AB886" s="140">
        <v>0.26</v>
      </c>
      <c r="AC886" s="137">
        <v>18646.43</v>
      </c>
      <c r="AD886" s="125"/>
      <c r="AE886" s="140">
        <v>0</v>
      </c>
      <c r="AF886" s="140">
        <v>0.05</v>
      </c>
      <c r="AG886" s="140">
        <v>0.06</v>
      </c>
      <c r="AH886" s="44">
        <v>7473.21</v>
      </c>
      <c r="AI886" s="124"/>
      <c r="AJ886" s="140">
        <v>0</v>
      </c>
      <c r="AK886" s="140">
        <v>0.02</v>
      </c>
      <c r="AL886" s="140">
        <v>0.02</v>
      </c>
      <c r="AM886" s="44">
        <v>2700.62</v>
      </c>
      <c r="AN886" s="125"/>
      <c r="AO886" s="137">
        <v>1.4200000000000002</v>
      </c>
      <c r="AP886" s="117">
        <v>0.41000000000000003</v>
      </c>
      <c r="AQ886" s="117">
        <v>0.15</v>
      </c>
      <c r="AR886" s="44">
        <v>2315.02</v>
      </c>
      <c r="AS886" s="124"/>
      <c r="AT886" s="71">
        <v>0</v>
      </c>
      <c r="AU886" s="71">
        <v>0.04</v>
      </c>
      <c r="AV886" s="71">
        <v>0.04</v>
      </c>
      <c r="AW886" s="44">
        <v>5831.6</v>
      </c>
      <c r="AX886" s="124"/>
      <c r="AY886" s="140">
        <v>0</v>
      </c>
      <c r="AZ886" s="140">
        <v>0.01</v>
      </c>
      <c r="BA886" s="140">
        <v>0.01</v>
      </c>
      <c r="BB886" s="137">
        <v>1174.42</v>
      </c>
      <c r="BC886" s="124"/>
      <c r="BD886" s="140">
        <v>0</v>
      </c>
      <c r="BE886" s="140">
        <v>0.04</v>
      </c>
      <c r="BF886" s="140">
        <v>0.06</v>
      </c>
      <c r="BG886" s="44">
        <v>2634.3</v>
      </c>
      <c r="BH886" s="124"/>
      <c r="BI886" s="139">
        <v>0</v>
      </c>
      <c r="BJ886" s="139">
        <v>0.02</v>
      </c>
      <c r="BK886" s="139">
        <v>0.02</v>
      </c>
      <c r="BL886" s="44">
        <v>2865.68</v>
      </c>
      <c r="BM886" s="124"/>
      <c r="BN886" s="140">
        <v>0</v>
      </c>
      <c r="BO886" s="140">
        <v>0.03</v>
      </c>
      <c r="BP886" s="140">
        <v>0.04</v>
      </c>
      <c r="BQ886" s="139">
        <v>1844.01</v>
      </c>
      <c r="BR886" s="124"/>
      <c r="BS886" s="140">
        <v>0</v>
      </c>
      <c r="BT886" s="140">
        <v>0.02</v>
      </c>
      <c r="BU886" s="140">
        <v>0.02</v>
      </c>
      <c r="BV886" s="44">
        <v>4338.32</v>
      </c>
      <c r="BW886" s="124"/>
      <c r="BX886" s="140">
        <v>0</v>
      </c>
      <c r="BY886" s="140">
        <v>0.02</v>
      </c>
      <c r="BZ886" s="140">
        <v>0.02</v>
      </c>
      <c r="CA886" s="44">
        <v>3743.12</v>
      </c>
      <c r="CB886" s="124"/>
      <c r="CC886" s="140">
        <v>0</v>
      </c>
      <c r="CD886" s="140">
        <v>0.04</v>
      </c>
      <c r="CE886" s="140">
        <v>0.06</v>
      </c>
      <c r="CF886" s="44">
        <v>3161.1</v>
      </c>
      <c r="CG886" s="124"/>
      <c r="CH886" s="137">
        <v>123986.72</v>
      </c>
      <c r="CI886" s="124"/>
      <c r="CJ886" s="64">
        <v>121671.7</v>
      </c>
      <c r="CK886" s="123"/>
    </row>
    <row r="887" spans="1:89" x14ac:dyDescent="0.25">
      <c r="A887" s="116" t="s">
        <v>909</v>
      </c>
      <c r="B887" s="24" t="s">
        <v>910</v>
      </c>
      <c r="C887" s="27" t="s">
        <v>911</v>
      </c>
      <c r="D887" s="27" t="s">
        <v>6</v>
      </c>
      <c r="E887" s="46"/>
      <c r="F887" s="58"/>
      <c r="G887" s="139">
        <v>0</v>
      </c>
      <c r="H887" s="139">
        <v>18</v>
      </c>
      <c r="I887" s="139">
        <v>74</v>
      </c>
      <c r="J887" s="68">
        <v>881</v>
      </c>
      <c r="K887" s="139">
        <v>0</v>
      </c>
      <c r="L887" s="139">
        <v>0</v>
      </c>
      <c r="M887" s="139">
        <v>18</v>
      </c>
      <c r="N887" s="139">
        <v>56</v>
      </c>
      <c r="O887" s="124"/>
      <c r="P887" s="132">
        <v>0</v>
      </c>
      <c r="Q887" s="132">
        <v>0</v>
      </c>
      <c r="R887" s="132">
        <v>9.4720641497102065</v>
      </c>
      <c r="S887" s="132">
        <v>8.5279358502897935</v>
      </c>
      <c r="T887" s="132">
        <v>29.468644021320642</v>
      </c>
      <c r="U887" s="132">
        <v>26.531355978679358</v>
      </c>
      <c r="V887" s="126"/>
      <c r="W887" s="140">
        <v>0</v>
      </c>
      <c r="X887" s="140">
        <v>0.81</v>
      </c>
      <c r="Y887" s="140">
        <v>2.5299999999999998</v>
      </c>
      <c r="Z887" s="139">
        <v>233500.63</v>
      </c>
      <c r="AA887" s="124"/>
      <c r="AB887" s="140">
        <v>1</v>
      </c>
      <c r="AC887" s="137">
        <v>71038.03</v>
      </c>
      <c r="AD887" s="125"/>
      <c r="AE887" s="140">
        <v>0</v>
      </c>
      <c r="AF887" s="140">
        <v>0.09</v>
      </c>
      <c r="AG887" s="140">
        <v>0.28000000000000003</v>
      </c>
      <c r="AH887" s="44">
        <v>25864.33</v>
      </c>
      <c r="AI887" s="124"/>
      <c r="AJ887" s="140">
        <v>0</v>
      </c>
      <c r="AK887" s="140">
        <v>0.04</v>
      </c>
      <c r="AL887" s="140">
        <v>0.09</v>
      </c>
      <c r="AM887" s="44">
        <v>9009.5400000000009</v>
      </c>
      <c r="AN887" s="125"/>
      <c r="AO887" s="137">
        <v>4.93</v>
      </c>
      <c r="AP887" s="117">
        <v>1.47</v>
      </c>
      <c r="AQ887" s="117">
        <v>0.52</v>
      </c>
      <c r="AR887" s="44">
        <v>8094.03</v>
      </c>
      <c r="AS887" s="124"/>
      <c r="AT887" s="71">
        <v>0</v>
      </c>
      <c r="AU887" s="71">
        <v>7.0000000000000007E-2</v>
      </c>
      <c r="AV887" s="71">
        <v>0.22</v>
      </c>
      <c r="AW887" s="44">
        <v>21967.55</v>
      </c>
      <c r="AX887" s="124"/>
      <c r="AY887" s="140">
        <v>0</v>
      </c>
      <c r="AZ887" s="140">
        <v>0.02</v>
      </c>
      <c r="BA887" s="140">
        <v>7.0000000000000007E-2</v>
      </c>
      <c r="BB887" s="137">
        <v>5284.89</v>
      </c>
      <c r="BC887" s="124"/>
      <c r="BD887" s="140">
        <v>0</v>
      </c>
      <c r="BE887" s="140">
        <v>0.08</v>
      </c>
      <c r="BF887" s="140">
        <v>0.28000000000000003</v>
      </c>
      <c r="BG887" s="44">
        <v>9483.48</v>
      </c>
      <c r="BH887" s="124"/>
      <c r="BI887" s="139">
        <v>0</v>
      </c>
      <c r="BJ887" s="139">
        <v>0.04</v>
      </c>
      <c r="BK887" s="139">
        <v>0.09</v>
      </c>
      <c r="BL887" s="44">
        <v>9313.4599999999991</v>
      </c>
      <c r="BM887" s="124"/>
      <c r="BN887" s="140">
        <v>0</v>
      </c>
      <c r="BO887" s="140">
        <v>0.06</v>
      </c>
      <c r="BP887" s="140">
        <v>0.18</v>
      </c>
      <c r="BQ887" s="139">
        <v>6322.32</v>
      </c>
      <c r="BR887" s="124"/>
      <c r="BS887" s="140">
        <v>0</v>
      </c>
      <c r="BT887" s="140">
        <v>0.04</v>
      </c>
      <c r="BU887" s="140">
        <v>0.09</v>
      </c>
      <c r="BV887" s="44">
        <v>14099.54</v>
      </c>
      <c r="BW887" s="124"/>
      <c r="BX887" s="140">
        <v>0</v>
      </c>
      <c r="BY887" s="140">
        <v>0.04</v>
      </c>
      <c r="BZ887" s="140">
        <v>0.09</v>
      </c>
      <c r="CA887" s="44">
        <v>12165.14</v>
      </c>
      <c r="CB887" s="124"/>
      <c r="CC887" s="140">
        <v>0</v>
      </c>
      <c r="CD887" s="140">
        <v>0.08</v>
      </c>
      <c r="CE887" s="140">
        <v>0.28000000000000003</v>
      </c>
      <c r="CF887" s="44">
        <v>11379.96</v>
      </c>
      <c r="CG887" s="124"/>
      <c r="CH887" s="137">
        <v>437522.9</v>
      </c>
      <c r="CI887" s="124"/>
      <c r="CJ887" s="64">
        <v>429428.87</v>
      </c>
      <c r="CK887" s="123"/>
    </row>
    <row r="888" spans="1:89" x14ac:dyDescent="0.25">
      <c r="A888" s="116" t="s">
        <v>912</v>
      </c>
      <c r="B888" s="24" t="s">
        <v>913</v>
      </c>
      <c r="C888" s="27" t="s">
        <v>911</v>
      </c>
      <c r="D888" s="27" t="s">
        <v>6</v>
      </c>
      <c r="E888" s="46"/>
      <c r="F888" s="58"/>
      <c r="G888" s="139">
        <v>0</v>
      </c>
      <c r="H888" s="139">
        <v>11</v>
      </c>
      <c r="I888" s="139">
        <v>24</v>
      </c>
      <c r="J888" s="68">
        <v>882</v>
      </c>
      <c r="K888" s="139">
        <v>0</v>
      </c>
      <c r="L888" s="139">
        <v>0</v>
      </c>
      <c r="M888" s="139">
        <v>11</v>
      </c>
      <c r="N888" s="139">
        <v>13</v>
      </c>
      <c r="O888" s="124"/>
      <c r="P888" s="132">
        <v>0</v>
      </c>
      <c r="Q888" s="132">
        <v>0</v>
      </c>
      <c r="R888" s="132">
        <v>5.7884836470451262</v>
      </c>
      <c r="S888" s="132">
        <v>5.2115163529548738</v>
      </c>
      <c r="T888" s="132">
        <v>6.8409352192351491</v>
      </c>
      <c r="U888" s="132">
        <v>6.1590647807648509</v>
      </c>
      <c r="V888" s="126"/>
      <c r="W888" s="140">
        <v>0</v>
      </c>
      <c r="X888" s="140">
        <v>0.49</v>
      </c>
      <c r="Y888" s="140">
        <v>0.57999999999999996</v>
      </c>
      <c r="Z888" s="139">
        <v>72660.13</v>
      </c>
      <c r="AA888" s="124"/>
      <c r="AB888" s="140">
        <v>0.28999999999999998</v>
      </c>
      <c r="AC888" s="137">
        <v>20111.46</v>
      </c>
      <c r="AD888" s="125"/>
      <c r="AE888" s="140">
        <v>0</v>
      </c>
      <c r="AF888" s="140">
        <v>0.05</v>
      </c>
      <c r="AG888" s="140">
        <v>0.06</v>
      </c>
      <c r="AH888" s="44">
        <v>7473.21</v>
      </c>
      <c r="AI888" s="124"/>
      <c r="AJ888" s="140">
        <v>0</v>
      </c>
      <c r="AK888" s="140">
        <v>0.02</v>
      </c>
      <c r="AL888" s="140">
        <v>0.02</v>
      </c>
      <c r="AM888" s="44">
        <v>2700.62</v>
      </c>
      <c r="AN888" s="125"/>
      <c r="AO888" s="137">
        <v>1.53</v>
      </c>
      <c r="AP888" s="117">
        <v>0.47000000000000008</v>
      </c>
      <c r="AQ888" s="117">
        <v>0.17</v>
      </c>
      <c r="AR888" s="44">
        <v>2533.0500000000002</v>
      </c>
      <c r="AS888" s="124"/>
      <c r="AT888" s="71">
        <v>0</v>
      </c>
      <c r="AU888" s="71">
        <v>0.04</v>
      </c>
      <c r="AV888" s="71">
        <v>0.05</v>
      </c>
      <c r="AW888" s="44">
        <v>6615.75</v>
      </c>
      <c r="AX888" s="124"/>
      <c r="AY888" s="140">
        <v>0</v>
      </c>
      <c r="AZ888" s="140">
        <v>0.01</v>
      </c>
      <c r="BA888" s="140">
        <v>0.01</v>
      </c>
      <c r="BB888" s="137">
        <v>1174.42</v>
      </c>
      <c r="BC888" s="124"/>
      <c r="BD888" s="140">
        <v>0</v>
      </c>
      <c r="BE888" s="140">
        <v>0.04</v>
      </c>
      <c r="BF888" s="140">
        <v>0.06</v>
      </c>
      <c r="BG888" s="44">
        <v>2634.3</v>
      </c>
      <c r="BH888" s="124"/>
      <c r="BI888" s="139">
        <v>0</v>
      </c>
      <c r="BJ888" s="139">
        <v>0.02</v>
      </c>
      <c r="BK888" s="139">
        <v>0.02</v>
      </c>
      <c r="BL888" s="44">
        <v>2865.68</v>
      </c>
      <c r="BM888" s="124"/>
      <c r="BN888" s="140">
        <v>0</v>
      </c>
      <c r="BO888" s="140">
        <v>0.03</v>
      </c>
      <c r="BP888" s="140">
        <v>0.04</v>
      </c>
      <c r="BQ888" s="139">
        <v>1844.01</v>
      </c>
      <c r="BR888" s="124"/>
      <c r="BS888" s="140">
        <v>0</v>
      </c>
      <c r="BT888" s="140">
        <v>0.02</v>
      </c>
      <c r="BU888" s="140">
        <v>0.02</v>
      </c>
      <c r="BV888" s="44">
        <v>4338.32</v>
      </c>
      <c r="BW888" s="124"/>
      <c r="BX888" s="140">
        <v>0</v>
      </c>
      <c r="BY888" s="140">
        <v>0.02</v>
      </c>
      <c r="BZ888" s="140">
        <v>0.02</v>
      </c>
      <c r="CA888" s="44">
        <v>3743.12</v>
      </c>
      <c r="CB888" s="124"/>
      <c r="CC888" s="140">
        <v>0</v>
      </c>
      <c r="CD888" s="140">
        <v>0.04</v>
      </c>
      <c r="CE888" s="140">
        <v>0.06</v>
      </c>
      <c r="CF888" s="44">
        <v>3161.1</v>
      </c>
      <c r="CG888" s="124"/>
      <c r="CH888" s="137">
        <v>131855.16999999998</v>
      </c>
      <c r="CI888" s="124"/>
      <c r="CJ888" s="64">
        <v>129322.11999999998</v>
      </c>
      <c r="CK888" s="123"/>
    </row>
    <row r="889" spans="1:89" x14ac:dyDescent="0.25">
      <c r="A889" s="116" t="s">
        <v>961</v>
      </c>
      <c r="B889" s="24" t="s">
        <v>962</v>
      </c>
      <c r="C889" s="102" t="s">
        <v>966</v>
      </c>
      <c r="D889" s="27" t="s">
        <v>6</v>
      </c>
      <c r="E889" s="46"/>
      <c r="F889" s="58"/>
      <c r="G889" s="139">
        <v>0</v>
      </c>
      <c r="H889" s="139">
        <v>6</v>
      </c>
      <c r="I889" s="139">
        <v>68</v>
      </c>
      <c r="J889" s="68">
        <v>883</v>
      </c>
      <c r="K889" s="139">
        <v>0</v>
      </c>
      <c r="L889" s="139">
        <v>0</v>
      </c>
      <c r="M889" s="139">
        <v>6</v>
      </c>
      <c r="N889" s="139">
        <v>62</v>
      </c>
      <c r="O889" s="124"/>
      <c r="P889" s="132">
        <v>0</v>
      </c>
      <c r="Q889" s="132">
        <v>0</v>
      </c>
      <c r="R889" s="132">
        <v>1.4527937865563505</v>
      </c>
      <c r="S889" s="132">
        <v>4.5472062134436495</v>
      </c>
      <c r="T889" s="132">
        <v>15.012202461082287</v>
      </c>
      <c r="U889" s="132">
        <v>46.987797538917711</v>
      </c>
      <c r="V889" s="126"/>
      <c r="W889" s="140">
        <v>0</v>
      </c>
      <c r="X889" s="140">
        <v>0.25</v>
      </c>
      <c r="Y889" s="140">
        <v>2.63</v>
      </c>
      <c r="Z889" s="139">
        <v>205512.83</v>
      </c>
      <c r="AA889" s="124"/>
      <c r="AB889" s="140">
        <v>0.92</v>
      </c>
      <c r="AC889" s="137">
        <v>66402.45</v>
      </c>
      <c r="AD889" s="125"/>
      <c r="AE889" s="140">
        <v>0</v>
      </c>
      <c r="AF889" s="140">
        <v>0.03</v>
      </c>
      <c r="AG889" s="140">
        <v>0.31</v>
      </c>
      <c r="AH889" s="44">
        <v>24257.41</v>
      </c>
      <c r="AI889" s="124"/>
      <c r="AJ889" s="140">
        <v>0</v>
      </c>
      <c r="AK889" s="140">
        <v>0.01</v>
      </c>
      <c r="AL889" s="140">
        <v>0.1</v>
      </c>
      <c r="AM889" s="44">
        <v>7845.25</v>
      </c>
      <c r="AN889" s="125"/>
      <c r="AO889" s="137">
        <v>4.3299999999999992</v>
      </c>
      <c r="AP889" s="117">
        <v>0.87</v>
      </c>
      <c r="AQ889" s="117">
        <v>0.48</v>
      </c>
      <c r="AR889" s="44">
        <v>6604.53</v>
      </c>
      <c r="AS889" s="124"/>
      <c r="AT889" s="71">
        <v>0</v>
      </c>
      <c r="AU889" s="71">
        <v>0.02</v>
      </c>
      <c r="AV889" s="71">
        <v>0.24</v>
      </c>
      <c r="AW889" s="44">
        <v>20167.099999999999</v>
      </c>
      <c r="AX889" s="124"/>
      <c r="AY889" s="140">
        <v>0</v>
      </c>
      <c r="AZ889" s="140">
        <v>0</v>
      </c>
      <c r="BA889" s="140">
        <v>0.08</v>
      </c>
      <c r="BB889" s="137">
        <v>4697.68</v>
      </c>
      <c r="BC889" s="124"/>
      <c r="BD889" s="140">
        <v>0</v>
      </c>
      <c r="BE889" s="140">
        <v>0.02</v>
      </c>
      <c r="BF889" s="140">
        <v>0.31</v>
      </c>
      <c r="BG889" s="44">
        <v>8693.19</v>
      </c>
      <c r="BH889" s="124"/>
      <c r="BI889" s="139">
        <v>0</v>
      </c>
      <c r="BJ889" s="139">
        <v>0.01</v>
      </c>
      <c r="BK889" s="139">
        <v>0.1</v>
      </c>
      <c r="BL889" s="44">
        <v>7880.62</v>
      </c>
      <c r="BM889" s="124"/>
      <c r="BN889" s="140">
        <v>0</v>
      </c>
      <c r="BO889" s="140">
        <v>0.02</v>
      </c>
      <c r="BP889" s="140">
        <v>0.2</v>
      </c>
      <c r="BQ889" s="139">
        <v>5795.46</v>
      </c>
      <c r="BR889" s="124"/>
      <c r="BS889" s="140">
        <v>0</v>
      </c>
      <c r="BT889" s="140">
        <v>0.01</v>
      </c>
      <c r="BU889" s="140">
        <v>0.1</v>
      </c>
      <c r="BV889" s="44">
        <v>11930.38</v>
      </c>
      <c r="BW889" s="124"/>
      <c r="BX889" s="140">
        <v>0</v>
      </c>
      <c r="BY889" s="140">
        <v>0.01</v>
      </c>
      <c r="BZ889" s="140">
        <v>0.1</v>
      </c>
      <c r="CA889" s="44">
        <v>10293.58</v>
      </c>
      <c r="CB889" s="124"/>
      <c r="CC889" s="140">
        <v>0</v>
      </c>
      <c r="CD889" s="140">
        <v>0.02</v>
      </c>
      <c r="CE889" s="140">
        <v>0.31</v>
      </c>
      <c r="CF889" s="44">
        <v>10431.629999999999</v>
      </c>
      <c r="CG889" s="124"/>
      <c r="CH889" s="137">
        <v>390512.11</v>
      </c>
      <c r="CI889" s="124"/>
      <c r="CJ889" s="64">
        <v>383907.57999999996</v>
      </c>
      <c r="CK889" s="123"/>
    </row>
    <row r="890" spans="1:89" x14ac:dyDescent="0.25">
      <c r="A890" s="116" t="s">
        <v>964</v>
      </c>
      <c r="B890" s="24" t="s">
        <v>965</v>
      </c>
      <c r="C890" s="27" t="s">
        <v>966</v>
      </c>
      <c r="D890" s="27" t="s">
        <v>6</v>
      </c>
      <c r="E890" s="46"/>
      <c r="F890" s="58"/>
      <c r="G890" s="139">
        <v>0</v>
      </c>
      <c r="H890" s="139">
        <v>5</v>
      </c>
      <c r="I890" s="139">
        <v>127</v>
      </c>
      <c r="J890" s="68">
        <v>884</v>
      </c>
      <c r="K890" s="139">
        <v>0</v>
      </c>
      <c r="L890" s="139">
        <v>0</v>
      </c>
      <c r="M890" s="139">
        <v>5</v>
      </c>
      <c r="N890" s="139">
        <v>122</v>
      </c>
      <c r="O890" s="124"/>
      <c r="P890" s="132">
        <v>0</v>
      </c>
      <c r="Q890" s="132">
        <v>0</v>
      </c>
      <c r="R890" s="132">
        <v>1.2106614887969587</v>
      </c>
      <c r="S890" s="132">
        <v>3.7893385112030415</v>
      </c>
      <c r="T890" s="132">
        <v>29.540140326645794</v>
      </c>
      <c r="U890" s="132">
        <v>92.459859673354202</v>
      </c>
      <c r="V890" s="126"/>
      <c r="W890" s="140">
        <v>0</v>
      </c>
      <c r="X890" s="140">
        <v>0.21</v>
      </c>
      <c r="Y890" s="140">
        <v>5.17</v>
      </c>
      <c r="Z890" s="139">
        <v>386299.87</v>
      </c>
      <c r="AA890" s="124"/>
      <c r="AB890" s="140">
        <v>1.76</v>
      </c>
      <c r="AC890" s="137">
        <v>126993.96</v>
      </c>
      <c r="AD890" s="125"/>
      <c r="AE890" s="140">
        <v>0</v>
      </c>
      <c r="AF890" s="140">
        <v>0.02</v>
      </c>
      <c r="AG890" s="140">
        <v>0.61</v>
      </c>
      <c r="AH890" s="44">
        <v>45278.559999999998</v>
      </c>
      <c r="AI890" s="124"/>
      <c r="AJ890" s="140">
        <v>0</v>
      </c>
      <c r="AK890" s="140">
        <v>0.01</v>
      </c>
      <c r="AL890" s="140">
        <v>0.2</v>
      </c>
      <c r="AM890" s="44">
        <v>15061.85</v>
      </c>
      <c r="AN890" s="125"/>
      <c r="AO890" s="137">
        <v>8.1399999999999988</v>
      </c>
      <c r="AP890" s="117">
        <v>1.6400000000000001</v>
      </c>
      <c r="AQ890" s="117">
        <v>0.9</v>
      </c>
      <c r="AR890" s="44">
        <v>12420.25</v>
      </c>
      <c r="AS890" s="124"/>
      <c r="AT890" s="71">
        <v>0</v>
      </c>
      <c r="AU890" s="71">
        <v>0.02</v>
      </c>
      <c r="AV890" s="71">
        <v>0.48</v>
      </c>
      <c r="AW890" s="44">
        <v>38986.699999999997</v>
      </c>
      <c r="AX890" s="124"/>
      <c r="AY890" s="140">
        <v>0</v>
      </c>
      <c r="AZ890" s="140">
        <v>0</v>
      </c>
      <c r="BA890" s="140">
        <v>0.16</v>
      </c>
      <c r="BB890" s="137">
        <v>9395.36</v>
      </c>
      <c r="BC890" s="124"/>
      <c r="BD890" s="140">
        <v>0</v>
      </c>
      <c r="BE890" s="140">
        <v>0.02</v>
      </c>
      <c r="BF890" s="140">
        <v>0.61</v>
      </c>
      <c r="BG890" s="44">
        <v>16596.09</v>
      </c>
      <c r="BH890" s="124"/>
      <c r="BI890" s="139">
        <v>0</v>
      </c>
      <c r="BJ890" s="139">
        <v>0.01</v>
      </c>
      <c r="BK890" s="139">
        <v>0.2</v>
      </c>
      <c r="BL890" s="44">
        <v>15044.82</v>
      </c>
      <c r="BM890" s="124"/>
      <c r="BN890" s="140">
        <v>0</v>
      </c>
      <c r="BO890" s="140">
        <v>0.01</v>
      </c>
      <c r="BP890" s="140">
        <v>0.4</v>
      </c>
      <c r="BQ890" s="139">
        <v>10800.63</v>
      </c>
      <c r="BR890" s="124"/>
      <c r="BS890" s="140">
        <v>0</v>
      </c>
      <c r="BT890" s="140">
        <v>0.01</v>
      </c>
      <c r="BU890" s="140">
        <v>0.2</v>
      </c>
      <c r="BV890" s="44">
        <v>22776.18</v>
      </c>
      <c r="BW890" s="124"/>
      <c r="BX890" s="140">
        <v>0</v>
      </c>
      <c r="BY890" s="140">
        <v>0.01</v>
      </c>
      <c r="BZ890" s="140">
        <v>0.2</v>
      </c>
      <c r="CA890" s="44">
        <v>19651.38</v>
      </c>
      <c r="CB890" s="124"/>
      <c r="CC890" s="140">
        <v>0</v>
      </c>
      <c r="CD890" s="140">
        <v>0.02</v>
      </c>
      <c r="CE890" s="140">
        <v>0.61</v>
      </c>
      <c r="CF890" s="44">
        <v>19914.93</v>
      </c>
      <c r="CG890" s="124"/>
      <c r="CH890" s="137">
        <v>739220.58000000007</v>
      </c>
      <c r="CI890" s="124"/>
      <c r="CJ890" s="64">
        <v>726800.33000000007</v>
      </c>
      <c r="CK890" s="123"/>
    </row>
    <row r="891" spans="1:89" x14ac:dyDescent="0.25">
      <c r="A891" s="116" t="s">
        <v>996</v>
      </c>
      <c r="B891" s="24" t="s">
        <v>997</v>
      </c>
      <c r="C891" s="27" t="s">
        <v>998</v>
      </c>
      <c r="D891" s="27" t="s">
        <v>6</v>
      </c>
      <c r="E891" s="46"/>
      <c r="F891" s="58"/>
      <c r="G891" s="139">
        <v>0</v>
      </c>
      <c r="H891" s="139">
        <v>0</v>
      </c>
      <c r="I891" s="139">
        <v>52</v>
      </c>
      <c r="J891" s="68">
        <v>885</v>
      </c>
      <c r="K891" s="139">
        <v>0</v>
      </c>
      <c r="L891" s="139">
        <v>0</v>
      </c>
      <c r="M891" s="139">
        <v>0</v>
      </c>
      <c r="N891" s="139">
        <v>52</v>
      </c>
      <c r="O891" s="124"/>
      <c r="P891" s="132">
        <v>0</v>
      </c>
      <c r="Q891" s="132">
        <v>0</v>
      </c>
      <c r="R891" s="132">
        <v>0</v>
      </c>
      <c r="S891" s="132">
        <v>0</v>
      </c>
      <c r="T891" s="132">
        <v>23.905634972954758</v>
      </c>
      <c r="U891" s="132">
        <v>28.094365027045242</v>
      </c>
      <c r="V891" s="126"/>
      <c r="W891" s="140">
        <v>0</v>
      </c>
      <c r="X891" s="140">
        <v>0</v>
      </c>
      <c r="Y891" s="140">
        <v>2.31</v>
      </c>
      <c r="Z891" s="139">
        <v>166703.46</v>
      </c>
      <c r="AA891" s="124"/>
      <c r="AB891" s="140">
        <v>0.76</v>
      </c>
      <c r="AC891" s="137">
        <v>55562.26</v>
      </c>
      <c r="AD891" s="125"/>
      <c r="AE891" s="140">
        <v>0</v>
      </c>
      <c r="AF891" s="140">
        <v>0</v>
      </c>
      <c r="AG891" s="140">
        <v>0.26</v>
      </c>
      <c r="AH891" s="44">
        <v>18763.16</v>
      </c>
      <c r="AI891" s="124"/>
      <c r="AJ891" s="140">
        <v>0</v>
      </c>
      <c r="AK891" s="140">
        <v>0</v>
      </c>
      <c r="AL891" s="140">
        <v>0.08</v>
      </c>
      <c r="AM891" s="44">
        <v>5773.28</v>
      </c>
      <c r="AN891" s="125"/>
      <c r="AO891" s="137">
        <v>3.47</v>
      </c>
      <c r="AP891" s="117">
        <v>0.93</v>
      </c>
      <c r="AQ891" s="117">
        <v>0.36</v>
      </c>
      <c r="AR891" s="44">
        <v>5565.87</v>
      </c>
      <c r="AS891" s="124"/>
      <c r="AT891" s="71">
        <v>0</v>
      </c>
      <c r="AU891" s="71">
        <v>0</v>
      </c>
      <c r="AV891" s="71">
        <v>0.2</v>
      </c>
      <c r="AW891" s="44">
        <v>15683</v>
      </c>
      <c r="AX891" s="124"/>
      <c r="AY891" s="140">
        <v>0</v>
      </c>
      <c r="AZ891" s="140">
        <v>0</v>
      </c>
      <c r="BA891" s="140">
        <v>0.06</v>
      </c>
      <c r="BB891" s="137">
        <v>3523.26</v>
      </c>
      <c r="BC891" s="124"/>
      <c r="BD891" s="140">
        <v>0</v>
      </c>
      <c r="BE891" s="140">
        <v>0</v>
      </c>
      <c r="BF891" s="140">
        <v>0.26</v>
      </c>
      <c r="BG891" s="44">
        <v>6849.18</v>
      </c>
      <c r="BH891" s="124"/>
      <c r="BI891" s="139">
        <v>0</v>
      </c>
      <c r="BJ891" s="139">
        <v>0</v>
      </c>
      <c r="BK891" s="139">
        <v>0.08</v>
      </c>
      <c r="BL891" s="44">
        <v>5731.36</v>
      </c>
      <c r="BM891" s="124"/>
      <c r="BN891" s="140">
        <v>0</v>
      </c>
      <c r="BO891" s="140">
        <v>0</v>
      </c>
      <c r="BP891" s="140">
        <v>0.17</v>
      </c>
      <c r="BQ891" s="139">
        <v>4478.3100000000004</v>
      </c>
      <c r="BR891" s="124"/>
      <c r="BS891" s="140">
        <v>0</v>
      </c>
      <c r="BT891" s="140">
        <v>0</v>
      </c>
      <c r="BU891" s="140">
        <v>0.08</v>
      </c>
      <c r="BV891" s="44">
        <v>8676.64</v>
      </c>
      <c r="BW891" s="124"/>
      <c r="BX891" s="140">
        <v>0</v>
      </c>
      <c r="BY891" s="140">
        <v>0</v>
      </c>
      <c r="BZ891" s="140">
        <v>0.08</v>
      </c>
      <c r="CA891" s="44">
        <v>7486.24</v>
      </c>
      <c r="CB891" s="124"/>
      <c r="CC891" s="140">
        <v>0</v>
      </c>
      <c r="CD891" s="140">
        <v>0</v>
      </c>
      <c r="CE891" s="140">
        <v>0.26</v>
      </c>
      <c r="CF891" s="44">
        <v>8218.86</v>
      </c>
      <c r="CG891" s="124"/>
      <c r="CH891" s="137">
        <v>313014.88</v>
      </c>
      <c r="CI891" s="124"/>
      <c r="CJ891" s="64">
        <v>307449.01</v>
      </c>
      <c r="CK891" s="123"/>
    </row>
    <row r="892" spans="1:89" x14ac:dyDescent="0.25">
      <c r="A892" s="116" t="s">
        <v>999</v>
      </c>
      <c r="B892" s="24" t="s">
        <v>1000</v>
      </c>
      <c r="C892" s="27" t="s">
        <v>998</v>
      </c>
      <c r="D892" s="27" t="s">
        <v>6</v>
      </c>
      <c r="E892" s="46"/>
      <c r="F892" s="58"/>
      <c r="G892" s="139">
        <v>0</v>
      </c>
      <c r="H892" s="139">
        <v>12</v>
      </c>
      <c r="I892" s="139">
        <v>23</v>
      </c>
      <c r="J892" s="68">
        <v>886</v>
      </c>
      <c r="K892" s="139">
        <v>0</v>
      </c>
      <c r="L892" s="139">
        <v>0</v>
      </c>
      <c r="M892" s="139">
        <v>12</v>
      </c>
      <c r="N892" s="139">
        <v>11</v>
      </c>
      <c r="O892" s="124"/>
      <c r="P892" s="132">
        <v>0</v>
      </c>
      <c r="Q892" s="132">
        <v>0</v>
      </c>
      <c r="R892" s="132">
        <v>5.5166849937587905</v>
      </c>
      <c r="S892" s="132">
        <v>6.4833150062412095</v>
      </c>
      <c r="T892" s="132">
        <v>5.0569612442788907</v>
      </c>
      <c r="U892" s="132">
        <v>5.9430387557211093</v>
      </c>
      <c r="V892" s="126"/>
      <c r="W892" s="140">
        <v>0</v>
      </c>
      <c r="X892" s="140">
        <v>0.53</v>
      </c>
      <c r="Y892" s="140">
        <v>0.49</v>
      </c>
      <c r="Z892" s="139">
        <v>68679.789999999994</v>
      </c>
      <c r="AA892" s="124"/>
      <c r="AB892" s="140">
        <v>0.26</v>
      </c>
      <c r="AC892" s="137">
        <v>18449.62</v>
      </c>
      <c r="AD892" s="125"/>
      <c r="AE892" s="140">
        <v>0</v>
      </c>
      <c r="AF892" s="140">
        <v>0.06</v>
      </c>
      <c r="AG892" s="140">
        <v>0.05</v>
      </c>
      <c r="AH892" s="44">
        <v>7380.2</v>
      </c>
      <c r="AI892" s="124"/>
      <c r="AJ892" s="140">
        <v>0</v>
      </c>
      <c r="AK892" s="140">
        <v>0.02</v>
      </c>
      <c r="AL892" s="140">
        <v>0.01</v>
      </c>
      <c r="AM892" s="44">
        <v>1978.96</v>
      </c>
      <c r="AN892" s="125"/>
      <c r="AO892" s="137">
        <v>1.4400000000000002</v>
      </c>
      <c r="AP892" s="117">
        <v>0.4</v>
      </c>
      <c r="AQ892" s="117">
        <v>0.16</v>
      </c>
      <c r="AR892" s="44">
        <v>2332.17</v>
      </c>
      <c r="AS892" s="124"/>
      <c r="AT892" s="71">
        <v>0</v>
      </c>
      <c r="AU892" s="71">
        <v>0.04</v>
      </c>
      <c r="AV892" s="71">
        <v>0.04</v>
      </c>
      <c r="AW892" s="44">
        <v>5831.6</v>
      </c>
      <c r="AX892" s="124"/>
      <c r="AY892" s="140">
        <v>0</v>
      </c>
      <c r="AZ892" s="140">
        <v>0.01</v>
      </c>
      <c r="BA892" s="140">
        <v>0.01</v>
      </c>
      <c r="BB892" s="137">
        <v>1174.42</v>
      </c>
      <c r="BC892" s="124"/>
      <c r="BD892" s="140">
        <v>0</v>
      </c>
      <c r="BE892" s="140">
        <v>0.05</v>
      </c>
      <c r="BF892" s="140">
        <v>0.05</v>
      </c>
      <c r="BG892" s="44">
        <v>2634.3</v>
      </c>
      <c r="BH892" s="124"/>
      <c r="BI892" s="139">
        <v>0</v>
      </c>
      <c r="BJ892" s="139">
        <v>0.02</v>
      </c>
      <c r="BK892" s="139">
        <v>0.01</v>
      </c>
      <c r="BL892" s="44">
        <v>2149.2600000000002</v>
      </c>
      <c r="BM892" s="124"/>
      <c r="BN892" s="140">
        <v>0</v>
      </c>
      <c r="BO892" s="140">
        <v>0.04</v>
      </c>
      <c r="BP892" s="140">
        <v>0.03</v>
      </c>
      <c r="BQ892" s="139">
        <v>1844.01</v>
      </c>
      <c r="BR892" s="124"/>
      <c r="BS892" s="140">
        <v>0</v>
      </c>
      <c r="BT892" s="140">
        <v>0.02</v>
      </c>
      <c r="BU892" s="140">
        <v>0.01</v>
      </c>
      <c r="BV892" s="44">
        <v>3253.74</v>
      </c>
      <c r="BW892" s="124"/>
      <c r="BX892" s="140">
        <v>0</v>
      </c>
      <c r="BY892" s="140">
        <v>0.02</v>
      </c>
      <c r="BZ892" s="140">
        <v>0.01</v>
      </c>
      <c r="CA892" s="44">
        <v>2807.34</v>
      </c>
      <c r="CB892" s="124"/>
      <c r="CC892" s="140">
        <v>0</v>
      </c>
      <c r="CD892" s="140">
        <v>0.05</v>
      </c>
      <c r="CE892" s="140">
        <v>0.05</v>
      </c>
      <c r="CF892" s="44">
        <v>3161.1</v>
      </c>
      <c r="CG892" s="124"/>
      <c r="CH892" s="137">
        <v>121676.50999999998</v>
      </c>
      <c r="CI892" s="124"/>
      <c r="CJ892" s="64">
        <v>119344.33999999998</v>
      </c>
      <c r="CK892" s="123"/>
    </row>
    <row r="893" spans="1:89" x14ac:dyDescent="0.25">
      <c r="A893" s="116" t="s">
        <v>1040</v>
      </c>
      <c r="B893" s="24" t="s">
        <v>1041</v>
      </c>
      <c r="C893" s="27" t="s">
        <v>1042</v>
      </c>
      <c r="D893" s="27" t="s">
        <v>6</v>
      </c>
      <c r="E893" s="46"/>
      <c r="F893" s="58"/>
      <c r="G893" s="139">
        <v>0</v>
      </c>
      <c r="H893" s="139">
        <v>3</v>
      </c>
      <c r="I893" s="139">
        <v>9</v>
      </c>
      <c r="J893" s="68">
        <v>887</v>
      </c>
      <c r="K893" s="139">
        <v>0</v>
      </c>
      <c r="L893" s="139">
        <v>0</v>
      </c>
      <c r="M893" s="139">
        <v>3</v>
      </c>
      <c r="N893" s="139">
        <v>6</v>
      </c>
      <c r="O893" s="124"/>
      <c r="P893" s="132">
        <v>0</v>
      </c>
      <c r="Q893" s="132">
        <v>0</v>
      </c>
      <c r="R893" s="132">
        <v>1.2247938611687266</v>
      </c>
      <c r="S893" s="132">
        <v>1.7752061388312734</v>
      </c>
      <c r="T893" s="132">
        <v>2.4495877223374531</v>
      </c>
      <c r="U893" s="132">
        <v>3.5504122776625469</v>
      </c>
      <c r="V893" s="126"/>
      <c r="W893" s="140">
        <v>0</v>
      </c>
      <c r="X893" s="140">
        <v>0.13</v>
      </c>
      <c r="Y893" s="140">
        <v>0.26</v>
      </c>
      <c r="Z893" s="139">
        <v>26935.61</v>
      </c>
      <c r="AA893" s="124"/>
      <c r="AB893" s="140">
        <v>0.11</v>
      </c>
      <c r="AC893" s="137">
        <v>7888.25</v>
      </c>
      <c r="AD893" s="125"/>
      <c r="AE893" s="140">
        <v>0</v>
      </c>
      <c r="AF893" s="140">
        <v>0.01</v>
      </c>
      <c r="AG893" s="140">
        <v>0.03</v>
      </c>
      <c r="AH893" s="44">
        <v>2793.63</v>
      </c>
      <c r="AI893" s="124"/>
      <c r="AJ893" s="140">
        <v>0</v>
      </c>
      <c r="AK893" s="140">
        <v>0</v>
      </c>
      <c r="AL893" s="140">
        <v>0.01</v>
      </c>
      <c r="AM893" s="44">
        <v>721.66</v>
      </c>
      <c r="AN893" s="125"/>
      <c r="AO893" s="137">
        <v>0.55000000000000004</v>
      </c>
      <c r="AP893" s="117">
        <v>0.14000000000000001</v>
      </c>
      <c r="AQ893" s="117">
        <v>0.06</v>
      </c>
      <c r="AR893" s="44">
        <v>874.56</v>
      </c>
      <c r="AS893" s="124"/>
      <c r="AT893" s="71">
        <v>0</v>
      </c>
      <c r="AU893" s="71">
        <v>0.01</v>
      </c>
      <c r="AV893" s="71">
        <v>0.02</v>
      </c>
      <c r="AW893" s="44">
        <v>2242.0500000000002</v>
      </c>
      <c r="AX893" s="124"/>
      <c r="AY893" s="140">
        <v>0</v>
      </c>
      <c r="AZ893" s="140">
        <v>0</v>
      </c>
      <c r="BA893" s="140">
        <v>0</v>
      </c>
      <c r="BB893" s="137">
        <v>0</v>
      </c>
      <c r="BC893" s="124"/>
      <c r="BD893" s="140">
        <v>0</v>
      </c>
      <c r="BE893" s="140">
        <v>0.01</v>
      </c>
      <c r="BF893" s="140">
        <v>0.03</v>
      </c>
      <c r="BG893" s="44">
        <v>1053.72</v>
      </c>
      <c r="BH893" s="124"/>
      <c r="BI893" s="139">
        <v>0</v>
      </c>
      <c r="BJ893" s="139">
        <v>0</v>
      </c>
      <c r="BK893" s="139">
        <v>0.01</v>
      </c>
      <c r="BL893" s="44">
        <v>716.42</v>
      </c>
      <c r="BM893" s="124"/>
      <c r="BN893" s="140">
        <v>0</v>
      </c>
      <c r="BO893" s="140">
        <v>0.01</v>
      </c>
      <c r="BP893" s="140">
        <v>0.02</v>
      </c>
      <c r="BQ893" s="139">
        <v>790.29</v>
      </c>
      <c r="BR893" s="124"/>
      <c r="BS893" s="140">
        <v>0</v>
      </c>
      <c r="BT893" s="140">
        <v>0</v>
      </c>
      <c r="BU893" s="140">
        <v>0.01</v>
      </c>
      <c r="BV893" s="44">
        <v>1084.58</v>
      </c>
      <c r="BW893" s="124"/>
      <c r="BX893" s="140">
        <v>0</v>
      </c>
      <c r="BY893" s="140">
        <v>0</v>
      </c>
      <c r="BZ893" s="140">
        <v>0.01</v>
      </c>
      <c r="CA893" s="44">
        <v>935.78</v>
      </c>
      <c r="CB893" s="124"/>
      <c r="CC893" s="140">
        <v>0</v>
      </c>
      <c r="CD893" s="140">
        <v>0.01</v>
      </c>
      <c r="CE893" s="140">
        <v>0.03</v>
      </c>
      <c r="CF893" s="44">
        <v>1264.44</v>
      </c>
      <c r="CG893" s="124"/>
      <c r="CH893" s="137">
        <v>47300.990000000005</v>
      </c>
      <c r="CI893" s="124"/>
      <c r="CJ893" s="64">
        <v>46426.430000000008</v>
      </c>
      <c r="CK893" s="123"/>
    </row>
    <row r="894" spans="1:89" x14ac:dyDescent="0.25">
      <c r="A894" s="116" t="s">
        <v>1091</v>
      </c>
      <c r="B894" s="24" t="s">
        <v>1092</v>
      </c>
      <c r="C894" s="27" t="s">
        <v>1093</v>
      </c>
      <c r="D894" s="27" t="s">
        <v>6</v>
      </c>
      <c r="E894" s="46"/>
      <c r="F894" s="58"/>
      <c r="G894" s="139">
        <v>0</v>
      </c>
      <c r="H894" s="139">
        <v>8</v>
      </c>
      <c r="I894" s="139">
        <v>8</v>
      </c>
      <c r="J894" s="68">
        <v>888</v>
      </c>
      <c r="K894" s="139">
        <v>0</v>
      </c>
      <c r="L894" s="139">
        <v>0</v>
      </c>
      <c r="M894" s="139">
        <v>8</v>
      </c>
      <c r="N894" s="139">
        <v>0</v>
      </c>
      <c r="O894" s="124"/>
      <c r="P894" s="132">
        <v>0</v>
      </c>
      <c r="Q894" s="132">
        <v>0</v>
      </c>
      <c r="R894" s="132">
        <v>4.6280874000481598</v>
      </c>
      <c r="S894" s="132">
        <v>3.3719125999518402</v>
      </c>
      <c r="T894" s="132">
        <v>0</v>
      </c>
      <c r="U894" s="132">
        <v>0</v>
      </c>
      <c r="V894" s="126"/>
      <c r="W894" s="140">
        <v>0</v>
      </c>
      <c r="X894" s="140">
        <v>0.36</v>
      </c>
      <c r="Y894" s="140">
        <v>0</v>
      </c>
      <c r="Z894" s="139">
        <v>22631.4</v>
      </c>
      <c r="AA894" s="124"/>
      <c r="AB894" s="140">
        <v>7.0000000000000007E-2</v>
      </c>
      <c r="AC894" s="137">
        <v>4526.28</v>
      </c>
      <c r="AD894" s="125"/>
      <c r="AE894" s="140">
        <v>0</v>
      </c>
      <c r="AF894" s="140">
        <v>0.04</v>
      </c>
      <c r="AG894" s="140">
        <v>0</v>
      </c>
      <c r="AH894" s="44">
        <v>2514.6</v>
      </c>
      <c r="AI894" s="124"/>
      <c r="AJ894" s="140">
        <v>0</v>
      </c>
      <c r="AK894" s="140">
        <v>0.01</v>
      </c>
      <c r="AL894" s="140">
        <v>0</v>
      </c>
      <c r="AM894" s="44">
        <v>628.65</v>
      </c>
      <c r="AN894" s="125"/>
      <c r="AO894" s="137">
        <v>0.49</v>
      </c>
      <c r="AP894" s="117">
        <v>0.14000000000000001</v>
      </c>
      <c r="AQ894" s="117">
        <v>0.05</v>
      </c>
      <c r="AR894" s="44">
        <v>796.17</v>
      </c>
      <c r="AS894" s="124"/>
      <c r="AT894" s="71">
        <v>0</v>
      </c>
      <c r="AU894" s="71">
        <v>0.03</v>
      </c>
      <c r="AV894" s="71">
        <v>0</v>
      </c>
      <c r="AW894" s="44">
        <v>2021.25</v>
      </c>
      <c r="AX894" s="124"/>
      <c r="AY894" s="140">
        <v>0</v>
      </c>
      <c r="AZ894" s="140">
        <v>0.01</v>
      </c>
      <c r="BA894" s="140">
        <v>0</v>
      </c>
      <c r="BB894" s="137">
        <v>587.21</v>
      </c>
      <c r="BC894" s="124"/>
      <c r="BD894" s="140">
        <v>0</v>
      </c>
      <c r="BE894" s="140">
        <v>0.03</v>
      </c>
      <c r="BF894" s="140">
        <v>0</v>
      </c>
      <c r="BG894" s="44">
        <v>790.29</v>
      </c>
      <c r="BH894" s="124"/>
      <c r="BI894" s="139">
        <v>0</v>
      </c>
      <c r="BJ894" s="139">
        <v>0.01</v>
      </c>
      <c r="BK894" s="139">
        <v>0</v>
      </c>
      <c r="BL894" s="44">
        <v>716.42</v>
      </c>
      <c r="BM894" s="124"/>
      <c r="BN894" s="140">
        <v>0</v>
      </c>
      <c r="BO894" s="140">
        <v>0.02</v>
      </c>
      <c r="BP894" s="140">
        <v>0</v>
      </c>
      <c r="BQ894" s="139">
        <v>526.86</v>
      </c>
      <c r="BR894" s="124"/>
      <c r="BS894" s="140">
        <v>0</v>
      </c>
      <c r="BT894" s="140">
        <v>0.01</v>
      </c>
      <c r="BU894" s="140">
        <v>0</v>
      </c>
      <c r="BV894" s="44">
        <v>1084.58</v>
      </c>
      <c r="BW894" s="124"/>
      <c r="BX894" s="140">
        <v>0</v>
      </c>
      <c r="BY894" s="140">
        <v>0.01</v>
      </c>
      <c r="BZ894" s="140">
        <v>0</v>
      </c>
      <c r="CA894" s="44">
        <v>935.78</v>
      </c>
      <c r="CB894" s="124"/>
      <c r="CC894" s="140">
        <v>0</v>
      </c>
      <c r="CD894" s="140">
        <v>0.03</v>
      </c>
      <c r="CE894" s="140">
        <v>0</v>
      </c>
      <c r="CF894" s="44">
        <v>948.33</v>
      </c>
      <c r="CG894" s="124"/>
      <c r="CH894" s="137">
        <v>38707.82</v>
      </c>
      <c r="CI894" s="124"/>
      <c r="CJ894" s="64">
        <v>37911.65</v>
      </c>
      <c r="CK894" s="123"/>
    </row>
    <row r="895" spans="1:89" x14ac:dyDescent="0.25">
      <c r="A895" s="116" t="s">
        <v>1094</v>
      </c>
      <c r="B895" s="24" t="s">
        <v>1095</v>
      </c>
      <c r="C895" s="27" t="s">
        <v>1093</v>
      </c>
      <c r="D895" s="27" t="s">
        <v>6</v>
      </c>
      <c r="E895" s="46"/>
      <c r="F895" s="58"/>
      <c r="G895" s="139">
        <v>0</v>
      </c>
      <c r="H895" s="139">
        <v>3</v>
      </c>
      <c r="I895" s="139">
        <v>13</v>
      </c>
      <c r="J895" s="68">
        <v>889</v>
      </c>
      <c r="K895" s="139">
        <v>0</v>
      </c>
      <c r="L895" s="139">
        <v>0</v>
      </c>
      <c r="M895" s="139">
        <v>3</v>
      </c>
      <c r="N895" s="139">
        <v>10</v>
      </c>
      <c r="O895" s="124"/>
      <c r="P895" s="132">
        <v>0</v>
      </c>
      <c r="Q895" s="132">
        <v>0</v>
      </c>
      <c r="R895" s="132">
        <v>1.73553277501806</v>
      </c>
      <c r="S895" s="132">
        <v>1.26446722498194</v>
      </c>
      <c r="T895" s="132">
        <v>5.7851092500601995</v>
      </c>
      <c r="U895" s="132">
        <v>4.2148907499398005</v>
      </c>
      <c r="V895" s="126"/>
      <c r="W895" s="140">
        <v>0</v>
      </c>
      <c r="X895" s="140">
        <v>0.13</v>
      </c>
      <c r="Y895" s="140">
        <v>0.45</v>
      </c>
      <c r="Z895" s="139">
        <v>40647.15</v>
      </c>
      <c r="AA895" s="124"/>
      <c r="AB895" s="140">
        <v>0.17</v>
      </c>
      <c r="AC895" s="137">
        <v>12458.3</v>
      </c>
      <c r="AD895" s="125"/>
      <c r="AE895" s="140">
        <v>0</v>
      </c>
      <c r="AF895" s="140">
        <v>0.01</v>
      </c>
      <c r="AG895" s="140">
        <v>0.05</v>
      </c>
      <c r="AH895" s="44">
        <v>4236.95</v>
      </c>
      <c r="AI895" s="124"/>
      <c r="AJ895" s="140">
        <v>0</v>
      </c>
      <c r="AK895" s="140">
        <v>0</v>
      </c>
      <c r="AL895" s="140">
        <v>0.01</v>
      </c>
      <c r="AM895" s="44">
        <v>721.66</v>
      </c>
      <c r="AN895" s="125"/>
      <c r="AO895" s="137">
        <v>0.83000000000000018</v>
      </c>
      <c r="AP895" s="117">
        <v>0.27</v>
      </c>
      <c r="AQ895" s="117">
        <v>0.09</v>
      </c>
      <c r="AR895" s="44">
        <v>1391.46</v>
      </c>
      <c r="AS895" s="124"/>
      <c r="AT895" s="71">
        <v>0</v>
      </c>
      <c r="AU895" s="71">
        <v>0.01</v>
      </c>
      <c r="AV895" s="71">
        <v>0.04</v>
      </c>
      <c r="AW895" s="44">
        <v>3810.35</v>
      </c>
      <c r="AX895" s="124"/>
      <c r="AY895" s="140">
        <v>0</v>
      </c>
      <c r="AZ895" s="140">
        <v>0</v>
      </c>
      <c r="BA895" s="140">
        <v>0.01</v>
      </c>
      <c r="BB895" s="137">
        <v>587.21</v>
      </c>
      <c r="BC895" s="124"/>
      <c r="BD895" s="140">
        <v>0</v>
      </c>
      <c r="BE895" s="140">
        <v>0.01</v>
      </c>
      <c r="BF895" s="140">
        <v>0.05</v>
      </c>
      <c r="BG895" s="44">
        <v>1580.58</v>
      </c>
      <c r="BH895" s="124"/>
      <c r="BI895" s="139">
        <v>0</v>
      </c>
      <c r="BJ895" s="139">
        <v>0</v>
      </c>
      <c r="BK895" s="139">
        <v>0.01</v>
      </c>
      <c r="BL895" s="44">
        <v>716.42</v>
      </c>
      <c r="BM895" s="124"/>
      <c r="BN895" s="140">
        <v>0</v>
      </c>
      <c r="BO895" s="140">
        <v>0.01</v>
      </c>
      <c r="BP895" s="140">
        <v>0.03</v>
      </c>
      <c r="BQ895" s="139">
        <v>1053.72</v>
      </c>
      <c r="BR895" s="124"/>
      <c r="BS895" s="140">
        <v>0</v>
      </c>
      <c r="BT895" s="140">
        <v>0</v>
      </c>
      <c r="BU895" s="140">
        <v>0.01</v>
      </c>
      <c r="BV895" s="44">
        <v>1084.58</v>
      </c>
      <c r="BW895" s="124"/>
      <c r="BX895" s="140">
        <v>0</v>
      </c>
      <c r="BY895" s="140">
        <v>0</v>
      </c>
      <c r="BZ895" s="140">
        <v>0.01</v>
      </c>
      <c r="CA895" s="44">
        <v>935.78</v>
      </c>
      <c r="CB895" s="124"/>
      <c r="CC895" s="140">
        <v>0</v>
      </c>
      <c r="CD895" s="140">
        <v>0.01</v>
      </c>
      <c r="CE895" s="140">
        <v>0.05</v>
      </c>
      <c r="CF895" s="44">
        <v>1896.66</v>
      </c>
      <c r="CG895" s="124"/>
      <c r="CH895" s="137">
        <v>71120.820000000007</v>
      </c>
      <c r="CI895" s="124"/>
      <c r="CJ895" s="64">
        <v>69729.36</v>
      </c>
      <c r="CK895" s="123"/>
    </row>
    <row r="896" spans="1:89" x14ac:dyDescent="0.25">
      <c r="A896" s="116" t="s">
        <v>1096</v>
      </c>
      <c r="B896" s="24" t="s">
        <v>1097</v>
      </c>
      <c r="C896" s="27" t="s">
        <v>1093</v>
      </c>
      <c r="D896" s="27" t="s">
        <v>6</v>
      </c>
      <c r="E896" s="46"/>
      <c r="F896" s="58"/>
      <c r="G896" s="139">
        <v>0</v>
      </c>
      <c r="H896" s="139">
        <v>0</v>
      </c>
      <c r="I896" s="139">
        <v>8</v>
      </c>
      <c r="J896" s="68">
        <v>890</v>
      </c>
      <c r="K896" s="139">
        <v>0</v>
      </c>
      <c r="L896" s="139">
        <v>0</v>
      </c>
      <c r="M896" s="139">
        <v>0</v>
      </c>
      <c r="N896" s="139">
        <v>8</v>
      </c>
      <c r="O896" s="124"/>
      <c r="P896" s="132">
        <v>0</v>
      </c>
      <c r="Q896" s="132">
        <v>0</v>
      </c>
      <c r="R896" s="132">
        <v>0</v>
      </c>
      <c r="S896" s="132">
        <v>0</v>
      </c>
      <c r="T896" s="132">
        <v>4.6280874000481598</v>
      </c>
      <c r="U896" s="132">
        <v>3.3719125999518402</v>
      </c>
      <c r="V896" s="126"/>
      <c r="W896" s="140">
        <v>0</v>
      </c>
      <c r="X896" s="140">
        <v>0</v>
      </c>
      <c r="Y896" s="140">
        <v>0.36</v>
      </c>
      <c r="Z896" s="139">
        <v>25979.759999999998</v>
      </c>
      <c r="AA896" s="124"/>
      <c r="AB896" s="140">
        <v>0.11</v>
      </c>
      <c r="AC896" s="137">
        <v>8659.0499999999993</v>
      </c>
      <c r="AD896" s="125"/>
      <c r="AE896" s="140">
        <v>0</v>
      </c>
      <c r="AF896" s="140">
        <v>0</v>
      </c>
      <c r="AG896" s="140">
        <v>0.04</v>
      </c>
      <c r="AH896" s="44">
        <v>2886.64</v>
      </c>
      <c r="AI896" s="124"/>
      <c r="AJ896" s="140">
        <v>0</v>
      </c>
      <c r="AK896" s="140">
        <v>0</v>
      </c>
      <c r="AL896" s="140">
        <v>0.01</v>
      </c>
      <c r="AM896" s="44">
        <v>721.66</v>
      </c>
      <c r="AN896" s="125"/>
      <c r="AO896" s="137">
        <v>0.53</v>
      </c>
      <c r="AP896" s="117">
        <v>0.14000000000000001</v>
      </c>
      <c r="AQ896" s="117">
        <v>0.05</v>
      </c>
      <c r="AR896" s="44">
        <v>845.17</v>
      </c>
      <c r="AS896" s="124"/>
      <c r="AT896" s="71">
        <v>0</v>
      </c>
      <c r="AU896" s="71">
        <v>0</v>
      </c>
      <c r="AV896" s="71">
        <v>0.03</v>
      </c>
      <c r="AW896" s="44">
        <v>2352.4499999999998</v>
      </c>
      <c r="AX896" s="124"/>
      <c r="AY896" s="140">
        <v>0</v>
      </c>
      <c r="AZ896" s="140">
        <v>0</v>
      </c>
      <c r="BA896" s="140">
        <v>0.01</v>
      </c>
      <c r="BB896" s="137">
        <v>587.21</v>
      </c>
      <c r="BC896" s="124"/>
      <c r="BD896" s="140">
        <v>0</v>
      </c>
      <c r="BE896" s="140">
        <v>0</v>
      </c>
      <c r="BF896" s="140">
        <v>0.04</v>
      </c>
      <c r="BG896" s="44">
        <v>1053.72</v>
      </c>
      <c r="BH896" s="124"/>
      <c r="BI896" s="139">
        <v>0</v>
      </c>
      <c r="BJ896" s="139">
        <v>0</v>
      </c>
      <c r="BK896" s="139">
        <v>0.01</v>
      </c>
      <c r="BL896" s="44">
        <v>716.42</v>
      </c>
      <c r="BM896" s="124"/>
      <c r="BN896" s="140">
        <v>0</v>
      </c>
      <c r="BO896" s="140">
        <v>0</v>
      </c>
      <c r="BP896" s="140">
        <v>0.02</v>
      </c>
      <c r="BQ896" s="139">
        <v>526.86</v>
      </c>
      <c r="BR896" s="124"/>
      <c r="BS896" s="140">
        <v>0</v>
      </c>
      <c r="BT896" s="140">
        <v>0</v>
      </c>
      <c r="BU896" s="140">
        <v>0.01</v>
      </c>
      <c r="BV896" s="44">
        <v>1084.58</v>
      </c>
      <c r="BW896" s="124"/>
      <c r="BX896" s="140">
        <v>0</v>
      </c>
      <c r="BY896" s="140">
        <v>0</v>
      </c>
      <c r="BZ896" s="140">
        <v>0.01</v>
      </c>
      <c r="CA896" s="44">
        <v>935.78</v>
      </c>
      <c r="CB896" s="124"/>
      <c r="CC896" s="140">
        <v>0</v>
      </c>
      <c r="CD896" s="140">
        <v>0</v>
      </c>
      <c r="CE896" s="140">
        <v>0.04</v>
      </c>
      <c r="CF896" s="44">
        <v>1264.44</v>
      </c>
      <c r="CG896" s="124"/>
      <c r="CH896" s="137">
        <v>47613.739999999991</v>
      </c>
      <c r="CI896" s="124"/>
      <c r="CJ896" s="64">
        <v>46768.569999999992</v>
      </c>
      <c r="CK896" s="123"/>
    </row>
    <row r="897" spans="1:89" x14ac:dyDescent="0.25">
      <c r="A897" s="116" t="s">
        <v>1150</v>
      </c>
      <c r="B897" s="24" t="s">
        <v>1151</v>
      </c>
      <c r="C897" s="27" t="s">
        <v>1152</v>
      </c>
      <c r="D897" s="27" t="s">
        <v>6</v>
      </c>
      <c r="E897" s="46"/>
      <c r="F897" s="58"/>
      <c r="G897" s="139">
        <v>0</v>
      </c>
      <c r="H897" s="139">
        <v>17</v>
      </c>
      <c r="I897" s="139">
        <v>122</v>
      </c>
      <c r="J897" s="68">
        <v>891</v>
      </c>
      <c r="K897" s="139">
        <v>0</v>
      </c>
      <c r="L897" s="139">
        <v>0</v>
      </c>
      <c r="M897" s="139">
        <v>17</v>
      </c>
      <c r="N897" s="139">
        <v>105</v>
      </c>
      <c r="O897" s="124"/>
      <c r="P897" s="132">
        <v>0</v>
      </c>
      <c r="Q897" s="132">
        <v>0</v>
      </c>
      <c r="R897" s="132">
        <v>7.6164012979983129</v>
      </c>
      <c r="S897" s="132">
        <v>9.383598702001688</v>
      </c>
      <c r="T897" s="132">
        <v>47.042478605283698</v>
      </c>
      <c r="U897" s="132">
        <v>57.957521394716302</v>
      </c>
      <c r="V897" s="126"/>
      <c r="W897" s="140">
        <v>0</v>
      </c>
      <c r="X897" s="140">
        <v>0.75</v>
      </c>
      <c r="Y897" s="140">
        <v>4.67</v>
      </c>
      <c r="Z897" s="139">
        <v>384163.97</v>
      </c>
      <c r="AA897" s="124"/>
      <c r="AB897" s="140">
        <v>1.7</v>
      </c>
      <c r="AC897" s="137">
        <v>121756.92</v>
      </c>
      <c r="AD897" s="125"/>
      <c r="AE897" s="140">
        <v>0</v>
      </c>
      <c r="AF897" s="140">
        <v>0.08</v>
      </c>
      <c r="AG897" s="140">
        <v>0.52</v>
      </c>
      <c r="AH897" s="44">
        <v>42555.519999999997</v>
      </c>
      <c r="AI897" s="124"/>
      <c r="AJ897" s="140">
        <v>0</v>
      </c>
      <c r="AK897" s="140">
        <v>0.03</v>
      </c>
      <c r="AL897" s="140">
        <v>0.17</v>
      </c>
      <c r="AM897" s="44">
        <v>14154.17</v>
      </c>
      <c r="AN897" s="125"/>
      <c r="AO897" s="137">
        <v>8.08</v>
      </c>
      <c r="AP897" s="117">
        <v>2.19</v>
      </c>
      <c r="AQ897" s="117">
        <v>0.86</v>
      </c>
      <c r="AR897" s="44">
        <v>13000.9</v>
      </c>
      <c r="AS897" s="124"/>
      <c r="AT897" s="71">
        <v>0</v>
      </c>
      <c r="AU897" s="71">
        <v>0.06</v>
      </c>
      <c r="AV897" s="71">
        <v>0.42</v>
      </c>
      <c r="AW897" s="44">
        <v>36976.800000000003</v>
      </c>
      <c r="AX897" s="124"/>
      <c r="AY897" s="140">
        <v>0</v>
      </c>
      <c r="AZ897" s="140">
        <v>0.02</v>
      </c>
      <c r="BA897" s="140">
        <v>0.14000000000000001</v>
      </c>
      <c r="BB897" s="137">
        <v>9395.36</v>
      </c>
      <c r="BC897" s="124"/>
      <c r="BD897" s="140">
        <v>0</v>
      </c>
      <c r="BE897" s="140">
        <v>7.0000000000000007E-2</v>
      </c>
      <c r="BF897" s="140">
        <v>0.52</v>
      </c>
      <c r="BG897" s="44">
        <v>15542.37</v>
      </c>
      <c r="BH897" s="124"/>
      <c r="BI897" s="139">
        <v>0</v>
      </c>
      <c r="BJ897" s="139">
        <v>0.03</v>
      </c>
      <c r="BK897" s="139">
        <v>0.17</v>
      </c>
      <c r="BL897" s="44">
        <v>14328.4</v>
      </c>
      <c r="BM897" s="124"/>
      <c r="BN897" s="140">
        <v>0</v>
      </c>
      <c r="BO897" s="140">
        <v>0.05</v>
      </c>
      <c r="BP897" s="140">
        <v>0.35</v>
      </c>
      <c r="BQ897" s="139">
        <v>10537.2</v>
      </c>
      <c r="BR897" s="124"/>
      <c r="BS897" s="140">
        <v>0</v>
      </c>
      <c r="BT897" s="140">
        <v>0.03</v>
      </c>
      <c r="BU897" s="140">
        <v>0.17</v>
      </c>
      <c r="BV897" s="44">
        <v>21691.599999999999</v>
      </c>
      <c r="BW897" s="124"/>
      <c r="BX897" s="140">
        <v>0</v>
      </c>
      <c r="BY897" s="140">
        <v>0.03</v>
      </c>
      <c r="BZ897" s="140">
        <v>0.17</v>
      </c>
      <c r="CA897" s="44">
        <v>18715.599999999999</v>
      </c>
      <c r="CB897" s="124"/>
      <c r="CC897" s="140">
        <v>0</v>
      </c>
      <c r="CD897" s="140">
        <v>7.0000000000000007E-2</v>
      </c>
      <c r="CE897" s="140">
        <v>0.52</v>
      </c>
      <c r="CF897" s="44">
        <v>18650.490000000002</v>
      </c>
      <c r="CG897" s="124"/>
      <c r="CH897" s="137">
        <v>721469.3</v>
      </c>
      <c r="CI897" s="124"/>
      <c r="CJ897" s="64">
        <v>708468.4</v>
      </c>
      <c r="CK897" s="123"/>
    </row>
    <row r="898" spans="1:89" x14ac:dyDescent="0.25">
      <c r="A898" s="116" t="s">
        <v>1153</v>
      </c>
      <c r="B898" s="24" t="s">
        <v>1154</v>
      </c>
      <c r="C898" s="27" t="s">
        <v>1152</v>
      </c>
      <c r="D898" s="27" t="s">
        <v>6</v>
      </c>
      <c r="E898" s="46"/>
      <c r="F898" s="58"/>
      <c r="G898" s="139">
        <v>0</v>
      </c>
      <c r="H898" s="139">
        <v>118</v>
      </c>
      <c r="I898" s="139">
        <v>670</v>
      </c>
      <c r="J898" s="68">
        <v>892</v>
      </c>
      <c r="K898" s="139">
        <v>34</v>
      </c>
      <c r="L898" s="139">
        <v>34</v>
      </c>
      <c r="M898" s="139">
        <v>84</v>
      </c>
      <c r="N898" s="139">
        <v>552</v>
      </c>
      <c r="O898" s="124"/>
      <c r="P898" s="132">
        <v>0</v>
      </c>
      <c r="Q898" s="132">
        <v>0</v>
      </c>
      <c r="R898" s="132">
        <v>52.866785480223584</v>
      </c>
      <c r="S898" s="132">
        <v>65.133214519776416</v>
      </c>
      <c r="T898" s="132">
        <v>247.30903038206287</v>
      </c>
      <c r="U898" s="132">
        <v>304.69096961793713</v>
      </c>
      <c r="V898" s="126"/>
      <c r="W898" s="140">
        <v>0</v>
      </c>
      <c r="X898" s="140">
        <v>5.24</v>
      </c>
      <c r="Y898" s="140">
        <v>24.55</v>
      </c>
      <c r="Z898" s="139">
        <v>2101087.9</v>
      </c>
      <c r="AA898" s="124"/>
      <c r="AB898" s="140">
        <v>9.23</v>
      </c>
      <c r="AC898" s="137">
        <v>656381.89</v>
      </c>
      <c r="AD898" s="125"/>
      <c r="AE898" s="140">
        <v>0.17</v>
      </c>
      <c r="AF898" s="140">
        <v>0.42</v>
      </c>
      <c r="AG898" s="140">
        <v>2.76</v>
      </c>
      <c r="AH898" s="44">
        <v>236268.51</v>
      </c>
      <c r="AI898" s="124"/>
      <c r="AJ898" s="140">
        <v>7.0000000000000007E-2</v>
      </c>
      <c r="AK898" s="140">
        <v>0.18</v>
      </c>
      <c r="AL898" s="140">
        <v>0.92</v>
      </c>
      <c r="AM898" s="44">
        <v>82108.97</v>
      </c>
      <c r="AN898" s="125"/>
      <c r="AO898" s="137">
        <v>44.419999999999995</v>
      </c>
      <c r="AP898" s="117">
        <v>12.15</v>
      </c>
      <c r="AQ898" s="117">
        <v>4.75</v>
      </c>
      <c r="AR898" s="44">
        <v>71618.86</v>
      </c>
      <c r="AS898" s="124"/>
      <c r="AT898" s="71">
        <v>7.0000000000000007E-2</v>
      </c>
      <c r="AU898" s="71">
        <v>0.33</v>
      </c>
      <c r="AV898" s="71">
        <v>2.2000000000000002</v>
      </c>
      <c r="AW898" s="44">
        <v>199463</v>
      </c>
      <c r="AX898" s="124"/>
      <c r="AY898" s="140">
        <v>0.04</v>
      </c>
      <c r="AZ898" s="140">
        <v>0.11</v>
      </c>
      <c r="BA898" s="140">
        <v>0.73</v>
      </c>
      <c r="BB898" s="137">
        <v>51674.48</v>
      </c>
      <c r="BC898" s="124"/>
      <c r="BD898" s="140">
        <v>0.15</v>
      </c>
      <c r="BE898" s="140">
        <v>0.37</v>
      </c>
      <c r="BF898" s="140">
        <v>2.76</v>
      </c>
      <c r="BG898" s="44">
        <v>86405.04</v>
      </c>
      <c r="BH898" s="124"/>
      <c r="BI898" s="139">
        <v>7.0000000000000007E-2</v>
      </c>
      <c r="BJ898" s="139">
        <v>0.18</v>
      </c>
      <c r="BK898" s="139">
        <v>0.92</v>
      </c>
      <c r="BL898" s="44">
        <v>83821.14</v>
      </c>
      <c r="BM898" s="124"/>
      <c r="BN898" s="140">
        <v>0.11</v>
      </c>
      <c r="BO898" s="140">
        <v>0.28000000000000003</v>
      </c>
      <c r="BP898" s="140">
        <v>1.84</v>
      </c>
      <c r="BQ898" s="139">
        <v>58744.89</v>
      </c>
      <c r="BR898" s="124"/>
      <c r="BS898" s="140">
        <v>7.0000000000000007E-2</v>
      </c>
      <c r="BT898" s="140">
        <v>0.18</v>
      </c>
      <c r="BU898" s="140">
        <v>0.92</v>
      </c>
      <c r="BV898" s="44">
        <v>126895.86</v>
      </c>
      <c r="BW898" s="124"/>
      <c r="BX898" s="140">
        <v>7.0000000000000007E-2</v>
      </c>
      <c r="BY898" s="140">
        <v>0.18</v>
      </c>
      <c r="BZ898" s="140">
        <v>0.92</v>
      </c>
      <c r="CA898" s="44">
        <v>109486.26</v>
      </c>
      <c r="CB898" s="124"/>
      <c r="CC898" s="140">
        <v>0.15</v>
      </c>
      <c r="CD898" s="140">
        <v>0.37</v>
      </c>
      <c r="CE898" s="140">
        <v>2.76</v>
      </c>
      <c r="CF898" s="44">
        <v>103684.08</v>
      </c>
      <c r="CG898" s="124"/>
      <c r="CH898" s="137">
        <v>3967640.88</v>
      </c>
      <c r="CI898" s="124"/>
      <c r="CJ898" s="64">
        <v>3896022.02</v>
      </c>
      <c r="CK898" s="123"/>
    </row>
    <row r="899" spans="1:89" x14ac:dyDescent="0.25">
      <c r="A899" s="116" t="s">
        <v>1173</v>
      </c>
      <c r="B899" s="24" t="s">
        <v>1174</v>
      </c>
      <c r="C899" s="27" t="s">
        <v>1175</v>
      </c>
      <c r="D899" s="27" t="s">
        <v>6</v>
      </c>
      <c r="E899" s="46"/>
      <c r="F899" s="58"/>
      <c r="G899" s="139">
        <v>0</v>
      </c>
      <c r="H899" s="139">
        <v>1</v>
      </c>
      <c r="I899" s="139">
        <v>114</v>
      </c>
      <c r="J899" s="68">
        <v>893</v>
      </c>
      <c r="K899" s="139">
        <v>0</v>
      </c>
      <c r="L899" s="139">
        <v>0</v>
      </c>
      <c r="M899" s="139">
        <v>1</v>
      </c>
      <c r="N899" s="139">
        <v>113</v>
      </c>
      <c r="O899" s="124"/>
      <c r="P899" s="132">
        <v>0</v>
      </c>
      <c r="Q899" s="132">
        <v>0</v>
      </c>
      <c r="R899" s="132">
        <v>0.50992628602301837</v>
      </c>
      <c r="S899" s="132">
        <v>0.49007371397698163</v>
      </c>
      <c r="T899" s="132">
        <v>57.621670320601076</v>
      </c>
      <c r="U899" s="132">
        <v>55.378329679398924</v>
      </c>
      <c r="V899" s="126"/>
      <c r="W899" s="140">
        <v>0</v>
      </c>
      <c r="X899" s="140">
        <v>0.04</v>
      </c>
      <c r="Y899" s="140">
        <v>5.09</v>
      </c>
      <c r="Z899" s="139">
        <v>369839.54</v>
      </c>
      <c r="AA899" s="124"/>
      <c r="AB899" s="140">
        <v>1.7</v>
      </c>
      <c r="AC899" s="137">
        <v>122932.32</v>
      </c>
      <c r="AD899" s="125"/>
      <c r="AE899" s="140">
        <v>0</v>
      </c>
      <c r="AF899" s="140">
        <v>0</v>
      </c>
      <c r="AG899" s="140">
        <v>0.56000000000000005</v>
      </c>
      <c r="AH899" s="44">
        <v>40412.959999999999</v>
      </c>
      <c r="AI899" s="124"/>
      <c r="AJ899" s="140">
        <v>0</v>
      </c>
      <c r="AK899" s="140">
        <v>0</v>
      </c>
      <c r="AL899" s="140">
        <v>0.18</v>
      </c>
      <c r="AM899" s="44">
        <v>12989.88</v>
      </c>
      <c r="AN899" s="125"/>
      <c r="AO899" s="137">
        <v>7.7200000000000006</v>
      </c>
      <c r="AP899" s="117">
        <v>2.2199999999999998</v>
      </c>
      <c r="AQ899" s="117">
        <v>0.8</v>
      </c>
      <c r="AR899" s="44">
        <v>12567.31</v>
      </c>
      <c r="AS899" s="124"/>
      <c r="AT899" s="71">
        <v>0</v>
      </c>
      <c r="AU899" s="71">
        <v>0</v>
      </c>
      <c r="AV899" s="71">
        <v>0.45</v>
      </c>
      <c r="AW899" s="44">
        <v>35286.75</v>
      </c>
      <c r="AX899" s="124"/>
      <c r="AY899" s="140">
        <v>0</v>
      </c>
      <c r="AZ899" s="140">
        <v>0</v>
      </c>
      <c r="BA899" s="140">
        <v>0.15</v>
      </c>
      <c r="BB899" s="137">
        <v>8808.15</v>
      </c>
      <c r="BC899" s="124"/>
      <c r="BD899" s="140">
        <v>0</v>
      </c>
      <c r="BE899" s="140">
        <v>0</v>
      </c>
      <c r="BF899" s="140">
        <v>0.56000000000000005</v>
      </c>
      <c r="BG899" s="44">
        <v>14752.08</v>
      </c>
      <c r="BH899" s="124"/>
      <c r="BI899" s="139">
        <v>0</v>
      </c>
      <c r="BJ899" s="139">
        <v>0</v>
      </c>
      <c r="BK899" s="139">
        <v>0.18</v>
      </c>
      <c r="BL899" s="44">
        <v>12895.56</v>
      </c>
      <c r="BM899" s="124"/>
      <c r="BN899" s="140">
        <v>0</v>
      </c>
      <c r="BO899" s="140">
        <v>0</v>
      </c>
      <c r="BP899" s="140">
        <v>0.37</v>
      </c>
      <c r="BQ899" s="139">
        <v>9746.91</v>
      </c>
      <c r="BR899" s="124"/>
      <c r="BS899" s="140">
        <v>0</v>
      </c>
      <c r="BT899" s="140">
        <v>0</v>
      </c>
      <c r="BU899" s="140">
        <v>0.18</v>
      </c>
      <c r="BV899" s="44">
        <v>19522.439999999999</v>
      </c>
      <c r="BW899" s="124"/>
      <c r="BX899" s="140">
        <v>0</v>
      </c>
      <c r="BY899" s="140">
        <v>0</v>
      </c>
      <c r="BZ899" s="140">
        <v>0.18</v>
      </c>
      <c r="CA899" s="44">
        <v>16844.04</v>
      </c>
      <c r="CB899" s="124"/>
      <c r="CC899" s="140">
        <v>0</v>
      </c>
      <c r="CD899" s="140">
        <v>0</v>
      </c>
      <c r="CE899" s="140">
        <v>0.56000000000000005</v>
      </c>
      <c r="CF899" s="44">
        <v>17702.16</v>
      </c>
      <c r="CG899" s="124"/>
      <c r="CH899" s="137">
        <v>694300.1</v>
      </c>
      <c r="CI899" s="124"/>
      <c r="CJ899" s="64">
        <v>681732.78999999992</v>
      </c>
      <c r="CK899" s="123"/>
    </row>
    <row r="900" spans="1:89" x14ac:dyDescent="0.25">
      <c r="A900" s="116" t="s">
        <v>1176</v>
      </c>
      <c r="B900" s="24" t="s">
        <v>1177</v>
      </c>
      <c r="C900" s="27" t="s">
        <v>1175</v>
      </c>
      <c r="D900" s="27" t="s">
        <v>6</v>
      </c>
      <c r="E900" s="46"/>
      <c r="F900" s="58"/>
      <c r="G900" s="139">
        <v>0</v>
      </c>
      <c r="H900" s="139">
        <v>2</v>
      </c>
      <c r="I900" s="139">
        <v>34</v>
      </c>
      <c r="J900" s="68">
        <v>894</v>
      </c>
      <c r="K900" s="139">
        <v>0</v>
      </c>
      <c r="L900" s="139">
        <v>0</v>
      </c>
      <c r="M900" s="139">
        <v>2</v>
      </c>
      <c r="N900" s="139">
        <v>32</v>
      </c>
      <c r="O900" s="124"/>
      <c r="P900" s="132">
        <v>0</v>
      </c>
      <c r="Q900" s="132">
        <v>0</v>
      </c>
      <c r="R900" s="132">
        <v>1.0198525720460367</v>
      </c>
      <c r="S900" s="132">
        <v>0.98014742795396326</v>
      </c>
      <c r="T900" s="132">
        <v>16.317641152736588</v>
      </c>
      <c r="U900" s="132">
        <v>15.682358847263412</v>
      </c>
      <c r="V900" s="126"/>
      <c r="W900" s="140">
        <v>0</v>
      </c>
      <c r="X900" s="140">
        <v>0.09</v>
      </c>
      <c r="Y900" s="140">
        <v>1.44</v>
      </c>
      <c r="Z900" s="139">
        <v>109576.89</v>
      </c>
      <c r="AA900" s="124"/>
      <c r="AB900" s="140">
        <v>0.49</v>
      </c>
      <c r="AC900" s="137">
        <v>35767.78</v>
      </c>
      <c r="AD900" s="125"/>
      <c r="AE900" s="140">
        <v>0</v>
      </c>
      <c r="AF900" s="140">
        <v>0.01</v>
      </c>
      <c r="AG900" s="140">
        <v>0.16</v>
      </c>
      <c r="AH900" s="44">
        <v>12175.21</v>
      </c>
      <c r="AI900" s="124"/>
      <c r="AJ900" s="140">
        <v>0</v>
      </c>
      <c r="AK900" s="140">
        <v>0</v>
      </c>
      <c r="AL900" s="140">
        <v>0.05</v>
      </c>
      <c r="AM900" s="44">
        <v>3608.3</v>
      </c>
      <c r="AN900" s="125"/>
      <c r="AO900" s="137">
        <v>2.2799999999999998</v>
      </c>
      <c r="AP900" s="117">
        <v>0.65</v>
      </c>
      <c r="AQ900" s="117">
        <v>0.24</v>
      </c>
      <c r="AR900" s="44">
        <v>3706.49</v>
      </c>
      <c r="AS900" s="124"/>
      <c r="AT900" s="71">
        <v>0</v>
      </c>
      <c r="AU900" s="71">
        <v>0</v>
      </c>
      <c r="AV900" s="71">
        <v>0.12</v>
      </c>
      <c r="AW900" s="44">
        <v>9409.7999999999993</v>
      </c>
      <c r="AX900" s="124"/>
      <c r="AY900" s="140">
        <v>0</v>
      </c>
      <c r="AZ900" s="140">
        <v>0</v>
      </c>
      <c r="BA900" s="140">
        <v>0.04</v>
      </c>
      <c r="BB900" s="137">
        <v>2348.84</v>
      </c>
      <c r="BC900" s="124"/>
      <c r="BD900" s="140">
        <v>0</v>
      </c>
      <c r="BE900" s="140">
        <v>0</v>
      </c>
      <c r="BF900" s="140">
        <v>0.16</v>
      </c>
      <c r="BG900" s="44">
        <v>4214.88</v>
      </c>
      <c r="BH900" s="124"/>
      <c r="BI900" s="139">
        <v>0</v>
      </c>
      <c r="BJ900" s="139">
        <v>0</v>
      </c>
      <c r="BK900" s="139">
        <v>0.05</v>
      </c>
      <c r="BL900" s="44">
        <v>3582.1</v>
      </c>
      <c r="BM900" s="124"/>
      <c r="BN900" s="140">
        <v>0</v>
      </c>
      <c r="BO900" s="140">
        <v>0</v>
      </c>
      <c r="BP900" s="140">
        <v>0.1</v>
      </c>
      <c r="BQ900" s="139">
        <v>2634.3</v>
      </c>
      <c r="BR900" s="124"/>
      <c r="BS900" s="140">
        <v>0</v>
      </c>
      <c r="BT900" s="140">
        <v>0</v>
      </c>
      <c r="BU900" s="140">
        <v>0.05</v>
      </c>
      <c r="BV900" s="44">
        <v>5422.9</v>
      </c>
      <c r="BW900" s="124"/>
      <c r="BX900" s="140">
        <v>0</v>
      </c>
      <c r="BY900" s="140">
        <v>0</v>
      </c>
      <c r="BZ900" s="140">
        <v>0.05</v>
      </c>
      <c r="CA900" s="44">
        <v>4678.8999999999996</v>
      </c>
      <c r="CB900" s="124"/>
      <c r="CC900" s="140">
        <v>0</v>
      </c>
      <c r="CD900" s="140">
        <v>0</v>
      </c>
      <c r="CE900" s="140">
        <v>0.16</v>
      </c>
      <c r="CF900" s="44">
        <v>5057.76</v>
      </c>
      <c r="CG900" s="124"/>
      <c r="CH900" s="137">
        <v>202184.15</v>
      </c>
      <c r="CI900" s="124"/>
      <c r="CJ900" s="64">
        <v>198477.66</v>
      </c>
      <c r="CK900" s="123"/>
    </row>
    <row r="901" spans="1:89" x14ac:dyDescent="0.25">
      <c r="A901" s="116" t="s">
        <v>1217</v>
      </c>
      <c r="B901" s="24" t="s">
        <v>1218</v>
      </c>
      <c r="C901" s="27" t="s">
        <v>1219</v>
      </c>
      <c r="D901" s="27" t="s">
        <v>6</v>
      </c>
      <c r="E901" s="46"/>
      <c r="F901" s="58"/>
      <c r="G901" s="139">
        <v>0</v>
      </c>
      <c r="H901" s="139">
        <v>5</v>
      </c>
      <c r="I901" s="139">
        <v>64</v>
      </c>
      <c r="J901" s="68">
        <v>895</v>
      </c>
      <c r="K901" s="139">
        <v>0</v>
      </c>
      <c r="L901" s="139">
        <v>0</v>
      </c>
      <c r="M901" s="139">
        <v>5</v>
      </c>
      <c r="N901" s="139">
        <v>59</v>
      </c>
      <c r="O901" s="124"/>
      <c r="P901" s="132">
        <v>0</v>
      </c>
      <c r="Q901" s="132">
        <v>0</v>
      </c>
      <c r="R901" s="132">
        <v>2.5927888827768331</v>
      </c>
      <c r="S901" s="132">
        <v>2.4072111172231669</v>
      </c>
      <c r="T901" s="132">
        <v>30.59490881676663</v>
      </c>
      <c r="U901" s="132">
        <v>28.40509118323337</v>
      </c>
      <c r="V901" s="126"/>
      <c r="W901" s="140">
        <v>0</v>
      </c>
      <c r="X901" s="140">
        <v>0.22</v>
      </c>
      <c r="Y901" s="140">
        <v>2.66</v>
      </c>
      <c r="Z901" s="139">
        <v>205791.86</v>
      </c>
      <c r="AA901" s="124"/>
      <c r="AB901" s="140">
        <v>0.93</v>
      </c>
      <c r="AC901" s="137">
        <v>66746.84</v>
      </c>
      <c r="AD901" s="125"/>
      <c r="AE901" s="140">
        <v>0</v>
      </c>
      <c r="AF901" s="140">
        <v>0.02</v>
      </c>
      <c r="AG901" s="140">
        <v>0.28999999999999998</v>
      </c>
      <c r="AH901" s="44">
        <v>22185.439999999999</v>
      </c>
      <c r="AI901" s="124"/>
      <c r="AJ901" s="140">
        <v>0</v>
      </c>
      <c r="AK901" s="140">
        <v>0.01</v>
      </c>
      <c r="AL901" s="140">
        <v>0.09</v>
      </c>
      <c r="AM901" s="44">
        <v>7123.59</v>
      </c>
      <c r="AN901" s="125"/>
      <c r="AO901" s="137">
        <v>4.29</v>
      </c>
      <c r="AP901" s="117">
        <v>1.25</v>
      </c>
      <c r="AQ901" s="117">
        <v>0.45</v>
      </c>
      <c r="AR901" s="44">
        <v>7006.33</v>
      </c>
      <c r="AS901" s="124"/>
      <c r="AT901" s="71">
        <v>0</v>
      </c>
      <c r="AU901" s="71">
        <v>0.02</v>
      </c>
      <c r="AV901" s="71">
        <v>0.23</v>
      </c>
      <c r="AW901" s="44">
        <v>19382.95</v>
      </c>
      <c r="AX901" s="124"/>
      <c r="AY901" s="140">
        <v>0</v>
      </c>
      <c r="AZ901" s="140">
        <v>0</v>
      </c>
      <c r="BA901" s="140">
        <v>7.0000000000000007E-2</v>
      </c>
      <c r="BB901" s="137">
        <v>4110.47</v>
      </c>
      <c r="BC901" s="124"/>
      <c r="BD901" s="140">
        <v>0</v>
      </c>
      <c r="BE901" s="140">
        <v>0.02</v>
      </c>
      <c r="BF901" s="140">
        <v>0.28999999999999998</v>
      </c>
      <c r="BG901" s="44">
        <v>8166.33</v>
      </c>
      <c r="BH901" s="124"/>
      <c r="BI901" s="139">
        <v>0</v>
      </c>
      <c r="BJ901" s="139">
        <v>0.01</v>
      </c>
      <c r="BK901" s="139">
        <v>0.09</v>
      </c>
      <c r="BL901" s="44">
        <v>7164.2</v>
      </c>
      <c r="BM901" s="124"/>
      <c r="BN901" s="140">
        <v>0</v>
      </c>
      <c r="BO901" s="140">
        <v>0.01</v>
      </c>
      <c r="BP901" s="140">
        <v>0.19</v>
      </c>
      <c r="BQ901" s="139">
        <v>5268.6</v>
      </c>
      <c r="BR901" s="124"/>
      <c r="BS901" s="140">
        <v>0</v>
      </c>
      <c r="BT901" s="140">
        <v>0.01</v>
      </c>
      <c r="BU901" s="140">
        <v>0.09</v>
      </c>
      <c r="BV901" s="44">
        <v>10845.8</v>
      </c>
      <c r="BW901" s="124"/>
      <c r="BX901" s="140">
        <v>0</v>
      </c>
      <c r="BY901" s="140">
        <v>0.01</v>
      </c>
      <c r="BZ901" s="140">
        <v>0.09</v>
      </c>
      <c r="CA901" s="44">
        <v>9357.7999999999993</v>
      </c>
      <c r="CB901" s="124"/>
      <c r="CC901" s="140">
        <v>0</v>
      </c>
      <c r="CD901" s="140">
        <v>0.02</v>
      </c>
      <c r="CE901" s="140">
        <v>0.28999999999999998</v>
      </c>
      <c r="CF901" s="44">
        <v>9799.41</v>
      </c>
      <c r="CG901" s="124"/>
      <c r="CH901" s="137">
        <v>382949.62</v>
      </c>
      <c r="CI901" s="124"/>
      <c r="CJ901" s="64">
        <v>375943.29</v>
      </c>
      <c r="CK901" s="123"/>
    </row>
    <row r="902" spans="1:89" x14ac:dyDescent="0.25">
      <c r="A902" s="116" t="s">
        <v>1220</v>
      </c>
      <c r="B902" s="24" t="s">
        <v>1221</v>
      </c>
      <c r="C902" s="27" t="s">
        <v>525</v>
      </c>
      <c r="D902" s="27" t="s">
        <v>6</v>
      </c>
      <c r="E902" s="46"/>
      <c r="F902" s="58"/>
      <c r="G902" s="139">
        <v>0</v>
      </c>
      <c r="H902" s="139">
        <v>8</v>
      </c>
      <c r="I902" s="139">
        <v>20</v>
      </c>
      <c r="J902" s="68">
        <v>896</v>
      </c>
      <c r="K902" s="139">
        <v>0</v>
      </c>
      <c r="L902" s="139">
        <v>0</v>
      </c>
      <c r="M902" s="139">
        <v>8</v>
      </c>
      <c r="N902" s="139">
        <v>12</v>
      </c>
      <c r="O902" s="124"/>
      <c r="P902" s="132">
        <v>0</v>
      </c>
      <c r="Q902" s="132">
        <v>0</v>
      </c>
      <c r="R902" s="132">
        <v>4.1484622124429329</v>
      </c>
      <c r="S902" s="132">
        <v>3.8515377875570671</v>
      </c>
      <c r="T902" s="132">
        <v>6.2226933186643993</v>
      </c>
      <c r="U902" s="132">
        <v>5.7773066813356007</v>
      </c>
      <c r="V902" s="126"/>
      <c r="W902" s="140">
        <v>0</v>
      </c>
      <c r="X902" s="140">
        <v>0.36</v>
      </c>
      <c r="Y902" s="140">
        <v>0.54</v>
      </c>
      <c r="Z902" s="139">
        <v>61601.04</v>
      </c>
      <c r="AA902" s="124"/>
      <c r="AB902" s="140">
        <v>0.25</v>
      </c>
      <c r="AC902" s="137">
        <v>17514.86</v>
      </c>
      <c r="AD902" s="125"/>
      <c r="AE902" s="140">
        <v>0</v>
      </c>
      <c r="AF902" s="140">
        <v>0.04</v>
      </c>
      <c r="AG902" s="140">
        <v>0.06</v>
      </c>
      <c r="AH902" s="44">
        <v>6844.56</v>
      </c>
      <c r="AI902" s="124"/>
      <c r="AJ902" s="140">
        <v>0</v>
      </c>
      <c r="AK902" s="140">
        <v>0.01</v>
      </c>
      <c r="AL902" s="140">
        <v>0.02</v>
      </c>
      <c r="AM902" s="44">
        <v>2071.9699999999998</v>
      </c>
      <c r="AN902" s="125"/>
      <c r="AO902" s="137">
        <v>1.3</v>
      </c>
      <c r="AP902" s="117">
        <v>0.38</v>
      </c>
      <c r="AQ902" s="117">
        <v>0.14000000000000001</v>
      </c>
      <c r="AR902" s="44">
        <v>2126.39</v>
      </c>
      <c r="AS902" s="124"/>
      <c r="AT902" s="71">
        <v>0</v>
      </c>
      <c r="AU902" s="71">
        <v>0.03</v>
      </c>
      <c r="AV902" s="71">
        <v>0.04</v>
      </c>
      <c r="AW902" s="44">
        <v>5157.8500000000004</v>
      </c>
      <c r="AX902" s="124"/>
      <c r="AY902" s="140">
        <v>0</v>
      </c>
      <c r="AZ902" s="140">
        <v>0.01</v>
      </c>
      <c r="BA902" s="140">
        <v>0.01</v>
      </c>
      <c r="BB902" s="137">
        <v>1174.42</v>
      </c>
      <c r="BC902" s="124"/>
      <c r="BD902" s="140">
        <v>0</v>
      </c>
      <c r="BE902" s="140">
        <v>0.03</v>
      </c>
      <c r="BF902" s="140">
        <v>0.06</v>
      </c>
      <c r="BG902" s="44">
        <v>2370.87</v>
      </c>
      <c r="BH902" s="124"/>
      <c r="BI902" s="139">
        <v>0</v>
      </c>
      <c r="BJ902" s="139">
        <v>0.01</v>
      </c>
      <c r="BK902" s="139">
        <v>0.02</v>
      </c>
      <c r="BL902" s="44">
        <v>2149.2600000000002</v>
      </c>
      <c r="BM902" s="124"/>
      <c r="BN902" s="140">
        <v>0</v>
      </c>
      <c r="BO902" s="140">
        <v>0.02</v>
      </c>
      <c r="BP902" s="140">
        <v>0.04</v>
      </c>
      <c r="BQ902" s="139">
        <v>1580.58</v>
      </c>
      <c r="BR902" s="124"/>
      <c r="BS902" s="140">
        <v>0</v>
      </c>
      <c r="BT902" s="140">
        <v>0.01</v>
      </c>
      <c r="BU902" s="140">
        <v>0.02</v>
      </c>
      <c r="BV902" s="44">
        <v>3253.74</v>
      </c>
      <c r="BW902" s="124"/>
      <c r="BX902" s="140">
        <v>0</v>
      </c>
      <c r="BY902" s="140">
        <v>0.01</v>
      </c>
      <c r="BZ902" s="140">
        <v>0.02</v>
      </c>
      <c r="CA902" s="44">
        <v>2807.34</v>
      </c>
      <c r="CB902" s="124"/>
      <c r="CC902" s="140">
        <v>0</v>
      </c>
      <c r="CD902" s="140">
        <v>0.03</v>
      </c>
      <c r="CE902" s="140">
        <v>0.06</v>
      </c>
      <c r="CF902" s="44">
        <v>2844.99</v>
      </c>
      <c r="CG902" s="124"/>
      <c r="CH902" s="137">
        <v>111497.87</v>
      </c>
      <c r="CI902" s="124"/>
      <c r="CJ902" s="64">
        <v>109371.48</v>
      </c>
      <c r="CK902" s="123"/>
    </row>
    <row r="903" spans="1:89" x14ac:dyDescent="0.25">
      <c r="A903" s="116" t="s">
        <v>1243</v>
      </c>
      <c r="B903" s="24" t="s">
        <v>1244</v>
      </c>
      <c r="C903" s="27" t="s">
        <v>1245</v>
      </c>
      <c r="D903" s="27" t="s">
        <v>6</v>
      </c>
      <c r="E903" s="46"/>
      <c r="F903" s="58"/>
      <c r="G903" s="139">
        <v>0</v>
      </c>
      <c r="H903" s="139">
        <v>9</v>
      </c>
      <c r="I903" s="139">
        <v>32</v>
      </c>
      <c r="J903" s="68">
        <v>897</v>
      </c>
      <c r="K903" s="139">
        <v>0</v>
      </c>
      <c r="L903" s="139">
        <v>0</v>
      </c>
      <c r="M903" s="139">
        <v>9</v>
      </c>
      <c r="N903" s="139">
        <v>23</v>
      </c>
      <c r="O903" s="124"/>
      <c r="P903" s="132">
        <v>0</v>
      </c>
      <c r="Q903" s="132">
        <v>0</v>
      </c>
      <c r="R903" s="132">
        <v>3.1658681094249492</v>
      </c>
      <c r="S903" s="132">
        <v>5.8341318905750512</v>
      </c>
      <c r="T903" s="132">
        <v>8.0905518351970933</v>
      </c>
      <c r="U903" s="132">
        <v>14.909448164802907</v>
      </c>
      <c r="V903" s="126"/>
      <c r="W903" s="140">
        <v>0</v>
      </c>
      <c r="X903" s="140">
        <v>0.39</v>
      </c>
      <c r="Y903" s="140">
        <v>1</v>
      </c>
      <c r="Z903" s="139">
        <v>96683.35</v>
      </c>
      <c r="AA903" s="124"/>
      <c r="AB903" s="140">
        <v>0.41</v>
      </c>
      <c r="AC903" s="137">
        <v>28956.39</v>
      </c>
      <c r="AD903" s="125"/>
      <c r="AE903" s="140">
        <v>0</v>
      </c>
      <c r="AF903" s="140">
        <v>0.04</v>
      </c>
      <c r="AG903" s="140">
        <v>0.11</v>
      </c>
      <c r="AH903" s="44">
        <v>10452.86</v>
      </c>
      <c r="AI903" s="124"/>
      <c r="AJ903" s="140">
        <v>0</v>
      </c>
      <c r="AK903" s="140">
        <v>0.02</v>
      </c>
      <c r="AL903" s="140">
        <v>0.03</v>
      </c>
      <c r="AM903" s="44">
        <v>3422.28</v>
      </c>
      <c r="AN903" s="125"/>
      <c r="AO903" s="137">
        <v>2.0399999999999996</v>
      </c>
      <c r="AP903" s="117">
        <v>0.49</v>
      </c>
      <c r="AQ903" s="117">
        <v>0.22</v>
      </c>
      <c r="AR903" s="44">
        <v>3206.73</v>
      </c>
      <c r="AS903" s="124"/>
      <c r="AT903" s="71">
        <v>0</v>
      </c>
      <c r="AU903" s="71">
        <v>0.03</v>
      </c>
      <c r="AV903" s="71">
        <v>0.09</v>
      </c>
      <c r="AW903" s="44">
        <v>9078.6</v>
      </c>
      <c r="AX903" s="124"/>
      <c r="AY903" s="140">
        <v>0</v>
      </c>
      <c r="AZ903" s="140">
        <v>0.01</v>
      </c>
      <c r="BA903" s="140">
        <v>0.03</v>
      </c>
      <c r="BB903" s="137">
        <v>2348.84</v>
      </c>
      <c r="BC903" s="124"/>
      <c r="BD903" s="140">
        <v>0</v>
      </c>
      <c r="BE903" s="140">
        <v>0.04</v>
      </c>
      <c r="BF903" s="140">
        <v>0.11</v>
      </c>
      <c r="BG903" s="44">
        <v>3951.45</v>
      </c>
      <c r="BH903" s="124"/>
      <c r="BI903" s="139">
        <v>0</v>
      </c>
      <c r="BJ903" s="139">
        <v>0.02</v>
      </c>
      <c r="BK903" s="139">
        <v>0.03</v>
      </c>
      <c r="BL903" s="44">
        <v>3582.1</v>
      </c>
      <c r="BM903" s="124"/>
      <c r="BN903" s="140">
        <v>0</v>
      </c>
      <c r="BO903" s="140">
        <v>0.03</v>
      </c>
      <c r="BP903" s="140">
        <v>7.0000000000000007E-2</v>
      </c>
      <c r="BQ903" s="139">
        <v>2634.3</v>
      </c>
      <c r="BR903" s="124"/>
      <c r="BS903" s="140">
        <v>0</v>
      </c>
      <c r="BT903" s="140">
        <v>0.02</v>
      </c>
      <c r="BU903" s="140">
        <v>0.03</v>
      </c>
      <c r="BV903" s="44">
        <v>5422.9</v>
      </c>
      <c r="BW903" s="124"/>
      <c r="BX903" s="140">
        <v>0</v>
      </c>
      <c r="BY903" s="140">
        <v>0.02</v>
      </c>
      <c r="BZ903" s="140">
        <v>0.03</v>
      </c>
      <c r="CA903" s="44">
        <v>4678.8999999999996</v>
      </c>
      <c r="CB903" s="124"/>
      <c r="CC903" s="140">
        <v>0</v>
      </c>
      <c r="CD903" s="140">
        <v>0.04</v>
      </c>
      <c r="CE903" s="140">
        <v>0.11</v>
      </c>
      <c r="CF903" s="44">
        <v>4741.6499999999996</v>
      </c>
      <c r="CG903" s="124"/>
      <c r="CH903" s="137">
        <v>179160.35</v>
      </c>
      <c r="CI903" s="124"/>
      <c r="CJ903" s="64">
        <v>175953.62</v>
      </c>
      <c r="CK903" s="123"/>
    </row>
    <row r="904" spans="1:89" x14ac:dyDescent="0.25">
      <c r="A904" s="116" t="s">
        <v>1246</v>
      </c>
      <c r="B904" s="24" t="s">
        <v>1247</v>
      </c>
      <c r="C904" s="27" t="s">
        <v>1245</v>
      </c>
      <c r="D904" s="27" t="s">
        <v>6</v>
      </c>
      <c r="E904" s="46"/>
      <c r="F904" s="58"/>
      <c r="G904" s="139">
        <v>0</v>
      </c>
      <c r="H904" s="139">
        <v>146</v>
      </c>
      <c r="I904" s="139">
        <v>716</v>
      </c>
      <c r="J904" s="68">
        <v>898</v>
      </c>
      <c r="K904" s="139">
        <v>0</v>
      </c>
      <c r="L904" s="139">
        <v>0</v>
      </c>
      <c r="M904" s="139">
        <v>146</v>
      </c>
      <c r="N904" s="139">
        <v>570</v>
      </c>
      <c r="O904" s="124"/>
      <c r="P904" s="132">
        <v>0</v>
      </c>
      <c r="Q904" s="132">
        <v>0</v>
      </c>
      <c r="R904" s="132">
        <v>51.357415997338066</v>
      </c>
      <c r="S904" s="132">
        <v>94.642584002661934</v>
      </c>
      <c r="T904" s="132">
        <v>200.50498026358014</v>
      </c>
      <c r="U904" s="132">
        <v>369.49501973641986</v>
      </c>
      <c r="V904" s="126"/>
      <c r="W904" s="140">
        <v>0</v>
      </c>
      <c r="X904" s="140">
        <v>6.35</v>
      </c>
      <c r="Y904" s="140">
        <v>24.8</v>
      </c>
      <c r="Z904" s="139">
        <v>2188909.5499999998</v>
      </c>
      <c r="AA904" s="124"/>
      <c r="AB904" s="140">
        <v>9.5299999999999994</v>
      </c>
      <c r="AC904" s="137">
        <v>676351.15</v>
      </c>
      <c r="AD904" s="125"/>
      <c r="AE904" s="140">
        <v>0</v>
      </c>
      <c r="AF904" s="140">
        <v>0.73</v>
      </c>
      <c r="AG904" s="140">
        <v>2.85</v>
      </c>
      <c r="AH904" s="44">
        <v>251564.55</v>
      </c>
      <c r="AI904" s="124"/>
      <c r="AJ904" s="140">
        <v>0</v>
      </c>
      <c r="AK904" s="140">
        <v>0.32</v>
      </c>
      <c r="AL904" s="140">
        <v>0.95</v>
      </c>
      <c r="AM904" s="44">
        <v>88674.5</v>
      </c>
      <c r="AN904" s="125"/>
      <c r="AO904" s="137">
        <v>46.48</v>
      </c>
      <c r="AP904" s="117">
        <v>11.26</v>
      </c>
      <c r="AQ904" s="117">
        <v>5.07</v>
      </c>
      <c r="AR904" s="44">
        <v>73208.63</v>
      </c>
      <c r="AS904" s="124"/>
      <c r="AT904" s="71">
        <v>0</v>
      </c>
      <c r="AU904" s="71">
        <v>0.57999999999999996</v>
      </c>
      <c r="AV904" s="71">
        <v>2.2799999999999998</v>
      </c>
      <c r="AW904" s="44">
        <v>217863.7</v>
      </c>
      <c r="AX904" s="124"/>
      <c r="AY904" s="140">
        <v>0</v>
      </c>
      <c r="AZ904" s="140">
        <v>0.19</v>
      </c>
      <c r="BA904" s="140">
        <v>0.76</v>
      </c>
      <c r="BB904" s="137">
        <v>55784.95</v>
      </c>
      <c r="BC904" s="124"/>
      <c r="BD904" s="140">
        <v>0</v>
      </c>
      <c r="BE904" s="140">
        <v>0.64</v>
      </c>
      <c r="BF904" s="140">
        <v>2.85</v>
      </c>
      <c r="BG904" s="44">
        <v>91937.07</v>
      </c>
      <c r="BH904" s="124"/>
      <c r="BI904" s="139">
        <v>0</v>
      </c>
      <c r="BJ904" s="139">
        <v>0.32</v>
      </c>
      <c r="BK904" s="139">
        <v>0.95</v>
      </c>
      <c r="BL904" s="44">
        <v>90985.34</v>
      </c>
      <c r="BM904" s="124"/>
      <c r="BN904" s="140">
        <v>0</v>
      </c>
      <c r="BO904" s="140">
        <v>0.48</v>
      </c>
      <c r="BP904" s="140">
        <v>1.9</v>
      </c>
      <c r="BQ904" s="139">
        <v>62696.34</v>
      </c>
      <c r="BR904" s="124"/>
      <c r="BS904" s="140">
        <v>0</v>
      </c>
      <c r="BT904" s="140">
        <v>0.32</v>
      </c>
      <c r="BU904" s="140">
        <v>0.95</v>
      </c>
      <c r="BV904" s="44">
        <v>137741.66</v>
      </c>
      <c r="BW904" s="124"/>
      <c r="BX904" s="140">
        <v>0</v>
      </c>
      <c r="BY904" s="140">
        <v>0.32</v>
      </c>
      <c r="BZ904" s="140">
        <v>0.95</v>
      </c>
      <c r="CA904" s="44">
        <v>118844.06</v>
      </c>
      <c r="CB904" s="124"/>
      <c r="CC904" s="140">
        <v>0</v>
      </c>
      <c r="CD904" s="140">
        <v>0.64</v>
      </c>
      <c r="CE904" s="140">
        <v>2.85</v>
      </c>
      <c r="CF904" s="44">
        <v>110322.39</v>
      </c>
      <c r="CG904" s="124"/>
      <c r="CH904" s="137">
        <v>4164883.8899999997</v>
      </c>
      <c r="CI904" s="124"/>
      <c r="CJ904" s="64">
        <v>4091675.26</v>
      </c>
      <c r="CK904" s="123"/>
    </row>
    <row r="905" spans="1:89" x14ac:dyDescent="0.25">
      <c r="A905" s="116" t="s">
        <v>1338</v>
      </c>
      <c r="B905" s="24" t="s">
        <v>1339</v>
      </c>
      <c r="C905" s="27" t="s">
        <v>1340</v>
      </c>
      <c r="D905" s="27" t="s">
        <v>6</v>
      </c>
      <c r="E905" s="46"/>
      <c r="F905" s="58"/>
      <c r="G905" s="139">
        <v>0</v>
      </c>
      <c r="H905" s="139">
        <v>21</v>
      </c>
      <c r="I905" s="139">
        <v>57</v>
      </c>
      <c r="J905" s="68">
        <v>899</v>
      </c>
      <c r="K905" s="139">
        <v>0</v>
      </c>
      <c r="L905" s="139">
        <v>0</v>
      </c>
      <c r="M905" s="139">
        <v>21</v>
      </c>
      <c r="N905" s="139">
        <v>36</v>
      </c>
      <c r="O905" s="124"/>
      <c r="P905" s="132">
        <v>0</v>
      </c>
      <c r="Q905" s="132">
        <v>0</v>
      </c>
      <c r="R905" s="132">
        <v>10.201771936388553</v>
      </c>
      <c r="S905" s="132">
        <v>10.798228063611447</v>
      </c>
      <c r="T905" s="132">
        <v>17.488751890951807</v>
      </c>
      <c r="U905" s="132">
        <v>18.511248109048193</v>
      </c>
      <c r="V905" s="126"/>
      <c r="W905" s="140">
        <v>0</v>
      </c>
      <c r="X905" s="140">
        <v>0.94</v>
      </c>
      <c r="Y905" s="140">
        <v>1.61</v>
      </c>
      <c r="Z905" s="139">
        <v>175280.36</v>
      </c>
      <c r="AA905" s="124"/>
      <c r="AB905" s="140">
        <v>0.72</v>
      </c>
      <c r="AC905" s="137">
        <v>50543.83</v>
      </c>
      <c r="AD905" s="125"/>
      <c r="AE905" s="140">
        <v>0</v>
      </c>
      <c r="AF905" s="140">
        <v>0.1</v>
      </c>
      <c r="AG905" s="140">
        <v>0.18</v>
      </c>
      <c r="AH905" s="44">
        <v>19276.38</v>
      </c>
      <c r="AI905" s="124"/>
      <c r="AJ905" s="140">
        <v>0</v>
      </c>
      <c r="AK905" s="140">
        <v>0.04</v>
      </c>
      <c r="AL905" s="140">
        <v>0.06</v>
      </c>
      <c r="AM905" s="44">
        <v>6844.56</v>
      </c>
      <c r="AN905" s="125"/>
      <c r="AO905" s="137">
        <v>3.71</v>
      </c>
      <c r="AP905" s="117">
        <v>1.08</v>
      </c>
      <c r="AQ905" s="117">
        <v>0.4</v>
      </c>
      <c r="AR905" s="44">
        <v>6063.16</v>
      </c>
      <c r="AS905" s="124"/>
      <c r="AT905" s="71">
        <v>0</v>
      </c>
      <c r="AU905" s="71">
        <v>0.08</v>
      </c>
      <c r="AV905" s="71">
        <v>0.14000000000000001</v>
      </c>
      <c r="AW905" s="44">
        <v>16368.1</v>
      </c>
      <c r="AX905" s="124"/>
      <c r="AY905" s="140">
        <v>0</v>
      </c>
      <c r="AZ905" s="140">
        <v>0.02</v>
      </c>
      <c r="BA905" s="140">
        <v>0.04</v>
      </c>
      <c r="BB905" s="137">
        <v>3523.26</v>
      </c>
      <c r="BC905" s="124"/>
      <c r="BD905" s="140">
        <v>0</v>
      </c>
      <c r="BE905" s="140">
        <v>0.09</v>
      </c>
      <c r="BF905" s="140">
        <v>0.18</v>
      </c>
      <c r="BG905" s="44">
        <v>7112.61</v>
      </c>
      <c r="BH905" s="124"/>
      <c r="BI905" s="139">
        <v>0</v>
      </c>
      <c r="BJ905" s="139">
        <v>0.04</v>
      </c>
      <c r="BK905" s="139">
        <v>0.06</v>
      </c>
      <c r="BL905" s="44">
        <v>7164.2</v>
      </c>
      <c r="BM905" s="124"/>
      <c r="BN905" s="140">
        <v>0</v>
      </c>
      <c r="BO905" s="140">
        <v>7.0000000000000007E-2</v>
      </c>
      <c r="BP905" s="140">
        <v>0.12</v>
      </c>
      <c r="BQ905" s="139">
        <v>5005.17</v>
      </c>
      <c r="BR905" s="124"/>
      <c r="BS905" s="140">
        <v>0</v>
      </c>
      <c r="BT905" s="140">
        <v>0.04</v>
      </c>
      <c r="BU905" s="140">
        <v>0.06</v>
      </c>
      <c r="BV905" s="44">
        <v>10845.8</v>
      </c>
      <c r="BW905" s="124"/>
      <c r="BX905" s="140">
        <v>0</v>
      </c>
      <c r="BY905" s="140">
        <v>0.04</v>
      </c>
      <c r="BZ905" s="140">
        <v>0.06</v>
      </c>
      <c r="CA905" s="44">
        <v>9357.7999999999993</v>
      </c>
      <c r="CB905" s="124"/>
      <c r="CC905" s="140">
        <v>0</v>
      </c>
      <c r="CD905" s="140">
        <v>0.09</v>
      </c>
      <c r="CE905" s="140">
        <v>0.18</v>
      </c>
      <c r="CF905" s="44">
        <v>8534.9699999999993</v>
      </c>
      <c r="CG905" s="124"/>
      <c r="CH905" s="137">
        <v>325920.2</v>
      </c>
      <c r="CI905" s="124"/>
      <c r="CJ905" s="64">
        <v>319857.04000000004</v>
      </c>
      <c r="CK905" s="123"/>
    </row>
    <row r="906" spans="1:89" x14ac:dyDescent="0.25">
      <c r="A906" s="116" t="s">
        <v>1400</v>
      </c>
      <c r="B906" s="24" t="s">
        <v>1401</v>
      </c>
      <c r="C906" s="27" t="s">
        <v>1402</v>
      </c>
      <c r="D906" s="27" t="s">
        <v>6</v>
      </c>
      <c r="E906" s="46"/>
      <c r="F906" s="58"/>
      <c r="G906" s="139">
        <v>0</v>
      </c>
      <c r="H906" s="139">
        <v>0</v>
      </c>
      <c r="I906" s="139">
        <v>88</v>
      </c>
      <c r="J906" s="68">
        <v>900</v>
      </c>
      <c r="K906" s="139">
        <v>0</v>
      </c>
      <c r="L906" s="139">
        <v>0</v>
      </c>
      <c r="M906" s="139">
        <v>0</v>
      </c>
      <c r="N906" s="139">
        <v>88</v>
      </c>
      <c r="O906" s="124"/>
      <c r="P906" s="132">
        <v>0</v>
      </c>
      <c r="Q906" s="132">
        <v>0</v>
      </c>
      <c r="R906" s="132">
        <v>0</v>
      </c>
      <c r="S906" s="132">
        <v>0</v>
      </c>
      <c r="T906" s="132">
        <v>46.883652453010363</v>
      </c>
      <c r="U906" s="132">
        <v>41.116347546989637</v>
      </c>
      <c r="V906" s="126"/>
      <c r="W906" s="140">
        <v>0</v>
      </c>
      <c r="X906" s="140">
        <v>0</v>
      </c>
      <c r="Y906" s="140">
        <v>3.98</v>
      </c>
      <c r="Z906" s="139">
        <v>287220.68</v>
      </c>
      <c r="AA906" s="124"/>
      <c r="AB906" s="140">
        <v>1.32</v>
      </c>
      <c r="AC906" s="137">
        <v>95730.65</v>
      </c>
      <c r="AD906" s="125"/>
      <c r="AE906" s="140">
        <v>0</v>
      </c>
      <c r="AF906" s="140">
        <v>0</v>
      </c>
      <c r="AG906" s="140">
        <v>0.44</v>
      </c>
      <c r="AH906" s="44">
        <v>31753.040000000001</v>
      </c>
      <c r="AI906" s="124"/>
      <c r="AJ906" s="140">
        <v>0</v>
      </c>
      <c r="AK906" s="140">
        <v>0</v>
      </c>
      <c r="AL906" s="140">
        <v>0.14000000000000001</v>
      </c>
      <c r="AM906" s="44">
        <v>10103.24</v>
      </c>
      <c r="AN906" s="125"/>
      <c r="AO906" s="137">
        <v>5.99</v>
      </c>
      <c r="AP906" s="117">
        <v>1.77</v>
      </c>
      <c r="AQ906" s="117">
        <v>0.62</v>
      </c>
      <c r="AR906" s="44">
        <v>9808.8700000000008</v>
      </c>
      <c r="AS906" s="124"/>
      <c r="AT906" s="71">
        <v>0</v>
      </c>
      <c r="AU906" s="71">
        <v>0</v>
      </c>
      <c r="AV906" s="71">
        <v>0.35</v>
      </c>
      <c r="AW906" s="44">
        <v>27445.25</v>
      </c>
      <c r="AX906" s="124"/>
      <c r="AY906" s="140">
        <v>0</v>
      </c>
      <c r="AZ906" s="140">
        <v>0</v>
      </c>
      <c r="BA906" s="140">
        <v>0.11</v>
      </c>
      <c r="BB906" s="137">
        <v>6459.31</v>
      </c>
      <c r="BC906" s="124"/>
      <c r="BD906" s="140">
        <v>0</v>
      </c>
      <c r="BE906" s="140">
        <v>0</v>
      </c>
      <c r="BF906" s="140">
        <v>0.44</v>
      </c>
      <c r="BG906" s="44">
        <v>11590.92</v>
      </c>
      <c r="BH906" s="124"/>
      <c r="BI906" s="139">
        <v>0</v>
      </c>
      <c r="BJ906" s="139">
        <v>0</v>
      </c>
      <c r="BK906" s="139">
        <v>0.14000000000000001</v>
      </c>
      <c r="BL906" s="44">
        <v>10029.879999999999</v>
      </c>
      <c r="BM906" s="124"/>
      <c r="BN906" s="140">
        <v>0</v>
      </c>
      <c r="BO906" s="140">
        <v>0</v>
      </c>
      <c r="BP906" s="140">
        <v>0.28999999999999998</v>
      </c>
      <c r="BQ906" s="139">
        <v>7639.47</v>
      </c>
      <c r="BR906" s="124"/>
      <c r="BS906" s="140">
        <v>0</v>
      </c>
      <c r="BT906" s="140">
        <v>0</v>
      </c>
      <c r="BU906" s="140">
        <v>0.14000000000000001</v>
      </c>
      <c r="BV906" s="44">
        <v>15184.12</v>
      </c>
      <c r="BW906" s="124"/>
      <c r="BX906" s="140">
        <v>0</v>
      </c>
      <c r="BY906" s="140">
        <v>0</v>
      </c>
      <c r="BZ906" s="140">
        <v>0.14000000000000001</v>
      </c>
      <c r="CA906" s="44">
        <v>13100.92</v>
      </c>
      <c r="CB906" s="124"/>
      <c r="CC906" s="140">
        <v>0</v>
      </c>
      <c r="CD906" s="140">
        <v>0</v>
      </c>
      <c r="CE906" s="140">
        <v>0.44</v>
      </c>
      <c r="CF906" s="44">
        <v>13908.84</v>
      </c>
      <c r="CG906" s="124"/>
      <c r="CH906" s="137">
        <v>539975.18999999994</v>
      </c>
      <c r="CI906" s="124"/>
      <c r="CJ906" s="64">
        <v>530166.31999999995</v>
      </c>
      <c r="CK906" s="123"/>
    </row>
    <row r="907" spans="1:89" x14ac:dyDescent="0.25">
      <c r="A907" s="116" t="s">
        <v>1403</v>
      </c>
      <c r="B907" s="24" t="s">
        <v>1404</v>
      </c>
      <c r="C907" s="27" t="s">
        <v>1402</v>
      </c>
      <c r="D907" s="27" t="s">
        <v>6</v>
      </c>
      <c r="E907" s="46"/>
      <c r="F907" s="58"/>
      <c r="G907" s="139">
        <v>0</v>
      </c>
      <c r="H907" s="139">
        <v>16</v>
      </c>
      <c r="I907" s="139">
        <v>53</v>
      </c>
      <c r="J907" s="68">
        <v>901</v>
      </c>
      <c r="K907" s="139">
        <v>0</v>
      </c>
      <c r="L907" s="139">
        <v>0</v>
      </c>
      <c r="M907" s="139">
        <v>16</v>
      </c>
      <c r="N907" s="139">
        <v>37</v>
      </c>
      <c r="O907" s="124"/>
      <c r="P907" s="132">
        <v>0</v>
      </c>
      <c r="Q907" s="132">
        <v>0</v>
      </c>
      <c r="R907" s="132">
        <v>8.5243004460018845</v>
      </c>
      <c r="S907" s="132">
        <v>7.4756995539981155</v>
      </c>
      <c r="T907" s="132">
        <v>19.712444781379357</v>
      </c>
      <c r="U907" s="132">
        <v>17.287555218620643</v>
      </c>
      <c r="V907" s="126"/>
      <c r="W907" s="140">
        <v>0</v>
      </c>
      <c r="X907" s="140">
        <v>0.72</v>
      </c>
      <c r="Y907" s="140">
        <v>1.67</v>
      </c>
      <c r="Z907" s="139">
        <v>165780.01999999999</v>
      </c>
      <c r="AA907" s="124"/>
      <c r="AB907" s="140">
        <v>0.7</v>
      </c>
      <c r="AC907" s="137">
        <v>49220.94</v>
      </c>
      <c r="AD907" s="125"/>
      <c r="AE907" s="140">
        <v>0</v>
      </c>
      <c r="AF907" s="140">
        <v>0.08</v>
      </c>
      <c r="AG907" s="140">
        <v>0.18</v>
      </c>
      <c r="AH907" s="44">
        <v>18019.080000000002</v>
      </c>
      <c r="AI907" s="124"/>
      <c r="AJ907" s="140">
        <v>0</v>
      </c>
      <c r="AK907" s="140">
        <v>0.03</v>
      </c>
      <c r="AL907" s="140">
        <v>0.06</v>
      </c>
      <c r="AM907" s="44">
        <v>6215.91</v>
      </c>
      <c r="AN907" s="125"/>
      <c r="AO907" s="137">
        <v>3.5</v>
      </c>
      <c r="AP907" s="117">
        <v>1.05</v>
      </c>
      <c r="AQ907" s="117">
        <v>0.37</v>
      </c>
      <c r="AR907" s="44">
        <v>5754.5</v>
      </c>
      <c r="AS907" s="124"/>
      <c r="AT907" s="71">
        <v>0</v>
      </c>
      <c r="AU907" s="71">
        <v>0.06</v>
      </c>
      <c r="AV907" s="71">
        <v>0.14000000000000001</v>
      </c>
      <c r="AW907" s="44">
        <v>15020.6</v>
      </c>
      <c r="AX907" s="124"/>
      <c r="AY907" s="140">
        <v>0</v>
      </c>
      <c r="AZ907" s="140">
        <v>0.02</v>
      </c>
      <c r="BA907" s="140">
        <v>0.04</v>
      </c>
      <c r="BB907" s="137">
        <v>3523.26</v>
      </c>
      <c r="BC907" s="124"/>
      <c r="BD907" s="140">
        <v>0</v>
      </c>
      <c r="BE907" s="140">
        <v>7.0000000000000007E-2</v>
      </c>
      <c r="BF907" s="140">
        <v>0.18</v>
      </c>
      <c r="BG907" s="44">
        <v>6585.75</v>
      </c>
      <c r="BH907" s="124"/>
      <c r="BI907" s="139">
        <v>0</v>
      </c>
      <c r="BJ907" s="139">
        <v>0.03</v>
      </c>
      <c r="BK907" s="139">
        <v>0.06</v>
      </c>
      <c r="BL907" s="44">
        <v>6447.78</v>
      </c>
      <c r="BM907" s="124"/>
      <c r="BN907" s="140">
        <v>0</v>
      </c>
      <c r="BO907" s="140">
        <v>0.05</v>
      </c>
      <c r="BP907" s="140">
        <v>0.12</v>
      </c>
      <c r="BQ907" s="139">
        <v>4478.3100000000004</v>
      </c>
      <c r="BR907" s="124"/>
      <c r="BS907" s="140">
        <v>0</v>
      </c>
      <c r="BT907" s="140">
        <v>0.03</v>
      </c>
      <c r="BU907" s="140">
        <v>0.06</v>
      </c>
      <c r="BV907" s="44">
        <v>9761.2199999999993</v>
      </c>
      <c r="BW907" s="124"/>
      <c r="BX907" s="140">
        <v>0</v>
      </c>
      <c r="BY907" s="140">
        <v>0.03</v>
      </c>
      <c r="BZ907" s="140">
        <v>0.06</v>
      </c>
      <c r="CA907" s="44">
        <v>8422.02</v>
      </c>
      <c r="CB907" s="124"/>
      <c r="CC907" s="140">
        <v>0</v>
      </c>
      <c r="CD907" s="140">
        <v>7.0000000000000007E-2</v>
      </c>
      <c r="CE907" s="140">
        <v>0.18</v>
      </c>
      <c r="CF907" s="44">
        <v>7902.75</v>
      </c>
      <c r="CG907" s="124"/>
      <c r="CH907" s="137">
        <v>307132.14</v>
      </c>
      <c r="CI907" s="124"/>
      <c r="CJ907" s="64">
        <v>301377.64</v>
      </c>
      <c r="CK907" s="123"/>
    </row>
    <row r="908" spans="1:89" x14ac:dyDescent="0.25">
      <c r="A908" s="116" t="s">
        <v>1427</v>
      </c>
      <c r="B908" s="24" t="s">
        <v>1428</v>
      </c>
      <c r="C908" s="27" t="s">
        <v>1429</v>
      </c>
      <c r="D908" s="27" t="s">
        <v>6</v>
      </c>
      <c r="E908" s="46"/>
      <c r="F908" s="58"/>
      <c r="G908" s="139">
        <v>0</v>
      </c>
      <c r="H908" s="139">
        <v>0</v>
      </c>
      <c r="I908" s="139">
        <v>2</v>
      </c>
      <c r="J908" s="68">
        <v>902</v>
      </c>
      <c r="K908" s="139">
        <v>0</v>
      </c>
      <c r="L908" s="139">
        <v>0</v>
      </c>
      <c r="M908" s="139">
        <v>0</v>
      </c>
      <c r="N908" s="139">
        <v>2</v>
      </c>
      <c r="O908" s="124"/>
      <c r="P908" s="132">
        <v>0</v>
      </c>
      <c r="Q908" s="132">
        <v>0</v>
      </c>
      <c r="R908" s="132">
        <v>0</v>
      </c>
      <c r="S908" s="132">
        <v>0</v>
      </c>
      <c r="T908" s="132">
        <v>0.91243193594249739</v>
      </c>
      <c r="U908" s="132">
        <v>1.0875680640575025</v>
      </c>
      <c r="V908" s="126"/>
      <c r="W908" s="140">
        <v>0</v>
      </c>
      <c r="X908" s="140">
        <v>0</v>
      </c>
      <c r="Y908" s="140">
        <v>0.08</v>
      </c>
      <c r="Z908" s="139">
        <v>5773.28</v>
      </c>
      <c r="AA908" s="124"/>
      <c r="AB908" s="140">
        <v>0.02</v>
      </c>
      <c r="AC908" s="137">
        <v>1924.23</v>
      </c>
      <c r="AD908" s="125"/>
      <c r="AE908" s="140">
        <v>0</v>
      </c>
      <c r="AF908" s="140">
        <v>0</v>
      </c>
      <c r="AG908" s="140">
        <v>0.01</v>
      </c>
      <c r="AH908" s="44">
        <v>721.66</v>
      </c>
      <c r="AI908" s="124"/>
      <c r="AJ908" s="140">
        <v>0</v>
      </c>
      <c r="AK908" s="140">
        <v>0</v>
      </c>
      <c r="AL908" s="140">
        <v>0</v>
      </c>
      <c r="AM908" s="44">
        <v>0</v>
      </c>
      <c r="AN908" s="125"/>
      <c r="AO908" s="137">
        <v>0.11</v>
      </c>
      <c r="AP908" s="117">
        <v>0.01</v>
      </c>
      <c r="AQ908" s="117">
        <v>0.01</v>
      </c>
      <c r="AR908" s="44">
        <v>151.88</v>
      </c>
      <c r="AS908" s="124"/>
      <c r="AT908" s="71">
        <v>0</v>
      </c>
      <c r="AU908" s="71">
        <v>0</v>
      </c>
      <c r="AV908" s="71">
        <v>0</v>
      </c>
      <c r="AW908" s="44">
        <v>0</v>
      </c>
      <c r="AX908" s="124"/>
      <c r="AY908" s="140">
        <v>0</v>
      </c>
      <c r="AZ908" s="140">
        <v>0</v>
      </c>
      <c r="BA908" s="140">
        <v>0</v>
      </c>
      <c r="BB908" s="137">
        <v>0</v>
      </c>
      <c r="BC908" s="124"/>
      <c r="BD908" s="140">
        <v>0</v>
      </c>
      <c r="BE908" s="140">
        <v>0</v>
      </c>
      <c r="BF908" s="140">
        <v>0.01</v>
      </c>
      <c r="BG908" s="44">
        <v>263.43</v>
      </c>
      <c r="BH908" s="124"/>
      <c r="BI908" s="139">
        <v>0</v>
      </c>
      <c r="BJ908" s="139">
        <v>0</v>
      </c>
      <c r="BK908" s="139">
        <v>0</v>
      </c>
      <c r="BL908" s="44">
        <v>0</v>
      </c>
      <c r="BM908" s="124"/>
      <c r="BN908" s="140">
        <v>0</v>
      </c>
      <c r="BO908" s="140">
        <v>0</v>
      </c>
      <c r="BP908" s="140">
        <v>0</v>
      </c>
      <c r="BQ908" s="139">
        <v>0</v>
      </c>
      <c r="BR908" s="124"/>
      <c r="BS908" s="140">
        <v>0</v>
      </c>
      <c r="BT908" s="140">
        <v>0</v>
      </c>
      <c r="BU908" s="140">
        <v>0</v>
      </c>
      <c r="BV908" s="44">
        <v>0</v>
      </c>
      <c r="BW908" s="124"/>
      <c r="BX908" s="140">
        <v>0</v>
      </c>
      <c r="BY908" s="140">
        <v>0</v>
      </c>
      <c r="BZ908" s="140">
        <v>0</v>
      </c>
      <c r="CA908" s="44">
        <v>0</v>
      </c>
      <c r="CB908" s="124"/>
      <c r="CC908" s="140">
        <v>0</v>
      </c>
      <c r="CD908" s="140">
        <v>0</v>
      </c>
      <c r="CE908" s="140">
        <v>0.01</v>
      </c>
      <c r="CF908" s="44">
        <v>316.11</v>
      </c>
      <c r="CG908" s="124"/>
      <c r="CH908" s="137">
        <v>9150.59</v>
      </c>
      <c r="CI908" s="124"/>
      <c r="CJ908" s="64">
        <v>8998.7100000000009</v>
      </c>
      <c r="CK908" s="123"/>
    </row>
    <row r="909" spans="1:89" x14ac:dyDescent="0.25">
      <c r="A909" s="116" t="s">
        <v>1430</v>
      </c>
      <c r="B909" s="24" t="s">
        <v>1431</v>
      </c>
      <c r="C909" s="27" t="s">
        <v>1429</v>
      </c>
      <c r="D909" s="27" t="s">
        <v>6</v>
      </c>
      <c r="E909" s="46"/>
      <c r="F909" s="58"/>
      <c r="G909" s="139">
        <v>0</v>
      </c>
      <c r="H909" s="139">
        <v>9</v>
      </c>
      <c r="I909" s="139">
        <v>49</v>
      </c>
      <c r="J909" s="68">
        <v>903</v>
      </c>
      <c r="K909" s="139">
        <v>0</v>
      </c>
      <c r="L909" s="139">
        <v>0</v>
      </c>
      <c r="M909" s="139">
        <v>9</v>
      </c>
      <c r="N909" s="139">
        <v>40</v>
      </c>
      <c r="O909" s="124"/>
      <c r="P909" s="132">
        <v>0</v>
      </c>
      <c r="Q909" s="132">
        <v>0</v>
      </c>
      <c r="R909" s="132">
        <v>4.1059437117412383</v>
      </c>
      <c r="S909" s="132">
        <v>4.8940562882587617</v>
      </c>
      <c r="T909" s="132">
        <v>18.248638718849946</v>
      </c>
      <c r="U909" s="132">
        <v>21.751361281150054</v>
      </c>
      <c r="V909" s="126"/>
      <c r="W909" s="140">
        <v>0</v>
      </c>
      <c r="X909" s="140">
        <v>0.4</v>
      </c>
      <c r="Y909" s="140">
        <v>1.78</v>
      </c>
      <c r="Z909" s="139">
        <v>153601.48000000001</v>
      </c>
      <c r="AA909" s="124"/>
      <c r="AB909" s="140">
        <v>0.67</v>
      </c>
      <c r="AC909" s="137">
        <v>47843.41</v>
      </c>
      <c r="AD909" s="125"/>
      <c r="AE909" s="140">
        <v>0</v>
      </c>
      <c r="AF909" s="140">
        <v>0.04</v>
      </c>
      <c r="AG909" s="140">
        <v>0.2</v>
      </c>
      <c r="AH909" s="44">
        <v>16947.8</v>
      </c>
      <c r="AI909" s="124"/>
      <c r="AJ909" s="140">
        <v>0</v>
      </c>
      <c r="AK909" s="140">
        <v>0.02</v>
      </c>
      <c r="AL909" s="140">
        <v>0.06</v>
      </c>
      <c r="AM909" s="44">
        <v>5587.26</v>
      </c>
      <c r="AN909" s="125"/>
      <c r="AO909" s="137">
        <v>3.23</v>
      </c>
      <c r="AP909" s="117">
        <v>0.87000000000000011</v>
      </c>
      <c r="AQ909" s="117">
        <v>0.34</v>
      </c>
      <c r="AR909" s="44">
        <v>5188.6000000000004</v>
      </c>
      <c r="AS909" s="124"/>
      <c r="AT909" s="71">
        <v>0</v>
      </c>
      <c r="AU909" s="71">
        <v>0.03</v>
      </c>
      <c r="AV909" s="71">
        <v>0.16</v>
      </c>
      <c r="AW909" s="44">
        <v>14567.65</v>
      </c>
      <c r="AX909" s="124"/>
      <c r="AY909" s="140">
        <v>0</v>
      </c>
      <c r="AZ909" s="140">
        <v>0.01</v>
      </c>
      <c r="BA909" s="140">
        <v>0.05</v>
      </c>
      <c r="BB909" s="137">
        <v>3523.26</v>
      </c>
      <c r="BC909" s="124"/>
      <c r="BD909" s="140">
        <v>0</v>
      </c>
      <c r="BE909" s="140">
        <v>0.04</v>
      </c>
      <c r="BF909" s="140">
        <v>0.2</v>
      </c>
      <c r="BG909" s="44">
        <v>6322.32</v>
      </c>
      <c r="BH909" s="124"/>
      <c r="BI909" s="139">
        <v>0</v>
      </c>
      <c r="BJ909" s="139">
        <v>0.02</v>
      </c>
      <c r="BK909" s="139">
        <v>0.06</v>
      </c>
      <c r="BL909" s="44">
        <v>5731.36</v>
      </c>
      <c r="BM909" s="124"/>
      <c r="BN909" s="140">
        <v>0</v>
      </c>
      <c r="BO909" s="140">
        <v>0.03</v>
      </c>
      <c r="BP909" s="140">
        <v>0.13</v>
      </c>
      <c r="BQ909" s="139">
        <v>4214.88</v>
      </c>
      <c r="BR909" s="124"/>
      <c r="BS909" s="140">
        <v>0</v>
      </c>
      <c r="BT909" s="140">
        <v>0.02</v>
      </c>
      <c r="BU909" s="140">
        <v>0.06</v>
      </c>
      <c r="BV909" s="44">
        <v>8676.64</v>
      </c>
      <c r="BW909" s="124"/>
      <c r="BX909" s="140">
        <v>0</v>
      </c>
      <c r="BY909" s="140">
        <v>0.02</v>
      </c>
      <c r="BZ909" s="140">
        <v>0.06</v>
      </c>
      <c r="CA909" s="44">
        <v>7486.24</v>
      </c>
      <c r="CB909" s="124"/>
      <c r="CC909" s="140">
        <v>0</v>
      </c>
      <c r="CD909" s="140">
        <v>0.04</v>
      </c>
      <c r="CE909" s="140">
        <v>0.2</v>
      </c>
      <c r="CF909" s="44">
        <v>7586.64</v>
      </c>
      <c r="CG909" s="124"/>
      <c r="CH909" s="137">
        <v>287277.54000000004</v>
      </c>
      <c r="CI909" s="124"/>
      <c r="CJ909" s="64">
        <v>282088.94000000006</v>
      </c>
      <c r="CK909" s="123"/>
    </row>
    <row r="910" spans="1:89" x14ac:dyDescent="0.25">
      <c r="A910" s="116" t="s">
        <v>1463</v>
      </c>
      <c r="B910" s="24" t="s">
        <v>1464</v>
      </c>
      <c r="C910" s="27" t="s">
        <v>1465</v>
      </c>
      <c r="D910" s="27" t="s">
        <v>6</v>
      </c>
      <c r="E910" s="46"/>
      <c r="F910" s="58"/>
      <c r="G910" s="139">
        <v>0</v>
      </c>
      <c r="H910" s="139">
        <v>18</v>
      </c>
      <c r="I910" s="139">
        <v>64</v>
      </c>
      <c r="J910" s="68">
        <v>904</v>
      </c>
      <c r="K910" s="139">
        <v>0</v>
      </c>
      <c r="L910" s="139">
        <v>0</v>
      </c>
      <c r="M910" s="139">
        <v>18</v>
      </c>
      <c r="N910" s="139">
        <v>46</v>
      </c>
      <c r="O910" s="124"/>
      <c r="P910" s="132">
        <v>0</v>
      </c>
      <c r="Q910" s="132">
        <v>0</v>
      </c>
      <c r="R910" s="132">
        <v>8.0444643134713765</v>
      </c>
      <c r="S910" s="132">
        <v>9.9555356865286235</v>
      </c>
      <c r="T910" s="132">
        <v>20.558075467760187</v>
      </c>
      <c r="U910" s="132">
        <v>25.441924532239813</v>
      </c>
      <c r="V910" s="126"/>
      <c r="W910" s="140">
        <v>0</v>
      </c>
      <c r="X910" s="140">
        <v>0.8</v>
      </c>
      <c r="Y910" s="140">
        <v>2.04</v>
      </c>
      <c r="Z910" s="139">
        <v>197510.64</v>
      </c>
      <c r="AA910" s="124"/>
      <c r="AB910" s="140">
        <v>0.83</v>
      </c>
      <c r="AC910" s="137">
        <v>59126.37</v>
      </c>
      <c r="AD910" s="125"/>
      <c r="AE910" s="140">
        <v>0</v>
      </c>
      <c r="AF910" s="140">
        <v>0.09</v>
      </c>
      <c r="AG910" s="140">
        <v>0.23</v>
      </c>
      <c r="AH910" s="44">
        <v>22256.03</v>
      </c>
      <c r="AI910" s="124"/>
      <c r="AJ910" s="140">
        <v>0</v>
      </c>
      <c r="AK910" s="140">
        <v>0.04</v>
      </c>
      <c r="AL910" s="140">
        <v>7.0000000000000007E-2</v>
      </c>
      <c r="AM910" s="44">
        <v>7566.22</v>
      </c>
      <c r="AN910" s="125"/>
      <c r="AO910" s="137">
        <v>4.1799999999999988</v>
      </c>
      <c r="AP910" s="117">
        <v>1.1300000000000001</v>
      </c>
      <c r="AQ910" s="117">
        <v>0.45</v>
      </c>
      <c r="AR910" s="44">
        <v>6724.6</v>
      </c>
      <c r="AS910" s="124"/>
      <c r="AT910" s="71">
        <v>0</v>
      </c>
      <c r="AU910" s="71">
        <v>7.0000000000000007E-2</v>
      </c>
      <c r="AV910" s="71">
        <v>0.18</v>
      </c>
      <c r="AW910" s="44">
        <v>18830.95</v>
      </c>
      <c r="AX910" s="124"/>
      <c r="AY910" s="140">
        <v>0</v>
      </c>
      <c r="AZ910" s="140">
        <v>0.02</v>
      </c>
      <c r="BA910" s="140">
        <v>0.06</v>
      </c>
      <c r="BB910" s="137">
        <v>4697.68</v>
      </c>
      <c r="BC910" s="124"/>
      <c r="BD910" s="140">
        <v>0</v>
      </c>
      <c r="BE910" s="140">
        <v>0.08</v>
      </c>
      <c r="BF910" s="140">
        <v>0.23</v>
      </c>
      <c r="BG910" s="44">
        <v>8166.33</v>
      </c>
      <c r="BH910" s="124"/>
      <c r="BI910" s="139">
        <v>0</v>
      </c>
      <c r="BJ910" s="139">
        <v>0.04</v>
      </c>
      <c r="BK910" s="139">
        <v>7.0000000000000007E-2</v>
      </c>
      <c r="BL910" s="44">
        <v>7880.62</v>
      </c>
      <c r="BM910" s="124"/>
      <c r="BN910" s="140">
        <v>0</v>
      </c>
      <c r="BO910" s="140">
        <v>0.06</v>
      </c>
      <c r="BP910" s="140">
        <v>0.15</v>
      </c>
      <c r="BQ910" s="139">
        <v>5532.03</v>
      </c>
      <c r="BR910" s="124"/>
      <c r="BS910" s="140">
        <v>0</v>
      </c>
      <c r="BT910" s="140">
        <v>0.04</v>
      </c>
      <c r="BU910" s="140">
        <v>7.0000000000000007E-2</v>
      </c>
      <c r="BV910" s="44">
        <v>11930.38</v>
      </c>
      <c r="BW910" s="124"/>
      <c r="BX910" s="140">
        <v>0</v>
      </c>
      <c r="BY910" s="140">
        <v>0.04</v>
      </c>
      <c r="BZ910" s="140">
        <v>7.0000000000000007E-2</v>
      </c>
      <c r="CA910" s="44">
        <v>10293.58</v>
      </c>
      <c r="CB910" s="124"/>
      <c r="CC910" s="140">
        <v>0</v>
      </c>
      <c r="CD910" s="140">
        <v>0.08</v>
      </c>
      <c r="CE910" s="140">
        <v>0.23</v>
      </c>
      <c r="CF910" s="44">
        <v>9799.41</v>
      </c>
      <c r="CG910" s="124"/>
      <c r="CH910" s="137">
        <v>370314.84</v>
      </c>
      <c r="CI910" s="124"/>
      <c r="CJ910" s="64">
        <v>363590.24000000005</v>
      </c>
      <c r="CK910" s="123"/>
    </row>
    <row r="911" spans="1:89" x14ac:dyDescent="0.25">
      <c r="A911" s="116" t="s">
        <v>1492</v>
      </c>
      <c r="B911" s="24" t="s">
        <v>1493</v>
      </c>
      <c r="C911" s="27" t="s">
        <v>1494</v>
      </c>
      <c r="D911" s="27" t="s">
        <v>6</v>
      </c>
      <c r="E911" s="46"/>
      <c r="F911" s="58"/>
      <c r="G911" s="139">
        <v>0</v>
      </c>
      <c r="H911" s="139">
        <v>13</v>
      </c>
      <c r="I911" s="139">
        <v>37</v>
      </c>
      <c r="J911" s="68">
        <v>905</v>
      </c>
      <c r="K911" s="139">
        <v>0</v>
      </c>
      <c r="L911" s="139">
        <v>0</v>
      </c>
      <c r="M911" s="139">
        <v>13</v>
      </c>
      <c r="N911" s="139">
        <v>24</v>
      </c>
      <c r="O911" s="124"/>
      <c r="P911" s="132">
        <v>0</v>
      </c>
      <c r="Q911" s="132">
        <v>0</v>
      </c>
      <c r="R911" s="132">
        <v>3.7191732304268834</v>
      </c>
      <c r="S911" s="132">
        <v>9.2808267695731175</v>
      </c>
      <c r="T911" s="132">
        <v>6.866165963865015</v>
      </c>
      <c r="U911" s="132">
        <v>17.133834036134985</v>
      </c>
      <c r="V911" s="126"/>
      <c r="W911" s="140">
        <v>0</v>
      </c>
      <c r="X911" s="140">
        <v>0.55000000000000004</v>
      </c>
      <c r="Y911" s="140">
        <v>1.02</v>
      </c>
      <c r="Z911" s="139">
        <v>108185.07</v>
      </c>
      <c r="AA911" s="124"/>
      <c r="AB911" s="140">
        <v>0.44</v>
      </c>
      <c r="AC911" s="137">
        <v>31449.13</v>
      </c>
      <c r="AD911" s="125"/>
      <c r="AE911" s="140">
        <v>0</v>
      </c>
      <c r="AF911" s="140">
        <v>0.06</v>
      </c>
      <c r="AG911" s="140">
        <v>0.12</v>
      </c>
      <c r="AH911" s="44">
        <v>12431.82</v>
      </c>
      <c r="AI911" s="124"/>
      <c r="AJ911" s="140">
        <v>0</v>
      </c>
      <c r="AK911" s="140">
        <v>0.02</v>
      </c>
      <c r="AL911" s="140">
        <v>0.04</v>
      </c>
      <c r="AM911" s="44">
        <v>4143.9399999999996</v>
      </c>
      <c r="AN911" s="125"/>
      <c r="AO911" s="137">
        <v>2.29</v>
      </c>
      <c r="AP911" s="117">
        <v>0.5</v>
      </c>
      <c r="AQ911" s="117">
        <v>0.26</v>
      </c>
      <c r="AR911" s="44">
        <v>3544.79</v>
      </c>
      <c r="AS911" s="124"/>
      <c r="AT911" s="71">
        <v>0</v>
      </c>
      <c r="AU911" s="71">
        <v>0.05</v>
      </c>
      <c r="AV911" s="71">
        <v>0.09</v>
      </c>
      <c r="AW911" s="44">
        <v>10426.1</v>
      </c>
      <c r="AX911" s="124"/>
      <c r="AY911" s="140">
        <v>0</v>
      </c>
      <c r="AZ911" s="140">
        <v>0.01</v>
      </c>
      <c r="BA911" s="140">
        <v>0.03</v>
      </c>
      <c r="BB911" s="137">
        <v>2348.84</v>
      </c>
      <c r="BC911" s="124"/>
      <c r="BD911" s="140">
        <v>0</v>
      </c>
      <c r="BE911" s="140">
        <v>0.05</v>
      </c>
      <c r="BF911" s="140">
        <v>0.12</v>
      </c>
      <c r="BG911" s="44">
        <v>4478.3100000000004</v>
      </c>
      <c r="BH911" s="124"/>
      <c r="BI911" s="139">
        <v>0</v>
      </c>
      <c r="BJ911" s="139">
        <v>0.02</v>
      </c>
      <c r="BK911" s="139">
        <v>0.04</v>
      </c>
      <c r="BL911" s="44">
        <v>4298.5200000000004</v>
      </c>
      <c r="BM911" s="124"/>
      <c r="BN911" s="140">
        <v>0</v>
      </c>
      <c r="BO911" s="140">
        <v>0.04</v>
      </c>
      <c r="BP911" s="140">
        <v>0.08</v>
      </c>
      <c r="BQ911" s="139">
        <v>3161.16</v>
      </c>
      <c r="BR911" s="124"/>
      <c r="BS911" s="140">
        <v>0</v>
      </c>
      <c r="BT911" s="140">
        <v>0.02</v>
      </c>
      <c r="BU911" s="140">
        <v>0.04</v>
      </c>
      <c r="BV911" s="44">
        <v>6507.48</v>
      </c>
      <c r="BW911" s="124"/>
      <c r="BX911" s="140">
        <v>0</v>
      </c>
      <c r="BY911" s="140">
        <v>0.02</v>
      </c>
      <c r="BZ911" s="140">
        <v>0.04</v>
      </c>
      <c r="CA911" s="44">
        <v>5614.68</v>
      </c>
      <c r="CB911" s="124"/>
      <c r="CC911" s="140">
        <v>0</v>
      </c>
      <c r="CD911" s="140">
        <v>0.05</v>
      </c>
      <c r="CE911" s="140">
        <v>0.12</v>
      </c>
      <c r="CF911" s="44">
        <v>5373.87</v>
      </c>
      <c r="CG911" s="124"/>
      <c r="CH911" s="137">
        <v>201963.71000000002</v>
      </c>
      <c r="CI911" s="124"/>
      <c r="CJ911" s="64">
        <v>198418.92</v>
      </c>
      <c r="CK911" s="123"/>
    </row>
    <row r="912" spans="1:89" x14ac:dyDescent="0.25">
      <c r="A912" s="116" t="s">
        <v>1531</v>
      </c>
      <c r="B912" s="24" t="s">
        <v>1532</v>
      </c>
      <c r="C912" s="27" t="s">
        <v>1533</v>
      </c>
      <c r="D912" s="27" t="s">
        <v>6</v>
      </c>
      <c r="E912" s="46"/>
      <c r="F912" s="58"/>
      <c r="G912" s="139">
        <v>0</v>
      </c>
      <c r="H912" s="139">
        <v>0</v>
      </c>
      <c r="I912" s="139">
        <v>61</v>
      </c>
      <c r="J912" s="68">
        <v>906</v>
      </c>
      <c r="K912" s="139">
        <v>0</v>
      </c>
      <c r="L912" s="139">
        <v>0</v>
      </c>
      <c r="M912" s="139">
        <v>0</v>
      </c>
      <c r="N912" s="139">
        <v>61</v>
      </c>
      <c r="O912" s="124"/>
      <c r="P912" s="132">
        <v>0</v>
      </c>
      <c r="Q912" s="132">
        <v>0</v>
      </c>
      <c r="R912" s="132">
        <v>0</v>
      </c>
      <c r="S912" s="132">
        <v>0</v>
      </c>
      <c r="T912" s="132">
        <v>17.707806007625589</v>
      </c>
      <c r="U912" s="132">
        <v>43.292193992374408</v>
      </c>
      <c r="V912" s="126"/>
      <c r="W912" s="140">
        <v>0</v>
      </c>
      <c r="X912" s="140">
        <v>0</v>
      </c>
      <c r="Y912" s="140">
        <v>2.61</v>
      </c>
      <c r="Z912" s="139">
        <v>188353.26</v>
      </c>
      <c r="AA912" s="124"/>
      <c r="AB912" s="140">
        <v>0.86</v>
      </c>
      <c r="AC912" s="137">
        <v>62778.14</v>
      </c>
      <c r="AD912" s="125"/>
      <c r="AE912" s="140">
        <v>0</v>
      </c>
      <c r="AF912" s="140">
        <v>0</v>
      </c>
      <c r="AG912" s="140">
        <v>0.3</v>
      </c>
      <c r="AH912" s="44">
        <v>21649.8</v>
      </c>
      <c r="AI912" s="124"/>
      <c r="AJ912" s="140">
        <v>0</v>
      </c>
      <c r="AK912" s="140">
        <v>0</v>
      </c>
      <c r="AL912" s="140">
        <v>0.1</v>
      </c>
      <c r="AM912" s="44">
        <v>7216.6</v>
      </c>
      <c r="AN912" s="125"/>
      <c r="AO912" s="137">
        <v>3.9499999999999997</v>
      </c>
      <c r="AP912" s="117">
        <v>0.85000000000000009</v>
      </c>
      <c r="AQ912" s="117">
        <v>0.43</v>
      </c>
      <c r="AR912" s="44">
        <v>6090.09</v>
      </c>
      <c r="AS912" s="124"/>
      <c r="AT912" s="71">
        <v>0</v>
      </c>
      <c r="AU912" s="71">
        <v>0</v>
      </c>
      <c r="AV912" s="71">
        <v>0.24</v>
      </c>
      <c r="AW912" s="44">
        <v>18819.599999999999</v>
      </c>
      <c r="AX912" s="124"/>
      <c r="AY912" s="140">
        <v>0</v>
      </c>
      <c r="AZ912" s="140">
        <v>0</v>
      </c>
      <c r="BA912" s="140">
        <v>0.08</v>
      </c>
      <c r="BB912" s="137">
        <v>4697.68</v>
      </c>
      <c r="BC912" s="124"/>
      <c r="BD912" s="140">
        <v>0</v>
      </c>
      <c r="BE912" s="140">
        <v>0</v>
      </c>
      <c r="BF912" s="140">
        <v>0.3</v>
      </c>
      <c r="BG912" s="44">
        <v>7902.9</v>
      </c>
      <c r="BH912" s="124"/>
      <c r="BI912" s="139">
        <v>0</v>
      </c>
      <c r="BJ912" s="139">
        <v>0</v>
      </c>
      <c r="BK912" s="139">
        <v>0.1</v>
      </c>
      <c r="BL912" s="44">
        <v>7164.2</v>
      </c>
      <c r="BM912" s="124"/>
      <c r="BN912" s="140">
        <v>0</v>
      </c>
      <c r="BO912" s="140">
        <v>0</v>
      </c>
      <c r="BP912" s="140">
        <v>0.2</v>
      </c>
      <c r="BQ912" s="139">
        <v>5268.6</v>
      </c>
      <c r="BR912" s="124"/>
      <c r="BS912" s="140">
        <v>0</v>
      </c>
      <c r="BT912" s="140">
        <v>0</v>
      </c>
      <c r="BU912" s="140">
        <v>0.1</v>
      </c>
      <c r="BV912" s="44">
        <v>10845.8</v>
      </c>
      <c r="BW912" s="124"/>
      <c r="BX912" s="140">
        <v>0</v>
      </c>
      <c r="BY912" s="140">
        <v>0</v>
      </c>
      <c r="BZ912" s="140">
        <v>0.1</v>
      </c>
      <c r="CA912" s="44">
        <v>9357.7999999999993</v>
      </c>
      <c r="CB912" s="124"/>
      <c r="CC912" s="140">
        <v>0</v>
      </c>
      <c r="CD912" s="140">
        <v>0</v>
      </c>
      <c r="CE912" s="140">
        <v>0.3</v>
      </c>
      <c r="CF912" s="44">
        <v>9483.2999999999993</v>
      </c>
      <c r="CG912" s="124"/>
      <c r="CH912" s="137">
        <v>359627.77</v>
      </c>
      <c r="CI912" s="124"/>
      <c r="CJ912" s="64">
        <v>353537.68</v>
      </c>
      <c r="CK912" s="123"/>
    </row>
    <row r="913" spans="1:89" x14ac:dyDescent="0.25">
      <c r="A913" s="116" t="s">
        <v>1534</v>
      </c>
      <c r="B913" s="24" t="s">
        <v>1535</v>
      </c>
      <c r="C913" s="27" t="s">
        <v>1533</v>
      </c>
      <c r="D913" s="27" t="s">
        <v>6</v>
      </c>
      <c r="E913" s="46"/>
      <c r="F913" s="58"/>
      <c r="G913" s="139">
        <v>0</v>
      </c>
      <c r="H913" s="139">
        <v>14</v>
      </c>
      <c r="I913" s="139">
        <v>25</v>
      </c>
      <c r="J913" s="68">
        <v>907</v>
      </c>
      <c r="K913" s="139">
        <v>0</v>
      </c>
      <c r="L913" s="139">
        <v>0</v>
      </c>
      <c r="M913" s="139">
        <v>14</v>
      </c>
      <c r="N913" s="139">
        <v>11</v>
      </c>
      <c r="O913" s="124"/>
      <c r="P913" s="132">
        <v>0</v>
      </c>
      <c r="Q913" s="132">
        <v>0</v>
      </c>
      <c r="R913" s="132">
        <v>4.0640866247009555</v>
      </c>
      <c r="S913" s="132">
        <v>9.9359133752990445</v>
      </c>
      <c r="T913" s="132">
        <v>3.1932109194078935</v>
      </c>
      <c r="U913" s="132">
        <v>7.8067890805921065</v>
      </c>
      <c r="V913" s="126"/>
      <c r="W913" s="140">
        <v>0</v>
      </c>
      <c r="X913" s="140">
        <v>0.6</v>
      </c>
      <c r="Y913" s="140">
        <v>0.47</v>
      </c>
      <c r="Z913" s="139">
        <v>71637.02</v>
      </c>
      <c r="AA913" s="124"/>
      <c r="AB913" s="140">
        <v>0.27</v>
      </c>
      <c r="AC913" s="137">
        <v>18848.669999999998</v>
      </c>
      <c r="AD913" s="125"/>
      <c r="AE913" s="140">
        <v>0</v>
      </c>
      <c r="AF913" s="140">
        <v>7.0000000000000007E-2</v>
      </c>
      <c r="AG913" s="140">
        <v>0.05</v>
      </c>
      <c r="AH913" s="44">
        <v>8008.85</v>
      </c>
      <c r="AI913" s="124"/>
      <c r="AJ913" s="140">
        <v>0</v>
      </c>
      <c r="AK913" s="140">
        <v>0.03</v>
      </c>
      <c r="AL913" s="140">
        <v>0.01</v>
      </c>
      <c r="AM913" s="44">
        <v>2607.61</v>
      </c>
      <c r="AN913" s="125"/>
      <c r="AO913" s="137">
        <v>1.52</v>
      </c>
      <c r="AP913" s="117">
        <v>0.33999999999999997</v>
      </c>
      <c r="AQ913" s="117">
        <v>0.17</v>
      </c>
      <c r="AR913" s="44">
        <v>2361.56</v>
      </c>
      <c r="AS913" s="124"/>
      <c r="AT913" s="71">
        <v>0</v>
      </c>
      <c r="AU913" s="71">
        <v>0.05</v>
      </c>
      <c r="AV913" s="71">
        <v>0.04</v>
      </c>
      <c r="AW913" s="44">
        <v>6505.35</v>
      </c>
      <c r="AX913" s="124"/>
      <c r="AY913" s="140">
        <v>0</v>
      </c>
      <c r="AZ913" s="140">
        <v>0.01</v>
      </c>
      <c r="BA913" s="140">
        <v>0.01</v>
      </c>
      <c r="BB913" s="137">
        <v>1174.42</v>
      </c>
      <c r="BC913" s="124"/>
      <c r="BD913" s="140">
        <v>0</v>
      </c>
      <c r="BE913" s="140">
        <v>0.06</v>
      </c>
      <c r="BF913" s="140">
        <v>0.05</v>
      </c>
      <c r="BG913" s="44">
        <v>2897.73</v>
      </c>
      <c r="BH913" s="124"/>
      <c r="BI913" s="139">
        <v>0</v>
      </c>
      <c r="BJ913" s="139">
        <v>0.03</v>
      </c>
      <c r="BK913" s="139">
        <v>0.01</v>
      </c>
      <c r="BL913" s="44">
        <v>2865.68</v>
      </c>
      <c r="BM913" s="124"/>
      <c r="BN913" s="140">
        <v>0</v>
      </c>
      <c r="BO913" s="140">
        <v>0.04</v>
      </c>
      <c r="BP913" s="140">
        <v>0.03</v>
      </c>
      <c r="BQ913" s="139">
        <v>1844.01</v>
      </c>
      <c r="BR913" s="124"/>
      <c r="BS913" s="140">
        <v>0</v>
      </c>
      <c r="BT913" s="140">
        <v>0.03</v>
      </c>
      <c r="BU913" s="140">
        <v>0.01</v>
      </c>
      <c r="BV913" s="44">
        <v>4338.32</v>
      </c>
      <c r="BW913" s="124"/>
      <c r="BX913" s="140">
        <v>0</v>
      </c>
      <c r="BY913" s="140">
        <v>0.03</v>
      </c>
      <c r="BZ913" s="140">
        <v>0.01</v>
      </c>
      <c r="CA913" s="44">
        <v>3743.12</v>
      </c>
      <c r="CB913" s="124"/>
      <c r="CC913" s="140">
        <v>0</v>
      </c>
      <c r="CD913" s="140">
        <v>0.06</v>
      </c>
      <c r="CE913" s="140">
        <v>0.05</v>
      </c>
      <c r="CF913" s="44">
        <v>3477.21</v>
      </c>
      <c r="CG913" s="124"/>
      <c r="CH913" s="137">
        <v>130309.55</v>
      </c>
      <c r="CI913" s="124"/>
      <c r="CJ913" s="64">
        <v>127947.99</v>
      </c>
      <c r="CK913" s="123"/>
    </row>
    <row r="914" spans="1:89" x14ac:dyDescent="0.25">
      <c r="A914" s="116" t="s">
        <v>1557</v>
      </c>
      <c r="B914" s="24" t="s">
        <v>1558</v>
      </c>
      <c r="C914" s="27" t="s">
        <v>1559</v>
      </c>
      <c r="D914" s="27" t="s">
        <v>6</v>
      </c>
      <c r="E914" s="46"/>
      <c r="F914" s="58"/>
      <c r="G914" s="139">
        <v>0</v>
      </c>
      <c r="H914" s="139">
        <v>8</v>
      </c>
      <c r="I914" s="139">
        <v>31</v>
      </c>
      <c r="J914" s="68">
        <v>908</v>
      </c>
      <c r="K914" s="139">
        <v>0</v>
      </c>
      <c r="L914" s="139">
        <v>0</v>
      </c>
      <c r="M914" s="139">
        <v>8</v>
      </c>
      <c r="N914" s="139">
        <v>23</v>
      </c>
      <c r="O914" s="124"/>
      <c r="P914" s="132">
        <v>0</v>
      </c>
      <c r="Q914" s="132">
        <v>0</v>
      </c>
      <c r="R914" s="132">
        <v>3.4912131016398442</v>
      </c>
      <c r="S914" s="132">
        <v>4.5087868983601558</v>
      </c>
      <c r="T914" s="132">
        <v>10.037237667214551</v>
      </c>
      <c r="U914" s="132">
        <v>12.962762332785449</v>
      </c>
      <c r="V914" s="126"/>
      <c r="W914" s="140">
        <v>0</v>
      </c>
      <c r="X914" s="140">
        <v>0.35</v>
      </c>
      <c r="Y914" s="140">
        <v>1.02</v>
      </c>
      <c r="Z914" s="139">
        <v>95612.07</v>
      </c>
      <c r="AA914" s="124"/>
      <c r="AB914" s="140">
        <v>0.4</v>
      </c>
      <c r="AC914" s="137">
        <v>28934.53</v>
      </c>
      <c r="AD914" s="125"/>
      <c r="AE914" s="140">
        <v>0</v>
      </c>
      <c r="AF914" s="140">
        <v>0.04</v>
      </c>
      <c r="AG914" s="140">
        <v>0.11</v>
      </c>
      <c r="AH914" s="44">
        <v>10452.86</v>
      </c>
      <c r="AI914" s="124"/>
      <c r="AJ914" s="140">
        <v>0</v>
      </c>
      <c r="AK914" s="140">
        <v>0.01</v>
      </c>
      <c r="AL914" s="140">
        <v>0.03</v>
      </c>
      <c r="AM914" s="44">
        <v>2793.63</v>
      </c>
      <c r="AN914" s="125"/>
      <c r="AO914" s="137">
        <v>2</v>
      </c>
      <c r="AP914" s="117">
        <v>0.53</v>
      </c>
      <c r="AQ914" s="117">
        <v>0.21</v>
      </c>
      <c r="AR914" s="44">
        <v>3201.84</v>
      </c>
      <c r="AS914" s="124"/>
      <c r="AT914" s="71">
        <v>0</v>
      </c>
      <c r="AU914" s="71">
        <v>0.03</v>
      </c>
      <c r="AV914" s="71">
        <v>0.09</v>
      </c>
      <c r="AW914" s="44">
        <v>9078.6</v>
      </c>
      <c r="AX914" s="124"/>
      <c r="AY914" s="140">
        <v>0</v>
      </c>
      <c r="AZ914" s="140">
        <v>0.01</v>
      </c>
      <c r="BA914" s="140">
        <v>0.03</v>
      </c>
      <c r="BB914" s="137">
        <v>2348.84</v>
      </c>
      <c r="BC914" s="124"/>
      <c r="BD914" s="140">
        <v>0</v>
      </c>
      <c r="BE914" s="140">
        <v>0.03</v>
      </c>
      <c r="BF914" s="140">
        <v>0.11</v>
      </c>
      <c r="BG914" s="44">
        <v>3688.02</v>
      </c>
      <c r="BH914" s="124"/>
      <c r="BI914" s="139">
        <v>0</v>
      </c>
      <c r="BJ914" s="139">
        <v>0.01</v>
      </c>
      <c r="BK914" s="139">
        <v>0.03</v>
      </c>
      <c r="BL914" s="44">
        <v>2865.68</v>
      </c>
      <c r="BM914" s="124"/>
      <c r="BN914" s="140">
        <v>0</v>
      </c>
      <c r="BO914" s="140">
        <v>0.02</v>
      </c>
      <c r="BP914" s="140">
        <v>7.0000000000000007E-2</v>
      </c>
      <c r="BQ914" s="139">
        <v>2370.87</v>
      </c>
      <c r="BR914" s="124"/>
      <c r="BS914" s="140">
        <v>0</v>
      </c>
      <c r="BT914" s="140">
        <v>0.01</v>
      </c>
      <c r="BU914" s="140">
        <v>0.03</v>
      </c>
      <c r="BV914" s="44">
        <v>4338.32</v>
      </c>
      <c r="BW914" s="124"/>
      <c r="BX914" s="140">
        <v>0</v>
      </c>
      <c r="BY914" s="140">
        <v>0.01</v>
      </c>
      <c r="BZ914" s="140">
        <v>0.03</v>
      </c>
      <c r="CA914" s="44">
        <v>3743.12</v>
      </c>
      <c r="CB914" s="124"/>
      <c r="CC914" s="140">
        <v>0</v>
      </c>
      <c r="CD914" s="140">
        <v>0.03</v>
      </c>
      <c r="CE914" s="140">
        <v>0.11</v>
      </c>
      <c r="CF914" s="44">
        <v>4425.54</v>
      </c>
      <c r="CG914" s="124"/>
      <c r="CH914" s="137">
        <v>173853.92</v>
      </c>
      <c r="CI914" s="124"/>
      <c r="CJ914" s="64">
        <v>170652.08000000002</v>
      </c>
      <c r="CK914" s="123"/>
    </row>
    <row r="915" spans="1:89" x14ac:dyDescent="0.25">
      <c r="A915" s="116" t="s">
        <v>1560</v>
      </c>
      <c r="B915" s="24" t="s">
        <v>1561</v>
      </c>
      <c r="C915" s="27" t="s">
        <v>1559</v>
      </c>
      <c r="D915" s="27" t="s">
        <v>6</v>
      </c>
      <c r="E915" s="46"/>
      <c r="F915" s="58"/>
      <c r="G915" s="139">
        <v>0</v>
      </c>
      <c r="H915" s="139">
        <v>9</v>
      </c>
      <c r="I915" s="139">
        <v>66</v>
      </c>
      <c r="J915" s="68">
        <v>909</v>
      </c>
      <c r="K915" s="139">
        <v>0</v>
      </c>
      <c r="L915" s="139">
        <v>0</v>
      </c>
      <c r="M915" s="139">
        <v>9</v>
      </c>
      <c r="N915" s="139">
        <v>57</v>
      </c>
      <c r="O915" s="124"/>
      <c r="P915" s="132">
        <v>0</v>
      </c>
      <c r="Q915" s="132">
        <v>0</v>
      </c>
      <c r="R915" s="132">
        <v>3.9276147393448246</v>
      </c>
      <c r="S915" s="132">
        <v>5.0723852606551754</v>
      </c>
      <c r="T915" s="132">
        <v>24.874893349183889</v>
      </c>
      <c r="U915" s="132">
        <v>32.125106650816107</v>
      </c>
      <c r="V915" s="126"/>
      <c r="W915" s="140">
        <v>0</v>
      </c>
      <c r="X915" s="140">
        <v>0.39</v>
      </c>
      <c r="Y915" s="140">
        <v>2.52</v>
      </c>
      <c r="Z915" s="139">
        <v>206375.67</v>
      </c>
      <c r="AA915" s="124"/>
      <c r="AB915" s="140">
        <v>0.91</v>
      </c>
      <c r="AC915" s="137">
        <v>65516.84</v>
      </c>
      <c r="AD915" s="125"/>
      <c r="AE915" s="140">
        <v>0</v>
      </c>
      <c r="AF915" s="140">
        <v>0.04</v>
      </c>
      <c r="AG915" s="140">
        <v>0.28000000000000003</v>
      </c>
      <c r="AH915" s="44">
        <v>22721.08</v>
      </c>
      <c r="AI915" s="124"/>
      <c r="AJ915" s="140">
        <v>0</v>
      </c>
      <c r="AK915" s="140">
        <v>0.02</v>
      </c>
      <c r="AL915" s="140">
        <v>0.09</v>
      </c>
      <c r="AM915" s="44">
        <v>7752.24</v>
      </c>
      <c r="AN915" s="125"/>
      <c r="AO915" s="137">
        <v>4.33</v>
      </c>
      <c r="AP915" s="117">
        <v>1.17</v>
      </c>
      <c r="AQ915" s="117">
        <v>0.46</v>
      </c>
      <c r="AR915" s="44">
        <v>6962.23</v>
      </c>
      <c r="AS915" s="124"/>
      <c r="AT915" s="71">
        <v>0</v>
      </c>
      <c r="AU915" s="71">
        <v>0.03</v>
      </c>
      <c r="AV915" s="71">
        <v>0.22</v>
      </c>
      <c r="AW915" s="44">
        <v>19272.55</v>
      </c>
      <c r="AX915" s="124"/>
      <c r="AY915" s="140">
        <v>0</v>
      </c>
      <c r="AZ915" s="140">
        <v>0.01</v>
      </c>
      <c r="BA915" s="140">
        <v>7.0000000000000007E-2</v>
      </c>
      <c r="BB915" s="137">
        <v>4697.68</v>
      </c>
      <c r="BC915" s="124"/>
      <c r="BD915" s="140">
        <v>0</v>
      </c>
      <c r="BE915" s="140">
        <v>0.04</v>
      </c>
      <c r="BF915" s="140">
        <v>0.28000000000000003</v>
      </c>
      <c r="BG915" s="44">
        <v>8429.76</v>
      </c>
      <c r="BH915" s="124"/>
      <c r="BI915" s="139">
        <v>0</v>
      </c>
      <c r="BJ915" s="139">
        <v>0.02</v>
      </c>
      <c r="BK915" s="139">
        <v>0.09</v>
      </c>
      <c r="BL915" s="44">
        <v>7880.62</v>
      </c>
      <c r="BM915" s="124"/>
      <c r="BN915" s="140">
        <v>0</v>
      </c>
      <c r="BO915" s="140">
        <v>0.03</v>
      </c>
      <c r="BP915" s="140">
        <v>0.19</v>
      </c>
      <c r="BQ915" s="139">
        <v>5795.46</v>
      </c>
      <c r="BR915" s="124"/>
      <c r="BS915" s="140">
        <v>0</v>
      </c>
      <c r="BT915" s="140">
        <v>0.02</v>
      </c>
      <c r="BU915" s="140">
        <v>0.09</v>
      </c>
      <c r="BV915" s="44">
        <v>11930.38</v>
      </c>
      <c r="BW915" s="124"/>
      <c r="BX915" s="140">
        <v>0</v>
      </c>
      <c r="BY915" s="140">
        <v>0.02</v>
      </c>
      <c r="BZ915" s="140">
        <v>0.09</v>
      </c>
      <c r="CA915" s="44">
        <v>10293.58</v>
      </c>
      <c r="CB915" s="124"/>
      <c r="CC915" s="140">
        <v>0</v>
      </c>
      <c r="CD915" s="140">
        <v>0.04</v>
      </c>
      <c r="CE915" s="140">
        <v>0.28000000000000003</v>
      </c>
      <c r="CF915" s="44">
        <v>10115.52</v>
      </c>
      <c r="CG915" s="124"/>
      <c r="CH915" s="137">
        <v>387743.61</v>
      </c>
      <c r="CI915" s="124"/>
      <c r="CJ915" s="64">
        <v>380781.38</v>
      </c>
      <c r="CK915" s="123"/>
    </row>
    <row r="916" spans="1:89" x14ac:dyDescent="0.25">
      <c r="A916" s="116" t="s">
        <v>1611</v>
      </c>
      <c r="B916" s="24" t="s">
        <v>1612</v>
      </c>
      <c r="C916" s="27" t="s">
        <v>1613</v>
      </c>
      <c r="D916" s="27" t="s">
        <v>6</v>
      </c>
      <c r="E916" s="46"/>
      <c r="F916" s="58"/>
      <c r="G916" s="139">
        <v>0</v>
      </c>
      <c r="H916" s="139">
        <v>0</v>
      </c>
      <c r="I916" s="139">
        <v>54</v>
      </c>
      <c r="J916" s="68">
        <v>910</v>
      </c>
      <c r="K916" s="139">
        <v>0</v>
      </c>
      <c r="L916" s="139">
        <v>0</v>
      </c>
      <c r="M916" s="139">
        <v>0</v>
      </c>
      <c r="N916" s="139">
        <v>54</v>
      </c>
      <c r="O916" s="124"/>
      <c r="P916" s="132">
        <v>0</v>
      </c>
      <c r="Q916" s="132">
        <v>0</v>
      </c>
      <c r="R916" s="132">
        <v>0</v>
      </c>
      <c r="S916" s="132">
        <v>0</v>
      </c>
      <c r="T916" s="132">
        <v>29.596043495364405</v>
      </c>
      <c r="U916" s="132">
        <v>24.403956504635595</v>
      </c>
      <c r="V916" s="126"/>
      <c r="W916" s="140">
        <v>0</v>
      </c>
      <c r="X916" s="140">
        <v>0</v>
      </c>
      <c r="Y916" s="140">
        <v>2.4500000000000002</v>
      </c>
      <c r="Z916" s="139">
        <v>176806.7</v>
      </c>
      <c r="AA916" s="124"/>
      <c r="AB916" s="140">
        <v>0.81</v>
      </c>
      <c r="AC916" s="137">
        <v>58929.67</v>
      </c>
      <c r="AD916" s="125"/>
      <c r="AE916" s="140">
        <v>0</v>
      </c>
      <c r="AF916" s="140">
        <v>0</v>
      </c>
      <c r="AG916" s="140">
        <v>0.27</v>
      </c>
      <c r="AH916" s="44">
        <v>19484.82</v>
      </c>
      <c r="AI916" s="124"/>
      <c r="AJ916" s="140">
        <v>0</v>
      </c>
      <c r="AK916" s="140">
        <v>0</v>
      </c>
      <c r="AL916" s="140">
        <v>0.09</v>
      </c>
      <c r="AM916" s="44">
        <v>6494.94</v>
      </c>
      <c r="AN916" s="125"/>
      <c r="AO916" s="137">
        <v>3.69</v>
      </c>
      <c r="AP916" s="117">
        <v>1.0899999999999999</v>
      </c>
      <c r="AQ916" s="117">
        <v>0.38</v>
      </c>
      <c r="AR916" s="44">
        <v>6041.13</v>
      </c>
      <c r="AS916" s="124"/>
      <c r="AT916" s="71">
        <v>0</v>
      </c>
      <c r="AU916" s="71">
        <v>0</v>
      </c>
      <c r="AV916" s="71">
        <v>0.21</v>
      </c>
      <c r="AW916" s="44">
        <v>16467.150000000001</v>
      </c>
      <c r="AX916" s="124"/>
      <c r="AY916" s="140">
        <v>0</v>
      </c>
      <c r="AZ916" s="140">
        <v>0</v>
      </c>
      <c r="BA916" s="140">
        <v>7.0000000000000007E-2</v>
      </c>
      <c r="BB916" s="137">
        <v>4110.47</v>
      </c>
      <c r="BC916" s="124"/>
      <c r="BD916" s="140">
        <v>0</v>
      </c>
      <c r="BE916" s="140">
        <v>0</v>
      </c>
      <c r="BF916" s="140">
        <v>0.27</v>
      </c>
      <c r="BG916" s="44">
        <v>7112.61</v>
      </c>
      <c r="BH916" s="124"/>
      <c r="BI916" s="139">
        <v>0</v>
      </c>
      <c r="BJ916" s="139">
        <v>0</v>
      </c>
      <c r="BK916" s="139">
        <v>0.09</v>
      </c>
      <c r="BL916" s="44">
        <v>6447.78</v>
      </c>
      <c r="BM916" s="124"/>
      <c r="BN916" s="140">
        <v>0</v>
      </c>
      <c r="BO916" s="140">
        <v>0</v>
      </c>
      <c r="BP916" s="140">
        <v>0.18</v>
      </c>
      <c r="BQ916" s="139">
        <v>4741.74</v>
      </c>
      <c r="BR916" s="124"/>
      <c r="BS916" s="140">
        <v>0</v>
      </c>
      <c r="BT916" s="140">
        <v>0</v>
      </c>
      <c r="BU916" s="140">
        <v>0.09</v>
      </c>
      <c r="BV916" s="44">
        <v>9761.2199999999993</v>
      </c>
      <c r="BW916" s="124"/>
      <c r="BX916" s="140">
        <v>0</v>
      </c>
      <c r="BY916" s="140">
        <v>0</v>
      </c>
      <c r="BZ916" s="140">
        <v>0.09</v>
      </c>
      <c r="CA916" s="44">
        <v>8422.02</v>
      </c>
      <c r="CB916" s="124"/>
      <c r="CC916" s="140">
        <v>0</v>
      </c>
      <c r="CD916" s="140">
        <v>0</v>
      </c>
      <c r="CE916" s="140">
        <v>0.27</v>
      </c>
      <c r="CF916" s="44">
        <v>8534.9699999999993</v>
      </c>
      <c r="CG916" s="124"/>
      <c r="CH916" s="137">
        <v>333355.22000000003</v>
      </c>
      <c r="CI916" s="124"/>
      <c r="CJ916" s="64">
        <v>327314.09000000003</v>
      </c>
      <c r="CK916" s="123"/>
    </row>
    <row r="917" spans="1:89" x14ac:dyDescent="0.25">
      <c r="A917" s="116" t="s">
        <v>1614</v>
      </c>
      <c r="B917" s="24" t="s">
        <v>1615</v>
      </c>
      <c r="C917" s="27" t="s">
        <v>1613</v>
      </c>
      <c r="D917" s="27" t="s">
        <v>6</v>
      </c>
      <c r="E917" s="46"/>
      <c r="F917" s="58"/>
      <c r="G917" s="139">
        <v>0</v>
      </c>
      <c r="H917" s="139">
        <v>26</v>
      </c>
      <c r="I917" s="139">
        <v>40</v>
      </c>
      <c r="J917" s="68">
        <v>911</v>
      </c>
      <c r="K917" s="139">
        <v>0</v>
      </c>
      <c r="L917" s="139">
        <v>0</v>
      </c>
      <c r="M917" s="139">
        <v>26</v>
      </c>
      <c r="N917" s="139">
        <v>14</v>
      </c>
      <c r="O917" s="124"/>
      <c r="P917" s="132">
        <v>0</v>
      </c>
      <c r="Q917" s="132">
        <v>0</v>
      </c>
      <c r="R917" s="132">
        <v>14.249946868138418</v>
      </c>
      <c r="S917" s="132">
        <v>11.750053131861582</v>
      </c>
      <c r="T917" s="132">
        <v>7.6730483136129948</v>
      </c>
      <c r="U917" s="132">
        <v>6.3269516863870052</v>
      </c>
      <c r="V917" s="126"/>
      <c r="W917" s="140">
        <v>0</v>
      </c>
      <c r="X917" s="140">
        <v>1.18</v>
      </c>
      <c r="Y917" s="140">
        <v>0.63</v>
      </c>
      <c r="Z917" s="139">
        <v>119645.28</v>
      </c>
      <c r="AA917" s="124"/>
      <c r="AB917" s="140">
        <v>0.44</v>
      </c>
      <c r="AC917" s="137">
        <v>29989.48</v>
      </c>
      <c r="AD917" s="125"/>
      <c r="AE917" s="140">
        <v>0</v>
      </c>
      <c r="AF917" s="140">
        <v>0.13</v>
      </c>
      <c r="AG917" s="140">
        <v>7.0000000000000007E-2</v>
      </c>
      <c r="AH917" s="44">
        <v>13224.07</v>
      </c>
      <c r="AI917" s="124"/>
      <c r="AJ917" s="140">
        <v>0</v>
      </c>
      <c r="AK917" s="140">
        <v>0.05</v>
      </c>
      <c r="AL917" s="140">
        <v>0.02</v>
      </c>
      <c r="AM917" s="44">
        <v>4586.57</v>
      </c>
      <c r="AN917" s="125"/>
      <c r="AO917" s="137">
        <v>2.5599999999999992</v>
      </c>
      <c r="AP917" s="117">
        <v>0.81</v>
      </c>
      <c r="AQ917" s="117">
        <v>0.28000000000000003</v>
      </c>
      <c r="AR917" s="44">
        <v>4265.04</v>
      </c>
      <c r="AS917" s="124"/>
      <c r="AT917" s="71">
        <v>0</v>
      </c>
      <c r="AU917" s="71">
        <v>0.1</v>
      </c>
      <c r="AV917" s="71">
        <v>0.05</v>
      </c>
      <c r="AW917" s="44">
        <v>10658.25</v>
      </c>
      <c r="AX917" s="124"/>
      <c r="AY917" s="140">
        <v>0</v>
      </c>
      <c r="AZ917" s="140">
        <v>0.03</v>
      </c>
      <c r="BA917" s="140">
        <v>0.01</v>
      </c>
      <c r="BB917" s="137">
        <v>2348.84</v>
      </c>
      <c r="BC917" s="124"/>
      <c r="BD917" s="140">
        <v>0</v>
      </c>
      <c r="BE917" s="140">
        <v>0.11</v>
      </c>
      <c r="BF917" s="140">
        <v>7.0000000000000007E-2</v>
      </c>
      <c r="BG917" s="44">
        <v>4741.74</v>
      </c>
      <c r="BH917" s="124"/>
      <c r="BI917" s="139">
        <v>0</v>
      </c>
      <c r="BJ917" s="139">
        <v>0.05</v>
      </c>
      <c r="BK917" s="139">
        <v>0.02</v>
      </c>
      <c r="BL917" s="44">
        <v>5014.9399999999996</v>
      </c>
      <c r="BM917" s="124"/>
      <c r="BN917" s="140">
        <v>0</v>
      </c>
      <c r="BO917" s="140">
        <v>0.08</v>
      </c>
      <c r="BP917" s="140">
        <v>0.04</v>
      </c>
      <c r="BQ917" s="139">
        <v>3161.16</v>
      </c>
      <c r="BR917" s="124"/>
      <c r="BS917" s="140">
        <v>0</v>
      </c>
      <c r="BT917" s="140">
        <v>0.05</v>
      </c>
      <c r="BU917" s="140">
        <v>0.02</v>
      </c>
      <c r="BV917" s="44">
        <v>7592.06</v>
      </c>
      <c r="BW917" s="124"/>
      <c r="BX917" s="140">
        <v>0</v>
      </c>
      <c r="BY917" s="140">
        <v>0.05</v>
      </c>
      <c r="BZ917" s="140">
        <v>0.02</v>
      </c>
      <c r="CA917" s="44">
        <v>6550.46</v>
      </c>
      <c r="CB917" s="124"/>
      <c r="CC917" s="140">
        <v>0</v>
      </c>
      <c r="CD917" s="140">
        <v>0.11</v>
      </c>
      <c r="CE917" s="140">
        <v>7.0000000000000007E-2</v>
      </c>
      <c r="CF917" s="44">
        <v>5689.98</v>
      </c>
      <c r="CG917" s="124"/>
      <c r="CH917" s="137">
        <v>217467.87</v>
      </c>
      <c r="CI917" s="124"/>
      <c r="CJ917" s="64">
        <v>213202.83</v>
      </c>
      <c r="CK917" s="123"/>
    </row>
    <row r="918" spans="1:89" x14ac:dyDescent="0.25">
      <c r="A918" s="116" t="s">
        <v>1651</v>
      </c>
      <c r="B918" s="24" t="s">
        <v>1652</v>
      </c>
      <c r="C918" s="27" t="s">
        <v>1653</v>
      </c>
      <c r="D918" s="27" t="s">
        <v>6</v>
      </c>
      <c r="E918" s="46"/>
      <c r="F918" s="58"/>
      <c r="G918" s="139">
        <v>0</v>
      </c>
      <c r="H918" s="139">
        <v>12</v>
      </c>
      <c r="I918" s="139">
        <v>12</v>
      </c>
      <c r="J918" s="68">
        <v>912</v>
      </c>
      <c r="K918" s="139">
        <v>0</v>
      </c>
      <c r="L918" s="139">
        <v>0</v>
      </c>
      <c r="M918" s="139">
        <v>12</v>
      </c>
      <c r="N918" s="139">
        <v>0</v>
      </c>
      <c r="O918" s="124"/>
      <c r="P918" s="132">
        <v>0</v>
      </c>
      <c r="Q918" s="132">
        <v>0</v>
      </c>
      <c r="R918" s="132">
        <v>6.4796996019408279</v>
      </c>
      <c r="S918" s="132">
        <v>5.5203003980591721</v>
      </c>
      <c r="T918" s="132">
        <v>0</v>
      </c>
      <c r="U918" s="132">
        <v>0</v>
      </c>
      <c r="V918" s="126"/>
      <c r="W918" s="140">
        <v>0</v>
      </c>
      <c r="X918" s="140">
        <v>0.54</v>
      </c>
      <c r="Y918" s="140">
        <v>0</v>
      </c>
      <c r="Z918" s="139">
        <v>33947.1</v>
      </c>
      <c r="AA918" s="124"/>
      <c r="AB918" s="140">
        <v>0.1</v>
      </c>
      <c r="AC918" s="137">
        <v>6789.42</v>
      </c>
      <c r="AD918" s="125"/>
      <c r="AE918" s="140">
        <v>0</v>
      </c>
      <c r="AF918" s="140">
        <v>0.06</v>
      </c>
      <c r="AG918" s="140">
        <v>0</v>
      </c>
      <c r="AH918" s="44">
        <v>3771.9</v>
      </c>
      <c r="AI918" s="124"/>
      <c r="AJ918" s="140">
        <v>0</v>
      </c>
      <c r="AK918" s="140">
        <v>0.02</v>
      </c>
      <c r="AL918" s="140">
        <v>0</v>
      </c>
      <c r="AM918" s="44">
        <v>1257.3</v>
      </c>
      <c r="AN918" s="125"/>
      <c r="AO918" s="137">
        <v>0.73</v>
      </c>
      <c r="AP918" s="117">
        <v>0.23000000000000004</v>
      </c>
      <c r="AQ918" s="117">
        <v>0.08</v>
      </c>
      <c r="AR918" s="44">
        <v>1215.08</v>
      </c>
      <c r="AS918" s="124"/>
      <c r="AT918" s="71">
        <v>0</v>
      </c>
      <c r="AU918" s="71">
        <v>0.04</v>
      </c>
      <c r="AV918" s="71">
        <v>0</v>
      </c>
      <c r="AW918" s="44">
        <v>2695</v>
      </c>
      <c r="AX918" s="124"/>
      <c r="AY918" s="140">
        <v>0</v>
      </c>
      <c r="AZ918" s="140">
        <v>0.01</v>
      </c>
      <c r="BA918" s="140">
        <v>0</v>
      </c>
      <c r="BB918" s="137">
        <v>587.21</v>
      </c>
      <c r="BC918" s="124"/>
      <c r="BD918" s="140">
        <v>0</v>
      </c>
      <c r="BE918" s="140">
        <v>0.05</v>
      </c>
      <c r="BF918" s="140">
        <v>0</v>
      </c>
      <c r="BG918" s="44">
        <v>1317.15</v>
      </c>
      <c r="BH918" s="124"/>
      <c r="BI918" s="139">
        <v>0</v>
      </c>
      <c r="BJ918" s="139">
        <v>0.02</v>
      </c>
      <c r="BK918" s="139">
        <v>0</v>
      </c>
      <c r="BL918" s="44">
        <v>1432.84</v>
      </c>
      <c r="BM918" s="124"/>
      <c r="BN918" s="140">
        <v>0</v>
      </c>
      <c r="BO918" s="140">
        <v>0.04</v>
      </c>
      <c r="BP918" s="140">
        <v>0</v>
      </c>
      <c r="BQ918" s="139">
        <v>1053.72</v>
      </c>
      <c r="BR918" s="124"/>
      <c r="BS918" s="140">
        <v>0</v>
      </c>
      <c r="BT918" s="140">
        <v>0.02</v>
      </c>
      <c r="BU918" s="140">
        <v>0</v>
      </c>
      <c r="BV918" s="44">
        <v>2169.16</v>
      </c>
      <c r="BW918" s="124"/>
      <c r="BX918" s="140">
        <v>0</v>
      </c>
      <c r="BY918" s="140">
        <v>0.02</v>
      </c>
      <c r="BZ918" s="140">
        <v>0</v>
      </c>
      <c r="CA918" s="44">
        <v>1871.56</v>
      </c>
      <c r="CB918" s="124"/>
      <c r="CC918" s="140">
        <v>0</v>
      </c>
      <c r="CD918" s="140">
        <v>0.05</v>
      </c>
      <c r="CE918" s="140">
        <v>0</v>
      </c>
      <c r="CF918" s="44">
        <v>1580.55</v>
      </c>
      <c r="CG918" s="124"/>
      <c r="CH918" s="137">
        <v>59687.99</v>
      </c>
      <c r="CI918" s="124"/>
      <c r="CJ918" s="64">
        <v>58472.909999999996</v>
      </c>
      <c r="CK918" s="123"/>
    </row>
    <row r="919" spans="1:89" x14ac:dyDescent="0.25">
      <c r="A919" s="116" t="s">
        <v>1674</v>
      </c>
      <c r="B919" s="24" t="s">
        <v>1675</v>
      </c>
      <c r="C919" s="27" t="s">
        <v>1676</v>
      </c>
      <c r="D919" s="27" t="s">
        <v>6</v>
      </c>
      <c r="E919" s="46"/>
      <c r="F919" s="58"/>
      <c r="G919" s="139">
        <v>0</v>
      </c>
      <c r="H919" s="139">
        <v>20</v>
      </c>
      <c r="I919" s="139">
        <v>49</v>
      </c>
      <c r="J919" s="68">
        <v>913</v>
      </c>
      <c r="K919" s="139">
        <v>2</v>
      </c>
      <c r="L919" s="139">
        <v>2</v>
      </c>
      <c r="M919" s="139">
        <v>18</v>
      </c>
      <c r="N919" s="139">
        <v>29</v>
      </c>
      <c r="O919" s="124"/>
      <c r="P919" s="132">
        <v>0</v>
      </c>
      <c r="Q919" s="132">
        <v>0</v>
      </c>
      <c r="R919" s="132">
        <v>9.8605435706261186</v>
      </c>
      <c r="S919" s="132">
        <v>10.139456429373881</v>
      </c>
      <c r="T919" s="132">
        <v>14.297788177407872</v>
      </c>
      <c r="U919" s="132">
        <v>14.702211822592128</v>
      </c>
      <c r="V919" s="126"/>
      <c r="W919" s="140">
        <v>0</v>
      </c>
      <c r="X919" s="140">
        <v>0.89</v>
      </c>
      <c r="Y919" s="140">
        <v>1.3</v>
      </c>
      <c r="Z919" s="139">
        <v>149765.65</v>
      </c>
      <c r="AA919" s="124"/>
      <c r="AB919" s="140">
        <v>0.61</v>
      </c>
      <c r="AC919" s="137">
        <v>42458.77</v>
      </c>
      <c r="AD919" s="125"/>
      <c r="AE919" s="140">
        <v>0.01</v>
      </c>
      <c r="AF919" s="140">
        <v>0.09</v>
      </c>
      <c r="AG919" s="140">
        <v>0.14000000000000001</v>
      </c>
      <c r="AH919" s="44">
        <v>16389.740000000002</v>
      </c>
      <c r="AI919" s="124"/>
      <c r="AJ919" s="140">
        <v>0</v>
      </c>
      <c r="AK919" s="140">
        <v>0.04</v>
      </c>
      <c r="AL919" s="140">
        <v>0.04</v>
      </c>
      <c r="AM919" s="44">
        <v>5401.24</v>
      </c>
      <c r="AN919" s="125"/>
      <c r="AO919" s="137">
        <v>3.1699999999999995</v>
      </c>
      <c r="AP919" s="117">
        <v>0.93000000000000016</v>
      </c>
      <c r="AQ919" s="117">
        <v>0.34</v>
      </c>
      <c r="AR919" s="44">
        <v>5188.6000000000004</v>
      </c>
      <c r="AS919" s="124"/>
      <c r="AT919" s="71">
        <v>0</v>
      </c>
      <c r="AU919" s="71">
        <v>7.0000000000000007E-2</v>
      </c>
      <c r="AV919" s="71">
        <v>0.11</v>
      </c>
      <c r="AW919" s="44">
        <v>13341.9</v>
      </c>
      <c r="AX919" s="124"/>
      <c r="AY919" s="140">
        <v>0</v>
      </c>
      <c r="AZ919" s="140">
        <v>0.02</v>
      </c>
      <c r="BA919" s="140">
        <v>0.03</v>
      </c>
      <c r="BB919" s="137">
        <v>2936.05</v>
      </c>
      <c r="BC919" s="124"/>
      <c r="BD919" s="140">
        <v>0</v>
      </c>
      <c r="BE919" s="140">
        <v>0.08</v>
      </c>
      <c r="BF919" s="140">
        <v>0.14000000000000001</v>
      </c>
      <c r="BG919" s="44">
        <v>5795.46</v>
      </c>
      <c r="BH919" s="124"/>
      <c r="BI919" s="139">
        <v>0</v>
      </c>
      <c r="BJ919" s="139">
        <v>0.04</v>
      </c>
      <c r="BK919" s="139">
        <v>0.04</v>
      </c>
      <c r="BL919" s="44">
        <v>5731.36</v>
      </c>
      <c r="BM919" s="124"/>
      <c r="BN919" s="140">
        <v>0</v>
      </c>
      <c r="BO919" s="140">
        <v>0.06</v>
      </c>
      <c r="BP919" s="140">
        <v>0.09</v>
      </c>
      <c r="BQ919" s="139">
        <v>3951.45</v>
      </c>
      <c r="BR919" s="124"/>
      <c r="BS919" s="140">
        <v>0</v>
      </c>
      <c r="BT919" s="140">
        <v>0.04</v>
      </c>
      <c r="BU919" s="140">
        <v>0.04</v>
      </c>
      <c r="BV919" s="44">
        <v>8676.64</v>
      </c>
      <c r="BW919" s="124"/>
      <c r="BX919" s="140">
        <v>0</v>
      </c>
      <c r="BY919" s="140">
        <v>0.04</v>
      </c>
      <c r="BZ919" s="140">
        <v>0.04</v>
      </c>
      <c r="CA919" s="44">
        <v>7486.24</v>
      </c>
      <c r="CB919" s="124"/>
      <c r="CC919" s="140">
        <v>0</v>
      </c>
      <c r="CD919" s="140">
        <v>0.08</v>
      </c>
      <c r="CE919" s="140">
        <v>0.14000000000000001</v>
      </c>
      <c r="CF919" s="44">
        <v>6954.42</v>
      </c>
      <c r="CG919" s="124"/>
      <c r="CH919" s="137">
        <v>274077.52</v>
      </c>
      <c r="CI919" s="124"/>
      <c r="CJ919" s="64">
        <v>268888.92000000004</v>
      </c>
      <c r="CK919" s="123"/>
    </row>
    <row r="920" spans="1:89" x14ac:dyDescent="0.25">
      <c r="A920" s="116" t="s">
        <v>1731</v>
      </c>
      <c r="B920" s="24" t="s">
        <v>1732</v>
      </c>
      <c r="C920" s="27" t="s">
        <v>1733</v>
      </c>
      <c r="D920" s="27" t="s">
        <v>6</v>
      </c>
      <c r="E920" s="46"/>
      <c r="F920" s="58"/>
      <c r="G920" s="139">
        <v>0</v>
      </c>
      <c r="H920" s="139">
        <v>29</v>
      </c>
      <c r="I920" s="139">
        <v>68</v>
      </c>
      <c r="J920" s="68">
        <v>914</v>
      </c>
      <c r="K920" s="139">
        <v>0</v>
      </c>
      <c r="L920" s="139">
        <v>0</v>
      </c>
      <c r="M920" s="139">
        <v>29</v>
      </c>
      <c r="N920" s="139">
        <v>39</v>
      </c>
      <c r="O920" s="124"/>
      <c r="P920" s="132">
        <v>0</v>
      </c>
      <c r="Q920" s="132">
        <v>0</v>
      </c>
      <c r="R920" s="132">
        <v>13.71442210631362</v>
      </c>
      <c r="S920" s="132">
        <v>15.28557789368638</v>
      </c>
      <c r="T920" s="132">
        <v>18.443533177456249</v>
      </c>
      <c r="U920" s="132">
        <v>20.556466822543751</v>
      </c>
      <c r="V920" s="126"/>
      <c r="W920" s="140">
        <v>0</v>
      </c>
      <c r="X920" s="140">
        <v>1.29</v>
      </c>
      <c r="Y920" s="140">
        <v>1.74</v>
      </c>
      <c r="Z920" s="139">
        <v>206664.69</v>
      </c>
      <c r="AA920" s="124"/>
      <c r="AB920" s="140">
        <v>0.83</v>
      </c>
      <c r="AC920" s="137">
        <v>58071.26</v>
      </c>
      <c r="AD920" s="125"/>
      <c r="AE920" s="140">
        <v>0</v>
      </c>
      <c r="AF920" s="140">
        <v>0.14000000000000001</v>
      </c>
      <c r="AG920" s="140">
        <v>0.19</v>
      </c>
      <c r="AH920" s="44">
        <v>22512.639999999999</v>
      </c>
      <c r="AI920" s="124"/>
      <c r="AJ920" s="140">
        <v>0</v>
      </c>
      <c r="AK920" s="140">
        <v>0.06</v>
      </c>
      <c r="AL920" s="140">
        <v>0.06</v>
      </c>
      <c r="AM920" s="44">
        <v>8101.86</v>
      </c>
      <c r="AN920" s="125"/>
      <c r="AO920" s="137">
        <v>4.3899999999999997</v>
      </c>
      <c r="AP920" s="117">
        <v>1.25</v>
      </c>
      <c r="AQ920" s="117">
        <v>0.48</v>
      </c>
      <c r="AR920" s="44">
        <v>7143.5</v>
      </c>
      <c r="AS920" s="124"/>
      <c r="AT920" s="71">
        <v>0</v>
      </c>
      <c r="AU920" s="71">
        <v>0.11</v>
      </c>
      <c r="AV920" s="71">
        <v>0.15</v>
      </c>
      <c r="AW920" s="44">
        <v>19173.5</v>
      </c>
      <c r="AX920" s="124"/>
      <c r="AY920" s="140">
        <v>0</v>
      </c>
      <c r="AZ920" s="140">
        <v>0.03</v>
      </c>
      <c r="BA920" s="140">
        <v>0.05</v>
      </c>
      <c r="BB920" s="137">
        <v>4697.68</v>
      </c>
      <c r="BC920" s="124"/>
      <c r="BD920" s="140">
        <v>0</v>
      </c>
      <c r="BE920" s="140">
        <v>0.12</v>
      </c>
      <c r="BF920" s="140">
        <v>0.19</v>
      </c>
      <c r="BG920" s="44">
        <v>8166.33</v>
      </c>
      <c r="BH920" s="124"/>
      <c r="BI920" s="139">
        <v>0</v>
      </c>
      <c r="BJ920" s="139">
        <v>0.06</v>
      </c>
      <c r="BK920" s="139">
        <v>0.06</v>
      </c>
      <c r="BL920" s="44">
        <v>8597.0400000000009</v>
      </c>
      <c r="BM920" s="124"/>
      <c r="BN920" s="140">
        <v>0</v>
      </c>
      <c r="BO920" s="140">
        <v>0.09</v>
      </c>
      <c r="BP920" s="140">
        <v>0.13</v>
      </c>
      <c r="BQ920" s="139">
        <v>5795.46</v>
      </c>
      <c r="BR920" s="124"/>
      <c r="BS920" s="140">
        <v>0</v>
      </c>
      <c r="BT920" s="140">
        <v>0.06</v>
      </c>
      <c r="BU920" s="140">
        <v>0.06</v>
      </c>
      <c r="BV920" s="44">
        <v>13014.96</v>
      </c>
      <c r="BW920" s="124"/>
      <c r="BX920" s="140">
        <v>0</v>
      </c>
      <c r="BY920" s="140">
        <v>0.06</v>
      </c>
      <c r="BZ920" s="140">
        <v>0.06</v>
      </c>
      <c r="CA920" s="44">
        <v>11229.36</v>
      </c>
      <c r="CB920" s="124"/>
      <c r="CC920" s="140">
        <v>0</v>
      </c>
      <c r="CD920" s="140">
        <v>0.12</v>
      </c>
      <c r="CE920" s="140">
        <v>0.19</v>
      </c>
      <c r="CF920" s="44">
        <v>9799.41</v>
      </c>
      <c r="CG920" s="124"/>
      <c r="CH920" s="137">
        <v>382967.69</v>
      </c>
      <c r="CI920" s="124"/>
      <c r="CJ920" s="64">
        <v>375824.19</v>
      </c>
      <c r="CK920" s="123"/>
    </row>
    <row r="921" spans="1:89" x14ac:dyDescent="0.25">
      <c r="A921" s="116" t="s">
        <v>1734</v>
      </c>
      <c r="B921" s="24" t="s">
        <v>1735</v>
      </c>
      <c r="C921" s="27" t="s">
        <v>1733</v>
      </c>
      <c r="D921" s="27" t="s">
        <v>6</v>
      </c>
      <c r="E921" s="46"/>
      <c r="F921" s="58"/>
      <c r="G921" s="139">
        <v>0</v>
      </c>
      <c r="H921" s="139">
        <v>8</v>
      </c>
      <c r="I921" s="139">
        <v>42</v>
      </c>
      <c r="J921" s="68">
        <v>915</v>
      </c>
      <c r="K921" s="139">
        <v>0</v>
      </c>
      <c r="L921" s="139">
        <v>0</v>
      </c>
      <c r="M921" s="139">
        <v>8</v>
      </c>
      <c r="N921" s="139">
        <v>34</v>
      </c>
      <c r="O921" s="124"/>
      <c r="P921" s="132">
        <v>0</v>
      </c>
      <c r="Q921" s="132">
        <v>0</v>
      </c>
      <c r="R921" s="132">
        <v>3.7832888569141021</v>
      </c>
      <c r="S921" s="132">
        <v>4.2167111430858979</v>
      </c>
      <c r="T921" s="132">
        <v>16.078977641884933</v>
      </c>
      <c r="U921" s="132">
        <v>17.921022358115067</v>
      </c>
      <c r="V921" s="126"/>
      <c r="W921" s="140">
        <v>0</v>
      </c>
      <c r="X921" s="140">
        <v>0.35</v>
      </c>
      <c r="Y921" s="140">
        <v>1.52</v>
      </c>
      <c r="Z921" s="139">
        <v>131695.07</v>
      </c>
      <c r="AA921" s="124"/>
      <c r="AB921" s="140">
        <v>0.56999999999999995</v>
      </c>
      <c r="AC921" s="137">
        <v>40961</v>
      </c>
      <c r="AD921" s="125"/>
      <c r="AE921" s="140">
        <v>0</v>
      </c>
      <c r="AF921" s="140">
        <v>0.04</v>
      </c>
      <c r="AG921" s="140">
        <v>0.17</v>
      </c>
      <c r="AH921" s="44">
        <v>14782.82</v>
      </c>
      <c r="AI921" s="124"/>
      <c r="AJ921" s="140">
        <v>0</v>
      </c>
      <c r="AK921" s="140">
        <v>0.01</v>
      </c>
      <c r="AL921" s="140">
        <v>0.05</v>
      </c>
      <c r="AM921" s="44">
        <v>4236.95</v>
      </c>
      <c r="AN921" s="125"/>
      <c r="AO921" s="137">
        <v>2.7599999999999993</v>
      </c>
      <c r="AP921" s="117">
        <v>0.76</v>
      </c>
      <c r="AQ921" s="117">
        <v>0.28999999999999998</v>
      </c>
      <c r="AR921" s="44">
        <v>4453.67</v>
      </c>
      <c r="AS921" s="124"/>
      <c r="AT921" s="71">
        <v>0</v>
      </c>
      <c r="AU921" s="71">
        <v>0.03</v>
      </c>
      <c r="AV921" s="71">
        <v>0.13</v>
      </c>
      <c r="AW921" s="44">
        <v>12215.2</v>
      </c>
      <c r="AX921" s="124"/>
      <c r="AY921" s="140">
        <v>0</v>
      </c>
      <c r="AZ921" s="140">
        <v>0.01</v>
      </c>
      <c r="BA921" s="140">
        <v>0.04</v>
      </c>
      <c r="BB921" s="137">
        <v>2936.05</v>
      </c>
      <c r="BC921" s="124"/>
      <c r="BD921" s="140">
        <v>0</v>
      </c>
      <c r="BE921" s="140">
        <v>0.03</v>
      </c>
      <c r="BF921" s="140">
        <v>0.17</v>
      </c>
      <c r="BG921" s="44">
        <v>5268.6</v>
      </c>
      <c r="BH921" s="124"/>
      <c r="BI921" s="139">
        <v>0</v>
      </c>
      <c r="BJ921" s="139">
        <v>0.01</v>
      </c>
      <c r="BK921" s="139">
        <v>0.05</v>
      </c>
      <c r="BL921" s="44">
        <v>4298.5200000000004</v>
      </c>
      <c r="BM921" s="124"/>
      <c r="BN921" s="140">
        <v>0</v>
      </c>
      <c r="BO921" s="140">
        <v>0.02</v>
      </c>
      <c r="BP921" s="140">
        <v>0.11</v>
      </c>
      <c r="BQ921" s="139">
        <v>3424.59</v>
      </c>
      <c r="BR921" s="124"/>
      <c r="BS921" s="140">
        <v>0</v>
      </c>
      <c r="BT921" s="140">
        <v>0.01</v>
      </c>
      <c r="BU921" s="140">
        <v>0.05</v>
      </c>
      <c r="BV921" s="44">
        <v>6507.48</v>
      </c>
      <c r="BW921" s="124"/>
      <c r="BX921" s="140">
        <v>0</v>
      </c>
      <c r="BY921" s="140">
        <v>0.01</v>
      </c>
      <c r="BZ921" s="140">
        <v>0.05</v>
      </c>
      <c r="CA921" s="44">
        <v>5614.68</v>
      </c>
      <c r="CB921" s="124"/>
      <c r="CC921" s="140">
        <v>0</v>
      </c>
      <c r="CD921" s="140">
        <v>0.03</v>
      </c>
      <c r="CE921" s="140">
        <v>0.17</v>
      </c>
      <c r="CF921" s="44">
        <v>6322.2</v>
      </c>
      <c r="CG921" s="124"/>
      <c r="CH921" s="137">
        <v>242716.83000000002</v>
      </c>
      <c r="CI921" s="124"/>
      <c r="CJ921" s="64">
        <v>238263.16</v>
      </c>
      <c r="CK921" s="123"/>
    </row>
    <row r="922" spans="1:89" x14ac:dyDescent="0.25">
      <c r="A922" s="116" t="s">
        <v>1761</v>
      </c>
      <c r="B922" s="24" t="s">
        <v>1762</v>
      </c>
      <c r="C922" s="27" t="s">
        <v>1763</v>
      </c>
      <c r="D922" s="27" t="s">
        <v>6</v>
      </c>
      <c r="E922" s="46"/>
      <c r="F922" s="58"/>
      <c r="G922" s="139">
        <v>0</v>
      </c>
      <c r="H922" s="139">
        <v>0</v>
      </c>
      <c r="I922" s="139">
        <v>13</v>
      </c>
      <c r="J922" s="68">
        <v>916</v>
      </c>
      <c r="K922" s="139">
        <v>0</v>
      </c>
      <c r="L922" s="139">
        <v>0</v>
      </c>
      <c r="M922" s="139">
        <v>0</v>
      </c>
      <c r="N922" s="139">
        <v>13</v>
      </c>
      <c r="O922" s="124"/>
      <c r="P922" s="132">
        <v>0</v>
      </c>
      <c r="Q922" s="132">
        <v>0</v>
      </c>
      <c r="R922" s="132">
        <v>0</v>
      </c>
      <c r="S922" s="132">
        <v>0</v>
      </c>
      <c r="T922" s="132">
        <v>4.5183424459604984</v>
      </c>
      <c r="U922" s="132">
        <v>8.4816575540395007</v>
      </c>
      <c r="V922" s="126"/>
      <c r="W922" s="140">
        <v>0</v>
      </c>
      <c r="X922" s="140">
        <v>0</v>
      </c>
      <c r="Y922" s="140">
        <v>0.56000000000000005</v>
      </c>
      <c r="Z922" s="139">
        <v>40412.959999999999</v>
      </c>
      <c r="AA922" s="124"/>
      <c r="AB922" s="140">
        <v>0.18</v>
      </c>
      <c r="AC922" s="137">
        <v>13469.63</v>
      </c>
      <c r="AD922" s="125"/>
      <c r="AE922" s="140">
        <v>0</v>
      </c>
      <c r="AF922" s="140">
        <v>0</v>
      </c>
      <c r="AG922" s="140">
        <v>0.06</v>
      </c>
      <c r="AH922" s="44">
        <v>4329.96</v>
      </c>
      <c r="AI922" s="124"/>
      <c r="AJ922" s="140">
        <v>0</v>
      </c>
      <c r="AK922" s="140">
        <v>0</v>
      </c>
      <c r="AL922" s="140">
        <v>0.02</v>
      </c>
      <c r="AM922" s="44">
        <v>1443.32</v>
      </c>
      <c r="AN922" s="125"/>
      <c r="AO922" s="137">
        <v>0.83000000000000007</v>
      </c>
      <c r="AP922" s="117">
        <v>0.18</v>
      </c>
      <c r="AQ922" s="117">
        <v>0.09</v>
      </c>
      <c r="AR922" s="44">
        <v>1281.22</v>
      </c>
      <c r="AS922" s="124"/>
      <c r="AT922" s="71">
        <v>0</v>
      </c>
      <c r="AU922" s="71">
        <v>0</v>
      </c>
      <c r="AV922" s="71">
        <v>0.05</v>
      </c>
      <c r="AW922" s="44">
        <v>3920.75</v>
      </c>
      <c r="AX922" s="124"/>
      <c r="AY922" s="140">
        <v>0</v>
      </c>
      <c r="AZ922" s="140">
        <v>0</v>
      </c>
      <c r="BA922" s="140">
        <v>0.01</v>
      </c>
      <c r="BB922" s="137">
        <v>587.21</v>
      </c>
      <c r="BC922" s="124"/>
      <c r="BD922" s="140">
        <v>0</v>
      </c>
      <c r="BE922" s="140">
        <v>0</v>
      </c>
      <c r="BF922" s="140">
        <v>0.06</v>
      </c>
      <c r="BG922" s="44">
        <v>1580.58</v>
      </c>
      <c r="BH922" s="124"/>
      <c r="BI922" s="139">
        <v>0</v>
      </c>
      <c r="BJ922" s="139">
        <v>0</v>
      </c>
      <c r="BK922" s="139">
        <v>0.02</v>
      </c>
      <c r="BL922" s="44">
        <v>1432.84</v>
      </c>
      <c r="BM922" s="124"/>
      <c r="BN922" s="140">
        <v>0</v>
      </c>
      <c r="BO922" s="140">
        <v>0</v>
      </c>
      <c r="BP922" s="140">
        <v>0.04</v>
      </c>
      <c r="BQ922" s="139">
        <v>1053.72</v>
      </c>
      <c r="BR922" s="124"/>
      <c r="BS922" s="140">
        <v>0</v>
      </c>
      <c r="BT922" s="140">
        <v>0</v>
      </c>
      <c r="BU922" s="140">
        <v>0.02</v>
      </c>
      <c r="BV922" s="44">
        <v>2169.16</v>
      </c>
      <c r="BW922" s="124"/>
      <c r="BX922" s="140">
        <v>0</v>
      </c>
      <c r="BY922" s="140">
        <v>0</v>
      </c>
      <c r="BZ922" s="140">
        <v>0.02</v>
      </c>
      <c r="CA922" s="44">
        <v>1871.56</v>
      </c>
      <c r="CB922" s="124"/>
      <c r="CC922" s="140">
        <v>0</v>
      </c>
      <c r="CD922" s="140">
        <v>0</v>
      </c>
      <c r="CE922" s="140">
        <v>0.06</v>
      </c>
      <c r="CF922" s="44">
        <v>1896.66</v>
      </c>
      <c r="CG922" s="124"/>
      <c r="CH922" s="137">
        <v>75449.570000000007</v>
      </c>
      <c r="CI922" s="124"/>
      <c r="CJ922" s="64">
        <v>74168.350000000006</v>
      </c>
      <c r="CK922" s="123"/>
    </row>
    <row r="923" spans="1:89" x14ac:dyDescent="0.25">
      <c r="A923" s="116" t="s">
        <v>1764</v>
      </c>
      <c r="B923" s="24" t="s">
        <v>1765</v>
      </c>
      <c r="C923" s="27" t="s">
        <v>1763</v>
      </c>
      <c r="D923" s="27" t="s">
        <v>6</v>
      </c>
      <c r="E923" s="46"/>
      <c r="F923" s="58"/>
      <c r="G923" s="139">
        <v>0</v>
      </c>
      <c r="H923" s="139">
        <v>7</v>
      </c>
      <c r="I923" s="139">
        <v>24</v>
      </c>
      <c r="J923" s="68">
        <v>917</v>
      </c>
      <c r="K923" s="139">
        <v>0</v>
      </c>
      <c r="L923" s="139">
        <v>0</v>
      </c>
      <c r="M923" s="139">
        <v>7</v>
      </c>
      <c r="N923" s="139">
        <v>17</v>
      </c>
      <c r="O923" s="124"/>
      <c r="P923" s="132">
        <v>0</v>
      </c>
      <c r="Q923" s="132">
        <v>0</v>
      </c>
      <c r="R923" s="132">
        <v>2.4329536247479608</v>
      </c>
      <c r="S923" s="132">
        <v>4.5670463752520387</v>
      </c>
      <c r="T923" s="132">
        <v>5.9086016601021907</v>
      </c>
      <c r="U923" s="132">
        <v>11.091398339897809</v>
      </c>
      <c r="V923" s="126"/>
      <c r="W923" s="140">
        <v>0</v>
      </c>
      <c r="X923" s="140">
        <v>0.3</v>
      </c>
      <c r="Y923" s="140">
        <v>0.73</v>
      </c>
      <c r="Z923" s="139">
        <v>71540.679999999993</v>
      </c>
      <c r="AA923" s="124"/>
      <c r="AB923" s="140">
        <v>0.3</v>
      </c>
      <c r="AC923" s="137">
        <v>21330.53</v>
      </c>
      <c r="AD923" s="125"/>
      <c r="AE923" s="140">
        <v>0</v>
      </c>
      <c r="AF923" s="140">
        <v>0.03</v>
      </c>
      <c r="AG923" s="140">
        <v>0.08</v>
      </c>
      <c r="AH923" s="44">
        <v>7659.23</v>
      </c>
      <c r="AI923" s="124"/>
      <c r="AJ923" s="140">
        <v>0</v>
      </c>
      <c r="AK923" s="140">
        <v>0.01</v>
      </c>
      <c r="AL923" s="140">
        <v>0.02</v>
      </c>
      <c r="AM923" s="44">
        <v>2071.9699999999998</v>
      </c>
      <c r="AN923" s="125"/>
      <c r="AO923" s="137">
        <v>1.4900000000000002</v>
      </c>
      <c r="AP923" s="117">
        <v>0.35</v>
      </c>
      <c r="AQ923" s="117">
        <v>0.17</v>
      </c>
      <c r="AR923" s="44">
        <v>2337.06</v>
      </c>
      <c r="AS923" s="124"/>
      <c r="AT923" s="71">
        <v>0</v>
      </c>
      <c r="AU923" s="71">
        <v>0.02</v>
      </c>
      <c r="AV923" s="71">
        <v>0.06</v>
      </c>
      <c r="AW923" s="44">
        <v>6052.4</v>
      </c>
      <c r="AX923" s="124"/>
      <c r="AY923" s="140">
        <v>0</v>
      </c>
      <c r="AZ923" s="140">
        <v>0</v>
      </c>
      <c r="BA923" s="140">
        <v>0.02</v>
      </c>
      <c r="BB923" s="137">
        <v>1174.42</v>
      </c>
      <c r="BC923" s="124"/>
      <c r="BD923" s="140">
        <v>0</v>
      </c>
      <c r="BE923" s="140">
        <v>0.03</v>
      </c>
      <c r="BF923" s="140">
        <v>0.08</v>
      </c>
      <c r="BG923" s="44">
        <v>2897.73</v>
      </c>
      <c r="BH923" s="124"/>
      <c r="BI923" s="139">
        <v>0</v>
      </c>
      <c r="BJ923" s="139">
        <v>0.01</v>
      </c>
      <c r="BK923" s="139">
        <v>0.02</v>
      </c>
      <c r="BL923" s="44">
        <v>2149.2600000000002</v>
      </c>
      <c r="BM923" s="124"/>
      <c r="BN923" s="140">
        <v>0</v>
      </c>
      <c r="BO923" s="140">
        <v>0.02</v>
      </c>
      <c r="BP923" s="140">
        <v>0.05</v>
      </c>
      <c r="BQ923" s="139">
        <v>1844.01</v>
      </c>
      <c r="BR923" s="124"/>
      <c r="BS923" s="140">
        <v>0</v>
      </c>
      <c r="BT923" s="140">
        <v>0.01</v>
      </c>
      <c r="BU923" s="140">
        <v>0.02</v>
      </c>
      <c r="BV923" s="44">
        <v>3253.74</v>
      </c>
      <c r="BW923" s="124"/>
      <c r="BX923" s="140">
        <v>0</v>
      </c>
      <c r="BY923" s="140">
        <v>0.01</v>
      </c>
      <c r="BZ923" s="140">
        <v>0.02</v>
      </c>
      <c r="CA923" s="44">
        <v>2807.34</v>
      </c>
      <c r="CB923" s="124"/>
      <c r="CC923" s="140">
        <v>0</v>
      </c>
      <c r="CD923" s="140">
        <v>0.03</v>
      </c>
      <c r="CE923" s="140">
        <v>0.08</v>
      </c>
      <c r="CF923" s="44">
        <v>3477.21</v>
      </c>
      <c r="CG923" s="124"/>
      <c r="CH923" s="137">
        <v>128595.57999999999</v>
      </c>
      <c r="CI923" s="124"/>
      <c r="CJ923" s="64">
        <v>126258.51999999999</v>
      </c>
      <c r="CK923" s="123"/>
    </row>
    <row r="924" spans="1:89" x14ac:dyDescent="0.25">
      <c r="A924" s="116" t="s">
        <v>1828</v>
      </c>
      <c r="B924" s="24" t="s">
        <v>1829</v>
      </c>
      <c r="C924" s="27" t="s">
        <v>1830</v>
      </c>
      <c r="D924" s="27" t="s">
        <v>6</v>
      </c>
      <c r="E924" s="46"/>
      <c r="F924" s="58"/>
      <c r="G924" s="139">
        <v>0</v>
      </c>
      <c r="H924" s="139">
        <v>12</v>
      </c>
      <c r="I924" s="139">
        <v>24</v>
      </c>
      <c r="J924" s="68">
        <v>918</v>
      </c>
      <c r="K924" s="139">
        <v>0</v>
      </c>
      <c r="L924" s="139">
        <v>0</v>
      </c>
      <c r="M924" s="139">
        <v>12</v>
      </c>
      <c r="N924" s="139">
        <v>12</v>
      </c>
      <c r="O924" s="124"/>
      <c r="P924" s="132">
        <v>0</v>
      </c>
      <c r="Q924" s="132">
        <v>0</v>
      </c>
      <c r="R924" s="132">
        <v>7.5453124562598024</v>
      </c>
      <c r="S924" s="132">
        <v>4.4546875437401976</v>
      </c>
      <c r="T924" s="132">
        <v>7.5453124562598024</v>
      </c>
      <c r="U924" s="132">
        <v>4.4546875437401976</v>
      </c>
      <c r="V924" s="126"/>
      <c r="W924" s="140">
        <v>0</v>
      </c>
      <c r="X924" s="140">
        <v>0.55000000000000004</v>
      </c>
      <c r="Y924" s="140">
        <v>0.55000000000000004</v>
      </c>
      <c r="Z924" s="139">
        <v>74267.05</v>
      </c>
      <c r="AA924" s="124"/>
      <c r="AB924" s="140">
        <v>0.28999999999999998</v>
      </c>
      <c r="AC924" s="137">
        <v>20144.259999999998</v>
      </c>
      <c r="AD924" s="125"/>
      <c r="AE924" s="140">
        <v>0</v>
      </c>
      <c r="AF924" s="140">
        <v>0.06</v>
      </c>
      <c r="AG924" s="140">
        <v>0.06</v>
      </c>
      <c r="AH924" s="44">
        <v>8101.86</v>
      </c>
      <c r="AI924" s="124"/>
      <c r="AJ924" s="140">
        <v>0</v>
      </c>
      <c r="AK924" s="140">
        <v>0.02</v>
      </c>
      <c r="AL924" s="140">
        <v>0.02</v>
      </c>
      <c r="AM924" s="44">
        <v>2700.62</v>
      </c>
      <c r="AN924" s="125"/>
      <c r="AO924" s="137">
        <v>1.5700000000000003</v>
      </c>
      <c r="AP924" s="117">
        <v>0.53</v>
      </c>
      <c r="AQ924" s="117">
        <v>0.17</v>
      </c>
      <c r="AR924" s="44">
        <v>2655.54</v>
      </c>
      <c r="AS924" s="124"/>
      <c r="AT924" s="71">
        <v>0</v>
      </c>
      <c r="AU924" s="71">
        <v>0.04</v>
      </c>
      <c r="AV924" s="71">
        <v>0.04</v>
      </c>
      <c r="AW924" s="44">
        <v>5831.6</v>
      </c>
      <c r="AX924" s="124"/>
      <c r="AY924" s="140">
        <v>0</v>
      </c>
      <c r="AZ924" s="140">
        <v>0.01</v>
      </c>
      <c r="BA924" s="140">
        <v>0.01</v>
      </c>
      <c r="BB924" s="137">
        <v>1174.42</v>
      </c>
      <c r="BC924" s="124"/>
      <c r="BD924" s="140">
        <v>0</v>
      </c>
      <c r="BE924" s="140">
        <v>0.05</v>
      </c>
      <c r="BF924" s="140">
        <v>0.06</v>
      </c>
      <c r="BG924" s="44">
        <v>2897.73</v>
      </c>
      <c r="BH924" s="124"/>
      <c r="BI924" s="139">
        <v>0</v>
      </c>
      <c r="BJ924" s="139">
        <v>0.02</v>
      </c>
      <c r="BK924" s="139">
        <v>0.02</v>
      </c>
      <c r="BL924" s="44">
        <v>2865.68</v>
      </c>
      <c r="BM924" s="124"/>
      <c r="BN924" s="140">
        <v>0</v>
      </c>
      <c r="BO924" s="140">
        <v>0.04</v>
      </c>
      <c r="BP924" s="140">
        <v>0.04</v>
      </c>
      <c r="BQ924" s="139">
        <v>2107.44</v>
      </c>
      <c r="BR924" s="124"/>
      <c r="BS924" s="140">
        <v>0</v>
      </c>
      <c r="BT924" s="140">
        <v>0.02</v>
      </c>
      <c r="BU924" s="140">
        <v>0.02</v>
      </c>
      <c r="BV924" s="44">
        <v>4338.32</v>
      </c>
      <c r="BW924" s="124"/>
      <c r="BX924" s="140">
        <v>0</v>
      </c>
      <c r="BY924" s="140">
        <v>0.02</v>
      </c>
      <c r="BZ924" s="140">
        <v>0.02</v>
      </c>
      <c r="CA924" s="44">
        <v>3743.12</v>
      </c>
      <c r="CB924" s="124"/>
      <c r="CC924" s="140">
        <v>0</v>
      </c>
      <c r="CD924" s="140">
        <v>0.05</v>
      </c>
      <c r="CE924" s="140">
        <v>0.06</v>
      </c>
      <c r="CF924" s="44">
        <v>3477.21</v>
      </c>
      <c r="CG924" s="124"/>
      <c r="CH924" s="137">
        <v>134304.84999999998</v>
      </c>
      <c r="CI924" s="124"/>
      <c r="CJ924" s="64">
        <v>131649.30999999997</v>
      </c>
      <c r="CK924" s="123"/>
    </row>
    <row r="925" spans="1:89" x14ac:dyDescent="0.25">
      <c r="A925" s="116" t="s">
        <v>1853</v>
      </c>
      <c r="B925" s="24" t="s">
        <v>1854</v>
      </c>
      <c r="C925" s="27" t="s">
        <v>963</v>
      </c>
      <c r="D925" s="27" t="s">
        <v>6</v>
      </c>
      <c r="E925" s="46"/>
      <c r="F925" s="58"/>
      <c r="G925" s="139">
        <v>0</v>
      </c>
      <c r="H925" s="139">
        <v>4</v>
      </c>
      <c r="I925" s="139">
        <v>39</v>
      </c>
      <c r="J925" s="68">
        <v>919</v>
      </c>
      <c r="K925" s="139">
        <v>0</v>
      </c>
      <c r="L925" s="139">
        <v>0</v>
      </c>
      <c r="M925" s="139">
        <v>4</v>
      </c>
      <c r="N925" s="139">
        <v>35</v>
      </c>
      <c r="O925" s="124"/>
      <c r="P925" s="132">
        <v>0</v>
      </c>
      <c r="Q925" s="132">
        <v>0</v>
      </c>
      <c r="R925" s="132">
        <v>1.454264549402182</v>
      </c>
      <c r="S925" s="132">
        <v>2.5457354505978183</v>
      </c>
      <c r="T925" s="132">
        <v>12.724814807269093</v>
      </c>
      <c r="U925" s="132">
        <v>22.275185192730909</v>
      </c>
      <c r="V925" s="126"/>
      <c r="W925" s="140">
        <v>0</v>
      </c>
      <c r="X925" s="140">
        <v>0.17</v>
      </c>
      <c r="Y925" s="140">
        <v>1.52</v>
      </c>
      <c r="Z925" s="139">
        <v>120379.37</v>
      </c>
      <c r="AA925" s="124"/>
      <c r="AB925" s="140">
        <v>0.54</v>
      </c>
      <c r="AC925" s="137">
        <v>38697.86</v>
      </c>
      <c r="AD925" s="125"/>
      <c r="AE925" s="140">
        <v>0</v>
      </c>
      <c r="AF925" s="140">
        <v>0.02</v>
      </c>
      <c r="AG925" s="140">
        <v>0.17</v>
      </c>
      <c r="AH925" s="44">
        <v>13525.52</v>
      </c>
      <c r="AI925" s="124"/>
      <c r="AJ925" s="140">
        <v>0</v>
      </c>
      <c r="AK925" s="140">
        <v>0</v>
      </c>
      <c r="AL925" s="140">
        <v>0.05</v>
      </c>
      <c r="AM925" s="44">
        <v>3608.3</v>
      </c>
      <c r="AN925" s="125"/>
      <c r="AO925" s="137">
        <v>2.5099999999999998</v>
      </c>
      <c r="AP925" s="117">
        <v>0.60000000000000009</v>
      </c>
      <c r="AQ925" s="117">
        <v>0.27</v>
      </c>
      <c r="AR925" s="44">
        <v>3941.66</v>
      </c>
      <c r="AS925" s="124"/>
      <c r="AT925" s="71">
        <v>0</v>
      </c>
      <c r="AU925" s="71">
        <v>0.01</v>
      </c>
      <c r="AV925" s="71">
        <v>0.14000000000000001</v>
      </c>
      <c r="AW925" s="44">
        <v>11651.85</v>
      </c>
      <c r="AX925" s="124"/>
      <c r="AY925" s="140">
        <v>0</v>
      </c>
      <c r="AZ925" s="140">
        <v>0</v>
      </c>
      <c r="BA925" s="140">
        <v>0.04</v>
      </c>
      <c r="BB925" s="137">
        <v>2348.84</v>
      </c>
      <c r="BC925" s="124"/>
      <c r="BD925" s="140">
        <v>0</v>
      </c>
      <c r="BE925" s="140">
        <v>0.01</v>
      </c>
      <c r="BF925" s="140">
        <v>0.17</v>
      </c>
      <c r="BG925" s="44">
        <v>4741.74</v>
      </c>
      <c r="BH925" s="124"/>
      <c r="BI925" s="139">
        <v>0</v>
      </c>
      <c r="BJ925" s="139">
        <v>0</v>
      </c>
      <c r="BK925" s="139">
        <v>0.05</v>
      </c>
      <c r="BL925" s="44">
        <v>3582.1</v>
      </c>
      <c r="BM925" s="124"/>
      <c r="BN925" s="140">
        <v>0</v>
      </c>
      <c r="BO925" s="140">
        <v>0.01</v>
      </c>
      <c r="BP925" s="140">
        <v>0.11</v>
      </c>
      <c r="BQ925" s="139">
        <v>3161.16</v>
      </c>
      <c r="BR925" s="124"/>
      <c r="BS925" s="140">
        <v>0</v>
      </c>
      <c r="BT925" s="140">
        <v>0</v>
      </c>
      <c r="BU925" s="140">
        <v>0.05</v>
      </c>
      <c r="BV925" s="44">
        <v>5422.9</v>
      </c>
      <c r="BW925" s="124"/>
      <c r="BX925" s="140">
        <v>0</v>
      </c>
      <c r="BY925" s="140">
        <v>0</v>
      </c>
      <c r="BZ925" s="140">
        <v>0.05</v>
      </c>
      <c r="CA925" s="44">
        <v>4678.8999999999996</v>
      </c>
      <c r="CB925" s="124"/>
      <c r="CC925" s="140">
        <v>0</v>
      </c>
      <c r="CD925" s="140">
        <v>0.01</v>
      </c>
      <c r="CE925" s="140">
        <v>0.17</v>
      </c>
      <c r="CF925" s="44">
        <v>5689.98</v>
      </c>
      <c r="CG925" s="124"/>
      <c r="CH925" s="137">
        <v>221430.18</v>
      </c>
      <c r="CI925" s="124"/>
      <c r="CJ925" s="64">
        <v>217488.52</v>
      </c>
      <c r="CK925" s="123"/>
    </row>
    <row r="926" spans="1:89" x14ac:dyDescent="0.25">
      <c r="A926" s="116" t="s">
        <v>1855</v>
      </c>
      <c r="B926" s="24" t="s">
        <v>1856</v>
      </c>
      <c r="C926" s="27" t="s">
        <v>963</v>
      </c>
      <c r="D926" s="27" t="s">
        <v>6</v>
      </c>
      <c r="E926" s="46"/>
      <c r="F926" s="58"/>
      <c r="G926" s="139">
        <v>0</v>
      </c>
      <c r="H926" s="139">
        <v>8</v>
      </c>
      <c r="I926" s="139">
        <v>47</v>
      </c>
      <c r="J926" s="68">
        <v>920</v>
      </c>
      <c r="K926" s="139">
        <v>0</v>
      </c>
      <c r="L926" s="139">
        <v>0</v>
      </c>
      <c r="M926" s="139">
        <v>8</v>
      </c>
      <c r="N926" s="139">
        <v>39</v>
      </c>
      <c r="O926" s="124"/>
      <c r="P926" s="132">
        <v>0</v>
      </c>
      <c r="Q926" s="132">
        <v>0</v>
      </c>
      <c r="R926" s="132">
        <v>2.9085290988043639</v>
      </c>
      <c r="S926" s="132">
        <v>5.0914709011956365</v>
      </c>
      <c r="T926" s="132">
        <v>14.179079356671274</v>
      </c>
      <c r="U926" s="132">
        <v>24.820920643328726</v>
      </c>
      <c r="V926" s="126"/>
      <c r="W926" s="140">
        <v>0</v>
      </c>
      <c r="X926" s="140">
        <v>0.34</v>
      </c>
      <c r="Y926" s="140">
        <v>1.7</v>
      </c>
      <c r="Z926" s="139">
        <v>144056.29999999999</v>
      </c>
      <c r="AA926" s="124"/>
      <c r="AB926" s="140">
        <v>0.63</v>
      </c>
      <c r="AC926" s="137">
        <v>45164.79</v>
      </c>
      <c r="AD926" s="125"/>
      <c r="AE926" s="140">
        <v>0</v>
      </c>
      <c r="AF926" s="140">
        <v>0.04</v>
      </c>
      <c r="AG926" s="140">
        <v>0.19</v>
      </c>
      <c r="AH926" s="44">
        <v>16226.14</v>
      </c>
      <c r="AI926" s="124"/>
      <c r="AJ926" s="140">
        <v>0</v>
      </c>
      <c r="AK926" s="140">
        <v>0.01</v>
      </c>
      <c r="AL926" s="140">
        <v>0.06</v>
      </c>
      <c r="AM926" s="44">
        <v>4958.6099999999997</v>
      </c>
      <c r="AN926" s="125"/>
      <c r="AO926" s="137">
        <v>3.0299999999999994</v>
      </c>
      <c r="AP926" s="117">
        <v>0.74</v>
      </c>
      <c r="AQ926" s="117">
        <v>0.33</v>
      </c>
      <c r="AR926" s="44">
        <v>4779.4799999999996</v>
      </c>
      <c r="AS926" s="124"/>
      <c r="AT926" s="71">
        <v>0</v>
      </c>
      <c r="AU926" s="71">
        <v>0.03</v>
      </c>
      <c r="AV926" s="71">
        <v>0.15</v>
      </c>
      <c r="AW926" s="44">
        <v>13783.5</v>
      </c>
      <c r="AX926" s="124"/>
      <c r="AY926" s="140">
        <v>0</v>
      </c>
      <c r="AZ926" s="140">
        <v>0.01</v>
      </c>
      <c r="BA926" s="140">
        <v>0.05</v>
      </c>
      <c r="BB926" s="137">
        <v>3523.26</v>
      </c>
      <c r="BC926" s="124"/>
      <c r="BD926" s="140">
        <v>0</v>
      </c>
      <c r="BE926" s="140">
        <v>0.03</v>
      </c>
      <c r="BF926" s="140">
        <v>0.19</v>
      </c>
      <c r="BG926" s="44">
        <v>5795.46</v>
      </c>
      <c r="BH926" s="124"/>
      <c r="BI926" s="139">
        <v>0</v>
      </c>
      <c r="BJ926" s="139">
        <v>0.01</v>
      </c>
      <c r="BK926" s="139">
        <v>0.06</v>
      </c>
      <c r="BL926" s="44">
        <v>5014.9399999999996</v>
      </c>
      <c r="BM926" s="124"/>
      <c r="BN926" s="140">
        <v>0</v>
      </c>
      <c r="BO926" s="140">
        <v>0.02</v>
      </c>
      <c r="BP926" s="140">
        <v>0.13</v>
      </c>
      <c r="BQ926" s="139">
        <v>3951.45</v>
      </c>
      <c r="BR926" s="124"/>
      <c r="BS926" s="140">
        <v>0</v>
      </c>
      <c r="BT926" s="140">
        <v>0.01</v>
      </c>
      <c r="BU926" s="140">
        <v>0.06</v>
      </c>
      <c r="BV926" s="44">
        <v>7592.06</v>
      </c>
      <c r="BW926" s="124"/>
      <c r="BX926" s="140">
        <v>0</v>
      </c>
      <c r="BY926" s="140">
        <v>0.01</v>
      </c>
      <c r="BZ926" s="140">
        <v>0.06</v>
      </c>
      <c r="CA926" s="44">
        <v>6550.46</v>
      </c>
      <c r="CB926" s="124"/>
      <c r="CC926" s="140">
        <v>0</v>
      </c>
      <c r="CD926" s="140">
        <v>0.03</v>
      </c>
      <c r="CE926" s="140">
        <v>0.19</v>
      </c>
      <c r="CF926" s="44">
        <v>6954.42</v>
      </c>
      <c r="CG926" s="124"/>
      <c r="CH926" s="137">
        <v>268350.87</v>
      </c>
      <c r="CI926" s="124"/>
      <c r="CJ926" s="64">
        <v>263571.39</v>
      </c>
      <c r="CK926" s="123"/>
    </row>
    <row r="927" spans="1:89" x14ac:dyDescent="0.25">
      <c r="A927" s="116" t="s">
        <v>1857</v>
      </c>
      <c r="B927" s="24" t="s">
        <v>1858</v>
      </c>
      <c r="C927" s="27" t="s">
        <v>963</v>
      </c>
      <c r="D927" s="27" t="s">
        <v>6</v>
      </c>
      <c r="E927" s="46"/>
      <c r="F927" s="58"/>
      <c r="G927" s="139">
        <v>0</v>
      </c>
      <c r="H927" s="139">
        <v>0</v>
      </c>
      <c r="I927" s="139">
        <v>8</v>
      </c>
      <c r="J927" s="68">
        <v>921</v>
      </c>
      <c r="K927" s="139">
        <v>0</v>
      </c>
      <c r="L927" s="139">
        <v>0</v>
      </c>
      <c r="M927" s="139">
        <v>0</v>
      </c>
      <c r="N927" s="139">
        <v>8</v>
      </c>
      <c r="O927" s="124"/>
      <c r="P927" s="132">
        <v>0</v>
      </c>
      <c r="Q927" s="132">
        <v>0</v>
      </c>
      <c r="R927" s="132">
        <v>0</v>
      </c>
      <c r="S927" s="132">
        <v>0</v>
      </c>
      <c r="T927" s="132">
        <v>2.9085290988043639</v>
      </c>
      <c r="U927" s="132">
        <v>5.0914709011956365</v>
      </c>
      <c r="V927" s="126"/>
      <c r="W927" s="140">
        <v>0</v>
      </c>
      <c r="X927" s="140">
        <v>0</v>
      </c>
      <c r="Y927" s="140">
        <v>0.34</v>
      </c>
      <c r="Z927" s="139">
        <v>24536.44</v>
      </c>
      <c r="AA927" s="124"/>
      <c r="AB927" s="140">
        <v>0.11</v>
      </c>
      <c r="AC927" s="137">
        <v>8177.99</v>
      </c>
      <c r="AD927" s="125"/>
      <c r="AE927" s="140">
        <v>0</v>
      </c>
      <c r="AF927" s="140">
        <v>0</v>
      </c>
      <c r="AG927" s="140">
        <v>0.04</v>
      </c>
      <c r="AH927" s="44">
        <v>2886.64</v>
      </c>
      <c r="AI927" s="124"/>
      <c r="AJ927" s="140">
        <v>0</v>
      </c>
      <c r="AK927" s="140">
        <v>0</v>
      </c>
      <c r="AL927" s="140">
        <v>0.01</v>
      </c>
      <c r="AM927" s="44">
        <v>721.66</v>
      </c>
      <c r="AN927" s="125"/>
      <c r="AO927" s="137">
        <v>0.51</v>
      </c>
      <c r="AP927" s="117">
        <v>0.11</v>
      </c>
      <c r="AQ927" s="117">
        <v>0.05</v>
      </c>
      <c r="AR927" s="44">
        <v>783.92</v>
      </c>
      <c r="AS927" s="124"/>
      <c r="AT927" s="71">
        <v>0</v>
      </c>
      <c r="AU927" s="71">
        <v>0</v>
      </c>
      <c r="AV927" s="71">
        <v>0.03</v>
      </c>
      <c r="AW927" s="44">
        <v>2352.4499999999998</v>
      </c>
      <c r="AX927" s="124"/>
      <c r="AY927" s="140">
        <v>0</v>
      </c>
      <c r="AZ927" s="140">
        <v>0</v>
      </c>
      <c r="BA927" s="140">
        <v>0.01</v>
      </c>
      <c r="BB927" s="137">
        <v>587.21</v>
      </c>
      <c r="BC927" s="124"/>
      <c r="BD927" s="140">
        <v>0</v>
      </c>
      <c r="BE927" s="140">
        <v>0</v>
      </c>
      <c r="BF927" s="140">
        <v>0.04</v>
      </c>
      <c r="BG927" s="44">
        <v>1053.72</v>
      </c>
      <c r="BH927" s="124"/>
      <c r="BI927" s="139">
        <v>0</v>
      </c>
      <c r="BJ927" s="139">
        <v>0</v>
      </c>
      <c r="BK927" s="139">
        <v>0.01</v>
      </c>
      <c r="BL927" s="44">
        <v>716.42</v>
      </c>
      <c r="BM927" s="124"/>
      <c r="BN927" s="140">
        <v>0</v>
      </c>
      <c r="BO927" s="140">
        <v>0</v>
      </c>
      <c r="BP927" s="140">
        <v>0.02</v>
      </c>
      <c r="BQ927" s="139">
        <v>526.86</v>
      </c>
      <c r="BR927" s="124"/>
      <c r="BS927" s="140">
        <v>0</v>
      </c>
      <c r="BT927" s="140">
        <v>0</v>
      </c>
      <c r="BU927" s="140">
        <v>0.01</v>
      </c>
      <c r="BV927" s="44">
        <v>1084.58</v>
      </c>
      <c r="BW927" s="124"/>
      <c r="BX927" s="140">
        <v>0</v>
      </c>
      <c r="BY927" s="140">
        <v>0</v>
      </c>
      <c r="BZ927" s="140">
        <v>0.01</v>
      </c>
      <c r="CA927" s="44">
        <v>935.78</v>
      </c>
      <c r="CB927" s="124"/>
      <c r="CC927" s="140">
        <v>0</v>
      </c>
      <c r="CD927" s="140">
        <v>0</v>
      </c>
      <c r="CE927" s="140">
        <v>0.04</v>
      </c>
      <c r="CF927" s="44">
        <v>1264.44</v>
      </c>
      <c r="CG927" s="124"/>
      <c r="CH927" s="137">
        <v>45628.11</v>
      </c>
      <c r="CI927" s="124"/>
      <c r="CJ927" s="64">
        <v>44844.19</v>
      </c>
      <c r="CK927" s="123"/>
    </row>
    <row r="928" spans="1:89" s="128" customFormat="1" x14ac:dyDescent="0.25">
      <c r="A928" s="31"/>
      <c r="B928" s="31" t="s">
        <v>1960</v>
      </c>
      <c r="C928" s="32"/>
      <c r="D928" s="32"/>
      <c r="E928" s="305">
        <v>1928576.330000001</v>
      </c>
      <c r="F928" s="123">
        <v>0</v>
      </c>
      <c r="G928" s="305">
        <v>551825.17999999982</v>
      </c>
      <c r="H928" s="305">
        <v>753665.94</v>
      </c>
      <c r="I928" s="305">
        <v>1371484.0299999989</v>
      </c>
      <c r="J928" s="68">
        <v>424122</v>
      </c>
      <c r="K928" s="305">
        <v>863584.41000000306</v>
      </c>
      <c r="L928" s="305">
        <v>851137.29000000167</v>
      </c>
      <c r="M928" s="305">
        <v>454353.82999999955</v>
      </c>
      <c r="N928" s="305">
        <v>617818.08999999985</v>
      </c>
      <c r="O928" s="62"/>
      <c r="P928" s="305">
        <v>280852.21509073954</v>
      </c>
      <c r="Q928" s="305">
        <v>270972.96490926034</v>
      </c>
      <c r="R928" s="305">
        <v>375836.18849591742</v>
      </c>
      <c r="S928" s="305">
        <v>377829.75150408183</v>
      </c>
      <c r="T928" s="305">
        <v>282873.71245610568</v>
      </c>
      <c r="U928" s="305">
        <v>334944.37754389446</v>
      </c>
      <c r="V928" s="304"/>
      <c r="W928" s="305">
        <v>32268.17000000002</v>
      </c>
      <c r="X928" s="305">
        <v>33900.860000000022</v>
      </c>
      <c r="Y928" s="305">
        <v>27538.800000000017</v>
      </c>
      <c r="Z928" s="305">
        <v>6147081111.7499952</v>
      </c>
      <c r="AA928" s="62"/>
      <c r="AB928" s="305">
        <v>22408.030000000021</v>
      </c>
      <c r="AC928" s="305">
        <v>1494331979.4900002</v>
      </c>
      <c r="AD928" s="125"/>
      <c r="AE928" s="305">
        <v>4314.2399999999971</v>
      </c>
      <c r="AF928" s="305">
        <v>2267.9700000000012</v>
      </c>
      <c r="AG928" s="305">
        <v>3086.5600000000063</v>
      </c>
      <c r="AH928" s="305">
        <v>636535320.61000121</v>
      </c>
      <c r="AI928" s="62"/>
      <c r="AJ928" s="305">
        <v>1915.2999999999988</v>
      </c>
      <c r="AK928" s="305">
        <v>1005.7199999999982</v>
      </c>
      <c r="AL928" s="305">
        <v>1026.9699999999984</v>
      </c>
      <c r="AM928" s="305">
        <v>257742239.31999993</v>
      </c>
      <c r="AN928" s="125"/>
      <c r="AO928" s="305">
        <v>132303.01999999987</v>
      </c>
      <c r="AP928" s="305">
        <v>44668.439999999973</v>
      </c>
      <c r="AQ928" s="305">
        <v>13724.140000000014</v>
      </c>
      <c r="AR928" s="305">
        <v>223494078.52000004</v>
      </c>
      <c r="AS928" s="62"/>
      <c r="AT928" s="305">
        <v>1915.2999999999988</v>
      </c>
      <c r="AU928" s="305">
        <v>1813.4899999999982</v>
      </c>
      <c r="AV928" s="305">
        <v>2468.5299999999979</v>
      </c>
      <c r="AW928" s="305">
        <v>444797006.20000023</v>
      </c>
      <c r="AX928" s="62"/>
      <c r="AY928" s="305">
        <v>1147.6399999999976</v>
      </c>
      <c r="AZ928" s="305">
        <v>601.81999999999914</v>
      </c>
      <c r="BA928" s="305">
        <v>820.94000000000051</v>
      </c>
      <c r="BB928" s="305">
        <v>150936458.39999974</v>
      </c>
      <c r="BC928" s="62"/>
      <c r="BD928" s="305">
        <v>3834.4099999999994</v>
      </c>
      <c r="BE928" s="305">
        <v>2015.5399999999959</v>
      </c>
      <c r="BF928" s="305">
        <v>3086.5600000000063</v>
      </c>
      <c r="BG928" s="305">
        <v>235414482.92999989</v>
      </c>
      <c r="BH928" s="62"/>
      <c r="BI928" s="305">
        <v>1915.2999999999988</v>
      </c>
      <c r="BJ928" s="305">
        <v>1005.7199999999982</v>
      </c>
      <c r="BK928" s="305">
        <v>1026.9699999999984</v>
      </c>
      <c r="BL928" s="305">
        <v>282841899.5799998</v>
      </c>
      <c r="BM928" s="62"/>
      <c r="BN928" s="305">
        <v>2874.8000000000011</v>
      </c>
      <c r="BO928" s="305">
        <v>1510.569999999997</v>
      </c>
      <c r="BP928" s="305">
        <v>2056.7000000000003</v>
      </c>
      <c r="BQ928" s="305">
        <v>169703450.00999984</v>
      </c>
      <c r="BR928" s="62"/>
      <c r="BS928" s="305">
        <v>1915.2999999999988</v>
      </c>
      <c r="BT928" s="305">
        <v>1005.7199999999982</v>
      </c>
      <c r="BU928" s="305">
        <v>1026.9699999999984</v>
      </c>
      <c r="BV928" s="305">
        <v>428191099.41999984</v>
      </c>
      <c r="BW928" s="62"/>
      <c r="BX928" s="305">
        <v>1915.2999999999988</v>
      </c>
      <c r="BY928" s="305">
        <v>1005.7199999999982</v>
      </c>
      <c r="BZ928" s="305">
        <v>1026.9699999999984</v>
      </c>
      <c r="CA928" s="305">
        <v>369445008.21999985</v>
      </c>
      <c r="CB928" s="62"/>
      <c r="CC928" s="305">
        <v>3834.4099999999994</v>
      </c>
      <c r="CD928" s="305">
        <v>2015.5399999999959</v>
      </c>
      <c r="CE928" s="305">
        <v>3086.5600000000063</v>
      </c>
      <c r="CF928" s="305">
        <v>282492017.60999995</v>
      </c>
      <c r="CG928" s="62"/>
      <c r="CH928" s="305">
        <v>11123006152.059998</v>
      </c>
      <c r="CI928" s="62"/>
      <c r="CJ928" s="305">
        <v>10899512073.539989</v>
      </c>
      <c r="CK928" s="131"/>
    </row>
    <row r="929" spans="24:40" s="136" customFormat="1" x14ac:dyDescent="0.25">
      <c r="X929" s="196"/>
      <c r="Y929" s="196"/>
      <c r="AD929" s="199"/>
      <c r="AN929" s="199"/>
    </row>
    <row r="930" spans="24:40" s="136" customFormat="1" x14ac:dyDescent="0.25">
      <c r="AD930" s="199"/>
      <c r="AN930" s="199"/>
    </row>
    <row r="931" spans="24:40" s="136" customFormat="1" x14ac:dyDescent="0.25">
      <c r="AD931" s="199"/>
      <c r="AN931" s="199"/>
    </row>
    <row r="932" spans="24:40" s="136" customFormat="1" x14ac:dyDescent="0.25">
      <c r="AD932" s="199"/>
      <c r="AN932" s="199"/>
    </row>
    <row r="933" spans="24:40" s="136" customFormat="1" x14ac:dyDescent="0.25">
      <c r="AD933" s="199"/>
      <c r="AN933" s="199"/>
    </row>
    <row r="934" spans="24:40" s="136" customFormat="1" x14ac:dyDescent="0.25">
      <c r="AD934" s="199"/>
      <c r="AN934" s="199"/>
    </row>
    <row r="935" spans="24:40" s="136" customFormat="1" x14ac:dyDescent="0.25">
      <c r="AD935" s="199"/>
      <c r="AN935" s="199"/>
    </row>
    <row r="936" spans="24:40" s="136" customFormat="1" x14ac:dyDescent="0.25">
      <c r="AD936" s="199"/>
      <c r="AN936" s="199"/>
    </row>
    <row r="937" spans="24:40" s="136" customFormat="1" x14ac:dyDescent="0.25">
      <c r="AD937" s="199"/>
      <c r="AN937" s="199"/>
    </row>
    <row r="938" spans="24:40" s="136" customFormat="1" x14ac:dyDescent="0.25">
      <c r="AD938" s="199"/>
      <c r="AN938" s="199"/>
    </row>
    <row r="939" spans="24:40" s="136" customFormat="1" x14ac:dyDescent="0.25">
      <c r="AD939" s="199"/>
      <c r="AN939" s="199"/>
    </row>
    <row r="940" spans="24:40" s="136" customFormat="1" x14ac:dyDescent="0.25">
      <c r="AD940" s="199"/>
      <c r="AN940" s="199"/>
    </row>
    <row r="941" spans="24:40" s="136" customFormat="1" x14ac:dyDescent="0.25">
      <c r="AD941" s="199"/>
      <c r="AN941" s="199"/>
    </row>
    <row r="942" spans="24:40" s="136" customFormat="1" x14ac:dyDescent="0.25">
      <c r="AD942" s="199"/>
      <c r="AN942" s="199"/>
    </row>
    <row r="943" spans="24:40" s="136" customFormat="1" x14ac:dyDescent="0.25">
      <c r="AD943" s="199"/>
      <c r="AN943" s="199"/>
    </row>
    <row r="944" spans="24:40" s="136" customFormat="1" x14ac:dyDescent="0.25">
      <c r="AD944" s="199"/>
      <c r="AN944" s="199"/>
    </row>
    <row r="945" spans="30:40" s="136" customFormat="1" x14ac:dyDescent="0.25">
      <c r="AD945" s="199"/>
      <c r="AN945" s="199"/>
    </row>
    <row r="946" spans="30:40" s="136" customFormat="1" x14ac:dyDescent="0.25">
      <c r="AD946" s="199"/>
      <c r="AN946" s="199"/>
    </row>
    <row r="947" spans="30:40" s="136" customFormat="1" x14ac:dyDescent="0.25">
      <c r="AD947" s="199"/>
      <c r="AN947" s="199"/>
    </row>
    <row r="948" spans="30:40" s="136" customFormat="1" x14ac:dyDescent="0.25">
      <c r="AD948" s="199"/>
      <c r="AN948" s="199"/>
    </row>
    <row r="949" spans="30:40" s="136" customFormat="1" x14ac:dyDescent="0.25">
      <c r="AD949" s="199"/>
      <c r="AN949" s="199"/>
    </row>
    <row r="950" spans="30:40" s="136" customFormat="1" x14ac:dyDescent="0.25">
      <c r="AD950" s="199"/>
      <c r="AN950" s="199"/>
    </row>
    <row r="951" spans="30:40" s="136" customFormat="1" x14ac:dyDescent="0.25">
      <c r="AD951" s="199"/>
      <c r="AN951" s="199"/>
    </row>
    <row r="952" spans="30:40" s="136" customFormat="1" x14ac:dyDescent="0.25">
      <c r="AD952" s="199"/>
      <c r="AN952" s="199"/>
    </row>
    <row r="953" spans="30:40" s="136" customFormat="1" x14ac:dyDescent="0.25">
      <c r="AD953" s="199"/>
      <c r="AN953" s="199"/>
    </row>
    <row r="954" spans="30:40" s="136" customFormat="1" x14ac:dyDescent="0.25">
      <c r="AD954" s="199"/>
      <c r="AN954" s="199"/>
    </row>
    <row r="955" spans="30:40" s="136" customFormat="1" x14ac:dyDescent="0.25">
      <c r="AD955" s="199"/>
      <c r="AN955" s="199"/>
    </row>
    <row r="956" spans="30:40" s="136" customFormat="1" x14ac:dyDescent="0.25">
      <c r="AD956" s="199"/>
      <c r="AN956" s="199"/>
    </row>
    <row r="957" spans="30:40" s="136" customFormat="1" x14ac:dyDescent="0.25">
      <c r="AD957" s="199"/>
      <c r="AN957" s="199"/>
    </row>
    <row r="958" spans="30:40" s="136" customFormat="1" x14ac:dyDescent="0.25">
      <c r="AD958" s="199"/>
      <c r="AN958" s="199"/>
    </row>
    <row r="959" spans="30:40" s="136" customFormat="1" x14ac:dyDescent="0.25">
      <c r="AD959" s="199"/>
      <c r="AN959" s="199"/>
    </row>
    <row r="960" spans="30:40" s="136" customFormat="1" x14ac:dyDescent="0.25">
      <c r="AD960" s="199"/>
      <c r="AN960" s="199"/>
    </row>
    <row r="961" spans="30:40" s="136" customFormat="1" x14ac:dyDescent="0.25">
      <c r="AD961" s="199"/>
      <c r="AN961" s="199"/>
    </row>
    <row r="962" spans="30:40" s="136" customFormat="1" x14ac:dyDescent="0.25">
      <c r="AD962" s="199"/>
      <c r="AN962" s="199"/>
    </row>
    <row r="963" spans="30:40" s="136" customFormat="1" x14ac:dyDescent="0.25">
      <c r="AD963" s="199"/>
      <c r="AN963" s="199"/>
    </row>
    <row r="964" spans="30:40" s="136" customFormat="1" x14ac:dyDescent="0.25">
      <c r="AD964" s="199"/>
      <c r="AN964" s="199"/>
    </row>
    <row r="965" spans="30:40" s="136" customFormat="1" x14ac:dyDescent="0.25">
      <c r="AD965" s="199"/>
      <c r="AN965" s="199"/>
    </row>
    <row r="966" spans="30:40" s="136" customFormat="1" x14ac:dyDescent="0.25">
      <c r="AD966" s="199"/>
      <c r="AN966" s="199"/>
    </row>
    <row r="967" spans="30:40" s="136" customFormat="1" x14ac:dyDescent="0.25">
      <c r="AD967" s="199"/>
      <c r="AN967" s="199"/>
    </row>
    <row r="968" spans="30:40" s="136" customFormat="1" x14ac:dyDescent="0.25">
      <c r="AD968" s="199"/>
      <c r="AN968" s="199"/>
    </row>
    <row r="969" spans="30:40" s="136" customFormat="1" x14ac:dyDescent="0.25">
      <c r="AD969" s="199"/>
      <c r="AN969" s="199"/>
    </row>
    <row r="970" spans="30:40" s="136" customFormat="1" x14ac:dyDescent="0.25">
      <c r="AD970" s="199"/>
      <c r="AN970" s="199"/>
    </row>
    <row r="971" spans="30:40" s="136" customFormat="1" x14ac:dyDescent="0.25">
      <c r="AD971" s="199"/>
      <c r="AN971" s="199"/>
    </row>
    <row r="972" spans="30:40" s="136" customFormat="1" x14ac:dyDescent="0.25">
      <c r="AD972" s="199"/>
      <c r="AN972" s="199"/>
    </row>
    <row r="973" spans="30:40" s="136" customFormat="1" x14ac:dyDescent="0.25">
      <c r="AD973" s="199"/>
      <c r="AN973" s="199"/>
    </row>
    <row r="974" spans="30:40" s="136" customFormat="1" x14ac:dyDescent="0.25">
      <c r="AD974" s="199"/>
      <c r="AN974" s="199"/>
    </row>
    <row r="975" spans="30:40" s="136" customFormat="1" x14ac:dyDescent="0.25">
      <c r="AD975" s="199"/>
      <c r="AN975" s="199"/>
    </row>
    <row r="976" spans="30:40" s="136" customFormat="1" x14ac:dyDescent="0.25">
      <c r="AD976" s="199"/>
      <c r="AN976" s="199"/>
    </row>
    <row r="977" spans="30:40" s="136" customFormat="1" x14ac:dyDescent="0.25">
      <c r="AD977" s="199"/>
      <c r="AN977" s="199"/>
    </row>
    <row r="978" spans="30:40" s="136" customFormat="1" x14ac:dyDescent="0.25">
      <c r="AD978" s="199"/>
      <c r="AN978" s="199"/>
    </row>
    <row r="979" spans="30:40" s="136" customFormat="1" x14ac:dyDescent="0.25">
      <c r="AD979" s="199"/>
      <c r="AN979" s="199"/>
    </row>
    <row r="980" spans="30:40" s="136" customFormat="1" x14ac:dyDescent="0.25">
      <c r="AD980" s="199"/>
      <c r="AN980" s="199"/>
    </row>
    <row r="981" spans="30:40" s="136" customFormat="1" x14ac:dyDescent="0.25">
      <c r="AD981" s="199"/>
      <c r="AN981" s="199"/>
    </row>
    <row r="982" spans="30:40" s="136" customFormat="1" x14ac:dyDescent="0.25">
      <c r="AD982" s="199"/>
      <c r="AN982" s="199"/>
    </row>
    <row r="983" spans="30:40" s="136" customFormat="1" x14ac:dyDescent="0.25">
      <c r="AD983" s="199"/>
      <c r="AN983" s="199"/>
    </row>
    <row r="984" spans="30:40" s="136" customFormat="1" x14ac:dyDescent="0.25">
      <c r="AD984" s="199"/>
      <c r="AN984" s="199"/>
    </row>
    <row r="985" spans="30:40" s="136" customFormat="1" x14ac:dyDescent="0.25">
      <c r="AD985" s="199"/>
      <c r="AN985" s="199"/>
    </row>
    <row r="986" spans="30:40" s="136" customFormat="1" x14ac:dyDescent="0.25">
      <c r="AD986" s="199"/>
      <c r="AN986" s="199"/>
    </row>
    <row r="987" spans="30:40" s="136" customFormat="1" x14ac:dyDescent="0.25">
      <c r="AD987" s="199"/>
      <c r="AN987" s="199"/>
    </row>
    <row r="988" spans="30:40" s="136" customFormat="1" x14ac:dyDescent="0.25">
      <c r="AD988" s="199"/>
      <c r="AN988" s="199"/>
    </row>
    <row r="989" spans="30:40" s="136" customFormat="1" x14ac:dyDescent="0.25">
      <c r="AD989" s="199"/>
      <c r="AN989" s="199"/>
    </row>
    <row r="990" spans="30:40" s="136" customFormat="1" x14ac:dyDescent="0.25">
      <c r="AD990" s="199"/>
      <c r="AN990" s="199"/>
    </row>
    <row r="991" spans="30:40" s="136" customFormat="1" x14ac:dyDescent="0.25">
      <c r="AD991" s="199"/>
      <c r="AN991" s="199"/>
    </row>
    <row r="992" spans="30:40" s="136" customFormat="1" x14ac:dyDescent="0.25">
      <c r="AD992" s="199"/>
      <c r="AN992" s="199"/>
    </row>
    <row r="993" spans="30:40" s="136" customFormat="1" x14ac:dyDescent="0.25">
      <c r="AD993" s="199"/>
      <c r="AN993" s="199"/>
    </row>
    <row r="994" spans="30:40" s="136" customFormat="1" x14ac:dyDescent="0.25">
      <c r="AD994" s="199"/>
      <c r="AN994" s="199"/>
    </row>
    <row r="995" spans="30:40" s="136" customFormat="1" x14ac:dyDescent="0.25">
      <c r="AD995" s="199"/>
      <c r="AN995" s="199"/>
    </row>
    <row r="996" spans="30:40" s="136" customFormat="1" x14ac:dyDescent="0.25">
      <c r="AD996" s="199"/>
      <c r="AN996" s="199"/>
    </row>
    <row r="997" spans="30:40" s="136" customFormat="1" x14ac:dyDescent="0.25">
      <c r="AD997" s="199"/>
      <c r="AN997" s="199"/>
    </row>
    <row r="998" spans="30:40" s="136" customFormat="1" x14ac:dyDescent="0.25">
      <c r="AD998" s="199"/>
      <c r="AN998" s="199"/>
    </row>
    <row r="999" spans="30:40" s="136" customFormat="1" x14ac:dyDescent="0.25">
      <c r="AD999" s="199"/>
      <c r="AN999" s="199"/>
    </row>
    <row r="1000" spans="30:40" s="136" customFormat="1" x14ac:dyDescent="0.25">
      <c r="AD1000" s="199"/>
      <c r="AN1000" s="199"/>
    </row>
    <row r="1001" spans="30:40" s="136" customFormat="1" x14ac:dyDescent="0.25">
      <c r="AD1001" s="199"/>
      <c r="AN1001" s="199"/>
    </row>
    <row r="1002" spans="30:40" s="136" customFormat="1" x14ac:dyDescent="0.25">
      <c r="AD1002" s="199"/>
      <c r="AN1002" s="199"/>
    </row>
    <row r="1003" spans="30:40" s="136" customFormat="1" x14ac:dyDescent="0.25">
      <c r="AD1003" s="199"/>
      <c r="AN1003" s="199"/>
    </row>
    <row r="1004" spans="30:40" s="136" customFormat="1" x14ac:dyDescent="0.25">
      <c r="AD1004" s="199"/>
      <c r="AN1004" s="199"/>
    </row>
    <row r="1005" spans="30:40" s="136" customFormat="1" x14ac:dyDescent="0.25">
      <c r="AD1005" s="199"/>
      <c r="AN1005" s="199"/>
    </row>
    <row r="1006" spans="30:40" s="136" customFormat="1" x14ac:dyDescent="0.25">
      <c r="AD1006" s="199"/>
      <c r="AN1006" s="199"/>
    </row>
    <row r="1007" spans="30:40" s="136" customFormat="1" x14ac:dyDescent="0.25">
      <c r="AD1007" s="199"/>
      <c r="AN1007" s="199"/>
    </row>
    <row r="1008" spans="30:40" s="136" customFormat="1" x14ac:dyDescent="0.25">
      <c r="AD1008" s="199"/>
      <c r="AN1008" s="199"/>
    </row>
    <row r="1009" spans="30:40" s="136" customFormat="1" x14ac:dyDescent="0.25">
      <c r="AD1009" s="199"/>
      <c r="AN1009" s="199"/>
    </row>
    <row r="1010" spans="30:40" s="136" customFormat="1" x14ac:dyDescent="0.25">
      <c r="AD1010" s="199"/>
      <c r="AN1010" s="199"/>
    </row>
    <row r="1011" spans="30:40" s="136" customFormat="1" x14ac:dyDescent="0.25">
      <c r="AD1011" s="199"/>
      <c r="AN1011" s="199"/>
    </row>
    <row r="1012" spans="30:40" s="136" customFormat="1" x14ac:dyDescent="0.25">
      <c r="AD1012" s="199"/>
      <c r="AN1012" s="199"/>
    </row>
    <row r="1013" spans="30:40" s="136" customFormat="1" x14ac:dyDescent="0.25">
      <c r="AD1013" s="199"/>
      <c r="AN1013" s="199"/>
    </row>
    <row r="1014" spans="30:40" s="136" customFormat="1" x14ac:dyDescent="0.25">
      <c r="AD1014" s="199"/>
      <c r="AN1014" s="199"/>
    </row>
    <row r="1015" spans="30:40" s="136" customFormat="1" x14ac:dyDescent="0.25">
      <c r="AD1015" s="199"/>
      <c r="AN1015" s="199"/>
    </row>
    <row r="1016" spans="30:40" s="136" customFormat="1" x14ac:dyDescent="0.25">
      <c r="AD1016" s="199"/>
      <c r="AN1016" s="199"/>
    </row>
    <row r="1017" spans="30:40" s="136" customFormat="1" x14ac:dyDescent="0.25">
      <c r="AD1017" s="199"/>
      <c r="AN1017" s="199"/>
    </row>
    <row r="1018" spans="30:40" s="136" customFormat="1" x14ac:dyDescent="0.25">
      <c r="AD1018" s="199"/>
      <c r="AN1018" s="199"/>
    </row>
    <row r="1019" spans="30:40" s="136" customFormat="1" x14ac:dyDescent="0.25">
      <c r="AD1019" s="199"/>
      <c r="AN1019" s="199"/>
    </row>
    <row r="1020" spans="30:40" s="136" customFormat="1" x14ac:dyDescent="0.25">
      <c r="AD1020" s="199"/>
      <c r="AN1020" s="199"/>
    </row>
    <row r="1021" spans="30:40" s="136" customFormat="1" x14ac:dyDescent="0.25">
      <c r="AD1021" s="199"/>
      <c r="AN1021" s="199"/>
    </row>
    <row r="1022" spans="30:40" s="136" customFormat="1" x14ac:dyDescent="0.25">
      <c r="AD1022" s="199"/>
      <c r="AN1022" s="199"/>
    </row>
    <row r="1023" spans="30:40" s="136" customFormat="1" x14ac:dyDescent="0.25">
      <c r="AD1023" s="199"/>
      <c r="AN1023" s="199"/>
    </row>
    <row r="1024" spans="30:40" s="136" customFormat="1" x14ac:dyDescent="0.25">
      <c r="AD1024" s="199"/>
      <c r="AN1024" s="199"/>
    </row>
    <row r="1025" spans="30:40" s="136" customFormat="1" x14ac:dyDescent="0.25">
      <c r="AD1025" s="199"/>
      <c r="AN1025" s="199"/>
    </row>
    <row r="1026" spans="30:40" s="136" customFormat="1" x14ac:dyDescent="0.25">
      <c r="AD1026" s="199"/>
      <c r="AN1026" s="199"/>
    </row>
    <row r="1027" spans="30:40" s="136" customFormat="1" x14ac:dyDescent="0.25">
      <c r="AD1027" s="199"/>
      <c r="AN1027" s="199"/>
    </row>
    <row r="1028" spans="30:40" s="136" customFormat="1" x14ac:dyDescent="0.25">
      <c r="AD1028" s="199"/>
      <c r="AN1028" s="199"/>
    </row>
    <row r="1029" spans="30:40" s="136" customFormat="1" x14ac:dyDescent="0.25">
      <c r="AD1029" s="199"/>
      <c r="AN1029" s="199"/>
    </row>
    <row r="1030" spans="30:40" s="136" customFormat="1" x14ac:dyDescent="0.25">
      <c r="AD1030" s="199"/>
      <c r="AN1030" s="199"/>
    </row>
    <row r="1031" spans="30:40" s="136" customFormat="1" x14ac:dyDescent="0.25">
      <c r="AD1031" s="199"/>
      <c r="AN1031" s="199"/>
    </row>
    <row r="1032" spans="30:40" s="136" customFormat="1" x14ac:dyDescent="0.25">
      <c r="AD1032" s="199"/>
      <c r="AN1032" s="199"/>
    </row>
    <row r="1033" spans="30:40" s="136" customFormat="1" x14ac:dyDescent="0.25">
      <c r="AD1033" s="199"/>
      <c r="AN1033" s="199"/>
    </row>
    <row r="1034" spans="30:40" s="136" customFormat="1" x14ac:dyDescent="0.25">
      <c r="AD1034" s="199"/>
      <c r="AN1034" s="199"/>
    </row>
    <row r="1035" spans="30:40" s="136" customFormat="1" x14ac:dyDescent="0.25">
      <c r="AD1035" s="199"/>
      <c r="AN1035" s="199"/>
    </row>
    <row r="1036" spans="30:40" s="136" customFormat="1" x14ac:dyDescent="0.25">
      <c r="AD1036" s="199"/>
      <c r="AN1036" s="199"/>
    </row>
    <row r="1037" spans="30:40" s="136" customFormat="1" x14ac:dyDescent="0.25">
      <c r="AD1037" s="199"/>
      <c r="AN1037" s="199"/>
    </row>
    <row r="1038" spans="30:40" s="136" customFormat="1" x14ac:dyDescent="0.25">
      <c r="AD1038" s="199"/>
      <c r="AN1038" s="199"/>
    </row>
    <row r="1039" spans="30:40" s="136" customFormat="1" x14ac:dyDescent="0.25">
      <c r="AD1039" s="199"/>
      <c r="AN1039" s="199"/>
    </row>
    <row r="1040" spans="30:40" s="136" customFormat="1" x14ac:dyDescent="0.25">
      <c r="AD1040" s="199"/>
      <c r="AN1040" s="199"/>
    </row>
    <row r="1041" spans="30:40" s="136" customFormat="1" x14ac:dyDescent="0.25">
      <c r="AD1041" s="199"/>
      <c r="AN1041" s="199"/>
    </row>
    <row r="1042" spans="30:40" s="136" customFormat="1" x14ac:dyDescent="0.25">
      <c r="AD1042" s="199"/>
      <c r="AN1042" s="199"/>
    </row>
    <row r="1043" spans="30:40" s="136" customFormat="1" x14ac:dyDescent="0.25">
      <c r="AD1043" s="199"/>
      <c r="AN1043" s="199"/>
    </row>
    <row r="1044" spans="30:40" s="136" customFormat="1" x14ac:dyDescent="0.25">
      <c r="AD1044" s="199"/>
      <c r="AN1044" s="199"/>
    </row>
    <row r="1045" spans="30:40" s="136" customFormat="1" x14ac:dyDescent="0.25">
      <c r="AD1045" s="199"/>
      <c r="AN1045" s="199"/>
    </row>
    <row r="1046" spans="30:40" s="136" customFormat="1" x14ac:dyDescent="0.25">
      <c r="AD1046" s="199"/>
      <c r="AN1046" s="199"/>
    </row>
    <row r="1047" spans="30:40" s="136" customFormat="1" x14ac:dyDescent="0.25">
      <c r="AD1047" s="199"/>
      <c r="AN1047" s="199"/>
    </row>
    <row r="1048" spans="30:40" s="136" customFormat="1" x14ac:dyDescent="0.25">
      <c r="AD1048" s="199"/>
      <c r="AN1048" s="199"/>
    </row>
    <row r="1049" spans="30:40" s="136" customFormat="1" x14ac:dyDescent="0.25">
      <c r="AD1049" s="199"/>
      <c r="AN1049" s="199"/>
    </row>
    <row r="1050" spans="30:40" s="136" customFormat="1" x14ac:dyDescent="0.25">
      <c r="AD1050" s="199"/>
      <c r="AN1050" s="199"/>
    </row>
    <row r="1051" spans="30:40" s="136" customFormat="1" x14ac:dyDescent="0.25">
      <c r="AD1051" s="199"/>
      <c r="AN1051" s="199"/>
    </row>
    <row r="1052" spans="30:40" s="136" customFormat="1" x14ac:dyDescent="0.25">
      <c r="AD1052" s="199"/>
      <c r="AN1052" s="199"/>
    </row>
    <row r="1053" spans="30:40" s="136" customFormat="1" x14ac:dyDescent="0.25">
      <c r="AD1053" s="199"/>
      <c r="AN1053" s="199"/>
    </row>
    <row r="1054" spans="30:40" s="136" customFormat="1" x14ac:dyDescent="0.25">
      <c r="AD1054" s="199"/>
      <c r="AN1054" s="199"/>
    </row>
    <row r="1055" spans="30:40" s="136" customFormat="1" x14ac:dyDescent="0.25">
      <c r="AD1055" s="199"/>
      <c r="AN1055" s="199"/>
    </row>
    <row r="1056" spans="30:40" s="136" customFormat="1" x14ac:dyDescent="0.25">
      <c r="AD1056" s="199"/>
      <c r="AN1056" s="199"/>
    </row>
    <row r="1057" spans="30:40" s="136" customFormat="1" x14ac:dyDescent="0.25">
      <c r="AD1057" s="199"/>
      <c r="AN1057" s="199"/>
    </row>
    <row r="1058" spans="30:40" s="136" customFormat="1" x14ac:dyDescent="0.25">
      <c r="AD1058" s="199"/>
      <c r="AN1058" s="199"/>
    </row>
    <row r="1059" spans="30:40" s="136" customFormat="1" x14ac:dyDescent="0.25">
      <c r="AD1059" s="199"/>
      <c r="AN1059" s="199"/>
    </row>
    <row r="1060" spans="30:40" s="136" customFormat="1" x14ac:dyDescent="0.25">
      <c r="AD1060" s="199"/>
      <c r="AN1060" s="199"/>
    </row>
    <row r="1061" spans="30:40" s="136" customFormat="1" x14ac:dyDescent="0.25">
      <c r="AD1061" s="199"/>
      <c r="AN1061" s="199"/>
    </row>
    <row r="1062" spans="30:40" s="136" customFormat="1" x14ac:dyDescent="0.25">
      <c r="AD1062" s="199"/>
      <c r="AN1062" s="199"/>
    </row>
    <row r="1063" spans="30:40" s="136" customFormat="1" x14ac:dyDescent="0.25">
      <c r="AD1063" s="199"/>
      <c r="AN1063" s="199"/>
    </row>
    <row r="1064" spans="30:40" s="136" customFormat="1" x14ac:dyDescent="0.25">
      <c r="AD1064" s="199"/>
      <c r="AN1064" s="199"/>
    </row>
    <row r="1065" spans="30:40" s="136" customFormat="1" x14ac:dyDescent="0.25">
      <c r="AD1065" s="199"/>
      <c r="AN1065" s="199"/>
    </row>
    <row r="1066" spans="30:40" s="136" customFormat="1" x14ac:dyDescent="0.25">
      <c r="AD1066" s="199"/>
      <c r="AN1066" s="199"/>
    </row>
    <row r="1067" spans="30:40" s="136" customFormat="1" x14ac:dyDescent="0.25">
      <c r="AD1067" s="199"/>
      <c r="AN1067" s="199"/>
    </row>
    <row r="1068" spans="30:40" s="136" customFormat="1" x14ac:dyDescent="0.25">
      <c r="AD1068" s="199"/>
      <c r="AN1068" s="199"/>
    </row>
    <row r="1069" spans="30:40" s="136" customFormat="1" x14ac:dyDescent="0.25">
      <c r="AD1069" s="199"/>
      <c r="AN1069" s="199"/>
    </row>
    <row r="1070" spans="30:40" s="136" customFormat="1" x14ac:dyDescent="0.25">
      <c r="AD1070" s="199"/>
      <c r="AN1070" s="199"/>
    </row>
    <row r="1071" spans="30:40" s="136" customFormat="1" x14ac:dyDescent="0.25">
      <c r="AD1071" s="199"/>
      <c r="AN1071" s="199"/>
    </row>
    <row r="1072" spans="30:40" s="136" customFormat="1" x14ac:dyDescent="0.25">
      <c r="AD1072" s="199"/>
      <c r="AN1072" s="199"/>
    </row>
    <row r="1073" spans="30:40" s="136" customFormat="1" x14ac:dyDescent="0.25">
      <c r="AD1073" s="199"/>
      <c r="AN1073" s="199"/>
    </row>
    <row r="1074" spans="30:40" s="136" customFormat="1" x14ac:dyDescent="0.25">
      <c r="AD1074" s="199"/>
      <c r="AN1074" s="199"/>
    </row>
    <row r="1075" spans="30:40" s="136" customFormat="1" x14ac:dyDescent="0.25">
      <c r="AD1075" s="199"/>
      <c r="AN1075" s="199"/>
    </row>
    <row r="1076" spans="30:40" s="136" customFormat="1" x14ac:dyDescent="0.25">
      <c r="AD1076" s="199"/>
      <c r="AN1076" s="199"/>
    </row>
    <row r="1077" spans="30:40" s="136" customFormat="1" x14ac:dyDescent="0.25">
      <c r="AD1077" s="199"/>
      <c r="AN1077" s="199"/>
    </row>
    <row r="1078" spans="30:40" s="136" customFormat="1" x14ac:dyDescent="0.25">
      <c r="AD1078" s="199"/>
      <c r="AN1078" s="199"/>
    </row>
    <row r="1079" spans="30:40" s="136" customFormat="1" x14ac:dyDescent="0.25">
      <c r="AD1079" s="199"/>
      <c r="AN1079" s="199"/>
    </row>
    <row r="1080" spans="30:40" s="136" customFormat="1" x14ac:dyDescent="0.25">
      <c r="AD1080" s="199"/>
      <c r="AN1080" s="199"/>
    </row>
    <row r="1081" spans="30:40" s="136" customFormat="1" x14ac:dyDescent="0.25">
      <c r="AD1081" s="199"/>
      <c r="AN1081" s="199"/>
    </row>
    <row r="1082" spans="30:40" s="136" customFormat="1" x14ac:dyDescent="0.25">
      <c r="AD1082" s="199"/>
      <c r="AN1082" s="199"/>
    </row>
    <row r="1083" spans="30:40" s="136" customFormat="1" x14ac:dyDescent="0.25">
      <c r="AD1083" s="199"/>
      <c r="AN1083" s="199"/>
    </row>
    <row r="1084" spans="30:40" s="136" customFormat="1" x14ac:dyDescent="0.25">
      <c r="AD1084" s="199"/>
      <c r="AN1084" s="199"/>
    </row>
    <row r="1085" spans="30:40" s="136" customFormat="1" x14ac:dyDescent="0.25">
      <c r="AD1085" s="199"/>
      <c r="AN1085" s="199"/>
    </row>
    <row r="1086" spans="30:40" s="136" customFormat="1" x14ac:dyDescent="0.25">
      <c r="AD1086" s="199"/>
      <c r="AN1086" s="199"/>
    </row>
    <row r="1087" spans="30:40" s="136" customFormat="1" x14ac:dyDescent="0.25">
      <c r="AD1087" s="199"/>
      <c r="AN1087" s="199"/>
    </row>
    <row r="1088" spans="30:40" s="136" customFormat="1" x14ac:dyDescent="0.25">
      <c r="AD1088" s="199"/>
      <c r="AN1088" s="199"/>
    </row>
    <row r="1089" spans="30:40" s="136" customFormat="1" x14ac:dyDescent="0.25">
      <c r="AD1089" s="199"/>
      <c r="AN1089" s="199"/>
    </row>
    <row r="1090" spans="30:40" s="136" customFormat="1" x14ac:dyDescent="0.25">
      <c r="AD1090" s="199"/>
      <c r="AN1090" s="199"/>
    </row>
    <row r="1091" spans="30:40" s="136" customFormat="1" x14ac:dyDescent="0.25">
      <c r="AD1091" s="199"/>
      <c r="AN1091" s="199"/>
    </row>
    <row r="1092" spans="30:40" s="136" customFormat="1" x14ac:dyDescent="0.25">
      <c r="AD1092" s="199"/>
      <c r="AN1092" s="199"/>
    </row>
    <row r="1093" spans="30:40" s="136" customFormat="1" x14ac:dyDescent="0.25">
      <c r="AD1093" s="199"/>
      <c r="AN1093" s="199"/>
    </row>
    <row r="1094" spans="30:40" s="136" customFormat="1" x14ac:dyDescent="0.25">
      <c r="AD1094" s="199"/>
      <c r="AN1094" s="199"/>
    </row>
    <row r="1095" spans="30:40" s="136" customFormat="1" x14ac:dyDescent="0.25">
      <c r="AD1095" s="199"/>
      <c r="AN1095" s="199"/>
    </row>
    <row r="1096" spans="30:40" s="136" customFormat="1" x14ac:dyDescent="0.25">
      <c r="AD1096" s="199"/>
      <c r="AN1096" s="199"/>
    </row>
    <row r="1097" spans="30:40" s="136" customFormat="1" x14ac:dyDescent="0.25">
      <c r="AD1097" s="199"/>
      <c r="AN1097" s="199"/>
    </row>
    <row r="1098" spans="30:40" s="136" customFormat="1" x14ac:dyDescent="0.25">
      <c r="AD1098" s="199"/>
      <c r="AN1098" s="199"/>
    </row>
    <row r="1099" spans="30:40" s="136" customFormat="1" x14ac:dyDescent="0.25">
      <c r="AD1099" s="199"/>
      <c r="AN1099" s="199"/>
    </row>
    <row r="1100" spans="30:40" s="136" customFormat="1" x14ac:dyDescent="0.25">
      <c r="AD1100" s="199"/>
      <c r="AN1100" s="199"/>
    </row>
    <row r="1101" spans="30:40" s="136" customFormat="1" x14ac:dyDescent="0.25">
      <c r="AD1101" s="199"/>
      <c r="AN1101" s="199"/>
    </row>
    <row r="1102" spans="30:40" s="136" customFormat="1" x14ac:dyDescent="0.25">
      <c r="AD1102" s="199"/>
      <c r="AN1102" s="199"/>
    </row>
    <row r="1103" spans="30:40" s="136" customFormat="1" x14ac:dyDescent="0.25">
      <c r="AD1103" s="199"/>
      <c r="AN1103" s="199"/>
    </row>
    <row r="1104" spans="30:40" s="136" customFormat="1" x14ac:dyDescent="0.25">
      <c r="AD1104" s="199"/>
      <c r="AN1104" s="199"/>
    </row>
    <row r="1105" spans="30:40" s="136" customFormat="1" x14ac:dyDescent="0.25">
      <c r="AD1105" s="199"/>
      <c r="AN1105" s="199"/>
    </row>
    <row r="1106" spans="30:40" s="136" customFormat="1" x14ac:dyDescent="0.25">
      <c r="AD1106" s="199"/>
      <c r="AN1106" s="199"/>
    </row>
    <row r="1107" spans="30:40" s="136" customFormat="1" x14ac:dyDescent="0.25">
      <c r="AD1107" s="199"/>
      <c r="AN1107" s="199"/>
    </row>
    <row r="1108" spans="30:40" s="136" customFormat="1" x14ac:dyDescent="0.25">
      <c r="AD1108" s="199"/>
      <c r="AN1108" s="199"/>
    </row>
    <row r="1109" spans="30:40" s="136" customFormat="1" x14ac:dyDescent="0.25">
      <c r="AD1109" s="199"/>
      <c r="AN1109" s="199"/>
    </row>
    <row r="1110" spans="30:40" s="136" customFormat="1" x14ac:dyDescent="0.25">
      <c r="AD1110" s="199"/>
      <c r="AN1110" s="199"/>
    </row>
    <row r="1111" spans="30:40" s="136" customFormat="1" x14ac:dyDescent="0.25">
      <c r="AD1111" s="199"/>
      <c r="AN1111" s="199"/>
    </row>
    <row r="1112" spans="30:40" s="136" customFormat="1" x14ac:dyDescent="0.25">
      <c r="AD1112" s="199"/>
      <c r="AN1112" s="199"/>
    </row>
    <row r="1113" spans="30:40" s="136" customFormat="1" x14ac:dyDescent="0.25">
      <c r="AD1113" s="199"/>
      <c r="AN1113" s="199"/>
    </row>
    <row r="1114" spans="30:40" s="136" customFormat="1" x14ac:dyDescent="0.25">
      <c r="AD1114" s="199"/>
      <c r="AN1114" s="199"/>
    </row>
    <row r="1115" spans="30:40" s="136" customFormat="1" x14ac:dyDescent="0.25">
      <c r="AD1115" s="199"/>
      <c r="AN1115" s="199"/>
    </row>
    <row r="1116" spans="30:40" s="136" customFormat="1" x14ac:dyDescent="0.25">
      <c r="AD1116" s="199"/>
      <c r="AN1116" s="199"/>
    </row>
    <row r="1117" spans="30:40" s="136" customFormat="1" x14ac:dyDescent="0.25">
      <c r="AD1117" s="199"/>
      <c r="AN1117" s="199"/>
    </row>
    <row r="1118" spans="30:40" s="136" customFormat="1" x14ac:dyDescent="0.25">
      <c r="AD1118" s="199"/>
      <c r="AN1118" s="199"/>
    </row>
    <row r="1119" spans="30:40" s="136" customFormat="1" x14ac:dyDescent="0.25">
      <c r="AD1119" s="199"/>
      <c r="AN1119" s="199"/>
    </row>
    <row r="1120" spans="30:40" s="136" customFormat="1" x14ac:dyDescent="0.25">
      <c r="AD1120" s="199"/>
      <c r="AN1120" s="199"/>
    </row>
    <row r="1121" spans="30:40" s="136" customFormat="1" x14ac:dyDescent="0.25">
      <c r="AD1121" s="199"/>
      <c r="AN1121" s="199"/>
    </row>
    <row r="1122" spans="30:40" s="136" customFormat="1" x14ac:dyDescent="0.25">
      <c r="AD1122" s="199"/>
      <c r="AN1122" s="199"/>
    </row>
    <row r="1123" spans="30:40" s="136" customFormat="1" x14ac:dyDescent="0.25">
      <c r="AD1123" s="199"/>
      <c r="AN1123" s="199"/>
    </row>
    <row r="1124" spans="30:40" s="136" customFormat="1" x14ac:dyDescent="0.25">
      <c r="AD1124" s="199"/>
      <c r="AN1124" s="199"/>
    </row>
    <row r="1125" spans="30:40" s="136" customFormat="1" x14ac:dyDescent="0.25">
      <c r="AD1125" s="199"/>
      <c r="AN1125" s="199"/>
    </row>
    <row r="1126" spans="30:40" s="136" customFormat="1" x14ac:dyDescent="0.25">
      <c r="AD1126" s="199"/>
      <c r="AN1126" s="199"/>
    </row>
    <row r="1127" spans="30:40" s="136" customFormat="1" x14ac:dyDescent="0.25">
      <c r="AD1127" s="199"/>
      <c r="AN1127" s="199"/>
    </row>
    <row r="1128" spans="30:40" s="136" customFormat="1" x14ac:dyDescent="0.25">
      <c r="AD1128" s="199"/>
      <c r="AN1128" s="199"/>
    </row>
    <row r="1129" spans="30:40" s="136" customFormat="1" x14ac:dyDescent="0.25">
      <c r="AD1129" s="199"/>
      <c r="AN1129" s="199"/>
    </row>
    <row r="1130" spans="30:40" s="136" customFormat="1" x14ac:dyDescent="0.25">
      <c r="AD1130" s="199"/>
      <c r="AN1130" s="199"/>
    </row>
    <row r="1131" spans="30:40" s="136" customFormat="1" x14ac:dyDescent="0.25">
      <c r="AD1131" s="199"/>
      <c r="AN1131" s="199"/>
    </row>
    <row r="1132" spans="30:40" s="136" customFormat="1" x14ac:dyDescent="0.25">
      <c r="AD1132" s="199"/>
      <c r="AN1132" s="199"/>
    </row>
    <row r="1133" spans="30:40" s="136" customFormat="1" x14ac:dyDescent="0.25">
      <c r="AD1133" s="199"/>
      <c r="AN1133" s="199"/>
    </row>
    <row r="1134" spans="30:40" s="136" customFormat="1" x14ac:dyDescent="0.25">
      <c r="AD1134" s="199"/>
      <c r="AN1134" s="199"/>
    </row>
    <row r="1135" spans="30:40" s="136" customFormat="1" x14ac:dyDescent="0.25">
      <c r="AD1135" s="199"/>
      <c r="AN1135" s="199"/>
    </row>
    <row r="1136" spans="30:40" s="136" customFormat="1" x14ac:dyDescent="0.25">
      <c r="AD1136" s="199"/>
      <c r="AN1136" s="199"/>
    </row>
    <row r="1137" spans="30:40" s="136" customFormat="1" x14ac:dyDescent="0.25">
      <c r="AD1137" s="199"/>
      <c r="AN1137" s="199"/>
    </row>
    <row r="1138" spans="30:40" s="136" customFormat="1" x14ac:dyDescent="0.25">
      <c r="AD1138" s="199"/>
      <c r="AN1138" s="199"/>
    </row>
    <row r="1139" spans="30:40" s="136" customFormat="1" x14ac:dyDescent="0.25">
      <c r="AD1139" s="199"/>
      <c r="AN1139" s="199"/>
    </row>
    <row r="1140" spans="30:40" s="136" customFormat="1" x14ac:dyDescent="0.25">
      <c r="AD1140" s="199"/>
      <c r="AN1140" s="199"/>
    </row>
    <row r="1141" spans="30:40" s="136" customFormat="1" x14ac:dyDescent="0.25">
      <c r="AD1141" s="199"/>
      <c r="AN1141" s="199"/>
    </row>
    <row r="1142" spans="30:40" s="136" customFormat="1" x14ac:dyDescent="0.25">
      <c r="AD1142" s="199"/>
      <c r="AN1142" s="199"/>
    </row>
    <row r="1143" spans="30:40" s="136" customFormat="1" x14ac:dyDescent="0.25">
      <c r="AD1143" s="199"/>
      <c r="AN1143" s="199"/>
    </row>
    <row r="1144" spans="30:40" s="136" customFormat="1" x14ac:dyDescent="0.25">
      <c r="AD1144" s="199"/>
      <c r="AN1144" s="199"/>
    </row>
    <row r="1145" spans="30:40" s="136" customFormat="1" x14ac:dyDescent="0.25">
      <c r="AD1145" s="199"/>
      <c r="AN1145" s="199"/>
    </row>
    <row r="1146" spans="30:40" s="136" customFormat="1" x14ac:dyDescent="0.25">
      <c r="AD1146" s="199"/>
      <c r="AN1146" s="199"/>
    </row>
    <row r="1147" spans="30:40" s="136" customFormat="1" x14ac:dyDescent="0.25">
      <c r="AD1147" s="199"/>
      <c r="AN1147" s="199"/>
    </row>
    <row r="1148" spans="30:40" s="136" customFormat="1" x14ac:dyDescent="0.25">
      <c r="AD1148" s="199"/>
      <c r="AN1148" s="199"/>
    </row>
    <row r="1149" spans="30:40" s="136" customFormat="1" x14ac:dyDescent="0.25">
      <c r="AD1149" s="199"/>
      <c r="AN1149" s="199"/>
    </row>
    <row r="1150" spans="30:40" s="136" customFormat="1" x14ac:dyDescent="0.25">
      <c r="AD1150" s="199"/>
      <c r="AN1150" s="199"/>
    </row>
    <row r="1151" spans="30:40" s="136" customFormat="1" x14ac:dyDescent="0.25">
      <c r="AD1151" s="199"/>
      <c r="AN1151" s="199"/>
    </row>
    <row r="1152" spans="30:40" s="136" customFormat="1" x14ac:dyDescent="0.25">
      <c r="AD1152" s="199"/>
      <c r="AN1152" s="199"/>
    </row>
    <row r="1153" spans="30:40" s="136" customFormat="1" x14ac:dyDescent="0.25">
      <c r="AD1153" s="199"/>
      <c r="AN1153" s="199"/>
    </row>
    <row r="1154" spans="30:40" s="136" customFormat="1" x14ac:dyDescent="0.25">
      <c r="AD1154" s="199"/>
      <c r="AN1154" s="199"/>
    </row>
    <row r="1155" spans="30:40" s="136" customFormat="1" x14ac:dyDescent="0.25">
      <c r="AD1155" s="199"/>
      <c r="AN1155" s="199"/>
    </row>
    <row r="1156" spans="30:40" s="136" customFormat="1" x14ac:dyDescent="0.25">
      <c r="AD1156" s="199"/>
      <c r="AN1156" s="199"/>
    </row>
    <row r="1157" spans="30:40" s="136" customFormat="1" x14ac:dyDescent="0.25">
      <c r="AD1157" s="199"/>
      <c r="AN1157" s="199"/>
    </row>
    <row r="1158" spans="30:40" s="136" customFormat="1" x14ac:dyDescent="0.25">
      <c r="AD1158" s="199"/>
      <c r="AN1158" s="199"/>
    </row>
    <row r="1159" spans="30:40" s="136" customFormat="1" x14ac:dyDescent="0.25">
      <c r="AD1159" s="199"/>
      <c r="AN1159" s="199"/>
    </row>
    <row r="1160" spans="30:40" s="136" customFormat="1" x14ac:dyDescent="0.25">
      <c r="AD1160" s="199"/>
      <c r="AN1160" s="199"/>
    </row>
    <row r="1161" spans="30:40" s="136" customFormat="1" x14ac:dyDescent="0.25">
      <c r="AD1161" s="199"/>
      <c r="AN1161" s="199"/>
    </row>
    <row r="1162" spans="30:40" s="136" customFormat="1" x14ac:dyDescent="0.25">
      <c r="AD1162" s="199"/>
      <c r="AN1162" s="199"/>
    </row>
    <row r="1163" spans="30:40" s="136" customFormat="1" x14ac:dyDescent="0.25">
      <c r="AD1163" s="199"/>
      <c r="AN1163" s="199"/>
    </row>
    <row r="1164" spans="30:40" s="136" customFormat="1" x14ac:dyDescent="0.25">
      <c r="AD1164" s="199"/>
      <c r="AN1164" s="199"/>
    </row>
    <row r="1165" spans="30:40" s="136" customFormat="1" x14ac:dyDescent="0.25">
      <c r="AD1165" s="199"/>
      <c r="AN1165" s="199"/>
    </row>
    <row r="1166" spans="30:40" s="136" customFormat="1" x14ac:dyDescent="0.25">
      <c r="AD1166" s="199"/>
      <c r="AN1166" s="199"/>
    </row>
    <row r="1167" spans="30:40" s="136" customFormat="1" x14ac:dyDescent="0.25">
      <c r="AD1167" s="199"/>
      <c r="AN1167" s="199"/>
    </row>
    <row r="1168" spans="30:40" s="136" customFormat="1" x14ac:dyDescent="0.25">
      <c r="AD1168" s="199"/>
      <c r="AN1168" s="199"/>
    </row>
    <row r="1169" spans="30:40" s="136" customFormat="1" x14ac:dyDescent="0.25">
      <c r="AD1169" s="199"/>
      <c r="AN1169" s="199"/>
    </row>
    <row r="1170" spans="30:40" s="136" customFormat="1" x14ac:dyDescent="0.25">
      <c r="AD1170" s="199"/>
      <c r="AN1170" s="199"/>
    </row>
    <row r="1171" spans="30:40" s="136" customFormat="1" x14ac:dyDescent="0.25">
      <c r="AD1171" s="199"/>
      <c r="AN1171" s="199"/>
    </row>
    <row r="1172" spans="30:40" s="136" customFormat="1" x14ac:dyDescent="0.25">
      <c r="AD1172" s="199"/>
      <c r="AN1172" s="199"/>
    </row>
    <row r="1173" spans="30:40" s="136" customFormat="1" x14ac:dyDescent="0.25">
      <c r="AD1173" s="199"/>
      <c r="AN1173" s="199"/>
    </row>
    <row r="1174" spans="30:40" s="136" customFormat="1" x14ac:dyDescent="0.25">
      <c r="AD1174" s="199"/>
      <c r="AN1174" s="199"/>
    </row>
    <row r="1175" spans="30:40" s="136" customFormat="1" x14ac:dyDescent="0.25">
      <c r="AD1175" s="199"/>
      <c r="AN1175" s="199"/>
    </row>
    <row r="1176" spans="30:40" s="136" customFormat="1" x14ac:dyDescent="0.25">
      <c r="AD1176" s="199"/>
      <c r="AN1176" s="199"/>
    </row>
    <row r="1177" spans="30:40" s="136" customFormat="1" x14ac:dyDescent="0.25">
      <c r="AD1177" s="199"/>
      <c r="AN1177" s="199"/>
    </row>
    <row r="1178" spans="30:40" s="136" customFormat="1" x14ac:dyDescent="0.25">
      <c r="AD1178" s="199"/>
      <c r="AN1178" s="199"/>
    </row>
    <row r="1179" spans="30:40" s="136" customFormat="1" x14ac:dyDescent="0.25">
      <c r="AD1179" s="199"/>
      <c r="AN1179" s="199"/>
    </row>
    <row r="1180" spans="30:40" s="136" customFormat="1" x14ac:dyDescent="0.25">
      <c r="AD1180" s="199"/>
      <c r="AN1180" s="199"/>
    </row>
    <row r="1181" spans="30:40" s="136" customFormat="1" x14ac:dyDescent="0.25">
      <c r="AD1181" s="199"/>
      <c r="AN1181" s="199"/>
    </row>
    <row r="1182" spans="30:40" s="136" customFormat="1" x14ac:dyDescent="0.25">
      <c r="AD1182" s="199"/>
      <c r="AN1182" s="199"/>
    </row>
    <row r="1183" spans="30:40" s="136" customFormat="1" x14ac:dyDescent="0.25">
      <c r="AD1183" s="199"/>
      <c r="AN1183" s="199"/>
    </row>
    <row r="1184" spans="30:40" s="136" customFormat="1" x14ac:dyDescent="0.25">
      <c r="AD1184" s="199"/>
      <c r="AN1184" s="199"/>
    </row>
    <row r="1185" spans="30:40" s="136" customFormat="1" x14ac:dyDescent="0.25">
      <c r="AD1185" s="199"/>
      <c r="AN1185" s="199"/>
    </row>
    <row r="1186" spans="30:40" s="136" customFormat="1" x14ac:dyDescent="0.25">
      <c r="AD1186" s="199"/>
      <c r="AN1186" s="199"/>
    </row>
    <row r="1187" spans="30:40" s="136" customFormat="1" x14ac:dyDescent="0.25">
      <c r="AD1187" s="199"/>
      <c r="AN1187" s="199"/>
    </row>
    <row r="1188" spans="30:40" s="136" customFormat="1" x14ac:dyDescent="0.25">
      <c r="AD1188" s="199"/>
      <c r="AN1188" s="199"/>
    </row>
    <row r="1189" spans="30:40" s="136" customFormat="1" x14ac:dyDescent="0.25">
      <c r="AD1189" s="199"/>
      <c r="AN1189" s="199"/>
    </row>
    <row r="1190" spans="30:40" s="136" customFormat="1" x14ac:dyDescent="0.25">
      <c r="AD1190" s="199"/>
      <c r="AN1190" s="199"/>
    </row>
    <row r="1191" spans="30:40" s="136" customFormat="1" x14ac:dyDescent="0.25">
      <c r="AD1191" s="199"/>
      <c r="AN1191" s="199"/>
    </row>
    <row r="1192" spans="30:40" s="136" customFormat="1" x14ac:dyDescent="0.25">
      <c r="AD1192" s="199"/>
      <c r="AN1192" s="199"/>
    </row>
    <row r="1193" spans="30:40" s="136" customFormat="1" x14ac:dyDescent="0.25">
      <c r="AD1193" s="199"/>
      <c r="AN1193" s="199"/>
    </row>
    <row r="1194" spans="30:40" s="136" customFormat="1" x14ac:dyDescent="0.25">
      <c r="AD1194" s="199"/>
      <c r="AN1194" s="199"/>
    </row>
    <row r="1195" spans="30:40" s="136" customFormat="1" x14ac:dyDescent="0.25">
      <c r="AD1195" s="199"/>
      <c r="AN1195" s="199"/>
    </row>
    <row r="1196" spans="30:40" s="136" customFormat="1" x14ac:dyDescent="0.25">
      <c r="AD1196" s="199"/>
      <c r="AN1196" s="199"/>
    </row>
    <row r="1197" spans="30:40" s="136" customFormat="1" x14ac:dyDescent="0.25">
      <c r="AD1197" s="199"/>
      <c r="AN1197" s="199"/>
    </row>
    <row r="1198" spans="30:40" s="136" customFormat="1" x14ac:dyDescent="0.25">
      <c r="AD1198" s="199"/>
      <c r="AN1198" s="199"/>
    </row>
    <row r="1199" spans="30:40" s="136" customFormat="1" x14ac:dyDescent="0.25">
      <c r="AD1199" s="199"/>
      <c r="AN1199" s="199"/>
    </row>
    <row r="1200" spans="30:40" s="136" customFormat="1" x14ac:dyDescent="0.25">
      <c r="AD1200" s="199"/>
      <c r="AN1200" s="199"/>
    </row>
    <row r="1201" spans="30:40" s="136" customFormat="1" x14ac:dyDescent="0.25">
      <c r="AD1201" s="199"/>
      <c r="AN1201" s="199"/>
    </row>
    <row r="1202" spans="30:40" s="136" customFormat="1" x14ac:dyDescent="0.25">
      <c r="AD1202" s="199"/>
      <c r="AN1202" s="199"/>
    </row>
    <row r="1203" spans="30:40" s="136" customFormat="1" x14ac:dyDescent="0.25">
      <c r="AD1203" s="199"/>
      <c r="AN1203" s="199"/>
    </row>
    <row r="1204" spans="30:40" s="136" customFormat="1" x14ac:dyDescent="0.25">
      <c r="AD1204" s="199"/>
      <c r="AN1204" s="199"/>
    </row>
    <row r="1205" spans="30:40" s="136" customFormat="1" x14ac:dyDescent="0.25">
      <c r="AD1205" s="199"/>
      <c r="AN1205" s="199"/>
    </row>
    <row r="1206" spans="30:40" s="136" customFormat="1" x14ac:dyDescent="0.25">
      <c r="AD1206" s="199"/>
      <c r="AN1206" s="199"/>
    </row>
    <row r="1207" spans="30:40" s="136" customFormat="1" x14ac:dyDescent="0.25">
      <c r="AD1207" s="199"/>
      <c r="AN1207" s="199"/>
    </row>
    <row r="1208" spans="30:40" s="136" customFormat="1" x14ac:dyDescent="0.25">
      <c r="AD1208" s="199"/>
      <c r="AN1208" s="199"/>
    </row>
    <row r="1209" spans="30:40" s="136" customFormat="1" x14ac:dyDescent="0.25">
      <c r="AD1209" s="199"/>
      <c r="AN1209" s="199"/>
    </row>
    <row r="1210" spans="30:40" s="136" customFormat="1" x14ac:dyDescent="0.25">
      <c r="AD1210" s="199"/>
      <c r="AN1210" s="199"/>
    </row>
    <row r="1211" spans="30:40" s="136" customFormat="1" x14ac:dyDescent="0.25">
      <c r="AD1211" s="199"/>
      <c r="AN1211" s="199"/>
    </row>
    <row r="1212" spans="30:40" s="136" customFormat="1" x14ac:dyDescent="0.25">
      <c r="AD1212" s="199"/>
      <c r="AN1212" s="199"/>
    </row>
    <row r="1213" spans="30:40" s="136" customFormat="1" x14ac:dyDescent="0.25">
      <c r="AD1213" s="199"/>
      <c r="AN1213" s="199"/>
    </row>
    <row r="1214" spans="30:40" s="136" customFormat="1" x14ac:dyDescent="0.25">
      <c r="AD1214" s="199"/>
      <c r="AN1214" s="199"/>
    </row>
    <row r="1215" spans="30:40" s="136" customFormat="1" x14ac:dyDescent="0.25">
      <c r="AD1215" s="199"/>
      <c r="AN1215" s="199"/>
    </row>
    <row r="1216" spans="30:40" s="136" customFormat="1" x14ac:dyDescent="0.25">
      <c r="AD1216" s="199"/>
      <c r="AN1216" s="199"/>
    </row>
    <row r="1217" spans="30:40" s="136" customFormat="1" x14ac:dyDescent="0.25">
      <c r="AD1217" s="199"/>
      <c r="AN1217" s="199"/>
    </row>
    <row r="1218" spans="30:40" s="136" customFormat="1" x14ac:dyDescent="0.25">
      <c r="AD1218" s="199"/>
      <c r="AN1218" s="199"/>
    </row>
    <row r="1219" spans="30:40" s="136" customFormat="1" x14ac:dyDescent="0.25">
      <c r="AD1219" s="199"/>
      <c r="AN1219" s="199"/>
    </row>
    <row r="1220" spans="30:40" s="136" customFormat="1" x14ac:dyDescent="0.25">
      <c r="AD1220" s="199"/>
      <c r="AN1220" s="199"/>
    </row>
    <row r="1221" spans="30:40" s="136" customFormat="1" x14ac:dyDescent="0.25">
      <c r="AD1221" s="199"/>
      <c r="AN1221" s="199"/>
    </row>
    <row r="1222" spans="30:40" s="136" customFormat="1" x14ac:dyDescent="0.25">
      <c r="AD1222" s="199"/>
      <c r="AN1222" s="199"/>
    </row>
    <row r="1223" spans="30:40" s="136" customFormat="1" x14ac:dyDescent="0.25">
      <c r="AD1223" s="199"/>
      <c r="AN1223" s="199"/>
    </row>
    <row r="1224" spans="30:40" s="136" customFormat="1" x14ac:dyDescent="0.25">
      <c r="AD1224" s="199"/>
      <c r="AN1224" s="199"/>
    </row>
    <row r="1225" spans="30:40" s="136" customFormat="1" x14ac:dyDescent="0.25">
      <c r="AD1225" s="199"/>
      <c r="AN1225" s="199"/>
    </row>
    <row r="1226" spans="30:40" s="136" customFormat="1" x14ac:dyDescent="0.25">
      <c r="AD1226" s="199"/>
      <c r="AN1226" s="199"/>
    </row>
    <row r="1227" spans="30:40" s="136" customFormat="1" x14ac:dyDescent="0.25">
      <c r="AD1227" s="199"/>
      <c r="AN1227" s="199"/>
    </row>
    <row r="1228" spans="30:40" s="136" customFormat="1" x14ac:dyDescent="0.25">
      <c r="AD1228" s="199"/>
      <c r="AN1228" s="199"/>
    </row>
    <row r="1229" spans="30:40" s="136" customFormat="1" x14ac:dyDescent="0.25">
      <c r="AD1229" s="199"/>
      <c r="AN1229" s="199"/>
    </row>
    <row r="1230" spans="30:40" s="136" customFormat="1" x14ac:dyDescent="0.25">
      <c r="AD1230" s="199"/>
      <c r="AN1230" s="199"/>
    </row>
    <row r="1231" spans="30:40" s="136" customFormat="1" x14ac:dyDescent="0.25">
      <c r="AD1231" s="199"/>
      <c r="AN1231" s="199"/>
    </row>
    <row r="1232" spans="30:40" s="136" customFormat="1" x14ac:dyDescent="0.25">
      <c r="AD1232" s="199"/>
      <c r="AN1232" s="199"/>
    </row>
    <row r="1233" spans="30:40" s="136" customFormat="1" x14ac:dyDescent="0.25">
      <c r="AD1233" s="199"/>
      <c r="AN1233" s="199"/>
    </row>
    <row r="1234" spans="30:40" s="136" customFormat="1" x14ac:dyDescent="0.25">
      <c r="AD1234" s="199"/>
      <c r="AN1234" s="199"/>
    </row>
    <row r="1235" spans="30:40" s="136" customFormat="1" x14ac:dyDescent="0.25">
      <c r="AD1235" s="199"/>
      <c r="AN1235" s="199"/>
    </row>
    <row r="1236" spans="30:40" s="136" customFormat="1" x14ac:dyDescent="0.25">
      <c r="AD1236" s="199"/>
      <c r="AN1236" s="199"/>
    </row>
    <row r="1237" spans="30:40" s="136" customFormat="1" x14ac:dyDescent="0.25">
      <c r="AD1237" s="199"/>
      <c r="AN1237" s="199"/>
    </row>
    <row r="1238" spans="30:40" s="136" customFormat="1" x14ac:dyDescent="0.25">
      <c r="AD1238" s="199"/>
      <c r="AN1238" s="199"/>
    </row>
    <row r="1239" spans="30:40" s="136" customFormat="1" x14ac:dyDescent="0.25">
      <c r="AD1239" s="199"/>
      <c r="AN1239" s="199"/>
    </row>
    <row r="1240" spans="30:40" s="136" customFormat="1" x14ac:dyDescent="0.25">
      <c r="AD1240" s="199"/>
      <c r="AN1240" s="199"/>
    </row>
    <row r="1241" spans="30:40" s="136" customFormat="1" x14ac:dyDescent="0.25">
      <c r="AD1241" s="199"/>
      <c r="AN1241" s="199"/>
    </row>
    <row r="1242" spans="30:40" s="136" customFormat="1" x14ac:dyDescent="0.25">
      <c r="AD1242" s="199"/>
      <c r="AN1242" s="199"/>
    </row>
    <row r="1243" spans="30:40" s="136" customFormat="1" x14ac:dyDescent="0.25">
      <c r="AD1243" s="199"/>
      <c r="AN1243" s="199"/>
    </row>
    <row r="1244" spans="30:40" s="136" customFormat="1" x14ac:dyDescent="0.25">
      <c r="AD1244" s="199"/>
      <c r="AN1244" s="199"/>
    </row>
    <row r="1245" spans="30:40" s="136" customFormat="1" x14ac:dyDescent="0.25">
      <c r="AD1245" s="199"/>
      <c r="AN1245" s="199"/>
    </row>
    <row r="1246" spans="30:40" s="136" customFormat="1" x14ac:dyDescent="0.25">
      <c r="AD1246" s="199"/>
      <c r="AN1246" s="199"/>
    </row>
    <row r="1247" spans="30:40" s="136" customFormat="1" x14ac:dyDescent="0.25">
      <c r="AD1247" s="199"/>
      <c r="AN1247" s="199"/>
    </row>
    <row r="1248" spans="30:40" s="136" customFormat="1" x14ac:dyDescent="0.25">
      <c r="AD1248" s="199"/>
      <c r="AN1248" s="199"/>
    </row>
    <row r="1249" spans="30:40" s="136" customFormat="1" x14ac:dyDescent="0.25">
      <c r="AD1249" s="199"/>
      <c r="AN1249" s="199"/>
    </row>
    <row r="1250" spans="30:40" s="136" customFormat="1" x14ac:dyDescent="0.25">
      <c r="AD1250" s="199"/>
      <c r="AN1250" s="199"/>
    </row>
    <row r="1251" spans="30:40" s="136" customFormat="1" x14ac:dyDescent="0.25">
      <c r="AD1251" s="199"/>
      <c r="AN1251" s="199"/>
    </row>
    <row r="1252" spans="30:40" s="136" customFormat="1" x14ac:dyDescent="0.25">
      <c r="AD1252" s="199"/>
      <c r="AN1252" s="199"/>
    </row>
    <row r="1253" spans="30:40" s="136" customFormat="1" x14ac:dyDescent="0.25">
      <c r="AD1253" s="199"/>
      <c r="AN1253" s="199"/>
    </row>
    <row r="1254" spans="30:40" s="136" customFormat="1" x14ac:dyDescent="0.25">
      <c r="AD1254" s="199"/>
      <c r="AN1254" s="199"/>
    </row>
    <row r="1255" spans="30:40" s="136" customFormat="1" x14ac:dyDescent="0.25">
      <c r="AD1255" s="199"/>
      <c r="AN1255" s="199"/>
    </row>
    <row r="1256" spans="30:40" s="136" customFormat="1" x14ac:dyDescent="0.25">
      <c r="AD1256" s="199"/>
      <c r="AN1256" s="199"/>
    </row>
    <row r="1257" spans="30:40" s="136" customFormat="1" x14ac:dyDescent="0.25">
      <c r="AD1257" s="199"/>
      <c r="AN1257" s="199"/>
    </row>
    <row r="1258" spans="30:40" s="136" customFormat="1" x14ac:dyDescent="0.25">
      <c r="AD1258" s="199"/>
      <c r="AN1258" s="199"/>
    </row>
    <row r="1259" spans="30:40" s="136" customFormat="1" x14ac:dyDescent="0.25">
      <c r="AD1259" s="199"/>
      <c r="AN1259" s="199"/>
    </row>
    <row r="1260" spans="30:40" s="136" customFormat="1" x14ac:dyDescent="0.25">
      <c r="AD1260" s="199"/>
      <c r="AN1260" s="199"/>
    </row>
    <row r="1261" spans="30:40" s="136" customFormat="1" x14ac:dyDescent="0.25">
      <c r="AD1261" s="199"/>
      <c r="AN1261" s="199"/>
    </row>
    <row r="1262" spans="30:40" s="136" customFormat="1" x14ac:dyDescent="0.25">
      <c r="AD1262" s="199"/>
      <c r="AN1262" s="199"/>
    </row>
    <row r="1263" spans="30:40" s="136" customFormat="1" x14ac:dyDescent="0.25">
      <c r="AD1263" s="199"/>
      <c r="AN1263" s="199"/>
    </row>
    <row r="1264" spans="30:40" s="136" customFormat="1" x14ac:dyDescent="0.25">
      <c r="AD1264" s="199"/>
      <c r="AN1264" s="199"/>
    </row>
    <row r="1265" spans="30:40" s="136" customFormat="1" x14ac:dyDescent="0.25">
      <c r="AD1265" s="199"/>
      <c r="AN1265" s="199"/>
    </row>
    <row r="1266" spans="30:40" s="136" customFormat="1" x14ac:dyDescent="0.25">
      <c r="AD1266" s="199"/>
      <c r="AN1266" s="199"/>
    </row>
    <row r="1267" spans="30:40" s="136" customFormat="1" x14ac:dyDescent="0.25">
      <c r="AD1267" s="199"/>
      <c r="AN1267" s="199"/>
    </row>
    <row r="1268" spans="30:40" s="136" customFormat="1" x14ac:dyDescent="0.25">
      <c r="AD1268" s="199"/>
      <c r="AN1268" s="199"/>
    </row>
    <row r="1269" spans="30:40" s="136" customFormat="1" x14ac:dyDescent="0.25">
      <c r="AD1269" s="199"/>
      <c r="AN1269" s="199"/>
    </row>
    <row r="1270" spans="30:40" s="136" customFormat="1" x14ac:dyDescent="0.25">
      <c r="AD1270" s="199"/>
      <c r="AN1270" s="199"/>
    </row>
    <row r="1271" spans="30:40" s="136" customFormat="1" x14ac:dyDescent="0.25">
      <c r="AD1271" s="199"/>
      <c r="AN1271" s="199"/>
    </row>
    <row r="1272" spans="30:40" s="136" customFormat="1" x14ac:dyDescent="0.25">
      <c r="AD1272" s="199"/>
      <c r="AN1272" s="199"/>
    </row>
    <row r="1273" spans="30:40" s="136" customFormat="1" x14ac:dyDescent="0.25">
      <c r="AD1273" s="199"/>
      <c r="AN1273" s="199"/>
    </row>
    <row r="1274" spans="30:40" s="136" customFormat="1" x14ac:dyDescent="0.25">
      <c r="AD1274" s="199"/>
      <c r="AN1274" s="199"/>
    </row>
    <row r="1275" spans="30:40" s="136" customFormat="1" x14ac:dyDescent="0.25">
      <c r="AD1275" s="199"/>
      <c r="AN1275" s="199"/>
    </row>
    <row r="1276" spans="30:40" s="136" customFormat="1" x14ac:dyDescent="0.25">
      <c r="AD1276" s="199"/>
      <c r="AN1276" s="199"/>
    </row>
    <row r="1277" spans="30:40" s="136" customFormat="1" x14ac:dyDescent="0.25">
      <c r="AD1277" s="199"/>
      <c r="AN1277" s="199"/>
    </row>
    <row r="1278" spans="30:40" s="136" customFormat="1" x14ac:dyDescent="0.25">
      <c r="AD1278" s="199"/>
      <c r="AN1278" s="199"/>
    </row>
    <row r="1279" spans="30:40" s="136" customFormat="1" x14ac:dyDescent="0.25">
      <c r="AD1279" s="199"/>
      <c r="AN1279" s="199"/>
    </row>
    <row r="1280" spans="30:40" s="136" customFormat="1" x14ac:dyDescent="0.25">
      <c r="AD1280" s="199"/>
      <c r="AN1280" s="199"/>
    </row>
    <row r="1281" spans="30:40" s="136" customFormat="1" x14ac:dyDescent="0.25">
      <c r="AD1281" s="199"/>
      <c r="AN1281" s="199"/>
    </row>
    <row r="1282" spans="30:40" s="136" customFormat="1" x14ac:dyDescent="0.25">
      <c r="AD1282" s="199"/>
      <c r="AN1282" s="199"/>
    </row>
    <row r="1283" spans="30:40" s="136" customFormat="1" x14ac:dyDescent="0.25">
      <c r="AD1283" s="199"/>
      <c r="AN1283" s="199"/>
    </row>
    <row r="1284" spans="30:40" s="136" customFormat="1" x14ac:dyDescent="0.25">
      <c r="AD1284" s="199"/>
      <c r="AN1284" s="199"/>
    </row>
    <row r="1285" spans="30:40" s="136" customFormat="1" x14ac:dyDescent="0.25">
      <c r="AD1285" s="199"/>
      <c r="AN1285" s="199"/>
    </row>
    <row r="1286" spans="30:40" s="136" customFormat="1" x14ac:dyDescent="0.25">
      <c r="AD1286" s="199"/>
      <c r="AN1286" s="199"/>
    </row>
    <row r="1287" spans="30:40" s="136" customFormat="1" x14ac:dyDescent="0.25">
      <c r="AD1287" s="199"/>
      <c r="AN1287" s="199"/>
    </row>
    <row r="1288" spans="30:40" s="136" customFormat="1" x14ac:dyDescent="0.25">
      <c r="AD1288" s="199"/>
      <c r="AN1288" s="199"/>
    </row>
    <row r="1289" spans="30:40" s="136" customFormat="1" x14ac:dyDescent="0.25">
      <c r="AD1289" s="199"/>
      <c r="AN1289" s="199"/>
    </row>
    <row r="1290" spans="30:40" s="136" customFormat="1" x14ac:dyDescent="0.25">
      <c r="AD1290" s="199"/>
      <c r="AN1290" s="199"/>
    </row>
    <row r="1291" spans="30:40" s="136" customFormat="1" x14ac:dyDescent="0.25">
      <c r="AD1291" s="199"/>
      <c r="AN1291" s="199"/>
    </row>
    <row r="1292" spans="30:40" s="136" customFormat="1" x14ac:dyDescent="0.25">
      <c r="AD1292" s="199"/>
      <c r="AN1292" s="199"/>
    </row>
    <row r="1293" spans="30:40" s="136" customFormat="1" x14ac:dyDescent="0.25">
      <c r="AD1293" s="199"/>
      <c r="AN1293" s="199"/>
    </row>
    <row r="1294" spans="30:40" s="136" customFormat="1" x14ac:dyDescent="0.25">
      <c r="AD1294" s="199"/>
      <c r="AN1294" s="199"/>
    </row>
    <row r="1295" spans="30:40" s="136" customFormat="1" x14ac:dyDescent="0.25">
      <c r="AD1295" s="199"/>
      <c r="AN1295" s="199"/>
    </row>
    <row r="1296" spans="30:40" s="136" customFormat="1" x14ac:dyDescent="0.25">
      <c r="AD1296" s="199"/>
      <c r="AN1296" s="199"/>
    </row>
    <row r="1297" spans="30:40" s="136" customFormat="1" x14ac:dyDescent="0.25">
      <c r="AD1297" s="199"/>
      <c r="AN1297" s="199"/>
    </row>
    <row r="1298" spans="30:40" s="136" customFormat="1" x14ac:dyDescent="0.25">
      <c r="AD1298" s="199"/>
      <c r="AN1298" s="199"/>
    </row>
    <row r="1299" spans="30:40" s="136" customFormat="1" x14ac:dyDescent="0.25">
      <c r="AD1299" s="199"/>
      <c r="AN1299" s="199"/>
    </row>
    <row r="1300" spans="30:40" s="136" customFormat="1" x14ac:dyDescent="0.25">
      <c r="AD1300" s="199"/>
      <c r="AN1300" s="199"/>
    </row>
    <row r="1301" spans="30:40" s="136" customFormat="1" x14ac:dyDescent="0.25">
      <c r="AD1301" s="199"/>
      <c r="AN1301" s="199"/>
    </row>
    <row r="1302" spans="30:40" s="136" customFormat="1" x14ac:dyDescent="0.25">
      <c r="AD1302" s="199"/>
      <c r="AN1302" s="199"/>
    </row>
    <row r="1303" spans="30:40" s="136" customFormat="1" x14ac:dyDescent="0.25">
      <c r="AD1303" s="199"/>
      <c r="AN1303" s="199"/>
    </row>
    <row r="1304" spans="30:40" s="136" customFormat="1" x14ac:dyDescent="0.25">
      <c r="AD1304" s="199"/>
      <c r="AN1304" s="199"/>
    </row>
    <row r="1305" spans="30:40" s="136" customFormat="1" x14ac:dyDescent="0.25">
      <c r="AD1305" s="199"/>
      <c r="AN1305" s="199"/>
    </row>
    <row r="1306" spans="30:40" s="136" customFormat="1" x14ac:dyDescent="0.25">
      <c r="AD1306" s="199"/>
      <c r="AN1306" s="199"/>
    </row>
    <row r="1307" spans="30:40" s="136" customFormat="1" x14ac:dyDescent="0.25">
      <c r="AD1307" s="199"/>
      <c r="AN1307" s="199"/>
    </row>
    <row r="1308" spans="30:40" s="136" customFormat="1" x14ac:dyDescent="0.25">
      <c r="AD1308" s="199"/>
      <c r="AN1308" s="199"/>
    </row>
    <row r="1309" spans="30:40" s="136" customFormat="1" x14ac:dyDescent="0.25">
      <c r="AD1309" s="199"/>
      <c r="AN1309" s="199"/>
    </row>
    <row r="1310" spans="30:40" s="136" customFormat="1" x14ac:dyDescent="0.25">
      <c r="AD1310" s="199"/>
      <c r="AN1310" s="199"/>
    </row>
    <row r="1311" spans="30:40" s="136" customFormat="1" x14ac:dyDescent="0.25">
      <c r="AD1311" s="199"/>
      <c r="AN1311" s="199"/>
    </row>
    <row r="1312" spans="30:40" s="136" customFormat="1" x14ac:dyDescent="0.25">
      <c r="AD1312" s="199"/>
      <c r="AN1312" s="199"/>
    </row>
    <row r="1313" spans="30:40" s="136" customFormat="1" x14ac:dyDescent="0.25">
      <c r="AD1313" s="199"/>
      <c r="AN1313" s="199"/>
    </row>
    <row r="1314" spans="30:40" s="136" customFormat="1" x14ac:dyDescent="0.25">
      <c r="AD1314" s="199"/>
      <c r="AN1314" s="199"/>
    </row>
    <row r="1315" spans="30:40" s="136" customFormat="1" x14ac:dyDescent="0.25">
      <c r="AD1315" s="199"/>
      <c r="AN1315" s="199"/>
    </row>
    <row r="1316" spans="30:40" s="136" customFormat="1" x14ac:dyDescent="0.25">
      <c r="AD1316" s="199"/>
      <c r="AN1316" s="199"/>
    </row>
    <row r="1317" spans="30:40" s="136" customFormat="1" x14ac:dyDescent="0.25">
      <c r="AD1317" s="199"/>
      <c r="AN1317" s="199"/>
    </row>
    <row r="1318" spans="30:40" s="136" customFormat="1" x14ac:dyDescent="0.25">
      <c r="AD1318" s="199"/>
      <c r="AN1318" s="199"/>
    </row>
    <row r="1319" spans="30:40" s="136" customFormat="1" x14ac:dyDescent="0.25">
      <c r="AD1319" s="199"/>
      <c r="AN1319" s="199"/>
    </row>
    <row r="1320" spans="30:40" s="136" customFormat="1" x14ac:dyDescent="0.25">
      <c r="AD1320" s="199"/>
      <c r="AN1320" s="199"/>
    </row>
    <row r="1321" spans="30:40" s="136" customFormat="1" x14ac:dyDescent="0.25">
      <c r="AD1321" s="199"/>
      <c r="AN1321" s="199"/>
    </row>
    <row r="1322" spans="30:40" s="136" customFormat="1" x14ac:dyDescent="0.25">
      <c r="AD1322" s="199"/>
      <c r="AN1322" s="199"/>
    </row>
    <row r="1323" spans="30:40" s="136" customFormat="1" x14ac:dyDescent="0.25">
      <c r="AD1323" s="199"/>
      <c r="AN1323" s="199"/>
    </row>
    <row r="1324" spans="30:40" s="136" customFormat="1" x14ac:dyDescent="0.25">
      <c r="AD1324" s="199"/>
      <c r="AN1324" s="199"/>
    </row>
    <row r="1325" spans="30:40" s="136" customFormat="1" x14ac:dyDescent="0.25">
      <c r="AD1325" s="199"/>
      <c r="AN1325" s="199"/>
    </row>
    <row r="1326" spans="30:40" s="136" customFormat="1" x14ac:dyDescent="0.25">
      <c r="AD1326" s="199"/>
      <c r="AN1326" s="199"/>
    </row>
    <row r="1327" spans="30:40" s="136" customFormat="1" x14ac:dyDescent="0.25">
      <c r="AD1327" s="199"/>
      <c r="AN1327" s="199"/>
    </row>
    <row r="1328" spans="30:40" s="136" customFormat="1" x14ac:dyDescent="0.25">
      <c r="AD1328" s="199"/>
      <c r="AN1328" s="199"/>
    </row>
    <row r="1329" spans="30:40" s="136" customFormat="1" x14ac:dyDescent="0.25">
      <c r="AD1329" s="199"/>
      <c r="AN1329" s="199"/>
    </row>
    <row r="1330" spans="30:40" s="136" customFormat="1" x14ac:dyDescent="0.25">
      <c r="AD1330" s="199"/>
      <c r="AN1330" s="199"/>
    </row>
    <row r="1331" spans="30:40" s="136" customFormat="1" x14ac:dyDescent="0.25">
      <c r="AD1331" s="199"/>
      <c r="AN1331" s="199"/>
    </row>
    <row r="1332" spans="30:40" s="136" customFormat="1" x14ac:dyDescent="0.25">
      <c r="AD1332" s="199"/>
      <c r="AN1332" s="199"/>
    </row>
    <row r="1333" spans="30:40" s="136" customFormat="1" x14ac:dyDescent="0.25">
      <c r="AD1333" s="199"/>
      <c r="AN1333" s="199"/>
    </row>
    <row r="1334" spans="30:40" s="136" customFormat="1" x14ac:dyDescent="0.25">
      <c r="AD1334" s="199"/>
      <c r="AN1334" s="199"/>
    </row>
    <row r="1335" spans="30:40" s="136" customFormat="1" x14ac:dyDescent="0.25">
      <c r="AD1335" s="199"/>
      <c r="AN1335" s="199"/>
    </row>
    <row r="1336" spans="30:40" s="136" customFormat="1" x14ac:dyDescent="0.25">
      <c r="AD1336" s="199"/>
      <c r="AN1336" s="199"/>
    </row>
    <row r="1337" spans="30:40" s="136" customFormat="1" x14ac:dyDescent="0.25">
      <c r="AD1337" s="199"/>
      <c r="AN1337" s="199"/>
    </row>
    <row r="1338" spans="30:40" s="136" customFormat="1" x14ac:dyDescent="0.25">
      <c r="AD1338" s="199"/>
      <c r="AN1338" s="199"/>
    </row>
    <row r="1339" spans="30:40" s="136" customFormat="1" x14ac:dyDescent="0.25">
      <c r="AD1339" s="199"/>
      <c r="AN1339" s="199"/>
    </row>
    <row r="1340" spans="30:40" s="136" customFormat="1" x14ac:dyDescent="0.25">
      <c r="AD1340" s="199"/>
      <c r="AN1340" s="199"/>
    </row>
    <row r="1341" spans="30:40" s="136" customFormat="1" x14ac:dyDescent="0.25">
      <c r="AD1341" s="199"/>
      <c r="AN1341" s="199"/>
    </row>
    <row r="1342" spans="30:40" s="136" customFormat="1" x14ac:dyDescent="0.25">
      <c r="AD1342" s="199"/>
      <c r="AN1342" s="199"/>
    </row>
    <row r="1343" spans="30:40" s="136" customFormat="1" x14ac:dyDescent="0.25">
      <c r="AD1343" s="199"/>
      <c r="AN1343" s="199"/>
    </row>
    <row r="1344" spans="30:40" s="136" customFormat="1" x14ac:dyDescent="0.25">
      <c r="AD1344" s="199"/>
      <c r="AN1344" s="199"/>
    </row>
    <row r="1345" spans="30:40" s="136" customFormat="1" x14ac:dyDescent="0.25">
      <c r="AD1345" s="199"/>
      <c r="AN1345" s="199"/>
    </row>
    <row r="1346" spans="30:40" s="136" customFormat="1" x14ac:dyDescent="0.25">
      <c r="AD1346" s="199"/>
      <c r="AN1346" s="199"/>
    </row>
    <row r="1347" spans="30:40" s="136" customFormat="1" x14ac:dyDescent="0.25">
      <c r="AD1347" s="199"/>
      <c r="AN1347" s="199"/>
    </row>
    <row r="1348" spans="30:40" s="136" customFormat="1" x14ac:dyDescent="0.25">
      <c r="AD1348" s="199"/>
      <c r="AN1348" s="199"/>
    </row>
    <row r="1349" spans="30:40" s="136" customFormat="1" x14ac:dyDescent="0.25">
      <c r="AD1349" s="199"/>
      <c r="AN1349" s="199"/>
    </row>
    <row r="1350" spans="30:40" s="136" customFormat="1" x14ac:dyDescent="0.25">
      <c r="AD1350" s="199"/>
      <c r="AN1350" s="199"/>
    </row>
    <row r="1351" spans="30:40" s="136" customFormat="1" x14ac:dyDescent="0.25">
      <c r="AD1351" s="199"/>
      <c r="AN1351" s="199"/>
    </row>
    <row r="1352" spans="30:40" s="136" customFormat="1" x14ac:dyDescent="0.25">
      <c r="AD1352" s="199"/>
      <c r="AN1352" s="199"/>
    </row>
    <row r="1353" spans="30:40" s="136" customFormat="1" x14ac:dyDescent="0.25">
      <c r="AD1353" s="199"/>
      <c r="AN1353" s="199"/>
    </row>
    <row r="1354" spans="30:40" s="136" customFormat="1" x14ac:dyDescent="0.25">
      <c r="AD1354" s="199"/>
      <c r="AN1354" s="199"/>
    </row>
    <row r="1355" spans="30:40" s="136" customFormat="1" x14ac:dyDescent="0.25">
      <c r="AD1355" s="199"/>
      <c r="AN1355" s="199"/>
    </row>
  </sheetData>
  <sheetProtection algorithmName="SHA-512" hashValue="w/b+W087KAP6IEmlIrrojBJqtYCikw+GgFCf3huqTI6ETlRo1b0ZHN1Adnn+afZEnviCJWocn9k61TVlFHcMjA==" saltValue="8IhhD9m5ZN3h8Q13cgZGhA==" spinCount="100000" sheet="1" objects="1" scenarios="1"/>
  <autoFilter ref="A6:ZG859"/>
  <mergeCells count="5">
    <mergeCell ref="P5:U5"/>
    <mergeCell ref="K5:N5"/>
    <mergeCell ref="E4:N4"/>
    <mergeCell ref="G5:I5"/>
    <mergeCell ref="W5:Z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sheetPr>
  <dimension ref="A1:BM929"/>
  <sheetViews>
    <sheetView zoomScaleNormal="100" workbookViewId="0">
      <pane xSplit="2" ySplit="6" topLeftCell="AD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14.42578125" style="135" bestFit="1" customWidth="1"/>
    <col min="2" max="2" width="40.42578125" style="8" bestFit="1" customWidth="1"/>
    <col min="3" max="3" width="14.28515625" style="8" bestFit="1" customWidth="1"/>
    <col min="4" max="4" width="15.140625" style="8" customWidth="1"/>
    <col min="5" max="5" width="14.7109375" style="8" customWidth="1"/>
    <col min="6" max="6" width="1" style="8" customWidth="1"/>
    <col min="7" max="8" width="12.85546875" style="8" customWidth="1"/>
    <col min="9" max="9" width="13.85546875" style="8" customWidth="1"/>
    <col min="10" max="10" width="13.140625" style="8" customWidth="1"/>
    <col min="11" max="11" width="1" style="8" customWidth="1"/>
    <col min="12" max="15" width="14.28515625" style="8" bestFit="1" customWidth="1"/>
    <col min="16" max="16" width="1" style="135" customWidth="1"/>
    <col min="17" max="20" width="17.85546875" style="8" bestFit="1" customWidth="1"/>
    <col min="21" max="21" width="1" style="135" customWidth="1"/>
    <col min="22" max="23" width="16.7109375" style="8" bestFit="1" customWidth="1"/>
    <col min="24" max="24" width="16.140625" style="8" bestFit="1" customWidth="1"/>
    <col min="25" max="25" width="17.28515625" style="8" bestFit="1" customWidth="1"/>
    <col min="26" max="26" width="1" style="135" customWidth="1"/>
    <col min="27" max="30" width="17" style="8" bestFit="1" customWidth="1"/>
    <col min="31" max="31" width="1" style="135" customWidth="1"/>
    <col min="32" max="32" width="20" style="8" bestFit="1" customWidth="1"/>
    <col min="33" max="34" width="16.28515625" style="8" bestFit="1" customWidth="1"/>
    <col min="35" max="35" width="20" style="8" bestFit="1" customWidth="1"/>
    <col min="36" max="36" width="1" style="135" customWidth="1"/>
    <col min="37" max="38" width="15" style="7" bestFit="1" customWidth="1"/>
    <col min="39" max="39" width="21.42578125" style="7" bestFit="1" customWidth="1"/>
    <col min="40" max="40" width="21.42578125" style="8" bestFit="1" customWidth="1"/>
    <col min="41" max="41" width="1" style="135" customWidth="1"/>
    <col min="42" max="45" width="17.28515625" style="8" bestFit="1" customWidth="1"/>
    <col min="46" max="46" width="1" style="135" customWidth="1"/>
    <col min="47" max="49" width="15.28515625" style="8" bestFit="1" customWidth="1"/>
    <col min="50" max="50" width="18" style="8" bestFit="1" customWidth="1"/>
    <col min="51" max="51" width="1" style="135" customWidth="1"/>
    <col min="52" max="52" width="21.28515625" style="8" bestFit="1" customWidth="1"/>
    <col min="53" max="53" width="21.140625" style="15" bestFit="1" customWidth="1"/>
    <col min="54" max="54" width="16.85546875" style="8" bestFit="1" customWidth="1"/>
    <col min="55" max="55" width="18" style="8" bestFit="1" customWidth="1"/>
    <col min="56" max="56" width="19.140625" style="8" bestFit="1" customWidth="1"/>
    <col min="57" max="57" width="19.85546875" style="15" bestFit="1" customWidth="1"/>
    <col min="58" max="58" width="17.28515625" style="8" bestFit="1" customWidth="1"/>
    <col min="59" max="59" width="1.140625" style="8" customWidth="1"/>
    <col min="60" max="60" width="18.85546875" style="8" bestFit="1" customWidth="1"/>
    <col min="61" max="61" width="1" style="135" customWidth="1"/>
    <col min="62" max="62" width="17.5703125" style="8" customWidth="1"/>
    <col min="63" max="63" width="17.7109375" style="8" customWidth="1"/>
    <col min="64" max="64" width="1" style="135" customWidth="1"/>
    <col min="65" max="65" width="17.28515625" style="135" bestFit="1" customWidth="1"/>
    <col min="66" max="16384" width="9.140625" style="8"/>
  </cols>
  <sheetData>
    <row r="1" spans="1:65" x14ac:dyDescent="0.25">
      <c r="A1" s="135">
        <v>1</v>
      </c>
      <c r="B1" s="8">
        <v>2</v>
      </c>
      <c r="C1" s="8">
        <v>3</v>
      </c>
      <c r="D1" s="8">
        <v>4</v>
      </c>
      <c r="E1" s="8">
        <v>5</v>
      </c>
      <c r="F1" s="8">
        <v>6</v>
      </c>
      <c r="G1" s="8">
        <v>7</v>
      </c>
      <c r="H1" s="8">
        <v>8</v>
      </c>
      <c r="I1" s="8">
        <v>9</v>
      </c>
      <c r="J1" s="8">
        <v>10</v>
      </c>
      <c r="K1" s="8">
        <v>11</v>
      </c>
      <c r="L1" s="8">
        <v>12</v>
      </c>
      <c r="M1" s="8">
        <v>13</v>
      </c>
      <c r="N1" s="8">
        <v>14</v>
      </c>
      <c r="O1" s="8">
        <v>15</v>
      </c>
      <c r="P1" s="135">
        <v>16</v>
      </c>
      <c r="Q1" s="8">
        <v>17</v>
      </c>
      <c r="R1" s="8">
        <v>18</v>
      </c>
      <c r="S1" s="8">
        <v>19</v>
      </c>
      <c r="T1" s="8">
        <v>20</v>
      </c>
      <c r="U1" s="135">
        <v>21</v>
      </c>
      <c r="V1" s="8">
        <v>22</v>
      </c>
      <c r="W1" s="8">
        <v>23</v>
      </c>
      <c r="X1" s="8">
        <v>24</v>
      </c>
      <c r="Y1" s="8">
        <v>25</v>
      </c>
      <c r="Z1" s="135">
        <v>26</v>
      </c>
      <c r="AA1" s="8">
        <v>27</v>
      </c>
      <c r="AB1" s="8">
        <v>28</v>
      </c>
      <c r="AC1" s="8">
        <v>29</v>
      </c>
      <c r="AD1" s="8">
        <v>30</v>
      </c>
      <c r="AE1" s="135">
        <v>31</v>
      </c>
      <c r="AF1" s="8">
        <v>32</v>
      </c>
      <c r="AG1" s="8">
        <v>33</v>
      </c>
      <c r="AH1" s="8">
        <v>34</v>
      </c>
      <c r="AI1" s="8">
        <v>35</v>
      </c>
      <c r="AJ1" s="135">
        <v>36</v>
      </c>
      <c r="AK1" s="8">
        <v>37</v>
      </c>
      <c r="AL1" s="8">
        <v>38</v>
      </c>
      <c r="AM1" s="8">
        <v>39</v>
      </c>
      <c r="AN1" s="8">
        <v>40</v>
      </c>
      <c r="AO1" s="135">
        <v>41</v>
      </c>
      <c r="AP1" s="8">
        <v>42</v>
      </c>
      <c r="AQ1" s="8">
        <v>43</v>
      </c>
      <c r="AR1" s="8">
        <v>44</v>
      </c>
      <c r="AS1" s="8">
        <v>45</v>
      </c>
      <c r="AT1" s="135">
        <v>46</v>
      </c>
      <c r="AU1" s="8">
        <v>47</v>
      </c>
      <c r="AV1" s="8">
        <v>48</v>
      </c>
      <c r="AW1" s="8">
        <v>49</v>
      </c>
      <c r="AX1" s="8">
        <v>50</v>
      </c>
      <c r="AY1" s="135">
        <v>51</v>
      </c>
      <c r="AZ1" s="8">
        <v>52</v>
      </c>
      <c r="BA1" s="15">
        <v>53</v>
      </c>
      <c r="BB1" s="15">
        <v>54</v>
      </c>
      <c r="BC1" s="15">
        <v>55</v>
      </c>
      <c r="BD1" s="8">
        <v>56</v>
      </c>
      <c r="BE1" s="15">
        <v>57</v>
      </c>
      <c r="BF1" s="15">
        <v>58</v>
      </c>
      <c r="BG1" s="15">
        <v>59</v>
      </c>
      <c r="BH1" s="15">
        <v>60</v>
      </c>
      <c r="BI1" s="135">
        <v>61</v>
      </c>
      <c r="BJ1" s="15">
        <v>62</v>
      </c>
      <c r="BK1" s="15">
        <v>63</v>
      </c>
      <c r="BL1" s="135">
        <v>64</v>
      </c>
      <c r="BM1" s="135">
        <v>65</v>
      </c>
    </row>
    <row r="2" spans="1:65" x14ac:dyDescent="0.25">
      <c r="A2" s="135" t="s">
        <v>2008</v>
      </c>
      <c r="B2" s="4"/>
    </row>
    <row r="3" spans="1:65" s="135" customFormat="1" ht="21" x14ac:dyDescent="0.35">
      <c r="A3" s="163" t="s">
        <v>2140</v>
      </c>
      <c r="B3" s="4"/>
      <c r="AK3" s="136"/>
      <c r="AL3" s="136"/>
      <c r="AM3" s="136"/>
    </row>
    <row r="4" spans="1:65" ht="15.75" thickBot="1" x14ac:dyDescent="0.3">
      <c r="A4" s="8"/>
      <c r="B4" s="4"/>
      <c r="C4" s="135"/>
      <c r="D4" s="135"/>
      <c r="F4" s="73"/>
      <c r="G4" s="361" t="s">
        <v>1961</v>
      </c>
      <c r="H4" s="361"/>
      <c r="I4" s="361"/>
      <c r="J4" s="361"/>
      <c r="K4" s="73"/>
      <c r="M4" s="6"/>
      <c r="O4" s="136"/>
      <c r="P4" s="307"/>
      <c r="Q4" s="136"/>
      <c r="T4" s="136"/>
      <c r="U4" s="307"/>
      <c r="V4" s="136"/>
      <c r="Y4" s="136"/>
      <c r="Z4" s="307"/>
      <c r="AA4" s="136"/>
      <c r="AD4" s="136"/>
      <c r="AE4" s="307"/>
      <c r="AF4" s="136"/>
      <c r="AI4" s="136"/>
      <c r="AJ4" s="307"/>
      <c r="AK4" s="136"/>
      <c r="AN4" s="136"/>
      <c r="AO4" s="307"/>
      <c r="AP4" s="136"/>
      <c r="AS4" s="136"/>
      <c r="AT4" s="307"/>
      <c r="AU4" s="136"/>
      <c r="AX4" s="136"/>
      <c r="AY4" s="307"/>
      <c r="AZ4" s="136"/>
      <c r="BH4" s="135"/>
      <c r="BI4" s="307"/>
      <c r="BJ4" s="135"/>
      <c r="BL4" s="307"/>
    </row>
    <row r="5" spans="1:65" s="3" customFormat="1" ht="16.5" thickTop="1" thickBot="1" x14ac:dyDescent="0.3">
      <c r="A5" s="135"/>
      <c r="B5" s="8"/>
      <c r="C5" s="8"/>
      <c r="D5" s="8"/>
      <c r="E5" s="8"/>
      <c r="F5" s="73"/>
      <c r="G5" s="377" t="s">
        <v>1952</v>
      </c>
      <c r="H5" s="377"/>
      <c r="I5" s="377"/>
      <c r="J5" s="377"/>
      <c r="K5" s="73"/>
      <c r="O5" s="10"/>
      <c r="P5" s="307"/>
      <c r="Q5" s="10"/>
      <c r="T5" s="10"/>
      <c r="U5" s="307"/>
      <c r="V5" s="10"/>
      <c r="Y5" s="10"/>
      <c r="Z5" s="307"/>
      <c r="AA5" s="10"/>
      <c r="AD5" s="10"/>
      <c r="AE5" s="307"/>
      <c r="AF5" s="10"/>
      <c r="AG5" s="10"/>
      <c r="AH5" s="10"/>
      <c r="AI5" s="10"/>
      <c r="AJ5" s="307"/>
      <c r="AK5" s="10"/>
      <c r="AL5" s="10"/>
      <c r="AM5" s="10"/>
      <c r="AN5" s="10"/>
      <c r="AO5" s="307"/>
      <c r="AP5" s="10"/>
      <c r="AS5" s="10"/>
      <c r="AT5" s="307"/>
      <c r="AU5" s="10"/>
      <c r="AX5" s="84"/>
      <c r="AY5" s="311"/>
      <c r="AZ5" s="84"/>
      <c r="BG5" s="8"/>
      <c r="BH5" s="310"/>
      <c r="BI5" s="311"/>
      <c r="BJ5" s="310"/>
      <c r="BL5" s="311"/>
      <c r="BM5" s="128"/>
    </row>
    <row r="6" spans="1:65" s="188" customFormat="1" ht="127.5" customHeight="1" thickTop="1" thickBot="1" x14ac:dyDescent="0.3">
      <c r="A6" s="88" t="s">
        <v>2125</v>
      </c>
      <c r="B6" s="88" t="s">
        <v>0</v>
      </c>
      <c r="C6" s="88" t="s">
        <v>1</v>
      </c>
      <c r="D6" s="88" t="s">
        <v>2</v>
      </c>
      <c r="E6" s="182" t="s">
        <v>1953</v>
      </c>
      <c r="F6" s="183"/>
      <c r="G6" s="95" t="s">
        <v>1957</v>
      </c>
      <c r="H6" s="95" t="s">
        <v>1958</v>
      </c>
      <c r="I6" s="95" t="s">
        <v>1959</v>
      </c>
      <c r="J6" s="95" t="s">
        <v>1956</v>
      </c>
      <c r="K6" s="183"/>
      <c r="L6" s="149" t="s">
        <v>2009</v>
      </c>
      <c r="M6" s="149" t="s">
        <v>2010</v>
      </c>
      <c r="N6" s="149" t="s">
        <v>2011</v>
      </c>
      <c r="O6" s="149" t="s">
        <v>2012</v>
      </c>
      <c r="P6" s="183"/>
      <c r="Q6" s="149" t="s">
        <v>2013</v>
      </c>
      <c r="R6" s="149" t="s">
        <v>2014</v>
      </c>
      <c r="S6" s="149" t="s">
        <v>2015</v>
      </c>
      <c r="T6" s="149" t="s">
        <v>2016</v>
      </c>
      <c r="U6" s="183"/>
      <c r="V6" s="149" t="s">
        <v>2021</v>
      </c>
      <c r="W6" s="90" t="s">
        <v>2017</v>
      </c>
      <c r="X6" s="90" t="s">
        <v>2018</v>
      </c>
      <c r="Y6" s="149" t="s">
        <v>2019</v>
      </c>
      <c r="Z6" s="183"/>
      <c r="AA6" s="149" t="s">
        <v>2020</v>
      </c>
      <c r="AB6" s="90" t="s">
        <v>2022</v>
      </c>
      <c r="AC6" s="90" t="s">
        <v>2023</v>
      </c>
      <c r="AD6" s="149" t="s">
        <v>2024</v>
      </c>
      <c r="AE6" s="183"/>
      <c r="AF6" s="149" t="s">
        <v>2025</v>
      </c>
      <c r="AG6" s="95" t="s">
        <v>2026</v>
      </c>
      <c r="AH6" s="95" t="s">
        <v>2027</v>
      </c>
      <c r="AI6" s="149" t="s">
        <v>2028</v>
      </c>
      <c r="AJ6" s="183"/>
      <c r="AK6" s="149" t="s">
        <v>2096</v>
      </c>
      <c r="AL6" s="95" t="s">
        <v>2097</v>
      </c>
      <c r="AM6" s="95" t="s">
        <v>2098</v>
      </c>
      <c r="AN6" s="149" t="s">
        <v>2099</v>
      </c>
      <c r="AO6" s="183"/>
      <c r="AP6" s="149" t="s">
        <v>2032</v>
      </c>
      <c r="AQ6" s="95" t="s">
        <v>2029</v>
      </c>
      <c r="AR6" s="95" t="s">
        <v>2030</v>
      </c>
      <c r="AS6" s="149" t="s">
        <v>2031</v>
      </c>
      <c r="AT6" s="183"/>
      <c r="AU6" s="149" t="s">
        <v>2033</v>
      </c>
      <c r="AV6" s="90" t="s">
        <v>2034</v>
      </c>
      <c r="AW6" s="90" t="s">
        <v>2035</v>
      </c>
      <c r="AX6" s="308" t="s">
        <v>2036</v>
      </c>
      <c r="AY6" s="306"/>
      <c r="AZ6" s="309" t="s">
        <v>2038</v>
      </c>
      <c r="BA6" s="187" t="s">
        <v>2073</v>
      </c>
      <c r="BB6" s="90" t="s">
        <v>2040</v>
      </c>
      <c r="BC6" s="95" t="s">
        <v>2075</v>
      </c>
      <c r="BD6" s="95" t="s">
        <v>2076</v>
      </c>
      <c r="BE6" s="95" t="s">
        <v>2074</v>
      </c>
      <c r="BF6" s="90" t="s">
        <v>2037</v>
      </c>
      <c r="BG6" s="312"/>
      <c r="BH6" s="314" t="s">
        <v>1963</v>
      </c>
      <c r="BI6" s="315"/>
      <c r="BJ6" s="314" t="s">
        <v>2077</v>
      </c>
      <c r="BK6" s="313" t="s">
        <v>2072</v>
      </c>
      <c r="BL6" s="315"/>
      <c r="BM6" s="90" t="s">
        <v>2253</v>
      </c>
    </row>
    <row r="7" spans="1:65" ht="15.75" thickTop="1" x14ac:dyDescent="0.25">
      <c r="A7" s="36" t="s">
        <v>10</v>
      </c>
      <c r="B7" s="36" t="s">
        <v>11</v>
      </c>
      <c r="C7" s="67" t="s">
        <v>9</v>
      </c>
      <c r="D7" s="67" t="s">
        <v>12</v>
      </c>
      <c r="E7" s="38">
        <v>526.03</v>
      </c>
      <c r="F7" s="68"/>
      <c r="G7" s="38">
        <v>241.22999999999996</v>
      </c>
      <c r="H7" s="38">
        <v>237.14999999999998</v>
      </c>
      <c r="I7" s="38">
        <v>132.14999999999998</v>
      </c>
      <c r="J7" s="38">
        <v>152.64999999999998</v>
      </c>
      <c r="K7" s="69"/>
      <c r="L7" s="41">
        <v>21343.499999999996</v>
      </c>
      <c r="M7" s="41">
        <v>11893.499999999998</v>
      </c>
      <c r="N7" s="41">
        <v>13738.499999999998</v>
      </c>
      <c r="O7" s="38">
        <v>46975.499999999993</v>
      </c>
      <c r="P7" s="126"/>
      <c r="Q7" s="41">
        <v>30153.749999999996</v>
      </c>
      <c r="R7" s="41">
        <v>16518.749999999996</v>
      </c>
      <c r="S7" s="41">
        <v>19081.249999999996</v>
      </c>
      <c r="T7" s="41">
        <v>65753.749999999985</v>
      </c>
      <c r="U7" s="126"/>
      <c r="V7" s="41">
        <v>56206.589999999989</v>
      </c>
      <c r="W7" s="41">
        <v>30790.949999999993</v>
      </c>
      <c r="X7" s="41">
        <v>35567.449999999997</v>
      </c>
      <c r="Y7" s="38">
        <v>122564.98999999998</v>
      </c>
      <c r="Z7" s="126"/>
      <c r="AA7" s="41">
        <v>6030.7499999999991</v>
      </c>
      <c r="AB7" s="41">
        <v>3303.7499999999995</v>
      </c>
      <c r="AC7" s="41">
        <v>3816.2499999999995</v>
      </c>
      <c r="AD7" s="38">
        <v>13150.749999999998</v>
      </c>
      <c r="AE7" s="126"/>
      <c r="AF7" s="38">
        <v>137742.32999999999</v>
      </c>
      <c r="AG7" s="38">
        <v>75457.649999999994</v>
      </c>
      <c r="AH7" s="38">
        <v>87163.15</v>
      </c>
      <c r="AI7" s="38">
        <v>300363.13</v>
      </c>
      <c r="AJ7" s="126"/>
      <c r="AK7" s="76">
        <v>24663.599999999999</v>
      </c>
      <c r="AL7" s="76">
        <v>27487.199999999997</v>
      </c>
      <c r="AM7" s="76">
        <v>109450.04999999999</v>
      </c>
      <c r="AN7" s="38">
        <v>161600.84999999998</v>
      </c>
      <c r="AO7" s="126"/>
      <c r="AP7" s="41">
        <v>250396.73999999996</v>
      </c>
      <c r="AQ7" s="41">
        <v>137171.69999999998</v>
      </c>
      <c r="AR7" s="41">
        <v>158450.69999999998</v>
      </c>
      <c r="AS7" s="41">
        <v>546019.1399999999</v>
      </c>
      <c r="AT7" s="126"/>
      <c r="AU7" s="41">
        <v>189606.77999999997</v>
      </c>
      <c r="AV7" s="41">
        <v>103869.89999999998</v>
      </c>
      <c r="AW7" s="41">
        <v>119982.89999999998</v>
      </c>
      <c r="AX7" s="38">
        <v>413459.5799999999</v>
      </c>
      <c r="AY7" s="126"/>
      <c r="AZ7" s="38">
        <v>2913944.54</v>
      </c>
      <c r="BA7" s="38">
        <v>896613.2699999999</v>
      </c>
      <c r="BB7" s="38">
        <v>1143167.3429999999</v>
      </c>
      <c r="BC7" s="41">
        <v>66057.269309999989</v>
      </c>
      <c r="BD7" s="41">
        <v>57685.501859999997</v>
      </c>
      <c r="BE7" s="41">
        <v>0</v>
      </c>
      <c r="BF7" s="38">
        <v>1266910.1141699997</v>
      </c>
      <c r="BG7" s="69"/>
      <c r="BH7" s="41">
        <v>2936797.8041699994</v>
      </c>
      <c r="BI7" s="126"/>
      <c r="BJ7" s="41">
        <v>412475.9</v>
      </c>
      <c r="BK7" s="41">
        <v>2524321.9041699995</v>
      </c>
      <c r="BL7" s="126"/>
      <c r="BM7" s="192">
        <v>1</v>
      </c>
    </row>
    <row r="8" spans="1:65" x14ac:dyDescent="0.25">
      <c r="A8" s="116" t="s">
        <v>13</v>
      </c>
      <c r="B8" s="24" t="s">
        <v>14</v>
      </c>
      <c r="C8" s="27" t="s">
        <v>9</v>
      </c>
      <c r="D8" s="27" t="s">
        <v>12</v>
      </c>
      <c r="E8" s="139">
        <v>575.75</v>
      </c>
      <c r="F8" s="68"/>
      <c r="G8" s="139">
        <v>247.25</v>
      </c>
      <c r="H8" s="139">
        <v>245</v>
      </c>
      <c r="I8" s="139">
        <v>134.5</v>
      </c>
      <c r="J8" s="139">
        <v>194</v>
      </c>
      <c r="K8" s="60"/>
      <c r="L8" s="28">
        <v>22050</v>
      </c>
      <c r="M8" s="28">
        <v>12105</v>
      </c>
      <c r="N8" s="28">
        <v>17460</v>
      </c>
      <c r="O8" s="44">
        <v>51615</v>
      </c>
      <c r="P8" s="124"/>
      <c r="Q8" s="28">
        <v>30906.25</v>
      </c>
      <c r="R8" s="28">
        <v>16812.5</v>
      </c>
      <c r="S8" s="28">
        <v>24250</v>
      </c>
      <c r="T8" s="28">
        <v>71968.75</v>
      </c>
      <c r="U8" s="124"/>
      <c r="V8" s="28">
        <v>57609.25</v>
      </c>
      <c r="W8" s="28">
        <v>31338.5</v>
      </c>
      <c r="X8" s="28">
        <v>45202</v>
      </c>
      <c r="Y8" s="44">
        <v>134149.75</v>
      </c>
      <c r="Z8" s="124"/>
      <c r="AA8" s="28">
        <v>6181.25</v>
      </c>
      <c r="AB8" s="28">
        <v>3362.5</v>
      </c>
      <c r="AC8" s="28">
        <v>4850</v>
      </c>
      <c r="AD8" s="44">
        <v>14393.75</v>
      </c>
      <c r="AE8" s="124"/>
      <c r="AF8" s="139">
        <v>141179.75</v>
      </c>
      <c r="AG8" s="139">
        <v>76799.5</v>
      </c>
      <c r="AH8" s="139">
        <v>110774</v>
      </c>
      <c r="AI8" s="44">
        <v>328753.25</v>
      </c>
      <c r="AJ8" s="124"/>
      <c r="AK8" s="63">
        <v>25480</v>
      </c>
      <c r="AL8" s="63">
        <v>27976</v>
      </c>
      <c r="AM8" s="63">
        <v>139098</v>
      </c>
      <c r="AN8" s="44">
        <v>192554</v>
      </c>
      <c r="AO8" s="124"/>
      <c r="AP8" s="28">
        <v>256645.5</v>
      </c>
      <c r="AQ8" s="28">
        <v>139611</v>
      </c>
      <c r="AR8" s="28">
        <v>201372</v>
      </c>
      <c r="AS8" s="28">
        <v>597628.5</v>
      </c>
      <c r="AT8" s="124"/>
      <c r="AU8" s="28">
        <v>194338.5</v>
      </c>
      <c r="AV8" s="28">
        <v>105717</v>
      </c>
      <c r="AW8" s="28">
        <v>152484</v>
      </c>
      <c r="AX8" s="44">
        <v>452539.5</v>
      </c>
      <c r="AY8" s="124"/>
      <c r="AZ8" s="139">
        <v>3105747.68</v>
      </c>
      <c r="BA8" s="139">
        <v>717004.03</v>
      </c>
      <c r="BB8" s="44">
        <v>1146825.513</v>
      </c>
      <c r="BC8" s="28">
        <v>72300.957749999987</v>
      </c>
      <c r="BD8" s="28">
        <v>63137.896499999995</v>
      </c>
      <c r="BE8" s="140">
        <v>0</v>
      </c>
      <c r="BF8" s="44">
        <v>1282264.3672500001</v>
      </c>
      <c r="BG8" s="60"/>
      <c r="BH8" s="28">
        <v>3125866.8672500001</v>
      </c>
      <c r="BI8" s="124"/>
      <c r="BJ8" s="28">
        <v>451462.84</v>
      </c>
      <c r="BK8" s="28">
        <v>2674404.0272500003</v>
      </c>
      <c r="BL8" s="124"/>
      <c r="BM8" s="193">
        <v>1</v>
      </c>
    </row>
    <row r="9" spans="1:65" x14ac:dyDescent="0.25">
      <c r="A9" s="116" t="s">
        <v>15</v>
      </c>
      <c r="B9" s="24" t="s">
        <v>16</v>
      </c>
      <c r="C9" s="27" t="s">
        <v>9</v>
      </c>
      <c r="D9" s="27" t="s">
        <v>12</v>
      </c>
      <c r="E9" s="139">
        <v>853.37</v>
      </c>
      <c r="F9" s="68"/>
      <c r="G9" s="139">
        <v>401.73</v>
      </c>
      <c r="H9" s="139">
        <v>396.48</v>
      </c>
      <c r="I9" s="139">
        <v>208.82</v>
      </c>
      <c r="J9" s="139">
        <v>242.82</v>
      </c>
      <c r="K9" s="60"/>
      <c r="L9" s="28">
        <v>35683.200000000004</v>
      </c>
      <c r="M9" s="28">
        <v>18793.8</v>
      </c>
      <c r="N9" s="28">
        <v>21853.8</v>
      </c>
      <c r="O9" s="44">
        <v>76330.8</v>
      </c>
      <c r="P9" s="124"/>
      <c r="Q9" s="28">
        <v>50216.25</v>
      </c>
      <c r="R9" s="28">
        <v>26102.5</v>
      </c>
      <c r="S9" s="28">
        <v>30352.5</v>
      </c>
      <c r="T9" s="28">
        <v>106671.25</v>
      </c>
      <c r="U9" s="124"/>
      <c r="V9" s="28">
        <v>93603.090000000011</v>
      </c>
      <c r="W9" s="28">
        <v>48655.06</v>
      </c>
      <c r="X9" s="28">
        <v>56577.06</v>
      </c>
      <c r="Y9" s="44">
        <v>198835.21000000002</v>
      </c>
      <c r="Z9" s="124"/>
      <c r="AA9" s="28">
        <v>10043.25</v>
      </c>
      <c r="AB9" s="28">
        <v>5220.5</v>
      </c>
      <c r="AC9" s="28">
        <v>6070.5</v>
      </c>
      <c r="AD9" s="44">
        <v>21334.25</v>
      </c>
      <c r="AE9" s="124"/>
      <c r="AF9" s="139">
        <v>229387.83</v>
      </c>
      <c r="AG9" s="139">
        <v>119236.22</v>
      </c>
      <c r="AH9" s="139">
        <v>138650.22</v>
      </c>
      <c r="AI9" s="44">
        <v>487274.27</v>
      </c>
      <c r="AJ9" s="124"/>
      <c r="AK9" s="63">
        <v>41233.919999999998</v>
      </c>
      <c r="AL9" s="63">
        <v>43434.559999999998</v>
      </c>
      <c r="AM9" s="63">
        <v>174101.94</v>
      </c>
      <c r="AN9" s="44">
        <v>258770.41999999998</v>
      </c>
      <c r="AO9" s="124"/>
      <c r="AP9" s="28">
        <v>416995.74</v>
      </c>
      <c r="AQ9" s="28">
        <v>216755.16</v>
      </c>
      <c r="AR9" s="28">
        <v>252047.16</v>
      </c>
      <c r="AS9" s="28">
        <v>885798.06</v>
      </c>
      <c r="AT9" s="124"/>
      <c r="AU9" s="28">
        <v>315759.78000000003</v>
      </c>
      <c r="AV9" s="28">
        <v>164132.51999999999</v>
      </c>
      <c r="AW9" s="28">
        <v>190856.52</v>
      </c>
      <c r="AX9" s="44">
        <v>670748.82000000007</v>
      </c>
      <c r="AY9" s="124"/>
      <c r="AZ9" s="139">
        <v>4711409.16</v>
      </c>
      <c r="BA9" s="139">
        <v>1353543.4</v>
      </c>
      <c r="BB9" s="44">
        <v>1819485.7680000002</v>
      </c>
      <c r="BC9" s="28">
        <v>107163.64448999998</v>
      </c>
      <c r="BD9" s="28">
        <v>93582.260939999993</v>
      </c>
      <c r="BE9" s="140">
        <v>0</v>
      </c>
      <c r="BF9" s="44">
        <v>2020231.67343</v>
      </c>
      <c r="BG9" s="60"/>
      <c r="BH9" s="28">
        <v>4725994.7534299996</v>
      </c>
      <c r="BI9" s="124"/>
      <c r="BJ9" s="28">
        <v>669153.01</v>
      </c>
      <c r="BK9" s="28">
        <v>4056841.7434299998</v>
      </c>
      <c r="BL9" s="124"/>
      <c r="BM9" s="193">
        <v>1</v>
      </c>
    </row>
    <row r="10" spans="1:65" x14ac:dyDescent="0.25">
      <c r="A10" s="116" t="s">
        <v>17</v>
      </c>
      <c r="B10" s="24" t="s">
        <v>18</v>
      </c>
      <c r="C10" s="27" t="s">
        <v>9</v>
      </c>
      <c r="D10" s="27" t="s">
        <v>12</v>
      </c>
      <c r="E10" s="139">
        <v>674.25</v>
      </c>
      <c r="F10" s="68"/>
      <c r="G10" s="139">
        <v>312.25</v>
      </c>
      <c r="H10" s="139">
        <v>306.5</v>
      </c>
      <c r="I10" s="139">
        <v>161.5</v>
      </c>
      <c r="J10" s="139">
        <v>200.5</v>
      </c>
      <c r="K10" s="60"/>
      <c r="L10" s="28">
        <v>27585</v>
      </c>
      <c r="M10" s="28">
        <v>14535</v>
      </c>
      <c r="N10" s="28">
        <v>18045</v>
      </c>
      <c r="O10" s="44">
        <v>60165</v>
      </c>
      <c r="P10" s="124"/>
      <c r="Q10" s="28">
        <v>39031.25</v>
      </c>
      <c r="R10" s="28">
        <v>20187.5</v>
      </c>
      <c r="S10" s="28">
        <v>25062.5</v>
      </c>
      <c r="T10" s="28">
        <v>84281.25</v>
      </c>
      <c r="U10" s="124"/>
      <c r="V10" s="28">
        <v>72754.25</v>
      </c>
      <c r="W10" s="28">
        <v>37629.5</v>
      </c>
      <c r="X10" s="28">
        <v>46716.5</v>
      </c>
      <c r="Y10" s="44">
        <v>157100.25</v>
      </c>
      <c r="Z10" s="124"/>
      <c r="AA10" s="28">
        <v>7806.25</v>
      </c>
      <c r="AB10" s="28">
        <v>4037.5</v>
      </c>
      <c r="AC10" s="28">
        <v>5012.5</v>
      </c>
      <c r="AD10" s="44">
        <v>16856.25</v>
      </c>
      <c r="AE10" s="124"/>
      <c r="AF10" s="139">
        <v>178294.75</v>
      </c>
      <c r="AG10" s="139">
        <v>92216.5</v>
      </c>
      <c r="AH10" s="139">
        <v>114485.5</v>
      </c>
      <c r="AI10" s="44">
        <v>384996.75</v>
      </c>
      <c r="AJ10" s="124"/>
      <c r="AK10" s="63">
        <v>31876</v>
      </c>
      <c r="AL10" s="63">
        <v>33592</v>
      </c>
      <c r="AM10" s="63">
        <v>143758.5</v>
      </c>
      <c r="AN10" s="44">
        <v>209226.5</v>
      </c>
      <c r="AO10" s="124"/>
      <c r="AP10" s="28">
        <v>324115.5</v>
      </c>
      <c r="AQ10" s="28">
        <v>167637</v>
      </c>
      <c r="AR10" s="28">
        <v>208119</v>
      </c>
      <c r="AS10" s="28">
        <v>699871.5</v>
      </c>
      <c r="AT10" s="124"/>
      <c r="AU10" s="28">
        <v>245428.5</v>
      </c>
      <c r="AV10" s="28">
        <v>126939</v>
      </c>
      <c r="AW10" s="28">
        <v>157593</v>
      </c>
      <c r="AX10" s="44">
        <v>529960.5</v>
      </c>
      <c r="AY10" s="124"/>
      <c r="AZ10" s="139">
        <v>3678024.36</v>
      </c>
      <c r="BA10" s="139">
        <v>973024.41</v>
      </c>
      <c r="BB10" s="44">
        <v>1395314.6309999998</v>
      </c>
      <c r="BC10" s="28">
        <v>84670.292249999999</v>
      </c>
      <c r="BD10" s="28">
        <v>73939.603499999997</v>
      </c>
      <c r="BE10" s="140">
        <v>0</v>
      </c>
      <c r="BF10" s="44">
        <v>1553924.5267499997</v>
      </c>
      <c r="BG10" s="60"/>
      <c r="BH10" s="28">
        <v>3696382.5267499997</v>
      </c>
      <c r="BI10" s="124"/>
      <c r="BJ10" s="28">
        <v>528699.65</v>
      </c>
      <c r="BK10" s="28">
        <v>3167682.8767499998</v>
      </c>
      <c r="BL10" s="124"/>
      <c r="BM10" s="193">
        <v>1</v>
      </c>
    </row>
    <row r="11" spans="1:65" x14ac:dyDescent="0.25">
      <c r="A11" s="116" t="s">
        <v>19</v>
      </c>
      <c r="B11" s="24" t="s">
        <v>20</v>
      </c>
      <c r="C11" s="27" t="s">
        <v>9</v>
      </c>
      <c r="D11" s="27" t="s">
        <v>12</v>
      </c>
      <c r="E11" s="139">
        <v>6174</v>
      </c>
      <c r="F11" s="68"/>
      <c r="G11" s="139">
        <v>2855</v>
      </c>
      <c r="H11" s="139">
        <v>2789</v>
      </c>
      <c r="I11" s="139">
        <v>1483</v>
      </c>
      <c r="J11" s="139">
        <v>1836</v>
      </c>
      <c r="K11" s="60"/>
      <c r="L11" s="28">
        <v>251010</v>
      </c>
      <c r="M11" s="28">
        <v>133470</v>
      </c>
      <c r="N11" s="28">
        <v>165240</v>
      </c>
      <c r="O11" s="44">
        <v>549720</v>
      </c>
      <c r="P11" s="124"/>
      <c r="Q11" s="28">
        <v>356875</v>
      </c>
      <c r="R11" s="28">
        <v>185375</v>
      </c>
      <c r="S11" s="28">
        <v>229500</v>
      </c>
      <c r="T11" s="28">
        <v>771750</v>
      </c>
      <c r="U11" s="124"/>
      <c r="V11" s="28">
        <v>665215</v>
      </c>
      <c r="W11" s="28">
        <v>345539</v>
      </c>
      <c r="X11" s="28">
        <v>427788</v>
      </c>
      <c r="Y11" s="44">
        <v>1438542</v>
      </c>
      <c r="Z11" s="124"/>
      <c r="AA11" s="28">
        <v>71375</v>
      </c>
      <c r="AB11" s="28">
        <v>37075</v>
      </c>
      <c r="AC11" s="28">
        <v>45900</v>
      </c>
      <c r="AD11" s="44">
        <v>154350</v>
      </c>
      <c r="AE11" s="124"/>
      <c r="AF11" s="139">
        <v>1630205</v>
      </c>
      <c r="AG11" s="139">
        <v>846793</v>
      </c>
      <c r="AH11" s="139">
        <v>1048356</v>
      </c>
      <c r="AI11" s="44">
        <v>3525354</v>
      </c>
      <c r="AJ11" s="124"/>
      <c r="AK11" s="63">
        <v>290056</v>
      </c>
      <c r="AL11" s="63">
        <v>308464</v>
      </c>
      <c r="AM11" s="63">
        <v>1316412</v>
      </c>
      <c r="AN11" s="44">
        <v>1914932</v>
      </c>
      <c r="AO11" s="124"/>
      <c r="AP11" s="28">
        <v>2963490</v>
      </c>
      <c r="AQ11" s="28">
        <v>1539354</v>
      </c>
      <c r="AR11" s="28">
        <v>1905768</v>
      </c>
      <c r="AS11" s="28">
        <v>6408612</v>
      </c>
      <c r="AT11" s="124"/>
      <c r="AU11" s="28">
        <v>2244030</v>
      </c>
      <c r="AV11" s="28">
        <v>1165638</v>
      </c>
      <c r="AW11" s="28">
        <v>1443096</v>
      </c>
      <c r="AX11" s="44">
        <v>4852764</v>
      </c>
      <c r="AY11" s="124"/>
      <c r="AZ11" s="139">
        <v>35187639.219999999</v>
      </c>
      <c r="BA11" s="139">
        <v>12229832.549999999</v>
      </c>
      <c r="BB11" s="44">
        <v>14225241.530999998</v>
      </c>
      <c r="BC11" s="28">
        <v>775312.39799999993</v>
      </c>
      <c r="BD11" s="28">
        <v>677053.18799999997</v>
      </c>
      <c r="BE11" s="140">
        <v>0</v>
      </c>
      <c r="BF11" s="44">
        <v>15677607.116999997</v>
      </c>
      <c r="BG11" s="60"/>
      <c r="BH11" s="28">
        <v>35293631.116999999</v>
      </c>
      <c r="BI11" s="124"/>
      <c r="BJ11" s="28">
        <v>4841218.62</v>
      </c>
      <c r="BK11" s="28">
        <v>30452412.496999998</v>
      </c>
      <c r="BL11" s="124"/>
      <c r="BM11" s="193">
        <v>1</v>
      </c>
    </row>
    <row r="12" spans="1:65" x14ac:dyDescent="0.25">
      <c r="A12" s="116" t="s">
        <v>29</v>
      </c>
      <c r="B12" s="24" t="s">
        <v>30</v>
      </c>
      <c r="C12" s="27" t="s">
        <v>26</v>
      </c>
      <c r="D12" s="27" t="s">
        <v>12</v>
      </c>
      <c r="E12" s="139">
        <v>412.62</v>
      </c>
      <c r="F12" s="68"/>
      <c r="G12" s="139">
        <v>176.14999999999998</v>
      </c>
      <c r="H12" s="139">
        <v>173.14999999999998</v>
      </c>
      <c r="I12" s="139">
        <v>95.32</v>
      </c>
      <c r="J12" s="139">
        <v>141.14999999999998</v>
      </c>
      <c r="K12" s="60"/>
      <c r="L12" s="28">
        <v>15583.499999999998</v>
      </c>
      <c r="M12" s="28">
        <v>8578.7999999999993</v>
      </c>
      <c r="N12" s="28">
        <v>12703.499999999998</v>
      </c>
      <c r="O12" s="44">
        <v>36865.799999999996</v>
      </c>
      <c r="P12" s="124"/>
      <c r="Q12" s="28">
        <v>22018.749999999996</v>
      </c>
      <c r="R12" s="28">
        <v>11915</v>
      </c>
      <c r="S12" s="28">
        <v>17643.749999999996</v>
      </c>
      <c r="T12" s="28">
        <v>51577.5</v>
      </c>
      <c r="U12" s="124"/>
      <c r="V12" s="28">
        <v>41042.949999999997</v>
      </c>
      <c r="W12" s="28">
        <v>22209.559999999998</v>
      </c>
      <c r="X12" s="28">
        <v>32887.949999999997</v>
      </c>
      <c r="Y12" s="44">
        <v>96140.459999999992</v>
      </c>
      <c r="Z12" s="124"/>
      <c r="AA12" s="28">
        <v>4403.7499999999991</v>
      </c>
      <c r="AB12" s="28">
        <v>2383</v>
      </c>
      <c r="AC12" s="28">
        <v>3528.7499999999995</v>
      </c>
      <c r="AD12" s="44">
        <v>10315.499999999998</v>
      </c>
      <c r="AE12" s="124"/>
      <c r="AF12" s="139">
        <v>100581.65</v>
      </c>
      <c r="AG12" s="139">
        <v>54427.72</v>
      </c>
      <c r="AH12" s="139">
        <v>80596.649999999994</v>
      </c>
      <c r="AI12" s="44">
        <v>235606.02</v>
      </c>
      <c r="AJ12" s="124"/>
      <c r="AK12" s="63">
        <v>18007.599999999999</v>
      </c>
      <c r="AL12" s="63">
        <v>19826.559999999998</v>
      </c>
      <c r="AM12" s="63">
        <v>101204.54999999999</v>
      </c>
      <c r="AN12" s="44">
        <v>139038.71</v>
      </c>
      <c r="AO12" s="124"/>
      <c r="AP12" s="28">
        <v>182843.69999999998</v>
      </c>
      <c r="AQ12" s="28">
        <v>98942.159999999989</v>
      </c>
      <c r="AR12" s="28">
        <v>146513.69999999998</v>
      </c>
      <c r="AS12" s="28">
        <v>428299.55999999994</v>
      </c>
      <c r="AT12" s="124"/>
      <c r="AU12" s="28">
        <v>138453.9</v>
      </c>
      <c r="AV12" s="28">
        <v>74921.51999999999</v>
      </c>
      <c r="AW12" s="28">
        <v>110943.89999999998</v>
      </c>
      <c r="AX12" s="44">
        <v>324319.31999999995</v>
      </c>
      <c r="AY12" s="124"/>
      <c r="AZ12" s="139">
        <v>2262485.39</v>
      </c>
      <c r="BA12" s="139">
        <v>607276.99</v>
      </c>
      <c r="BB12" s="44">
        <v>860928.71399999992</v>
      </c>
      <c r="BC12" s="28">
        <v>51815.581739999987</v>
      </c>
      <c r="BD12" s="28">
        <v>45248.734439999993</v>
      </c>
      <c r="BE12" s="140">
        <v>0</v>
      </c>
      <c r="BF12" s="44">
        <v>957993.03017999989</v>
      </c>
      <c r="BG12" s="60"/>
      <c r="BH12" s="28">
        <v>2280155.9001799994</v>
      </c>
      <c r="BI12" s="124"/>
      <c r="BJ12" s="28">
        <v>323547.71999999997</v>
      </c>
      <c r="BK12" s="28">
        <v>1956608.1801799994</v>
      </c>
      <c r="BL12" s="124"/>
      <c r="BM12" s="193">
        <v>1</v>
      </c>
    </row>
    <row r="13" spans="1:65" x14ac:dyDescent="0.25">
      <c r="A13" s="116" t="s">
        <v>603</v>
      </c>
      <c r="B13" s="24" t="s">
        <v>604</v>
      </c>
      <c r="C13" s="27" t="s">
        <v>584</v>
      </c>
      <c r="D13" s="27" t="s">
        <v>120</v>
      </c>
      <c r="E13" s="139">
        <v>190.21</v>
      </c>
      <c r="F13" s="68"/>
      <c r="G13" s="139">
        <v>124.71999999999998</v>
      </c>
      <c r="H13" s="139">
        <v>122.38999999999999</v>
      </c>
      <c r="I13" s="139">
        <v>65.489999999999995</v>
      </c>
      <c r="J13" s="139">
        <v>0</v>
      </c>
      <c r="K13" s="60"/>
      <c r="L13" s="28">
        <v>11015.099999999999</v>
      </c>
      <c r="M13" s="28">
        <v>5894.0999999999995</v>
      </c>
      <c r="N13" s="28">
        <v>0</v>
      </c>
      <c r="O13" s="44">
        <v>16909.199999999997</v>
      </c>
      <c r="P13" s="124"/>
      <c r="Q13" s="28">
        <v>15589.999999999998</v>
      </c>
      <c r="R13" s="28">
        <v>8186.2499999999991</v>
      </c>
      <c r="S13" s="28">
        <v>0</v>
      </c>
      <c r="T13" s="28">
        <v>23776.249999999996</v>
      </c>
      <c r="U13" s="124"/>
      <c r="V13" s="28">
        <v>29059.759999999995</v>
      </c>
      <c r="W13" s="28">
        <v>15259.169999999998</v>
      </c>
      <c r="X13" s="28">
        <v>0</v>
      </c>
      <c r="Y13" s="44">
        <v>44318.929999999993</v>
      </c>
      <c r="Z13" s="124"/>
      <c r="AA13" s="28">
        <v>3117.9999999999995</v>
      </c>
      <c r="AB13" s="28">
        <v>1637.2499999999998</v>
      </c>
      <c r="AC13" s="28">
        <v>0</v>
      </c>
      <c r="AD13" s="44">
        <v>4755.2499999999991</v>
      </c>
      <c r="AE13" s="124"/>
      <c r="AF13" s="139">
        <v>71215.12</v>
      </c>
      <c r="AG13" s="139">
        <v>37394.79</v>
      </c>
      <c r="AH13" s="139">
        <v>0</v>
      </c>
      <c r="AI13" s="44">
        <v>108609.91</v>
      </c>
      <c r="AJ13" s="124"/>
      <c r="AK13" s="63">
        <v>12728.559999999998</v>
      </c>
      <c r="AL13" s="63">
        <v>13621.919999999998</v>
      </c>
      <c r="AM13" s="63">
        <v>0</v>
      </c>
      <c r="AN13" s="44">
        <v>26350.479999999996</v>
      </c>
      <c r="AO13" s="124"/>
      <c r="AP13" s="28">
        <v>129459.35999999999</v>
      </c>
      <c r="AQ13" s="28">
        <v>67978.62</v>
      </c>
      <c r="AR13" s="28">
        <v>0</v>
      </c>
      <c r="AS13" s="28">
        <v>197437.97999999998</v>
      </c>
      <c r="AT13" s="124"/>
      <c r="AU13" s="28">
        <v>98029.919999999984</v>
      </c>
      <c r="AV13" s="28">
        <v>51475.14</v>
      </c>
      <c r="AW13" s="28">
        <v>0</v>
      </c>
      <c r="AX13" s="44">
        <v>149505.06</v>
      </c>
      <c r="AY13" s="124"/>
      <c r="AZ13" s="139">
        <v>968202.14</v>
      </c>
      <c r="BA13" s="139">
        <v>205063.87</v>
      </c>
      <c r="BB13" s="44">
        <v>351979.80300000001</v>
      </c>
      <c r="BC13" s="28">
        <v>23886.001169999992</v>
      </c>
      <c r="BD13" s="28">
        <v>20858.809020000001</v>
      </c>
      <c r="BE13" s="140">
        <v>0</v>
      </c>
      <c r="BF13" s="44">
        <v>396724.61319</v>
      </c>
      <c r="BG13" s="60"/>
      <c r="BH13" s="28">
        <v>968387.67319</v>
      </c>
      <c r="BI13" s="124"/>
      <c r="BJ13" s="28">
        <v>149149.35999999999</v>
      </c>
      <c r="BK13" s="28">
        <v>819238.31319000002</v>
      </c>
      <c r="BL13" s="124"/>
      <c r="BM13" s="193">
        <v>1</v>
      </c>
    </row>
    <row r="14" spans="1:65" x14ac:dyDescent="0.25">
      <c r="A14" s="116" t="s">
        <v>323</v>
      </c>
      <c r="B14" s="24" t="s">
        <v>324</v>
      </c>
      <c r="C14" s="27" t="s">
        <v>142</v>
      </c>
      <c r="D14" s="27" t="s">
        <v>120</v>
      </c>
      <c r="E14" s="139">
        <v>1578.72</v>
      </c>
      <c r="F14" s="68"/>
      <c r="G14" s="139">
        <v>1013.0600000000001</v>
      </c>
      <c r="H14" s="139">
        <v>993.81000000000006</v>
      </c>
      <c r="I14" s="139">
        <v>565.66</v>
      </c>
      <c r="J14" s="139">
        <v>0</v>
      </c>
      <c r="K14" s="60"/>
      <c r="L14" s="28">
        <v>89442.900000000009</v>
      </c>
      <c r="M14" s="28">
        <v>50909.399999999994</v>
      </c>
      <c r="N14" s="28">
        <v>0</v>
      </c>
      <c r="O14" s="44">
        <v>140352.29999999999</v>
      </c>
      <c r="P14" s="124"/>
      <c r="Q14" s="28">
        <v>126632.50000000001</v>
      </c>
      <c r="R14" s="28">
        <v>70707.5</v>
      </c>
      <c r="S14" s="28">
        <v>0</v>
      </c>
      <c r="T14" s="28">
        <v>197340</v>
      </c>
      <c r="U14" s="124"/>
      <c r="V14" s="28">
        <v>236042.98</v>
      </c>
      <c r="W14" s="28">
        <v>131798.78</v>
      </c>
      <c r="X14" s="28">
        <v>0</v>
      </c>
      <c r="Y14" s="44">
        <v>367841.76</v>
      </c>
      <c r="Z14" s="124"/>
      <c r="AA14" s="28">
        <v>25326.5</v>
      </c>
      <c r="AB14" s="28">
        <v>14141.5</v>
      </c>
      <c r="AC14" s="28">
        <v>0</v>
      </c>
      <c r="AD14" s="44">
        <v>39468</v>
      </c>
      <c r="AE14" s="124"/>
      <c r="AF14" s="139">
        <v>289228.63</v>
      </c>
      <c r="AG14" s="139">
        <v>161495.93</v>
      </c>
      <c r="AH14" s="139">
        <v>0</v>
      </c>
      <c r="AI14" s="44">
        <v>450724.56</v>
      </c>
      <c r="AJ14" s="124"/>
      <c r="AK14" s="63">
        <v>103356.24</v>
      </c>
      <c r="AL14" s="63">
        <v>117657.28</v>
      </c>
      <c r="AM14" s="63">
        <v>0</v>
      </c>
      <c r="AN14" s="44">
        <v>221013.52000000002</v>
      </c>
      <c r="AO14" s="124"/>
      <c r="AP14" s="28">
        <v>1051556.28</v>
      </c>
      <c r="AQ14" s="28">
        <v>587155.07999999996</v>
      </c>
      <c r="AR14" s="28">
        <v>0</v>
      </c>
      <c r="AS14" s="28">
        <v>1638711.3599999999</v>
      </c>
      <c r="AT14" s="124"/>
      <c r="AU14" s="28">
        <v>796265.16</v>
      </c>
      <c r="AV14" s="28">
        <v>444608.75999999995</v>
      </c>
      <c r="AW14" s="28">
        <v>0</v>
      </c>
      <c r="AX14" s="44">
        <v>1240873.92</v>
      </c>
      <c r="AY14" s="124"/>
      <c r="AZ14" s="139">
        <v>8578963.4199999999</v>
      </c>
      <c r="BA14" s="139">
        <v>3502989.52</v>
      </c>
      <c r="BB14" s="44">
        <v>3624585.8819999998</v>
      </c>
      <c r="BC14" s="28">
        <v>198250.92144000001</v>
      </c>
      <c r="BD14" s="28">
        <v>173125.59263999999</v>
      </c>
      <c r="BE14" s="140">
        <v>0</v>
      </c>
      <c r="BF14" s="44">
        <v>3995962.3960799999</v>
      </c>
      <c r="BG14" s="60"/>
      <c r="BH14" s="28">
        <v>8292287.8160799984</v>
      </c>
      <c r="BI14" s="124"/>
      <c r="BJ14" s="28">
        <v>1237921.71</v>
      </c>
      <c r="BK14" s="28">
        <v>7054366.1060799984</v>
      </c>
      <c r="BL14" s="124"/>
      <c r="BM14" s="193">
        <v>0</v>
      </c>
    </row>
    <row r="15" spans="1:65" x14ac:dyDescent="0.25">
      <c r="A15" s="116" t="s">
        <v>76</v>
      </c>
      <c r="B15" s="24" t="s">
        <v>77</v>
      </c>
      <c r="C15" s="27" t="s">
        <v>78</v>
      </c>
      <c r="D15" s="27" t="s">
        <v>12</v>
      </c>
      <c r="E15" s="139">
        <v>680.03</v>
      </c>
      <c r="F15" s="68"/>
      <c r="G15" s="139">
        <v>275.39</v>
      </c>
      <c r="H15" s="139">
        <v>268.64</v>
      </c>
      <c r="I15" s="139">
        <v>160.66</v>
      </c>
      <c r="J15" s="139">
        <v>243.98</v>
      </c>
      <c r="K15" s="60"/>
      <c r="L15" s="28">
        <v>24177.599999999999</v>
      </c>
      <c r="M15" s="28">
        <v>14459.4</v>
      </c>
      <c r="N15" s="28">
        <v>21958.2</v>
      </c>
      <c r="O15" s="44">
        <v>60595.199999999997</v>
      </c>
      <c r="P15" s="124"/>
      <c r="Q15" s="28">
        <v>34423.75</v>
      </c>
      <c r="R15" s="28">
        <v>20082.5</v>
      </c>
      <c r="S15" s="28">
        <v>30497.5</v>
      </c>
      <c r="T15" s="28">
        <v>85003.75</v>
      </c>
      <c r="U15" s="124"/>
      <c r="V15" s="28">
        <v>64165.869999999995</v>
      </c>
      <c r="W15" s="28">
        <v>37433.78</v>
      </c>
      <c r="X15" s="28">
        <v>56847.34</v>
      </c>
      <c r="Y15" s="44">
        <v>158446.99</v>
      </c>
      <c r="Z15" s="124"/>
      <c r="AA15" s="28">
        <v>6884.75</v>
      </c>
      <c r="AB15" s="28">
        <v>4016.5</v>
      </c>
      <c r="AC15" s="28">
        <v>6099.5</v>
      </c>
      <c r="AD15" s="44">
        <v>17000.75</v>
      </c>
      <c r="AE15" s="124"/>
      <c r="AF15" s="139">
        <v>157247.69</v>
      </c>
      <c r="AG15" s="139">
        <v>91736.86</v>
      </c>
      <c r="AH15" s="139">
        <v>139312.57999999999</v>
      </c>
      <c r="AI15" s="44">
        <v>388297.13</v>
      </c>
      <c r="AJ15" s="124"/>
      <c r="AK15" s="63">
        <v>27938.559999999998</v>
      </c>
      <c r="AL15" s="63">
        <v>33417.279999999999</v>
      </c>
      <c r="AM15" s="63">
        <v>174933.66</v>
      </c>
      <c r="AN15" s="44">
        <v>236289.5</v>
      </c>
      <c r="AO15" s="124"/>
      <c r="AP15" s="28">
        <v>285854.82</v>
      </c>
      <c r="AQ15" s="28">
        <v>166765.07999999999</v>
      </c>
      <c r="AR15" s="28">
        <v>253251.24</v>
      </c>
      <c r="AS15" s="28">
        <v>705871.14</v>
      </c>
      <c r="AT15" s="124"/>
      <c r="AU15" s="28">
        <v>216456.53999999998</v>
      </c>
      <c r="AV15" s="28">
        <v>126278.76</v>
      </c>
      <c r="AW15" s="28">
        <v>191768.28</v>
      </c>
      <c r="AX15" s="44">
        <v>534503.57999999996</v>
      </c>
      <c r="AY15" s="124"/>
      <c r="AZ15" s="139">
        <v>3841357.12</v>
      </c>
      <c r="BA15" s="139">
        <v>1239909.2399999998</v>
      </c>
      <c r="BB15" s="44">
        <v>1524379.9079999998</v>
      </c>
      <c r="BC15" s="28">
        <v>85396.127309999982</v>
      </c>
      <c r="BD15" s="28">
        <v>74573.449859999993</v>
      </c>
      <c r="BE15" s="140">
        <v>0</v>
      </c>
      <c r="BF15" s="44">
        <v>1684349.4851699998</v>
      </c>
      <c r="BG15" s="60"/>
      <c r="BH15" s="28">
        <v>3870357.5251700003</v>
      </c>
      <c r="BI15" s="124"/>
      <c r="BJ15" s="28">
        <v>533231.92000000004</v>
      </c>
      <c r="BK15" s="28">
        <v>3337125.6051700003</v>
      </c>
      <c r="BL15" s="124"/>
      <c r="BM15" s="193">
        <v>1</v>
      </c>
    </row>
    <row r="16" spans="1:65" x14ac:dyDescent="0.25">
      <c r="A16" s="116" t="s">
        <v>349</v>
      </c>
      <c r="B16" s="24" t="s">
        <v>350</v>
      </c>
      <c r="C16" s="27" t="s">
        <v>142</v>
      </c>
      <c r="D16" s="27" t="s">
        <v>120</v>
      </c>
      <c r="E16" s="139">
        <v>1259.1500000000001</v>
      </c>
      <c r="F16" s="68"/>
      <c r="G16" s="139">
        <v>793.49</v>
      </c>
      <c r="H16" s="139">
        <v>783.49</v>
      </c>
      <c r="I16" s="139">
        <v>465.65999999999997</v>
      </c>
      <c r="J16" s="139">
        <v>0</v>
      </c>
      <c r="K16" s="60"/>
      <c r="L16" s="28">
        <v>70514.100000000006</v>
      </c>
      <c r="M16" s="28">
        <v>41909.399999999994</v>
      </c>
      <c r="N16" s="28">
        <v>0</v>
      </c>
      <c r="O16" s="44">
        <v>112423.5</v>
      </c>
      <c r="P16" s="124"/>
      <c r="Q16" s="28">
        <v>99186.25</v>
      </c>
      <c r="R16" s="28">
        <v>58207.499999999993</v>
      </c>
      <c r="S16" s="28">
        <v>0</v>
      </c>
      <c r="T16" s="28">
        <v>157393.75</v>
      </c>
      <c r="U16" s="124"/>
      <c r="V16" s="28">
        <v>184883.17</v>
      </c>
      <c r="W16" s="28">
        <v>108498.78</v>
      </c>
      <c r="X16" s="28">
        <v>0</v>
      </c>
      <c r="Y16" s="44">
        <v>293381.95</v>
      </c>
      <c r="Z16" s="124"/>
      <c r="AA16" s="28">
        <v>19837.25</v>
      </c>
      <c r="AB16" s="28">
        <v>11641.5</v>
      </c>
      <c r="AC16" s="28">
        <v>0</v>
      </c>
      <c r="AD16" s="44">
        <v>31478.75</v>
      </c>
      <c r="AE16" s="124"/>
      <c r="AF16" s="139">
        <v>453082.79</v>
      </c>
      <c r="AG16" s="139">
        <v>265891.86</v>
      </c>
      <c r="AH16" s="139">
        <v>0</v>
      </c>
      <c r="AI16" s="44">
        <v>718974.64999999991</v>
      </c>
      <c r="AJ16" s="124"/>
      <c r="AK16" s="63">
        <v>81482.960000000006</v>
      </c>
      <c r="AL16" s="63">
        <v>96857.279999999999</v>
      </c>
      <c r="AM16" s="63">
        <v>0</v>
      </c>
      <c r="AN16" s="44">
        <v>178340.24</v>
      </c>
      <c r="AO16" s="124"/>
      <c r="AP16" s="28">
        <v>823642.62</v>
      </c>
      <c r="AQ16" s="28">
        <v>483355.07999999996</v>
      </c>
      <c r="AR16" s="28">
        <v>0</v>
      </c>
      <c r="AS16" s="28">
        <v>1306997.7</v>
      </c>
      <c r="AT16" s="124"/>
      <c r="AU16" s="28">
        <v>623683.14</v>
      </c>
      <c r="AV16" s="28">
        <v>366008.75999999995</v>
      </c>
      <c r="AW16" s="28">
        <v>0</v>
      </c>
      <c r="AX16" s="44">
        <v>989691.89999999991</v>
      </c>
      <c r="AY16" s="124"/>
      <c r="AZ16" s="139">
        <v>6762485.0700000012</v>
      </c>
      <c r="BA16" s="139">
        <v>2625036.6</v>
      </c>
      <c r="BB16" s="44">
        <v>2816256.5010000006</v>
      </c>
      <c r="BC16" s="28">
        <v>158120.27954999998</v>
      </c>
      <c r="BD16" s="28">
        <v>138080.90730000002</v>
      </c>
      <c r="BE16" s="140">
        <v>0</v>
      </c>
      <c r="BF16" s="44">
        <v>3112457.6878500008</v>
      </c>
      <c r="BG16" s="60"/>
      <c r="BH16" s="28">
        <v>6901140.1278500007</v>
      </c>
      <c r="BI16" s="124"/>
      <c r="BJ16" s="28">
        <v>987337.28</v>
      </c>
      <c r="BK16" s="28">
        <v>5913802.8478500005</v>
      </c>
      <c r="BL16" s="124"/>
      <c r="BM16" s="193">
        <v>1</v>
      </c>
    </row>
    <row r="17" spans="1:65" x14ac:dyDescent="0.25">
      <c r="A17" s="116" t="s">
        <v>526</v>
      </c>
      <c r="B17" s="24" t="s">
        <v>527</v>
      </c>
      <c r="C17" s="27" t="s">
        <v>520</v>
      </c>
      <c r="D17" s="27" t="s">
        <v>12</v>
      </c>
      <c r="E17" s="139">
        <v>665.19</v>
      </c>
      <c r="F17" s="68"/>
      <c r="G17" s="139">
        <v>275.54999999999995</v>
      </c>
      <c r="H17" s="139">
        <v>268.14</v>
      </c>
      <c r="I17" s="139">
        <v>164.14999999999998</v>
      </c>
      <c r="J17" s="139">
        <v>225.49</v>
      </c>
      <c r="K17" s="60"/>
      <c r="L17" s="28">
        <v>24132.6</v>
      </c>
      <c r="M17" s="28">
        <v>14773.499999999998</v>
      </c>
      <c r="N17" s="28">
        <v>20294.100000000002</v>
      </c>
      <c r="O17" s="44">
        <v>59200.2</v>
      </c>
      <c r="P17" s="124"/>
      <c r="Q17" s="28">
        <v>34443.749999999993</v>
      </c>
      <c r="R17" s="28">
        <v>20518.749999999996</v>
      </c>
      <c r="S17" s="28">
        <v>28186.25</v>
      </c>
      <c r="T17" s="28">
        <v>83148.749999999985</v>
      </c>
      <c r="U17" s="124"/>
      <c r="V17" s="28">
        <v>64203.149999999987</v>
      </c>
      <c r="W17" s="28">
        <v>38246.949999999997</v>
      </c>
      <c r="X17" s="28">
        <v>52539.170000000006</v>
      </c>
      <c r="Y17" s="44">
        <v>154989.26999999999</v>
      </c>
      <c r="Z17" s="124"/>
      <c r="AA17" s="28">
        <v>6888.7499999999991</v>
      </c>
      <c r="AB17" s="28">
        <v>4103.7499999999991</v>
      </c>
      <c r="AC17" s="28">
        <v>5637.25</v>
      </c>
      <c r="AD17" s="44">
        <v>16629.75</v>
      </c>
      <c r="AE17" s="124"/>
      <c r="AF17" s="139">
        <v>157339.04999999999</v>
      </c>
      <c r="AG17" s="139">
        <v>93729.65</v>
      </c>
      <c r="AH17" s="139">
        <v>128754.79</v>
      </c>
      <c r="AI17" s="44">
        <v>379823.49</v>
      </c>
      <c r="AJ17" s="124"/>
      <c r="AK17" s="63">
        <v>27886.559999999998</v>
      </c>
      <c r="AL17" s="63">
        <v>34143.199999999997</v>
      </c>
      <c r="AM17" s="63">
        <v>161676.33000000002</v>
      </c>
      <c r="AN17" s="44">
        <v>223706.09000000003</v>
      </c>
      <c r="AO17" s="124"/>
      <c r="AP17" s="28">
        <v>286020.89999999997</v>
      </c>
      <c r="AQ17" s="28">
        <v>170387.69999999998</v>
      </c>
      <c r="AR17" s="28">
        <v>234058.62</v>
      </c>
      <c r="AS17" s="28">
        <v>690467.22</v>
      </c>
      <c r="AT17" s="124"/>
      <c r="AU17" s="28">
        <v>216582.29999999996</v>
      </c>
      <c r="AV17" s="28">
        <v>129021.89999999998</v>
      </c>
      <c r="AW17" s="28">
        <v>177235.14</v>
      </c>
      <c r="AX17" s="44">
        <v>522839.33999999997</v>
      </c>
      <c r="AY17" s="124"/>
      <c r="AZ17" s="139">
        <v>3744432.8699999996</v>
      </c>
      <c r="BA17" s="139">
        <v>1454450.4100000001</v>
      </c>
      <c r="BB17" s="44">
        <v>1559664.9839999997</v>
      </c>
      <c r="BC17" s="28">
        <v>83532.564629999979</v>
      </c>
      <c r="BD17" s="28">
        <v>72946.06577999999</v>
      </c>
      <c r="BE17" s="140">
        <v>0</v>
      </c>
      <c r="BF17" s="44">
        <v>1716143.6144099997</v>
      </c>
      <c r="BG17" s="60"/>
      <c r="BH17" s="28">
        <v>3846947.7244099998</v>
      </c>
      <c r="BI17" s="124"/>
      <c r="BJ17" s="28">
        <v>521595.43</v>
      </c>
      <c r="BK17" s="28">
        <v>3325352.2944099996</v>
      </c>
      <c r="BL17" s="124"/>
      <c r="BM17" s="193">
        <v>1</v>
      </c>
    </row>
    <row r="18" spans="1:65" x14ac:dyDescent="0.25">
      <c r="A18" s="116" t="s">
        <v>413</v>
      </c>
      <c r="B18" s="24" t="s">
        <v>414</v>
      </c>
      <c r="C18" s="27" t="s">
        <v>142</v>
      </c>
      <c r="D18" s="27" t="s">
        <v>131</v>
      </c>
      <c r="E18" s="139">
        <v>1961.5</v>
      </c>
      <c r="F18" s="68"/>
      <c r="G18" s="139">
        <v>0</v>
      </c>
      <c r="H18" s="139">
        <v>0</v>
      </c>
      <c r="I18" s="139">
        <v>0</v>
      </c>
      <c r="J18" s="139">
        <v>1961.5</v>
      </c>
      <c r="K18" s="60"/>
      <c r="L18" s="28">
        <v>0</v>
      </c>
      <c r="M18" s="28">
        <v>0</v>
      </c>
      <c r="N18" s="28">
        <v>176535</v>
      </c>
      <c r="O18" s="44">
        <v>176535</v>
      </c>
      <c r="P18" s="124"/>
      <c r="Q18" s="28">
        <v>0</v>
      </c>
      <c r="R18" s="28">
        <v>0</v>
      </c>
      <c r="S18" s="28">
        <v>245187.5</v>
      </c>
      <c r="T18" s="28">
        <v>245187.5</v>
      </c>
      <c r="U18" s="124"/>
      <c r="V18" s="28">
        <v>0</v>
      </c>
      <c r="W18" s="28">
        <v>0</v>
      </c>
      <c r="X18" s="28">
        <v>457029.5</v>
      </c>
      <c r="Y18" s="44">
        <v>457029.5</v>
      </c>
      <c r="Z18" s="124"/>
      <c r="AA18" s="28">
        <v>0</v>
      </c>
      <c r="AB18" s="28">
        <v>0</v>
      </c>
      <c r="AC18" s="28">
        <v>49037.5</v>
      </c>
      <c r="AD18" s="44">
        <v>49037.5</v>
      </c>
      <c r="AE18" s="124"/>
      <c r="AF18" s="139">
        <v>0</v>
      </c>
      <c r="AG18" s="139">
        <v>0</v>
      </c>
      <c r="AH18" s="139">
        <v>1120016.5</v>
      </c>
      <c r="AI18" s="44">
        <v>1120016.5</v>
      </c>
      <c r="AJ18" s="124"/>
      <c r="AK18" s="63">
        <v>0</v>
      </c>
      <c r="AL18" s="63">
        <v>0</v>
      </c>
      <c r="AM18" s="63">
        <v>1406395.5</v>
      </c>
      <c r="AN18" s="44">
        <v>1406395.5</v>
      </c>
      <c r="AO18" s="124"/>
      <c r="AP18" s="28">
        <v>0</v>
      </c>
      <c r="AQ18" s="28">
        <v>0</v>
      </c>
      <c r="AR18" s="28">
        <v>2036037</v>
      </c>
      <c r="AS18" s="28">
        <v>2036037</v>
      </c>
      <c r="AT18" s="124"/>
      <c r="AU18" s="28">
        <v>0</v>
      </c>
      <c r="AV18" s="28">
        <v>0</v>
      </c>
      <c r="AW18" s="28">
        <v>1541739</v>
      </c>
      <c r="AX18" s="44">
        <v>1541739</v>
      </c>
      <c r="AY18" s="124"/>
      <c r="AZ18" s="139">
        <v>12158260.800000001</v>
      </c>
      <c r="BA18" s="139">
        <v>4818980.07</v>
      </c>
      <c r="BB18" s="44">
        <v>5093172.2609999999</v>
      </c>
      <c r="BC18" s="28">
        <v>246319.28549999997</v>
      </c>
      <c r="BD18" s="28">
        <v>215102.01300000001</v>
      </c>
      <c r="BE18" s="140">
        <v>0</v>
      </c>
      <c r="BF18" s="44">
        <v>5554593.5595000004</v>
      </c>
      <c r="BG18" s="60"/>
      <c r="BH18" s="28">
        <v>12586571.059500001</v>
      </c>
      <c r="BI18" s="124"/>
      <c r="BJ18" s="28">
        <v>1538070.99</v>
      </c>
      <c r="BK18" s="28">
        <v>11048500.069500001</v>
      </c>
      <c r="BL18" s="124"/>
      <c r="BM18" s="193">
        <v>1</v>
      </c>
    </row>
    <row r="19" spans="1:65" x14ac:dyDescent="0.25">
      <c r="A19" s="116" t="s">
        <v>149</v>
      </c>
      <c r="B19" s="24" t="s">
        <v>150</v>
      </c>
      <c r="C19" s="27" t="s">
        <v>142</v>
      </c>
      <c r="D19" s="27" t="s">
        <v>120</v>
      </c>
      <c r="E19" s="139">
        <v>5299.75</v>
      </c>
      <c r="F19" s="68"/>
      <c r="G19" s="139">
        <v>3467.75</v>
      </c>
      <c r="H19" s="139">
        <v>3421.25</v>
      </c>
      <c r="I19" s="139">
        <v>1832</v>
      </c>
      <c r="J19" s="139">
        <v>0</v>
      </c>
      <c r="K19" s="60"/>
      <c r="L19" s="28">
        <v>307912.5</v>
      </c>
      <c r="M19" s="28">
        <v>164880</v>
      </c>
      <c r="N19" s="28">
        <v>0</v>
      </c>
      <c r="O19" s="44">
        <v>472792.5</v>
      </c>
      <c r="P19" s="124"/>
      <c r="Q19" s="28">
        <v>433468.75</v>
      </c>
      <c r="R19" s="28">
        <v>229000</v>
      </c>
      <c r="S19" s="28">
        <v>0</v>
      </c>
      <c r="T19" s="28">
        <v>662468.75</v>
      </c>
      <c r="U19" s="124"/>
      <c r="V19" s="28">
        <v>807985.75</v>
      </c>
      <c r="W19" s="28">
        <v>426856</v>
      </c>
      <c r="X19" s="28">
        <v>0</v>
      </c>
      <c r="Y19" s="44">
        <v>1234841.75</v>
      </c>
      <c r="Z19" s="124"/>
      <c r="AA19" s="28">
        <v>86693.75</v>
      </c>
      <c r="AB19" s="28">
        <v>45800</v>
      </c>
      <c r="AC19" s="28">
        <v>0</v>
      </c>
      <c r="AD19" s="44">
        <v>132493.75</v>
      </c>
      <c r="AE19" s="124"/>
      <c r="AF19" s="139">
        <v>990042.62</v>
      </c>
      <c r="AG19" s="139">
        <v>523036</v>
      </c>
      <c r="AH19" s="139">
        <v>0</v>
      </c>
      <c r="AI19" s="44">
        <v>1513078.62</v>
      </c>
      <c r="AJ19" s="124"/>
      <c r="AK19" s="63">
        <v>355810</v>
      </c>
      <c r="AL19" s="63">
        <v>381056</v>
      </c>
      <c r="AM19" s="63">
        <v>0</v>
      </c>
      <c r="AN19" s="44">
        <v>736866</v>
      </c>
      <c r="AO19" s="124"/>
      <c r="AP19" s="28">
        <v>3599524.5</v>
      </c>
      <c r="AQ19" s="28">
        <v>1901616</v>
      </c>
      <c r="AR19" s="28">
        <v>0</v>
      </c>
      <c r="AS19" s="28">
        <v>5501140.5</v>
      </c>
      <c r="AT19" s="124"/>
      <c r="AU19" s="28">
        <v>2725651.5</v>
      </c>
      <c r="AV19" s="28">
        <v>1439952</v>
      </c>
      <c r="AW19" s="28">
        <v>0</v>
      </c>
      <c r="AX19" s="44">
        <v>4165603.5</v>
      </c>
      <c r="AY19" s="124"/>
      <c r="AZ19" s="139">
        <v>27014241.670000002</v>
      </c>
      <c r="BA19" s="139">
        <v>7041512.370000001</v>
      </c>
      <c r="BB19" s="44">
        <v>10216726.212000001</v>
      </c>
      <c r="BC19" s="28">
        <v>665526.70574999996</v>
      </c>
      <c r="BD19" s="28">
        <v>581181.18450000009</v>
      </c>
      <c r="BE19" s="140">
        <v>0</v>
      </c>
      <c r="BF19" s="44">
        <v>11463434.10225</v>
      </c>
      <c r="BG19" s="60"/>
      <c r="BH19" s="28">
        <v>25882719.472250003</v>
      </c>
      <c r="BI19" s="124"/>
      <c r="BJ19" s="28">
        <v>4155692.96</v>
      </c>
      <c r="BK19" s="28">
        <v>21727026.512250002</v>
      </c>
      <c r="BL19" s="124"/>
      <c r="BM19" s="193">
        <v>0</v>
      </c>
    </row>
    <row r="20" spans="1:65" x14ac:dyDescent="0.25">
      <c r="A20" s="116" t="s">
        <v>523</v>
      </c>
      <c r="B20" s="24" t="s">
        <v>524</v>
      </c>
      <c r="C20" s="27" t="s">
        <v>525</v>
      </c>
      <c r="D20" s="27" t="s">
        <v>12</v>
      </c>
      <c r="E20" s="139">
        <v>1140.3699999999999</v>
      </c>
      <c r="F20" s="68"/>
      <c r="G20" s="139">
        <v>544.04999999999995</v>
      </c>
      <c r="H20" s="139">
        <v>533.64</v>
      </c>
      <c r="I20" s="139">
        <v>280.15999999999997</v>
      </c>
      <c r="J20" s="139">
        <v>316.15999999999997</v>
      </c>
      <c r="K20" s="60"/>
      <c r="L20" s="28">
        <v>48027.6</v>
      </c>
      <c r="M20" s="28">
        <v>25214.399999999998</v>
      </c>
      <c r="N20" s="28">
        <v>28454.399999999998</v>
      </c>
      <c r="O20" s="44">
        <v>101696.4</v>
      </c>
      <c r="P20" s="124"/>
      <c r="Q20" s="28">
        <v>68006.25</v>
      </c>
      <c r="R20" s="28">
        <v>35019.999999999993</v>
      </c>
      <c r="S20" s="28">
        <v>39519.999999999993</v>
      </c>
      <c r="T20" s="28">
        <v>142546.25</v>
      </c>
      <c r="U20" s="124"/>
      <c r="V20" s="28">
        <v>126763.65</v>
      </c>
      <c r="W20" s="28">
        <v>65277.279999999992</v>
      </c>
      <c r="X20" s="28">
        <v>73665.279999999999</v>
      </c>
      <c r="Y20" s="44">
        <v>265706.20999999996</v>
      </c>
      <c r="Z20" s="124"/>
      <c r="AA20" s="28">
        <v>13601.249999999998</v>
      </c>
      <c r="AB20" s="28">
        <v>7003.9999999999991</v>
      </c>
      <c r="AC20" s="28">
        <v>7903.9999999999991</v>
      </c>
      <c r="AD20" s="44">
        <v>28509.249999999996</v>
      </c>
      <c r="AE20" s="124"/>
      <c r="AF20" s="139">
        <v>310652.55</v>
      </c>
      <c r="AG20" s="139">
        <v>159971.35999999999</v>
      </c>
      <c r="AH20" s="139">
        <v>180527.35999999999</v>
      </c>
      <c r="AI20" s="44">
        <v>651151.27</v>
      </c>
      <c r="AJ20" s="124"/>
      <c r="AK20" s="63">
        <v>55498.559999999998</v>
      </c>
      <c r="AL20" s="63">
        <v>58273.279999999992</v>
      </c>
      <c r="AM20" s="63">
        <v>226686.71999999997</v>
      </c>
      <c r="AN20" s="44">
        <v>340458.55999999994</v>
      </c>
      <c r="AO20" s="124"/>
      <c r="AP20" s="28">
        <v>564723.89999999991</v>
      </c>
      <c r="AQ20" s="28">
        <v>290806.07999999996</v>
      </c>
      <c r="AR20" s="28">
        <v>328174.07999999996</v>
      </c>
      <c r="AS20" s="28">
        <v>1183704.0599999998</v>
      </c>
      <c r="AT20" s="124"/>
      <c r="AU20" s="28">
        <v>427623.3</v>
      </c>
      <c r="AV20" s="28">
        <v>220205.75999999998</v>
      </c>
      <c r="AW20" s="28">
        <v>248501.75999999998</v>
      </c>
      <c r="AX20" s="44">
        <v>896330.82</v>
      </c>
      <c r="AY20" s="124"/>
      <c r="AZ20" s="139">
        <v>6272884.5399999991</v>
      </c>
      <c r="BA20" s="139">
        <v>1867117.82</v>
      </c>
      <c r="BB20" s="44">
        <v>2442000.7079999996</v>
      </c>
      <c r="BC20" s="28">
        <v>143204.24348999996</v>
      </c>
      <c r="BD20" s="28">
        <v>125055.25493999998</v>
      </c>
      <c r="BE20" s="140">
        <v>0</v>
      </c>
      <c r="BF20" s="44">
        <v>2710260.2064299993</v>
      </c>
      <c r="BG20" s="60"/>
      <c r="BH20" s="28">
        <v>6320363.0264299987</v>
      </c>
      <c r="BI20" s="124"/>
      <c r="BJ20" s="28">
        <v>894198.32</v>
      </c>
      <c r="BK20" s="28">
        <v>5426164.7064299984</v>
      </c>
      <c r="BL20" s="124"/>
      <c r="BM20" s="193">
        <v>1</v>
      </c>
    </row>
    <row r="21" spans="1:65" x14ac:dyDescent="0.25">
      <c r="A21" s="116" t="s">
        <v>321</v>
      </c>
      <c r="B21" s="24" t="s">
        <v>322</v>
      </c>
      <c r="C21" s="27" t="s">
        <v>142</v>
      </c>
      <c r="D21" s="27" t="s">
        <v>120</v>
      </c>
      <c r="E21" s="139">
        <v>626.64</v>
      </c>
      <c r="F21" s="68"/>
      <c r="G21" s="139">
        <v>397.30999999999995</v>
      </c>
      <c r="H21" s="139">
        <v>386.30999999999995</v>
      </c>
      <c r="I21" s="139">
        <v>229.32999999999998</v>
      </c>
      <c r="J21" s="139">
        <v>0</v>
      </c>
      <c r="K21" s="60"/>
      <c r="L21" s="28">
        <v>34767.899999999994</v>
      </c>
      <c r="M21" s="28">
        <v>20639.699999999997</v>
      </c>
      <c r="N21" s="28">
        <v>0</v>
      </c>
      <c r="O21" s="44">
        <v>55407.599999999991</v>
      </c>
      <c r="P21" s="124"/>
      <c r="Q21" s="28">
        <v>49663.749999999993</v>
      </c>
      <c r="R21" s="28">
        <v>28666.249999999996</v>
      </c>
      <c r="S21" s="28">
        <v>0</v>
      </c>
      <c r="T21" s="28">
        <v>78329.999999999985</v>
      </c>
      <c r="U21" s="124"/>
      <c r="V21" s="28">
        <v>92573.229999999981</v>
      </c>
      <c r="W21" s="28">
        <v>53433.89</v>
      </c>
      <c r="X21" s="28">
        <v>0</v>
      </c>
      <c r="Y21" s="44">
        <v>146007.12</v>
      </c>
      <c r="Z21" s="124"/>
      <c r="AA21" s="28">
        <v>9932.7499999999982</v>
      </c>
      <c r="AB21" s="28">
        <v>5733.25</v>
      </c>
      <c r="AC21" s="28">
        <v>0</v>
      </c>
      <c r="AD21" s="44">
        <v>15665.999999999998</v>
      </c>
      <c r="AE21" s="124"/>
      <c r="AF21" s="139">
        <v>226864.01</v>
      </c>
      <c r="AG21" s="139">
        <v>130947.43</v>
      </c>
      <c r="AH21" s="139">
        <v>0</v>
      </c>
      <c r="AI21" s="44">
        <v>357811.44</v>
      </c>
      <c r="AJ21" s="124"/>
      <c r="AK21" s="63">
        <v>40176.239999999991</v>
      </c>
      <c r="AL21" s="63">
        <v>47700.639999999999</v>
      </c>
      <c r="AM21" s="63">
        <v>0</v>
      </c>
      <c r="AN21" s="44">
        <v>87876.87999999999</v>
      </c>
      <c r="AO21" s="124"/>
      <c r="AP21" s="28">
        <v>412407.77999999997</v>
      </c>
      <c r="AQ21" s="28">
        <v>238044.53999999998</v>
      </c>
      <c r="AR21" s="28">
        <v>0</v>
      </c>
      <c r="AS21" s="28">
        <v>650452.31999999995</v>
      </c>
      <c r="AT21" s="124"/>
      <c r="AU21" s="28">
        <v>312285.65999999997</v>
      </c>
      <c r="AV21" s="28">
        <v>180253.37999999998</v>
      </c>
      <c r="AW21" s="28">
        <v>0</v>
      </c>
      <c r="AX21" s="44">
        <v>492539.03999999992</v>
      </c>
      <c r="AY21" s="124"/>
      <c r="AZ21" s="139">
        <v>3409627.93</v>
      </c>
      <c r="BA21" s="139">
        <v>1295331.8</v>
      </c>
      <c r="BB21" s="44">
        <v>1411487.919</v>
      </c>
      <c r="BC21" s="28">
        <v>78691.571279999975</v>
      </c>
      <c r="BD21" s="28">
        <v>68718.595679999984</v>
      </c>
      <c r="BE21" s="140">
        <v>0</v>
      </c>
      <c r="BF21" s="44">
        <v>1558898.0859600001</v>
      </c>
      <c r="BG21" s="60"/>
      <c r="BH21" s="28">
        <v>3442988.4859599997</v>
      </c>
      <c r="BI21" s="124"/>
      <c r="BJ21" s="28">
        <v>491367.22</v>
      </c>
      <c r="BK21" s="28">
        <v>2951621.2659599995</v>
      </c>
      <c r="BL21" s="124"/>
      <c r="BM21" s="193">
        <v>1</v>
      </c>
    </row>
    <row r="22" spans="1:65" x14ac:dyDescent="0.25">
      <c r="A22" s="116" t="s">
        <v>593</v>
      </c>
      <c r="B22" s="24" t="s">
        <v>594</v>
      </c>
      <c r="C22" s="27" t="s">
        <v>584</v>
      </c>
      <c r="D22" s="27" t="s">
        <v>120</v>
      </c>
      <c r="E22" s="139">
        <v>349.56</v>
      </c>
      <c r="F22" s="68"/>
      <c r="G22" s="139">
        <v>233.89999999999998</v>
      </c>
      <c r="H22" s="139">
        <v>230.64999999999998</v>
      </c>
      <c r="I22" s="139">
        <v>115.66</v>
      </c>
      <c r="J22" s="139">
        <v>0</v>
      </c>
      <c r="K22" s="60"/>
      <c r="L22" s="28">
        <v>20758.499999999996</v>
      </c>
      <c r="M22" s="28">
        <v>10409.4</v>
      </c>
      <c r="N22" s="28">
        <v>0</v>
      </c>
      <c r="O22" s="44">
        <v>31167.899999999994</v>
      </c>
      <c r="P22" s="124"/>
      <c r="Q22" s="28">
        <v>29237.499999999996</v>
      </c>
      <c r="R22" s="28">
        <v>14457.5</v>
      </c>
      <c r="S22" s="28">
        <v>0</v>
      </c>
      <c r="T22" s="28">
        <v>43695</v>
      </c>
      <c r="U22" s="124"/>
      <c r="V22" s="28">
        <v>54498.7</v>
      </c>
      <c r="W22" s="28">
        <v>26948.78</v>
      </c>
      <c r="X22" s="28">
        <v>0</v>
      </c>
      <c r="Y22" s="44">
        <v>81447.48</v>
      </c>
      <c r="Z22" s="124"/>
      <c r="AA22" s="28">
        <v>5847.4999999999991</v>
      </c>
      <c r="AB22" s="28">
        <v>2891.5</v>
      </c>
      <c r="AC22" s="28">
        <v>0</v>
      </c>
      <c r="AD22" s="44">
        <v>8739</v>
      </c>
      <c r="AE22" s="124"/>
      <c r="AF22" s="139">
        <v>133556.9</v>
      </c>
      <c r="AG22" s="139">
        <v>66041.86</v>
      </c>
      <c r="AH22" s="139">
        <v>0</v>
      </c>
      <c r="AI22" s="44">
        <v>199598.76</v>
      </c>
      <c r="AJ22" s="124"/>
      <c r="AK22" s="63">
        <v>23987.599999999999</v>
      </c>
      <c r="AL22" s="63">
        <v>24057.279999999999</v>
      </c>
      <c r="AM22" s="63">
        <v>0</v>
      </c>
      <c r="AN22" s="44">
        <v>48044.88</v>
      </c>
      <c r="AO22" s="124"/>
      <c r="AP22" s="28">
        <v>242788.19999999998</v>
      </c>
      <c r="AQ22" s="28">
        <v>120055.08</v>
      </c>
      <c r="AR22" s="28">
        <v>0</v>
      </c>
      <c r="AS22" s="28">
        <v>362843.27999999997</v>
      </c>
      <c r="AT22" s="124"/>
      <c r="AU22" s="28">
        <v>183845.4</v>
      </c>
      <c r="AV22" s="28">
        <v>90908.76</v>
      </c>
      <c r="AW22" s="28">
        <v>0</v>
      </c>
      <c r="AX22" s="44">
        <v>274754.15999999997</v>
      </c>
      <c r="AY22" s="124"/>
      <c r="AZ22" s="139">
        <v>1773639.2100000002</v>
      </c>
      <c r="BA22" s="139">
        <v>331060.68999999994</v>
      </c>
      <c r="BB22" s="44">
        <v>631409.97000000009</v>
      </c>
      <c r="BC22" s="28">
        <v>43896.696119999986</v>
      </c>
      <c r="BD22" s="28">
        <v>38333.448719999993</v>
      </c>
      <c r="BE22" s="140">
        <v>0</v>
      </c>
      <c r="BF22" s="44">
        <v>713640.11484000005</v>
      </c>
      <c r="BG22" s="60"/>
      <c r="BH22" s="28">
        <v>1763930.5748399999</v>
      </c>
      <c r="BI22" s="124"/>
      <c r="BJ22" s="28">
        <v>274100.47999999998</v>
      </c>
      <c r="BK22" s="28">
        <v>1489830.0948399999</v>
      </c>
      <c r="BL22" s="124"/>
      <c r="BM22" s="193">
        <v>1</v>
      </c>
    </row>
    <row r="23" spans="1:65" x14ac:dyDescent="0.25">
      <c r="A23" s="116" t="s">
        <v>169</v>
      </c>
      <c r="B23" s="24" t="s">
        <v>170</v>
      </c>
      <c r="C23" s="27" t="s">
        <v>142</v>
      </c>
      <c r="D23" s="27" t="s">
        <v>120</v>
      </c>
      <c r="E23" s="139">
        <v>725.46</v>
      </c>
      <c r="F23" s="68"/>
      <c r="G23" s="139">
        <v>461.63999999999993</v>
      </c>
      <c r="H23" s="139">
        <v>459.97999999999996</v>
      </c>
      <c r="I23" s="139">
        <v>263.82</v>
      </c>
      <c r="J23" s="139">
        <v>0</v>
      </c>
      <c r="K23" s="60"/>
      <c r="L23" s="28">
        <v>41398.199999999997</v>
      </c>
      <c r="M23" s="28">
        <v>23743.8</v>
      </c>
      <c r="N23" s="28">
        <v>0</v>
      </c>
      <c r="O23" s="44">
        <v>65142</v>
      </c>
      <c r="P23" s="124"/>
      <c r="Q23" s="28">
        <v>57704.999999999993</v>
      </c>
      <c r="R23" s="28">
        <v>32977.5</v>
      </c>
      <c r="S23" s="28">
        <v>0</v>
      </c>
      <c r="T23" s="28">
        <v>90682.5</v>
      </c>
      <c r="U23" s="124"/>
      <c r="V23" s="28">
        <v>107562.11999999998</v>
      </c>
      <c r="W23" s="28">
        <v>61470.06</v>
      </c>
      <c r="X23" s="28">
        <v>0</v>
      </c>
      <c r="Y23" s="44">
        <v>169032.18</v>
      </c>
      <c r="Z23" s="124"/>
      <c r="AA23" s="28">
        <v>11540.999999999998</v>
      </c>
      <c r="AB23" s="28">
        <v>6595.5</v>
      </c>
      <c r="AC23" s="28">
        <v>0</v>
      </c>
      <c r="AD23" s="44">
        <v>18136.5</v>
      </c>
      <c r="AE23" s="124"/>
      <c r="AF23" s="139">
        <v>131798.22</v>
      </c>
      <c r="AG23" s="139">
        <v>75320.61</v>
      </c>
      <c r="AH23" s="139">
        <v>0</v>
      </c>
      <c r="AI23" s="44">
        <v>207118.83000000002</v>
      </c>
      <c r="AJ23" s="124"/>
      <c r="AK23" s="63">
        <v>47837.919999999998</v>
      </c>
      <c r="AL23" s="63">
        <v>54874.559999999998</v>
      </c>
      <c r="AM23" s="63">
        <v>0</v>
      </c>
      <c r="AN23" s="44">
        <v>102712.48</v>
      </c>
      <c r="AO23" s="124"/>
      <c r="AP23" s="28">
        <v>479182.31999999995</v>
      </c>
      <c r="AQ23" s="28">
        <v>273845.15999999997</v>
      </c>
      <c r="AR23" s="28">
        <v>0</v>
      </c>
      <c r="AS23" s="28">
        <v>753027.48</v>
      </c>
      <c r="AT23" s="124"/>
      <c r="AU23" s="28">
        <v>362849.03999999992</v>
      </c>
      <c r="AV23" s="28">
        <v>207362.52</v>
      </c>
      <c r="AW23" s="28">
        <v>0</v>
      </c>
      <c r="AX23" s="44">
        <v>570211.55999999994</v>
      </c>
      <c r="AY23" s="124"/>
      <c r="AZ23" s="139">
        <v>3686960.0999999996</v>
      </c>
      <c r="BA23" s="139">
        <v>920287.24000000011</v>
      </c>
      <c r="BB23" s="44">
        <v>1382174.2019999998</v>
      </c>
      <c r="BC23" s="28">
        <v>91101.090419999979</v>
      </c>
      <c r="BD23" s="28">
        <v>79555.394520000002</v>
      </c>
      <c r="BE23" s="140">
        <v>0</v>
      </c>
      <c r="BF23" s="44">
        <v>1552830.6869399999</v>
      </c>
      <c r="BG23" s="60"/>
      <c r="BH23" s="28">
        <v>3528894.2169400002</v>
      </c>
      <c r="BI23" s="124"/>
      <c r="BJ23" s="28">
        <v>568854.93999999994</v>
      </c>
      <c r="BK23" s="28">
        <v>2960039.2769400002</v>
      </c>
      <c r="BL23" s="124"/>
      <c r="BM23" s="193">
        <v>0</v>
      </c>
    </row>
    <row r="24" spans="1:65" x14ac:dyDescent="0.25">
      <c r="A24" s="116" t="s">
        <v>597</v>
      </c>
      <c r="B24" s="24" t="s">
        <v>598</v>
      </c>
      <c r="C24" s="27" t="s">
        <v>584</v>
      </c>
      <c r="D24" s="27" t="s">
        <v>120</v>
      </c>
      <c r="E24" s="139">
        <v>158.55000000000001</v>
      </c>
      <c r="F24" s="68"/>
      <c r="G24" s="139">
        <v>114.22999999999999</v>
      </c>
      <c r="H24" s="139">
        <v>112.64999999999999</v>
      </c>
      <c r="I24" s="139">
        <v>44.32</v>
      </c>
      <c r="J24" s="139">
        <v>0</v>
      </c>
      <c r="K24" s="60"/>
      <c r="L24" s="28">
        <v>10138.5</v>
      </c>
      <c r="M24" s="28">
        <v>3988.8</v>
      </c>
      <c r="N24" s="28">
        <v>0</v>
      </c>
      <c r="O24" s="44">
        <v>14127.3</v>
      </c>
      <c r="P24" s="124"/>
      <c r="Q24" s="28">
        <v>14278.749999999998</v>
      </c>
      <c r="R24" s="28">
        <v>5540</v>
      </c>
      <c r="S24" s="28">
        <v>0</v>
      </c>
      <c r="T24" s="28">
        <v>19818.75</v>
      </c>
      <c r="U24" s="124"/>
      <c r="V24" s="28">
        <v>26615.589999999997</v>
      </c>
      <c r="W24" s="28">
        <v>10326.56</v>
      </c>
      <c r="X24" s="28">
        <v>0</v>
      </c>
      <c r="Y24" s="44">
        <v>36942.149999999994</v>
      </c>
      <c r="Z24" s="124"/>
      <c r="AA24" s="28">
        <v>2855.7499999999995</v>
      </c>
      <c r="AB24" s="28">
        <v>1108</v>
      </c>
      <c r="AC24" s="28">
        <v>0</v>
      </c>
      <c r="AD24" s="44">
        <v>3963.7499999999995</v>
      </c>
      <c r="AE24" s="124"/>
      <c r="AF24" s="139">
        <v>65225.33</v>
      </c>
      <c r="AG24" s="139">
        <v>25306.720000000001</v>
      </c>
      <c r="AH24" s="139">
        <v>0</v>
      </c>
      <c r="AI24" s="44">
        <v>90532.05</v>
      </c>
      <c r="AJ24" s="124"/>
      <c r="AK24" s="63">
        <v>11715.599999999999</v>
      </c>
      <c r="AL24" s="63">
        <v>9218.56</v>
      </c>
      <c r="AM24" s="63">
        <v>0</v>
      </c>
      <c r="AN24" s="44">
        <v>20934.159999999996</v>
      </c>
      <c r="AO24" s="124"/>
      <c r="AP24" s="28">
        <v>118570.73999999999</v>
      </c>
      <c r="AQ24" s="28">
        <v>46004.160000000003</v>
      </c>
      <c r="AR24" s="28">
        <v>0</v>
      </c>
      <c r="AS24" s="28">
        <v>164574.9</v>
      </c>
      <c r="AT24" s="124"/>
      <c r="AU24" s="28">
        <v>89784.78</v>
      </c>
      <c r="AV24" s="28">
        <v>34835.519999999997</v>
      </c>
      <c r="AW24" s="28">
        <v>0</v>
      </c>
      <c r="AX24" s="44">
        <v>124620.29999999999</v>
      </c>
      <c r="AY24" s="124"/>
      <c r="AZ24" s="139">
        <v>812285.59</v>
      </c>
      <c r="BA24" s="139">
        <v>160682.65000000002</v>
      </c>
      <c r="BB24" s="44">
        <v>291890.47200000001</v>
      </c>
      <c r="BC24" s="28">
        <v>19910.233349999995</v>
      </c>
      <c r="BD24" s="28">
        <v>17386.910099999997</v>
      </c>
      <c r="BE24" s="140">
        <v>0</v>
      </c>
      <c r="BF24" s="44">
        <v>329187.61544999998</v>
      </c>
      <c r="BG24" s="60"/>
      <c r="BH24" s="28">
        <v>804700.97545000014</v>
      </c>
      <c r="BI24" s="124"/>
      <c r="BJ24" s="28">
        <v>124323.81</v>
      </c>
      <c r="BK24" s="28">
        <v>680377.1654500002</v>
      </c>
      <c r="BL24" s="124"/>
      <c r="BM24" s="193">
        <v>1</v>
      </c>
    </row>
    <row r="25" spans="1:65" x14ac:dyDescent="0.25">
      <c r="A25" s="116" t="s">
        <v>24</v>
      </c>
      <c r="B25" s="24" t="s">
        <v>25</v>
      </c>
      <c r="C25" s="27" t="s">
        <v>26</v>
      </c>
      <c r="D25" s="27" t="s">
        <v>12</v>
      </c>
      <c r="E25" s="139">
        <v>1412.96</v>
      </c>
      <c r="F25" s="68"/>
      <c r="G25" s="139">
        <v>638.98</v>
      </c>
      <c r="H25" s="139">
        <v>628.81999999999994</v>
      </c>
      <c r="I25" s="139">
        <v>326.49</v>
      </c>
      <c r="J25" s="139">
        <v>447.49</v>
      </c>
      <c r="K25" s="60"/>
      <c r="L25" s="28">
        <v>56593.799999999996</v>
      </c>
      <c r="M25" s="28">
        <v>29384.100000000002</v>
      </c>
      <c r="N25" s="28">
        <v>40274.1</v>
      </c>
      <c r="O25" s="44">
        <v>126252</v>
      </c>
      <c r="P25" s="124"/>
      <c r="Q25" s="28">
        <v>79872.5</v>
      </c>
      <c r="R25" s="28">
        <v>40811.25</v>
      </c>
      <c r="S25" s="28">
        <v>55936.25</v>
      </c>
      <c r="T25" s="28">
        <v>176620</v>
      </c>
      <c r="U25" s="124"/>
      <c r="V25" s="28">
        <v>148882.34</v>
      </c>
      <c r="W25" s="28">
        <v>76072.17</v>
      </c>
      <c r="X25" s="28">
        <v>104265.17</v>
      </c>
      <c r="Y25" s="44">
        <v>329219.68</v>
      </c>
      <c r="Z25" s="124"/>
      <c r="AA25" s="28">
        <v>15974.5</v>
      </c>
      <c r="AB25" s="28">
        <v>8162.25</v>
      </c>
      <c r="AC25" s="28">
        <v>11187.25</v>
      </c>
      <c r="AD25" s="44">
        <v>35324</v>
      </c>
      <c r="AE25" s="124"/>
      <c r="AF25" s="139">
        <v>364857.58</v>
      </c>
      <c r="AG25" s="139">
        <v>186425.79</v>
      </c>
      <c r="AH25" s="139">
        <v>255516.79</v>
      </c>
      <c r="AI25" s="44">
        <v>806800.16</v>
      </c>
      <c r="AJ25" s="124"/>
      <c r="AK25" s="63">
        <v>65397.279999999992</v>
      </c>
      <c r="AL25" s="63">
        <v>67909.919999999998</v>
      </c>
      <c r="AM25" s="63">
        <v>320850.33</v>
      </c>
      <c r="AN25" s="44">
        <v>454157.53</v>
      </c>
      <c r="AO25" s="124"/>
      <c r="AP25" s="28">
        <v>663261.24</v>
      </c>
      <c r="AQ25" s="28">
        <v>338896.62</v>
      </c>
      <c r="AR25" s="28">
        <v>464494.62</v>
      </c>
      <c r="AS25" s="28">
        <v>1466652.48</v>
      </c>
      <c r="AT25" s="124"/>
      <c r="AU25" s="28">
        <v>502238.28</v>
      </c>
      <c r="AV25" s="28">
        <v>256621.14</v>
      </c>
      <c r="AW25" s="28">
        <v>351727.14</v>
      </c>
      <c r="AX25" s="44">
        <v>1110586.56</v>
      </c>
      <c r="AY25" s="124"/>
      <c r="AZ25" s="139">
        <v>8116461.6399999997</v>
      </c>
      <c r="BA25" s="139">
        <v>4821962.1899999995</v>
      </c>
      <c r="BB25" s="44">
        <v>3881527.1489999993</v>
      </c>
      <c r="BC25" s="28">
        <v>177435.27791999999</v>
      </c>
      <c r="BD25" s="28">
        <v>154948.01952</v>
      </c>
      <c r="BE25" s="140">
        <v>0</v>
      </c>
      <c r="BF25" s="44">
        <v>4213910.4464399992</v>
      </c>
      <c r="BG25" s="60"/>
      <c r="BH25" s="28">
        <v>8719522.8564400002</v>
      </c>
      <c r="BI25" s="124"/>
      <c r="BJ25" s="28">
        <v>1107944.32</v>
      </c>
      <c r="BK25" s="28">
        <v>7611578.5364399999</v>
      </c>
      <c r="BL25" s="124"/>
      <c r="BM25" s="193">
        <v>1</v>
      </c>
    </row>
    <row r="26" spans="1:65" x14ac:dyDescent="0.25">
      <c r="A26" s="116" t="s">
        <v>79</v>
      </c>
      <c r="B26" s="24" t="s">
        <v>80</v>
      </c>
      <c r="C26" s="27" t="s">
        <v>78</v>
      </c>
      <c r="D26" s="27" t="s">
        <v>12</v>
      </c>
      <c r="E26" s="139">
        <v>304</v>
      </c>
      <c r="F26" s="68"/>
      <c r="G26" s="139">
        <v>142.5</v>
      </c>
      <c r="H26" s="139">
        <v>137</v>
      </c>
      <c r="I26" s="139">
        <v>73.5</v>
      </c>
      <c r="J26" s="139">
        <v>88</v>
      </c>
      <c r="K26" s="60"/>
      <c r="L26" s="28">
        <v>12330</v>
      </c>
      <c r="M26" s="28">
        <v>6615</v>
      </c>
      <c r="N26" s="28">
        <v>7920</v>
      </c>
      <c r="O26" s="44">
        <v>26865</v>
      </c>
      <c r="P26" s="124"/>
      <c r="Q26" s="28">
        <v>17812.5</v>
      </c>
      <c r="R26" s="28">
        <v>9187.5</v>
      </c>
      <c r="S26" s="28">
        <v>11000</v>
      </c>
      <c r="T26" s="28">
        <v>38000</v>
      </c>
      <c r="U26" s="124"/>
      <c r="V26" s="28">
        <v>33202.5</v>
      </c>
      <c r="W26" s="28">
        <v>17125.5</v>
      </c>
      <c r="X26" s="28">
        <v>20504</v>
      </c>
      <c r="Y26" s="44">
        <v>70832</v>
      </c>
      <c r="Z26" s="124"/>
      <c r="AA26" s="28">
        <v>3562.5</v>
      </c>
      <c r="AB26" s="28">
        <v>1837.5</v>
      </c>
      <c r="AC26" s="28">
        <v>2200</v>
      </c>
      <c r="AD26" s="44">
        <v>7600</v>
      </c>
      <c r="AE26" s="124"/>
      <c r="AF26" s="139">
        <v>40683.75</v>
      </c>
      <c r="AG26" s="139">
        <v>20984.25</v>
      </c>
      <c r="AH26" s="139">
        <v>25124</v>
      </c>
      <c r="AI26" s="44">
        <v>86792</v>
      </c>
      <c r="AJ26" s="124"/>
      <c r="AK26" s="63">
        <v>14248</v>
      </c>
      <c r="AL26" s="63">
        <v>15288</v>
      </c>
      <c r="AM26" s="63">
        <v>63096</v>
      </c>
      <c r="AN26" s="44">
        <v>92632</v>
      </c>
      <c r="AO26" s="124"/>
      <c r="AP26" s="28">
        <v>147915</v>
      </c>
      <c r="AQ26" s="28">
        <v>76293</v>
      </c>
      <c r="AR26" s="28">
        <v>91344</v>
      </c>
      <c r="AS26" s="28">
        <v>315552</v>
      </c>
      <c r="AT26" s="124"/>
      <c r="AU26" s="28">
        <v>112005</v>
      </c>
      <c r="AV26" s="28">
        <v>57771</v>
      </c>
      <c r="AW26" s="28">
        <v>69168</v>
      </c>
      <c r="AX26" s="44">
        <v>238944</v>
      </c>
      <c r="AY26" s="124"/>
      <c r="AZ26" s="139">
        <v>1678933.45</v>
      </c>
      <c r="BA26" s="139">
        <v>497697.25</v>
      </c>
      <c r="BB26" s="44">
        <v>652989.21000000008</v>
      </c>
      <c r="BC26" s="28">
        <v>38175.407999999996</v>
      </c>
      <c r="BD26" s="28">
        <v>33337.248</v>
      </c>
      <c r="BE26" s="140">
        <v>0</v>
      </c>
      <c r="BF26" s="44">
        <v>724501.86600000004</v>
      </c>
      <c r="BG26" s="60"/>
      <c r="BH26" s="28">
        <v>1601718.8659999999</v>
      </c>
      <c r="BI26" s="124"/>
      <c r="BJ26" s="28">
        <v>238375.52</v>
      </c>
      <c r="BK26" s="28">
        <v>1363343.3459999999</v>
      </c>
      <c r="BL26" s="124"/>
      <c r="BM26" s="193">
        <v>0</v>
      </c>
    </row>
    <row r="27" spans="1:65" x14ac:dyDescent="0.25">
      <c r="A27" s="116" t="s">
        <v>244</v>
      </c>
      <c r="B27" s="24" t="s">
        <v>245</v>
      </c>
      <c r="C27" s="27" t="s">
        <v>142</v>
      </c>
      <c r="D27" s="27" t="s">
        <v>120</v>
      </c>
      <c r="E27" s="139">
        <v>2330.38</v>
      </c>
      <c r="F27" s="68"/>
      <c r="G27" s="139">
        <v>1558.3899999999999</v>
      </c>
      <c r="H27" s="139">
        <v>1537.98</v>
      </c>
      <c r="I27" s="139">
        <v>771.99</v>
      </c>
      <c r="J27" s="139">
        <v>0</v>
      </c>
      <c r="K27" s="60"/>
      <c r="L27" s="28">
        <v>138418.20000000001</v>
      </c>
      <c r="M27" s="28">
        <v>69479.100000000006</v>
      </c>
      <c r="N27" s="28">
        <v>0</v>
      </c>
      <c r="O27" s="44">
        <v>207897.30000000002</v>
      </c>
      <c r="P27" s="124"/>
      <c r="Q27" s="28">
        <v>194798.74999999997</v>
      </c>
      <c r="R27" s="28">
        <v>96498.75</v>
      </c>
      <c r="S27" s="28">
        <v>0</v>
      </c>
      <c r="T27" s="28">
        <v>291297.5</v>
      </c>
      <c r="U27" s="124"/>
      <c r="V27" s="28">
        <v>363104.87</v>
      </c>
      <c r="W27" s="28">
        <v>179873.67</v>
      </c>
      <c r="X27" s="28">
        <v>0</v>
      </c>
      <c r="Y27" s="44">
        <v>542978.54</v>
      </c>
      <c r="Z27" s="124"/>
      <c r="AA27" s="28">
        <v>38959.75</v>
      </c>
      <c r="AB27" s="28">
        <v>19299.75</v>
      </c>
      <c r="AC27" s="28">
        <v>0</v>
      </c>
      <c r="AD27" s="44">
        <v>58259.5</v>
      </c>
      <c r="AE27" s="124"/>
      <c r="AF27" s="139">
        <v>889840.69</v>
      </c>
      <c r="AG27" s="139">
        <v>440806.29</v>
      </c>
      <c r="AH27" s="139">
        <v>0</v>
      </c>
      <c r="AI27" s="44">
        <v>1330646.98</v>
      </c>
      <c r="AJ27" s="124"/>
      <c r="AK27" s="63">
        <v>159949.92000000001</v>
      </c>
      <c r="AL27" s="63">
        <v>160573.92000000001</v>
      </c>
      <c r="AM27" s="63">
        <v>0</v>
      </c>
      <c r="AN27" s="44">
        <v>320523.84000000003</v>
      </c>
      <c r="AO27" s="124"/>
      <c r="AP27" s="28">
        <v>1617608.8199999998</v>
      </c>
      <c r="AQ27" s="28">
        <v>801325.62</v>
      </c>
      <c r="AR27" s="28">
        <v>0</v>
      </c>
      <c r="AS27" s="28">
        <v>2418934.44</v>
      </c>
      <c r="AT27" s="124"/>
      <c r="AU27" s="28">
        <v>1224894.5399999998</v>
      </c>
      <c r="AV27" s="28">
        <v>606784.14</v>
      </c>
      <c r="AW27" s="28">
        <v>0</v>
      </c>
      <c r="AX27" s="44">
        <v>1831678.6799999997</v>
      </c>
      <c r="AY27" s="124"/>
      <c r="AZ27" s="139">
        <v>13588012.979999999</v>
      </c>
      <c r="BA27" s="139">
        <v>8143134.1899999995</v>
      </c>
      <c r="BB27" s="44">
        <v>6519344.1509999996</v>
      </c>
      <c r="BC27" s="28">
        <v>292642.12925999996</v>
      </c>
      <c r="BD27" s="28">
        <v>255554.13156000001</v>
      </c>
      <c r="BE27" s="140">
        <v>0</v>
      </c>
      <c r="BF27" s="44">
        <v>7067540.4118199991</v>
      </c>
      <c r="BG27" s="60"/>
      <c r="BH27" s="28">
        <v>14069757.191819999</v>
      </c>
      <c r="BI27" s="124"/>
      <c r="BJ27" s="28">
        <v>1827320.86</v>
      </c>
      <c r="BK27" s="28">
        <v>12242436.33182</v>
      </c>
      <c r="BL27" s="124"/>
      <c r="BM27" s="193">
        <v>1</v>
      </c>
    </row>
    <row r="28" spans="1:65" x14ac:dyDescent="0.25">
      <c r="A28" s="116" t="s">
        <v>111</v>
      </c>
      <c r="B28" s="24" t="s">
        <v>112</v>
      </c>
      <c r="C28" s="27" t="s">
        <v>113</v>
      </c>
      <c r="D28" s="27" t="s">
        <v>12</v>
      </c>
      <c r="E28" s="139">
        <v>7911.69</v>
      </c>
      <c r="F28" s="68"/>
      <c r="G28" s="139">
        <v>3186.21</v>
      </c>
      <c r="H28" s="139">
        <v>3131.2999999999997</v>
      </c>
      <c r="I28" s="139">
        <v>1918.66</v>
      </c>
      <c r="J28" s="139">
        <v>2806.8199999999997</v>
      </c>
      <c r="K28" s="60"/>
      <c r="L28" s="28">
        <v>281817</v>
      </c>
      <c r="M28" s="28">
        <v>172679.4</v>
      </c>
      <c r="N28" s="28">
        <v>252613.8</v>
      </c>
      <c r="O28" s="44">
        <v>707110.2</v>
      </c>
      <c r="P28" s="124"/>
      <c r="Q28" s="28">
        <v>398276.25</v>
      </c>
      <c r="R28" s="28">
        <v>239832.5</v>
      </c>
      <c r="S28" s="28">
        <v>350852.49999999994</v>
      </c>
      <c r="T28" s="28">
        <v>988961.25</v>
      </c>
      <c r="U28" s="124"/>
      <c r="V28" s="28">
        <v>742386.93</v>
      </c>
      <c r="W28" s="28">
        <v>447047.78</v>
      </c>
      <c r="X28" s="28">
        <v>653989.05999999994</v>
      </c>
      <c r="Y28" s="44">
        <v>1843423.77</v>
      </c>
      <c r="Z28" s="124"/>
      <c r="AA28" s="28">
        <v>79655.25</v>
      </c>
      <c r="AB28" s="28">
        <v>47966.5</v>
      </c>
      <c r="AC28" s="28">
        <v>70170.5</v>
      </c>
      <c r="AD28" s="44">
        <v>197792.25</v>
      </c>
      <c r="AE28" s="124"/>
      <c r="AF28" s="139">
        <v>1819325.91</v>
      </c>
      <c r="AG28" s="139">
        <v>1095554.8600000001</v>
      </c>
      <c r="AH28" s="139">
        <v>1602694.22</v>
      </c>
      <c r="AI28" s="44">
        <v>4517574.99</v>
      </c>
      <c r="AJ28" s="124"/>
      <c r="AK28" s="63">
        <v>325655.19999999995</v>
      </c>
      <c r="AL28" s="63">
        <v>399081.28</v>
      </c>
      <c r="AM28" s="63">
        <v>2012489.9399999997</v>
      </c>
      <c r="AN28" s="44">
        <v>2737226.42</v>
      </c>
      <c r="AO28" s="124"/>
      <c r="AP28" s="28">
        <v>3307285.98</v>
      </c>
      <c r="AQ28" s="28">
        <v>1991569.08</v>
      </c>
      <c r="AR28" s="28">
        <v>2913479.1599999997</v>
      </c>
      <c r="AS28" s="28">
        <v>8212334.2200000007</v>
      </c>
      <c r="AT28" s="124"/>
      <c r="AU28" s="28">
        <v>2504361.06</v>
      </c>
      <c r="AV28" s="28">
        <v>1508066.76</v>
      </c>
      <c r="AW28" s="28">
        <v>2206160.5199999996</v>
      </c>
      <c r="AX28" s="44">
        <v>6218588.3399999999</v>
      </c>
      <c r="AY28" s="124"/>
      <c r="AZ28" s="139">
        <v>44377633</v>
      </c>
      <c r="BA28" s="139">
        <v>16572744.460000003</v>
      </c>
      <c r="BB28" s="44">
        <v>18285113.237999998</v>
      </c>
      <c r="BC28" s="28">
        <v>993526.29512999987</v>
      </c>
      <c r="BD28" s="28">
        <v>867611.74877999991</v>
      </c>
      <c r="BE28" s="140">
        <v>0</v>
      </c>
      <c r="BF28" s="44">
        <v>20146251.281909999</v>
      </c>
      <c r="BG28" s="60"/>
      <c r="BH28" s="28">
        <v>45569262.721910007</v>
      </c>
      <c r="BI28" s="124"/>
      <c r="BJ28" s="28">
        <v>6203793.4699999997</v>
      </c>
      <c r="BK28" s="28">
        <v>39365469.251910008</v>
      </c>
      <c r="BL28" s="124"/>
      <c r="BM28" s="193">
        <v>1</v>
      </c>
    </row>
    <row r="29" spans="1:65" x14ac:dyDescent="0.25">
      <c r="A29" s="116" t="s">
        <v>242</v>
      </c>
      <c r="B29" s="24" t="s">
        <v>243</v>
      </c>
      <c r="C29" s="27" t="s">
        <v>142</v>
      </c>
      <c r="D29" s="27" t="s">
        <v>120</v>
      </c>
      <c r="E29" s="139">
        <v>2602.7199999999998</v>
      </c>
      <c r="F29" s="68"/>
      <c r="G29" s="139">
        <v>1696.2299999999998</v>
      </c>
      <c r="H29" s="139">
        <v>1664.9799999999998</v>
      </c>
      <c r="I29" s="139">
        <v>906.49</v>
      </c>
      <c r="J29" s="139">
        <v>0</v>
      </c>
      <c r="K29" s="60"/>
      <c r="L29" s="28">
        <v>149848.19999999998</v>
      </c>
      <c r="M29" s="28">
        <v>81584.100000000006</v>
      </c>
      <c r="N29" s="28">
        <v>0</v>
      </c>
      <c r="O29" s="44">
        <v>231432.3</v>
      </c>
      <c r="P29" s="124"/>
      <c r="Q29" s="28">
        <v>212028.74999999997</v>
      </c>
      <c r="R29" s="28">
        <v>113311.25</v>
      </c>
      <c r="S29" s="28">
        <v>0</v>
      </c>
      <c r="T29" s="28">
        <v>325340</v>
      </c>
      <c r="U29" s="124"/>
      <c r="V29" s="28">
        <v>395221.58999999997</v>
      </c>
      <c r="W29" s="28">
        <v>211212.17</v>
      </c>
      <c r="X29" s="28">
        <v>0</v>
      </c>
      <c r="Y29" s="44">
        <v>606433.76</v>
      </c>
      <c r="Z29" s="124"/>
      <c r="AA29" s="28">
        <v>42405.749999999993</v>
      </c>
      <c r="AB29" s="28">
        <v>22662.25</v>
      </c>
      <c r="AC29" s="28">
        <v>0</v>
      </c>
      <c r="AD29" s="44">
        <v>65067.999999999993</v>
      </c>
      <c r="AE29" s="124"/>
      <c r="AF29" s="139">
        <v>968547.33</v>
      </c>
      <c r="AG29" s="139">
        <v>517605.79</v>
      </c>
      <c r="AH29" s="139">
        <v>0</v>
      </c>
      <c r="AI29" s="44">
        <v>1486153.1199999999</v>
      </c>
      <c r="AJ29" s="124"/>
      <c r="AK29" s="63">
        <v>173157.91999999998</v>
      </c>
      <c r="AL29" s="63">
        <v>188549.92</v>
      </c>
      <c r="AM29" s="63">
        <v>0</v>
      </c>
      <c r="AN29" s="44">
        <v>361707.83999999997</v>
      </c>
      <c r="AO29" s="124"/>
      <c r="AP29" s="28">
        <v>1760686.7399999998</v>
      </c>
      <c r="AQ29" s="28">
        <v>940936.62</v>
      </c>
      <c r="AR29" s="28">
        <v>0</v>
      </c>
      <c r="AS29" s="28">
        <v>2701623.36</v>
      </c>
      <c r="AT29" s="124"/>
      <c r="AU29" s="28">
        <v>1333236.7799999998</v>
      </c>
      <c r="AV29" s="28">
        <v>712501.14</v>
      </c>
      <c r="AW29" s="28">
        <v>0</v>
      </c>
      <c r="AX29" s="44">
        <v>2045737.92</v>
      </c>
      <c r="AY29" s="124"/>
      <c r="AZ29" s="139">
        <v>14733633.950000001</v>
      </c>
      <c r="BA29" s="139">
        <v>8501578.5899999999</v>
      </c>
      <c r="BB29" s="44">
        <v>6970563.7619999992</v>
      </c>
      <c r="BC29" s="28">
        <v>326841.76943999995</v>
      </c>
      <c r="BD29" s="28">
        <v>285419.48063999997</v>
      </c>
      <c r="BE29" s="140">
        <v>0</v>
      </c>
      <c r="BF29" s="44">
        <v>7582825.0120799989</v>
      </c>
      <c r="BG29" s="60"/>
      <c r="BH29" s="28">
        <v>15406321.312079998</v>
      </c>
      <c r="BI29" s="124"/>
      <c r="BJ29" s="28">
        <v>2040870.83</v>
      </c>
      <c r="BK29" s="28">
        <v>13365450.482079998</v>
      </c>
      <c r="BL29" s="124"/>
      <c r="BM29" s="193">
        <v>1</v>
      </c>
    </row>
    <row r="30" spans="1:65" x14ac:dyDescent="0.25">
      <c r="A30" s="116" t="s">
        <v>266</v>
      </c>
      <c r="B30" s="24" t="s">
        <v>267</v>
      </c>
      <c r="C30" s="27" t="s">
        <v>142</v>
      </c>
      <c r="D30" s="27" t="s">
        <v>120</v>
      </c>
      <c r="E30" s="139">
        <v>2873.89</v>
      </c>
      <c r="F30" s="68"/>
      <c r="G30" s="139">
        <v>1879.4</v>
      </c>
      <c r="H30" s="139">
        <v>1842.99</v>
      </c>
      <c r="I30" s="139">
        <v>994.49</v>
      </c>
      <c r="J30" s="139">
        <v>0</v>
      </c>
      <c r="K30" s="60"/>
      <c r="L30" s="28">
        <v>165869.1</v>
      </c>
      <c r="M30" s="28">
        <v>89504.1</v>
      </c>
      <c r="N30" s="28">
        <v>0</v>
      </c>
      <c r="O30" s="44">
        <v>255373.2</v>
      </c>
      <c r="P30" s="124"/>
      <c r="Q30" s="28">
        <v>234925</v>
      </c>
      <c r="R30" s="28">
        <v>124311.25</v>
      </c>
      <c r="S30" s="28">
        <v>0</v>
      </c>
      <c r="T30" s="28">
        <v>359236.25</v>
      </c>
      <c r="U30" s="124"/>
      <c r="V30" s="28">
        <v>437900.2</v>
      </c>
      <c r="W30" s="28">
        <v>231716.17</v>
      </c>
      <c r="X30" s="28">
        <v>0</v>
      </c>
      <c r="Y30" s="44">
        <v>669616.37</v>
      </c>
      <c r="Z30" s="124"/>
      <c r="AA30" s="28">
        <v>46985</v>
      </c>
      <c r="AB30" s="28">
        <v>24862.25</v>
      </c>
      <c r="AC30" s="28">
        <v>0</v>
      </c>
      <c r="AD30" s="44">
        <v>71847.25</v>
      </c>
      <c r="AE30" s="124"/>
      <c r="AF30" s="139">
        <v>1073137.3999999999</v>
      </c>
      <c r="AG30" s="139">
        <v>567853.79</v>
      </c>
      <c r="AH30" s="139">
        <v>0</v>
      </c>
      <c r="AI30" s="44">
        <v>1640991.19</v>
      </c>
      <c r="AJ30" s="124"/>
      <c r="AK30" s="63">
        <v>191670.96</v>
      </c>
      <c r="AL30" s="63">
        <v>206853.92</v>
      </c>
      <c r="AM30" s="63">
        <v>0</v>
      </c>
      <c r="AN30" s="44">
        <v>398524.88</v>
      </c>
      <c r="AO30" s="124"/>
      <c r="AP30" s="28">
        <v>1950817.2000000002</v>
      </c>
      <c r="AQ30" s="28">
        <v>1032280.62</v>
      </c>
      <c r="AR30" s="28">
        <v>0</v>
      </c>
      <c r="AS30" s="28">
        <v>2983097.8200000003</v>
      </c>
      <c r="AT30" s="124"/>
      <c r="AU30" s="28">
        <v>1477208.4000000001</v>
      </c>
      <c r="AV30" s="28">
        <v>781669.14</v>
      </c>
      <c r="AW30" s="28">
        <v>0</v>
      </c>
      <c r="AX30" s="44">
        <v>2258877.54</v>
      </c>
      <c r="AY30" s="124"/>
      <c r="AZ30" s="139">
        <v>16346841.540000001</v>
      </c>
      <c r="BA30" s="139">
        <v>9324254.6699999999</v>
      </c>
      <c r="BB30" s="44">
        <v>7701328.8629999999</v>
      </c>
      <c r="BC30" s="28">
        <v>360894.48453000002</v>
      </c>
      <c r="BD30" s="28">
        <v>315156.52518000006</v>
      </c>
      <c r="BE30" s="140">
        <v>0</v>
      </c>
      <c r="BF30" s="44">
        <v>8377379.8727099998</v>
      </c>
      <c r="BG30" s="60"/>
      <c r="BH30" s="28">
        <v>17014944.372710001</v>
      </c>
      <c r="BI30" s="124"/>
      <c r="BJ30" s="28">
        <v>2253503.36</v>
      </c>
      <c r="BK30" s="28">
        <v>14761441.012710001</v>
      </c>
      <c r="BL30" s="124"/>
      <c r="BM30" s="193">
        <v>1</v>
      </c>
    </row>
    <row r="31" spans="1:65" x14ac:dyDescent="0.25">
      <c r="A31" s="116" t="s">
        <v>270</v>
      </c>
      <c r="B31" s="24" t="s">
        <v>271</v>
      </c>
      <c r="C31" s="27" t="s">
        <v>142</v>
      </c>
      <c r="D31" s="27" t="s">
        <v>120</v>
      </c>
      <c r="E31" s="139">
        <v>3602.39</v>
      </c>
      <c r="F31" s="68"/>
      <c r="G31" s="139">
        <v>2316.56</v>
      </c>
      <c r="H31" s="139">
        <v>2287.81</v>
      </c>
      <c r="I31" s="139">
        <v>1285.83</v>
      </c>
      <c r="J31" s="139">
        <v>0</v>
      </c>
      <c r="K31" s="60"/>
      <c r="L31" s="28">
        <v>205902.9</v>
      </c>
      <c r="M31" s="28">
        <v>115724.7</v>
      </c>
      <c r="N31" s="28">
        <v>0</v>
      </c>
      <c r="O31" s="44">
        <v>321627.59999999998</v>
      </c>
      <c r="P31" s="124"/>
      <c r="Q31" s="28">
        <v>289570</v>
      </c>
      <c r="R31" s="28">
        <v>160728.75</v>
      </c>
      <c r="S31" s="28">
        <v>0</v>
      </c>
      <c r="T31" s="28">
        <v>450298.75</v>
      </c>
      <c r="U31" s="124"/>
      <c r="V31" s="28">
        <v>539758.48</v>
      </c>
      <c r="W31" s="28">
        <v>299598.38999999996</v>
      </c>
      <c r="X31" s="28">
        <v>0</v>
      </c>
      <c r="Y31" s="44">
        <v>839356.86999999988</v>
      </c>
      <c r="Z31" s="124"/>
      <c r="AA31" s="28">
        <v>57914</v>
      </c>
      <c r="AB31" s="28">
        <v>32145.75</v>
      </c>
      <c r="AC31" s="28">
        <v>0</v>
      </c>
      <c r="AD31" s="44">
        <v>90059.75</v>
      </c>
      <c r="AE31" s="124"/>
      <c r="AF31" s="139">
        <v>1322755.76</v>
      </c>
      <c r="AG31" s="139">
        <v>734208.93</v>
      </c>
      <c r="AH31" s="139">
        <v>0</v>
      </c>
      <c r="AI31" s="44">
        <v>2056964.69</v>
      </c>
      <c r="AJ31" s="124"/>
      <c r="AK31" s="63">
        <v>237932.24</v>
      </c>
      <c r="AL31" s="63">
        <v>267452.64</v>
      </c>
      <c r="AM31" s="63">
        <v>0</v>
      </c>
      <c r="AN31" s="44">
        <v>505384.88</v>
      </c>
      <c r="AO31" s="124"/>
      <c r="AP31" s="28">
        <v>2404589.2799999998</v>
      </c>
      <c r="AQ31" s="28">
        <v>1334691.54</v>
      </c>
      <c r="AR31" s="28">
        <v>0</v>
      </c>
      <c r="AS31" s="28">
        <v>3739280.82</v>
      </c>
      <c r="AT31" s="124"/>
      <c r="AU31" s="28">
        <v>1820816.16</v>
      </c>
      <c r="AV31" s="28">
        <v>1010662.3799999999</v>
      </c>
      <c r="AW31" s="28">
        <v>0</v>
      </c>
      <c r="AX31" s="44">
        <v>2831478.54</v>
      </c>
      <c r="AY31" s="124"/>
      <c r="AZ31" s="139">
        <v>20032320.539999999</v>
      </c>
      <c r="BA31" s="139">
        <v>10124479.76</v>
      </c>
      <c r="BB31" s="44">
        <v>9047040.089999998</v>
      </c>
      <c r="BC31" s="28">
        <v>452377.32902999991</v>
      </c>
      <c r="BD31" s="28">
        <v>395045.29217999999</v>
      </c>
      <c r="BE31" s="140">
        <v>0</v>
      </c>
      <c r="BF31" s="44">
        <v>9894462.7112099975</v>
      </c>
      <c r="BG31" s="60"/>
      <c r="BH31" s="28">
        <v>20728914.61121</v>
      </c>
      <c r="BI31" s="124"/>
      <c r="BJ31" s="28">
        <v>2824742.07</v>
      </c>
      <c r="BK31" s="28">
        <v>17904172.541209999</v>
      </c>
      <c r="BL31" s="124"/>
      <c r="BM31" s="193">
        <v>1</v>
      </c>
    </row>
    <row r="32" spans="1:65" x14ac:dyDescent="0.25">
      <c r="A32" s="116" t="s">
        <v>407</v>
      </c>
      <c r="B32" s="24" t="s">
        <v>408</v>
      </c>
      <c r="C32" s="27" t="s">
        <v>142</v>
      </c>
      <c r="D32" s="27" t="s">
        <v>131</v>
      </c>
      <c r="E32" s="139">
        <v>3014.32</v>
      </c>
      <c r="F32" s="68"/>
      <c r="G32" s="139">
        <v>0</v>
      </c>
      <c r="H32" s="139">
        <v>0</v>
      </c>
      <c r="I32" s="139">
        <v>0</v>
      </c>
      <c r="J32" s="139">
        <v>3014.3199999999997</v>
      </c>
      <c r="K32" s="60"/>
      <c r="L32" s="28">
        <v>0</v>
      </c>
      <c r="M32" s="28">
        <v>0</v>
      </c>
      <c r="N32" s="28">
        <v>271288.8</v>
      </c>
      <c r="O32" s="44">
        <v>271288.8</v>
      </c>
      <c r="P32" s="124"/>
      <c r="Q32" s="28">
        <v>0</v>
      </c>
      <c r="R32" s="28">
        <v>0</v>
      </c>
      <c r="S32" s="28">
        <v>376789.99999999994</v>
      </c>
      <c r="T32" s="28">
        <v>376789.99999999994</v>
      </c>
      <c r="U32" s="124"/>
      <c r="V32" s="28">
        <v>0</v>
      </c>
      <c r="W32" s="28">
        <v>0</v>
      </c>
      <c r="X32" s="28">
        <v>702336.55999999994</v>
      </c>
      <c r="Y32" s="44">
        <v>702336.55999999994</v>
      </c>
      <c r="Z32" s="124"/>
      <c r="AA32" s="28">
        <v>0</v>
      </c>
      <c r="AB32" s="28">
        <v>0</v>
      </c>
      <c r="AC32" s="28">
        <v>75358</v>
      </c>
      <c r="AD32" s="44">
        <v>75358</v>
      </c>
      <c r="AE32" s="124"/>
      <c r="AF32" s="139">
        <v>0</v>
      </c>
      <c r="AG32" s="139">
        <v>0</v>
      </c>
      <c r="AH32" s="139">
        <v>1721176.72</v>
      </c>
      <c r="AI32" s="44">
        <v>1721176.72</v>
      </c>
      <c r="AJ32" s="124"/>
      <c r="AK32" s="63">
        <v>0</v>
      </c>
      <c r="AL32" s="63">
        <v>0</v>
      </c>
      <c r="AM32" s="63">
        <v>2161267.44</v>
      </c>
      <c r="AN32" s="44">
        <v>2161267.44</v>
      </c>
      <c r="AO32" s="124"/>
      <c r="AP32" s="28">
        <v>0</v>
      </c>
      <c r="AQ32" s="28">
        <v>0</v>
      </c>
      <c r="AR32" s="28">
        <v>3128864.1599999997</v>
      </c>
      <c r="AS32" s="28">
        <v>3128864.1599999997</v>
      </c>
      <c r="AT32" s="124"/>
      <c r="AU32" s="28">
        <v>0</v>
      </c>
      <c r="AV32" s="28">
        <v>0</v>
      </c>
      <c r="AW32" s="28">
        <v>2369255.5199999996</v>
      </c>
      <c r="AX32" s="44">
        <v>2369255.5199999996</v>
      </c>
      <c r="AY32" s="124"/>
      <c r="AZ32" s="139">
        <v>18922375.789999999</v>
      </c>
      <c r="BA32" s="139">
        <v>8283921.1600000001</v>
      </c>
      <c r="BB32" s="44">
        <v>8161889.084999999</v>
      </c>
      <c r="BC32" s="28">
        <v>378529.26263999997</v>
      </c>
      <c r="BD32" s="28">
        <v>330556.35983999999</v>
      </c>
      <c r="BE32" s="140">
        <v>0</v>
      </c>
      <c r="BF32" s="44">
        <v>8870974.7074799985</v>
      </c>
      <c r="BG32" s="60"/>
      <c r="BH32" s="28">
        <v>19677311.907479998</v>
      </c>
      <c r="BI32" s="124"/>
      <c r="BJ32" s="28">
        <v>2363618.7400000002</v>
      </c>
      <c r="BK32" s="28">
        <v>17313693.167479999</v>
      </c>
      <c r="BL32" s="124"/>
      <c r="BM32" s="193">
        <v>1</v>
      </c>
    </row>
    <row r="33" spans="1:65" x14ac:dyDescent="0.25">
      <c r="A33" s="116" t="s">
        <v>63</v>
      </c>
      <c r="B33" s="24" t="s">
        <v>64</v>
      </c>
      <c r="C33" s="27" t="s">
        <v>62</v>
      </c>
      <c r="D33" s="27" t="s">
        <v>12</v>
      </c>
      <c r="E33" s="139">
        <v>1732.55</v>
      </c>
      <c r="F33" s="68"/>
      <c r="G33" s="139">
        <v>764.06999999999994</v>
      </c>
      <c r="H33" s="139">
        <v>743.49</v>
      </c>
      <c r="I33" s="139">
        <v>431.65999999999997</v>
      </c>
      <c r="J33" s="139">
        <v>536.82000000000005</v>
      </c>
      <c r="K33" s="60"/>
      <c r="L33" s="28">
        <v>66914.100000000006</v>
      </c>
      <c r="M33" s="28">
        <v>38849.399999999994</v>
      </c>
      <c r="N33" s="28">
        <v>48313.8</v>
      </c>
      <c r="O33" s="44">
        <v>154077.29999999999</v>
      </c>
      <c r="P33" s="124"/>
      <c r="Q33" s="28">
        <v>95508.749999999985</v>
      </c>
      <c r="R33" s="28">
        <v>53957.499999999993</v>
      </c>
      <c r="S33" s="28">
        <v>67102.5</v>
      </c>
      <c r="T33" s="28">
        <v>216568.74999999997</v>
      </c>
      <c r="U33" s="124"/>
      <c r="V33" s="28">
        <v>178028.31</v>
      </c>
      <c r="W33" s="28">
        <v>100576.78</v>
      </c>
      <c r="X33" s="28">
        <v>125079.06000000001</v>
      </c>
      <c r="Y33" s="44">
        <v>403684.14999999997</v>
      </c>
      <c r="Z33" s="124"/>
      <c r="AA33" s="28">
        <v>19101.75</v>
      </c>
      <c r="AB33" s="28">
        <v>10791.5</v>
      </c>
      <c r="AC33" s="28">
        <v>13420.500000000002</v>
      </c>
      <c r="AD33" s="44">
        <v>43313.75</v>
      </c>
      <c r="AE33" s="124"/>
      <c r="AF33" s="139">
        <v>436283.97</v>
      </c>
      <c r="AG33" s="139">
        <v>246477.86</v>
      </c>
      <c r="AH33" s="139">
        <v>306524.21999999997</v>
      </c>
      <c r="AI33" s="44">
        <v>989286.04999999993</v>
      </c>
      <c r="AJ33" s="124"/>
      <c r="AK33" s="63">
        <v>77322.960000000006</v>
      </c>
      <c r="AL33" s="63">
        <v>89785.279999999999</v>
      </c>
      <c r="AM33" s="63">
        <v>384899.94000000006</v>
      </c>
      <c r="AN33" s="44">
        <v>552008.18000000005</v>
      </c>
      <c r="AO33" s="124"/>
      <c r="AP33" s="28">
        <v>793104.65999999992</v>
      </c>
      <c r="AQ33" s="28">
        <v>448063.07999999996</v>
      </c>
      <c r="AR33" s="28">
        <v>557219.16</v>
      </c>
      <c r="AS33" s="28">
        <v>1798386.9</v>
      </c>
      <c r="AT33" s="124"/>
      <c r="AU33" s="28">
        <v>600559.0199999999</v>
      </c>
      <c r="AV33" s="28">
        <v>339284.75999999995</v>
      </c>
      <c r="AW33" s="28">
        <v>421940.52</v>
      </c>
      <c r="AX33" s="44">
        <v>1361784.2999999998</v>
      </c>
      <c r="AY33" s="124"/>
      <c r="AZ33" s="139">
        <v>9608809.5399999991</v>
      </c>
      <c r="BA33" s="139">
        <v>2868365.6300000004</v>
      </c>
      <c r="BB33" s="44">
        <v>3743152.551</v>
      </c>
      <c r="BC33" s="28">
        <v>217568.43135</v>
      </c>
      <c r="BD33" s="28">
        <v>189994.89810000002</v>
      </c>
      <c r="BE33" s="140">
        <v>0</v>
      </c>
      <c r="BF33" s="44">
        <v>4150715.8804500001</v>
      </c>
      <c r="BG33" s="60"/>
      <c r="BH33" s="28">
        <v>9669825.2604500018</v>
      </c>
      <c r="BI33" s="124"/>
      <c r="BJ33" s="28">
        <v>1358544.43</v>
      </c>
      <c r="BK33" s="28">
        <v>8311280.8304500021</v>
      </c>
      <c r="BL33" s="124"/>
      <c r="BM33" s="193">
        <v>1</v>
      </c>
    </row>
    <row r="34" spans="1:65" x14ac:dyDescent="0.25">
      <c r="A34" s="116" t="s">
        <v>591</v>
      </c>
      <c r="B34" s="24" t="s">
        <v>592</v>
      </c>
      <c r="C34" s="27" t="s">
        <v>584</v>
      </c>
      <c r="D34" s="27" t="s">
        <v>120</v>
      </c>
      <c r="E34" s="139">
        <v>572.75</v>
      </c>
      <c r="F34" s="68"/>
      <c r="G34" s="139">
        <v>383.25</v>
      </c>
      <c r="H34" s="139">
        <v>371</v>
      </c>
      <c r="I34" s="139">
        <v>189.5</v>
      </c>
      <c r="J34" s="139">
        <v>0</v>
      </c>
      <c r="K34" s="60"/>
      <c r="L34" s="28">
        <v>33390</v>
      </c>
      <c r="M34" s="28">
        <v>17055</v>
      </c>
      <c r="N34" s="28">
        <v>0</v>
      </c>
      <c r="O34" s="44">
        <v>50445</v>
      </c>
      <c r="P34" s="124"/>
      <c r="Q34" s="28">
        <v>47906.25</v>
      </c>
      <c r="R34" s="28">
        <v>23687.5</v>
      </c>
      <c r="S34" s="28">
        <v>0</v>
      </c>
      <c r="T34" s="28">
        <v>71593.75</v>
      </c>
      <c r="U34" s="124"/>
      <c r="V34" s="28">
        <v>89297.25</v>
      </c>
      <c r="W34" s="28">
        <v>44153.5</v>
      </c>
      <c r="X34" s="28">
        <v>0</v>
      </c>
      <c r="Y34" s="44">
        <v>133450.75</v>
      </c>
      <c r="Z34" s="124"/>
      <c r="AA34" s="28">
        <v>9581.25</v>
      </c>
      <c r="AB34" s="28">
        <v>4737.5</v>
      </c>
      <c r="AC34" s="28">
        <v>0</v>
      </c>
      <c r="AD34" s="44">
        <v>14318.75</v>
      </c>
      <c r="AE34" s="124"/>
      <c r="AF34" s="139">
        <v>218835.75</v>
      </c>
      <c r="AG34" s="139">
        <v>108204.5</v>
      </c>
      <c r="AH34" s="139">
        <v>0</v>
      </c>
      <c r="AI34" s="44">
        <v>327040.25</v>
      </c>
      <c r="AJ34" s="124"/>
      <c r="AK34" s="63">
        <v>38584</v>
      </c>
      <c r="AL34" s="63">
        <v>39416</v>
      </c>
      <c r="AM34" s="63">
        <v>0</v>
      </c>
      <c r="AN34" s="44">
        <v>78000</v>
      </c>
      <c r="AO34" s="124"/>
      <c r="AP34" s="28">
        <v>397813.5</v>
      </c>
      <c r="AQ34" s="28">
        <v>196701</v>
      </c>
      <c r="AR34" s="28">
        <v>0</v>
      </c>
      <c r="AS34" s="28">
        <v>594514.5</v>
      </c>
      <c r="AT34" s="124"/>
      <c r="AU34" s="28">
        <v>301234.5</v>
      </c>
      <c r="AV34" s="28">
        <v>148947</v>
      </c>
      <c r="AW34" s="28">
        <v>0</v>
      </c>
      <c r="AX34" s="44">
        <v>450181.5</v>
      </c>
      <c r="AY34" s="124"/>
      <c r="AZ34" s="139">
        <v>3013451.94</v>
      </c>
      <c r="BA34" s="139">
        <v>928810.41</v>
      </c>
      <c r="BB34" s="44">
        <v>1182678.7050000001</v>
      </c>
      <c r="BC34" s="28">
        <v>71924.226749999987</v>
      </c>
      <c r="BD34" s="28">
        <v>62808.910499999998</v>
      </c>
      <c r="BE34" s="140">
        <v>0</v>
      </c>
      <c r="BF34" s="44">
        <v>1317411.84225</v>
      </c>
      <c r="BG34" s="60"/>
      <c r="BH34" s="28">
        <v>3036956.3422499998</v>
      </c>
      <c r="BI34" s="124"/>
      <c r="BJ34" s="28">
        <v>449110.45</v>
      </c>
      <c r="BK34" s="28">
        <v>2587845.8922499996</v>
      </c>
      <c r="BL34" s="124"/>
      <c r="BM34" s="193">
        <v>1</v>
      </c>
    </row>
    <row r="35" spans="1:65" x14ac:dyDescent="0.25">
      <c r="A35" s="116" t="s">
        <v>421</v>
      </c>
      <c r="B35" s="24" t="s">
        <v>422</v>
      </c>
      <c r="C35" s="27" t="s">
        <v>142</v>
      </c>
      <c r="D35" s="27" t="s">
        <v>131</v>
      </c>
      <c r="E35" s="139">
        <v>5062.16</v>
      </c>
      <c r="F35" s="68"/>
      <c r="G35" s="139">
        <v>0</v>
      </c>
      <c r="H35" s="139">
        <v>0</v>
      </c>
      <c r="I35" s="139">
        <v>0</v>
      </c>
      <c r="J35" s="139">
        <v>5062.16</v>
      </c>
      <c r="K35" s="60"/>
      <c r="L35" s="28">
        <v>0</v>
      </c>
      <c r="M35" s="28">
        <v>0</v>
      </c>
      <c r="N35" s="28">
        <v>455594.39999999997</v>
      </c>
      <c r="O35" s="44">
        <v>455594.39999999997</v>
      </c>
      <c r="P35" s="124"/>
      <c r="Q35" s="28">
        <v>0</v>
      </c>
      <c r="R35" s="28">
        <v>0</v>
      </c>
      <c r="S35" s="28">
        <v>632770</v>
      </c>
      <c r="T35" s="28">
        <v>632770</v>
      </c>
      <c r="U35" s="124"/>
      <c r="V35" s="28">
        <v>0</v>
      </c>
      <c r="W35" s="28">
        <v>0</v>
      </c>
      <c r="X35" s="28">
        <v>1179483.28</v>
      </c>
      <c r="Y35" s="44">
        <v>1179483.28</v>
      </c>
      <c r="Z35" s="124"/>
      <c r="AA35" s="28">
        <v>0</v>
      </c>
      <c r="AB35" s="28">
        <v>0</v>
      </c>
      <c r="AC35" s="28">
        <v>126554</v>
      </c>
      <c r="AD35" s="44">
        <v>126554</v>
      </c>
      <c r="AE35" s="124"/>
      <c r="AF35" s="139">
        <v>0</v>
      </c>
      <c r="AG35" s="139">
        <v>0</v>
      </c>
      <c r="AH35" s="139">
        <v>2890493.36</v>
      </c>
      <c r="AI35" s="44">
        <v>2890493.36</v>
      </c>
      <c r="AJ35" s="124"/>
      <c r="AK35" s="63">
        <v>0</v>
      </c>
      <c r="AL35" s="63">
        <v>0</v>
      </c>
      <c r="AM35" s="63">
        <v>3629568.7199999997</v>
      </c>
      <c r="AN35" s="44">
        <v>3629568.7199999997</v>
      </c>
      <c r="AO35" s="124"/>
      <c r="AP35" s="28">
        <v>0</v>
      </c>
      <c r="AQ35" s="28">
        <v>0</v>
      </c>
      <c r="AR35" s="28">
        <v>5254522.08</v>
      </c>
      <c r="AS35" s="28">
        <v>5254522.08</v>
      </c>
      <c r="AT35" s="124"/>
      <c r="AU35" s="28">
        <v>0</v>
      </c>
      <c r="AV35" s="28">
        <v>0</v>
      </c>
      <c r="AW35" s="28">
        <v>3978857.76</v>
      </c>
      <c r="AX35" s="44">
        <v>3978857.76</v>
      </c>
      <c r="AY35" s="124"/>
      <c r="AZ35" s="139">
        <v>30468182.379999999</v>
      </c>
      <c r="BA35" s="139">
        <v>9409441.1999999993</v>
      </c>
      <c r="BB35" s="44">
        <v>11963287.073999999</v>
      </c>
      <c r="BC35" s="28">
        <v>635690.86631999991</v>
      </c>
      <c r="BD35" s="28">
        <v>555126.58991999994</v>
      </c>
      <c r="BE35" s="140">
        <v>0</v>
      </c>
      <c r="BF35" s="44">
        <v>13154104.530239997</v>
      </c>
      <c r="BG35" s="60"/>
      <c r="BH35" s="28">
        <v>31301948.130239993</v>
      </c>
      <c r="BI35" s="124"/>
      <c r="BJ35" s="28">
        <v>3969391.52</v>
      </c>
      <c r="BK35" s="28">
        <v>27332556.610239994</v>
      </c>
      <c r="BL35" s="124"/>
      <c r="BM35" s="193">
        <v>1</v>
      </c>
    </row>
    <row r="36" spans="1:65" x14ac:dyDescent="0.25">
      <c r="A36" s="116" t="s">
        <v>260</v>
      </c>
      <c r="B36" s="24" t="s">
        <v>261</v>
      </c>
      <c r="C36" s="27" t="s">
        <v>142</v>
      </c>
      <c r="D36" s="27" t="s">
        <v>120</v>
      </c>
      <c r="E36" s="139">
        <v>1205</v>
      </c>
      <c r="F36" s="68"/>
      <c r="G36" s="139">
        <v>819</v>
      </c>
      <c r="H36" s="139">
        <v>803</v>
      </c>
      <c r="I36" s="139">
        <v>386</v>
      </c>
      <c r="J36" s="139">
        <v>0</v>
      </c>
      <c r="K36" s="60"/>
      <c r="L36" s="28">
        <v>72270</v>
      </c>
      <c r="M36" s="28">
        <v>34740</v>
      </c>
      <c r="N36" s="28">
        <v>0</v>
      </c>
      <c r="O36" s="44">
        <v>107010</v>
      </c>
      <c r="P36" s="124"/>
      <c r="Q36" s="28">
        <v>102375</v>
      </c>
      <c r="R36" s="28">
        <v>48250</v>
      </c>
      <c r="S36" s="28">
        <v>0</v>
      </c>
      <c r="T36" s="28">
        <v>150625</v>
      </c>
      <c r="U36" s="124"/>
      <c r="V36" s="28">
        <v>190827</v>
      </c>
      <c r="W36" s="28">
        <v>89938</v>
      </c>
      <c r="X36" s="28">
        <v>0</v>
      </c>
      <c r="Y36" s="44">
        <v>280765</v>
      </c>
      <c r="Z36" s="124"/>
      <c r="AA36" s="28">
        <v>20475</v>
      </c>
      <c r="AB36" s="28">
        <v>9650</v>
      </c>
      <c r="AC36" s="28">
        <v>0</v>
      </c>
      <c r="AD36" s="44">
        <v>30125</v>
      </c>
      <c r="AE36" s="124"/>
      <c r="AF36" s="139">
        <v>467649</v>
      </c>
      <c r="AG36" s="139">
        <v>220406</v>
      </c>
      <c r="AH36" s="139">
        <v>0</v>
      </c>
      <c r="AI36" s="44">
        <v>688055</v>
      </c>
      <c r="AJ36" s="124"/>
      <c r="AK36" s="63">
        <v>83512</v>
      </c>
      <c r="AL36" s="63">
        <v>80288</v>
      </c>
      <c r="AM36" s="63">
        <v>0</v>
      </c>
      <c r="AN36" s="44">
        <v>163800</v>
      </c>
      <c r="AO36" s="124"/>
      <c r="AP36" s="28">
        <v>850122</v>
      </c>
      <c r="AQ36" s="28">
        <v>400668</v>
      </c>
      <c r="AR36" s="28">
        <v>0</v>
      </c>
      <c r="AS36" s="28">
        <v>1250790</v>
      </c>
      <c r="AT36" s="124"/>
      <c r="AU36" s="28">
        <v>643734</v>
      </c>
      <c r="AV36" s="28">
        <v>303396</v>
      </c>
      <c r="AW36" s="28">
        <v>0</v>
      </c>
      <c r="AX36" s="44">
        <v>947130</v>
      </c>
      <c r="AY36" s="124"/>
      <c r="AZ36" s="139">
        <v>6257181.9199999999</v>
      </c>
      <c r="BA36" s="139">
        <v>1560585.4199999995</v>
      </c>
      <c r="BB36" s="44">
        <v>2345330.202</v>
      </c>
      <c r="BC36" s="28">
        <v>151320.28499999997</v>
      </c>
      <c r="BD36" s="28">
        <v>132142.71</v>
      </c>
      <c r="BE36" s="140">
        <v>0</v>
      </c>
      <c r="BF36" s="44">
        <v>2628793.1970000002</v>
      </c>
      <c r="BG36" s="60"/>
      <c r="BH36" s="28">
        <v>6247093.1970000006</v>
      </c>
      <c r="BI36" s="124"/>
      <c r="BJ36" s="28">
        <v>944876.65</v>
      </c>
      <c r="BK36" s="28">
        <v>5302216.5470000003</v>
      </c>
      <c r="BL36" s="124"/>
      <c r="BM36" s="193">
        <v>1</v>
      </c>
    </row>
    <row r="37" spans="1:65" x14ac:dyDescent="0.25">
      <c r="A37" s="116" t="s">
        <v>391</v>
      </c>
      <c r="B37" s="24" t="s">
        <v>392</v>
      </c>
      <c r="C37" s="27" t="s">
        <v>142</v>
      </c>
      <c r="D37" s="27" t="s">
        <v>120</v>
      </c>
      <c r="E37" s="139">
        <v>1101.56</v>
      </c>
      <c r="F37" s="68"/>
      <c r="G37" s="139">
        <v>703.23</v>
      </c>
      <c r="H37" s="139">
        <v>696.81999999999994</v>
      </c>
      <c r="I37" s="139">
        <v>398.33000000000004</v>
      </c>
      <c r="J37" s="139">
        <v>0</v>
      </c>
      <c r="K37" s="60"/>
      <c r="L37" s="28">
        <v>62713.799999999996</v>
      </c>
      <c r="M37" s="28">
        <v>35849.700000000004</v>
      </c>
      <c r="N37" s="28">
        <v>0</v>
      </c>
      <c r="O37" s="44">
        <v>98563.5</v>
      </c>
      <c r="P37" s="124"/>
      <c r="Q37" s="28">
        <v>87903.75</v>
      </c>
      <c r="R37" s="28">
        <v>49791.250000000007</v>
      </c>
      <c r="S37" s="28">
        <v>0</v>
      </c>
      <c r="T37" s="28">
        <v>137695</v>
      </c>
      <c r="U37" s="124"/>
      <c r="V37" s="28">
        <v>163852.59</v>
      </c>
      <c r="W37" s="28">
        <v>92810.890000000014</v>
      </c>
      <c r="X37" s="28">
        <v>0</v>
      </c>
      <c r="Y37" s="44">
        <v>256663.48</v>
      </c>
      <c r="Z37" s="124"/>
      <c r="AA37" s="28">
        <v>17580.75</v>
      </c>
      <c r="AB37" s="28">
        <v>9958.2500000000018</v>
      </c>
      <c r="AC37" s="28">
        <v>0</v>
      </c>
      <c r="AD37" s="44">
        <v>27539</v>
      </c>
      <c r="AE37" s="124"/>
      <c r="AF37" s="139">
        <v>401544.33</v>
      </c>
      <c r="AG37" s="139">
        <v>227446.43</v>
      </c>
      <c r="AH37" s="139">
        <v>0</v>
      </c>
      <c r="AI37" s="44">
        <v>628990.76</v>
      </c>
      <c r="AJ37" s="124"/>
      <c r="AK37" s="63">
        <v>72469.279999999999</v>
      </c>
      <c r="AL37" s="63">
        <v>82852.640000000014</v>
      </c>
      <c r="AM37" s="63">
        <v>0</v>
      </c>
      <c r="AN37" s="44">
        <v>155321.92000000001</v>
      </c>
      <c r="AO37" s="124"/>
      <c r="AP37" s="28">
        <v>729952.74</v>
      </c>
      <c r="AQ37" s="28">
        <v>413466.54000000004</v>
      </c>
      <c r="AR37" s="28">
        <v>0</v>
      </c>
      <c r="AS37" s="28">
        <v>1143419.28</v>
      </c>
      <c r="AT37" s="124"/>
      <c r="AU37" s="28">
        <v>552738.78</v>
      </c>
      <c r="AV37" s="28">
        <v>313087.38</v>
      </c>
      <c r="AW37" s="28">
        <v>0</v>
      </c>
      <c r="AX37" s="44">
        <v>865826.16</v>
      </c>
      <c r="AY37" s="124"/>
      <c r="AZ37" s="139">
        <v>6205013.1699999999</v>
      </c>
      <c r="BA37" s="139">
        <v>2738013.25</v>
      </c>
      <c r="BB37" s="44">
        <v>2682907.926</v>
      </c>
      <c r="BC37" s="28">
        <v>138330.60011999999</v>
      </c>
      <c r="BD37" s="28">
        <v>120799.27271999999</v>
      </c>
      <c r="BE37" s="140">
        <v>0</v>
      </c>
      <c r="BF37" s="44">
        <v>2942037.7988399998</v>
      </c>
      <c r="BG37" s="60"/>
      <c r="BH37" s="28">
        <v>6256056.8988399999</v>
      </c>
      <c r="BI37" s="124"/>
      <c r="BJ37" s="28">
        <v>863766.24</v>
      </c>
      <c r="BK37" s="28">
        <v>5392290.6588399997</v>
      </c>
      <c r="BL37" s="124"/>
      <c r="BM37" s="193">
        <v>1</v>
      </c>
    </row>
    <row r="38" spans="1:65" x14ac:dyDescent="0.25">
      <c r="A38" s="116" t="s">
        <v>21</v>
      </c>
      <c r="B38" s="24" t="s">
        <v>22</v>
      </c>
      <c r="C38" s="27" t="s">
        <v>23</v>
      </c>
      <c r="D38" s="27" t="s">
        <v>12</v>
      </c>
      <c r="E38" s="139">
        <v>656.21</v>
      </c>
      <c r="F38" s="68"/>
      <c r="G38" s="139">
        <v>299.89999999999998</v>
      </c>
      <c r="H38" s="139">
        <v>292.64999999999998</v>
      </c>
      <c r="I38" s="139">
        <v>164.49</v>
      </c>
      <c r="J38" s="139">
        <v>191.82</v>
      </c>
      <c r="K38" s="60"/>
      <c r="L38" s="28">
        <v>26338.499999999996</v>
      </c>
      <c r="M38" s="28">
        <v>14804.1</v>
      </c>
      <c r="N38" s="28">
        <v>17263.8</v>
      </c>
      <c r="O38" s="44">
        <v>58406.399999999994</v>
      </c>
      <c r="P38" s="124"/>
      <c r="Q38" s="28">
        <v>37487.5</v>
      </c>
      <c r="R38" s="28">
        <v>20561.25</v>
      </c>
      <c r="S38" s="28">
        <v>23977.5</v>
      </c>
      <c r="T38" s="28">
        <v>82026.25</v>
      </c>
      <c r="U38" s="124"/>
      <c r="V38" s="28">
        <v>69876.7</v>
      </c>
      <c r="W38" s="28">
        <v>38326.170000000006</v>
      </c>
      <c r="X38" s="28">
        <v>44694.06</v>
      </c>
      <c r="Y38" s="44">
        <v>152896.93</v>
      </c>
      <c r="Z38" s="124"/>
      <c r="AA38" s="28">
        <v>7497.4999999999991</v>
      </c>
      <c r="AB38" s="28">
        <v>4112.25</v>
      </c>
      <c r="AC38" s="28">
        <v>4795.5</v>
      </c>
      <c r="AD38" s="44">
        <v>16405.25</v>
      </c>
      <c r="AE38" s="124"/>
      <c r="AF38" s="139">
        <v>171242.9</v>
      </c>
      <c r="AG38" s="139">
        <v>93923.79</v>
      </c>
      <c r="AH38" s="139">
        <v>109529.22</v>
      </c>
      <c r="AI38" s="44">
        <v>374695.91000000003</v>
      </c>
      <c r="AJ38" s="124"/>
      <c r="AK38" s="63">
        <v>30435.599999999999</v>
      </c>
      <c r="AL38" s="63">
        <v>34213.919999999998</v>
      </c>
      <c r="AM38" s="63">
        <v>137534.94</v>
      </c>
      <c r="AN38" s="44">
        <v>202184.46</v>
      </c>
      <c r="AO38" s="124"/>
      <c r="AP38" s="28">
        <v>311296.19999999995</v>
      </c>
      <c r="AQ38" s="28">
        <v>170740.62</v>
      </c>
      <c r="AR38" s="28">
        <v>199109.16</v>
      </c>
      <c r="AS38" s="28">
        <v>681145.98</v>
      </c>
      <c r="AT38" s="124"/>
      <c r="AU38" s="28">
        <v>235721.4</v>
      </c>
      <c r="AV38" s="28">
        <v>129289.14000000001</v>
      </c>
      <c r="AW38" s="28">
        <v>150770.51999999999</v>
      </c>
      <c r="AX38" s="44">
        <v>515781.06000000006</v>
      </c>
      <c r="AY38" s="124"/>
      <c r="AZ38" s="139">
        <v>3600891.64</v>
      </c>
      <c r="BA38" s="139">
        <v>1026140.24</v>
      </c>
      <c r="BB38" s="44">
        <v>1388109.564</v>
      </c>
      <c r="BC38" s="28">
        <v>82404.883170000001</v>
      </c>
      <c r="BD38" s="28">
        <v>71961.301019999999</v>
      </c>
      <c r="BE38" s="140">
        <v>0</v>
      </c>
      <c r="BF38" s="44">
        <v>1542475.74819</v>
      </c>
      <c r="BG38" s="60"/>
      <c r="BH38" s="28">
        <v>3626017.9881899999</v>
      </c>
      <c r="BI38" s="124"/>
      <c r="BJ38" s="28">
        <v>514553.94</v>
      </c>
      <c r="BK38" s="28">
        <v>3111464.04819</v>
      </c>
      <c r="BL38" s="124"/>
      <c r="BM38" s="193">
        <v>1</v>
      </c>
    </row>
    <row r="39" spans="1:65" x14ac:dyDescent="0.25">
      <c r="A39" s="116" t="s">
        <v>87</v>
      </c>
      <c r="B39" s="24" t="s">
        <v>88</v>
      </c>
      <c r="C39" s="27" t="s">
        <v>57</v>
      </c>
      <c r="D39" s="27" t="s">
        <v>12</v>
      </c>
      <c r="E39" s="139">
        <v>356.96</v>
      </c>
      <c r="F39" s="68"/>
      <c r="G39" s="139">
        <v>183.97999999999996</v>
      </c>
      <c r="H39" s="139">
        <v>179.97999999999996</v>
      </c>
      <c r="I39" s="139">
        <v>79.989999999999995</v>
      </c>
      <c r="J39" s="139">
        <v>92.99</v>
      </c>
      <c r="K39" s="60"/>
      <c r="L39" s="28">
        <v>16198.199999999997</v>
      </c>
      <c r="M39" s="28">
        <v>7199.0999999999995</v>
      </c>
      <c r="N39" s="28">
        <v>8369.1</v>
      </c>
      <c r="O39" s="44">
        <v>31766.399999999994</v>
      </c>
      <c r="P39" s="124"/>
      <c r="Q39" s="28">
        <v>22997.499999999996</v>
      </c>
      <c r="R39" s="28">
        <v>9998.75</v>
      </c>
      <c r="S39" s="28">
        <v>11623.75</v>
      </c>
      <c r="T39" s="28">
        <v>44620</v>
      </c>
      <c r="U39" s="124"/>
      <c r="V39" s="28">
        <v>42867.339999999989</v>
      </c>
      <c r="W39" s="28">
        <v>18637.669999999998</v>
      </c>
      <c r="X39" s="28">
        <v>21666.67</v>
      </c>
      <c r="Y39" s="44">
        <v>83171.679999999993</v>
      </c>
      <c r="Z39" s="124"/>
      <c r="AA39" s="28">
        <v>4599.4999999999991</v>
      </c>
      <c r="AB39" s="28">
        <v>1999.7499999999998</v>
      </c>
      <c r="AC39" s="28">
        <v>2324.75</v>
      </c>
      <c r="AD39" s="44">
        <v>8924</v>
      </c>
      <c r="AE39" s="124"/>
      <c r="AF39" s="139">
        <v>105052.58</v>
      </c>
      <c r="AG39" s="139">
        <v>45674.29</v>
      </c>
      <c r="AH39" s="139">
        <v>53097.29</v>
      </c>
      <c r="AI39" s="44">
        <v>203824.16</v>
      </c>
      <c r="AJ39" s="124"/>
      <c r="AK39" s="63">
        <v>18717.919999999995</v>
      </c>
      <c r="AL39" s="63">
        <v>16637.919999999998</v>
      </c>
      <c r="AM39" s="63">
        <v>66673.83</v>
      </c>
      <c r="AN39" s="44">
        <v>102029.67</v>
      </c>
      <c r="AO39" s="124"/>
      <c r="AP39" s="28">
        <v>190971.23999999996</v>
      </c>
      <c r="AQ39" s="28">
        <v>83029.62</v>
      </c>
      <c r="AR39" s="28">
        <v>96523.62</v>
      </c>
      <c r="AS39" s="28">
        <v>370524.48</v>
      </c>
      <c r="AT39" s="124"/>
      <c r="AU39" s="28">
        <v>144608.27999999997</v>
      </c>
      <c r="AV39" s="28">
        <v>62872.14</v>
      </c>
      <c r="AW39" s="28">
        <v>73090.14</v>
      </c>
      <c r="AX39" s="44">
        <v>280570.56</v>
      </c>
      <c r="AY39" s="124"/>
      <c r="AZ39" s="139">
        <v>2020573.7000000002</v>
      </c>
      <c r="BA39" s="139">
        <v>696066.54</v>
      </c>
      <c r="BB39" s="44">
        <v>814992.07200000004</v>
      </c>
      <c r="BC39" s="28">
        <v>44825.965919999995</v>
      </c>
      <c r="BD39" s="28">
        <v>39144.947520000002</v>
      </c>
      <c r="BE39" s="140">
        <v>0</v>
      </c>
      <c r="BF39" s="44">
        <v>898962.98544000008</v>
      </c>
      <c r="BG39" s="60"/>
      <c r="BH39" s="28">
        <v>2024393.9354399997</v>
      </c>
      <c r="BI39" s="124"/>
      <c r="BJ39" s="28">
        <v>279903.03999999998</v>
      </c>
      <c r="BK39" s="28">
        <v>1744490.8954399996</v>
      </c>
      <c r="BL39" s="124"/>
      <c r="BM39" s="193">
        <v>1</v>
      </c>
    </row>
    <row r="40" spans="1:65" x14ac:dyDescent="0.25">
      <c r="A40" s="116" t="s">
        <v>309</v>
      </c>
      <c r="B40" s="24" t="s">
        <v>310</v>
      </c>
      <c r="C40" s="27" t="s">
        <v>142</v>
      </c>
      <c r="D40" s="27" t="s">
        <v>120</v>
      </c>
      <c r="E40" s="139">
        <v>3554.14</v>
      </c>
      <c r="F40" s="68"/>
      <c r="G40" s="139">
        <v>2283.48</v>
      </c>
      <c r="H40" s="139">
        <v>2249.23</v>
      </c>
      <c r="I40" s="139">
        <v>1270.6599999999999</v>
      </c>
      <c r="J40" s="139">
        <v>0</v>
      </c>
      <c r="K40" s="60"/>
      <c r="L40" s="28">
        <v>202430.7</v>
      </c>
      <c r="M40" s="28">
        <v>114359.4</v>
      </c>
      <c r="N40" s="28">
        <v>0</v>
      </c>
      <c r="O40" s="44">
        <v>316790.09999999998</v>
      </c>
      <c r="P40" s="124"/>
      <c r="Q40" s="28">
        <v>285435</v>
      </c>
      <c r="R40" s="28">
        <v>158832.49999999997</v>
      </c>
      <c r="S40" s="28">
        <v>0</v>
      </c>
      <c r="T40" s="28">
        <v>444267.5</v>
      </c>
      <c r="U40" s="124"/>
      <c r="V40" s="28">
        <v>532050.84</v>
      </c>
      <c r="W40" s="28">
        <v>296063.77999999997</v>
      </c>
      <c r="X40" s="28">
        <v>0</v>
      </c>
      <c r="Y40" s="44">
        <v>828114.61999999988</v>
      </c>
      <c r="Z40" s="124"/>
      <c r="AA40" s="28">
        <v>57087</v>
      </c>
      <c r="AB40" s="28">
        <v>31766.499999999996</v>
      </c>
      <c r="AC40" s="28">
        <v>0</v>
      </c>
      <c r="AD40" s="44">
        <v>88853.5</v>
      </c>
      <c r="AE40" s="124"/>
      <c r="AF40" s="139">
        <v>1303867.08</v>
      </c>
      <c r="AG40" s="139">
        <v>725546.86</v>
      </c>
      <c r="AH40" s="139">
        <v>0</v>
      </c>
      <c r="AI40" s="44">
        <v>2029413.94</v>
      </c>
      <c r="AJ40" s="124"/>
      <c r="AK40" s="63">
        <v>233919.92</v>
      </c>
      <c r="AL40" s="63">
        <v>264297.27999999997</v>
      </c>
      <c r="AM40" s="63">
        <v>0</v>
      </c>
      <c r="AN40" s="44">
        <v>498217.19999999995</v>
      </c>
      <c r="AO40" s="124"/>
      <c r="AP40" s="28">
        <v>2370252.2400000002</v>
      </c>
      <c r="AQ40" s="28">
        <v>1318945.0799999998</v>
      </c>
      <c r="AR40" s="28">
        <v>0</v>
      </c>
      <c r="AS40" s="28">
        <v>3689197.3200000003</v>
      </c>
      <c r="AT40" s="124"/>
      <c r="AU40" s="28">
        <v>1794815.28</v>
      </c>
      <c r="AV40" s="28">
        <v>998738.75999999989</v>
      </c>
      <c r="AW40" s="28">
        <v>0</v>
      </c>
      <c r="AX40" s="44">
        <v>2793554.04</v>
      </c>
      <c r="AY40" s="124"/>
      <c r="AZ40" s="139">
        <v>19835139.830000002</v>
      </c>
      <c r="BA40" s="139">
        <v>10700004.43</v>
      </c>
      <c r="BB40" s="44">
        <v>9160543.2780000009</v>
      </c>
      <c r="BC40" s="28">
        <v>446318.23877999996</v>
      </c>
      <c r="BD40" s="28">
        <v>389754.10068000003</v>
      </c>
      <c r="BE40" s="140">
        <v>0</v>
      </c>
      <c r="BF40" s="44">
        <v>9996615.6174599994</v>
      </c>
      <c r="BG40" s="60"/>
      <c r="BH40" s="28">
        <v>20685023.837460004</v>
      </c>
      <c r="BI40" s="124"/>
      <c r="BJ40" s="28">
        <v>2786907.79</v>
      </c>
      <c r="BK40" s="28">
        <v>17898116.047460005</v>
      </c>
      <c r="BL40" s="124"/>
      <c r="BM40" s="193">
        <v>1</v>
      </c>
    </row>
    <row r="41" spans="1:65" x14ac:dyDescent="0.25">
      <c r="A41" s="116" t="s">
        <v>371</v>
      </c>
      <c r="B41" s="24" t="s">
        <v>372</v>
      </c>
      <c r="C41" s="27" t="s">
        <v>142</v>
      </c>
      <c r="D41" s="27" t="s">
        <v>120</v>
      </c>
      <c r="E41" s="139">
        <v>187.5</v>
      </c>
      <c r="F41" s="68"/>
      <c r="G41" s="139">
        <v>127.5</v>
      </c>
      <c r="H41" s="139">
        <v>127</v>
      </c>
      <c r="I41" s="139">
        <v>60</v>
      </c>
      <c r="J41" s="139">
        <v>0</v>
      </c>
      <c r="K41" s="60"/>
      <c r="L41" s="28">
        <v>11430</v>
      </c>
      <c r="M41" s="28">
        <v>5400</v>
      </c>
      <c r="N41" s="28">
        <v>0</v>
      </c>
      <c r="O41" s="44">
        <v>16830</v>
      </c>
      <c r="P41" s="124"/>
      <c r="Q41" s="28">
        <v>15937.5</v>
      </c>
      <c r="R41" s="28">
        <v>7500</v>
      </c>
      <c r="S41" s="28">
        <v>0</v>
      </c>
      <c r="T41" s="28">
        <v>23437.5</v>
      </c>
      <c r="U41" s="124"/>
      <c r="V41" s="28">
        <v>29707.5</v>
      </c>
      <c r="W41" s="28">
        <v>13980</v>
      </c>
      <c r="X41" s="28">
        <v>0</v>
      </c>
      <c r="Y41" s="44">
        <v>43687.5</v>
      </c>
      <c r="Z41" s="124"/>
      <c r="AA41" s="28">
        <v>3187.5</v>
      </c>
      <c r="AB41" s="28">
        <v>1500</v>
      </c>
      <c r="AC41" s="28">
        <v>0</v>
      </c>
      <c r="AD41" s="44">
        <v>4687.5</v>
      </c>
      <c r="AE41" s="124"/>
      <c r="AF41" s="139">
        <v>72802.5</v>
      </c>
      <c r="AG41" s="139">
        <v>34260</v>
      </c>
      <c r="AH41" s="139">
        <v>0</v>
      </c>
      <c r="AI41" s="44">
        <v>107062.5</v>
      </c>
      <c r="AJ41" s="124"/>
      <c r="AK41" s="63">
        <v>13208</v>
      </c>
      <c r="AL41" s="63">
        <v>12480</v>
      </c>
      <c r="AM41" s="63">
        <v>0</v>
      </c>
      <c r="AN41" s="44">
        <v>25688</v>
      </c>
      <c r="AO41" s="124"/>
      <c r="AP41" s="28">
        <v>132345</v>
      </c>
      <c r="AQ41" s="28">
        <v>62280</v>
      </c>
      <c r="AR41" s="28">
        <v>0</v>
      </c>
      <c r="AS41" s="28">
        <v>194625</v>
      </c>
      <c r="AT41" s="124"/>
      <c r="AU41" s="28">
        <v>100215</v>
      </c>
      <c r="AV41" s="28">
        <v>47160</v>
      </c>
      <c r="AW41" s="28">
        <v>0</v>
      </c>
      <c r="AX41" s="44">
        <v>147375</v>
      </c>
      <c r="AY41" s="124"/>
      <c r="AZ41" s="139">
        <v>1107396.9300000002</v>
      </c>
      <c r="BA41" s="139">
        <v>666705.58000000007</v>
      </c>
      <c r="BB41" s="44">
        <v>532230.75300000003</v>
      </c>
      <c r="BC41" s="28">
        <v>23545.6875</v>
      </c>
      <c r="BD41" s="28">
        <v>20561.625</v>
      </c>
      <c r="BE41" s="140">
        <v>0</v>
      </c>
      <c r="BF41" s="44">
        <v>576338.06550000003</v>
      </c>
      <c r="BG41" s="60"/>
      <c r="BH41" s="28">
        <v>1139731.0655</v>
      </c>
      <c r="BI41" s="124"/>
      <c r="BJ41" s="28">
        <v>147024.37</v>
      </c>
      <c r="BK41" s="28">
        <v>992706.69550000003</v>
      </c>
      <c r="BL41" s="124"/>
      <c r="BM41" s="193">
        <v>1</v>
      </c>
    </row>
    <row r="42" spans="1:65" x14ac:dyDescent="0.25">
      <c r="A42" s="116" t="s">
        <v>373</v>
      </c>
      <c r="B42" s="24" t="s">
        <v>374</v>
      </c>
      <c r="C42" s="27" t="s">
        <v>142</v>
      </c>
      <c r="D42" s="27" t="s">
        <v>120</v>
      </c>
      <c r="E42" s="139">
        <v>1024.5</v>
      </c>
      <c r="F42" s="68"/>
      <c r="G42" s="139">
        <v>630</v>
      </c>
      <c r="H42" s="139">
        <v>620.75</v>
      </c>
      <c r="I42" s="139">
        <v>394.5</v>
      </c>
      <c r="J42" s="139">
        <v>0</v>
      </c>
      <c r="K42" s="60"/>
      <c r="L42" s="28">
        <v>55867.5</v>
      </c>
      <c r="M42" s="28">
        <v>35505</v>
      </c>
      <c r="N42" s="28">
        <v>0</v>
      </c>
      <c r="O42" s="44">
        <v>91372.5</v>
      </c>
      <c r="P42" s="124"/>
      <c r="Q42" s="28">
        <v>78750</v>
      </c>
      <c r="R42" s="28">
        <v>49312.5</v>
      </c>
      <c r="S42" s="28">
        <v>0</v>
      </c>
      <c r="T42" s="28">
        <v>128062.5</v>
      </c>
      <c r="U42" s="124"/>
      <c r="V42" s="28">
        <v>146790</v>
      </c>
      <c r="W42" s="28">
        <v>91918.5</v>
      </c>
      <c r="X42" s="28">
        <v>0</v>
      </c>
      <c r="Y42" s="44">
        <v>238708.5</v>
      </c>
      <c r="Z42" s="124"/>
      <c r="AA42" s="28">
        <v>15750</v>
      </c>
      <c r="AB42" s="28">
        <v>9862.5</v>
      </c>
      <c r="AC42" s="28">
        <v>0</v>
      </c>
      <c r="AD42" s="44">
        <v>25612.5</v>
      </c>
      <c r="AE42" s="124"/>
      <c r="AF42" s="139">
        <v>359730</v>
      </c>
      <c r="AG42" s="139">
        <v>225259.5</v>
      </c>
      <c r="AH42" s="139">
        <v>0</v>
      </c>
      <c r="AI42" s="44">
        <v>584989.5</v>
      </c>
      <c r="AJ42" s="124"/>
      <c r="AK42" s="63">
        <v>64558</v>
      </c>
      <c r="AL42" s="63">
        <v>82056</v>
      </c>
      <c r="AM42" s="63">
        <v>0</v>
      </c>
      <c r="AN42" s="44">
        <v>146614</v>
      </c>
      <c r="AO42" s="124"/>
      <c r="AP42" s="28">
        <v>653940</v>
      </c>
      <c r="AQ42" s="28">
        <v>409491</v>
      </c>
      <c r="AR42" s="28">
        <v>0</v>
      </c>
      <c r="AS42" s="28">
        <v>1063431</v>
      </c>
      <c r="AT42" s="124"/>
      <c r="AU42" s="28">
        <v>495180</v>
      </c>
      <c r="AV42" s="28">
        <v>310077</v>
      </c>
      <c r="AW42" s="28">
        <v>0</v>
      </c>
      <c r="AX42" s="44">
        <v>805257</v>
      </c>
      <c r="AY42" s="124"/>
      <c r="AZ42" s="139">
        <v>5961184.79</v>
      </c>
      <c r="BA42" s="139">
        <v>3351273.0600000005</v>
      </c>
      <c r="BB42" s="44">
        <v>2793737.3550000004</v>
      </c>
      <c r="BC42" s="28">
        <v>128653.63649999998</v>
      </c>
      <c r="BD42" s="28">
        <v>112348.71900000001</v>
      </c>
      <c r="BE42" s="140">
        <v>0</v>
      </c>
      <c r="BF42" s="44">
        <v>3034739.7105000005</v>
      </c>
      <c r="BG42" s="60"/>
      <c r="BH42" s="28">
        <v>6118787.2105</v>
      </c>
      <c r="BI42" s="124"/>
      <c r="BJ42" s="28">
        <v>803341.18</v>
      </c>
      <c r="BK42" s="28">
        <v>5315446.0305000003</v>
      </c>
      <c r="BL42" s="124"/>
      <c r="BM42" s="193">
        <v>1</v>
      </c>
    </row>
    <row r="43" spans="1:65" x14ac:dyDescent="0.25">
      <c r="A43" s="116" t="s">
        <v>333</v>
      </c>
      <c r="B43" s="24" t="s">
        <v>334</v>
      </c>
      <c r="C43" s="27" t="s">
        <v>142</v>
      </c>
      <c r="D43" s="27" t="s">
        <v>120</v>
      </c>
      <c r="E43" s="139">
        <v>1036.97</v>
      </c>
      <c r="F43" s="68"/>
      <c r="G43" s="139">
        <v>657.98</v>
      </c>
      <c r="H43" s="139">
        <v>652.48</v>
      </c>
      <c r="I43" s="139">
        <v>378.99</v>
      </c>
      <c r="J43" s="139">
        <v>0</v>
      </c>
      <c r="K43" s="60"/>
      <c r="L43" s="28">
        <v>58723.200000000004</v>
      </c>
      <c r="M43" s="28">
        <v>34109.1</v>
      </c>
      <c r="N43" s="28">
        <v>0</v>
      </c>
      <c r="O43" s="44">
        <v>92832.3</v>
      </c>
      <c r="P43" s="124"/>
      <c r="Q43" s="28">
        <v>82247.5</v>
      </c>
      <c r="R43" s="28">
        <v>47373.75</v>
      </c>
      <c r="S43" s="28">
        <v>0</v>
      </c>
      <c r="T43" s="28">
        <v>129621.25</v>
      </c>
      <c r="U43" s="124"/>
      <c r="V43" s="28">
        <v>153309.34</v>
      </c>
      <c r="W43" s="28">
        <v>88304.67</v>
      </c>
      <c r="X43" s="28">
        <v>0</v>
      </c>
      <c r="Y43" s="44">
        <v>241614.01</v>
      </c>
      <c r="Z43" s="124"/>
      <c r="AA43" s="28">
        <v>16449.5</v>
      </c>
      <c r="AB43" s="28">
        <v>9474.75</v>
      </c>
      <c r="AC43" s="28">
        <v>0</v>
      </c>
      <c r="AD43" s="44">
        <v>25924.25</v>
      </c>
      <c r="AE43" s="124"/>
      <c r="AF43" s="139">
        <v>375706.58</v>
      </c>
      <c r="AG43" s="139">
        <v>216403.29</v>
      </c>
      <c r="AH43" s="139">
        <v>0</v>
      </c>
      <c r="AI43" s="44">
        <v>592109.87</v>
      </c>
      <c r="AJ43" s="124"/>
      <c r="AK43" s="63">
        <v>67857.919999999998</v>
      </c>
      <c r="AL43" s="63">
        <v>78829.919999999998</v>
      </c>
      <c r="AM43" s="63">
        <v>0</v>
      </c>
      <c r="AN43" s="44">
        <v>146687.84</v>
      </c>
      <c r="AO43" s="124"/>
      <c r="AP43" s="28">
        <v>682983.24</v>
      </c>
      <c r="AQ43" s="28">
        <v>393391.62</v>
      </c>
      <c r="AR43" s="28">
        <v>0</v>
      </c>
      <c r="AS43" s="28">
        <v>1076374.8599999999</v>
      </c>
      <c r="AT43" s="124"/>
      <c r="AU43" s="28">
        <v>517172.28</v>
      </c>
      <c r="AV43" s="28">
        <v>297886.14</v>
      </c>
      <c r="AW43" s="28">
        <v>0</v>
      </c>
      <c r="AX43" s="44">
        <v>815058.42</v>
      </c>
      <c r="AY43" s="124"/>
      <c r="AZ43" s="139">
        <v>6015173.2000000002</v>
      </c>
      <c r="BA43" s="139">
        <v>2880265.22</v>
      </c>
      <c r="BB43" s="44">
        <v>2668631.5260000001</v>
      </c>
      <c r="BC43" s="28">
        <v>130219.58168999999</v>
      </c>
      <c r="BD43" s="28">
        <v>113716.20414</v>
      </c>
      <c r="BE43" s="140">
        <v>0</v>
      </c>
      <c r="BF43" s="44">
        <v>2912567.31183</v>
      </c>
      <c r="BG43" s="60"/>
      <c r="BH43" s="28">
        <v>6032790.1118299998</v>
      </c>
      <c r="BI43" s="124"/>
      <c r="BJ43" s="28">
        <v>813119.28</v>
      </c>
      <c r="BK43" s="28">
        <v>5219670.8318299996</v>
      </c>
      <c r="BL43" s="124"/>
      <c r="BM43" s="193">
        <v>1</v>
      </c>
    </row>
    <row r="44" spans="1:65" x14ac:dyDescent="0.25">
      <c r="A44" s="116" t="s">
        <v>587</v>
      </c>
      <c r="B44" s="24" t="s">
        <v>588</v>
      </c>
      <c r="C44" s="27" t="s">
        <v>584</v>
      </c>
      <c r="D44" s="27" t="s">
        <v>12</v>
      </c>
      <c r="E44" s="139">
        <v>1040.94</v>
      </c>
      <c r="F44" s="68"/>
      <c r="G44" s="139">
        <v>469.46999999999991</v>
      </c>
      <c r="H44" s="139">
        <v>460.14</v>
      </c>
      <c r="I44" s="139">
        <v>251.48999999999998</v>
      </c>
      <c r="J44" s="139">
        <v>319.98</v>
      </c>
      <c r="K44" s="60"/>
      <c r="L44" s="28">
        <v>41412.6</v>
      </c>
      <c r="M44" s="28">
        <v>22634.1</v>
      </c>
      <c r="N44" s="28">
        <v>28798.2</v>
      </c>
      <c r="O44" s="44">
        <v>92844.9</v>
      </c>
      <c r="P44" s="124"/>
      <c r="Q44" s="28">
        <v>58683.749999999993</v>
      </c>
      <c r="R44" s="28">
        <v>31436.249999999996</v>
      </c>
      <c r="S44" s="28">
        <v>39997.5</v>
      </c>
      <c r="T44" s="28">
        <v>130117.49999999999</v>
      </c>
      <c r="U44" s="124"/>
      <c r="V44" s="28">
        <v>109386.50999999998</v>
      </c>
      <c r="W44" s="28">
        <v>58597.17</v>
      </c>
      <c r="X44" s="28">
        <v>74555.340000000011</v>
      </c>
      <c r="Y44" s="44">
        <v>242539.02000000002</v>
      </c>
      <c r="Z44" s="124"/>
      <c r="AA44" s="28">
        <v>11736.749999999998</v>
      </c>
      <c r="AB44" s="28">
        <v>6287.2499999999991</v>
      </c>
      <c r="AC44" s="28">
        <v>7999.5</v>
      </c>
      <c r="AD44" s="44">
        <v>26023.499999999996</v>
      </c>
      <c r="AE44" s="124"/>
      <c r="AF44" s="139">
        <v>268067.37</v>
      </c>
      <c r="AG44" s="139">
        <v>143600.79</v>
      </c>
      <c r="AH44" s="139">
        <v>182708.58</v>
      </c>
      <c r="AI44" s="44">
        <v>594376.74</v>
      </c>
      <c r="AJ44" s="124"/>
      <c r="AK44" s="63">
        <v>47854.559999999998</v>
      </c>
      <c r="AL44" s="63">
        <v>52309.919999999998</v>
      </c>
      <c r="AM44" s="63">
        <v>229425.66</v>
      </c>
      <c r="AN44" s="44">
        <v>329590.14</v>
      </c>
      <c r="AO44" s="124"/>
      <c r="AP44" s="28">
        <v>487309.85999999993</v>
      </c>
      <c r="AQ44" s="28">
        <v>261046.61999999997</v>
      </c>
      <c r="AR44" s="28">
        <v>332139.24</v>
      </c>
      <c r="AS44" s="28">
        <v>1080495.7199999997</v>
      </c>
      <c r="AT44" s="124"/>
      <c r="AU44" s="28">
        <v>369003.41999999993</v>
      </c>
      <c r="AV44" s="28">
        <v>197671.13999999998</v>
      </c>
      <c r="AW44" s="28">
        <v>251504.28000000003</v>
      </c>
      <c r="AX44" s="44">
        <v>818178.84</v>
      </c>
      <c r="AY44" s="124"/>
      <c r="AZ44" s="139">
        <v>5776293.1500000004</v>
      </c>
      <c r="BA44" s="139">
        <v>1725177.1</v>
      </c>
      <c r="BB44" s="44">
        <v>2250441.0749999997</v>
      </c>
      <c r="BC44" s="28">
        <v>130718.12237999999</v>
      </c>
      <c r="BD44" s="28">
        <v>114151.56228</v>
      </c>
      <c r="BE44" s="140">
        <v>0</v>
      </c>
      <c r="BF44" s="44">
        <v>2495310.75966</v>
      </c>
      <c r="BG44" s="60"/>
      <c r="BH44" s="28">
        <v>5809477.1196599994</v>
      </c>
      <c r="BI44" s="124"/>
      <c r="BJ44" s="28">
        <v>816232.28</v>
      </c>
      <c r="BK44" s="28">
        <v>4993244.8396599991</v>
      </c>
      <c r="BL44" s="124"/>
      <c r="BM44" s="193">
        <v>1</v>
      </c>
    </row>
    <row r="45" spans="1:65" x14ac:dyDescent="0.25">
      <c r="A45" s="116" t="s">
        <v>549</v>
      </c>
      <c r="B45" s="24" t="s">
        <v>550</v>
      </c>
      <c r="C45" s="27" t="s">
        <v>546</v>
      </c>
      <c r="D45" s="27" t="s">
        <v>12</v>
      </c>
      <c r="E45" s="139">
        <v>687.11</v>
      </c>
      <c r="F45" s="68"/>
      <c r="G45" s="139">
        <v>283.82</v>
      </c>
      <c r="H45" s="139">
        <v>281.32</v>
      </c>
      <c r="I45" s="139">
        <v>171.48</v>
      </c>
      <c r="J45" s="139">
        <v>231.80999999999997</v>
      </c>
      <c r="K45" s="60"/>
      <c r="L45" s="28">
        <v>25318.799999999999</v>
      </c>
      <c r="M45" s="28">
        <v>15433.199999999999</v>
      </c>
      <c r="N45" s="28">
        <v>20862.899999999998</v>
      </c>
      <c r="O45" s="44">
        <v>61614.899999999994</v>
      </c>
      <c r="P45" s="124"/>
      <c r="Q45" s="28">
        <v>35477.5</v>
      </c>
      <c r="R45" s="28">
        <v>21435</v>
      </c>
      <c r="S45" s="28">
        <v>28976.249999999996</v>
      </c>
      <c r="T45" s="28">
        <v>85888.75</v>
      </c>
      <c r="U45" s="124"/>
      <c r="V45" s="28">
        <v>66130.06</v>
      </c>
      <c r="W45" s="28">
        <v>39954.839999999997</v>
      </c>
      <c r="X45" s="28">
        <v>54011.729999999996</v>
      </c>
      <c r="Y45" s="44">
        <v>160096.63</v>
      </c>
      <c r="Z45" s="124"/>
      <c r="AA45" s="28">
        <v>7095.5</v>
      </c>
      <c r="AB45" s="28">
        <v>4287</v>
      </c>
      <c r="AC45" s="28">
        <v>5795.2499999999991</v>
      </c>
      <c r="AD45" s="44">
        <v>17177.75</v>
      </c>
      <c r="AE45" s="124"/>
      <c r="AF45" s="139">
        <v>162061.22</v>
      </c>
      <c r="AG45" s="139">
        <v>97915.08</v>
      </c>
      <c r="AH45" s="139">
        <v>132363.51</v>
      </c>
      <c r="AI45" s="44">
        <v>392339.81</v>
      </c>
      <c r="AJ45" s="124"/>
      <c r="AK45" s="63">
        <v>29257.279999999999</v>
      </c>
      <c r="AL45" s="63">
        <v>35667.839999999997</v>
      </c>
      <c r="AM45" s="63">
        <v>166207.76999999999</v>
      </c>
      <c r="AN45" s="44">
        <v>231132.88999999998</v>
      </c>
      <c r="AO45" s="124"/>
      <c r="AP45" s="28">
        <v>294605.15999999997</v>
      </c>
      <c r="AQ45" s="28">
        <v>177996.24</v>
      </c>
      <c r="AR45" s="28">
        <v>240618.77999999997</v>
      </c>
      <c r="AS45" s="28">
        <v>713220.17999999993</v>
      </c>
      <c r="AT45" s="124"/>
      <c r="AU45" s="28">
        <v>223082.52</v>
      </c>
      <c r="AV45" s="28">
        <v>134783.28</v>
      </c>
      <c r="AW45" s="28">
        <v>182202.65999999997</v>
      </c>
      <c r="AX45" s="44">
        <v>540068.46</v>
      </c>
      <c r="AY45" s="124"/>
      <c r="AZ45" s="139">
        <v>3791903.7300000004</v>
      </c>
      <c r="BA45" s="139">
        <v>1051313.43</v>
      </c>
      <c r="BB45" s="44">
        <v>1452965.148</v>
      </c>
      <c r="BC45" s="28">
        <v>86285.212469999984</v>
      </c>
      <c r="BD45" s="28">
        <v>75349.856819999986</v>
      </c>
      <c r="BE45" s="140">
        <v>0</v>
      </c>
      <c r="BF45" s="44">
        <v>1614600.2172900001</v>
      </c>
      <c r="BG45" s="60"/>
      <c r="BH45" s="28">
        <v>3816139.5872899997</v>
      </c>
      <c r="BI45" s="124"/>
      <c r="BJ45" s="28">
        <v>538783.56000000006</v>
      </c>
      <c r="BK45" s="28">
        <v>3277356.0272899996</v>
      </c>
      <c r="BL45" s="124"/>
      <c r="BM45" s="193">
        <v>1</v>
      </c>
    </row>
    <row r="46" spans="1:65" x14ac:dyDescent="0.25">
      <c r="A46" s="116" t="s">
        <v>605</v>
      </c>
      <c r="B46" s="24" t="s">
        <v>606</v>
      </c>
      <c r="C46" s="27" t="s">
        <v>584</v>
      </c>
      <c r="D46" s="27" t="s">
        <v>131</v>
      </c>
      <c r="E46" s="139">
        <v>611</v>
      </c>
      <c r="F46" s="68"/>
      <c r="G46" s="139">
        <v>0</v>
      </c>
      <c r="H46" s="139">
        <v>0</v>
      </c>
      <c r="I46" s="139">
        <v>0</v>
      </c>
      <c r="J46" s="139">
        <v>611</v>
      </c>
      <c r="K46" s="60"/>
      <c r="L46" s="28">
        <v>0</v>
      </c>
      <c r="M46" s="28">
        <v>0</v>
      </c>
      <c r="N46" s="28">
        <v>54990</v>
      </c>
      <c r="O46" s="44">
        <v>54990</v>
      </c>
      <c r="P46" s="124"/>
      <c r="Q46" s="28">
        <v>0</v>
      </c>
      <c r="R46" s="28">
        <v>0</v>
      </c>
      <c r="S46" s="28">
        <v>76375</v>
      </c>
      <c r="T46" s="28">
        <v>76375</v>
      </c>
      <c r="U46" s="124"/>
      <c r="V46" s="28">
        <v>0</v>
      </c>
      <c r="W46" s="28">
        <v>0</v>
      </c>
      <c r="X46" s="28">
        <v>142363</v>
      </c>
      <c r="Y46" s="44">
        <v>142363</v>
      </c>
      <c r="Z46" s="124"/>
      <c r="AA46" s="28">
        <v>0</v>
      </c>
      <c r="AB46" s="28">
        <v>0</v>
      </c>
      <c r="AC46" s="28">
        <v>15275</v>
      </c>
      <c r="AD46" s="44">
        <v>15275</v>
      </c>
      <c r="AE46" s="124"/>
      <c r="AF46" s="139">
        <v>0</v>
      </c>
      <c r="AG46" s="139">
        <v>0</v>
      </c>
      <c r="AH46" s="139">
        <v>348881</v>
      </c>
      <c r="AI46" s="44">
        <v>348881</v>
      </c>
      <c r="AJ46" s="124"/>
      <c r="AK46" s="63">
        <v>0</v>
      </c>
      <c r="AL46" s="63">
        <v>0</v>
      </c>
      <c r="AM46" s="63">
        <v>438087</v>
      </c>
      <c r="AN46" s="44">
        <v>438087</v>
      </c>
      <c r="AO46" s="124"/>
      <c r="AP46" s="28">
        <v>0</v>
      </c>
      <c r="AQ46" s="28">
        <v>0</v>
      </c>
      <c r="AR46" s="28">
        <v>634218</v>
      </c>
      <c r="AS46" s="28">
        <v>634218</v>
      </c>
      <c r="AT46" s="124"/>
      <c r="AU46" s="28">
        <v>0</v>
      </c>
      <c r="AV46" s="28">
        <v>0</v>
      </c>
      <c r="AW46" s="28">
        <v>480246</v>
      </c>
      <c r="AX46" s="44">
        <v>480246</v>
      </c>
      <c r="AY46" s="124"/>
      <c r="AZ46" s="139">
        <v>3520027.48</v>
      </c>
      <c r="BA46" s="139">
        <v>735139.32</v>
      </c>
      <c r="BB46" s="44">
        <v>1276550.0399999998</v>
      </c>
      <c r="BC46" s="28">
        <v>76727.546999999991</v>
      </c>
      <c r="BD46" s="28">
        <v>67003.482000000004</v>
      </c>
      <c r="BE46" s="140">
        <v>0</v>
      </c>
      <c r="BF46" s="44">
        <v>1420281.0689999999</v>
      </c>
      <c r="BG46" s="60"/>
      <c r="BH46" s="28">
        <v>3610716.0690000001</v>
      </c>
      <c r="BI46" s="124"/>
      <c r="BJ46" s="28">
        <v>479103.43</v>
      </c>
      <c r="BK46" s="28">
        <v>3131612.639</v>
      </c>
      <c r="BL46" s="124"/>
      <c r="BM46" s="193">
        <v>1</v>
      </c>
    </row>
    <row r="47" spans="1:65" x14ac:dyDescent="0.25">
      <c r="A47" s="116" t="s">
        <v>307</v>
      </c>
      <c r="B47" s="24" t="s">
        <v>308</v>
      </c>
      <c r="C47" s="27" t="s">
        <v>142</v>
      </c>
      <c r="D47" s="27" t="s">
        <v>120</v>
      </c>
      <c r="E47" s="139">
        <v>365.64</v>
      </c>
      <c r="F47" s="68"/>
      <c r="G47" s="139">
        <v>236.82</v>
      </c>
      <c r="H47" s="139">
        <v>234.82</v>
      </c>
      <c r="I47" s="139">
        <v>128.82</v>
      </c>
      <c r="J47" s="139">
        <v>0</v>
      </c>
      <c r="K47" s="60"/>
      <c r="L47" s="28">
        <v>21133.8</v>
      </c>
      <c r="M47" s="28">
        <v>11593.8</v>
      </c>
      <c r="N47" s="28">
        <v>0</v>
      </c>
      <c r="O47" s="44">
        <v>32727.599999999999</v>
      </c>
      <c r="P47" s="124"/>
      <c r="Q47" s="28">
        <v>29602.5</v>
      </c>
      <c r="R47" s="28">
        <v>16102.5</v>
      </c>
      <c r="S47" s="28">
        <v>0</v>
      </c>
      <c r="T47" s="28">
        <v>45705</v>
      </c>
      <c r="U47" s="124"/>
      <c r="V47" s="28">
        <v>55179.06</v>
      </c>
      <c r="W47" s="28">
        <v>30015.059999999998</v>
      </c>
      <c r="X47" s="28">
        <v>0</v>
      </c>
      <c r="Y47" s="44">
        <v>85194.12</v>
      </c>
      <c r="Z47" s="124"/>
      <c r="AA47" s="28">
        <v>5920.5</v>
      </c>
      <c r="AB47" s="28">
        <v>3220.5</v>
      </c>
      <c r="AC47" s="28">
        <v>0</v>
      </c>
      <c r="AD47" s="44">
        <v>9141</v>
      </c>
      <c r="AE47" s="124"/>
      <c r="AF47" s="139">
        <v>67612.11</v>
      </c>
      <c r="AG47" s="139">
        <v>36778.11</v>
      </c>
      <c r="AH47" s="139">
        <v>0</v>
      </c>
      <c r="AI47" s="44">
        <v>104390.22</v>
      </c>
      <c r="AJ47" s="124"/>
      <c r="AK47" s="63">
        <v>24421.279999999999</v>
      </c>
      <c r="AL47" s="63">
        <v>26794.559999999998</v>
      </c>
      <c r="AM47" s="63">
        <v>0</v>
      </c>
      <c r="AN47" s="44">
        <v>51215.839999999997</v>
      </c>
      <c r="AO47" s="124"/>
      <c r="AP47" s="28">
        <v>245819.16</v>
      </c>
      <c r="AQ47" s="28">
        <v>133715.16</v>
      </c>
      <c r="AR47" s="28">
        <v>0</v>
      </c>
      <c r="AS47" s="28">
        <v>379534.32</v>
      </c>
      <c r="AT47" s="124"/>
      <c r="AU47" s="28">
        <v>186140.52</v>
      </c>
      <c r="AV47" s="28">
        <v>101252.51999999999</v>
      </c>
      <c r="AW47" s="28">
        <v>0</v>
      </c>
      <c r="AX47" s="44">
        <v>287393.03999999998</v>
      </c>
      <c r="AY47" s="124"/>
      <c r="AZ47" s="139">
        <v>2065699.0300000003</v>
      </c>
      <c r="BA47" s="139">
        <v>1303079.5300000003</v>
      </c>
      <c r="BB47" s="44">
        <v>1010633.5680000001</v>
      </c>
      <c r="BC47" s="28">
        <v>45915.974279999988</v>
      </c>
      <c r="BD47" s="28">
        <v>40096.813679999999</v>
      </c>
      <c r="BE47" s="140">
        <v>0</v>
      </c>
      <c r="BF47" s="44">
        <v>1096646.3559600001</v>
      </c>
      <c r="BG47" s="60"/>
      <c r="BH47" s="28">
        <v>2091947.4959600004</v>
      </c>
      <c r="BI47" s="124"/>
      <c r="BJ47" s="28">
        <v>286709.28999999998</v>
      </c>
      <c r="BK47" s="28">
        <v>1805238.2059600004</v>
      </c>
      <c r="BL47" s="124"/>
      <c r="BM47" s="193">
        <v>0</v>
      </c>
    </row>
    <row r="48" spans="1:65" x14ac:dyDescent="0.25">
      <c r="A48" s="116" t="s">
        <v>441</v>
      </c>
      <c r="B48" s="24" t="s">
        <v>442</v>
      </c>
      <c r="C48" s="27" t="s">
        <v>438</v>
      </c>
      <c r="D48" s="27" t="s">
        <v>12</v>
      </c>
      <c r="E48" s="139">
        <v>440.71</v>
      </c>
      <c r="F48" s="68"/>
      <c r="G48" s="139">
        <v>183.71999999999997</v>
      </c>
      <c r="H48" s="139">
        <v>179.14</v>
      </c>
      <c r="I48" s="139">
        <v>93.83</v>
      </c>
      <c r="J48" s="139">
        <v>163.16</v>
      </c>
      <c r="K48" s="60"/>
      <c r="L48" s="28">
        <v>16122.599999999999</v>
      </c>
      <c r="M48" s="28">
        <v>8444.7000000000007</v>
      </c>
      <c r="N48" s="28">
        <v>14684.4</v>
      </c>
      <c r="O48" s="44">
        <v>39251.699999999997</v>
      </c>
      <c r="P48" s="124"/>
      <c r="Q48" s="28">
        <v>22964.999999999996</v>
      </c>
      <c r="R48" s="28">
        <v>11728.75</v>
      </c>
      <c r="S48" s="28">
        <v>20395</v>
      </c>
      <c r="T48" s="28">
        <v>55088.75</v>
      </c>
      <c r="U48" s="124"/>
      <c r="V48" s="28">
        <v>42806.759999999995</v>
      </c>
      <c r="W48" s="28">
        <v>21862.39</v>
      </c>
      <c r="X48" s="28">
        <v>38016.28</v>
      </c>
      <c r="Y48" s="44">
        <v>102685.43</v>
      </c>
      <c r="Z48" s="124"/>
      <c r="AA48" s="28">
        <v>4592.9999999999991</v>
      </c>
      <c r="AB48" s="28">
        <v>2345.75</v>
      </c>
      <c r="AC48" s="28">
        <v>4079</v>
      </c>
      <c r="AD48" s="44">
        <v>11017.75</v>
      </c>
      <c r="AE48" s="124"/>
      <c r="AF48" s="139">
        <v>104904.12</v>
      </c>
      <c r="AG48" s="139">
        <v>53576.93</v>
      </c>
      <c r="AH48" s="139">
        <v>93164.36</v>
      </c>
      <c r="AI48" s="44">
        <v>251645.40999999997</v>
      </c>
      <c r="AJ48" s="124"/>
      <c r="AK48" s="63">
        <v>18630.559999999998</v>
      </c>
      <c r="AL48" s="63">
        <v>19516.64</v>
      </c>
      <c r="AM48" s="63">
        <v>116985.72</v>
      </c>
      <c r="AN48" s="44">
        <v>155132.91999999998</v>
      </c>
      <c r="AO48" s="124"/>
      <c r="AP48" s="28">
        <v>190701.35999999996</v>
      </c>
      <c r="AQ48" s="28">
        <v>97395.54</v>
      </c>
      <c r="AR48" s="28">
        <v>169360.08</v>
      </c>
      <c r="AS48" s="28">
        <v>457456.98</v>
      </c>
      <c r="AT48" s="124"/>
      <c r="AU48" s="28">
        <v>144403.91999999998</v>
      </c>
      <c r="AV48" s="28">
        <v>73750.38</v>
      </c>
      <c r="AW48" s="28">
        <v>128243.76</v>
      </c>
      <c r="AX48" s="44">
        <v>346398.06</v>
      </c>
      <c r="AY48" s="124"/>
      <c r="AZ48" s="139">
        <v>2429220.21</v>
      </c>
      <c r="BA48" s="139">
        <v>667532</v>
      </c>
      <c r="BB48" s="44">
        <v>929025.66299999994</v>
      </c>
      <c r="BC48" s="28">
        <v>55343.039669999991</v>
      </c>
      <c r="BD48" s="28">
        <v>48329.140019999999</v>
      </c>
      <c r="BE48" s="140">
        <v>0</v>
      </c>
      <c r="BF48" s="44">
        <v>1032697.84269</v>
      </c>
      <c r="BG48" s="60"/>
      <c r="BH48" s="28">
        <v>2451374.8426900003</v>
      </c>
      <c r="BI48" s="124"/>
      <c r="BJ48" s="28">
        <v>345573.93</v>
      </c>
      <c r="BK48" s="28">
        <v>2105800.9126900001</v>
      </c>
      <c r="BL48" s="124"/>
      <c r="BM48" s="193">
        <v>1</v>
      </c>
    </row>
    <row r="49" spans="1:65" x14ac:dyDescent="0.25">
      <c r="A49" s="116" t="s">
        <v>473</v>
      </c>
      <c r="B49" s="24" t="s">
        <v>474</v>
      </c>
      <c r="C49" s="27" t="s">
        <v>468</v>
      </c>
      <c r="D49" s="27" t="s">
        <v>12</v>
      </c>
      <c r="E49" s="139">
        <v>9840.25</v>
      </c>
      <c r="F49" s="68"/>
      <c r="G49" s="139">
        <v>4906.75</v>
      </c>
      <c r="H49" s="139">
        <v>4850.5</v>
      </c>
      <c r="I49" s="139">
        <v>2168</v>
      </c>
      <c r="J49" s="139">
        <v>2765.5</v>
      </c>
      <c r="K49" s="60"/>
      <c r="L49" s="28">
        <v>436545</v>
      </c>
      <c r="M49" s="28">
        <v>195120</v>
      </c>
      <c r="N49" s="28">
        <v>248895</v>
      </c>
      <c r="O49" s="44">
        <v>880560</v>
      </c>
      <c r="P49" s="124"/>
      <c r="Q49" s="28">
        <v>613343.75</v>
      </c>
      <c r="R49" s="28">
        <v>271000</v>
      </c>
      <c r="S49" s="28">
        <v>345687.5</v>
      </c>
      <c r="T49" s="28">
        <v>1230031.25</v>
      </c>
      <c r="U49" s="124"/>
      <c r="V49" s="28">
        <v>1143272.75</v>
      </c>
      <c r="W49" s="28">
        <v>505144</v>
      </c>
      <c r="X49" s="28">
        <v>644361.5</v>
      </c>
      <c r="Y49" s="44">
        <v>2292778.25</v>
      </c>
      <c r="Z49" s="124"/>
      <c r="AA49" s="28">
        <v>122668.75</v>
      </c>
      <c r="AB49" s="28">
        <v>54200</v>
      </c>
      <c r="AC49" s="28">
        <v>69137.5</v>
      </c>
      <c r="AD49" s="44">
        <v>246006.25</v>
      </c>
      <c r="AE49" s="124"/>
      <c r="AF49" s="139">
        <v>2801754.25</v>
      </c>
      <c r="AG49" s="139">
        <v>1237928</v>
      </c>
      <c r="AH49" s="139">
        <v>1579100.5</v>
      </c>
      <c r="AI49" s="44">
        <v>5618782.75</v>
      </c>
      <c r="AJ49" s="124"/>
      <c r="AK49" s="63">
        <v>504452</v>
      </c>
      <c r="AL49" s="63">
        <v>450944</v>
      </c>
      <c r="AM49" s="63">
        <v>1982863.5</v>
      </c>
      <c r="AN49" s="44">
        <v>2938259.5</v>
      </c>
      <c r="AO49" s="124"/>
      <c r="AP49" s="28">
        <v>5093206.5</v>
      </c>
      <c r="AQ49" s="28">
        <v>2250384</v>
      </c>
      <c r="AR49" s="28">
        <v>2870589</v>
      </c>
      <c r="AS49" s="28">
        <v>10214179.5</v>
      </c>
      <c r="AT49" s="124"/>
      <c r="AU49" s="28">
        <v>3856705.5</v>
      </c>
      <c r="AV49" s="28">
        <v>1704048</v>
      </c>
      <c r="AW49" s="28">
        <v>2173683</v>
      </c>
      <c r="AX49" s="44">
        <v>7734436.5</v>
      </c>
      <c r="AY49" s="124"/>
      <c r="AZ49" s="139">
        <v>55983572.840000004</v>
      </c>
      <c r="BA49" s="139">
        <v>21718814.18</v>
      </c>
      <c r="BB49" s="44">
        <v>23310716.106000002</v>
      </c>
      <c r="BC49" s="28">
        <v>1235709.0742499998</v>
      </c>
      <c r="BD49" s="28">
        <v>1079101.4955</v>
      </c>
      <c r="BE49" s="140">
        <v>0</v>
      </c>
      <c r="BF49" s="44">
        <v>25625526.675750002</v>
      </c>
      <c r="BG49" s="60"/>
      <c r="BH49" s="28">
        <v>56780560.675750002</v>
      </c>
      <c r="BI49" s="124"/>
      <c r="BJ49" s="28">
        <v>7716035.2300000004</v>
      </c>
      <c r="BK49" s="28">
        <v>49064525.445749998</v>
      </c>
      <c r="BL49" s="124"/>
      <c r="BM49" s="193">
        <v>1</v>
      </c>
    </row>
    <row r="50" spans="1:65" x14ac:dyDescent="0.25">
      <c r="A50" s="116" t="s">
        <v>507</v>
      </c>
      <c r="B50" s="24" t="s">
        <v>508</v>
      </c>
      <c r="C50" s="27" t="s">
        <v>504</v>
      </c>
      <c r="D50" s="27" t="s">
        <v>12</v>
      </c>
      <c r="E50" s="139">
        <v>2667.13</v>
      </c>
      <c r="F50" s="68"/>
      <c r="G50" s="139">
        <v>1226.1500000000001</v>
      </c>
      <c r="H50" s="139">
        <v>1199.4000000000001</v>
      </c>
      <c r="I50" s="139">
        <v>606.81999999999994</v>
      </c>
      <c r="J50" s="139">
        <v>834.16000000000008</v>
      </c>
      <c r="K50" s="60"/>
      <c r="L50" s="28">
        <v>107946.00000000001</v>
      </c>
      <c r="M50" s="28">
        <v>54613.799999999996</v>
      </c>
      <c r="N50" s="28">
        <v>75074.400000000009</v>
      </c>
      <c r="O50" s="44">
        <v>237634.2</v>
      </c>
      <c r="P50" s="124"/>
      <c r="Q50" s="28">
        <v>153268.75</v>
      </c>
      <c r="R50" s="28">
        <v>75852.499999999985</v>
      </c>
      <c r="S50" s="28">
        <v>104270.00000000001</v>
      </c>
      <c r="T50" s="28">
        <v>333391.25</v>
      </c>
      <c r="U50" s="124"/>
      <c r="V50" s="28">
        <v>285692.95</v>
      </c>
      <c r="W50" s="28">
        <v>141389.06</v>
      </c>
      <c r="X50" s="28">
        <v>194359.28000000003</v>
      </c>
      <c r="Y50" s="44">
        <v>621441.29</v>
      </c>
      <c r="Z50" s="124"/>
      <c r="AA50" s="28">
        <v>30653.750000000004</v>
      </c>
      <c r="AB50" s="28">
        <v>15170.499999999998</v>
      </c>
      <c r="AC50" s="28">
        <v>20854.000000000004</v>
      </c>
      <c r="AD50" s="44">
        <v>66678.25</v>
      </c>
      <c r="AE50" s="124"/>
      <c r="AF50" s="139">
        <v>700131.65</v>
      </c>
      <c r="AG50" s="139">
        <v>346494.22</v>
      </c>
      <c r="AH50" s="139">
        <v>476305.36</v>
      </c>
      <c r="AI50" s="44">
        <v>1522931.23</v>
      </c>
      <c r="AJ50" s="124"/>
      <c r="AK50" s="63">
        <v>124737.60000000001</v>
      </c>
      <c r="AL50" s="63">
        <v>126218.55999999998</v>
      </c>
      <c r="AM50" s="63">
        <v>598092.72000000009</v>
      </c>
      <c r="AN50" s="44">
        <v>849048.88000000012</v>
      </c>
      <c r="AO50" s="124"/>
      <c r="AP50" s="28">
        <v>1272743.7000000002</v>
      </c>
      <c r="AQ50" s="28">
        <v>629879.15999999992</v>
      </c>
      <c r="AR50" s="28">
        <v>865858.08000000007</v>
      </c>
      <c r="AS50" s="28">
        <v>2768480.9400000004</v>
      </c>
      <c r="AT50" s="124"/>
      <c r="AU50" s="28">
        <v>963753.9</v>
      </c>
      <c r="AV50" s="28">
        <v>476960.51999999996</v>
      </c>
      <c r="AW50" s="28">
        <v>655649.76</v>
      </c>
      <c r="AX50" s="44">
        <v>2096364.18</v>
      </c>
      <c r="AY50" s="124"/>
      <c r="AZ50" s="139">
        <v>15012761.77</v>
      </c>
      <c r="BA50" s="139">
        <v>4818156.37</v>
      </c>
      <c r="BB50" s="44">
        <v>5949275.4419999998</v>
      </c>
      <c r="BC50" s="28">
        <v>334930.18400999997</v>
      </c>
      <c r="BD50" s="28">
        <v>292482.81005999999</v>
      </c>
      <c r="BE50" s="140">
        <v>0</v>
      </c>
      <c r="BF50" s="44">
        <v>6576688.4360699998</v>
      </c>
      <c r="BG50" s="60"/>
      <c r="BH50" s="28">
        <v>15072658.656070001</v>
      </c>
      <c r="BI50" s="124"/>
      <c r="BJ50" s="28">
        <v>2091376.6399999999</v>
      </c>
      <c r="BK50" s="28">
        <v>12981282.016070001</v>
      </c>
      <c r="BL50" s="124"/>
      <c r="BM50" s="193">
        <v>1</v>
      </c>
    </row>
    <row r="51" spans="1:65" x14ac:dyDescent="0.25">
      <c r="A51" s="116" t="s">
        <v>397</v>
      </c>
      <c r="B51" s="24" t="s">
        <v>398</v>
      </c>
      <c r="C51" s="27" t="s">
        <v>142</v>
      </c>
      <c r="D51" s="27" t="s">
        <v>120</v>
      </c>
      <c r="E51" s="139">
        <v>2978.3</v>
      </c>
      <c r="F51" s="68"/>
      <c r="G51" s="139">
        <v>2010.48</v>
      </c>
      <c r="H51" s="139">
        <v>1990.65</v>
      </c>
      <c r="I51" s="139">
        <v>967.81999999999994</v>
      </c>
      <c r="J51" s="139">
        <v>0</v>
      </c>
      <c r="K51" s="60"/>
      <c r="L51" s="28">
        <v>179158.5</v>
      </c>
      <c r="M51" s="28">
        <v>87103.799999999988</v>
      </c>
      <c r="N51" s="28">
        <v>0</v>
      </c>
      <c r="O51" s="44">
        <v>266262.3</v>
      </c>
      <c r="P51" s="124"/>
      <c r="Q51" s="28">
        <v>251310</v>
      </c>
      <c r="R51" s="28">
        <v>120977.49999999999</v>
      </c>
      <c r="S51" s="28">
        <v>0</v>
      </c>
      <c r="T51" s="28">
        <v>372287.5</v>
      </c>
      <c r="U51" s="124"/>
      <c r="V51" s="28">
        <v>468441.84</v>
      </c>
      <c r="W51" s="28">
        <v>225502.06</v>
      </c>
      <c r="X51" s="28">
        <v>0</v>
      </c>
      <c r="Y51" s="44">
        <v>693943.9</v>
      </c>
      <c r="Z51" s="124"/>
      <c r="AA51" s="28">
        <v>50262</v>
      </c>
      <c r="AB51" s="28">
        <v>24195.5</v>
      </c>
      <c r="AC51" s="28">
        <v>0</v>
      </c>
      <c r="AD51" s="44">
        <v>74457.5</v>
      </c>
      <c r="AE51" s="124"/>
      <c r="AF51" s="139">
        <v>1147984.08</v>
      </c>
      <c r="AG51" s="139">
        <v>552625.22</v>
      </c>
      <c r="AH51" s="139">
        <v>0</v>
      </c>
      <c r="AI51" s="44">
        <v>1700609.3</v>
      </c>
      <c r="AJ51" s="124"/>
      <c r="AK51" s="63">
        <v>207027.6</v>
      </c>
      <c r="AL51" s="63">
        <v>201306.56</v>
      </c>
      <c r="AM51" s="63">
        <v>0</v>
      </c>
      <c r="AN51" s="44">
        <v>408334.16000000003</v>
      </c>
      <c r="AO51" s="124"/>
      <c r="AP51" s="28">
        <v>2086878.24</v>
      </c>
      <c r="AQ51" s="28">
        <v>1004597.1599999999</v>
      </c>
      <c r="AR51" s="28">
        <v>0</v>
      </c>
      <c r="AS51" s="28">
        <v>3091475.4</v>
      </c>
      <c r="AT51" s="124"/>
      <c r="AU51" s="28">
        <v>1580237.28</v>
      </c>
      <c r="AV51" s="28">
        <v>760706.5199999999</v>
      </c>
      <c r="AW51" s="28">
        <v>0</v>
      </c>
      <c r="AX51" s="44">
        <v>2340943.7999999998</v>
      </c>
      <c r="AY51" s="124"/>
      <c r="AZ51" s="139">
        <v>17429660.530000001</v>
      </c>
      <c r="BA51" s="139">
        <v>9941372.0899999999</v>
      </c>
      <c r="BB51" s="44">
        <v>8211309.7860000003</v>
      </c>
      <c r="BC51" s="28">
        <v>374005.9791</v>
      </c>
      <c r="BD51" s="28">
        <v>326606.3346</v>
      </c>
      <c r="BE51" s="140">
        <v>0</v>
      </c>
      <c r="BF51" s="44">
        <v>8911922.0997000001</v>
      </c>
      <c r="BG51" s="60"/>
      <c r="BH51" s="28">
        <v>17860235.959700003</v>
      </c>
      <c r="BI51" s="124"/>
      <c r="BJ51" s="28">
        <v>2335374.37</v>
      </c>
      <c r="BK51" s="28">
        <v>15524861.589700002</v>
      </c>
      <c r="BL51" s="124"/>
      <c r="BM51" s="193">
        <v>1</v>
      </c>
    </row>
    <row r="52" spans="1:65" x14ac:dyDescent="0.25">
      <c r="A52" s="116" t="s">
        <v>327</v>
      </c>
      <c r="B52" s="24" t="s">
        <v>328</v>
      </c>
      <c r="C52" s="27" t="s">
        <v>142</v>
      </c>
      <c r="D52" s="27" t="s">
        <v>120</v>
      </c>
      <c r="E52" s="139">
        <v>1383</v>
      </c>
      <c r="F52" s="68"/>
      <c r="G52" s="139">
        <v>938.5</v>
      </c>
      <c r="H52" s="139">
        <v>921</v>
      </c>
      <c r="I52" s="139">
        <v>444.5</v>
      </c>
      <c r="J52" s="139">
        <v>0</v>
      </c>
      <c r="K52" s="60"/>
      <c r="L52" s="28">
        <v>82890</v>
      </c>
      <c r="M52" s="28">
        <v>40005</v>
      </c>
      <c r="N52" s="28">
        <v>0</v>
      </c>
      <c r="O52" s="44">
        <v>122895</v>
      </c>
      <c r="P52" s="124"/>
      <c r="Q52" s="28">
        <v>117312.5</v>
      </c>
      <c r="R52" s="28">
        <v>55562.5</v>
      </c>
      <c r="S52" s="28">
        <v>0</v>
      </c>
      <c r="T52" s="28">
        <v>172875</v>
      </c>
      <c r="U52" s="124"/>
      <c r="V52" s="28">
        <v>218670.5</v>
      </c>
      <c r="W52" s="28">
        <v>103568.5</v>
      </c>
      <c r="X52" s="28">
        <v>0</v>
      </c>
      <c r="Y52" s="44">
        <v>322239</v>
      </c>
      <c r="Z52" s="124"/>
      <c r="AA52" s="28">
        <v>23462.5</v>
      </c>
      <c r="AB52" s="28">
        <v>11112.5</v>
      </c>
      <c r="AC52" s="28">
        <v>0</v>
      </c>
      <c r="AD52" s="44">
        <v>34575</v>
      </c>
      <c r="AE52" s="124"/>
      <c r="AF52" s="139">
        <v>535883.5</v>
      </c>
      <c r="AG52" s="139">
        <v>253809.5</v>
      </c>
      <c r="AH52" s="139">
        <v>0</v>
      </c>
      <c r="AI52" s="44">
        <v>789693</v>
      </c>
      <c r="AJ52" s="124"/>
      <c r="AK52" s="63">
        <v>95784</v>
      </c>
      <c r="AL52" s="63">
        <v>92456</v>
      </c>
      <c r="AM52" s="63">
        <v>0</v>
      </c>
      <c r="AN52" s="44">
        <v>188240</v>
      </c>
      <c r="AO52" s="124"/>
      <c r="AP52" s="28">
        <v>974163</v>
      </c>
      <c r="AQ52" s="28">
        <v>461391</v>
      </c>
      <c r="AR52" s="28">
        <v>0</v>
      </c>
      <c r="AS52" s="28">
        <v>1435554</v>
      </c>
      <c r="AT52" s="124"/>
      <c r="AU52" s="28">
        <v>737661</v>
      </c>
      <c r="AV52" s="28">
        <v>349377</v>
      </c>
      <c r="AW52" s="28">
        <v>0</v>
      </c>
      <c r="AX52" s="44">
        <v>1087038</v>
      </c>
      <c r="AY52" s="124"/>
      <c r="AZ52" s="139">
        <v>7846578.0600000005</v>
      </c>
      <c r="BA52" s="139">
        <v>4497412.3199999994</v>
      </c>
      <c r="BB52" s="44">
        <v>3703197.1139999996</v>
      </c>
      <c r="BC52" s="28">
        <v>173672.99099999998</v>
      </c>
      <c r="BD52" s="28">
        <v>151662.546</v>
      </c>
      <c r="BE52" s="140">
        <v>0</v>
      </c>
      <c r="BF52" s="44">
        <v>4028532.6509999996</v>
      </c>
      <c r="BG52" s="60"/>
      <c r="BH52" s="28">
        <v>8181641.6509999996</v>
      </c>
      <c r="BI52" s="124"/>
      <c r="BJ52" s="28">
        <v>1084451.79</v>
      </c>
      <c r="BK52" s="28">
        <v>7097189.8609999996</v>
      </c>
      <c r="BL52" s="124"/>
      <c r="BM52" s="193">
        <v>1</v>
      </c>
    </row>
    <row r="53" spans="1:65" x14ac:dyDescent="0.25">
      <c r="A53" s="116" t="s">
        <v>268</v>
      </c>
      <c r="B53" s="24" t="s">
        <v>269</v>
      </c>
      <c r="C53" s="27" t="s">
        <v>142</v>
      </c>
      <c r="D53" s="27" t="s">
        <v>120</v>
      </c>
      <c r="E53" s="139">
        <v>11389.55</v>
      </c>
      <c r="F53" s="68"/>
      <c r="G53" s="139">
        <v>7451.89</v>
      </c>
      <c r="H53" s="139">
        <v>7351.98</v>
      </c>
      <c r="I53" s="139">
        <v>3937.66</v>
      </c>
      <c r="J53" s="139">
        <v>0</v>
      </c>
      <c r="K53" s="60"/>
      <c r="L53" s="28">
        <v>661678.19999999995</v>
      </c>
      <c r="M53" s="28">
        <v>354389.39999999997</v>
      </c>
      <c r="N53" s="28">
        <v>0</v>
      </c>
      <c r="O53" s="44">
        <v>1016067.5999999999</v>
      </c>
      <c r="P53" s="124"/>
      <c r="Q53" s="28">
        <v>931486.25</v>
      </c>
      <c r="R53" s="28">
        <v>492207.5</v>
      </c>
      <c r="S53" s="28">
        <v>0</v>
      </c>
      <c r="T53" s="28">
        <v>1423693.75</v>
      </c>
      <c r="U53" s="124"/>
      <c r="V53" s="28">
        <v>1736290.37</v>
      </c>
      <c r="W53" s="28">
        <v>917474.77999999991</v>
      </c>
      <c r="X53" s="28">
        <v>0</v>
      </c>
      <c r="Y53" s="44">
        <v>2653765.15</v>
      </c>
      <c r="Z53" s="124"/>
      <c r="AA53" s="28">
        <v>186297.25</v>
      </c>
      <c r="AB53" s="28">
        <v>98441.5</v>
      </c>
      <c r="AC53" s="28">
        <v>0</v>
      </c>
      <c r="AD53" s="44">
        <v>284738.75</v>
      </c>
      <c r="AE53" s="124"/>
      <c r="AF53" s="139">
        <v>4255029.1900000004</v>
      </c>
      <c r="AG53" s="139">
        <v>2248403.86</v>
      </c>
      <c r="AH53" s="139">
        <v>0</v>
      </c>
      <c r="AI53" s="44">
        <v>6503433.0500000007</v>
      </c>
      <c r="AJ53" s="124"/>
      <c r="AK53" s="63">
        <v>764605.91999999993</v>
      </c>
      <c r="AL53" s="63">
        <v>819033.28</v>
      </c>
      <c r="AM53" s="63">
        <v>0</v>
      </c>
      <c r="AN53" s="44">
        <v>1583639.2</v>
      </c>
      <c r="AO53" s="124"/>
      <c r="AP53" s="28">
        <v>7735061.8200000003</v>
      </c>
      <c r="AQ53" s="28">
        <v>4087291.08</v>
      </c>
      <c r="AR53" s="28">
        <v>0</v>
      </c>
      <c r="AS53" s="28">
        <v>11822352.9</v>
      </c>
      <c r="AT53" s="124"/>
      <c r="AU53" s="28">
        <v>5857185.54</v>
      </c>
      <c r="AV53" s="28">
        <v>3095000.76</v>
      </c>
      <c r="AW53" s="28">
        <v>0</v>
      </c>
      <c r="AX53" s="44">
        <v>8952186.3000000007</v>
      </c>
      <c r="AY53" s="124"/>
      <c r="AZ53" s="139">
        <v>66478679.360000007</v>
      </c>
      <c r="BA53" s="139">
        <v>47649089.529999994</v>
      </c>
      <c r="BB53" s="44">
        <v>34238330.666999996</v>
      </c>
      <c r="BC53" s="28">
        <v>1430265.5203499997</v>
      </c>
      <c r="BD53" s="28">
        <v>1249000.8321</v>
      </c>
      <c r="BE53" s="140">
        <v>0</v>
      </c>
      <c r="BF53" s="44">
        <v>36917597.019449994</v>
      </c>
      <c r="BG53" s="60"/>
      <c r="BH53" s="28">
        <v>71157473.719449997</v>
      </c>
      <c r="BI53" s="124"/>
      <c r="BJ53" s="28">
        <v>8930887.8399999999</v>
      </c>
      <c r="BK53" s="28">
        <v>62226585.879449993</v>
      </c>
      <c r="BL53" s="124"/>
      <c r="BM53" s="193">
        <v>1</v>
      </c>
    </row>
    <row r="54" spans="1:65" x14ac:dyDescent="0.25">
      <c r="A54" s="116" t="s">
        <v>556</v>
      </c>
      <c r="B54" s="24" t="s">
        <v>557</v>
      </c>
      <c r="C54" s="27" t="s">
        <v>558</v>
      </c>
      <c r="D54" s="27" t="s">
        <v>12</v>
      </c>
      <c r="E54" s="139">
        <v>272.87</v>
      </c>
      <c r="F54" s="68"/>
      <c r="G54" s="139">
        <v>152.88999999999999</v>
      </c>
      <c r="H54" s="139">
        <v>149.81</v>
      </c>
      <c r="I54" s="139">
        <v>70.489999999999995</v>
      </c>
      <c r="J54" s="139">
        <v>49.489999999999995</v>
      </c>
      <c r="K54" s="60"/>
      <c r="L54" s="28">
        <v>13482.9</v>
      </c>
      <c r="M54" s="28">
        <v>6344.0999999999995</v>
      </c>
      <c r="N54" s="28">
        <v>4454.0999999999995</v>
      </c>
      <c r="O54" s="44">
        <v>24281.1</v>
      </c>
      <c r="P54" s="124"/>
      <c r="Q54" s="28">
        <v>19111.25</v>
      </c>
      <c r="R54" s="28">
        <v>8811.25</v>
      </c>
      <c r="S54" s="28">
        <v>6186.2499999999991</v>
      </c>
      <c r="T54" s="28">
        <v>34108.75</v>
      </c>
      <c r="U54" s="124"/>
      <c r="V54" s="28">
        <v>35623.369999999995</v>
      </c>
      <c r="W54" s="28">
        <v>16424.169999999998</v>
      </c>
      <c r="X54" s="28">
        <v>11531.169999999998</v>
      </c>
      <c r="Y54" s="44">
        <v>63578.709999999992</v>
      </c>
      <c r="Z54" s="124"/>
      <c r="AA54" s="28">
        <v>3822.2499999999995</v>
      </c>
      <c r="AB54" s="28">
        <v>1762.2499999999998</v>
      </c>
      <c r="AC54" s="28">
        <v>1237.2499999999998</v>
      </c>
      <c r="AD54" s="44">
        <v>6821.7499999999991</v>
      </c>
      <c r="AE54" s="124"/>
      <c r="AF54" s="139">
        <v>87300.19</v>
      </c>
      <c r="AG54" s="139">
        <v>40249.79</v>
      </c>
      <c r="AH54" s="139">
        <v>28258.79</v>
      </c>
      <c r="AI54" s="44">
        <v>155808.77000000002</v>
      </c>
      <c r="AJ54" s="124"/>
      <c r="AK54" s="63">
        <v>15580.24</v>
      </c>
      <c r="AL54" s="63">
        <v>14661.919999999998</v>
      </c>
      <c r="AM54" s="63">
        <v>35484.329999999994</v>
      </c>
      <c r="AN54" s="44">
        <v>65726.489999999991</v>
      </c>
      <c r="AO54" s="124"/>
      <c r="AP54" s="28">
        <v>158699.81999999998</v>
      </c>
      <c r="AQ54" s="28">
        <v>73168.62</v>
      </c>
      <c r="AR54" s="28">
        <v>51370.619999999995</v>
      </c>
      <c r="AS54" s="28">
        <v>283239.05999999994</v>
      </c>
      <c r="AT54" s="124"/>
      <c r="AU54" s="28">
        <v>120171.54</v>
      </c>
      <c r="AV54" s="28">
        <v>55405.14</v>
      </c>
      <c r="AW54" s="28">
        <v>38899.14</v>
      </c>
      <c r="AX54" s="44">
        <v>214475.82</v>
      </c>
      <c r="AY54" s="124"/>
      <c r="AZ54" s="139">
        <v>1529735.88</v>
      </c>
      <c r="BA54" s="139">
        <v>537147.22</v>
      </c>
      <c r="BB54" s="44">
        <v>620064.92999999993</v>
      </c>
      <c r="BC54" s="28">
        <v>34266.195989999993</v>
      </c>
      <c r="BD54" s="28">
        <v>29923.469940000003</v>
      </c>
      <c r="BE54" s="140">
        <v>0</v>
      </c>
      <c r="BF54" s="44">
        <v>684254.59592999995</v>
      </c>
      <c r="BG54" s="60"/>
      <c r="BH54" s="28">
        <v>1532295.0459299998</v>
      </c>
      <c r="BI54" s="124"/>
      <c r="BJ54" s="28">
        <v>213965.55</v>
      </c>
      <c r="BK54" s="28">
        <v>1318329.4959299997</v>
      </c>
      <c r="BL54" s="124"/>
      <c r="BM54" s="193">
        <v>1</v>
      </c>
    </row>
    <row r="55" spans="1:65" x14ac:dyDescent="0.25">
      <c r="A55" s="116" t="s">
        <v>179</v>
      </c>
      <c r="B55" s="24" t="s">
        <v>180</v>
      </c>
      <c r="C55" s="27" t="s">
        <v>142</v>
      </c>
      <c r="D55" s="27" t="s">
        <v>120</v>
      </c>
      <c r="E55" s="139">
        <v>6597.06</v>
      </c>
      <c r="F55" s="68"/>
      <c r="G55" s="139">
        <v>4428.7299999999996</v>
      </c>
      <c r="H55" s="139">
        <v>4320.1499999999996</v>
      </c>
      <c r="I55" s="139">
        <v>2168.33</v>
      </c>
      <c r="J55" s="139">
        <v>0</v>
      </c>
      <c r="K55" s="60"/>
      <c r="L55" s="28">
        <v>388813.49999999994</v>
      </c>
      <c r="M55" s="28">
        <v>195149.69999999998</v>
      </c>
      <c r="N55" s="28">
        <v>0</v>
      </c>
      <c r="O55" s="44">
        <v>583963.19999999995</v>
      </c>
      <c r="P55" s="124"/>
      <c r="Q55" s="28">
        <v>553591.25</v>
      </c>
      <c r="R55" s="28">
        <v>271041.25</v>
      </c>
      <c r="S55" s="28">
        <v>0</v>
      </c>
      <c r="T55" s="28">
        <v>824632.5</v>
      </c>
      <c r="U55" s="124"/>
      <c r="V55" s="28">
        <v>1031894.0899999999</v>
      </c>
      <c r="W55" s="28">
        <v>505220.88999999996</v>
      </c>
      <c r="X55" s="28">
        <v>0</v>
      </c>
      <c r="Y55" s="44">
        <v>1537114.9799999997</v>
      </c>
      <c r="Z55" s="124"/>
      <c r="AA55" s="28">
        <v>110718.24999999999</v>
      </c>
      <c r="AB55" s="28">
        <v>54208.25</v>
      </c>
      <c r="AC55" s="28">
        <v>0</v>
      </c>
      <c r="AD55" s="44">
        <v>164926.5</v>
      </c>
      <c r="AE55" s="124"/>
      <c r="AF55" s="139">
        <v>1264402.4099999999</v>
      </c>
      <c r="AG55" s="139">
        <v>619058.21</v>
      </c>
      <c r="AH55" s="139">
        <v>0</v>
      </c>
      <c r="AI55" s="44">
        <v>1883460.6199999999</v>
      </c>
      <c r="AJ55" s="124"/>
      <c r="AK55" s="63">
        <v>449295.6</v>
      </c>
      <c r="AL55" s="63">
        <v>451012.64</v>
      </c>
      <c r="AM55" s="63">
        <v>0</v>
      </c>
      <c r="AN55" s="44">
        <v>900308.24</v>
      </c>
      <c r="AO55" s="124"/>
      <c r="AP55" s="28">
        <v>4597021.7399999993</v>
      </c>
      <c r="AQ55" s="28">
        <v>2250726.54</v>
      </c>
      <c r="AR55" s="28">
        <v>0</v>
      </c>
      <c r="AS55" s="28">
        <v>6847748.2799999993</v>
      </c>
      <c r="AT55" s="124"/>
      <c r="AU55" s="28">
        <v>3480981.78</v>
      </c>
      <c r="AV55" s="28">
        <v>1704307.38</v>
      </c>
      <c r="AW55" s="28">
        <v>0</v>
      </c>
      <c r="AX55" s="44">
        <v>5185289.16</v>
      </c>
      <c r="AY55" s="124"/>
      <c r="AZ55" s="139">
        <v>36417379.289999999</v>
      </c>
      <c r="BA55" s="139">
        <v>20522863.669999998</v>
      </c>
      <c r="BB55" s="44">
        <v>17082072.887999997</v>
      </c>
      <c r="BC55" s="28">
        <v>828439.00361999986</v>
      </c>
      <c r="BD55" s="28">
        <v>723446.79372000007</v>
      </c>
      <c r="BE55" s="140">
        <v>0</v>
      </c>
      <c r="BF55" s="44">
        <v>18633958.685339995</v>
      </c>
      <c r="BG55" s="60"/>
      <c r="BH55" s="28">
        <v>36561402.165339991</v>
      </c>
      <c r="BI55" s="124"/>
      <c r="BJ55" s="28">
        <v>5172952.6500000004</v>
      </c>
      <c r="BK55" s="28">
        <v>31388449.515339993</v>
      </c>
      <c r="BL55" s="124"/>
      <c r="BM55" s="193">
        <v>0</v>
      </c>
    </row>
    <row r="56" spans="1:65" x14ac:dyDescent="0.25">
      <c r="A56" s="116" t="s">
        <v>393</v>
      </c>
      <c r="B56" s="24" t="s">
        <v>394</v>
      </c>
      <c r="C56" s="27" t="s">
        <v>142</v>
      </c>
      <c r="D56" s="27" t="s">
        <v>120</v>
      </c>
      <c r="E56" s="139">
        <v>1276.3800000000001</v>
      </c>
      <c r="F56" s="68"/>
      <c r="G56" s="139">
        <v>849.06</v>
      </c>
      <c r="H56" s="139">
        <v>840.15</v>
      </c>
      <c r="I56" s="139">
        <v>427.32000000000005</v>
      </c>
      <c r="J56" s="139">
        <v>0</v>
      </c>
      <c r="K56" s="60"/>
      <c r="L56" s="28">
        <v>75613.5</v>
      </c>
      <c r="M56" s="28">
        <v>38458.800000000003</v>
      </c>
      <c r="N56" s="28">
        <v>0</v>
      </c>
      <c r="O56" s="44">
        <v>114072.3</v>
      </c>
      <c r="P56" s="124"/>
      <c r="Q56" s="28">
        <v>106132.5</v>
      </c>
      <c r="R56" s="28">
        <v>53415.000000000007</v>
      </c>
      <c r="S56" s="28">
        <v>0</v>
      </c>
      <c r="T56" s="28">
        <v>159547.5</v>
      </c>
      <c r="U56" s="124"/>
      <c r="V56" s="28">
        <v>197830.97999999998</v>
      </c>
      <c r="W56" s="28">
        <v>99565.560000000012</v>
      </c>
      <c r="X56" s="28">
        <v>0</v>
      </c>
      <c r="Y56" s="44">
        <v>297396.53999999998</v>
      </c>
      <c r="Z56" s="124"/>
      <c r="AA56" s="28">
        <v>21226.5</v>
      </c>
      <c r="AB56" s="28">
        <v>10683.000000000002</v>
      </c>
      <c r="AC56" s="28">
        <v>0</v>
      </c>
      <c r="AD56" s="44">
        <v>31909.5</v>
      </c>
      <c r="AE56" s="124"/>
      <c r="AF56" s="139">
        <v>484813.26</v>
      </c>
      <c r="AG56" s="139">
        <v>243999.72</v>
      </c>
      <c r="AH56" s="139">
        <v>0</v>
      </c>
      <c r="AI56" s="44">
        <v>728812.98</v>
      </c>
      <c r="AJ56" s="124"/>
      <c r="AK56" s="63">
        <v>87375.599999999991</v>
      </c>
      <c r="AL56" s="63">
        <v>88882.560000000012</v>
      </c>
      <c r="AM56" s="63">
        <v>0</v>
      </c>
      <c r="AN56" s="44">
        <v>176258.16</v>
      </c>
      <c r="AO56" s="124"/>
      <c r="AP56" s="28">
        <v>881324.27999999991</v>
      </c>
      <c r="AQ56" s="28">
        <v>443558.16000000003</v>
      </c>
      <c r="AR56" s="28">
        <v>0</v>
      </c>
      <c r="AS56" s="28">
        <v>1324882.44</v>
      </c>
      <c r="AT56" s="124"/>
      <c r="AU56" s="28">
        <v>667361.15999999992</v>
      </c>
      <c r="AV56" s="28">
        <v>335873.52</v>
      </c>
      <c r="AW56" s="28">
        <v>0</v>
      </c>
      <c r="AX56" s="44">
        <v>1003234.6799999999</v>
      </c>
      <c r="AY56" s="124"/>
      <c r="AZ56" s="139">
        <v>7543350.5700000003</v>
      </c>
      <c r="BA56" s="139">
        <v>3704540.9</v>
      </c>
      <c r="BB56" s="44">
        <v>3374367.4410000001</v>
      </c>
      <c r="BC56" s="28">
        <v>160283.97125999999</v>
      </c>
      <c r="BD56" s="28">
        <v>139970.38356000002</v>
      </c>
      <c r="BE56" s="140">
        <v>0</v>
      </c>
      <c r="BF56" s="44">
        <v>3674621.7958200001</v>
      </c>
      <c r="BG56" s="60"/>
      <c r="BH56" s="28">
        <v>7510735.8958200011</v>
      </c>
      <c r="BI56" s="124"/>
      <c r="BJ56" s="28">
        <v>1000847.84</v>
      </c>
      <c r="BK56" s="28">
        <v>6509888.0558200013</v>
      </c>
      <c r="BL56" s="124"/>
      <c r="BM56" s="193">
        <v>1</v>
      </c>
    </row>
    <row r="57" spans="1:65" x14ac:dyDescent="0.25">
      <c r="A57" s="116" t="s">
        <v>415</v>
      </c>
      <c r="B57" s="24" t="s">
        <v>416</v>
      </c>
      <c r="C57" s="27" t="s">
        <v>142</v>
      </c>
      <c r="D57" s="27" t="s">
        <v>131</v>
      </c>
      <c r="E57" s="139">
        <v>5382</v>
      </c>
      <c r="F57" s="68"/>
      <c r="G57" s="139">
        <v>0</v>
      </c>
      <c r="H57" s="139">
        <v>0</v>
      </c>
      <c r="I57" s="139">
        <v>0</v>
      </c>
      <c r="J57" s="139">
        <v>5382</v>
      </c>
      <c r="K57" s="60"/>
      <c r="L57" s="28">
        <v>0</v>
      </c>
      <c r="M57" s="28">
        <v>0</v>
      </c>
      <c r="N57" s="28">
        <v>484380</v>
      </c>
      <c r="O57" s="44">
        <v>484380</v>
      </c>
      <c r="P57" s="124"/>
      <c r="Q57" s="28">
        <v>0</v>
      </c>
      <c r="R57" s="28">
        <v>0</v>
      </c>
      <c r="S57" s="28">
        <v>672750</v>
      </c>
      <c r="T57" s="28">
        <v>672750</v>
      </c>
      <c r="U57" s="124"/>
      <c r="V57" s="28">
        <v>0</v>
      </c>
      <c r="W57" s="28">
        <v>0</v>
      </c>
      <c r="X57" s="28">
        <v>1254006</v>
      </c>
      <c r="Y57" s="44">
        <v>1254006</v>
      </c>
      <c r="Z57" s="124"/>
      <c r="AA57" s="28">
        <v>0</v>
      </c>
      <c r="AB57" s="28">
        <v>0</v>
      </c>
      <c r="AC57" s="28">
        <v>134550</v>
      </c>
      <c r="AD57" s="44">
        <v>134550</v>
      </c>
      <c r="AE57" s="124"/>
      <c r="AF57" s="139">
        <v>0</v>
      </c>
      <c r="AG57" s="139">
        <v>0</v>
      </c>
      <c r="AH57" s="139">
        <v>3073122</v>
      </c>
      <c r="AI57" s="44">
        <v>3073122</v>
      </c>
      <c r="AJ57" s="124"/>
      <c r="AK57" s="63">
        <v>0</v>
      </c>
      <c r="AL57" s="63">
        <v>0</v>
      </c>
      <c r="AM57" s="63">
        <v>3858894</v>
      </c>
      <c r="AN57" s="44">
        <v>3858894</v>
      </c>
      <c r="AO57" s="124"/>
      <c r="AP57" s="28">
        <v>0</v>
      </c>
      <c r="AQ57" s="28">
        <v>0</v>
      </c>
      <c r="AR57" s="28">
        <v>5586516</v>
      </c>
      <c r="AS57" s="28">
        <v>5586516</v>
      </c>
      <c r="AT57" s="124"/>
      <c r="AU57" s="28">
        <v>0</v>
      </c>
      <c r="AV57" s="28">
        <v>0</v>
      </c>
      <c r="AW57" s="28">
        <v>4230252</v>
      </c>
      <c r="AX57" s="44">
        <v>4230252</v>
      </c>
      <c r="AY57" s="124"/>
      <c r="AZ57" s="139">
        <v>32628605.419999998</v>
      </c>
      <c r="BA57" s="139">
        <v>10732766.050000001</v>
      </c>
      <c r="BB57" s="44">
        <v>13008411.441</v>
      </c>
      <c r="BC57" s="28">
        <v>675855.41399999999</v>
      </c>
      <c r="BD57" s="28">
        <v>590200.88399999996</v>
      </c>
      <c r="BE57" s="140">
        <v>0</v>
      </c>
      <c r="BF57" s="44">
        <v>14274467.739</v>
      </c>
      <c r="BG57" s="60"/>
      <c r="BH57" s="28">
        <v>33568937.739</v>
      </c>
      <c r="BI57" s="124"/>
      <c r="BJ57" s="28">
        <v>4220187.66</v>
      </c>
      <c r="BK57" s="28">
        <v>29348750.079</v>
      </c>
      <c r="BL57" s="124"/>
      <c r="BM57" s="193">
        <v>1</v>
      </c>
    </row>
    <row r="58" spans="1:65" x14ac:dyDescent="0.25">
      <c r="A58" s="116" t="s">
        <v>425</v>
      </c>
      <c r="B58" s="24" t="s">
        <v>426</v>
      </c>
      <c r="C58" s="27" t="s">
        <v>142</v>
      </c>
      <c r="D58" s="27" t="s">
        <v>131</v>
      </c>
      <c r="E58" s="139">
        <v>7463.82</v>
      </c>
      <c r="F58" s="68"/>
      <c r="G58" s="139">
        <v>0</v>
      </c>
      <c r="H58" s="139">
        <v>0</v>
      </c>
      <c r="I58" s="139">
        <v>0</v>
      </c>
      <c r="J58" s="139">
        <v>7463.82</v>
      </c>
      <c r="K58" s="60"/>
      <c r="L58" s="28">
        <v>0</v>
      </c>
      <c r="M58" s="28">
        <v>0</v>
      </c>
      <c r="N58" s="28">
        <v>671743.79999999993</v>
      </c>
      <c r="O58" s="44">
        <v>671743.79999999993</v>
      </c>
      <c r="P58" s="124"/>
      <c r="Q58" s="28">
        <v>0</v>
      </c>
      <c r="R58" s="28">
        <v>0</v>
      </c>
      <c r="S58" s="28">
        <v>932977.5</v>
      </c>
      <c r="T58" s="28">
        <v>932977.5</v>
      </c>
      <c r="U58" s="124"/>
      <c r="V58" s="28">
        <v>0</v>
      </c>
      <c r="W58" s="28">
        <v>0</v>
      </c>
      <c r="X58" s="28">
        <v>1739070.0599999998</v>
      </c>
      <c r="Y58" s="44">
        <v>1739070.0599999998</v>
      </c>
      <c r="Z58" s="124"/>
      <c r="AA58" s="28">
        <v>0</v>
      </c>
      <c r="AB58" s="28">
        <v>0</v>
      </c>
      <c r="AC58" s="28">
        <v>186595.5</v>
      </c>
      <c r="AD58" s="44">
        <v>186595.5</v>
      </c>
      <c r="AE58" s="124"/>
      <c r="AF58" s="139">
        <v>0</v>
      </c>
      <c r="AG58" s="139">
        <v>0</v>
      </c>
      <c r="AH58" s="139">
        <v>2130920.61</v>
      </c>
      <c r="AI58" s="44">
        <v>2130920.61</v>
      </c>
      <c r="AJ58" s="124"/>
      <c r="AK58" s="63">
        <v>0</v>
      </c>
      <c r="AL58" s="63">
        <v>0</v>
      </c>
      <c r="AM58" s="63">
        <v>5351558.9399999995</v>
      </c>
      <c r="AN58" s="44">
        <v>5351558.9399999995</v>
      </c>
      <c r="AO58" s="124"/>
      <c r="AP58" s="28">
        <v>0</v>
      </c>
      <c r="AQ58" s="28">
        <v>0</v>
      </c>
      <c r="AR58" s="28">
        <v>7747445.1600000001</v>
      </c>
      <c r="AS58" s="28">
        <v>7747445.1600000001</v>
      </c>
      <c r="AT58" s="124"/>
      <c r="AU58" s="28">
        <v>0</v>
      </c>
      <c r="AV58" s="28">
        <v>0</v>
      </c>
      <c r="AW58" s="28">
        <v>5866562.5199999996</v>
      </c>
      <c r="AX58" s="44">
        <v>5866562.5199999996</v>
      </c>
      <c r="AY58" s="124"/>
      <c r="AZ58" s="139">
        <v>43636363.270000003</v>
      </c>
      <c r="BA58" s="139">
        <v>11152425.93</v>
      </c>
      <c r="BB58" s="44">
        <v>16436636.76</v>
      </c>
      <c r="BC58" s="28">
        <v>937284.12413999985</v>
      </c>
      <c r="BD58" s="28">
        <v>818497.42884000007</v>
      </c>
      <c r="BE58" s="140">
        <v>0</v>
      </c>
      <c r="BF58" s="44">
        <v>18192418.31298</v>
      </c>
      <c r="BG58" s="60"/>
      <c r="BH58" s="28">
        <v>42819292.40298</v>
      </c>
      <c r="BI58" s="124"/>
      <c r="BJ58" s="28">
        <v>5852605.1699999999</v>
      </c>
      <c r="BK58" s="28">
        <v>36966687.232979998</v>
      </c>
      <c r="BL58" s="124"/>
      <c r="BM58" s="193">
        <v>0</v>
      </c>
    </row>
    <row r="59" spans="1:65" x14ac:dyDescent="0.25">
      <c r="A59" s="116" t="s">
        <v>331</v>
      </c>
      <c r="B59" s="24" t="s">
        <v>332</v>
      </c>
      <c r="C59" s="27" t="s">
        <v>142</v>
      </c>
      <c r="D59" s="27" t="s">
        <v>120</v>
      </c>
      <c r="E59" s="139">
        <v>3332.63</v>
      </c>
      <c r="F59" s="68"/>
      <c r="G59" s="139">
        <v>2197.3000000000002</v>
      </c>
      <c r="H59" s="139">
        <v>2155.3000000000002</v>
      </c>
      <c r="I59" s="139">
        <v>1135.33</v>
      </c>
      <c r="J59" s="139">
        <v>0</v>
      </c>
      <c r="K59" s="60"/>
      <c r="L59" s="28">
        <v>193977.00000000003</v>
      </c>
      <c r="M59" s="28">
        <v>102179.7</v>
      </c>
      <c r="N59" s="28">
        <v>0</v>
      </c>
      <c r="O59" s="44">
        <v>296156.7</v>
      </c>
      <c r="P59" s="124"/>
      <c r="Q59" s="28">
        <v>274662.5</v>
      </c>
      <c r="R59" s="28">
        <v>141916.25</v>
      </c>
      <c r="S59" s="28">
        <v>0</v>
      </c>
      <c r="T59" s="28">
        <v>416578.75</v>
      </c>
      <c r="U59" s="124"/>
      <c r="V59" s="28">
        <v>511970.9</v>
      </c>
      <c r="W59" s="28">
        <v>264531.88999999996</v>
      </c>
      <c r="X59" s="28">
        <v>0</v>
      </c>
      <c r="Y59" s="44">
        <v>776502.79</v>
      </c>
      <c r="Z59" s="124"/>
      <c r="AA59" s="28">
        <v>54932.500000000007</v>
      </c>
      <c r="AB59" s="28">
        <v>28383.25</v>
      </c>
      <c r="AC59" s="28">
        <v>0</v>
      </c>
      <c r="AD59" s="44">
        <v>83315.75</v>
      </c>
      <c r="AE59" s="124"/>
      <c r="AF59" s="139">
        <v>1254658.3</v>
      </c>
      <c r="AG59" s="139">
        <v>648273.43000000005</v>
      </c>
      <c r="AH59" s="139">
        <v>0</v>
      </c>
      <c r="AI59" s="44">
        <v>1902931.73</v>
      </c>
      <c r="AJ59" s="124"/>
      <c r="AK59" s="63">
        <v>224151.2</v>
      </c>
      <c r="AL59" s="63">
        <v>236148.63999999998</v>
      </c>
      <c r="AM59" s="63">
        <v>0</v>
      </c>
      <c r="AN59" s="44">
        <v>460299.83999999997</v>
      </c>
      <c r="AO59" s="124"/>
      <c r="AP59" s="28">
        <v>2280797.4000000004</v>
      </c>
      <c r="AQ59" s="28">
        <v>1178472.54</v>
      </c>
      <c r="AR59" s="28">
        <v>0</v>
      </c>
      <c r="AS59" s="28">
        <v>3459269.9400000004</v>
      </c>
      <c r="AT59" s="124"/>
      <c r="AU59" s="28">
        <v>1727077.8</v>
      </c>
      <c r="AV59" s="28">
        <v>892369.37999999989</v>
      </c>
      <c r="AW59" s="28">
        <v>0</v>
      </c>
      <c r="AX59" s="44">
        <v>2619447.1799999997</v>
      </c>
      <c r="AY59" s="124"/>
      <c r="AZ59" s="139">
        <v>18813124.300000001</v>
      </c>
      <c r="BA59" s="139">
        <v>10060663.540000001</v>
      </c>
      <c r="BB59" s="44">
        <v>8662136.352</v>
      </c>
      <c r="BC59" s="28">
        <v>418501.67751000001</v>
      </c>
      <c r="BD59" s="28">
        <v>365462.87106000003</v>
      </c>
      <c r="BE59" s="140">
        <v>0</v>
      </c>
      <c r="BF59" s="44">
        <v>9446100.9005700015</v>
      </c>
      <c r="BG59" s="60"/>
      <c r="BH59" s="28">
        <v>19460603.580570001</v>
      </c>
      <c r="BI59" s="124"/>
      <c r="BJ59" s="28">
        <v>2613215.16</v>
      </c>
      <c r="BK59" s="28">
        <v>16847388.420570001</v>
      </c>
      <c r="BL59" s="124"/>
      <c r="BM59" s="193">
        <v>1</v>
      </c>
    </row>
    <row r="60" spans="1:65" x14ac:dyDescent="0.25">
      <c r="A60" s="116" t="s">
        <v>383</v>
      </c>
      <c r="B60" s="24" t="s">
        <v>384</v>
      </c>
      <c r="C60" s="27" t="s">
        <v>142</v>
      </c>
      <c r="D60" s="27" t="s">
        <v>120</v>
      </c>
      <c r="E60" s="139">
        <v>1271</v>
      </c>
      <c r="F60" s="68"/>
      <c r="G60" s="139">
        <v>800</v>
      </c>
      <c r="H60" s="139">
        <v>788.5</v>
      </c>
      <c r="I60" s="139">
        <v>471</v>
      </c>
      <c r="J60" s="139">
        <v>0</v>
      </c>
      <c r="K60" s="60"/>
      <c r="L60" s="28">
        <v>70965</v>
      </c>
      <c r="M60" s="28">
        <v>42390</v>
      </c>
      <c r="N60" s="28">
        <v>0</v>
      </c>
      <c r="O60" s="44">
        <v>113355</v>
      </c>
      <c r="P60" s="124"/>
      <c r="Q60" s="28">
        <v>100000</v>
      </c>
      <c r="R60" s="28">
        <v>58875</v>
      </c>
      <c r="S60" s="28">
        <v>0</v>
      </c>
      <c r="T60" s="28">
        <v>158875</v>
      </c>
      <c r="U60" s="124"/>
      <c r="V60" s="28">
        <v>186400</v>
      </c>
      <c r="W60" s="28">
        <v>109743</v>
      </c>
      <c r="X60" s="28">
        <v>0</v>
      </c>
      <c r="Y60" s="44">
        <v>296143</v>
      </c>
      <c r="Z60" s="124"/>
      <c r="AA60" s="28">
        <v>20000</v>
      </c>
      <c r="AB60" s="28">
        <v>11775</v>
      </c>
      <c r="AC60" s="28">
        <v>0</v>
      </c>
      <c r="AD60" s="44">
        <v>31775</v>
      </c>
      <c r="AE60" s="124"/>
      <c r="AF60" s="139">
        <v>456800</v>
      </c>
      <c r="AG60" s="139">
        <v>268941</v>
      </c>
      <c r="AH60" s="139">
        <v>0</v>
      </c>
      <c r="AI60" s="44">
        <v>725741</v>
      </c>
      <c r="AJ60" s="124"/>
      <c r="AK60" s="63">
        <v>82004</v>
      </c>
      <c r="AL60" s="63">
        <v>97968</v>
      </c>
      <c r="AM60" s="63">
        <v>0</v>
      </c>
      <c r="AN60" s="44">
        <v>179972</v>
      </c>
      <c r="AO60" s="124"/>
      <c r="AP60" s="28">
        <v>830400</v>
      </c>
      <c r="AQ60" s="28">
        <v>488898</v>
      </c>
      <c r="AR60" s="28">
        <v>0</v>
      </c>
      <c r="AS60" s="28">
        <v>1319298</v>
      </c>
      <c r="AT60" s="124"/>
      <c r="AU60" s="28">
        <v>628800</v>
      </c>
      <c r="AV60" s="28">
        <v>370206</v>
      </c>
      <c r="AW60" s="28">
        <v>0</v>
      </c>
      <c r="AX60" s="44">
        <v>999006</v>
      </c>
      <c r="AY60" s="124"/>
      <c r="AZ60" s="139">
        <v>7102121.7799999993</v>
      </c>
      <c r="BA60" s="139">
        <v>2878552.7600000002</v>
      </c>
      <c r="BB60" s="44">
        <v>2994202.3619999997</v>
      </c>
      <c r="BC60" s="28">
        <v>159608.367</v>
      </c>
      <c r="BD60" s="28">
        <v>139380.402</v>
      </c>
      <c r="BE60" s="140">
        <v>0</v>
      </c>
      <c r="BF60" s="44">
        <v>3293191.1310000001</v>
      </c>
      <c r="BG60" s="60"/>
      <c r="BH60" s="28">
        <v>7117356.1310000001</v>
      </c>
      <c r="BI60" s="124"/>
      <c r="BJ60" s="28">
        <v>996629.23</v>
      </c>
      <c r="BK60" s="28">
        <v>6120726.9010000005</v>
      </c>
      <c r="BL60" s="124"/>
      <c r="BM60" s="193">
        <v>1</v>
      </c>
    </row>
    <row r="61" spans="1:65" x14ac:dyDescent="0.25">
      <c r="A61" s="116" t="s">
        <v>516</v>
      </c>
      <c r="B61" s="24" t="s">
        <v>517</v>
      </c>
      <c r="C61" s="27" t="s">
        <v>515</v>
      </c>
      <c r="D61" s="27" t="s">
        <v>12</v>
      </c>
      <c r="E61" s="139">
        <v>992.54</v>
      </c>
      <c r="F61" s="68"/>
      <c r="G61" s="139">
        <v>477.05999999999995</v>
      </c>
      <c r="H61" s="139">
        <v>469.80999999999995</v>
      </c>
      <c r="I61" s="139">
        <v>231.66</v>
      </c>
      <c r="J61" s="139">
        <v>283.82</v>
      </c>
      <c r="K61" s="60"/>
      <c r="L61" s="28">
        <v>42282.899999999994</v>
      </c>
      <c r="M61" s="28">
        <v>20849.400000000001</v>
      </c>
      <c r="N61" s="28">
        <v>25543.8</v>
      </c>
      <c r="O61" s="44">
        <v>88676.099999999991</v>
      </c>
      <c r="P61" s="124"/>
      <c r="Q61" s="28">
        <v>59632.499999999993</v>
      </c>
      <c r="R61" s="28">
        <v>28957.5</v>
      </c>
      <c r="S61" s="28">
        <v>35477.5</v>
      </c>
      <c r="T61" s="28">
        <v>124067.5</v>
      </c>
      <c r="U61" s="124"/>
      <c r="V61" s="28">
        <v>111154.97999999998</v>
      </c>
      <c r="W61" s="28">
        <v>53976.78</v>
      </c>
      <c r="X61" s="28">
        <v>66130.06</v>
      </c>
      <c r="Y61" s="44">
        <v>231261.81999999998</v>
      </c>
      <c r="Z61" s="124"/>
      <c r="AA61" s="28">
        <v>11926.499999999998</v>
      </c>
      <c r="AB61" s="28">
        <v>5791.5</v>
      </c>
      <c r="AC61" s="28">
        <v>7095.5</v>
      </c>
      <c r="AD61" s="44">
        <v>24813.5</v>
      </c>
      <c r="AE61" s="124"/>
      <c r="AF61" s="139">
        <v>272401.26</v>
      </c>
      <c r="AG61" s="139">
        <v>132277.85999999999</v>
      </c>
      <c r="AH61" s="139">
        <v>162061.22</v>
      </c>
      <c r="AI61" s="44">
        <v>566740.34</v>
      </c>
      <c r="AJ61" s="124"/>
      <c r="AK61" s="63">
        <v>48860.239999999991</v>
      </c>
      <c r="AL61" s="63">
        <v>48185.279999999999</v>
      </c>
      <c r="AM61" s="63">
        <v>203498.94</v>
      </c>
      <c r="AN61" s="44">
        <v>300544.45999999996</v>
      </c>
      <c r="AO61" s="124"/>
      <c r="AP61" s="28">
        <v>495188.27999999997</v>
      </c>
      <c r="AQ61" s="28">
        <v>240463.08</v>
      </c>
      <c r="AR61" s="28">
        <v>294605.15999999997</v>
      </c>
      <c r="AS61" s="28">
        <v>1030256.52</v>
      </c>
      <c r="AT61" s="124"/>
      <c r="AU61" s="28">
        <v>374969.16</v>
      </c>
      <c r="AV61" s="28">
        <v>182084.76</v>
      </c>
      <c r="AW61" s="28">
        <v>223082.52</v>
      </c>
      <c r="AX61" s="44">
        <v>780136.44</v>
      </c>
      <c r="AY61" s="124"/>
      <c r="AZ61" s="139">
        <v>5488311.71</v>
      </c>
      <c r="BA61" s="139">
        <v>1577054.6</v>
      </c>
      <c r="BB61" s="44">
        <v>2119609.8930000002</v>
      </c>
      <c r="BC61" s="28">
        <v>124640.19557999997</v>
      </c>
      <c r="BD61" s="28">
        <v>108843.92148</v>
      </c>
      <c r="BE61" s="140">
        <v>0</v>
      </c>
      <c r="BF61" s="44">
        <v>2353094.0100600002</v>
      </c>
      <c r="BG61" s="60"/>
      <c r="BH61" s="28">
        <v>5499590.6900599999</v>
      </c>
      <c r="BI61" s="124"/>
      <c r="BJ61" s="28">
        <v>778280.39</v>
      </c>
      <c r="BK61" s="28">
        <v>4721310.3000600003</v>
      </c>
      <c r="BL61" s="124"/>
      <c r="BM61" s="193">
        <v>1</v>
      </c>
    </row>
    <row r="62" spans="1:65" x14ac:dyDescent="0.25">
      <c r="A62" s="116" t="s">
        <v>460</v>
      </c>
      <c r="B62" s="24" t="s">
        <v>461</v>
      </c>
      <c r="C62" s="27" t="s">
        <v>457</v>
      </c>
      <c r="D62" s="27" t="s">
        <v>12</v>
      </c>
      <c r="E62" s="139">
        <v>792.3</v>
      </c>
      <c r="F62" s="68"/>
      <c r="G62" s="139">
        <v>350.98</v>
      </c>
      <c r="H62" s="139">
        <v>348.48</v>
      </c>
      <c r="I62" s="139">
        <v>185.32999999999998</v>
      </c>
      <c r="J62" s="139">
        <v>255.99</v>
      </c>
      <c r="K62" s="60"/>
      <c r="L62" s="28">
        <v>31363.200000000001</v>
      </c>
      <c r="M62" s="28">
        <v>16679.699999999997</v>
      </c>
      <c r="N62" s="28">
        <v>23039.100000000002</v>
      </c>
      <c r="O62" s="44">
        <v>71082</v>
      </c>
      <c r="P62" s="124"/>
      <c r="Q62" s="28">
        <v>43872.5</v>
      </c>
      <c r="R62" s="28">
        <v>23166.249999999996</v>
      </c>
      <c r="S62" s="28">
        <v>31998.75</v>
      </c>
      <c r="T62" s="28">
        <v>99037.5</v>
      </c>
      <c r="U62" s="124"/>
      <c r="V62" s="28">
        <v>81778.340000000011</v>
      </c>
      <c r="W62" s="28">
        <v>43181.89</v>
      </c>
      <c r="X62" s="28">
        <v>59645.670000000006</v>
      </c>
      <c r="Y62" s="44">
        <v>184605.90000000002</v>
      </c>
      <c r="Z62" s="124"/>
      <c r="AA62" s="28">
        <v>8774.5</v>
      </c>
      <c r="AB62" s="28">
        <v>4633.25</v>
      </c>
      <c r="AC62" s="28">
        <v>6399.75</v>
      </c>
      <c r="AD62" s="44">
        <v>19807.5</v>
      </c>
      <c r="AE62" s="124"/>
      <c r="AF62" s="139">
        <v>200409.58</v>
      </c>
      <c r="AG62" s="139">
        <v>105823.43</v>
      </c>
      <c r="AH62" s="139">
        <v>146170.29</v>
      </c>
      <c r="AI62" s="44">
        <v>452403.30000000005</v>
      </c>
      <c r="AJ62" s="124"/>
      <c r="AK62" s="63">
        <v>36241.919999999998</v>
      </c>
      <c r="AL62" s="63">
        <v>38548.639999999999</v>
      </c>
      <c r="AM62" s="63">
        <v>183544.83000000002</v>
      </c>
      <c r="AN62" s="44">
        <v>258335.39</v>
      </c>
      <c r="AO62" s="124"/>
      <c r="AP62" s="28">
        <v>364317.24</v>
      </c>
      <c r="AQ62" s="28">
        <v>192372.53999999998</v>
      </c>
      <c r="AR62" s="28">
        <v>265717.62</v>
      </c>
      <c r="AS62" s="28">
        <v>822407.4</v>
      </c>
      <c r="AT62" s="124"/>
      <c r="AU62" s="28">
        <v>275870.28000000003</v>
      </c>
      <c r="AV62" s="28">
        <v>145669.37999999998</v>
      </c>
      <c r="AW62" s="28">
        <v>201208.14</v>
      </c>
      <c r="AX62" s="44">
        <v>622747.80000000005</v>
      </c>
      <c r="AY62" s="124"/>
      <c r="AZ62" s="139">
        <v>4324895.38</v>
      </c>
      <c r="BA62" s="139">
        <v>1110646.3799999999</v>
      </c>
      <c r="BB62" s="44">
        <v>1630662.5279999999</v>
      </c>
      <c r="BC62" s="28">
        <v>99494.657099999982</v>
      </c>
      <c r="BD62" s="28">
        <v>86885.202600000004</v>
      </c>
      <c r="BE62" s="140">
        <v>0</v>
      </c>
      <c r="BF62" s="44">
        <v>1817042.3876999998</v>
      </c>
      <c r="BG62" s="60"/>
      <c r="BH62" s="28">
        <v>4347469.1776999999</v>
      </c>
      <c r="BI62" s="124"/>
      <c r="BJ62" s="28">
        <v>621266.18999999994</v>
      </c>
      <c r="BK62" s="28">
        <v>3726202.9876999999</v>
      </c>
      <c r="BL62" s="124"/>
      <c r="BM62" s="193">
        <v>1</v>
      </c>
    </row>
    <row r="63" spans="1:65" x14ac:dyDescent="0.25">
      <c r="A63" s="116" t="s">
        <v>601</v>
      </c>
      <c r="B63" s="24" t="s">
        <v>602</v>
      </c>
      <c r="C63" s="27" t="s">
        <v>584</v>
      </c>
      <c r="D63" s="27" t="s">
        <v>120</v>
      </c>
      <c r="E63" s="139">
        <v>89.25</v>
      </c>
      <c r="F63" s="68"/>
      <c r="G63" s="139">
        <v>59.25</v>
      </c>
      <c r="H63" s="139">
        <v>59</v>
      </c>
      <c r="I63" s="139">
        <v>30</v>
      </c>
      <c r="J63" s="139">
        <v>0</v>
      </c>
      <c r="K63" s="60"/>
      <c r="L63" s="28">
        <v>5310</v>
      </c>
      <c r="M63" s="28">
        <v>2700</v>
      </c>
      <c r="N63" s="28">
        <v>0</v>
      </c>
      <c r="O63" s="44">
        <v>8010</v>
      </c>
      <c r="P63" s="124"/>
      <c r="Q63" s="28">
        <v>7406.25</v>
      </c>
      <c r="R63" s="28">
        <v>3750</v>
      </c>
      <c r="S63" s="28">
        <v>0</v>
      </c>
      <c r="T63" s="28">
        <v>11156.25</v>
      </c>
      <c r="U63" s="124"/>
      <c r="V63" s="28">
        <v>13805.25</v>
      </c>
      <c r="W63" s="28">
        <v>6990</v>
      </c>
      <c r="X63" s="28">
        <v>0</v>
      </c>
      <c r="Y63" s="44">
        <v>20795.25</v>
      </c>
      <c r="Z63" s="124"/>
      <c r="AA63" s="28">
        <v>1481.25</v>
      </c>
      <c r="AB63" s="28">
        <v>750</v>
      </c>
      <c r="AC63" s="28">
        <v>0</v>
      </c>
      <c r="AD63" s="44">
        <v>2231.25</v>
      </c>
      <c r="AE63" s="124"/>
      <c r="AF63" s="139">
        <v>33831.75</v>
      </c>
      <c r="AG63" s="139">
        <v>17130</v>
      </c>
      <c r="AH63" s="139">
        <v>0</v>
      </c>
      <c r="AI63" s="44">
        <v>50961.75</v>
      </c>
      <c r="AJ63" s="124"/>
      <c r="AK63" s="63">
        <v>6136</v>
      </c>
      <c r="AL63" s="63">
        <v>6240</v>
      </c>
      <c r="AM63" s="63">
        <v>0</v>
      </c>
      <c r="AN63" s="44">
        <v>12376</v>
      </c>
      <c r="AO63" s="124"/>
      <c r="AP63" s="28">
        <v>61501.5</v>
      </c>
      <c r="AQ63" s="28">
        <v>31140</v>
      </c>
      <c r="AR63" s="28">
        <v>0</v>
      </c>
      <c r="AS63" s="28">
        <v>92641.5</v>
      </c>
      <c r="AT63" s="124"/>
      <c r="AU63" s="28">
        <v>46570.5</v>
      </c>
      <c r="AV63" s="28">
        <v>23580</v>
      </c>
      <c r="AW63" s="28">
        <v>0</v>
      </c>
      <c r="AX63" s="44">
        <v>70150.5</v>
      </c>
      <c r="AY63" s="124"/>
      <c r="AZ63" s="139">
        <v>472549.27999999997</v>
      </c>
      <c r="BA63" s="139">
        <v>128716.87</v>
      </c>
      <c r="BB63" s="44">
        <v>180379.84499999997</v>
      </c>
      <c r="BC63" s="28">
        <v>11207.74725</v>
      </c>
      <c r="BD63" s="28">
        <v>9787.3335000000006</v>
      </c>
      <c r="BE63" s="140">
        <v>0</v>
      </c>
      <c r="BF63" s="44">
        <v>201374.92574999999</v>
      </c>
      <c r="BG63" s="60"/>
      <c r="BH63" s="28">
        <v>469697.42574999999</v>
      </c>
      <c r="BI63" s="124"/>
      <c r="BJ63" s="28">
        <v>69983.600000000006</v>
      </c>
      <c r="BK63" s="28">
        <v>399713.82574999996</v>
      </c>
      <c r="BL63" s="124"/>
      <c r="BM63" s="193">
        <v>1</v>
      </c>
    </row>
    <row r="64" spans="1:65" x14ac:dyDescent="0.25">
      <c r="A64" s="116" t="s">
        <v>181</v>
      </c>
      <c r="B64" s="24" t="s">
        <v>182</v>
      </c>
      <c r="C64" s="27" t="s">
        <v>142</v>
      </c>
      <c r="D64" s="27" t="s">
        <v>120</v>
      </c>
      <c r="E64" s="139">
        <v>4219.21</v>
      </c>
      <c r="F64" s="68"/>
      <c r="G64" s="139">
        <v>2692.72</v>
      </c>
      <c r="H64" s="139">
        <v>2617.4699999999998</v>
      </c>
      <c r="I64" s="139">
        <v>1526.4899999999998</v>
      </c>
      <c r="J64" s="139">
        <v>0</v>
      </c>
      <c r="K64" s="60"/>
      <c r="L64" s="28">
        <v>235572.3</v>
      </c>
      <c r="M64" s="28">
        <v>137384.09999999998</v>
      </c>
      <c r="N64" s="28">
        <v>0</v>
      </c>
      <c r="O64" s="44">
        <v>372956.39999999997</v>
      </c>
      <c r="P64" s="124"/>
      <c r="Q64" s="28">
        <v>336590</v>
      </c>
      <c r="R64" s="28">
        <v>190811.24999999997</v>
      </c>
      <c r="S64" s="28">
        <v>0</v>
      </c>
      <c r="T64" s="28">
        <v>527401.25</v>
      </c>
      <c r="U64" s="124"/>
      <c r="V64" s="28">
        <v>627403.76</v>
      </c>
      <c r="W64" s="28">
        <v>355672.16999999993</v>
      </c>
      <c r="X64" s="28">
        <v>0</v>
      </c>
      <c r="Y64" s="44">
        <v>983075.92999999993</v>
      </c>
      <c r="Z64" s="124"/>
      <c r="AA64" s="28">
        <v>67318</v>
      </c>
      <c r="AB64" s="28">
        <v>38162.249999999993</v>
      </c>
      <c r="AC64" s="28">
        <v>0</v>
      </c>
      <c r="AD64" s="44">
        <v>105480.25</v>
      </c>
      <c r="AE64" s="124"/>
      <c r="AF64" s="139">
        <v>768771.56</v>
      </c>
      <c r="AG64" s="139">
        <v>435812.89</v>
      </c>
      <c r="AH64" s="139">
        <v>0</v>
      </c>
      <c r="AI64" s="44">
        <v>1204584.4500000002</v>
      </c>
      <c r="AJ64" s="124"/>
      <c r="AK64" s="63">
        <v>272216.88</v>
      </c>
      <c r="AL64" s="63">
        <v>317509.91999999993</v>
      </c>
      <c r="AM64" s="63">
        <v>0</v>
      </c>
      <c r="AN64" s="44">
        <v>589726.79999999993</v>
      </c>
      <c r="AO64" s="124"/>
      <c r="AP64" s="28">
        <v>2795043.36</v>
      </c>
      <c r="AQ64" s="28">
        <v>1584496.6199999999</v>
      </c>
      <c r="AR64" s="28">
        <v>0</v>
      </c>
      <c r="AS64" s="28">
        <v>4379539.9799999995</v>
      </c>
      <c r="AT64" s="124"/>
      <c r="AU64" s="28">
        <v>2116477.92</v>
      </c>
      <c r="AV64" s="28">
        <v>1199821.1399999999</v>
      </c>
      <c r="AW64" s="28">
        <v>0</v>
      </c>
      <c r="AX64" s="44">
        <v>3316299.0599999996</v>
      </c>
      <c r="AY64" s="124"/>
      <c r="AZ64" s="139">
        <v>23091025.390000001</v>
      </c>
      <c r="BA64" s="139">
        <v>12448819.590000002</v>
      </c>
      <c r="BB64" s="44">
        <v>10661953.494000001</v>
      </c>
      <c r="BC64" s="28">
        <v>529835.73416999984</v>
      </c>
      <c r="BD64" s="28">
        <v>462687.00701999996</v>
      </c>
      <c r="BE64" s="140">
        <v>0</v>
      </c>
      <c r="BF64" s="44">
        <v>11654476.23519</v>
      </c>
      <c r="BG64" s="60"/>
      <c r="BH64" s="28">
        <v>23133540.355189998</v>
      </c>
      <c r="BI64" s="124"/>
      <c r="BJ64" s="28">
        <v>3308409.13</v>
      </c>
      <c r="BK64" s="28">
        <v>19825131.225189999</v>
      </c>
      <c r="BL64" s="124"/>
      <c r="BM64" s="193">
        <v>0</v>
      </c>
    </row>
    <row r="65" spans="1:65" x14ac:dyDescent="0.25">
      <c r="A65" s="116" t="s">
        <v>81</v>
      </c>
      <c r="B65" s="24" t="s">
        <v>82</v>
      </c>
      <c r="C65" s="27" t="s">
        <v>78</v>
      </c>
      <c r="D65" s="27" t="s">
        <v>12</v>
      </c>
      <c r="E65" s="139">
        <v>503.25</v>
      </c>
      <c r="F65" s="68"/>
      <c r="G65" s="139">
        <v>266.75</v>
      </c>
      <c r="H65" s="139">
        <v>263.5</v>
      </c>
      <c r="I65" s="139">
        <v>122</v>
      </c>
      <c r="J65" s="139">
        <v>114.5</v>
      </c>
      <c r="K65" s="60"/>
      <c r="L65" s="28">
        <v>23715</v>
      </c>
      <c r="M65" s="28">
        <v>10980</v>
      </c>
      <c r="N65" s="28">
        <v>10305</v>
      </c>
      <c r="O65" s="44">
        <v>45000</v>
      </c>
      <c r="P65" s="124"/>
      <c r="Q65" s="28">
        <v>33343.75</v>
      </c>
      <c r="R65" s="28">
        <v>15250</v>
      </c>
      <c r="S65" s="28">
        <v>14312.5</v>
      </c>
      <c r="T65" s="28">
        <v>62906.25</v>
      </c>
      <c r="U65" s="124"/>
      <c r="V65" s="28">
        <v>62152.75</v>
      </c>
      <c r="W65" s="28">
        <v>28426</v>
      </c>
      <c r="X65" s="28">
        <v>26678.5</v>
      </c>
      <c r="Y65" s="44">
        <v>117257.25</v>
      </c>
      <c r="Z65" s="124"/>
      <c r="AA65" s="28">
        <v>6668.75</v>
      </c>
      <c r="AB65" s="28">
        <v>3050</v>
      </c>
      <c r="AC65" s="28">
        <v>2862.5</v>
      </c>
      <c r="AD65" s="44">
        <v>12581.25</v>
      </c>
      <c r="AE65" s="124"/>
      <c r="AF65" s="139">
        <v>152314.25</v>
      </c>
      <c r="AG65" s="139">
        <v>69662</v>
      </c>
      <c r="AH65" s="139">
        <v>65379.5</v>
      </c>
      <c r="AI65" s="44">
        <v>287355.75</v>
      </c>
      <c r="AJ65" s="124"/>
      <c r="AK65" s="63">
        <v>27404</v>
      </c>
      <c r="AL65" s="63">
        <v>25376</v>
      </c>
      <c r="AM65" s="63">
        <v>82096.5</v>
      </c>
      <c r="AN65" s="44">
        <v>134876.5</v>
      </c>
      <c r="AO65" s="124"/>
      <c r="AP65" s="28">
        <v>276886.5</v>
      </c>
      <c r="AQ65" s="28">
        <v>126636</v>
      </c>
      <c r="AR65" s="28">
        <v>118851</v>
      </c>
      <c r="AS65" s="28">
        <v>522373.5</v>
      </c>
      <c r="AT65" s="124"/>
      <c r="AU65" s="28">
        <v>209665.5</v>
      </c>
      <c r="AV65" s="28">
        <v>95892</v>
      </c>
      <c r="AW65" s="28">
        <v>89997</v>
      </c>
      <c r="AX65" s="44">
        <v>395554.5</v>
      </c>
      <c r="AY65" s="124"/>
      <c r="AZ65" s="139">
        <v>2722424.7299999995</v>
      </c>
      <c r="BA65" s="139">
        <v>683588.54</v>
      </c>
      <c r="BB65" s="44">
        <v>1021803.9809999998</v>
      </c>
      <c r="BC65" s="28">
        <v>63196.62524999999</v>
      </c>
      <c r="BD65" s="28">
        <v>55187.4015</v>
      </c>
      <c r="BE65" s="140">
        <v>0</v>
      </c>
      <c r="BF65" s="44">
        <v>1140188.0077499996</v>
      </c>
      <c r="BG65" s="60"/>
      <c r="BH65" s="28">
        <v>2718093.0077499999</v>
      </c>
      <c r="BI65" s="124"/>
      <c r="BJ65" s="28">
        <v>394613.42</v>
      </c>
      <c r="BK65" s="28">
        <v>2323479.5877499999</v>
      </c>
      <c r="BL65" s="124"/>
      <c r="BM65" s="193">
        <v>1</v>
      </c>
    </row>
    <row r="66" spans="1:65" x14ac:dyDescent="0.25">
      <c r="A66" s="116" t="s">
        <v>355</v>
      </c>
      <c r="B66" s="24" t="s">
        <v>356</v>
      </c>
      <c r="C66" s="27" t="s">
        <v>142</v>
      </c>
      <c r="D66" s="27" t="s">
        <v>120</v>
      </c>
      <c r="E66" s="139">
        <v>2073.5</v>
      </c>
      <c r="F66" s="68"/>
      <c r="G66" s="139">
        <v>1367</v>
      </c>
      <c r="H66" s="139">
        <v>1356.5</v>
      </c>
      <c r="I66" s="139">
        <v>706.5</v>
      </c>
      <c r="J66" s="139">
        <v>0</v>
      </c>
      <c r="K66" s="60"/>
      <c r="L66" s="28">
        <v>122085</v>
      </c>
      <c r="M66" s="28">
        <v>63585</v>
      </c>
      <c r="N66" s="28">
        <v>0</v>
      </c>
      <c r="O66" s="44">
        <v>185670</v>
      </c>
      <c r="P66" s="124"/>
      <c r="Q66" s="28">
        <v>170875</v>
      </c>
      <c r="R66" s="28">
        <v>88312.5</v>
      </c>
      <c r="S66" s="28">
        <v>0</v>
      </c>
      <c r="T66" s="28">
        <v>259187.5</v>
      </c>
      <c r="U66" s="124"/>
      <c r="V66" s="28">
        <v>318511</v>
      </c>
      <c r="W66" s="28">
        <v>164614.5</v>
      </c>
      <c r="X66" s="28">
        <v>0</v>
      </c>
      <c r="Y66" s="44">
        <v>483125.5</v>
      </c>
      <c r="Z66" s="124"/>
      <c r="AA66" s="28">
        <v>34175</v>
      </c>
      <c r="AB66" s="28">
        <v>17662.5</v>
      </c>
      <c r="AC66" s="28">
        <v>0</v>
      </c>
      <c r="AD66" s="44">
        <v>51837.5</v>
      </c>
      <c r="AE66" s="124"/>
      <c r="AF66" s="139">
        <v>780557</v>
      </c>
      <c r="AG66" s="139">
        <v>403411.5</v>
      </c>
      <c r="AH66" s="139">
        <v>0</v>
      </c>
      <c r="AI66" s="44">
        <v>1183968.5</v>
      </c>
      <c r="AJ66" s="124"/>
      <c r="AK66" s="63">
        <v>141076</v>
      </c>
      <c r="AL66" s="63">
        <v>146952</v>
      </c>
      <c r="AM66" s="63">
        <v>0</v>
      </c>
      <c r="AN66" s="44">
        <v>288028</v>
      </c>
      <c r="AO66" s="124"/>
      <c r="AP66" s="28">
        <v>1418946</v>
      </c>
      <c r="AQ66" s="28">
        <v>733347</v>
      </c>
      <c r="AR66" s="28">
        <v>0</v>
      </c>
      <c r="AS66" s="28">
        <v>2152293</v>
      </c>
      <c r="AT66" s="124"/>
      <c r="AU66" s="28">
        <v>1074462</v>
      </c>
      <c r="AV66" s="28">
        <v>555309</v>
      </c>
      <c r="AW66" s="28">
        <v>0</v>
      </c>
      <c r="AX66" s="44">
        <v>1629771</v>
      </c>
      <c r="AY66" s="124"/>
      <c r="AZ66" s="139">
        <v>12347151.030000001</v>
      </c>
      <c r="BA66" s="139">
        <v>6255180.290000001</v>
      </c>
      <c r="BB66" s="44">
        <v>5580699.3959999997</v>
      </c>
      <c r="BC66" s="28">
        <v>260383.90949999998</v>
      </c>
      <c r="BD66" s="28">
        <v>227384.15700000001</v>
      </c>
      <c r="BE66" s="140">
        <v>0</v>
      </c>
      <c r="BF66" s="44">
        <v>6068467.4624999994</v>
      </c>
      <c r="BG66" s="60"/>
      <c r="BH66" s="28">
        <v>12302348.462499999</v>
      </c>
      <c r="BI66" s="124"/>
      <c r="BJ66" s="28">
        <v>1625893.55</v>
      </c>
      <c r="BK66" s="28">
        <v>10676454.912499998</v>
      </c>
      <c r="BL66" s="124"/>
      <c r="BM66" s="193">
        <v>1</v>
      </c>
    </row>
    <row r="67" spans="1:65" x14ac:dyDescent="0.25">
      <c r="A67" s="116" t="s">
        <v>357</v>
      </c>
      <c r="B67" s="24" t="s">
        <v>358</v>
      </c>
      <c r="C67" s="27" t="s">
        <v>142</v>
      </c>
      <c r="D67" s="27" t="s">
        <v>120</v>
      </c>
      <c r="E67" s="139">
        <v>2578.13</v>
      </c>
      <c r="F67" s="68"/>
      <c r="G67" s="139">
        <v>1667.3000000000002</v>
      </c>
      <c r="H67" s="139">
        <v>1660.64</v>
      </c>
      <c r="I67" s="139">
        <v>910.82999999999993</v>
      </c>
      <c r="J67" s="139">
        <v>0</v>
      </c>
      <c r="K67" s="60"/>
      <c r="L67" s="28">
        <v>149457.60000000001</v>
      </c>
      <c r="M67" s="28">
        <v>81974.7</v>
      </c>
      <c r="N67" s="28">
        <v>0</v>
      </c>
      <c r="O67" s="44">
        <v>231432.3</v>
      </c>
      <c r="P67" s="124"/>
      <c r="Q67" s="28">
        <v>208412.50000000003</v>
      </c>
      <c r="R67" s="28">
        <v>113853.74999999999</v>
      </c>
      <c r="S67" s="28">
        <v>0</v>
      </c>
      <c r="T67" s="28">
        <v>322266.25</v>
      </c>
      <c r="U67" s="124"/>
      <c r="V67" s="28">
        <v>388480.9</v>
      </c>
      <c r="W67" s="28">
        <v>212223.38999999998</v>
      </c>
      <c r="X67" s="28">
        <v>0</v>
      </c>
      <c r="Y67" s="44">
        <v>600704.29</v>
      </c>
      <c r="Z67" s="124"/>
      <c r="AA67" s="28">
        <v>41682.500000000007</v>
      </c>
      <c r="AB67" s="28">
        <v>22770.75</v>
      </c>
      <c r="AC67" s="28">
        <v>0</v>
      </c>
      <c r="AD67" s="44">
        <v>64453.250000000007</v>
      </c>
      <c r="AE67" s="124"/>
      <c r="AF67" s="139">
        <v>952028.3</v>
      </c>
      <c r="AG67" s="139">
        <v>520083.93</v>
      </c>
      <c r="AH67" s="139">
        <v>0</v>
      </c>
      <c r="AI67" s="44">
        <v>1472112.23</v>
      </c>
      <c r="AJ67" s="124"/>
      <c r="AK67" s="63">
        <v>172706.56</v>
      </c>
      <c r="AL67" s="63">
        <v>189452.63999999998</v>
      </c>
      <c r="AM67" s="63">
        <v>0</v>
      </c>
      <c r="AN67" s="44">
        <v>362159.19999999995</v>
      </c>
      <c r="AO67" s="124"/>
      <c r="AP67" s="28">
        <v>1730657.4000000001</v>
      </c>
      <c r="AQ67" s="28">
        <v>945441.53999999992</v>
      </c>
      <c r="AR67" s="28">
        <v>0</v>
      </c>
      <c r="AS67" s="28">
        <v>2676098.94</v>
      </c>
      <c r="AT67" s="124"/>
      <c r="AU67" s="28">
        <v>1310497.8</v>
      </c>
      <c r="AV67" s="28">
        <v>715912.37999999989</v>
      </c>
      <c r="AW67" s="28">
        <v>0</v>
      </c>
      <c r="AX67" s="44">
        <v>2026410.18</v>
      </c>
      <c r="AY67" s="124"/>
      <c r="AZ67" s="139">
        <v>15009833.529999999</v>
      </c>
      <c r="BA67" s="139">
        <v>6916215.9900000002</v>
      </c>
      <c r="BB67" s="44">
        <v>6577814.8559999997</v>
      </c>
      <c r="BC67" s="28">
        <v>323753.83100999997</v>
      </c>
      <c r="BD67" s="28">
        <v>282722.89206000004</v>
      </c>
      <c r="BE67" s="140">
        <v>0</v>
      </c>
      <c r="BF67" s="44">
        <v>7184291.57907</v>
      </c>
      <c r="BG67" s="60"/>
      <c r="BH67" s="28">
        <v>14939928.219069999</v>
      </c>
      <c r="BI67" s="124"/>
      <c r="BJ67" s="28">
        <v>2021589.07</v>
      </c>
      <c r="BK67" s="28">
        <v>12918339.149069998</v>
      </c>
      <c r="BL67" s="124"/>
      <c r="BM67" s="193">
        <v>1</v>
      </c>
    </row>
    <row r="68" spans="1:65" x14ac:dyDescent="0.25">
      <c r="A68" s="116" t="s">
        <v>136</v>
      </c>
      <c r="B68" s="24" t="s">
        <v>137</v>
      </c>
      <c r="C68" s="27" t="s">
        <v>106</v>
      </c>
      <c r="D68" s="27" t="s">
        <v>12</v>
      </c>
      <c r="E68" s="139">
        <v>552.25</v>
      </c>
      <c r="F68" s="68"/>
      <c r="G68" s="139">
        <v>219.25</v>
      </c>
      <c r="H68" s="139">
        <v>215.5</v>
      </c>
      <c r="I68" s="139">
        <v>145.5</v>
      </c>
      <c r="J68" s="139">
        <v>187.5</v>
      </c>
      <c r="K68" s="60"/>
      <c r="L68" s="28">
        <v>19395</v>
      </c>
      <c r="M68" s="28">
        <v>13095</v>
      </c>
      <c r="N68" s="28">
        <v>16875</v>
      </c>
      <c r="O68" s="44">
        <v>49365</v>
      </c>
      <c r="P68" s="124"/>
      <c r="Q68" s="28">
        <v>27406.25</v>
      </c>
      <c r="R68" s="28">
        <v>18187.5</v>
      </c>
      <c r="S68" s="28">
        <v>23437.5</v>
      </c>
      <c r="T68" s="28">
        <v>69031.25</v>
      </c>
      <c r="U68" s="124"/>
      <c r="V68" s="28">
        <v>51085.25</v>
      </c>
      <c r="W68" s="28">
        <v>33901.5</v>
      </c>
      <c r="X68" s="28">
        <v>43687.5</v>
      </c>
      <c r="Y68" s="44">
        <v>128674.25</v>
      </c>
      <c r="Z68" s="124"/>
      <c r="AA68" s="28">
        <v>5481.25</v>
      </c>
      <c r="AB68" s="28">
        <v>3637.5</v>
      </c>
      <c r="AC68" s="28">
        <v>4687.5</v>
      </c>
      <c r="AD68" s="44">
        <v>13806.25</v>
      </c>
      <c r="AE68" s="124"/>
      <c r="AF68" s="139">
        <v>62595.87</v>
      </c>
      <c r="AG68" s="139">
        <v>41540.25</v>
      </c>
      <c r="AH68" s="139">
        <v>53531.25</v>
      </c>
      <c r="AI68" s="44">
        <v>157667.37</v>
      </c>
      <c r="AJ68" s="124"/>
      <c r="AK68" s="63">
        <v>22412</v>
      </c>
      <c r="AL68" s="63">
        <v>30264</v>
      </c>
      <c r="AM68" s="63">
        <v>134437.5</v>
      </c>
      <c r="AN68" s="44">
        <v>187113.5</v>
      </c>
      <c r="AO68" s="124"/>
      <c r="AP68" s="28">
        <v>227581.5</v>
      </c>
      <c r="AQ68" s="28">
        <v>151029</v>
      </c>
      <c r="AR68" s="28">
        <v>194625</v>
      </c>
      <c r="AS68" s="28">
        <v>573235.5</v>
      </c>
      <c r="AT68" s="124"/>
      <c r="AU68" s="28">
        <v>172330.5</v>
      </c>
      <c r="AV68" s="28">
        <v>114363</v>
      </c>
      <c r="AW68" s="28">
        <v>147375</v>
      </c>
      <c r="AX68" s="44">
        <v>434068.5</v>
      </c>
      <c r="AY68" s="124"/>
      <c r="AZ68" s="139">
        <v>2963847.15</v>
      </c>
      <c r="BA68" s="139">
        <v>698508.2</v>
      </c>
      <c r="BB68" s="44">
        <v>1098706.6049999997</v>
      </c>
      <c r="BC68" s="28">
        <v>69349.898249999998</v>
      </c>
      <c r="BD68" s="28">
        <v>60560.839500000002</v>
      </c>
      <c r="BE68" s="140">
        <v>0</v>
      </c>
      <c r="BF68" s="44">
        <v>1228617.3427499998</v>
      </c>
      <c r="BG68" s="60"/>
      <c r="BH68" s="28">
        <v>2841578.9627499999</v>
      </c>
      <c r="BI68" s="124"/>
      <c r="BJ68" s="28">
        <v>433035.79</v>
      </c>
      <c r="BK68" s="28">
        <v>2408543.1727499999</v>
      </c>
      <c r="BL68" s="124"/>
      <c r="BM68" s="193">
        <v>0</v>
      </c>
    </row>
    <row r="69" spans="1:65" x14ac:dyDescent="0.25">
      <c r="A69" s="116" t="s">
        <v>443</v>
      </c>
      <c r="B69" s="24" t="s">
        <v>444</v>
      </c>
      <c r="C69" s="27" t="s">
        <v>433</v>
      </c>
      <c r="D69" s="27" t="s">
        <v>12</v>
      </c>
      <c r="E69" s="139">
        <v>623.13</v>
      </c>
      <c r="F69" s="68"/>
      <c r="G69" s="139">
        <v>254.64999999999998</v>
      </c>
      <c r="H69" s="139">
        <v>249.14999999999998</v>
      </c>
      <c r="I69" s="139">
        <v>154.99</v>
      </c>
      <c r="J69" s="139">
        <v>213.48999999999998</v>
      </c>
      <c r="K69" s="60"/>
      <c r="L69" s="28">
        <v>22423.499999999996</v>
      </c>
      <c r="M69" s="28">
        <v>13949.1</v>
      </c>
      <c r="N69" s="28">
        <v>19214.099999999999</v>
      </c>
      <c r="O69" s="44">
        <v>55586.7</v>
      </c>
      <c r="P69" s="124"/>
      <c r="Q69" s="28">
        <v>31831.249999999996</v>
      </c>
      <c r="R69" s="28">
        <v>19373.75</v>
      </c>
      <c r="S69" s="28">
        <v>26686.249999999996</v>
      </c>
      <c r="T69" s="28">
        <v>77891.25</v>
      </c>
      <c r="U69" s="124"/>
      <c r="V69" s="28">
        <v>59333.45</v>
      </c>
      <c r="W69" s="28">
        <v>36112.670000000006</v>
      </c>
      <c r="X69" s="28">
        <v>49743.17</v>
      </c>
      <c r="Y69" s="44">
        <v>145189.28999999998</v>
      </c>
      <c r="Z69" s="124"/>
      <c r="AA69" s="28">
        <v>6366.2499999999991</v>
      </c>
      <c r="AB69" s="28">
        <v>3874.75</v>
      </c>
      <c r="AC69" s="28">
        <v>5337.2499999999991</v>
      </c>
      <c r="AD69" s="44">
        <v>15578.25</v>
      </c>
      <c r="AE69" s="124"/>
      <c r="AF69" s="139">
        <v>145405.15</v>
      </c>
      <c r="AG69" s="139">
        <v>88499.29</v>
      </c>
      <c r="AH69" s="139">
        <v>121902.79</v>
      </c>
      <c r="AI69" s="44">
        <v>355807.23</v>
      </c>
      <c r="AJ69" s="124"/>
      <c r="AK69" s="63">
        <v>25911.599999999999</v>
      </c>
      <c r="AL69" s="63">
        <v>32237.920000000002</v>
      </c>
      <c r="AM69" s="63">
        <v>153072.32999999999</v>
      </c>
      <c r="AN69" s="44">
        <v>211221.84999999998</v>
      </c>
      <c r="AO69" s="124"/>
      <c r="AP69" s="28">
        <v>264326.69999999995</v>
      </c>
      <c r="AQ69" s="28">
        <v>160879.62</v>
      </c>
      <c r="AR69" s="28">
        <v>221602.61999999997</v>
      </c>
      <c r="AS69" s="28">
        <v>646808.93999999994</v>
      </c>
      <c r="AT69" s="124"/>
      <c r="AU69" s="28">
        <v>200154.9</v>
      </c>
      <c r="AV69" s="28">
        <v>121822.14000000001</v>
      </c>
      <c r="AW69" s="28">
        <v>167803.13999999998</v>
      </c>
      <c r="AX69" s="44">
        <v>489780.18000000005</v>
      </c>
      <c r="AY69" s="124"/>
      <c r="AZ69" s="139">
        <v>3364053.4299999997</v>
      </c>
      <c r="BA69" s="139">
        <v>809867.80999999994</v>
      </c>
      <c r="BB69" s="44">
        <v>1252176.372</v>
      </c>
      <c r="BC69" s="28">
        <v>78250.796009999991</v>
      </c>
      <c r="BD69" s="28">
        <v>68333.682060000006</v>
      </c>
      <c r="BE69" s="140">
        <v>0</v>
      </c>
      <c r="BF69" s="44">
        <v>1398760.8500699999</v>
      </c>
      <c r="BG69" s="60"/>
      <c r="BH69" s="28">
        <v>3396624.5400700001</v>
      </c>
      <c r="BI69" s="124"/>
      <c r="BJ69" s="28">
        <v>488614.92</v>
      </c>
      <c r="BK69" s="28">
        <v>2908009.6200700002</v>
      </c>
      <c r="BL69" s="124"/>
      <c r="BM69" s="193">
        <v>1</v>
      </c>
    </row>
    <row r="70" spans="1:65" x14ac:dyDescent="0.25">
      <c r="A70" s="116" t="s">
        <v>183</v>
      </c>
      <c r="B70" s="24" t="s">
        <v>184</v>
      </c>
      <c r="C70" s="27" t="s">
        <v>142</v>
      </c>
      <c r="D70" s="27" t="s">
        <v>120</v>
      </c>
      <c r="E70" s="139">
        <v>3296.71</v>
      </c>
      <c r="F70" s="68"/>
      <c r="G70" s="139">
        <v>2214.2200000000003</v>
      </c>
      <c r="H70" s="139">
        <v>2156.1400000000003</v>
      </c>
      <c r="I70" s="139">
        <v>1082.49</v>
      </c>
      <c r="J70" s="139">
        <v>0</v>
      </c>
      <c r="K70" s="60"/>
      <c r="L70" s="28">
        <v>194052.60000000003</v>
      </c>
      <c r="M70" s="28">
        <v>97424.1</v>
      </c>
      <c r="N70" s="28">
        <v>0</v>
      </c>
      <c r="O70" s="44">
        <v>291476.70000000007</v>
      </c>
      <c r="P70" s="124"/>
      <c r="Q70" s="28">
        <v>276777.50000000006</v>
      </c>
      <c r="R70" s="28">
        <v>135311.25</v>
      </c>
      <c r="S70" s="28">
        <v>0</v>
      </c>
      <c r="T70" s="28">
        <v>412088.75000000006</v>
      </c>
      <c r="U70" s="124"/>
      <c r="V70" s="28">
        <v>515913.26000000007</v>
      </c>
      <c r="W70" s="28">
        <v>252220.17</v>
      </c>
      <c r="X70" s="28">
        <v>0</v>
      </c>
      <c r="Y70" s="44">
        <v>768133.43</v>
      </c>
      <c r="Z70" s="124"/>
      <c r="AA70" s="28">
        <v>55355.500000000007</v>
      </c>
      <c r="AB70" s="28">
        <v>27062.25</v>
      </c>
      <c r="AC70" s="28">
        <v>0</v>
      </c>
      <c r="AD70" s="44">
        <v>82417.75</v>
      </c>
      <c r="AE70" s="124"/>
      <c r="AF70" s="139">
        <v>1264319.6200000001</v>
      </c>
      <c r="AG70" s="139">
        <v>618101.79</v>
      </c>
      <c r="AH70" s="139">
        <v>0</v>
      </c>
      <c r="AI70" s="44">
        <v>1882421.4100000001</v>
      </c>
      <c r="AJ70" s="124"/>
      <c r="AK70" s="63">
        <v>224238.56000000003</v>
      </c>
      <c r="AL70" s="63">
        <v>225157.92</v>
      </c>
      <c r="AM70" s="63">
        <v>0</v>
      </c>
      <c r="AN70" s="44">
        <v>449396.48000000004</v>
      </c>
      <c r="AO70" s="124"/>
      <c r="AP70" s="28">
        <v>2298360.3600000003</v>
      </c>
      <c r="AQ70" s="28">
        <v>1123624.6200000001</v>
      </c>
      <c r="AR70" s="28">
        <v>0</v>
      </c>
      <c r="AS70" s="28">
        <v>3421984.9800000004</v>
      </c>
      <c r="AT70" s="124"/>
      <c r="AU70" s="28">
        <v>1740376.9200000002</v>
      </c>
      <c r="AV70" s="28">
        <v>850837.14</v>
      </c>
      <c r="AW70" s="28">
        <v>0</v>
      </c>
      <c r="AX70" s="44">
        <v>2591214.06</v>
      </c>
      <c r="AY70" s="124"/>
      <c r="AZ70" s="139">
        <v>18370484.449999999</v>
      </c>
      <c r="BA70" s="139">
        <v>10645238.129999999</v>
      </c>
      <c r="BB70" s="44">
        <v>8704716.7739999983</v>
      </c>
      <c r="BC70" s="28">
        <v>413990.95166999992</v>
      </c>
      <c r="BD70" s="28">
        <v>361523.81202000001</v>
      </c>
      <c r="BE70" s="140">
        <v>0</v>
      </c>
      <c r="BF70" s="44">
        <v>9480231.5376899987</v>
      </c>
      <c r="BG70" s="60"/>
      <c r="BH70" s="28">
        <v>19379365.097689997</v>
      </c>
      <c r="BI70" s="124"/>
      <c r="BJ70" s="28">
        <v>2585049.21</v>
      </c>
      <c r="BK70" s="28">
        <v>16794315.887689997</v>
      </c>
      <c r="BL70" s="124"/>
      <c r="BM70" s="193">
        <v>1</v>
      </c>
    </row>
    <row r="71" spans="1:65" x14ac:dyDescent="0.25">
      <c r="A71" s="116" t="s">
        <v>201</v>
      </c>
      <c r="B71" s="24" t="s">
        <v>202</v>
      </c>
      <c r="C71" s="27" t="s">
        <v>142</v>
      </c>
      <c r="D71" s="27" t="s">
        <v>120</v>
      </c>
      <c r="E71" s="139">
        <v>473.22</v>
      </c>
      <c r="F71" s="68"/>
      <c r="G71" s="139">
        <v>307.55999999999995</v>
      </c>
      <c r="H71" s="139">
        <v>305.30999999999995</v>
      </c>
      <c r="I71" s="139">
        <v>165.66</v>
      </c>
      <c r="J71" s="139">
        <v>0</v>
      </c>
      <c r="K71" s="60"/>
      <c r="L71" s="28">
        <v>27477.899999999994</v>
      </c>
      <c r="M71" s="28">
        <v>14909.4</v>
      </c>
      <c r="N71" s="28">
        <v>0</v>
      </c>
      <c r="O71" s="44">
        <v>42387.299999999996</v>
      </c>
      <c r="P71" s="124"/>
      <c r="Q71" s="28">
        <v>38444.999999999993</v>
      </c>
      <c r="R71" s="28">
        <v>20707.5</v>
      </c>
      <c r="S71" s="28">
        <v>0</v>
      </c>
      <c r="T71" s="28">
        <v>59152.499999999993</v>
      </c>
      <c r="U71" s="124"/>
      <c r="V71" s="28">
        <v>71661.479999999981</v>
      </c>
      <c r="W71" s="28">
        <v>38598.78</v>
      </c>
      <c r="X71" s="28">
        <v>0</v>
      </c>
      <c r="Y71" s="44">
        <v>110260.25999999998</v>
      </c>
      <c r="Z71" s="124"/>
      <c r="AA71" s="28">
        <v>7688.9999999999982</v>
      </c>
      <c r="AB71" s="28">
        <v>4141.5</v>
      </c>
      <c r="AC71" s="28">
        <v>0</v>
      </c>
      <c r="AD71" s="44">
        <v>11830.499999999998</v>
      </c>
      <c r="AE71" s="124"/>
      <c r="AF71" s="139">
        <v>87808.38</v>
      </c>
      <c r="AG71" s="139">
        <v>47295.93</v>
      </c>
      <c r="AH71" s="139">
        <v>0</v>
      </c>
      <c r="AI71" s="44">
        <v>135104.31</v>
      </c>
      <c r="AJ71" s="124"/>
      <c r="AK71" s="63">
        <v>31752.239999999994</v>
      </c>
      <c r="AL71" s="63">
        <v>34457.279999999999</v>
      </c>
      <c r="AM71" s="63">
        <v>0</v>
      </c>
      <c r="AN71" s="44">
        <v>66209.51999999999</v>
      </c>
      <c r="AO71" s="124"/>
      <c r="AP71" s="28">
        <v>319247.27999999997</v>
      </c>
      <c r="AQ71" s="28">
        <v>171955.08</v>
      </c>
      <c r="AR71" s="28">
        <v>0</v>
      </c>
      <c r="AS71" s="28">
        <v>491202.36</v>
      </c>
      <c r="AT71" s="124"/>
      <c r="AU71" s="28">
        <v>241742.15999999995</v>
      </c>
      <c r="AV71" s="28">
        <v>130208.76</v>
      </c>
      <c r="AW71" s="28">
        <v>0</v>
      </c>
      <c r="AX71" s="44">
        <v>371950.91999999993</v>
      </c>
      <c r="AY71" s="124"/>
      <c r="AZ71" s="139">
        <v>2541430.0699999998</v>
      </c>
      <c r="BA71" s="139">
        <v>1060265.56</v>
      </c>
      <c r="BB71" s="44">
        <v>1080508.689</v>
      </c>
      <c r="BC71" s="28">
        <v>59425.547939999989</v>
      </c>
      <c r="BD71" s="28">
        <v>51894.251639999988</v>
      </c>
      <c r="BE71" s="140">
        <v>0</v>
      </c>
      <c r="BF71" s="44">
        <v>1191828.4885799999</v>
      </c>
      <c r="BG71" s="60"/>
      <c r="BH71" s="28">
        <v>2479926.1585799996</v>
      </c>
      <c r="BI71" s="124"/>
      <c r="BJ71" s="28">
        <v>371065.99</v>
      </c>
      <c r="BK71" s="28">
        <v>2108860.1685799994</v>
      </c>
      <c r="BL71" s="124"/>
      <c r="BM71" s="193">
        <v>0</v>
      </c>
    </row>
    <row r="72" spans="1:65" x14ac:dyDescent="0.25">
      <c r="A72" s="116" t="s">
        <v>580</v>
      </c>
      <c r="B72" s="24" t="s">
        <v>581</v>
      </c>
      <c r="C72" s="27" t="s">
        <v>553</v>
      </c>
      <c r="D72" s="27" t="s">
        <v>12</v>
      </c>
      <c r="E72" s="139">
        <v>2221.71</v>
      </c>
      <c r="F72" s="68"/>
      <c r="G72" s="139">
        <v>958.72000000000014</v>
      </c>
      <c r="H72" s="139">
        <v>946.31000000000017</v>
      </c>
      <c r="I72" s="139">
        <v>525.33000000000004</v>
      </c>
      <c r="J72" s="139">
        <v>737.66000000000008</v>
      </c>
      <c r="K72" s="60"/>
      <c r="L72" s="28">
        <v>85167.900000000009</v>
      </c>
      <c r="M72" s="28">
        <v>47279.700000000004</v>
      </c>
      <c r="N72" s="28">
        <v>66389.400000000009</v>
      </c>
      <c r="O72" s="44">
        <v>198837</v>
      </c>
      <c r="P72" s="124"/>
      <c r="Q72" s="28">
        <v>119840.00000000001</v>
      </c>
      <c r="R72" s="28">
        <v>65666.25</v>
      </c>
      <c r="S72" s="28">
        <v>92207.500000000015</v>
      </c>
      <c r="T72" s="28">
        <v>277713.75</v>
      </c>
      <c r="U72" s="124"/>
      <c r="V72" s="28">
        <v>223381.76000000004</v>
      </c>
      <c r="W72" s="28">
        <v>122401.89000000001</v>
      </c>
      <c r="X72" s="28">
        <v>171874.78000000003</v>
      </c>
      <c r="Y72" s="44">
        <v>517658.43000000005</v>
      </c>
      <c r="Z72" s="124"/>
      <c r="AA72" s="28">
        <v>23968.000000000004</v>
      </c>
      <c r="AB72" s="28">
        <v>13133.250000000002</v>
      </c>
      <c r="AC72" s="28">
        <v>18441.500000000004</v>
      </c>
      <c r="AD72" s="44">
        <v>55542.750000000015</v>
      </c>
      <c r="AE72" s="124"/>
      <c r="AF72" s="139">
        <v>547429.12</v>
      </c>
      <c r="AG72" s="139">
        <v>299963.43</v>
      </c>
      <c r="AH72" s="139">
        <v>421203.86</v>
      </c>
      <c r="AI72" s="44">
        <v>1268596.4100000001</v>
      </c>
      <c r="AJ72" s="124"/>
      <c r="AK72" s="63">
        <v>98416.24000000002</v>
      </c>
      <c r="AL72" s="63">
        <v>109268.64000000001</v>
      </c>
      <c r="AM72" s="63">
        <v>528902.22000000009</v>
      </c>
      <c r="AN72" s="44">
        <v>736587.10000000009</v>
      </c>
      <c r="AO72" s="124"/>
      <c r="AP72" s="28">
        <v>995151.3600000001</v>
      </c>
      <c r="AQ72" s="28">
        <v>545292.54</v>
      </c>
      <c r="AR72" s="28">
        <v>765691.08000000007</v>
      </c>
      <c r="AS72" s="28">
        <v>2306134.9800000004</v>
      </c>
      <c r="AT72" s="124"/>
      <c r="AU72" s="28">
        <v>753553.92000000016</v>
      </c>
      <c r="AV72" s="28">
        <v>412909.38</v>
      </c>
      <c r="AW72" s="28">
        <v>579800.76</v>
      </c>
      <c r="AX72" s="44">
        <v>1746264.0600000003</v>
      </c>
      <c r="AY72" s="124"/>
      <c r="AZ72" s="139">
        <v>12574048.810000001</v>
      </c>
      <c r="BA72" s="139">
        <v>4061867.79</v>
      </c>
      <c r="BB72" s="44">
        <v>4990774.9800000004</v>
      </c>
      <c r="BC72" s="28">
        <v>278995.67666999996</v>
      </c>
      <c r="BD72" s="28">
        <v>243637.16201999999</v>
      </c>
      <c r="BE72" s="140">
        <v>0</v>
      </c>
      <c r="BF72" s="44">
        <v>5513407.8186900001</v>
      </c>
      <c r="BG72" s="60"/>
      <c r="BH72" s="28">
        <v>12620742.298690001</v>
      </c>
      <c r="BI72" s="124"/>
      <c r="BJ72" s="28">
        <v>1742109.46</v>
      </c>
      <c r="BK72" s="28">
        <v>10878632.838690002</v>
      </c>
      <c r="BL72" s="124"/>
      <c r="BM72" s="193">
        <v>1</v>
      </c>
    </row>
    <row r="73" spans="1:65" x14ac:dyDescent="0.25">
      <c r="A73" s="116" t="s">
        <v>436</v>
      </c>
      <c r="B73" s="24" t="s">
        <v>437</v>
      </c>
      <c r="C73" s="27" t="s">
        <v>438</v>
      </c>
      <c r="D73" s="27" t="s">
        <v>12</v>
      </c>
      <c r="E73" s="139">
        <v>610</v>
      </c>
      <c r="F73" s="68"/>
      <c r="G73" s="139">
        <v>280</v>
      </c>
      <c r="H73" s="139">
        <v>277</v>
      </c>
      <c r="I73" s="139">
        <v>134.5</v>
      </c>
      <c r="J73" s="139">
        <v>195.5</v>
      </c>
      <c r="K73" s="60"/>
      <c r="L73" s="28">
        <v>24930</v>
      </c>
      <c r="M73" s="28">
        <v>12105</v>
      </c>
      <c r="N73" s="28">
        <v>17595</v>
      </c>
      <c r="O73" s="44">
        <v>54630</v>
      </c>
      <c r="P73" s="124"/>
      <c r="Q73" s="28">
        <v>35000</v>
      </c>
      <c r="R73" s="28">
        <v>16812.5</v>
      </c>
      <c r="S73" s="28">
        <v>24437.5</v>
      </c>
      <c r="T73" s="28">
        <v>76250</v>
      </c>
      <c r="U73" s="124"/>
      <c r="V73" s="28">
        <v>65240</v>
      </c>
      <c r="W73" s="28">
        <v>31338.5</v>
      </c>
      <c r="X73" s="28">
        <v>45551.5</v>
      </c>
      <c r="Y73" s="44">
        <v>142130</v>
      </c>
      <c r="Z73" s="124"/>
      <c r="AA73" s="28">
        <v>7000</v>
      </c>
      <c r="AB73" s="28">
        <v>3362.5</v>
      </c>
      <c r="AC73" s="28">
        <v>4887.5</v>
      </c>
      <c r="AD73" s="44">
        <v>15250</v>
      </c>
      <c r="AE73" s="124"/>
      <c r="AF73" s="139">
        <v>79940</v>
      </c>
      <c r="AG73" s="139">
        <v>38399.75</v>
      </c>
      <c r="AH73" s="139">
        <v>55815.25</v>
      </c>
      <c r="AI73" s="44">
        <v>174155</v>
      </c>
      <c r="AJ73" s="124"/>
      <c r="AK73" s="63">
        <v>28808</v>
      </c>
      <c r="AL73" s="63">
        <v>27976</v>
      </c>
      <c r="AM73" s="63">
        <v>140173.5</v>
      </c>
      <c r="AN73" s="44">
        <v>196957.5</v>
      </c>
      <c r="AO73" s="124"/>
      <c r="AP73" s="28">
        <v>290640</v>
      </c>
      <c r="AQ73" s="28">
        <v>139611</v>
      </c>
      <c r="AR73" s="28">
        <v>202929</v>
      </c>
      <c r="AS73" s="28">
        <v>633180</v>
      </c>
      <c r="AT73" s="124"/>
      <c r="AU73" s="28">
        <v>220080</v>
      </c>
      <c r="AV73" s="28">
        <v>105717</v>
      </c>
      <c r="AW73" s="28">
        <v>153663</v>
      </c>
      <c r="AX73" s="44">
        <v>479460</v>
      </c>
      <c r="AY73" s="124"/>
      <c r="AZ73" s="139">
        <v>3371809.2</v>
      </c>
      <c r="BA73" s="139">
        <v>922810.59</v>
      </c>
      <c r="BB73" s="44">
        <v>1288385.9369999999</v>
      </c>
      <c r="BC73" s="28">
        <v>76601.97</v>
      </c>
      <c r="BD73" s="28">
        <v>66893.820000000007</v>
      </c>
      <c r="BE73" s="140">
        <v>0</v>
      </c>
      <c r="BF73" s="44">
        <v>1431881.727</v>
      </c>
      <c r="BG73" s="60"/>
      <c r="BH73" s="28">
        <v>3203894.227</v>
      </c>
      <c r="BI73" s="124"/>
      <c r="BJ73" s="28">
        <v>478319.3</v>
      </c>
      <c r="BK73" s="28">
        <v>2725574.9270000001</v>
      </c>
      <c r="BL73" s="124"/>
      <c r="BM73" s="193">
        <v>0</v>
      </c>
    </row>
    <row r="74" spans="1:65" x14ac:dyDescent="0.25">
      <c r="A74" s="116" t="s">
        <v>535</v>
      </c>
      <c r="B74" s="24" t="s">
        <v>536</v>
      </c>
      <c r="C74" s="27" t="s">
        <v>530</v>
      </c>
      <c r="D74" s="27" t="s">
        <v>12</v>
      </c>
      <c r="E74" s="139">
        <v>310</v>
      </c>
      <c r="F74" s="68"/>
      <c r="G74" s="139">
        <v>130</v>
      </c>
      <c r="H74" s="139">
        <v>125.5</v>
      </c>
      <c r="I74" s="139">
        <v>79</v>
      </c>
      <c r="J74" s="139">
        <v>101</v>
      </c>
      <c r="K74" s="60"/>
      <c r="L74" s="28">
        <v>11295</v>
      </c>
      <c r="M74" s="28">
        <v>7110</v>
      </c>
      <c r="N74" s="28">
        <v>9090</v>
      </c>
      <c r="O74" s="44">
        <v>27495</v>
      </c>
      <c r="P74" s="124"/>
      <c r="Q74" s="28">
        <v>16250</v>
      </c>
      <c r="R74" s="28">
        <v>9875</v>
      </c>
      <c r="S74" s="28">
        <v>12625</v>
      </c>
      <c r="T74" s="28">
        <v>38750</v>
      </c>
      <c r="U74" s="124"/>
      <c r="V74" s="28">
        <v>30290</v>
      </c>
      <c r="W74" s="28">
        <v>18407</v>
      </c>
      <c r="X74" s="28">
        <v>23533</v>
      </c>
      <c r="Y74" s="44">
        <v>72230</v>
      </c>
      <c r="Z74" s="124"/>
      <c r="AA74" s="28">
        <v>3250</v>
      </c>
      <c r="AB74" s="28">
        <v>1975</v>
      </c>
      <c r="AC74" s="28">
        <v>2525</v>
      </c>
      <c r="AD74" s="44">
        <v>7750</v>
      </c>
      <c r="AE74" s="124"/>
      <c r="AF74" s="139">
        <v>74230</v>
      </c>
      <c r="AG74" s="139">
        <v>45109</v>
      </c>
      <c r="AH74" s="139">
        <v>57671</v>
      </c>
      <c r="AI74" s="44">
        <v>177010</v>
      </c>
      <c r="AJ74" s="124"/>
      <c r="AK74" s="63">
        <v>13052</v>
      </c>
      <c r="AL74" s="63">
        <v>16432</v>
      </c>
      <c r="AM74" s="63">
        <v>72417</v>
      </c>
      <c r="AN74" s="44">
        <v>101901</v>
      </c>
      <c r="AO74" s="124"/>
      <c r="AP74" s="28">
        <v>134940</v>
      </c>
      <c r="AQ74" s="28">
        <v>82002</v>
      </c>
      <c r="AR74" s="28">
        <v>104838</v>
      </c>
      <c r="AS74" s="28">
        <v>321780</v>
      </c>
      <c r="AT74" s="124"/>
      <c r="AU74" s="28">
        <v>102180</v>
      </c>
      <c r="AV74" s="28">
        <v>62094</v>
      </c>
      <c r="AW74" s="28">
        <v>79386</v>
      </c>
      <c r="AX74" s="44">
        <v>243660</v>
      </c>
      <c r="AY74" s="124"/>
      <c r="AZ74" s="139">
        <v>1707598.6700000002</v>
      </c>
      <c r="BA74" s="139">
        <v>502132.92000000004</v>
      </c>
      <c r="BB74" s="44">
        <v>662919.47700000007</v>
      </c>
      <c r="BC74" s="28">
        <v>38928.869999999995</v>
      </c>
      <c r="BD74" s="28">
        <v>33995.22</v>
      </c>
      <c r="BE74" s="140">
        <v>0</v>
      </c>
      <c r="BF74" s="44">
        <v>735843.56700000004</v>
      </c>
      <c r="BG74" s="60"/>
      <c r="BH74" s="28">
        <v>1726419.567</v>
      </c>
      <c r="BI74" s="124"/>
      <c r="BJ74" s="28">
        <v>243080.3</v>
      </c>
      <c r="BK74" s="28">
        <v>1483339.267</v>
      </c>
      <c r="BL74" s="124"/>
      <c r="BM74" s="193">
        <v>1</v>
      </c>
    </row>
    <row r="75" spans="1:65" x14ac:dyDescent="0.25">
      <c r="A75" s="116" t="s">
        <v>70</v>
      </c>
      <c r="B75" s="24" t="s">
        <v>71</v>
      </c>
      <c r="C75" s="27" t="s">
        <v>67</v>
      </c>
      <c r="D75" s="27" t="s">
        <v>12</v>
      </c>
      <c r="E75" s="139">
        <v>251.7</v>
      </c>
      <c r="F75" s="68"/>
      <c r="G75" s="139">
        <v>102.22999999999999</v>
      </c>
      <c r="H75" s="139">
        <v>100.64999999999999</v>
      </c>
      <c r="I75" s="139">
        <v>65.489999999999995</v>
      </c>
      <c r="J75" s="139">
        <v>83.98</v>
      </c>
      <c r="K75" s="60"/>
      <c r="L75" s="28">
        <v>9058.5</v>
      </c>
      <c r="M75" s="28">
        <v>5894.0999999999995</v>
      </c>
      <c r="N75" s="28">
        <v>7558.2000000000007</v>
      </c>
      <c r="O75" s="44">
        <v>22510.799999999999</v>
      </c>
      <c r="P75" s="124"/>
      <c r="Q75" s="28">
        <v>12778.749999999998</v>
      </c>
      <c r="R75" s="28">
        <v>8186.2499999999991</v>
      </c>
      <c r="S75" s="28">
        <v>10497.5</v>
      </c>
      <c r="T75" s="28">
        <v>31462.499999999996</v>
      </c>
      <c r="U75" s="124"/>
      <c r="V75" s="28">
        <v>23819.589999999997</v>
      </c>
      <c r="W75" s="28">
        <v>15259.169999999998</v>
      </c>
      <c r="X75" s="28">
        <v>19567.34</v>
      </c>
      <c r="Y75" s="44">
        <v>58646.099999999991</v>
      </c>
      <c r="Z75" s="124"/>
      <c r="AA75" s="28">
        <v>2555.7499999999995</v>
      </c>
      <c r="AB75" s="28">
        <v>1637.2499999999998</v>
      </c>
      <c r="AC75" s="28">
        <v>2099.5</v>
      </c>
      <c r="AD75" s="44">
        <v>6292.4999999999991</v>
      </c>
      <c r="AE75" s="124"/>
      <c r="AF75" s="139">
        <v>58373.33</v>
      </c>
      <c r="AG75" s="139">
        <v>37394.79</v>
      </c>
      <c r="AH75" s="139">
        <v>47952.58</v>
      </c>
      <c r="AI75" s="44">
        <v>143720.70000000001</v>
      </c>
      <c r="AJ75" s="124"/>
      <c r="AK75" s="63">
        <v>10467.599999999999</v>
      </c>
      <c r="AL75" s="63">
        <v>13621.919999999998</v>
      </c>
      <c r="AM75" s="63">
        <v>60213.66</v>
      </c>
      <c r="AN75" s="44">
        <v>84303.18</v>
      </c>
      <c r="AO75" s="124"/>
      <c r="AP75" s="28">
        <v>106114.73999999999</v>
      </c>
      <c r="AQ75" s="28">
        <v>67978.62</v>
      </c>
      <c r="AR75" s="28">
        <v>87171.24</v>
      </c>
      <c r="AS75" s="28">
        <v>261264.59999999998</v>
      </c>
      <c r="AT75" s="124"/>
      <c r="AU75" s="28">
        <v>80352.78</v>
      </c>
      <c r="AV75" s="28">
        <v>51475.14</v>
      </c>
      <c r="AW75" s="28">
        <v>66008.28</v>
      </c>
      <c r="AX75" s="44">
        <v>197836.19999999998</v>
      </c>
      <c r="AY75" s="124"/>
      <c r="AZ75" s="139">
        <v>1386984.49</v>
      </c>
      <c r="BA75" s="139">
        <v>400482.65</v>
      </c>
      <c r="BB75" s="44">
        <v>536240.14199999999</v>
      </c>
      <c r="BC75" s="28">
        <v>31607.730899999995</v>
      </c>
      <c r="BD75" s="28">
        <v>27601.9254</v>
      </c>
      <c r="BE75" s="140">
        <v>0</v>
      </c>
      <c r="BF75" s="44">
        <v>595449.79829999991</v>
      </c>
      <c r="BG75" s="60"/>
      <c r="BH75" s="28">
        <v>1401486.3782999997</v>
      </c>
      <c r="BI75" s="124"/>
      <c r="BJ75" s="28">
        <v>197365.52</v>
      </c>
      <c r="BK75" s="28">
        <v>1204120.8582999997</v>
      </c>
      <c r="BL75" s="124"/>
      <c r="BM75" s="193">
        <v>1</v>
      </c>
    </row>
    <row r="76" spans="1:65" x14ac:dyDescent="0.25">
      <c r="A76" s="116" t="s">
        <v>83</v>
      </c>
      <c r="B76" s="24" t="s">
        <v>84</v>
      </c>
      <c r="C76" s="27" t="s">
        <v>78</v>
      </c>
      <c r="D76" s="27" t="s">
        <v>12</v>
      </c>
      <c r="E76" s="139">
        <v>2525.13</v>
      </c>
      <c r="F76" s="68"/>
      <c r="G76" s="139">
        <v>1152.98</v>
      </c>
      <c r="H76" s="139">
        <v>1126.6500000000001</v>
      </c>
      <c r="I76" s="139">
        <v>599.99</v>
      </c>
      <c r="J76" s="139">
        <v>772.16000000000008</v>
      </c>
      <c r="K76" s="60"/>
      <c r="L76" s="28">
        <v>101398.50000000001</v>
      </c>
      <c r="M76" s="28">
        <v>53999.1</v>
      </c>
      <c r="N76" s="28">
        <v>69494.400000000009</v>
      </c>
      <c r="O76" s="44">
        <v>224892</v>
      </c>
      <c r="P76" s="124"/>
      <c r="Q76" s="28">
        <v>144122.5</v>
      </c>
      <c r="R76" s="28">
        <v>74998.75</v>
      </c>
      <c r="S76" s="28">
        <v>96520.000000000015</v>
      </c>
      <c r="T76" s="28">
        <v>315641.25</v>
      </c>
      <c r="U76" s="124"/>
      <c r="V76" s="28">
        <v>268644.34000000003</v>
      </c>
      <c r="W76" s="28">
        <v>139797.67000000001</v>
      </c>
      <c r="X76" s="28">
        <v>179913.28000000003</v>
      </c>
      <c r="Y76" s="44">
        <v>588355.29</v>
      </c>
      <c r="Z76" s="124"/>
      <c r="AA76" s="28">
        <v>28824.5</v>
      </c>
      <c r="AB76" s="28">
        <v>14999.75</v>
      </c>
      <c r="AC76" s="28">
        <v>19304.000000000004</v>
      </c>
      <c r="AD76" s="44">
        <v>63128.25</v>
      </c>
      <c r="AE76" s="124"/>
      <c r="AF76" s="139">
        <v>658351.57999999996</v>
      </c>
      <c r="AG76" s="139">
        <v>342594.29</v>
      </c>
      <c r="AH76" s="139">
        <v>440903.36</v>
      </c>
      <c r="AI76" s="44">
        <v>1441849.23</v>
      </c>
      <c r="AJ76" s="124"/>
      <c r="AK76" s="63">
        <v>117171.6</v>
      </c>
      <c r="AL76" s="63">
        <v>124797.92</v>
      </c>
      <c r="AM76" s="63">
        <v>553638.72000000009</v>
      </c>
      <c r="AN76" s="44">
        <v>795608.24000000011</v>
      </c>
      <c r="AO76" s="124"/>
      <c r="AP76" s="28">
        <v>1196793.24</v>
      </c>
      <c r="AQ76" s="28">
        <v>622789.62</v>
      </c>
      <c r="AR76" s="28">
        <v>801502.08000000007</v>
      </c>
      <c r="AS76" s="28">
        <v>2621084.94</v>
      </c>
      <c r="AT76" s="124"/>
      <c r="AU76" s="28">
        <v>906242.28</v>
      </c>
      <c r="AV76" s="28">
        <v>471592.14</v>
      </c>
      <c r="AW76" s="28">
        <v>606917.76</v>
      </c>
      <c r="AX76" s="44">
        <v>1984752.18</v>
      </c>
      <c r="AY76" s="124"/>
      <c r="AZ76" s="139">
        <v>14211680.779999999</v>
      </c>
      <c r="BA76" s="139">
        <v>4749478</v>
      </c>
      <c r="BB76" s="44">
        <v>5688347.6340000005</v>
      </c>
      <c r="BC76" s="28">
        <v>317098.25000999996</v>
      </c>
      <c r="BD76" s="28">
        <v>276910.80606000003</v>
      </c>
      <c r="BE76" s="140">
        <v>0</v>
      </c>
      <c r="BF76" s="44">
        <v>6282356.6900700005</v>
      </c>
      <c r="BG76" s="60"/>
      <c r="BH76" s="28">
        <v>14317668.070070002</v>
      </c>
      <c r="BI76" s="124"/>
      <c r="BJ76" s="28">
        <v>1980030.18</v>
      </c>
      <c r="BK76" s="28">
        <v>12337637.890070003</v>
      </c>
      <c r="BL76" s="124"/>
      <c r="BM76" s="193">
        <v>1</v>
      </c>
    </row>
    <row r="77" spans="1:65" x14ac:dyDescent="0.25">
      <c r="A77" s="116" t="s">
        <v>381</v>
      </c>
      <c r="B77" s="24" t="s">
        <v>382</v>
      </c>
      <c r="C77" s="27" t="s">
        <v>142</v>
      </c>
      <c r="D77" s="27" t="s">
        <v>120</v>
      </c>
      <c r="E77" s="139">
        <v>1835.75</v>
      </c>
      <c r="F77" s="68"/>
      <c r="G77" s="139">
        <v>1159.75</v>
      </c>
      <c r="H77" s="139">
        <v>1151</v>
      </c>
      <c r="I77" s="139">
        <v>676</v>
      </c>
      <c r="J77" s="139">
        <v>0</v>
      </c>
      <c r="K77" s="60"/>
      <c r="L77" s="28">
        <v>103590</v>
      </c>
      <c r="M77" s="28">
        <v>60840</v>
      </c>
      <c r="N77" s="28">
        <v>0</v>
      </c>
      <c r="O77" s="44">
        <v>164430</v>
      </c>
      <c r="P77" s="124"/>
      <c r="Q77" s="28">
        <v>144968.75</v>
      </c>
      <c r="R77" s="28">
        <v>84500</v>
      </c>
      <c r="S77" s="28">
        <v>0</v>
      </c>
      <c r="T77" s="28">
        <v>229468.75</v>
      </c>
      <c r="U77" s="124"/>
      <c r="V77" s="28">
        <v>270221.75</v>
      </c>
      <c r="W77" s="28">
        <v>157508</v>
      </c>
      <c r="X77" s="28">
        <v>0</v>
      </c>
      <c r="Y77" s="44">
        <v>427729.75</v>
      </c>
      <c r="Z77" s="124"/>
      <c r="AA77" s="28">
        <v>28993.75</v>
      </c>
      <c r="AB77" s="28">
        <v>16900</v>
      </c>
      <c r="AC77" s="28">
        <v>0</v>
      </c>
      <c r="AD77" s="44">
        <v>45893.75</v>
      </c>
      <c r="AE77" s="124"/>
      <c r="AF77" s="139">
        <v>662217.25</v>
      </c>
      <c r="AG77" s="139">
        <v>385996</v>
      </c>
      <c r="AH77" s="139">
        <v>0</v>
      </c>
      <c r="AI77" s="44">
        <v>1048213.25</v>
      </c>
      <c r="AJ77" s="124"/>
      <c r="AK77" s="63">
        <v>119704</v>
      </c>
      <c r="AL77" s="63">
        <v>140608</v>
      </c>
      <c r="AM77" s="63">
        <v>0</v>
      </c>
      <c r="AN77" s="44">
        <v>260312</v>
      </c>
      <c r="AO77" s="124"/>
      <c r="AP77" s="28">
        <v>1203820.5</v>
      </c>
      <c r="AQ77" s="28">
        <v>701688</v>
      </c>
      <c r="AR77" s="28">
        <v>0</v>
      </c>
      <c r="AS77" s="28">
        <v>1905508.5</v>
      </c>
      <c r="AT77" s="124"/>
      <c r="AU77" s="28">
        <v>911563.5</v>
      </c>
      <c r="AV77" s="28">
        <v>531336</v>
      </c>
      <c r="AW77" s="28">
        <v>0</v>
      </c>
      <c r="AX77" s="44">
        <v>1442899.5</v>
      </c>
      <c r="AY77" s="124"/>
      <c r="AZ77" s="139">
        <v>10039247.02</v>
      </c>
      <c r="BA77" s="139">
        <v>3643480.4200000004</v>
      </c>
      <c r="BB77" s="44">
        <v>4104818.2319999998</v>
      </c>
      <c r="BC77" s="28">
        <v>230527.97774999996</v>
      </c>
      <c r="BD77" s="28">
        <v>201312.0165</v>
      </c>
      <c r="BE77" s="140">
        <v>0</v>
      </c>
      <c r="BF77" s="44">
        <v>4536658.2262499994</v>
      </c>
      <c r="BG77" s="60"/>
      <c r="BH77" s="28">
        <v>10061113.72625</v>
      </c>
      <c r="BI77" s="124"/>
      <c r="BJ77" s="28">
        <v>1439466.64</v>
      </c>
      <c r="BK77" s="28">
        <v>8621647.0862499997</v>
      </c>
      <c r="BL77" s="124"/>
      <c r="BM77" s="193">
        <v>1</v>
      </c>
    </row>
    <row r="78" spans="1:65" x14ac:dyDescent="0.25">
      <c r="A78" s="116" t="s">
        <v>298</v>
      </c>
      <c r="B78" s="24" t="s">
        <v>299</v>
      </c>
      <c r="C78" s="27" t="s">
        <v>142</v>
      </c>
      <c r="D78" s="27" t="s">
        <v>12</v>
      </c>
      <c r="E78" s="139">
        <v>2702.8</v>
      </c>
      <c r="F78" s="68"/>
      <c r="G78" s="139">
        <v>1105.31</v>
      </c>
      <c r="H78" s="139">
        <v>1079.48</v>
      </c>
      <c r="I78" s="139">
        <v>655.33000000000004</v>
      </c>
      <c r="J78" s="139">
        <v>942.16</v>
      </c>
      <c r="K78" s="60"/>
      <c r="L78" s="28">
        <v>97153.2</v>
      </c>
      <c r="M78" s="28">
        <v>58979.700000000004</v>
      </c>
      <c r="N78" s="28">
        <v>84794.4</v>
      </c>
      <c r="O78" s="44">
        <v>240927.3</v>
      </c>
      <c r="P78" s="124"/>
      <c r="Q78" s="28">
        <v>138163.75</v>
      </c>
      <c r="R78" s="28">
        <v>81916.25</v>
      </c>
      <c r="S78" s="28">
        <v>117770</v>
      </c>
      <c r="T78" s="28">
        <v>337850</v>
      </c>
      <c r="U78" s="124"/>
      <c r="V78" s="28">
        <v>257537.22999999998</v>
      </c>
      <c r="W78" s="28">
        <v>152691.89000000001</v>
      </c>
      <c r="X78" s="28">
        <v>219523.28</v>
      </c>
      <c r="Y78" s="44">
        <v>629752.4</v>
      </c>
      <c r="Z78" s="124"/>
      <c r="AA78" s="28">
        <v>27632.75</v>
      </c>
      <c r="AB78" s="28">
        <v>16383.250000000002</v>
      </c>
      <c r="AC78" s="28">
        <v>23554</v>
      </c>
      <c r="AD78" s="44">
        <v>67570</v>
      </c>
      <c r="AE78" s="124"/>
      <c r="AF78" s="139">
        <v>631132.01</v>
      </c>
      <c r="AG78" s="139">
        <v>374193.43</v>
      </c>
      <c r="AH78" s="139">
        <v>537973.36</v>
      </c>
      <c r="AI78" s="44">
        <v>1543298.7999999998</v>
      </c>
      <c r="AJ78" s="124"/>
      <c r="AK78" s="63">
        <v>112265.92</v>
      </c>
      <c r="AL78" s="63">
        <v>136308.64000000001</v>
      </c>
      <c r="AM78" s="63">
        <v>675528.72</v>
      </c>
      <c r="AN78" s="44">
        <v>924103.28</v>
      </c>
      <c r="AO78" s="124"/>
      <c r="AP78" s="28">
        <v>1147311.78</v>
      </c>
      <c r="AQ78" s="28">
        <v>680232.54</v>
      </c>
      <c r="AR78" s="28">
        <v>977962.08</v>
      </c>
      <c r="AS78" s="28">
        <v>2805506.4</v>
      </c>
      <c r="AT78" s="124"/>
      <c r="AU78" s="28">
        <v>868773.65999999992</v>
      </c>
      <c r="AV78" s="28">
        <v>515089.38</v>
      </c>
      <c r="AW78" s="28">
        <v>740537.76</v>
      </c>
      <c r="AX78" s="44">
        <v>2124400.7999999998</v>
      </c>
      <c r="AY78" s="124"/>
      <c r="AZ78" s="139">
        <v>15418623.860000001</v>
      </c>
      <c r="BA78" s="139">
        <v>6770370.5199999996</v>
      </c>
      <c r="BB78" s="44">
        <v>6656698.3140000002</v>
      </c>
      <c r="BC78" s="28">
        <v>339409.51559999998</v>
      </c>
      <c r="BD78" s="28">
        <v>296394.45360000001</v>
      </c>
      <c r="BE78" s="140">
        <v>0</v>
      </c>
      <c r="BF78" s="44">
        <v>7292502.2831999995</v>
      </c>
      <c r="BG78" s="60"/>
      <c r="BH78" s="28">
        <v>15965911.263200002</v>
      </c>
      <c r="BI78" s="124"/>
      <c r="BJ78" s="28">
        <v>2119346.56</v>
      </c>
      <c r="BK78" s="28">
        <v>13846564.703200001</v>
      </c>
      <c r="BL78" s="124"/>
      <c r="BM78" s="193">
        <v>1</v>
      </c>
    </row>
    <row r="79" spans="1:65" x14ac:dyDescent="0.25">
      <c r="A79" s="116" t="s">
        <v>187</v>
      </c>
      <c r="B79" s="24" t="s">
        <v>188</v>
      </c>
      <c r="C79" s="27" t="s">
        <v>142</v>
      </c>
      <c r="D79" s="27" t="s">
        <v>120</v>
      </c>
      <c r="E79" s="139">
        <v>7594.38</v>
      </c>
      <c r="F79" s="68"/>
      <c r="G79" s="139">
        <v>5080.7299999999996</v>
      </c>
      <c r="H79" s="139">
        <v>5041.32</v>
      </c>
      <c r="I79" s="139">
        <v>2513.65</v>
      </c>
      <c r="J79" s="139">
        <v>0</v>
      </c>
      <c r="K79" s="60"/>
      <c r="L79" s="28">
        <v>453718.8</v>
      </c>
      <c r="M79" s="28">
        <v>226228.5</v>
      </c>
      <c r="N79" s="28">
        <v>0</v>
      </c>
      <c r="O79" s="44">
        <v>679947.3</v>
      </c>
      <c r="P79" s="124"/>
      <c r="Q79" s="28">
        <v>635091.25</v>
      </c>
      <c r="R79" s="28">
        <v>314206.25</v>
      </c>
      <c r="S79" s="28">
        <v>0</v>
      </c>
      <c r="T79" s="28">
        <v>949297.5</v>
      </c>
      <c r="U79" s="124"/>
      <c r="V79" s="28">
        <v>1183810.0899999999</v>
      </c>
      <c r="W79" s="28">
        <v>585680.45000000007</v>
      </c>
      <c r="X79" s="28">
        <v>0</v>
      </c>
      <c r="Y79" s="44">
        <v>1769490.54</v>
      </c>
      <c r="Z79" s="124"/>
      <c r="AA79" s="28">
        <v>127018.24999999999</v>
      </c>
      <c r="AB79" s="28">
        <v>62841.25</v>
      </c>
      <c r="AC79" s="28">
        <v>0</v>
      </c>
      <c r="AD79" s="44">
        <v>189859.5</v>
      </c>
      <c r="AE79" s="124"/>
      <c r="AF79" s="139">
        <v>1450548.41</v>
      </c>
      <c r="AG79" s="139">
        <v>717647.07</v>
      </c>
      <c r="AH79" s="139">
        <v>0</v>
      </c>
      <c r="AI79" s="44">
        <v>2168195.48</v>
      </c>
      <c r="AJ79" s="124"/>
      <c r="AK79" s="63">
        <v>524297.28</v>
      </c>
      <c r="AL79" s="63">
        <v>522839.2</v>
      </c>
      <c r="AM79" s="63">
        <v>0</v>
      </c>
      <c r="AN79" s="44">
        <v>1047136.48</v>
      </c>
      <c r="AO79" s="124"/>
      <c r="AP79" s="28">
        <v>5273797.7399999993</v>
      </c>
      <c r="AQ79" s="28">
        <v>2609168.7000000002</v>
      </c>
      <c r="AR79" s="28">
        <v>0</v>
      </c>
      <c r="AS79" s="28">
        <v>7882966.4399999995</v>
      </c>
      <c r="AT79" s="124"/>
      <c r="AU79" s="28">
        <v>3993453.78</v>
      </c>
      <c r="AV79" s="28">
        <v>1975728.9000000001</v>
      </c>
      <c r="AW79" s="28">
        <v>0</v>
      </c>
      <c r="AX79" s="44">
        <v>5969182.6799999997</v>
      </c>
      <c r="AY79" s="124"/>
      <c r="AZ79" s="139">
        <v>40322573.190000005</v>
      </c>
      <c r="BA79" s="139">
        <v>13588208.07</v>
      </c>
      <c r="BB79" s="44">
        <v>16173234.378</v>
      </c>
      <c r="BC79" s="28">
        <v>953679.45725999982</v>
      </c>
      <c r="BD79" s="28">
        <v>832814.89955999993</v>
      </c>
      <c r="BE79" s="140">
        <v>0</v>
      </c>
      <c r="BF79" s="44">
        <v>17959728.734820001</v>
      </c>
      <c r="BG79" s="60"/>
      <c r="BH79" s="28">
        <v>38615804.654819995</v>
      </c>
      <c r="BI79" s="124"/>
      <c r="BJ79" s="28">
        <v>5954981.1799999997</v>
      </c>
      <c r="BK79" s="28">
        <v>32660823.474819995</v>
      </c>
      <c r="BL79" s="124"/>
      <c r="BM79" s="193">
        <v>0</v>
      </c>
    </row>
    <row r="80" spans="1:65" x14ac:dyDescent="0.25">
      <c r="A80" s="116" t="s">
        <v>207</v>
      </c>
      <c r="B80" s="24" t="s">
        <v>208</v>
      </c>
      <c r="C80" s="27" t="s">
        <v>142</v>
      </c>
      <c r="D80" s="27" t="s">
        <v>131</v>
      </c>
      <c r="E80" s="139">
        <v>3594</v>
      </c>
      <c r="F80" s="68"/>
      <c r="G80" s="139">
        <v>0</v>
      </c>
      <c r="H80" s="139">
        <v>0</v>
      </c>
      <c r="I80" s="139">
        <v>0</v>
      </c>
      <c r="J80" s="139">
        <v>3594</v>
      </c>
      <c r="K80" s="60"/>
      <c r="L80" s="28">
        <v>0</v>
      </c>
      <c r="M80" s="28">
        <v>0</v>
      </c>
      <c r="N80" s="28">
        <v>323460</v>
      </c>
      <c r="O80" s="44">
        <v>323460</v>
      </c>
      <c r="P80" s="124"/>
      <c r="Q80" s="28">
        <v>0</v>
      </c>
      <c r="R80" s="28">
        <v>0</v>
      </c>
      <c r="S80" s="28">
        <v>449250</v>
      </c>
      <c r="T80" s="28">
        <v>449250</v>
      </c>
      <c r="U80" s="124"/>
      <c r="V80" s="28">
        <v>0</v>
      </c>
      <c r="W80" s="28">
        <v>0</v>
      </c>
      <c r="X80" s="28">
        <v>837402</v>
      </c>
      <c r="Y80" s="44">
        <v>837402</v>
      </c>
      <c r="Z80" s="124"/>
      <c r="AA80" s="28">
        <v>0</v>
      </c>
      <c r="AB80" s="28">
        <v>0</v>
      </c>
      <c r="AC80" s="28">
        <v>89850</v>
      </c>
      <c r="AD80" s="44">
        <v>89850</v>
      </c>
      <c r="AE80" s="124"/>
      <c r="AF80" s="139">
        <v>0</v>
      </c>
      <c r="AG80" s="139">
        <v>0</v>
      </c>
      <c r="AH80" s="139">
        <v>1026087</v>
      </c>
      <c r="AI80" s="44">
        <v>1026087</v>
      </c>
      <c r="AJ80" s="124"/>
      <c r="AK80" s="63">
        <v>0</v>
      </c>
      <c r="AL80" s="63">
        <v>0</v>
      </c>
      <c r="AM80" s="63">
        <v>2576898</v>
      </c>
      <c r="AN80" s="44">
        <v>2576898</v>
      </c>
      <c r="AO80" s="124"/>
      <c r="AP80" s="28">
        <v>0</v>
      </c>
      <c r="AQ80" s="28">
        <v>0</v>
      </c>
      <c r="AR80" s="28">
        <v>3730572</v>
      </c>
      <c r="AS80" s="28">
        <v>3730572</v>
      </c>
      <c r="AT80" s="124"/>
      <c r="AU80" s="28">
        <v>0</v>
      </c>
      <c r="AV80" s="28">
        <v>0</v>
      </c>
      <c r="AW80" s="28">
        <v>2824884</v>
      </c>
      <c r="AX80" s="44">
        <v>2824884</v>
      </c>
      <c r="AY80" s="124"/>
      <c r="AZ80" s="139">
        <v>20903153.649999999</v>
      </c>
      <c r="BA80" s="139">
        <v>5254975.8899999997</v>
      </c>
      <c r="BB80" s="44">
        <v>7847438.8619999997</v>
      </c>
      <c r="BC80" s="28">
        <v>451323.73799999995</v>
      </c>
      <c r="BD80" s="28">
        <v>394125.228</v>
      </c>
      <c r="BE80" s="140">
        <v>0</v>
      </c>
      <c r="BF80" s="44">
        <v>8692887.8279999997</v>
      </c>
      <c r="BG80" s="60"/>
      <c r="BH80" s="28">
        <v>20551290.828000002</v>
      </c>
      <c r="BI80" s="124"/>
      <c r="BJ80" s="28">
        <v>2818163.22</v>
      </c>
      <c r="BK80" s="28">
        <v>17733127.608000003</v>
      </c>
      <c r="BL80" s="124"/>
      <c r="BM80" s="193">
        <v>0</v>
      </c>
    </row>
    <row r="81" spans="1:65" x14ac:dyDescent="0.25">
      <c r="A81" s="116" t="s">
        <v>427</v>
      </c>
      <c r="B81" s="24" t="s">
        <v>428</v>
      </c>
      <c r="C81" s="27" t="s">
        <v>142</v>
      </c>
      <c r="D81" s="27" t="s">
        <v>131</v>
      </c>
      <c r="E81" s="139">
        <v>843.32</v>
      </c>
      <c r="F81" s="68"/>
      <c r="G81" s="139">
        <v>0</v>
      </c>
      <c r="H81" s="139">
        <v>0</v>
      </c>
      <c r="I81" s="139">
        <v>0</v>
      </c>
      <c r="J81" s="139">
        <v>843.32</v>
      </c>
      <c r="K81" s="60"/>
      <c r="L81" s="28">
        <v>0</v>
      </c>
      <c r="M81" s="28">
        <v>0</v>
      </c>
      <c r="N81" s="28">
        <v>75898.8</v>
      </c>
      <c r="O81" s="44">
        <v>75898.8</v>
      </c>
      <c r="P81" s="124"/>
      <c r="Q81" s="28">
        <v>0</v>
      </c>
      <c r="R81" s="28">
        <v>0</v>
      </c>
      <c r="S81" s="28">
        <v>105415</v>
      </c>
      <c r="T81" s="28">
        <v>105415</v>
      </c>
      <c r="U81" s="124"/>
      <c r="V81" s="28">
        <v>0</v>
      </c>
      <c r="W81" s="28">
        <v>0</v>
      </c>
      <c r="X81" s="28">
        <v>196493.56</v>
      </c>
      <c r="Y81" s="44">
        <v>196493.56</v>
      </c>
      <c r="Z81" s="124"/>
      <c r="AA81" s="28">
        <v>0</v>
      </c>
      <c r="AB81" s="28">
        <v>0</v>
      </c>
      <c r="AC81" s="28">
        <v>21083</v>
      </c>
      <c r="AD81" s="44">
        <v>21083</v>
      </c>
      <c r="AE81" s="124"/>
      <c r="AF81" s="139">
        <v>0</v>
      </c>
      <c r="AG81" s="139">
        <v>0</v>
      </c>
      <c r="AH81" s="139">
        <v>240767.86</v>
      </c>
      <c r="AI81" s="44">
        <v>240767.86</v>
      </c>
      <c r="AJ81" s="124"/>
      <c r="AK81" s="63">
        <v>0</v>
      </c>
      <c r="AL81" s="63">
        <v>0</v>
      </c>
      <c r="AM81" s="63">
        <v>604660.44000000006</v>
      </c>
      <c r="AN81" s="44">
        <v>604660.44000000006</v>
      </c>
      <c r="AO81" s="124"/>
      <c r="AP81" s="28">
        <v>0</v>
      </c>
      <c r="AQ81" s="28">
        <v>0</v>
      </c>
      <c r="AR81" s="28">
        <v>875366.16</v>
      </c>
      <c r="AS81" s="28">
        <v>875366.16</v>
      </c>
      <c r="AT81" s="124"/>
      <c r="AU81" s="28">
        <v>0</v>
      </c>
      <c r="AV81" s="28">
        <v>0</v>
      </c>
      <c r="AW81" s="28">
        <v>662849.52</v>
      </c>
      <c r="AX81" s="44">
        <v>662849.52</v>
      </c>
      <c r="AY81" s="124"/>
      <c r="AZ81" s="139">
        <v>4967271.3500000006</v>
      </c>
      <c r="BA81" s="139">
        <v>1302817.4600000002</v>
      </c>
      <c r="BB81" s="44">
        <v>1881026.6430000002</v>
      </c>
      <c r="BC81" s="28">
        <v>105901.59564</v>
      </c>
      <c r="BD81" s="28">
        <v>92480.15784</v>
      </c>
      <c r="BE81" s="140">
        <v>0</v>
      </c>
      <c r="BF81" s="44">
        <v>2079408.3964800001</v>
      </c>
      <c r="BG81" s="60"/>
      <c r="BH81" s="28">
        <v>4861942.7364800004</v>
      </c>
      <c r="BI81" s="124"/>
      <c r="BJ81" s="28">
        <v>661272.51</v>
      </c>
      <c r="BK81" s="28">
        <v>4200670.2264800007</v>
      </c>
      <c r="BL81" s="124"/>
      <c r="BM81" s="193">
        <v>0</v>
      </c>
    </row>
    <row r="82" spans="1:65" x14ac:dyDescent="0.25">
      <c r="A82" s="116" t="s">
        <v>319</v>
      </c>
      <c r="B82" s="24" t="s">
        <v>320</v>
      </c>
      <c r="C82" s="27" t="s">
        <v>142</v>
      </c>
      <c r="D82" s="27" t="s">
        <v>120</v>
      </c>
      <c r="E82" s="139">
        <v>1829</v>
      </c>
      <c r="F82" s="68"/>
      <c r="G82" s="139">
        <v>1187</v>
      </c>
      <c r="H82" s="139">
        <v>1158.75</v>
      </c>
      <c r="I82" s="139">
        <v>642</v>
      </c>
      <c r="J82" s="139">
        <v>0</v>
      </c>
      <c r="K82" s="60"/>
      <c r="L82" s="28">
        <v>104287.5</v>
      </c>
      <c r="M82" s="28">
        <v>57780</v>
      </c>
      <c r="N82" s="28">
        <v>0</v>
      </c>
      <c r="O82" s="44">
        <v>162067.5</v>
      </c>
      <c r="P82" s="124"/>
      <c r="Q82" s="28">
        <v>148375</v>
      </c>
      <c r="R82" s="28">
        <v>80250</v>
      </c>
      <c r="S82" s="28">
        <v>0</v>
      </c>
      <c r="T82" s="28">
        <v>228625</v>
      </c>
      <c r="U82" s="124"/>
      <c r="V82" s="28">
        <v>276571</v>
      </c>
      <c r="W82" s="28">
        <v>149586</v>
      </c>
      <c r="X82" s="28">
        <v>0</v>
      </c>
      <c r="Y82" s="44">
        <v>426157</v>
      </c>
      <c r="Z82" s="124"/>
      <c r="AA82" s="28">
        <v>29675</v>
      </c>
      <c r="AB82" s="28">
        <v>16050</v>
      </c>
      <c r="AC82" s="28">
        <v>0</v>
      </c>
      <c r="AD82" s="44">
        <v>45725</v>
      </c>
      <c r="AE82" s="124"/>
      <c r="AF82" s="139">
        <v>677777</v>
      </c>
      <c r="AG82" s="139">
        <v>366582</v>
      </c>
      <c r="AH82" s="139">
        <v>0</v>
      </c>
      <c r="AI82" s="44">
        <v>1044359</v>
      </c>
      <c r="AJ82" s="124"/>
      <c r="AK82" s="63">
        <v>120510</v>
      </c>
      <c r="AL82" s="63">
        <v>133536</v>
      </c>
      <c r="AM82" s="63">
        <v>0</v>
      </c>
      <c r="AN82" s="44">
        <v>254046</v>
      </c>
      <c r="AO82" s="124"/>
      <c r="AP82" s="28">
        <v>1232106</v>
      </c>
      <c r="AQ82" s="28">
        <v>666396</v>
      </c>
      <c r="AR82" s="28">
        <v>0</v>
      </c>
      <c r="AS82" s="28">
        <v>1898502</v>
      </c>
      <c r="AT82" s="124"/>
      <c r="AU82" s="28">
        <v>932982</v>
      </c>
      <c r="AV82" s="28">
        <v>504612</v>
      </c>
      <c r="AW82" s="28">
        <v>0</v>
      </c>
      <c r="AX82" s="44">
        <v>1437594</v>
      </c>
      <c r="AY82" s="124"/>
      <c r="AZ82" s="139">
        <v>9670846.4400000013</v>
      </c>
      <c r="BA82" s="139">
        <v>3178769.5900000003</v>
      </c>
      <c r="BB82" s="44">
        <v>3854884.8090000004</v>
      </c>
      <c r="BC82" s="28">
        <v>229680.33299999998</v>
      </c>
      <c r="BD82" s="28">
        <v>200571.79800000001</v>
      </c>
      <c r="BE82" s="140">
        <v>0</v>
      </c>
      <c r="BF82" s="44">
        <v>4285136.9400000004</v>
      </c>
      <c r="BG82" s="60"/>
      <c r="BH82" s="28">
        <v>9782212.4400000013</v>
      </c>
      <c r="BI82" s="124"/>
      <c r="BJ82" s="28">
        <v>1434173.77</v>
      </c>
      <c r="BK82" s="28">
        <v>8348038.6700000018</v>
      </c>
      <c r="BL82" s="124"/>
      <c r="BM82" s="193">
        <v>1</v>
      </c>
    </row>
    <row r="83" spans="1:65" x14ac:dyDescent="0.25">
      <c r="A83" s="116" t="s">
        <v>616</v>
      </c>
      <c r="B83" s="24" t="s">
        <v>617</v>
      </c>
      <c r="C83" s="27" t="s">
        <v>613</v>
      </c>
      <c r="D83" s="27" t="s">
        <v>120</v>
      </c>
      <c r="E83" s="139">
        <v>237.63</v>
      </c>
      <c r="F83" s="68"/>
      <c r="G83" s="139">
        <v>157.97999999999999</v>
      </c>
      <c r="H83" s="139">
        <v>156.14999999999998</v>
      </c>
      <c r="I83" s="139">
        <v>79.649999999999991</v>
      </c>
      <c r="J83" s="139">
        <v>0</v>
      </c>
      <c r="K83" s="60"/>
      <c r="L83" s="28">
        <v>14053.499999999998</v>
      </c>
      <c r="M83" s="28">
        <v>7168.4999999999991</v>
      </c>
      <c r="N83" s="28">
        <v>0</v>
      </c>
      <c r="O83" s="44">
        <v>21221.999999999996</v>
      </c>
      <c r="P83" s="124"/>
      <c r="Q83" s="28">
        <v>19747.5</v>
      </c>
      <c r="R83" s="28">
        <v>9956.2499999999982</v>
      </c>
      <c r="S83" s="28">
        <v>0</v>
      </c>
      <c r="T83" s="28">
        <v>29703.75</v>
      </c>
      <c r="U83" s="124"/>
      <c r="V83" s="28">
        <v>36809.339999999997</v>
      </c>
      <c r="W83" s="28">
        <v>18558.449999999997</v>
      </c>
      <c r="X83" s="28">
        <v>0</v>
      </c>
      <c r="Y83" s="44">
        <v>55367.789999999994</v>
      </c>
      <c r="Z83" s="124"/>
      <c r="AA83" s="28">
        <v>3949.4999999999995</v>
      </c>
      <c r="AB83" s="28">
        <v>1991.2499999999998</v>
      </c>
      <c r="AC83" s="28">
        <v>0</v>
      </c>
      <c r="AD83" s="44">
        <v>5940.7499999999991</v>
      </c>
      <c r="AE83" s="124"/>
      <c r="AF83" s="139">
        <v>90206.58</v>
      </c>
      <c r="AG83" s="139">
        <v>45480.15</v>
      </c>
      <c r="AH83" s="139">
        <v>0</v>
      </c>
      <c r="AI83" s="44">
        <v>135686.73000000001</v>
      </c>
      <c r="AJ83" s="124"/>
      <c r="AK83" s="63">
        <v>16239.599999999999</v>
      </c>
      <c r="AL83" s="63">
        <v>16567.199999999997</v>
      </c>
      <c r="AM83" s="63">
        <v>0</v>
      </c>
      <c r="AN83" s="44">
        <v>32806.799999999996</v>
      </c>
      <c r="AO83" s="124"/>
      <c r="AP83" s="28">
        <v>163983.24</v>
      </c>
      <c r="AQ83" s="28">
        <v>82676.7</v>
      </c>
      <c r="AR83" s="28">
        <v>0</v>
      </c>
      <c r="AS83" s="28">
        <v>246659.94</v>
      </c>
      <c r="AT83" s="124"/>
      <c r="AU83" s="28">
        <v>124172.28</v>
      </c>
      <c r="AV83" s="28">
        <v>62604.899999999994</v>
      </c>
      <c r="AW83" s="28">
        <v>0</v>
      </c>
      <c r="AX83" s="44">
        <v>186777.18</v>
      </c>
      <c r="AY83" s="124"/>
      <c r="AZ83" s="139">
        <v>1261670.42</v>
      </c>
      <c r="BA83" s="139">
        <v>358113.44999999995</v>
      </c>
      <c r="BB83" s="44">
        <v>485935.16099999996</v>
      </c>
      <c r="BC83" s="28">
        <v>29840.862509999995</v>
      </c>
      <c r="BD83" s="28">
        <v>26058.981059999998</v>
      </c>
      <c r="BE83" s="140">
        <v>0</v>
      </c>
      <c r="BF83" s="44">
        <v>541835.00456999999</v>
      </c>
      <c r="BG83" s="60"/>
      <c r="BH83" s="28">
        <v>1255999.9445700001</v>
      </c>
      <c r="BI83" s="124"/>
      <c r="BJ83" s="28">
        <v>186332.81</v>
      </c>
      <c r="BK83" s="28">
        <v>1069667.13457</v>
      </c>
      <c r="BL83" s="124"/>
      <c r="BM83" s="193">
        <v>1</v>
      </c>
    </row>
    <row r="84" spans="1:65" x14ac:dyDescent="0.25">
      <c r="A84" s="116" t="s">
        <v>469</v>
      </c>
      <c r="B84" s="24" t="s">
        <v>470</v>
      </c>
      <c r="C84" s="27" t="s">
        <v>468</v>
      </c>
      <c r="D84" s="27" t="s">
        <v>12</v>
      </c>
      <c r="E84" s="139">
        <v>616.03</v>
      </c>
      <c r="F84" s="68"/>
      <c r="G84" s="139">
        <v>287.39</v>
      </c>
      <c r="H84" s="139">
        <v>285.30999999999995</v>
      </c>
      <c r="I84" s="139">
        <v>143.49</v>
      </c>
      <c r="J84" s="139">
        <v>185.15</v>
      </c>
      <c r="K84" s="60"/>
      <c r="L84" s="28">
        <v>25677.899999999994</v>
      </c>
      <c r="M84" s="28">
        <v>12914.1</v>
      </c>
      <c r="N84" s="28">
        <v>16663.5</v>
      </c>
      <c r="O84" s="44">
        <v>55255.499999999993</v>
      </c>
      <c r="P84" s="124"/>
      <c r="Q84" s="28">
        <v>35923.75</v>
      </c>
      <c r="R84" s="28">
        <v>17936.25</v>
      </c>
      <c r="S84" s="28">
        <v>23143.75</v>
      </c>
      <c r="T84" s="28">
        <v>77003.75</v>
      </c>
      <c r="U84" s="124"/>
      <c r="V84" s="28">
        <v>66961.87</v>
      </c>
      <c r="W84" s="28">
        <v>33433.170000000006</v>
      </c>
      <c r="X84" s="28">
        <v>43139.950000000004</v>
      </c>
      <c r="Y84" s="44">
        <v>143534.99000000002</v>
      </c>
      <c r="Z84" s="124"/>
      <c r="AA84" s="28">
        <v>7184.75</v>
      </c>
      <c r="AB84" s="28">
        <v>3587.25</v>
      </c>
      <c r="AC84" s="28">
        <v>4628.75</v>
      </c>
      <c r="AD84" s="44">
        <v>15400.75</v>
      </c>
      <c r="AE84" s="124"/>
      <c r="AF84" s="139">
        <v>164099.69</v>
      </c>
      <c r="AG84" s="139">
        <v>81932.789999999994</v>
      </c>
      <c r="AH84" s="139">
        <v>105720.65</v>
      </c>
      <c r="AI84" s="44">
        <v>351753.13</v>
      </c>
      <c r="AJ84" s="124"/>
      <c r="AK84" s="63">
        <v>29672.239999999994</v>
      </c>
      <c r="AL84" s="63">
        <v>29845.920000000002</v>
      </c>
      <c r="AM84" s="63">
        <v>132752.55000000002</v>
      </c>
      <c r="AN84" s="44">
        <v>192270.71000000002</v>
      </c>
      <c r="AO84" s="124"/>
      <c r="AP84" s="28">
        <v>298310.82</v>
      </c>
      <c r="AQ84" s="28">
        <v>148942.62</v>
      </c>
      <c r="AR84" s="28">
        <v>192185.7</v>
      </c>
      <c r="AS84" s="28">
        <v>639439.14</v>
      </c>
      <c r="AT84" s="124"/>
      <c r="AU84" s="28">
        <v>225888.53999999998</v>
      </c>
      <c r="AV84" s="28">
        <v>112783.14000000001</v>
      </c>
      <c r="AW84" s="28">
        <v>145527.9</v>
      </c>
      <c r="AX84" s="44">
        <v>484199.57999999996</v>
      </c>
      <c r="AY84" s="124"/>
      <c r="AZ84" s="139">
        <v>3340244.0100000002</v>
      </c>
      <c r="BA84" s="139">
        <v>813081.75</v>
      </c>
      <c r="BB84" s="44">
        <v>1245997.7280000001</v>
      </c>
      <c r="BC84" s="28">
        <v>77359.199309999996</v>
      </c>
      <c r="BD84" s="28">
        <v>67555.081860000006</v>
      </c>
      <c r="BE84" s="140">
        <v>0</v>
      </c>
      <c r="BF84" s="44">
        <v>1390912.0091700002</v>
      </c>
      <c r="BG84" s="60"/>
      <c r="BH84" s="28">
        <v>3349769.5591700003</v>
      </c>
      <c r="BI84" s="124"/>
      <c r="BJ84" s="28">
        <v>483047.6</v>
      </c>
      <c r="BK84" s="28">
        <v>2866721.9591700002</v>
      </c>
      <c r="BL84" s="124"/>
      <c r="BM84" s="193">
        <v>1</v>
      </c>
    </row>
    <row r="85" spans="1:65" x14ac:dyDescent="0.25">
      <c r="A85" s="116" t="s">
        <v>561</v>
      </c>
      <c r="B85" s="24" t="s">
        <v>562</v>
      </c>
      <c r="C85" s="27" t="s">
        <v>558</v>
      </c>
      <c r="D85" s="27" t="s">
        <v>12</v>
      </c>
      <c r="E85" s="139">
        <v>1291.53</v>
      </c>
      <c r="F85" s="68"/>
      <c r="G85" s="139">
        <v>625.73</v>
      </c>
      <c r="H85" s="139">
        <v>615.31999999999994</v>
      </c>
      <c r="I85" s="139">
        <v>300.99</v>
      </c>
      <c r="J85" s="139">
        <v>364.80999999999995</v>
      </c>
      <c r="K85" s="60"/>
      <c r="L85" s="28">
        <v>55378.799999999996</v>
      </c>
      <c r="M85" s="28">
        <v>27089.100000000002</v>
      </c>
      <c r="N85" s="28">
        <v>32832.899999999994</v>
      </c>
      <c r="O85" s="44">
        <v>115300.79999999999</v>
      </c>
      <c r="P85" s="124"/>
      <c r="Q85" s="28">
        <v>78216.25</v>
      </c>
      <c r="R85" s="28">
        <v>37623.75</v>
      </c>
      <c r="S85" s="28">
        <v>45601.249999999993</v>
      </c>
      <c r="T85" s="28">
        <v>161441.25</v>
      </c>
      <c r="U85" s="124"/>
      <c r="V85" s="28">
        <v>145795.09</v>
      </c>
      <c r="W85" s="28">
        <v>70130.67</v>
      </c>
      <c r="X85" s="28">
        <v>85000.729999999981</v>
      </c>
      <c r="Y85" s="44">
        <v>300926.49</v>
      </c>
      <c r="Z85" s="124"/>
      <c r="AA85" s="28">
        <v>15643.25</v>
      </c>
      <c r="AB85" s="28">
        <v>7524.75</v>
      </c>
      <c r="AC85" s="28">
        <v>9120.2499999999982</v>
      </c>
      <c r="AD85" s="44">
        <v>32288.25</v>
      </c>
      <c r="AE85" s="124"/>
      <c r="AF85" s="139">
        <v>357291.83</v>
      </c>
      <c r="AG85" s="139">
        <v>171865.29</v>
      </c>
      <c r="AH85" s="139">
        <v>208306.51</v>
      </c>
      <c r="AI85" s="44">
        <v>737463.63</v>
      </c>
      <c r="AJ85" s="124"/>
      <c r="AK85" s="63">
        <v>63993.279999999992</v>
      </c>
      <c r="AL85" s="63">
        <v>62605.919999999998</v>
      </c>
      <c r="AM85" s="63">
        <v>261568.76999999996</v>
      </c>
      <c r="AN85" s="44">
        <v>388167.97</v>
      </c>
      <c r="AO85" s="124"/>
      <c r="AP85" s="28">
        <v>649507.74</v>
      </c>
      <c r="AQ85" s="28">
        <v>312427.62</v>
      </c>
      <c r="AR85" s="28">
        <v>378672.77999999997</v>
      </c>
      <c r="AS85" s="28">
        <v>1340608.1399999999</v>
      </c>
      <c r="AT85" s="124"/>
      <c r="AU85" s="28">
        <v>491823.78</v>
      </c>
      <c r="AV85" s="28">
        <v>236578.14</v>
      </c>
      <c r="AW85" s="28">
        <v>286740.65999999997</v>
      </c>
      <c r="AX85" s="44">
        <v>1015142.5800000001</v>
      </c>
      <c r="AY85" s="124"/>
      <c r="AZ85" s="139">
        <v>7252120.6500000004</v>
      </c>
      <c r="BA85" s="139">
        <v>2268490.46</v>
      </c>
      <c r="BB85" s="44">
        <v>2856183.3329999996</v>
      </c>
      <c r="BC85" s="28">
        <v>162186.46281</v>
      </c>
      <c r="BD85" s="28">
        <v>141631.76285999999</v>
      </c>
      <c r="BE85" s="140">
        <v>0</v>
      </c>
      <c r="BF85" s="44">
        <v>3160001.5586699997</v>
      </c>
      <c r="BG85" s="60"/>
      <c r="BH85" s="28">
        <v>7251340.6686699996</v>
      </c>
      <c r="BI85" s="124"/>
      <c r="BJ85" s="28">
        <v>1012727.41</v>
      </c>
      <c r="BK85" s="28">
        <v>6238613.2586699994</v>
      </c>
      <c r="BL85" s="124"/>
      <c r="BM85" s="193">
        <v>1</v>
      </c>
    </row>
    <row r="86" spans="1:65" x14ac:dyDescent="0.25">
      <c r="A86" s="116" t="s">
        <v>385</v>
      </c>
      <c r="B86" s="24" t="s">
        <v>386</v>
      </c>
      <c r="C86" s="27" t="s">
        <v>142</v>
      </c>
      <c r="D86" s="27" t="s">
        <v>120</v>
      </c>
      <c r="E86" s="139">
        <v>2301.06</v>
      </c>
      <c r="F86" s="68"/>
      <c r="G86" s="139">
        <v>1372.4</v>
      </c>
      <c r="H86" s="139">
        <v>1354.82</v>
      </c>
      <c r="I86" s="139">
        <v>928.66000000000008</v>
      </c>
      <c r="J86" s="139">
        <v>0</v>
      </c>
      <c r="K86" s="60"/>
      <c r="L86" s="28">
        <v>121933.79999999999</v>
      </c>
      <c r="M86" s="28">
        <v>83579.400000000009</v>
      </c>
      <c r="N86" s="28">
        <v>0</v>
      </c>
      <c r="O86" s="44">
        <v>205513.2</v>
      </c>
      <c r="P86" s="124"/>
      <c r="Q86" s="28">
        <v>171550</v>
      </c>
      <c r="R86" s="28">
        <v>116082.50000000001</v>
      </c>
      <c r="S86" s="28">
        <v>0</v>
      </c>
      <c r="T86" s="28">
        <v>287632.5</v>
      </c>
      <c r="U86" s="124"/>
      <c r="V86" s="28">
        <v>319769.2</v>
      </c>
      <c r="W86" s="28">
        <v>216377.78000000003</v>
      </c>
      <c r="X86" s="28">
        <v>0</v>
      </c>
      <c r="Y86" s="44">
        <v>536146.98</v>
      </c>
      <c r="Z86" s="124"/>
      <c r="AA86" s="28">
        <v>34310</v>
      </c>
      <c r="AB86" s="28">
        <v>23216.500000000004</v>
      </c>
      <c r="AC86" s="28">
        <v>0</v>
      </c>
      <c r="AD86" s="44">
        <v>57526.5</v>
      </c>
      <c r="AE86" s="124"/>
      <c r="AF86" s="139">
        <v>783640.4</v>
      </c>
      <c r="AG86" s="139">
        <v>530264.86</v>
      </c>
      <c r="AH86" s="139">
        <v>0</v>
      </c>
      <c r="AI86" s="44">
        <v>1313905.26</v>
      </c>
      <c r="AJ86" s="124"/>
      <c r="AK86" s="63">
        <v>140901.28</v>
      </c>
      <c r="AL86" s="63">
        <v>193161.28000000003</v>
      </c>
      <c r="AM86" s="63">
        <v>0</v>
      </c>
      <c r="AN86" s="44">
        <v>334062.56000000006</v>
      </c>
      <c r="AO86" s="124"/>
      <c r="AP86" s="28">
        <v>1424551.2000000002</v>
      </c>
      <c r="AQ86" s="28">
        <v>963949.08000000007</v>
      </c>
      <c r="AR86" s="28">
        <v>0</v>
      </c>
      <c r="AS86" s="28">
        <v>2388500.2800000003</v>
      </c>
      <c r="AT86" s="124"/>
      <c r="AU86" s="28">
        <v>1078706.4000000001</v>
      </c>
      <c r="AV86" s="28">
        <v>729926.76</v>
      </c>
      <c r="AW86" s="28">
        <v>0</v>
      </c>
      <c r="AX86" s="44">
        <v>1808633.1600000001</v>
      </c>
      <c r="AY86" s="124"/>
      <c r="AZ86" s="139">
        <v>12091699.959999999</v>
      </c>
      <c r="BA86" s="139">
        <v>3615704.6700000004</v>
      </c>
      <c r="BB86" s="44">
        <v>4712221.3889999995</v>
      </c>
      <c r="BC86" s="28">
        <v>288960.21162000002</v>
      </c>
      <c r="BD86" s="28">
        <v>252338.84172000005</v>
      </c>
      <c r="BE86" s="140">
        <v>0</v>
      </c>
      <c r="BF86" s="44">
        <v>5253520.4423399996</v>
      </c>
      <c r="BG86" s="60"/>
      <c r="BH86" s="28">
        <v>12185440.882339999</v>
      </c>
      <c r="BI86" s="124"/>
      <c r="BJ86" s="28">
        <v>1804330.17</v>
      </c>
      <c r="BK86" s="28">
        <v>10381110.712339999</v>
      </c>
      <c r="BL86" s="124"/>
      <c r="BM86" s="193">
        <v>1</v>
      </c>
    </row>
    <row r="87" spans="1:65" x14ac:dyDescent="0.25">
      <c r="A87" s="116" t="s">
        <v>395</v>
      </c>
      <c r="B87" s="24" t="s">
        <v>396</v>
      </c>
      <c r="C87" s="27" t="s">
        <v>142</v>
      </c>
      <c r="D87" s="27" t="s">
        <v>120</v>
      </c>
      <c r="E87" s="139">
        <v>405.25</v>
      </c>
      <c r="F87" s="68"/>
      <c r="G87" s="139">
        <v>279.25</v>
      </c>
      <c r="H87" s="139">
        <v>277</v>
      </c>
      <c r="I87" s="139">
        <v>126</v>
      </c>
      <c r="J87" s="139">
        <v>0</v>
      </c>
      <c r="K87" s="60"/>
      <c r="L87" s="28">
        <v>24930</v>
      </c>
      <c r="M87" s="28">
        <v>11340</v>
      </c>
      <c r="N87" s="28">
        <v>0</v>
      </c>
      <c r="O87" s="44">
        <v>36270</v>
      </c>
      <c r="P87" s="124"/>
      <c r="Q87" s="28">
        <v>34906.25</v>
      </c>
      <c r="R87" s="28">
        <v>15750</v>
      </c>
      <c r="S87" s="28">
        <v>0</v>
      </c>
      <c r="T87" s="28">
        <v>50656.25</v>
      </c>
      <c r="U87" s="124"/>
      <c r="V87" s="28">
        <v>65065.25</v>
      </c>
      <c r="W87" s="28">
        <v>29358</v>
      </c>
      <c r="X87" s="28">
        <v>0</v>
      </c>
      <c r="Y87" s="44">
        <v>94423.25</v>
      </c>
      <c r="Z87" s="124"/>
      <c r="AA87" s="28">
        <v>6981.25</v>
      </c>
      <c r="AB87" s="28">
        <v>3150</v>
      </c>
      <c r="AC87" s="28">
        <v>0</v>
      </c>
      <c r="AD87" s="44">
        <v>10131.25</v>
      </c>
      <c r="AE87" s="124"/>
      <c r="AF87" s="139">
        <v>159451.75</v>
      </c>
      <c r="AG87" s="139">
        <v>71946</v>
      </c>
      <c r="AH87" s="139">
        <v>0</v>
      </c>
      <c r="AI87" s="44">
        <v>231397.75</v>
      </c>
      <c r="AJ87" s="124"/>
      <c r="AK87" s="63">
        <v>28808</v>
      </c>
      <c r="AL87" s="63">
        <v>26208</v>
      </c>
      <c r="AM87" s="63">
        <v>0</v>
      </c>
      <c r="AN87" s="44">
        <v>55016</v>
      </c>
      <c r="AO87" s="124"/>
      <c r="AP87" s="28">
        <v>289861.5</v>
      </c>
      <c r="AQ87" s="28">
        <v>130788</v>
      </c>
      <c r="AR87" s="28">
        <v>0</v>
      </c>
      <c r="AS87" s="28">
        <v>420649.5</v>
      </c>
      <c r="AT87" s="124"/>
      <c r="AU87" s="28">
        <v>219490.5</v>
      </c>
      <c r="AV87" s="28">
        <v>99036</v>
      </c>
      <c r="AW87" s="28">
        <v>0</v>
      </c>
      <c r="AX87" s="44">
        <v>318526.5</v>
      </c>
      <c r="AY87" s="124"/>
      <c r="AZ87" s="139">
        <v>2345781.3199999998</v>
      </c>
      <c r="BA87" s="139">
        <v>956686.43000000017</v>
      </c>
      <c r="BB87" s="44">
        <v>990740.32499999995</v>
      </c>
      <c r="BC87" s="28">
        <v>50890.079250000003</v>
      </c>
      <c r="BD87" s="28">
        <v>44440.525500000003</v>
      </c>
      <c r="BE87" s="140">
        <v>0</v>
      </c>
      <c r="BF87" s="44">
        <v>1086070.9297499999</v>
      </c>
      <c r="BG87" s="60"/>
      <c r="BH87" s="28">
        <v>2303141.4297500001</v>
      </c>
      <c r="BI87" s="124"/>
      <c r="BJ87" s="28">
        <v>317768.68</v>
      </c>
      <c r="BK87" s="28">
        <v>1985372.7497500002</v>
      </c>
      <c r="BL87" s="124"/>
      <c r="BM87" s="193">
        <v>1</v>
      </c>
    </row>
    <row r="88" spans="1:65" x14ac:dyDescent="0.25">
      <c r="A88" s="116" t="s">
        <v>250</v>
      </c>
      <c r="B88" s="24" t="s">
        <v>251</v>
      </c>
      <c r="C88" s="27" t="s">
        <v>142</v>
      </c>
      <c r="D88" s="27" t="s">
        <v>120</v>
      </c>
      <c r="E88" s="139">
        <v>744.55</v>
      </c>
      <c r="F88" s="68"/>
      <c r="G88" s="139">
        <v>533.71999999999991</v>
      </c>
      <c r="H88" s="139">
        <v>517.64</v>
      </c>
      <c r="I88" s="139">
        <v>210.82999999999998</v>
      </c>
      <c r="J88" s="139">
        <v>0</v>
      </c>
      <c r="K88" s="60"/>
      <c r="L88" s="28">
        <v>46587.6</v>
      </c>
      <c r="M88" s="28">
        <v>18974.699999999997</v>
      </c>
      <c r="N88" s="28">
        <v>0</v>
      </c>
      <c r="O88" s="44">
        <v>65562.299999999988</v>
      </c>
      <c r="P88" s="124"/>
      <c r="Q88" s="28">
        <v>66714.999999999985</v>
      </c>
      <c r="R88" s="28">
        <v>26353.749999999996</v>
      </c>
      <c r="S88" s="28">
        <v>0</v>
      </c>
      <c r="T88" s="28">
        <v>93068.749999999985</v>
      </c>
      <c r="U88" s="124"/>
      <c r="V88" s="28">
        <v>124356.75999999998</v>
      </c>
      <c r="W88" s="28">
        <v>49123.39</v>
      </c>
      <c r="X88" s="28">
        <v>0</v>
      </c>
      <c r="Y88" s="44">
        <v>173480.14999999997</v>
      </c>
      <c r="Z88" s="124"/>
      <c r="AA88" s="28">
        <v>13342.999999999998</v>
      </c>
      <c r="AB88" s="28">
        <v>5270.75</v>
      </c>
      <c r="AC88" s="28">
        <v>0</v>
      </c>
      <c r="AD88" s="44">
        <v>18613.75</v>
      </c>
      <c r="AE88" s="124"/>
      <c r="AF88" s="139">
        <v>152377.06</v>
      </c>
      <c r="AG88" s="139">
        <v>60191.96</v>
      </c>
      <c r="AH88" s="139">
        <v>0</v>
      </c>
      <c r="AI88" s="44">
        <v>212569.02</v>
      </c>
      <c r="AJ88" s="124"/>
      <c r="AK88" s="63">
        <v>53834.559999999998</v>
      </c>
      <c r="AL88" s="63">
        <v>43852.639999999999</v>
      </c>
      <c r="AM88" s="63">
        <v>0</v>
      </c>
      <c r="AN88" s="44">
        <v>97687.2</v>
      </c>
      <c r="AO88" s="124"/>
      <c r="AP88" s="28">
        <v>554001.35999999987</v>
      </c>
      <c r="AQ88" s="28">
        <v>218841.53999999998</v>
      </c>
      <c r="AR88" s="28">
        <v>0</v>
      </c>
      <c r="AS88" s="28">
        <v>772842.89999999991</v>
      </c>
      <c r="AT88" s="124"/>
      <c r="AU88" s="28">
        <v>419503.91999999993</v>
      </c>
      <c r="AV88" s="28">
        <v>165712.37999999998</v>
      </c>
      <c r="AW88" s="28">
        <v>0</v>
      </c>
      <c r="AX88" s="44">
        <v>585216.29999999993</v>
      </c>
      <c r="AY88" s="124"/>
      <c r="AZ88" s="139">
        <v>4094806.57</v>
      </c>
      <c r="BA88" s="139">
        <v>1451021.5400000003</v>
      </c>
      <c r="BB88" s="44">
        <v>1663748.433</v>
      </c>
      <c r="BC88" s="28">
        <v>93498.355349999983</v>
      </c>
      <c r="BD88" s="28">
        <v>81648.842099999994</v>
      </c>
      <c r="BE88" s="140">
        <v>0</v>
      </c>
      <c r="BF88" s="44">
        <v>1838895.6304500001</v>
      </c>
      <c r="BG88" s="60"/>
      <c r="BH88" s="28">
        <v>3857936.0004499997</v>
      </c>
      <c r="BI88" s="124"/>
      <c r="BJ88" s="28">
        <v>583823.99</v>
      </c>
      <c r="BK88" s="28">
        <v>3274112.0104499999</v>
      </c>
      <c r="BL88" s="124"/>
      <c r="BM88" s="193">
        <v>0</v>
      </c>
    </row>
    <row r="89" spans="1:65" x14ac:dyDescent="0.25">
      <c r="A89" s="116" t="s">
        <v>341</v>
      </c>
      <c r="B89" s="24" t="s">
        <v>342</v>
      </c>
      <c r="C89" s="27" t="s">
        <v>142</v>
      </c>
      <c r="D89" s="27" t="s">
        <v>120</v>
      </c>
      <c r="E89" s="139">
        <v>1576.25</v>
      </c>
      <c r="F89" s="68"/>
      <c r="G89" s="139">
        <v>989.25</v>
      </c>
      <c r="H89" s="139">
        <v>972.5</v>
      </c>
      <c r="I89" s="139">
        <v>587</v>
      </c>
      <c r="J89" s="139">
        <v>0</v>
      </c>
      <c r="K89" s="60"/>
      <c r="L89" s="28">
        <v>87525</v>
      </c>
      <c r="M89" s="28">
        <v>52830</v>
      </c>
      <c r="N89" s="28">
        <v>0</v>
      </c>
      <c r="O89" s="44">
        <v>140355</v>
      </c>
      <c r="P89" s="124"/>
      <c r="Q89" s="28">
        <v>123656.25</v>
      </c>
      <c r="R89" s="28">
        <v>73375</v>
      </c>
      <c r="S89" s="28">
        <v>0</v>
      </c>
      <c r="T89" s="28">
        <v>197031.25</v>
      </c>
      <c r="U89" s="124"/>
      <c r="V89" s="28">
        <v>230495.25</v>
      </c>
      <c r="W89" s="28">
        <v>136771</v>
      </c>
      <c r="X89" s="28">
        <v>0</v>
      </c>
      <c r="Y89" s="44">
        <v>367266.25</v>
      </c>
      <c r="Z89" s="124"/>
      <c r="AA89" s="28">
        <v>24731.25</v>
      </c>
      <c r="AB89" s="28">
        <v>14675</v>
      </c>
      <c r="AC89" s="28">
        <v>0</v>
      </c>
      <c r="AD89" s="44">
        <v>39406.25</v>
      </c>
      <c r="AE89" s="124"/>
      <c r="AF89" s="139">
        <v>564861.75</v>
      </c>
      <c r="AG89" s="139">
        <v>335177</v>
      </c>
      <c r="AH89" s="139">
        <v>0</v>
      </c>
      <c r="AI89" s="44">
        <v>900038.75</v>
      </c>
      <c r="AJ89" s="124"/>
      <c r="AK89" s="63">
        <v>101140</v>
      </c>
      <c r="AL89" s="63">
        <v>122096</v>
      </c>
      <c r="AM89" s="63">
        <v>0</v>
      </c>
      <c r="AN89" s="44">
        <v>223236</v>
      </c>
      <c r="AO89" s="124"/>
      <c r="AP89" s="28">
        <v>1026841.5</v>
      </c>
      <c r="AQ89" s="28">
        <v>609306</v>
      </c>
      <c r="AR89" s="28">
        <v>0</v>
      </c>
      <c r="AS89" s="28">
        <v>1636147.5</v>
      </c>
      <c r="AT89" s="124"/>
      <c r="AU89" s="28">
        <v>777550.5</v>
      </c>
      <c r="AV89" s="28">
        <v>461382</v>
      </c>
      <c r="AW89" s="28">
        <v>0</v>
      </c>
      <c r="AX89" s="44">
        <v>1238932.5</v>
      </c>
      <c r="AY89" s="124"/>
      <c r="AZ89" s="139">
        <v>8311782.8799999999</v>
      </c>
      <c r="BA89" s="139">
        <v>2688738.3800000008</v>
      </c>
      <c r="BB89" s="44">
        <v>3300156.3780000005</v>
      </c>
      <c r="BC89" s="28">
        <v>197940.74624999997</v>
      </c>
      <c r="BD89" s="28">
        <v>172854.72750000001</v>
      </c>
      <c r="BE89" s="140">
        <v>0</v>
      </c>
      <c r="BF89" s="44">
        <v>3670951.8517500004</v>
      </c>
      <c r="BG89" s="60"/>
      <c r="BH89" s="28">
        <v>8413365.3517500013</v>
      </c>
      <c r="BI89" s="124"/>
      <c r="BJ89" s="28">
        <v>1235984.9099999999</v>
      </c>
      <c r="BK89" s="28">
        <v>7177380.4417500012</v>
      </c>
      <c r="BL89" s="124"/>
      <c r="BM89" s="193">
        <v>1</v>
      </c>
    </row>
    <row r="90" spans="1:65" x14ac:dyDescent="0.25">
      <c r="A90" s="116" t="s">
        <v>31</v>
      </c>
      <c r="B90" s="24" t="s">
        <v>32</v>
      </c>
      <c r="C90" s="27" t="s">
        <v>5</v>
      </c>
      <c r="D90" s="27" t="s">
        <v>12</v>
      </c>
      <c r="E90" s="139">
        <v>283.37</v>
      </c>
      <c r="F90" s="68"/>
      <c r="G90" s="139">
        <v>134.56</v>
      </c>
      <c r="H90" s="139">
        <v>132.97999999999999</v>
      </c>
      <c r="I90" s="139">
        <v>67.819999999999993</v>
      </c>
      <c r="J90" s="139">
        <v>80.989999999999995</v>
      </c>
      <c r="K90" s="60"/>
      <c r="L90" s="28">
        <v>11968.199999999999</v>
      </c>
      <c r="M90" s="28">
        <v>6103.7999999999993</v>
      </c>
      <c r="N90" s="28">
        <v>7289.0999999999995</v>
      </c>
      <c r="O90" s="44">
        <v>25361.1</v>
      </c>
      <c r="P90" s="124"/>
      <c r="Q90" s="28">
        <v>16820</v>
      </c>
      <c r="R90" s="28">
        <v>8477.5</v>
      </c>
      <c r="S90" s="28">
        <v>10123.75</v>
      </c>
      <c r="T90" s="28">
        <v>35421.25</v>
      </c>
      <c r="U90" s="124"/>
      <c r="V90" s="28">
        <v>31352.48</v>
      </c>
      <c r="W90" s="28">
        <v>15802.059999999998</v>
      </c>
      <c r="X90" s="28">
        <v>18870.669999999998</v>
      </c>
      <c r="Y90" s="44">
        <v>66025.209999999992</v>
      </c>
      <c r="Z90" s="124"/>
      <c r="AA90" s="28">
        <v>3364</v>
      </c>
      <c r="AB90" s="28">
        <v>1695.4999999999998</v>
      </c>
      <c r="AC90" s="28">
        <v>2024.7499999999998</v>
      </c>
      <c r="AD90" s="44">
        <v>7084.25</v>
      </c>
      <c r="AE90" s="124"/>
      <c r="AF90" s="139">
        <v>76833.759999999995</v>
      </c>
      <c r="AG90" s="139">
        <v>38725.22</v>
      </c>
      <c r="AH90" s="139">
        <v>46245.29</v>
      </c>
      <c r="AI90" s="44">
        <v>161804.26999999999</v>
      </c>
      <c r="AJ90" s="124"/>
      <c r="AK90" s="63">
        <v>13829.919999999998</v>
      </c>
      <c r="AL90" s="63">
        <v>14106.559999999998</v>
      </c>
      <c r="AM90" s="63">
        <v>58069.829999999994</v>
      </c>
      <c r="AN90" s="44">
        <v>86006.31</v>
      </c>
      <c r="AO90" s="124"/>
      <c r="AP90" s="28">
        <v>139673.28</v>
      </c>
      <c r="AQ90" s="28">
        <v>70397.159999999989</v>
      </c>
      <c r="AR90" s="28">
        <v>84067.62</v>
      </c>
      <c r="AS90" s="28">
        <v>294138.06</v>
      </c>
      <c r="AT90" s="124"/>
      <c r="AU90" s="28">
        <v>105764.16</v>
      </c>
      <c r="AV90" s="28">
        <v>53306.52</v>
      </c>
      <c r="AW90" s="28">
        <v>63658.14</v>
      </c>
      <c r="AX90" s="44">
        <v>222728.82</v>
      </c>
      <c r="AY90" s="124"/>
      <c r="AZ90" s="139">
        <v>1540223.1700000002</v>
      </c>
      <c r="BA90" s="139">
        <v>412467.43999999994</v>
      </c>
      <c r="BB90" s="44">
        <v>585807.18299999996</v>
      </c>
      <c r="BC90" s="28">
        <v>35584.754489999999</v>
      </c>
      <c r="BD90" s="28">
        <v>31074.920940000004</v>
      </c>
      <c r="BE90" s="140">
        <v>0</v>
      </c>
      <c r="BF90" s="44">
        <v>652466.85842999991</v>
      </c>
      <c r="BG90" s="60"/>
      <c r="BH90" s="28">
        <v>1551036.12843</v>
      </c>
      <c r="BI90" s="124"/>
      <c r="BJ90" s="28">
        <v>222198.91</v>
      </c>
      <c r="BK90" s="28">
        <v>1328837.2184300001</v>
      </c>
      <c r="BL90" s="124"/>
      <c r="BM90" s="193">
        <v>1</v>
      </c>
    </row>
    <row r="91" spans="1:65" x14ac:dyDescent="0.25">
      <c r="A91" s="116" t="s">
        <v>234</v>
      </c>
      <c r="B91" s="24" t="s">
        <v>235</v>
      </c>
      <c r="C91" s="27" t="s">
        <v>142</v>
      </c>
      <c r="D91" s="27" t="s">
        <v>120</v>
      </c>
      <c r="E91" s="139">
        <v>1349</v>
      </c>
      <c r="F91" s="68"/>
      <c r="G91" s="139">
        <v>872</v>
      </c>
      <c r="H91" s="139">
        <v>856.5</v>
      </c>
      <c r="I91" s="139">
        <v>477</v>
      </c>
      <c r="J91" s="139">
        <v>0</v>
      </c>
      <c r="K91" s="60"/>
      <c r="L91" s="28">
        <v>77085</v>
      </c>
      <c r="M91" s="28">
        <v>42930</v>
      </c>
      <c r="N91" s="28">
        <v>0</v>
      </c>
      <c r="O91" s="44">
        <v>120015</v>
      </c>
      <c r="P91" s="124"/>
      <c r="Q91" s="28">
        <v>109000</v>
      </c>
      <c r="R91" s="28">
        <v>59625</v>
      </c>
      <c r="S91" s="28">
        <v>0</v>
      </c>
      <c r="T91" s="28">
        <v>168625</v>
      </c>
      <c r="U91" s="124"/>
      <c r="V91" s="28">
        <v>203176</v>
      </c>
      <c r="W91" s="28">
        <v>111141</v>
      </c>
      <c r="X91" s="28">
        <v>0</v>
      </c>
      <c r="Y91" s="44">
        <v>314317</v>
      </c>
      <c r="Z91" s="124"/>
      <c r="AA91" s="28">
        <v>21800</v>
      </c>
      <c r="AB91" s="28">
        <v>11925</v>
      </c>
      <c r="AC91" s="28">
        <v>0</v>
      </c>
      <c r="AD91" s="44">
        <v>33725</v>
      </c>
      <c r="AE91" s="124"/>
      <c r="AF91" s="139">
        <v>497912</v>
      </c>
      <c r="AG91" s="139">
        <v>272367</v>
      </c>
      <c r="AH91" s="139">
        <v>0</v>
      </c>
      <c r="AI91" s="44">
        <v>770279</v>
      </c>
      <c r="AJ91" s="124"/>
      <c r="AK91" s="63">
        <v>89076</v>
      </c>
      <c r="AL91" s="63">
        <v>99216</v>
      </c>
      <c r="AM91" s="63">
        <v>0</v>
      </c>
      <c r="AN91" s="44">
        <v>188292</v>
      </c>
      <c r="AO91" s="124"/>
      <c r="AP91" s="28">
        <v>905136</v>
      </c>
      <c r="AQ91" s="28">
        <v>495126</v>
      </c>
      <c r="AR91" s="28">
        <v>0</v>
      </c>
      <c r="AS91" s="28">
        <v>1400262</v>
      </c>
      <c r="AT91" s="124"/>
      <c r="AU91" s="28">
        <v>685392</v>
      </c>
      <c r="AV91" s="28">
        <v>374922</v>
      </c>
      <c r="AW91" s="28">
        <v>0</v>
      </c>
      <c r="AX91" s="44">
        <v>1060314</v>
      </c>
      <c r="AY91" s="124"/>
      <c r="AZ91" s="139">
        <v>7411724.8200000003</v>
      </c>
      <c r="BA91" s="139">
        <v>3618337.9399999995</v>
      </c>
      <c r="BB91" s="44">
        <v>3309018.8279999997</v>
      </c>
      <c r="BC91" s="28">
        <v>169403.37299999996</v>
      </c>
      <c r="BD91" s="28">
        <v>147934.038</v>
      </c>
      <c r="BE91" s="140">
        <v>0</v>
      </c>
      <c r="BF91" s="44">
        <v>3626356.2390000001</v>
      </c>
      <c r="BG91" s="60"/>
      <c r="BH91" s="28">
        <v>7682185.2390000001</v>
      </c>
      <c r="BI91" s="124"/>
      <c r="BJ91" s="28">
        <v>1057791.3700000001</v>
      </c>
      <c r="BK91" s="28">
        <v>6624393.8689999999</v>
      </c>
      <c r="BL91" s="124"/>
      <c r="BM91" s="193">
        <v>1</v>
      </c>
    </row>
    <row r="92" spans="1:65" x14ac:dyDescent="0.25">
      <c r="A92" s="116" t="s">
        <v>455</v>
      </c>
      <c r="B92" s="24" t="s">
        <v>456</v>
      </c>
      <c r="C92" s="27" t="s">
        <v>457</v>
      </c>
      <c r="D92" s="27" t="s">
        <v>12</v>
      </c>
      <c r="E92" s="139">
        <v>3859.96</v>
      </c>
      <c r="F92" s="68"/>
      <c r="G92" s="139">
        <v>1801.64</v>
      </c>
      <c r="H92" s="139">
        <v>1776.73</v>
      </c>
      <c r="I92" s="139">
        <v>855.32999999999993</v>
      </c>
      <c r="J92" s="139">
        <v>1202.99</v>
      </c>
      <c r="K92" s="60"/>
      <c r="L92" s="28">
        <v>159905.70000000001</v>
      </c>
      <c r="M92" s="28">
        <v>76979.7</v>
      </c>
      <c r="N92" s="28">
        <v>108269.1</v>
      </c>
      <c r="O92" s="44">
        <v>345154.5</v>
      </c>
      <c r="P92" s="124"/>
      <c r="Q92" s="28">
        <v>225205</v>
      </c>
      <c r="R92" s="28">
        <v>106916.24999999999</v>
      </c>
      <c r="S92" s="28">
        <v>150373.75</v>
      </c>
      <c r="T92" s="28">
        <v>482495</v>
      </c>
      <c r="U92" s="124"/>
      <c r="V92" s="28">
        <v>419782.12</v>
      </c>
      <c r="W92" s="28">
        <v>199291.88999999998</v>
      </c>
      <c r="X92" s="28">
        <v>280296.67</v>
      </c>
      <c r="Y92" s="44">
        <v>899370.67999999993</v>
      </c>
      <c r="Z92" s="124"/>
      <c r="AA92" s="28">
        <v>45041</v>
      </c>
      <c r="AB92" s="28">
        <v>21383.25</v>
      </c>
      <c r="AC92" s="28">
        <v>30074.75</v>
      </c>
      <c r="AD92" s="44">
        <v>96499</v>
      </c>
      <c r="AE92" s="124"/>
      <c r="AF92" s="139">
        <v>1028736.44</v>
      </c>
      <c r="AG92" s="139">
        <v>488393.43</v>
      </c>
      <c r="AH92" s="139">
        <v>686907.29</v>
      </c>
      <c r="AI92" s="44">
        <v>2204037.16</v>
      </c>
      <c r="AJ92" s="124"/>
      <c r="AK92" s="63">
        <v>184779.92</v>
      </c>
      <c r="AL92" s="63">
        <v>177908.63999999998</v>
      </c>
      <c r="AM92" s="63">
        <v>862543.83</v>
      </c>
      <c r="AN92" s="44">
        <v>1225232.3899999999</v>
      </c>
      <c r="AO92" s="124"/>
      <c r="AP92" s="28">
        <v>1870102.32</v>
      </c>
      <c r="AQ92" s="28">
        <v>887832.53999999992</v>
      </c>
      <c r="AR92" s="28">
        <v>1248703.6200000001</v>
      </c>
      <c r="AS92" s="28">
        <v>4006638.48</v>
      </c>
      <c r="AT92" s="124"/>
      <c r="AU92" s="28">
        <v>1416089.04</v>
      </c>
      <c r="AV92" s="28">
        <v>672289.37999999989</v>
      </c>
      <c r="AW92" s="28">
        <v>945550.14</v>
      </c>
      <c r="AX92" s="44">
        <v>3033928.56</v>
      </c>
      <c r="AY92" s="124"/>
      <c r="AZ92" s="139">
        <v>22894198.939999998</v>
      </c>
      <c r="BA92" s="139">
        <v>9810149.4400000013</v>
      </c>
      <c r="BB92" s="44">
        <v>9811304.5139999986</v>
      </c>
      <c r="BC92" s="28">
        <v>484722.19691999996</v>
      </c>
      <c r="BD92" s="28">
        <v>423290.93352000002</v>
      </c>
      <c r="BE92" s="140">
        <v>0</v>
      </c>
      <c r="BF92" s="44">
        <v>10719317.644439999</v>
      </c>
      <c r="BG92" s="60"/>
      <c r="BH92" s="28">
        <v>23012673.414439999</v>
      </c>
      <c r="BI92" s="124"/>
      <c r="BJ92" s="28">
        <v>3026710.43</v>
      </c>
      <c r="BK92" s="28">
        <v>19985962.984439999</v>
      </c>
      <c r="BL92" s="124"/>
      <c r="BM92" s="193">
        <v>1</v>
      </c>
    </row>
    <row r="93" spans="1:65" x14ac:dyDescent="0.25">
      <c r="A93" s="116" t="s">
        <v>445</v>
      </c>
      <c r="B93" s="24" t="s">
        <v>446</v>
      </c>
      <c r="C93" s="27" t="s">
        <v>433</v>
      </c>
      <c r="D93" s="27" t="s">
        <v>12</v>
      </c>
      <c r="E93" s="139">
        <v>800.86</v>
      </c>
      <c r="F93" s="68"/>
      <c r="G93" s="139">
        <v>378.88999999999993</v>
      </c>
      <c r="H93" s="139">
        <v>371.31</v>
      </c>
      <c r="I93" s="139">
        <v>181.64999999999998</v>
      </c>
      <c r="J93" s="139">
        <v>240.32</v>
      </c>
      <c r="K93" s="60"/>
      <c r="L93" s="28">
        <v>33417.9</v>
      </c>
      <c r="M93" s="28">
        <v>16348.499999999998</v>
      </c>
      <c r="N93" s="28">
        <v>21628.799999999999</v>
      </c>
      <c r="O93" s="44">
        <v>71395.199999999997</v>
      </c>
      <c r="P93" s="124"/>
      <c r="Q93" s="28">
        <v>47361.249999999993</v>
      </c>
      <c r="R93" s="28">
        <v>22706.249999999996</v>
      </c>
      <c r="S93" s="28">
        <v>30040</v>
      </c>
      <c r="T93" s="28">
        <v>100107.49999999999</v>
      </c>
      <c r="U93" s="124"/>
      <c r="V93" s="28">
        <v>88281.369999999981</v>
      </c>
      <c r="W93" s="28">
        <v>42324.45</v>
      </c>
      <c r="X93" s="28">
        <v>55994.559999999998</v>
      </c>
      <c r="Y93" s="44">
        <v>186600.37999999998</v>
      </c>
      <c r="Z93" s="124"/>
      <c r="AA93" s="28">
        <v>9472.2499999999982</v>
      </c>
      <c r="AB93" s="28">
        <v>4541.2499999999991</v>
      </c>
      <c r="AC93" s="28">
        <v>6008</v>
      </c>
      <c r="AD93" s="44">
        <v>20021.499999999996</v>
      </c>
      <c r="AE93" s="124"/>
      <c r="AF93" s="139">
        <v>108173.09</v>
      </c>
      <c r="AG93" s="139">
        <v>51861.07</v>
      </c>
      <c r="AH93" s="139">
        <v>68611.360000000001</v>
      </c>
      <c r="AI93" s="44">
        <v>228645.52000000002</v>
      </c>
      <c r="AJ93" s="124"/>
      <c r="AK93" s="63">
        <v>38616.239999999998</v>
      </c>
      <c r="AL93" s="63">
        <v>37783.199999999997</v>
      </c>
      <c r="AM93" s="63">
        <v>172309.44</v>
      </c>
      <c r="AN93" s="44">
        <v>248708.88</v>
      </c>
      <c r="AO93" s="124"/>
      <c r="AP93" s="28">
        <v>393287.81999999995</v>
      </c>
      <c r="AQ93" s="28">
        <v>188552.69999999998</v>
      </c>
      <c r="AR93" s="28">
        <v>249452.16</v>
      </c>
      <c r="AS93" s="28">
        <v>831292.67999999993</v>
      </c>
      <c r="AT93" s="124"/>
      <c r="AU93" s="28">
        <v>297807.53999999992</v>
      </c>
      <c r="AV93" s="28">
        <v>142776.9</v>
      </c>
      <c r="AW93" s="28">
        <v>188891.51999999999</v>
      </c>
      <c r="AX93" s="44">
        <v>629475.96</v>
      </c>
      <c r="AY93" s="124"/>
      <c r="AZ93" s="139">
        <v>4396697.1500000004</v>
      </c>
      <c r="BA93" s="139">
        <v>1370804.4499999997</v>
      </c>
      <c r="BB93" s="44">
        <v>1730250.4799999997</v>
      </c>
      <c r="BC93" s="28">
        <v>100569.59621999998</v>
      </c>
      <c r="BD93" s="28">
        <v>87823.909319999992</v>
      </c>
      <c r="BE93" s="140">
        <v>0</v>
      </c>
      <c r="BF93" s="44">
        <v>1918643.9855399998</v>
      </c>
      <c r="BG93" s="60"/>
      <c r="BH93" s="28">
        <v>4234891.605539999</v>
      </c>
      <c r="BI93" s="124"/>
      <c r="BJ93" s="28">
        <v>627978.35</v>
      </c>
      <c r="BK93" s="28">
        <v>3606913.2555399989</v>
      </c>
      <c r="BL93" s="124"/>
      <c r="BM93" s="193">
        <v>0</v>
      </c>
    </row>
    <row r="94" spans="1:65" x14ac:dyDescent="0.25">
      <c r="A94" s="116" t="s">
        <v>335</v>
      </c>
      <c r="B94" s="24" t="s">
        <v>336</v>
      </c>
      <c r="C94" s="27" t="s">
        <v>142</v>
      </c>
      <c r="D94" s="27" t="s">
        <v>120</v>
      </c>
      <c r="E94" s="139">
        <v>232</v>
      </c>
      <c r="F94" s="68"/>
      <c r="G94" s="139">
        <v>154</v>
      </c>
      <c r="H94" s="139">
        <v>153</v>
      </c>
      <c r="I94" s="139">
        <v>78</v>
      </c>
      <c r="J94" s="139">
        <v>0</v>
      </c>
      <c r="K94" s="60"/>
      <c r="L94" s="28">
        <v>13770</v>
      </c>
      <c r="M94" s="28">
        <v>7020</v>
      </c>
      <c r="N94" s="28">
        <v>0</v>
      </c>
      <c r="O94" s="44">
        <v>20790</v>
      </c>
      <c r="P94" s="124"/>
      <c r="Q94" s="28">
        <v>19250</v>
      </c>
      <c r="R94" s="28">
        <v>9750</v>
      </c>
      <c r="S94" s="28">
        <v>0</v>
      </c>
      <c r="T94" s="28">
        <v>29000</v>
      </c>
      <c r="U94" s="124"/>
      <c r="V94" s="28">
        <v>35882</v>
      </c>
      <c r="W94" s="28">
        <v>18174</v>
      </c>
      <c r="X94" s="28">
        <v>0</v>
      </c>
      <c r="Y94" s="44">
        <v>54056</v>
      </c>
      <c r="Z94" s="124"/>
      <c r="AA94" s="28">
        <v>3850</v>
      </c>
      <c r="AB94" s="28">
        <v>1950</v>
      </c>
      <c r="AC94" s="28">
        <v>0</v>
      </c>
      <c r="AD94" s="44">
        <v>5800</v>
      </c>
      <c r="AE94" s="124"/>
      <c r="AF94" s="139">
        <v>87934</v>
      </c>
      <c r="AG94" s="139">
        <v>44538</v>
      </c>
      <c r="AH94" s="139">
        <v>0</v>
      </c>
      <c r="AI94" s="44">
        <v>132472</v>
      </c>
      <c r="AJ94" s="124"/>
      <c r="AK94" s="63">
        <v>15912</v>
      </c>
      <c r="AL94" s="63">
        <v>16224</v>
      </c>
      <c r="AM94" s="63">
        <v>0</v>
      </c>
      <c r="AN94" s="44">
        <v>32136</v>
      </c>
      <c r="AO94" s="124"/>
      <c r="AP94" s="28">
        <v>159852</v>
      </c>
      <c r="AQ94" s="28">
        <v>80964</v>
      </c>
      <c r="AR94" s="28">
        <v>0</v>
      </c>
      <c r="AS94" s="28">
        <v>240816</v>
      </c>
      <c r="AT94" s="124"/>
      <c r="AU94" s="28">
        <v>121044</v>
      </c>
      <c r="AV94" s="28">
        <v>61308</v>
      </c>
      <c r="AW94" s="28">
        <v>0</v>
      </c>
      <c r="AX94" s="44">
        <v>182352</v>
      </c>
      <c r="AY94" s="124"/>
      <c r="AZ94" s="139">
        <v>1385675.45</v>
      </c>
      <c r="BA94" s="139">
        <v>664349.45000000007</v>
      </c>
      <c r="BB94" s="44">
        <v>615007.47</v>
      </c>
      <c r="BC94" s="28">
        <v>29133.863999999998</v>
      </c>
      <c r="BD94" s="28">
        <v>25441.583999999999</v>
      </c>
      <c r="BE94" s="140">
        <v>0</v>
      </c>
      <c r="BF94" s="44">
        <v>669582.91799999995</v>
      </c>
      <c r="BG94" s="60"/>
      <c r="BH94" s="28">
        <v>1367004.9180000001</v>
      </c>
      <c r="BI94" s="124"/>
      <c r="BJ94" s="28">
        <v>181918.16</v>
      </c>
      <c r="BK94" s="28">
        <v>1185086.7580000001</v>
      </c>
      <c r="BL94" s="124"/>
      <c r="BM94" s="193">
        <v>1</v>
      </c>
    </row>
    <row r="95" spans="1:65" x14ac:dyDescent="0.25">
      <c r="A95" s="116" t="s">
        <v>599</v>
      </c>
      <c r="B95" s="24" t="s">
        <v>600</v>
      </c>
      <c r="C95" s="27" t="s">
        <v>584</v>
      </c>
      <c r="D95" s="27" t="s">
        <v>120</v>
      </c>
      <c r="E95" s="139">
        <v>234.73</v>
      </c>
      <c r="F95" s="68"/>
      <c r="G95" s="139">
        <v>147.39999999999998</v>
      </c>
      <c r="H95" s="139">
        <v>145.32</v>
      </c>
      <c r="I95" s="139">
        <v>87.33</v>
      </c>
      <c r="J95" s="139">
        <v>0</v>
      </c>
      <c r="K95" s="60"/>
      <c r="L95" s="28">
        <v>13078.8</v>
      </c>
      <c r="M95" s="28">
        <v>7859.7</v>
      </c>
      <c r="N95" s="28">
        <v>0</v>
      </c>
      <c r="O95" s="44">
        <v>20938.5</v>
      </c>
      <c r="P95" s="124"/>
      <c r="Q95" s="28">
        <v>18424.999999999996</v>
      </c>
      <c r="R95" s="28">
        <v>10916.25</v>
      </c>
      <c r="S95" s="28">
        <v>0</v>
      </c>
      <c r="T95" s="28">
        <v>29341.249999999996</v>
      </c>
      <c r="U95" s="124"/>
      <c r="V95" s="28">
        <v>34344.199999999997</v>
      </c>
      <c r="W95" s="28">
        <v>20347.89</v>
      </c>
      <c r="X95" s="28">
        <v>0</v>
      </c>
      <c r="Y95" s="44">
        <v>54692.09</v>
      </c>
      <c r="Z95" s="124"/>
      <c r="AA95" s="28">
        <v>3684.9999999999995</v>
      </c>
      <c r="AB95" s="28">
        <v>2183.25</v>
      </c>
      <c r="AC95" s="28">
        <v>0</v>
      </c>
      <c r="AD95" s="44">
        <v>5868.25</v>
      </c>
      <c r="AE95" s="124"/>
      <c r="AF95" s="139">
        <v>84165.4</v>
      </c>
      <c r="AG95" s="139">
        <v>49865.43</v>
      </c>
      <c r="AH95" s="139">
        <v>0</v>
      </c>
      <c r="AI95" s="44">
        <v>134030.82999999999</v>
      </c>
      <c r="AJ95" s="124"/>
      <c r="AK95" s="63">
        <v>15113.279999999999</v>
      </c>
      <c r="AL95" s="63">
        <v>18164.64</v>
      </c>
      <c r="AM95" s="63">
        <v>0</v>
      </c>
      <c r="AN95" s="44">
        <v>33277.919999999998</v>
      </c>
      <c r="AO95" s="124"/>
      <c r="AP95" s="28">
        <v>153001.19999999998</v>
      </c>
      <c r="AQ95" s="28">
        <v>90648.54</v>
      </c>
      <c r="AR95" s="28">
        <v>0</v>
      </c>
      <c r="AS95" s="28">
        <v>243649.74</v>
      </c>
      <c r="AT95" s="124"/>
      <c r="AU95" s="28">
        <v>115856.39999999998</v>
      </c>
      <c r="AV95" s="28">
        <v>68641.38</v>
      </c>
      <c r="AW95" s="28">
        <v>0</v>
      </c>
      <c r="AX95" s="44">
        <v>184497.77999999997</v>
      </c>
      <c r="AY95" s="124"/>
      <c r="AZ95" s="139">
        <v>1201614.6900000002</v>
      </c>
      <c r="BA95" s="139">
        <v>267905.46999999997</v>
      </c>
      <c r="BB95" s="44">
        <v>440856.04800000001</v>
      </c>
      <c r="BC95" s="28">
        <v>29476.689209999993</v>
      </c>
      <c r="BD95" s="28">
        <v>25740.961259999996</v>
      </c>
      <c r="BE95" s="140">
        <v>0</v>
      </c>
      <c r="BF95" s="44">
        <v>496073.69847</v>
      </c>
      <c r="BG95" s="60"/>
      <c r="BH95" s="28">
        <v>1202370.05847</v>
      </c>
      <c r="BI95" s="124"/>
      <c r="BJ95" s="28">
        <v>184058.83</v>
      </c>
      <c r="BK95" s="28">
        <v>1018311.2284700001</v>
      </c>
      <c r="BL95" s="124"/>
      <c r="BM95" s="193">
        <v>1</v>
      </c>
    </row>
    <row r="96" spans="1:65" x14ac:dyDescent="0.25">
      <c r="A96" s="116" t="s">
        <v>497</v>
      </c>
      <c r="B96" s="24" t="s">
        <v>498</v>
      </c>
      <c r="C96" s="27" t="s">
        <v>499</v>
      </c>
      <c r="D96" s="27" t="s">
        <v>12</v>
      </c>
      <c r="E96" s="139">
        <v>972.55</v>
      </c>
      <c r="F96" s="68"/>
      <c r="G96" s="139">
        <v>433.07</v>
      </c>
      <c r="H96" s="139">
        <v>423.32</v>
      </c>
      <c r="I96" s="139">
        <v>226.82</v>
      </c>
      <c r="J96" s="139">
        <v>312.65999999999997</v>
      </c>
      <c r="K96" s="60"/>
      <c r="L96" s="28">
        <v>38098.800000000003</v>
      </c>
      <c r="M96" s="28">
        <v>20413.8</v>
      </c>
      <c r="N96" s="28">
        <v>28139.399999999998</v>
      </c>
      <c r="O96" s="44">
        <v>86652</v>
      </c>
      <c r="P96" s="124"/>
      <c r="Q96" s="28">
        <v>54133.75</v>
      </c>
      <c r="R96" s="28">
        <v>28352.5</v>
      </c>
      <c r="S96" s="28">
        <v>39082.499999999993</v>
      </c>
      <c r="T96" s="28">
        <v>121568.75</v>
      </c>
      <c r="U96" s="124"/>
      <c r="V96" s="28">
        <v>100905.31</v>
      </c>
      <c r="W96" s="28">
        <v>52849.06</v>
      </c>
      <c r="X96" s="28">
        <v>72849.78</v>
      </c>
      <c r="Y96" s="44">
        <v>226604.15</v>
      </c>
      <c r="Z96" s="124"/>
      <c r="AA96" s="28">
        <v>10826.75</v>
      </c>
      <c r="AB96" s="28">
        <v>5670.5</v>
      </c>
      <c r="AC96" s="28">
        <v>7816.4999999999991</v>
      </c>
      <c r="AD96" s="44">
        <v>24313.75</v>
      </c>
      <c r="AE96" s="124"/>
      <c r="AF96" s="139">
        <v>247282.97</v>
      </c>
      <c r="AG96" s="139">
        <v>129514.22</v>
      </c>
      <c r="AH96" s="139">
        <v>178528.86</v>
      </c>
      <c r="AI96" s="44">
        <v>555326.05000000005</v>
      </c>
      <c r="AJ96" s="124"/>
      <c r="AK96" s="63">
        <v>44025.279999999999</v>
      </c>
      <c r="AL96" s="63">
        <v>47178.559999999998</v>
      </c>
      <c r="AM96" s="63">
        <v>224177.21999999997</v>
      </c>
      <c r="AN96" s="44">
        <v>315381.05999999994</v>
      </c>
      <c r="AO96" s="124"/>
      <c r="AP96" s="28">
        <v>449526.66</v>
      </c>
      <c r="AQ96" s="28">
        <v>235439.16</v>
      </c>
      <c r="AR96" s="28">
        <v>324541.07999999996</v>
      </c>
      <c r="AS96" s="28">
        <v>1009506.8999999999</v>
      </c>
      <c r="AT96" s="124"/>
      <c r="AU96" s="28">
        <v>340393.02</v>
      </c>
      <c r="AV96" s="28">
        <v>178280.52</v>
      </c>
      <c r="AW96" s="28">
        <v>245750.75999999998</v>
      </c>
      <c r="AX96" s="44">
        <v>764424.3</v>
      </c>
      <c r="AY96" s="124"/>
      <c r="AZ96" s="139">
        <v>5333571.6099999994</v>
      </c>
      <c r="BA96" s="139">
        <v>1465711.42</v>
      </c>
      <c r="BB96" s="44">
        <v>2039784.9089999998</v>
      </c>
      <c r="BC96" s="28">
        <v>122129.91134999998</v>
      </c>
      <c r="BD96" s="28">
        <v>106651.77810000001</v>
      </c>
      <c r="BE96" s="140">
        <v>0</v>
      </c>
      <c r="BF96" s="44">
        <v>2268566.5984499999</v>
      </c>
      <c r="BG96" s="60"/>
      <c r="BH96" s="28">
        <v>5372343.5584500004</v>
      </c>
      <c r="BI96" s="124"/>
      <c r="BJ96" s="28">
        <v>762605.63</v>
      </c>
      <c r="BK96" s="28">
        <v>4609737.9284500005</v>
      </c>
      <c r="BL96" s="124"/>
      <c r="BM96" s="193">
        <v>1</v>
      </c>
    </row>
    <row r="97" spans="1:65" x14ac:dyDescent="0.25">
      <c r="A97" s="116" t="s">
        <v>489</v>
      </c>
      <c r="B97" s="24" t="s">
        <v>490</v>
      </c>
      <c r="C97" s="27" t="s">
        <v>468</v>
      </c>
      <c r="D97" s="27" t="s">
        <v>120</v>
      </c>
      <c r="E97" s="139">
        <v>194.57</v>
      </c>
      <c r="F97" s="68"/>
      <c r="G97" s="139">
        <v>127.57</v>
      </c>
      <c r="H97" s="139">
        <v>126.82</v>
      </c>
      <c r="I97" s="139">
        <v>67</v>
      </c>
      <c r="J97" s="139">
        <v>0</v>
      </c>
      <c r="K97" s="60"/>
      <c r="L97" s="28">
        <v>11413.8</v>
      </c>
      <c r="M97" s="28">
        <v>6030</v>
      </c>
      <c r="N97" s="28">
        <v>0</v>
      </c>
      <c r="O97" s="44">
        <v>17443.8</v>
      </c>
      <c r="P97" s="124"/>
      <c r="Q97" s="28">
        <v>15946.25</v>
      </c>
      <c r="R97" s="28">
        <v>8375</v>
      </c>
      <c r="S97" s="28">
        <v>0</v>
      </c>
      <c r="T97" s="28">
        <v>24321.25</v>
      </c>
      <c r="U97" s="124"/>
      <c r="V97" s="28">
        <v>29723.809999999998</v>
      </c>
      <c r="W97" s="28">
        <v>15611</v>
      </c>
      <c r="X97" s="28">
        <v>0</v>
      </c>
      <c r="Y97" s="44">
        <v>45334.81</v>
      </c>
      <c r="Z97" s="124"/>
      <c r="AA97" s="28">
        <v>3189.25</v>
      </c>
      <c r="AB97" s="28">
        <v>1675</v>
      </c>
      <c r="AC97" s="28">
        <v>0</v>
      </c>
      <c r="AD97" s="44">
        <v>4864.25</v>
      </c>
      <c r="AE97" s="124"/>
      <c r="AF97" s="139">
        <v>72842.47</v>
      </c>
      <c r="AG97" s="139">
        <v>38257</v>
      </c>
      <c r="AH97" s="139">
        <v>0</v>
      </c>
      <c r="AI97" s="44">
        <v>111099.47</v>
      </c>
      <c r="AJ97" s="124"/>
      <c r="AK97" s="63">
        <v>13189.279999999999</v>
      </c>
      <c r="AL97" s="63">
        <v>13936</v>
      </c>
      <c r="AM97" s="63">
        <v>0</v>
      </c>
      <c r="AN97" s="44">
        <v>27125.279999999999</v>
      </c>
      <c r="AO97" s="124"/>
      <c r="AP97" s="28">
        <v>132417.66</v>
      </c>
      <c r="AQ97" s="28">
        <v>69546</v>
      </c>
      <c r="AR97" s="28">
        <v>0</v>
      </c>
      <c r="AS97" s="28">
        <v>201963.66</v>
      </c>
      <c r="AT97" s="124"/>
      <c r="AU97" s="28">
        <v>100270.01999999999</v>
      </c>
      <c r="AV97" s="28">
        <v>52662</v>
      </c>
      <c r="AW97" s="28">
        <v>0</v>
      </c>
      <c r="AX97" s="44">
        <v>152932.01999999999</v>
      </c>
      <c r="AY97" s="124"/>
      <c r="AZ97" s="139">
        <v>1026490.07</v>
      </c>
      <c r="BA97" s="139">
        <v>272455.58</v>
      </c>
      <c r="BB97" s="44">
        <v>389683.69499999995</v>
      </c>
      <c r="BC97" s="28">
        <v>24433.516889999999</v>
      </c>
      <c r="BD97" s="28">
        <v>21336.93534</v>
      </c>
      <c r="BE97" s="140">
        <v>0</v>
      </c>
      <c r="BF97" s="44">
        <v>435454.14722999994</v>
      </c>
      <c r="BG97" s="60"/>
      <c r="BH97" s="28">
        <v>1020538.68723</v>
      </c>
      <c r="BI97" s="124"/>
      <c r="BJ97" s="28">
        <v>152568.17000000001</v>
      </c>
      <c r="BK97" s="28">
        <v>867970.51723</v>
      </c>
      <c r="BL97" s="124"/>
      <c r="BM97" s="193">
        <v>1</v>
      </c>
    </row>
    <row r="98" spans="1:65" x14ac:dyDescent="0.25">
      <c r="A98" s="116" t="s">
        <v>165</v>
      </c>
      <c r="B98" s="24" t="s">
        <v>166</v>
      </c>
      <c r="C98" s="27" t="s">
        <v>142</v>
      </c>
      <c r="D98" s="27" t="s">
        <v>120</v>
      </c>
      <c r="E98" s="139">
        <v>1182.8</v>
      </c>
      <c r="F98" s="68"/>
      <c r="G98" s="139">
        <v>761.14</v>
      </c>
      <c r="H98" s="139">
        <v>756.48</v>
      </c>
      <c r="I98" s="139">
        <v>421.66000000000008</v>
      </c>
      <c r="J98" s="139">
        <v>0</v>
      </c>
      <c r="K98" s="60"/>
      <c r="L98" s="28">
        <v>68083.199999999997</v>
      </c>
      <c r="M98" s="28">
        <v>37949.400000000009</v>
      </c>
      <c r="N98" s="28">
        <v>0</v>
      </c>
      <c r="O98" s="44">
        <v>106032.6</v>
      </c>
      <c r="P98" s="124"/>
      <c r="Q98" s="28">
        <v>95142.5</v>
      </c>
      <c r="R98" s="28">
        <v>52707.500000000007</v>
      </c>
      <c r="S98" s="28">
        <v>0</v>
      </c>
      <c r="T98" s="28">
        <v>147850</v>
      </c>
      <c r="U98" s="124"/>
      <c r="V98" s="28">
        <v>177345.62</v>
      </c>
      <c r="W98" s="28">
        <v>98246.780000000013</v>
      </c>
      <c r="X98" s="28">
        <v>0</v>
      </c>
      <c r="Y98" s="44">
        <v>275592.40000000002</v>
      </c>
      <c r="Z98" s="124"/>
      <c r="AA98" s="28">
        <v>19028.5</v>
      </c>
      <c r="AB98" s="28">
        <v>10541.500000000002</v>
      </c>
      <c r="AC98" s="28">
        <v>0</v>
      </c>
      <c r="AD98" s="44">
        <v>29570</v>
      </c>
      <c r="AE98" s="124"/>
      <c r="AF98" s="139">
        <v>217305.47</v>
      </c>
      <c r="AG98" s="139">
        <v>120383.93</v>
      </c>
      <c r="AH98" s="139">
        <v>0</v>
      </c>
      <c r="AI98" s="44">
        <v>337689.4</v>
      </c>
      <c r="AJ98" s="124"/>
      <c r="AK98" s="63">
        <v>78673.919999999998</v>
      </c>
      <c r="AL98" s="63">
        <v>87705.280000000013</v>
      </c>
      <c r="AM98" s="63">
        <v>0</v>
      </c>
      <c r="AN98" s="44">
        <v>166379.20000000001</v>
      </c>
      <c r="AO98" s="124"/>
      <c r="AP98" s="28">
        <v>790063.32</v>
      </c>
      <c r="AQ98" s="28">
        <v>437683.08000000007</v>
      </c>
      <c r="AR98" s="28">
        <v>0</v>
      </c>
      <c r="AS98" s="28">
        <v>1227746.3999999999</v>
      </c>
      <c r="AT98" s="124"/>
      <c r="AU98" s="28">
        <v>598256.04</v>
      </c>
      <c r="AV98" s="28">
        <v>331424.76000000007</v>
      </c>
      <c r="AW98" s="28">
        <v>0</v>
      </c>
      <c r="AX98" s="44">
        <v>929680.8</v>
      </c>
      <c r="AY98" s="124"/>
      <c r="AZ98" s="139">
        <v>5943190.8900000006</v>
      </c>
      <c r="BA98" s="139">
        <v>989759.05999999994</v>
      </c>
      <c r="BB98" s="44">
        <v>2079884.9849999999</v>
      </c>
      <c r="BC98" s="28">
        <v>148532.47560000001</v>
      </c>
      <c r="BD98" s="28">
        <v>129708.21360000003</v>
      </c>
      <c r="BE98" s="140">
        <v>0</v>
      </c>
      <c r="BF98" s="44">
        <v>2358125.6741999998</v>
      </c>
      <c r="BG98" s="60"/>
      <c r="BH98" s="28">
        <v>5578666.4742000001</v>
      </c>
      <c r="BI98" s="124"/>
      <c r="BJ98" s="28">
        <v>927468.96</v>
      </c>
      <c r="BK98" s="28">
        <v>4651197.5142000001</v>
      </c>
      <c r="BL98" s="124"/>
      <c r="BM98" s="193">
        <v>0</v>
      </c>
    </row>
    <row r="99" spans="1:65" x14ac:dyDescent="0.25">
      <c r="A99" s="116" t="s">
        <v>163</v>
      </c>
      <c r="B99" s="24" t="s">
        <v>164</v>
      </c>
      <c r="C99" s="27" t="s">
        <v>142</v>
      </c>
      <c r="D99" s="27" t="s">
        <v>120</v>
      </c>
      <c r="E99" s="139">
        <v>4572.63</v>
      </c>
      <c r="F99" s="68"/>
      <c r="G99" s="139">
        <v>2795.81</v>
      </c>
      <c r="H99" s="139">
        <v>2757.73</v>
      </c>
      <c r="I99" s="139">
        <v>1776.8200000000002</v>
      </c>
      <c r="J99" s="139">
        <v>0</v>
      </c>
      <c r="K99" s="60"/>
      <c r="L99" s="28">
        <v>248195.7</v>
      </c>
      <c r="M99" s="28">
        <v>159913.80000000002</v>
      </c>
      <c r="N99" s="28">
        <v>0</v>
      </c>
      <c r="O99" s="44">
        <v>408109.5</v>
      </c>
      <c r="P99" s="124"/>
      <c r="Q99" s="28">
        <v>349476.25</v>
      </c>
      <c r="R99" s="28">
        <v>222102.50000000003</v>
      </c>
      <c r="S99" s="28">
        <v>0</v>
      </c>
      <c r="T99" s="28">
        <v>571578.75</v>
      </c>
      <c r="U99" s="124"/>
      <c r="V99" s="28">
        <v>651423.73</v>
      </c>
      <c r="W99" s="28">
        <v>413999.06000000006</v>
      </c>
      <c r="X99" s="28">
        <v>0</v>
      </c>
      <c r="Y99" s="44">
        <v>1065422.79</v>
      </c>
      <c r="Z99" s="124"/>
      <c r="AA99" s="28">
        <v>69895.25</v>
      </c>
      <c r="AB99" s="28">
        <v>44420.500000000007</v>
      </c>
      <c r="AC99" s="28">
        <v>0</v>
      </c>
      <c r="AD99" s="44">
        <v>114315.75</v>
      </c>
      <c r="AE99" s="124"/>
      <c r="AF99" s="139">
        <v>798203.75</v>
      </c>
      <c r="AG99" s="139">
        <v>507282.11</v>
      </c>
      <c r="AH99" s="139">
        <v>0</v>
      </c>
      <c r="AI99" s="44">
        <v>1305485.8599999999</v>
      </c>
      <c r="AJ99" s="124"/>
      <c r="AK99" s="63">
        <v>286803.92</v>
      </c>
      <c r="AL99" s="63">
        <v>369578.56000000006</v>
      </c>
      <c r="AM99" s="63">
        <v>0</v>
      </c>
      <c r="AN99" s="44">
        <v>656382.48</v>
      </c>
      <c r="AO99" s="124"/>
      <c r="AP99" s="28">
        <v>2902050.78</v>
      </c>
      <c r="AQ99" s="28">
        <v>1844339.1600000001</v>
      </c>
      <c r="AR99" s="28">
        <v>0</v>
      </c>
      <c r="AS99" s="28">
        <v>4746389.9399999995</v>
      </c>
      <c r="AT99" s="124"/>
      <c r="AU99" s="28">
        <v>2197506.66</v>
      </c>
      <c r="AV99" s="28">
        <v>1396580.52</v>
      </c>
      <c r="AW99" s="28">
        <v>0</v>
      </c>
      <c r="AX99" s="44">
        <v>3594087.18</v>
      </c>
      <c r="AY99" s="124"/>
      <c r="AZ99" s="139">
        <v>23563355.879999999</v>
      </c>
      <c r="BA99" s="139">
        <v>7724011.7200000007</v>
      </c>
      <c r="BB99" s="44">
        <v>9386210.2799999993</v>
      </c>
      <c r="BC99" s="28">
        <v>574217.15750999993</v>
      </c>
      <c r="BD99" s="28">
        <v>501443.75105999998</v>
      </c>
      <c r="BE99" s="140">
        <v>0</v>
      </c>
      <c r="BF99" s="44">
        <v>10461871.188569998</v>
      </c>
      <c r="BG99" s="60"/>
      <c r="BH99" s="28">
        <v>22923643.438569997</v>
      </c>
      <c r="BI99" s="124"/>
      <c r="BJ99" s="28">
        <v>3585536.36</v>
      </c>
      <c r="BK99" s="28">
        <v>19338107.078569997</v>
      </c>
      <c r="BL99" s="124"/>
      <c r="BM99" s="193">
        <v>0</v>
      </c>
    </row>
    <row r="100" spans="1:65" x14ac:dyDescent="0.25">
      <c r="A100" s="116" t="s">
        <v>189</v>
      </c>
      <c r="B100" s="24" t="s">
        <v>190</v>
      </c>
      <c r="C100" s="27" t="s">
        <v>142</v>
      </c>
      <c r="D100" s="27" t="s">
        <v>120</v>
      </c>
      <c r="E100" s="139">
        <v>700</v>
      </c>
      <c r="F100" s="68"/>
      <c r="G100" s="139">
        <v>466.5</v>
      </c>
      <c r="H100" s="139">
        <v>460</v>
      </c>
      <c r="I100" s="139">
        <v>233.5</v>
      </c>
      <c r="J100" s="139">
        <v>0</v>
      </c>
      <c r="K100" s="60"/>
      <c r="L100" s="28">
        <v>41400</v>
      </c>
      <c r="M100" s="28">
        <v>21015</v>
      </c>
      <c r="N100" s="28">
        <v>0</v>
      </c>
      <c r="O100" s="44">
        <v>62415</v>
      </c>
      <c r="P100" s="124"/>
      <c r="Q100" s="28">
        <v>58312.5</v>
      </c>
      <c r="R100" s="28">
        <v>29187.5</v>
      </c>
      <c r="S100" s="28">
        <v>0</v>
      </c>
      <c r="T100" s="28">
        <v>87500</v>
      </c>
      <c r="U100" s="124"/>
      <c r="V100" s="28">
        <v>108694.5</v>
      </c>
      <c r="W100" s="28">
        <v>54405.5</v>
      </c>
      <c r="X100" s="28">
        <v>0</v>
      </c>
      <c r="Y100" s="44">
        <v>163100</v>
      </c>
      <c r="Z100" s="124"/>
      <c r="AA100" s="28">
        <v>11662.5</v>
      </c>
      <c r="AB100" s="28">
        <v>5837.5</v>
      </c>
      <c r="AC100" s="28">
        <v>0</v>
      </c>
      <c r="AD100" s="44">
        <v>17500</v>
      </c>
      <c r="AE100" s="124"/>
      <c r="AF100" s="139">
        <v>133185.75</v>
      </c>
      <c r="AG100" s="139">
        <v>66664.25</v>
      </c>
      <c r="AH100" s="139">
        <v>0</v>
      </c>
      <c r="AI100" s="44">
        <v>199850</v>
      </c>
      <c r="AJ100" s="124"/>
      <c r="AK100" s="63">
        <v>47840</v>
      </c>
      <c r="AL100" s="63">
        <v>48568</v>
      </c>
      <c r="AM100" s="63">
        <v>0</v>
      </c>
      <c r="AN100" s="44">
        <v>96408</v>
      </c>
      <c r="AO100" s="124"/>
      <c r="AP100" s="28">
        <v>484227</v>
      </c>
      <c r="AQ100" s="28">
        <v>242373</v>
      </c>
      <c r="AR100" s="28">
        <v>0</v>
      </c>
      <c r="AS100" s="28">
        <v>726600</v>
      </c>
      <c r="AT100" s="124"/>
      <c r="AU100" s="28">
        <v>366669</v>
      </c>
      <c r="AV100" s="28">
        <v>183531</v>
      </c>
      <c r="AW100" s="28">
        <v>0</v>
      </c>
      <c r="AX100" s="44">
        <v>550200</v>
      </c>
      <c r="AY100" s="124"/>
      <c r="AZ100" s="139">
        <v>3697567.42</v>
      </c>
      <c r="BA100" s="139">
        <v>1268165.4999999998</v>
      </c>
      <c r="BB100" s="44">
        <v>1489719.8759999999</v>
      </c>
      <c r="BC100" s="28">
        <v>87903.9</v>
      </c>
      <c r="BD100" s="28">
        <v>76763.399999999994</v>
      </c>
      <c r="BE100" s="140">
        <v>0</v>
      </c>
      <c r="BF100" s="44">
        <v>1654387.1759999997</v>
      </c>
      <c r="BG100" s="60"/>
      <c r="BH100" s="28">
        <v>3557960.176</v>
      </c>
      <c r="BI100" s="124"/>
      <c r="BJ100" s="28">
        <v>548891</v>
      </c>
      <c r="BK100" s="28">
        <v>3009069.176</v>
      </c>
      <c r="BL100" s="124"/>
      <c r="BM100" s="193">
        <v>0</v>
      </c>
    </row>
    <row r="101" spans="1:65" x14ac:dyDescent="0.25">
      <c r="A101" s="116" t="s">
        <v>44</v>
      </c>
      <c r="B101" s="24" t="s">
        <v>45</v>
      </c>
      <c r="C101" s="27" t="s">
        <v>43</v>
      </c>
      <c r="D101" s="27" t="s">
        <v>12</v>
      </c>
      <c r="E101" s="139">
        <v>346.3</v>
      </c>
      <c r="F101" s="68"/>
      <c r="G101" s="139">
        <v>162.64999999999998</v>
      </c>
      <c r="H101" s="139">
        <v>157.64999999999998</v>
      </c>
      <c r="I101" s="139">
        <v>80.819999999999993</v>
      </c>
      <c r="J101" s="139">
        <v>102.83</v>
      </c>
      <c r="K101" s="60"/>
      <c r="L101" s="28">
        <v>14188.499999999998</v>
      </c>
      <c r="M101" s="28">
        <v>7273.7999999999993</v>
      </c>
      <c r="N101" s="28">
        <v>9254.7000000000007</v>
      </c>
      <c r="O101" s="44">
        <v>30716.999999999996</v>
      </c>
      <c r="P101" s="124"/>
      <c r="Q101" s="28">
        <v>20331.249999999996</v>
      </c>
      <c r="R101" s="28">
        <v>10102.5</v>
      </c>
      <c r="S101" s="28">
        <v>12853.75</v>
      </c>
      <c r="T101" s="28">
        <v>43287.5</v>
      </c>
      <c r="U101" s="124"/>
      <c r="V101" s="28">
        <v>37897.449999999997</v>
      </c>
      <c r="W101" s="28">
        <v>18831.059999999998</v>
      </c>
      <c r="X101" s="28">
        <v>23959.39</v>
      </c>
      <c r="Y101" s="44">
        <v>80687.899999999994</v>
      </c>
      <c r="Z101" s="124"/>
      <c r="AA101" s="28">
        <v>4066.2499999999995</v>
      </c>
      <c r="AB101" s="28">
        <v>2020.4999999999998</v>
      </c>
      <c r="AC101" s="28">
        <v>2570.75</v>
      </c>
      <c r="AD101" s="44">
        <v>8657.5</v>
      </c>
      <c r="AE101" s="124"/>
      <c r="AF101" s="139">
        <v>92873.15</v>
      </c>
      <c r="AG101" s="139">
        <v>46148.22</v>
      </c>
      <c r="AH101" s="139">
        <v>58715.93</v>
      </c>
      <c r="AI101" s="44">
        <v>197737.3</v>
      </c>
      <c r="AJ101" s="124"/>
      <c r="AK101" s="63">
        <v>16395.599999999999</v>
      </c>
      <c r="AL101" s="63">
        <v>16810.559999999998</v>
      </c>
      <c r="AM101" s="63">
        <v>73729.11</v>
      </c>
      <c r="AN101" s="44">
        <v>106935.26999999999</v>
      </c>
      <c r="AO101" s="124"/>
      <c r="AP101" s="28">
        <v>168830.69999999998</v>
      </c>
      <c r="AQ101" s="28">
        <v>83891.159999999989</v>
      </c>
      <c r="AR101" s="28">
        <v>106737.54</v>
      </c>
      <c r="AS101" s="28">
        <v>359459.39999999997</v>
      </c>
      <c r="AT101" s="124"/>
      <c r="AU101" s="28">
        <v>127842.89999999998</v>
      </c>
      <c r="AV101" s="28">
        <v>63524.52</v>
      </c>
      <c r="AW101" s="28">
        <v>80824.38</v>
      </c>
      <c r="AX101" s="44">
        <v>272191.8</v>
      </c>
      <c r="AY101" s="124"/>
      <c r="AZ101" s="139">
        <v>1919732.2800000003</v>
      </c>
      <c r="BA101" s="139">
        <v>606171.3899999999</v>
      </c>
      <c r="BB101" s="44">
        <v>757771.10099999991</v>
      </c>
      <c r="BC101" s="28">
        <v>43487.315099999993</v>
      </c>
      <c r="BD101" s="28">
        <v>37975.950599999996</v>
      </c>
      <c r="BE101" s="140">
        <v>0</v>
      </c>
      <c r="BF101" s="44">
        <v>839234.3666999999</v>
      </c>
      <c r="BG101" s="60"/>
      <c r="BH101" s="28">
        <v>1938908.0366999998</v>
      </c>
      <c r="BI101" s="124"/>
      <c r="BJ101" s="28">
        <v>271544.21000000002</v>
      </c>
      <c r="BK101" s="28">
        <v>1667363.8266999999</v>
      </c>
      <c r="BL101" s="124"/>
      <c r="BM101" s="193">
        <v>1</v>
      </c>
    </row>
    <row r="102" spans="1:65" x14ac:dyDescent="0.25">
      <c r="A102" s="116" t="s">
        <v>116</v>
      </c>
      <c r="B102" s="24" t="s">
        <v>117</v>
      </c>
      <c r="C102" s="27" t="s">
        <v>106</v>
      </c>
      <c r="D102" s="27" t="s">
        <v>12</v>
      </c>
      <c r="E102" s="139">
        <v>6443.21</v>
      </c>
      <c r="F102" s="68"/>
      <c r="G102" s="139">
        <v>2819.5699999999997</v>
      </c>
      <c r="H102" s="139">
        <v>2772.8199999999997</v>
      </c>
      <c r="I102" s="139">
        <v>1499.65</v>
      </c>
      <c r="J102" s="139">
        <v>2123.9899999999998</v>
      </c>
      <c r="K102" s="60"/>
      <c r="L102" s="28">
        <v>249553.8</v>
      </c>
      <c r="M102" s="28">
        <v>134968.5</v>
      </c>
      <c r="N102" s="28">
        <v>191159.09999999998</v>
      </c>
      <c r="O102" s="44">
        <v>575681.39999999991</v>
      </c>
      <c r="P102" s="124"/>
      <c r="Q102" s="28">
        <v>352446.24999999994</v>
      </c>
      <c r="R102" s="28">
        <v>187456.25</v>
      </c>
      <c r="S102" s="28">
        <v>265498.75</v>
      </c>
      <c r="T102" s="28">
        <v>805401.25</v>
      </c>
      <c r="U102" s="124"/>
      <c r="V102" s="28">
        <v>656959.80999999994</v>
      </c>
      <c r="W102" s="28">
        <v>349418.45</v>
      </c>
      <c r="X102" s="28">
        <v>494889.66999999993</v>
      </c>
      <c r="Y102" s="44">
        <v>1501267.93</v>
      </c>
      <c r="Z102" s="124"/>
      <c r="AA102" s="28">
        <v>70489.25</v>
      </c>
      <c r="AB102" s="28">
        <v>37491.25</v>
      </c>
      <c r="AC102" s="28">
        <v>53099.749999999993</v>
      </c>
      <c r="AD102" s="44">
        <v>161080.25</v>
      </c>
      <c r="AE102" s="124"/>
      <c r="AF102" s="139">
        <v>1609974.47</v>
      </c>
      <c r="AG102" s="139">
        <v>856300.15</v>
      </c>
      <c r="AH102" s="139">
        <v>1212798.29</v>
      </c>
      <c r="AI102" s="44">
        <v>3679072.91</v>
      </c>
      <c r="AJ102" s="124"/>
      <c r="AK102" s="63">
        <v>288373.27999999997</v>
      </c>
      <c r="AL102" s="63">
        <v>311927.2</v>
      </c>
      <c r="AM102" s="63">
        <v>1522900.8299999998</v>
      </c>
      <c r="AN102" s="44">
        <v>2123201.3099999996</v>
      </c>
      <c r="AO102" s="124"/>
      <c r="AP102" s="28">
        <v>2926713.6599999997</v>
      </c>
      <c r="AQ102" s="28">
        <v>1556636.7000000002</v>
      </c>
      <c r="AR102" s="28">
        <v>2204701.6199999996</v>
      </c>
      <c r="AS102" s="28">
        <v>6688051.9799999986</v>
      </c>
      <c r="AT102" s="124"/>
      <c r="AU102" s="28">
        <v>2216182.0199999996</v>
      </c>
      <c r="AV102" s="28">
        <v>1178724.9000000001</v>
      </c>
      <c r="AW102" s="28">
        <v>1669456.14</v>
      </c>
      <c r="AX102" s="44">
        <v>5064363.0599999996</v>
      </c>
      <c r="AY102" s="124"/>
      <c r="AZ102" s="139">
        <v>36301601.109999999</v>
      </c>
      <c r="BA102" s="139">
        <v>12119561.889999997</v>
      </c>
      <c r="BB102" s="44">
        <v>14526348.9</v>
      </c>
      <c r="BC102" s="28">
        <v>809118.98216999986</v>
      </c>
      <c r="BD102" s="28">
        <v>706575.29501999996</v>
      </c>
      <c r="BE102" s="140">
        <v>0</v>
      </c>
      <c r="BF102" s="44">
        <v>16042043.17719</v>
      </c>
      <c r="BG102" s="60"/>
      <c r="BH102" s="28">
        <v>36640163.267189994</v>
      </c>
      <c r="BI102" s="124"/>
      <c r="BJ102" s="28">
        <v>5052314.25</v>
      </c>
      <c r="BK102" s="28">
        <v>31587849.017189994</v>
      </c>
      <c r="BL102" s="124"/>
      <c r="BM102" s="193">
        <v>1</v>
      </c>
    </row>
    <row r="103" spans="1:65" x14ac:dyDescent="0.25">
      <c r="A103" s="116" t="s">
        <v>363</v>
      </c>
      <c r="B103" s="24" t="s">
        <v>364</v>
      </c>
      <c r="C103" s="27" t="s">
        <v>142</v>
      </c>
      <c r="D103" s="27" t="s">
        <v>120</v>
      </c>
      <c r="E103" s="139">
        <v>1859.56</v>
      </c>
      <c r="F103" s="68"/>
      <c r="G103" s="139">
        <v>1244.74</v>
      </c>
      <c r="H103" s="139">
        <v>1239.4900000000002</v>
      </c>
      <c r="I103" s="139">
        <v>614.82000000000005</v>
      </c>
      <c r="J103" s="139">
        <v>0</v>
      </c>
      <c r="K103" s="60"/>
      <c r="L103" s="28">
        <v>111554.10000000002</v>
      </c>
      <c r="M103" s="28">
        <v>55333.8</v>
      </c>
      <c r="N103" s="28">
        <v>0</v>
      </c>
      <c r="O103" s="44">
        <v>166887.90000000002</v>
      </c>
      <c r="P103" s="124"/>
      <c r="Q103" s="28">
        <v>155592.5</v>
      </c>
      <c r="R103" s="28">
        <v>76852.5</v>
      </c>
      <c r="S103" s="28">
        <v>0</v>
      </c>
      <c r="T103" s="28">
        <v>232445</v>
      </c>
      <c r="U103" s="124"/>
      <c r="V103" s="28">
        <v>290024.42</v>
      </c>
      <c r="W103" s="28">
        <v>143253.06</v>
      </c>
      <c r="X103" s="28">
        <v>0</v>
      </c>
      <c r="Y103" s="44">
        <v>433277.48</v>
      </c>
      <c r="Z103" s="124"/>
      <c r="AA103" s="28">
        <v>31118.5</v>
      </c>
      <c r="AB103" s="28">
        <v>15370.500000000002</v>
      </c>
      <c r="AC103" s="28">
        <v>0</v>
      </c>
      <c r="AD103" s="44">
        <v>46489</v>
      </c>
      <c r="AE103" s="124"/>
      <c r="AF103" s="139">
        <v>710746.54</v>
      </c>
      <c r="AG103" s="139">
        <v>351062.22</v>
      </c>
      <c r="AH103" s="139">
        <v>0</v>
      </c>
      <c r="AI103" s="44">
        <v>1061808.76</v>
      </c>
      <c r="AJ103" s="124"/>
      <c r="AK103" s="63">
        <v>128906.96000000002</v>
      </c>
      <c r="AL103" s="63">
        <v>127882.56000000001</v>
      </c>
      <c r="AM103" s="63">
        <v>0</v>
      </c>
      <c r="AN103" s="44">
        <v>256789.52000000002</v>
      </c>
      <c r="AO103" s="124"/>
      <c r="AP103" s="28">
        <v>1292040.1200000001</v>
      </c>
      <c r="AQ103" s="28">
        <v>638183.16</v>
      </c>
      <c r="AR103" s="28">
        <v>0</v>
      </c>
      <c r="AS103" s="28">
        <v>1930223.2800000003</v>
      </c>
      <c r="AT103" s="124"/>
      <c r="AU103" s="28">
        <v>978365.64</v>
      </c>
      <c r="AV103" s="28">
        <v>483248.52</v>
      </c>
      <c r="AW103" s="28">
        <v>0</v>
      </c>
      <c r="AX103" s="44">
        <v>1461614.1600000001</v>
      </c>
      <c r="AY103" s="124"/>
      <c r="AZ103" s="139">
        <v>11004400.040000001</v>
      </c>
      <c r="BA103" s="139">
        <v>6044460.71</v>
      </c>
      <c r="BB103" s="44">
        <v>5114658.2249999996</v>
      </c>
      <c r="BC103" s="28">
        <v>233517.96611999997</v>
      </c>
      <c r="BD103" s="28">
        <v>203923.06872000001</v>
      </c>
      <c r="BE103" s="140">
        <v>0</v>
      </c>
      <c r="BF103" s="44">
        <v>5552099.2598399995</v>
      </c>
      <c r="BG103" s="60"/>
      <c r="BH103" s="28">
        <v>11141634.35984</v>
      </c>
      <c r="BI103" s="124"/>
      <c r="BJ103" s="28">
        <v>1458136.78</v>
      </c>
      <c r="BK103" s="28">
        <v>9683497.5798400007</v>
      </c>
      <c r="BL103" s="124"/>
      <c r="BM103" s="193">
        <v>1</v>
      </c>
    </row>
    <row r="104" spans="1:65" x14ac:dyDescent="0.25">
      <c r="A104" s="116" t="s">
        <v>365</v>
      </c>
      <c r="B104" s="24" t="s">
        <v>366</v>
      </c>
      <c r="C104" s="27" t="s">
        <v>142</v>
      </c>
      <c r="D104" s="27" t="s">
        <v>120</v>
      </c>
      <c r="E104" s="139">
        <v>953.5</v>
      </c>
      <c r="F104" s="68"/>
      <c r="G104" s="139">
        <v>586.5</v>
      </c>
      <c r="H104" s="139">
        <v>581</v>
      </c>
      <c r="I104" s="139">
        <v>367</v>
      </c>
      <c r="J104" s="139">
        <v>0</v>
      </c>
      <c r="K104" s="60"/>
      <c r="L104" s="28">
        <v>52290</v>
      </c>
      <c r="M104" s="28">
        <v>33030</v>
      </c>
      <c r="N104" s="28">
        <v>0</v>
      </c>
      <c r="O104" s="44">
        <v>85320</v>
      </c>
      <c r="P104" s="124"/>
      <c r="Q104" s="28">
        <v>73312.5</v>
      </c>
      <c r="R104" s="28">
        <v>45875</v>
      </c>
      <c r="S104" s="28">
        <v>0</v>
      </c>
      <c r="T104" s="28">
        <v>119187.5</v>
      </c>
      <c r="U104" s="124"/>
      <c r="V104" s="28">
        <v>136654.5</v>
      </c>
      <c r="W104" s="28">
        <v>85511</v>
      </c>
      <c r="X104" s="28">
        <v>0</v>
      </c>
      <c r="Y104" s="44">
        <v>222165.5</v>
      </c>
      <c r="Z104" s="124"/>
      <c r="AA104" s="28">
        <v>14662.5</v>
      </c>
      <c r="AB104" s="28">
        <v>9175</v>
      </c>
      <c r="AC104" s="28">
        <v>0</v>
      </c>
      <c r="AD104" s="44">
        <v>23837.5</v>
      </c>
      <c r="AE104" s="124"/>
      <c r="AF104" s="139">
        <v>334891.5</v>
      </c>
      <c r="AG104" s="139">
        <v>209557</v>
      </c>
      <c r="AH104" s="139">
        <v>0</v>
      </c>
      <c r="AI104" s="44">
        <v>544448.5</v>
      </c>
      <c r="AJ104" s="124"/>
      <c r="AK104" s="63">
        <v>60424</v>
      </c>
      <c r="AL104" s="63">
        <v>76336</v>
      </c>
      <c r="AM104" s="63">
        <v>0</v>
      </c>
      <c r="AN104" s="44">
        <v>136760</v>
      </c>
      <c r="AO104" s="124"/>
      <c r="AP104" s="28">
        <v>608787</v>
      </c>
      <c r="AQ104" s="28">
        <v>380946</v>
      </c>
      <c r="AR104" s="28">
        <v>0</v>
      </c>
      <c r="AS104" s="28">
        <v>989733</v>
      </c>
      <c r="AT104" s="124"/>
      <c r="AU104" s="28">
        <v>460989</v>
      </c>
      <c r="AV104" s="28">
        <v>288462</v>
      </c>
      <c r="AW104" s="28">
        <v>0</v>
      </c>
      <c r="AX104" s="44">
        <v>749451</v>
      </c>
      <c r="AY104" s="124"/>
      <c r="AZ104" s="139">
        <v>5519206.5600000005</v>
      </c>
      <c r="BA104" s="139">
        <v>2434102.21</v>
      </c>
      <c r="BB104" s="44">
        <v>2385992.6310000001</v>
      </c>
      <c r="BC104" s="28">
        <v>119737.66949999999</v>
      </c>
      <c r="BD104" s="28">
        <v>104562.717</v>
      </c>
      <c r="BE104" s="140">
        <v>0</v>
      </c>
      <c r="BF104" s="44">
        <v>2610293.0175000001</v>
      </c>
      <c r="BG104" s="60"/>
      <c r="BH104" s="28">
        <v>5481196.0175000001</v>
      </c>
      <c r="BI104" s="124"/>
      <c r="BJ104" s="28">
        <v>747667.95</v>
      </c>
      <c r="BK104" s="28">
        <v>4733528.0674999999</v>
      </c>
      <c r="BL104" s="124"/>
      <c r="BM104" s="193">
        <v>1</v>
      </c>
    </row>
    <row r="105" spans="1:65" x14ac:dyDescent="0.25">
      <c r="A105" s="116" t="s">
        <v>477</v>
      </c>
      <c r="B105" s="24" t="s">
        <v>478</v>
      </c>
      <c r="C105" s="27" t="s">
        <v>468</v>
      </c>
      <c r="D105" s="27" t="s">
        <v>12</v>
      </c>
      <c r="E105" s="139">
        <v>443.88</v>
      </c>
      <c r="F105" s="68"/>
      <c r="G105" s="139">
        <v>184.57</v>
      </c>
      <c r="H105" s="139">
        <v>179.82</v>
      </c>
      <c r="I105" s="139">
        <v>95.16</v>
      </c>
      <c r="J105" s="139">
        <v>164.14999999999998</v>
      </c>
      <c r="K105" s="60"/>
      <c r="L105" s="28">
        <v>16183.8</v>
      </c>
      <c r="M105" s="28">
        <v>8564.4</v>
      </c>
      <c r="N105" s="28">
        <v>14773.499999999998</v>
      </c>
      <c r="O105" s="44">
        <v>39521.699999999997</v>
      </c>
      <c r="P105" s="124"/>
      <c r="Q105" s="28">
        <v>23071.25</v>
      </c>
      <c r="R105" s="28">
        <v>11895</v>
      </c>
      <c r="S105" s="28">
        <v>20518.749999999996</v>
      </c>
      <c r="T105" s="28">
        <v>55485</v>
      </c>
      <c r="U105" s="124"/>
      <c r="V105" s="28">
        <v>43004.81</v>
      </c>
      <c r="W105" s="28">
        <v>22172.28</v>
      </c>
      <c r="X105" s="28">
        <v>38246.949999999997</v>
      </c>
      <c r="Y105" s="44">
        <v>103424.04</v>
      </c>
      <c r="Z105" s="124"/>
      <c r="AA105" s="28">
        <v>4614.25</v>
      </c>
      <c r="AB105" s="28">
        <v>2379</v>
      </c>
      <c r="AC105" s="28">
        <v>4103.7499999999991</v>
      </c>
      <c r="AD105" s="44">
        <v>11097</v>
      </c>
      <c r="AE105" s="124"/>
      <c r="AF105" s="139">
        <v>105389.47</v>
      </c>
      <c r="AG105" s="139">
        <v>54336.36</v>
      </c>
      <c r="AH105" s="139">
        <v>93729.65</v>
      </c>
      <c r="AI105" s="44">
        <v>253455.48</v>
      </c>
      <c r="AJ105" s="124"/>
      <c r="AK105" s="63">
        <v>18701.28</v>
      </c>
      <c r="AL105" s="63">
        <v>19793.28</v>
      </c>
      <c r="AM105" s="63">
        <v>117695.54999999999</v>
      </c>
      <c r="AN105" s="44">
        <v>156190.10999999999</v>
      </c>
      <c r="AO105" s="124"/>
      <c r="AP105" s="28">
        <v>191583.66</v>
      </c>
      <c r="AQ105" s="28">
        <v>98776.08</v>
      </c>
      <c r="AR105" s="28">
        <v>170387.69999999998</v>
      </c>
      <c r="AS105" s="28">
        <v>460747.43999999994</v>
      </c>
      <c r="AT105" s="124"/>
      <c r="AU105" s="28">
        <v>145072.01999999999</v>
      </c>
      <c r="AV105" s="28">
        <v>74795.759999999995</v>
      </c>
      <c r="AW105" s="28">
        <v>129021.89999999998</v>
      </c>
      <c r="AX105" s="44">
        <v>348889.67999999993</v>
      </c>
      <c r="AY105" s="124"/>
      <c r="AZ105" s="139">
        <v>2445411.48</v>
      </c>
      <c r="BA105" s="139">
        <v>664102.34</v>
      </c>
      <c r="BB105" s="44">
        <v>932854.14599999995</v>
      </c>
      <c r="BC105" s="28">
        <v>55741.11875999999</v>
      </c>
      <c r="BD105" s="28">
        <v>48676.768559999997</v>
      </c>
      <c r="BE105" s="140">
        <v>0</v>
      </c>
      <c r="BF105" s="44">
        <v>1037272.0333199999</v>
      </c>
      <c r="BG105" s="60"/>
      <c r="BH105" s="28">
        <v>2466082.4833200001</v>
      </c>
      <c r="BI105" s="124"/>
      <c r="BJ105" s="28">
        <v>348059.62</v>
      </c>
      <c r="BK105" s="28">
        <v>2118022.86332</v>
      </c>
      <c r="BL105" s="124"/>
      <c r="BM105" s="193">
        <v>1</v>
      </c>
    </row>
    <row r="106" spans="1:65" x14ac:dyDescent="0.25">
      <c r="A106" s="116" t="s">
        <v>98</v>
      </c>
      <c r="B106" s="24" t="s">
        <v>99</v>
      </c>
      <c r="C106" s="27" t="s">
        <v>97</v>
      </c>
      <c r="D106" s="27" t="s">
        <v>12</v>
      </c>
      <c r="E106" s="139">
        <v>1571.04</v>
      </c>
      <c r="F106" s="68"/>
      <c r="G106" s="139">
        <v>714.73</v>
      </c>
      <c r="H106" s="139">
        <v>700.82</v>
      </c>
      <c r="I106" s="139">
        <v>351.65999999999997</v>
      </c>
      <c r="J106" s="139">
        <v>504.64999999999992</v>
      </c>
      <c r="K106" s="60"/>
      <c r="L106" s="28">
        <v>63073.8</v>
      </c>
      <c r="M106" s="28">
        <v>31649.399999999998</v>
      </c>
      <c r="N106" s="28">
        <v>45418.499999999993</v>
      </c>
      <c r="O106" s="44">
        <v>140141.69999999998</v>
      </c>
      <c r="P106" s="124"/>
      <c r="Q106" s="28">
        <v>89341.25</v>
      </c>
      <c r="R106" s="28">
        <v>43957.499999999993</v>
      </c>
      <c r="S106" s="28">
        <v>63081.249999999993</v>
      </c>
      <c r="T106" s="28">
        <v>196380</v>
      </c>
      <c r="U106" s="124"/>
      <c r="V106" s="28">
        <v>166532.09</v>
      </c>
      <c r="W106" s="28">
        <v>81936.78</v>
      </c>
      <c r="X106" s="28">
        <v>117583.44999999998</v>
      </c>
      <c r="Y106" s="44">
        <v>366052.31999999995</v>
      </c>
      <c r="Z106" s="124"/>
      <c r="AA106" s="28">
        <v>17868.25</v>
      </c>
      <c r="AB106" s="28">
        <v>8791.5</v>
      </c>
      <c r="AC106" s="28">
        <v>12616.249999999998</v>
      </c>
      <c r="AD106" s="44">
        <v>39276</v>
      </c>
      <c r="AE106" s="124"/>
      <c r="AF106" s="139">
        <v>408110.83</v>
      </c>
      <c r="AG106" s="139">
        <v>200797.86</v>
      </c>
      <c r="AH106" s="139">
        <v>288155.15000000002</v>
      </c>
      <c r="AI106" s="44">
        <v>897063.84</v>
      </c>
      <c r="AJ106" s="124"/>
      <c r="AK106" s="63">
        <v>72885.279999999999</v>
      </c>
      <c r="AL106" s="63">
        <v>73145.279999999999</v>
      </c>
      <c r="AM106" s="63">
        <v>361834.04999999993</v>
      </c>
      <c r="AN106" s="44">
        <v>507864.60999999993</v>
      </c>
      <c r="AO106" s="124"/>
      <c r="AP106" s="28">
        <v>741889.74</v>
      </c>
      <c r="AQ106" s="28">
        <v>365023.07999999996</v>
      </c>
      <c r="AR106" s="28">
        <v>523826.6999999999</v>
      </c>
      <c r="AS106" s="28">
        <v>1630739.5199999998</v>
      </c>
      <c r="AT106" s="124"/>
      <c r="AU106" s="28">
        <v>561777.78</v>
      </c>
      <c r="AV106" s="28">
        <v>276404.75999999995</v>
      </c>
      <c r="AW106" s="28">
        <v>396654.89999999997</v>
      </c>
      <c r="AX106" s="44">
        <v>1234837.44</v>
      </c>
      <c r="AY106" s="124"/>
      <c r="AZ106" s="139">
        <v>8820374.4100000001</v>
      </c>
      <c r="BA106" s="139">
        <v>2744658.21</v>
      </c>
      <c r="BB106" s="44">
        <v>3469509.7860000003</v>
      </c>
      <c r="BC106" s="28">
        <v>197286.49007999993</v>
      </c>
      <c r="BD106" s="28">
        <v>172283.38847999997</v>
      </c>
      <c r="BE106" s="140">
        <v>0</v>
      </c>
      <c r="BF106" s="44">
        <v>3839079.6645600004</v>
      </c>
      <c r="BG106" s="60"/>
      <c r="BH106" s="28">
        <v>8851435.0945599992</v>
      </c>
      <c r="BI106" s="124"/>
      <c r="BJ106" s="28">
        <v>1231899.5900000001</v>
      </c>
      <c r="BK106" s="28">
        <v>7619535.5045599993</v>
      </c>
      <c r="BL106" s="124"/>
      <c r="BM106" s="193">
        <v>1</v>
      </c>
    </row>
    <row r="107" spans="1:65" x14ac:dyDescent="0.25">
      <c r="A107" s="116" t="s">
        <v>256</v>
      </c>
      <c r="B107" s="24" t="s">
        <v>257</v>
      </c>
      <c r="C107" s="27" t="s">
        <v>142</v>
      </c>
      <c r="D107" s="27" t="s">
        <v>120</v>
      </c>
      <c r="E107" s="139">
        <v>462.47</v>
      </c>
      <c r="F107" s="68"/>
      <c r="G107" s="139">
        <v>291.97999999999996</v>
      </c>
      <c r="H107" s="139">
        <v>287.47999999999996</v>
      </c>
      <c r="I107" s="139">
        <v>170.49</v>
      </c>
      <c r="J107" s="139">
        <v>0</v>
      </c>
      <c r="K107" s="60"/>
      <c r="L107" s="28">
        <v>25873.199999999997</v>
      </c>
      <c r="M107" s="28">
        <v>15344.1</v>
      </c>
      <c r="N107" s="28">
        <v>0</v>
      </c>
      <c r="O107" s="44">
        <v>41217.299999999996</v>
      </c>
      <c r="P107" s="124"/>
      <c r="Q107" s="28">
        <v>36497.499999999993</v>
      </c>
      <c r="R107" s="28">
        <v>21311.25</v>
      </c>
      <c r="S107" s="28">
        <v>0</v>
      </c>
      <c r="T107" s="28">
        <v>57808.749999999993</v>
      </c>
      <c r="U107" s="124"/>
      <c r="V107" s="28">
        <v>68031.34</v>
      </c>
      <c r="W107" s="28">
        <v>39724.170000000006</v>
      </c>
      <c r="X107" s="28">
        <v>0</v>
      </c>
      <c r="Y107" s="44">
        <v>107755.51000000001</v>
      </c>
      <c r="Z107" s="124"/>
      <c r="AA107" s="28">
        <v>7299.4999999999991</v>
      </c>
      <c r="AB107" s="28">
        <v>4262.25</v>
      </c>
      <c r="AC107" s="28">
        <v>0</v>
      </c>
      <c r="AD107" s="44">
        <v>11561.75</v>
      </c>
      <c r="AE107" s="124"/>
      <c r="AF107" s="139">
        <v>83360.289999999994</v>
      </c>
      <c r="AG107" s="139">
        <v>48674.89</v>
      </c>
      <c r="AH107" s="139">
        <v>0</v>
      </c>
      <c r="AI107" s="44">
        <v>132035.18</v>
      </c>
      <c r="AJ107" s="124"/>
      <c r="AK107" s="63">
        <v>29897.919999999995</v>
      </c>
      <c r="AL107" s="63">
        <v>35461.919999999998</v>
      </c>
      <c r="AM107" s="63">
        <v>0</v>
      </c>
      <c r="AN107" s="44">
        <v>65359.839999999997</v>
      </c>
      <c r="AO107" s="124"/>
      <c r="AP107" s="28">
        <v>303075.23999999993</v>
      </c>
      <c r="AQ107" s="28">
        <v>176968.62</v>
      </c>
      <c r="AR107" s="28">
        <v>0</v>
      </c>
      <c r="AS107" s="28">
        <v>480043.85999999993</v>
      </c>
      <c r="AT107" s="124"/>
      <c r="AU107" s="28">
        <v>229496.27999999997</v>
      </c>
      <c r="AV107" s="28">
        <v>134005.14000000001</v>
      </c>
      <c r="AW107" s="28">
        <v>0</v>
      </c>
      <c r="AX107" s="44">
        <v>363501.42</v>
      </c>
      <c r="AY107" s="124"/>
      <c r="AZ107" s="139">
        <v>2577708.48</v>
      </c>
      <c r="BA107" s="139">
        <v>1277660.1300000001</v>
      </c>
      <c r="BB107" s="44">
        <v>1156610.5830000001</v>
      </c>
      <c r="BC107" s="28">
        <v>58075.595189999985</v>
      </c>
      <c r="BD107" s="28">
        <v>50715.385139999999</v>
      </c>
      <c r="BE107" s="140">
        <v>0</v>
      </c>
      <c r="BF107" s="44">
        <v>1265401.56333</v>
      </c>
      <c r="BG107" s="60"/>
      <c r="BH107" s="28">
        <v>2524685.1733299997</v>
      </c>
      <c r="BI107" s="124"/>
      <c r="BJ107" s="28">
        <v>362636.6</v>
      </c>
      <c r="BK107" s="28">
        <v>2162048.5733299996</v>
      </c>
      <c r="BL107" s="124"/>
      <c r="BM107" s="193">
        <v>0</v>
      </c>
    </row>
    <row r="108" spans="1:65" x14ac:dyDescent="0.25">
      <c r="A108" s="116" t="s">
        <v>429</v>
      </c>
      <c r="B108" s="24" t="s">
        <v>430</v>
      </c>
      <c r="C108" s="27" t="s">
        <v>142</v>
      </c>
      <c r="D108" s="27" t="s">
        <v>131</v>
      </c>
      <c r="E108" s="139">
        <v>2809</v>
      </c>
      <c r="F108" s="68"/>
      <c r="G108" s="139">
        <v>0</v>
      </c>
      <c r="H108" s="139">
        <v>0</v>
      </c>
      <c r="I108" s="139">
        <v>0</v>
      </c>
      <c r="J108" s="139">
        <v>2809</v>
      </c>
      <c r="K108" s="60"/>
      <c r="L108" s="28">
        <v>0</v>
      </c>
      <c r="M108" s="28">
        <v>0</v>
      </c>
      <c r="N108" s="28">
        <v>252810</v>
      </c>
      <c r="O108" s="44">
        <v>252810</v>
      </c>
      <c r="P108" s="124"/>
      <c r="Q108" s="28">
        <v>0</v>
      </c>
      <c r="R108" s="28">
        <v>0</v>
      </c>
      <c r="S108" s="28">
        <v>351125</v>
      </c>
      <c r="T108" s="28">
        <v>351125</v>
      </c>
      <c r="U108" s="124"/>
      <c r="V108" s="28">
        <v>0</v>
      </c>
      <c r="W108" s="28">
        <v>0</v>
      </c>
      <c r="X108" s="28">
        <v>654497</v>
      </c>
      <c r="Y108" s="44">
        <v>654497</v>
      </c>
      <c r="Z108" s="124"/>
      <c r="AA108" s="28">
        <v>0</v>
      </c>
      <c r="AB108" s="28">
        <v>0</v>
      </c>
      <c r="AC108" s="28">
        <v>70225</v>
      </c>
      <c r="AD108" s="44">
        <v>70225</v>
      </c>
      <c r="AE108" s="124"/>
      <c r="AF108" s="139">
        <v>0</v>
      </c>
      <c r="AG108" s="139">
        <v>0</v>
      </c>
      <c r="AH108" s="139">
        <v>1603939</v>
      </c>
      <c r="AI108" s="44">
        <v>1603939</v>
      </c>
      <c r="AJ108" s="124"/>
      <c r="AK108" s="63">
        <v>0</v>
      </c>
      <c r="AL108" s="63">
        <v>0</v>
      </c>
      <c r="AM108" s="63">
        <v>2014053</v>
      </c>
      <c r="AN108" s="44">
        <v>2014053</v>
      </c>
      <c r="AO108" s="124"/>
      <c r="AP108" s="28">
        <v>0</v>
      </c>
      <c r="AQ108" s="28">
        <v>0</v>
      </c>
      <c r="AR108" s="28">
        <v>2915742</v>
      </c>
      <c r="AS108" s="28">
        <v>2915742</v>
      </c>
      <c r="AT108" s="124"/>
      <c r="AU108" s="28">
        <v>0</v>
      </c>
      <c r="AV108" s="28">
        <v>0</v>
      </c>
      <c r="AW108" s="28">
        <v>2207874</v>
      </c>
      <c r="AX108" s="44">
        <v>2207874</v>
      </c>
      <c r="AY108" s="124"/>
      <c r="AZ108" s="139">
        <v>16239388.029999999</v>
      </c>
      <c r="BA108" s="139">
        <v>3474357.0999999996</v>
      </c>
      <c r="BB108" s="44">
        <v>5914123.5389999999</v>
      </c>
      <c r="BC108" s="28">
        <v>352745.79299999995</v>
      </c>
      <c r="BD108" s="28">
        <v>308040.55800000002</v>
      </c>
      <c r="BE108" s="140">
        <v>0</v>
      </c>
      <c r="BF108" s="44">
        <v>6574909.8899999997</v>
      </c>
      <c r="BG108" s="60"/>
      <c r="BH108" s="28">
        <v>16645174.890000001</v>
      </c>
      <c r="BI108" s="124"/>
      <c r="BJ108" s="28">
        <v>2202621.17</v>
      </c>
      <c r="BK108" s="28">
        <v>14442553.720000001</v>
      </c>
      <c r="BL108" s="124"/>
      <c r="BM108" s="193">
        <v>1</v>
      </c>
    </row>
    <row r="109" spans="1:65" x14ac:dyDescent="0.25">
      <c r="A109" s="116" t="s">
        <v>367</v>
      </c>
      <c r="B109" s="24" t="s">
        <v>368</v>
      </c>
      <c r="C109" s="27" t="s">
        <v>142</v>
      </c>
      <c r="D109" s="27" t="s">
        <v>120</v>
      </c>
      <c r="E109" s="139">
        <v>1946.75</v>
      </c>
      <c r="F109" s="68"/>
      <c r="G109" s="139">
        <v>1232.75</v>
      </c>
      <c r="H109" s="139">
        <v>1219</v>
      </c>
      <c r="I109" s="139">
        <v>714</v>
      </c>
      <c r="J109" s="139">
        <v>0</v>
      </c>
      <c r="K109" s="60"/>
      <c r="L109" s="28">
        <v>109710</v>
      </c>
      <c r="M109" s="28">
        <v>64260</v>
      </c>
      <c r="N109" s="28">
        <v>0</v>
      </c>
      <c r="O109" s="44">
        <v>173970</v>
      </c>
      <c r="P109" s="124"/>
      <c r="Q109" s="28">
        <v>154093.75</v>
      </c>
      <c r="R109" s="28">
        <v>89250</v>
      </c>
      <c r="S109" s="28">
        <v>0</v>
      </c>
      <c r="T109" s="28">
        <v>243343.75</v>
      </c>
      <c r="U109" s="124"/>
      <c r="V109" s="28">
        <v>287230.75</v>
      </c>
      <c r="W109" s="28">
        <v>166362</v>
      </c>
      <c r="X109" s="28">
        <v>0</v>
      </c>
      <c r="Y109" s="44">
        <v>453592.75</v>
      </c>
      <c r="Z109" s="124"/>
      <c r="AA109" s="28">
        <v>30818.75</v>
      </c>
      <c r="AB109" s="28">
        <v>17850</v>
      </c>
      <c r="AC109" s="28">
        <v>0</v>
      </c>
      <c r="AD109" s="44">
        <v>48668.75</v>
      </c>
      <c r="AE109" s="124"/>
      <c r="AF109" s="139">
        <v>703900.25</v>
      </c>
      <c r="AG109" s="139">
        <v>407694</v>
      </c>
      <c r="AH109" s="139">
        <v>0</v>
      </c>
      <c r="AI109" s="44">
        <v>1111594.25</v>
      </c>
      <c r="AJ109" s="124"/>
      <c r="AK109" s="63">
        <v>126776</v>
      </c>
      <c r="AL109" s="63">
        <v>148512</v>
      </c>
      <c r="AM109" s="63">
        <v>0</v>
      </c>
      <c r="AN109" s="44">
        <v>275288</v>
      </c>
      <c r="AO109" s="124"/>
      <c r="AP109" s="28">
        <v>1279594.5</v>
      </c>
      <c r="AQ109" s="28">
        <v>741132</v>
      </c>
      <c r="AR109" s="28">
        <v>0</v>
      </c>
      <c r="AS109" s="28">
        <v>2020726.5</v>
      </c>
      <c r="AT109" s="124"/>
      <c r="AU109" s="28">
        <v>968941.5</v>
      </c>
      <c r="AV109" s="28">
        <v>561204</v>
      </c>
      <c r="AW109" s="28">
        <v>0</v>
      </c>
      <c r="AX109" s="44">
        <v>1530145.5</v>
      </c>
      <c r="AY109" s="124"/>
      <c r="AZ109" s="139">
        <v>10211744.810000001</v>
      </c>
      <c r="BA109" s="139">
        <v>2835674.3799999994</v>
      </c>
      <c r="BB109" s="44">
        <v>3914225.7569999998</v>
      </c>
      <c r="BC109" s="28">
        <v>244467.02474999995</v>
      </c>
      <c r="BD109" s="28">
        <v>213484.49849999999</v>
      </c>
      <c r="BE109" s="140">
        <v>0</v>
      </c>
      <c r="BF109" s="44">
        <v>4372177.2802499998</v>
      </c>
      <c r="BG109" s="60"/>
      <c r="BH109" s="28">
        <v>10229506.78025</v>
      </c>
      <c r="BI109" s="124"/>
      <c r="BJ109" s="28">
        <v>1526505.07</v>
      </c>
      <c r="BK109" s="28">
        <v>8703001.7102499995</v>
      </c>
      <c r="BL109" s="124"/>
      <c r="BM109" s="193">
        <v>1</v>
      </c>
    </row>
    <row r="110" spans="1:65" x14ac:dyDescent="0.25">
      <c r="A110" s="116" t="s">
        <v>129</v>
      </c>
      <c r="B110" s="24" t="s">
        <v>130</v>
      </c>
      <c r="C110" s="27" t="s">
        <v>106</v>
      </c>
      <c r="D110" s="27" t="s">
        <v>131</v>
      </c>
      <c r="E110" s="139">
        <v>2046.32</v>
      </c>
      <c r="F110" s="68"/>
      <c r="G110" s="139">
        <v>0</v>
      </c>
      <c r="H110" s="139">
        <v>0</v>
      </c>
      <c r="I110" s="139">
        <v>0</v>
      </c>
      <c r="J110" s="139">
        <v>2046.3199999999997</v>
      </c>
      <c r="K110" s="60"/>
      <c r="L110" s="28">
        <v>0</v>
      </c>
      <c r="M110" s="28">
        <v>0</v>
      </c>
      <c r="N110" s="28">
        <v>184168.8</v>
      </c>
      <c r="O110" s="44">
        <v>184168.8</v>
      </c>
      <c r="P110" s="124"/>
      <c r="Q110" s="28">
        <v>0</v>
      </c>
      <c r="R110" s="28">
        <v>0</v>
      </c>
      <c r="S110" s="28">
        <v>255789.99999999997</v>
      </c>
      <c r="T110" s="28">
        <v>255789.99999999997</v>
      </c>
      <c r="U110" s="124"/>
      <c r="V110" s="28">
        <v>0</v>
      </c>
      <c r="W110" s="28">
        <v>0</v>
      </c>
      <c r="X110" s="28">
        <v>476792.55999999994</v>
      </c>
      <c r="Y110" s="44">
        <v>476792.55999999994</v>
      </c>
      <c r="Z110" s="124"/>
      <c r="AA110" s="28">
        <v>0</v>
      </c>
      <c r="AB110" s="28">
        <v>0</v>
      </c>
      <c r="AC110" s="28">
        <v>51157.999999999993</v>
      </c>
      <c r="AD110" s="44">
        <v>51157.999999999993</v>
      </c>
      <c r="AE110" s="124"/>
      <c r="AF110" s="139">
        <v>0</v>
      </c>
      <c r="AG110" s="139">
        <v>0</v>
      </c>
      <c r="AH110" s="139">
        <v>1168448.72</v>
      </c>
      <c r="AI110" s="44">
        <v>1168448.72</v>
      </c>
      <c r="AJ110" s="124"/>
      <c r="AK110" s="63">
        <v>0</v>
      </c>
      <c r="AL110" s="63">
        <v>0</v>
      </c>
      <c r="AM110" s="63">
        <v>1467211.4399999997</v>
      </c>
      <c r="AN110" s="44">
        <v>1467211.4399999997</v>
      </c>
      <c r="AO110" s="124"/>
      <c r="AP110" s="28">
        <v>0</v>
      </c>
      <c r="AQ110" s="28">
        <v>0</v>
      </c>
      <c r="AR110" s="28">
        <v>2124080.1599999997</v>
      </c>
      <c r="AS110" s="28">
        <v>2124080.1599999997</v>
      </c>
      <c r="AT110" s="124"/>
      <c r="AU110" s="28">
        <v>0</v>
      </c>
      <c r="AV110" s="28">
        <v>0</v>
      </c>
      <c r="AW110" s="28">
        <v>1608407.5199999998</v>
      </c>
      <c r="AX110" s="44">
        <v>1608407.5199999998</v>
      </c>
      <c r="AY110" s="124"/>
      <c r="AZ110" s="139">
        <v>11727610.930000002</v>
      </c>
      <c r="BA110" s="139">
        <v>2315820.8500000006</v>
      </c>
      <c r="BB110" s="44">
        <v>4213029.534</v>
      </c>
      <c r="BC110" s="28">
        <v>256970.72663999992</v>
      </c>
      <c r="BD110" s="28">
        <v>224403.54383999997</v>
      </c>
      <c r="BE110" s="140">
        <v>0</v>
      </c>
      <c r="BF110" s="44">
        <v>4694403.8044800004</v>
      </c>
      <c r="BG110" s="60"/>
      <c r="BH110" s="28">
        <v>12030461.004480001</v>
      </c>
      <c r="BI110" s="124"/>
      <c r="BJ110" s="28">
        <v>1604580.9</v>
      </c>
      <c r="BK110" s="28">
        <v>10425880.10448</v>
      </c>
      <c r="BL110" s="124"/>
      <c r="BM110" s="193">
        <v>1</v>
      </c>
    </row>
    <row r="111" spans="1:65" x14ac:dyDescent="0.25">
      <c r="A111" s="116" t="s">
        <v>377</v>
      </c>
      <c r="B111" s="24" t="s">
        <v>378</v>
      </c>
      <c r="C111" s="27" t="s">
        <v>142</v>
      </c>
      <c r="D111" s="27" t="s">
        <v>120</v>
      </c>
      <c r="E111" s="139">
        <v>853.38</v>
      </c>
      <c r="F111" s="68"/>
      <c r="G111" s="139">
        <v>548.39</v>
      </c>
      <c r="H111" s="139">
        <v>542.30999999999995</v>
      </c>
      <c r="I111" s="139">
        <v>304.99</v>
      </c>
      <c r="J111" s="139">
        <v>0</v>
      </c>
      <c r="K111" s="60"/>
      <c r="L111" s="28">
        <v>48807.899999999994</v>
      </c>
      <c r="M111" s="28">
        <v>27449.100000000002</v>
      </c>
      <c r="N111" s="28">
        <v>0</v>
      </c>
      <c r="O111" s="44">
        <v>76257</v>
      </c>
      <c r="P111" s="124"/>
      <c r="Q111" s="28">
        <v>68548.75</v>
      </c>
      <c r="R111" s="28">
        <v>38123.75</v>
      </c>
      <c r="S111" s="28">
        <v>0</v>
      </c>
      <c r="T111" s="28">
        <v>106672.5</v>
      </c>
      <c r="U111" s="124"/>
      <c r="V111" s="28">
        <v>127774.87</v>
      </c>
      <c r="W111" s="28">
        <v>71062.67</v>
      </c>
      <c r="X111" s="28">
        <v>0</v>
      </c>
      <c r="Y111" s="44">
        <v>198837.53999999998</v>
      </c>
      <c r="Z111" s="124"/>
      <c r="AA111" s="28">
        <v>13709.75</v>
      </c>
      <c r="AB111" s="28">
        <v>7624.75</v>
      </c>
      <c r="AC111" s="28">
        <v>0</v>
      </c>
      <c r="AD111" s="44">
        <v>21334.5</v>
      </c>
      <c r="AE111" s="124"/>
      <c r="AF111" s="139">
        <v>313130.69</v>
      </c>
      <c r="AG111" s="139">
        <v>174149.29</v>
      </c>
      <c r="AH111" s="139">
        <v>0</v>
      </c>
      <c r="AI111" s="44">
        <v>487279.98</v>
      </c>
      <c r="AJ111" s="124"/>
      <c r="AK111" s="63">
        <v>56400.239999999991</v>
      </c>
      <c r="AL111" s="63">
        <v>63437.919999999998</v>
      </c>
      <c r="AM111" s="63">
        <v>0</v>
      </c>
      <c r="AN111" s="44">
        <v>119838.15999999999</v>
      </c>
      <c r="AO111" s="124"/>
      <c r="AP111" s="28">
        <v>569228.81999999995</v>
      </c>
      <c r="AQ111" s="28">
        <v>316579.62</v>
      </c>
      <c r="AR111" s="28">
        <v>0</v>
      </c>
      <c r="AS111" s="28">
        <v>885808.44</v>
      </c>
      <c r="AT111" s="124"/>
      <c r="AU111" s="28">
        <v>431034.54</v>
      </c>
      <c r="AV111" s="28">
        <v>239722.14</v>
      </c>
      <c r="AW111" s="28">
        <v>0</v>
      </c>
      <c r="AX111" s="44">
        <v>670756.67999999993</v>
      </c>
      <c r="AY111" s="124"/>
      <c r="AZ111" s="139">
        <v>4870287</v>
      </c>
      <c r="BA111" s="139">
        <v>2320253.12</v>
      </c>
      <c r="BB111" s="44">
        <v>2157162.0359999998</v>
      </c>
      <c r="BC111" s="28">
        <v>107164.90025999999</v>
      </c>
      <c r="BD111" s="28">
        <v>93583.357560000004</v>
      </c>
      <c r="BE111" s="140">
        <v>0</v>
      </c>
      <c r="BF111" s="44">
        <v>2357910.2938199998</v>
      </c>
      <c r="BG111" s="60"/>
      <c r="BH111" s="28">
        <v>4924695.0938200001</v>
      </c>
      <c r="BI111" s="124"/>
      <c r="BJ111" s="28">
        <v>669160.85</v>
      </c>
      <c r="BK111" s="28">
        <v>4255534.2438200004</v>
      </c>
      <c r="BL111" s="124"/>
      <c r="BM111" s="193">
        <v>1</v>
      </c>
    </row>
    <row r="112" spans="1:65" x14ac:dyDescent="0.25">
      <c r="A112" s="116" t="s">
        <v>563</v>
      </c>
      <c r="B112" s="24" t="s">
        <v>564</v>
      </c>
      <c r="C112" s="27" t="s">
        <v>565</v>
      </c>
      <c r="D112" s="27" t="s">
        <v>12</v>
      </c>
      <c r="E112" s="139">
        <v>301.88</v>
      </c>
      <c r="F112" s="68"/>
      <c r="G112" s="139">
        <v>119.89999999999999</v>
      </c>
      <c r="H112" s="139">
        <v>117.14999999999999</v>
      </c>
      <c r="I112" s="139">
        <v>76.989999999999995</v>
      </c>
      <c r="J112" s="139">
        <v>104.99</v>
      </c>
      <c r="K112" s="60"/>
      <c r="L112" s="28">
        <v>10543.5</v>
      </c>
      <c r="M112" s="28">
        <v>6929.0999999999995</v>
      </c>
      <c r="N112" s="28">
        <v>9449.1</v>
      </c>
      <c r="O112" s="44">
        <v>26921.699999999997</v>
      </c>
      <c r="P112" s="124"/>
      <c r="Q112" s="28">
        <v>14987.499999999998</v>
      </c>
      <c r="R112" s="28">
        <v>9623.75</v>
      </c>
      <c r="S112" s="28">
        <v>13123.75</v>
      </c>
      <c r="T112" s="28">
        <v>37735</v>
      </c>
      <c r="U112" s="124"/>
      <c r="V112" s="28">
        <v>27936.699999999997</v>
      </c>
      <c r="W112" s="28">
        <v>17938.669999999998</v>
      </c>
      <c r="X112" s="28">
        <v>24462.67</v>
      </c>
      <c r="Y112" s="44">
        <v>70338.039999999994</v>
      </c>
      <c r="Z112" s="124"/>
      <c r="AA112" s="28">
        <v>2997.5</v>
      </c>
      <c r="AB112" s="28">
        <v>1924.7499999999998</v>
      </c>
      <c r="AC112" s="28">
        <v>2624.75</v>
      </c>
      <c r="AD112" s="44">
        <v>7547</v>
      </c>
      <c r="AE112" s="124"/>
      <c r="AF112" s="139">
        <v>68462.899999999994</v>
      </c>
      <c r="AG112" s="139">
        <v>43961.29</v>
      </c>
      <c r="AH112" s="139">
        <v>59949.29</v>
      </c>
      <c r="AI112" s="44">
        <v>172373.48</v>
      </c>
      <c r="AJ112" s="124"/>
      <c r="AK112" s="63">
        <v>12183.599999999999</v>
      </c>
      <c r="AL112" s="63">
        <v>16013.919999999998</v>
      </c>
      <c r="AM112" s="63">
        <v>75277.83</v>
      </c>
      <c r="AN112" s="44">
        <v>103475.35</v>
      </c>
      <c r="AO112" s="124"/>
      <c r="AP112" s="28">
        <v>124456.2</v>
      </c>
      <c r="AQ112" s="28">
        <v>79915.62</v>
      </c>
      <c r="AR112" s="28">
        <v>108979.62</v>
      </c>
      <c r="AS112" s="28">
        <v>313351.44</v>
      </c>
      <c r="AT112" s="124"/>
      <c r="AU112" s="28">
        <v>94241.4</v>
      </c>
      <c r="AV112" s="28">
        <v>60514.14</v>
      </c>
      <c r="AW112" s="28">
        <v>82522.14</v>
      </c>
      <c r="AX112" s="44">
        <v>237277.68</v>
      </c>
      <c r="AY112" s="124"/>
      <c r="AZ112" s="139">
        <v>1668013.96</v>
      </c>
      <c r="BA112" s="139">
        <v>488861.36</v>
      </c>
      <c r="BB112" s="44">
        <v>647062.5959999999</v>
      </c>
      <c r="BC112" s="28">
        <v>37909.184759999996</v>
      </c>
      <c r="BD112" s="28">
        <v>33104.764560000003</v>
      </c>
      <c r="BE112" s="140">
        <v>0</v>
      </c>
      <c r="BF112" s="44">
        <v>718076.54531999992</v>
      </c>
      <c r="BG112" s="60"/>
      <c r="BH112" s="28">
        <v>1687096.23532</v>
      </c>
      <c r="BI112" s="124"/>
      <c r="BJ112" s="28">
        <v>236713.16</v>
      </c>
      <c r="BK112" s="28">
        <v>1450383.0753200001</v>
      </c>
      <c r="BL112" s="124"/>
      <c r="BM112" s="193">
        <v>1</v>
      </c>
    </row>
    <row r="113" spans="1:65" x14ac:dyDescent="0.25">
      <c r="A113" s="116" t="s">
        <v>305</v>
      </c>
      <c r="B113" s="24" t="s">
        <v>306</v>
      </c>
      <c r="C113" s="27" t="s">
        <v>142</v>
      </c>
      <c r="D113" s="27" t="s">
        <v>120</v>
      </c>
      <c r="E113" s="139">
        <v>2702.38</v>
      </c>
      <c r="F113" s="68"/>
      <c r="G113" s="139">
        <v>1827.2199999999998</v>
      </c>
      <c r="H113" s="139">
        <v>1795.9699999999998</v>
      </c>
      <c r="I113" s="139">
        <v>875.16000000000008</v>
      </c>
      <c r="J113" s="139">
        <v>0</v>
      </c>
      <c r="K113" s="60"/>
      <c r="L113" s="28">
        <v>161637.29999999999</v>
      </c>
      <c r="M113" s="28">
        <v>78764.400000000009</v>
      </c>
      <c r="N113" s="28">
        <v>0</v>
      </c>
      <c r="O113" s="44">
        <v>240401.7</v>
      </c>
      <c r="P113" s="124"/>
      <c r="Q113" s="28">
        <v>228402.49999999997</v>
      </c>
      <c r="R113" s="28">
        <v>109395.00000000001</v>
      </c>
      <c r="S113" s="28">
        <v>0</v>
      </c>
      <c r="T113" s="28">
        <v>337797.5</v>
      </c>
      <c r="U113" s="124"/>
      <c r="V113" s="28">
        <v>425742.25999999995</v>
      </c>
      <c r="W113" s="28">
        <v>203912.28000000003</v>
      </c>
      <c r="X113" s="28">
        <v>0</v>
      </c>
      <c r="Y113" s="44">
        <v>629654.54</v>
      </c>
      <c r="Z113" s="124"/>
      <c r="AA113" s="28">
        <v>45680.499999999993</v>
      </c>
      <c r="AB113" s="28">
        <v>21879.000000000004</v>
      </c>
      <c r="AC113" s="28">
        <v>0</v>
      </c>
      <c r="AD113" s="44">
        <v>67559.5</v>
      </c>
      <c r="AE113" s="124"/>
      <c r="AF113" s="139">
        <v>1043342.62</v>
      </c>
      <c r="AG113" s="139">
        <v>499716.36</v>
      </c>
      <c r="AH113" s="139">
        <v>0</v>
      </c>
      <c r="AI113" s="44">
        <v>1543058.98</v>
      </c>
      <c r="AJ113" s="124"/>
      <c r="AK113" s="63">
        <v>186780.87999999998</v>
      </c>
      <c r="AL113" s="63">
        <v>182033.28000000003</v>
      </c>
      <c r="AM113" s="63">
        <v>0</v>
      </c>
      <c r="AN113" s="44">
        <v>368814.16000000003</v>
      </c>
      <c r="AO113" s="124"/>
      <c r="AP113" s="28">
        <v>1896654.3599999999</v>
      </c>
      <c r="AQ113" s="28">
        <v>908416.08000000007</v>
      </c>
      <c r="AR113" s="28">
        <v>0</v>
      </c>
      <c r="AS113" s="28">
        <v>2805070.44</v>
      </c>
      <c r="AT113" s="124"/>
      <c r="AU113" s="28">
        <v>1436194.92</v>
      </c>
      <c r="AV113" s="28">
        <v>687875.76</v>
      </c>
      <c r="AW113" s="28">
        <v>0</v>
      </c>
      <c r="AX113" s="44">
        <v>2124070.6799999997</v>
      </c>
      <c r="AY113" s="124"/>
      <c r="AZ113" s="139">
        <v>15323355.49</v>
      </c>
      <c r="BA113" s="139">
        <v>8230326.4000000004</v>
      </c>
      <c r="BB113" s="44">
        <v>7066104.5669999998</v>
      </c>
      <c r="BC113" s="28">
        <v>339356.77325999999</v>
      </c>
      <c r="BD113" s="28">
        <v>296348.39556000003</v>
      </c>
      <c r="BE113" s="140">
        <v>0</v>
      </c>
      <c r="BF113" s="44">
        <v>7701809.7358200001</v>
      </c>
      <c r="BG113" s="60"/>
      <c r="BH113" s="28">
        <v>15818237.235819999</v>
      </c>
      <c r="BI113" s="124"/>
      <c r="BJ113" s="28">
        <v>2119017.2200000002</v>
      </c>
      <c r="BK113" s="28">
        <v>13699220.015819998</v>
      </c>
      <c r="BL113" s="124"/>
      <c r="BM113" s="193">
        <v>1</v>
      </c>
    </row>
    <row r="114" spans="1:65" x14ac:dyDescent="0.25">
      <c r="A114" s="116" t="s">
        <v>286</v>
      </c>
      <c r="B114" s="24" t="s">
        <v>287</v>
      </c>
      <c r="C114" s="27" t="s">
        <v>142</v>
      </c>
      <c r="D114" s="27" t="s">
        <v>131</v>
      </c>
      <c r="E114" s="139">
        <v>8439</v>
      </c>
      <c r="F114" s="68"/>
      <c r="G114" s="139">
        <v>0</v>
      </c>
      <c r="H114" s="139">
        <v>0</v>
      </c>
      <c r="I114" s="139">
        <v>0</v>
      </c>
      <c r="J114" s="139">
        <v>8439</v>
      </c>
      <c r="K114" s="60"/>
      <c r="L114" s="28">
        <v>0</v>
      </c>
      <c r="M114" s="28">
        <v>0</v>
      </c>
      <c r="N114" s="28">
        <v>759510</v>
      </c>
      <c r="O114" s="44">
        <v>759510</v>
      </c>
      <c r="P114" s="124"/>
      <c r="Q114" s="28">
        <v>0</v>
      </c>
      <c r="R114" s="28">
        <v>0</v>
      </c>
      <c r="S114" s="28">
        <v>1054875</v>
      </c>
      <c r="T114" s="28">
        <v>1054875</v>
      </c>
      <c r="U114" s="124"/>
      <c r="V114" s="28">
        <v>0</v>
      </c>
      <c r="W114" s="28">
        <v>0</v>
      </c>
      <c r="X114" s="28">
        <v>1966287</v>
      </c>
      <c r="Y114" s="44">
        <v>1966287</v>
      </c>
      <c r="Z114" s="124"/>
      <c r="AA114" s="28">
        <v>0</v>
      </c>
      <c r="AB114" s="28">
        <v>0</v>
      </c>
      <c r="AC114" s="28">
        <v>210975</v>
      </c>
      <c r="AD114" s="44">
        <v>210975</v>
      </c>
      <c r="AE114" s="124"/>
      <c r="AF114" s="139">
        <v>0</v>
      </c>
      <c r="AG114" s="139">
        <v>0</v>
      </c>
      <c r="AH114" s="139">
        <v>4818669</v>
      </c>
      <c r="AI114" s="44">
        <v>4818669</v>
      </c>
      <c r="AJ114" s="124"/>
      <c r="AK114" s="63">
        <v>0</v>
      </c>
      <c r="AL114" s="63">
        <v>0</v>
      </c>
      <c r="AM114" s="63">
        <v>6050763</v>
      </c>
      <c r="AN114" s="44">
        <v>6050763</v>
      </c>
      <c r="AO114" s="124"/>
      <c r="AP114" s="28">
        <v>0</v>
      </c>
      <c r="AQ114" s="28">
        <v>0</v>
      </c>
      <c r="AR114" s="28">
        <v>8759682</v>
      </c>
      <c r="AS114" s="28">
        <v>8759682</v>
      </c>
      <c r="AT114" s="124"/>
      <c r="AU114" s="28">
        <v>0</v>
      </c>
      <c r="AV114" s="28">
        <v>0</v>
      </c>
      <c r="AW114" s="28">
        <v>6633054</v>
      </c>
      <c r="AX114" s="44">
        <v>6633054</v>
      </c>
      <c r="AY114" s="124"/>
      <c r="AZ114" s="139">
        <v>53073749.179999992</v>
      </c>
      <c r="BA114" s="139">
        <v>24116574.760000002</v>
      </c>
      <c r="BB114" s="44">
        <v>23157097.182</v>
      </c>
      <c r="BC114" s="28">
        <v>1059744.3029999998</v>
      </c>
      <c r="BD114" s="28">
        <v>925437.61800000002</v>
      </c>
      <c r="BE114" s="140">
        <v>0</v>
      </c>
      <c r="BF114" s="44">
        <v>25142279.103</v>
      </c>
      <c r="BG114" s="60"/>
      <c r="BH114" s="28">
        <v>55396094.103</v>
      </c>
      <c r="BI114" s="124"/>
      <c r="BJ114" s="28">
        <v>6617273.0700000003</v>
      </c>
      <c r="BK114" s="28">
        <v>48778821.033</v>
      </c>
      <c r="BL114" s="124"/>
      <c r="BM114" s="193">
        <v>1</v>
      </c>
    </row>
    <row r="115" spans="1:65" x14ac:dyDescent="0.25">
      <c r="A115" s="116" t="s">
        <v>39</v>
      </c>
      <c r="B115" s="24" t="s">
        <v>40</v>
      </c>
      <c r="C115" s="27" t="s">
        <v>5</v>
      </c>
      <c r="D115" s="27" t="s">
        <v>12</v>
      </c>
      <c r="E115" s="139">
        <v>3236.04</v>
      </c>
      <c r="F115" s="68"/>
      <c r="G115" s="139">
        <v>1441.8899999999999</v>
      </c>
      <c r="H115" s="139">
        <v>1413.73</v>
      </c>
      <c r="I115" s="139">
        <v>762.33</v>
      </c>
      <c r="J115" s="139">
        <v>1031.8200000000002</v>
      </c>
      <c r="K115" s="60"/>
      <c r="L115" s="28">
        <v>127235.7</v>
      </c>
      <c r="M115" s="28">
        <v>68609.7</v>
      </c>
      <c r="N115" s="28">
        <v>92863.800000000017</v>
      </c>
      <c r="O115" s="44">
        <v>288709.2</v>
      </c>
      <c r="P115" s="124"/>
      <c r="Q115" s="28">
        <v>180236.24999999997</v>
      </c>
      <c r="R115" s="28">
        <v>95291.25</v>
      </c>
      <c r="S115" s="28">
        <v>128977.50000000001</v>
      </c>
      <c r="T115" s="28">
        <v>404505</v>
      </c>
      <c r="U115" s="124"/>
      <c r="V115" s="28">
        <v>335960.37</v>
      </c>
      <c r="W115" s="28">
        <v>177622.89</v>
      </c>
      <c r="X115" s="28">
        <v>240414.06000000003</v>
      </c>
      <c r="Y115" s="44">
        <v>753997.32000000007</v>
      </c>
      <c r="Z115" s="124"/>
      <c r="AA115" s="28">
        <v>36047.25</v>
      </c>
      <c r="AB115" s="28">
        <v>19058.25</v>
      </c>
      <c r="AC115" s="28">
        <v>25795.500000000004</v>
      </c>
      <c r="AD115" s="44">
        <v>80901</v>
      </c>
      <c r="AE115" s="124"/>
      <c r="AF115" s="139">
        <v>823319.19</v>
      </c>
      <c r="AG115" s="139">
        <v>435290.43</v>
      </c>
      <c r="AH115" s="139">
        <v>589169.22</v>
      </c>
      <c r="AI115" s="44">
        <v>1847778.8399999999</v>
      </c>
      <c r="AJ115" s="124"/>
      <c r="AK115" s="63">
        <v>147027.92000000001</v>
      </c>
      <c r="AL115" s="63">
        <v>158564.64000000001</v>
      </c>
      <c r="AM115" s="63">
        <v>739814.94000000006</v>
      </c>
      <c r="AN115" s="44">
        <v>1045407.5000000001</v>
      </c>
      <c r="AO115" s="124"/>
      <c r="AP115" s="28">
        <v>1496681.8199999998</v>
      </c>
      <c r="AQ115" s="28">
        <v>791298.54</v>
      </c>
      <c r="AR115" s="28">
        <v>1071029.1600000001</v>
      </c>
      <c r="AS115" s="28">
        <v>3359009.52</v>
      </c>
      <c r="AT115" s="124"/>
      <c r="AU115" s="28">
        <v>1133325.5399999998</v>
      </c>
      <c r="AV115" s="28">
        <v>599191.38</v>
      </c>
      <c r="AW115" s="28">
        <v>811010.52000000014</v>
      </c>
      <c r="AX115" s="44">
        <v>2543527.44</v>
      </c>
      <c r="AY115" s="124"/>
      <c r="AZ115" s="139">
        <v>18555147.629999999</v>
      </c>
      <c r="BA115" s="139">
        <v>6791620.620000001</v>
      </c>
      <c r="BB115" s="44">
        <v>7604030.4749999996</v>
      </c>
      <c r="BC115" s="28">
        <v>406372.19507999998</v>
      </c>
      <c r="BD115" s="28">
        <v>354870.61848</v>
      </c>
      <c r="BE115" s="140">
        <v>0</v>
      </c>
      <c r="BF115" s="44">
        <v>8365273.2885599993</v>
      </c>
      <c r="BG115" s="60"/>
      <c r="BH115" s="28">
        <v>18689109.10856</v>
      </c>
      <c r="BI115" s="124"/>
      <c r="BJ115" s="28">
        <v>2537476.04</v>
      </c>
      <c r="BK115" s="28">
        <v>16151633.068560001</v>
      </c>
      <c r="BL115" s="124"/>
      <c r="BM115" s="193">
        <v>1</v>
      </c>
    </row>
    <row r="116" spans="1:65" x14ac:dyDescent="0.25">
      <c r="A116" s="116" t="s">
        <v>572</v>
      </c>
      <c r="B116" s="24" t="s">
        <v>573</v>
      </c>
      <c r="C116" s="27" t="s">
        <v>574</v>
      </c>
      <c r="D116" s="27" t="s">
        <v>12</v>
      </c>
      <c r="E116" s="139">
        <v>1311.88</v>
      </c>
      <c r="F116" s="68"/>
      <c r="G116" s="139">
        <v>551.2299999999999</v>
      </c>
      <c r="H116" s="139">
        <v>543.4</v>
      </c>
      <c r="I116" s="139">
        <v>290.15999999999997</v>
      </c>
      <c r="J116" s="139">
        <v>470.49</v>
      </c>
      <c r="K116" s="60"/>
      <c r="L116" s="28">
        <v>48906</v>
      </c>
      <c r="M116" s="28">
        <v>26114.399999999998</v>
      </c>
      <c r="N116" s="28">
        <v>42344.1</v>
      </c>
      <c r="O116" s="44">
        <v>117364.5</v>
      </c>
      <c r="P116" s="124"/>
      <c r="Q116" s="28">
        <v>68903.749999999985</v>
      </c>
      <c r="R116" s="28">
        <v>36269.999999999993</v>
      </c>
      <c r="S116" s="28">
        <v>58811.25</v>
      </c>
      <c r="T116" s="28">
        <v>163984.99999999997</v>
      </c>
      <c r="U116" s="124"/>
      <c r="V116" s="28">
        <v>128436.58999999998</v>
      </c>
      <c r="W116" s="28">
        <v>67607.28</v>
      </c>
      <c r="X116" s="28">
        <v>109624.17</v>
      </c>
      <c r="Y116" s="44">
        <v>305668.03999999998</v>
      </c>
      <c r="Z116" s="124"/>
      <c r="AA116" s="28">
        <v>13780.749999999998</v>
      </c>
      <c r="AB116" s="28">
        <v>7253.9999999999991</v>
      </c>
      <c r="AC116" s="28">
        <v>11762.25</v>
      </c>
      <c r="AD116" s="44">
        <v>32797</v>
      </c>
      <c r="AE116" s="124"/>
      <c r="AF116" s="139">
        <v>314752.33</v>
      </c>
      <c r="AG116" s="139">
        <v>165681.35999999999</v>
      </c>
      <c r="AH116" s="139">
        <v>268649.78999999998</v>
      </c>
      <c r="AI116" s="44">
        <v>749083.48</v>
      </c>
      <c r="AJ116" s="124"/>
      <c r="AK116" s="63">
        <v>56513.599999999999</v>
      </c>
      <c r="AL116" s="63">
        <v>60353.279999999992</v>
      </c>
      <c r="AM116" s="63">
        <v>337341.33</v>
      </c>
      <c r="AN116" s="44">
        <v>454208.21</v>
      </c>
      <c r="AO116" s="124"/>
      <c r="AP116" s="28">
        <v>572176.73999999987</v>
      </c>
      <c r="AQ116" s="28">
        <v>301186.07999999996</v>
      </c>
      <c r="AR116" s="28">
        <v>488368.62</v>
      </c>
      <c r="AS116" s="28">
        <v>1361731.44</v>
      </c>
      <c r="AT116" s="124"/>
      <c r="AU116" s="28">
        <v>433266.77999999991</v>
      </c>
      <c r="AV116" s="28">
        <v>228065.75999999998</v>
      </c>
      <c r="AW116" s="28">
        <v>369805.14</v>
      </c>
      <c r="AX116" s="44">
        <v>1031137.6799999999</v>
      </c>
      <c r="AY116" s="124"/>
      <c r="AZ116" s="139">
        <v>7331757.4399999995</v>
      </c>
      <c r="BA116" s="139">
        <v>2116988.4900000002</v>
      </c>
      <c r="BB116" s="44">
        <v>2834623.7789999996</v>
      </c>
      <c r="BC116" s="28">
        <v>164741.95475999996</v>
      </c>
      <c r="BD116" s="28">
        <v>143863.38456000001</v>
      </c>
      <c r="BE116" s="140">
        <v>0</v>
      </c>
      <c r="BF116" s="44">
        <v>3143229.1183199999</v>
      </c>
      <c r="BG116" s="60"/>
      <c r="BH116" s="28">
        <v>7359204.46832</v>
      </c>
      <c r="BI116" s="124"/>
      <c r="BJ116" s="28">
        <v>1028684.46</v>
      </c>
      <c r="BK116" s="28">
        <v>6330520.00832</v>
      </c>
      <c r="BL116" s="124"/>
      <c r="BM116" s="193">
        <v>1</v>
      </c>
    </row>
    <row r="117" spans="1:65" x14ac:dyDescent="0.25">
      <c r="A117" s="116" t="s">
        <v>531</v>
      </c>
      <c r="B117" s="24" t="s">
        <v>532</v>
      </c>
      <c r="C117" s="27" t="s">
        <v>530</v>
      </c>
      <c r="D117" s="27" t="s">
        <v>12</v>
      </c>
      <c r="E117" s="139">
        <v>198.27</v>
      </c>
      <c r="F117" s="68"/>
      <c r="G117" s="139">
        <v>76.64</v>
      </c>
      <c r="H117" s="139">
        <v>74.81</v>
      </c>
      <c r="I117" s="139">
        <v>47.650000000000006</v>
      </c>
      <c r="J117" s="139">
        <v>73.97999999999999</v>
      </c>
      <c r="K117" s="60"/>
      <c r="L117" s="28">
        <v>6732.9000000000005</v>
      </c>
      <c r="M117" s="28">
        <v>4288.5000000000009</v>
      </c>
      <c r="N117" s="28">
        <v>6658.1999999999989</v>
      </c>
      <c r="O117" s="44">
        <v>17679.599999999999</v>
      </c>
      <c r="P117" s="124"/>
      <c r="Q117" s="28">
        <v>9580</v>
      </c>
      <c r="R117" s="28">
        <v>5956.2500000000009</v>
      </c>
      <c r="S117" s="28">
        <v>9247.4999999999982</v>
      </c>
      <c r="T117" s="28">
        <v>24783.75</v>
      </c>
      <c r="U117" s="124"/>
      <c r="V117" s="28">
        <v>17857.12</v>
      </c>
      <c r="W117" s="28">
        <v>11102.45</v>
      </c>
      <c r="X117" s="28">
        <v>17237.339999999997</v>
      </c>
      <c r="Y117" s="44">
        <v>46196.909999999996</v>
      </c>
      <c r="Z117" s="124"/>
      <c r="AA117" s="28">
        <v>1916</v>
      </c>
      <c r="AB117" s="28">
        <v>1191.2500000000002</v>
      </c>
      <c r="AC117" s="28">
        <v>1849.4999999999998</v>
      </c>
      <c r="AD117" s="44">
        <v>4956.75</v>
      </c>
      <c r="AE117" s="124"/>
      <c r="AF117" s="139">
        <v>43761.440000000002</v>
      </c>
      <c r="AG117" s="139">
        <v>27208.15</v>
      </c>
      <c r="AH117" s="139">
        <v>42242.58</v>
      </c>
      <c r="AI117" s="44">
        <v>113212.17</v>
      </c>
      <c r="AJ117" s="124"/>
      <c r="AK117" s="63">
        <v>7780.24</v>
      </c>
      <c r="AL117" s="63">
        <v>9911.2000000000007</v>
      </c>
      <c r="AM117" s="63">
        <v>53043.659999999996</v>
      </c>
      <c r="AN117" s="44">
        <v>70735.100000000006</v>
      </c>
      <c r="AO117" s="124"/>
      <c r="AP117" s="28">
        <v>79552.320000000007</v>
      </c>
      <c r="AQ117" s="28">
        <v>49460.700000000004</v>
      </c>
      <c r="AR117" s="28">
        <v>76791.239999999991</v>
      </c>
      <c r="AS117" s="28">
        <v>205804.26</v>
      </c>
      <c r="AT117" s="124"/>
      <c r="AU117" s="28">
        <v>60239.040000000001</v>
      </c>
      <c r="AV117" s="28">
        <v>37452.9</v>
      </c>
      <c r="AW117" s="28">
        <v>58148.279999999992</v>
      </c>
      <c r="AX117" s="44">
        <v>155840.22</v>
      </c>
      <c r="AY117" s="124"/>
      <c r="AZ117" s="139">
        <v>1115338.8</v>
      </c>
      <c r="BA117" s="139">
        <v>354354.53</v>
      </c>
      <c r="BB117" s="44">
        <v>440907.99900000001</v>
      </c>
      <c r="BC117" s="28">
        <v>24898.151789999996</v>
      </c>
      <c r="BD117" s="28">
        <v>21742.684740000001</v>
      </c>
      <c r="BE117" s="140">
        <v>0</v>
      </c>
      <c r="BF117" s="44">
        <v>487548.83552999998</v>
      </c>
      <c r="BG117" s="60"/>
      <c r="BH117" s="28">
        <v>1126757.59553</v>
      </c>
      <c r="BI117" s="124"/>
      <c r="BJ117" s="28">
        <v>155469.45000000001</v>
      </c>
      <c r="BK117" s="28">
        <v>971288.1455300001</v>
      </c>
      <c r="BL117" s="124"/>
      <c r="BM117" s="193">
        <v>1</v>
      </c>
    </row>
    <row r="118" spans="1:65" x14ac:dyDescent="0.25">
      <c r="A118" s="116" t="s">
        <v>171</v>
      </c>
      <c r="B118" s="24" t="s">
        <v>172</v>
      </c>
      <c r="C118" s="27" t="s">
        <v>142</v>
      </c>
      <c r="D118" s="27" t="s">
        <v>120</v>
      </c>
      <c r="E118" s="139">
        <v>467.5</v>
      </c>
      <c r="F118" s="68"/>
      <c r="G118" s="139">
        <v>293.5</v>
      </c>
      <c r="H118" s="139">
        <v>291.5</v>
      </c>
      <c r="I118" s="139">
        <v>174</v>
      </c>
      <c r="J118" s="139">
        <v>0</v>
      </c>
      <c r="K118" s="60"/>
      <c r="L118" s="28">
        <v>26235</v>
      </c>
      <c r="M118" s="28">
        <v>15660</v>
      </c>
      <c r="N118" s="28">
        <v>0</v>
      </c>
      <c r="O118" s="44">
        <v>41895</v>
      </c>
      <c r="P118" s="124"/>
      <c r="Q118" s="28">
        <v>36687.5</v>
      </c>
      <c r="R118" s="28">
        <v>21750</v>
      </c>
      <c r="S118" s="28">
        <v>0</v>
      </c>
      <c r="T118" s="28">
        <v>58437.5</v>
      </c>
      <c r="U118" s="124"/>
      <c r="V118" s="28">
        <v>68385.5</v>
      </c>
      <c r="W118" s="28">
        <v>40542</v>
      </c>
      <c r="X118" s="28">
        <v>0</v>
      </c>
      <c r="Y118" s="44">
        <v>108927.5</v>
      </c>
      <c r="Z118" s="124"/>
      <c r="AA118" s="28">
        <v>7337.5</v>
      </c>
      <c r="AB118" s="28">
        <v>4350</v>
      </c>
      <c r="AC118" s="28">
        <v>0</v>
      </c>
      <c r="AD118" s="44">
        <v>11687.5</v>
      </c>
      <c r="AE118" s="124"/>
      <c r="AF118" s="139">
        <v>83794.25</v>
      </c>
      <c r="AG118" s="139">
        <v>49677</v>
      </c>
      <c r="AH118" s="139">
        <v>0</v>
      </c>
      <c r="AI118" s="44">
        <v>133471.25</v>
      </c>
      <c r="AJ118" s="124"/>
      <c r="AK118" s="63">
        <v>30316</v>
      </c>
      <c r="AL118" s="63">
        <v>36192</v>
      </c>
      <c r="AM118" s="63">
        <v>0</v>
      </c>
      <c r="AN118" s="44">
        <v>66508</v>
      </c>
      <c r="AO118" s="124"/>
      <c r="AP118" s="28">
        <v>304653</v>
      </c>
      <c r="AQ118" s="28">
        <v>180612</v>
      </c>
      <c r="AR118" s="28">
        <v>0</v>
      </c>
      <c r="AS118" s="28">
        <v>485265</v>
      </c>
      <c r="AT118" s="124"/>
      <c r="AU118" s="28">
        <v>230691</v>
      </c>
      <c r="AV118" s="28">
        <v>136764</v>
      </c>
      <c r="AW118" s="28">
        <v>0</v>
      </c>
      <c r="AX118" s="44">
        <v>367455</v>
      </c>
      <c r="AY118" s="124"/>
      <c r="AZ118" s="139">
        <v>2319535.89</v>
      </c>
      <c r="BA118" s="139">
        <v>358822.95000000007</v>
      </c>
      <c r="BB118" s="44">
        <v>803507.65200000012</v>
      </c>
      <c r="BC118" s="28">
        <v>58707.24749999999</v>
      </c>
      <c r="BD118" s="28">
        <v>51266.985000000001</v>
      </c>
      <c r="BE118" s="140">
        <v>0</v>
      </c>
      <c r="BF118" s="44">
        <v>913481.88450000004</v>
      </c>
      <c r="BG118" s="60"/>
      <c r="BH118" s="28">
        <v>2187128.6345000002</v>
      </c>
      <c r="BI118" s="124"/>
      <c r="BJ118" s="28">
        <v>366580.77</v>
      </c>
      <c r="BK118" s="28">
        <v>1820547.8645000001</v>
      </c>
      <c r="BL118" s="124"/>
      <c r="BM118" s="193">
        <v>0</v>
      </c>
    </row>
    <row r="119" spans="1:65" x14ac:dyDescent="0.25">
      <c r="A119" s="116" t="s">
        <v>118</v>
      </c>
      <c r="B119" s="24" t="s">
        <v>119</v>
      </c>
      <c r="C119" s="27" t="s">
        <v>106</v>
      </c>
      <c r="D119" s="27" t="s">
        <v>120</v>
      </c>
      <c r="E119" s="139">
        <v>1677.07</v>
      </c>
      <c r="F119" s="68"/>
      <c r="G119" s="139">
        <v>1074.07</v>
      </c>
      <c r="H119" s="139">
        <v>1050.32</v>
      </c>
      <c r="I119" s="139">
        <v>603</v>
      </c>
      <c r="J119" s="139">
        <v>0</v>
      </c>
      <c r="K119" s="60"/>
      <c r="L119" s="28">
        <v>94528.799999999988</v>
      </c>
      <c r="M119" s="28">
        <v>54270</v>
      </c>
      <c r="N119" s="28">
        <v>0</v>
      </c>
      <c r="O119" s="44">
        <v>148798.79999999999</v>
      </c>
      <c r="P119" s="124"/>
      <c r="Q119" s="28">
        <v>134258.75</v>
      </c>
      <c r="R119" s="28">
        <v>75375</v>
      </c>
      <c r="S119" s="28">
        <v>0</v>
      </c>
      <c r="T119" s="28">
        <v>209633.75</v>
      </c>
      <c r="U119" s="124"/>
      <c r="V119" s="28">
        <v>250258.31</v>
      </c>
      <c r="W119" s="28">
        <v>140499</v>
      </c>
      <c r="X119" s="28">
        <v>0</v>
      </c>
      <c r="Y119" s="44">
        <v>390757.31</v>
      </c>
      <c r="Z119" s="124"/>
      <c r="AA119" s="28">
        <v>26851.75</v>
      </c>
      <c r="AB119" s="28">
        <v>15075</v>
      </c>
      <c r="AC119" s="28">
        <v>0</v>
      </c>
      <c r="AD119" s="44">
        <v>41926.75</v>
      </c>
      <c r="AE119" s="124"/>
      <c r="AF119" s="139">
        <v>613293.97</v>
      </c>
      <c r="AG119" s="139">
        <v>344313</v>
      </c>
      <c r="AH119" s="139">
        <v>0</v>
      </c>
      <c r="AI119" s="44">
        <v>957606.97</v>
      </c>
      <c r="AJ119" s="124"/>
      <c r="AK119" s="63">
        <v>109233.28</v>
      </c>
      <c r="AL119" s="63">
        <v>125424</v>
      </c>
      <c r="AM119" s="63">
        <v>0</v>
      </c>
      <c r="AN119" s="44">
        <v>234657.28</v>
      </c>
      <c r="AO119" s="124"/>
      <c r="AP119" s="28">
        <v>1114884.6599999999</v>
      </c>
      <c r="AQ119" s="28">
        <v>625914</v>
      </c>
      <c r="AR119" s="28">
        <v>0</v>
      </c>
      <c r="AS119" s="28">
        <v>1740798.66</v>
      </c>
      <c r="AT119" s="124"/>
      <c r="AU119" s="28">
        <v>844219.0199999999</v>
      </c>
      <c r="AV119" s="28">
        <v>473958</v>
      </c>
      <c r="AW119" s="28">
        <v>0</v>
      </c>
      <c r="AX119" s="44">
        <v>1318177.02</v>
      </c>
      <c r="AY119" s="124"/>
      <c r="AZ119" s="139">
        <v>8648075.4700000007</v>
      </c>
      <c r="BA119" s="139">
        <v>2045177.3199999998</v>
      </c>
      <c r="BB119" s="44">
        <v>3207975.8370000003</v>
      </c>
      <c r="BC119" s="28">
        <v>210601.41939</v>
      </c>
      <c r="BD119" s="28">
        <v>183910.85034</v>
      </c>
      <c r="BE119" s="140">
        <v>0</v>
      </c>
      <c r="BF119" s="44">
        <v>3602488.1067300001</v>
      </c>
      <c r="BG119" s="60"/>
      <c r="BH119" s="28">
        <v>8644844.646730002</v>
      </c>
      <c r="BI119" s="124"/>
      <c r="BJ119" s="28">
        <v>1315040.8899999999</v>
      </c>
      <c r="BK119" s="28">
        <v>7329803.7567300024</v>
      </c>
      <c r="BL119" s="124"/>
      <c r="BM119" s="193">
        <v>1</v>
      </c>
    </row>
    <row r="120" spans="1:65" x14ac:dyDescent="0.25">
      <c r="A120" s="116" t="s">
        <v>339</v>
      </c>
      <c r="B120" s="24" t="s">
        <v>340</v>
      </c>
      <c r="C120" s="27" t="s">
        <v>142</v>
      </c>
      <c r="D120" s="27" t="s">
        <v>120</v>
      </c>
      <c r="E120" s="139">
        <v>3505.88</v>
      </c>
      <c r="F120" s="68"/>
      <c r="G120" s="139">
        <v>2276.2199999999998</v>
      </c>
      <c r="H120" s="139">
        <v>2222.31</v>
      </c>
      <c r="I120" s="139">
        <v>1229.6600000000001</v>
      </c>
      <c r="J120" s="139">
        <v>0</v>
      </c>
      <c r="K120" s="60"/>
      <c r="L120" s="28">
        <v>200007.9</v>
      </c>
      <c r="M120" s="28">
        <v>110669.40000000001</v>
      </c>
      <c r="N120" s="28">
        <v>0</v>
      </c>
      <c r="O120" s="44">
        <v>310677.3</v>
      </c>
      <c r="P120" s="124"/>
      <c r="Q120" s="28">
        <v>284527.5</v>
      </c>
      <c r="R120" s="28">
        <v>153707.5</v>
      </c>
      <c r="S120" s="28">
        <v>0</v>
      </c>
      <c r="T120" s="28">
        <v>438235</v>
      </c>
      <c r="U120" s="124"/>
      <c r="V120" s="28">
        <v>530359.26</v>
      </c>
      <c r="W120" s="28">
        <v>286510.78000000003</v>
      </c>
      <c r="X120" s="28">
        <v>0</v>
      </c>
      <c r="Y120" s="44">
        <v>816870.04</v>
      </c>
      <c r="Z120" s="124"/>
      <c r="AA120" s="28">
        <v>56905.499999999993</v>
      </c>
      <c r="AB120" s="28">
        <v>30741.500000000004</v>
      </c>
      <c r="AC120" s="28">
        <v>0</v>
      </c>
      <c r="AD120" s="44">
        <v>87647</v>
      </c>
      <c r="AE120" s="124"/>
      <c r="AF120" s="139">
        <v>1299721.6200000001</v>
      </c>
      <c r="AG120" s="139">
        <v>702135.86</v>
      </c>
      <c r="AH120" s="139">
        <v>0</v>
      </c>
      <c r="AI120" s="44">
        <v>2001857.48</v>
      </c>
      <c r="AJ120" s="124"/>
      <c r="AK120" s="63">
        <v>231120.24</v>
      </c>
      <c r="AL120" s="63">
        <v>255769.28000000003</v>
      </c>
      <c r="AM120" s="63">
        <v>0</v>
      </c>
      <c r="AN120" s="44">
        <v>486889.52</v>
      </c>
      <c r="AO120" s="124"/>
      <c r="AP120" s="28">
        <v>2362716.36</v>
      </c>
      <c r="AQ120" s="28">
        <v>1276387.08</v>
      </c>
      <c r="AR120" s="28">
        <v>0</v>
      </c>
      <c r="AS120" s="28">
        <v>3639103.44</v>
      </c>
      <c r="AT120" s="124"/>
      <c r="AU120" s="28">
        <v>1789108.92</v>
      </c>
      <c r="AV120" s="28">
        <v>966512.76</v>
      </c>
      <c r="AW120" s="28">
        <v>0</v>
      </c>
      <c r="AX120" s="44">
        <v>2755621.6799999997</v>
      </c>
      <c r="AY120" s="124"/>
      <c r="AZ120" s="139">
        <v>18285974.93</v>
      </c>
      <c r="BA120" s="139">
        <v>4933227.54</v>
      </c>
      <c r="BB120" s="44">
        <v>6965760.7409999995</v>
      </c>
      <c r="BC120" s="28">
        <v>440257.89276000002</v>
      </c>
      <c r="BD120" s="28">
        <v>384461.81256000005</v>
      </c>
      <c r="BE120" s="140">
        <v>0</v>
      </c>
      <c r="BF120" s="44">
        <v>7790480.4463200001</v>
      </c>
      <c r="BG120" s="60"/>
      <c r="BH120" s="28">
        <v>18327381.906320002</v>
      </c>
      <c r="BI120" s="124"/>
      <c r="BJ120" s="28">
        <v>2749065.68</v>
      </c>
      <c r="BK120" s="28">
        <v>15578316.226320002</v>
      </c>
      <c r="BL120" s="124"/>
      <c r="BM120" s="193">
        <v>1</v>
      </c>
    </row>
    <row r="121" spans="1:65" x14ac:dyDescent="0.25">
      <c r="A121" s="116" t="s">
        <v>258</v>
      </c>
      <c r="B121" s="24" t="s">
        <v>259</v>
      </c>
      <c r="C121" s="27" t="s">
        <v>142</v>
      </c>
      <c r="D121" s="27" t="s">
        <v>120</v>
      </c>
      <c r="E121" s="139">
        <v>513.79</v>
      </c>
      <c r="F121" s="68"/>
      <c r="G121" s="139">
        <v>305.29999999999995</v>
      </c>
      <c r="H121" s="139">
        <v>299.79999999999995</v>
      </c>
      <c r="I121" s="139">
        <v>208.49</v>
      </c>
      <c r="J121" s="139">
        <v>0</v>
      </c>
      <c r="K121" s="60"/>
      <c r="L121" s="28">
        <v>26981.999999999996</v>
      </c>
      <c r="M121" s="28">
        <v>18764.100000000002</v>
      </c>
      <c r="N121" s="28">
        <v>0</v>
      </c>
      <c r="O121" s="44">
        <v>45746.1</v>
      </c>
      <c r="P121" s="124"/>
      <c r="Q121" s="28">
        <v>38162.499999999993</v>
      </c>
      <c r="R121" s="28">
        <v>26061.25</v>
      </c>
      <c r="S121" s="28">
        <v>0</v>
      </c>
      <c r="T121" s="28">
        <v>64223.749999999993</v>
      </c>
      <c r="U121" s="124"/>
      <c r="V121" s="28">
        <v>71134.899999999994</v>
      </c>
      <c r="W121" s="28">
        <v>48578.170000000006</v>
      </c>
      <c r="X121" s="28">
        <v>0</v>
      </c>
      <c r="Y121" s="44">
        <v>119713.07</v>
      </c>
      <c r="Z121" s="124"/>
      <c r="AA121" s="28">
        <v>7632.4999999999991</v>
      </c>
      <c r="AB121" s="28">
        <v>5212.25</v>
      </c>
      <c r="AC121" s="28">
        <v>0</v>
      </c>
      <c r="AD121" s="44">
        <v>12844.75</v>
      </c>
      <c r="AE121" s="124"/>
      <c r="AF121" s="139">
        <v>174326.3</v>
      </c>
      <c r="AG121" s="139">
        <v>119047.79</v>
      </c>
      <c r="AH121" s="139">
        <v>0</v>
      </c>
      <c r="AI121" s="44">
        <v>293374.08999999997</v>
      </c>
      <c r="AJ121" s="124"/>
      <c r="AK121" s="63">
        <v>31179.199999999997</v>
      </c>
      <c r="AL121" s="63">
        <v>43365.919999999998</v>
      </c>
      <c r="AM121" s="63">
        <v>0</v>
      </c>
      <c r="AN121" s="44">
        <v>74545.119999999995</v>
      </c>
      <c r="AO121" s="124"/>
      <c r="AP121" s="28">
        <v>316901.39999999997</v>
      </c>
      <c r="AQ121" s="28">
        <v>216412.62</v>
      </c>
      <c r="AR121" s="28">
        <v>0</v>
      </c>
      <c r="AS121" s="28">
        <v>533314.02</v>
      </c>
      <c r="AT121" s="124"/>
      <c r="AU121" s="28">
        <v>239965.79999999996</v>
      </c>
      <c r="AV121" s="28">
        <v>163873.14000000001</v>
      </c>
      <c r="AW121" s="28">
        <v>0</v>
      </c>
      <c r="AX121" s="44">
        <v>403838.93999999994</v>
      </c>
      <c r="AY121" s="124"/>
      <c r="AZ121" s="139">
        <v>2734869.6799999997</v>
      </c>
      <c r="BA121" s="139">
        <v>989114.03</v>
      </c>
      <c r="BB121" s="44">
        <v>1117195.1129999999</v>
      </c>
      <c r="BC121" s="28">
        <v>64520.206829999988</v>
      </c>
      <c r="BD121" s="28">
        <v>56343.238980000002</v>
      </c>
      <c r="BE121" s="140">
        <v>0</v>
      </c>
      <c r="BF121" s="44">
        <v>1238058.5588099998</v>
      </c>
      <c r="BG121" s="60"/>
      <c r="BH121" s="28">
        <v>2785658.3988099997</v>
      </c>
      <c r="BI121" s="124"/>
      <c r="BJ121" s="28">
        <v>402878.15</v>
      </c>
      <c r="BK121" s="28">
        <v>2382780.2488099998</v>
      </c>
      <c r="BL121" s="124"/>
      <c r="BM121" s="193">
        <v>1</v>
      </c>
    </row>
    <row r="122" spans="1:65" x14ac:dyDescent="0.25">
      <c r="A122" s="116" t="s">
        <v>274</v>
      </c>
      <c r="B122" s="24" t="s">
        <v>275</v>
      </c>
      <c r="C122" s="27" t="s">
        <v>142</v>
      </c>
      <c r="D122" s="27" t="s">
        <v>120</v>
      </c>
      <c r="E122" s="139">
        <v>3019.13</v>
      </c>
      <c r="F122" s="68"/>
      <c r="G122" s="139">
        <v>1974.6499999999999</v>
      </c>
      <c r="H122" s="139">
        <v>1945.3199999999997</v>
      </c>
      <c r="I122" s="139">
        <v>1044.48</v>
      </c>
      <c r="J122" s="139">
        <v>0</v>
      </c>
      <c r="K122" s="60"/>
      <c r="L122" s="28">
        <v>175078.8</v>
      </c>
      <c r="M122" s="28">
        <v>94003.199999999997</v>
      </c>
      <c r="N122" s="28">
        <v>0</v>
      </c>
      <c r="O122" s="44">
        <v>269082</v>
      </c>
      <c r="P122" s="124"/>
      <c r="Q122" s="28">
        <v>246831.24999999997</v>
      </c>
      <c r="R122" s="28">
        <v>130560</v>
      </c>
      <c r="S122" s="28">
        <v>0</v>
      </c>
      <c r="T122" s="28">
        <v>377391.25</v>
      </c>
      <c r="U122" s="124"/>
      <c r="V122" s="28">
        <v>460093.44999999995</v>
      </c>
      <c r="W122" s="28">
        <v>243363.84</v>
      </c>
      <c r="X122" s="28">
        <v>0</v>
      </c>
      <c r="Y122" s="44">
        <v>703457.28999999992</v>
      </c>
      <c r="Z122" s="124"/>
      <c r="AA122" s="28">
        <v>49366.25</v>
      </c>
      <c r="AB122" s="28">
        <v>26112</v>
      </c>
      <c r="AC122" s="28">
        <v>0</v>
      </c>
      <c r="AD122" s="44">
        <v>75478.25</v>
      </c>
      <c r="AE122" s="124"/>
      <c r="AF122" s="139">
        <v>563762.56999999995</v>
      </c>
      <c r="AG122" s="139">
        <v>298199.03999999998</v>
      </c>
      <c r="AH122" s="139">
        <v>0</v>
      </c>
      <c r="AI122" s="44">
        <v>861961.60999999987</v>
      </c>
      <c r="AJ122" s="124"/>
      <c r="AK122" s="63">
        <v>202313.27999999997</v>
      </c>
      <c r="AL122" s="63">
        <v>217251.84</v>
      </c>
      <c r="AM122" s="63">
        <v>0</v>
      </c>
      <c r="AN122" s="44">
        <v>419565.12</v>
      </c>
      <c r="AO122" s="124"/>
      <c r="AP122" s="28">
        <v>2049686.7</v>
      </c>
      <c r="AQ122" s="28">
        <v>1084170.24</v>
      </c>
      <c r="AR122" s="28">
        <v>0</v>
      </c>
      <c r="AS122" s="28">
        <v>3133856.94</v>
      </c>
      <c r="AT122" s="124"/>
      <c r="AU122" s="28">
        <v>1552074.9</v>
      </c>
      <c r="AV122" s="28">
        <v>820961.28000000003</v>
      </c>
      <c r="AW122" s="28">
        <v>0</v>
      </c>
      <c r="AX122" s="44">
        <v>2373036.1799999997</v>
      </c>
      <c r="AY122" s="124"/>
      <c r="AZ122" s="139">
        <v>15453115.739999998</v>
      </c>
      <c r="BA122" s="139">
        <v>3572759.5599999996</v>
      </c>
      <c r="BB122" s="44">
        <v>5707762.5899999989</v>
      </c>
      <c r="BC122" s="28">
        <v>379133.28800999996</v>
      </c>
      <c r="BD122" s="28">
        <v>331083.83406000002</v>
      </c>
      <c r="BE122" s="140">
        <v>0</v>
      </c>
      <c r="BF122" s="44">
        <v>6417979.7120699994</v>
      </c>
      <c r="BG122" s="60"/>
      <c r="BH122" s="28">
        <v>14631808.352069996</v>
      </c>
      <c r="BI122" s="124"/>
      <c r="BJ122" s="28">
        <v>2367390.4</v>
      </c>
      <c r="BK122" s="28">
        <v>12264417.952069996</v>
      </c>
      <c r="BL122" s="124"/>
      <c r="BM122" s="193">
        <v>0</v>
      </c>
    </row>
    <row r="123" spans="1:65" x14ac:dyDescent="0.25">
      <c r="A123" s="116" t="s">
        <v>278</v>
      </c>
      <c r="B123" s="24" t="s">
        <v>279</v>
      </c>
      <c r="C123" s="27" t="s">
        <v>142</v>
      </c>
      <c r="D123" s="27" t="s">
        <v>120</v>
      </c>
      <c r="E123" s="139">
        <v>1320.13</v>
      </c>
      <c r="F123" s="68"/>
      <c r="G123" s="139">
        <v>846.47</v>
      </c>
      <c r="H123" s="139">
        <v>833.31000000000006</v>
      </c>
      <c r="I123" s="139">
        <v>473.65999999999997</v>
      </c>
      <c r="J123" s="139">
        <v>0</v>
      </c>
      <c r="K123" s="60"/>
      <c r="L123" s="28">
        <v>74997.900000000009</v>
      </c>
      <c r="M123" s="28">
        <v>42629.399999999994</v>
      </c>
      <c r="N123" s="28">
        <v>0</v>
      </c>
      <c r="O123" s="44">
        <v>117627.3</v>
      </c>
      <c r="P123" s="124"/>
      <c r="Q123" s="28">
        <v>105808.75</v>
      </c>
      <c r="R123" s="28">
        <v>59207.499999999993</v>
      </c>
      <c r="S123" s="28">
        <v>0</v>
      </c>
      <c r="T123" s="28">
        <v>165016.25</v>
      </c>
      <c r="U123" s="124"/>
      <c r="V123" s="28">
        <v>197227.51</v>
      </c>
      <c r="W123" s="28">
        <v>110362.78</v>
      </c>
      <c r="X123" s="28">
        <v>0</v>
      </c>
      <c r="Y123" s="44">
        <v>307590.29000000004</v>
      </c>
      <c r="Z123" s="124"/>
      <c r="AA123" s="28">
        <v>21161.75</v>
      </c>
      <c r="AB123" s="28">
        <v>11841.5</v>
      </c>
      <c r="AC123" s="28">
        <v>0</v>
      </c>
      <c r="AD123" s="44">
        <v>33003.25</v>
      </c>
      <c r="AE123" s="124"/>
      <c r="AF123" s="139">
        <v>241667.18</v>
      </c>
      <c r="AG123" s="139">
        <v>135229.93</v>
      </c>
      <c r="AH123" s="139">
        <v>0</v>
      </c>
      <c r="AI123" s="44">
        <v>376897.11</v>
      </c>
      <c r="AJ123" s="124"/>
      <c r="AK123" s="63">
        <v>86664.24</v>
      </c>
      <c r="AL123" s="63">
        <v>98521.279999999999</v>
      </c>
      <c r="AM123" s="63">
        <v>0</v>
      </c>
      <c r="AN123" s="44">
        <v>185185.52000000002</v>
      </c>
      <c r="AO123" s="124"/>
      <c r="AP123" s="28">
        <v>878635.86</v>
      </c>
      <c r="AQ123" s="28">
        <v>491659.07999999996</v>
      </c>
      <c r="AR123" s="28">
        <v>0</v>
      </c>
      <c r="AS123" s="28">
        <v>1370294.94</v>
      </c>
      <c r="AT123" s="124"/>
      <c r="AU123" s="28">
        <v>665325.42000000004</v>
      </c>
      <c r="AV123" s="28">
        <v>372296.75999999995</v>
      </c>
      <c r="AW123" s="28">
        <v>0</v>
      </c>
      <c r="AX123" s="44">
        <v>1037622.1799999999</v>
      </c>
      <c r="AY123" s="124"/>
      <c r="AZ123" s="139">
        <v>7004194.8099999996</v>
      </c>
      <c r="BA123" s="139">
        <v>2594755.16</v>
      </c>
      <c r="BB123" s="44">
        <v>2879684.9909999995</v>
      </c>
      <c r="BC123" s="28">
        <v>165777.96500999999</v>
      </c>
      <c r="BD123" s="28">
        <v>144768.09606000001</v>
      </c>
      <c r="BE123" s="140">
        <v>0</v>
      </c>
      <c r="BF123" s="44">
        <v>3190231.0520699993</v>
      </c>
      <c r="BG123" s="60"/>
      <c r="BH123" s="28">
        <v>6783467.8920699982</v>
      </c>
      <c r="BI123" s="124"/>
      <c r="BJ123" s="28">
        <v>1035153.53</v>
      </c>
      <c r="BK123" s="28">
        <v>5748314.3620699979</v>
      </c>
      <c r="BL123" s="124"/>
      <c r="BM123" s="193">
        <v>0</v>
      </c>
    </row>
    <row r="124" spans="1:65" x14ac:dyDescent="0.25">
      <c r="A124" s="116" t="s">
        <v>280</v>
      </c>
      <c r="B124" s="24" t="s">
        <v>281</v>
      </c>
      <c r="C124" s="27" t="s">
        <v>142</v>
      </c>
      <c r="D124" s="27" t="s">
        <v>120</v>
      </c>
      <c r="E124" s="139">
        <v>877.5</v>
      </c>
      <c r="F124" s="68"/>
      <c r="G124" s="139">
        <v>588.5</v>
      </c>
      <c r="H124" s="139">
        <v>577.5</v>
      </c>
      <c r="I124" s="139">
        <v>289</v>
      </c>
      <c r="J124" s="139">
        <v>0</v>
      </c>
      <c r="K124" s="60"/>
      <c r="L124" s="28">
        <v>51975</v>
      </c>
      <c r="M124" s="28">
        <v>26010</v>
      </c>
      <c r="N124" s="28">
        <v>0</v>
      </c>
      <c r="O124" s="44">
        <v>77985</v>
      </c>
      <c r="P124" s="124"/>
      <c r="Q124" s="28">
        <v>73562.5</v>
      </c>
      <c r="R124" s="28">
        <v>36125</v>
      </c>
      <c r="S124" s="28">
        <v>0</v>
      </c>
      <c r="T124" s="28">
        <v>109687.5</v>
      </c>
      <c r="U124" s="124"/>
      <c r="V124" s="28">
        <v>137120.5</v>
      </c>
      <c r="W124" s="28">
        <v>67337</v>
      </c>
      <c r="X124" s="28">
        <v>0</v>
      </c>
      <c r="Y124" s="44">
        <v>204457.5</v>
      </c>
      <c r="Z124" s="124"/>
      <c r="AA124" s="28">
        <v>14712.5</v>
      </c>
      <c r="AB124" s="28">
        <v>7225</v>
      </c>
      <c r="AC124" s="28">
        <v>0</v>
      </c>
      <c r="AD124" s="44">
        <v>21937.5</v>
      </c>
      <c r="AE124" s="124"/>
      <c r="AF124" s="139">
        <v>168016.75</v>
      </c>
      <c r="AG124" s="139">
        <v>82509.5</v>
      </c>
      <c r="AH124" s="139">
        <v>0</v>
      </c>
      <c r="AI124" s="44">
        <v>250526.25</v>
      </c>
      <c r="AJ124" s="124"/>
      <c r="AK124" s="63">
        <v>60060</v>
      </c>
      <c r="AL124" s="63">
        <v>60112</v>
      </c>
      <c r="AM124" s="63">
        <v>0</v>
      </c>
      <c r="AN124" s="44">
        <v>120172</v>
      </c>
      <c r="AO124" s="124"/>
      <c r="AP124" s="28">
        <v>610863</v>
      </c>
      <c r="AQ124" s="28">
        <v>299982</v>
      </c>
      <c r="AR124" s="28">
        <v>0</v>
      </c>
      <c r="AS124" s="28">
        <v>910845</v>
      </c>
      <c r="AT124" s="124"/>
      <c r="AU124" s="28">
        <v>462561</v>
      </c>
      <c r="AV124" s="28">
        <v>227154</v>
      </c>
      <c r="AW124" s="28">
        <v>0</v>
      </c>
      <c r="AX124" s="44">
        <v>689715</v>
      </c>
      <c r="AY124" s="124"/>
      <c r="AZ124" s="139">
        <v>4463959.1099999994</v>
      </c>
      <c r="BA124" s="139">
        <v>969793.03000000014</v>
      </c>
      <c r="BB124" s="44">
        <v>1630125.6419999998</v>
      </c>
      <c r="BC124" s="28">
        <v>110193.81749999999</v>
      </c>
      <c r="BD124" s="28">
        <v>96228.405000000013</v>
      </c>
      <c r="BE124" s="140">
        <v>0</v>
      </c>
      <c r="BF124" s="44">
        <v>1836547.8644999997</v>
      </c>
      <c r="BG124" s="60"/>
      <c r="BH124" s="28">
        <v>4221873.6144999992</v>
      </c>
      <c r="BI124" s="124"/>
      <c r="BJ124" s="28">
        <v>688074.07</v>
      </c>
      <c r="BK124" s="28">
        <v>3533799.5444999994</v>
      </c>
      <c r="BL124" s="124"/>
      <c r="BM124" s="193">
        <v>0</v>
      </c>
    </row>
    <row r="125" spans="1:65" x14ac:dyDescent="0.25">
      <c r="A125" s="116" t="s">
        <v>379</v>
      </c>
      <c r="B125" s="24" t="s">
        <v>380</v>
      </c>
      <c r="C125" s="27" t="s">
        <v>142</v>
      </c>
      <c r="D125" s="27" t="s">
        <v>120</v>
      </c>
      <c r="E125" s="139">
        <v>2615.5</v>
      </c>
      <c r="F125" s="68"/>
      <c r="G125" s="139">
        <v>1666</v>
      </c>
      <c r="H125" s="139">
        <v>1639</v>
      </c>
      <c r="I125" s="139">
        <v>949.5</v>
      </c>
      <c r="J125" s="139">
        <v>0</v>
      </c>
      <c r="K125" s="60"/>
      <c r="L125" s="28">
        <v>147510</v>
      </c>
      <c r="M125" s="28">
        <v>85455</v>
      </c>
      <c r="N125" s="28">
        <v>0</v>
      </c>
      <c r="O125" s="44">
        <v>232965</v>
      </c>
      <c r="P125" s="124"/>
      <c r="Q125" s="28">
        <v>208250</v>
      </c>
      <c r="R125" s="28">
        <v>118687.5</v>
      </c>
      <c r="S125" s="28">
        <v>0</v>
      </c>
      <c r="T125" s="28">
        <v>326937.5</v>
      </c>
      <c r="U125" s="124"/>
      <c r="V125" s="28">
        <v>388178</v>
      </c>
      <c r="W125" s="28">
        <v>221233.5</v>
      </c>
      <c r="X125" s="28">
        <v>0</v>
      </c>
      <c r="Y125" s="44">
        <v>609411.5</v>
      </c>
      <c r="Z125" s="124"/>
      <c r="AA125" s="28">
        <v>41650</v>
      </c>
      <c r="AB125" s="28">
        <v>23737.5</v>
      </c>
      <c r="AC125" s="28">
        <v>0</v>
      </c>
      <c r="AD125" s="44">
        <v>65387.5</v>
      </c>
      <c r="AE125" s="124"/>
      <c r="AF125" s="139">
        <v>951286</v>
      </c>
      <c r="AG125" s="139">
        <v>542164.5</v>
      </c>
      <c r="AH125" s="139">
        <v>0</v>
      </c>
      <c r="AI125" s="44">
        <v>1493450.5</v>
      </c>
      <c r="AJ125" s="124"/>
      <c r="AK125" s="63">
        <v>170456</v>
      </c>
      <c r="AL125" s="63">
        <v>197496</v>
      </c>
      <c r="AM125" s="63">
        <v>0</v>
      </c>
      <c r="AN125" s="44">
        <v>367952</v>
      </c>
      <c r="AO125" s="124"/>
      <c r="AP125" s="28">
        <v>1729308</v>
      </c>
      <c r="AQ125" s="28">
        <v>985581</v>
      </c>
      <c r="AR125" s="28">
        <v>0</v>
      </c>
      <c r="AS125" s="28">
        <v>2714889</v>
      </c>
      <c r="AT125" s="124"/>
      <c r="AU125" s="28">
        <v>1309476</v>
      </c>
      <c r="AV125" s="28">
        <v>746307</v>
      </c>
      <c r="AW125" s="28">
        <v>0</v>
      </c>
      <c r="AX125" s="44">
        <v>2055783</v>
      </c>
      <c r="AY125" s="124"/>
      <c r="AZ125" s="139">
        <v>14428864.640000001</v>
      </c>
      <c r="BA125" s="139">
        <v>5606542.8300000001</v>
      </c>
      <c r="BB125" s="44">
        <v>6010622.2409999995</v>
      </c>
      <c r="BC125" s="28">
        <v>328446.64350000001</v>
      </c>
      <c r="BD125" s="28">
        <v>286820.96100000001</v>
      </c>
      <c r="BE125" s="140">
        <v>0</v>
      </c>
      <c r="BF125" s="44">
        <v>6625889.8454999998</v>
      </c>
      <c r="BG125" s="60"/>
      <c r="BH125" s="28">
        <v>14492665.8455</v>
      </c>
      <c r="BI125" s="124"/>
      <c r="BJ125" s="28">
        <v>2050892.01</v>
      </c>
      <c r="BK125" s="28">
        <v>12441773.8355</v>
      </c>
      <c r="BL125" s="124"/>
      <c r="BM125" s="193">
        <v>1</v>
      </c>
    </row>
    <row r="126" spans="1:65" x14ac:dyDescent="0.25">
      <c r="A126" s="116" t="s">
        <v>578</v>
      </c>
      <c r="B126" s="24" t="s">
        <v>579</v>
      </c>
      <c r="C126" s="27" t="s">
        <v>577</v>
      </c>
      <c r="D126" s="27" t="s">
        <v>12</v>
      </c>
      <c r="E126" s="139">
        <v>1140.28</v>
      </c>
      <c r="F126" s="68"/>
      <c r="G126" s="139">
        <v>560.80999999999995</v>
      </c>
      <c r="H126" s="139">
        <v>549.65</v>
      </c>
      <c r="I126" s="139">
        <v>261.32</v>
      </c>
      <c r="J126" s="139">
        <v>318.14999999999998</v>
      </c>
      <c r="K126" s="60"/>
      <c r="L126" s="28">
        <v>49468.5</v>
      </c>
      <c r="M126" s="28">
        <v>23518.799999999999</v>
      </c>
      <c r="N126" s="28">
        <v>28633.499999999996</v>
      </c>
      <c r="O126" s="44">
        <v>101620.8</v>
      </c>
      <c r="P126" s="124"/>
      <c r="Q126" s="28">
        <v>70101.25</v>
      </c>
      <c r="R126" s="28">
        <v>32665</v>
      </c>
      <c r="S126" s="28">
        <v>39768.75</v>
      </c>
      <c r="T126" s="28">
        <v>142535</v>
      </c>
      <c r="U126" s="124"/>
      <c r="V126" s="28">
        <v>130668.72999999998</v>
      </c>
      <c r="W126" s="28">
        <v>60887.56</v>
      </c>
      <c r="X126" s="28">
        <v>74128.95</v>
      </c>
      <c r="Y126" s="44">
        <v>265685.24</v>
      </c>
      <c r="Z126" s="124"/>
      <c r="AA126" s="28">
        <v>14020.249999999998</v>
      </c>
      <c r="AB126" s="28">
        <v>6533</v>
      </c>
      <c r="AC126" s="28">
        <v>7953.7499999999991</v>
      </c>
      <c r="AD126" s="44">
        <v>28507</v>
      </c>
      <c r="AE126" s="124"/>
      <c r="AF126" s="139">
        <v>320222.51</v>
      </c>
      <c r="AG126" s="139">
        <v>149213.72</v>
      </c>
      <c r="AH126" s="139">
        <v>181663.65</v>
      </c>
      <c r="AI126" s="44">
        <v>651099.88</v>
      </c>
      <c r="AJ126" s="124"/>
      <c r="AK126" s="63">
        <v>57163.6</v>
      </c>
      <c r="AL126" s="63">
        <v>54354.559999999998</v>
      </c>
      <c r="AM126" s="63">
        <v>228113.55</v>
      </c>
      <c r="AN126" s="44">
        <v>339631.70999999996</v>
      </c>
      <c r="AO126" s="124"/>
      <c r="AP126" s="28">
        <v>582120.77999999991</v>
      </c>
      <c r="AQ126" s="28">
        <v>271250.15999999997</v>
      </c>
      <c r="AR126" s="28">
        <v>330239.69999999995</v>
      </c>
      <c r="AS126" s="28">
        <v>1183610.6399999999</v>
      </c>
      <c r="AT126" s="124"/>
      <c r="AU126" s="28">
        <v>440796.66</v>
      </c>
      <c r="AV126" s="28">
        <v>205397.52</v>
      </c>
      <c r="AW126" s="28">
        <v>250065.9</v>
      </c>
      <c r="AX126" s="44">
        <v>896260.08</v>
      </c>
      <c r="AY126" s="124"/>
      <c r="AZ126" s="139">
        <v>6381494.6900000004</v>
      </c>
      <c r="BA126" s="139">
        <v>2004277.18</v>
      </c>
      <c r="BB126" s="44">
        <v>2515731.5609999998</v>
      </c>
      <c r="BC126" s="28">
        <v>143192.94155999995</v>
      </c>
      <c r="BD126" s="28">
        <v>125045.38535999999</v>
      </c>
      <c r="BE126" s="140">
        <v>0</v>
      </c>
      <c r="BF126" s="44">
        <v>2783969.8879200001</v>
      </c>
      <c r="BG126" s="60"/>
      <c r="BH126" s="28">
        <v>6392920.2379200002</v>
      </c>
      <c r="BI126" s="124"/>
      <c r="BJ126" s="28">
        <v>894127.75</v>
      </c>
      <c r="BK126" s="28">
        <v>5498792.4879200002</v>
      </c>
      <c r="BL126" s="124"/>
      <c r="BM126" s="193">
        <v>1</v>
      </c>
    </row>
    <row r="127" spans="1:65" x14ac:dyDescent="0.25">
      <c r="A127" s="116" t="s">
        <v>409</v>
      </c>
      <c r="B127" s="24" t="s">
        <v>410</v>
      </c>
      <c r="C127" s="27" t="s">
        <v>142</v>
      </c>
      <c r="D127" s="27" t="s">
        <v>131</v>
      </c>
      <c r="E127" s="139">
        <v>1380.15</v>
      </c>
      <c r="F127" s="68"/>
      <c r="G127" s="139">
        <v>0</v>
      </c>
      <c r="H127" s="139">
        <v>0</v>
      </c>
      <c r="I127" s="139">
        <v>0</v>
      </c>
      <c r="J127" s="139">
        <v>1380.15</v>
      </c>
      <c r="K127" s="60"/>
      <c r="L127" s="28">
        <v>0</v>
      </c>
      <c r="M127" s="28">
        <v>0</v>
      </c>
      <c r="N127" s="28">
        <v>124213.50000000001</v>
      </c>
      <c r="O127" s="44">
        <v>124213.50000000001</v>
      </c>
      <c r="P127" s="124"/>
      <c r="Q127" s="28">
        <v>0</v>
      </c>
      <c r="R127" s="28">
        <v>0</v>
      </c>
      <c r="S127" s="28">
        <v>172518.75</v>
      </c>
      <c r="T127" s="28">
        <v>172518.75</v>
      </c>
      <c r="U127" s="124"/>
      <c r="V127" s="28">
        <v>0</v>
      </c>
      <c r="W127" s="28">
        <v>0</v>
      </c>
      <c r="X127" s="28">
        <v>321574.95</v>
      </c>
      <c r="Y127" s="44">
        <v>321574.95</v>
      </c>
      <c r="Z127" s="124"/>
      <c r="AA127" s="28">
        <v>0</v>
      </c>
      <c r="AB127" s="28">
        <v>0</v>
      </c>
      <c r="AC127" s="28">
        <v>34503.75</v>
      </c>
      <c r="AD127" s="44">
        <v>34503.75</v>
      </c>
      <c r="AE127" s="124"/>
      <c r="AF127" s="139">
        <v>0</v>
      </c>
      <c r="AG127" s="139">
        <v>0</v>
      </c>
      <c r="AH127" s="139">
        <v>394032.82</v>
      </c>
      <c r="AI127" s="44">
        <v>394032.82</v>
      </c>
      <c r="AJ127" s="124"/>
      <c r="AK127" s="63">
        <v>0</v>
      </c>
      <c r="AL127" s="63">
        <v>0</v>
      </c>
      <c r="AM127" s="63">
        <v>989567.55</v>
      </c>
      <c r="AN127" s="44">
        <v>989567.55</v>
      </c>
      <c r="AO127" s="124"/>
      <c r="AP127" s="28">
        <v>0</v>
      </c>
      <c r="AQ127" s="28">
        <v>0</v>
      </c>
      <c r="AR127" s="28">
        <v>1432595.7000000002</v>
      </c>
      <c r="AS127" s="28">
        <v>1432595.7000000002</v>
      </c>
      <c r="AT127" s="124"/>
      <c r="AU127" s="28">
        <v>0</v>
      </c>
      <c r="AV127" s="28">
        <v>0</v>
      </c>
      <c r="AW127" s="28">
        <v>1084797.9000000001</v>
      </c>
      <c r="AX127" s="44">
        <v>1084797.9000000001</v>
      </c>
      <c r="AY127" s="124"/>
      <c r="AZ127" s="139">
        <v>7833087.9900000002</v>
      </c>
      <c r="BA127" s="139">
        <v>1465531.72</v>
      </c>
      <c r="BB127" s="44">
        <v>2789585.9130000002</v>
      </c>
      <c r="BC127" s="28">
        <v>173315.09654999999</v>
      </c>
      <c r="BD127" s="28">
        <v>151350.00930000001</v>
      </c>
      <c r="BE127" s="140">
        <v>0</v>
      </c>
      <c r="BF127" s="44">
        <v>3114251.0188500001</v>
      </c>
      <c r="BG127" s="60"/>
      <c r="BH127" s="28">
        <v>7668055.9388500005</v>
      </c>
      <c r="BI127" s="124"/>
      <c r="BJ127" s="28">
        <v>1082217.01</v>
      </c>
      <c r="BK127" s="28">
        <v>6585838.9288500007</v>
      </c>
      <c r="BL127" s="124"/>
      <c r="BM127" s="193">
        <v>0</v>
      </c>
    </row>
    <row r="128" spans="1:65" x14ac:dyDescent="0.25">
      <c r="A128" s="116" t="s">
        <v>462</v>
      </c>
      <c r="B128" s="24" t="s">
        <v>463</v>
      </c>
      <c r="C128" s="27" t="s">
        <v>457</v>
      </c>
      <c r="D128" s="27" t="s">
        <v>12</v>
      </c>
      <c r="E128" s="139">
        <v>771.25</v>
      </c>
      <c r="F128" s="68"/>
      <c r="G128" s="139">
        <v>341.75</v>
      </c>
      <c r="H128" s="139">
        <v>338.5</v>
      </c>
      <c r="I128" s="139">
        <v>182</v>
      </c>
      <c r="J128" s="139">
        <v>247.5</v>
      </c>
      <c r="K128" s="60"/>
      <c r="L128" s="28">
        <v>30465</v>
      </c>
      <c r="M128" s="28">
        <v>16380</v>
      </c>
      <c r="N128" s="28">
        <v>22275</v>
      </c>
      <c r="O128" s="44">
        <v>69120</v>
      </c>
      <c r="P128" s="124"/>
      <c r="Q128" s="28">
        <v>42718.75</v>
      </c>
      <c r="R128" s="28">
        <v>22750</v>
      </c>
      <c r="S128" s="28">
        <v>30937.5</v>
      </c>
      <c r="T128" s="28">
        <v>96406.25</v>
      </c>
      <c r="U128" s="124"/>
      <c r="V128" s="28">
        <v>79627.75</v>
      </c>
      <c r="W128" s="28">
        <v>42406</v>
      </c>
      <c r="X128" s="28">
        <v>57667.5</v>
      </c>
      <c r="Y128" s="44">
        <v>179701.25</v>
      </c>
      <c r="Z128" s="124"/>
      <c r="AA128" s="28">
        <v>8543.75</v>
      </c>
      <c r="AB128" s="28">
        <v>4550</v>
      </c>
      <c r="AC128" s="28">
        <v>6187.5</v>
      </c>
      <c r="AD128" s="44">
        <v>19281.25</v>
      </c>
      <c r="AE128" s="124"/>
      <c r="AF128" s="139">
        <v>195139.25</v>
      </c>
      <c r="AG128" s="139">
        <v>103922</v>
      </c>
      <c r="AH128" s="139">
        <v>141322.5</v>
      </c>
      <c r="AI128" s="44">
        <v>440383.75</v>
      </c>
      <c r="AJ128" s="124"/>
      <c r="AK128" s="63">
        <v>35204</v>
      </c>
      <c r="AL128" s="63">
        <v>37856</v>
      </c>
      <c r="AM128" s="63">
        <v>177457.5</v>
      </c>
      <c r="AN128" s="44">
        <v>250517.5</v>
      </c>
      <c r="AO128" s="124"/>
      <c r="AP128" s="28">
        <v>354736.5</v>
      </c>
      <c r="AQ128" s="28">
        <v>188916</v>
      </c>
      <c r="AR128" s="28">
        <v>256905</v>
      </c>
      <c r="AS128" s="28">
        <v>800557.5</v>
      </c>
      <c r="AT128" s="124"/>
      <c r="AU128" s="28">
        <v>268615.5</v>
      </c>
      <c r="AV128" s="28">
        <v>143052</v>
      </c>
      <c r="AW128" s="28">
        <v>194535</v>
      </c>
      <c r="AX128" s="44">
        <v>606202.5</v>
      </c>
      <c r="AY128" s="124"/>
      <c r="AZ128" s="139">
        <v>4251131.93</v>
      </c>
      <c r="BA128" s="139">
        <v>1163894.77</v>
      </c>
      <c r="BB128" s="44">
        <v>1624508.0099999998</v>
      </c>
      <c r="BC128" s="28">
        <v>96851.261249999996</v>
      </c>
      <c r="BD128" s="28">
        <v>84576.817500000005</v>
      </c>
      <c r="BE128" s="140">
        <v>0</v>
      </c>
      <c r="BF128" s="44">
        <v>1805936.0887499996</v>
      </c>
      <c r="BG128" s="60"/>
      <c r="BH128" s="28">
        <v>4268106.0887499992</v>
      </c>
      <c r="BI128" s="124"/>
      <c r="BJ128" s="28">
        <v>604760.26</v>
      </c>
      <c r="BK128" s="28">
        <v>3663345.8287499994</v>
      </c>
      <c r="BL128" s="124"/>
      <c r="BM128" s="193">
        <v>1</v>
      </c>
    </row>
    <row r="129" spans="1:65" x14ac:dyDescent="0.25">
      <c r="A129" s="116" t="s">
        <v>294</v>
      </c>
      <c r="B129" s="24" t="s">
        <v>295</v>
      </c>
      <c r="C129" s="27" t="s">
        <v>142</v>
      </c>
      <c r="D129" s="27" t="s">
        <v>131</v>
      </c>
      <c r="E129" s="139">
        <v>3512</v>
      </c>
      <c r="F129" s="68"/>
      <c r="G129" s="139">
        <v>0</v>
      </c>
      <c r="H129" s="139">
        <v>0</v>
      </c>
      <c r="I129" s="139">
        <v>0</v>
      </c>
      <c r="J129" s="139">
        <v>3512</v>
      </c>
      <c r="K129" s="60"/>
      <c r="L129" s="28">
        <v>0</v>
      </c>
      <c r="M129" s="28">
        <v>0</v>
      </c>
      <c r="N129" s="28">
        <v>316080</v>
      </c>
      <c r="O129" s="44">
        <v>316080</v>
      </c>
      <c r="P129" s="124"/>
      <c r="Q129" s="28">
        <v>0</v>
      </c>
      <c r="R129" s="28">
        <v>0</v>
      </c>
      <c r="S129" s="28">
        <v>439000</v>
      </c>
      <c r="T129" s="28">
        <v>439000</v>
      </c>
      <c r="U129" s="124"/>
      <c r="V129" s="28">
        <v>0</v>
      </c>
      <c r="W129" s="28">
        <v>0</v>
      </c>
      <c r="X129" s="28">
        <v>818296</v>
      </c>
      <c r="Y129" s="44">
        <v>818296</v>
      </c>
      <c r="Z129" s="124"/>
      <c r="AA129" s="28">
        <v>0</v>
      </c>
      <c r="AB129" s="28">
        <v>0</v>
      </c>
      <c r="AC129" s="28">
        <v>87800</v>
      </c>
      <c r="AD129" s="44">
        <v>87800</v>
      </c>
      <c r="AE129" s="124"/>
      <c r="AF129" s="139">
        <v>0</v>
      </c>
      <c r="AG129" s="139">
        <v>0</v>
      </c>
      <c r="AH129" s="139">
        <v>1002676</v>
      </c>
      <c r="AI129" s="44">
        <v>1002676</v>
      </c>
      <c r="AJ129" s="124"/>
      <c r="AK129" s="63">
        <v>0</v>
      </c>
      <c r="AL129" s="63">
        <v>0</v>
      </c>
      <c r="AM129" s="63">
        <v>2518104</v>
      </c>
      <c r="AN129" s="44">
        <v>2518104</v>
      </c>
      <c r="AO129" s="124"/>
      <c r="AP129" s="28">
        <v>0</v>
      </c>
      <c r="AQ129" s="28">
        <v>0</v>
      </c>
      <c r="AR129" s="28">
        <v>3645456</v>
      </c>
      <c r="AS129" s="28">
        <v>3645456</v>
      </c>
      <c r="AT129" s="124"/>
      <c r="AU129" s="28">
        <v>0</v>
      </c>
      <c r="AV129" s="28">
        <v>0</v>
      </c>
      <c r="AW129" s="28">
        <v>2760432</v>
      </c>
      <c r="AX129" s="44">
        <v>2760432</v>
      </c>
      <c r="AY129" s="124"/>
      <c r="AZ129" s="139">
        <v>21402492.049999997</v>
      </c>
      <c r="BA129" s="139">
        <v>7858893.8099999996</v>
      </c>
      <c r="BB129" s="44">
        <v>8778415.7579999976</v>
      </c>
      <c r="BC129" s="28">
        <v>441026.42399999994</v>
      </c>
      <c r="BD129" s="28">
        <v>385132.94399999996</v>
      </c>
      <c r="BE129" s="140">
        <v>0</v>
      </c>
      <c r="BF129" s="44">
        <v>9604575.1259999983</v>
      </c>
      <c r="BG129" s="60"/>
      <c r="BH129" s="28">
        <v>21192419.125999998</v>
      </c>
      <c r="BI129" s="124"/>
      <c r="BJ129" s="28">
        <v>2753864.56</v>
      </c>
      <c r="BK129" s="28">
        <v>18438554.566</v>
      </c>
      <c r="BL129" s="124"/>
      <c r="BM129" s="193">
        <v>0</v>
      </c>
    </row>
    <row r="130" spans="1:65" x14ac:dyDescent="0.25">
      <c r="A130" s="116" t="s">
        <v>375</v>
      </c>
      <c r="B130" s="24" t="s">
        <v>376</v>
      </c>
      <c r="C130" s="27" t="s">
        <v>142</v>
      </c>
      <c r="D130" s="27" t="s">
        <v>120</v>
      </c>
      <c r="E130" s="139">
        <v>905.46</v>
      </c>
      <c r="F130" s="68"/>
      <c r="G130" s="139">
        <v>591.79999999999995</v>
      </c>
      <c r="H130" s="139">
        <v>586.96999999999991</v>
      </c>
      <c r="I130" s="139">
        <v>313.65999999999997</v>
      </c>
      <c r="J130" s="139">
        <v>0</v>
      </c>
      <c r="K130" s="60"/>
      <c r="L130" s="28">
        <v>52827.299999999996</v>
      </c>
      <c r="M130" s="28">
        <v>28229.399999999998</v>
      </c>
      <c r="N130" s="28">
        <v>0</v>
      </c>
      <c r="O130" s="44">
        <v>81056.7</v>
      </c>
      <c r="P130" s="124"/>
      <c r="Q130" s="28">
        <v>73975</v>
      </c>
      <c r="R130" s="28">
        <v>39207.499999999993</v>
      </c>
      <c r="S130" s="28">
        <v>0</v>
      </c>
      <c r="T130" s="28">
        <v>113182.5</v>
      </c>
      <c r="U130" s="124"/>
      <c r="V130" s="28">
        <v>137889.4</v>
      </c>
      <c r="W130" s="28">
        <v>73082.78</v>
      </c>
      <c r="X130" s="28">
        <v>0</v>
      </c>
      <c r="Y130" s="44">
        <v>210972.18</v>
      </c>
      <c r="Z130" s="124"/>
      <c r="AA130" s="28">
        <v>14794.999999999998</v>
      </c>
      <c r="AB130" s="28">
        <v>7841.4999999999991</v>
      </c>
      <c r="AC130" s="28">
        <v>0</v>
      </c>
      <c r="AD130" s="44">
        <v>22636.499999999996</v>
      </c>
      <c r="AE130" s="124"/>
      <c r="AF130" s="139">
        <v>337917.8</v>
      </c>
      <c r="AG130" s="139">
        <v>179099.86</v>
      </c>
      <c r="AH130" s="139">
        <v>0</v>
      </c>
      <c r="AI130" s="44">
        <v>517017.66</v>
      </c>
      <c r="AJ130" s="124"/>
      <c r="AK130" s="63">
        <v>61044.87999999999</v>
      </c>
      <c r="AL130" s="63">
        <v>65241.279999999992</v>
      </c>
      <c r="AM130" s="63">
        <v>0</v>
      </c>
      <c r="AN130" s="44">
        <v>126286.15999999997</v>
      </c>
      <c r="AO130" s="124"/>
      <c r="AP130" s="28">
        <v>614288.39999999991</v>
      </c>
      <c r="AQ130" s="28">
        <v>325579.07999999996</v>
      </c>
      <c r="AR130" s="28">
        <v>0</v>
      </c>
      <c r="AS130" s="28">
        <v>939867.47999999986</v>
      </c>
      <c r="AT130" s="124"/>
      <c r="AU130" s="28">
        <v>465154.8</v>
      </c>
      <c r="AV130" s="28">
        <v>246536.75999999998</v>
      </c>
      <c r="AW130" s="28">
        <v>0</v>
      </c>
      <c r="AX130" s="44">
        <v>711691.55999999994</v>
      </c>
      <c r="AY130" s="124"/>
      <c r="AZ130" s="139">
        <v>5225045.3900000006</v>
      </c>
      <c r="BA130" s="139">
        <v>2691786.4400000004</v>
      </c>
      <c r="BB130" s="44">
        <v>2375049.5490000001</v>
      </c>
      <c r="BC130" s="28">
        <v>113704.95041999998</v>
      </c>
      <c r="BD130" s="28">
        <v>99294.554520000005</v>
      </c>
      <c r="BE130" s="140">
        <v>0</v>
      </c>
      <c r="BF130" s="44">
        <v>2588049.05394</v>
      </c>
      <c r="BG130" s="60"/>
      <c r="BH130" s="28">
        <v>5310759.7939400002</v>
      </c>
      <c r="BI130" s="124"/>
      <c r="BJ130" s="28">
        <v>709998.34</v>
      </c>
      <c r="BK130" s="28">
        <v>4600761.4539400004</v>
      </c>
      <c r="BL130" s="124"/>
      <c r="BM130" s="193">
        <v>1</v>
      </c>
    </row>
    <row r="131" spans="1:65" x14ac:dyDescent="0.25">
      <c r="A131" s="116" t="s">
        <v>205</v>
      </c>
      <c r="B131" s="24" t="s">
        <v>206</v>
      </c>
      <c r="C131" s="27" t="s">
        <v>142</v>
      </c>
      <c r="D131" s="27" t="s">
        <v>120</v>
      </c>
      <c r="E131" s="139">
        <v>1202</v>
      </c>
      <c r="F131" s="68"/>
      <c r="G131" s="139">
        <v>763.5</v>
      </c>
      <c r="H131" s="139">
        <v>751.5</v>
      </c>
      <c r="I131" s="139">
        <v>438.5</v>
      </c>
      <c r="J131" s="139">
        <v>0</v>
      </c>
      <c r="K131" s="60"/>
      <c r="L131" s="28">
        <v>67635</v>
      </c>
      <c r="M131" s="28">
        <v>39465</v>
      </c>
      <c r="N131" s="28">
        <v>0</v>
      </c>
      <c r="O131" s="44">
        <v>107100</v>
      </c>
      <c r="P131" s="124"/>
      <c r="Q131" s="28">
        <v>95437.5</v>
      </c>
      <c r="R131" s="28">
        <v>54812.5</v>
      </c>
      <c r="S131" s="28">
        <v>0</v>
      </c>
      <c r="T131" s="28">
        <v>150250</v>
      </c>
      <c r="U131" s="124"/>
      <c r="V131" s="28">
        <v>177895.5</v>
      </c>
      <c r="W131" s="28">
        <v>102170.5</v>
      </c>
      <c r="X131" s="28">
        <v>0</v>
      </c>
      <c r="Y131" s="44">
        <v>280066</v>
      </c>
      <c r="Z131" s="124"/>
      <c r="AA131" s="28">
        <v>19087.5</v>
      </c>
      <c r="AB131" s="28">
        <v>10962.5</v>
      </c>
      <c r="AC131" s="28">
        <v>0</v>
      </c>
      <c r="AD131" s="44">
        <v>30050</v>
      </c>
      <c r="AE131" s="124"/>
      <c r="AF131" s="139">
        <v>217979.25</v>
      </c>
      <c r="AG131" s="139">
        <v>125191.75</v>
      </c>
      <c r="AH131" s="139">
        <v>0</v>
      </c>
      <c r="AI131" s="44">
        <v>343171</v>
      </c>
      <c r="AJ131" s="124"/>
      <c r="AK131" s="63">
        <v>78156</v>
      </c>
      <c r="AL131" s="63">
        <v>91208</v>
      </c>
      <c r="AM131" s="63">
        <v>0</v>
      </c>
      <c r="AN131" s="44">
        <v>169364</v>
      </c>
      <c r="AO131" s="124"/>
      <c r="AP131" s="28">
        <v>792513</v>
      </c>
      <c r="AQ131" s="28">
        <v>455163</v>
      </c>
      <c r="AR131" s="28">
        <v>0</v>
      </c>
      <c r="AS131" s="28">
        <v>1247676</v>
      </c>
      <c r="AT131" s="124"/>
      <c r="AU131" s="28">
        <v>600111</v>
      </c>
      <c r="AV131" s="28">
        <v>344661</v>
      </c>
      <c r="AW131" s="28">
        <v>0</v>
      </c>
      <c r="AX131" s="44">
        <v>944772</v>
      </c>
      <c r="AY131" s="124"/>
      <c r="AZ131" s="139">
        <v>6390219.1099999994</v>
      </c>
      <c r="BA131" s="139">
        <v>2423239.34</v>
      </c>
      <c r="BB131" s="44">
        <v>2644037.5349999997</v>
      </c>
      <c r="BC131" s="28">
        <v>150943.554</v>
      </c>
      <c r="BD131" s="28">
        <v>131813.72399999999</v>
      </c>
      <c r="BE131" s="140">
        <v>0</v>
      </c>
      <c r="BF131" s="44">
        <v>2926794.8129999996</v>
      </c>
      <c r="BG131" s="60"/>
      <c r="BH131" s="28">
        <v>6199243.8129999992</v>
      </c>
      <c r="BI131" s="124"/>
      <c r="BJ131" s="28">
        <v>942524.26</v>
      </c>
      <c r="BK131" s="28">
        <v>5256719.5529999994</v>
      </c>
      <c r="BL131" s="124"/>
      <c r="BM131" s="193">
        <v>0</v>
      </c>
    </row>
    <row r="132" spans="1:65" x14ac:dyDescent="0.25">
      <c r="A132" s="116" t="s">
        <v>252</v>
      </c>
      <c r="B132" s="24" t="s">
        <v>253</v>
      </c>
      <c r="C132" s="27" t="s">
        <v>142</v>
      </c>
      <c r="D132" s="27" t="s">
        <v>120</v>
      </c>
      <c r="E132" s="139">
        <v>399.5</v>
      </c>
      <c r="F132" s="68"/>
      <c r="G132" s="139">
        <v>255</v>
      </c>
      <c r="H132" s="139">
        <v>251</v>
      </c>
      <c r="I132" s="139">
        <v>144.5</v>
      </c>
      <c r="J132" s="139">
        <v>0</v>
      </c>
      <c r="K132" s="60"/>
      <c r="L132" s="28">
        <v>22590</v>
      </c>
      <c r="M132" s="28">
        <v>13005</v>
      </c>
      <c r="N132" s="28">
        <v>0</v>
      </c>
      <c r="O132" s="44">
        <v>35595</v>
      </c>
      <c r="P132" s="124"/>
      <c r="Q132" s="28">
        <v>31875</v>
      </c>
      <c r="R132" s="28">
        <v>18062.5</v>
      </c>
      <c r="S132" s="28">
        <v>0</v>
      </c>
      <c r="T132" s="28">
        <v>49937.5</v>
      </c>
      <c r="U132" s="124"/>
      <c r="V132" s="28">
        <v>59415</v>
      </c>
      <c r="W132" s="28">
        <v>33668.5</v>
      </c>
      <c r="X132" s="28">
        <v>0</v>
      </c>
      <c r="Y132" s="44">
        <v>93083.5</v>
      </c>
      <c r="Z132" s="124"/>
      <c r="AA132" s="28">
        <v>6375</v>
      </c>
      <c r="AB132" s="28">
        <v>3612.5</v>
      </c>
      <c r="AC132" s="28">
        <v>0</v>
      </c>
      <c r="AD132" s="44">
        <v>9987.5</v>
      </c>
      <c r="AE132" s="124"/>
      <c r="AF132" s="139">
        <v>145605</v>
      </c>
      <c r="AG132" s="139">
        <v>82509.5</v>
      </c>
      <c r="AH132" s="139">
        <v>0</v>
      </c>
      <c r="AI132" s="44">
        <v>228114.5</v>
      </c>
      <c r="AJ132" s="124"/>
      <c r="AK132" s="63">
        <v>26104</v>
      </c>
      <c r="AL132" s="63">
        <v>30056</v>
      </c>
      <c r="AM132" s="63">
        <v>0</v>
      </c>
      <c r="AN132" s="44">
        <v>56160</v>
      </c>
      <c r="AO132" s="124"/>
      <c r="AP132" s="28">
        <v>264690</v>
      </c>
      <c r="AQ132" s="28">
        <v>149991</v>
      </c>
      <c r="AR132" s="28">
        <v>0</v>
      </c>
      <c r="AS132" s="28">
        <v>414681</v>
      </c>
      <c r="AT132" s="124"/>
      <c r="AU132" s="28">
        <v>200430</v>
      </c>
      <c r="AV132" s="28">
        <v>113577</v>
      </c>
      <c r="AW132" s="28">
        <v>0</v>
      </c>
      <c r="AX132" s="44">
        <v>314007</v>
      </c>
      <c r="AY132" s="124"/>
      <c r="AZ132" s="139">
        <v>2208082.56</v>
      </c>
      <c r="BA132" s="139">
        <v>900815.99999999988</v>
      </c>
      <c r="BB132" s="44">
        <v>932669.56799999997</v>
      </c>
      <c r="BC132" s="28">
        <v>50168.011499999993</v>
      </c>
      <c r="BD132" s="28">
        <v>43809.969000000005</v>
      </c>
      <c r="BE132" s="140">
        <v>0</v>
      </c>
      <c r="BF132" s="44">
        <v>1026647.5485</v>
      </c>
      <c r="BG132" s="60"/>
      <c r="BH132" s="28">
        <v>2228213.5485</v>
      </c>
      <c r="BI132" s="124"/>
      <c r="BJ132" s="28">
        <v>313259.93</v>
      </c>
      <c r="BK132" s="28">
        <v>1914953.6185000001</v>
      </c>
      <c r="BL132" s="124"/>
      <c r="BM132" s="193">
        <v>1</v>
      </c>
    </row>
    <row r="133" spans="1:65" x14ac:dyDescent="0.25">
      <c r="A133" s="116" t="s">
        <v>100</v>
      </c>
      <c r="B133" s="24" t="s">
        <v>101</v>
      </c>
      <c r="C133" s="27" t="s">
        <v>97</v>
      </c>
      <c r="D133" s="27" t="s">
        <v>12</v>
      </c>
      <c r="E133" s="139">
        <v>1322.35</v>
      </c>
      <c r="F133" s="68"/>
      <c r="G133" s="139">
        <v>595.89</v>
      </c>
      <c r="H133" s="139">
        <v>584.48</v>
      </c>
      <c r="I133" s="139">
        <v>325.32</v>
      </c>
      <c r="J133" s="139">
        <v>401.14</v>
      </c>
      <c r="K133" s="60"/>
      <c r="L133" s="28">
        <v>52603.200000000004</v>
      </c>
      <c r="M133" s="28">
        <v>29278.799999999999</v>
      </c>
      <c r="N133" s="28">
        <v>36102.6</v>
      </c>
      <c r="O133" s="44">
        <v>117984.6</v>
      </c>
      <c r="P133" s="124"/>
      <c r="Q133" s="28">
        <v>74486.25</v>
      </c>
      <c r="R133" s="28">
        <v>40665</v>
      </c>
      <c r="S133" s="28">
        <v>50142.5</v>
      </c>
      <c r="T133" s="28">
        <v>165293.75</v>
      </c>
      <c r="U133" s="124"/>
      <c r="V133" s="28">
        <v>138842.37</v>
      </c>
      <c r="W133" s="28">
        <v>75799.56</v>
      </c>
      <c r="X133" s="28">
        <v>93465.62</v>
      </c>
      <c r="Y133" s="44">
        <v>308107.55</v>
      </c>
      <c r="Z133" s="124"/>
      <c r="AA133" s="28">
        <v>14897.25</v>
      </c>
      <c r="AB133" s="28">
        <v>8133</v>
      </c>
      <c r="AC133" s="28">
        <v>10028.5</v>
      </c>
      <c r="AD133" s="44">
        <v>33058.75</v>
      </c>
      <c r="AE133" s="124"/>
      <c r="AF133" s="139">
        <v>340253.19</v>
      </c>
      <c r="AG133" s="139">
        <v>185757.72</v>
      </c>
      <c r="AH133" s="139">
        <v>229050.94</v>
      </c>
      <c r="AI133" s="44">
        <v>755061.85000000009</v>
      </c>
      <c r="AJ133" s="124"/>
      <c r="AK133" s="63">
        <v>60785.919999999998</v>
      </c>
      <c r="AL133" s="63">
        <v>67666.559999999998</v>
      </c>
      <c r="AM133" s="63">
        <v>287617.38</v>
      </c>
      <c r="AN133" s="44">
        <v>416069.86</v>
      </c>
      <c r="AO133" s="124"/>
      <c r="AP133" s="28">
        <v>618533.81999999995</v>
      </c>
      <c r="AQ133" s="28">
        <v>337682.16</v>
      </c>
      <c r="AR133" s="28">
        <v>416383.32</v>
      </c>
      <c r="AS133" s="28">
        <v>1372599.3</v>
      </c>
      <c r="AT133" s="124"/>
      <c r="AU133" s="28">
        <v>468369.54</v>
      </c>
      <c r="AV133" s="28">
        <v>255701.52</v>
      </c>
      <c r="AW133" s="28">
        <v>315296.03999999998</v>
      </c>
      <c r="AX133" s="44">
        <v>1039367.0999999999</v>
      </c>
      <c r="AY133" s="124"/>
      <c r="AZ133" s="139">
        <v>7524932.21</v>
      </c>
      <c r="BA133" s="139">
        <v>2632605.5300000003</v>
      </c>
      <c r="BB133" s="44">
        <v>3047261.3220000002</v>
      </c>
      <c r="BC133" s="28">
        <v>166056.74594999995</v>
      </c>
      <c r="BD133" s="28">
        <v>145011.54569999999</v>
      </c>
      <c r="BE133" s="140">
        <v>0</v>
      </c>
      <c r="BF133" s="44">
        <v>3358329.6136500002</v>
      </c>
      <c r="BG133" s="60"/>
      <c r="BH133" s="28">
        <v>7565872.3736500004</v>
      </c>
      <c r="BI133" s="124"/>
      <c r="BJ133" s="28">
        <v>1036894.3</v>
      </c>
      <c r="BK133" s="28">
        <v>6528978.0736500006</v>
      </c>
      <c r="BL133" s="124"/>
      <c r="BM133" s="193">
        <v>1</v>
      </c>
    </row>
    <row r="134" spans="1:65" x14ac:dyDescent="0.25">
      <c r="A134" s="116" t="s">
        <v>485</v>
      </c>
      <c r="B134" s="24" t="s">
        <v>486</v>
      </c>
      <c r="C134" s="27" t="s">
        <v>468</v>
      </c>
      <c r="D134" s="27" t="s">
        <v>120</v>
      </c>
      <c r="E134" s="139">
        <v>67.62</v>
      </c>
      <c r="F134" s="68"/>
      <c r="G134" s="139">
        <v>39.14</v>
      </c>
      <c r="H134" s="139">
        <v>38.81</v>
      </c>
      <c r="I134" s="139">
        <v>28.48</v>
      </c>
      <c r="J134" s="139">
        <v>0</v>
      </c>
      <c r="K134" s="60"/>
      <c r="L134" s="28">
        <v>3492.9</v>
      </c>
      <c r="M134" s="28">
        <v>2563.1999999999998</v>
      </c>
      <c r="N134" s="28">
        <v>0</v>
      </c>
      <c r="O134" s="44">
        <v>6056.1</v>
      </c>
      <c r="P134" s="124"/>
      <c r="Q134" s="28">
        <v>4892.5</v>
      </c>
      <c r="R134" s="28">
        <v>3560</v>
      </c>
      <c r="S134" s="28">
        <v>0</v>
      </c>
      <c r="T134" s="28">
        <v>8452.5</v>
      </c>
      <c r="U134" s="124"/>
      <c r="V134" s="28">
        <v>9119.6200000000008</v>
      </c>
      <c r="W134" s="28">
        <v>6635.84</v>
      </c>
      <c r="X134" s="28">
        <v>0</v>
      </c>
      <c r="Y134" s="44">
        <v>15755.460000000001</v>
      </c>
      <c r="Z134" s="124"/>
      <c r="AA134" s="28">
        <v>978.5</v>
      </c>
      <c r="AB134" s="28">
        <v>712</v>
      </c>
      <c r="AC134" s="28">
        <v>0</v>
      </c>
      <c r="AD134" s="44">
        <v>1690.5</v>
      </c>
      <c r="AE134" s="124"/>
      <c r="AF134" s="139">
        <v>11174.47</v>
      </c>
      <c r="AG134" s="139">
        <v>8131.04</v>
      </c>
      <c r="AH134" s="139">
        <v>0</v>
      </c>
      <c r="AI134" s="44">
        <v>19305.509999999998</v>
      </c>
      <c r="AJ134" s="124"/>
      <c r="AK134" s="63">
        <v>4036.2400000000002</v>
      </c>
      <c r="AL134" s="63">
        <v>5923.84</v>
      </c>
      <c r="AM134" s="63">
        <v>0</v>
      </c>
      <c r="AN134" s="44">
        <v>9960.08</v>
      </c>
      <c r="AO134" s="124"/>
      <c r="AP134" s="28">
        <v>40627.32</v>
      </c>
      <c r="AQ134" s="28">
        <v>29562.240000000002</v>
      </c>
      <c r="AR134" s="28">
        <v>0</v>
      </c>
      <c r="AS134" s="28">
        <v>70189.56</v>
      </c>
      <c r="AT134" s="124"/>
      <c r="AU134" s="28">
        <v>30764.04</v>
      </c>
      <c r="AV134" s="28">
        <v>22385.279999999999</v>
      </c>
      <c r="AW134" s="28">
        <v>0</v>
      </c>
      <c r="AX134" s="44">
        <v>53149.32</v>
      </c>
      <c r="AY134" s="124"/>
      <c r="AZ134" s="139">
        <v>388591.88</v>
      </c>
      <c r="BA134" s="139">
        <v>202143.84999999998</v>
      </c>
      <c r="BB134" s="44">
        <v>177220.71899999998</v>
      </c>
      <c r="BC134" s="28">
        <v>8491.5167400000009</v>
      </c>
      <c r="BD134" s="28">
        <v>7415.3444400000008</v>
      </c>
      <c r="BE134" s="140">
        <v>0</v>
      </c>
      <c r="BF134" s="44">
        <v>193127.58017999999</v>
      </c>
      <c r="BG134" s="60"/>
      <c r="BH134" s="28">
        <v>377686.61018000002</v>
      </c>
      <c r="BI134" s="124"/>
      <c r="BJ134" s="28">
        <v>53022.87</v>
      </c>
      <c r="BK134" s="28">
        <v>324663.74018000002</v>
      </c>
      <c r="BL134" s="124"/>
      <c r="BM134" s="193">
        <v>0</v>
      </c>
    </row>
    <row r="135" spans="1:65" x14ac:dyDescent="0.25">
      <c r="A135" s="116" t="s">
        <v>276</v>
      </c>
      <c r="B135" s="24" t="s">
        <v>277</v>
      </c>
      <c r="C135" s="27" t="s">
        <v>142</v>
      </c>
      <c r="D135" s="27" t="s">
        <v>120</v>
      </c>
      <c r="E135" s="139">
        <v>2308.2199999999998</v>
      </c>
      <c r="F135" s="68"/>
      <c r="G135" s="139">
        <v>1570.23</v>
      </c>
      <c r="H135" s="139">
        <v>1536.48</v>
      </c>
      <c r="I135" s="139">
        <v>737.99</v>
      </c>
      <c r="J135" s="139">
        <v>0</v>
      </c>
      <c r="K135" s="60"/>
      <c r="L135" s="28">
        <v>138283.20000000001</v>
      </c>
      <c r="M135" s="28">
        <v>66419.100000000006</v>
      </c>
      <c r="N135" s="28">
        <v>0</v>
      </c>
      <c r="O135" s="44">
        <v>204702.30000000002</v>
      </c>
      <c r="P135" s="124"/>
      <c r="Q135" s="28">
        <v>196278.75</v>
      </c>
      <c r="R135" s="28">
        <v>92248.75</v>
      </c>
      <c r="S135" s="28">
        <v>0</v>
      </c>
      <c r="T135" s="28">
        <v>288527.5</v>
      </c>
      <c r="U135" s="124"/>
      <c r="V135" s="28">
        <v>365863.59</v>
      </c>
      <c r="W135" s="28">
        <v>171951.67</v>
      </c>
      <c r="X135" s="28">
        <v>0</v>
      </c>
      <c r="Y135" s="44">
        <v>537815.26</v>
      </c>
      <c r="Z135" s="124"/>
      <c r="AA135" s="28">
        <v>39255.75</v>
      </c>
      <c r="AB135" s="28">
        <v>18449.75</v>
      </c>
      <c r="AC135" s="28">
        <v>0</v>
      </c>
      <c r="AD135" s="44">
        <v>57705.5</v>
      </c>
      <c r="AE135" s="124"/>
      <c r="AF135" s="139">
        <v>896601.33</v>
      </c>
      <c r="AG135" s="139">
        <v>421392.29</v>
      </c>
      <c r="AH135" s="139">
        <v>0</v>
      </c>
      <c r="AI135" s="44">
        <v>1317993.6199999999</v>
      </c>
      <c r="AJ135" s="124"/>
      <c r="AK135" s="63">
        <v>159793.92000000001</v>
      </c>
      <c r="AL135" s="63">
        <v>153501.92000000001</v>
      </c>
      <c r="AM135" s="63">
        <v>0</v>
      </c>
      <c r="AN135" s="44">
        <v>313295.84000000003</v>
      </c>
      <c r="AO135" s="124"/>
      <c r="AP135" s="28">
        <v>1629898.74</v>
      </c>
      <c r="AQ135" s="28">
        <v>766033.62</v>
      </c>
      <c r="AR135" s="28">
        <v>0</v>
      </c>
      <c r="AS135" s="28">
        <v>2395932.36</v>
      </c>
      <c r="AT135" s="124"/>
      <c r="AU135" s="28">
        <v>1234200.78</v>
      </c>
      <c r="AV135" s="28">
        <v>580060.14</v>
      </c>
      <c r="AW135" s="28">
        <v>0</v>
      </c>
      <c r="AX135" s="44">
        <v>1814260.92</v>
      </c>
      <c r="AY135" s="124"/>
      <c r="AZ135" s="139">
        <v>12827176.199999999</v>
      </c>
      <c r="BA135" s="139">
        <v>6271450.7499999991</v>
      </c>
      <c r="BB135" s="44">
        <v>5729588.085</v>
      </c>
      <c r="BC135" s="28">
        <v>289859.34294</v>
      </c>
      <c r="BD135" s="28">
        <v>253124.02164000005</v>
      </c>
      <c r="BE135" s="140">
        <v>0</v>
      </c>
      <c r="BF135" s="44">
        <v>6272571.4495799998</v>
      </c>
      <c r="BG135" s="60"/>
      <c r="BH135" s="28">
        <v>13202804.74958</v>
      </c>
      <c r="BI135" s="124"/>
      <c r="BJ135" s="28">
        <v>1809944.54</v>
      </c>
      <c r="BK135" s="28">
        <v>11392860.20958</v>
      </c>
      <c r="BL135" s="124"/>
      <c r="BM135" s="193">
        <v>1</v>
      </c>
    </row>
    <row r="136" spans="1:65" x14ac:dyDescent="0.25">
      <c r="A136" s="116" t="s">
        <v>288</v>
      </c>
      <c r="B136" s="24" t="s">
        <v>289</v>
      </c>
      <c r="C136" s="27" t="s">
        <v>142</v>
      </c>
      <c r="D136" s="27" t="s">
        <v>131</v>
      </c>
      <c r="E136" s="139">
        <v>4113.5</v>
      </c>
      <c r="F136" s="68"/>
      <c r="G136" s="139">
        <v>0</v>
      </c>
      <c r="H136" s="139">
        <v>0</v>
      </c>
      <c r="I136" s="139">
        <v>0</v>
      </c>
      <c r="J136" s="139">
        <v>4113.5</v>
      </c>
      <c r="K136" s="60"/>
      <c r="L136" s="28">
        <v>0</v>
      </c>
      <c r="M136" s="28">
        <v>0</v>
      </c>
      <c r="N136" s="28">
        <v>370215</v>
      </c>
      <c r="O136" s="44">
        <v>370215</v>
      </c>
      <c r="P136" s="124"/>
      <c r="Q136" s="28">
        <v>0</v>
      </c>
      <c r="R136" s="28">
        <v>0</v>
      </c>
      <c r="S136" s="28">
        <v>514187.5</v>
      </c>
      <c r="T136" s="28">
        <v>514187.5</v>
      </c>
      <c r="U136" s="124"/>
      <c r="V136" s="28">
        <v>0</v>
      </c>
      <c r="W136" s="28">
        <v>0</v>
      </c>
      <c r="X136" s="28">
        <v>958445.5</v>
      </c>
      <c r="Y136" s="44">
        <v>958445.5</v>
      </c>
      <c r="Z136" s="124"/>
      <c r="AA136" s="28">
        <v>0</v>
      </c>
      <c r="AB136" s="28">
        <v>0</v>
      </c>
      <c r="AC136" s="28">
        <v>102837.5</v>
      </c>
      <c r="AD136" s="44">
        <v>102837.5</v>
      </c>
      <c r="AE136" s="124"/>
      <c r="AF136" s="139">
        <v>0</v>
      </c>
      <c r="AG136" s="139">
        <v>0</v>
      </c>
      <c r="AH136" s="139">
        <v>1174404.25</v>
      </c>
      <c r="AI136" s="44">
        <v>1174404.25</v>
      </c>
      <c r="AJ136" s="124"/>
      <c r="AK136" s="63">
        <v>0</v>
      </c>
      <c r="AL136" s="63">
        <v>0</v>
      </c>
      <c r="AM136" s="63">
        <v>2949379.5</v>
      </c>
      <c r="AN136" s="44">
        <v>2949379.5</v>
      </c>
      <c r="AO136" s="124"/>
      <c r="AP136" s="28">
        <v>0</v>
      </c>
      <c r="AQ136" s="28">
        <v>0</v>
      </c>
      <c r="AR136" s="28">
        <v>4269813</v>
      </c>
      <c r="AS136" s="28">
        <v>4269813</v>
      </c>
      <c r="AT136" s="124"/>
      <c r="AU136" s="28">
        <v>0</v>
      </c>
      <c r="AV136" s="28">
        <v>0</v>
      </c>
      <c r="AW136" s="28">
        <v>3233211</v>
      </c>
      <c r="AX136" s="44">
        <v>3233211</v>
      </c>
      <c r="AY136" s="124"/>
      <c r="AZ136" s="139">
        <v>23449447.440000001</v>
      </c>
      <c r="BA136" s="139">
        <v>4552101.3600000003</v>
      </c>
      <c r="BB136" s="44">
        <v>8400464.6400000006</v>
      </c>
      <c r="BC136" s="28">
        <v>516560.98949999991</v>
      </c>
      <c r="BD136" s="28">
        <v>451094.63699999999</v>
      </c>
      <c r="BE136" s="140">
        <v>0</v>
      </c>
      <c r="BF136" s="44">
        <v>9368120.2664999999</v>
      </c>
      <c r="BG136" s="60"/>
      <c r="BH136" s="28">
        <v>22940613.5165</v>
      </c>
      <c r="BI136" s="124"/>
      <c r="BJ136" s="28">
        <v>3225518.75</v>
      </c>
      <c r="BK136" s="28">
        <v>19715094.7665</v>
      </c>
      <c r="BL136" s="124"/>
      <c r="BM136" s="193">
        <v>0</v>
      </c>
    </row>
    <row r="137" spans="1:65" x14ac:dyDescent="0.25">
      <c r="A137" s="116" t="s">
        <v>471</v>
      </c>
      <c r="B137" s="24" t="s">
        <v>472</v>
      </c>
      <c r="C137" s="27" t="s">
        <v>468</v>
      </c>
      <c r="D137" s="27" t="s">
        <v>12</v>
      </c>
      <c r="E137" s="139">
        <v>3113.75</v>
      </c>
      <c r="F137" s="68"/>
      <c r="G137" s="139">
        <v>1420.25</v>
      </c>
      <c r="H137" s="139">
        <v>1410.25</v>
      </c>
      <c r="I137" s="139">
        <v>755.5</v>
      </c>
      <c r="J137" s="139">
        <v>938</v>
      </c>
      <c r="K137" s="60"/>
      <c r="L137" s="28">
        <v>126922.5</v>
      </c>
      <c r="M137" s="28">
        <v>67995</v>
      </c>
      <c r="N137" s="28">
        <v>84420</v>
      </c>
      <c r="O137" s="44">
        <v>279337.5</v>
      </c>
      <c r="P137" s="124"/>
      <c r="Q137" s="28">
        <v>177531.25</v>
      </c>
      <c r="R137" s="28">
        <v>94437.5</v>
      </c>
      <c r="S137" s="28">
        <v>117250</v>
      </c>
      <c r="T137" s="28">
        <v>389218.75</v>
      </c>
      <c r="U137" s="124"/>
      <c r="V137" s="28">
        <v>330918.25</v>
      </c>
      <c r="W137" s="28">
        <v>176031.5</v>
      </c>
      <c r="X137" s="28">
        <v>218554</v>
      </c>
      <c r="Y137" s="44">
        <v>725503.75</v>
      </c>
      <c r="Z137" s="124"/>
      <c r="AA137" s="28">
        <v>35506.25</v>
      </c>
      <c r="AB137" s="28">
        <v>18887.5</v>
      </c>
      <c r="AC137" s="28">
        <v>23450</v>
      </c>
      <c r="AD137" s="44">
        <v>77843.75</v>
      </c>
      <c r="AE137" s="124"/>
      <c r="AF137" s="139">
        <v>810962.75</v>
      </c>
      <c r="AG137" s="139">
        <v>431390.5</v>
      </c>
      <c r="AH137" s="139">
        <v>535598</v>
      </c>
      <c r="AI137" s="44">
        <v>1777951.25</v>
      </c>
      <c r="AJ137" s="124"/>
      <c r="AK137" s="63">
        <v>146666</v>
      </c>
      <c r="AL137" s="63">
        <v>157144</v>
      </c>
      <c r="AM137" s="63">
        <v>672546</v>
      </c>
      <c r="AN137" s="44">
        <v>976356</v>
      </c>
      <c r="AO137" s="124"/>
      <c r="AP137" s="28">
        <v>1474219.5</v>
      </c>
      <c r="AQ137" s="28">
        <v>784209</v>
      </c>
      <c r="AR137" s="28">
        <v>973644</v>
      </c>
      <c r="AS137" s="28">
        <v>3232072.5</v>
      </c>
      <c r="AT137" s="124"/>
      <c r="AU137" s="28">
        <v>1116316.5</v>
      </c>
      <c r="AV137" s="28">
        <v>593823</v>
      </c>
      <c r="AW137" s="28">
        <v>737268</v>
      </c>
      <c r="AX137" s="44">
        <v>2447407.5</v>
      </c>
      <c r="AY137" s="124"/>
      <c r="AZ137" s="139">
        <v>16647681.159999998</v>
      </c>
      <c r="BA137" s="139">
        <v>3603127.4300000006</v>
      </c>
      <c r="BB137" s="44">
        <v>6075242.5769999996</v>
      </c>
      <c r="BC137" s="28">
        <v>391015.38374999992</v>
      </c>
      <c r="BD137" s="28">
        <v>341460.05249999999</v>
      </c>
      <c r="BE137" s="140">
        <v>0</v>
      </c>
      <c r="BF137" s="44">
        <v>6807718.0132499998</v>
      </c>
      <c r="BG137" s="60"/>
      <c r="BH137" s="28">
        <v>16713409.013250001</v>
      </c>
      <c r="BI137" s="124"/>
      <c r="BJ137" s="28">
        <v>2441584.7799999998</v>
      </c>
      <c r="BK137" s="28">
        <v>14271824.233250001</v>
      </c>
      <c r="BL137" s="124"/>
      <c r="BM137" s="193">
        <v>1</v>
      </c>
    </row>
    <row r="138" spans="1:65" x14ac:dyDescent="0.25">
      <c r="A138" s="116" t="s">
        <v>211</v>
      </c>
      <c r="B138" s="24" t="s">
        <v>212</v>
      </c>
      <c r="C138" s="27" t="s">
        <v>142</v>
      </c>
      <c r="D138" s="27" t="s">
        <v>131</v>
      </c>
      <c r="E138" s="139">
        <v>6421.5</v>
      </c>
      <c r="F138" s="68"/>
      <c r="G138" s="139">
        <v>0</v>
      </c>
      <c r="H138" s="139">
        <v>0</v>
      </c>
      <c r="I138" s="139">
        <v>0</v>
      </c>
      <c r="J138" s="139">
        <v>6421.5</v>
      </c>
      <c r="K138" s="60"/>
      <c r="L138" s="28">
        <v>0</v>
      </c>
      <c r="M138" s="28">
        <v>0</v>
      </c>
      <c r="N138" s="28">
        <v>577935</v>
      </c>
      <c r="O138" s="44">
        <v>577935</v>
      </c>
      <c r="P138" s="124"/>
      <c r="Q138" s="28">
        <v>0</v>
      </c>
      <c r="R138" s="28">
        <v>0</v>
      </c>
      <c r="S138" s="28">
        <v>802687.5</v>
      </c>
      <c r="T138" s="28">
        <v>802687.5</v>
      </c>
      <c r="U138" s="124"/>
      <c r="V138" s="28">
        <v>0</v>
      </c>
      <c r="W138" s="28">
        <v>0</v>
      </c>
      <c r="X138" s="28">
        <v>1496209.5</v>
      </c>
      <c r="Y138" s="44">
        <v>1496209.5</v>
      </c>
      <c r="Z138" s="124"/>
      <c r="AA138" s="28">
        <v>0</v>
      </c>
      <c r="AB138" s="28">
        <v>0</v>
      </c>
      <c r="AC138" s="28">
        <v>160537.5</v>
      </c>
      <c r="AD138" s="44">
        <v>160537.5</v>
      </c>
      <c r="AE138" s="124"/>
      <c r="AF138" s="139">
        <v>0</v>
      </c>
      <c r="AG138" s="139">
        <v>0</v>
      </c>
      <c r="AH138" s="139">
        <v>1833338.25</v>
      </c>
      <c r="AI138" s="44">
        <v>1833338.25</v>
      </c>
      <c r="AJ138" s="124"/>
      <c r="AK138" s="63">
        <v>0</v>
      </c>
      <c r="AL138" s="63">
        <v>0</v>
      </c>
      <c r="AM138" s="63">
        <v>4604215.5</v>
      </c>
      <c r="AN138" s="44">
        <v>4604215.5</v>
      </c>
      <c r="AO138" s="124"/>
      <c r="AP138" s="28">
        <v>0</v>
      </c>
      <c r="AQ138" s="28">
        <v>0</v>
      </c>
      <c r="AR138" s="28">
        <v>6665517</v>
      </c>
      <c r="AS138" s="28">
        <v>6665517</v>
      </c>
      <c r="AT138" s="124"/>
      <c r="AU138" s="28">
        <v>0</v>
      </c>
      <c r="AV138" s="28">
        <v>0</v>
      </c>
      <c r="AW138" s="28">
        <v>5047299</v>
      </c>
      <c r="AX138" s="44">
        <v>5047299</v>
      </c>
      <c r="AY138" s="124"/>
      <c r="AZ138" s="139">
        <v>37687090.100000001</v>
      </c>
      <c r="BA138" s="139">
        <v>10369296.580000002</v>
      </c>
      <c r="BB138" s="44">
        <v>14416916.004000003</v>
      </c>
      <c r="BC138" s="28">
        <v>806392.70550000004</v>
      </c>
      <c r="BD138" s="28">
        <v>704194.53300000005</v>
      </c>
      <c r="BE138" s="140">
        <v>0</v>
      </c>
      <c r="BF138" s="44">
        <v>15927503.242500002</v>
      </c>
      <c r="BG138" s="60"/>
      <c r="BH138" s="28">
        <v>37115242.4925</v>
      </c>
      <c r="BI138" s="124"/>
      <c r="BJ138" s="28">
        <v>5035290.79</v>
      </c>
      <c r="BK138" s="28">
        <v>32079951.702500001</v>
      </c>
      <c r="BL138" s="124"/>
      <c r="BM138" s="193">
        <v>0</v>
      </c>
    </row>
    <row r="139" spans="1:65" x14ac:dyDescent="0.25">
      <c r="A139" s="116" t="s">
        <v>232</v>
      </c>
      <c r="B139" s="24" t="s">
        <v>233</v>
      </c>
      <c r="C139" s="27" t="s">
        <v>142</v>
      </c>
      <c r="D139" s="27" t="s">
        <v>120</v>
      </c>
      <c r="E139" s="139">
        <v>2552.2399999999998</v>
      </c>
      <c r="F139" s="68"/>
      <c r="G139" s="139">
        <v>1631.4099999999999</v>
      </c>
      <c r="H139" s="139">
        <v>1607.33</v>
      </c>
      <c r="I139" s="139">
        <v>920.82999999999993</v>
      </c>
      <c r="J139" s="139">
        <v>0</v>
      </c>
      <c r="K139" s="60"/>
      <c r="L139" s="28">
        <v>144659.69999999998</v>
      </c>
      <c r="M139" s="28">
        <v>82874.7</v>
      </c>
      <c r="N139" s="28">
        <v>0</v>
      </c>
      <c r="O139" s="44">
        <v>227534.39999999997</v>
      </c>
      <c r="P139" s="124"/>
      <c r="Q139" s="28">
        <v>203926.24999999997</v>
      </c>
      <c r="R139" s="28">
        <v>115103.74999999999</v>
      </c>
      <c r="S139" s="28">
        <v>0</v>
      </c>
      <c r="T139" s="28">
        <v>319029.99999999994</v>
      </c>
      <c r="U139" s="124"/>
      <c r="V139" s="28">
        <v>380118.52999999997</v>
      </c>
      <c r="W139" s="28">
        <v>214553.38999999998</v>
      </c>
      <c r="X139" s="28">
        <v>0</v>
      </c>
      <c r="Y139" s="44">
        <v>594671.91999999993</v>
      </c>
      <c r="Z139" s="124"/>
      <c r="AA139" s="28">
        <v>40785.25</v>
      </c>
      <c r="AB139" s="28">
        <v>23020.75</v>
      </c>
      <c r="AC139" s="28">
        <v>0</v>
      </c>
      <c r="AD139" s="44">
        <v>63806</v>
      </c>
      <c r="AE139" s="124"/>
      <c r="AF139" s="139">
        <v>465767.55</v>
      </c>
      <c r="AG139" s="139">
        <v>262896.96000000002</v>
      </c>
      <c r="AH139" s="139">
        <v>0</v>
      </c>
      <c r="AI139" s="44">
        <v>728664.51</v>
      </c>
      <c r="AJ139" s="124"/>
      <c r="AK139" s="63">
        <v>167162.32</v>
      </c>
      <c r="AL139" s="63">
        <v>191532.63999999998</v>
      </c>
      <c r="AM139" s="63">
        <v>0</v>
      </c>
      <c r="AN139" s="44">
        <v>358694.95999999996</v>
      </c>
      <c r="AO139" s="124"/>
      <c r="AP139" s="28">
        <v>1693403.5799999998</v>
      </c>
      <c r="AQ139" s="28">
        <v>955821.53999999992</v>
      </c>
      <c r="AR139" s="28">
        <v>0</v>
      </c>
      <c r="AS139" s="28">
        <v>2649225.1199999996</v>
      </c>
      <c r="AT139" s="124"/>
      <c r="AU139" s="28">
        <v>1282288.2599999998</v>
      </c>
      <c r="AV139" s="28">
        <v>723772.37999999989</v>
      </c>
      <c r="AW139" s="28">
        <v>0</v>
      </c>
      <c r="AX139" s="44">
        <v>2006060.6399999997</v>
      </c>
      <c r="AY139" s="124"/>
      <c r="AZ139" s="139">
        <v>14241965.290000001</v>
      </c>
      <c r="BA139" s="139">
        <v>8253224.25</v>
      </c>
      <c r="BB139" s="44">
        <v>6748556.8619999997</v>
      </c>
      <c r="BC139" s="28">
        <v>320502.64247999992</v>
      </c>
      <c r="BD139" s="28">
        <v>279883.74287999998</v>
      </c>
      <c r="BE139" s="140">
        <v>0</v>
      </c>
      <c r="BF139" s="44">
        <v>7348943.2473599995</v>
      </c>
      <c r="BG139" s="60"/>
      <c r="BH139" s="28">
        <v>14296630.797359997</v>
      </c>
      <c r="BI139" s="124"/>
      <c r="BJ139" s="28">
        <v>2001287.95</v>
      </c>
      <c r="BK139" s="28">
        <v>12295342.847359998</v>
      </c>
      <c r="BL139" s="124"/>
      <c r="BM139" s="193">
        <v>0</v>
      </c>
    </row>
    <row r="140" spans="1:65" x14ac:dyDescent="0.25">
      <c r="A140" s="116" t="s">
        <v>387</v>
      </c>
      <c r="B140" s="24" t="s">
        <v>388</v>
      </c>
      <c r="C140" s="27" t="s">
        <v>142</v>
      </c>
      <c r="D140" s="27" t="s">
        <v>120</v>
      </c>
      <c r="E140" s="139">
        <v>2553.88</v>
      </c>
      <c r="F140" s="68"/>
      <c r="G140" s="139">
        <v>1622.72</v>
      </c>
      <c r="H140" s="139">
        <v>1603.81</v>
      </c>
      <c r="I140" s="139">
        <v>931.15999999999985</v>
      </c>
      <c r="J140" s="139">
        <v>0</v>
      </c>
      <c r="K140" s="60"/>
      <c r="L140" s="28">
        <v>144342.9</v>
      </c>
      <c r="M140" s="28">
        <v>83804.399999999994</v>
      </c>
      <c r="N140" s="28">
        <v>0</v>
      </c>
      <c r="O140" s="44">
        <v>228147.3</v>
      </c>
      <c r="P140" s="124"/>
      <c r="Q140" s="28">
        <v>202840</v>
      </c>
      <c r="R140" s="28">
        <v>116394.99999999999</v>
      </c>
      <c r="S140" s="28">
        <v>0</v>
      </c>
      <c r="T140" s="28">
        <v>319235</v>
      </c>
      <c r="U140" s="124"/>
      <c r="V140" s="28">
        <v>378093.76</v>
      </c>
      <c r="W140" s="28">
        <v>216960.27999999997</v>
      </c>
      <c r="X140" s="28">
        <v>0</v>
      </c>
      <c r="Y140" s="44">
        <v>595054.04</v>
      </c>
      <c r="Z140" s="124"/>
      <c r="AA140" s="28">
        <v>40568</v>
      </c>
      <c r="AB140" s="28">
        <v>23278.999999999996</v>
      </c>
      <c r="AC140" s="28">
        <v>0</v>
      </c>
      <c r="AD140" s="44">
        <v>63847</v>
      </c>
      <c r="AE140" s="124"/>
      <c r="AF140" s="139">
        <v>926573.12</v>
      </c>
      <c r="AG140" s="139">
        <v>531692.36</v>
      </c>
      <c r="AH140" s="139">
        <v>0</v>
      </c>
      <c r="AI140" s="44">
        <v>1458265.48</v>
      </c>
      <c r="AJ140" s="124"/>
      <c r="AK140" s="63">
        <v>166796.24</v>
      </c>
      <c r="AL140" s="63">
        <v>193681.27999999997</v>
      </c>
      <c r="AM140" s="63">
        <v>0</v>
      </c>
      <c r="AN140" s="44">
        <v>360477.51999999996</v>
      </c>
      <c r="AO140" s="124"/>
      <c r="AP140" s="28">
        <v>1684383.36</v>
      </c>
      <c r="AQ140" s="28">
        <v>966544.07999999984</v>
      </c>
      <c r="AR140" s="28">
        <v>0</v>
      </c>
      <c r="AS140" s="28">
        <v>2650927.44</v>
      </c>
      <c r="AT140" s="124"/>
      <c r="AU140" s="28">
        <v>1275457.92</v>
      </c>
      <c r="AV140" s="28">
        <v>731891.75999999989</v>
      </c>
      <c r="AW140" s="28">
        <v>0</v>
      </c>
      <c r="AX140" s="44">
        <v>2007349.6799999997</v>
      </c>
      <c r="AY140" s="124"/>
      <c r="AZ140" s="139">
        <v>14122582.520000001</v>
      </c>
      <c r="BA140" s="139">
        <v>5112010.8000000007</v>
      </c>
      <c r="BB140" s="44">
        <v>5770377.9960000003</v>
      </c>
      <c r="BC140" s="28">
        <v>320708.58876000001</v>
      </c>
      <c r="BD140" s="28">
        <v>280063.58856</v>
      </c>
      <c r="BE140" s="140">
        <v>0</v>
      </c>
      <c r="BF140" s="44">
        <v>6371150.1733200001</v>
      </c>
      <c r="BG140" s="60"/>
      <c r="BH140" s="28">
        <v>14054453.63332</v>
      </c>
      <c r="BI140" s="124"/>
      <c r="BJ140" s="28">
        <v>2002573.92</v>
      </c>
      <c r="BK140" s="28">
        <v>12051879.71332</v>
      </c>
      <c r="BL140" s="124"/>
      <c r="BM140" s="193">
        <v>1</v>
      </c>
    </row>
    <row r="141" spans="1:65" x14ac:dyDescent="0.25">
      <c r="A141" s="116" t="s">
        <v>509</v>
      </c>
      <c r="B141" s="24" t="s">
        <v>510</v>
      </c>
      <c r="C141" s="27" t="s">
        <v>504</v>
      </c>
      <c r="D141" s="27" t="s">
        <v>12</v>
      </c>
      <c r="E141" s="139">
        <v>3269.11</v>
      </c>
      <c r="F141" s="68"/>
      <c r="G141" s="139">
        <v>1486.8</v>
      </c>
      <c r="H141" s="139">
        <v>1457.05</v>
      </c>
      <c r="I141" s="139">
        <v>740.16</v>
      </c>
      <c r="J141" s="139">
        <v>1042.1499999999999</v>
      </c>
      <c r="K141" s="60"/>
      <c r="L141" s="28">
        <v>131134.5</v>
      </c>
      <c r="M141" s="28">
        <v>66614.399999999994</v>
      </c>
      <c r="N141" s="28">
        <v>93793.499999999985</v>
      </c>
      <c r="O141" s="44">
        <v>291542.39999999997</v>
      </c>
      <c r="P141" s="124"/>
      <c r="Q141" s="28">
        <v>185850</v>
      </c>
      <c r="R141" s="28">
        <v>92520</v>
      </c>
      <c r="S141" s="28">
        <v>130268.74999999999</v>
      </c>
      <c r="T141" s="28">
        <v>408638.75</v>
      </c>
      <c r="U141" s="124"/>
      <c r="V141" s="28">
        <v>346424.39999999997</v>
      </c>
      <c r="W141" s="28">
        <v>172457.28</v>
      </c>
      <c r="X141" s="28">
        <v>242820.94999999998</v>
      </c>
      <c r="Y141" s="44">
        <v>761702.62999999989</v>
      </c>
      <c r="Z141" s="124"/>
      <c r="AA141" s="28">
        <v>37170</v>
      </c>
      <c r="AB141" s="28">
        <v>18504</v>
      </c>
      <c r="AC141" s="28">
        <v>26053.749999999996</v>
      </c>
      <c r="AD141" s="44">
        <v>81727.75</v>
      </c>
      <c r="AE141" s="124"/>
      <c r="AF141" s="139">
        <v>848962.8</v>
      </c>
      <c r="AG141" s="139">
        <v>422631.36</v>
      </c>
      <c r="AH141" s="139">
        <v>595067.65</v>
      </c>
      <c r="AI141" s="44">
        <v>1866661.81</v>
      </c>
      <c r="AJ141" s="124"/>
      <c r="AK141" s="63">
        <v>151533.19999999998</v>
      </c>
      <c r="AL141" s="63">
        <v>153953.28</v>
      </c>
      <c r="AM141" s="63">
        <v>747221.54999999993</v>
      </c>
      <c r="AN141" s="44">
        <v>1052708.0299999998</v>
      </c>
      <c r="AO141" s="124"/>
      <c r="AP141" s="28">
        <v>1543298.4</v>
      </c>
      <c r="AQ141" s="28">
        <v>768286.08</v>
      </c>
      <c r="AR141" s="28">
        <v>1081751.7</v>
      </c>
      <c r="AS141" s="28">
        <v>3393336.1799999997</v>
      </c>
      <c r="AT141" s="124"/>
      <c r="AU141" s="28">
        <v>1168624.8</v>
      </c>
      <c r="AV141" s="28">
        <v>581765.76</v>
      </c>
      <c r="AW141" s="28">
        <v>819129.89999999991</v>
      </c>
      <c r="AX141" s="44">
        <v>2569520.46</v>
      </c>
      <c r="AY141" s="124"/>
      <c r="AZ141" s="139">
        <v>18678255.029999997</v>
      </c>
      <c r="BA141" s="139">
        <v>6460970.4400000013</v>
      </c>
      <c r="BB141" s="44">
        <v>7541767.6409999998</v>
      </c>
      <c r="BC141" s="28">
        <v>410525.02646999992</v>
      </c>
      <c r="BD141" s="28">
        <v>358497.14082000003</v>
      </c>
      <c r="BE141" s="140">
        <v>0</v>
      </c>
      <c r="BF141" s="44">
        <v>8310789.8082900001</v>
      </c>
      <c r="BG141" s="60"/>
      <c r="BH141" s="28">
        <v>18736627.818289995</v>
      </c>
      <c r="BI141" s="124"/>
      <c r="BJ141" s="28">
        <v>2563407.2200000002</v>
      </c>
      <c r="BK141" s="28">
        <v>16173220.598289995</v>
      </c>
      <c r="BL141" s="124"/>
      <c r="BM141" s="193">
        <v>1</v>
      </c>
    </row>
    <row r="142" spans="1:65" x14ac:dyDescent="0.25">
      <c r="A142" s="116" t="s">
        <v>246</v>
      </c>
      <c r="B142" s="24" t="s">
        <v>247</v>
      </c>
      <c r="C142" s="27" t="s">
        <v>142</v>
      </c>
      <c r="D142" s="27" t="s">
        <v>120</v>
      </c>
      <c r="E142" s="139">
        <v>4715.6400000000003</v>
      </c>
      <c r="F142" s="68"/>
      <c r="G142" s="139">
        <v>3136.32</v>
      </c>
      <c r="H142" s="139">
        <v>3106.82</v>
      </c>
      <c r="I142" s="139">
        <v>1579.3200000000002</v>
      </c>
      <c r="J142" s="139">
        <v>0</v>
      </c>
      <c r="K142" s="60"/>
      <c r="L142" s="28">
        <v>279613.8</v>
      </c>
      <c r="M142" s="28">
        <v>142138.80000000002</v>
      </c>
      <c r="N142" s="28">
        <v>0</v>
      </c>
      <c r="O142" s="44">
        <v>421752.6</v>
      </c>
      <c r="P142" s="124"/>
      <c r="Q142" s="28">
        <v>392040</v>
      </c>
      <c r="R142" s="28">
        <v>197415.00000000003</v>
      </c>
      <c r="S142" s="28">
        <v>0</v>
      </c>
      <c r="T142" s="28">
        <v>589455</v>
      </c>
      <c r="U142" s="124"/>
      <c r="V142" s="28">
        <v>730762.56</v>
      </c>
      <c r="W142" s="28">
        <v>367981.56000000006</v>
      </c>
      <c r="X142" s="28">
        <v>0</v>
      </c>
      <c r="Y142" s="44">
        <v>1098744.1200000001</v>
      </c>
      <c r="Z142" s="124"/>
      <c r="AA142" s="28">
        <v>78408</v>
      </c>
      <c r="AB142" s="28">
        <v>39483.000000000007</v>
      </c>
      <c r="AC142" s="28">
        <v>0</v>
      </c>
      <c r="AD142" s="44">
        <v>117891</v>
      </c>
      <c r="AE142" s="124"/>
      <c r="AF142" s="139">
        <v>1790838.72</v>
      </c>
      <c r="AG142" s="139">
        <v>901791.72</v>
      </c>
      <c r="AH142" s="139">
        <v>0</v>
      </c>
      <c r="AI142" s="44">
        <v>2692630.44</v>
      </c>
      <c r="AJ142" s="124"/>
      <c r="AK142" s="63">
        <v>323109.28000000003</v>
      </c>
      <c r="AL142" s="63">
        <v>328498.56000000006</v>
      </c>
      <c r="AM142" s="63">
        <v>0</v>
      </c>
      <c r="AN142" s="44">
        <v>651607.84000000008</v>
      </c>
      <c r="AO142" s="124"/>
      <c r="AP142" s="28">
        <v>3255500.16</v>
      </c>
      <c r="AQ142" s="28">
        <v>1639334.1600000001</v>
      </c>
      <c r="AR142" s="28">
        <v>0</v>
      </c>
      <c r="AS142" s="28">
        <v>4894834.32</v>
      </c>
      <c r="AT142" s="124"/>
      <c r="AU142" s="28">
        <v>2465147.52</v>
      </c>
      <c r="AV142" s="28">
        <v>1241345.52</v>
      </c>
      <c r="AW142" s="28">
        <v>0</v>
      </c>
      <c r="AX142" s="44">
        <v>3706493.04</v>
      </c>
      <c r="AY142" s="124"/>
      <c r="AZ142" s="139">
        <v>27753523.890000001</v>
      </c>
      <c r="BA142" s="139">
        <v>16927635.350000001</v>
      </c>
      <c r="BB142" s="44">
        <v>13404347.772</v>
      </c>
      <c r="BC142" s="28">
        <v>592175.92428000004</v>
      </c>
      <c r="BD142" s="28">
        <v>517126.51368000009</v>
      </c>
      <c r="BE142" s="140">
        <v>0</v>
      </c>
      <c r="BF142" s="44">
        <v>14513650.209960001</v>
      </c>
      <c r="BG142" s="60"/>
      <c r="BH142" s="28">
        <v>28687058.569960006</v>
      </c>
      <c r="BI142" s="124"/>
      <c r="BJ142" s="28">
        <v>3697674.79</v>
      </c>
      <c r="BK142" s="28">
        <v>24989383.779960006</v>
      </c>
      <c r="BL142" s="124"/>
      <c r="BM142" s="193">
        <v>1</v>
      </c>
    </row>
    <row r="143" spans="1:65" x14ac:dyDescent="0.25">
      <c r="A143" s="116" t="s">
        <v>35</v>
      </c>
      <c r="B143" s="24" t="s">
        <v>36</v>
      </c>
      <c r="C143" s="27" t="s">
        <v>5</v>
      </c>
      <c r="D143" s="27" t="s">
        <v>12</v>
      </c>
      <c r="E143" s="139">
        <v>183.95</v>
      </c>
      <c r="F143" s="68"/>
      <c r="G143" s="139">
        <v>90.97999999999999</v>
      </c>
      <c r="H143" s="139">
        <v>89.47999999999999</v>
      </c>
      <c r="I143" s="139">
        <v>40.989999999999995</v>
      </c>
      <c r="J143" s="139">
        <v>51.980000000000004</v>
      </c>
      <c r="K143" s="60"/>
      <c r="L143" s="28">
        <v>8053.1999999999989</v>
      </c>
      <c r="M143" s="28">
        <v>3689.0999999999995</v>
      </c>
      <c r="N143" s="28">
        <v>4678.2000000000007</v>
      </c>
      <c r="O143" s="44">
        <v>16420.5</v>
      </c>
      <c r="P143" s="124"/>
      <c r="Q143" s="28">
        <v>11372.499999999998</v>
      </c>
      <c r="R143" s="28">
        <v>5123.7499999999991</v>
      </c>
      <c r="S143" s="28">
        <v>6497.5000000000009</v>
      </c>
      <c r="T143" s="28">
        <v>22993.749999999996</v>
      </c>
      <c r="U143" s="124"/>
      <c r="V143" s="28">
        <v>21198.339999999997</v>
      </c>
      <c r="W143" s="28">
        <v>9550.6699999999983</v>
      </c>
      <c r="X143" s="28">
        <v>12111.34</v>
      </c>
      <c r="Y143" s="44">
        <v>42860.349999999991</v>
      </c>
      <c r="Z143" s="124"/>
      <c r="AA143" s="28">
        <v>2274.4999999999995</v>
      </c>
      <c r="AB143" s="28">
        <v>1024.7499999999998</v>
      </c>
      <c r="AC143" s="28">
        <v>1299.5</v>
      </c>
      <c r="AD143" s="44">
        <v>4598.7499999999991</v>
      </c>
      <c r="AE143" s="124"/>
      <c r="AF143" s="139">
        <v>25974.79</v>
      </c>
      <c r="AG143" s="139">
        <v>11702.64</v>
      </c>
      <c r="AH143" s="139">
        <v>14840.29</v>
      </c>
      <c r="AI143" s="44">
        <v>52517.72</v>
      </c>
      <c r="AJ143" s="124"/>
      <c r="AK143" s="63">
        <v>9305.9199999999983</v>
      </c>
      <c r="AL143" s="63">
        <v>8525.9199999999983</v>
      </c>
      <c r="AM143" s="63">
        <v>37269.660000000003</v>
      </c>
      <c r="AN143" s="44">
        <v>55101.5</v>
      </c>
      <c r="AO143" s="124"/>
      <c r="AP143" s="28">
        <v>94437.239999999991</v>
      </c>
      <c r="AQ143" s="28">
        <v>42547.619999999995</v>
      </c>
      <c r="AR143" s="28">
        <v>53955.240000000005</v>
      </c>
      <c r="AS143" s="28">
        <v>190940.09999999998</v>
      </c>
      <c r="AT143" s="124"/>
      <c r="AU143" s="28">
        <v>71510.28</v>
      </c>
      <c r="AV143" s="28">
        <v>32218.139999999996</v>
      </c>
      <c r="AW143" s="28">
        <v>40856.280000000006</v>
      </c>
      <c r="AX143" s="44">
        <v>144584.70000000001</v>
      </c>
      <c r="AY143" s="124"/>
      <c r="AZ143" s="139">
        <v>1059210.6599999999</v>
      </c>
      <c r="BA143" s="139">
        <v>386584.64</v>
      </c>
      <c r="BB143" s="44">
        <v>433738.58999999991</v>
      </c>
      <c r="BC143" s="28">
        <v>23099.889149999995</v>
      </c>
      <c r="BD143" s="28">
        <v>20172.3249</v>
      </c>
      <c r="BE143" s="140">
        <v>0</v>
      </c>
      <c r="BF143" s="44">
        <v>477010.80404999992</v>
      </c>
      <c r="BG143" s="60"/>
      <c r="BH143" s="28">
        <v>1007028.1740499998</v>
      </c>
      <c r="BI143" s="124"/>
      <c r="BJ143" s="28">
        <v>144240.71</v>
      </c>
      <c r="BK143" s="28">
        <v>862787.46404999983</v>
      </c>
      <c r="BL143" s="124"/>
      <c r="BM143" s="193">
        <v>0</v>
      </c>
    </row>
    <row r="144" spans="1:65" x14ac:dyDescent="0.25">
      <c r="A144" s="116" t="s">
        <v>343</v>
      </c>
      <c r="B144" s="24" t="s">
        <v>344</v>
      </c>
      <c r="C144" s="27" t="s">
        <v>142</v>
      </c>
      <c r="D144" s="27" t="s">
        <v>120</v>
      </c>
      <c r="E144" s="139">
        <v>1711.48</v>
      </c>
      <c r="F144" s="68"/>
      <c r="G144" s="139">
        <v>1090.99</v>
      </c>
      <c r="H144" s="139">
        <v>1078.6599999999999</v>
      </c>
      <c r="I144" s="139">
        <v>620.49</v>
      </c>
      <c r="J144" s="139">
        <v>0</v>
      </c>
      <c r="K144" s="60"/>
      <c r="L144" s="28">
        <v>97079.4</v>
      </c>
      <c r="M144" s="28">
        <v>55844.1</v>
      </c>
      <c r="N144" s="28">
        <v>0</v>
      </c>
      <c r="O144" s="44">
        <v>152923.5</v>
      </c>
      <c r="P144" s="124"/>
      <c r="Q144" s="28">
        <v>136373.75</v>
      </c>
      <c r="R144" s="28">
        <v>77561.25</v>
      </c>
      <c r="S144" s="28">
        <v>0</v>
      </c>
      <c r="T144" s="28">
        <v>213935</v>
      </c>
      <c r="U144" s="124"/>
      <c r="V144" s="28">
        <v>254200.67</v>
      </c>
      <c r="W144" s="28">
        <v>144574.17000000001</v>
      </c>
      <c r="X144" s="28">
        <v>0</v>
      </c>
      <c r="Y144" s="44">
        <v>398774.84</v>
      </c>
      <c r="Z144" s="124"/>
      <c r="AA144" s="28">
        <v>27274.75</v>
      </c>
      <c r="AB144" s="28">
        <v>15512.25</v>
      </c>
      <c r="AC144" s="28">
        <v>0</v>
      </c>
      <c r="AD144" s="44">
        <v>42787</v>
      </c>
      <c r="AE144" s="124"/>
      <c r="AF144" s="139">
        <v>622955.29</v>
      </c>
      <c r="AG144" s="139">
        <v>354299.79</v>
      </c>
      <c r="AH144" s="139">
        <v>0</v>
      </c>
      <c r="AI144" s="44">
        <v>977255.08000000007</v>
      </c>
      <c r="AJ144" s="124"/>
      <c r="AK144" s="63">
        <v>112180.63999999998</v>
      </c>
      <c r="AL144" s="63">
        <v>129061.92</v>
      </c>
      <c r="AM144" s="63">
        <v>0</v>
      </c>
      <c r="AN144" s="44">
        <v>241242.56</v>
      </c>
      <c r="AO144" s="124"/>
      <c r="AP144" s="28">
        <v>1132447.6200000001</v>
      </c>
      <c r="AQ144" s="28">
        <v>644068.62</v>
      </c>
      <c r="AR144" s="28">
        <v>0</v>
      </c>
      <c r="AS144" s="28">
        <v>1776516.2400000002</v>
      </c>
      <c r="AT144" s="124"/>
      <c r="AU144" s="28">
        <v>857518.14</v>
      </c>
      <c r="AV144" s="28">
        <v>487705.14</v>
      </c>
      <c r="AW144" s="28">
        <v>0</v>
      </c>
      <c r="AX144" s="44">
        <v>1345223.28</v>
      </c>
      <c r="AY144" s="124"/>
      <c r="AZ144" s="139">
        <v>9482857.4000000004</v>
      </c>
      <c r="BA144" s="139">
        <v>4318265.5799999991</v>
      </c>
      <c r="BB144" s="44">
        <v>4140336.8939999999</v>
      </c>
      <c r="BC144" s="28">
        <v>214922.52395999999</v>
      </c>
      <c r="BD144" s="28">
        <v>187684.31975999998</v>
      </c>
      <c r="BE144" s="140">
        <v>0</v>
      </c>
      <c r="BF144" s="44">
        <v>4542943.7377200006</v>
      </c>
      <c r="BG144" s="60"/>
      <c r="BH144" s="28">
        <v>9691601.2377200015</v>
      </c>
      <c r="BI144" s="124"/>
      <c r="BJ144" s="28">
        <v>1342022.81</v>
      </c>
      <c r="BK144" s="28">
        <v>8349578.427720001</v>
      </c>
      <c r="BL144" s="124"/>
      <c r="BM144" s="193">
        <v>1</v>
      </c>
    </row>
    <row r="145" spans="1:65" x14ac:dyDescent="0.25">
      <c r="A145" s="116" t="s">
        <v>65</v>
      </c>
      <c r="B145" s="24" t="s">
        <v>66</v>
      </c>
      <c r="C145" s="27" t="s">
        <v>67</v>
      </c>
      <c r="D145" s="27" t="s">
        <v>12</v>
      </c>
      <c r="E145" s="139">
        <v>304.37</v>
      </c>
      <c r="F145" s="68"/>
      <c r="G145" s="139">
        <v>139.72999999999999</v>
      </c>
      <c r="H145" s="139">
        <v>137.97999999999999</v>
      </c>
      <c r="I145" s="139">
        <v>76.5</v>
      </c>
      <c r="J145" s="139">
        <v>88.14</v>
      </c>
      <c r="K145" s="60"/>
      <c r="L145" s="28">
        <v>12418.199999999999</v>
      </c>
      <c r="M145" s="28">
        <v>6885</v>
      </c>
      <c r="N145" s="28">
        <v>7932.6</v>
      </c>
      <c r="O145" s="44">
        <v>27235.799999999996</v>
      </c>
      <c r="P145" s="124"/>
      <c r="Q145" s="28">
        <v>17466.25</v>
      </c>
      <c r="R145" s="28">
        <v>9562.5</v>
      </c>
      <c r="S145" s="28">
        <v>11017.5</v>
      </c>
      <c r="T145" s="28">
        <v>38046.25</v>
      </c>
      <c r="U145" s="124"/>
      <c r="V145" s="28">
        <v>32557.089999999997</v>
      </c>
      <c r="W145" s="28">
        <v>17824.5</v>
      </c>
      <c r="X145" s="28">
        <v>20536.62</v>
      </c>
      <c r="Y145" s="44">
        <v>70918.209999999992</v>
      </c>
      <c r="Z145" s="124"/>
      <c r="AA145" s="28">
        <v>3493.2499999999995</v>
      </c>
      <c r="AB145" s="28">
        <v>1912.5</v>
      </c>
      <c r="AC145" s="28">
        <v>2203.5</v>
      </c>
      <c r="AD145" s="44">
        <v>7609.25</v>
      </c>
      <c r="AE145" s="124"/>
      <c r="AF145" s="139">
        <v>79785.83</v>
      </c>
      <c r="AG145" s="139">
        <v>43681.5</v>
      </c>
      <c r="AH145" s="139">
        <v>50327.94</v>
      </c>
      <c r="AI145" s="44">
        <v>173795.27000000002</v>
      </c>
      <c r="AJ145" s="124"/>
      <c r="AK145" s="63">
        <v>14349.919999999998</v>
      </c>
      <c r="AL145" s="63">
        <v>15912</v>
      </c>
      <c r="AM145" s="63">
        <v>63196.38</v>
      </c>
      <c r="AN145" s="44">
        <v>93458.299999999988</v>
      </c>
      <c r="AO145" s="124"/>
      <c r="AP145" s="28">
        <v>145039.74</v>
      </c>
      <c r="AQ145" s="28">
        <v>79407</v>
      </c>
      <c r="AR145" s="28">
        <v>91489.32</v>
      </c>
      <c r="AS145" s="28">
        <v>315936.06</v>
      </c>
      <c r="AT145" s="124"/>
      <c r="AU145" s="28">
        <v>109827.78</v>
      </c>
      <c r="AV145" s="28">
        <v>60129</v>
      </c>
      <c r="AW145" s="28">
        <v>69278.039999999994</v>
      </c>
      <c r="AX145" s="44">
        <v>239234.82</v>
      </c>
      <c r="AY145" s="124"/>
      <c r="AZ145" s="139">
        <v>1677440.28</v>
      </c>
      <c r="BA145" s="139">
        <v>473958.13</v>
      </c>
      <c r="BB145" s="44">
        <v>645419.52300000004</v>
      </c>
      <c r="BC145" s="28">
        <v>38221.871489999998</v>
      </c>
      <c r="BD145" s="28">
        <v>33377.822939999998</v>
      </c>
      <c r="BE145" s="140">
        <v>0</v>
      </c>
      <c r="BF145" s="44">
        <v>717019.21743000008</v>
      </c>
      <c r="BG145" s="60"/>
      <c r="BH145" s="28">
        <v>1683253.1774300002</v>
      </c>
      <c r="BI145" s="124"/>
      <c r="BJ145" s="28">
        <v>238665.64</v>
      </c>
      <c r="BK145" s="28">
        <v>1444587.53743</v>
      </c>
      <c r="BL145" s="124"/>
      <c r="BM145" s="193">
        <v>1</v>
      </c>
    </row>
    <row r="146" spans="1:65" x14ac:dyDescent="0.25">
      <c r="A146" s="116" t="s">
        <v>195</v>
      </c>
      <c r="B146" s="24" t="s">
        <v>196</v>
      </c>
      <c r="C146" s="27" t="s">
        <v>142</v>
      </c>
      <c r="D146" s="27" t="s">
        <v>120</v>
      </c>
      <c r="E146" s="139">
        <v>897.5</v>
      </c>
      <c r="F146" s="68"/>
      <c r="G146" s="139">
        <v>553</v>
      </c>
      <c r="H146" s="139">
        <v>539.5</v>
      </c>
      <c r="I146" s="139">
        <v>344.5</v>
      </c>
      <c r="J146" s="139">
        <v>0</v>
      </c>
      <c r="K146" s="60"/>
      <c r="L146" s="28">
        <v>48555</v>
      </c>
      <c r="M146" s="28">
        <v>31005</v>
      </c>
      <c r="N146" s="28">
        <v>0</v>
      </c>
      <c r="O146" s="44">
        <v>79560</v>
      </c>
      <c r="P146" s="124"/>
      <c r="Q146" s="28">
        <v>69125</v>
      </c>
      <c r="R146" s="28">
        <v>43062.5</v>
      </c>
      <c r="S146" s="28">
        <v>0</v>
      </c>
      <c r="T146" s="28">
        <v>112187.5</v>
      </c>
      <c r="U146" s="124"/>
      <c r="V146" s="28">
        <v>128849</v>
      </c>
      <c r="W146" s="28">
        <v>80268.5</v>
      </c>
      <c r="X146" s="28">
        <v>0</v>
      </c>
      <c r="Y146" s="44">
        <v>209117.5</v>
      </c>
      <c r="Z146" s="124"/>
      <c r="AA146" s="28">
        <v>13825</v>
      </c>
      <c r="AB146" s="28">
        <v>8612.5</v>
      </c>
      <c r="AC146" s="28">
        <v>0</v>
      </c>
      <c r="AD146" s="44">
        <v>22437.5</v>
      </c>
      <c r="AE146" s="124"/>
      <c r="AF146" s="139">
        <v>157881.5</v>
      </c>
      <c r="AG146" s="139">
        <v>98354.75</v>
      </c>
      <c r="AH146" s="139">
        <v>0</v>
      </c>
      <c r="AI146" s="44">
        <v>256236.25</v>
      </c>
      <c r="AJ146" s="124"/>
      <c r="AK146" s="63">
        <v>56108</v>
      </c>
      <c r="AL146" s="63">
        <v>71656</v>
      </c>
      <c r="AM146" s="63">
        <v>0</v>
      </c>
      <c r="AN146" s="44">
        <v>127764</v>
      </c>
      <c r="AO146" s="124"/>
      <c r="AP146" s="28">
        <v>574014</v>
      </c>
      <c r="AQ146" s="28">
        <v>357591</v>
      </c>
      <c r="AR146" s="28">
        <v>0</v>
      </c>
      <c r="AS146" s="28">
        <v>931605</v>
      </c>
      <c r="AT146" s="124"/>
      <c r="AU146" s="28">
        <v>434658</v>
      </c>
      <c r="AV146" s="28">
        <v>270777</v>
      </c>
      <c r="AW146" s="28">
        <v>0</v>
      </c>
      <c r="AX146" s="44">
        <v>705435</v>
      </c>
      <c r="AY146" s="124"/>
      <c r="AZ146" s="139">
        <v>4690460.07</v>
      </c>
      <c r="BA146" s="139">
        <v>1719454.77</v>
      </c>
      <c r="BB146" s="44">
        <v>1922974.4519999998</v>
      </c>
      <c r="BC146" s="28">
        <v>112705.35749999998</v>
      </c>
      <c r="BD146" s="28">
        <v>98421.645000000004</v>
      </c>
      <c r="BE146" s="140">
        <v>0</v>
      </c>
      <c r="BF146" s="44">
        <v>2134101.4544999995</v>
      </c>
      <c r="BG146" s="60"/>
      <c r="BH146" s="28">
        <v>4578444.2044999991</v>
      </c>
      <c r="BI146" s="124"/>
      <c r="BJ146" s="28">
        <v>703756.67</v>
      </c>
      <c r="BK146" s="28">
        <v>3874687.5344999991</v>
      </c>
      <c r="BL146" s="124"/>
      <c r="BM146" s="193">
        <v>0</v>
      </c>
    </row>
    <row r="147" spans="1:65" x14ac:dyDescent="0.25">
      <c r="A147" s="116" t="s">
        <v>177</v>
      </c>
      <c r="B147" s="24" t="s">
        <v>178</v>
      </c>
      <c r="C147" s="27" t="s">
        <v>142</v>
      </c>
      <c r="D147" s="27" t="s">
        <v>120</v>
      </c>
      <c r="E147" s="139">
        <v>2166.25</v>
      </c>
      <c r="F147" s="68"/>
      <c r="G147" s="139">
        <v>1394.25</v>
      </c>
      <c r="H147" s="139">
        <v>1370.25</v>
      </c>
      <c r="I147" s="139">
        <v>772</v>
      </c>
      <c r="J147" s="139">
        <v>0</v>
      </c>
      <c r="K147" s="60"/>
      <c r="L147" s="28">
        <v>123322.5</v>
      </c>
      <c r="M147" s="28">
        <v>69480</v>
      </c>
      <c r="N147" s="28">
        <v>0</v>
      </c>
      <c r="O147" s="44">
        <v>192802.5</v>
      </c>
      <c r="P147" s="124"/>
      <c r="Q147" s="28">
        <v>174281.25</v>
      </c>
      <c r="R147" s="28">
        <v>96500</v>
      </c>
      <c r="S147" s="28">
        <v>0</v>
      </c>
      <c r="T147" s="28">
        <v>270781.25</v>
      </c>
      <c r="U147" s="124"/>
      <c r="V147" s="28">
        <v>324860.25</v>
      </c>
      <c r="W147" s="28">
        <v>179876</v>
      </c>
      <c r="X147" s="28">
        <v>0</v>
      </c>
      <c r="Y147" s="44">
        <v>504736.25</v>
      </c>
      <c r="Z147" s="124"/>
      <c r="AA147" s="28">
        <v>34856.25</v>
      </c>
      <c r="AB147" s="28">
        <v>19300</v>
      </c>
      <c r="AC147" s="28">
        <v>0</v>
      </c>
      <c r="AD147" s="44">
        <v>54156.25</v>
      </c>
      <c r="AE147" s="124"/>
      <c r="AF147" s="139">
        <v>796116.75</v>
      </c>
      <c r="AG147" s="139">
        <v>440812</v>
      </c>
      <c r="AH147" s="139">
        <v>0</v>
      </c>
      <c r="AI147" s="44">
        <v>1236928.75</v>
      </c>
      <c r="AJ147" s="124"/>
      <c r="AK147" s="63">
        <v>142506</v>
      </c>
      <c r="AL147" s="63">
        <v>160576</v>
      </c>
      <c r="AM147" s="63">
        <v>0</v>
      </c>
      <c r="AN147" s="44">
        <v>303082</v>
      </c>
      <c r="AO147" s="124"/>
      <c r="AP147" s="28">
        <v>1447231.5</v>
      </c>
      <c r="AQ147" s="28">
        <v>801336</v>
      </c>
      <c r="AR147" s="28">
        <v>0</v>
      </c>
      <c r="AS147" s="28">
        <v>2248567.5</v>
      </c>
      <c r="AT147" s="124"/>
      <c r="AU147" s="28">
        <v>1095880.5</v>
      </c>
      <c r="AV147" s="28">
        <v>606792</v>
      </c>
      <c r="AW147" s="28">
        <v>0</v>
      </c>
      <c r="AX147" s="44">
        <v>1702672.5</v>
      </c>
      <c r="AY147" s="124"/>
      <c r="AZ147" s="139">
        <v>11111367.48</v>
      </c>
      <c r="BA147" s="139">
        <v>2925454.98</v>
      </c>
      <c r="BB147" s="44">
        <v>4211046.7379999999</v>
      </c>
      <c r="BC147" s="28">
        <v>272031.17624999996</v>
      </c>
      <c r="BD147" s="28">
        <v>237555.3075</v>
      </c>
      <c r="BE147" s="140">
        <v>0</v>
      </c>
      <c r="BF147" s="44">
        <v>4720633.2217499996</v>
      </c>
      <c r="BG147" s="60"/>
      <c r="BH147" s="28">
        <v>11234360.221749999</v>
      </c>
      <c r="BI147" s="124"/>
      <c r="BJ147" s="28">
        <v>1698621.61</v>
      </c>
      <c r="BK147" s="28">
        <v>9535738.6117499992</v>
      </c>
      <c r="BL147" s="124"/>
      <c r="BM147" s="193">
        <v>1</v>
      </c>
    </row>
    <row r="148" spans="1:65" x14ac:dyDescent="0.25">
      <c r="A148" s="116" t="s">
        <v>60</v>
      </c>
      <c r="B148" s="24" t="s">
        <v>61</v>
      </c>
      <c r="C148" s="27" t="s">
        <v>62</v>
      </c>
      <c r="D148" s="27" t="s">
        <v>12</v>
      </c>
      <c r="E148" s="139">
        <v>395.19</v>
      </c>
      <c r="F148" s="68"/>
      <c r="G148" s="139">
        <v>183.54999999999998</v>
      </c>
      <c r="H148" s="139">
        <v>181.97</v>
      </c>
      <c r="I148" s="139">
        <v>98.16</v>
      </c>
      <c r="J148" s="139">
        <v>113.47999999999999</v>
      </c>
      <c r="K148" s="60"/>
      <c r="L148" s="28">
        <v>16377.3</v>
      </c>
      <c r="M148" s="28">
        <v>8834.4</v>
      </c>
      <c r="N148" s="28">
        <v>10213.199999999999</v>
      </c>
      <c r="O148" s="44">
        <v>35424.899999999994</v>
      </c>
      <c r="P148" s="124"/>
      <c r="Q148" s="28">
        <v>22943.749999999996</v>
      </c>
      <c r="R148" s="28">
        <v>12270</v>
      </c>
      <c r="S148" s="28">
        <v>14184.999999999998</v>
      </c>
      <c r="T148" s="28">
        <v>49398.75</v>
      </c>
      <c r="U148" s="124"/>
      <c r="V148" s="28">
        <v>42767.149999999994</v>
      </c>
      <c r="W148" s="28">
        <v>22871.279999999999</v>
      </c>
      <c r="X148" s="28">
        <v>26440.839999999997</v>
      </c>
      <c r="Y148" s="44">
        <v>92079.26999999999</v>
      </c>
      <c r="Z148" s="124"/>
      <c r="AA148" s="28">
        <v>4588.75</v>
      </c>
      <c r="AB148" s="28">
        <v>2454</v>
      </c>
      <c r="AC148" s="28">
        <v>2836.9999999999995</v>
      </c>
      <c r="AD148" s="44">
        <v>9879.75</v>
      </c>
      <c r="AE148" s="124"/>
      <c r="AF148" s="139">
        <v>104807.05</v>
      </c>
      <c r="AG148" s="139">
        <v>56049.36</v>
      </c>
      <c r="AH148" s="139">
        <v>64797.08</v>
      </c>
      <c r="AI148" s="44">
        <v>225653.49</v>
      </c>
      <c r="AJ148" s="124"/>
      <c r="AK148" s="63">
        <v>18924.88</v>
      </c>
      <c r="AL148" s="63">
        <v>20417.28</v>
      </c>
      <c r="AM148" s="63">
        <v>81365.159999999989</v>
      </c>
      <c r="AN148" s="44">
        <v>120707.31999999999</v>
      </c>
      <c r="AO148" s="124"/>
      <c r="AP148" s="28">
        <v>190524.9</v>
      </c>
      <c r="AQ148" s="28">
        <v>101890.08</v>
      </c>
      <c r="AR148" s="28">
        <v>117792.23999999999</v>
      </c>
      <c r="AS148" s="28">
        <v>410207.22</v>
      </c>
      <c r="AT148" s="124"/>
      <c r="AU148" s="28">
        <v>144270.29999999999</v>
      </c>
      <c r="AV148" s="28">
        <v>77153.759999999995</v>
      </c>
      <c r="AW148" s="28">
        <v>89195.28</v>
      </c>
      <c r="AX148" s="44">
        <v>310619.33999999997</v>
      </c>
      <c r="AY148" s="124"/>
      <c r="AZ148" s="139">
        <v>2196577.9</v>
      </c>
      <c r="BA148" s="139">
        <v>675163.49</v>
      </c>
      <c r="BB148" s="44">
        <v>861522.4169999999</v>
      </c>
      <c r="BC148" s="28">
        <v>49626.774629999993</v>
      </c>
      <c r="BD148" s="28">
        <v>43337.325779999992</v>
      </c>
      <c r="BE148" s="140">
        <v>0</v>
      </c>
      <c r="BF148" s="44">
        <v>954486.51740999985</v>
      </c>
      <c r="BG148" s="60"/>
      <c r="BH148" s="28">
        <v>2208456.5574099994</v>
      </c>
      <c r="BI148" s="124"/>
      <c r="BJ148" s="28">
        <v>309880.33</v>
      </c>
      <c r="BK148" s="28">
        <v>1898576.2274099994</v>
      </c>
      <c r="BL148" s="124"/>
      <c r="BM148" s="193">
        <v>1</v>
      </c>
    </row>
    <row r="149" spans="1:65" x14ac:dyDescent="0.25">
      <c r="A149" s="116" t="s">
        <v>513</v>
      </c>
      <c r="B149" s="24" t="s">
        <v>514</v>
      </c>
      <c r="C149" s="27" t="s">
        <v>515</v>
      </c>
      <c r="D149" s="27" t="s">
        <v>12</v>
      </c>
      <c r="E149" s="139">
        <v>565.88</v>
      </c>
      <c r="F149" s="68"/>
      <c r="G149" s="139">
        <v>233.39</v>
      </c>
      <c r="H149" s="139">
        <v>228.80999999999997</v>
      </c>
      <c r="I149" s="139">
        <v>140.66</v>
      </c>
      <c r="J149" s="139">
        <v>191.82999999999998</v>
      </c>
      <c r="K149" s="60"/>
      <c r="L149" s="28">
        <v>20592.899999999998</v>
      </c>
      <c r="M149" s="28">
        <v>12659.4</v>
      </c>
      <c r="N149" s="28">
        <v>17264.699999999997</v>
      </c>
      <c r="O149" s="44">
        <v>50516.999999999993</v>
      </c>
      <c r="P149" s="124"/>
      <c r="Q149" s="28">
        <v>29173.75</v>
      </c>
      <c r="R149" s="28">
        <v>17582.5</v>
      </c>
      <c r="S149" s="28">
        <v>23978.749999999996</v>
      </c>
      <c r="T149" s="28">
        <v>70735</v>
      </c>
      <c r="U149" s="124"/>
      <c r="V149" s="28">
        <v>54379.869999999995</v>
      </c>
      <c r="W149" s="28">
        <v>32773.78</v>
      </c>
      <c r="X149" s="28">
        <v>44696.39</v>
      </c>
      <c r="Y149" s="44">
        <v>131850.03999999998</v>
      </c>
      <c r="Z149" s="124"/>
      <c r="AA149" s="28">
        <v>5834.75</v>
      </c>
      <c r="AB149" s="28">
        <v>3516.5</v>
      </c>
      <c r="AC149" s="28">
        <v>4795.75</v>
      </c>
      <c r="AD149" s="44">
        <v>14147</v>
      </c>
      <c r="AE149" s="124"/>
      <c r="AF149" s="139">
        <v>133265.69</v>
      </c>
      <c r="AG149" s="139">
        <v>80316.86</v>
      </c>
      <c r="AH149" s="139">
        <v>109534.93</v>
      </c>
      <c r="AI149" s="44">
        <v>323117.48</v>
      </c>
      <c r="AJ149" s="124"/>
      <c r="AK149" s="63">
        <v>23796.239999999998</v>
      </c>
      <c r="AL149" s="63">
        <v>29257.279999999999</v>
      </c>
      <c r="AM149" s="63">
        <v>137542.10999999999</v>
      </c>
      <c r="AN149" s="44">
        <v>190595.62999999998</v>
      </c>
      <c r="AO149" s="124"/>
      <c r="AP149" s="28">
        <v>242258.81999999998</v>
      </c>
      <c r="AQ149" s="28">
        <v>146005.07999999999</v>
      </c>
      <c r="AR149" s="28">
        <v>199119.53999999998</v>
      </c>
      <c r="AS149" s="28">
        <v>587383.43999999994</v>
      </c>
      <c r="AT149" s="124"/>
      <c r="AU149" s="28">
        <v>183444.53999999998</v>
      </c>
      <c r="AV149" s="28">
        <v>110558.76</v>
      </c>
      <c r="AW149" s="28">
        <v>150778.37999999998</v>
      </c>
      <c r="AX149" s="44">
        <v>444781.67999999993</v>
      </c>
      <c r="AY149" s="124"/>
      <c r="AZ149" s="139">
        <v>3187428.58</v>
      </c>
      <c r="BA149" s="139">
        <v>1032915.6100000001</v>
      </c>
      <c r="BB149" s="44">
        <v>1266103.257</v>
      </c>
      <c r="BC149" s="28">
        <v>71061.512759999969</v>
      </c>
      <c r="BD149" s="28">
        <v>62055.532559999992</v>
      </c>
      <c r="BE149" s="140">
        <v>0</v>
      </c>
      <c r="BF149" s="44">
        <v>1399220.30232</v>
      </c>
      <c r="BG149" s="60"/>
      <c r="BH149" s="28">
        <v>3212347.5723199998</v>
      </c>
      <c r="BI149" s="124"/>
      <c r="BJ149" s="28">
        <v>443723.48</v>
      </c>
      <c r="BK149" s="28">
        <v>2768624.0923199998</v>
      </c>
      <c r="BL149" s="124"/>
      <c r="BM149" s="193">
        <v>1</v>
      </c>
    </row>
    <row r="150" spans="1:65" x14ac:dyDescent="0.25">
      <c r="A150" s="116" t="s">
        <v>209</v>
      </c>
      <c r="B150" s="24" t="s">
        <v>210</v>
      </c>
      <c r="C150" s="27" t="s">
        <v>142</v>
      </c>
      <c r="D150" s="27" t="s">
        <v>131</v>
      </c>
      <c r="E150" s="139">
        <v>4022</v>
      </c>
      <c r="F150" s="68"/>
      <c r="G150" s="139">
        <v>0</v>
      </c>
      <c r="H150" s="139">
        <v>0</v>
      </c>
      <c r="I150" s="139">
        <v>0</v>
      </c>
      <c r="J150" s="139">
        <v>4022</v>
      </c>
      <c r="K150" s="60"/>
      <c r="L150" s="28">
        <v>0</v>
      </c>
      <c r="M150" s="28">
        <v>0</v>
      </c>
      <c r="N150" s="28">
        <v>361980</v>
      </c>
      <c r="O150" s="44">
        <v>361980</v>
      </c>
      <c r="P150" s="124"/>
      <c r="Q150" s="28">
        <v>0</v>
      </c>
      <c r="R150" s="28">
        <v>0</v>
      </c>
      <c r="S150" s="28">
        <v>502750</v>
      </c>
      <c r="T150" s="28">
        <v>502750</v>
      </c>
      <c r="U150" s="124"/>
      <c r="V150" s="28">
        <v>0</v>
      </c>
      <c r="W150" s="28">
        <v>0</v>
      </c>
      <c r="X150" s="28">
        <v>937126</v>
      </c>
      <c r="Y150" s="44">
        <v>937126</v>
      </c>
      <c r="Z150" s="124"/>
      <c r="AA150" s="28">
        <v>0</v>
      </c>
      <c r="AB150" s="28">
        <v>0</v>
      </c>
      <c r="AC150" s="28">
        <v>100550</v>
      </c>
      <c r="AD150" s="44">
        <v>100550</v>
      </c>
      <c r="AE150" s="124"/>
      <c r="AF150" s="139">
        <v>0</v>
      </c>
      <c r="AG150" s="139">
        <v>0</v>
      </c>
      <c r="AH150" s="139">
        <v>1148281</v>
      </c>
      <c r="AI150" s="44">
        <v>1148281</v>
      </c>
      <c r="AJ150" s="124"/>
      <c r="AK150" s="63">
        <v>0</v>
      </c>
      <c r="AL150" s="63">
        <v>0</v>
      </c>
      <c r="AM150" s="63">
        <v>2883774</v>
      </c>
      <c r="AN150" s="44">
        <v>2883774</v>
      </c>
      <c r="AO150" s="124"/>
      <c r="AP150" s="28">
        <v>0</v>
      </c>
      <c r="AQ150" s="28">
        <v>0</v>
      </c>
      <c r="AR150" s="28">
        <v>4174836</v>
      </c>
      <c r="AS150" s="28">
        <v>4174836</v>
      </c>
      <c r="AT150" s="124"/>
      <c r="AU150" s="28">
        <v>0</v>
      </c>
      <c r="AV150" s="28">
        <v>0</v>
      </c>
      <c r="AW150" s="28">
        <v>3161292</v>
      </c>
      <c r="AX150" s="44">
        <v>3161292</v>
      </c>
      <c r="AY150" s="124"/>
      <c r="AZ150" s="139">
        <v>22528887.780000001</v>
      </c>
      <c r="BA150" s="139">
        <v>3401331.2000000007</v>
      </c>
      <c r="BB150" s="44">
        <v>7779065.6940000001</v>
      </c>
      <c r="BC150" s="28">
        <v>505070.69399999996</v>
      </c>
      <c r="BD150" s="28">
        <v>441060.56400000001</v>
      </c>
      <c r="BE150" s="140">
        <v>0</v>
      </c>
      <c r="BF150" s="44">
        <v>8725196.9519999996</v>
      </c>
      <c r="BG150" s="60"/>
      <c r="BH150" s="28">
        <v>21995785.952</v>
      </c>
      <c r="BI150" s="124"/>
      <c r="BJ150" s="28">
        <v>3153770.86</v>
      </c>
      <c r="BK150" s="28">
        <v>18842015.092</v>
      </c>
      <c r="BL150" s="124"/>
      <c r="BM150" s="193">
        <v>0</v>
      </c>
    </row>
    <row r="151" spans="1:65" x14ac:dyDescent="0.25">
      <c r="A151" s="116" t="s">
        <v>197</v>
      </c>
      <c r="B151" s="24" t="s">
        <v>198</v>
      </c>
      <c r="C151" s="27" t="s">
        <v>142</v>
      </c>
      <c r="D151" s="27" t="s">
        <v>120</v>
      </c>
      <c r="E151" s="139">
        <v>556.25</v>
      </c>
      <c r="F151" s="68"/>
      <c r="G151" s="139">
        <v>364.25</v>
      </c>
      <c r="H151" s="139">
        <v>358.5</v>
      </c>
      <c r="I151" s="139">
        <v>192</v>
      </c>
      <c r="J151" s="139">
        <v>0</v>
      </c>
      <c r="K151" s="60"/>
      <c r="L151" s="28">
        <v>32265</v>
      </c>
      <c r="M151" s="28">
        <v>17280</v>
      </c>
      <c r="N151" s="28">
        <v>0</v>
      </c>
      <c r="O151" s="44">
        <v>49545</v>
      </c>
      <c r="P151" s="124"/>
      <c r="Q151" s="28">
        <v>45531.25</v>
      </c>
      <c r="R151" s="28">
        <v>24000</v>
      </c>
      <c r="S151" s="28">
        <v>0</v>
      </c>
      <c r="T151" s="28">
        <v>69531.25</v>
      </c>
      <c r="U151" s="124"/>
      <c r="V151" s="28">
        <v>84870.25</v>
      </c>
      <c r="W151" s="28">
        <v>44736</v>
      </c>
      <c r="X151" s="28">
        <v>0</v>
      </c>
      <c r="Y151" s="44">
        <v>129606.25</v>
      </c>
      <c r="Z151" s="124"/>
      <c r="AA151" s="28">
        <v>9106.25</v>
      </c>
      <c r="AB151" s="28">
        <v>4800</v>
      </c>
      <c r="AC151" s="28">
        <v>0</v>
      </c>
      <c r="AD151" s="44">
        <v>13906.25</v>
      </c>
      <c r="AE151" s="124"/>
      <c r="AF151" s="139">
        <v>103993.37</v>
      </c>
      <c r="AG151" s="139">
        <v>54816</v>
      </c>
      <c r="AH151" s="139">
        <v>0</v>
      </c>
      <c r="AI151" s="44">
        <v>158809.37</v>
      </c>
      <c r="AJ151" s="124"/>
      <c r="AK151" s="63">
        <v>37284</v>
      </c>
      <c r="AL151" s="63">
        <v>39936</v>
      </c>
      <c r="AM151" s="63">
        <v>0</v>
      </c>
      <c r="AN151" s="44">
        <v>77220</v>
      </c>
      <c r="AO151" s="124"/>
      <c r="AP151" s="28">
        <v>378091.5</v>
      </c>
      <c r="AQ151" s="28">
        <v>199296</v>
      </c>
      <c r="AR151" s="28">
        <v>0</v>
      </c>
      <c r="AS151" s="28">
        <v>577387.5</v>
      </c>
      <c r="AT151" s="124"/>
      <c r="AU151" s="28">
        <v>286300.5</v>
      </c>
      <c r="AV151" s="28">
        <v>150912</v>
      </c>
      <c r="AW151" s="28">
        <v>0</v>
      </c>
      <c r="AX151" s="44">
        <v>437212.5</v>
      </c>
      <c r="AY151" s="124"/>
      <c r="AZ151" s="139">
        <v>3002182.4</v>
      </c>
      <c r="BA151" s="139">
        <v>1199798.27</v>
      </c>
      <c r="BB151" s="44">
        <v>1260594.2009999999</v>
      </c>
      <c r="BC151" s="28">
        <v>69852.206250000003</v>
      </c>
      <c r="BD151" s="28">
        <v>60999.487499999996</v>
      </c>
      <c r="BE151" s="140">
        <v>0</v>
      </c>
      <c r="BF151" s="44">
        <v>1391445.89475</v>
      </c>
      <c r="BG151" s="60"/>
      <c r="BH151" s="28">
        <v>2904664.0147500001</v>
      </c>
      <c r="BI151" s="124"/>
      <c r="BJ151" s="28">
        <v>436172.31</v>
      </c>
      <c r="BK151" s="28">
        <v>2468491.70475</v>
      </c>
      <c r="BL151" s="124"/>
      <c r="BM151" s="193">
        <v>0</v>
      </c>
    </row>
    <row r="152" spans="1:65" x14ac:dyDescent="0.25">
      <c r="A152" s="116" t="s">
        <v>217</v>
      </c>
      <c r="B152" s="24" t="s">
        <v>218</v>
      </c>
      <c r="C152" s="27" t="s">
        <v>142</v>
      </c>
      <c r="D152" s="27" t="s">
        <v>131</v>
      </c>
      <c r="E152" s="139">
        <v>4603.5</v>
      </c>
      <c r="F152" s="68"/>
      <c r="G152" s="139">
        <v>0</v>
      </c>
      <c r="H152" s="139">
        <v>0</v>
      </c>
      <c r="I152" s="139">
        <v>0</v>
      </c>
      <c r="J152" s="139">
        <v>4603.5</v>
      </c>
      <c r="K152" s="60"/>
      <c r="L152" s="28">
        <v>0</v>
      </c>
      <c r="M152" s="28">
        <v>0</v>
      </c>
      <c r="N152" s="28">
        <v>414315</v>
      </c>
      <c r="O152" s="44">
        <v>414315</v>
      </c>
      <c r="P152" s="124"/>
      <c r="Q152" s="28">
        <v>0</v>
      </c>
      <c r="R152" s="28">
        <v>0</v>
      </c>
      <c r="S152" s="28">
        <v>575437.5</v>
      </c>
      <c r="T152" s="28">
        <v>575437.5</v>
      </c>
      <c r="U152" s="124"/>
      <c r="V152" s="28">
        <v>0</v>
      </c>
      <c r="W152" s="28">
        <v>0</v>
      </c>
      <c r="X152" s="28">
        <v>1072615.5</v>
      </c>
      <c r="Y152" s="44">
        <v>1072615.5</v>
      </c>
      <c r="Z152" s="124"/>
      <c r="AA152" s="28">
        <v>0</v>
      </c>
      <c r="AB152" s="28">
        <v>0</v>
      </c>
      <c r="AC152" s="28">
        <v>115087.5</v>
      </c>
      <c r="AD152" s="44">
        <v>115087.5</v>
      </c>
      <c r="AE152" s="124"/>
      <c r="AF152" s="139">
        <v>0</v>
      </c>
      <c r="AG152" s="139">
        <v>0</v>
      </c>
      <c r="AH152" s="139">
        <v>1314299.25</v>
      </c>
      <c r="AI152" s="44">
        <v>1314299.25</v>
      </c>
      <c r="AJ152" s="124"/>
      <c r="AK152" s="63">
        <v>0</v>
      </c>
      <c r="AL152" s="63">
        <v>0</v>
      </c>
      <c r="AM152" s="63">
        <v>3300709.5</v>
      </c>
      <c r="AN152" s="44">
        <v>3300709.5</v>
      </c>
      <c r="AO152" s="124"/>
      <c r="AP152" s="28">
        <v>0</v>
      </c>
      <c r="AQ152" s="28">
        <v>0</v>
      </c>
      <c r="AR152" s="28">
        <v>4778433</v>
      </c>
      <c r="AS152" s="28">
        <v>4778433</v>
      </c>
      <c r="AT152" s="124"/>
      <c r="AU152" s="28">
        <v>0</v>
      </c>
      <c r="AV152" s="28">
        <v>0</v>
      </c>
      <c r="AW152" s="28">
        <v>3618351</v>
      </c>
      <c r="AX152" s="44">
        <v>3618351</v>
      </c>
      <c r="AY152" s="124"/>
      <c r="AZ152" s="139">
        <v>27300211.48</v>
      </c>
      <c r="BA152" s="139">
        <v>8248102.4200000009</v>
      </c>
      <c r="BB152" s="44">
        <v>10664494.17</v>
      </c>
      <c r="BC152" s="28">
        <v>578093.71950000001</v>
      </c>
      <c r="BD152" s="28">
        <v>504829.01699999999</v>
      </c>
      <c r="BE152" s="140">
        <v>0</v>
      </c>
      <c r="BF152" s="44">
        <v>11747416.906500001</v>
      </c>
      <c r="BG152" s="60"/>
      <c r="BH152" s="28">
        <v>26936665.156500001</v>
      </c>
      <c r="BI152" s="124"/>
      <c r="BJ152" s="28">
        <v>3609742.45</v>
      </c>
      <c r="BK152" s="28">
        <v>23326922.706500001</v>
      </c>
      <c r="BL152" s="124"/>
      <c r="BM152" s="193">
        <v>0</v>
      </c>
    </row>
    <row r="153" spans="1:65" x14ac:dyDescent="0.25">
      <c r="A153" s="116" t="s">
        <v>102</v>
      </c>
      <c r="B153" s="24" t="s">
        <v>103</v>
      </c>
      <c r="C153" s="27" t="s">
        <v>97</v>
      </c>
      <c r="D153" s="27" t="s">
        <v>12</v>
      </c>
      <c r="E153" s="139">
        <v>579</v>
      </c>
      <c r="F153" s="68"/>
      <c r="G153" s="139">
        <v>272</v>
      </c>
      <c r="H153" s="139">
        <v>269.5</v>
      </c>
      <c r="I153" s="139">
        <v>127.5</v>
      </c>
      <c r="J153" s="139">
        <v>179.5</v>
      </c>
      <c r="K153" s="60"/>
      <c r="L153" s="28">
        <v>24255</v>
      </c>
      <c r="M153" s="28">
        <v>11475</v>
      </c>
      <c r="N153" s="28">
        <v>16155</v>
      </c>
      <c r="O153" s="44">
        <v>51885</v>
      </c>
      <c r="P153" s="124"/>
      <c r="Q153" s="28">
        <v>34000</v>
      </c>
      <c r="R153" s="28">
        <v>15937.5</v>
      </c>
      <c r="S153" s="28">
        <v>22437.5</v>
      </c>
      <c r="T153" s="28">
        <v>72375</v>
      </c>
      <c r="U153" s="124"/>
      <c r="V153" s="28">
        <v>63376</v>
      </c>
      <c r="W153" s="28">
        <v>29707.5</v>
      </c>
      <c r="X153" s="28">
        <v>41823.5</v>
      </c>
      <c r="Y153" s="44">
        <v>134907</v>
      </c>
      <c r="Z153" s="124"/>
      <c r="AA153" s="28">
        <v>6800</v>
      </c>
      <c r="AB153" s="28">
        <v>3187.5</v>
      </c>
      <c r="AC153" s="28">
        <v>4487.5</v>
      </c>
      <c r="AD153" s="44">
        <v>14475</v>
      </c>
      <c r="AE153" s="124"/>
      <c r="AF153" s="139">
        <v>155312</v>
      </c>
      <c r="AG153" s="139">
        <v>72802.5</v>
      </c>
      <c r="AH153" s="139">
        <v>102494.5</v>
      </c>
      <c r="AI153" s="44">
        <v>330609</v>
      </c>
      <c r="AJ153" s="124"/>
      <c r="AK153" s="63">
        <v>28028</v>
      </c>
      <c r="AL153" s="63">
        <v>26520</v>
      </c>
      <c r="AM153" s="63">
        <v>128701.5</v>
      </c>
      <c r="AN153" s="44">
        <v>183249.5</v>
      </c>
      <c r="AO153" s="124"/>
      <c r="AP153" s="28">
        <v>282336</v>
      </c>
      <c r="AQ153" s="28">
        <v>132345</v>
      </c>
      <c r="AR153" s="28">
        <v>186321</v>
      </c>
      <c r="AS153" s="28">
        <v>601002</v>
      </c>
      <c r="AT153" s="124"/>
      <c r="AU153" s="28">
        <v>213792</v>
      </c>
      <c r="AV153" s="28">
        <v>100215</v>
      </c>
      <c r="AW153" s="28">
        <v>141087</v>
      </c>
      <c r="AX153" s="44">
        <v>455094</v>
      </c>
      <c r="AY153" s="124"/>
      <c r="AZ153" s="139">
        <v>3298105.8</v>
      </c>
      <c r="BA153" s="139">
        <v>1107907.53</v>
      </c>
      <c r="BB153" s="44">
        <v>1321803.9990000001</v>
      </c>
      <c r="BC153" s="28">
        <v>72709.082999999999</v>
      </c>
      <c r="BD153" s="28">
        <v>63494.297999999995</v>
      </c>
      <c r="BE153" s="140">
        <v>0</v>
      </c>
      <c r="BF153" s="44">
        <v>1458007.3800000001</v>
      </c>
      <c r="BG153" s="60"/>
      <c r="BH153" s="28">
        <v>3301603.88</v>
      </c>
      <c r="BI153" s="124"/>
      <c r="BJ153" s="28">
        <v>454011.27</v>
      </c>
      <c r="BK153" s="28">
        <v>2847592.61</v>
      </c>
      <c r="BL153" s="124"/>
      <c r="BM153" s="193">
        <v>1</v>
      </c>
    </row>
    <row r="154" spans="1:65" x14ac:dyDescent="0.25">
      <c r="A154" s="116" t="s">
        <v>228</v>
      </c>
      <c r="B154" s="24" t="s">
        <v>229</v>
      </c>
      <c r="C154" s="27" t="s">
        <v>142</v>
      </c>
      <c r="D154" s="27" t="s">
        <v>120</v>
      </c>
      <c r="E154" s="139">
        <v>1096.8900000000001</v>
      </c>
      <c r="F154" s="68"/>
      <c r="G154" s="139">
        <v>734.23</v>
      </c>
      <c r="H154" s="139">
        <v>724.57</v>
      </c>
      <c r="I154" s="139">
        <v>362.65999999999997</v>
      </c>
      <c r="J154" s="139">
        <v>0</v>
      </c>
      <c r="K154" s="60"/>
      <c r="L154" s="28">
        <v>65211.3</v>
      </c>
      <c r="M154" s="28">
        <v>32639.399999999998</v>
      </c>
      <c r="N154" s="28">
        <v>0</v>
      </c>
      <c r="O154" s="44">
        <v>97850.7</v>
      </c>
      <c r="P154" s="124"/>
      <c r="Q154" s="28">
        <v>91778.75</v>
      </c>
      <c r="R154" s="28">
        <v>45332.499999999993</v>
      </c>
      <c r="S154" s="28">
        <v>0</v>
      </c>
      <c r="T154" s="28">
        <v>137111.25</v>
      </c>
      <c r="U154" s="124"/>
      <c r="V154" s="28">
        <v>171075.59</v>
      </c>
      <c r="W154" s="28">
        <v>84499.78</v>
      </c>
      <c r="X154" s="28">
        <v>0</v>
      </c>
      <c r="Y154" s="44">
        <v>255575.37</v>
      </c>
      <c r="Z154" s="124"/>
      <c r="AA154" s="28">
        <v>18355.75</v>
      </c>
      <c r="AB154" s="28">
        <v>9066.5</v>
      </c>
      <c r="AC154" s="28">
        <v>0</v>
      </c>
      <c r="AD154" s="44">
        <v>27422.25</v>
      </c>
      <c r="AE154" s="124"/>
      <c r="AF154" s="139">
        <v>419245.33</v>
      </c>
      <c r="AG154" s="139">
        <v>207078.86</v>
      </c>
      <c r="AH154" s="139">
        <v>0</v>
      </c>
      <c r="AI154" s="44">
        <v>626324.18999999994</v>
      </c>
      <c r="AJ154" s="124"/>
      <c r="AK154" s="63">
        <v>75355.28</v>
      </c>
      <c r="AL154" s="63">
        <v>75433.279999999999</v>
      </c>
      <c r="AM154" s="63">
        <v>0</v>
      </c>
      <c r="AN154" s="44">
        <v>150788.56</v>
      </c>
      <c r="AO154" s="124"/>
      <c r="AP154" s="28">
        <v>762130.74</v>
      </c>
      <c r="AQ154" s="28">
        <v>376441.07999999996</v>
      </c>
      <c r="AR154" s="28">
        <v>0</v>
      </c>
      <c r="AS154" s="28">
        <v>1138571.8199999998</v>
      </c>
      <c r="AT154" s="124"/>
      <c r="AU154" s="28">
        <v>577104.78</v>
      </c>
      <c r="AV154" s="28">
        <v>285050.75999999995</v>
      </c>
      <c r="AW154" s="28">
        <v>0</v>
      </c>
      <c r="AX154" s="44">
        <v>862155.54</v>
      </c>
      <c r="AY154" s="124"/>
      <c r="AZ154" s="139">
        <v>5930876.7999999998</v>
      </c>
      <c r="BA154" s="139">
        <v>2269345.9</v>
      </c>
      <c r="BB154" s="44">
        <v>2460066.8099999996</v>
      </c>
      <c r="BC154" s="28">
        <v>137744.15552999999</v>
      </c>
      <c r="BD154" s="28">
        <v>120287.15117999999</v>
      </c>
      <c r="BE154" s="140">
        <v>0</v>
      </c>
      <c r="BF154" s="44">
        <v>2718098.1167099997</v>
      </c>
      <c r="BG154" s="60"/>
      <c r="BH154" s="28">
        <v>6013897.7967099994</v>
      </c>
      <c r="BI154" s="124"/>
      <c r="BJ154" s="28">
        <v>860104.35</v>
      </c>
      <c r="BK154" s="28">
        <v>5153793.4467099998</v>
      </c>
      <c r="BL154" s="124"/>
      <c r="BM154" s="193">
        <v>1</v>
      </c>
    </row>
    <row r="155" spans="1:65" x14ac:dyDescent="0.25">
      <c r="A155" s="116" t="s">
        <v>114</v>
      </c>
      <c r="B155" s="24" t="s">
        <v>115</v>
      </c>
      <c r="C155" s="27" t="s">
        <v>113</v>
      </c>
      <c r="D155" s="27" t="s">
        <v>12</v>
      </c>
      <c r="E155" s="139">
        <v>1601.45</v>
      </c>
      <c r="F155" s="68"/>
      <c r="G155" s="139">
        <v>715.32</v>
      </c>
      <c r="H155" s="139">
        <v>706.82</v>
      </c>
      <c r="I155" s="139">
        <v>372.31999999999994</v>
      </c>
      <c r="J155" s="139">
        <v>513.80999999999995</v>
      </c>
      <c r="K155" s="60"/>
      <c r="L155" s="28">
        <v>63613.8</v>
      </c>
      <c r="M155" s="28">
        <v>33508.799999999996</v>
      </c>
      <c r="N155" s="28">
        <v>46242.899999999994</v>
      </c>
      <c r="O155" s="44">
        <v>143365.5</v>
      </c>
      <c r="P155" s="124"/>
      <c r="Q155" s="28">
        <v>89415</v>
      </c>
      <c r="R155" s="28">
        <v>46539.999999999993</v>
      </c>
      <c r="S155" s="28">
        <v>64226.249999999993</v>
      </c>
      <c r="T155" s="28">
        <v>200181.25</v>
      </c>
      <c r="U155" s="124"/>
      <c r="V155" s="28">
        <v>166669.56</v>
      </c>
      <c r="W155" s="28">
        <v>86750.559999999983</v>
      </c>
      <c r="X155" s="28">
        <v>119717.72999999998</v>
      </c>
      <c r="Y155" s="44">
        <v>373137.85</v>
      </c>
      <c r="Z155" s="124"/>
      <c r="AA155" s="28">
        <v>17883</v>
      </c>
      <c r="AB155" s="28">
        <v>9307.9999999999982</v>
      </c>
      <c r="AC155" s="28">
        <v>12845.249999999998</v>
      </c>
      <c r="AD155" s="44">
        <v>40036.25</v>
      </c>
      <c r="AE155" s="124"/>
      <c r="AF155" s="139">
        <v>408447.72</v>
      </c>
      <c r="AG155" s="139">
        <v>212594.72</v>
      </c>
      <c r="AH155" s="139">
        <v>293385.51</v>
      </c>
      <c r="AI155" s="44">
        <v>914427.95</v>
      </c>
      <c r="AJ155" s="124"/>
      <c r="AK155" s="63">
        <v>73509.279999999999</v>
      </c>
      <c r="AL155" s="63">
        <v>77442.559999999983</v>
      </c>
      <c r="AM155" s="63">
        <v>368401.76999999996</v>
      </c>
      <c r="AN155" s="44">
        <v>519353.60999999993</v>
      </c>
      <c r="AO155" s="124"/>
      <c r="AP155" s="28">
        <v>742502.16</v>
      </c>
      <c r="AQ155" s="28">
        <v>386468.15999999992</v>
      </c>
      <c r="AR155" s="28">
        <v>533334.77999999991</v>
      </c>
      <c r="AS155" s="28">
        <v>1662305.0999999996</v>
      </c>
      <c r="AT155" s="124"/>
      <c r="AU155" s="28">
        <v>562241.52</v>
      </c>
      <c r="AV155" s="28">
        <v>292643.51999999996</v>
      </c>
      <c r="AW155" s="28">
        <v>403854.66</v>
      </c>
      <c r="AX155" s="44">
        <v>1258739.7</v>
      </c>
      <c r="AY155" s="124"/>
      <c r="AZ155" s="139">
        <v>8885567.7200000007</v>
      </c>
      <c r="BA155" s="139">
        <v>2926509.9299999997</v>
      </c>
      <c r="BB155" s="44">
        <v>3543623.2949999999</v>
      </c>
      <c r="BC155" s="28">
        <v>201105.28664999997</v>
      </c>
      <c r="BD155" s="28">
        <v>175618.20989999999</v>
      </c>
      <c r="BE155" s="140">
        <v>0</v>
      </c>
      <c r="BF155" s="44">
        <v>3920346.7915500002</v>
      </c>
      <c r="BG155" s="60"/>
      <c r="BH155" s="28">
        <v>9031894.0015500002</v>
      </c>
      <c r="BI155" s="124"/>
      <c r="BJ155" s="28">
        <v>1255744.98</v>
      </c>
      <c r="BK155" s="28">
        <v>7776149.0215499997</v>
      </c>
      <c r="BL155" s="124"/>
      <c r="BM155" s="193">
        <v>1</v>
      </c>
    </row>
    <row r="156" spans="1:65" x14ac:dyDescent="0.25">
      <c r="A156" s="116" t="s">
        <v>559</v>
      </c>
      <c r="B156" s="24" t="s">
        <v>560</v>
      </c>
      <c r="C156" s="27" t="s">
        <v>558</v>
      </c>
      <c r="D156" s="27" t="s">
        <v>12</v>
      </c>
      <c r="E156" s="139">
        <v>584.44000000000005</v>
      </c>
      <c r="F156" s="68"/>
      <c r="G156" s="139">
        <v>250.96999999999997</v>
      </c>
      <c r="H156" s="139">
        <v>246.30999999999995</v>
      </c>
      <c r="I156" s="139">
        <v>144.82</v>
      </c>
      <c r="J156" s="139">
        <v>188.65</v>
      </c>
      <c r="K156" s="60"/>
      <c r="L156" s="28">
        <v>22167.899999999994</v>
      </c>
      <c r="M156" s="28">
        <v>13033.8</v>
      </c>
      <c r="N156" s="28">
        <v>16978.5</v>
      </c>
      <c r="O156" s="44">
        <v>52180.2</v>
      </c>
      <c r="P156" s="124"/>
      <c r="Q156" s="28">
        <v>31371.249999999996</v>
      </c>
      <c r="R156" s="28">
        <v>18102.5</v>
      </c>
      <c r="S156" s="28">
        <v>23581.25</v>
      </c>
      <c r="T156" s="28">
        <v>73055</v>
      </c>
      <c r="U156" s="124"/>
      <c r="V156" s="28">
        <v>58476.009999999995</v>
      </c>
      <c r="W156" s="28">
        <v>33743.06</v>
      </c>
      <c r="X156" s="28">
        <v>43955.450000000004</v>
      </c>
      <c r="Y156" s="44">
        <v>136174.51999999999</v>
      </c>
      <c r="Z156" s="124"/>
      <c r="AA156" s="28">
        <v>6274.2499999999991</v>
      </c>
      <c r="AB156" s="28">
        <v>3620.5</v>
      </c>
      <c r="AC156" s="28">
        <v>4716.25</v>
      </c>
      <c r="AD156" s="44">
        <v>14611</v>
      </c>
      <c r="AE156" s="124"/>
      <c r="AF156" s="139">
        <v>143303.87</v>
      </c>
      <c r="AG156" s="139">
        <v>82692.22</v>
      </c>
      <c r="AH156" s="139">
        <v>107719.15</v>
      </c>
      <c r="AI156" s="44">
        <v>333715.24</v>
      </c>
      <c r="AJ156" s="124"/>
      <c r="AK156" s="63">
        <v>25616.239999999994</v>
      </c>
      <c r="AL156" s="63">
        <v>30122.559999999998</v>
      </c>
      <c r="AM156" s="63">
        <v>135262.05000000002</v>
      </c>
      <c r="AN156" s="44">
        <v>191000.85</v>
      </c>
      <c r="AO156" s="124"/>
      <c r="AP156" s="28">
        <v>260506.85999999996</v>
      </c>
      <c r="AQ156" s="28">
        <v>150323.16</v>
      </c>
      <c r="AR156" s="28">
        <v>195818.7</v>
      </c>
      <c r="AS156" s="28">
        <v>606648.72</v>
      </c>
      <c r="AT156" s="124"/>
      <c r="AU156" s="28">
        <v>197262.41999999998</v>
      </c>
      <c r="AV156" s="28">
        <v>113828.51999999999</v>
      </c>
      <c r="AW156" s="28">
        <v>148278.9</v>
      </c>
      <c r="AX156" s="44">
        <v>459369.83999999997</v>
      </c>
      <c r="AY156" s="124"/>
      <c r="AZ156" s="139">
        <v>3268581.3600000003</v>
      </c>
      <c r="BA156" s="139">
        <v>1018705.56</v>
      </c>
      <c r="BB156" s="44">
        <v>1286186.0759999999</v>
      </c>
      <c r="BC156" s="28">
        <v>73392.221879999983</v>
      </c>
      <c r="BD156" s="28">
        <v>64090.85927999999</v>
      </c>
      <c r="BE156" s="140">
        <v>0</v>
      </c>
      <c r="BF156" s="44">
        <v>1423669.1571599999</v>
      </c>
      <c r="BG156" s="60"/>
      <c r="BH156" s="28">
        <v>3290424.5271599996</v>
      </c>
      <c r="BI156" s="124"/>
      <c r="BJ156" s="28">
        <v>458276.93</v>
      </c>
      <c r="BK156" s="28">
        <v>2832147.5971599994</v>
      </c>
      <c r="BL156" s="124"/>
      <c r="BM156" s="193">
        <v>1</v>
      </c>
    </row>
    <row r="157" spans="1:65" x14ac:dyDescent="0.25">
      <c r="A157" s="116" t="s">
        <v>311</v>
      </c>
      <c r="B157" s="24" t="s">
        <v>312</v>
      </c>
      <c r="C157" s="27" t="s">
        <v>142</v>
      </c>
      <c r="D157" s="27" t="s">
        <v>120</v>
      </c>
      <c r="E157" s="139">
        <v>3153.25</v>
      </c>
      <c r="F157" s="68"/>
      <c r="G157" s="139">
        <v>2045.75</v>
      </c>
      <c r="H157" s="139">
        <v>2014</v>
      </c>
      <c r="I157" s="139">
        <v>1107.5</v>
      </c>
      <c r="J157" s="139">
        <v>0</v>
      </c>
      <c r="K157" s="60"/>
      <c r="L157" s="28">
        <v>181260</v>
      </c>
      <c r="M157" s="28">
        <v>99675</v>
      </c>
      <c r="N157" s="28">
        <v>0</v>
      </c>
      <c r="O157" s="44">
        <v>280935</v>
      </c>
      <c r="P157" s="124"/>
      <c r="Q157" s="28">
        <v>255718.75</v>
      </c>
      <c r="R157" s="28">
        <v>138437.5</v>
      </c>
      <c r="S157" s="28">
        <v>0</v>
      </c>
      <c r="T157" s="28">
        <v>394156.25</v>
      </c>
      <c r="U157" s="124"/>
      <c r="V157" s="28">
        <v>476659.75</v>
      </c>
      <c r="W157" s="28">
        <v>258047.5</v>
      </c>
      <c r="X157" s="28">
        <v>0</v>
      </c>
      <c r="Y157" s="44">
        <v>734707.25</v>
      </c>
      <c r="Z157" s="124"/>
      <c r="AA157" s="28">
        <v>51143.75</v>
      </c>
      <c r="AB157" s="28">
        <v>27687.5</v>
      </c>
      <c r="AC157" s="28">
        <v>0</v>
      </c>
      <c r="AD157" s="44">
        <v>78831.25</v>
      </c>
      <c r="AE157" s="124"/>
      <c r="AF157" s="139">
        <v>1168123.25</v>
      </c>
      <c r="AG157" s="139">
        <v>632382.5</v>
      </c>
      <c r="AH157" s="139">
        <v>0</v>
      </c>
      <c r="AI157" s="44">
        <v>1800505.75</v>
      </c>
      <c r="AJ157" s="124"/>
      <c r="AK157" s="63">
        <v>209456</v>
      </c>
      <c r="AL157" s="63">
        <v>230360</v>
      </c>
      <c r="AM157" s="63">
        <v>0</v>
      </c>
      <c r="AN157" s="44">
        <v>439816</v>
      </c>
      <c r="AO157" s="124"/>
      <c r="AP157" s="28">
        <v>2123488.5</v>
      </c>
      <c r="AQ157" s="28">
        <v>1149585</v>
      </c>
      <c r="AR157" s="28">
        <v>0</v>
      </c>
      <c r="AS157" s="28">
        <v>3273073.5</v>
      </c>
      <c r="AT157" s="124"/>
      <c r="AU157" s="28">
        <v>1607959.5</v>
      </c>
      <c r="AV157" s="28">
        <v>870495</v>
      </c>
      <c r="AW157" s="28">
        <v>0</v>
      </c>
      <c r="AX157" s="44">
        <v>2478454.5</v>
      </c>
      <c r="AY157" s="124"/>
      <c r="AZ157" s="139">
        <v>17696670.670000002</v>
      </c>
      <c r="BA157" s="139">
        <v>10386383.370000001</v>
      </c>
      <c r="BB157" s="44">
        <v>8424916.2120000012</v>
      </c>
      <c r="BC157" s="28">
        <v>395975.67524999997</v>
      </c>
      <c r="BD157" s="28">
        <v>345791.70150000002</v>
      </c>
      <c r="BE157" s="140">
        <v>0</v>
      </c>
      <c r="BF157" s="44">
        <v>9166683.588750001</v>
      </c>
      <c r="BG157" s="60"/>
      <c r="BH157" s="28">
        <v>18647163.088750001</v>
      </c>
      <c r="BI157" s="124"/>
      <c r="BJ157" s="28">
        <v>2472557.92</v>
      </c>
      <c r="BK157" s="28">
        <v>16174605.168750001</v>
      </c>
      <c r="BL157" s="124"/>
      <c r="BM157" s="193">
        <v>1</v>
      </c>
    </row>
    <row r="158" spans="1:65" x14ac:dyDescent="0.25">
      <c r="A158" s="116" t="s">
        <v>609</v>
      </c>
      <c r="B158" s="24" t="s">
        <v>610</v>
      </c>
      <c r="C158" s="27" t="s">
        <v>584</v>
      </c>
      <c r="D158" s="27" t="s">
        <v>120</v>
      </c>
      <c r="E158" s="139">
        <v>133.05000000000001</v>
      </c>
      <c r="F158" s="68"/>
      <c r="G158" s="139">
        <v>95.559999999999988</v>
      </c>
      <c r="H158" s="139">
        <v>94.149999999999991</v>
      </c>
      <c r="I158" s="139">
        <v>37.489999999999995</v>
      </c>
      <c r="J158" s="139">
        <v>0</v>
      </c>
      <c r="K158" s="60"/>
      <c r="L158" s="28">
        <v>8473.5</v>
      </c>
      <c r="M158" s="28">
        <v>3374.0999999999995</v>
      </c>
      <c r="N158" s="28">
        <v>0</v>
      </c>
      <c r="O158" s="44">
        <v>11847.599999999999</v>
      </c>
      <c r="P158" s="124"/>
      <c r="Q158" s="28">
        <v>11944.999999999998</v>
      </c>
      <c r="R158" s="28">
        <v>4686.2499999999991</v>
      </c>
      <c r="S158" s="28">
        <v>0</v>
      </c>
      <c r="T158" s="28">
        <v>16631.249999999996</v>
      </c>
      <c r="U158" s="124"/>
      <c r="V158" s="28">
        <v>22265.479999999996</v>
      </c>
      <c r="W158" s="28">
        <v>8735.1699999999983</v>
      </c>
      <c r="X158" s="28">
        <v>0</v>
      </c>
      <c r="Y158" s="44">
        <v>31000.649999999994</v>
      </c>
      <c r="Z158" s="124"/>
      <c r="AA158" s="28">
        <v>2388.9999999999995</v>
      </c>
      <c r="AB158" s="28">
        <v>937.24999999999989</v>
      </c>
      <c r="AC158" s="28">
        <v>0</v>
      </c>
      <c r="AD158" s="44">
        <v>3326.2499999999995</v>
      </c>
      <c r="AE158" s="124"/>
      <c r="AF158" s="139">
        <v>54564.76</v>
      </c>
      <c r="AG158" s="139">
        <v>21406.79</v>
      </c>
      <c r="AH158" s="139">
        <v>0</v>
      </c>
      <c r="AI158" s="44">
        <v>75971.55</v>
      </c>
      <c r="AJ158" s="124"/>
      <c r="AK158" s="63">
        <v>9791.5999999999985</v>
      </c>
      <c r="AL158" s="63">
        <v>7797.9199999999992</v>
      </c>
      <c r="AM158" s="63">
        <v>0</v>
      </c>
      <c r="AN158" s="44">
        <v>17589.519999999997</v>
      </c>
      <c r="AO158" s="124"/>
      <c r="AP158" s="28">
        <v>99191.279999999984</v>
      </c>
      <c r="AQ158" s="28">
        <v>38914.619999999995</v>
      </c>
      <c r="AR158" s="28">
        <v>0</v>
      </c>
      <c r="AS158" s="28">
        <v>138105.89999999997</v>
      </c>
      <c r="AT158" s="124"/>
      <c r="AU158" s="28">
        <v>75110.159999999989</v>
      </c>
      <c r="AV158" s="28">
        <v>29467.139999999996</v>
      </c>
      <c r="AW158" s="28">
        <v>0</v>
      </c>
      <c r="AX158" s="44">
        <v>104577.29999999999</v>
      </c>
      <c r="AY158" s="124"/>
      <c r="AZ158" s="139">
        <v>759530.74000000011</v>
      </c>
      <c r="BA158" s="139">
        <v>303481.29000000004</v>
      </c>
      <c r="BB158" s="44">
        <v>318903.60900000005</v>
      </c>
      <c r="BC158" s="28">
        <v>16708.019849999997</v>
      </c>
      <c r="BD158" s="28">
        <v>14590.529099999998</v>
      </c>
      <c r="BE158" s="140">
        <v>0</v>
      </c>
      <c r="BF158" s="44">
        <v>350202.15795000002</v>
      </c>
      <c r="BG158" s="60"/>
      <c r="BH158" s="28">
        <v>749252.17795000004</v>
      </c>
      <c r="BI158" s="124"/>
      <c r="BJ158" s="28">
        <v>104328.49</v>
      </c>
      <c r="BK158" s="28">
        <v>644923.68795000005</v>
      </c>
      <c r="BL158" s="124"/>
      <c r="BM158" s="193">
        <v>1</v>
      </c>
    </row>
    <row r="159" spans="1:65" x14ac:dyDescent="0.25">
      <c r="A159" s="116" t="s">
        <v>153</v>
      </c>
      <c r="B159" s="24" t="s">
        <v>154</v>
      </c>
      <c r="C159" s="27" t="s">
        <v>142</v>
      </c>
      <c r="D159" s="27" t="s">
        <v>120</v>
      </c>
      <c r="E159" s="139">
        <v>1283.75</v>
      </c>
      <c r="F159" s="68"/>
      <c r="G159" s="139">
        <v>828.25</v>
      </c>
      <c r="H159" s="139">
        <v>817.5</v>
      </c>
      <c r="I159" s="139">
        <v>455.5</v>
      </c>
      <c r="J159" s="139">
        <v>0</v>
      </c>
      <c r="K159" s="60"/>
      <c r="L159" s="28">
        <v>73575</v>
      </c>
      <c r="M159" s="28">
        <v>40995</v>
      </c>
      <c r="N159" s="28">
        <v>0</v>
      </c>
      <c r="O159" s="44">
        <v>114570</v>
      </c>
      <c r="P159" s="124"/>
      <c r="Q159" s="28">
        <v>103531.25</v>
      </c>
      <c r="R159" s="28">
        <v>56937.5</v>
      </c>
      <c r="S159" s="28">
        <v>0</v>
      </c>
      <c r="T159" s="28">
        <v>160468.75</v>
      </c>
      <c r="U159" s="124"/>
      <c r="V159" s="28">
        <v>192982.25</v>
      </c>
      <c r="W159" s="28">
        <v>106131.5</v>
      </c>
      <c r="X159" s="28">
        <v>0</v>
      </c>
      <c r="Y159" s="44">
        <v>299113.75</v>
      </c>
      <c r="Z159" s="124"/>
      <c r="AA159" s="28">
        <v>20706.25</v>
      </c>
      <c r="AB159" s="28">
        <v>11387.5</v>
      </c>
      <c r="AC159" s="28">
        <v>0</v>
      </c>
      <c r="AD159" s="44">
        <v>32093.75</v>
      </c>
      <c r="AE159" s="124"/>
      <c r="AF159" s="139">
        <v>236465.37</v>
      </c>
      <c r="AG159" s="139">
        <v>130045.25</v>
      </c>
      <c r="AH159" s="139">
        <v>0</v>
      </c>
      <c r="AI159" s="44">
        <v>366510.62</v>
      </c>
      <c r="AJ159" s="124"/>
      <c r="AK159" s="63">
        <v>85020</v>
      </c>
      <c r="AL159" s="63">
        <v>94744</v>
      </c>
      <c r="AM159" s="63">
        <v>0</v>
      </c>
      <c r="AN159" s="44">
        <v>179764</v>
      </c>
      <c r="AO159" s="124"/>
      <c r="AP159" s="28">
        <v>859723.5</v>
      </c>
      <c r="AQ159" s="28">
        <v>472809</v>
      </c>
      <c r="AR159" s="28">
        <v>0</v>
      </c>
      <c r="AS159" s="28">
        <v>1332532.5</v>
      </c>
      <c r="AT159" s="124"/>
      <c r="AU159" s="28">
        <v>651004.5</v>
      </c>
      <c r="AV159" s="28">
        <v>358023</v>
      </c>
      <c r="AW159" s="28">
        <v>0</v>
      </c>
      <c r="AX159" s="44">
        <v>1009027.5</v>
      </c>
      <c r="AY159" s="124"/>
      <c r="AZ159" s="139">
        <v>6480739.6299999999</v>
      </c>
      <c r="BA159" s="139">
        <v>1313567.1400000001</v>
      </c>
      <c r="BB159" s="44">
        <v>2338292.031</v>
      </c>
      <c r="BC159" s="28">
        <v>161209.47374999998</v>
      </c>
      <c r="BD159" s="28">
        <v>140778.5925</v>
      </c>
      <c r="BE159" s="140">
        <v>0</v>
      </c>
      <c r="BF159" s="44">
        <v>2640280.0972499996</v>
      </c>
      <c r="BG159" s="60"/>
      <c r="BH159" s="28">
        <v>6134360.9672499998</v>
      </c>
      <c r="BI159" s="124"/>
      <c r="BJ159" s="28">
        <v>1006626.88</v>
      </c>
      <c r="BK159" s="28">
        <v>5127734.0872499999</v>
      </c>
      <c r="BL159" s="124"/>
      <c r="BM159" s="193">
        <v>0</v>
      </c>
    </row>
    <row r="160" spans="1:65" x14ac:dyDescent="0.25">
      <c r="A160" s="116" t="s">
        <v>155</v>
      </c>
      <c r="B160" s="24" t="s">
        <v>156</v>
      </c>
      <c r="C160" s="27" t="s">
        <v>142</v>
      </c>
      <c r="D160" s="27" t="s">
        <v>120</v>
      </c>
      <c r="E160" s="139">
        <v>1783.75</v>
      </c>
      <c r="F160" s="68"/>
      <c r="G160" s="139">
        <v>1189.25</v>
      </c>
      <c r="H160" s="139">
        <v>1174.5</v>
      </c>
      <c r="I160" s="139">
        <v>594.5</v>
      </c>
      <c r="J160" s="139">
        <v>0</v>
      </c>
      <c r="K160" s="60"/>
      <c r="L160" s="28">
        <v>105705</v>
      </c>
      <c r="M160" s="28">
        <v>53505</v>
      </c>
      <c r="N160" s="28">
        <v>0</v>
      </c>
      <c r="O160" s="44">
        <v>159210</v>
      </c>
      <c r="P160" s="124"/>
      <c r="Q160" s="28">
        <v>148656.25</v>
      </c>
      <c r="R160" s="28">
        <v>74312.5</v>
      </c>
      <c r="S160" s="28">
        <v>0</v>
      </c>
      <c r="T160" s="28">
        <v>222968.75</v>
      </c>
      <c r="U160" s="124"/>
      <c r="V160" s="28">
        <v>277095.25</v>
      </c>
      <c r="W160" s="28">
        <v>138518.5</v>
      </c>
      <c r="X160" s="28">
        <v>0</v>
      </c>
      <c r="Y160" s="44">
        <v>415613.75</v>
      </c>
      <c r="Z160" s="124"/>
      <c r="AA160" s="28">
        <v>29731.25</v>
      </c>
      <c r="AB160" s="28">
        <v>14862.5</v>
      </c>
      <c r="AC160" s="28">
        <v>0</v>
      </c>
      <c r="AD160" s="44">
        <v>44593.75</v>
      </c>
      <c r="AE160" s="124"/>
      <c r="AF160" s="139">
        <v>339530.87</v>
      </c>
      <c r="AG160" s="139">
        <v>169729.75</v>
      </c>
      <c r="AH160" s="139">
        <v>0</v>
      </c>
      <c r="AI160" s="44">
        <v>509260.62</v>
      </c>
      <c r="AJ160" s="124"/>
      <c r="AK160" s="63">
        <v>122148</v>
      </c>
      <c r="AL160" s="63">
        <v>123656</v>
      </c>
      <c r="AM160" s="63">
        <v>0</v>
      </c>
      <c r="AN160" s="44">
        <v>245804</v>
      </c>
      <c r="AO160" s="124"/>
      <c r="AP160" s="28">
        <v>1234441.5</v>
      </c>
      <c r="AQ160" s="28">
        <v>617091</v>
      </c>
      <c r="AR160" s="28">
        <v>0</v>
      </c>
      <c r="AS160" s="28">
        <v>1851532.5</v>
      </c>
      <c r="AT160" s="124"/>
      <c r="AU160" s="28">
        <v>934750.5</v>
      </c>
      <c r="AV160" s="28">
        <v>467277</v>
      </c>
      <c r="AW160" s="28">
        <v>0</v>
      </c>
      <c r="AX160" s="44">
        <v>1402027.5</v>
      </c>
      <c r="AY160" s="124"/>
      <c r="AZ160" s="139">
        <v>9020822.4300000016</v>
      </c>
      <c r="BA160" s="139">
        <v>1943479.23</v>
      </c>
      <c r="BB160" s="44">
        <v>3289290.4980000006</v>
      </c>
      <c r="BC160" s="28">
        <v>223997.97374999998</v>
      </c>
      <c r="BD160" s="28">
        <v>195609.59250000003</v>
      </c>
      <c r="BE160" s="140">
        <v>0</v>
      </c>
      <c r="BF160" s="44">
        <v>3708898.0642500008</v>
      </c>
      <c r="BG160" s="60"/>
      <c r="BH160" s="28">
        <v>8559908.9342500009</v>
      </c>
      <c r="BI160" s="124"/>
      <c r="BJ160" s="28">
        <v>1398691.88</v>
      </c>
      <c r="BK160" s="28">
        <v>7161217.054250001</v>
      </c>
      <c r="BL160" s="124"/>
      <c r="BM160" s="193">
        <v>0</v>
      </c>
    </row>
    <row r="161" spans="1:65" x14ac:dyDescent="0.25">
      <c r="A161" s="116" t="s">
        <v>159</v>
      </c>
      <c r="B161" s="24" t="s">
        <v>160</v>
      </c>
      <c r="C161" s="27" t="s">
        <v>142</v>
      </c>
      <c r="D161" s="27" t="s">
        <v>120</v>
      </c>
      <c r="E161" s="139">
        <v>1192.25</v>
      </c>
      <c r="F161" s="68"/>
      <c r="G161" s="139">
        <v>792.25</v>
      </c>
      <c r="H161" s="139">
        <v>776.5</v>
      </c>
      <c r="I161" s="139">
        <v>400</v>
      </c>
      <c r="J161" s="139">
        <v>0</v>
      </c>
      <c r="K161" s="60"/>
      <c r="L161" s="28">
        <v>69885</v>
      </c>
      <c r="M161" s="28">
        <v>36000</v>
      </c>
      <c r="N161" s="28">
        <v>0</v>
      </c>
      <c r="O161" s="44">
        <v>105885</v>
      </c>
      <c r="P161" s="124"/>
      <c r="Q161" s="28">
        <v>99031.25</v>
      </c>
      <c r="R161" s="28">
        <v>50000</v>
      </c>
      <c r="S161" s="28">
        <v>0</v>
      </c>
      <c r="T161" s="28">
        <v>149031.25</v>
      </c>
      <c r="U161" s="124"/>
      <c r="V161" s="28">
        <v>184594.25</v>
      </c>
      <c r="W161" s="28">
        <v>93200</v>
      </c>
      <c r="X161" s="28">
        <v>0</v>
      </c>
      <c r="Y161" s="44">
        <v>277794.25</v>
      </c>
      <c r="Z161" s="124"/>
      <c r="AA161" s="28">
        <v>19806.25</v>
      </c>
      <c r="AB161" s="28">
        <v>10000</v>
      </c>
      <c r="AC161" s="28">
        <v>0</v>
      </c>
      <c r="AD161" s="44">
        <v>29806.25</v>
      </c>
      <c r="AE161" s="124"/>
      <c r="AF161" s="139">
        <v>226187.37</v>
      </c>
      <c r="AG161" s="139">
        <v>114200</v>
      </c>
      <c r="AH161" s="139">
        <v>0</v>
      </c>
      <c r="AI161" s="44">
        <v>340387.37</v>
      </c>
      <c r="AJ161" s="124"/>
      <c r="AK161" s="63">
        <v>80756</v>
      </c>
      <c r="AL161" s="63">
        <v>83200</v>
      </c>
      <c r="AM161" s="63">
        <v>0</v>
      </c>
      <c r="AN161" s="44">
        <v>163956</v>
      </c>
      <c r="AO161" s="124"/>
      <c r="AP161" s="28">
        <v>822355.5</v>
      </c>
      <c r="AQ161" s="28">
        <v>415200</v>
      </c>
      <c r="AR161" s="28">
        <v>0</v>
      </c>
      <c r="AS161" s="28">
        <v>1237555.5</v>
      </c>
      <c r="AT161" s="124"/>
      <c r="AU161" s="28">
        <v>622708.5</v>
      </c>
      <c r="AV161" s="28">
        <v>314400</v>
      </c>
      <c r="AW161" s="28">
        <v>0</v>
      </c>
      <c r="AX161" s="44">
        <v>937108.5</v>
      </c>
      <c r="AY161" s="124"/>
      <c r="AZ161" s="139">
        <v>6024118.8100000005</v>
      </c>
      <c r="BA161" s="139">
        <v>1383383.4000000004</v>
      </c>
      <c r="BB161" s="44">
        <v>2222250.6630000002</v>
      </c>
      <c r="BC161" s="28">
        <v>149719.17825</v>
      </c>
      <c r="BD161" s="28">
        <v>130744.51949999999</v>
      </c>
      <c r="BE161" s="140">
        <v>0</v>
      </c>
      <c r="BF161" s="44">
        <v>2502714.36075</v>
      </c>
      <c r="BG161" s="60"/>
      <c r="BH161" s="28">
        <v>5744238.4807500001</v>
      </c>
      <c r="BI161" s="124"/>
      <c r="BJ161" s="28">
        <v>934878.99</v>
      </c>
      <c r="BK161" s="28">
        <v>4809359.4907499999</v>
      </c>
      <c r="BL161" s="124"/>
      <c r="BM161" s="193">
        <v>0</v>
      </c>
    </row>
    <row r="162" spans="1:65" x14ac:dyDescent="0.25">
      <c r="A162" s="116" t="s">
        <v>219</v>
      </c>
      <c r="B162" s="24" t="s">
        <v>220</v>
      </c>
      <c r="C162" s="27" t="s">
        <v>142</v>
      </c>
      <c r="D162" s="27" t="s">
        <v>131</v>
      </c>
      <c r="E162" s="139">
        <v>5214</v>
      </c>
      <c r="F162" s="68"/>
      <c r="G162" s="139">
        <v>0</v>
      </c>
      <c r="H162" s="139">
        <v>0</v>
      </c>
      <c r="I162" s="139">
        <v>0</v>
      </c>
      <c r="J162" s="139">
        <v>5214</v>
      </c>
      <c r="K162" s="60"/>
      <c r="L162" s="28">
        <v>0</v>
      </c>
      <c r="M162" s="28">
        <v>0</v>
      </c>
      <c r="N162" s="28">
        <v>469260</v>
      </c>
      <c r="O162" s="44">
        <v>469260</v>
      </c>
      <c r="P162" s="124"/>
      <c r="Q162" s="28">
        <v>0</v>
      </c>
      <c r="R162" s="28">
        <v>0</v>
      </c>
      <c r="S162" s="28">
        <v>651750</v>
      </c>
      <c r="T162" s="28">
        <v>651750</v>
      </c>
      <c r="U162" s="124"/>
      <c r="V162" s="28">
        <v>0</v>
      </c>
      <c r="W162" s="28">
        <v>0</v>
      </c>
      <c r="X162" s="28">
        <v>1214862</v>
      </c>
      <c r="Y162" s="44">
        <v>1214862</v>
      </c>
      <c r="Z162" s="124"/>
      <c r="AA162" s="28">
        <v>0</v>
      </c>
      <c r="AB162" s="28">
        <v>0</v>
      </c>
      <c r="AC162" s="28">
        <v>130350</v>
      </c>
      <c r="AD162" s="44">
        <v>130350</v>
      </c>
      <c r="AE162" s="124"/>
      <c r="AF162" s="139">
        <v>0</v>
      </c>
      <c r="AG162" s="139">
        <v>0</v>
      </c>
      <c r="AH162" s="139">
        <v>1488597</v>
      </c>
      <c r="AI162" s="44">
        <v>1488597</v>
      </c>
      <c r="AJ162" s="124"/>
      <c r="AK162" s="63">
        <v>0</v>
      </c>
      <c r="AL162" s="63">
        <v>0</v>
      </c>
      <c r="AM162" s="63">
        <v>3738438</v>
      </c>
      <c r="AN162" s="44">
        <v>3738438</v>
      </c>
      <c r="AO162" s="124"/>
      <c r="AP162" s="28">
        <v>0</v>
      </c>
      <c r="AQ162" s="28">
        <v>0</v>
      </c>
      <c r="AR162" s="28">
        <v>5412132</v>
      </c>
      <c r="AS162" s="28">
        <v>5412132</v>
      </c>
      <c r="AT162" s="124"/>
      <c r="AU162" s="28">
        <v>0</v>
      </c>
      <c r="AV162" s="28">
        <v>0</v>
      </c>
      <c r="AW162" s="28">
        <v>4098204</v>
      </c>
      <c r="AX162" s="44">
        <v>4098204</v>
      </c>
      <c r="AY162" s="124"/>
      <c r="AZ162" s="139">
        <v>29683730.580000002</v>
      </c>
      <c r="BA162" s="139">
        <v>5832532.9800000004</v>
      </c>
      <c r="BB162" s="44">
        <v>10654879.068</v>
      </c>
      <c r="BC162" s="28">
        <v>654758.47799999989</v>
      </c>
      <c r="BD162" s="28">
        <v>571777.66799999995</v>
      </c>
      <c r="BE162" s="140">
        <v>0</v>
      </c>
      <c r="BF162" s="44">
        <v>11881415.214</v>
      </c>
      <c r="BG162" s="60"/>
      <c r="BH162" s="28">
        <v>29085008.214000002</v>
      </c>
      <c r="BI162" s="124"/>
      <c r="BJ162" s="28">
        <v>4088453.82</v>
      </c>
      <c r="BK162" s="28">
        <v>24996554.394000001</v>
      </c>
      <c r="BL162" s="124"/>
      <c r="BM162" s="193">
        <v>0</v>
      </c>
    </row>
    <row r="163" spans="1:65" x14ac:dyDescent="0.25">
      <c r="A163" s="116" t="s">
        <v>423</v>
      </c>
      <c r="B163" s="24" t="s">
        <v>424</v>
      </c>
      <c r="C163" s="27" t="s">
        <v>142</v>
      </c>
      <c r="D163" s="27" t="s">
        <v>131</v>
      </c>
      <c r="E163" s="139">
        <v>1899.5</v>
      </c>
      <c r="F163" s="68"/>
      <c r="G163" s="139">
        <v>0</v>
      </c>
      <c r="H163" s="139">
        <v>0</v>
      </c>
      <c r="I163" s="139">
        <v>0</v>
      </c>
      <c r="J163" s="139">
        <v>1899.5</v>
      </c>
      <c r="K163" s="60"/>
      <c r="L163" s="28">
        <v>0</v>
      </c>
      <c r="M163" s="28">
        <v>0</v>
      </c>
      <c r="N163" s="28">
        <v>170955</v>
      </c>
      <c r="O163" s="44">
        <v>170955</v>
      </c>
      <c r="P163" s="124"/>
      <c r="Q163" s="28">
        <v>0</v>
      </c>
      <c r="R163" s="28">
        <v>0</v>
      </c>
      <c r="S163" s="28">
        <v>237437.5</v>
      </c>
      <c r="T163" s="28">
        <v>237437.5</v>
      </c>
      <c r="U163" s="124"/>
      <c r="V163" s="28">
        <v>0</v>
      </c>
      <c r="W163" s="28">
        <v>0</v>
      </c>
      <c r="X163" s="28">
        <v>442583.5</v>
      </c>
      <c r="Y163" s="44">
        <v>442583.5</v>
      </c>
      <c r="Z163" s="124"/>
      <c r="AA163" s="28">
        <v>0</v>
      </c>
      <c r="AB163" s="28">
        <v>0</v>
      </c>
      <c r="AC163" s="28">
        <v>47487.5</v>
      </c>
      <c r="AD163" s="44">
        <v>47487.5</v>
      </c>
      <c r="AE163" s="124"/>
      <c r="AF163" s="139">
        <v>0</v>
      </c>
      <c r="AG163" s="139">
        <v>0</v>
      </c>
      <c r="AH163" s="139">
        <v>1084614.5</v>
      </c>
      <c r="AI163" s="44">
        <v>1084614.5</v>
      </c>
      <c r="AJ163" s="124"/>
      <c r="AK163" s="63">
        <v>0</v>
      </c>
      <c r="AL163" s="63">
        <v>0</v>
      </c>
      <c r="AM163" s="63">
        <v>1361941.5</v>
      </c>
      <c r="AN163" s="44">
        <v>1361941.5</v>
      </c>
      <c r="AO163" s="124"/>
      <c r="AP163" s="28">
        <v>0</v>
      </c>
      <c r="AQ163" s="28">
        <v>0</v>
      </c>
      <c r="AR163" s="28">
        <v>1971681</v>
      </c>
      <c r="AS163" s="28">
        <v>1971681</v>
      </c>
      <c r="AT163" s="124"/>
      <c r="AU163" s="28">
        <v>0</v>
      </c>
      <c r="AV163" s="28">
        <v>0</v>
      </c>
      <c r="AW163" s="28">
        <v>1493007</v>
      </c>
      <c r="AX163" s="44">
        <v>1493007</v>
      </c>
      <c r="AY163" s="124"/>
      <c r="AZ163" s="139">
        <v>11438930.219999999</v>
      </c>
      <c r="BA163" s="139">
        <v>3687100.0399999991</v>
      </c>
      <c r="BB163" s="44">
        <v>4537809.0779999988</v>
      </c>
      <c r="BC163" s="28">
        <v>238533.51149999996</v>
      </c>
      <c r="BD163" s="28">
        <v>208302.96899999998</v>
      </c>
      <c r="BE163" s="140">
        <v>0</v>
      </c>
      <c r="BF163" s="44">
        <v>4984645.5584999984</v>
      </c>
      <c r="BG163" s="60"/>
      <c r="BH163" s="28">
        <v>11794353.058499999</v>
      </c>
      <c r="BI163" s="124"/>
      <c r="BJ163" s="28">
        <v>1489454.93</v>
      </c>
      <c r="BK163" s="28">
        <v>10304898.1285</v>
      </c>
      <c r="BL163" s="124"/>
      <c r="BM163" s="193">
        <v>1</v>
      </c>
    </row>
    <row r="164" spans="1:65" x14ac:dyDescent="0.25">
      <c r="A164" s="116" t="s">
        <v>317</v>
      </c>
      <c r="B164" s="24" t="s">
        <v>318</v>
      </c>
      <c r="C164" s="27" t="s">
        <v>142</v>
      </c>
      <c r="D164" s="27" t="s">
        <v>120</v>
      </c>
      <c r="E164" s="139">
        <v>3165.25</v>
      </c>
      <c r="F164" s="68"/>
      <c r="G164" s="139">
        <v>2063.75</v>
      </c>
      <c r="H164" s="139">
        <v>2020</v>
      </c>
      <c r="I164" s="139">
        <v>1101.5</v>
      </c>
      <c r="J164" s="139">
        <v>0</v>
      </c>
      <c r="K164" s="60"/>
      <c r="L164" s="28">
        <v>181800</v>
      </c>
      <c r="M164" s="28">
        <v>99135</v>
      </c>
      <c r="N164" s="28">
        <v>0</v>
      </c>
      <c r="O164" s="44">
        <v>280935</v>
      </c>
      <c r="P164" s="124"/>
      <c r="Q164" s="28">
        <v>257968.75</v>
      </c>
      <c r="R164" s="28">
        <v>137687.5</v>
      </c>
      <c r="S164" s="28">
        <v>0</v>
      </c>
      <c r="T164" s="28">
        <v>395656.25</v>
      </c>
      <c r="U164" s="124"/>
      <c r="V164" s="28">
        <v>480853.75</v>
      </c>
      <c r="W164" s="28">
        <v>256649.5</v>
      </c>
      <c r="X164" s="28">
        <v>0</v>
      </c>
      <c r="Y164" s="44">
        <v>737503.25</v>
      </c>
      <c r="Z164" s="124"/>
      <c r="AA164" s="28">
        <v>51593.75</v>
      </c>
      <c r="AB164" s="28">
        <v>27537.5</v>
      </c>
      <c r="AC164" s="28">
        <v>0</v>
      </c>
      <c r="AD164" s="44">
        <v>79131.25</v>
      </c>
      <c r="AE164" s="124"/>
      <c r="AF164" s="139">
        <v>1178401.25</v>
      </c>
      <c r="AG164" s="139">
        <v>628956.5</v>
      </c>
      <c r="AH164" s="139">
        <v>0</v>
      </c>
      <c r="AI164" s="44">
        <v>1807357.75</v>
      </c>
      <c r="AJ164" s="124"/>
      <c r="AK164" s="63">
        <v>210080</v>
      </c>
      <c r="AL164" s="63">
        <v>229112</v>
      </c>
      <c r="AM164" s="63">
        <v>0</v>
      </c>
      <c r="AN164" s="44">
        <v>439192</v>
      </c>
      <c r="AO164" s="124"/>
      <c r="AP164" s="28">
        <v>2142172.5</v>
      </c>
      <c r="AQ164" s="28">
        <v>1143357</v>
      </c>
      <c r="AR164" s="28">
        <v>0</v>
      </c>
      <c r="AS164" s="28">
        <v>3285529.5</v>
      </c>
      <c r="AT164" s="124"/>
      <c r="AU164" s="28">
        <v>1622107.5</v>
      </c>
      <c r="AV164" s="28">
        <v>865779</v>
      </c>
      <c r="AW164" s="28">
        <v>0</v>
      </c>
      <c r="AX164" s="44">
        <v>2487886.5</v>
      </c>
      <c r="AY164" s="124"/>
      <c r="AZ164" s="139">
        <v>16941242.279999997</v>
      </c>
      <c r="BA164" s="139">
        <v>6497997.6600000001</v>
      </c>
      <c r="BB164" s="44">
        <v>7031771.9819999989</v>
      </c>
      <c r="BC164" s="28">
        <v>397482.59924999991</v>
      </c>
      <c r="BD164" s="28">
        <v>347107.64550000004</v>
      </c>
      <c r="BE164" s="140">
        <v>0</v>
      </c>
      <c r="BF164" s="44">
        <v>7776362.2267499985</v>
      </c>
      <c r="BG164" s="60"/>
      <c r="BH164" s="28">
        <v>17289553.726749998</v>
      </c>
      <c r="BI164" s="124"/>
      <c r="BJ164" s="28">
        <v>2481967.48</v>
      </c>
      <c r="BK164" s="28">
        <v>14807586.246749997</v>
      </c>
      <c r="BL164" s="124"/>
      <c r="BM164" s="193">
        <v>1</v>
      </c>
    </row>
    <row r="165" spans="1:65" x14ac:dyDescent="0.25">
      <c r="A165" s="116" t="s">
        <v>284</v>
      </c>
      <c r="B165" s="24" t="s">
        <v>285</v>
      </c>
      <c r="C165" s="27" t="s">
        <v>142</v>
      </c>
      <c r="D165" s="27" t="s">
        <v>131</v>
      </c>
      <c r="E165" s="139">
        <v>3471</v>
      </c>
      <c r="F165" s="68"/>
      <c r="G165" s="139">
        <v>0</v>
      </c>
      <c r="H165" s="139">
        <v>0</v>
      </c>
      <c r="I165" s="139">
        <v>0</v>
      </c>
      <c r="J165" s="139">
        <v>3471</v>
      </c>
      <c r="K165" s="60"/>
      <c r="L165" s="28">
        <v>0</v>
      </c>
      <c r="M165" s="28">
        <v>0</v>
      </c>
      <c r="N165" s="28">
        <v>312390</v>
      </c>
      <c r="O165" s="44">
        <v>312390</v>
      </c>
      <c r="P165" s="124"/>
      <c r="Q165" s="28">
        <v>0</v>
      </c>
      <c r="R165" s="28">
        <v>0</v>
      </c>
      <c r="S165" s="28">
        <v>433875</v>
      </c>
      <c r="T165" s="28">
        <v>433875</v>
      </c>
      <c r="U165" s="124"/>
      <c r="V165" s="28">
        <v>0</v>
      </c>
      <c r="W165" s="28">
        <v>0</v>
      </c>
      <c r="X165" s="28">
        <v>808743</v>
      </c>
      <c r="Y165" s="44">
        <v>808743</v>
      </c>
      <c r="Z165" s="124"/>
      <c r="AA165" s="28">
        <v>0</v>
      </c>
      <c r="AB165" s="28">
        <v>0</v>
      </c>
      <c r="AC165" s="28">
        <v>86775</v>
      </c>
      <c r="AD165" s="44">
        <v>86775</v>
      </c>
      <c r="AE165" s="124"/>
      <c r="AF165" s="139">
        <v>0</v>
      </c>
      <c r="AG165" s="139">
        <v>0</v>
      </c>
      <c r="AH165" s="139">
        <v>990970.5</v>
      </c>
      <c r="AI165" s="44">
        <v>990970.5</v>
      </c>
      <c r="AJ165" s="124"/>
      <c r="AK165" s="63">
        <v>0</v>
      </c>
      <c r="AL165" s="63">
        <v>0</v>
      </c>
      <c r="AM165" s="63">
        <v>2488707</v>
      </c>
      <c r="AN165" s="44">
        <v>2488707</v>
      </c>
      <c r="AO165" s="124"/>
      <c r="AP165" s="28">
        <v>0</v>
      </c>
      <c r="AQ165" s="28">
        <v>0</v>
      </c>
      <c r="AR165" s="28">
        <v>3602898</v>
      </c>
      <c r="AS165" s="28">
        <v>3602898</v>
      </c>
      <c r="AT165" s="124"/>
      <c r="AU165" s="28">
        <v>0</v>
      </c>
      <c r="AV165" s="28">
        <v>0</v>
      </c>
      <c r="AW165" s="28">
        <v>2728206</v>
      </c>
      <c r="AX165" s="44">
        <v>2728206</v>
      </c>
      <c r="AY165" s="124"/>
      <c r="AZ165" s="139">
        <v>19781376.59</v>
      </c>
      <c r="BA165" s="139">
        <v>3701844.3</v>
      </c>
      <c r="BB165" s="44">
        <v>7044966.267</v>
      </c>
      <c r="BC165" s="28">
        <v>435877.76699999993</v>
      </c>
      <c r="BD165" s="28">
        <v>380636.80200000003</v>
      </c>
      <c r="BE165" s="140">
        <v>0</v>
      </c>
      <c r="BF165" s="44">
        <v>7861480.8360000001</v>
      </c>
      <c r="BG165" s="60"/>
      <c r="BH165" s="28">
        <v>19314045.335999999</v>
      </c>
      <c r="BI165" s="124"/>
      <c r="BJ165" s="28">
        <v>2721715.23</v>
      </c>
      <c r="BK165" s="28">
        <v>16592330.105999999</v>
      </c>
      <c r="BL165" s="124"/>
      <c r="BM165" s="193">
        <v>0</v>
      </c>
    </row>
    <row r="166" spans="1:65" x14ac:dyDescent="0.25">
      <c r="A166" s="116" t="s">
        <v>264</v>
      </c>
      <c r="B166" s="24" t="s">
        <v>265</v>
      </c>
      <c r="C166" s="27" t="s">
        <v>142</v>
      </c>
      <c r="D166" s="27" t="s">
        <v>120</v>
      </c>
      <c r="E166" s="139">
        <v>6014.29</v>
      </c>
      <c r="F166" s="68"/>
      <c r="G166" s="139">
        <v>4013.31</v>
      </c>
      <c r="H166" s="139">
        <v>3965.1499999999996</v>
      </c>
      <c r="I166" s="139">
        <v>2000.98</v>
      </c>
      <c r="J166" s="139">
        <v>0</v>
      </c>
      <c r="K166" s="60"/>
      <c r="L166" s="28">
        <v>356863.49999999994</v>
      </c>
      <c r="M166" s="28">
        <v>180088.2</v>
      </c>
      <c r="N166" s="28">
        <v>0</v>
      </c>
      <c r="O166" s="44">
        <v>536951.69999999995</v>
      </c>
      <c r="P166" s="124"/>
      <c r="Q166" s="28">
        <v>501663.75</v>
      </c>
      <c r="R166" s="28">
        <v>250122.5</v>
      </c>
      <c r="S166" s="28">
        <v>0</v>
      </c>
      <c r="T166" s="28">
        <v>751786.25</v>
      </c>
      <c r="U166" s="124"/>
      <c r="V166" s="28">
        <v>935101.23</v>
      </c>
      <c r="W166" s="28">
        <v>466228.34</v>
      </c>
      <c r="X166" s="28">
        <v>0</v>
      </c>
      <c r="Y166" s="44">
        <v>1401329.57</v>
      </c>
      <c r="Z166" s="124"/>
      <c r="AA166" s="28">
        <v>100332.75</v>
      </c>
      <c r="AB166" s="28">
        <v>50024.5</v>
      </c>
      <c r="AC166" s="28">
        <v>0</v>
      </c>
      <c r="AD166" s="44">
        <v>150357.25</v>
      </c>
      <c r="AE166" s="124"/>
      <c r="AF166" s="139">
        <v>2291600.0099999998</v>
      </c>
      <c r="AG166" s="139">
        <v>1142559.58</v>
      </c>
      <c r="AH166" s="139">
        <v>0</v>
      </c>
      <c r="AI166" s="44">
        <v>3434159.59</v>
      </c>
      <c r="AJ166" s="124"/>
      <c r="AK166" s="63">
        <v>412375.6</v>
      </c>
      <c r="AL166" s="63">
        <v>416203.84</v>
      </c>
      <c r="AM166" s="63">
        <v>0</v>
      </c>
      <c r="AN166" s="44">
        <v>828579.44</v>
      </c>
      <c r="AO166" s="124"/>
      <c r="AP166" s="28">
        <v>4165815.78</v>
      </c>
      <c r="AQ166" s="28">
        <v>2077017.24</v>
      </c>
      <c r="AR166" s="28">
        <v>0</v>
      </c>
      <c r="AS166" s="28">
        <v>6242833.0199999996</v>
      </c>
      <c r="AT166" s="124"/>
      <c r="AU166" s="28">
        <v>3154461.66</v>
      </c>
      <c r="AV166" s="28">
        <v>1572770.28</v>
      </c>
      <c r="AW166" s="28">
        <v>0</v>
      </c>
      <c r="AX166" s="44">
        <v>4727231.9400000004</v>
      </c>
      <c r="AY166" s="124"/>
      <c r="AZ166" s="139">
        <v>30927779.960000001</v>
      </c>
      <c r="BA166" s="139">
        <v>6682659.0600000005</v>
      </c>
      <c r="BB166" s="44">
        <v>11283131.706</v>
      </c>
      <c r="BC166" s="28">
        <v>755256.49532999995</v>
      </c>
      <c r="BD166" s="28">
        <v>659539.06998000003</v>
      </c>
      <c r="BE166" s="140">
        <v>0</v>
      </c>
      <c r="BF166" s="44">
        <v>12697927.27131</v>
      </c>
      <c r="BG166" s="60"/>
      <c r="BH166" s="28">
        <v>30771156.03131</v>
      </c>
      <c r="BI166" s="124"/>
      <c r="BJ166" s="28">
        <v>4715985.21</v>
      </c>
      <c r="BK166" s="28">
        <v>26055170.821309999</v>
      </c>
      <c r="BL166" s="124"/>
      <c r="BM166" s="193">
        <v>1</v>
      </c>
    </row>
    <row r="167" spans="1:65" x14ac:dyDescent="0.25">
      <c r="A167" s="116" t="s">
        <v>511</v>
      </c>
      <c r="B167" s="24" t="s">
        <v>512</v>
      </c>
      <c r="C167" s="27" t="s">
        <v>504</v>
      </c>
      <c r="D167" s="27" t="s">
        <v>12</v>
      </c>
      <c r="E167" s="139">
        <v>250</v>
      </c>
      <c r="F167" s="68"/>
      <c r="G167" s="139">
        <v>113.5</v>
      </c>
      <c r="H167" s="139">
        <v>112</v>
      </c>
      <c r="I167" s="139">
        <v>61</v>
      </c>
      <c r="J167" s="139">
        <v>75.5</v>
      </c>
      <c r="K167" s="60"/>
      <c r="L167" s="28">
        <v>10080</v>
      </c>
      <c r="M167" s="28">
        <v>5490</v>
      </c>
      <c r="N167" s="28">
        <v>6795</v>
      </c>
      <c r="O167" s="44">
        <v>22365</v>
      </c>
      <c r="P167" s="124"/>
      <c r="Q167" s="28">
        <v>14187.5</v>
      </c>
      <c r="R167" s="28">
        <v>7625</v>
      </c>
      <c r="S167" s="28">
        <v>9437.5</v>
      </c>
      <c r="T167" s="28">
        <v>31250</v>
      </c>
      <c r="U167" s="124"/>
      <c r="V167" s="28">
        <v>26445.5</v>
      </c>
      <c r="W167" s="28">
        <v>14213</v>
      </c>
      <c r="X167" s="28">
        <v>17591.5</v>
      </c>
      <c r="Y167" s="44">
        <v>58250</v>
      </c>
      <c r="Z167" s="124"/>
      <c r="AA167" s="28">
        <v>2837.5</v>
      </c>
      <c r="AB167" s="28">
        <v>1525</v>
      </c>
      <c r="AC167" s="28">
        <v>1887.5</v>
      </c>
      <c r="AD167" s="44">
        <v>6250</v>
      </c>
      <c r="AE167" s="124"/>
      <c r="AF167" s="139">
        <v>64808.5</v>
      </c>
      <c r="AG167" s="139">
        <v>34831</v>
      </c>
      <c r="AH167" s="139">
        <v>43110.5</v>
      </c>
      <c r="AI167" s="44">
        <v>142750</v>
      </c>
      <c r="AJ167" s="124"/>
      <c r="AK167" s="63">
        <v>11648</v>
      </c>
      <c r="AL167" s="63">
        <v>12688</v>
      </c>
      <c r="AM167" s="63">
        <v>54133.5</v>
      </c>
      <c r="AN167" s="44">
        <v>78469.5</v>
      </c>
      <c r="AO167" s="124"/>
      <c r="AP167" s="28">
        <v>117813</v>
      </c>
      <c r="AQ167" s="28">
        <v>63318</v>
      </c>
      <c r="AR167" s="28">
        <v>78369</v>
      </c>
      <c r="AS167" s="28">
        <v>259500</v>
      </c>
      <c r="AT167" s="124"/>
      <c r="AU167" s="28">
        <v>89211</v>
      </c>
      <c r="AV167" s="28">
        <v>47946</v>
      </c>
      <c r="AW167" s="28">
        <v>59343</v>
      </c>
      <c r="AX167" s="44">
        <v>196500</v>
      </c>
      <c r="AY167" s="124"/>
      <c r="AZ167" s="139">
        <v>1390118.8</v>
      </c>
      <c r="BA167" s="139">
        <v>418023.56000000006</v>
      </c>
      <c r="BB167" s="44">
        <v>542442.70799999998</v>
      </c>
      <c r="BC167" s="28">
        <v>31394.25</v>
      </c>
      <c r="BD167" s="28">
        <v>27415.5</v>
      </c>
      <c r="BE167" s="140">
        <v>0</v>
      </c>
      <c r="BF167" s="44">
        <v>601252.45799999998</v>
      </c>
      <c r="BG167" s="60"/>
      <c r="BH167" s="28">
        <v>1396586.9580000001</v>
      </c>
      <c r="BI167" s="124"/>
      <c r="BJ167" s="28">
        <v>196032.5</v>
      </c>
      <c r="BK167" s="28">
        <v>1200554.4580000001</v>
      </c>
      <c r="BL167" s="124"/>
      <c r="BM167" s="193">
        <v>1</v>
      </c>
    </row>
    <row r="168" spans="1:65" x14ac:dyDescent="0.25">
      <c r="A168" s="116" t="s">
        <v>570</v>
      </c>
      <c r="B168" s="24" t="s">
        <v>571</v>
      </c>
      <c r="C168" s="27" t="s">
        <v>565</v>
      </c>
      <c r="D168" s="27" t="s">
        <v>12</v>
      </c>
      <c r="E168" s="139">
        <v>560</v>
      </c>
      <c r="F168" s="68"/>
      <c r="G168" s="139">
        <v>259</v>
      </c>
      <c r="H168" s="139">
        <v>253.5</v>
      </c>
      <c r="I168" s="139">
        <v>137</v>
      </c>
      <c r="J168" s="139">
        <v>164</v>
      </c>
      <c r="K168" s="60"/>
      <c r="L168" s="28">
        <v>22815</v>
      </c>
      <c r="M168" s="28">
        <v>12330</v>
      </c>
      <c r="N168" s="28">
        <v>14760</v>
      </c>
      <c r="O168" s="44">
        <v>49905</v>
      </c>
      <c r="P168" s="124"/>
      <c r="Q168" s="28">
        <v>32375</v>
      </c>
      <c r="R168" s="28">
        <v>17125</v>
      </c>
      <c r="S168" s="28">
        <v>20500</v>
      </c>
      <c r="T168" s="28">
        <v>70000</v>
      </c>
      <c r="U168" s="124"/>
      <c r="V168" s="28">
        <v>60347</v>
      </c>
      <c r="W168" s="28">
        <v>31921</v>
      </c>
      <c r="X168" s="28">
        <v>38212</v>
      </c>
      <c r="Y168" s="44">
        <v>130480</v>
      </c>
      <c r="Z168" s="124"/>
      <c r="AA168" s="28">
        <v>6475</v>
      </c>
      <c r="AB168" s="28">
        <v>3425</v>
      </c>
      <c r="AC168" s="28">
        <v>4100</v>
      </c>
      <c r="AD168" s="44">
        <v>14000</v>
      </c>
      <c r="AE168" s="124"/>
      <c r="AF168" s="139">
        <v>147889</v>
      </c>
      <c r="AG168" s="139">
        <v>78227</v>
      </c>
      <c r="AH168" s="139">
        <v>93644</v>
      </c>
      <c r="AI168" s="44">
        <v>319760</v>
      </c>
      <c r="AJ168" s="124"/>
      <c r="AK168" s="63">
        <v>26364</v>
      </c>
      <c r="AL168" s="63">
        <v>28496</v>
      </c>
      <c r="AM168" s="63">
        <v>117588</v>
      </c>
      <c r="AN168" s="44">
        <v>172448</v>
      </c>
      <c r="AO168" s="124"/>
      <c r="AP168" s="28">
        <v>268842</v>
      </c>
      <c r="AQ168" s="28">
        <v>142206</v>
      </c>
      <c r="AR168" s="28">
        <v>170232</v>
      </c>
      <c r="AS168" s="28">
        <v>581280</v>
      </c>
      <c r="AT168" s="124"/>
      <c r="AU168" s="28">
        <v>203574</v>
      </c>
      <c r="AV168" s="28">
        <v>107682</v>
      </c>
      <c r="AW168" s="28">
        <v>128904</v>
      </c>
      <c r="AX168" s="44">
        <v>440160</v>
      </c>
      <c r="AY168" s="124"/>
      <c r="AZ168" s="139">
        <v>3132052.16</v>
      </c>
      <c r="BA168" s="139">
        <v>989659.01</v>
      </c>
      <c r="BB168" s="44">
        <v>1236513.351</v>
      </c>
      <c r="BC168" s="28">
        <v>70323.12</v>
      </c>
      <c r="BD168" s="28">
        <v>61410.720000000001</v>
      </c>
      <c r="BE168" s="140">
        <v>0</v>
      </c>
      <c r="BF168" s="44">
        <v>1368247.1909999999</v>
      </c>
      <c r="BG168" s="60"/>
      <c r="BH168" s="28">
        <v>3146280.1909999996</v>
      </c>
      <c r="BI168" s="124"/>
      <c r="BJ168" s="28">
        <v>439112.8</v>
      </c>
      <c r="BK168" s="28">
        <v>2707167.3909999998</v>
      </c>
      <c r="BL168" s="124"/>
      <c r="BM168" s="193">
        <v>1</v>
      </c>
    </row>
    <row r="169" spans="1:65" x14ac:dyDescent="0.25">
      <c r="A169" s="116" t="s">
        <v>542</v>
      </c>
      <c r="B169" s="24" t="s">
        <v>543</v>
      </c>
      <c r="C169" s="27" t="s">
        <v>541</v>
      </c>
      <c r="D169" s="27" t="s">
        <v>12</v>
      </c>
      <c r="E169" s="139">
        <v>488.75</v>
      </c>
      <c r="F169" s="68"/>
      <c r="G169" s="139">
        <v>196.25</v>
      </c>
      <c r="H169" s="139">
        <v>193</v>
      </c>
      <c r="I169" s="139">
        <v>127.5</v>
      </c>
      <c r="J169" s="139">
        <v>165</v>
      </c>
      <c r="K169" s="60"/>
      <c r="L169" s="28">
        <v>17370</v>
      </c>
      <c r="M169" s="28">
        <v>11475</v>
      </c>
      <c r="N169" s="28">
        <v>14850</v>
      </c>
      <c r="O169" s="44">
        <v>43695</v>
      </c>
      <c r="P169" s="124"/>
      <c r="Q169" s="28">
        <v>24531.25</v>
      </c>
      <c r="R169" s="28">
        <v>15937.5</v>
      </c>
      <c r="S169" s="28">
        <v>20625</v>
      </c>
      <c r="T169" s="28">
        <v>61093.75</v>
      </c>
      <c r="U169" s="124"/>
      <c r="V169" s="28">
        <v>45726.25</v>
      </c>
      <c r="W169" s="28">
        <v>29707.5</v>
      </c>
      <c r="X169" s="28">
        <v>38445</v>
      </c>
      <c r="Y169" s="44">
        <v>113878.75</v>
      </c>
      <c r="Z169" s="124"/>
      <c r="AA169" s="28">
        <v>4906.25</v>
      </c>
      <c r="AB169" s="28">
        <v>3187.5</v>
      </c>
      <c r="AC169" s="28">
        <v>4125</v>
      </c>
      <c r="AD169" s="44">
        <v>12218.75</v>
      </c>
      <c r="AE169" s="124"/>
      <c r="AF169" s="139">
        <v>112058.75</v>
      </c>
      <c r="AG169" s="139">
        <v>72802.5</v>
      </c>
      <c r="AH169" s="139">
        <v>94215</v>
      </c>
      <c r="AI169" s="44">
        <v>279076.25</v>
      </c>
      <c r="AJ169" s="124"/>
      <c r="AK169" s="63">
        <v>20072</v>
      </c>
      <c r="AL169" s="63">
        <v>26520</v>
      </c>
      <c r="AM169" s="63">
        <v>118305</v>
      </c>
      <c r="AN169" s="44">
        <v>164897</v>
      </c>
      <c r="AO169" s="124"/>
      <c r="AP169" s="28">
        <v>203707.5</v>
      </c>
      <c r="AQ169" s="28">
        <v>132345</v>
      </c>
      <c r="AR169" s="28">
        <v>171270</v>
      </c>
      <c r="AS169" s="28">
        <v>507322.5</v>
      </c>
      <c r="AT169" s="124"/>
      <c r="AU169" s="28">
        <v>154252.5</v>
      </c>
      <c r="AV169" s="28">
        <v>100215</v>
      </c>
      <c r="AW169" s="28">
        <v>129690</v>
      </c>
      <c r="AX169" s="44">
        <v>384157.5</v>
      </c>
      <c r="AY169" s="124"/>
      <c r="AZ169" s="139">
        <v>2688232.85</v>
      </c>
      <c r="BA169" s="139">
        <v>726943.94</v>
      </c>
      <c r="BB169" s="44">
        <v>1024553.037</v>
      </c>
      <c r="BC169" s="28">
        <v>61375.758749999994</v>
      </c>
      <c r="BD169" s="28">
        <v>53597.302500000005</v>
      </c>
      <c r="BE169" s="140">
        <v>0</v>
      </c>
      <c r="BF169" s="44">
        <v>1139526.09825</v>
      </c>
      <c r="BG169" s="60"/>
      <c r="BH169" s="28">
        <v>2705865.5982499998</v>
      </c>
      <c r="BI169" s="124"/>
      <c r="BJ169" s="28">
        <v>383243.53</v>
      </c>
      <c r="BK169" s="28">
        <v>2322622.0682499995</v>
      </c>
      <c r="BL169" s="124"/>
      <c r="BM169" s="193">
        <v>1</v>
      </c>
    </row>
    <row r="170" spans="1:65" x14ac:dyDescent="0.25">
      <c r="A170" s="116" t="s">
        <v>464</v>
      </c>
      <c r="B170" s="24" t="s">
        <v>465</v>
      </c>
      <c r="C170" s="27" t="s">
        <v>457</v>
      </c>
      <c r="D170" s="27" t="s">
        <v>12</v>
      </c>
      <c r="E170" s="139">
        <v>319.73</v>
      </c>
      <c r="F170" s="68"/>
      <c r="G170" s="139">
        <v>131.57</v>
      </c>
      <c r="H170" s="139">
        <v>130.49</v>
      </c>
      <c r="I170" s="139">
        <v>81.66</v>
      </c>
      <c r="J170" s="139">
        <v>106.5</v>
      </c>
      <c r="K170" s="60"/>
      <c r="L170" s="28">
        <v>11744.1</v>
      </c>
      <c r="M170" s="28">
        <v>7349.4</v>
      </c>
      <c r="N170" s="28">
        <v>9585</v>
      </c>
      <c r="O170" s="44">
        <v>28678.5</v>
      </c>
      <c r="P170" s="124"/>
      <c r="Q170" s="28">
        <v>16446.25</v>
      </c>
      <c r="R170" s="28">
        <v>10207.5</v>
      </c>
      <c r="S170" s="28">
        <v>13312.5</v>
      </c>
      <c r="T170" s="28">
        <v>39966.25</v>
      </c>
      <c r="U170" s="124"/>
      <c r="V170" s="28">
        <v>30655.809999999998</v>
      </c>
      <c r="W170" s="28">
        <v>19026.78</v>
      </c>
      <c r="X170" s="28">
        <v>24814.5</v>
      </c>
      <c r="Y170" s="44">
        <v>74497.09</v>
      </c>
      <c r="Z170" s="124"/>
      <c r="AA170" s="28">
        <v>3289.25</v>
      </c>
      <c r="AB170" s="28">
        <v>2041.5</v>
      </c>
      <c r="AC170" s="28">
        <v>2662.5</v>
      </c>
      <c r="AD170" s="44">
        <v>7993.25</v>
      </c>
      <c r="AE170" s="124"/>
      <c r="AF170" s="139">
        <v>75126.47</v>
      </c>
      <c r="AG170" s="139">
        <v>46627.86</v>
      </c>
      <c r="AH170" s="139">
        <v>60811.5</v>
      </c>
      <c r="AI170" s="44">
        <v>182565.83000000002</v>
      </c>
      <c r="AJ170" s="124"/>
      <c r="AK170" s="63">
        <v>13570.960000000001</v>
      </c>
      <c r="AL170" s="63">
        <v>16985.28</v>
      </c>
      <c r="AM170" s="63">
        <v>76360.5</v>
      </c>
      <c r="AN170" s="44">
        <v>106916.73999999999</v>
      </c>
      <c r="AO170" s="124"/>
      <c r="AP170" s="28">
        <v>136569.66</v>
      </c>
      <c r="AQ170" s="28">
        <v>84763.08</v>
      </c>
      <c r="AR170" s="28">
        <v>110547</v>
      </c>
      <c r="AS170" s="28">
        <v>331879.74</v>
      </c>
      <c r="AT170" s="124"/>
      <c r="AU170" s="28">
        <v>103414.01999999999</v>
      </c>
      <c r="AV170" s="28">
        <v>64184.759999999995</v>
      </c>
      <c r="AW170" s="28">
        <v>83709</v>
      </c>
      <c r="AX170" s="44">
        <v>251307.77999999997</v>
      </c>
      <c r="AY170" s="124"/>
      <c r="AZ170" s="139">
        <v>1728341.94</v>
      </c>
      <c r="BA170" s="139">
        <v>430781.31000000006</v>
      </c>
      <c r="BB170" s="44">
        <v>647736.97499999998</v>
      </c>
      <c r="BC170" s="28">
        <v>40150.734210000002</v>
      </c>
      <c r="BD170" s="28">
        <v>35062.23126</v>
      </c>
      <c r="BE170" s="140">
        <v>0</v>
      </c>
      <c r="BF170" s="44">
        <v>722949.94047000003</v>
      </c>
      <c r="BG170" s="60"/>
      <c r="BH170" s="28">
        <v>1746755.1204700002</v>
      </c>
      <c r="BI170" s="124"/>
      <c r="BJ170" s="28">
        <v>250709.88</v>
      </c>
      <c r="BK170" s="28">
        <v>1496045.2404700001</v>
      </c>
      <c r="BL170" s="124"/>
      <c r="BM170" s="193">
        <v>1</v>
      </c>
    </row>
    <row r="171" spans="1:65" x14ac:dyDescent="0.25">
      <c r="A171" s="116" t="s">
        <v>337</v>
      </c>
      <c r="B171" s="24" t="s">
        <v>338</v>
      </c>
      <c r="C171" s="27" t="s">
        <v>142</v>
      </c>
      <c r="D171" s="27" t="s">
        <v>120</v>
      </c>
      <c r="E171" s="139">
        <v>5096.75</v>
      </c>
      <c r="F171" s="68"/>
      <c r="G171" s="139">
        <v>3223.25</v>
      </c>
      <c r="H171" s="139">
        <v>3153.75</v>
      </c>
      <c r="I171" s="139">
        <v>1873.5</v>
      </c>
      <c r="J171" s="139">
        <v>0</v>
      </c>
      <c r="K171" s="60"/>
      <c r="L171" s="28">
        <v>283837.5</v>
      </c>
      <c r="M171" s="28">
        <v>168615</v>
      </c>
      <c r="N171" s="28">
        <v>0</v>
      </c>
      <c r="O171" s="44">
        <v>452452.5</v>
      </c>
      <c r="P171" s="124"/>
      <c r="Q171" s="28">
        <v>402906.25</v>
      </c>
      <c r="R171" s="28">
        <v>234187.5</v>
      </c>
      <c r="S171" s="28">
        <v>0</v>
      </c>
      <c r="T171" s="28">
        <v>637093.75</v>
      </c>
      <c r="U171" s="124"/>
      <c r="V171" s="28">
        <v>751017.25</v>
      </c>
      <c r="W171" s="28">
        <v>436525.5</v>
      </c>
      <c r="X171" s="28">
        <v>0</v>
      </c>
      <c r="Y171" s="44">
        <v>1187542.75</v>
      </c>
      <c r="Z171" s="124"/>
      <c r="AA171" s="28">
        <v>80581.25</v>
      </c>
      <c r="AB171" s="28">
        <v>46837.5</v>
      </c>
      <c r="AC171" s="28">
        <v>0</v>
      </c>
      <c r="AD171" s="44">
        <v>127418.75</v>
      </c>
      <c r="AE171" s="124"/>
      <c r="AF171" s="139">
        <v>920237.87</v>
      </c>
      <c r="AG171" s="139">
        <v>534884.25</v>
      </c>
      <c r="AH171" s="139">
        <v>0</v>
      </c>
      <c r="AI171" s="44">
        <v>1455122.12</v>
      </c>
      <c r="AJ171" s="124"/>
      <c r="AK171" s="63">
        <v>327990</v>
      </c>
      <c r="AL171" s="63">
        <v>389688</v>
      </c>
      <c r="AM171" s="63">
        <v>0</v>
      </c>
      <c r="AN171" s="44">
        <v>717678</v>
      </c>
      <c r="AO171" s="124"/>
      <c r="AP171" s="28">
        <v>3345733.5</v>
      </c>
      <c r="AQ171" s="28">
        <v>1944693</v>
      </c>
      <c r="AR171" s="28">
        <v>0</v>
      </c>
      <c r="AS171" s="28">
        <v>5290426.5</v>
      </c>
      <c r="AT171" s="124"/>
      <c r="AU171" s="28">
        <v>2533474.5</v>
      </c>
      <c r="AV171" s="28">
        <v>1472571</v>
      </c>
      <c r="AW171" s="28">
        <v>0</v>
      </c>
      <c r="AX171" s="44">
        <v>4006045.5</v>
      </c>
      <c r="AY171" s="124"/>
      <c r="AZ171" s="139">
        <v>26678618.260000002</v>
      </c>
      <c r="BA171" s="139">
        <v>8802098.0500000007</v>
      </c>
      <c r="BB171" s="44">
        <v>10644214.893000001</v>
      </c>
      <c r="BC171" s="28">
        <v>640034.57475000003</v>
      </c>
      <c r="BD171" s="28">
        <v>558919.79850000003</v>
      </c>
      <c r="BE171" s="140">
        <v>0</v>
      </c>
      <c r="BF171" s="44">
        <v>11843169.266250001</v>
      </c>
      <c r="BG171" s="60"/>
      <c r="BH171" s="28">
        <v>25716949.13625</v>
      </c>
      <c r="BI171" s="124"/>
      <c r="BJ171" s="28">
        <v>3996514.57</v>
      </c>
      <c r="BK171" s="28">
        <v>21720434.56625</v>
      </c>
      <c r="BL171" s="124"/>
      <c r="BM171" s="193">
        <v>0</v>
      </c>
    </row>
    <row r="172" spans="1:65" x14ac:dyDescent="0.25">
      <c r="A172" s="116" t="s">
        <v>143</v>
      </c>
      <c r="B172" s="24" t="s">
        <v>144</v>
      </c>
      <c r="C172" s="27" t="s">
        <v>142</v>
      </c>
      <c r="D172" s="27" t="s">
        <v>120</v>
      </c>
      <c r="E172" s="139">
        <v>11537.97</v>
      </c>
      <c r="F172" s="68"/>
      <c r="G172" s="139">
        <v>7422.15</v>
      </c>
      <c r="H172" s="139">
        <v>7311.82</v>
      </c>
      <c r="I172" s="139">
        <v>4115.82</v>
      </c>
      <c r="J172" s="139">
        <v>0</v>
      </c>
      <c r="K172" s="60"/>
      <c r="L172" s="28">
        <v>658063.79999999993</v>
      </c>
      <c r="M172" s="28">
        <v>370423.8</v>
      </c>
      <c r="N172" s="28">
        <v>0</v>
      </c>
      <c r="O172" s="44">
        <v>1028487.5999999999</v>
      </c>
      <c r="P172" s="124"/>
      <c r="Q172" s="28">
        <v>927768.75</v>
      </c>
      <c r="R172" s="28">
        <v>514477.49999999994</v>
      </c>
      <c r="S172" s="28">
        <v>0</v>
      </c>
      <c r="T172" s="28">
        <v>1442246.25</v>
      </c>
      <c r="U172" s="124"/>
      <c r="V172" s="28">
        <v>1729360.95</v>
      </c>
      <c r="W172" s="28">
        <v>958986.05999999994</v>
      </c>
      <c r="X172" s="28">
        <v>0</v>
      </c>
      <c r="Y172" s="44">
        <v>2688347.01</v>
      </c>
      <c r="Z172" s="124"/>
      <c r="AA172" s="28">
        <v>185553.75</v>
      </c>
      <c r="AB172" s="28">
        <v>102895.5</v>
      </c>
      <c r="AC172" s="28">
        <v>0</v>
      </c>
      <c r="AD172" s="44">
        <v>288449.25</v>
      </c>
      <c r="AE172" s="124"/>
      <c r="AF172" s="139">
        <v>4238047.6500000004</v>
      </c>
      <c r="AG172" s="139">
        <v>2350133.2200000002</v>
      </c>
      <c r="AH172" s="139">
        <v>0</v>
      </c>
      <c r="AI172" s="44">
        <v>6588180.870000001</v>
      </c>
      <c r="AJ172" s="124"/>
      <c r="AK172" s="63">
        <v>760429.28</v>
      </c>
      <c r="AL172" s="63">
        <v>856090.55999999994</v>
      </c>
      <c r="AM172" s="63">
        <v>0</v>
      </c>
      <c r="AN172" s="44">
        <v>1616519.8399999999</v>
      </c>
      <c r="AO172" s="124"/>
      <c r="AP172" s="28">
        <v>7704191.6999999993</v>
      </c>
      <c r="AQ172" s="28">
        <v>4272221.16</v>
      </c>
      <c r="AR172" s="28">
        <v>0</v>
      </c>
      <c r="AS172" s="28">
        <v>11976412.859999999</v>
      </c>
      <c r="AT172" s="124"/>
      <c r="AU172" s="28">
        <v>5833809.8999999994</v>
      </c>
      <c r="AV172" s="28">
        <v>3235034.5199999996</v>
      </c>
      <c r="AW172" s="28">
        <v>0</v>
      </c>
      <c r="AX172" s="44">
        <v>9068844.4199999981</v>
      </c>
      <c r="AY172" s="124"/>
      <c r="AZ172" s="139">
        <v>61915981.559999995</v>
      </c>
      <c r="BA172" s="139">
        <v>27936306.469999999</v>
      </c>
      <c r="BB172" s="44">
        <v>26955686.408999998</v>
      </c>
      <c r="BC172" s="28">
        <v>1448903.6586899997</v>
      </c>
      <c r="BD172" s="28">
        <v>1265276.8661399998</v>
      </c>
      <c r="BE172" s="140">
        <v>0</v>
      </c>
      <c r="BF172" s="44">
        <v>29669866.933829997</v>
      </c>
      <c r="BG172" s="60"/>
      <c r="BH172" s="28">
        <v>64367355.033830002</v>
      </c>
      <c r="BI172" s="124"/>
      <c r="BJ172" s="28">
        <v>9047268.4100000001</v>
      </c>
      <c r="BK172" s="28">
        <v>55320086.623830006</v>
      </c>
      <c r="BL172" s="124"/>
      <c r="BM172" s="193">
        <v>1</v>
      </c>
    </row>
    <row r="173" spans="1:65" x14ac:dyDescent="0.25">
      <c r="A173" s="116" t="s">
        <v>568</v>
      </c>
      <c r="B173" s="24" t="s">
        <v>569</v>
      </c>
      <c r="C173" s="27" t="s">
        <v>565</v>
      </c>
      <c r="D173" s="27" t="s">
        <v>12</v>
      </c>
      <c r="E173" s="139">
        <v>287.12</v>
      </c>
      <c r="F173" s="68"/>
      <c r="G173" s="139">
        <v>126.63999999999999</v>
      </c>
      <c r="H173" s="139">
        <v>123.63999999999999</v>
      </c>
      <c r="I173" s="139">
        <v>64.489999999999995</v>
      </c>
      <c r="J173" s="139">
        <v>95.99</v>
      </c>
      <c r="K173" s="60"/>
      <c r="L173" s="28">
        <v>11127.599999999999</v>
      </c>
      <c r="M173" s="28">
        <v>5804.0999999999995</v>
      </c>
      <c r="N173" s="28">
        <v>8639.1</v>
      </c>
      <c r="O173" s="44">
        <v>25570.799999999996</v>
      </c>
      <c r="P173" s="124"/>
      <c r="Q173" s="28">
        <v>15829.999999999998</v>
      </c>
      <c r="R173" s="28">
        <v>8061.2499999999991</v>
      </c>
      <c r="S173" s="28">
        <v>11998.75</v>
      </c>
      <c r="T173" s="28">
        <v>35890</v>
      </c>
      <c r="U173" s="124"/>
      <c r="V173" s="28">
        <v>29507.119999999995</v>
      </c>
      <c r="W173" s="28">
        <v>15026.169999999998</v>
      </c>
      <c r="X173" s="28">
        <v>22365.67</v>
      </c>
      <c r="Y173" s="44">
        <v>66898.959999999992</v>
      </c>
      <c r="Z173" s="124"/>
      <c r="AA173" s="28">
        <v>3165.9999999999995</v>
      </c>
      <c r="AB173" s="28">
        <v>1612.2499999999998</v>
      </c>
      <c r="AC173" s="28">
        <v>2399.75</v>
      </c>
      <c r="AD173" s="44">
        <v>7177.9999999999991</v>
      </c>
      <c r="AE173" s="124"/>
      <c r="AF173" s="139">
        <v>72311.44</v>
      </c>
      <c r="AG173" s="139">
        <v>36823.79</v>
      </c>
      <c r="AH173" s="139">
        <v>54810.29</v>
      </c>
      <c r="AI173" s="44">
        <v>163945.52000000002</v>
      </c>
      <c r="AJ173" s="124"/>
      <c r="AK173" s="63">
        <v>12858.559999999998</v>
      </c>
      <c r="AL173" s="63">
        <v>13413.919999999998</v>
      </c>
      <c r="AM173" s="63">
        <v>68824.83</v>
      </c>
      <c r="AN173" s="44">
        <v>95097.31</v>
      </c>
      <c r="AO173" s="124"/>
      <c r="AP173" s="28">
        <v>131452.31999999998</v>
      </c>
      <c r="AQ173" s="28">
        <v>66940.62</v>
      </c>
      <c r="AR173" s="28">
        <v>99637.62</v>
      </c>
      <c r="AS173" s="28">
        <v>298030.55999999994</v>
      </c>
      <c r="AT173" s="124"/>
      <c r="AU173" s="28">
        <v>99539.04</v>
      </c>
      <c r="AV173" s="28">
        <v>50689.14</v>
      </c>
      <c r="AW173" s="28">
        <v>75448.14</v>
      </c>
      <c r="AX173" s="44">
        <v>225676.32</v>
      </c>
      <c r="AY173" s="124"/>
      <c r="AZ173" s="139">
        <v>1572341.69</v>
      </c>
      <c r="BA173" s="139">
        <v>437656.27</v>
      </c>
      <c r="BB173" s="44">
        <v>602999.38799999992</v>
      </c>
      <c r="BC173" s="28">
        <v>36055.668239999999</v>
      </c>
      <c r="BD173" s="28">
        <v>31486.153440000002</v>
      </c>
      <c r="BE173" s="140">
        <v>0</v>
      </c>
      <c r="BF173" s="44">
        <v>670541.20967999997</v>
      </c>
      <c r="BG173" s="60"/>
      <c r="BH173" s="28">
        <v>1588828.6796799998</v>
      </c>
      <c r="BI173" s="124"/>
      <c r="BJ173" s="28">
        <v>225139.4</v>
      </c>
      <c r="BK173" s="28">
        <v>1363689.2796799999</v>
      </c>
      <c r="BL173" s="124"/>
      <c r="BM173" s="193">
        <v>1</v>
      </c>
    </row>
    <row r="174" spans="1:65" x14ac:dyDescent="0.25">
      <c r="A174" s="116" t="s">
        <v>313</v>
      </c>
      <c r="B174" s="24" t="s">
        <v>314</v>
      </c>
      <c r="C174" s="27" t="s">
        <v>142</v>
      </c>
      <c r="D174" s="27" t="s">
        <v>120</v>
      </c>
      <c r="E174" s="139">
        <v>1923.75</v>
      </c>
      <c r="F174" s="68"/>
      <c r="G174" s="139">
        <v>1207.75</v>
      </c>
      <c r="H174" s="139">
        <v>1173.25</v>
      </c>
      <c r="I174" s="139">
        <v>716</v>
      </c>
      <c r="J174" s="139">
        <v>0</v>
      </c>
      <c r="K174" s="60"/>
      <c r="L174" s="28">
        <v>105592.5</v>
      </c>
      <c r="M174" s="28">
        <v>64440</v>
      </c>
      <c r="N174" s="28">
        <v>0</v>
      </c>
      <c r="O174" s="44">
        <v>170032.5</v>
      </c>
      <c r="P174" s="124"/>
      <c r="Q174" s="28">
        <v>150968.75</v>
      </c>
      <c r="R174" s="28">
        <v>89500</v>
      </c>
      <c r="S174" s="28">
        <v>0</v>
      </c>
      <c r="T174" s="28">
        <v>240468.75</v>
      </c>
      <c r="U174" s="124"/>
      <c r="V174" s="28">
        <v>281405.75</v>
      </c>
      <c r="W174" s="28">
        <v>166828</v>
      </c>
      <c r="X174" s="28">
        <v>0</v>
      </c>
      <c r="Y174" s="44">
        <v>448233.75</v>
      </c>
      <c r="Z174" s="124"/>
      <c r="AA174" s="28">
        <v>30193.75</v>
      </c>
      <c r="AB174" s="28">
        <v>17900</v>
      </c>
      <c r="AC174" s="28">
        <v>0</v>
      </c>
      <c r="AD174" s="44">
        <v>48093.75</v>
      </c>
      <c r="AE174" s="124"/>
      <c r="AF174" s="139">
        <v>344812.62</v>
      </c>
      <c r="AG174" s="139">
        <v>204418</v>
      </c>
      <c r="AH174" s="139">
        <v>0</v>
      </c>
      <c r="AI174" s="44">
        <v>549230.62</v>
      </c>
      <c r="AJ174" s="124"/>
      <c r="AK174" s="63">
        <v>122018</v>
      </c>
      <c r="AL174" s="63">
        <v>148928</v>
      </c>
      <c r="AM174" s="63">
        <v>0</v>
      </c>
      <c r="AN174" s="44">
        <v>270946</v>
      </c>
      <c r="AO174" s="124"/>
      <c r="AP174" s="28">
        <v>1253644.5</v>
      </c>
      <c r="AQ174" s="28">
        <v>743208</v>
      </c>
      <c r="AR174" s="28">
        <v>0</v>
      </c>
      <c r="AS174" s="28">
        <v>1996852.5</v>
      </c>
      <c r="AT174" s="124"/>
      <c r="AU174" s="28">
        <v>949291.5</v>
      </c>
      <c r="AV174" s="28">
        <v>562776</v>
      </c>
      <c r="AW174" s="28">
        <v>0</v>
      </c>
      <c r="AX174" s="44">
        <v>1512067.5</v>
      </c>
      <c r="AY174" s="124"/>
      <c r="AZ174" s="139">
        <v>10041082.66</v>
      </c>
      <c r="BA174" s="139">
        <v>3292224.38</v>
      </c>
      <c r="BB174" s="44">
        <v>3999992.1119999997</v>
      </c>
      <c r="BC174" s="28">
        <v>241578.75374999997</v>
      </c>
      <c r="BD174" s="28">
        <v>210962.27250000002</v>
      </c>
      <c r="BE174" s="140">
        <v>0</v>
      </c>
      <c r="BF174" s="44">
        <v>4452533.1382499998</v>
      </c>
      <c r="BG174" s="60"/>
      <c r="BH174" s="28">
        <v>9688458.50825</v>
      </c>
      <c r="BI174" s="124"/>
      <c r="BJ174" s="28">
        <v>1508470.08</v>
      </c>
      <c r="BK174" s="28">
        <v>8179988.4282499999</v>
      </c>
      <c r="BL174" s="124"/>
      <c r="BM174" s="193">
        <v>0</v>
      </c>
    </row>
    <row r="175" spans="1:65" x14ac:dyDescent="0.25">
      <c r="A175" s="116" t="s">
        <v>329</v>
      </c>
      <c r="B175" s="24" t="s">
        <v>330</v>
      </c>
      <c r="C175" s="27" t="s">
        <v>142</v>
      </c>
      <c r="D175" s="27" t="s">
        <v>120</v>
      </c>
      <c r="E175" s="139">
        <v>668</v>
      </c>
      <c r="F175" s="68"/>
      <c r="G175" s="139">
        <v>426</v>
      </c>
      <c r="H175" s="139">
        <v>417</v>
      </c>
      <c r="I175" s="139">
        <v>242</v>
      </c>
      <c r="J175" s="139">
        <v>0</v>
      </c>
      <c r="K175" s="60"/>
      <c r="L175" s="28">
        <v>37530</v>
      </c>
      <c r="M175" s="28">
        <v>21780</v>
      </c>
      <c r="N175" s="28">
        <v>0</v>
      </c>
      <c r="O175" s="44">
        <v>59310</v>
      </c>
      <c r="P175" s="124"/>
      <c r="Q175" s="28">
        <v>53250</v>
      </c>
      <c r="R175" s="28">
        <v>30250</v>
      </c>
      <c r="S175" s="28">
        <v>0</v>
      </c>
      <c r="T175" s="28">
        <v>83500</v>
      </c>
      <c r="U175" s="124"/>
      <c r="V175" s="28">
        <v>99258</v>
      </c>
      <c r="W175" s="28">
        <v>56386</v>
      </c>
      <c r="X175" s="28">
        <v>0</v>
      </c>
      <c r="Y175" s="44">
        <v>155644</v>
      </c>
      <c r="Z175" s="124"/>
      <c r="AA175" s="28">
        <v>10650</v>
      </c>
      <c r="AB175" s="28">
        <v>6050</v>
      </c>
      <c r="AC175" s="28">
        <v>0</v>
      </c>
      <c r="AD175" s="44">
        <v>16700</v>
      </c>
      <c r="AE175" s="124"/>
      <c r="AF175" s="139">
        <v>121623</v>
      </c>
      <c r="AG175" s="139">
        <v>69091</v>
      </c>
      <c r="AH175" s="139">
        <v>0</v>
      </c>
      <c r="AI175" s="44">
        <v>190714</v>
      </c>
      <c r="AJ175" s="124"/>
      <c r="AK175" s="63">
        <v>43368</v>
      </c>
      <c r="AL175" s="63">
        <v>50336</v>
      </c>
      <c r="AM175" s="63">
        <v>0</v>
      </c>
      <c r="AN175" s="44">
        <v>93704</v>
      </c>
      <c r="AO175" s="124"/>
      <c r="AP175" s="28">
        <v>442188</v>
      </c>
      <c r="AQ175" s="28">
        <v>251196</v>
      </c>
      <c r="AR175" s="28">
        <v>0</v>
      </c>
      <c r="AS175" s="28">
        <v>693384</v>
      </c>
      <c r="AT175" s="124"/>
      <c r="AU175" s="28">
        <v>334836</v>
      </c>
      <c r="AV175" s="28">
        <v>190212</v>
      </c>
      <c r="AW175" s="28">
        <v>0</v>
      </c>
      <c r="AX175" s="44">
        <v>525048</v>
      </c>
      <c r="AY175" s="124"/>
      <c r="AZ175" s="139">
        <v>3433363.71</v>
      </c>
      <c r="BA175" s="139">
        <v>854245.64999999991</v>
      </c>
      <c r="BB175" s="44">
        <v>1286282.8079999997</v>
      </c>
      <c r="BC175" s="28">
        <v>83885.436000000002</v>
      </c>
      <c r="BD175" s="28">
        <v>73254.216</v>
      </c>
      <c r="BE175" s="140">
        <v>0</v>
      </c>
      <c r="BF175" s="44">
        <v>1443422.4599999997</v>
      </c>
      <c r="BG175" s="60"/>
      <c r="BH175" s="28">
        <v>3261426.46</v>
      </c>
      <c r="BI175" s="124"/>
      <c r="BJ175" s="28">
        <v>523798.84</v>
      </c>
      <c r="BK175" s="28">
        <v>2737627.62</v>
      </c>
      <c r="BL175" s="124"/>
      <c r="BM175" s="193">
        <v>0</v>
      </c>
    </row>
    <row r="176" spans="1:65" x14ac:dyDescent="0.25">
      <c r="A176" s="116" t="s">
        <v>72</v>
      </c>
      <c r="B176" s="24" t="s">
        <v>73</v>
      </c>
      <c r="C176" s="27" t="s">
        <v>67</v>
      </c>
      <c r="D176" s="27" t="s">
        <v>12</v>
      </c>
      <c r="E176" s="139">
        <v>1250.46</v>
      </c>
      <c r="F176" s="68"/>
      <c r="G176" s="139">
        <v>547.65</v>
      </c>
      <c r="H176" s="139">
        <v>542.15</v>
      </c>
      <c r="I176" s="139">
        <v>296.83</v>
      </c>
      <c r="J176" s="139">
        <v>405.97999999999996</v>
      </c>
      <c r="K176" s="60"/>
      <c r="L176" s="28">
        <v>48793.5</v>
      </c>
      <c r="M176" s="28">
        <v>26714.699999999997</v>
      </c>
      <c r="N176" s="28">
        <v>36538.199999999997</v>
      </c>
      <c r="O176" s="44">
        <v>112046.39999999999</v>
      </c>
      <c r="P176" s="124"/>
      <c r="Q176" s="28">
        <v>68456.25</v>
      </c>
      <c r="R176" s="28">
        <v>37103.75</v>
      </c>
      <c r="S176" s="28">
        <v>50747.499999999993</v>
      </c>
      <c r="T176" s="28">
        <v>156307.5</v>
      </c>
      <c r="U176" s="124"/>
      <c r="V176" s="28">
        <v>127602.45</v>
      </c>
      <c r="W176" s="28">
        <v>69161.39</v>
      </c>
      <c r="X176" s="28">
        <v>94593.34</v>
      </c>
      <c r="Y176" s="44">
        <v>291357.18</v>
      </c>
      <c r="Z176" s="124"/>
      <c r="AA176" s="28">
        <v>13691.25</v>
      </c>
      <c r="AB176" s="28">
        <v>7420.75</v>
      </c>
      <c r="AC176" s="28">
        <v>10149.499999999998</v>
      </c>
      <c r="AD176" s="44">
        <v>31261.5</v>
      </c>
      <c r="AE176" s="124"/>
      <c r="AF176" s="139">
        <v>312708.15000000002</v>
      </c>
      <c r="AG176" s="139">
        <v>169489.93</v>
      </c>
      <c r="AH176" s="139">
        <v>231814.58</v>
      </c>
      <c r="AI176" s="44">
        <v>714012.66</v>
      </c>
      <c r="AJ176" s="124"/>
      <c r="AK176" s="63">
        <v>56383.6</v>
      </c>
      <c r="AL176" s="63">
        <v>61740.639999999999</v>
      </c>
      <c r="AM176" s="63">
        <v>291087.65999999997</v>
      </c>
      <c r="AN176" s="44">
        <v>409211.89999999997</v>
      </c>
      <c r="AO176" s="124"/>
      <c r="AP176" s="28">
        <v>568460.69999999995</v>
      </c>
      <c r="AQ176" s="28">
        <v>308109.53999999998</v>
      </c>
      <c r="AR176" s="28">
        <v>421407.23999999993</v>
      </c>
      <c r="AS176" s="28">
        <v>1297977.48</v>
      </c>
      <c r="AT176" s="124"/>
      <c r="AU176" s="28">
        <v>430452.89999999997</v>
      </c>
      <c r="AV176" s="28">
        <v>233308.37999999998</v>
      </c>
      <c r="AW176" s="28">
        <v>319100.27999999997</v>
      </c>
      <c r="AX176" s="44">
        <v>982861.55999999982</v>
      </c>
      <c r="AY176" s="124"/>
      <c r="AZ176" s="139">
        <v>7158968.8199999984</v>
      </c>
      <c r="BA176" s="139">
        <v>2485373.81</v>
      </c>
      <c r="BB176" s="44">
        <v>2893302.7889999994</v>
      </c>
      <c r="BC176" s="28">
        <v>157029.01541999998</v>
      </c>
      <c r="BD176" s="28">
        <v>137127.94452000002</v>
      </c>
      <c r="BE176" s="140">
        <v>0</v>
      </c>
      <c r="BF176" s="44">
        <v>3187459.7489399994</v>
      </c>
      <c r="BG176" s="60"/>
      <c r="BH176" s="28">
        <v>7182495.92894</v>
      </c>
      <c r="BI176" s="124"/>
      <c r="BJ176" s="28">
        <v>980523.19</v>
      </c>
      <c r="BK176" s="28">
        <v>6201972.7389400005</v>
      </c>
      <c r="BL176" s="124"/>
      <c r="BM176" s="193">
        <v>1</v>
      </c>
    </row>
    <row r="177" spans="1:65" x14ac:dyDescent="0.25">
      <c r="A177" s="116" t="s">
        <v>95</v>
      </c>
      <c r="B177" s="24" t="s">
        <v>96</v>
      </c>
      <c r="C177" s="27" t="s">
        <v>97</v>
      </c>
      <c r="D177" s="27" t="s">
        <v>12</v>
      </c>
      <c r="E177" s="139">
        <v>455.36</v>
      </c>
      <c r="F177" s="68"/>
      <c r="G177" s="139">
        <v>204.39</v>
      </c>
      <c r="H177" s="139">
        <v>200.64</v>
      </c>
      <c r="I177" s="139">
        <v>104.49</v>
      </c>
      <c r="J177" s="139">
        <v>146.47999999999999</v>
      </c>
      <c r="K177" s="60"/>
      <c r="L177" s="28">
        <v>18057.599999999999</v>
      </c>
      <c r="M177" s="28">
        <v>9404.1</v>
      </c>
      <c r="N177" s="28">
        <v>13183.199999999999</v>
      </c>
      <c r="O177" s="44">
        <v>40644.899999999994</v>
      </c>
      <c r="P177" s="124"/>
      <c r="Q177" s="28">
        <v>25548.75</v>
      </c>
      <c r="R177" s="28">
        <v>13061.25</v>
      </c>
      <c r="S177" s="28">
        <v>18310</v>
      </c>
      <c r="T177" s="28">
        <v>56920</v>
      </c>
      <c r="U177" s="124"/>
      <c r="V177" s="28">
        <v>47622.869999999995</v>
      </c>
      <c r="W177" s="28">
        <v>24346.17</v>
      </c>
      <c r="X177" s="28">
        <v>34129.839999999997</v>
      </c>
      <c r="Y177" s="44">
        <v>106098.87999999999</v>
      </c>
      <c r="Z177" s="124"/>
      <c r="AA177" s="28">
        <v>5109.75</v>
      </c>
      <c r="AB177" s="28">
        <v>2612.25</v>
      </c>
      <c r="AC177" s="28">
        <v>3661.9999999999995</v>
      </c>
      <c r="AD177" s="44">
        <v>11384</v>
      </c>
      <c r="AE177" s="124"/>
      <c r="AF177" s="139">
        <v>116706.69</v>
      </c>
      <c r="AG177" s="139">
        <v>59663.79</v>
      </c>
      <c r="AH177" s="139">
        <v>83640.08</v>
      </c>
      <c r="AI177" s="44">
        <v>260010.56</v>
      </c>
      <c r="AJ177" s="124"/>
      <c r="AK177" s="63">
        <v>20866.559999999998</v>
      </c>
      <c r="AL177" s="63">
        <v>21733.919999999998</v>
      </c>
      <c r="AM177" s="63">
        <v>105026.15999999999</v>
      </c>
      <c r="AN177" s="44">
        <v>147626.63999999998</v>
      </c>
      <c r="AO177" s="124"/>
      <c r="AP177" s="28">
        <v>212156.81999999998</v>
      </c>
      <c r="AQ177" s="28">
        <v>108460.62</v>
      </c>
      <c r="AR177" s="28">
        <v>152046.24</v>
      </c>
      <c r="AS177" s="28">
        <v>472663.67999999993</v>
      </c>
      <c r="AT177" s="124"/>
      <c r="AU177" s="28">
        <v>160650.53999999998</v>
      </c>
      <c r="AV177" s="28">
        <v>82129.14</v>
      </c>
      <c r="AW177" s="28">
        <v>115133.28</v>
      </c>
      <c r="AX177" s="44">
        <v>357912.95999999996</v>
      </c>
      <c r="AY177" s="124"/>
      <c r="AZ177" s="139">
        <v>2535565.79</v>
      </c>
      <c r="BA177" s="139">
        <v>769823.57</v>
      </c>
      <c r="BB177" s="44">
        <v>991616.80799999996</v>
      </c>
      <c r="BC177" s="28">
        <v>57182.742719999995</v>
      </c>
      <c r="BD177" s="28">
        <v>49935.688320000001</v>
      </c>
      <c r="BE177" s="140">
        <v>0</v>
      </c>
      <c r="BF177" s="44">
        <v>1098735.2390399999</v>
      </c>
      <c r="BG177" s="60"/>
      <c r="BH177" s="28">
        <v>2551996.8590399995</v>
      </c>
      <c r="BI177" s="124"/>
      <c r="BJ177" s="28">
        <v>357061.43</v>
      </c>
      <c r="BK177" s="28">
        <v>2194935.4290399994</v>
      </c>
      <c r="BL177" s="124"/>
      <c r="BM177" s="193">
        <v>1</v>
      </c>
    </row>
    <row r="178" spans="1:65" x14ac:dyDescent="0.25">
      <c r="A178" s="116" t="s">
        <v>533</v>
      </c>
      <c r="B178" s="24" t="s">
        <v>534</v>
      </c>
      <c r="C178" s="27" t="s">
        <v>530</v>
      </c>
      <c r="D178" s="27" t="s">
        <v>12</v>
      </c>
      <c r="E178" s="139">
        <v>637.42999999999995</v>
      </c>
      <c r="F178" s="68"/>
      <c r="G178" s="139">
        <v>282.29999999999995</v>
      </c>
      <c r="H178" s="139">
        <v>274.79999999999995</v>
      </c>
      <c r="I178" s="139">
        <v>149.47999999999999</v>
      </c>
      <c r="J178" s="139">
        <v>205.65</v>
      </c>
      <c r="K178" s="60"/>
      <c r="L178" s="28">
        <v>24731.999999999996</v>
      </c>
      <c r="M178" s="28">
        <v>13453.199999999999</v>
      </c>
      <c r="N178" s="28">
        <v>18508.5</v>
      </c>
      <c r="O178" s="44">
        <v>56693.7</v>
      </c>
      <c r="P178" s="124"/>
      <c r="Q178" s="28">
        <v>35287.499999999993</v>
      </c>
      <c r="R178" s="28">
        <v>18685</v>
      </c>
      <c r="S178" s="28">
        <v>25706.25</v>
      </c>
      <c r="T178" s="28">
        <v>79678.75</v>
      </c>
      <c r="U178" s="124"/>
      <c r="V178" s="28">
        <v>65775.899999999994</v>
      </c>
      <c r="W178" s="28">
        <v>34828.839999999997</v>
      </c>
      <c r="X178" s="28">
        <v>47916.450000000004</v>
      </c>
      <c r="Y178" s="44">
        <v>148521.19</v>
      </c>
      <c r="Z178" s="124"/>
      <c r="AA178" s="28">
        <v>7057.4999999999991</v>
      </c>
      <c r="AB178" s="28">
        <v>3736.9999999999995</v>
      </c>
      <c r="AC178" s="28">
        <v>5141.25</v>
      </c>
      <c r="AD178" s="44">
        <v>15935.749999999998</v>
      </c>
      <c r="AE178" s="124"/>
      <c r="AF178" s="139">
        <v>161193.29999999999</v>
      </c>
      <c r="AG178" s="139">
        <v>85353.08</v>
      </c>
      <c r="AH178" s="139">
        <v>117426.15</v>
      </c>
      <c r="AI178" s="44">
        <v>363972.53</v>
      </c>
      <c r="AJ178" s="124"/>
      <c r="AK178" s="63">
        <v>28579.199999999997</v>
      </c>
      <c r="AL178" s="63">
        <v>31091.839999999997</v>
      </c>
      <c r="AM178" s="63">
        <v>147451.05000000002</v>
      </c>
      <c r="AN178" s="44">
        <v>207122.09000000003</v>
      </c>
      <c r="AO178" s="124"/>
      <c r="AP178" s="28">
        <v>293027.39999999997</v>
      </c>
      <c r="AQ178" s="28">
        <v>155160.24</v>
      </c>
      <c r="AR178" s="28">
        <v>213464.7</v>
      </c>
      <c r="AS178" s="28">
        <v>661652.34</v>
      </c>
      <c r="AT178" s="124"/>
      <c r="AU178" s="28">
        <v>221887.79999999996</v>
      </c>
      <c r="AV178" s="28">
        <v>117491.28</v>
      </c>
      <c r="AW178" s="28">
        <v>161640.9</v>
      </c>
      <c r="AX178" s="44">
        <v>501019.98</v>
      </c>
      <c r="AY178" s="124"/>
      <c r="AZ178" s="139">
        <v>3435427.4699999997</v>
      </c>
      <c r="BA178" s="139">
        <v>838567.77</v>
      </c>
      <c r="BB178" s="44">
        <v>1282198.5719999999</v>
      </c>
      <c r="BC178" s="28">
        <v>80046.547109999985</v>
      </c>
      <c r="BD178" s="28">
        <v>69901.848659999989</v>
      </c>
      <c r="BE178" s="140">
        <v>0</v>
      </c>
      <c r="BF178" s="44">
        <v>1432146.9677699998</v>
      </c>
      <c r="BG178" s="60"/>
      <c r="BH178" s="28">
        <v>3466743.2977699996</v>
      </c>
      <c r="BI178" s="124"/>
      <c r="BJ178" s="28">
        <v>499827.98</v>
      </c>
      <c r="BK178" s="28">
        <v>2966915.3177699996</v>
      </c>
      <c r="BL178" s="124"/>
      <c r="BM178" s="193">
        <v>1</v>
      </c>
    </row>
    <row r="179" spans="1:65" x14ac:dyDescent="0.25">
      <c r="A179" s="116" t="s">
        <v>537</v>
      </c>
      <c r="B179" s="24" t="s">
        <v>538</v>
      </c>
      <c r="C179" s="27" t="s">
        <v>530</v>
      </c>
      <c r="D179" s="27" t="s">
        <v>12</v>
      </c>
      <c r="E179" s="139">
        <v>1273.3699999999999</v>
      </c>
      <c r="F179" s="68"/>
      <c r="G179" s="139">
        <v>602.39</v>
      </c>
      <c r="H179" s="139">
        <v>585.4799999999999</v>
      </c>
      <c r="I179" s="139">
        <v>277.15999999999997</v>
      </c>
      <c r="J179" s="139">
        <v>393.82</v>
      </c>
      <c r="K179" s="60"/>
      <c r="L179" s="28">
        <v>52693.19999999999</v>
      </c>
      <c r="M179" s="28">
        <v>24944.399999999998</v>
      </c>
      <c r="N179" s="28">
        <v>35443.800000000003</v>
      </c>
      <c r="O179" s="44">
        <v>113081.4</v>
      </c>
      <c r="P179" s="124"/>
      <c r="Q179" s="28">
        <v>75298.75</v>
      </c>
      <c r="R179" s="28">
        <v>34644.999999999993</v>
      </c>
      <c r="S179" s="28">
        <v>49227.5</v>
      </c>
      <c r="T179" s="28">
        <v>159171.25</v>
      </c>
      <c r="U179" s="124"/>
      <c r="V179" s="28">
        <v>140356.87</v>
      </c>
      <c r="W179" s="28">
        <v>64578.279999999992</v>
      </c>
      <c r="X179" s="28">
        <v>91760.06</v>
      </c>
      <c r="Y179" s="44">
        <v>296695.20999999996</v>
      </c>
      <c r="Z179" s="124"/>
      <c r="AA179" s="28">
        <v>15059.75</v>
      </c>
      <c r="AB179" s="28">
        <v>6928.9999999999991</v>
      </c>
      <c r="AC179" s="28">
        <v>9845.5</v>
      </c>
      <c r="AD179" s="44">
        <v>31834.25</v>
      </c>
      <c r="AE179" s="124"/>
      <c r="AF179" s="139">
        <v>343964.69</v>
      </c>
      <c r="AG179" s="139">
        <v>158258.35999999999</v>
      </c>
      <c r="AH179" s="139">
        <v>224871.22</v>
      </c>
      <c r="AI179" s="44">
        <v>727094.27</v>
      </c>
      <c r="AJ179" s="124"/>
      <c r="AK179" s="63">
        <v>60889.919999999991</v>
      </c>
      <c r="AL179" s="63">
        <v>57649.279999999992</v>
      </c>
      <c r="AM179" s="63">
        <v>282368.94</v>
      </c>
      <c r="AN179" s="44">
        <v>400908.14</v>
      </c>
      <c r="AO179" s="124"/>
      <c r="AP179" s="28">
        <v>625280.81999999995</v>
      </c>
      <c r="AQ179" s="28">
        <v>287692.07999999996</v>
      </c>
      <c r="AR179" s="28">
        <v>408785.16</v>
      </c>
      <c r="AS179" s="28">
        <v>1321758.0599999998</v>
      </c>
      <c r="AT179" s="124"/>
      <c r="AU179" s="28">
        <v>473478.54</v>
      </c>
      <c r="AV179" s="28">
        <v>217847.75999999998</v>
      </c>
      <c r="AW179" s="28">
        <v>309542.52</v>
      </c>
      <c r="AX179" s="44">
        <v>1000868.82</v>
      </c>
      <c r="AY179" s="124"/>
      <c r="AZ179" s="139">
        <v>7308333.25</v>
      </c>
      <c r="BA179" s="139">
        <v>2633115.96</v>
      </c>
      <c r="BB179" s="44">
        <v>2982434.7630000003</v>
      </c>
      <c r="BC179" s="28">
        <v>159905.98448999997</v>
      </c>
      <c r="BD179" s="28">
        <v>139640.30093999999</v>
      </c>
      <c r="BE179" s="140">
        <v>0</v>
      </c>
      <c r="BF179" s="44">
        <v>3281981.0484300004</v>
      </c>
      <c r="BG179" s="60"/>
      <c r="BH179" s="28">
        <v>7333392.4484300008</v>
      </c>
      <c r="BI179" s="124"/>
      <c r="BJ179" s="28">
        <v>998487.61</v>
      </c>
      <c r="BK179" s="28">
        <v>6334904.8384300005</v>
      </c>
      <c r="BL179" s="124"/>
      <c r="BM179" s="193">
        <v>1</v>
      </c>
    </row>
    <row r="180" spans="1:65" x14ac:dyDescent="0.25">
      <c r="A180" s="116" t="s">
        <v>389</v>
      </c>
      <c r="B180" s="24" t="s">
        <v>390</v>
      </c>
      <c r="C180" s="27" t="s">
        <v>142</v>
      </c>
      <c r="D180" s="27" t="s">
        <v>120</v>
      </c>
      <c r="E180" s="139">
        <v>1712.87</v>
      </c>
      <c r="F180" s="68"/>
      <c r="G180" s="139">
        <v>1091.05</v>
      </c>
      <c r="H180" s="139">
        <v>1080.3</v>
      </c>
      <c r="I180" s="139">
        <v>621.82000000000005</v>
      </c>
      <c r="J180" s="139">
        <v>0</v>
      </c>
      <c r="K180" s="60"/>
      <c r="L180" s="28">
        <v>97227</v>
      </c>
      <c r="M180" s="28">
        <v>55963.8</v>
      </c>
      <c r="N180" s="28">
        <v>0</v>
      </c>
      <c r="O180" s="44">
        <v>153190.79999999999</v>
      </c>
      <c r="P180" s="124"/>
      <c r="Q180" s="28">
        <v>136381.25</v>
      </c>
      <c r="R180" s="28">
        <v>77727.5</v>
      </c>
      <c r="S180" s="28">
        <v>0</v>
      </c>
      <c r="T180" s="28">
        <v>214108.75</v>
      </c>
      <c r="U180" s="124"/>
      <c r="V180" s="28">
        <v>254214.65</v>
      </c>
      <c r="W180" s="28">
        <v>144884.06</v>
      </c>
      <c r="X180" s="28">
        <v>0</v>
      </c>
      <c r="Y180" s="44">
        <v>399098.70999999996</v>
      </c>
      <c r="Z180" s="124"/>
      <c r="AA180" s="28">
        <v>27276.25</v>
      </c>
      <c r="AB180" s="28">
        <v>15545.500000000002</v>
      </c>
      <c r="AC180" s="28">
        <v>0</v>
      </c>
      <c r="AD180" s="44">
        <v>42821.75</v>
      </c>
      <c r="AE180" s="124"/>
      <c r="AF180" s="139">
        <v>622989.55000000005</v>
      </c>
      <c r="AG180" s="139">
        <v>355059.22</v>
      </c>
      <c r="AH180" s="139">
        <v>0</v>
      </c>
      <c r="AI180" s="44">
        <v>978048.77</v>
      </c>
      <c r="AJ180" s="124"/>
      <c r="AK180" s="63">
        <v>112351.2</v>
      </c>
      <c r="AL180" s="63">
        <v>129338.56000000001</v>
      </c>
      <c r="AM180" s="63">
        <v>0</v>
      </c>
      <c r="AN180" s="44">
        <v>241689.76</v>
      </c>
      <c r="AO180" s="124"/>
      <c r="AP180" s="28">
        <v>1132509.8999999999</v>
      </c>
      <c r="AQ180" s="28">
        <v>645449.16</v>
      </c>
      <c r="AR180" s="28">
        <v>0</v>
      </c>
      <c r="AS180" s="28">
        <v>1777959.06</v>
      </c>
      <c r="AT180" s="124"/>
      <c r="AU180" s="28">
        <v>857565.29999999993</v>
      </c>
      <c r="AV180" s="28">
        <v>488750.52</v>
      </c>
      <c r="AW180" s="28">
        <v>0</v>
      </c>
      <c r="AX180" s="44">
        <v>1346315.8199999998</v>
      </c>
      <c r="AY180" s="124"/>
      <c r="AZ180" s="139">
        <v>9837098.1199999992</v>
      </c>
      <c r="BA180" s="139">
        <v>4306659.45</v>
      </c>
      <c r="BB180" s="44">
        <v>4243127.2709999997</v>
      </c>
      <c r="BC180" s="28">
        <v>215097.07598999995</v>
      </c>
      <c r="BD180" s="28">
        <v>187836.74993999998</v>
      </c>
      <c r="BE180" s="140">
        <v>0</v>
      </c>
      <c r="BF180" s="44">
        <v>4646061.0969299991</v>
      </c>
      <c r="BG180" s="60"/>
      <c r="BH180" s="28">
        <v>9799294.516929999</v>
      </c>
      <c r="BI180" s="124"/>
      <c r="BJ180" s="28">
        <v>1343112.75</v>
      </c>
      <c r="BK180" s="28">
        <v>8456181.766929999</v>
      </c>
      <c r="BL180" s="124"/>
      <c r="BM180" s="193">
        <v>1</v>
      </c>
    </row>
    <row r="181" spans="1:65" x14ac:dyDescent="0.25">
      <c r="A181" s="116" t="s">
        <v>185</v>
      </c>
      <c r="B181" s="24" t="s">
        <v>186</v>
      </c>
      <c r="C181" s="27" t="s">
        <v>142</v>
      </c>
      <c r="D181" s="27" t="s">
        <v>120</v>
      </c>
      <c r="E181" s="139">
        <v>4420.75</v>
      </c>
      <c r="F181" s="68"/>
      <c r="G181" s="139">
        <v>2807.75</v>
      </c>
      <c r="H181" s="139">
        <v>2761.5</v>
      </c>
      <c r="I181" s="139">
        <v>1613</v>
      </c>
      <c r="J181" s="139">
        <v>0</v>
      </c>
      <c r="K181" s="60"/>
      <c r="L181" s="28">
        <v>248535</v>
      </c>
      <c r="M181" s="28">
        <v>145170</v>
      </c>
      <c r="N181" s="28">
        <v>0</v>
      </c>
      <c r="O181" s="44">
        <v>393705</v>
      </c>
      <c r="P181" s="124"/>
      <c r="Q181" s="28">
        <v>350968.75</v>
      </c>
      <c r="R181" s="28">
        <v>201625</v>
      </c>
      <c r="S181" s="28">
        <v>0</v>
      </c>
      <c r="T181" s="28">
        <v>552593.75</v>
      </c>
      <c r="U181" s="124"/>
      <c r="V181" s="28">
        <v>654205.75</v>
      </c>
      <c r="W181" s="28">
        <v>375829</v>
      </c>
      <c r="X181" s="28">
        <v>0</v>
      </c>
      <c r="Y181" s="44">
        <v>1030034.75</v>
      </c>
      <c r="Z181" s="124"/>
      <c r="AA181" s="28">
        <v>70193.75</v>
      </c>
      <c r="AB181" s="28">
        <v>40325</v>
      </c>
      <c r="AC181" s="28">
        <v>0</v>
      </c>
      <c r="AD181" s="44">
        <v>110518.75</v>
      </c>
      <c r="AE181" s="124"/>
      <c r="AF181" s="139">
        <v>801612.62</v>
      </c>
      <c r="AG181" s="139">
        <v>460511.5</v>
      </c>
      <c r="AH181" s="139">
        <v>0</v>
      </c>
      <c r="AI181" s="44">
        <v>1262124.1200000001</v>
      </c>
      <c r="AJ181" s="124"/>
      <c r="AK181" s="63">
        <v>287196</v>
      </c>
      <c r="AL181" s="63">
        <v>335504</v>
      </c>
      <c r="AM181" s="63">
        <v>0</v>
      </c>
      <c r="AN181" s="44">
        <v>622700</v>
      </c>
      <c r="AO181" s="124"/>
      <c r="AP181" s="28">
        <v>2914444.5</v>
      </c>
      <c r="AQ181" s="28">
        <v>1674294</v>
      </c>
      <c r="AR181" s="28">
        <v>0</v>
      </c>
      <c r="AS181" s="28">
        <v>4588738.5</v>
      </c>
      <c r="AT181" s="124"/>
      <c r="AU181" s="28">
        <v>2206891.5</v>
      </c>
      <c r="AV181" s="28">
        <v>1267818</v>
      </c>
      <c r="AW181" s="28">
        <v>0</v>
      </c>
      <c r="AX181" s="44">
        <v>3474709.5</v>
      </c>
      <c r="AY181" s="124"/>
      <c r="AZ181" s="139">
        <v>22417363.030000001</v>
      </c>
      <c r="BA181" s="139">
        <v>5204978.0299999993</v>
      </c>
      <c r="BB181" s="44">
        <v>8286702.318</v>
      </c>
      <c r="BC181" s="28">
        <v>555144.52275</v>
      </c>
      <c r="BD181" s="28">
        <v>484788.28649999999</v>
      </c>
      <c r="BE181" s="140">
        <v>0</v>
      </c>
      <c r="BF181" s="44">
        <v>9326635.127249999</v>
      </c>
      <c r="BG181" s="60"/>
      <c r="BH181" s="28">
        <v>21361759.497250002</v>
      </c>
      <c r="BI181" s="124"/>
      <c r="BJ181" s="28">
        <v>3466442.69</v>
      </c>
      <c r="BK181" s="28">
        <v>17895316.807250001</v>
      </c>
      <c r="BL181" s="124"/>
      <c r="BM181" s="193">
        <v>0</v>
      </c>
    </row>
    <row r="182" spans="1:65" x14ac:dyDescent="0.25">
      <c r="A182" s="116" t="s">
        <v>500</v>
      </c>
      <c r="B182" s="24" t="s">
        <v>501</v>
      </c>
      <c r="C182" s="27" t="s">
        <v>499</v>
      </c>
      <c r="D182" s="27" t="s">
        <v>12</v>
      </c>
      <c r="E182" s="139">
        <v>1326.71</v>
      </c>
      <c r="F182" s="68"/>
      <c r="G182" s="139">
        <v>544.07000000000005</v>
      </c>
      <c r="H182" s="139">
        <v>533.74</v>
      </c>
      <c r="I182" s="139">
        <v>310.64999999999998</v>
      </c>
      <c r="J182" s="139">
        <v>471.99</v>
      </c>
      <c r="K182" s="60"/>
      <c r="L182" s="28">
        <v>48036.6</v>
      </c>
      <c r="M182" s="28">
        <v>27958.499999999996</v>
      </c>
      <c r="N182" s="28">
        <v>42479.1</v>
      </c>
      <c r="O182" s="44">
        <v>118474.19999999998</v>
      </c>
      <c r="P182" s="124"/>
      <c r="Q182" s="28">
        <v>68008.75</v>
      </c>
      <c r="R182" s="28">
        <v>38831.25</v>
      </c>
      <c r="S182" s="28">
        <v>58998.75</v>
      </c>
      <c r="T182" s="28">
        <v>165838.75</v>
      </c>
      <c r="U182" s="124"/>
      <c r="V182" s="28">
        <v>126768.31000000001</v>
      </c>
      <c r="W182" s="28">
        <v>72381.45</v>
      </c>
      <c r="X182" s="28">
        <v>109973.67</v>
      </c>
      <c r="Y182" s="44">
        <v>309123.43</v>
      </c>
      <c r="Z182" s="124"/>
      <c r="AA182" s="28">
        <v>13601.750000000002</v>
      </c>
      <c r="AB182" s="28">
        <v>7766.2499999999991</v>
      </c>
      <c r="AC182" s="28">
        <v>11799.75</v>
      </c>
      <c r="AD182" s="44">
        <v>33167.75</v>
      </c>
      <c r="AE182" s="124"/>
      <c r="AF182" s="139">
        <v>310663.96999999997</v>
      </c>
      <c r="AG182" s="139">
        <v>177381.15</v>
      </c>
      <c r="AH182" s="139">
        <v>269506.28999999998</v>
      </c>
      <c r="AI182" s="44">
        <v>757551.40999999992</v>
      </c>
      <c r="AJ182" s="124"/>
      <c r="AK182" s="63">
        <v>55508.959999999999</v>
      </c>
      <c r="AL182" s="63">
        <v>64615.199999999997</v>
      </c>
      <c r="AM182" s="63">
        <v>338416.83</v>
      </c>
      <c r="AN182" s="44">
        <v>458540.99</v>
      </c>
      <c r="AO182" s="124"/>
      <c r="AP182" s="28">
        <v>564744.66</v>
      </c>
      <c r="AQ182" s="28">
        <v>322454.69999999995</v>
      </c>
      <c r="AR182" s="28">
        <v>489925.62</v>
      </c>
      <c r="AS182" s="28">
        <v>1377124.98</v>
      </c>
      <c r="AT182" s="124"/>
      <c r="AU182" s="28">
        <v>427639.02</v>
      </c>
      <c r="AV182" s="28">
        <v>244170.9</v>
      </c>
      <c r="AW182" s="28">
        <v>370984.14</v>
      </c>
      <c r="AX182" s="44">
        <v>1042794.06</v>
      </c>
      <c r="AY182" s="124"/>
      <c r="AZ182" s="139">
        <v>7398283.46</v>
      </c>
      <c r="BA182" s="139">
        <v>2227193.1000000006</v>
      </c>
      <c r="BB182" s="44">
        <v>2887642.9679999999</v>
      </c>
      <c r="BC182" s="28">
        <v>166604.26166999998</v>
      </c>
      <c r="BD182" s="28">
        <v>145489.67202</v>
      </c>
      <c r="BE182" s="140">
        <v>0</v>
      </c>
      <c r="BF182" s="44">
        <v>3199736.9016899997</v>
      </c>
      <c r="BG182" s="60"/>
      <c r="BH182" s="28">
        <v>7462352.47169</v>
      </c>
      <c r="BI182" s="124"/>
      <c r="BJ182" s="28">
        <v>1040313.11</v>
      </c>
      <c r="BK182" s="28">
        <v>6422039.3616899997</v>
      </c>
      <c r="BL182" s="124"/>
      <c r="BM182" s="193">
        <v>1</v>
      </c>
    </row>
    <row r="183" spans="1:65" x14ac:dyDescent="0.25">
      <c r="A183" s="116" t="s">
        <v>458</v>
      </c>
      <c r="B183" s="24" t="s">
        <v>459</v>
      </c>
      <c r="C183" s="27" t="s">
        <v>457</v>
      </c>
      <c r="D183" s="27" t="s">
        <v>12</v>
      </c>
      <c r="E183" s="139">
        <v>425.2</v>
      </c>
      <c r="F183" s="68"/>
      <c r="G183" s="139">
        <v>185.72999999999996</v>
      </c>
      <c r="H183" s="139">
        <v>184.47999999999996</v>
      </c>
      <c r="I183" s="139">
        <v>103.82</v>
      </c>
      <c r="J183" s="139">
        <v>135.64999999999998</v>
      </c>
      <c r="K183" s="60"/>
      <c r="L183" s="28">
        <v>16603.199999999997</v>
      </c>
      <c r="M183" s="28">
        <v>9343.7999999999993</v>
      </c>
      <c r="N183" s="28">
        <v>12208.499999999998</v>
      </c>
      <c r="O183" s="44">
        <v>38155.499999999993</v>
      </c>
      <c r="P183" s="124"/>
      <c r="Q183" s="28">
        <v>23216.249999999996</v>
      </c>
      <c r="R183" s="28">
        <v>12977.5</v>
      </c>
      <c r="S183" s="28">
        <v>16956.249999999996</v>
      </c>
      <c r="T183" s="28">
        <v>53150</v>
      </c>
      <c r="U183" s="124"/>
      <c r="V183" s="28">
        <v>43275.089999999989</v>
      </c>
      <c r="W183" s="28">
        <v>24190.059999999998</v>
      </c>
      <c r="X183" s="28">
        <v>31606.449999999993</v>
      </c>
      <c r="Y183" s="44">
        <v>99071.599999999991</v>
      </c>
      <c r="Z183" s="124"/>
      <c r="AA183" s="28">
        <v>4643.2499999999991</v>
      </c>
      <c r="AB183" s="28">
        <v>2595.5</v>
      </c>
      <c r="AC183" s="28">
        <v>3391.2499999999995</v>
      </c>
      <c r="AD183" s="44">
        <v>10629.999999999998</v>
      </c>
      <c r="AE183" s="124"/>
      <c r="AF183" s="139">
        <v>106051.83</v>
      </c>
      <c r="AG183" s="139">
        <v>59281.22</v>
      </c>
      <c r="AH183" s="139">
        <v>77456.149999999994</v>
      </c>
      <c r="AI183" s="44">
        <v>242789.19999999998</v>
      </c>
      <c r="AJ183" s="124"/>
      <c r="AK183" s="63">
        <v>19185.919999999995</v>
      </c>
      <c r="AL183" s="63">
        <v>21594.559999999998</v>
      </c>
      <c r="AM183" s="63">
        <v>97261.049999999988</v>
      </c>
      <c r="AN183" s="44">
        <v>138041.52999999997</v>
      </c>
      <c r="AO183" s="124"/>
      <c r="AP183" s="28">
        <v>192787.73999999996</v>
      </c>
      <c r="AQ183" s="28">
        <v>107765.15999999999</v>
      </c>
      <c r="AR183" s="28">
        <v>140804.69999999998</v>
      </c>
      <c r="AS183" s="28">
        <v>441357.6</v>
      </c>
      <c r="AT183" s="124"/>
      <c r="AU183" s="28">
        <v>145983.77999999997</v>
      </c>
      <c r="AV183" s="28">
        <v>81602.51999999999</v>
      </c>
      <c r="AW183" s="28">
        <v>106620.89999999998</v>
      </c>
      <c r="AX183" s="44">
        <v>334207.19999999995</v>
      </c>
      <c r="AY183" s="124"/>
      <c r="AZ183" s="139">
        <v>2321384.5600000005</v>
      </c>
      <c r="BA183" s="139">
        <v>609732.71000000008</v>
      </c>
      <c r="BB183" s="44">
        <v>879335.1810000001</v>
      </c>
      <c r="BC183" s="28">
        <v>53395.340399999986</v>
      </c>
      <c r="BD183" s="28">
        <v>46628.282399999989</v>
      </c>
      <c r="BE183" s="140">
        <v>0</v>
      </c>
      <c r="BF183" s="44">
        <v>979358.80380000011</v>
      </c>
      <c r="BG183" s="60"/>
      <c r="BH183" s="28">
        <v>2336761.4338000002</v>
      </c>
      <c r="BI183" s="124"/>
      <c r="BJ183" s="28">
        <v>333412.07</v>
      </c>
      <c r="BK183" s="28">
        <v>2003349.3638000002</v>
      </c>
      <c r="BL183" s="124"/>
      <c r="BM183" s="193">
        <v>1</v>
      </c>
    </row>
    <row r="184" spans="1:65" x14ac:dyDescent="0.25">
      <c r="A184" s="116" t="s">
        <v>134</v>
      </c>
      <c r="B184" s="24" t="s">
        <v>135</v>
      </c>
      <c r="C184" s="27" t="s">
        <v>106</v>
      </c>
      <c r="D184" s="27" t="s">
        <v>12</v>
      </c>
      <c r="E184" s="139">
        <v>883.2</v>
      </c>
      <c r="F184" s="68"/>
      <c r="G184" s="139">
        <v>414.06</v>
      </c>
      <c r="H184" s="139">
        <v>407.22999999999996</v>
      </c>
      <c r="I184" s="139">
        <v>216.49</v>
      </c>
      <c r="J184" s="139">
        <v>252.65</v>
      </c>
      <c r="K184" s="60"/>
      <c r="L184" s="28">
        <v>36650.699999999997</v>
      </c>
      <c r="M184" s="28">
        <v>19484.100000000002</v>
      </c>
      <c r="N184" s="28">
        <v>22738.5</v>
      </c>
      <c r="O184" s="44">
        <v>78873.3</v>
      </c>
      <c r="P184" s="124"/>
      <c r="Q184" s="28">
        <v>51757.5</v>
      </c>
      <c r="R184" s="28">
        <v>27061.25</v>
      </c>
      <c r="S184" s="28">
        <v>31581.25</v>
      </c>
      <c r="T184" s="28">
        <v>110400</v>
      </c>
      <c r="U184" s="124"/>
      <c r="V184" s="28">
        <v>96475.98</v>
      </c>
      <c r="W184" s="28">
        <v>50442.170000000006</v>
      </c>
      <c r="X184" s="28">
        <v>58867.450000000004</v>
      </c>
      <c r="Y184" s="44">
        <v>205785.60000000001</v>
      </c>
      <c r="Z184" s="124"/>
      <c r="AA184" s="28">
        <v>10351.5</v>
      </c>
      <c r="AB184" s="28">
        <v>5412.25</v>
      </c>
      <c r="AC184" s="28">
        <v>6316.25</v>
      </c>
      <c r="AD184" s="44">
        <v>22080</v>
      </c>
      <c r="AE184" s="124"/>
      <c r="AF184" s="139">
        <v>236428.26</v>
      </c>
      <c r="AG184" s="139">
        <v>123615.79</v>
      </c>
      <c r="AH184" s="139">
        <v>144263.15</v>
      </c>
      <c r="AI184" s="44">
        <v>504307.19999999995</v>
      </c>
      <c r="AJ184" s="124"/>
      <c r="AK184" s="63">
        <v>42351.92</v>
      </c>
      <c r="AL184" s="63">
        <v>45029.919999999998</v>
      </c>
      <c r="AM184" s="63">
        <v>181150.05000000002</v>
      </c>
      <c r="AN184" s="44">
        <v>268531.89</v>
      </c>
      <c r="AO184" s="124"/>
      <c r="AP184" s="28">
        <v>429794.28</v>
      </c>
      <c r="AQ184" s="28">
        <v>224716.62</v>
      </c>
      <c r="AR184" s="28">
        <v>262250.7</v>
      </c>
      <c r="AS184" s="28">
        <v>916761.60000000009</v>
      </c>
      <c r="AT184" s="124"/>
      <c r="AU184" s="28">
        <v>325451.15999999997</v>
      </c>
      <c r="AV184" s="28">
        <v>170161.14</v>
      </c>
      <c r="AW184" s="28">
        <v>198582.9</v>
      </c>
      <c r="AX184" s="44">
        <v>694195.19999999995</v>
      </c>
      <c r="AY184" s="124"/>
      <c r="AZ184" s="139">
        <v>4738469.26</v>
      </c>
      <c r="BA184" s="139">
        <v>1127214.1399999999</v>
      </c>
      <c r="BB184" s="44">
        <v>1759705.0199999998</v>
      </c>
      <c r="BC184" s="28">
        <v>110909.60639999999</v>
      </c>
      <c r="BD184" s="28">
        <v>96853.478400000007</v>
      </c>
      <c r="BE184" s="140">
        <v>0</v>
      </c>
      <c r="BF184" s="44">
        <v>1967468.1047999996</v>
      </c>
      <c r="BG184" s="60"/>
      <c r="BH184" s="28">
        <v>4768402.894799999</v>
      </c>
      <c r="BI184" s="124"/>
      <c r="BJ184" s="28">
        <v>692543.61</v>
      </c>
      <c r="BK184" s="28">
        <v>4075859.2847999991</v>
      </c>
      <c r="BL184" s="124"/>
      <c r="BM184" s="193">
        <v>1</v>
      </c>
    </row>
    <row r="185" spans="1:65" x14ac:dyDescent="0.25">
      <c r="A185" s="116" t="s">
        <v>226</v>
      </c>
      <c r="B185" s="24" t="s">
        <v>227</v>
      </c>
      <c r="C185" s="27" t="s">
        <v>142</v>
      </c>
      <c r="D185" s="27" t="s">
        <v>120</v>
      </c>
      <c r="E185" s="139">
        <v>412.5</v>
      </c>
      <c r="F185" s="68"/>
      <c r="G185" s="139">
        <v>276.5</v>
      </c>
      <c r="H185" s="139">
        <v>273.5</v>
      </c>
      <c r="I185" s="139">
        <v>136</v>
      </c>
      <c r="J185" s="139">
        <v>0</v>
      </c>
      <c r="K185" s="60"/>
      <c r="L185" s="28">
        <v>24615</v>
      </c>
      <c r="M185" s="28">
        <v>12240</v>
      </c>
      <c r="N185" s="28">
        <v>0</v>
      </c>
      <c r="O185" s="44">
        <v>36855</v>
      </c>
      <c r="P185" s="124"/>
      <c r="Q185" s="28">
        <v>34562.5</v>
      </c>
      <c r="R185" s="28">
        <v>17000</v>
      </c>
      <c r="S185" s="28">
        <v>0</v>
      </c>
      <c r="T185" s="28">
        <v>51562.5</v>
      </c>
      <c r="U185" s="124"/>
      <c r="V185" s="28">
        <v>64424.5</v>
      </c>
      <c r="W185" s="28">
        <v>31688</v>
      </c>
      <c r="X185" s="28">
        <v>0</v>
      </c>
      <c r="Y185" s="44">
        <v>96112.5</v>
      </c>
      <c r="Z185" s="124"/>
      <c r="AA185" s="28">
        <v>6912.5</v>
      </c>
      <c r="AB185" s="28">
        <v>3400</v>
      </c>
      <c r="AC185" s="28">
        <v>0</v>
      </c>
      <c r="AD185" s="44">
        <v>10312.5</v>
      </c>
      <c r="AE185" s="124"/>
      <c r="AF185" s="139">
        <v>157881.5</v>
      </c>
      <c r="AG185" s="139">
        <v>77656</v>
      </c>
      <c r="AH185" s="139">
        <v>0</v>
      </c>
      <c r="AI185" s="44">
        <v>235537.5</v>
      </c>
      <c r="AJ185" s="124"/>
      <c r="AK185" s="63">
        <v>28444</v>
      </c>
      <c r="AL185" s="63">
        <v>28288</v>
      </c>
      <c r="AM185" s="63">
        <v>0</v>
      </c>
      <c r="AN185" s="44">
        <v>56732</v>
      </c>
      <c r="AO185" s="124"/>
      <c r="AP185" s="28">
        <v>287007</v>
      </c>
      <c r="AQ185" s="28">
        <v>141168</v>
      </c>
      <c r="AR185" s="28">
        <v>0</v>
      </c>
      <c r="AS185" s="28">
        <v>428175</v>
      </c>
      <c r="AT185" s="124"/>
      <c r="AU185" s="28">
        <v>217329</v>
      </c>
      <c r="AV185" s="28">
        <v>106896</v>
      </c>
      <c r="AW185" s="28">
        <v>0</v>
      </c>
      <c r="AX185" s="44">
        <v>324225</v>
      </c>
      <c r="AY185" s="124"/>
      <c r="AZ185" s="139">
        <v>2239781.23</v>
      </c>
      <c r="BA185" s="139">
        <v>987762.33000000007</v>
      </c>
      <c r="BB185" s="44">
        <v>968263.06799999997</v>
      </c>
      <c r="BC185" s="28">
        <v>51800.512499999997</v>
      </c>
      <c r="BD185" s="28">
        <v>45235.574999999997</v>
      </c>
      <c r="BE185" s="140">
        <v>0</v>
      </c>
      <c r="BF185" s="44">
        <v>1065299.1554999999</v>
      </c>
      <c r="BG185" s="60"/>
      <c r="BH185" s="28">
        <v>2304811.1554999999</v>
      </c>
      <c r="BI185" s="124"/>
      <c r="BJ185" s="28">
        <v>323453.62</v>
      </c>
      <c r="BK185" s="28">
        <v>1981357.5354999998</v>
      </c>
      <c r="BL185" s="124"/>
      <c r="BM185" s="193">
        <v>1</v>
      </c>
    </row>
    <row r="186" spans="1:65" x14ac:dyDescent="0.25">
      <c r="A186" s="116" t="s">
        <v>46</v>
      </c>
      <c r="B186" s="24" t="s">
        <v>47</v>
      </c>
      <c r="C186" s="27" t="s">
        <v>43</v>
      </c>
      <c r="D186" s="27" t="s">
        <v>12</v>
      </c>
      <c r="E186" s="139">
        <v>1178.46</v>
      </c>
      <c r="F186" s="68"/>
      <c r="G186" s="139">
        <v>577.4799999999999</v>
      </c>
      <c r="H186" s="139">
        <v>567.9</v>
      </c>
      <c r="I186" s="139">
        <v>274.15999999999997</v>
      </c>
      <c r="J186" s="139">
        <v>326.82</v>
      </c>
      <c r="K186" s="60"/>
      <c r="L186" s="28">
        <v>51111</v>
      </c>
      <c r="M186" s="28">
        <v>24674.399999999998</v>
      </c>
      <c r="N186" s="28">
        <v>29413.8</v>
      </c>
      <c r="O186" s="44">
        <v>105199.2</v>
      </c>
      <c r="P186" s="124"/>
      <c r="Q186" s="28">
        <v>72184.999999999985</v>
      </c>
      <c r="R186" s="28">
        <v>34269.999999999993</v>
      </c>
      <c r="S186" s="28">
        <v>40852.5</v>
      </c>
      <c r="T186" s="28">
        <v>147307.49999999997</v>
      </c>
      <c r="U186" s="124"/>
      <c r="V186" s="28">
        <v>134552.83999999997</v>
      </c>
      <c r="W186" s="28">
        <v>63879.279999999992</v>
      </c>
      <c r="X186" s="28">
        <v>76149.06</v>
      </c>
      <c r="Y186" s="44">
        <v>274581.17999999993</v>
      </c>
      <c r="Z186" s="124"/>
      <c r="AA186" s="28">
        <v>14436.999999999998</v>
      </c>
      <c r="AB186" s="28">
        <v>6853.9999999999991</v>
      </c>
      <c r="AC186" s="28">
        <v>8170.5</v>
      </c>
      <c r="AD186" s="44">
        <v>29461.499999999996</v>
      </c>
      <c r="AE186" s="124"/>
      <c r="AF186" s="139">
        <v>329741.08</v>
      </c>
      <c r="AG186" s="139">
        <v>156545.35999999999</v>
      </c>
      <c r="AH186" s="139">
        <v>186614.22</v>
      </c>
      <c r="AI186" s="44">
        <v>672900.66</v>
      </c>
      <c r="AJ186" s="124"/>
      <c r="AK186" s="63">
        <v>59061.599999999999</v>
      </c>
      <c r="AL186" s="63">
        <v>57025.279999999992</v>
      </c>
      <c r="AM186" s="63">
        <v>234329.94</v>
      </c>
      <c r="AN186" s="44">
        <v>350416.82</v>
      </c>
      <c r="AO186" s="124"/>
      <c r="AP186" s="28">
        <v>599424.23999999987</v>
      </c>
      <c r="AQ186" s="28">
        <v>284578.07999999996</v>
      </c>
      <c r="AR186" s="28">
        <v>339239.16</v>
      </c>
      <c r="AS186" s="28">
        <v>1223241.4799999997</v>
      </c>
      <c r="AT186" s="124"/>
      <c r="AU186" s="28">
        <v>453899.27999999991</v>
      </c>
      <c r="AV186" s="28">
        <v>215489.75999999998</v>
      </c>
      <c r="AW186" s="28">
        <v>256880.52</v>
      </c>
      <c r="AX186" s="44">
        <v>926269.55999999994</v>
      </c>
      <c r="AY186" s="124"/>
      <c r="AZ186" s="139">
        <v>6610735.9299999997</v>
      </c>
      <c r="BA186" s="139">
        <v>2118470.3800000004</v>
      </c>
      <c r="BB186" s="44">
        <v>2618761.8930000002</v>
      </c>
      <c r="BC186" s="28">
        <v>147987.47141999996</v>
      </c>
      <c r="BD186" s="28">
        <v>129232.28051999997</v>
      </c>
      <c r="BE186" s="140">
        <v>0</v>
      </c>
      <c r="BF186" s="44">
        <v>2895981.64494</v>
      </c>
      <c r="BG186" s="60"/>
      <c r="BH186" s="28">
        <v>6625359.5449400004</v>
      </c>
      <c r="BI186" s="124"/>
      <c r="BJ186" s="28">
        <v>924065.83</v>
      </c>
      <c r="BK186" s="28">
        <v>5701293.7149400003</v>
      </c>
      <c r="BL186" s="124"/>
      <c r="BM186" s="193">
        <v>1</v>
      </c>
    </row>
    <row r="187" spans="1:65" x14ac:dyDescent="0.25">
      <c r="A187" s="116" t="s">
        <v>41</v>
      </c>
      <c r="B187" s="24" t="s">
        <v>42</v>
      </c>
      <c r="C187" s="27" t="s">
        <v>43</v>
      </c>
      <c r="D187" s="27" t="s">
        <v>12</v>
      </c>
      <c r="E187" s="139">
        <v>286</v>
      </c>
      <c r="F187" s="68"/>
      <c r="G187" s="139">
        <v>139.5</v>
      </c>
      <c r="H187" s="139">
        <v>136.5</v>
      </c>
      <c r="I187" s="139">
        <v>72.5</v>
      </c>
      <c r="J187" s="139">
        <v>74</v>
      </c>
      <c r="K187" s="60"/>
      <c r="L187" s="28">
        <v>12285</v>
      </c>
      <c r="M187" s="28">
        <v>6525</v>
      </c>
      <c r="N187" s="28">
        <v>6660</v>
      </c>
      <c r="O187" s="44">
        <v>25470</v>
      </c>
      <c r="P187" s="124"/>
      <c r="Q187" s="28">
        <v>17437.5</v>
      </c>
      <c r="R187" s="28">
        <v>9062.5</v>
      </c>
      <c r="S187" s="28">
        <v>9250</v>
      </c>
      <c r="T187" s="28">
        <v>35750</v>
      </c>
      <c r="U187" s="124"/>
      <c r="V187" s="28">
        <v>32503.5</v>
      </c>
      <c r="W187" s="28">
        <v>16892.5</v>
      </c>
      <c r="X187" s="28">
        <v>17242</v>
      </c>
      <c r="Y187" s="44">
        <v>66638</v>
      </c>
      <c r="Z187" s="124"/>
      <c r="AA187" s="28">
        <v>3487.5</v>
      </c>
      <c r="AB187" s="28">
        <v>1812.5</v>
      </c>
      <c r="AC187" s="28">
        <v>1850</v>
      </c>
      <c r="AD187" s="44">
        <v>7150</v>
      </c>
      <c r="AE187" s="124"/>
      <c r="AF187" s="139">
        <v>79654.5</v>
      </c>
      <c r="AG187" s="139">
        <v>41397.5</v>
      </c>
      <c r="AH187" s="139">
        <v>42254</v>
      </c>
      <c r="AI187" s="44">
        <v>163306</v>
      </c>
      <c r="AJ187" s="124"/>
      <c r="AK187" s="63">
        <v>14196</v>
      </c>
      <c r="AL187" s="63">
        <v>15080</v>
      </c>
      <c r="AM187" s="63">
        <v>53058</v>
      </c>
      <c r="AN187" s="44">
        <v>82334</v>
      </c>
      <c r="AO187" s="124"/>
      <c r="AP187" s="28">
        <v>144801</v>
      </c>
      <c r="AQ187" s="28">
        <v>75255</v>
      </c>
      <c r="AR187" s="28">
        <v>76812</v>
      </c>
      <c r="AS187" s="28">
        <v>296868</v>
      </c>
      <c r="AT187" s="124"/>
      <c r="AU187" s="28">
        <v>109647</v>
      </c>
      <c r="AV187" s="28">
        <v>56985</v>
      </c>
      <c r="AW187" s="28">
        <v>58164</v>
      </c>
      <c r="AX187" s="44">
        <v>224796</v>
      </c>
      <c r="AY187" s="124"/>
      <c r="AZ187" s="139">
        <v>1590220.0199999998</v>
      </c>
      <c r="BA187" s="139">
        <v>494762.38</v>
      </c>
      <c r="BB187" s="44">
        <v>625494.72</v>
      </c>
      <c r="BC187" s="28">
        <v>35915.021999999997</v>
      </c>
      <c r="BD187" s="28">
        <v>31363.331999999999</v>
      </c>
      <c r="BE187" s="140">
        <v>0</v>
      </c>
      <c r="BF187" s="44">
        <v>692773.07400000002</v>
      </c>
      <c r="BG187" s="60"/>
      <c r="BH187" s="28">
        <v>1595085.074</v>
      </c>
      <c r="BI187" s="124"/>
      <c r="BJ187" s="28">
        <v>224261.18</v>
      </c>
      <c r="BK187" s="28">
        <v>1370823.8940000001</v>
      </c>
      <c r="BL187" s="124"/>
      <c r="BM187" s="193">
        <v>1</v>
      </c>
    </row>
    <row r="188" spans="1:65" x14ac:dyDescent="0.25">
      <c r="A188" s="116" t="s">
        <v>282</v>
      </c>
      <c r="B188" s="24" t="s">
        <v>283</v>
      </c>
      <c r="C188" s="27" t="s">
        <v>142</v>
      </c>
      <c r="D188" s="27" t="s">
        <v>120</v>
      </c>
      <c r="E188" s="139">
        <v>783.63</v>
      </c>
      <c r="F188" s="68"/>
      <c r="G188" s="139">
        <v>487.48</v>
      </c>
      <c r="H188" s="139">
        <v>483.15</v>
      </c>
      <c r="I188" s="139">
        <v>296.14999999999998</v>
      </c>
      <c r="J188" s="139">
        <v>0</v>
      </c>
      <c r="K188" s="60"/>
      <c r="L188" s="28">
        <v>43483.5</v>
      </c>
      <c r="M188" s="28">
        <v>26653.499999999996</v>
      </c>
      <c r="N188" s="28">
        <v>0</v>
      </c>
      <c r="O188" s="44">
        <v>70137</v>
      </c>
      <c r="P188" s="124"/>
      <c r="Q188" s="28">
        <v>60935</v>
      </c>
      <c r="R188" s="28">
        <v>37018.75</v>
      </c>
      <c r="S188" s="28">
        <v>0</v>
      </c>
      <c r="T188" s="28">
        <v>97953.75</v>
      </c>
      <c r="U188" s="124"/>
      <c r="V188" s="28">
        <v>113582.84000000001</v>
      </c>
      <c r="W188" s="28">
        <v>69002.95</v>
      </c>
      <c r="X188" s="28">
        <v>0</v>
      </c>
      <c r="Y188" s="44">
        <v>182585.79</v>
      </c>
      <c r="Z188" s="124"/>
      <c r="AA188" s="28">
        <v>12187</v>
      </c>
      <c r="AB188" s="28">
        <v>7403.7499999999991</v>
      </c>
      <c r="AC188" s="28">
        <v>0</v>
      </c>
      <c r="AD188" s="44">
        <v>19590.75</v>
      </c>
      <c r="AE188" s="124"/>
      <c r="AF188" s="139">
        <v>139175.54</v>
      </c>
      <c r="AG188" s="139">
        <v>84550.82</v>
      </c>
      <c r="AH188" s="139">
        <v>0</v>
      </c>
      <c r="AI188" s="44">
        <v>223726.36000000002</v>
      </c>
      <c r="AJ188" s="124"/>
      <c r="AK188" s="63">
        <v>50247.6</v>
      </c>
      <c r="AL188" s="63">
        <v>61599.199999999997</v>
      </c>
      <c r="AM188" s="63">
        <v>0</v>
      </c>
      <c r="AN188" s="44">
        <v>111846.79999999999</v>
      </c>
      <c r="AO188" s="124"/>
      <c r="AP188" s="28">
        <v>506004.24</v>
      </c>
      <c r="AQ188" s="28">
        <v>307403.69999999995</v>
      </c>
      <c r="AR188" s="28">
        <v>0</v>
      </c>
      <c r="AS188" s="28">
        <v>813407.94</v>
      </c>
      <c r="AT188" s="124"/>
      <c r="AU188" s="28">
        <v>383159.28</v>
      </c>
      <c r="AV188" s="28">
        <v>232773.9</v>
      </c>
      <c r="AW188" s="28">
        <v>0</v>
      </c>
      <c r="AX188" s="44">
        <v>615933.18000000005</v>
      </c>
      <c r="AY188" s="124"/>
      <c r="AZ188" s="139">
        <v>4006517.97</v>
      </c>
      <c r="BA188" s="139">
        <v>1089857.77</v>
      </c>
      <c r="BB188" s="44">
        <v>1528912.7220000001</v>
      </c>
      <c r="BC188" s="28">
        <v>98405.904509999978</v>
      </c>
      <c r="BD188" s="28">
        <v>85934.433059999996</v>
      </c>
      <c r="BE188" s="140">
        <v>0</v>
      </c>
      <c r="BF188" s="44">
        <v>1713253.05957</v>
      </c>
      <c r="BG188" s="60"/>
      <c r="BH188" s="28">
        <v>3848434.6295699999</v>
      </c>
      <c r="BI188" s="124"/>
      <c r="BJ188" s="28">
        <v>614467.79</v>
      </c>
      <c r="BK188" s="28">
        <v>3233966.8395699998</v>
      </c>
      <c r="BL188" s="124"/>
      <c r="BM188" s="193">
        <v>0</v>
      </c>
    </row>
    <row r="189" spans="1:65" x14ac:dyDescent="0.25">
      <c r="A189" s="116" t="s">
        <v>345</v>
      </c>
      <c r="B189" s="24" t="s">
        <v>346</v>
      </c>
      <c r="C189" s="27" t="s">
        <v>142</v>
      </c>
      <c r="D189" s="27" t="s">
        <v>120</v>
      </c>
      <c r="E189" s="139">
        <v>1433.39</v>
      </c>
      <c r="F189" s="68"/>
      <c r="G189" s="139">
        <v>914.73</v>
      </c>
      <c r="H189" s="139">
        <v>908.48</v>
      </c>
      <c r="I189" s="139">
        <v>518.66</v>
      </c>
      <c r="J189" s="139">
        <v>0</v>
      </c>
      <c r="K189" s="60"/>
      <c r="L189" s="28">
        <v>81763.199999999997</v>
      </c>
      <c r="M189" s="28">
        <v>46679.399999999994</v>
      </c>
      <c r="N189" s="28">
        <v>0</v>
      </c>
      <c r="O189" s="44">
        <v>128442.59999999999</v>
      </c>
      <c r="P189" s="124"/>
      <c r="Q189" s="28">
        <v>114341.25</v>
      </c>
      <c r="R189" s="28">
        <v>64832.499999999993</v>
      </c>
      <c r="S189" s="28">
        <v>0</v>
      </c>
      <c r="T189" s="28">
        <v>179173.75</v>
      </c>
      <c r="U189" s="124"/>
      <c r="V189" s="28">
        <v>213132.09</v>
      </c>
      <c r="W189" s="28">
        <v>120847.78</v>
      </c>
      <c r="X189" s="28">
        <v>0</v>
      </c>
      <c r="Y189" s="44">
        <v>333979.87</v>
      </c>
      <c r="Z189" s="124"/>
      <c r="AA189" s="28">
        <v>22868.25</v>
      </c>
      <c r="AB189" s="28">
        <v>12966.5</v>
      </c>
      <c r="AC189" s="28">
        <v>0</v>
      </c>
      <c r="AD189" s="44">
        <v>35834.75</v>
      </c>
      <c r="AE189" s="124"/>
      <c r="AF189" s="139">
        <v>522310.83</v>
      </c>
      <c r="AG189" s="139">
        <v>296154.86</v>
      </c>
      <c r="AH189" s="139">
        <v>0</v>
      </c>
      <c r="AI189" s="44">
        <v>818465.69</v>
      </c>
      <c r="AJ189" s="124"/>
      <c r="AK189" s="63">
        <v>94481.919999999998</v>
      </c>
      <c r="AL189" s="63">
        <v>107881.28</v>
      </c>
      <c r="AM189" s="63">
        <v>0</v>
      </c>
      <c r="AN189" s="44">
        <v>202363.2</v>
      </c>
      <c r="AO189" s="124"/>
      <c r="AP189" s="28">
        <v>949489.74</v>
      </c>
      <c r="AQ189" s="28">
        <v>538369.07999999996</v>
      </c>
      <c r="AR189" s="28">
        <v>0</v>
      </c>
      <c r="AS189" s="28">
        <v>1487858.8199999998</v>
      </c>
      <c r="AT189" s="124"/>
      <c r="AU189" s="28">
        <v>718977.78</v>
      </c>
      <c r="AV189" s="28">
        <v>407666.75999999995</v>
      </c>
      <c r="AW189" s="28">
        <v>0</v>
      </c>
      <c r="AX189" s="44">
        <v>1126644.54</v>
      </c>
      <c r="AY189" s="124"/>
      <c r="AZ189" s="139">
        <v>8367744.6999999993</v>
      </c>
      <c r="BA189" s="139">
        <v>5120580.6499999994</v>
      </c>
      <c r="BB189" s="44">
        <v>4046497.6049999991</v>
      </c>
      <c r="BC189" s="28">
        <v>180000.81602999996</v>
      </c>
      <c r="BD189" s="28">
        <v>157188.41417999999</v>
      </c>
      <c r="BE189" s="140">
        <v>0</v>
      </c>
      <c r="BF189" s="44">
        <v>4383686.8352099992</v>
      </c>
      <c r="BG189" s="60"/>
      <c r="BH189" s="28">
        <v>8696450.055209998</v>
      </c>
      <c r="BI189" s="124"/>
      <c r="BJ189" s="28">
        <v>1123964.1000000001</v>
      </c>
      <c r="BK189" s="28">
        <v>7572485.9552099984</v>
      </c>
      <c r="BL189" s="124"/>
      <c r="BM189" s="193">
        <v>1</v>
      </c>
    </row>
    <row r="190" spans="1:65" x14ac:dyDescent="0.25">
      <c r="A190" s="116" t="s">
        <v>121</v>
      </c>
      <c r="B190" s="24" t="s">
        <v>122</v>
      </c>
      <c r="C190" s="27" t="s">
        <v>106</v>
      </c>
      <c r="D190" s="27" t="s">
        <v>120</v>
      </c>
      <c r="E190" s="139">
        <v>709.71</v>
      </c>
      <c r="F190" s="68"/>
      <c r="G190" s="139">
        <v>460.05</v>
      </c>
      <c r="H190" s="139">
        <v>447.13999999999993</v>
      </c>
      <c r="I190" s="139">
        <v>249.66</v>
      </c>
      <c r="J190" s="139">
        <v>0</v>
      </c>
      <c r="K190" s="60"/>
      <c r="L190" s="28">
        <v>40242.599999999991</v>
      </c>
      <c r="M190" s="28">
        <v>22469.4</v>
      </c>
      <c r="N190" s="28">
        <v>0</v>
      </c>
      <c r="O190" s="44">
        <v>62711.999999999993</v>
      </c>
      <c r="P190" s="124"/>
      <c r="Q190" s="28">
        <v>57506.25</v>
      </c>
      <c r="R190" s="28">
        <v>31207.5</v>
      </c>
      <c r="S190" s="28">
        <v>0</v>
      </c>
      <c r="T190" s="28">
        <v>88713.75</v>
      </c>
      <c r="U190" s="124"/>
      <c r="V190" s="28">
        <v>107191.65000000001</v>
      </c>
      <c r="W190" s="28">
        <v>58170.78</v>
      </c>
      <c r="X190" s="28">
        <v>0</v>
      </c>
      <c r="Y190" s="44">
        <v>165362.43</v>
      </c>
      <c r="Z190" s="124"/>
      <c r="AA190" s="28">
        <v>11501.25</v>
      </c>
      <c r="AB190" s="28">
        <v>6241.5</v>
      </c>
      <c r="AC190" s="28">
        <v>0</v>
      </c>
      <c r="AD190" s="44">
        <v>17742.75</v>
      </c>
      <c r="AE190" s="124"/>
      <c r="AF190" s="139">
        <v>262688.55</v>
      </c>
      <c r="AG190" s="139">
        <v>142555.85999999999</v>
      </c>
      <c r="AH190" s="139">
        <v>0</v>
      </c>
      <c r="AI190" s="44">
        <v>405244.41</v>
      </c>
      <c r="AJ190" s="124"/>
      <c r="AK190" s="63">
        <v>46502.55999999999</v>
      </c>
      <c r="AL190" s="63">
        <v>51929.279999999999</v>
      </c>
      <c r="AM190" s="63">
        <v>0</v>
      </c>
      <c r="AN190" s="44">
        <v>98431.84</v>
      </c>
      <c r="AO190" s="124"/>
      <c r="AP190" s="28">
        <v>477531.9</v>
      </c>
      <c r="AQ190" s="28">
        <v>259147.08</v>
      </c>
      <c r="AR190" s="28">
        <v>0</v>
      </c>
      <c r="AS190" s="28">
        <v>736678.98</v>
      </c>
      <c r="AT190" s="124"/>
      <c r="AU190" s="28">
        <v>361599.3</v>
      </c>
      <c r="AV190" s="28">
        <v>196232.76</v>
      </c>
      <c r="AW190" s="28">
        <v>0</v>
      </c>
      <c r="AX190" s="44">
        <v>557832.06000000006</v>
      </c>
      <c r="AY190" s="124"/>
      <c r="AZ190" s="139">
        <v>3615539.1199999996</v>
      </c>
      <c r="BA190" s="139">
        <v>773466.25</v>
      </c>
      <c r="BB190" s="44">
        <v>1316701.6109999998</v>
      </c>
      <c r="BC190" s="28">
        <v>89123.252670000002</v>
      </c>
      <c r="BD190" s="28">
        <v>77828.21802</v>
      </c>
      <c r="BE190" s="140">
        <v>0</v>
      </c>
      <c r="BF190" s="44">
        <v>1483653.0816899999</v>
      </c>
      <c r="BG190" s="60"/>
      <c r="BH190" s="28">
        <v>3616371.3016900001</v>
      </c>
      <c r="BI190" s="124"/>
      <c r="BJ190" s="28">
        <v>556504.9</v>
      </c>
      <c r="BK190" s="28">
        <v>3059866.4016900002</v>
      </c>
      <c r="BL190" s="124"/>
      <c r="BM190" s="193">
        <v>1</v>
      </c>
    </row>
    <row r="191" spans="1:65" x14ac:dyDescent="0.25">
      <c r="A191" s="116" t="s">
        <v>347</v>
      </c>
      <c r="B191" s="24" t="s">
        <v>348</v>
      </c>
      <c r="C191" s="27" t="s">
        <v>142</v>
      </c>
      <c r="D191" s="27" t="s">
        <v>120</v>
      </c>
      <c r="E191" s="139">
        <v>2696.5</v>
      </c>
      <c r="F191" s="68"/>
      <c r="G191" s="139">
        <v>1734.5</v>
      </c>
      <c r="H191" s="139">
        <v>1719.5</v>
      </c>
      <c r="I191" s="139">
        <v>962</v>
      </c>
      <c r="J191" s="139">
        <v>0</v>
      </c>
      <c r="K191" s="60"/>
      <c r="L191" s="28">
        <v>154755</v>
      </c>
      <c r="M191" s="28">
        <v>86580</v>
      </c>
      <c r="N191" s="28">
        <v>0</v>
      </c>
      <c r="O191" s="44">
        <v>241335</v>
      </c>
      <c r="P191" s="124"/>
      <c r="Q191" s="28">
        <v>216812.5</v>
      </c>
      <c r="R191" s="28">
        <v>120250</v>
      </c>
      <c r="S191" s="28">
        <v>0</v>
      </c>
      <c r="T191" s="28">
        <v>337062.5</v>
      </c>
      <c r="U191" s="124"/>
      <c r="V191" s="28">
        <v>404138.5</v>
      </c>
      <c r="W191" s="28">
        <v>224146</v>
      </c>
      <c r="X191" s="28">
        <v>0</v>
      </c>
      <c r="Y191" s="44">
        <v>628284.5</v>
      </c>
      <c r="Z191" s="124"/>
      <c r="AA191" s="28">
        <v>43362.5</v>
      </c>
      <c r="AB191" s="28">
        <v>24050</v>
      </c>
      <c r="AC191" s="28">
        <v>0</v>
      </c>
      <c r="AD191" s="44">
        <v>67412.5</v>
      </c>
      <c r="AE191" s="124"/>
      <c r="AF191" s="139">
        <v>990399.5</v>
      </c>
      <c r="AG191" s="139">
        <v>549302</v>
      </c>
      <c r="AH191" s="139">
        <v>0</v>
      </c>
      <c r="AI191" s="44">
        <v>1539701.5</v>
      </c>
      <c r="AJ191" s="124"/>
      <c r="AK191" s="63">
        <v>178828</v>
      </c>
      <c r="AL191" s="63">
        <v>200096</v>
      </c>
      <c r="AM191" s="63">
        <v>0</v>
      </c>
      <c r="AN191" s="44">
        <v>378924</v>
      </c>
      <c r="AO191" s="124"/>
      <c r="AP191" s="28">
        <v>1800411</v>
      </c>
      <c r="AQ191" s="28">
        <v>998556</v>
      </c>
      <c r="AR191" s="28">
        <v>0</v>
      </c>
      <c r="AS191" s="28">
        <v>2798967</v>
      </c>
      <c r="AT191" s="124"/>
      <c r="AU191" s="28">
        <v>1363317</v>
      </c>
      <c r="AV191" s="28">
        <v>756132</v>
      </c>
      <c r="AW191" s="28">
        <v>0</v>
      </c>
      <c r="AX191" s="44">
        <v>2119449</v>
      </c>
      <c r="AY191" s="124"/>
      <c r="AZ191" s="139">
        <v>15321106.220000001</v>
      </c>
      <c r="BA191" s="139">
        <v>6490956.709999999</v>
      </c>
      <c r="BB191" s="44">
        <v>6543618.8789999997</v>
      </c>
      <c r="BC191" s="28">
        <v>338618.38049999991</v>
      </c>
      <c r="BD191" s="28">
        <v>295703.58300000004</v>
      </c>
      <c r="BE191" s="140">
        <v>0</v>
      </c>
      <c r="BF191" s="44">
        <v>7177940.8424999993</v>
      </c>
      <c r="BG191" s="60"/>
      <c r="BH191" s="28">
        <v>15289076.842499999</v>
      </c>
      <c r="BI191" s="124"/>
      <c r="BJ191" s="28">
        <v>2114406.54</v>
      </c>
      <c r="BK191" s="28">
        <v>13174670.302499998</v>
      </c>
      <c r="BL191" s="124"/>
      <c r="BM191" s="193">
        <v>1</v>
      </c>
    </row>
    <row r="192" spans="1:65" x14ac:dyDescent="0.25">
      <c r="A192" s="116" t="s">
        <v>493</v>
      </c>
      <c r="B192" s="24" t="s">
        <v>494</v>
      </c>
      <c r="C192" s="27" t="s">
        <v>468</v>
      </c>
      <c r="D192" s="27" t="s">
        <v>120</v>
      </c>
      <c r="E192" s="139">
        <v>265.25</v>
      </c>
      <c r="F192" s="68"/>
      <c r="G192" s="139">
        <v>186.25</v>
      </c>
      <c r="H192" s="139">
        <v>182</v>
      </c>
      <c r="I192" s="139">
        <v>79</v>
      </c>
      <c r="J192" s="139">
        <v>0</v>
      </c>
      <c r="K192" s="60"/>
      <c r="L192" s="28">
        <v>16380</v>
      </c>
      <c r="M192" s="28">
        <v>7110</v>
      </c>
      <c r="N192" s="28">
        <v>0</v>
      </c>
      <c r="O192" s="44">
        <v>23490</v>
      </c>
      <c r="P192" s="124"/>
      <c r="Q192" s="28">
        <v>23281.25</v>
      </c>
      <c r="R192" s="28">
        <v>9875</v>
      </c>
      <c r="S192" s="28">
        <v>0</v>
      </c>
      <c r="T192" s="28">
        <v>33156.25</v>
      </c>
      <c r="U192" s="124"/>
      <c r="V192" s="28">
        <v>43396.25</v>
      </c>
      <c r="W192" s="28">
        <v>18407</v>
      </c>
      <c r="X192" s="28">
        <v>0</v>
      </c>
      <c r="Y192" s="44">
        <v>61803.25</v>
      </c>
      <c r="Z192" s="124"/>
      <c r="AA192" s="28">
        <v>4656.25</v>
      </c>
      <c r="AB192" s="28">
        <v>1975</v>
      </c>
      <c r="AC192" s="28">
        <v>0</v>
      </c>
      <c r="AD192" s="44">
        <v>6631.25</v>
      </c>
      <c r="AE192" s="124"/>
      <c r="AF192" s="139">
        <v>53174.37</v>
      </c>
      <c r="AG192" s="139">
        <v>22554.5</v>
      </c>
      <c r="AH192" s="139">
        <v>0</v>
      </c>
      <c r="AI192" s="44">
        <v>75728.87</v>
      </c>
      <c r="AJ192" s="124"/>
      <c r="AK192" s="63">
        <v>18928</v>
      </c>
      <c r="AL192" s="63">
        <v>16432</v>
      </c>
      <c r="AM192" s="63">
        <v>0</v>
      </c>
      <c r="AN192" s="44">
        <v>35360</v>
      </c>
      <c r="AO192" s="124"/>
      <c r="AP192" s="28">
        <v>193327.5</v>
      </c>
      <c r="AQ192" s="28">
        <v>82002</v>
      </c>
      <c r="AR192" s="28">
        <v>0</v>
      </c>
      <c r="AS192" s="28">
        <v>275329.5</v>
      </c>
      <c r="AT192" s="124"/>
      <c r="AU192" s="28">
        <v>146392.5</v>
      </c>
      <c r="AV192" s="28">
        <v>62094</v>
      </c>
      <c r="AW192" s="28">
        <v>0</v>
      </c>
      <c r="AX192" s="44">
        <v>208486.5</v>
      </c>
      <c r="AY192" s="124"/>
      <c r="AZ192" s="139">
        <v>1378351.76</v>
      </c>
      <c r="BA192" s="139">
        <v>299672.86</v>
      </c>
      <c r="BB192" s="44">
        <v>503407.386</v>
      </c>
      <c r="BC192" s="28">
        <v>33309.299249999996</v>
      </c>
      <c r="BD192" s="28">
        <v>29087.845499999999</v>
      </c>
      <c r="BE192" s="140">
        <v>0</v>
      </c>
      <c r="BF192" s="44">
        <v>565804.53075000003</v>
      </c>
      <c r="BG192" s="60"/>
      <c r="BH192" s="28">
        <v>1285790.15075</v>
      </c>
      <c r="BI192" s="124"/>
      <c r="BJ192" s="28">
        <v>207990.48</v>
      </c>
      <c r="BK192" s="28">
        <v>1077799.67075</v>
      </c>
      <c r="BL192" s="124"/>
      <c r="BM192" s="193">
        <v>0</v>
      </c>
    </row>
    <row r="193" spans="1:65" x14ac:dyDescent="0.25">
      <c r="A193" s="116" t="s">
        <v>147</v>
      </c>
      <c r="B193" s="24" t="s">
        <v>148</v>
      </c>
      <c r="C193" s="27" t="s">
        <v>142</v>
      </c>
      <c r="D193" s="27" t="s">
        <v>120</v>
      </c>
      <c r="E193" s="139">
        <v>1468.88</v>
      </c>
      <c r="F193" s="68"/>
      <c r="G193" s="139">
        <v>938.89</v>
      </c>
      <c r="H193" s="139">
        <v>918.56000000000006</v>
      </c>
      <c r="I193" s="139">
        <v>529.99</v>
      </c>
      <c r="J193" s="139">
        <v>0</v>
      </c>
      <c r="K193" s="60"/>
      <c r="L193" s="28">
        <v>82670.400000000009</v>
      </c>
      <c r="M193" s="28">
        <v>47699.1</v>
      </c>
      <c r="N193" s="28">
        <v>0</v>
      </c>
      <c r="O193" s="44">
        <v>130369.5</v>
      </c>
      <c r="P193" s="124"/>
      <c r="Q193" s="28">
        <v>117361.25</v>
      </c>
      <c r="R193" s="28">
        <v>66248.75</v>
      </c>
      <c r="S193" s="28">
        <v>0</v>
      </c>
      <c r="T193" s="28">
        <v>183610</v>
      </c>
      <c r="U193" s="124"/>
      <c r="V193" s="28">
        <v>218761.37</v>
      </c>
      <c r="W193" s="28">
        <v>123487.67</v>
      </c>
      <c r="X193" s="28">
        <v>0</v>
      </c>
      <c r="Y193" s="44">
        <v>342249.04</v>
      </c>
      <c r="Z193" s="124"/>
      <c r="AA193" s="28">
        <v>23472.25</v>
      </c>
      <c r="AB193" s="28">
        <v>13249.75</v>
      </c>
      <c r="AC193" s="28">
        <v>0</v>
      </c>
      <c r="AD193" s="44">
        <v>36722</v>
      </c>
      <c r="AE193" s="124"/>
      <c r="AF193" s="139">
        <v>536106.18999999994</v>
      </c>
      <c r="AG193" s="139">
        <v>302624.28999999998</v>
      </c>
      <c r="AH193" s="139">
        <v>0</v>
      </c>
      <c r="AI193" s="44">
        <v>838730.48</v>
      </c>
      <c r="AJ193" s="124"/>
      <c r="AK193" s="63">
        <v>95530.240000000005</v>
      </c>
      <c r="AL193" s="63">
        <v>110237.92</v>
      </c>
      <c r="AM193" s="63">
        <v>0</v>
      </c>
      <c r="AN193" s="44">
        <v>205768.16</v>
      </c>
      <c r="AO193" s="124"/>
      <c r="AP193" s="28">
        <v>974567.82</v>
      </c>
      <c r="AQ193" s="28">
        <v>550129.62</v>
      </c>
      <c r="AR193" s="28">
        <v>0</v>
      </c>
      <c r="AS193" s="28">
        <v>1524697.44</v>
      </c>
      <c r="AT193" s="124"/>
      <c r="AU193" s="28">
        <v>737967.54</v>
      </c>
      <c r="AV193" s="28">
        <v>416572.14</v>
      </c>
      <c r="AW193" s="28">
        <v>0</v>
      </c>
      <c r="AX193" s="44">
        <v>1154539.6800000002</v>
      </c>
      <c r="AY193" s="124"/>
      <c r="AZ193" s="139">
        <v>7804077.3799999999</v>
      </c>
      <c r="BA193" s="139">
        <v>3399081.1299999994</v>
      </c>
      <c r="BB193" s="44">
        <v>3360947.5529999998</v>
      </c>
      <c r="BC193" s="28">
        <v>184457.54376</v>
      </c>
      <c r="BD193" s="28">
        <v>161080.31856000001</v>
      </c>
      <c r="BE193" s="140">
        <v>0</v>
      </c>
      <c r="BF193" s="44">
        <v>3706485.4153199997</v>
      </c>
      <c r="BG193" s="60"/>
      <c r="BH193" s="28">
        <v>8123171.7153199995</v>
      </c>
      <c r="BI193" s="124"/>
      <c r="BJ193" s="28">
        <v>1151792.8700000001</v>
      </c>
      <c r="BK193" s="28">
        <v>6971378.8453199994</v>
      </c>
      <c r="BL193" s="124"/>
      <c r="BM193" s="193">
        <v>1</v>
      </c>
    </row>
    <row r="194" spans="1:65" x14ac:dyDescent="0.25">
      <c r="A194" s="116" t="s">
        <v>292</v>
      </c>
      <c r="B194" s="24" t="s">
        <v>293</v>
      </c>
      <c r="C194" s="27" t="s">
        <v>142</v>
      </c>
      <c r="D194" s="27" t="s">
        <v>131</v>
      </c>
      <c r="E194" s="139">
        <v>4614</v>
      </c>
      <c r="F194" s="68"/>
      <c r="G194" s="139">
        <v>0</v>
      </c>
      <c r="H194" s="139">
        <v>0</v>
      </c>
      <c r="I194" s="139">
        <v>0</v>
      </c>
      <c r="J194" s="139">
        <v>4614</v>
      </c>
      <c r="K194" s="60"/>
      <c r="L194" s="28">
        <v>0</v>
      </c>
      <c r="M194" s="28">
        <v>0</v>
      </c>
      <c r="N194" s="28">
        <v>415260</v>
      </c>
      <c r="O194" s="44">
        <v>415260</v>
      </c>
      <c r="P194" s="124"/>
      <c r="Q194" s="28">
        <v>0</v>
      </c>
      <c r="R194" s="28">
        <v>0</v>
      </c>
      <c r="S194" s="28">
        <v>576750</v>
      </c>
      <c r="T194" s="28">
        <v>576750</v>
      </c>
      <c r="U194" s="124"/>
      <c r="V194" s="28">
        <v>0</v>
      </c>
      <c r="W194" s="28">
        <v>0</v>
      </c>
      <c r="X194" s="28">
        <v>1075062</v>
      </c>
      <c r="Y194" s="44">
        <v>1075062</v>
      </c>
      <c r="Z194" s="124"/>
      <c r="AA194" s="28">
        <v>0</v>
      </c>
      <c r="AB194" s="28">
        <v>0</v>
      </c>
      <c r="AC194" s="28">
        <v>115350</v>
      </c>
      <c r="AD194" s="44">
        <v>115350</v>
      </c>
      <c r="AE194" s="124"/>
      <c r="AF194" s="139">
        <v>0</v>
      </c>
      <c r="AG194" s="139">
        <v>0</v>
      </c>
      <c r="AH194" s="139">
        <v>2634594</v>
      </c>
      <c r="AI194" s="44">
        <v>2634594</v>
      </c>
      <c r="AJ194" s="124"/>
      <c r="AK194" s="63">
        <v>0</v>
      </c>
      <c r="AL194" s="63">
        <v>0</v>
      </c>
      <c r="AM194" s="63">
        <v>3308238</v>
      </c>
      <c r="AN194" s="44">
        <v>3308238</v>
      </c>
      <c r="AO194" s="124"/>
      <c r="AP194" s="28">
        <v>0</v>
      </c>
      <c r="AQ194" s="28">
        <v>0</v>
      </c>
      <c r="AR194" s="28">
        <v>4789332</v>
      </c>
      <c r="AS194" s="28">
        <v>4789332</v>
      </c>
      <c r="AT194" s="124"/>
      <c r="AU194" s="28">
        <v>0</v>
      </c>
      <c r="AV194" s="28">
        <v>0</v>
      </c>
      <c r="AW194" s="28">
        <v>3626604</v>
      </c>
      <c r="AX194" s="44">
        <v>3626604</v>
      </c>
      <c r="AY194" s="124"/>
      <c r="AZ194" s="139">
        <v>29119594.25</v>
      </c>
      <c r="BA194" s="139">
        <v>12643350.750000002</v>
      </c>
      <c r="BB194" s="44">
        <v>12528883.5</v>
      </c>
      <c r="BC194" s="28">
        <v>579412.27799999993</v>
      </c>
      <c r="BD194" s="28">
        <v>505980.46799999999</v>
      </c>
      <c r="BE194" s="140">
        <v>0</v>
      </c>
      <c r="BF194" s="44">
        <v>13614276.246000001</v>
      </c>
      <c r="BG194" s="60"/>
      <c r="BH194" s="28">
        <v>30155466.245999999</v>
      </c>
      <c r="BI194" s="124"/>
      <c r="BJ194" s="28">
        <v>3617975.82</v>
      </c>
      <c r="BK194" s="28">
        <v>26537490.425999999</v>
      </c>
      <c r="BL194" s="124"/>
      <c r="BM194" s="193">
        <v>1</v>
      </c>
    </row>
    <row r="195" spans="1:65" x14ac:dyDescent="0.25">
      <c r="A195" s="116" t="s">
        <v>93</v>
      </c>
      <c r="B195" s="24" t="s">
        <v>94</v>
      </c>
      <c r="C195" s="27" t="s">
        <v>57</v>
      </c>
      <c r="D195" s="27" t="s">
        <v>12</v>
      </c>
      <c r="E195" s="139">
        <v>415.37</v>
      </c>
      <c r="F195" s="68"/>
      <c r="G195" s="139">
        <v>170.89999999999998</v>
      </c>
      <c r="H195" s="139">
        <v>168.64999999999998</v>
      </c>
      <c r="I195" s="139">
        <v>104.14999999999999</v>
      </c>
      <c r="J195" s="139">
        <v>140.32</v>
      </c>
      <c r="K195" s="60"/>
      <c r="L195" s="28">
        <v>15178.499999999998</v>
      </c>
      <c r="M195" s="28">
        <v>9373.5</v>
      </c>
      <c r="N195" s="28">
        <v>12628.8</v>
      </c>
      <c r="O195" s="44">
        <v>37180.800000000003</v>
      </c>
      <c r="P195" s="124"/>
      <c r="Q195" s="28">
        <v>21362.499999999996</v>
      </c>
      <c r="R195" s="28">
        <v>13018.749999999998</v>
      </c>
      <c r="S195" s="28">
        <v>17540</v>
      </c>
      <c r="T195" s="28">
        <v>51921.249999999993</v>
      </c>
      <c r="U195" s="124"/>
      <c r="V195" s="28">
        <v>39819.699999999997</v>
      </c>
      <c r="W195" s="28">
        <v>24266.949999999997</v>
      </c>
      <c r="X195" s="28">
        <v>32694.559999999998</v>
      </c>
      <c r="Y195" s="44">
        <v>96781.209999999992</v>
      </c>
      <c r="Z195" s="124"/>
      <c r="AA195" s="28">
        <v>4272.4999999999991</v>
      </c>
      <c r="AB195" s="28">
        <v>2603.75</v>
      </c>
      <c r="AC195" s="28">
        <v>3508</v>
      </c>
      <c r="AD195" s="44">
        <v>10384.25</v>
      </c>
      <c r="AE195" s="124"/>
      <c r="AF195" s="139">
        <v>97583.9</v>
      </c>
      <c r="AG195" s="139">
        <v>59469.65</v>
      </c>
      <c r="AH195" s="139">
        <v>80122.720000000001</v>
      </c>
      <c r="AI195" s="44">
        <v>237176.27</v>
      </c>
      <c r="AJ195" s="124"/>
      <c r="AK195" s="63">
        <v>17539.599999999999</v>
      </c>
      <c r="AL195" s="63">
        <v>21663.199999999997</v>
      </c>
      <c r="AM195" s="63">
        <v>100609.44</v>
      </c>
      <c r="AN195" s="44">
        <v>139812.24</v>
      </c>
      <c r="AO195" s="124"/>
      <c r="AP195" s="28">
        <v>177394.19999999998</v>
      </c>
      <c r="AQ195" s="28">
        <v>108107.7</v>
      </c>
      <c r="AR195" s="28">
        <v>145652.16</v>
      </c>
      <c r="AS195" s="28">
        <v>431154.05999999994</v>
      </c>
      <c r="AT195" s="124"/>
      <c r="AU195" s="28">
        <v>134327.4</v>
      </c>
      <c r="AV195" s="28">
        <v>81861.899999999994</v>
      </c>
      <c r="AW195" s="28">
        <v>110291.51999999999</v>
      </c>
      <c r="AX195" s="44">
        <v>326480.81999999995</v>
      </c>
      <c r="AY195" s="124"/>
      <c r="AZ195" s="139">
        <v>2310281.54</v>
      </c>
      <c r="BA195" s="139">
        <v>704079.16999999993</v>
      </c>
      <c r="BB195" s="44">
        <v>904308.21299999999</v>
      </c>
      <c r="BC195" s="28">
        <v>52160.918489999989</v>
      </c>
      <c r="BD195" s="28">
        <v>45550.304939999995</v>
      </c>
      <c r="BE195" s="140">
        <v>0</v>
      </c>
      <c r="BF195" s="44">
        <v>1002019.4364299999</v>
      </c>
      <c r="BG195" s="60"/>
      <c r="BH195" s="28">
        <v>2332910.3364299992</v>
      </c>
      <c r="BI195" s="124"/>
      <c r="BJ195" s="28">
        <v>325704.07</v>
      </c>
      <c r="BK195" s="28">
        <v>2007206.2664299991</v>
      </c>
      <c r="BL195" s="124"/>
      <c r="BM195" s="193">
        <v>1</v>
      </c>
    </row>
    <row r="196" spans="1:65" x14ac:dyDescent="0.25">
      <c r="A196" s="116" t="s">
        <v>483</v>
      </c>
      <c r="B196" s="24" t="s">
        <v>484</v>
      </c>
      <c r="C196" s="27" t="s">
        <v>468</v>
      </c>
      <c r="D196" s="27" t="s">
        <v>120</v>
      </c>
      <c r="E196" s="139">
        <v>1616.38</v>
      </c>
      <c r="F196" s="68"/>
      <c r="G196" s="139">
        <v>1116.8900000000001</v>
      </c>
      <c r="H196" s="139">
        <v>1102.98</v>
      </c>
      <c r="I196" s="139">
        <v>499.49</v>
      </c>
      <c r="J196" s="139">
        <v>0</v>
      </c>
      <c r="K196" s="60"/>
      <c r="L196" s="28">
        <v>99268.2</v>
      </c>
      <c r="M196" s="28">
        <v>44954.1</v>
      </c>
      <c r="N196" s="28">
        <v>0</v>
      </c>
      <c r="O196" s="44">
        <v>144222.29999999999</v>
      </c>
      <c r="P196" s="124"/>
      <c r="Q196" s="28">
        <v>139611.25</v>
      </c>
      <c r="R196" s="28">
        <v>62436.25</v>
      </c>
      <c r="S196" s="28">
        <v>0</v>
      </c>
      <c r="T196" s="28">
        <v>202047.5</v>
      </c>
      <c r="U196" s="124"/>
      <c r="V196" s="28">
        <v>260235.37000000002</v>
      </c>
      <c r="W196" s="28">
        <v>116381.17</v>
      </c>
      <c r="X196" s="28">
        <v>0</v>
      </c>
      <c r="Y196" s="44">
        <v>376616.54000000004</v>
      </c>
      <c r="Z196" s="124"/>
      <c r="AA196" s="28">
        <v>27922.250000000004</v>
      </c>
      <c r="AB196" s="28">
        <v>12487.25</v>
      </c>
      <c r="AC196" s="28">
        <v>0</v>
      </c>
      <c r="AD196" s="44">
        <v>40409.5</v>
      </c>
      <c r="AE196" s="124"/>
      <c r="AF196" s="139">
        <v>637744.18999999994</v>
      </c>
      <c r="AG196" s="139">
        <v>285208.78999999998</v>
      </c>
      <c r="AH196" s="139">
        <v>0</v>
      </c>
      <c r="AI196" s="44">
        <v>922952.98</v>
      </c>
      <c r="AJ196" s="124"/>
      <c r="AK196" s="63">
        <v>114709.92</v>
      </c>
      <c r="AL196" s="63">
        <v>103893.92</v>
      </c>
      <c r="AM196" s="63">
        <v>0</v>
      </c>
      <c r="AN196" s="44">
        <v>218603.84</v>
      </c>
      <c r="AO196" s="124"/>
      <c r="AP196" s="28">
        <v>1159331.82</v>
      </c>
      <c r="AQ196" s="28">
        <v>518470.62</v>
      </c>
      <c r="AR196" s="28">
        <v>0</v>
      </c>
      <c r="AS196" s="28">
        <v>1677802.44</v>
      </c>
      <c r="AT196" s="124"/>
      <c r="AU196" s="28">
        <v>877875.54</v>
      </c>
      <c r="AV196" s="28">
        <v>392599.14</v>
      </c>
      <c r="AW196" s="28">
        <v>0</v>
      </c>
      <c r="AX196" s="44">
        <v>1270474.6800000002</v>
      </c>
      <c r="AY196" s="124"/>
      <c r="AZ196" s="139">
        <v>9380790.3800000008</v>
      </c>
      <c r="BA196" s="139">
        <v>4956549.59</v>
      </c>
      <c r="BB196" s="44">
        <v>4301201.9910000004</v>
      </c>
      <c r="BC196" s="28">
        <v>202980.15125999998</v>
      </c>
      <c r="BD196" s="28">
        <v>177255.46356</v>
      </c>
      <c r="BE196" s="140">
        <v>0</v>
      </c>
      <c r="BF196" s="44">
        <v>4681437.6058200002</v>
      </c>
      <c r="BG196" s="60"/>
      <c r="BH196" s="28">
        <v>9534567.3858200014</v>
      </c>
      <c r="BI196" s="124"/>
      <c r="BJ196" s="28">
        <v>1267452.04</v>
      </c>
      <c r="BK196" s="28">
        <v>8267115.3458200013</v>
      </c>
      <c r="BL196" s="124"/>
      <c r="BM196" s="193">
        <v>1</v>
      </c>
    </row>
    <row r="197" spans="1:65" x14ac:dyDescent="0.25">
      <c r="A197" s="116" t="s">
        <v>491</v>
      </c>
      <c r="B197" s="24" t="s">
        <v>492</v>
      </c>
      <c r="C197" s="27" t="s">
        <v>468</v>
      </c>
      <c r="D197" s="27" t="s">
        <v>131</v>
      </c>
      <c r="E197" s="139">
        <v>772.65</v>
      </c>
      <c r="F197" s="68"/>
      <c r="G197" s="139">
        <v>0</v>
      </c>
      <c r="H197" s="139">
        <v>0</v>
      </c>
      <c r="I197" s="139">
        <v>0</v>
      </c>
      <c r="J197" s="139">
        <v>772.65000000000009</v>
      </c>
      <c r="K197" s="60"/>
      <c r="L197" s="28">
        <v>0</v>
      </c>
      <c r="M197" s="28">
        <v>0</v>
      </c>
      <c r="N197" s="28">
        <v>69538.500000000015</v>
      </c>
      <c r="O197" s="44">
        <v>69538.500000000015</v>
      </c>
      <c r="P197" s="124"/>
      <c r="Q197" s="28">
        <v>0</v>
      </c>
      <c r="R197" s="28">
        <v>0</v>
      </c>
      <c r="S197" s="28">
        <v>96581.250000000015</v>
      </c>
      <c r="T197" s="28">
        <v>96581.250000000015</v>
      </c>
      <c r="U197" s="124"/>
      <c r="V197" s="28">
        <v>0</v>
      </c>
      <c r="W197" s="28">
        <v>0</v>
      </c>
      <c r="X197" s="28">
        <v>180027.45</v>
      </c>
      <c r="Y197" s="44">
        <v>180027.45</v>
      </c>
      <c r="Z197" s="124"/>
      <c r="AA197" s="28">
        <v>0</v>
      </c>
      <c r="AB197" s="28">
        <v>0</v>
      </c>
      <c r="AC197" s="28">
        <v>19316.250000000004</v>
      </c>
      <c r="AD197" s="44">
        <v>19316.250000000004</v>
      </c>
      <c r="AE197" s="124"/>
      <c r="AF197" s="139">
        <v>0</v>
      </c>
      <c r="AG197" s="139">
        <v>0</v>
      </c>
      <c r="AH197" s="139">
        <v>441183.15</v>
      </c>
      <c r="AI197" s="44">
        <v>441183.15</v>
      </c>
      <c r="AJ197" s="124"/>
      <c r="AK197" s="63">
        <v>0</v>
      </c>
      <c r="AL197" s="63">
        <v>0</v>
      </c>
      <c r="AM197" s="63">
        <v>553990.05000000005</v>
      </c>
      <c r="AN197" s="44">
        <v>553990.05000000005</v>
      </c>
      <c r="AO197" s="124"/>
      <c r="AP197" s="28">
        <v>0</v>
      </c>
      <c r="AQ197" s="28">
        <v>0</v>
      </c>
      <c r="AR197" s="28">
        <v>802010.70000000007</v>
      </c>
      <c r="AS197" s="28">
        <v>802010.70000000007</v>
      </c>
      <c r="AT197" s="124"/>
      <c r="AU197" s="28">
        <v>0</v>
      </c>
      <c r="AV197" s="28">
        <v>0</v>
      </c>
      <c r="AW197" s="28">
        <v>607302.9</v>
      </c>
      <c r="AX197" s="44">
        <v>607302.9</v>
      </c>
      <c r="AY197" s="124"/>
      <c r="AZ197" s="139">
        <v>4836080.57</v>
      </c>
      <c r="BA197" s="139">
        <v>2030636.08</v>
      </c>
      <c r="BB197" s="44">
        <v>2060014.9950000001</v>
      </c>
      <c r="BC197" s="28">
        <v>97027.069050000006</v>
      </c>
      <c r="BD197" s="28">
        <v>84730.344300000012</v>
      </c>
      <c r="BE197" s="140">
        <v>0</v>
      </c>
      <c r="BF197" s="44">
        <v>2241772.4083500002</v>
      </c>
      <c r="BG197" s="60"/>
      <c r="BH197" s="28">
        <v>5011722.6583500011</v>
      </c>
      <c r="BI197" s="124"/>
      <c r="BJ197" s="28">
        <v>605858.04</v>
      </c>
      <c r="BK197" s="28">
        <v>4405864.6183500011</v>
      </c>
      <c r="BL197" s="124"/>
      <c r="BM197" s="193">
        <v>1</v>
      </c>
    </row>
    <row r="198" spans="1:65" x14ac:dyDescent="0.25">
      <c r="A198" s="116" t="s">
        <v>417</v>
      </c>
      <c r="B198" s="24" t="s">
        <v>418</v>
      </c>
      <c r="C198" s="27" t="s">
        <v>142</v>
      </c>
      <c r="D198" s="27" t="s">
        <v>131</v>
      </c>
      <c r="E198" s="139">
        <v>1842.5</v>
      </c>
      <c r="F198" s="68"/>
      <c r="G198" s="139">
        <v>0</v>
      </c>
      <c r="H198" s="139">
        <v>0</v>
      </c>
      <c r="I198" s="139">
        <v>0</v>
      </c>
      <c r="J198" s="139">
        <v>1842.5</v>
      </c>
      <c r="K198" s="60"/>
      <c r="L198" s="28">
        <v>0</v>
      </c>
      <c r="M198" s="28">
        <v>0</v>
      </c>
      <c r="N198" s="28">
        <v>165825</v>
      </c>
      <c r="O198" s="44">
        <v>165825</v>
      </c>
      <c r="P198" s="124"/>
      <c r="Q198" s="28">
        <v>0</v>
      </c>
      <c r="R198" s="28">
        <v>0</v>
      </c>
      <c r="S198" s="28">
        <v>230312.5</v>
      </c>
      <c r="T198" s="28">
        <v>230312.5</v>
      </c>
      <c r="U198" s="124"/>
      <c r="V198" s="28">
        <v>0</v>
      </c>
      <c r="W198" s="28">
        <v>0</v>
      </c>
      <c r="X198" s="28">
        <v>429302.5</v>
      </c>
      <c r="Y198" s="44">
        <v>429302.5</v>
      </c>
      <c r="Z198" s="124"/>
      <c r="AA198" s="28">
        <v>0</v>
      </c>
      <c r="AB198" s="28">
        <v>0</v>
      </c>
      <c r="AC198" s="28">
        <v>46062.5</v>
      </c>
      <c r="AD198" s="44">
        <v>46062.5</v>
      </c>
      <c r="AE198" s="124"/>
      <c r="AF198" s="139">
        <v>0</v>
      </c>
      <c r="AG198" s="139">
        <v>0</v>
      </c>
      <c r="AH198" s="139">
        <v>1052067.5</v>
      </c>
      <c r="AI198" s="44">
        <v>1052067.5</v>
      </c>
      <c r="AJ198" s="124"/>
      <c r="AK198" s="63">
        <v>0</v>
      </c>
      <c r="AL198" s="63">
        <v>0</v>
      </c>
      <c r="AM198" s="63">
        <v>1321072.5</v>
      </c>
      <c r="AN198" s="44">
        <v>1321072.5</v>
      </c>
      <c r="AO198" s="124"/>
      <c r="AP198" s="28">
        <v>0</v>
      </c>
      <c r="AQ198" s="28">
        <v>0</v>
      </c>
      <c r="AR198" s="28">
        <v>1912515</v>
      </c>
      <c r="AS198" s="28">
        <v>1912515</v>
      </c>
      <c r="AT198" s="124"/>
      <c r="AU198" s="28">
        <v>0</v>
      </c>
      <c r="AV198" s="28">
        <v>0</v>
      </c>
      <c r="AW198" s="28">
        <v>1448205</v>
      </c>
      <c r="AX198" s="44">
        <v>1448205</v>
      </c>
      <c r="AY198" s="124"/>
      <c r="AZ198" s="139">
        <v>11239537.880000001</v>
      </c>
      <c r="BA198" s="139">
        <v>3915244.62</v>
      </c>
      <c r="BB198" s="44">
        <v>4546434.75</v>
      </c>
      <c r="BC198" s="28">
        <v>231375.62249999997</v>
      </c>
      <c r="BD198" s="28">
        <v>202052.23500000002</v>
      </c>
      <c r="BE198" s="140">
        <v>0</v>
      </c>
      <c r="BF198" s="44">
        <v>4979862.6074999999</v>
      </c>
      <c r="BG198" s="60"/>
      <c r="BH198" s="28">
        <v>11585225.1075</v>
      </c>
      <c r="BI198" s="124"/>
      <c r="BJ198" s="28">
        <v>1444759.52</v>
      </c>
      <c r="BK198" s="28">
        <v>10140465.5875</v>
      </c>
      <c r="BL198" s="124"/>
      <c r="BM198" s="193">
        <v>1</v>
      </c>
    </row>
    <row r="199" spans="1:65" x14ac:dyDescent="0.25">
      <c r="A199" s="116" t="s">
        <v>575</v>
      </c>
      <c r="B199" s="24" t="s">
        <v>576</v>
      </c>
      <c r="C199" s="27" t="s">
        <v>577</v>
      </c>
      <c r="D199" s="27" t="s">
        <v>12</v>
      </c>
      <c r="E199" s="139">
        <v>907.2</v>
      </c>
      <c r="F199" s="68"/>
      <c r="G199" s="139">
        <v>423.22999999999996</v>
      </c>
      <c r="H199" s="139">
        <v>412.31999999999994</v>
      </c>
      <c r="I199" s="139">
        <v>211.82</v>
      </c>
      <c r="J199" s="139">
        <v>272.14999999999998</v>
      </c>
      <c r="K199" s="60"/>
      <c r="L199" s="28">
        <v>37108.799999999996</v>
      </c>
      <c r="M199" s="28">
        <v>19063.8</v>
      </c>
      <c r="N199" s="28">
        <v>24493.499999999996</v>
      </c>
      <c r="O199" s="44">
        <v>80666.099999999991</v>
      </c>
      <c r="P199" s="124"/>
      <c r="Q199" s="28">
        <v>52903.749999999993</v>
      </c>
      <c r="R199" s="28">
        <v>26477.5</v>
      </c>
      <c r="S199" s="28">
        <v>34018.75</v>
      </c>
      <c r="T199" s="28">
        <v>113400</v>
      </c>
      <c r="U199" s="124"/>
      <c r="V199" s="28">
        <v>98612.59</v>
      </c>
      <c r="W199" s="28">
        <v>49354.06</v>
      </c>
      <c r="X199" s="28">
        <v>63410.95</v>
      </c>
      <c r="Y199" s="44">
        <v>211377.59999999998</v>
      </c>
      <c r="Z199" s="124"/>
      <c r="AA199" s="28">
        <v>10580.749999999998</v>
      </c>
      <c r="AB199" s="28">
        <v>5295.5</v>
      </c>
      <c r="AC199" s="28">
        <v>6803.7499999999991</v>
      </c>
      <c r="AD199" s="44">
        <v>22679.999999999996</v>
      </c>
      <c r="AE199" s="124"/>
      <c r="AF199" s="139">
        <v>241664.33</v>
      </c>
      <c r="AG199" s="139">
        <v>120949.22</v>
      </c>
      <c r="AH199" s="139">
        <v>155397.65</v>
      </c>
      <c r="AI199" s="44">
        <v>518011.19999999995</v>
      </c>
      <c r="AJ199" s="124"/>
      <c r="AK199" s="63">
        <v>42881.279999999992</v>
      </c>
      <c r="AL199" s="63">
        <v>44058.559999999998</v>
      </c>
      <c r="AM199" s="63">
        <v>195131.55</v>
      </c>
      <c r="AN199" s="44">
        <v>282071.39</v>
      </c>
      <c r="AO199" s="124"/>
      <c r="AP199" s="28">
        <v>439312.73999999993</v>
      </c>
      <c r="AQ199" s="28">
        <v>219869.16</v>
      </c>
      <c r="AR199" s="28">
        <v>282491.69999999995</v>
      </c>
      <c r="AS199" s="28">
        <v>941673.59999999986</v>
      </c>
      <c r="AT199" s="124"/>
      <c r="AU199" s="28">
        <v>332658.77999999997</v>
      </c>
      <c r="AV199" s="28">
        <v>166490.51999999999</v>
      </c>
      <c r="AW199" s="28">
        <v>213909.9</v>
      </c>
      <c r="AX199" s="44">
        <v>713059.2</v>
      </c>
      <c r="AY199" s="124"/>
      <c r="AZ199" s="139">
        <v>5025494.5699999994</v>
      </c>
      <c r="BA199" s="139">
        <v>1464869.25</v>
      </c>
      <c r="BB199" s="44">
        <v>1947109.1459999997</v>
      </c>
      <c r="BC199" s="28">
        <v>113923.45439999997</v>
      </c>
      <c r="BD199" s="28">
        <v>99485.366399999984</v>
      </c>
      <c r="BE199" s="140">
        <v>0</v>
      </c>
      <c r="BF199" s="44">
        <v>2160517.9667999996</v>
      </c>
      <c r="BG199" s="60"/>
      <c r="BH199" s="28">
        <v>5043457.0567999985</v>
      </c>
      <c r="BI199" s="124"/>
      <c r="BJ199" s="28">
        <v>711362.73</v>
      </c>
      <c r="BK199" s="28">
        <v>4332094.3267999981</v>
      </c>
      <c r="BL199" s="124"/>
      <c r="BM199" s="193">
        <v>1</v>
      </c>
    </row>
    <row r="200" spans="1:65" x14ac:dyDescent="0.25">
      <c r="A200" s="116" t="s">
        <v>236</v>
      </c>
      <c r="B200" s="24" t="s">
        <v>237</v>
      </c>
      <c r="C200" s="27" t="s">
        <v>142</v>
      </c>
      <c r="D200" s="27" t="s">
        <v>120</v>
      </c>
      <c r="E200" s="139">
        <v>634.04</v>
      </c>
      <c r="F200" s="68"/>
      <c r="G200" s="139">
        <v>411.54999999999995</v>
      </c>
      <c r="H200" s="139">
        <v>404.79999999999995</v>
      </c>
      <c r="I200" s="139">
        <v>222.49</v>
      </c>
      <c r="J200" s="139">
        <v>0</v>
      </c>
      <c r="K200" s="60"/>
      <c r="L200" s="28">
        <v>36431.999999999993</v>
      </c>
      <c r="M200" s="28">
        <v>20024.100000000002</v>
      </c>
      <c r="N200" s="28">
        <v>0</v>
      </c>
      <c r="O200" s="44">
        <v>56456.099999999991</v>
      </c>
      <c r="P200" s="124"/>
      <c r="Q200" s="28">
        <v>51443.749999999993</v>
      </c>
      <c r="R200" s="28">
        <v>27811.25</v>
      </c>
      <c r="S200" s="28">
        <v>0</v>
      </c>
      <c r="T200" s="28">
        <v>79255</v>
      </c>
      <c r="U200" s="124"/>
      <c r="V200" s="28">
        <v>95891.15</v>
      </c>
      <c r="W200" s="28">
        <v>51840.170000000006</v>
      </c>
      <c r="X200" s="28">
        <v>0</v>
      </c>
      <c r="Y200" s="44">
        <v>147731.32</v>
      </c>
      <c r="Z200" s="124"/>
      <c r="AA200" s="28">
        <v>10288.749999999998</v>
      </c>
      <c r="AB200" s="28">
        <v>5562.25</v>
      </c>
      <c r="AC200" s="28">
        <v>0</v>
      </c>
      <c r="AD200" s="44">
        <v>15850.999999999998</v>
      </c>
      <c r="AE200" s="124"/>
      <c r="AF200" s="139">
        <v>234995.05</v>
      </c>
      <c r="AG200" s="139">
        <v>127041.79</v>
      </c>
      <c r="AH200" s="139">
        <v>0</v>
      </c>
      <c r="AI200" s="44">
        <v>362036.83999999997</v>
      </c>
      <c r="AJ200" s="124"/>
      <c r="AK200" s="63">
        <v>42099.199999999997</v>
      </c>
      <c r="AL200" s="63">
        <v>46277.919999999998</v>
      </c>
      <c r="AM200" s="63">
        <v>0</v>
      </c>
      <c r="AN200" s="44">
        <v>88377.12</v>
      </c>
      <c r="AO200" s="124"/>
      <c r="AP200" s="28">
        <v>427188.89999999997</v>
      </c>
      <c r="AQ200" s="28">
        <v>230944.62</v>
      </c>
      <c r="AR200" s="28">
        <v>0</v>
      </c>
      <c r="AS200" s="28">
        <v>658133.52</v>
      </c>
      <c r="AT200" s="124"/>
      <c r="AU200" s="28">
        <v>323478.3</v>
      </c>
      <c r="AV200" s="28">
        <v>174877.14</v>
      </c>
      <c r="AW200" s="28">
        <v>0</v>
      </c>
      <c r="AX200" s="44">
        <v>498355.44</v>
      </c>
      <c r="AY200" s="124"/>
      <c r="AZ200" s="139">
        <v>3613602.03</v>
      </c>
      <c r="BA200" s="139">
        <v>2288501.4799999995</v>
      </c>
      <c r="BB200" s="44">
        <v>1770631.0529999998</v>
      </c>
      <c r="BC200" s="28">
        <v>79620.841079999998</v>
      </c>
      <c r="BD200" s="28">
        <v>69530.09448</v>
      </c>
      <c r="BE200" s="140">
        <v>0</v>
      </c>
      <c r="BF200" s="44">
        <v>1919781.9885599997</v>
      </c>
      <c r="BG200" s="60"/>
      <c r="BH200" s="28">
        <v>3825978.3285599998</v>
      </c>
      <c r="BI200" s="124"/>
      <c r="BJ200" s="28">
        <v>497169.78</v>
      </c>
      <c r="BK200" s="28">
        <v>3328808.54856</v>
      </c>
      <c r="BL200" s="124"/>
      <c r="BM200" s="193">
        <v>1</v>
      </c>
    </row>
    <row r="201" spans="1:65" x14ac:dyDescent="0.25">
      <c r="A201" s="116" t="s">
        <v>419</v>
      </c>
      <c r="B201" s="24" t="s">
        <v>420</v>
      </c>
      <c r="C201" s="27" t="s">
        <v>142</v>
      </c>
      <c r="D201" s="27" t="s">
        <v>131</v>
      </c>
      <c r="E201" s="139">
        <v>3522.16</v>
      </c>
      <c r="F201" s="68"/>
      <c r="G201" s="139">
        <v>0</v>
      </c>
      <c r="H201" s="139">
        <v>0</v>
      </c>
      <c r="I201" s="139">
        <v>0</v>
      </c>
      <c r="J201" s="139">
        <v>3522.16</v>
      </c>
      <c r="K201" s="60"/>
      <c r="L201" s="28">
        <v>0</v>
      </c>
      <c r="M201" s="28">
        <v>0</v>
      </c>
      <c r="N201" s="28">
        <v>316994.39999999997</v>
      </c>
      <c r="O201" s="44">
        <v>316994.39999999997</v>
      </c>
      <c r="P201" s="124"/>
      <c r="Q201" s="28">
        <v>0</v>
      </c>
      <c r="R201" s="28">
        <v>0</v>
      </c>
      <c r="S201" s="28">
        <v>440270</v>
      </c>
      <c r="T201" s="28">
        <v>440270</v>
      </c>
      <c r="U201" s="124"/>
      <c r="V201" s="28">
        <v>0</v>
      </c>
      <c r="W201" s="28">
        <v>0</v>
      </c>
      <c r="X201" s="28">
        <v>820663.27999999991</v>
      </c>
      <c r="Y201" s="44">
        <v>820663.27999999991</v>
      </c>
      <c r="Z201" s="124"/>
      <c r="AA201" s="28">
        <v>0</v>
      </c>
      <c r="AB201" s="28">
        <v>0</v>
      </c>
      <c r="AC201" s="28">
        <v>88054</v>
      </c>
      <c r="AD201" s="44">
        <v>88054</v>
      </c>
      <c r="AE201" s="124"/>
      <c r="AF201" s="139">
        <v>0</v>
      </c>
      <c r="AG201" s="139">
        <v>0</v>
      </c>
      <c r="AH201" s="139">
        <v>2011153.36</v>
      </c>
      <c r="AI201" s="44">
        <v>2011153.36</v>
      </c>
      <c r="AJ201" s="124"/>
      <c r="AK201" s="63">
        <v>0</v>
      </c>
      <c r="AL201" s="63">
        <v>0</v>
      </c>
      <c r="AM201" s="63">
        <v>2525388.7199999997</v>
      </c>
      <c r="AN201" s="44">
        <v>2525388.7199999997</v>
      </c>
      <c r="AO201" s="124"/>
      <c r="AP201" s="28">
        <v>0</v>
      </c>
      <c r="AQ201" s="28">
        <v>0</v>
      </c>
      <c r="AR201" s="28">
        <v>3656002.08</v>
      </c>
      <c r="AS201" s="28">
        <v>3656002.08</v>
      </c>
      <c r="AT201" s="124"/>
      <c r="AU201" s="28">
        <v>0</v>
      </c>
      <c r="AV201" s="28">
        <v>0</v>
      </c>
      <c r="AW201" s="28">
        <v>2768417.76</v>
      </c>
      <c r="AX201" s="44">
        <v>2768417.76</v>
      </c>
      <c r="AY201" s="124"/>
      <c r="AZ201" s="139">
        <v>21397599.920000002</v>
      </c>
      <c r="BA201" s="139">
        <v>6820257.9100000001</v>
      </c>
      <c r="BB201" s="44">
        <v>8465357.3489999995</v>
      </c>
      <c r="BC201" s="28">
        <v>442302.28631999996</v>
      </c>
      <c r="BD201" s="28">
        <v>386247.10991999996</v>
      </c>
      <c r="BE201" s="140">
        <v>0</v>
      </c>
      <c r="BF201" s="44">
        <v>9293906.745240001</v>
      </c>
      <c r="BG201" s="60"/>
      <c r="BH201" s="28">
        <v>21920850.345240001</v>
      </c>
      <c r="BI201" s="124"/>
      <c r="BJ201" s="28">
        <v>2761831.32</v>
      </c>
      <c r="BK201" s="28">
        <v>19159019.02524</v>
      </c>
      <c r="BL201" s="124"/>
      <c r="BM201" s="193">
        <v>1</v>
      </c>
    </row>
    <row r="202" spans="1:65" x14ac:dyDescent="0.25">
      <c r="A202" s="116" t="s">
        <v>315</v>
      </c>
      <c r="B202" s="24" t="s">
        <v>316</v>
      </c>
      <c r="C202" s="27" t="s">
        <v>142</v>
      </c>
      <c r="D202" s="27" t="s">
        <v>120</v>
      </c>
      <c r="E202" s="139">
        <v>2269.25</v>
      </c>
      <c r="F202" s="68"/>
      <c r="G202" s="139">
        <v>1476.75</v>
      </c>
      <c r="H202" s="139">
        <v>1445.5</v>
      </c>
      <c r="I202" s="139">
        <v>792.5</v>
      </c>
      <c r="J202" s="139">
        <v>0</v>
      </c>
      <c r="K202" s="60"/>
      <c r="L202" s="28">
        <v>130095</v>
      </c>
      <c r="M202" s="28">
        <v>71325</v>
      </c>
      <c r="N202" s="28">
        <v>0</v>
      </c>
      <c r="O202" s="44">
        <v>201420</v>
      </c>
      <c r="P202" s="124"/>
      <c r="Q202" s="28">
        <v>184593.75</v>
      </c>
      <c r="R202" s="28">
        <v>99062.5</v>
      </c>
      <c r="S202" s="28">
        <v>0</v>
      </c>
      <c r="T202" s="28">
        <v>283656.25</v>
      </c>
      <c r="U202" s="124"/>
      <c r="V202" s="28">
        <v>344082.75</v>
      </c>
      <c r="W202" s="28">
        <v>184652.5</v>
      </c>
      <c r="X202" s="28">
        <v>0</v>
      </c>
      <c r="Y202" s="44">
        <v>528735.25</v>
      </c>
      <c r="Z202" s="124"/>
      <c r="AA202" s="28">
        <v>36918.75</v>
      </c>
      <c r="AB202" s="28">
        <v>19812.5</v>
      </c>
      <c r="AC202" s="28">
        <v>0</v>
      </c>
      <c r="AD202" s="44">
        <v>56731.25</v>
      </c>
      <c r="AE202" s="124"/>
      <c r="AF202" s="139">
        <v>843224.25</v>
      </c>
      <c r="AG202" s="139">
        <v>452517.5</v>
      </c>
      <c r="AH202" s="139">
        <v>0</v>
      </c>
      <c r="AI202" s="44">
        <v>1295741.75</v>
      </c>
      <c r="AJ202" s="124"/>
      <c r="AK202" s="63">
        <v>150332</v>
      </c>
      <c r="AL202" s="63">
        <v>164840</v>
      </c>
      <c r="AM202" s="63">
        <v>0</v>
      </c>
      <c r="AN202" s="44">
        <v>315172</v>
      </c>
      <c r="AO202" s="124"/>
      <c r="AP202" s="28">
        <v>1532866.5</v>
      </c>
      <c r="AQ202" s="28">
        <v>822615</v>
      </c>
      <c r="AR202" s="28">
        <v>0</v>
      </c>
      <c r="AS202" s="28">
        <v>2355481.5</v>
      </c>
      <c r="AT202" s="124"/>
      <c r="AU202" s="28">
        <v>1160725.5</v>
      </c>
      <c r="AV202" s="28">
        <v>622905</v>
      </c>
      <c r="AW202" s="28">
        <v>0</v>
      </c>
      <c r="AX202" s="44">
        <v>1783630.5</v>
      </c>
      <c r="AY202" s="124"/>
      <c r="AZ202" s="139">
        <v>12752924.119999999</v>
      </c>
      <c r="BA202" s="139">
        <v>7220553.7300000014</v>
      </c>
      <c r="BB202" s="44">
        <v>5992043.3550000004</v>
      </c>
      <c r="BC202" s="28">
        <v>284965.60724999994</v>
      </c>
      <c r="BD202" s="28">
        <v>248850.49349999998</v>
      </c>
      <c r="BE202" s="140">
        <v>0</v>
      </c>
      <c r="BF202" s="44">
        <v>6525859.4557500007</v>
      </c>
      <c r="BG202" s="60"/>
      <c r="BH202" s="28">
        <v>13346427.95575</v>
      </c>
      <c r="BI202" s="124"/>
      <c r="BJ202" s="28">
        <v>1779387</v>
      </c>
      <c r="BK202" s="28">
        <v>11567040.95575</v>
      </c>
      <c r="BL202" s="124"/>
      <c r="BM202" s="193">
        <v>1</v>
      </c>
    </row>
    <row r="203" spans="1:65" x14ac:dyDescent="0.25">
      <c r="A203" s="116" t="s">
        <v>296</v>
      </c>
      <c r="B203" s="24" t="s">
        <v>297</v>
      </c>
      <c r="C203" s="27" t="s">
        <v>142</v>
      </c>
      <c r="D203" s="27" t="s">
        <v>131</v>
      </c>
      <c r="E203" s="139">
        <v>852.5</v>
      </c>
      <c r="F203" s="68"/>
      <c r="G203" s="139">
        <v>0</v>
      </c>
      <c r="H203" s="139">
        <v>0</v>
      </c>
      <c r="I203" s="139">
        <v>0</v>
      </c>
      <c r="J203" s="139">
        <v>852.5</v>
      </c>
      <c r="K203" s="60"/>
      <c r="L203" s="28">
        <v>0</v>
      </c>
      <c r="M203" s="28">
        <v>0</v>
      </c>
      <c r="N203" s="28">
        <v>76725</v>
      </c>
      <c r="O203" s="44">
        <v>76725</v>
      </c>
      <c r="P203" s="124"/>
      <c r="Q203" s="28">
        <v>0</v>
      </c>
      <c r="R203" s="28">
        <v>0</v>
      </c>
      <c r="S203" s="28">
        <v>106562.5</v>
      </c>
      <c r="T203" s="28">
        <v>106562.5</v>
      </c>
      <c r="U203" s="124"/>
      <c r="V203" s="28">
        <v>0</v>
      </c>
      <c r="W203" s="28">
        <v>0</v>
      </c>
      <c r="X203" s="28">
        <v>198632.5</v>
      </c>
      <c r="Y203" s="44">
        <v>198632.5</v>
      </c>
      <c r="Z203" s="124"/>
      <c r="AA203" s="28">
        <v>0</v>
      </c>
      <c r="AB203" s="28">
        <v>0</v>
      </c>
      <c r="AC203" s="28">
        <v>21312.5</v>
      </c>
      <c r="AD203" s="44">
        <v>21312.5</v>
      </c>
      <c r="AE203" s="124"/>
      <c r="AF203" s="139">
        <v>0</v>
      </c>
      <c r="AG203" s="139">
        <v>0</v>
      </c>
      <c r="AH203" s="139">
        <v>243388.75</v>
      </c>
      <c r="AI203" s="44">
        <v>243388.75</v>
      </c>
      <c r="AJ203" s="124"/>
      <c r="AK203" s="63">
        <v>0</v>
      </c>
      <c r="AL203" s="63">
        <v>0</v>
      </c>
      <c r="AM203" s="63">
        <v>611242.5</v>
      </c>
      <c r="AN203" s="44">
        <v>611242.5</v>
      </c>
      <c r="AO203" s="124"/>
      <c r="AP203" s="28">
        <v>0</v>
      </c>
      <c r="AQ203" s="28">
        <v>0</v>
      </c>
      <c r="AR203" s="28">
        <v>884895</v>
      </c>
      <c r="AS203" s="28">
        <v>884895</v>
      </c>
      <c r="AT203" s="124"/>
      <c r="AU203" s="28">
        <v>0</v>
      </c>
      <c r="AV203" s="28">
        <v>0</v>
      </c>
      <c r="AW203" s="28">
        <v>670065</v>
      </c>
      <c r="AX203" s="44">
        <v>670065</v>
      </c>
      <c r="AY203" s="124"/>
      <c r="AZ203" s="139">
        <v>5058334.71</v>
      </c>
      <c r="BA203" s="139">
        <v>1469337.8900000001</v>
      </c>
      <c r="BB203" s="44">
        <v>1958301.7799999998</v>
      </c>
      <c r="BC203" s="28">
        <v>107054.39249999999</v>
      </c>
      <c r="BD203" s="28">
        <v>93486.85500000001</v>
      </c>
      <c r="BE203" s="140">
        <v>0</v>
      </c>
      <c r="BF203" s="44">
        <v>2158843.0274999999</v>
      </c>
      <c r="BG203" s="60"/>
      <c r="BH203" s="28">
        <v>4971666.7774999999</v>
      </c>
      <c r="BI203" s="124"/>
      <c r="BJ203" s="28">
        <v>668470.81999999995</v>
      </c>
      <c r="BK203" s="28">
        <v>4303195.9574999996</v>
      </c>
      <c r="BL203" s="124"/>
      <c r="BM203" s="193">
        <v>0</v>
      </c>
    </row>
    <row r="204" spans="1:65" x14ac:dyDescent="0.25">
      <c r="A204" s="116" t="s">
        <v>248</v>
      </c>
      <c r="B204" s="24" t="s">
        <v>249</v>
      </c>
      <c r="C204" s="27" t="s">
        <v>142</v>
      </c>
      <c r="D204" s="27" t="s">
        <v>120</v>
      </c>
      <c r="E204" s="139">
        <v>1401.75</v>
      </c>
      <c r="F204" s="68"/>
      <c r="G204" s="139">
        <v>906.25</v>
      </c>
      <c r="H204" s="139">
        <v>896.25</v>
      </c>
      <c r="I204" s="139">
        <v>495.5</v>
      </c>
      <c r="J204" s="139">
        <v>0</v>
      </c>
      <c r="K204" s="60"/>
      <c r="L204" s="28">
        <v>80662.5</v>
      </c>
      <c r="M204" s="28">
        <v>44595</v>
      </c>
      <c r="N204" s="28">
        <v>0</v>
      </c>
      <c r="O204" s="44">
        <v>125257.5</v>
      </c>
      <c r="P204" s="124"/>
      <c r="Q204" s="28">
        <v>113281.25</v>
      </c>
      <c r="R204" s="28">
        <v>61937.5</v>
      </c>
      <c r="S204" s="28">
        <v>0</v>
      </c>
      <c r="T204" s="28">
        <v>175218.75</v>
      </c>
      <c r="U204" s="124"/>
      <c r="V204" s="28">
        <v>211156.25</v>
      </c>
      <c r="W204" s="28">
        <v>115451.5</v>
      </c>
      <c r="X204" s="28">
        <v>0</v>
      </c>
      <c r="Y204" s="44">
        <v>326607.75</v>
      </c>
      <c r="Z204" s="124"/>
      <c r="AA204" s="28">
        <v>22656.25</v>
      </c>
      <c r="AB204" s="28">
        <v>12387.5</v>
      </c>
      <c r="AC204" s="28">
        <v>0</v>
      </c>
      <c r="AD204" s="44">
        <v>35043.75</v>
      </c>
      <c r="AE204" s="124"/>
      <c r="AF204" s="139">
        <v>258734.37</v>
      </c>
      <c r="AG204" s="139">
        <v>141465.25</v>
      </c>
      <c r="AH204" s="139">
        <v>0</v>
      </c>
      <c r="AI204" s="44">
        <v>400199.62</v>
      </c>
      <c r="AJ204" s="124"/>
      <c r="AK204" s="63">
        <v>93210</v>
      </c>
      <c r="AL204" s="63">
        <v>103064</v>
      </c>
      <c r="AM204" s="63">
        <v>0</v>
      </c>
      <c r="AN204" s="44">
        <v>196274</v>
      </c>
      <c r="AO204" s="124"/>
      <c r="AP204" s="28">
        <v>940687.5</v>
      </c>
      <c r="AQ204" s="28">
        <v>514329</v>
      </c>
      <c r="AR204" s="28">
        <v>0</v>
      </c>
      <c r="AS204" s="28">
        <v>1455016.5</v>
      </c>
      <c r="AT204" s="124"/>
      <c r="AU204" s="28">
        <v>712312.5</v>
      </c>
      <c r="AV204" s="28">
        <v>389463</v>
      </c>
      <c r="AW204" s="28">
        <v>0</v>
      </c>
      <c r="AX204" s="44">
        <v>1101775.5</v>
      </c>
      <c r="AY204" s="124"/>
      <c r="AZ204" s="139">
        <v>7056332.3099999996</v>
      </c>
      <c r="BA204" s="139">
        <v>1310336.6599999997</v>
      </c>
      <c r="BB204" s="44">
        <v>2510000.6909999996</v>
      </c>
      <c r="BC204" s="28">
        <v>176027.55974999999</v>
      </c>
      <c r="BD204" s="28">
        <v>153718.70850000001</v>
      </c>
      <c r="BE204" s="140">
        <v>0</v>
      </c>
      <c r="BF204" s="44">
        <v>2839746.9592499998</v>
      </c>
      <c r="BG204" s="60"/>
      <c r="BH204" s="28">
        <v>6655140.3292499995</v>
      </c>
      <c r="BI204" s="124"/>
      <c r="BJ204" s="28">
        <v>1099154.22</v>
      </c>
      <c r="BK204" s="28">
        <v>5555986.1092499997</v>
      </c>
      <c r="BL204" s="124"/>
      <c r="BM204" s="193">
        <v>0</v>
      </c>
    </row>
    <row r="205" spans="1:65" x14ac:dyDescent="0.25">
      <c r="A205" s="116" t="s">
        <v>238</v>
      </c>
      <c r="B205" s="24" t="s">
        <v>239</v>
      </c>
      <c r="C205" s="27" t="s">
        <v>142</v>
      </c>
      <c r="D205" s="27" t="s">
        <v>120</v>
      </c>
      <c r="E205" s="139">
        <v>747.5</v>
      </c>
      <c r="F205" s="68"/>
      <c r="G205" s="139">
        <v>490.5</v>
      </c>
      <c r="H205" s="139">
        <v>485.5</v>
      </c>
      <c r="I205" s="139">
        <v>257</v>
      </c>
      <c r="J205" s="139">
        <v>0</v>
      </c>
      <c r="K205" s="60"/>
      <c r="L205" s="28">
        <v>43695</v>
      </c>
      <c r="M205" s="28">
        <v>23130</v>
      </c>
      <c r="N205" s="28">
        <v>0</v>
      </c>
      <c r="O205" s="44">
        <v>66825</v>
      </c>
      <c r="P205" s="124"/>
      <c r="Q205" s="28">
        <v>61312.5</v>
      </c>
      <c r="R205" s="28">
        <v>32125</v>
      </c>
      <c r="S205" s="28">
        <v>0</v>
      </c>
      <c r="T205" s="28">
        <v>93437.5</v>
      </c>
      <c r="U205" s="124"/>
      <c r="V205" s="28">
        <v>114286.5</v>
      </c>
      <c r="W205" s="28">
        <v>59881</v>
      </c>
      <c r="X205" s="28">
        <v>0</v>
      </c>
      <c r="Y205" s="44">
        <v>174167.5</v>
      </c>
      <c r="Z205" s="124"/>
      <c r="AA205" s="28">
        <v>12262.5</v>
      </c>
      <c r="AB205" s="28">
        <v>6425</v>
      </c>
      <c r="AC205" s="28">
        <v>0</v>
      </c>
      <c r="AD205" s="44">
        <v>18687.5</v>
      </c>
      <c r="AE205" s="124"/>
      <c r="AF205" s="139">
        <v>280075.5</v>
      </c>
      <c r="AG205" s="139">
        <v>146747</v>
      </c>
      <c r="AH205" s="139">
        <v>0</v>
      </c>
      <c r="AI205" s="44">
        <v>426822.5</v>
      </c>
      <c r="AJ205" s="124"/>
      <c r="AK205" s="63">
        <v>50492</v>
      </c>
      <c r="AL205" s="63">
        <v>53456</v>
      </c>
      <c r="AM205" s="63">
        <v>0</v>
      </c>
      <c r="AN205" s="44">
        <v>103948</v>
      </c>
      <c r="AO205" s="124"/>
      <c r="AP205" s="28">
        <v>509139</v>
      </c>
      <c r="AQ205" s="28">
        <v>266766</v>
      </c>
      <c r="AR205" s="28">
        <v>0</v>
      </c>
      <c r="AS205" s="28">
        <v>775905</v>
      </c>
      <c r="AT205" s="124"/>
      <c r="AU205" s="28">
        <v>385533</v>
      </c>
      <c r="AV205" s="28">
        <v>202002</v>
      </c>
      <c r="AW205" s="28">
        <v>0</v>
      </c>
      <c r="AX205" s="44">
        <v>587535</v>
      </c>
      <c r="AY205" s="124"/>
      <c r="AZ205" s="139">
        <v>4201560.97</v>
      </c>
      <c r="BA205" s="139">
        <v>2053598.8599999999</v>
      </c>
      <c r="BB205" s="44">
        <v>1876547.949</v>
      </c>
      <c r="BC205" s="28">
        <v>93868.807499999981</v>
      </c>
      <c r="BD205" s="28">
        <v>81972.345000000001</v>
      </c>
      <c r="BE205" s="140">
        <v>0</v>
      </c>
      <c r="BF205" s="44">
        <v>2052389.1014999999</v>
      </c>
      <c r="BG205" s="60"/>
      <c r="BH205" s="28">
        <v>4299717.1014999999</v>
      </c>
      <c r="BI205" s="124"/>
      <c r="BJ205" s="28">
        <v>586137.17000000004</v>
      </c>
      <c r="BK205" s="28">
        <v>3713579.9314999999</v>
      </c>
      <c r="BL205" s="124"/>
      <c r="BM205" s="193">
        <v>1</v>
      </c>
    </row>
    <row r="206" spans="1:65" x14ac:dyDescent="0.25">
      <c r="A206" s="116" t="s">
        <v>451</v>
      </c>
      <c r="B206" s="24" t="s">
        <v>452</v>
      </c>
      <c r="C206" s="27" t="s">
        <v>433</v>
      </c>
      <c r="D206" s="27" t="s">
        <v>12</v>
      </c>
      <c r="E206" s="139">
        <v>471.77</v>
      </c>
      <c r="F206" s="68"/>
      <c r="G206" s="139">
        <v>204.78999999999996</v>
      </c>
      <c r="H206" s="139">
        <v>203.13</v>
      </c>
      <c r="I206" s="139">
        <v>121.66</v>
      </c>
      <c r="J206" s="139">
        <v>145.32</v>
      </c>
      <c r="K206" s="60"/>
      <c r="L206" s="28">
        <v>18281.7</v>
      </c>
      <c r="M206" s="28">
        <v>10949.4</v>
      </c>
      <c r="N206" s="28">
        <v>13078.8</v>
      </c>
      <c r="O206" s="44">
        <v>42309.899999999994</v>
      </c>
      <c r="P206" s="124"/>
      <c r="Q206" s="28">
        <v>25598.749999999996</v>
      </c>
      <c r="R206" s="28">
        <v>15207.5</v>
      </c>
      <c r="S206" s="28">
        <v>18165</v>
      </c>
      <c r="T206" s="28">
        <v>58971.25</v>
      </c>
      <c r="U206" s="124"/>
      <c r="V206" s="28">
        <v>47716.069999999992</v>
      </c>
      <c r="W206" s="28">
        <v>28346.78</v>
      </c>
      <c r="X206" s="28">
        <v>33859.56</v>
      </c>
      <c r="Y206" s="44">
        <v>109922.40999999999</v>
      </c>
      <c r="Z206" s="124"/>
      <c r="AA206" s="28">
        <v>5119.7499999999991</v>
      </c>
      <c r="AB206" s="28">
        <v>3041.5</v>
      </c>
      <c r="AC206" s="28">
        <v>3633</v>
      </c>
      <c r="AD206" s="44">
        <v>11794.25</v>
      </c>
      <c r="AE206" s="124"/>
      <c r="AF206" s="139">
        <v>58467.54</v>
      </c>
      <c r="AG206" s="139">
        <v>34733.93</v>
      </c>
      <c r="AH206" s="139">
        <v>41488.86</v>
      </c>
      <c r="AI206" s="44">
        <v>134690.33000000002</v>
      </c>
      <c r="AJ206" s="124"/>
      <c r="AK206" s="63">
        <v>21125.52</v>
      </c>
      <c r="AL206" s="63">
        <v>25305.279999999999</v>
      </c>
      <c r="AM206" s="63">
        <v>104194.44</v>
      </c>
      <c r="AN206" s="44">
        <v>150625.24</v>
      </c>
      <c r="AO206" s="124"/>
      <c r="AP206" s="28">
        <v>212572.01999999996</v>
      </c>
      <c r="AQ206" s="28">
        <v>126283.08</v>
      </c>
      <c r="AR206" s="28">
        <v>150842.16</v>
      </c>
      <c r="AS206" s="28">
        <v>489697.26</v>
      </c>
      <c r="AT206" s="124"/>
      <c r="AU206" s="28">
        <v>160964.93999999997</v>
      </c>
      <c r="AV206" s="28">
        <v>95624.76</v>
      </c>
      <c r="AW206" s="28">
        <v>114221.51999999999</v>
      </c>
      <c r="AX206" s="44">
        <v>370811.22</v>
      </c>
      <c r="AY206" s="124"/>
      <c r="AZ206" s="139">
        <v>2615796.1500000004</v>
      </c>
      <c r="BA206" s="139">
        <v>765900.80999999994</v>
      </c>
      <c r="BB206" s="44">
        <v>1014509.0880000001</v>
      </c>
      <c r="BC206" s="28">
        <v>59243.461289999985</v>
      </c>
      <c r="BD206" s="28">
        <v>51735.24173999999</v>
      </c>
      <c r="BE206" s="140">
        <v>0</v>
      </c>
      <c r="BF206" s="44">
        <v>1125487.79103</v>
      </c>
      <c r="BG206" s="60"/>
      <c r="BH206" s="28">
        <v>2494309.6510299998</v>
      </c>
      <c r="BI206" s="124"/>
      <c r="BJ206" s="28">
        <v>369929.01</v>
      </c>
      <c r="BK206" s="28">
        <v>2124380.6410299996</v>
      </c>
      <c r="BL206" s="124"/>
      <c r="BM206" s="193">
        <v>0</v>
      </c>
    </row>
    <row r="207" spans="1:65" x14ac:dyDescent="0.25">
      <c r="A207" s="116" t="s">
        <v>151</v>
      </c>
      <c r="B207" s="24" t="s">
        <v>152</v>
      </c>
      <c r="C207" s="27" t="s">
        <v>142</v>
      </c>
      <c r="D207" s="27" t="s">
        <v>120</v>
      </c>
      <c r="E207" s="139">
        <v>1538.25</v>
      </c>
      <c r="F207" s="68"/>
      <c r="G207" s="139">
        <v>1028.75</v>
      </c>
      <c r="H207" s="139">
        <v>1014.5</v>
      </c>
      <c r="I207" s="139">
        <v>509.5</v>
      </c>
      <c r="J207" s="139">
        <v>0</v>
      </c>
      <c r="K207" s="60"/>
      <c r="L207" s="28">
        <v>91305</v>
      </c>
      <c r="M207" s="28">
        <v>45855</v>
      </c>
      <c r="N207" s="28">
        <v>0</v>
      </c>
      <c r="O207" s="44">
        <v>137160</v>
      </c>
      <c r="P207" s="124"/>
      <c r="Q207" s="28">
        <v>128593.75</v>
      </c>
      <c r="R207" s="28">
        <v>63687.5</v>
      </c>
      <c r="S207" s="28">
        <v>0</v>
      </c>
      <c r="T207" s="28">
        <v>192281.25</v>
      </c>
      <c r="U207" s="124"/>
      <c r="V207" s="28">
        <v>239698.75</v>
      </c>
      <c r="W207" s="28">
        <v>118713.5</v>
      </c>
      <c r="X207" s="28">
        <v>0</v>
      </c>
      <c r="Y207" s="44">
        <v>358412.25</v>
      </c>
      <c r="Z207" s="124"/>
      <c r="AA207" s="28">
        <v>25718.75</v>
      </c>
      <c r="AB207" s="28">
        <v>12737.5</v>
      </c>
      <c r="AC207" s="28">
        <v>0</v>
      </c>
      <c r="AD207" s="44">
        <v>38456.25</v>
      </c>
      <c r="AE207" s="124"/>
      <c r="AF207" s="139">
        <v>293708.12</v>
      </c>
      <c r="AG207" s="139">
        <v>145462.25</v>
      </c>
      <c r="AH207" s="139">
        <v>0</v>
      </c>
      <c r="AI207" s="44">
        <v>439170.37</v>
      </c>
      <c r="AJ207" s="124"/>
      <c r="AK207" s="63">
        <v>105508</v>
      </c>
      <c r="AL207" s="63">
        <v>105976</v>
      </c>
      <c r="AM207" s="63">
        <v>0</v>
      </c>
      <c r="AN207" s="44">
        <v>211484</v>
      </c>
      <c r="AO207" s="124"/>
      <c r="AP207" s="28">
        <v>1067842.5</v>
      </c>
      <c r="AQ207" s="28">
        <v>528861</v>
      </c>
      <c r="AR207" s="28">
        <v>0</v>
      </c>
      <c r="AS207" s="28">
        <v>1596703.5</v>
      </c>
      <c r="AT207" s="124"/>
      <c r="AU207" s="28">
        <v>808597.5</v>
      </c>
      <c r="AV207" s="28">
        <v>400467</v>
      </c>
      <c r="AW207" s="28">
        <v>0</v>
      </c>
      <c r="AX207" s="44">
        <v>1209064.5</v>
      </c>
      <c r="AY207" s="124"/>
      <c r="AZ207" s="139">
        <v>8170038.830000001</v>
      </c>
      <c r="BA207" s="139">
        <v>3033416.6500000004</v>
      </c>
      <c r="BB207" s="44">
        <v>3361036.6439999999</v>
      </c>
      <c r="BC207" s="28">
        <v>193168.82024999999</v>
      </c>
      <c r="BD207" s="28">
        <v>168687.57149999999</v>
      </c>
      <c r="BE207" s="140">
        <v>0</v>
      </c>
      <c r="BF207" s="44">
        <v>3722893.0357499998</v>
      </c>
      <c r="BG207" s="60"/>
      <c r="BH207" s="28">
        <v>7905625.1557499999</v>
      </c>
      <c r="BI207" s="124"/>
      <c r="BJ207" s="28">
        <v>1206187.97</v>
      </c>
      <c r="BK207" s="28">
        <v>6699437.1857500002</v>
      </c>
      <c r="BL207" s="124"/>
      <c r="BM207" s="193">
        <v>0</v>
      </c>
    </row>
    <row r="208" spans="1:65" x14ac:dyDescent="0.25">
      <c r="A208" s="116" t="s">
        <v>290</v>
      </c>
      <c r="B208" s="24" t="s">
        <v>291</v>
      </c>
      <c r="C208" s="27" t="s">
        <v>142</v>
      </c>
      <c r="D208" s="27" t="s">
        <v>131</v>
      </c>
      <c r="E208" s="139">
        <v>1648</v>
      </c>
      <c r="F208" s="68"/>
      <c r="G208" s="139">
        <v>0</v>
      </c>
      <c r="H208" s="139">
        <v>0</v>
      </c>
      <c r="I208" s="139">
        <v>0</v>
      </c>
      <c r="J208" s="139">
        <v>1648</v>
      </c>
      <c r="K208" s="60"/>
      <c r="L208" s="28">
        <v>0</v>
      </c>
      <c r="M208" s="28">
        <v>0</v>
      </c>
      <c r="N208" s="28">
        <v>148320</v>
      </c>
      <c r="O208" s="44">
        <v>148320</v>
      </c>
      <c r="P208" s="124"/>
      <c r="Q208" s="28">
        <v>0</v>
      </c>
      <c r="R208" s="28">
        <v>0</v>
      </c>
      <c r="S208" s="28">
        <v>206000</v>
      </c>
      <c r="T208" s="28">
        <v>206000</v>
      </c>
      <c r="U208" s="124"/>
      <c r="V208" s="28">
        <v>0</v>
      </c>
      <c r="W208" s="28">
        <v>0</v>
      </c>
      <c r="X208" s="28">
        <v>383984</v>
      </c>
      <c r="Y208" s="44">
        <v>383984</v>
      </c>
      <c r="Z208" s="124"/>
      <c r="AA208" s="28">
        <v>0</v>
      </c>
      <c r="AB208" s="28">
        <v>0</v>
      </c>
      <c r="AC208" s="28">
        <v>41200</v>
      </c>
      <c r="AD208" s="44">
        <v>41200</v>
      </c>
      <c r="AE208" s="124"/>
      <c r="AF208" s="139">
        <v>0</v>
      </c>
      <c r="AG208" s="139">
        <v>0</v>
      </c>
      <c r="AH208" s="139">
        <v>941008</v>
      </c>
      <c r="AI208" s="44">
        <v>941008</v>
      </c>
      <c r="AJ208" s="124"/>
      <c r="AK208" s="63">
        <v>0</v>
      </c>
      <c r="AL208" s="63">
        <v>0</v>
      </c>
      <c r="AM208" s="63">
        <v>1181616</v>
      </c>
      <c r="AN208" s="44">
        <v>1181616</v>
      </c>
      <c r="AO208" s="124"/>
      <c r="AP208" s="28">
        <v>0</v>
      </c>
      <c r="AQ208" s="28">
        <v>0</v>
      </c>
      <c r="AR208" s="28">
        <v>1710624</v>
      </c>
      <c r="AS208" s="28">
        <v>1710624</v>
      </c>
      <c r="AT208" s="124"/>
      <c r="AU208" s="28">
        <v>0</v>
      </c>
      <c r="AV208" s="28">
        <v>0</v>
      </c>
      <c r="AW208" s="28">
        <v>1295328</v>
      </c>
      <c r="AX208" s="44">
        <v>1295328</v>
      </c>
      <c r="AY208" s="124"/>
      <c r="AZ208" s="139">
        <v>9496993.75</v>
      </c>
      <c r="BA208" s="139">
        <v>2041369</v>
      </c>
      <c r="BB208" s="44">
        <v>3461508.8249999997</v>
      </c>
      <c r="BC208" s="28">
        <v>206950.89599999998</v>
      </c>
      <c r="BD208" s="28">
        <v>180722.976</v>
      </c>
      <c r="BE208" s="140">
        <v>0</v>
      </c>
      <c r="BF208" s="44">
        <v>3849182.6969999997</v>
      </c>
      <c r="BG208" s="60"/>
      <c r="BH208" s="28">
        <v>9757262.6970000006</v>
      </c>
      <c r="BI208" s="124"/>
      <c r="BJ208" s="28">
        <v>1292246.24</v>
      </c>
      <c r="BK208" s="28">
        <v>8465016.4570000004</v>
      </c>
      <c r="BL208" s="124"/>
      <c r="BM208" s="193">
        <v>1</v>
      </c>
    </row>
    <row r="209" spans="1:65" x14ac:dyDescent="0.25">
      <c r="A209" s="116" t="s">
        <v>262</v>
      </c>
      <c r="B209" s="24" t="s">
        <v>263</v>
      </c>
      <c r="C209" s="27" t="s">
        <v>142</v>
      </c>
      <c r="D209" s="27" t="s">
        <v>120</v>
      </c>
      <c r="E209" s="139">
        <v>1600.97</v>
      </c>
      <c r="F209" s="68"/>
      <c r="G209" s="139">
        <v>989.64</v>
      </c>
      <c r="H209" s="139">
        <v>975.81</v>
      </c>
      <c r="I209" s="139">
        <v>611.33000000000004</v>
      </c>
      <c r="J209" s="139">
        <v>0</v>
      </c>
      <c r="K209" s="60"/>
      <c r="L209" s="28">
        <v>87822.9</v>
      </c>
      <c r="M209" s="28">
        <v>55019.700000000004</v>
      </c>
      <c r="N209" s="28">
        <v>0</v>
      </c>
      <c r="O209" s="44">
        <v>142842.6</v>
      </c>
      <c r="P209" s="124"/>
      <c r="Q209" s="28">
        <v>123705</v>
      </c>
      <c r="R209" s="28">
        <v>76416.25</v>
      </c>
      <c r="S209" s="28">
        <v>0</v>
      </c>
      <c r="T209" s="28">
        <v>200121.25</v>
      </c>
      <c r="U209" s="124"/>
      <c r="V209" s="28">
        <v>230586.12</v>
      </c>
      <c r="W209" s="28">
        <v>142439.89000000001</v>
      </c>
      <c r="X209" s="28">
        <v>0</v>
      </c>
      <c r="Y209" s="44">
        <v>373026.01</v>
      </c>
      <c r="Z209" s="124"/>
      <c r="AA209" s="28">
        <v>24741</v>
      </c>
      <c r="AB209" s="28">
        <v>15283.250000000002</v>
      </c>
      <c r="AC209" s="28">
        <v>0</v>
      </c>
      <c r="AD209" s="44">
        <v>40024.25</v>
      </c>
      <c r="AE209" s="124"/>
      <c r="AF209" s="139">
        <v>282542.21999999997</v>
      </c>
      <c r="AG209" s="139">
        <v>174534.71</v>
      </c>
      <c r="AH209" s="139">
        <v>0</v>
      </c>
      <c r="AI209" s="44">
        <v>457076.92999999993</v>
      </c>
      <c r="AJ209" s="124"/>
      <c r="AK209" s="63">
        <v>101484.23999999999</v>
      </c>
      <c r="AL209" s="63">
        <v>127156.64000000001</v>
      </c>
      <c r="AM209" s="63">
        <v>0</v>
      </c>
      <c r="AN209" s="44">
        <v>228640.88</v>
      </c>
      <c r="AO209" s="124"/>
      <c r="AP209" s="28">
        <v>1027246.32</v>
      </c>
      <c r="AQ209" s="28">
        <v>634560.54</v>
      </c>
      <c r="AR209" s="28">
        <v>0</v>
      </c>
      <c r="AS209" s="28">
        <v>1661806.8599999999</v>
      </c>
      <c r="AT209" s="124"/>
      <c r="AU209" s="28">
        <v>777857.04</v>
      </c>
      <c r="AV209" s="28">
        <v>480505.38</v>
      </c>
      <c r="AW209" s="28">
        <v>0</v>
      </c>
      <c r="AX209" s="44">
        <v>1258362.42</v>
      </c>
      <c r="AY209" s="124"/>
      <c r="AZ209" s="139">
        <v>8240732.7200000007</v>
      </c>
      <c r="BA209" s="139">
        <v>2122676.9499999997</v>
      </c>
      <c r="BB209" s="44">
        <v>3109022.9010000001</v>
      </c>
      <c r="BC209" s="28">
        <v>201045.00968999998</v>
      </c>
      <c r="BD209" s="28">
        <v>175565.57214</v>
      </c>
      <c r="BE209" s="140">
        <v>0</v>
      </c>
      <c r="BF209" s="44">
        <v>3485633.4828300001</v>
      </c>
      <c r="BG209" s="60"/>
      <c r="BH209" s="28">
        <v>7847534.6828299994</v>
      </c>
      <c r="BI209" s="124"/>
      <c r="BJ209" s="28">
        <v>1255368.6000000001</v>
      </c>
      <c r="BK209" s="28">
        <v>6592166.0828299988</v>
      </c>
      <c r="BL209" s="124"/>
      <c r="BM209" s="193">
        <v>0</v>
      </c>
    </row>
    <row r="210" spans="1:65" x14ac:dyDescent="0.25">
      <c r="A210" s="116" t="s">
        <v>566</v>
      </c>
      <c r="B210" s="24" t="s">
        <v>567</v>
      </c>
      <c r="C210" s="27" t="s">
        <v>565</v>
      </c>
      <c r="D210" s="27" t="s">
        <v>12</v>
      </c>
      <c r="E210" s="139">
        <v>1530</v>
      </c>
      <c r="F210" s="68"/>
      <c r="G210" s="139">
        <v>721.5</v>
      </c>
      <c r="H210" s="139">
        <v>703</v>
      </c>
      <c r="I210" s="139">
        <v>348.5</v>
      </c>
      <c r="J210" s="139">
        <v>460</v>
      </c>
      <c r="K210" s="60"/>
      <c r="L210" s="28">
        <v>63270</v>
      </c>
      <c r="M210" s="28">
        <v>31365</v>
      </c>
      <c r="N210" s="28">
        <v>41400</v>
      </c>
      <c r="O210" s="44">
        <v>136035</v>
      </c>
      <c r="P210" s="124"/>
      <c r="Q210" s="28">
        <v>90187.5</v>
      </c>
      <c r="R210" s="28">
        <v>43562.5</v>
      </c>
      <c r="S210" s="28">
        <v>57500</v>
      </c>
      <c r="T210" s="28">
        <v>191250</v>
      </c>
      <c r="U210" s="124"/>
      <c r="V210" s="28">
        <v>168109.5</v>
      </c>
      <c r="W210" s="28">
        <v>81200.5</v>
      </c>
      <c r="X210" s="28">
        <v>107180</v>
      </c>
      <c r="Y210" s="44">
        <v>356490</v>
      </c>
      <c r="Z210" s="124"/>
      <c r="AA210" s="28">
        <v>18037.5</v>
      </c>
      <c r="AB210" s="28">
        <v>8712.5</v>
      </c>
      <c r="AC210" s="28">
        <v>11500</v>
      </c>
      <c r="AD210" s="44">
        <v>38250</v>
      </c>
      <c r="AE210" s="124"/>
      <c r="AF210" s="139">
        <v>205988.25</v>
      </c>
      <c r="AG210" s="139">
        <v>99496.75</v>
      </c>
      <c r="AH210" s="139">
        <v>131330</v>
      </c>
      <c r="AI210" s="44">
        <v>436815</v>
      </c>
      <c r="AJ210" s="124"/>
      <c r="AK210" s="63">
        <v>73112</v>
      </c>
      <c r="AL210" s="63">
        <v>72488</v>
      </c>
      <c r="AM210" s="63">
        <v>329820</v>
      </c>
      <c r="AN210" s="44">
        <v>475420</v>
      </c>
      <c r="AO210" s="124"/>
      <c r="AP210" s="28">
        <v>748917</v>
      </c>
      <c r="AQ210" s="28">
        <v>361743</v>
      </c>
      <c r="AR210" s="28">
        <v>477480</v>
      </c>
      <c r="AS210" s="28">
        <v>1588140</v>
      </c>
      <c r="AT210" s="124"/>
      <c r="AU210" s="28">
        <v>567099</v>
      </c>
      <c r="AV210" s="28">
        <v>273921</v>
      </c>
      <c r="AW210" s="28">
        <v>361560</v>
      </c>
      <c r="AX210" s="44">
        <v>1202580</v>
      </c>
      <c r="AY210" s="124"/>
      <c r="AZ210" s="139">
        <v>8498545.9199999981</v>
      </c>
      <c r="BA210" s="139">
        <v>2537534.5</v>
      </c>
      <c r="BB210" s="44">
        <v>3310824.1259999992</v>
      </c>
      <c r="BC210" s="28">
        <v>192132.80999999997</v>
      </c>
      <c r="BD210" s="28">
        <v>167782.86000000002</v>
      </c>
      <c r="BE210" s="140">
        <v>0</v>
      </c>
      <c r="BF210" s="44">
        <v>3670739.7959999992</v>
      </c>
      <c r="BG210" s="60"/>
      <c r="BH210" s="28">
        <v>8095719.7959999992</v>
      </c>
      <c r="BI210" s="124"/>
      <c r="BJ210" s="28">
        <v>1199718.8999999999</v>
      </c>
      <c r="BK210" s="28">
        <v>6896000.8959999997</v>
      </c>
      <c r="BL210" s="124"/>
      <c r="BM210" s="193">
        <v>0</v>
      </c>
    </row>
    <row r="211" spans="1:65" x14ac:dyDescent="0.25">
      <c r="A211" s="116" t="s">
        <v>127</v>
      </c>
      <c r="B211" s="24" t="s">
        <v>128</v>
      </c>
      <c r="C211" s="27" t="s">
        <v>106</v>
      </c>
      <c r="D211" s="27" t="s">
        <v>12</v>
      </c>
      <c r="E211" s="139">
        <v>26424.25</v>
      </c>
      <c r="F211" s="68"/>
      <c r="G211" s="139">
        <v>12647.25</v>
      </c>
      <c r="H211" s="139">
        <v>12415</v>
      </c>
      <c r="I211" s="139">
        <v>6078.5</v>
      </c>
      <c r="J211" s="139">
        <v>7698.5</v>
      </c>
      <c r="K211" s="60"/>
      <c r="L211" s="28">
        <v>1117350</v>
      </c>
      <c r="M211" s="28">
        <v>547065</v>
      </c>
      <c r="N211" s="28">
        <v>692865</v>
      </c>
      <c r="O211" s="44">
        <v>2357280</v>
      </c>
      <c r="P211" s="124"/>
      <c r="Q211" s="28">
        <v>1580906.25</v>
      </c>
      <c r="R211" s="28">
        <v>759812.5</v>
      </c>
      <c r="S211" s="28">
        <v>962312.5</v>
      </c>
      <c r="T211" s="28">
        <v>3303031.25</v>
      </c>
      <c r="U211" s="124"/>
      <c r="V211" s="28">
        <v>2946809.25</v>
      </c>
      <c r="W211" s="28">
        <v>1416290.5</v>
      </c>
      <c r="X211" s="28">
        <v>1793750.5</v>
      </c>
      <c r="Y211" s="44">
        <v>6156850.25</v>
      </c>
      <c r="Z211" s="124"/>
      <c r="AA211" s="28">
        <v>316181.25</v>
      </c>
      <c r="AB211" s="28">
        <v>151962.5</v>
      </c>
      <c r="AC211" s="28">
        <v>192462.5</v>
      </c>
      <c r="AD211" s="44">
        <v>660606.25</v>
      </c>
      <c r="AE211" s="124"/>
      <c r="AF211" s="139">
        <v>7221579.75</v>
      </c>
      <c r="AG211" s="139">
        <v>3470823.5</v>
      </c>
      <c r="AH211" s="139">
        <v>4395843.5</v>
      </c>
      <c r="AI211" s="44">
        <v>15088246.75</v>
      </c>
      <c r="AJ211" s="124"/>
      <c r="AK211" s="63">
        <v>1291160</v>
      </c>
      <c r="AL211" s="63">
        <v>1264328</v>
      </c>
      <c r="AM211" s="63">
        <v>5519824.5</v>
      </c>
      <c r="AN211" s="44">
        <v>8075312.5</v>
      </c>
      <c r="AO211" s="124"/>
      <c r="AP211" s="28">
        <v>13127845.5</v>
      </c>
      <c r="AQ211" s="28">
        <v>6309483</v>
      </c>
      <c r="AR211" s="28">
        <v>7991043</v>
      </c>
      <c r="AS211" s="28">
        <v>27428371.5</v>
      </c>
      <c r="AT211" s="124"/>
      <c r="AU211" s="28">
        <v>9940738.5</v>
      </c>
      <c r="AV211" s="28">
        <v>4777701</v>
      </c>
      <c r="AW211" s="28">
        <v>6051021</v>
      </c>
      <c r="AX211" s="44">
        <v>20769460.5</v>
      </c>
      <c r="AY211" s="124"/>
      <c r="AZ211" s="139">
        <v>156056178.38000003</v>
      </c>
      <c r="BA211" s="139">
        <v>76515371.260000005</v>
      </c>
      <c r="BB211" s="44">
        <v>69771464.892000005</v>
      </c>
      <c r="BC211" s="28">
        <v>3318278.0422499995</v>
      </c>
      <c r="BD211" s="28">
        <v>2897736.1035000002</v>
      </c>
      <c r="BE211" s="140">
        <v>0</v>
      </c>
      <c r="BF211" s="44">
        <v>75987479.037749991</v>
      </c>
      <c r="BG211" s="60"/>
      <c r="BH211" s="28">
        <v>159826638.03775001</v>
      </c>
      <c r="BI211" s="124"/>
      <c r="BJ211" s="28">
        <v>20720047.149999999</v>
      </c>
      <c r="BK211" s="28">
        <v>139106590.88775</v>
      </c>
      <c r="BL211" s="124"/>
      <c r="BM211" s="193">
        <v>1</v>
      </c>
    </row>
    <row r="212" spans="1:65" x14ac:dyDescent="0.25">
      <c r="A212" s="116" t="s">
        <v>125</v>
      </c>
      <c r="B212" s="24" t="s">
        <v>126</v>
      </c>
      <c r="C212" s="27" t="s">
        <v>106</v>
      </c>
      <c r="D212" s="27" t="s">
        <v>120</v>
      </c>
      <c r="E212" s="139">
        <v>1529.5</v>
      </c>
      <c r="F212" s="68"/>
      <c r="G212" s="139">
        <v>978</v>
      </c>
      <c r="H212" s="139">
        <v>958.5</v>
      </c>
      <c r="I212" s="139">
        <v>551.5</v>
      </c>
      <c r="J212" s="139">
        <v>0</v>
      </c>
      <c r="K212" s="60"/>
      <c r="L212" s="28">
        <v>86265</v>
      </c>
      <c r="M212" s="28">
        <v>49635</v>
      </c>
      <c r="N212" s="28">
        <v>0</v>
      </c>
      <c r="O212" s="44">
        <v>135900</v>
      </c>
      <c r="P212" s="124"/>
      <c r="Q212" s="28">
        <v>122250</v>
      </c>
      <c r="R212" s="28">
        <v>68937.5</v>
      </c>
      <c r="S212" s="28">
        <v>0</v>
      </c>
      <c r="T212" s="28">
        <v>191187.5</v>
      </c>
      <c r="U212" s="124"/>
      <c r="V212" s="28">
        <v>227874</v>
      </c>
      <c r="W212" s="28">
        <v>128499.5</v>
      </c>
      <c r="X212" s="28">
        <v>0</v>
      </c>
      <c r="Y212" s="44">
        <v>356373.5</v>
      </c>
      <c r="Z212" s="124"/>
      <c r="AA212" s="28">
        <v>24450</v>
      </c>
      <c r="AB212" s="28">
        <v>13787.5</v>
      </c>
      <c r="AC212" s="28">
        <v>0</v>
      </c>
      <c r="AD212" s="44">
        <v>38237.5</v>
      </c>
      <c r="AE212" s="124"/>
      <c r="AF212" s="139">
        <v>558438</v>
      </c>
      <c r="AG212" s="139">
        <v>314906.5</v>
      </c>
      <c r="AH212" s="139">
        <v>0</v>
      </c>
      <c r="AI212" s="44">
        <v>873344.5</v>
      </c>
      <c r="AJ212" s="124"/>
      <c r="AK212" s="63">
        <v>99684</v>
      </c>
      <c r="AL212" s="63">
        <v>114712</v>
      </c>
      <c r="AM212" s="63">
        <v>0</v>
      </c>
      <c r="AN212" s="44">
        <v>214396</v>
      </c>
      <c r="AO212" s="124"/>
      <c r="AP212" s="28">
        <v>1015164</v>
      </c>
      <c r="AQ212" s="28">
        <v>572457</v>
      </c>
      <c r="AR212" s="28">
        <v>0</v>
      </c>
      <c r="AS212" s="28">
        <v>1587621</v>
      </c>
      <c r="AT212" s="124"/>
      <c r="AU212" s="28">
        <v>768708</v>
      </c>
      <c r="AV212" s="28">
        <v>433479</v>
      </c>
      <c r="AW212" s="28">
        <v>0</v>
      </c>
      <c r="AX212" s="44">
        <v>1202187</v>
      </c>
      <c r="AY212" s="124"/>
      <c r="AZ212" s="139">
        <v>7944896.5800000001</v>
      </c>
      <c r="BA212" s="139">
        <v>1912056.0599999994</v>
      </c>
      <c r="BB212" s="44">
        <v>2957085.7919999994</v>
      </c>
      <c r="BC212" s="28">
        <v>192070.02149999997</v>
      </c>
      <c r="BD212" s="28">
        <v>167728.02900000001</v>
      </c>
      <c r="BE212" s="140">
        <v>0</v>
      </c>
      <c r="BF212" s="44">
        <v>3316883.8424999993</v>
      </c>
      <c r="BG212" s="60"/>
      <c r="BH212" s="28">
        <v>7916130.8424999993</v>
      </c>
      <c r="BI212" s="124"/>
      <c r="BJ212" s="28">
        <v>1199326.83</v>
      </c>
      <c r="BK212" s="28">
        <v>6716804.0124999993</v>
      </c>
      <c r="BL212" s="124"/>
      <c r="BM212" s="193">
        <v>1</v>
      </c>
    </row>
    <row r="213" spans="1:65" x14ac:dyDescent="0.25">
      <c r="A213" s="116" t="s">
        <v>614</v>
      </c>
      <c r="B213" s="24" t="s">
        <v>615</v>
      </c>
      <c r="C213" s="27" t="s">
        <v>613</v>
      </c>
      <c r="D213" s="27" t="s">
        <v>120</v>
      </c>
      <c r="E213" s="139">
        <v>367</v>
      </c>
      <c r="F213" s="68"/>
      <c r="G213" s="139">
        <v>253.5</v>
      </c>
      <c r="H213" s="139">
        <v>248</v>
      </c>
      <c r="I213" s="139">
        <v>113.5</v>
      </c>
      <c r="J213" s="139">
        <v>0</v>
      </c>
      <c r="K213" s="60"/>
      <c r="L213" s="28">
        <v>22320</v>
      </c>
      <c r="M213" s="28">
        <v>10215</v>
      </c>
      <c r="N213" s="28">
        <v>0</v>
      </c>
      <c r="O213" s="44">
        <v>32535</v>
      </c>
      <c r="P213" s="124"/>
      <c r="Q213" s="28">
        <v>31687.5</v>
      </c>
      <c r="R213" s="28">
        <v>14187.5</v>
      </c>
      <c r="S213" s="28">
        <v>0</v>
      </c>
      <c r="T213" s="28">
        <v>45875</v>
      </c>
      <c r="U213" s="124"/>
      <c r="V213" s="28">
        <v>59065.5</v>
      </c>
      <c r="W213" s="28">
        <v>26445.5</v>
      </c>
      <c r="X213" s="28">
        <v>0</v>
      </c>
      <c r="Y213" s="44">
        <v>85511</v>
      </c>
      <c r="Z213" s="124"/>
      <c r="AA213" s="28">
        <v>6337.5</v>
      </c>
      <c r="AB213" s="28">
        <v>2837.5</v>
      </c>
      <c r="AC213" s="28">
        <v>0</v>
      </c>
      <c r="AD213" s="44">
        <v>9175</v>
      </c>
      <c r="AE213" s="124"/>
      <c r="AF213" s="139">
        <v>144748.5</v>
      </c>
      <c r="AG213" s="139">
        <v>64808.5</v>
      </c>
      <c r="AH213" s="139">
        <v>0</v>
      </c>
      <c r="AI213" s="44">
        <v>209557</v>
      </c>
      <c r="AJ213" s="124"/>
      <c r="AK213" s="63">
        <v>25792</v>
      </c>
      <c r="AL213" s="63">
        <v>23608</v>
      </c>
      <c r="AM213" s="63">
        <v>0</v>
      </c>
      <c r="AN213" s="44">
        <v>49400</v>
      </c>
      <c r="AO213" s="124"/>
      <c r="AP213" s="28">
        <v>263133</v>
      </c>
      <c r="AQ213" s="28">
        <v>117813</v>
      </c>
      <c r="AR213" s="28">
        <v>0</v>
      </c>
      <c r="AS213" s="28">
        <v>380946</v>
      </c>
      <c r="AT213" s="124"/>
      <c r="AU213" s="28">
        <v>199251</v>
      </c>
      <c r="AV213" s="28">
        <v>89211</v>
      </c>
      <c r="AW213" s="28">
        <v>0</v>
      </c>
      <c r="AX213" s="44">
        <v>288462</v>
      </c>
      <c r="AY213" s="124"/>
      <c r="AZ213" s="139">
        <v>1954069.01</v>
      </c>
      <c r="BA213" s="139">
        <v>567430.24</v>
      </c>
      <c r="BB213" s="44">
        <v>756449.77500000002</v>
      </c>
      <c r="BC213" s="28">
        <v>46086.758999999998</v>
      </c>
      <c r="BD213" s="28">
        <v>40245.953999999998</v>
      </c>
      <c r="BE213" s="140">
        <v>0</v>
      </c>
      <c r="BF213" s="44">
        <v>842782.48800000001</v>
      </c>
      <c r="BG213" s="60"/>
      <c r="BH213" s="28">
        <v>1944243.4879999999</v>
      </c>
      <c r="BI213" s="124"/>
      <c r="BJ213" s="28">
        <v>287775.71000000002</v>
      </c>
      <c r="BK213" s="28">
        <v>1656467.7779999999</v>
      </c>
      <c r="BL213" s="124"/>
      <c r="BM213" s="193">
        <v>1</v>
      </c>
    </row>
    <row r="214" spans="1:65" x14ac:dyDescent="0.25">
      <c r="A214" s="116" t="s">
        <v>224</v>
      </c>
      <c r="B214" s="24" t="s">
        <v>225</v>
      </c>
      <c r="C214" s="27" t="s">
        <v>142</v>
      </c>
      <c r="D214" s="27" t="s">
        <v>120</v>
      </c>
      <c r="E214" s="139">
        <v>206.72</v>
      </c>
      <c r="F214" s="68"/>
      <c r="G214" s="139">
        <v>138.22999999999999</v>
      </c>
      <c r="H214" s="139">
        <v>134.14999999999998</v>
      </c>
      <c r="I214" s="139">
        <v>68.489999999999995</v>
      </c>
      <c r="J214" s="139">
        <v>0</v>
      </c>
      <c r="K214" s="60"/>
      <c r="L214" s="28">
        <v>12073.499999999998</v>
      </c>
      <c r="M214" s="28">
        <v>6164.0999999999995</v>
      </c>
      <c r="N214" s="28">
        <v>0</v>
      </c>
      <c r="O214" s="44">
        <v>18237.599999999999</v>
      </c>
      <c r="P214" s="124"/>
      <c r="Q214" s="28">
        <v>17278.75</v>
      </c>
      <c r="R214" s="28">
        <v>8561.25</v>
      </c>
      <c r="S214" s="28">
        <v>0</v>
      </c>
      <c r="T214" s="28">
        <v>25840</v>
      </c>
      <c r="U214" s="124"/>
      <c r="V214" s="28">
        <v>32207.589999999997</v>
      </c>
      <c r="W214" s="28">
        <v>15958.169999999998</v>
      </c>
      <c r="X214" s="28">
        <v>0</v>
      </c>
      <c r="Y214" s="44">
        <v>48165.759999999995</v>
      </c>
      <c r="Z214" s="124"/>
      <c r="AA214" s="28">
        <v>3455.7499999999995</v>
      </c>
      <c r="AB214" s="28">
        <v>1712.2499999999998</v>
      </c>
      <c r="AC214" s="28">
        <v>0</v>
      </c>
      <c r="AD214" s="44">
        <v>5167.9999999999991</v>
      </c>
      <c r="AE214" s="124"/>
      <c r="AF214" s="139">
        <v>39464.660000000003</v>
      </c>
      <c r="AG214" s="139">
        <v>19553.89</v>
      </c>
      <c r="AH214" s="139">
        <v>0</v>
      </c>
      <c r="AI214" s="44">
        <v>59018.55</v>
      </c>
      <c r="AJ214" s="124"/>
      <c r="AK214" s="63">
        <v>13951.599999999999</v>
      </c>
      <c r="AL214" s="63">
        <v>14245.919999999998</v>
      </c>
      <c r="AM214" s="63">
        <v>0</v>
      </c>
      <c r="AN214" s="44">
        <v>28197.519999999997</v>
      </c>
      <c r="AO214" s="124"/>
      <c r="AP214" s="28">
        <v>143482.74</v>
      </c>
      <c r="AQ214" s="28">
        <v>71092.62</v>
      </c>
      <c r="AR214" s="28">
        <v>0</v>
      </c>
      <c r="AS214" s="28">
        <v>214575.35999999999</v>
      </c>
      <c r="AT214" s="124"/>
      <c r="AU214" s="28">
        <v>108648.78</v>
      </c>
      <c r="AV214" s="28">
        <v>53833.14</v>
      </c>
      <c r="AW214" s="28">
        <v>0</v>
      </c>
      <c r="AX214" s="44">
        <v>162481.91999999998</v>
      </c>
      <c r="AY214" s="124"/>
      <c r="AZ214" s="139">
        <v>1109063.94</v>
      </c>
      <c r="BA214" s="139">
        <v>424599.63999999996</v>
      </c>
      <c r="BB214" s="44">
        <v>460099.07399999996</v>
      </c>
      <c r="BC214" s="28">
        <v>25959.277439999994</v>
      </c>
      <c r="BD214" s="28">
        <v>22669.328639999996</v>
      </c>
      <c r="BE214" s="140">
        <v>0</v>
      </c>
      <c r="BF214" s="44">
        <v>508727.68007999996</v>
      </c>
      <c r="BG214" s="60"/>
      <c r="BH214" s="28">
        <v>1070412.3900800003</v>
      </c>
      <c r="BI214" s="124"/>
      <c r="BJ214" s="28">
        <v>162095.35</v>
      </c>
      <c r="BK214" s="28">
        <v>908317.0400800003</v>
      </c>
      <c r="BL214" s="124"/>
      <c r="BM214" s="193">
        <v>0</v>
      </c>
    </row>
    <row r="215" spans="1:65" x14ac:dyDescent="0.25">
      <c r="A215" s="116" t="s">
        <v>401</v>
      </c>
      <c r="B215" s="24" t="s">
        <v>402</v>
      </c>
      <c r="C215" s="27" t="s">
        <v>142</v>
      </c>
      <c r="D215" s="27" t="s">
        <v>120</v>
      </c>
      <c r="E215" s="139">
        <v>360.14</v>
      </c>
      <c r="F215" s="68"/>
      <c r="G215" s="139">
        <v>242.81</v>
      </c>
      <c r="H215" s="139">
        <v>239.81</v>
      </c>
      <c r="I215" s="139">
        <v>117.33</v>
      </c>
      <c r="J215" s="139">
        <v>0</v>
      </c>
      <c r="K215" s="60"/>
      <c r="L215" s="28">
        <v>21582.9</v>
      </c>
      <c r="M215" s="28">
        <v>10559.7</v>
      </c>
      <c r="N215" s="28">
        <v>0</v>
      </c>
      <c r="O215" s="44">
        <v>32142.600000000002</v>
      </c>
      <c r="P215" s="124"/>
      <c r="Q215" s="28">
        <v>30351.25</v>
      </c>
      <c r="R215" s="28">
        <v>14666.25</v>
      </c>
      <c r="S215" s="28">
        <v>0</v>
      </c>
      <c r="T215" s="28">
        <v>45017.5</v>
      </c>
      <c r="U215" s="124"/>
      <c r="V215" s="28">
        <v>56574.73</v>
      </c>
      <c r="W215" s="28">
        <v>27337.89</v>
      </c>
      <c r="X215" s="28">
        <v>0</v>
      </c>
      <c r="Y215" s="44">
        <v>83912.62</v>
      </c>
      <c r="Z215" s="124"/>
      <c r="AA215" s="28">
        <v>6070.25</v>
      </c>
      <c r="AB215" s="28">
        <v>2933.25</v>
      </c>
      <c r="AC215" s="28">
        <v>0</v>
      </c>
      <c r="AD215" s="44">
        <v>9003.5</v>
      </c>
      <c r="AE215" s="124"/>
      <c r="AF215" s="139">
        <v>138644.51</v>
      </c>
      <c r="AG215" s="139">
        <v>66995.429999999993</v>
      </c>
      <c r="AH215" s="139">
        <v>0</v>
      </c>
      <c r="AI215" s="44">
        <v>205639.94</v>
      </c>
      <c r="AJ215" s="124"/>
      <c r="AK215" s="63">
        <v>24940.240000000002</v>
      </c>
      <c r="AL215" s="63">
        <v>24404.639999999999</v>
      </c>
      <c r="AM215" s="63">
        <v>0</v>
      </c>
      <c r="AN215" s="44">
        <v>49344.880000000005</v>
      </c>
      <c r="AO215" s="124"/>
      <c r="AP215" s="28">
        <v>252036.78</v>
      </c>
      <c r="AQ215" s="28">
        <v>121788.54</v>
      </c>
      <c r="AR215" s="28">
        <v>0</v>
      </c>
      <c r="AS215" s="28">
        <v>373825.32</v>
      </c>
      <c r="AT215" s="124"/>
      <c r="AU215" s="28">
        <v>190848.66</v>
      </c>
      <c r="AV215" s="28">
        <v>92221.38</v>
      </c>
      <c r="AW215" s="28">
        <v>0</v>
      </c>
      <c r="AX215" s="44">
        <v>283070.04000000004</v>
      </c>
      <c r="AY215" s="124"/>
      <c r="AZ215" s="139">
        <v>2077794.79</v>
      </c>
      <c r="BA215" s="139">
        <v>977591.17000000016</v>
      </c>
      <c r="BB215" s="44">
        <v>916615.78799999994</v>
      </c>
      <c r="BC215" s="28">
        <v>45225.30077999999</v>
      </c>
      <c r="BD215" s="28">
        <v>39493.672680000003</v>
      </c>
      <c r="BE215" s="140">
        <v>0</v>
      </c>
      <c r="BF215" s="44">
        <v>1001334.7614599998</v>
      </c>
      <c r="BG215" s="60"/>
      <c r="BH215" s="28">
        <v>2083291.1614600001</v>
      </c>
      <c r="BI215" s="124"/>
      <c r="BJ215" s="28">
        <v>282396.57</v>
      </c>
      <c r="BK215" s="28">
        <v>1800894.59146</v>
      </c>
      <c r="BL215" s="124"/>
      <c r="BM215" s="193">
        <v>1</v>
      </c>
    </row>
    <row r="216" spans="1:65" x14ac:dyDescent="0.25">
      <c r="A216" s="116" t="s">
        <v>453</v>
      </c>
      <c r="B216" s="24" t="s">
        <v>454</v>
      </c>
      <c r="C216" s="27" t="s">
        <v>433</v>
      </c>
      <c r="D216" s="27" t="s">
        <v>12</v>
      </c>
      <c r="E216" s="139">
        <v>234.75</v>
      </c>
      <c r="F216" s="68"/>
      <c r="G216" s="139">
        <v>106.75</v>
      </c>
      <c r="H216" s="139">
        <v>106</v>
      </c>
      <c r="I216" s="139">
        <v>59.5</v>
      </c>
      <c r="J216" s="139">
        <v>68.5</v>
      </c>
      <c r="K216" s="60"/>
      <c r="L216" s="28">
        <v>9540</v>
      </c>
      <c r="M216" s="28">
        <v>5355</v>
      </c>
      <c r="N216" s="28">
        <v>6165</v>
      </c>
      <c r="O216" s="44">
        <v>21060</v>
      </c>
      <c r="P216" s="124"/>
      <c r="Q216" s="28">
        <v>13343.75</v>
      </c>
      <c r="R216" s="28">
        <v>7437.5</v>
      </c>
      <c r="S216" s="28">
        <v>8562.5</v>
      </c>
      <c r="T216" s="28">
        <v>29343.75</v>
      </c>
      <c r="U216" s="124"/>
      <c r="V216" s="28">
        <v>24872.75</v>
      </c>
      <c r="W216" s="28">
        <v>13863.5</v>
      </c>
      <c r="X216" s="28">
        <v>15960.5</v>
      </c>
      <c r="Y216" s="44">
        <v>54696.75</v>
      </c>
      <c r="Z216" s="124"/>
      <c r="AA216" s="28">
        <v>2668.75</v>
      </c>
      <c r="AB216" s="28">
        <v>1487.5</v>
      </c>
      <c r="AC216" s="28">
        <v>1712.5</v>
      </c>
      <c r="AD216" s="44">
        <v>5868.75</v>
      </c>
      <c r="AE216" s="124"/>
      <c r="AF216" s="139">
        <v>30477.119999999999</v>
      </c>
      <c r="AG216" s="139">
        <v>16987.25</v>
      </c>
      <c r="AH216" s="139">
        <v>19556.75</v>
      </c>
      <c r="AI216" s="44">
        <v>67021.119999999995</v>
      </c>
      <c r="AJ216" s="124"/>
      <c r="AK216" s="63">
        <v>11024</v>
      </c>
      <c r="AL216" s="63">
        <v>12376</v>
      </c>
      <c r="AM216" s="63">
        <v>49114.5</v>
      </c>
      <c r="AN216" s="44">
        <v>72514.5</v>
      </c>
      <c r="AO216" s="124"/>
      <c r="AP216" s="28">
        <v>110806.5</v>
      </c>
      <c r="AQ216" s="28">
        <v>61761</v>
      </c>
      <c r="AR216" s="28">
        <v>71103</v>
      </c>
      <c r="AS216" s="28">
        <v>243670.5</v>
      </c>
      <c r="AT216" s="124"/>
      <c r="AU216" s="28">
        <v>83905.5</v>
      </c>
      <c r="AV216" s="28">
        <v>46767</v>
      </c>
      <c r="AW216" s="28">
        <v>53841</v>
      </c>
      <c r="AX216" s="44">
        <v>184513.5</v>
      </c>
      <c r="AY216" s="124"/>
      <c r="AZ216" s="139">
        <v>1253038.8999999999</v>
      </c>
      <c r="BA216" s="139">
        <v>289006.91000000003</v>
      </c>
      <c r="BB216" s="44">
        <v>462613.74300000002</v>
      </c>
      <c r="BC216" s="28">
        <v>29479.200749999996</v>
      </c>
      <c r="BD216" s="28">
        <v>25743.154500000001</v>
      </c>
      <c r="BE216" s="140">
        <v>0</v>
      </c>
      <c r="BF216" s="44">
        <v>517836.09825000004</v>
      </c>
      <c r="BG216" s="60"/>
      <c r="BH216" s="28">
        <v>1196524.9682499999</v>
      </c>
      <c r="BI216" s="124"/>
      <c r="BJ216" s="28">
        <v>184074.51</v>
      </c>
      <c r="BK216" s="28">
        <v>1012450.4582499999</v>
      </c>
      <c r="BL216" s="124"/>
      <c r="BM216" s="193">
        <v>0</v>
      </c>
    </row>
    <row r="217" spans="1:65" x14ac:dyDescent="0.25">
      <c r="A217" s="116" t="s">
        <v>175</v>
      </c>
      <c r="B217" s="24" t="s">
        <v>176</v>
      </c>
      <c r="C217" s="27" t="s">
        <v>142</v>
      </c>
      <c r="D217" s="27" t="s">
        <v>120</v>
      </c>
      <c r="E217" s="139">
        <v>14863.25</v>
      </c>
      <c r="F217" s="68"/>
      <c r="G217" s="139">
        <v>9989.75</v>
      </c>
      <c r="H217" s="139">
        <v>9825.75</v>
      </c>
      <c r="I217" s="139">
        <v>4873.5</v>
      </c>
      <c r="J217" s="139">
        <v>0</v>
      </c>
      <c r="K217" s="60"/>
      <c r="L217" s="28">
        <v>884317.5</v>
      </c>
      <c r="M217" s="28">
        <v>438615</v>
      </c>
      <c r="N217" s="28">
        <v>0</v>
      </c>
      <c r="O217" s="44">
        <v>1322932.5</v>
      </c>
      <c r="P217" s="124"/>
      <c r="Q217" s="28">
        <v>1248718.75</v>
      </c>
      <c r="R217" s="28">
        <v>609187.5</v>
      </c>
      <c r="S217" s="28">
        <v>0</v>
      </c>
      <c r="T217" s="28">
        <v>1857906.25</v>
      </c>
      <c r="U217" s="124"/>
      <c r="V217" s="28">
        <v>2327611.75</v>
      </c>
      <c r="W217" s="28">
        <v>1135525.5</v>
      </c>
      <c r="X217" s="28">
        <v>0</v>
      </c>
      <c r="Y217" s="44">
        <v>3463137.25</v>
      </c>
      <c r="Z217" s="124"/>
      <c r="AA217" s="28">
        <v>249743.75</v>
      </c>
      <c r="AB217" s="28">
        <v>121837.5</v>
      </c>
      <c r="AC217" s="28">
        <v>0</v>
      </c>
      <c r="AD217" s="44">
        <v>371581.25</v>
      </c>
      <c r="AE217" s="124"/>
      <c r="AF217" s="139">
        <v>5704147.25</v>
      </c>
      <c r="AG217" s="139">
        <v>2782768.5</v>
      </c>
      <c r="AH217" s="139">
        <v>0</v>
      </c>
      <c r="AI217" s="44">
        <v>8486915.75</v>
      </c>
      <c r="AJ217" s="124"/>
      <c r="AK217" s="63">
        <v>1021878</v>
      </c>
      <c r="AL217" s="63">
        <v>1013688</v>
      </c>
      <c r="AM217" s="63">
        <v>0</v>
      </c>
      <c r="AN217" s="44">
        <v>2035566</v>
      </c>
      <c r="AO217" s="124"/>
      <c r="AP217" s="28">
        <v>10369360.5</v>
      </c>
      <c r="AQ217" s="28">
        <v>5058693</v>
      </c>
      <c r="AR217" s="28">
        <v>0</v>
      </c>
      <c r="AS217" s="28">
        <v>15428053.5</v>
      </c>
      <c r="AT217" s="124"/>
      <c r="AU217" s="28">
        <v>7851943.5</v>
      </c>
      <c r="AV217" s="28">
        <v>3830571</v>
      </c>
      <c r="AW217" s="28">
        <v>0</v>
      </c>
      <c r="AX217" s="44">
        <v>11682514.5</v>
      </c>
      <c r="AY217" s="124"/>
      <c r="AZ217" s="139">
        <v>79120902.609999999</v>
      </c>
      <c r="BA217" s="139">
        <v>30717897.750000004</v>
      </c>
      <c r="BB217" s="44">
        <v>32951640.107999999</v>
      </c>
      <c r="BC217" s="28">
        <v>1866482.34525</v>
      </c>
      <c r="BD217" s="28">
        <v>1629933.7215</v>
      </c>
      <c r="BE217" s="140">
        <v>0</v>
      </c>
      <c r="BF217" s="44">
        <v>36448056.17475</v>
      </c>
      <c r="BG217" s="60"/>
      <c r="BH217" s="28">
        <v>81096663.17475</v>
      </c>
      <c r="BI217" s="124"/>
      <c r="BJ217" s="28">
        <v>11654720.220000001</v>
      </c>
      <c r="BK217" s="28">
        <v>69441942.954750001</v>
      </c>
      <c r="BL217" s="124"/>
      <c r="BM217" s="193">
        <v>1</v>
      </c>
    </row>
    <row r="218" spans="1:65" x14ac:dyDescent="0.25">
      <c r="A218" s="116" t="s">
        <v>230</v>
      </c>
      <c r="B218" s="24" t="s">
        <v>231</v>
      </c>
      <c r="C218" s="27" t="s">
        <v>142</v>
      </c>
      <c r="D218" s="27" t="s">
        <v>120</v>
      </c>
      <c r="E218" s="139">
        <v>1334.22</v>
      </c>
      <c r="F218" s="68"/>
      <c r="G218" s="139">
        <v>922.40000000000009</v>
      </c>
      <c r="H218" s="139">
        <v>907.99</v>
      </c>
      <c r="I218" s="139">
        <v>411.82</v>
      </c>
      <c r="J218" s="139">
        <v>0</v>
      </c>
      <c r="K218" s="60"/>
      <c r="L218" s="28">
        <v>81719.100000000006</v>
      </c>
      <c r="M218" s="28">
        <v>37063.800000000003</v>
      </c>
      <c r="N218" s="28">
        <v>0</v>
      </c>
      <c r="O218" s="44">
        <v>118782.90000000001</v>
      </c>
      <c r="P218" s="124"/>
      <c r="Q218" s="28">
        <v>115300.00000000001</v>
      </c>
      <c r="R218" s="28">
        <v>51477.5</v>
      </c>
      <c r="S218" s="28">
        <v>0</v>
      </c>
      <c r="T218" s="28">
        <v>166777.5</v>
      </c>
      <c r="U218" s="124"/>
      <c r="V218" s="28">
        <v>214919.2</v>
      </c>
      <c r="W218" s="28">
        <v>95954.06</v>
      </c>
      <c r="X218" s="28">
        <v>0</v>
      </c>
      <c r="Y218" s="44">
        <v>310873.26</v>
      </c>
      <c r="Z218" s="124"/>
      <c r="AA218" s="28">
        <v>23060.000000000004</v>
      </c>
      <c r="AB218" s="28">
        <v>10295.5</v>
      </c>
      <c r="AC218" s="28">
        <v>0</v>
      </c>
      <c r="AD218" s="44">
        <v>33355.5</v>
      </c>
      <c r="AE218" s="124"/>
      <c r="AF218" s="139">
        <v>526690.4</v>
      </c>
      <c r="AG218" s="139">
        <v>235149.22</v>
      </c>
      <c r="AH218" s="139">
        <v>0</v>
      </c>
      <c r="AI218" s="44">
        <v>761839.62</v>
      </c>
      <c r="AJ218" s="124"/>
      <c r="AK218" s="63">
        <v>94430.96</v>
      </c>
      <c r="AL218" s="63">
        <v>85658.559999999998</v>
      </c>
      <c r="AM218" s="63">
        <v>0</v>
      </c>
      <c r="AN218" s="44">
        <v>180089.52000000002</v>
      </c>
      <c r="AO218" s="124"/>
      <c r="AP218" s="28">
        <v>957451.20000000007</v>
      </c>
      <c r="AQ218" s="28">
        <v>427469.16</v>
      </c>
      <c r="AR218" s="28">
        <v>0</v>
      </c>
      <c r="AS218" s="28">
        <v>1384920.36</v>
      </c>
      <c r="AT218" s="124"/>
      <c r="AU218" s="28">
        <v>725006.4</v>
      </c>
      <c r="AV218" s="28">
        <v>323690.52</v>
      </c>
      <c r="AW218" s="28">
        <v>0</v>
      </c>
      <c r="AX218" s="44">
        <v>1048696.92</v>
      </c>
      <c r="AY218" s="124"/>
      <c r="AZ218" s="139">
        <v>7595516.6699999999</v>
      </c>
      <c r="BA218" s="139">
        <v>3996763.5499999989</v>
      </c>
      <c r="BB218" s="44">
        <v>3477684.0659999996</v>
      </c>
      <c r="BC218" s="28">
        <v>167547.34494000001</v>
      </c>
      <c r="BD218" s="28">
        <v>146313.23363999999</v>
      </c>
      <c r="BE218" s="140">
        <v>0</v>
      </c>
      <c r="BF218" s="44">
        <v>3791544.6445800001</v>
      </c>
      <c r="BG218" s="60"/>
      <c r="BH218" s="28">
        <v>7796880.2245800002</v>
      </c>
      <c r="BI218" s="124"/>
      <c r="BJ218" s="28">
        <v>1046201.92</v>
      </c>
      <c r="BK218" s="28">
        <v>6750678.3045800002</v>
      </c>
      <c r="BL218" s="124"/>
      <c r="BM218" s="193">
        <v>1</v>
      </c>
    </row>
    <row r="219" spans="1:65" x14ac:dyDescent="0.25">
      <c r="A219" s="116" t="s">
        <v>53</v>
      </c>
      <c r="B219" s="24" t="s">
        <v>54</v>
      </c>
      <c r="C219" s="27" t="s">
        <v>52</v>
      </c>
      <c r="D219" s="27" t="s">
        <v>12</v>
      </c>
      <c r="E219" s="139">
        <v>222.25</v>
      </c>
      <c r="F219" s="68"/>
      <c r="G219" s="139">
        <v>92.75</v>
      </c>
      <c r="H219" s="139">
        <v>92</v>
      </c>
      <c r="I219" s="139">
        <v>64</v>
      </c>
      <c r="J219" s="139">
        <v>65.5</v>
      </c>
      <c r="K219" s="60"/>
      <c r="L219" s="28">
        <v>8280</v>
      </c>
      <c r="M219" s="28">
        <v>5760</v>
      </c>
      <c r="N219" s="28">
        <v>5895</v>
      </c>
      <c r="O219" s="44">
        <v>19935</v>
      </c>
      <c r="P219" s="124"/>
      <c r="Q219" s="28">
        <v>11593.75</v>
      </c>
      <c r="R219" s="28">
        <v>8000</v>
      </c>
      <c r="S219" s="28">
        <v>8187.5</v>
      </c>
      <c r="T219" s="28">
        <v>27781.25</v>
      </c>
      <c r="U219" s="124"/>
      <c r="V219" s="28">
        <v>21610.75</v>
      </c>
      <c r="W219" s="28">
        <v>14912</v>
      </c>
      <c r="X219" s="28">
        <v>15261.5</v>
      </c>
      <c r="Y219" s="44">
        <v>51784.25</v>
      </c>
      <c r="Z219" s="124"/>
      <c r="AA219" s="28">
        <v>2318.75</v>
      </c>
      <c r="AB219" s="28">
        <v>1600</v>
      </c>
      <c r="AC219" s="28">
        <v>1637.5</v>
      </c>
      <c r="AD219" s="44">
        <v>5556.25</v>
      </c>
      <c r="AE219" s="124"/>
      <c r="AF219" s="139">
        <v>52960.25</v>
      </c>
      <c r="AG219" s="139">
        <v>36544</v>
      </c>
      <c r="AH219" s="139">
        <v>37400.5</v>
      </c>
      <c r="AI219" s="44">
        <v>126904.75</v>
      </c>
      <c r="AJ219" s="124"/>
      <c r="AK219" s="63">
        <v>9568</v>
      </c>
      <c r="AL219" s="63">
        <v>13312</v>
      </c>
      <c r="AM219" s="63">
        <v>46963.5</v>
      </c>
      <c r="AN219" s="44">
        <v>69843.5</v>
      </c>
      <c r="AO219" s="124"/>
      <c r="AP219" s="28">
        <v>96274.5</v>
      </c>
      <c r="AQ219" s="28">
        <v>66432</v>
      </c>
      <c r="AR219" s="28">
        <v>67989</v>
      </c>
      <c r="AS219" s="28">
        <v>230695.5</v>
      </c>
      <c r="AT219" s="124"/>
      <c r="AU219" s="28">
        <v>72901.5</v>
      </c>
      <c r="AV219" s="28">
        <v>50304</v>
      </c>
      <c r="AW219" s="28">
        <v>51483</v>
      </c>
      <c r="AX219" s="44">
        <v>174688.5</v>
      </c>
      <c r="AY219" s="124"/>
      <c r="AZ219" s="139">
        <v>1242027.81</v>
      </c>
      <c r="BA219" s="139">
        <v>409862.73000000004</v>
      </c>
      <c r="BB219" s="44">
        <v>495567.16200000001</v>
      </c>
      <c r="BC219" s="28">
        <v>27909.488249999995</v>
      </c>
      <c r="BD219" s="28">
        <v>24372.379499999999</v>
      </c>
      <c r="BE219" s="140">
        <v>0</v>
      </c>
      <c r="BF219" s="44">
        <v>547849.02974999999</v>
      </c>
      <c r="BG219" s="60"/>
      <c r="BH219" s="28">
        <v>1255038.02975</v>
      </c>
      <c r="BI219" s="124"/>
      <c r="BJ219" s="28">
        <v>174272.89</v>
      </c>
      <c r="BK219" s="28">
        <v>1080765.1397500001</v>
      </c>
      <c r="BL219" s="124"/>
      <c r="BM219" s="193">
        <v>1</v>
      </c>
    </row>
    <row r="220" spans="1:65" x14ac:dyDescent="0.25">
      <c r="A220" s="116" t="s">
        <v>547</v>
      </c>
      <c r="B220" s="24" t="s">
        <v>548</v>
      </c>
      <c r="C220" s="27" t="s">
        <v>546</v>
      </c>
      <c r="D220" s="27" t="s">
        <v>12</v>
      </c>
      <c r="E220" s="139">
        <v>1144.46</v>
      </c>
      <c r="F220" s="68"/>
      <c r="G220" s="139">
        <v>520.9799999999999</v>
      </c>
      <c r="H220" s="139">
        <v>513.15</v>
      </c>
      <c r="I220" s="139">
        <v>287.99</v>
      </c>
      <c r="J220" s="139">
        <v>335.48999999999995</v>
      </c>
      <c r="K220" s="60"/>
      <c r="L220" s="28">
        <v>46183.5</v>
      </c>
      <c r="M220" s="28">
        <v>25919.100000000002</v>
      </c>
      <c r="N220" s="28">
        <v>30194.099999999995</v>
      </c>
      <c r="O220" s="44">
        <v>102296.7</v>
      </c>
      <c r="P220" s="124"/>
      <c r="Q220" s="28">
        <v>65122.499999999985</v>
      </c>
      <c r="R220" s="28">
        <v>35998.75</v>
      </c>
      <c r="S220" s="28">
        <v>41936.249999999993</v>
      </c>
      <c r="T220" s="28">
        <v>143057.49999999997</v>
      </c>
      <c r="U220" s="124"/>
      <c r="V220" s="28">
        <v>121388.33999999998</v>
      </c>
      <c r="W220" s="28">
        <v>67101.67</v>
      </c>
      <c r="X220" s="28">
        <v>78169.169999999984</v>
      </c>
      <c r="Y220" s="44">
        <v>266659.17999999993</v>
      </c>
      <c r="Z220" s="124"/>
      <c r="AA220" s="28">
        <v>13024.499999999998</v>
      </c>
      <c r="AB220" s="28">
        <v>7199.75</v>
      </c>
      <c r="AC220" s="28">
        <v>8387.2499999999982</v>
      </c>
      <c r="AD220" s="44">
        <v>28611.5</v>
      </c>
      <c r="AE220" s="124"/>
      <c r="AF220" s="139">
        <v>297479.58</v>
      </c>
      <c r="AG220" s="139">
        <v>164442.29</v>
      </c>
      <c r="AH220" s="139">
        <v>191564.79</v>
      </c>
      <c r="AI220" s="44">
        <v>653486.66</v>
      </c>
      <c r="AJ220" s="124"/>
      <c r="AK220" s="63">
        <v>53367.6</v>
      </c>
      <c r="AL220" s="63">
        <v>59901.919999999998</v>
      </c>
      <c r="AM220" s="63">
        <v>240546.32999999996</v>
      </c>
      <c r="AN220" s="44">
        <v>353815.85</v>
      </c>
      <c r="AO220" s="124"/>
      <c r="AP220" s="28">
        <v>540777.23999999987</v>
      </c>
      <c r="AQ220" s="28">
        <v>298933.62</v>
      </c>
      <c r="AR220" s="28">
        <v>348238.61999999994</v>
      </c>
      <c r="AS220" s="28">
        <v>1187949.4799999997</v>
      </c>
      <c r="AT220" s="124"/>
      <c r="AU220" s="28">
        <v>409490.27999999991</v>
      </c>
      <c r="AV220" s="28">
        <v>226360.14</v>
      </c>
      <c r="AW220" s="28">
        <v>263695.13999999996</v>
      </c>
      <c r="AX220" s="44">
        <v>899545.55999999982</v>
      </c>
      <c r="AY220" s="124"/>
      <c r="AZ220" s="139">
        <v>6350438.4900000002</v>
      </c>
      <c r="BA220" s="139">
        <v>1888350.1300000004</v>
      </c>
      <c r="BB220" s="44">
        <v>2471636.5860000001</v>
      </c>
      <c r="BC220" s="28">
        <v>143717.85341999997</v>
      </c>
      <c r="BD220" s="28">
        <v>125503.77251999998</v>
      </c>
      <c r="BE220" s="140">
        <v>0</v>
      </c>
      <c r="BF220" s="44">
        <v>2740858.2119400003</v>
      </c>
      <c r="BG220" s="60"/>
      <c r="BH220" s="28">
        <v>6376280.6419399995</v>
      </c>
      <c r="BI220" s="124"/>
      <c r="BJ220" s="28">
        <v>897405.41</v>
      </c>
      <c r="BK220" s="28">
        <v>5478875.2319399994</v>
      </c>
      <c r="BL220" s="124"/>
      <c r="BM220" s="193">
        <v>1</v>
      </c>
    </row>
    <row r="221" spans="1:65" x14ac:dyDescent="0.25">
      <c r="A221" s="116" t="s">
        <v>528</v>
      </c>
      <c r="B221" s="24" t="s">
        <v>529</v>
      </c>
      <c r="C221" s="27" t="s">
        <v>530</v>
      </c>
      <c r="D221" s="27" t="s">
        <v>12</v>
      </c>
      <c r="E221" s="139">
        <v>366.45</v>
      </c>
      <c r="F221" s="68"/>
      <c r="G221" s="139">
        <v>161.30999999999997</v>
      </c>
      <c r="H221" s="139">
        <v>157.97999999999999</v>
      </c>
      <c r="I221" s="139">
        <v>92.99</v>
      </c>
      <c r="J221" s="139">
        <v>112.15</v>
      </c>
      <c r="K221" s="60"/>
      <c r="L221" s="28">
        <v>14218.199999999999</v>
      </c>
      <c r="M221" s="28">
        <v>8369.1</v>
      </c>
      <c r="N221" s="28">
        <v>10093.5</v>
      </c>
      <c r="O221" s="44">
        <v>32680.799999999999</v>
      </c>
      <c r="P221" s="124"/>
      <c r="Q221" s="28">
        <v>20163.749999999996</v>
      </c>
      <c r="R221" s="28">
        <v>11623.75</v>
      </c>
      <c r="S221" s="28">
        <v>14018.75</v>
      </c>
      <c r="T221" s="28">
        <v>45806.25</v>
      </c>
      <c r="U221" s="124"/>
      <c r="V221" s="28">
        <v>37585.229999999996</v>
      </c>
      <c r="W221" s="28">
        <v>21666.67</v>
      </c>
      <c r="X221" s="28">
        <v>26130.95</v>
      </c>
      <c r="Y221" s="44">
        <v>85382.849999999991</v>
      </c>
      <c r="Z221" s="124"/>
      <c r="AA221" s="28">
        <v>4032.7499999999995</v>
      </c>
      <c r="AB221" s="28">
        <v>2324.75</v>
      </c>
      <c r="AC221" s="28">
        <v>2803.75</v>
      </c>
      <c r="AD221" s="44">
        <v>9161.25</v>
      </c>
      <c r="AE221" s="124"/>
      <c r="AF221" s="139">
        <v>46054</v>
      </c>
      <c r="AG221" s="139">
        <v>26548.639999999999</v>
      </c>
      <c r="AH221" s="139">
        <v>32018.82</v>
      </c>
      <c r="AI221" s="44">
        <v>104621.45999999999</v>
      </c>
      <c r="AJ221" s="124"/>
      <c r="AK221" s="63">
        <v>16429.919999999998</v>
      </c>
      <c r="AL221" s="63">
        <v>19341.919999999998</v>
      </c>
      <c r="AM221" s="63">
        <v>80411.55</v>
      </c>
      <c r="AN221" s="44">
        <v>116183.39</v>
      </c>
      <c r="AO221" s="124"/>
      <c r="AP221" s="28">
        <v>167439.77999999997</v>
      </c>
      <c r="AQ221" s="28">
        <v>96523.62</v>
      </c>
      <c r="AR221" s="28">
        <v>116411.70000000001</v>
      </c>
      <c r="AS221" s="28">
        <v>380375.1</v>
      </c>
      <c r="AT221" s="124"/>
      <c r="AU221" s="28">
        <v>126789.65999999997</v>
      </c>
      <c r="AV221" s="28">
        <v>73090.14</v>
      </c>
      <c r="AW221" s="28">
        <v>88149.900000000009</v>
      </c>
      <c r="AX221" s="44">
        <v>288029.7</v>
      </c>
      <c r="AY221" s="124"/>
      <c r="AZ221" s="139">
        <v>2051697.4</v>
      </c>
      <c r="BA221" s="139">
        <v>674652.2699999999</v>
      </c>
      <c r="BB221" s="44">
        <v>817904.90099999995</v>
      </c>
      <c r="BC221" s="28">
        <v>46017.691649999986</v>
      </c>
      <c r="BD221" s="28">
        <v>40185.639899999987</v>
      </c>
      <c r="BE221" s="140">
        <v>0</v>
      </c>
      <c r="BF221" s="44">
        <v>904108.23254999984</v>
      </c>
      <c r="BG221" s="60"/>
      <c r="BH221" s="28">
        <v>1966349.0325499997</v>
      </c>
      <c r="BI221" s="124"/>
      <c r="BJ221" s="28">
        <v>287344.43</v>
      </c>
      <c r="BK221" s="28">
        <v>1679004.6025499997</v>
      </c>
      <c r="BL221" s="124"/>
      <c r="BM221" s="193">
        <v>0</v>
      </c>
    </row>
    <row r="222" spans="1:65" x14ac:dyDescent="0.25">
      <c r="A222" s="116" t="s">
        <v>123</v>
      </c>
      <c r="B222" s="24" t="s">
        <v>124</v>
      </c>
      <c r="C222" s="27" t="s">
        <v>106</v>
      </c>
      <c r="D222" s="27" t="s">
        <v>120</v>
      </c>
      <c r="E222" s="139">
        <v>111.97</v>
      </c>
      <c r="F222" s="68"/>
      <c r="G222" s="139">
        <v>74.650000000000006</v>
      </c>
      <c r="H222" s="139">
        <v>73.489999999999995</v>
      </c>
      <c r="I222" s="139">
        <v>37.32</v>
      </c>
      <c r="J222" s="139">
        <v>0</v>
      </c>
      <c r="K222" s="60"/>
      <c r="L222" s="28">
        <v>6614.0999999999995</v>
      </c>
      <c r="M222" s="28">
        <v>3358.8</v>
      </c>
      <c r="N222" s="28">
        <v>0</v>
      </c>
      <c r="O222" s="44">
        <v>9972.9</v>
      </c>
      <c r="P222" s="124"/>
      <c r="Q222" s="28">
        <v>9331.25</v>
      </c>
      <c r="R222" s="28">
        <v>4665</v>
      </c>
      <c r="S222" s="28">
        <v>0</v>
      </c>
      <c r="T222" s="28">
        <v>13996.25</v>
      </c>
      <c r="U222" s="124"/>
      <c r="V222" s="28">
        <v>17393.45</v>
      </c>
      <c r="W222" s="28">
        <v>8695.56</v>
      </c>
      <c r="X222" s="28">
        <v>0</v>
      </c>
      <c r="Y222" s="44">
        <v>26089.010000000002</v>
      </c>
      <c r="Z222" s="124"/>
      <c r="AA222" s="28">
        <v>1866.2500000000002</v>
      </c>
      <c r="AB222" s="28">
        <v>933</v>
      </c>
      <c r="AC222" s="28">
        <v>0</v>
      </c>
      <c r="AD222" s="44">
        <v>2799.25</v>
      </c>
      <c r="AE222" s="124"/>
      <c r="AF222" s="139">
        <v>21312.57</v>
      </c>
      <c r="AG222" s="139">
        <v>10654.86</v>
      </c>
      <c r="AH222" s="139">
        <v>0</v>
      </c>
      <c r="AI222" s="44">
        <v>31967.43</v>
      </c>
      <c r="AJ222" s="124"/>
      <c r="AK222" s="63">
        <v>7642.9599999999991</v>
      </c>
      <c r="AL222" s="63">
        <v>7762.56</v>
      </c>
      <c r="AM222" s="63">
        <v>0</v>
      </c>
      <c r="AN222" s="44">
        <v>15405.52</v>
      </c>
      <c r="AO222" s="124"/>
      <c r="AP222" s="28">
        <v>77486.700000000012</v>
      </c>
      <c r="AQ222" s="28">
        <v>38738.160000000003</v>
      </c>
      <c r="AR222" s="28">
        <v>0</v>
      </c>
      <c r="AS222" s="28">
        <v>116224.86000000002</v>
      </c>
      <c r="AT222" s="124"/>
      <c r="AU222" s="28">
        <v>58674.9</v>
      </c>
      <c r="AV222" s="28">
        <v>29333.52</v>
      </c>
      <c r="AW222" s="28">
        <v>0</v>
      </c>
      <c r="AX222" s="44">
        <v>88008.42</v>
      </c>
      <c r="AY222" s="124"/>
      <c r="AZ222" s="139">
        <v>583157.78</v>
      </c>
      <c r="BA222" s="139">
        <v>154287.74</v>
      </c>
      <c r="BB222" s="44">
        <v>221233.65599999999</v>
      </c>
      <c r="BC222" s="28">
        <v>14060.856689999999</v>
      </c>
      <c r="BD222" s="28">
        <v>12278.854139999999</v>
      </c>
      <c r="BE222" s="140">
        <v>0</v>
      </c>
      <c r="BF222" s="44">
        <v>247573.36682999998</v>
      </c>
      <c r="BG222" s="60"/>
      <c r="BH222" s="28">
        <v>552037.00682999997</v>
      </c>
      <c r="BI222" s="124"/>
      <c r="BJ222" s="28">
        <v>87799.03</v>
      </c>
      <c r="BK222" s="28">
        <v>464237.97682999994</v>
      </c>
      <c r="BL222" s="124"/>
      <c r="BM222" s="193">
        <v>0</v>
      </c>
    </row>
    <row r="223" spans="1:65" x14ac:dyDescent="0.25">
      <c r="A223" s="116" t="s">
        <v>199</v>
      </c>
      <c r="B223" s="24" t="s">
        <v>200</v>
      </c>
      <c r="C223" s="27" t="s">
        <v>142</v>
      </c>
      <c r="D223" s="27" t="s">
        <v>120</v>
      </c>
      <c r="E223" s="139">
        <v>754.75</v>
      </c>
      <c r="F223" s="68"/>
      <c r="G223" s="139">
        <v>496.75</v>
      </c>
      <c r="H223" s="139">
        <v>488.5</v>
      </c>
      <c r="I223" s="139">
        <v>258</v>
      </c>
      <c r="J223" s="139">
        <v>0</v>
      </c>
      <c r="K223" s="60"/>
      <c r="L223" s="28">
        <v>43965</v>
      </c>
      <c r="M223" s="28">
        <v>23220</v>
      </c>
      <c r="N223" s="28">
        <v>0</v>
      </c>
      <c r="O223" s="44">
        <v>67185</v>
      </c>
      <c r="P223" s="124"/>
      <c r="Q223" s="28">
        <v>62093.75</v>
      </c>
      <c r="R223" s="28">
        <v>32250</v>
      </c>
      <c r="S223" s="28">
        <v>0</v>
      </c>
      <c r="T223" s="28">
        <v>94343.75</v>
      </c>
      <c r="U223" s="124"/>
      <c r="V223" s="28">
        <v>115742.75</v>
      </c>
      <c r="W223" s="28">
        <v>60114</v>
      </c>
      <c r="X223" s="28">
        <v>0</v>
      </c>
      <c r="Y223" s="44">
        <v>175856.75</v>
      </c>
      <c r="Z223" s="124"/>
      <c r="AA223" s="28">
        <v>12418.75</v>
      </c>
      <c r="AB223" s="28">
        <v>6450</v>
      </c>
      <c r="AC223" s="28">
        <v>0</v>
      </c>
      <c r="AD223" s="44">
        <v>18868.75</v>
      </c>
      <c r="AE223" s="124"/>
      <c r="AF223" s="139">
        <v>141822.12</v>
      </c>
      <c r="AG223" s="139">
        <v>73659</v>
      </c>
      <c r="AH223" s="139">
        <v>0</v>
      </c>
      <c r="AI223" s="44">
        <v>215481.12</v>
      </c>
      <c r="AJ223" s="124"/>
      <c r="AK223" s="63">
        <v>50804</v>
      </c>
      <c r="AL223" s="63">
        <v>53664</v>
      </c>
      <c r="AM223" s="63">
        <v>0</v>
      </c>
      <c r="AN223" s="44">
        <v>104468</v>
      </c>
      <c r="AO223" s="124"/>
      <c r="AP223" s="28">
        <v>515626.5</v>
      </c>
      <c r="AQ223" s="28">
        <v>267804</v>
      </c>
      <c r="AR223" s="28">
        <v>0</v>
      </c>
      <c r="AS223" s="28">
        <v>783430.5</v>
      </c>
      <c r="AT223" s="124"/>
      <c r="AU223" s="28">
        <v>390445.5</v>
      </c>
      <c r="AV223" s="28">
        <v>202788</v>
      </c>
      <c r="AW223" s="28">
        <v>0</v>
      </c>
      <c r="AX223" s="44">
        <v>593233.5</v>
      </c>
      <c r="AY223" s="124"/>
      <c r="AZ223" s="139">
        <v>3971432.24</v>
      </c>
      <c r="BA223" s="139">
        <v>1258421.5000000002</v>
      </c>
      <c r="BB223" s="44">
        <v>1568956.122</v>
      </c>
      <c r="BC223" s="28">
        <v>94779.240749999997</v>
      </c>
      <c r="BD223" s="28">
        <v>82767.394499999995</v>
      </c>
      <c r="BE223" s="140">
        <v>0</v>
      </c>
      <c r="BF223" s="44">
        <v>1746502.7572499998</v>
      </c>
      <c r="BG223" s="60"/>
      <c r="BH223" s="28">
        <v>3799370.1272499999</v>
      </c>
      <c r="BI223" s="124"/>
      <c r="BJ223" s="28">
        <v>591822.11</v>
      </c>
      <c r="BK223" s="28">
        <v>3207548.01725</v>
      </c>
      <c r="BL223" s="124"/>
      <c r="BM223" s="193">
        <v>0</v>
      </c>
    </row>
    <row r="224" spans="1:65" x14ac:dyDescent="0.25">
      <c r="A224" s="116" t="s">
        <v>191</v>
      </c>
      <c r="B224" s="24" t="s">
        <v>192</v>
      </c>
      <c r="C224" s="27" t="s">
        <v>142</v>
      </c>
      <c r="D224" s="27" t="s">
        <v>120</v>
      </c>
      <c r="E224" s="139">
        <v>1796.21</v>
      </c>
      <c r="F224" s="68"/>
      <c r="G224" s="139">
        <v>1127.3900000000001</v>
      </c>
      <c r="H224" s="139">
        <v>1106.1400000000001</v>
      </c>
      <c r="I224" s="139">
        <v>668.82</v>
      </c>
      <c r="J224" s="139">
        <v>0</v>
      </c>
      <c r="K224" s="60"/>
      <c r="L224" s="28">
        <v>99552.6</v>
      </c>
      <c r="M224" s="28">
        <v>60193.8</v>
      </c>
      <c r="N224" s="28">
        <v>0</v>
      </c>
      <c r="O224" s="44">
        <v>159746.40000000002</v>
      </c>
      <c r="P224" s="124"/>
      <c r="Q224" s="28">
        <v>140923.75</v>
      </c>
      <c r="R224" s="28">
        <v>83602.5</v>
      </c>
      <c r="S224" s="28">
        <v>0</v>
      </c>
      <c r="T224" s="28">
        <v>224526.25</v>
      </c>
      <c r="U224" s="124"/>
      <c r="V224" s="28">
        <v>262681.87</v>
      </c>
      <c r="W224" s="28">
        <v>155835.06</v>
      </c>
      <c r="X224" s="28">
        <v>0</v>
      </c>
      <c r="Y224" s="44">
        <v>418516.93</v>
      </c>
      <c r="Z224" s="124"/>
      <c r="AA224" s="28">
        <v>28184.750000000004</v>
      </c>
      <c r="AB224" s="28">
        <v>16720.5</v>
      </c>
      <c r="AC224" s="28">
        <v>0</v>
      </c>
      <c r="AD224" s="44">
        <v>44905.25</v>
      </c>
      <c r="AE224" s="124"/>
      <c r="AF224" s="139">
        <v>321869.84000000003</v>
      </c>
      <c r="AG224" s="139">
        <v>190948.11</v>
      </c>
      <c r="AH224" s="139">
        <v>0</v>
      </c>
      <c r="AI224" s="44">
        <v>512817.95</v>
      </c>
      <c r="AJ224" s="124"/>
      <c r="AK224" s="63">
        <v>115038.56000000001</v>
      </c>
      <c r="AL224" s="63">
        <v>139114.56</v>
      </c>
      <c r="AM224" s="63">
        <v>0</v>
      </c>
      <c r="AN224" s="44">
        <v>254153.12</v>
      </c>
      <c r="AO224" s="124"/>
      <c r="AP224" s="28">
        <v>1170230.82</v>
      </c>
      <c r="AQ224" s="28">
        <v>694235.16</v>
      </c>
      <c r="AR224" s="28">
        <v>0</v>
      </c>
      <c r="AS224" s="28">
        <v>1864465.98</v>
      </c>
      <c r="AT224" s="124"/>
      <c r="AU224" s="28">
        <v>886128.54</v>
      </c>
      <c r="AV224" s="28">
        <v>525692.52</v>
      </c>
      <c r="AW224" s="28">
        <v>0</v>
      </c>
      <c r="AX224" s="44">
        <v>1411821.06</v>
      </c>
      <c r="AY224" s="124"/>
      <c r="AZ224" s="139">
        <v>9805699.040000001</v>
      </c>
      <c r="BA224" s="139">
        <v>4420474.78</v>
      </c>
      <c r="BB224" s="44">
        <v>4267852.1459999997</v>
      </c>
      <c r="BC224" s="28">
        <v>225562.66316999999</v>
      </c>
      <c r="BD224" s="28">
        <v>196975.98102000001</v>
      </c>
      <c r="BE224" s="140">
        <v>0</v>
      </c>
      <c r="BF224" s="44">
        <v>4690390.7901899992</v>
      </c>
      <c r="BG224" s="60"/>
      <c r="BH224" s="28">
        <v>9581343.7301899996</v>
      </c>
      <c r="BI224" s="124"/>
      <c r="BJ224" s="28">
        <v>1408462.14</v>
      </c>
      <c r="BK224" s="28">
        <v>8172881.5901899999</v>
      </c>
      <c r="BL224" s="124"/>
      <c r="BM224" s="193">
        <v>0</v>
      </c>
    </row>
    <row r="225" spans="1:65" x14ac:dyDescent="0.25">
      <c r="A225" s="116" t="s">
        <v>193</v>
      </c>
      <c r="B225" s="24" t="s">
        <v>194</v>
      </c>
      <c r="C225" s="27" t="s">
        <v>142</v>
      </c>
      <c r="D225" s="27" t="s">
        <v>120</v>
      </c>
      <c r="E225" s="139">
        <v>1633.5</v>
      </c>
      <c r="F225" s="68"/>
      <c r="G225" s="139">
        <v>1106</v>
      </c>
      <c r="H225" s="139">
        <v>1081.5</v>
      </c>
      <c r="I225" s="139">
        <v>527.5</v>
      </c>
      <c r="J225" s="139">
        <v>0</v>
      </c>
      <c r="K225" s="60"/>
      <c r="L225" s="28">
        <v>97335</v>
      </c>
      <c r="M225" s="28">
        <v>47475</v>
      </c>
      <c r="N225" s="28">
        <v>0</v>
      </c>
      <c r="O225" s="44">
        <v>144810</v>
      </c>
      <c r="P225" s="124"/>
      <c r="Q225" s="28">
        <v>138250</v>
      </c>
      <c r="R225" s="28">
        <v>65937.5</v>
      </c>
      <c r="S225" s="28">
        <v>0</v>
      </c>
      <c r="T225" s="28">
        <v>204187.5</v>
      </c>
      <c r="U225" s="124"/>
      <c r="V225" s="28">
        <v>257698</v>
      </c>
      <c r="W225" s="28">
        <v>122907.5</v>
      </c>
      <c r="X225" s="28">
        <v>0</v>
      </c>
      <c r="Y225" s="44">
        <v>380605.5</v>
      </c>
      <c r="Z225" s="124"/>
      <c r="AA225" s="28">
        <v>27650</v>
      </c>
      <c r="AB225" s="28">
        <v>13187.5</v>
      </c>
      <c r="AC225" s="28">
        <v>0</v>
      </c>
      <c r="AD225" s="44">
        <v>40837.5</v>
      </c>
      <c r="AE225" s="124"/>
      <c r="AF225" s="139">
        <v>631526</v>
      </c>
      <c r="AG225" s="139">
        <v>301202.5</v>
      </c>
      <c r="AH225" s="139">
        <v>0</v>
      </c>
      <c r="AI225" s="44">
        <v>932728.5</v>
      </c>
      <c r="AJ225" s="124"/>
      <c r="AK225" s="63">
        <v>112476</v>
      </c>
      <c r="AL225" s="63">
        <v>109720</v>
      </c>
      <c r="AM225" s="63">
        <v>0</v>
      </c>
      <c r="AN225" s="44">
        <v>222196</v>
      </c>
      <c r="AO225" s="124"/>
      <c r="AP225" s="28">
        <v>1148028</v>
      </c>
      <c r="AQ225" s="28">
        <v>547545</v>
      </c>
      <c r="AR225" s="28">
        <v>0</v>
      </c>
      <c r="AS225" s="28">
        <v>1695573</v>
      </c>
      <c r="AT225" s="124"/>
      <c r="AU225" s="28">
        <v>869316</v>
      </c>
      <c r="AV225" s="28">
        <v>414615</v>
      </c>
      <c r="AW225" s="28">
        <v>0</v>
      </c>
      <c r="AX225" s="44">
        <v>1283931</v>
      </c>
      <c r="AY225" s="124"/>
      <c r="AZ225" s="139">
        <v>9034235.6600000001</v>
      </c>
      <c r="BA225" s="139">
        <v>4851076.1499999994</v>
      </c>
      <c r="BB225" s="44">
        <v>4165593.5429999996</v>
      </c>
      <c r="BC225" s="28">
        <v>205130.0295</v>
      </c>
      <c r="BD225" s="28">
        <v>179132.87700000001</v>
      </c>
      <c r="BE225" s="140">
        <v>0</v>
      </c>
      <c r="BF225" s="44">
        <v>4549856.4495000001</v>
      </c>
      <c r="BG225" s="60"/>
      <c r="BH225" s="28">
        <v>9454725.4495000001</v>
      </c>
      <c r="BI225" s="124"/>
      <c r="BJ225" s="28">
        <v>1280876.3500000001</v>
      </c>
      <c r="BK225" s="28">
        <v>8173849.0995000005</v>
      </c>
      <c r="BL225" s="124"/>
      <c r="BM225" s="193">
        <v>1</v>
      </c>
    </row>
    <row r="226" spans="1:65" x14ac:dyDescent="0.25">
      <c r="A226" s="116" t="s">
        <v>203</v>
      </c>
      <c r="B226" s="24" t="s">
        <v>204</v>
      </c>
      <c r="C226" s="27" t="s">
        <v>142</v>
      </c>
      <c r="D226" s="27" t="s">
        <v>120</v>
      </c>
      <c r="E226" s="139">
        <v>1028.5</v>
      </c>
      <c r="F226" s="68"/>
      <c r="G226" s="139">
        <v>663</v>
      </c>
      <c r="H226" s="139">
        <v>653.5</v>
      </c>
      <c r="I226" s="139">
        <v>365.5</v>
      </c>
      <c r="J226" s="139">
        <v>0</v>
      </c>
      <c r="K226" s="60"/>
      <c r="L226" s="28">
        <v>58815</v>
      </c>
      <c r="M226" s="28">
        <v>32895</v>
      </c>
      <c r="N226" s="28">
        <v>0</v>
      </c>
      <c r="O226" s="44">
        <v>91710</v>
      </c>
      <c r="P226" s="124"/>
      <c r="Q226" s="28">
        <v>82875</v>
      </c>
      <c r="R226" s="28">
        <v>45687.5</v>
      </c>
      <c r="S226" s="28">
        <v>0</v>
      </c>
      <c r="T226" s="28">
        <v>128562.5</v>
      </c>
      <c r="U226" s="124"/>
      <c r="V226" s="28">
        <v>154479</v>
      </c>
      <c r="W226" s="28">
        <v>85161.5</v>
      </c>
      <c r="X226" s="28">
        <v>0</v>
      </c>
      <c r="Y226" s="44">
        <v>239640.5</v>
      </c>
      <c r="Z226" s="124"/>
      <c r="AA226" s="28">
        <v>16575</v>
      </c>
      <c r="AB226" s="28">
        <v>9137.5</v>
      </c>
      <c r="AC226" s="28">
        <v>0</v>
      </c>
      <c r="AD226" s="44">
        <v>25712.5</v>
      </c>
      <c r="AE226" s="124"/>
      <c r="AF226" s="139">
        <v>189286.5</v>
      </c>
      <c r="AG226" s="139">
        <v>104350.25</v>
      </c>
      <c r="AH226" s="139">
        <v>0</v>
      </c>
      <c r="AI226" s="44">
        <v>293636.75</v>
      </c>
      <c r="AJ226" s="124"/>
      <c r="AK226" s="63">
        <v>67964</v>
      </c>
      <c r="AL226" s="63">
        <v>76024</v>
      </c>
      <c r="AM226" s="63">
        <v>0</v>
      </c>
      <c r="AN226" s="44">
        <v>143988</v>
      </c>
      <c r="AO226" s="124"/>
      <c r="AP226" s="28">
        <v>688194</v>
      </c>
      <c r="AQ226" s="28">
        <v>379389</v>
      </c>
      <c r="AR226" s="28">
        <v>0</v>
      </c>
      <c r="AS226" s="28">
        <v>1067583</v>
      </c>
      <c r="AT226" s="124"/>
      <c r="AU226" s="28">
        <v>521118</v>
      </c>
      <c r="AV226" s="28">
        <v>287283</v>
      </c>
      <c r="AW226" s="28">
        <v>0</v>
      </c>
      <c r="AX226" s="44">
        <v>808401</v>
      </c>
      <c r="AY226" s="124"/>
      <c r="AZ226" s="139">
        <v>5469962.3200000003</v>
      </c>
      <c r="BA226" s="139">
        <v>2091252.31</v>
      </c>
      <c r="BB226" s="44">
        <v>2268364.389</v>
      </c>
      <c r="BC226" s="28">
        <v>129155.9445</v>
      </c>
      <c r="BD226" s="28">
        <v>112787.367</v>
      </c>
      <c r="BE226" s="140">
        <v>0</v>
      </c>
      <c r="BF226" s="44">
        <v>2510307.7005000003</v>
      </c>
      <c r="BG226" s="60"/>
      <c r="BH226" s="28">
        <v>5309541.9505000003</v>
      </c>
      <c r="BI226" s="124"/>
      <c r="BJ226" s="28">
        <v>806477.7</v>
      </c>
      <c r="BK226" s="28">
        <v>4503064.2505000001</v>
      </c>
      <c r="BL226" s="124"/>
      <c r="BM226" s="193">
        <v>0</v>
      </c>
    </row>
    <row r="227" spans="1:65" x14ac:dyDescent="0.25">
      <c r="A227" s="116" t="s">
        <v>132</v>
      </c>
      <c r="B227" s="24" t="s">
        <v>133</v>
      </c>
      <c r="C227" s="27" t="s">
        <v>106</v>
      </c>
      <c r="D227" s="27" t="s">
        <v>12</v>
      </c>
      <c r="E227" s="139">
        <v>924.29</v>
      </c>
      <c r="F227" s="68"/>
      <c r="G227" s="139">
        <v>438.15</v>
      </c>
      <c r="H227" s="139">
        <v>431.48999999999995</v>
      </c>
      <c r="I227" s="139">
        <v>209.49</v>
      </c>
      <c r="J227" s="139">
        <v>276.64999999999998</v>
      </c>
      <c r="K227" s="60"/>
      <c r="L227" s="28">
        <v>38834.1</v>
      </c>
      <c r="M227" s="28">
        <v>18854.100000000002</v>
      </c>
      <c r="N227" s="28">
        <v>24898.499999999996</v>
      </c>
      <c r="O227" s="44">
        <v>82586.7</v>
      </c>
      <c r="P227" s="124"/>
      <c r="Q227" s="28">
        <v>54768.75</v>
      </c>
      <c r="R227" s="28">
        <v>26186.25</v>
      </c>
      <c r="S227" s="28">
        <v>34581.25</v>
      </c>
      <c r="T227" s="28">
        <v>115536.25</v>
      </c>
      <c r="U227" s="124"/>
      <c r="V227" s="28">
        <v>102088.95</v>
      </c>
      <c r="W227" s="28">
        <v>48811.170000000006</v>
      </c>
      <c r="X227" s="28">
        <v>64459.45</v>
      </c>
      <c r="Y227" s="44">
        <v>215359.57</v>
      </c>
      <c r="Z227" s="124"/>
      <c r="AA227" s="28">
        <v>10953.75</v>
      </c>
      <c r="AB227" s="28">
        <v>5237.25</v>
      </c>
      <c r="AC227" s="28">
        <v>6916.2499999999991</v>
      </c>
      <c r="AD227" s="44">
        <v>23107.25</v>
      </c>
      <c r="AE227" s="124"/>
      <c r="AF227" s="139">
        <v>250183.65</v>
      </c>
      <c r="AG227" s="139">
        <v>119618.79</v>
      </c>
      <c r="AH227" s="139">
        <v>157967.15</v>
      </c>
      <c r="AI227" s="44">
        <v>527769.59</v>
      </c>
      <c r="AJ227" s="124"/>
      <c r="AK227" s="63">
        <v>44874.959999999992</v>
      </c>
      <c r="AL227" s="63">
        <v>43573.919999999998</v>
      </c>
      <c r="AM227" s="63">
        <v>198358.05</v>
      </c>
      <c r="AN227" s="44">
        <v>286806.93</v>
      </c>
      <c r="AO227" s="124"/>
      <c r="AP227" s="28">
        <v>454799.69999999995</v>
      </c>
      <c r="AQ227" s="28">
        <v>217450.62</v>
      </c>
      <c r="AR227" s="28">
        <v>287162.69999999995</v>
      </c>
      <c r="AS227" s="28">
        <v>959413.0199999999</v>
      </c>
      <c r="AT227" s="124"/>
      <c r="AU227" s="28">
        <v>344385.89999999997</v>
      </c>
      <c r="AV227" s="28">
        <v>164659.14000000001</v>
      </c>
      <c r="AW227" s="28">
        <v>217446.9</v>
      </c>
      <c r="AX227" s="44">
        <v>726491.94</v>
      </c>
      <c r="AY227" s="124"/>
      <c r="AZ227" s="139">
        <v>5274647.7299999995</v>
      </c>
      <c r="BA227" s="139">
        <v>2001670.89</v>
      </c>
      <c r="BB227" s="44">
        <v>2182895.5859999997</v>
      </c>
      <c r="BC227" s="28">
        <v>116069.56533</v>
      </c>
      <c r="BD227" s="28">
        <v>101359.48998</v>
      </c>
      <c r="BE227" s="140">
        <v>0</v>
      </c>
      <c r="BF227" s="44">
        <v>2400324.6413099999</v>
      </c>
      <c r="BG227" s="60"/>
      <c r="BH227" s="28">
        <v>5337395.8913099999</v>
      </c>
      <c r="BI227" s="124"/>
      <c r="BJ227" s="28">
        <v>724763.51</v>
      </c>
      <c r="BK227" s="28">
        <v>4612632.3813100001</v>
      </c>
      <c r="BL227" s="124"/>
      <c r="BM227" s="193">
        <v>1</v>
      </c>
    </row>
    <row r="228" spans="1:65" x14ac:dyDescent="0.25">
      <c r="A228" s="116" t="s">
        <v>74</v>
      </c>
      <c r="B228" s="24" t="s">
        <v>75</v>
      </c>
      <c r="C228" s="27" t="s">
        <v>67</v>
      </c>
      <c r="D228" s="27" t="s">
        <v>12</v>
      </c>
      <c r="E228" s="139">
        <v>295.77999999999997</v>
      </c>
      <c r="F228" s="68"/>
      <c r="G228" s="139">
        <v>134.46999999999997</v>
      </c>
      <c r="H228" s="139">
        <v>133.31</v>
      </c>
      <c r="I228" s="139">
        <v>72.33</v>
      </c>
      <c r="J228" s="139">
        <v>88.97999999999999</v>
      </c>
      <c r="K228" s="60"/>
      <c r="L228" s="28">
        <v>11997.9</v>
      </c>
      <c r="M228" s="28">
        <v>6509.7</v>
      </c>
      <c r="N228" s="28">
        <v>8008.1999999999989</v>
      </c>
      <c r="O228" s="44">
        <v>26515.799999999996</v>
      </c>
      <c r="P228" s="124"/>
      <c r="Q228" s="28">
        <v>16808.749999999996</v>
      </c>
      <c r="R228" s="28">
        <v>9041.25</v>
      </c>
      <c r="S228" s="28">
        <v>11122.499999999998</v>
      </c>
      <c r="T228" s="28">
        <v>36972.499999999993</v>
      </c>
      <c r="U228" s="124"/>
      <c r="V228" s="28">
        <v>31331.509999999995</v>
      </c>
      <c r="W228" s="28">
        <v>16852.89</v>
      </c>
      <c r="X228" s="28">
        <v>20732.339999999997</v>
      </c>
      <c r="Y228" s="44">
        <v>68916.739999999991</v>
      </c>
      <c r="Z228" s="124"/>
      <c r="AA228" s="28">
        <v>3361.7499999999991</v>
      </c>
      <c r="AB228" s="28">
        <v>1808.25</v>
      </c>
      <c r="AC228" s="28">
        <v>2224.4999999999995</v>
      </c>
      <c r="AD228" s="44">
        <v>7394.4999999999982</v>
      </c>
      <c r="AE228" s="124"/>
      <c r="AF228" s="139">
        <v>76782.37</v>
      </c>
      <c r="AG228" s="139">
        <v>41300.43</v>
      </c>
      <c r="AH228" s="139">
        <v>50807.58</v>
      </c>
      <c r="AI228" s="44">
        <v>168890.38</v>
      </c>
      <c r="AJ228" s="124"/>
      <c r="AK228" s="63">
        <v>13864.24</v>
      </c>
      <c r="AL228" s="63">
        <v>15044.64</v>
      </c>
      <c r="AM228" s="63">
        <v>63798.659999999996</v>
      </c>
      <c r="AN228" s="44">
        <v>92707.54</v>
      </c>
      <c r="AO228" s="124"/>
      <c r="AP228" s="28">
        <v>139579.85999999996</v>
      </c>
      <c r="AQ228" s="28">
        <v>75078.539999999994</v>
      </c>
      <c r="AR228" s="28">
        <v>92361.239999999991</v>
      </c>
      <c r="AS228" s="28">
        <v>307019.63999999996</v>
      </c>
      <c r="AT228" s="124"/>
      <c r="AU228" s="28">
        <v>105693.41999999998</v>
      </c>
      <c r="AV228" s="28">
        <v>56851.38</v>
      </c>
      <c r="AW228" s="28">
        <v>69938.28</v>
      </c>
      <c r="AX228" s="44">
        <v>232483.08</v>
      </c>
      <c r="AY228" s="124"/>
      <c r="AZ228" s="139">
        <v>1661897.88</v>
      </c>
      <c r="BA228" s="139">
        <v>540212.96</v>
      </c>
      <c r="BB228" s="44">
        <v>660633.25199999998</v>
      </c>
      <c r="BC228" s="28">
        <v>37143.165059999992</v>
      </c>
      <c r="BD228" s="28">
        <v>32435.826359999999</v>
      </c>
      <c r="BE228" s="140">
        <v>0</v>
      </c>
      <c r="BF228" s="44">
        <v>730212.24341999996</v>
      </c>
      <c r="BG228" s="60"/>
      <c r="BH228" s="28">
        <v>1671112.4234199999</v>
      </c>
      <c r="BI228" s="124"/>
      <c r="BJ228" s="28">
        <v>231929.97</v>
      </c>
      <c r="BK228" s="28">
        <v>1439182.4534199999</v>
      </c>
      <c r="BL228" s="124"/>
      <c r="BM228" s="193">
        <v>1</v>
      </c>
    </row>
    <row r="229" spans="1:65" x14ac:dyDescent="0.25">
      <c r="A229" s="116" t="s">
        <v>359</v>
      </c>
      <c r="B229" s="24" t="s">
        <v>360</v>
      </c>
      <c r="C229" s="27" t="s">
        <v>142</v>
      </c>
      <c r="D229" s="27" t="s">
        <v>120</v>
      </c>
      <c r="E229" s="139">
        <v>972.5</v>
      </c>
      <c r="F229" s="68"/>
      <c r="G229" s="139">
        <v>594.5</v>
      </c>
      <c r="H229" s="139">
        <v>590.5</v>
      </c>
      <c r="I229" s="139">
        <v>378</v>
      </c>
      <c r="J229" s="139">
        <v>0</v>
      </c>
      <c r="K229" s="60"/>
      <c r="L229" s="28">
        <v>53145</v>
      </c>
      <c r="M229" s="28">
        <v>34020</v>
      </c>
      <c r="N229" s="28">
        <v>0</v>
      </c>
      <c r="O229" s="44">
        <v>87165</v>
      </c>
      <c r="P229" s="124"/>
      <c r="Q229" s="28">
        <v>74312.5</v>
      </c>
      <c r="R229" s="28">
        <v>47250</v>
      </c>
      <c r="S229" s="28">
        <v>0</v>
      </c>
      <c r="T229" s="28">
        <v>121562.5</v>
      </c>
      <c r="U229" s="124"/>
      <c r="V229" s="28">
        <v>138518.5</v>
      </c>
      <c r="W229" s="28">
        <v>88074</v>
      </c>
      <c r="X229" s="28">
        <v>0</v>
      </c>
      <c r="Y229" s="44">
        <v>226592.5</v>
      </c>
      <c r="Z229" s="124"/>
      <c r="AA229" s="28">
        <v>14862.5</v>
      </c>
      <c r="AB229" s="28">
        <v>9450</v>
      </c>
      <c r="AC229" s="28">
        <v>0</v>
      </c>
      <c r="AD229" s="44">
        <v>24312.5</v>
      </c>
      <c r="AE229" s="124"/>
      <c r="AF229" s="139">
        <v>339459.5</v>
      </c>
      <c r="AG229" s="139">
        <v>215838</v>
      </c>
      <c r="AH229" s="139">
        <v>0</v>
      </c>
      <c r="AI229" s="44">
        <v>555297.5</v>
      </c>
      <c r="AJ229" s="124"/>
      <c r="AK229" s="63">
        <v>61412</v>
      </c>
      <c r="AL229" s="63">
        <v>78624</v>
      </c>
      <c r="AM229" s="63">
        <v>0</v>
      </c>
      <c r="AN229" s="44">
        <v>140036</v>
      </c>
      <c r="AO229" s="124"/>
      <c r="AP229" s="28">
        <v>617091</v>
      </c>
      <c r="AQ229" s="28">
        <v>392364</v>
      </c>
      <c r="AR229" s="28">
        <v>0</v>
      </c>
      <c r="AS229" s="28">
        <v>1009455</v>
      </c>
      <c r="AT229" s="124"/>
      <c r="AU229" s="28">
        <v>467277</v>
      </c>
      <c r="AV229" s="28">
        <v>297108</v>
      </c>
      <c r="AW229" s="28">
        <v>0</v>
      </c>
      <c r="AX229" s="44">
        <v>764385</v>
      </c>
      <c r="AY229" s="124"/>
      <c r="AZ229" s="139">
        <v>5354438.4999999991</v>
      </c>
      <c r="BA229" s="139">
        <v>1879167.7599999998</v>
      </c>
      <c r="BB229" s="44">
        <v>2170081.8779999996</v>
      </c>
      <c r="BC229" s="28">
        <v>122123.63249999998</v>
      </c>
      <c r="BD229" s="28">
        <v>106646.295</v>
      </c>
      <c r="BE229" s="140">
        <v>0</v>
      </c>
      <c r="BF229" s="44">
        <v>2398851.8054999993</v>
      </c>
      <c r="BG229" s="60"/>
      <c r="BH229" s="28">
        <v>5327657.8054999989</v>
      </c>
      <c r="BI229" s="124"/>
      <c r="BJ229" s="28">
        <v>762566.42</v>
      </c>
      <c r="BK229" s="28">
        <v>4565091.3854999989</v>
      </c>
      <c r="BL229" s="124"/>
      <c r="BM229" s="193">
        <v>1</v>
      </c>
    </row>
    <row r="230" spans="1:65" x14ac:dyDescent="0.25">
      <c r="A230" s="116" t="s">
        <v>361</v>
      </c>
      <c r="B230" s="24" t="s">
        <v>362</v>
      </c>
      <c r="C230" s="27" t="s">
        <v>142</v>
      </c>
      <c r="D230" s="27" t="s">
        <v>120</v>
      </c>
      <c r="E230" s="139">
        <v>1554.25</v>
      </c>
      <c r="F230" s="68"/>
      <c r="G230" s="139">
        <v>950.75</v>
      </c>
      <c r="H230" s="139">
        <v>940.5</v>
      </c>
      <c r="I230" s="139">
        <v>603.5</v>
      </c>
      <c r="J230" s="139">
        <v>0</v>
      </c>
      <c r="K230" s="60"/>
      <c r="L230" s="28">
        <v>84645</v>
      </c>
      <c r="M230" s="28">
        <v>54315</v>
      </c>
      <c r="N230" s="28">
        <v>0</v>
      </c>
      <c r="O230" s="44">
        <v>138960</v>
      </c>
      <c r="P230" s="124"/>
      <c r="Q230" s="28">
        <v>118843.75</v>
      </c>
      <c r="R230" s="28">
        <v>75437.5</v>
      </c>
      <c r="S230" s="28">
        <v>0</v>
      </c>
      <c r="T230" s="28">
        <v>194281.25</v>
      </c>
      <c r="U230" s="124"/>
      <c r="V230" s="28">
        <v>221524.75</v>
      </c>
      <c r="W230" s="28">
        <v>140615.5</v>
      </c>
      <c r="X230" s="28">
        <v>0</v>
      </c>
      <c r="Y230" s="44">
        <v>362140.25</v>
      </c>
      <c r="Z230" s="124"/>
      <c r="AA230" s="28">
        <v>23768.75</v>
      </c>
      <c r="AB230" s="28">
        <v>15087.5</v>
      </c>
      <c r="AC230" s="28">
        <v>0</v>
      </c>
      <c r="AD230" s="44">
        <v>38856.25</v>
      </c>
      <c r="AE230" s="124"/>
      <c r="AF230" s="139">
        <v>542878.25</v>
      </c>
      <c r="AG230" s="139">
        <v>344598.5</v>
      </c>
      <c r="AH230" s="139">
        <v>0</v>
      </c>
      <c r="AI230" s="44">
        <v>887476.75</v>
      </c>
      <c r="AJ230" s="124"/>
      <c r="AK230" s="63">
        <v>97812</v>
      </c>
      <c r="AL230" s="63">
        <v>125528</v>
      </c>
      <c r="AM230" s="63">
        <v>0</v>
      </c>
      <c r="AN230" s="44">
        <v>223340</v>
      </c>
      <c r="AO230" s="124"/>
      <c r="AP230" s="28">
        <v>986878.5</v>
      </c>
      <c r="AQ230" s="28">
        <v>626433</v>
      </c>
      <c r="AR230" s="28">
        <v>0</v>
      </c>
      <c r="AS230" s="28">
        <v>1613311.5</v>
      </c>
      <c r="AT230" s="124"/>
      <c r="AU230" s="28">
        <v>747289.5</v>
      </c>
      <c r="AV230" s="28">
        <v>474351</v>
      </c>
      <c r="AW230" s="28">
        <v>0</v>
      </c>
      <c r="AX230" s="44">
        <v>1221640.5</v>
      </c>
      <c r="AY230" s="124"/>
      <c r="AZ230" s="139">
        <v>8837888.8200000003</v>
      </c>
      <c r="BA230" s="139">
        <v>4660898.97</v>
      </c>
      <c r="BB230" s="44">
        <v>4049636.3369999994</v>
      </c>
      <c r="BC230" s="28">
        <v>195178.05224999998</v>
      </c>
      <c r="BD230" s="28">
        <v>170442.1635</v>
      </c>
      <c r="BE230" s="140">
        <v>0</v>
      </c>
      <c r="BF230" s="44">
        <v>4415256.5527499989</v>
      </c>
      <c r="BG230" s="60"/>
      <c r="BH230" s="28">
        <v>9095263.0527499989</v>
      </c>
      <c r="BI230" s="124"/>
      <c r="BJ230" s="28">
        <v>1218734.05</v>
      </c>
      <c r="BK230" s="28">
        <v>7876529.0027499991</v>
      </c>
      <c r="BL230" s="124"/>
      <c r="BM230" s="193">
        <v>1</v>
      </c>
    </row>
    <row r="231" spans="1:65" x14ac:dyDescent="0.25">
      <c r="A231" s="116" t="s">
        <v>89</v>
      </c>
      <c r="B231" s="24" t="s">
        <v>90</v>
      </c>
      <c r="C231" s="27" t="s">
        <v>57</v>
      </c>
      <c r="D231" s="27" t="s">
        <v>12</v>
      </c>
      <c r="E231" s="139">
        <v>418.27</v>
      </c>
      <c r="F231" s="68"/>
      <c r="G231" s="139">
        <v>188.46</v>
      </c>
      <c r="H231" s="139">
        <v>186.29999999999998</v>
      </c>
      <c r="I231" s="139">
        <v>108.16</v>
      </c>
      <c r="J231" s="139">
        <v>121.64999999999999</v>
      </c>
      <c r="K231" s="60"/>
      <c r="L231" s="28">
        <v>16767</v>
      </c>
      <c r="M231" s="28">
        <v>9734.4</v>
      </c>
      <c r="N231" s="28">
        <v>10948.5</v>
      </c>
      <c r="O231" s="44">
        <v>37449.9</v>
      </c>
      <c r="P231" s="124"/>
      <c r="Q231" s="28">
        <v>23557.5</v>
      </c>
      <c r="R231" s="28">
        <v>13520</v>
      </c>
      <c r="S231" s="28">
        <v>15206.249999999998</v>
      </c>
      <c r="T231" s="28">
        <v>52283.75</v>
      </c>
      <c r="U231" s="124"/>
      <c r="V231" s="28">
        <v>43911.18</v>
      </c>
      <c r="W231" s="28">
        <v>25201.279999999999</v>
      </c>
      <c r="X231" s="28">
        <v>28344.449999999997</v>
      </c>
      <c r="Y231" s="44">
        <v>97456.909999999989</v>
      </c>
      <c r="Z231" s="124"/>
      <c r="AA231" s="28">
        <v>4711.5</v>
      </c>
      <c r="AB231" s="28">
        <v>2704</v>
      </c>
      <c r="AC231" s="28">
        <v>3041.25</v>
      </c>
      <c r="AD231" s="44">
        <v>10456.75</v>
      </c>
      <c r="AE231" s="124"/>
      <c r="AF231" s="139">
        <v>107610.66</v>
      </c>
      <c r="AG231" s="139">
        <v>61759.360000000001</v>
      </c>
      <c r="AH231" s="139">
        <v>69462.149999999994</v>
      </c>
      <c r="AI231" s="44">
        <v>238832.17</v>
      </c>
      <c r="AJ231" s="124"/>
      <c r="AK231" s="63">
        <v>19375.199999999997</v>
      </c>
      <c r="AL231" s="63">
        <v>22497.279999999999</v>
      </c>
      <c r="AM231" s="63">
        <v>87223.049999999988</v>
      </c>
      <c r="AN231" s="44">
        <v>129095.52999999998</v>
      </c>
      <c r="AO231" s="124"/>
      <c r="AP231" s="28">
        <v>195621.48</v>
      </c>
      <c r="AQ231" s="28">
        <v>112270.08</v>
      </c>
      <c r="AR231" s="28">
        <v>126272.7</v>
      </c>
      <c r="AS231" s="28">
        <v>434164.26</v>
      </c>
      <c r="AT231" s="124"/>
      <c r="AU231" s="28">
        <v>148129.56</v>
      </c>
      <c r="AV231" s="28">
        <v>85013.759999999995</v>
      </c>
      <c r="AW231" s="28">
        <v>95616.9</v>
      </c>
      <c r="AX231" s="44">
        <v>328760.21999999997</v>
      </c>
      <c r="AY231" s="124"/>
      <c r="AZ231" s="139">
        <v>2383660.13</v>
      </c>
      <c r="BA231" s="139">
        <v>831214.67000000016</v>
      </c>
      <c r="BB231" s="44">
        <v>964462.44</v>
      </c>
      <c r="BC231" s="28">
        <v>52525.091789999991</v>
      </c>
      <c r="BD231" s="28">
        <v>45868.324739999996</v>
      </c>
      <c r="BE231" s="140">
        <v>0</v>
      </c>
      <c r="BF231" s="44">
        <v>1062855.85653</v>
      </c>
      <c r="BG231" s="60"/>
      <c r="BH231" s="28">
        <v>2391355.3465300002</v>
      </c>
      <c r="BI231" s="124"/>
      <c r="BJ231" s="28">
        <v>327978.05</v>
      </c>
      <c r="BK231" s="28">
        <v>2063377.2965300002</v>
      </c>
      <c r="BL231" s="124"/>
      <c r="BM231" s="193">
        <v>1</v>
      </c>
    </row>
    <row r="232" spans="1:65" x14ac:dyDescent="0.25">
      <c r="A232" s="116" t="s">
        <v>487</v>
      </c>
      <c r="B232" s="24" t="s">
        <v>488</v>
      </c>
      <c r="C232" s="27" t="s">
        <v>468</v>
      </c>
      <c r="D232" s="27" t="s">
        <v>120</v>
      </c>
      <c r="E232" s="139">
        <v>804.87</v>
      </c>
      <c r="F232" s="68"/>
      <c r="G232" s="139">
        <v>525.04999999999995</v>
      </c>
      <c r="H232" s="139">
        <v>520.54999999999995</v>
      </c>
      <c r="I232" s="139">
        <v>279.82</v>
      </c>
      <c r="J232" s="139">
        <v>0</v>
      </c>
      <c r="K232" s="60"/>
      <c r="L232" s="28">
        <v>46849.499999999993</v>
      </c>
      <c r="M232" s="28">
        <v>25183.8</v>
      </c>
      <c r="N232" s="28">
        <v>0</v>
      </c>
      <c r="O232" s="44">
        <v>72033.299999999988</v>
      </c>
      <c r="P232" s="124"/>
      <c r="Q232" s="28">
        <v>65631.25</v>
      </c>
      <c r="R232" s="28">
        <v>34977.5</v>
      </c>
      <c r="S232" s="28">
        <v>0</v>
      </c>
      <c r="T232" s="28">
        <v>100608.75</v>
      </c>
      <c r="U232" s="124"/>
      <c r="V232" s="28">
        <v>122336.65</v>
      </c>
      <c r="W232" s="28">
        <v>65198.06</v>
      </c>
      <c r="X232" s="28">
        <v>0</v>
      </c>
      <c r="Y232" s="44">
        <v>187534.71</v>
      </c>
      <c r="Z232" s="124"/>
      <c r="AA232" s="28">
        <v>13126.249999999998</v>
      </c>
      <c r="AB232" s="28">
        <v>6995.5</v>
      </c>
      <c r="AC232" s="28">
        <v>0</v>
      </c>
      <c r="AD232" s="44">
        <v>20121.75</v>
      </c>
      <c r="AE232" s="124"/>
      <c r="AF232" s="139">
        <v>299803.55</v>
      </c>
      <c r="AG232" s="139">
        <v>159777.22</v>
      </c>
      <c r="AH232" s="139">
        <v>0</v>
      </c>
      <c r="AI232" s="44">
        <v>459580.77</v>
      </c>
      <c r="AJ232" s="124"/>
      <c r="AK232" s="63">
        <v>54137.2</v>
      </c>
      <c r="AL232" s="63">
        <v>58202.559999999998</v>
      </c>
      <c r="AM232" s="63">
        <v>0</v>
      </c>
      <c r="AN232" s="44">
        <v>112339.76</v>
      </c>
      <c r="AO232" s="124"/>
      <c r="AP232" s="28">
        <v>545001.89999999991</v>
      </c>
      <c r="AQ232" s="28">
        <v>290453.15999999997</v>
      </c>
      <c r="AR232" s="28">
        <v>0</v>
      </c>
      <c r="AS232" s="28">
        <v>835455.05999999982</v>
      </c>
      <c r="AT232" s="124"/>
      <c r="AU232" s="28">
        <v>412689.3</v>
      </c>
      <c r="AV232" s="28">
        <v>219938.52</v>
      </c>
      <c r="AW232" s="28">
        <v>0</v>
      </c>
      <c r="AX232" s="44">
        <v>632627.81999999995</v>
      </c>
      <c r="AY232" s="124"/>
      <c r="AZ232" s="139">
        <v>4135608.9299999997</v>
      </c>
      <c r="BA232" s="139">
        <v>863181.92000000027</v>
      </c>
      <c r="BB232" s="44">
        <v>1499637.2549999999</v>
      </c>
      <c r="BC232" s="28">
        <v>101073.15998999999</v>
      </c>
      <c r="BD232" s="28">
        <v>88263.653939999989</v>
      </c>
      <c r="BE232" s="140">
        <v>0</v>
      </c>
      <c r="BF232" s="44">
        <v>1688974.0689300001</v>
      </c>
      <c r="BG232" s="60"/>
      <c r="BH232" s="28">
        <v>4109275.9889299995</v>
      </c>
      <c r="BI232" s="124"/>
      <c r="BJ232" s="28">
        <v>631122.71</v>
      </c>
      <c r="BK232" s="28">
        <v>3478153.2789299996</v>
      </c>
      <c r="BL232" s="124"/>
      <c r="BM232" s="193">
        <v>1</v>
      </c>
    </row>
    <row r="233" spans="1:65" x14ac:dyDescent="0.25">
      <c r="A233" s="116" t="s">
        <v>495</v>
      </c>
      <c r="B233" s="24" t="s">
        <v>496</v>
      </c>
      <c r="C233" s="27" t="s">
        <v>468</v>
      </c>
      <c r="D233" s="27" t="s">
        <v>131</v>
      </c>
      <c r="E233" s="139">
        <v>464.32</v>
      </c>
      <c r="F233" s="68"/>
      <c r="G233" s="139">
        <v>0</v>
      </c>
      <c r="H233" s="139">
        <v>0</v>
      </c>
      <c r="I233" s="139">
        <v>0</v>
      </c>
      <c r="J233" s="139">
        <v>464.32</v>
      </c>
      <c r="K233" s="60"/>
      <c r="L233" s="28">
        <v>0</v>
      </c>
      <c r="M233" s="28">
        <v>0</v>
      </c>
      <c r="N233" s="28">
        <v>41788.800000000003</v>
      </c>
      <c r="O233" s="44">
        <v>41788.800000000003</v>
      </c>
      <c r="P233" s="124"/>
      <c r="Q233" s="28">
        <v>0</v>
      </c>
      <c r="R233" s="28">
        <v>0</v>
      </c>
      <c r="S233" s="28">
        <v>58040</v>
      </c>
      <c r="T233" s="28">
        <v>58040</v>
      </c>
      <c r="U233" s="124"/>
      <c r="V233" s="28">
        <v>0</v>
      </c>
      <c r="W233" s="28">
        <v>0</v>
      </c>
      <c r="X233" s="28">
        <v>108186.56</v>
      </c>
      <c r="Y233" s="44">
        <v>108186.56</v>
      </c>
      <c r="Z233" s="124"/>
      <c r="AA233" s="28">
        <v>0</v>
      </c>
      <c r="AB233" s="28">
        <v>0</v>
      </c>
      <c r="AC233" s="28">
        <v>11608</v>
      </c>
      <c r="AD233" s="44">
        <v>11608</v>
      </c>
      <c r="AE233" s="124"/>
      <c r="AF233" s="139">
        <v>0</v>
      </c>
      <c r="AG233" s="139">
        <v>0</v>
      </c>
      <c r="AH233" s="139">
        <v>265126.71999999997</v>
      </c>
      <c r="AI233" s="44">
        <v>265126.71999999997</v>
      </c>
      <c r="AJ233" s="124"/>
      <c r="AK233" s="63">
        <v>0</v>
      </c>
      <c r="AL233" s="63">
        <v>0</v>
      </c>
      <c r="AM233" s="63">
        <v>332917.44</v>
      </c>
      <c r="AN233" s="44">
        <v>332917.44</v>
      </c>
      <c r="AO233" s="124"/>
      <c r="AP233" s="28">
        <v>0</v>
      </c>
      <c r="AQ233" s="28">
        <v>0</v>
      </c>
      <c r="AR233" s="28">
        <v>481964.16</v>
      </c>
      <c r="AS233" s="28">
        <v>481964.16</v>
      </c>
      <c r="AT233" s="124"/>
      <c r="AU233" s="28">
        <v>0</v>
      </c>
      <c r="AV233" s="28">
        <v>0</v>
      </c>
      <c r="AW233" s="28">
        <v>364955.52</v>
      </c>
      <c r="AX233" s="44">
        <v>364955.52</v>
      </c>
      <c r="AY233" s="124"/>
      <c r="AZ233" s="139">
        <v>2629339.9499999997</v>
      </c>
      <c r="BA233" s="139">
        <v>455230.83</v>
      </c>
      <c r="BB233" s="44">
        <v>925371.23399999994</v>
      </c>
      <c r="BC233" s="28">
        <v>58307.912639999995</v>
      </c>
      <c r="BD233" s="28">
        <v>50918.259840000006</v>
      </c>
      <c r="BE233" s="140">
        <v>0</v>
      </c>
      <c r="BF233" s="44">
        <v>1034597.4064799999</v>
      </c>
      <c r="BG233" s="60"/>
      <c r="BH233" s="28">
        <v>2699184.6064800001</v>
      </c>
      <c r="BI233" s="124"/>
      <c r="BJ233" s="28">
        <v>364087.24</v>
      </c>
      <c r="BK233" s="28">
        <v>2335097.3664800003</v>
      </c>
      <c r="BL233" s="124"/>
      <c r="BM233" s="193">
        <v>1</v>
      </c>
    </row>
    <row r="234" spans="1:65" x14ac:dyDescent="0.25">
      <c r="A234" s="116" t="s">
        <v>607</v>
      </c>
      <c r="B234" s="24" t="s">
        <v>608</v>
      </c>
      <c r="C234" s="27" t="s">
        <v>584</v>
      </c>
      <c r="D234" s="27" t="s">
        <v>120</v>
      </c>
      <c r="E234" s="139">
        <v>154.75</v>
      </c>
      <c r="F234" s="68"/>
      <c r="G234" s="139">
        <v>105.75</v>
      </c>
      <c r="H234" s="139">
        <v>104</v>
      </c>
      <c r="I234" s="139">
        <v>49</v>
      </c>
      <c r="J234" s="139">
        <v>0</v>
      </c>
      <c r="K234" s="60"/>
      <c r="L234" s="28">
        <v>9360</v>
      </c>
      <c r="M234" s="28">
        <v>4410</v>
      </c>
      <c r="N234" s="28">
        <v>0</v>
      </c>
      <c r="O234" s="44">
        <v>13770</v>
      </c>
      <c r="P234" s="124"/>
      <c r="Q234" s="28">
        <v>13218.75</v>
      </c>
      <c r="R234" s="28">
        <v>6125</v>
      </c>
      <c r="S234" s="28">
        <v>0</v>
      </c>
      <c r="T234" s="28">
        <v>19343.75</v>
      </c>
      <c r="U234" s="124"/>
      <c r="V234" s="28">
        <v>24639.75</v>
      </c>
      <c r="W234" s="28">
        <v>11417</v>
      </c>
      <c r="X234" s="28">
        <v>0</v>
      </c>
      <c r="Y234" s="44">
        <v>36056.75</v>
      </c>
      <c r="Z234" s="124"/>
      <c r="AA234" s="28">
        <v>2643.75</v>
      </c>
      <c r="AB234" s="28">
        <v>1225</v>
      </c>
      <c r="AC234" s="28">
        <v>0</v>
      </c>
      <c r="AD234" s="44">
        <v>3868.75</v>
      </c>
      <c r="AE234" s="124"/>
      <c r="AF234" s="139">
        <v>60383.25</v>
      </c>
      <c r="AG234" s="139">
        <v>27979</v>
      </c>
      <c r="AH234" s="139">
        <v>0</v>
      </c>
      <c r="AI234" s="44">
        <v>88362.25</v>
      </c>
      <c r="AJ234" s="124"/>
      <c r="AK234" s="63">
        <v>10816</v>
      </c>
      <c r="AL234" s="63">
        <v>10192</v>
      </c>
      <c r="AM234" s="63">
        <v>0</v>
      </c>
      <c r="AN234" s="44">
        <v>21008</v>
      </c>
      <c r="AO234" s="124"/>
      <c r="AP234" s="28">
        <v>109768.5</v>
      </c>
      <c r="AQ234" s="28">
        <v>50862</v>
      </c>
      <c r="AR234" s="28">
        <v>0</v>
      </c>
      <c r="AS234" s="28">
        <v>160630.5</v>
      </c>
      <c r="AT234" s="124"/>
      <c r="AU234" s="28">
        <v>83119.5</v>
      </c>
      <c r="AV234" s="28">
        <v>38514</v>
      </c>
      <c r="AW234" s="28">
        <v>0</v>
      </c>
      <c r="AX234" s="44">
        <v>121633.5</v>
      </c>
      <c r="AY234" s="124"/>
      <c r="AZ234" s="139">
        <v>796384.3</v>
      </c>
      <c r="BA234" s="139">
        <v>176377.86</v>
      </c>
      <c r="BB234" s="44">
        <v>291828.64799999999</v>
      </c>
      <c r="BC234" s="28">
        <v>19433.04075</v>
      </c>
      <c r="BD234" s="28">
        <v>16970.194500000001</v>
      </c>
      <c r="BE234" s="140">
        <v>0</v>
      </c>
      <c r="BF234" s="44">
        <v>328231.88324999996</v>
      </c>
      <c r="BG234" s="60"/>
      <c r="BH234" s="28">
        <v>792905.38324999996</v>
      </c>
      <c r="BI234" s="124"/>
      <c r="BJ234" s="28">
        <v>121344.11</v>
      </c>
      <c r="BK234" s="28">
        <v>671561.27324999997</v>
      </c>
      <c r="BL234" s="124"/>
      <c r="BM234" s="193">
        <v>1</v>
      </c>
    </row>
    <row r="235" spans="1:65" x14ac:dyDescent="0.25">
      <c r="A235" s="116" t="s">
        <v>403</v>
      </c>
      <c r="B235" s="24" t="s">
        <v>404</v>
      </c>
      <c r="C235" s="27" t="s">
        <v>142</v>
      </c>
      <c r="D235" s="27" t="s">
        <v>120</v>
      </c>
      <c r="E235" s="139">
        <v>1438.79</v>
      </c>
      <c r="F235" s="68"/>
      <c r="G235" s="139">
        <v>970.1400000000001</v>
      </c>
      <c r="H235" s="139">
        <v>965.98</v>
      </c>
      <c r="I235" s="139">
        <v>468.65</v>
      </c>
      <c r="J235" s="139">
        <v>0</v>
      </c>
      <c r="K235" s="60"/>
      <c r="L235" s="28">
        <v>86938.2</v>
      </c>
      <c r="M235" s="28">
        <v>42178.5</v>
      </c>
      <c r="N235" s="28">
        <v>0</v>
      </c>
      <c r="O235" s="44">
        <v>129116.7</v>
      </c>
      <c r="P235" s="124"/>
      <c r="Q235" s="28">
        <v>121267.50000000001</v>
      </c>
      <c r="R235" s="28">
        <v>58581.25</v>
      </c>
      <c r="S235" s="28">
        <v>0</v>
      </c>
      <c r="T235" s="28">
        <v>179848.75</v>
      </c>
      <c r="U235" s="124"/>
      <c r="V235" s="28">
        <v>226042.62000000002</v>
      </c>
      <c r="W235" s="28">
        <v>109195.45</v>
      </c>
      <c r="X235" s="28">
        <v>0</v>
      </c>
      <c r="Y235" s="44">
        <v>335238.07</v>
      </c>
      <c r="Z235" s="124"/>
      <c r="AA235" s="28">
        <v>24253.500000000004</v>
      </c>
      <c r="AB235" s="28">
        <v>11716.25</v>
      </c>
      <c r="AC235" s="28">
        <v>0</v>
      </c>
      <c r="AD235" s="44">
        <v>35969.75</v>
      </c>
      <c r="AE235" s="124"/>
      <c r="AF235" s="139">
        <v>553949.93999999994</v>
      </c>
      <c r="AG235" s="139">
        <v>267599.15000000002</v>
      </c>
      <c r="AH235" s="139">
        <v>0</v>
      </c>
      <c r="AI235" s="44">
        <v>821549.09</v>
      </c>
      <c r="AJ235" s="124"/>
      <c r="AK235" s="63">
        <v>100461.92</v>
      </c>
      <c r="AL235" s="63">
        <v>97479.2</v>
      </c>
      <c r="AM235" s="63">
        <v>0</v>
      </c>
      <c r="AN235" s="44">
        <v>197941.12</v>
      </c>
      <c r="AO235" s="124"/>
      <c r="AP235" s="28">
        <v>1007005.3200000001</v>
      </c>
      <c r="AQ235" s="28">
        <v>486458.69999999995</v>
      </c>
      <c r="AR235" s="28">
        <v>0</v>
      </c>
      <c r="AS235" s="28">
        <v>1493464.02</v>
      </c>
      <c r="AT235" s="124"/>
      <c r="AU235" s="28">
        <v>762530.04</v>
      </c>
      <c r="AV235" s="28">
        <v>368358.89999999997</v>
      </c>
      <c r="AW235" s="28">
        <v>0</v>
      </c>
      <c r="AX235" s="44">
        <v>1130888.94</v>
      </c>
      <c r="AY235" s="124"/>
      <c r="AZ235" s="139">
        <v>8097636.6400000015</v>
      </c>
      <c r="BA235" s="139">
        <v>3293722.1300000004</v>
      </c>
      <c r="BB235" s="44">
        <v>3417407.6310000005</v>
      </c>
      <c r="BC235" s="28">
        <v>180678.93182999999</v>
      </c>
      <c r="BD235" s="28">
        <v>157780.58898</v>
      </c>
      <c r="BE235" s="140">
        <v>0</v>
      </c>
      <c r="BF235" s="44">
        <v>3755867.1518100007</v>
      </c>
      <c r="BG235" s="60"/>
      <c r="BH235" s="28">
        <v>8079883.5918100011</v>
      </c>
      <c r="BI235" s="124"/>
      <c r="BJ235" s="28">
        <v>1128198.3999999999</v>
      </c>
      <c r="BK235" s="28">
        <v>6951685.1918100007</v>
      </c>
      <c r="BL235" s="124"/>
      <c r="BM235" s="193">
        <v>1</v>
      </c>
    </row>
    <row r="236" spans="1:65" x14ac:dyDescent="0.25">
      <c r="A236" s="116" t="s">
        <v>449</v>
      </c>
      <c r="B236" s="24" t="s">
        <v>450</v>
      </c>
      <c r="C236" s="27" t="s">
        <v>433</v>
      </c>
      <c r="D236" s="27" t="s">
        <v>12</v>
      </c>
      <c r="E236" s="139">
        <v>567.88</v>
      </c>
      <c r="F236" s="68"/>
      <c r="G236" s="139">
        <v>253.55999999999997</v>
      </c>
      <c r="H236" s="139">
        <v>250.48</v>
      </c>
      <c r="I236" s="139">
        <v>128.16</v>
      </c>
      <c r="J236" s="139">
        <v>186.16</v>
      </c>
      <c r="K236" s="60"/>
      <c r="L236" s="28">
        <v>22543.200000000001</v>
      </c>
      <c r="M236" s="28">
        <v>11534.4</v>
      </c>
      <c r="N236" s="28">
        <v>16754.400000000001</v>
      </c>
      <c r="O236" s="44">
        <v>50832</v>
      </c>
      <c r="P236" s="124"/>
      <c r="Q236" s="28">
        <v>31694.999999999996</v>
      </c>
      <c r="R236" s="28">
        <v>16020</v>
      </c>
      <c r="S236" s="28">
        <v>23270</v>
      </c>
      <c r="T236" s="28">
        <v>70985</v>
      </c>
      <c r="U236" s="124"/>
      <c r="V236" s="28">
        <v>59079.479999999996</v>
      </c>
      <c r="W236" s="28">
        <v>29861.279999999999</v>
      </c>
      <c r="X236" s="28">
        <v>43375.28</v>
      </c>
      <c r="Y236" s="44">
        <v>132316.03999999998</v>
      </c>
      <c r="Z236" s="124"/>
      <c r="AA236" s="28">
        <v>6338.9999999999991</v>
      </c>
      <c r="AB236" s="28">
        <v>3204</v>
      </c>
      <c r="AC236" s="28">
        <v>4654</v>
      </c>
      <c r="AD236" s="44">
        <v>14197</v>
      </c>
      <c r="AE236" s="124"/>
      <c r="AF236" s="139">
        <v>144782.76</v>
      </c>
      <c r="AG236" s="139">
        <v>73179.360000000001</v>
      </c>
      <c r="AH236" s="139">
        <v>106297.36</v>
      </c>
      <c r="AI236" s="44">
        <v>324259.48</v>
      </c>
      <c r="AJ236" s="124"/>
      <c r="AK236" s="63">
        <v>26049.919999999998</v>
      </c>
      <c r="AL236" s="63">
        <v>26657.279999999999</v>
      </c>
      <c r="AM236" s="63">
        <v>133476.72</v>
      </c>
      <c r="AN236" s="44">
        <v>186183.91999999998</v>
      </c>
      <c r="AO236" s="124"/>
      <c r="AP236" s="28">
        <v>263195.27999999997</v>
      </c>
      <c r="AQ236" s="28">
        <v>133030.07999999999</v>
      </c>
      <c r="AR236" s="28">
        <v>193234.08</v>
      </c>
      <c r="AS236" s="28">
        <v>589459.43999999994</v>
      </c>
      <c r="AT236" s="124"/>
      <c r="AU236" s="28">
        <v>199298.15999999997</v>
      </c>
      <c r="AV236" s="28">
        <v>100733.75999999999</v>
      </c>
      <c r="AW236" s="28">
        <v>146321.76</v>
      </c>
      <c r="AX236" s="44">
        <v>446353.68</v>
      </c>
      <c r="AY236" s="124"/>
      <c r="AZ236" s="139">
        <v>3132249.2800000003</v>
      </c>
      <c r="BA236" s="139">
        <v>857113.90000000014</v>
      </c>
      <c r="BB236" s="44">
        <v>1196808.9540000001</v>
      </c>
      <c r="BC236" s="28">
        <v>71312.666759999993</v>
      </c>
      <c r="BD236" s="28">
        <v>62274.85656</v>
      </c>
      <c r="BE236" s="140">
        <v>0</v>
      </c>
      <c r="BF236" s="44">
        <v>1330396.4773200001</v>
      </c>
      <c r="BG236" s="60"/>
      <c r="BH236" s="28">
        <v>3144983.0373199997</v>
      </c>
      <c r="BI236" s="124"/>
      <c r="BJ236" s="28">
        <v>445291.74</v>
      </c>
      <c r="BK236" s="28">
        <v>2699691.2973199999</v>
      </c>
      <c r="BL236" s="124"/>
      <c r="BM236" s="193">
        <v>1</v>
      </c>
    </row>
    <row r="237" spans="1:65" x14ac:dyDescent="0.25">
      <c r="A237" s="116" t="s">
        <v>539</v>
      </c>
      <c r="B237" s="24" t="s">
        <v>540</v>
      </c>
      <c r="C237" s="27" t="s">
        <v>541</v>
      </c>
      <c r="D237" s="27" t="s">
        <v>12</v>
      </c>
      <c r="E237" s="139">
        <v>1114.6300000000001</v>
      </c>
      <c r="F237" s="68"/>
      <c r="G237" s="139">
        <v>530.48</v>
      </c>
      <c r="H237" s="139">
        <v>521.15</v>
      </c>
      <c r="I237" s="139">
        <v>258.65999999999997</v>
      </c>
      <c r="J237" s="139">
        <v>325.49</v>
      </c>
      <c r="K237" s="60"/>
      <c r="L237" s="28">
        <v>46903.5</v>
      </c>
      <c r="M237" s="28">
        <v>23279.399999999998</v>
      </c>
      <c r="N237" s="28">
        <v>29294.100000000002</v>
      </c>
      <c r="O237" s="44">
        <v>99477</v>
      </c>
      <c r="P237" s="124"/>
      <c r="Q237" s="28">
        <v>66310</v>
      </c>
      <c r="R237" s="28">
        <v>32332.499999999996</v>
      </c>
      <c r="S237" s="28">
        <v>40686.25</v>
      </c>
      <c r="T237" s="28">
        <v>139328.75</v>
      </c>
      <c r="U237" s="124"/>
      <c r="V237" s="28">
        <v>123601.84000000001</v>
      </c>
      <c r="W237" s="28">
        <v>60267.779999999992</v>
      </c>
      <c r="X237" s="28">
        <v>75839.17</v>
      </c>
      <c r="Y237" s="44">
        <v>259708.78999999998</v>
      </c>
      <c r="Z237" s="124"/>
      <c r="AA237" s="28">
        <v>13262</v>
      </c>
      <c r="AB237" s="28">
        <v>6466.4999999999991</v>
      </c>
      <c r="AC237" s="28">
        <v>8137.25</v>
      </c>
      <c r="AD237" s="44">
        <v>27865.75</v>
      </c>
      <c r="AE237" s="124"/>
      <c r="AF237" s="139">
        <v>302904.08</v>
      </c>
      <c r="AG237" s="139">
        <v>147694.85999999999</v>
      </c>
      <c r="AH237" s="139">
        <v>185854.79</v>
      </c>
      <c r="AI237" s="44">
        <v>636453.73</v>
      </c>
      <c r="AJ237" s="124"/>
      <c r="AK237" s="63">
        <v>54199.6</v>
      </c>
      <c r="AL237" s="63">
        <v>53801.279999999992</v>
      </c>
      <c r="AM237" s="63">
        <v>233376.33000000002</v>
      </c>
      <c r="AN237" s="44">
        <v>341377.21</v>
      </c>
      <c r="AO237" s="124"/>
      <c r="AP237" s="28">
        <v>550638.24</v>
      </c>
      <c r="AQ237" s="28">
        <v>268489.07999999996</v>
      </c>
      <c r="AR237" s="28">
        <v>337858.62</v>
      </c>
      <c r="AS237" s="28">
        <v>1156985.94</v>
      </c>
      <c r="AT237" s="124"/>
      <c r="AU237" s="28">
        <v>416957.28</v>
      </c>
      <c r="AV237" s="28">
        <v>203306.75999999998</v>
      </c>
      <c r="AW237" s="28">
        <v>255835.14</v>
      </c>
      <c r="AX237" s="44">
        <v>876099.18</v>
      </c>
      <c r="AY237" s="124"/>
      <c r="AZ237" s="139">
        <v>6195501.7999999989</v>
      </c>
      <c r="BA237" s="139">
        <v>1853549.07</v>
      </c>
      <c r="BB237" s="44">
        <v>2414715.2609999995</v>
      </c>
      <c r="BC237" s="28">
        <v>139971.89150999999</v>
      </c>
      <c r="BD237" s="28">
        <v>122232.55506000001</v>
      </c>
      <c r="BE237" s="140">
        <v>0</v>
      </c>
      <c r="BF237" s="44">
        <v>2676919.7075699996</v>
      </c>
      <c r="BG237" s="60"/>
      <c r="BH237" s="28">
        <v>6214216.0575700002</v>
      </c>
      <c r="BI237" s="124"/>
      <c r="BJ237" s="28">
        <v>874014.82</v>
      </c>
      <c r="BK237" s="28">
        <v>5340201.2375699999</v>
      </c>
      <c r="BL237" s="124"/>
      <c r="BM237" s="193">
        <v>1</v>
      </c>
    </row>
    <row r="238" spans="1:65" x14ac:dyDescent="0.25">
      <c r="A238" s="116" t="s">
        <v>301</v>
      </c>
      <c r="B238" s="24" t="s">
        <v>302</v>
      </c>
      <c r="C238" s="27" t="s">
        <v>142</v>
      </c>
      <c r="D238" s="27" t="s">
        <v>120</v>
      </c>
      <c r="E238" s="139">
        <v>1630.95</v>
      </c>
      <c r="F238" s="68"/>
      <c r="G238" s="139">
        <v>1052.3</v>
      </c>
      <c r="H238" s="139">
        <v>1039.9699999999998</v>
      </c>
      <c r="I238" s="139">
        <v>578.65</v>
      </c>
      <c r="J238" s="139">
        <v>0</v>
      </c>
      <c r="K238" s="60"/>
      <c r="L238" s="28">
        <v>93597.299999999988</v>
      </c>
      <c r="M238" s="28">
        <v>52078.5</v>
      </c>
      <c r="N238" s="28">
        <v>0</v>
      </c>
      <c r="O238" s="44">
        <v>145675.79999999999</v>
      </c>
      <c r="P238" s="124"/>
      <c r="Q238" s="28">
        <v>131537.5</v>
      </c>
      <c r="R238" s="28">
        <v>72331.25</v>
      </c>
      <c r="S238" s="28">
        <v>0</v>
      </c>
      <c r="T238" s="28">
        <v>203868.75</v>
      </c>
      <c r="U238" s="124"/>
      <c r="V238" s="28">
        <v>245185.9</v>
      </c>
      <c r="W238" s="28">
        <v>134825.44999999998</v>
      </c>
      <c r="X238" s="28">
        <v>0</v>
      </c>
      <c r="Y238" s="44">
        <v>380011.35</v>
      </c>
      <c r="Z238" s="124"/>
      <c r="AA238" s="28">
        <v>26307.5</v>
      </c>
      <c r="AB238" s="28">
        <v>14466.25</v>
      </c>
      <c r="AC238" s="28">
        <v>0</v>
      </c>
      <c r="AD238" s="44">
        <v>40773.75</v>
      </c>
      <c r="AE238" s="124"/>
      <c r="AF238" s="139">
        <v>600863.30000000005</v>
      </c>
      <c r="AG238" s="139">
        <v>330409.15000000002</v>
      </c>
      <c r="AH238" s="139">
        <v>0</v>
      </c>
      <c r="AI238" s="44">
        <v>931272.45000000007</v>
      </c>
      <c r="AJ238" s="124"/>
      <c r="AK238" s="63">
        <v>108156.87999999998</v>
      </c>
      <c r="AL238" s="63">
        <v>120359.2</v>
      </c>
      <c r="AM238" s="63">
        <v>0</v>
      </c>
      <c r="AN238" s="44">
        <v>228516.07999999996</v>
      </c>
      <c r="AO238" s="124"/>
      <c r="AP238" s="28">
        <v>1092287.3999999999</v>
      </c>
      <c r="AQ238" s="28">
        <v>600638.69999999995</v>
      </c>
      <c r="AR238" s="28">
        <v>0</v>
      </c>
      <c r="AS238" s="28">
        <v>1692926.0999999999</v>
      </c>
      <c r="AT238" s="124"/>
      <c r="AU238" s="28">
        <v>827107.79999999993</v>
      </c>
      <c r="AV238" s="28">
        <v>454818.89999999997</v>
      </c>
      <c r="AW238" s="28">
        <v>0</v>
      </c>
      <c r="AX238" s="44">
        <v>1281926.7</v>
      </c>
      <c r="AY238" s="124"/>
      <c r="AZ238" s="139">
        <v>9424803.0700000003</v>
      </c>
      <c r="BA238" s="139">
        <v>6489207.9900000002</v>
      </c>
      <c r="BB238" s="44">
        <v>4774203.318</v>
      </c>
      <c r="BC238" s="28">
        <v>204809.80814999994</v>
      </c>
      <c r="BD238" s="28">
        <v>178853.2389</v>
      </c>
      <c r="BE238" s="140">
        <v>0</v>
      </c>
      <c r="BF238" s="44">
        <v>5157866.3650500001</v>
      </c>
      <c r="BG238" s="60"/>
      <c r="BH238" s="28">
        <v>10062837.34505</v>
      </c>
      <c r="BI238" s="124"/>
      <c r="BJ238" s="28">
        <v>1278876.82</v>
      </c>
      <c r="BK238" s="28">
        <v>8783960.5250499994</v>
      </c>
      <c r="BL238" s="124"/>
      <c r="BM238" s="193">
        <v>1</v>
      </c>
    </row>
    <row r="239" spans="1:65" x14ac:dyDescent="0.25">
      <c r="A239" s="116" t="s">
        <v>399</v>
      </c>
      <c r="B239" s="24" t="s">
        <v>400</v>
      </c>
      <c r="C239" s="27" t="s">
        <v>142</v>
      </c>
      <c r="D239" s="27" t="s">
        <v>120</v>
      </c>
      <c r="E239" s="139">
        <v>1013.88</v>
      </c>
      <c r="F239" s="68"/>
      <c r="G239" s="139">
        <v>639.55999999999995</v>
      </c>
      <c r="H239" s="139">
        <v>631.2299999999999</v>
      </c>
      <c r="I239" s="139">
        <v>374.32000000000005</v>
      </c>
      <c r="J239" s="139">
        <v>0</v>
      </c>
      <c r="K239" s="60"/>
      <c r="L239" s="28">
        <v>56810.69999999999</v>
      </c>
      <c r="M239" s="28">
        <v>33688.800000000003</v>
      </c>
      <c r="N239" s="28">
        <v>0</v>
      </c>
      <c r="O239" s="44">
        <v>90499.5</v>
      </c>
      <c r="P239" s="124"/>
      <c r="Q239" s="28">
        <v>79945</v>
      </c>
      <c r="R239" s="28">
        <v>46790.000000000007</v>
      </c>
      <c r="S239" s="28">
        <v>0</v>
      </c>
      <c r="T239" s="28">
        <v>126735</v>
      </c>
      <c r="U239" s="124"/>
      <c r="V239" s="28">
        <v>149017.47999999998</v>
      </c>
      <c r="W239" s="28">
        <v>87216.560000000012</v>
      </c>
      <c r="X239" s="28">
        <v>0</v>
      </c>
      <c r="Y239" s="44">
        <v>236234.03999999998</v>
      </c>
      <c r="Z239" s="124"/>
      <c r="AA239" s="28">
        <v>15988.999999999998</v>
      </c>
      <c r="AB239" s="28">
        <v>9358.0000000000018</v>
      </c>
      <c r="AC239" s="28">
        <v>0</v>
      </c>
      <c r="AD239" s="44">
        <v>25347</v>
      </c>
      <c r="AE239" s="124"/>
      <c r="AF239" s="139">
        <v>365188.76</v>
      </c>
      <c r="AG239" s="139">
        <v>213736.72</v>
      </c>
      <c r="AH239" s="139">
        <v>0</v>
      </c>
      <c r="AI239" s="44">
        <v>578925.48</v>
      </c>
      <c r="AJ239" s="124"/>
      <c r="AK239" s="63">
        <v>65647.919999999984</v>
      </c>
      <c r="AL239" s="63">
        <v>77858.560000000012</v>
      </c>
      <c r="AM239" s="63">
        <v>0</v>
      </c>
      <c r="AN239" s="44">
        <v>143506.47999999998</v>
      </c>
      <c r="AO239" s="124"/>
      <c r="AP239" s="28">
        <v>663863.27999999991</v>
      </c>
      <c r="AQ239" s="28">
        <v>388544.16000000003</v>
      </c>
      <c r="AR239" s="28">
        <v>0</v>
      </c>
      <c r="AS239" s="28">
        <v>1052407.44</v>
      </c>
      <c r="AT239" s="124"/>
      <c r="AU239" s="28">
        <v>502694.16</v>
      </c>
      <c r="AV239" s="28">
        <v>294215.52</v>
      </c>
      <c r="AW239" s="28">
        <v>0</v>
      </c>
      <c r="AX239" s="44">
        <v>796909.67999999993</v>
      </c>
      <c r="AY239" s="124"/>
      <c r="AZ239" s="139">
        <v>5531885.3499999996</v>
      </c>
      <c r="BA239" s="139">
        <v>2234264.98</v>
      </c>
      <c r="BB239" s="44">
        <v>2329845.0989999999</v>
      </c>
      <c r="BC239" s="28">
        <v>127320.00876</v>
      </c>
      <c r="BD239" s="28">
        <v>111184.10856000001</v>
      </c>
      <c r="BE239" s="140">
        <v>0</v>
      </c>
      <c r="BF239" s="44">
        <v>2568349.2163200001</v>
      </c>
      <c r="BG239" s="60"/>
      <c r="BH239" s="28">
        <v>5618913.8363200007</v>
      </c>
      <c r="BI239" s="124"/>
      <c r="BJ239" s="28">
        <v>795013.72</v>
      </c>
      <c r="BK239" s="28">
        <v>4823900.116320001</v>
      </c>
      <c r="BL239" s="124"/>
      <c r="BM239" s="193">
        <v>1</v>
      </c>
    </row>
    <row r="240" spans="1:65" x14ac:dyDescent="0.25">
      <c r="A240" s="116" t="s">
        <v>157</v>
      </c>
      <c r="B240" s="24" t="s">
        <v>158</v>
      </c>
      <c r="C240" s="27" t="s">
        <v>142</v>
      </c>
      <c r="D240" s="27" t="s">
        <v>120</v>
      </c>
      <c r="E240" s="139">
        <v>478.25</v>
      </c>
      <c r="F240" s="68"/>
      <c r="G240" s="139">
        <v>313.25</v>
      </c>
      <c r="H240" s="139">
        <v>309.5</v>
      </c>
      <c r="I240" s="139">
        <v>165</v>
      </c>
      <c r="J240" s="139">
        <v>0</v>
      </c>
      <c r="K240" s="60"/>
      <c r="L240" s="28">
        <v>27855</v>
      </c>
      <c r="M240" s="28">
        <v>14850</v>
      </c>
      <c r="N240" s="28">
        <v>0</v>
      </c>
      <c r="O240" s="44">
        <v>42705</v>
      </c>
      <c r="P240" s="124"/>
      <c r="Q240" s="28">
        <v>39156.25</v>
      </c>
      <c r="R240" s="28">
        <v>20625</v>
      </c>
      <c r="S240" s="28">
        <v>0</v>
      </c>
      <c r="T240" s="28">
        <v>59781.25</v>
      </c>
      <c r="U240" s="124"/>
      <c r="V240" s="28">
        <v>72987.25</v>
      </c>
      <c r="W240" s="28">
        <v>38445</v>
      </c>
      <c r="X240" s="28">
        <v>0</v>
      </c>
      <c r="Y240" s="44">
        <v>111432.25</v>
      </c>
      <c r="Z240" s="124"/>
      <c r="AA240" s="28">
        <v>7831.25</v>
      </c>
      <c r="AB240" s="28">
        <v>4125</v>
      </c>
      <c r="AC240" s="28">
        <v>0</v>
      </c>
      <c r="AD240" s="44">
        <v>11956.25</v>
      </c>
      <c r="AE240" s="124"/>
      <c r="AF240" s="139">
        <v>89432.87</v>
      </c>
      <c r="AG240" s="139">
        <v>47107.5</v>
      </c>
      <c r="AH240" s="139">
        <v>0</v>
      </c>
      <c r="AI240" s="44">
        <v>136540.37</v>
      </c>
      <c r="AJ240" s="124"/>
      <c r="AK240" s="63">
        <v>32188</v>
      </c>
      <c r="AL240" s="63">
        <v>34320</v>
      </c>
      <c r="AM240" s="63">
        <v>0</v>
      </c>
      <c r="AN240" s="44">
        <v>66508</v>
      </c>
      <c r="AO240" s="124"/>
      <c r="AP240" s="28">
        <v>325153.5</v>
      </c>
      <c r="AQ240" s="28">
        <v>171270</v>
      </c>
      <c r="AR240" s="28">
        <v>0</v>
      </c>
      <c r="AS240" s="28">
        <v>496423.5</v>
      </c>
      <c r="AT240" s="124"/>
      <c r="AU240" s="28">
        <v>246214.5</v>
      </c>
      <c r="AV240" s="28">
        <v>129690</v>
      </c>
      <c r="AW240" s="28">
        <v>0</v>
      </c>
      <c r="AX240" s="44">
        <v>375904.5</v>
      </c>
      <c r="AY240" s="124"/>
      <c r="AZ240" s="139">
        <v>2390446.5</v>
      </c>
      <c r="BA240" s="139">
        <v>438167.37999999995</v>
      </c>
      <c r="BB240" s="44">
        <v>848584.16399999999</v>
      </c>
      <c r="BC240" s="28">
        <v>60057.200249999994</v>
      </c>
      <c r="BD240" s="28">
        <v>52445.851499999997</v>
      </c>
      <c r="BE240" s="140">
        <v>0</v>
      </c>
      <c r="BF240" s="44">
        <v>961087.21574999997</v>
      </c>
      <c r="BG240" s="60"/>
      <c r="BH240" s="28">
        <v>2262338.3357500001</v>
      </c>
      <c r="BI240" s="124"/>
      <c r="BJ240" s="28">
        <v>375010.17</v>
      </c>
      <c r="BK240" s="28">
        <v>1887328.1657500002</v>
      </c>
      <c r="BL240" s="124"/>
      <c r="BM240" s="193">
        <v>0</v>
      </c>
    </row>
    <row r="241" spans="1:65" x14ac:dyDescent="0.25">
      <c r="A241" s="116" t="s">
        <v>68</v>
      </c>
      <c r="B241" s="24" t="s">
        <v>69</v>
      </c>
      <c r="C241" s="27" t="s">
        <v>67</v>
      </c>
      <c r="D241" s="27" t="s">
        <v>12</v>
      </c>
      <c r="E241" s="139">
        <v>2346.1999999999998</v>
      </c>
      <c r="F241" s="68"/>
      <c r="G241" s="139">
        <v>982.8900000000001</v>
      </c>
      <c r="H241" s="139">
        <v>967.8900000000001</v>
      </c>
      <c r="I241" s="139">
        <v>588.16000000000008</v>
      </c>
      <c r="J241" s="139">
        <v>775.15000000000009</v>
      </c>
      <c r="K241" s="60"/>
      <c r="L241" s="28">
        <v>87110.1</v>
      </c>
      <c r="M241" s="28">
        <v>52934.400000000009</v>
      </c>
      <c r="N241" s="28">
        <v>69763.500000000015</v>
      </c>
      <c r="O241" s="44">
        <v>209808</v>
      </c>
      <c r="P241" s="124"/>
      <c r="Q241" s="28">
        <v>122861.25000000001</v>
      </c>
      <c r="R241" s="28">
        <v>73520.000000000015</v>
      </c>
      <c r="S241" s="28">
        <v>96893.750000000015</v>
      </c>
      <c r="T241" s="28">
        <v>293275.00000000006</v>
      </c>
      <c r="U241" s="124"/>
      <c r="V241" s="28">
        <v>229013.37000000002</v>
      </c>
      <c r="W241" s="28">
        <v>137041.28000000003</v>
      </c>
      <c r="X241" s="28">
        <v>180609.95</v>
      </c>
      <c r="Y241" s="44">
        <v>546664.60000000009</v>
      </c>
      <c r="Z241" s="124"/>
      <c r="AA241" s="28">
        <v>24572.250000000004</v>
      </c>
      <c r="AB241" s="28">
        <v>14704.000000000002</v>
      </c>
      <c r="AC241" s="28">
        <v>19378.750000000004</v>
      </c>
      <c r="AD241" s="44">
        <v>58655.000000000015</v>
      </c>
      <c r="AE241" s="124"/>
      <c r="AF241" s="139">
        <v>561230.18999999994</v>
      </c>
      <c r="AG241" s="139">
        <v>335839.36</v>
      </c>
      <c r="AH241" s="139">
        <v>442610.65</v>
      </c>
      <c r="AI241" s="44">
        <v>1339680.2</v>
      </c>
      <c r="AJ241" s="124"/>
      <c r="AK241" s="63">
        <v>100660.56000000001</v>
      </c>
      <c r="AL241" s="63">
        <v>122337.28000000001</v>
      </c>
      <c r="AM241" s="63">
        <v>555782.55000000005</v>
      </c>
      <c r="AN241" s="44">
        <v>778780.39000000013</v>
      </c>
      <c r="AO241" s="124"/>
      <c r="AP241" s="28">
        <v>1020239.8200000001</v>
      </c>
      <c r="AQ241" s="28">
        <v>610510.08000000007</v>
      </c>
      <c r="AR241" s="28">
        <v>804605.70000000007</v>
      </c>
      <c r="AS241" s="28">
        <v>2435355.6</v>
      </c>
      <c r="AT241" s="124"/>
      <c r="AU241" s="28">
        <v>772551.54</v>
      </c>
      <c r="AV241" s="28">
        <v>462293.76000000007</v>
      </c>
      <c r="AW241" s="28">
        <v>609267.9</v>
      </c>
      <c r="AX241" s="44">
        <v>1844113.2000000002</v>
      </c>
      <c r="AY241" s="124"/>
      <c r="AZ241" s="139">
        <v>13249486.830000002</v>
      </c>
      <c r="BA241" s="139">
        <v>4322799.6099999994</v>
      </c>
      <c r="BB241" s="44">
        <v>5271685.932</v>
      </c>
      <c r="BC241" s="28">
        <v>294628.7574</v>
      </c>
      <c r="BD241" s="28">
        <v>257288.98440000002</v>
      </c>
      <c r="BE241" s="140">
        <v>0</v>
      </c>
      <c r="BF241" s="44">
        <v>5823603.6738000009</v>
      </c>
      <c r="BG241" s="60"/>
      <c r="BH241" s="28">
        <v>13329935.663800001</v>
      </c>
      <c r="BI241" s="124"/>
      <c r="BJ241" s="28">
        <v>1839725.8</v>
      </c>
      <c r="BK241" s="28">
        <v>11490209.8638</v>
      </c>
      <c r="BL241" s="124"/>
      <c r="BM241" s="193">
        <v>1</v>
      </c>
    </row>
    <row r="242" spans="1:65" x14ac:dyDescent="0.25">
      <c r="A242" s="116" t="s">
        <v>85</v>
      </c>
      <c r="B242" s="24" t="s">
        <v>86</v>
      </c>
      <c r="C242" s="27" t="s">
        <v>78</v>
      </c>
      <c r="D242" s="27" t="s">
        <v>12</v>
      </c>
      <c r="E242" s="139">
        <v>1038.5</v>
      </c>
      <c r="F242" s="68"/>
      <c r="G242" s="139">
        <v>476.5</v>
      </c>
      <c r="H242" s="139">
        <v>466.5</v>
      </c>
      <c r="I242" s="139">
        <v>229</v>
      </c>
      <c r="J242" s="139">
        <v>333</v>
      </c>
      <c r="K242" s="60"/>
      <c r="L242" s="28">
        <v>41985</v>
      </c>
      <c r="M242" s="28">
        <v>20610</v>
      </c>
      <c r="N242" s="28">
        <v>29970</v>
      </c>
      <c r="O242" s="44">
        <v>92565</v>
      </c>
      <c r="P242" s="124"/>
      <c r="Q242" s="28">
        <v>59562.5</v>
      </c>
      <c r="R242" s="28">
        <v>28625</v>
      </c>
      <c r="S242" s="28">
        <v>41625</v>
      </c>
      <c r="T242" s="28">
        <v>129812.5</v>
      </c>
      <c r="U242" s="124"/>
      <c r="V242" s="28">
        <v>111024.5</v>
      </c>
      <c r="W242" s="28">
        <v>53357</v>
      </c>
      <c r="X242" s="28">
        <v>77589</v>
      </c>
      <c r="Y242" s="44">
        <v>241970.5</v>
      </c>
      <c r="Z242" s="124"/>
      <c r="AA242" s="28">
        <v>11912.5</v>
      </c>
      <c r="AB242" s="28">
        <v>5725</v>
      </c>
      <c r="AC242" s="28">
        <v>8325</v>
      </c>
      <c r="AD242" s="44">
        <v>25962.5</v>
      </c>
      <c r="AE242" s="124"/>
      <c r="AF242" s="139">
        <v>272081.5</v>
      </c>
      <c r="AG242" s="139">
        <v>130759</v>
      </c>
      <c r="AH242" s="139">
        <v>190143</v>
      </c>
      <c r="AI242" s="44">
        <v>592983.5</v>
      </c>
      <c r="AJ242" s="124"/>
      <c r="AK242" s="63">
        <v>48516</v>
      </c>
      <c r="AL242" s="63">
        <v>47632</v>
      </c>
      <c r="AM242" s="63">
        <v>238761</v>
      </c>
      <c r="AN242" s="44">
        <v>334909</v>
      </c>
      <c r="AO242" s="124"/>
      <c r="AP242" s="28">
        <v>494607</v>
      </c>
      <c r="AQ242" s="28">
        <v>237702</v>
      </c>
      <c r="AR242" s="28">
        <v>345654</v>
      </c>
      <c r="AS242" s="28">
        <v>1077963</v>
      </c>
      <c r="AT242" s="124"/>
      <c r="AU242" s="28">
        <v>374529</v>
      </c>
      <c r="AV242" s="28">
        <v>179994</v>
      </c>
      <c r="AW242" s="28">
        <v>261738</v>
      </c>
      <c r="AX242" s="44">
        <v>816261</v>
      </c>
      <c r="AY242" s="124"/>
      <c r="AZ242" s="139">
        <v>5481242.2599999998</v>
      </c>
      <c r="BA242" s="139">
        <v>1036130.9099999999</v>
      </c>
      <c r="BB242" s="44">
        <v>1955211.9509999999</v>
      </c>
      <c r="BC242" s="28">
        <v>130411.71449999999</v>
      </c>
      <c r="BD242" s="28">
        <v>113883.98700000001</v>
      </c>
      <c r="BE242" s="140">
        <v>0</v>
      </c>
      <c r="BF242" s="44">
        <v>2199507.6524999999</v>
      </c>
      <c r="BG242" s="60"/>
      <c r="BH242" s="28">
        <v>5511934.6524999999</v>
      </c>
      <c r="BI242" s="124"/>
      <c r="BJ242" s="28">
        <v>814319</v>
      </c>
      <c r="BK242" s="28">
        <v>4697615.6524999999</v>
      </c>
      <c r="BL242" s="124"/>
      <c r="BM242" s="193">
        <v>1</v>
      </c>
    </row>
    <row r="243" spans="1:65" x14ac:dyDescent="0.25">
      <c r="A243" s="116" t="s">
        <v>481</v>
      </c>
      <c r="B243" s="24" t="s">
        <v>482</v>
      </c>
      <c r="C243" s="27" t="s">
        <v>468</v>
      </c>
      <c r="D243" s="27" t="s">
        <v>120</v>
      </c>
      <c r="E243" s="139">
        <v>154.05000000000001</v>
      </c>
      <c r="F243" s="68"/>
      <c r="G243" s="139">
        <v>102.73</v>
      </c>
      <c r="H243" s="139">
        <v>100.82</v>
      </c>
      <c r="I243" s="139">
        <v>51.319999999999993</v>
      </c>
      <c r="J243" s="139">
        <v>0</v>
      </c>
      <c r="K243" s="60"/>
      <c r="L243" s="28">
        <v>9073.7999999999993</v>
      </c>
      <c r="M243" s="28">
        <v>4618.7999999999993</v>
      </c>
      <c r="N243" s="28">
        <v>0</v>
      </c>
      <c r="O243" s="44">
        <v>13692.599999999999</v>
      </c>
      <c r="P243" s="124"/>
      <c r="Q243" s="28">
        <v>12841.25</v>
      </c>
      <c r="R243" s="28">
        <v>6414.9999999999991</v>
      </c>
      <c r="S243" s="28">
        <v>0</v>
      </c>
      <c r="T243" s="28">
        <v>19256.25</v>
      </c>
      <c r="U243" s="124"/>
      <c r="V243" s="28">
        <v>23936.09</v>
      </c>
      <c r="W243" s="28">
        <v>11957.559999999998</v>
      </c>
      <c r="X243" s="28">
        <v>0</v>
      </c>
      <c r="Y243" s="44">
        <v>35893.649999999994</v>
      </c>
      <c r="Z243" s="124"/>
      <c r="AA243" s="28">
        <v>2568.25</v>
      </c>
      <c r="AB243" s="28">
        <v>1282.9999999999998</v>
      </c>
      <c r="AC243" s="28">
        <v>0</v>
      </c>
      <c r="AD243" s="44">
        <v>3851.25</v>
      </c>
      <c r="AE243" s="124"/>
      <c r="AF243" s="139">
        <v>58658.83</v>
      </c>
      <c r="AG243" s="139">
        <v>29303.72</v>
      </c>
      <c r="AH243" s="139">
        <v>0</v>
      </c>
      <c r="AI243" s="44">
        <v>87962.55</v>
      </c>
      <c r="AJ243" s="124"/>
      <c r="AK243" s="63">
        <v>10485.279999999999</v>
      </c>
      <c r="AL243" s="63">
        <v>10674.559999999998</v>
      </c>
      <c r="AM243" s="63">
        <v>0</v>
      </c>
      <c r="AN243" s="44">
        <v>21159.839999999997</v>
      </c>
      <c r="AO243" s="124"/>
      <c r="AP243" s="28">
        <v>106633.74</v>
      </c>
      <c r="AQ243" s="28">
        <v>53270.159999999996</v>
      </c>
      <c r="AR243" s="28">
        <v>0</v>
      </c>
      <c r="AS243" s="28">
        <v>159903.9</v>
      </c>
      <c r="AT243" s="124"/>
      <c r="AU243" s="28">
        <v>80745.78</v>
      </c>
      <c r="AV243" s="28">
        <v>40337.519999999997</v>
      </c>
      <c r="AW243" s="28">
        <v>0</v>
      </c>
      <c r="AX243" s="44">
        <v>121083.29999999999</v>
      </c>
      <c r="AY243" s="124"/>
      <c r="AZ243" s="139">
        <v>903093.89</v>
      </c>
      <c r="BA243" s="139">
        <v>459928.45999999996</v>
      </c>
      <c r="BB243" s="44">
        <v>408906.70500000002</v>
      </c>
      <c r="BC243" s="28">
        <v>19345.136849999999</v>
      </c>
      <c r="BD243" s="28">
        <v>16893.431100000002</v>
      </c>
      <c r="BE243" s="140">
        <v>0</v>
      </c>
      <c r="BF243" s="44">
        <v>445145.27295000001</v>
      </c>
      <c r="BG243" s="60"/>
      <c r="BH243" s="28">
        <v>907948.61294999998</v>
      </c>
      <c r="BI243" s="124"/>
      <c r="BJ243" s="28">
        <v>120795.22</v>
      </c>
      <c r="BK243" s="28">
        <v>787153.39295000001</v>
      </c>
      <c r="BL243" s="124"/>
      <c r="BM243" s="193">
        <v>1</v>
      </c>
    </row>
    <row r="244" spans="1:65" x14ac:dyDescent="0.25">
      <c r="A244" s="116" t="s">
        <v>411</v>
      </c>
      <c r="B244" s="24" t="s">
        <v>412</v>
      </c>
      <c r="C244" s="27" t="s">
        <v>142</v>
      </c>
      <c r="D244" s="27" t="s">
        <v>131</v>
      </c>
      <c r="E244" s="139">
        <v>3441</v>
      </c>
      <c r="F244" s="68"/>
      <c r="G244" s="139">
        <v>0</v>
      </c>
      <c r="H244" s="139">
        <v>0</v>
      </c>
      <c r="I244" s="139">
        <v>0</v>
      </c>
      <c r="J244" s="139">
        <v>3441</v>
      </c>
      <c r="K244" s="60"/>
      <c r="L244" s="28">
        <v>0</v>
      </c>
      <c r="M244" s="28">
        <v>0</v>
      </c>
      <c r="N244" s="28">
        <v>309690</v>
      </c>
      <c r="O244" s="44">
        <v>309690</v>
      </c>
      <c r="P244" s="124"/>
      <c r="Q244" s="28">
        <v>0</v>
      </c>
      <c r="R244" s="28">
        <v>0</v>
      </c>
      <c r="S244" s="28">
        <v>430125</v>
      </c>
      <c r="T244" s="28">
        <v>430125</v>
      </c>
      <c r="U244" s="124"/>
      <c r="V244" s="28">
        <v>0</v>
      </c>
      <c r="W244" s="28">
        <v>0</v>
      </c>
      <c r="X244" s="28">
        <v>801753</v>
      </c>
      <c r="Y244" s="44">
        <v>801753</v>
      </c>
      <c r="Z244" s="124"/>
      <c r="AA244" s="28">
        <v>0</v>
      </c>
      <c r="AB244" s="28">
        <v>0</v>
      </c>
      <c r="AC244" s="28">
        <v>86025</v>
      </c>
      <c r="AD244" s="44">
        <v>86025</v>
      </c>
      <c r="AE244" s="124"/>
      <c r="AF244" s="139">
        <v>0</v>
      </c>
      <c r="AG244" s="139">
        <v>0</v>
      </c>
      <c r="AH244" s="139">
        <v>1964811</v>
      </c>
      <c r="AI244" s="44">
        <v>1964811</v>
      </c>
      <c r="AJ244" s="124"/>
      <c r="AK244" s="63">
        <v>0</v>
      </c>
      <c r="AL244" s="63">
        <v>0</v>
      </c>
      <c r="AM244" s="63">
        <v>2467197</v>
      </c>
      <c r="AN244" s="44">
        <v>2467197</v>
      </c>
      <c r="AO244" s="124"/>
      <c r="AP244" s="28">
        <v>0</v>
      </c>
      <c r="AQ244" s="28">
        <v>0</v>
      </c>
      <c r="AR244" s="28">
        <v>3571758</v>
      </c>
      <c r="AS244" s="28">
        <v>3571758</v>
      </c>
      <c r="AT244" s="124"/>
      <c r="AU244" s="28">
        <v>0</v>
      </c>
      <c r="AV244" s="28">
        <v>0</v>
      </c>
      <c r="AW244" s="28">
        <v>2704626</v>
      </c>
      <c r="AX244" s="44">
        <v>2704626</v>
      </c>
      <c r="AY244" s="124"/>
      <c r="AZ244" s="139">
        <v>20993527.98</v>
      </c>
      <c r="BA244" s="139">
        <v>6955570.7799999993</v>
      </c>
      <c r="BB244" s="44">
        <v>8384729.6279999986</v>
      </c>
      <c r="BC244" s="28">
        <v>432110.45699999999</v>
      </c>
      <c r="BD244" s="28">
        <v>377346.94200000004</v>
      </c>
      <c r="BE244" s="140">
        <v>0</v>
      </c>
      <c r="BF244" s="44">
        <v>9194187.0269999988</v>
      </c>
      <c r="BG244" s="60"/>
      <c r="BH244" s="28">
        <v>21530172.026999999</v>
      </c>
      <c r="BI244" s="124"/>
      <c r="BJ244" s="28">
        <v>2698191.33</v>
      </c>
      <c r="BK244" s="28">
        <v>18831980.696999997</v>
      </c>
      <c r="BL244" s="124"/>
      <c r="BM244" s="193">
        <v>1</v>
      </c>
    </row>
    <row r="245" spans="1:65" x14ac:dyDescent="0.25">
      <c r="A245" s="116" t="s">
        <v>369</v>
      </c>
      <c r="B245" s="24" t="s">
        <v>370</v>
      </c>
      <c r="C245" s="27" t="s">
        <v>142</v>
      </c>
      <c r="D245" s="27" t="s">
        <v>120</v>
      </c>
      <c r="E245" s="139">
        <v>229.37</v>
      </c>
      <c r="F245" s="68"/>
      <c r="G245" s="139">
        <v>153.88</v>
      </c>
      <c r="H245" s="139">
        <v>151.79999999999998</v>
      </c>
      <c r="I245" s="139">
        <v>75.489999999999995</v>
      </c>
      <c r="J245" s="139">
        <v>0</v>
      </c>
      <c r="K245" s="60"/>
      <c r="L245" s="28">
        <v>13661.999999999998</v>
      </c>
      <c r="M245" s="28">
        <v>6794.0999999999995</v>
      </c>
      <c r="N245" s="28">
        <v>0</v>
      </c>
      <c r="O245" s="44">
        <v>20456.099999999999</v>
      </c>
      <c r="P245" s="124"/>
      <c r="Q245" s="28">
        <v>19235</v>
      </c>
      <c r="R245" s="28">
        <v>9436.25</v>
      </c>
      <c r="S245" s="28">
        <v>0</v>
      </c>
      <c r="T245" s="28">
        <v>28671.25</v>
      </c>
      <c r="U245" s="124"/>
      <c r="V245" s="28">
        <v>35854.04</v>
      </c>
      <c r="W245" s="28">
        <v>17589.169999999998</v>
      </c>
      <c r="X245" s="28">
        <v>0</v>
      </c>
      <c r="Y245" s="44">
        <v>53443.21</v>
      </c>
      <c r="Z245" s="124"/>
      <c r="AA245" s="28">
        <v>3847</v>
      </c>
      <c r="AB245" s="28">
        <v>1887.2499999999998</v>
      </c>
      <c r="AC245" s="28">
        <v>0</v>
      </c>
      <c r="AD245" s="44">
        <v>5734.25</v>
      </c>
      <c r="AE245" s="124"/>
      <c r="AF245" s="139">
        <v>87865.48</v>
      </c>
      <c r="AG245" s="139">
        <v>43104.79</v>
      </c>
      <c r="AH245" s="139">
        <v>0</v>
      </c>
      <c r="AI245" s="44">
        <v>130970.26999999999</v>
      </c>
      <c r="AJ245" s="124"/>
      <c r="AK245" s="63">
        <v>15787.199999999999</v>
      </c>
      <c r="AL245" s="63">
        <v>15701.919999999998</v>
      </c>
      <c r="AM245" s="63">
        <v>0</v>
      </c>
      <c r="AN245" s="44">
        <v>31489.119999999995</v>
      </c>
      <c r="AO245" s="124"/>
      <c r="AP245" s="28">
        <v>159727.44</v>
      </c>
      <c r="AQ245" s="28">
        <v>78358.62</v>
      </c>
      <c r="AR245" s="28">
        <v>0</v>
      </c>
      <c r="AS245" s="28">
        <v>238086.06</v>
      </c>
      <c r="AT245" s="124"/>
      <c r="AU245" s="28">
        <v>120949.68</v>
      </c>
      <c r="AV245" s="28">
        <v>59335.14</v>
      </c>
      <c r="AW245" s="28">
        <v>0</v>
      </c>
      <c r="AX245" s="44">
        <v>180284.82</v>
      </c>
      <c r="AY245" s="124"/>
      <c r="AZ245" s="139">
        <v>1260469.6899999997</v>
      </c>
      <c r="BA245" s="139">
        <v>531194.31999999995</v>
      </c>
      <c r="BB245" s="44">
        <v>537499.20299999986</v>
      </c>
      <c r="BC245" s="28">
        <v>28803.59649</v>
      </c>
      <c r="BD245" s="28">
        <v>25153.17294</v>
      </c>
      <c r="BE245" s="140">
        <v>0</v>
      </c>
      <c r="BF245" s="44">
        <v>591455.97242999985</v>
      </c>
      <c r="BG245" s="60"/>
      <c r="BH245" s="28">
        <v>1280591.0524299999</v>
      </c>
      <c r="BI245" s="124"/>
      <c r="BJ245" s="28">
        <v>179855.89</v>
      </c>
      <c r="BK245" s="28">
        <v>1100735.16243</v>
      </c>
      <c r="BL245" s="124"/>
      <c r="BM245" s="193">
        <v>1</v>
      </c>
    </row>
    <row r="246" spans="1:65" x14ac:dyDescent="0.25">
      <c r="A246" s="116" t="s">
        <v>405</v>
      </c>
      <c r="B246" s="24" t="s">
        <v>406</v>
      </c>
      <c r="C246" s="27" t="s">
        <v>142</v>
      </c>
      <c r="D246" s="27" t="s">
        <v>131</v>
      </c>
      <c r="E246" s="139">
        <v>5126.49</v>
      </c>
      <c r="F246" s="68"/>
      <c r="G246" s="139">
        <v>0</v>
      </c>
      <c r="H246" s="139">
        <v>0</v>
      </c>
      <c r="I246" s="139">
        <v>0</v>
      </c>
      <c r="J246" s="139">
        <v>5126.49</v>
      </c>
      <c r="K246" s="60"/>
      <c r="L246" s="28">
        <v>0</v>
      </c>
      <c r="M246" s="28">
        <v>0</v>
      </c>
      <c r="N246" s="28">
        <v>461384.1</v>
      </c>
      <c r="O246" s="44">
        <v>461384.1</v>
      </c>
      <c r="P246" s="124"/>
      <c r="Q246" s="28">
        <v>0</v>
      </c>
      <c r="R246" s="28">
        <v>0</v>
      </c>
      <c r="S246" s="28">
        <v>640811.25</v>
      </c>
      <c r="T246" s="28">
        <v>640811.25</v>
      </c>
      <c r="U246" s="124"/>
      <c r="V246" s="28">
        <v>0</v>
      </c>
      <c r="W246" s="28">
        <v>0</v>
      </c>
      <c r="X246" s="28">
        <v>1194472.17</v>
      </c>
      <c r="Y246" s="44">
        <v>1194472.17</v>
      </c>
      <c r="Z246" s="124"/>
      <c r="AA246" s="28">
        <v>0</v>
      </c>
      <c r="AB246" s="28">
        <v>0</v>
      </c>
      <c r="AC246" s="28">
        <v>128162.25</v>
      </c>
      <c r="AD246" s="44">
        <v>128162.25</v>
      </c>
      <c r="AE246" s="124"/>
      <c r="AF246" s="139">
        <v>0</v>
      </c>
      <c r="AG246" s="139">
        <v>0</v>
      </c>
      <c r="AH246" s="139">
        <v>2927225.79</v>
      </c>
      <c r="AI246" s="44">
        <v>2927225.79</v>
      </c>
      <c r="AJ246" s="124"/>
      <c r="AK246" s="63">
        <v>0</v>
      </c>
      <c r="AL246" s="63">
        <v>0</v>
      </c>
      <c r="AM246" s="63">
        <v>3675693.33</v>
      </c>
      <c r="AN246" s="44">
        <v>3675693.33</v>
      </c>
      <c r="AO246" s="124"/>
      <c r="AP246" s="28">
        <v>0</v>
      </c>
      <c r="AQ246" s="28">
        <v>0</v>
      </c>
      <c r="AR246" s="28">
        <v>5321296.62</v>
      </c>
      <c r="AS246" s="28">
        <v>5321296.62</v>
      </c>
      <c r="AT246" s="124"/>
      <c r="AU246" s="28">
        <v>0</v>
      </c>
      <c r="AV246" s="28">
        <v>0</v>
      </c>
      <c r="AW246" s="28">
        <v>4029421.1399999997</v>
      </c>
      <c r="AX246" s="44">
        <v>4029421.1399999997</v>
      </c>
      <c r="AY246" s="124"/>
      <c r="AZ246" s="139">
        <v>32520766.41</v>
      </c>
      <c r="BA246" s="139">
        <v>13519440.530000001</v>
      </c>
      <c r="BB246" s="44">
        <v>13812062.081999999</v>
      </c>
      <c r="BC246" s="28">
        <v>643769.23472999991</v>
      </c>
      <c r="BD246" s="28">
        <v>562181.14637999993</v>
      </c>
      <c r="BE246" s="140">
        <v>0</v>
      </c>
      <c r="BF246" s="44">
        <v>15018012.463109998</v>
      </c>
      <c r="BG246" s="60"/>
      <c r="BH246" s="28">
        <v>33396479.113109998</v>
      </c>
      <c r="BI246" s="124"/>
      <c r="BJ246" s="28">
        <v>4019834.6</v>
      </c>
      <c r="BK246" s="28">
        <v>29376644.513109997</v>
      </c>
      <c r="BL246" s="124"/>
      <c r="BM246" s="193">
        <v>1</v>
      </c>
    </row>
    <row r="247" spans="1:65" x14ac:dyDescent="0.25">
      <c r="A247" s="116" t="s">
        <v>351</v>
      </c>
      <c r="B247" s="24" t="s">
        <v>352</v>
      </c>
      <c r="C247" s="27" t="s">
        <v>142</v>
      </c>
      <c r="D247" s="27" t="s">
        <v>120</v>
      </c>
      <c r="E247" s="139">
        <v>2355</v>
      </c>
      <c r="F247" s="68"/>
      <c r="G247" s="139">
        <v>1548</v>
      </c>
      <c r="H247" s="139">
        <v>1509</v>
      </c>
      <c r="I247" s="139">
        <v>807</v>
      </c>
      <c r="J247" s="139">
        <v>0</v>
      </c>
      <c r="K247" s="60"/>
      <c r="L247" s="28">
        <v>135810</v>
      </c>
      <c r="M247" s="28">
        <v>72630</v>
      </c>
      <c r="N247" s="28">
        <v>0</v>
      </c>
      <c r="O247" s="44">
        <v>208440</v>
      </c>
      <c r="P247" s="124"/>
      <c r="Q247" s="28">
        <v>193500</v>
      </c>
      <c r="R247" s="28">
        <v>100875</v>
      </c>
      <c r="S247" s="28">
        <v>0</v>
      </c>
      <c r="T247" s="28">
        <v>294375</v>
      </c>
      <c r="U247" s="124"/>
      <c r="V247" s="28">
        <v>360684</v>
      </c>
      <c r="W247" s="28">
        <v>188031</v>
      </c>
      <c r="X247" s="28">
        <v>0</v>
      </c>
      <c r="Y247" s="44">
        <v>548715</v>
      </c>
      <c r="Z247" s="124"/>
      <c r="AA247" s="28">
        <v>38700</v>
      </c>
      <c r="AB247" s="28">
        <v>20175</v>
      </c>
      <c r="AC247" s="28">
        <v>0</v>
      </c>
      <c r="AD247" s="44">
        <v>58875</v>
      </c>
      <c r="AE247" s="124"/>
      <c r="AF247" s="139">
        <v>441954</v>
      </c>
      <c r="AG247" s="139">
        <v>230398.5</v>
      </c>
      <c r="AH247" s="139">
        <v>0</v>
      </c>
      <c r="AI247" s="44">
        <v>672352.5</v>
      </c>
      <c r="AJ247" s="124"/>
      <c r="AK247" s="63">
        <v>156936</v>
      </c>
      <c r="AL247" s="63">
        <v>167856</v>
      </c>
      <c r="AM247" s="63">
        <v>0</v>
      </c>
      <c r="AN247" s="44">
        <v>324792</v>
      </c>
      <c r="AO247" s="124"/>
      <c r="AP247" s="28">
        <v>1606824</v>
      </c>
      <c r="AQ247" s="28">
        <v>837666</v>
      </c>
      <c r="AR247" s="28">
        <v>0</v>
      </c>
      <c r="AS247" s="28">
        <v>2444490</v>
      </c>
      <c r="AT247" s="124"/>
      <c r="AU247" s="28">
        <v>1216728</v>
      </c>
      <c r="AV247" s="28">
        <v>634302</v>
      </c>
      <c r="AW247" s="28">
        <v>0</v>
      </c>
      <c r="AX247" s="44">
        <v>1851030</v>
      </c>
      <c r="AY247" s="124"/>
      <c r="AZ247" s="139">
        <v>12501724.520000001</v>
      </c>
      <c r="BA247" s="139">
        <v>4413750.17</v>
      </c>
      <c r="BB247" s="44">
        <v>5074642.4070000006</v>
      </c>
      <c r="BC247" s="28">
        <v>295733.83499999996</v>
      </c>
      <c r="BD247" s="28">
        <v>258254.01</v>
      </c>
      <c r="BE247" s="140">
        <v>0</v>
      </c>
      <c r="BF247" s="44">
        <v>5628630.2520000003</v>
      </c>
      <c r="BG247" s="60"/>
      <c r="BH247" s="28">
        <v>12031699.752</v>
      </c>
      <c r="BI247" s="124"/>
      <c r="BJ247" s="28">
        <v>1846626.15</v>
      </c>
      <c r="BK247" s="28">
        <v>10185073.602</v>
      </c>
      <c r="BL247" s="124"/>
      <c r="BM247" s="193">
        <v>0</v>
      </c>
    </row>
    <row r="248" spans="1:65" x14ac:dyDescent="0.25">
      <c r="A248" s="116" t="s">
        <v>475</v>
      </c>
      <c r="B248" s="24" t="s">
        <v>476</v>
      </c>
      <c r="C248" s="27" t="s">
        <v>468</v>
      </c>
      <c r="D248" s="27" t="s">
        <v>12</v>
      </c>
      <c r="E248" s="139">
        <v>1619.06</v>
      </c>
      <c r="F248" s="68"/>
      <c r="G248" s="139">
        <v>691.07</v>
      </c>
      <c r="H248" s="139">
        <v>682.07</v>
      </c>
      <c r="I248" s="139">
        <v>376.83</v>
      </c>
      <c r="J248" s="139">
        <v>551.16</v>
      </c>
      <c r="K248" s="60"/>
      <c r="L248" s="28">
        <v>61386.3</v>
      </c>
      <c r="M248" s="28">
        <v>33914.699999999997</v>
      </c>
      <c r="N248" s="28">
        <v>49604.399999999994</v>
      </c>
      <c r="O248" s="44">
        <v>144905.4</v>
      </c>
      <c r="P248" s="124"/>
      <c r="Q248" s="28">
        <v>86383.75</v>
      </c>
      <c r="R248" s="28">
        <v>47103.75</v>
      </c>
      <c r="S248" s="28">
        <v>68895</v>
      </c>
      <c r="T248" s="28">
        <v>202382.5</v>
      </c>
      <c r="U248" s="124"/>
      <c r="V248" s="28">
        <v>161019.31</v>
      </c>
      <c r="W248" s="28">
        <v>87801.39</v>
      </c>
      <c r="X248" s="28">
        <v>128420.28</v>
      </c>
      <c r="Y248" s="44">
        <v>377240.98</v>
      </c>
      <c r="Z248" s="124"/>
      <c r="AA248" s="28">
        <v>17276.75</v>
      </c>
      <c r="AB248" s="28">
        <v>9420.75</v>
      </c>
      <c r="AC248" s="28">
        <v>13779</v>
      </c>
      <c r="AD248" s="44">
        <v>40476.5</v>
      </c>
      <c r="AE248" s="124"/>
      <c r="AF248" s="139">
        <v>394600.97</v>
      </c>
      <c r="AG248" s="139">
        <v>215169.93</v>
      </c>
      <c r="AH248" s="139">
        <v>314712.36</v>
      </c>
      <c r="AI248" s="44">
        <v>924483.25999999989</v>
      </c>
      <c r="AJ248" s="124"/>
      <c r="AK248" s="63">
        <v>70935.28</v>
      </c>
      <c r="AL248" s="63">
        <v>78380.639999999999</v>
      </c>
      <c r="AM248" s="63">
        <v>395181.72</v>
      </c>
      <c r="AN248" s="44">
        <v>544497.6399999999</v>
      </c>
      <c r="AO248" s="124"/>
      <c r="AP248" s="28">
        <v>717330.66</v>
      </c>
      <c r="AQ248" s="28">
        <v>391149.54</v>
      </c>
      <c r="AR248" s="28">
        <v>572104.07999999996</v>
      </c>
      <c r="AS248" s="28">
        <v>1680584.2799999998</v>
      </c>
      <c r="AT248" s="124"/>
      <c r="AU248" s="28">
        <v>543181.02</v>
      </c>
      <c r="AV248" s="28">
        <v>296188.38</v>
      </c>
      <c r="AW248" s="28">
        <v>433211.75999999995</v>
      </c>
      <c r="AX248" s="44">
        <v>1272581.1599999999</v>
      </c>
      <c r="AY248" s="124"/>
      <c r="AZ248" s="139">
        <v>8731379.5</v>
      </c>
      <c r="BA248" s="139">
        <v>2047055.9900000005</v>
      </c>
      <c r="BB248" s="44">
        <v>3233530.6469999999</v>
      </c>
      <c r="BC248" s="28">
        <v>203316.69761999999</v>
      </c>
      <c r="BD248" s="28">
        <v>177549.35772</v>
      </c>
      <c r="BE248" s="140">
        <v>0</v>
      </c>
      <c r="BF248" s="44">
        <v>3614396.7023399998</v>
      </c>
      <c r="BG248" s="60"/>
      <c r="BH248" s="28">
        <v>8801548.4223399982</v>
      </c>
      <c r="BI248" s="124"/>
      <c r="BJ248" s="28">
        <v>1269553.51</v>
      </c>
      <c r="BK248" s="28">
        <v>7531994.9123399984</v>
      </c>
      <c r="BL248" s="124"/>
      <c r="BM248" s="193">
        <v>1</v>
      </c>
    </row>
    <row r="249" spans="1:65" x14ac:dyDescent="0.25">
      <c r="A249" s="116" t="s">
        <v>213</v>
      </c>
      <c r="B249" s="24" t="s">
        <v>214</v>
      </c>
      <c r="C249" s="27" t="s">
        <v>142</v>
      </c>
      <c r="D249" s="27" t="s">
        <v>131</v>
      </c>
      <c r="E249" s="139">
        <v>11828.48</v>
      </c>
      <c r="F249" s="68"/>
      <c r="G249" s="139">
        <v>0</v>
      </c>
      <c r="H249" s="139">
        <v>0</v>
      </c>
      <c r="I249" s="139">
        <v>0</v>
      </c>
      <c r="J249" s="139">
        <v>11828.48</v>
      </c>
      <c r="K249" s="60"/>
      <c r="L249" s="28">
        <v>0</v>
      </c>
      <c r="M249" s="28">
        <v>0</v>
      </c>
      <c r="N249" s="28">
        <v>1064563.2</v>
      </c>
      <c r="O249" s="44">
        <v>1064563.2</v>
      </c>
      <c r="P249" s="124"/>
      <c r="Q249" s="28">
        <v>0</v>
      </c>
      <c r="R249" s="28">
        <v>0</v>
      </c>
      <c r="S249" s="28">
        <v>1478560</v>
      </c>
      <c r="T249" s="28">
        <v>1478560</v>
      </c>
      <c r="U249" s="124"/>
      <c r="V249" s="28">
        <v>0</v>
      </c>
      <c r="W249" s="28">
        <v>0</v>
      </c>
      <c r="X249" s="28">
        <v>2756035.84</v>
      </c>
      <c r="Y249" s="44">
        <v>2756035.84</v>
      </c>
      <c r="Z249" s="124"/>
      <c r="AA249" s="28">
        <v>0</v>
      </c>
      <c r="AB249" s="28">
        <v>0</v>
      </c>
      <c r="AC249" s="28">
        <v>295712</v>
      </c>
      <c r="AD249" s="44">
        <v>295712</v>
      </c>
      <c r="AE249" s="124"/>
      <c r="AF249" s="139">
        <v>0</v>
      </c>
      <c r="AG249" s="139">
        <v>0</v>
      </c>
      <c r="AH249" s="139">
        <v>3377031.04</v>
      </c>
      <c r="AI249" s="44">
        <v>3377031.04</v>
      </c>
      <c r="AJ249" s="124"/>
      <c r="AK249" s="63">
        <v>0</v>
      </c>
      <c r="AL249" s="63">
        <v>0</v>
      </c>
      <c r="AM249" s="63">
        <v>8481020.1600000001</v>
      </c>
      <c r="AN249" s="44">
        <v>8481020.1600000001</v>
      </c>
      <c r="AO249" s="124"/>
      <c r="AP249" s="28">
        <v>0</v>
      </c>
      <c r="AQ249" s="28">
        <v>0</v>
      </c>
      <c r="AR249" s="28">
        <v>12277962.24</v>
      </c>
      <c r="AS249" s="28">
        <v>12277962.24</v>
      </c>
      <c r="AT249" s="124"/>
      <c r="AU249" s="28">
        <v>0</v>
      </c>
      <c r="AV249" s="28">
        <v>0</v>
      </c>
      <c r="AW249" s="28">
        <v>9297185.2799999993</v>
      </c>
      <c r="AX249" s="44">
        <v>9297185.2799999993</v>
      </c>
      <c r="AY249" s="124"/>
      <c r="AZ249" s="139">
        <v>69069230.989999995</v>
      </c>
      <c r="BA249" s="139">
        <v>18217132.200000003</v>
      </c>
      <c r="BB249" s="44">
        <v>26185908.956999999</v>
      </c>
      <c r="BC249" s="28">
        <v>1485385.0329599997</v>
      </c>
      <c r="BD249" s="28">
        <v>1297134.77376</v>
      </c>
      <c r="BE249" s="140">
        <v>0</v>
      </c>
      <c r="BF249" s="44">
        <v>28968428.763719998</v>
      </c>
      <c r="BG249" s="60"/>
      <c r="BH249" s="28">
        <v>67996498.523719996</v>
      </c>
      <c r="BI249" s="124"/>
      <c r="BJ249" s="28">
        <v>9275066.0199999996</v>
      </c>
      <c r="BK249" s="28">
        <v>58721432.50372</v>
      </c>
      <c r="BL249" s="124"/>
      <c r="BM249" s="193">
        <v>0</v>
      </c>
    </row>
    <row r="250" spans="1:65" x14ac:dyDescent="0.25">
      <c r="A250" s="116" t="s">
        <v>215</v>
      </c>
      <c r="B250" s="24" t="s">
        <v>216</v>
      </c>
      <c r="C250" s="27" t="s">
        <v>142</v>
      </c>
      <c r="D250" s="27" t="s">
        <v>131</v>
      </c>
      <c r="E250" s="139">
        <v>11984</v>
      </c>
      <c r="F250" s="68"/>
      <c r="G250" s="139">
        <v>0</v>
      </c>
      <c r="H250" s="139">
        <v>0</v>
      </c>
      <c r="I250" s="139">
        <v>0</v>
      </c>
      <c r="J250" s="139">
        <v>11984</v>
      </c>
      <c r="K250" s="60"/>
      <c r="L250" s="28">
        <v>0</v>
      </c>
      <c r="M250" s="28">
        <v>0</v>
      </c>
      <c r="N250" s="28">
        <v>1078560</v>
      </c>
      <c r="O250" s="44">
        <v>1078560</v>
      </c>
      <c r="P250" s="124"/>
      <c r="Q250" s="28">
        <v>0</v>
      </c>
      <c r="R250" s="28">
        <v>0</v>
      </c>
      <c r="S250" s="28">
        <v>1498000</v>
      </c>
      <c r="T250" s="28">
        <v>1498000</v>
      </c>
      <c r="U250" s="124"/>
      <c r="V250" s="28">
        <v>0</v>
      </c>
      <c r="W250" s="28">
        <v>0</v>
      </c>
      <c r="X250" s="28">
        <v>2792272</v>
      </c>
      <c r="Y250" s="44">
        <v>2792272</v>
      </c>
      <c r="Z250" s="124"/>
      <c r="AA250" s="28">
        <v>0</v>
      </c>
      <c r="AB250" s="28">
        <v>0</v>
      </c>
      <c r="AC250" s="28">
        <v>299600</v>
      </c>
      <c r="AD250" s="44">
        <v>299600</v>
      </c>
      <c r="AE250" s="124"/>
      <c r="AF250" s="139">
        <v>0</v>
      </c>
      <c r="AG250" s="139">
        <v>0</v>
      </c>
      <c r="AH250" s="139">
        <v>3421432</v>
      </c>
      <c r="AI250" s="44">
        <v>3421432</v>
      </c>
      <c r="AJ250" s="124"/>
      <c r="AK250" s="63">
        <v>0</v>
      </c>
      <c r="AL250" s="63">
        <v>0</v>
      </c>
      <c r="AM250" s="63">
        <v>8592528</v>
      </c>
      <c r="AN250" s="44">
        <v>8592528</v>
      </c>
      <c r="AO250" s="124"/>
      <c r="AP250" s="28">
        <v>0</v>
      </c>
      <c r="AQ250" s="28">
        <v>0</v>
      </c>
      <c r="AR250" s="28">
        <v>12439392</v>
      </c>
      <c r="AS250" s="28">
        <v>12439392</v>
      </c>
      <c r="AT250" s="124"/>
      <c r="AU250" s="28">
        <v>0</v>
      </c>
      <c r="AV250" s="28">
        <v>0</v>
      </c>
      <c r="AW250" s="28">
        <v>9419424</v>
      </c>
      <c r="AX250" s="44">
        <v>9419424</v>
      </c>
      <c r="AY250" s="124"/>
      <c r="AZ250" s="139">
        <v>70415242.450000003</v>
      </c>
      <c r="BA250" s="139">
        <v>19748570.450000003</v>
      </c>
      <c r="BB250" s="44">
        <v>27049143.870000001</v>
      </c>
      <c r="BC250" s="28">
        <v>1504914.7679999999</v>
      </c>
      <c r="BD250" s="28">
        <v>1314189.4080000001</v>
      </c>
      <c r="BE250" s="140">
        <v>0</v>
      </c>
      <c r="BF250" s="44">
        <v>29868248.046</v>
      </c>
      <c r="BG250" s="60"/>
      <c r="BH250" s="28">
        <v>69409456.046000004</v>
      </c>
      <c r="BI250" s="124"/>
      <c r="BJ250" s="28">
        <v>9397013.9199999999</v>
      </c>
      <c r="BK250" s="28">
        <v>60012442.126000002</v>
      </c>
      <c r="BL250" s="124"/>
      <c r="BM250" s="193">
        <v>0</v>
      </c>
    </row>
    <row r="251" spans="1:65" x14ac:dyDescent="0.25">
      <c r="A251" s="116" t="s">
        <v>37</v>
      </c>
      <c r="B251" s="24" t="s">
        <v>38</v>
      </c>
      <c r="C251" s="27" t="s">
        <v>5</v>
      </c>
      <c r="D251" s="27" t="s">
        <v>12</v>
      </c>
      <c r="E251" s="139">
        <v>368.25</v>
      </c>
      <c r="F251" s="68"/>
      <c r="G251" s="139">
        <v>156.75</v>
      </c>
      <c r="H251" s="139">
        <v>155</v>
      </c>
      <c r="I251" s="139">
        <v>93.5</v>
      </c>
      <c r="J251" s="139">
        <v>118</v>
      </c>
      <c r="K251" s="60"/>
      <c r="L251" s="28">
        <v>13950</v>
      </c>
      <c r="M251" s="28">
        <v>8415</v>
      </c>
      <c r="N251" s="28">
        <v>10620</v>
      </c>
      <c r="O251" s="44">
        <v>32985</v>
      </c>
      <c r="P251" s="124"/>
      <c r="Q251" s="28">
        <v>19593.75</v>
      </c>
      <c r="R251" s="28">
        <v>11687.5</v>
      </c>
      <c r="S251" s="28">
        <v>14750</v>
      </c>
      <c r="T251" s="28">
        <v>46031.25</v>
      </c>
      <c r="U251" s="124"/>
      <c r="V251" s="28">
        <v>36522.75</v>
      </c>
      <c r="W251" s="28">
        <v>21785.5</v>
      </c>
      <c r="X251" s="28">
        <v>27494</v>
      </c>
      <c r="Y251" s="44">
        <v>85802.25</v>
      </c>
      <c r="Z251" s="124"/>
      <c r="AA251" s="28">
        <v>3918.75</v>
      </c>
      <c r="AB251" s="28">
        <v>2337.5</v>
      </c>
      <c r="AC251" s="28">
        <v>2950</v>
      </c>
      <c r="AD251" s="44">
        <v>9206.25</v>
      </c>
      <c r="AE251" s="124"/>
      <c r="AF251" s="139">
        <v>89504.25</v>
      </c>
      <c r="AG251" s="139">
        <v>53388.5</v>
      </c>
      <c r="AH251" s="139">
        <v>67378</v>
      </c>
      <c r="AI251" s="44">
        <v>210270.75</v>
      </c>
      <c r="AJ251" s="124"/>
      <c r="AK251" s="63">
        <v>16120</v>
      </c>
      <c r="AL251" s="63">
        <v>19448</v>
      </c>
      <c r="AM251" s="63">
        <v>84606</v>
      </c>
      <c r="AN251" s="44">
        <v>120174</v>
      </c>
      <c r="AO251" s="124"/>
      <c r="AP251" s="28">
        <v>162706.5</v>
      </c>
      <c r="AQ251" s="28">
        <v>97053</v>
      </c>
      <c r="AR251" s="28">
        <v>122484</v>
      </c>
      <c r="AS251" s="28">
        <v>382243.5</v>
      </c>
      <c r="AT251" s="124"/>
      <c r="AU251" s="28">
        <v>123205.5</v>
      </c>
      <c r="AV251" s="28">
        <v>73491</v>
      </c>
      <c r="AW251" s="28">
        <v>92748</v>
      </c>
      <c r="AX251" s="44">
        <v>289444.5</v>
      </c>
      <c r="AY251" s="124"/>
      <c r="AZ251" s="139">
        <v>1980930.52</v>
      </c>
      <c r="BA251" s="139">
        <v>482628.48999999993</v>
      </c>
      <c r="BB251" s="44">
        <v>739067.70299999986</v>
      </c>
      <c r="BC251" s="28">
        <v>46243.730249999993</v>
      </c>
      <c r="BD251" s="28">
        <v>40383.031500000005</v>
      </c>
      <c r="BE251" s="140">
        <v>0</v>
      </c>
      <c r="BF251" s="44">
        <v>825694.46474999993</v>
      </c>
      <c r="BG251" s="60"/>
      <c r="BH251" s="28">
        <v>2001851.9647499998</v>
      </c>
      <c r="BI251" s="124"/>
      <c r="BJ251" s="28">
        <v>288755.87</v>
      </c>
      <c r="BK251" s="28">
        <v>1713096.0947499997</v>
      </c>
      <c r="BL251" s="124"/>
      <c r="BM251" s="193">
        <v>1</v>
      </c>
    </row>
    <row r="252" spans="1:65" x14ac:dyDescent="0.25">
      <c r="A252" s="116" t="s">
        <v>518</v>
      </c>
      <c r="B252" s="24" t="s">
        <v>519</v>
      </c>
      <c r="C252" s="27" t="s">
        <v>520</v>
      </c>
      <c r="D252" s="27" t="s">
        <v>12</v>
      </c>
      <c r="E252" s="139">
        <v>943.28</v>
      </c>
      <c r="F252" s="68"/>
      <c r="G252" s="139">
        <v>428.97</v>
      </c>
      <c r="H252" s="139">
        <v>419.64</v>
      </c>
      <c r="I252" s="139">
        <v>211.32999999999998</v>
      </c>
      <c r="J252" s="139">
        <v>302.98</v>
      </c>
      <c r="K252" s="60"/>
      <c r="L252" s="28">
        <v>37767.599999999999</v>
      </c>
      <c r="M252" s="28">
        <v>19019.699999999997</v>
      </c>
      <c r="N252" s="28">
        <v>27268.2</v>
      </c>
      <c r="O252" s="44">
        <v>84055.5</v>
      </c>
      <c r="P252" s="124"/>
      <c r="Q252" s="28">
        <v>53621.25</v>
      </c>
      <c r="R252" s="28">
        <v>26416.249999999996</v>
      </c>
      <c r="S252" s="28">
        <v>37872.5</v>
      </c>
      <c r="T252" s="28">
        <v>117910</v>
      </c>
      <c r="U252" s="124"/>
      <c r="V252" s="28">
        <v>99950.010000000009</v>
      </c>
      <c r="W252" s="28">
        <v>49239.89</v>
      </c>
      <c r="X252" s="28">
        <v>70594.340000000011</v>
      </c>
      <c r="Y252" s="44">
        <v>219784.24000000005</v>
      </c>
      <c r="Z252" s="124"/>
      <c r="AA252" s="28">
        <v>10724.25</v>
      </c>
      <c r="AB252" s="28">
        <v>5283.25</v>
      </c>
      <c r="AC252" s="28">
        <v>7574.5</v>
      </c>
      <c r="AD252" s="44">
        <v>23582</v>
      </c>
      <c r="AE252" s="124"/>
      <c r="AF252" s="139">
        <v>244941.87</v>
      </c>
      <c r="AG252" s="139">
        <v>120669.43</v>
      </c>
      <c r="AH252" s="139">
        <v>173001.58</v>
      </c>
      <c r="AI252" s="44">
        <v>538612.88</v>
      </c>
      <c r="AJ252" s="124"/>
      <c r="AK252" s="63">
        <v>43642.559999999998</v>
      </c>
      <c r="AL252" s="63">
        <v>43956.639999999999</v>
      </c>
      <c r="AM252" s="63">
        <v>217236.66</v>
      </c>
      <c r="AN252" s="44">
        <v>304835.86</v>
      </c>
      <c r="AO252" s="124"/>
      <c r="AP252" s="28">
        <v>445270.86000000004</v>
      </c>
      <c r="AQ252" s="28">
        <v>219360.53999999998</v>
      </c>
      <c r="AR252" s="28">
        <v>314493.24</v>
      </c>
      <c r="AS252" s="28">
        <v>979124.64</v>
      </c>
      <c r="AT252" s="124"/>
      <c r="AU252" s="28">
        <v>337170.42000000004</v>
      </c>
      <c r="AV252" s="28">
        <v>166105.37999999998</v>
      </c>
      <c r="AW252" s="28">
        <v>238142.28000000003</v>
      </c>
      <c r="AX252" s="44">
        <v>741418.08000000007</v>
      </c>
      <c r="AY252" s="124"/>
      <c r="AZ252" s="139">
        <v>5200236.6400000006</v>
      </c>
      <c r="BA252" s="139">
        <v>1453990.0599999998</v>
      </c>
      <c r="BB252" s="44">
        <v>1996268.01</v>
      </c>
      <c r="BC252" s="28">
        <v>118454.27255999998</v>
      </c>
      <c r="BD252" s="28">
        <v>103441.97136</v>
      </c>
      <c r="BE252" s="140">
        <v>0</v>
      </c>
      <c r="BF252" s="44">
        <v>2218164.25392</v>
      </c>
      <c r="BG252" s="60"/>
      <c r="BH252" s="28">
        <v>5227487.4539200002</v>
      </c>
      <c r="BI252" s="124"/>
      <c r="BJ252" s="28">
        <v>739654.14</v>
      </c>
      <c r="BK252" s="28">
        <v>4487833.3139200006</v>
      </c>
      <c r="BL252" s="124"/>
      <c r="BM252" s="193">
        <v>1</v>
      </c>
    </row>
    <row r="253" spans="1:65" x14ac:dyDescent="0.25">
      <c r="A253" s="116" t="s">
        <v>240</v>
      </c>
      <c r="B253" s="24" t="s">
        <v>241</v>
      </c>
      <c r="C253" s="27" t="s">
        <v>142</v>
      </c>
      <c r="D253" s="27" t="s">
        <v>120</v>
      </c>
      <c r="E253" s="139">
        <v>584.47</v>
      </c>
      <c r="F253" s="68"/>
      <c r="G253" s="139">
        <v>389.32</v>
      </c>
      <c r="H253" s="139">
        <v>381.15999999999997</v>
      </c>
      <c r="I253" s="139">
        <v>195.15</v>
      </c>
      <c r="J253" s="139">
        <v>0</v>
      </c>
      <c r="K253" s="60"/>
      <c r="L253" s="28">
        <v>34304.399999999994</v>
      </c>
      <c r="M253" s="28">
        <v>17563.5</v>
      </c>
      <c r="N253" s="28">
        <v>0</v>
      </c>
      <c r="O253" s="44">
        <v>51867.899999999994</v>
      </c>
      <c r="P253" s="124"/>
      <c r="Q253" s="28">
        <v>48665</v>
      </c>
      <c r="R253" s="28">
        <v>24393.75</v>
      </c>
      <c r="S253" s="28">
        <v>0</v>
      </c>
      <c r="T253" s="28">
        <v>73058.75</v>
      </c>
      <c r="U253" s="124"/>
      <c r="V253" s="28">
        <v>90711.56</v>
      </c>
      <c r="W253" s="28">
        <v>45469.950000000004</v>
      </c>
      <c r="X253" s="28">
        <v>0</v>
      </c>
      <c r="Y253" s="44">
        <v>136181.51</v>
      </c>
      <c r="Z253" s="124"/>
      <c r="AA253" s="28">
        <v>9733</v>
      </c>
      <c r="AB253" s="28">
        <v>4878.75</v>
      </c>
      <c r="AC253" s="28">
        <v>0</v>
      </c>
      <c r="AD253" s="44">
        <v>14611.75</v>
      </c>
      <c r="AE253" s="124"/>
      <c r="AF253" s="139">
        <v>222301.72</v>
      </c>
      <c r="AG253" s="139">
        <v>111430.65</v>
      </c>
      <c r="AH253" s="139">
        <v>0</v>
      </c>
      <c r="AI253" s="44">
        <v>333732.37</v>
      </c>
      <c r="AJ253" s="124"/>
      <c r="AK253" s="63">
        <v>39640.639999999999</v>
      </c>
      <c r="AL253" s="63">
        <v>40591.200000000004</v>
      </c>
      <c r="AM253" s="63">
        <v>0</v>
      </c>
      <c r="AN253" s="44">
        <v>80231.839999999997</v>
      </c>
      <c r="AO253" s="124"/>
      <c r="AP253" s="28">
        <v>404114.16</v>
      </c>
      <c r="AQ253" s="28">
        <v>202565.7</v>
      </c>
      <c r="AR253" s="28">
        <v>0</v>
      </c>
      <c r="AS253" s="28">
        <v>606679.86</v>
      </c>
      <c r="AT253" s="124"/>
      <c r="AU253" s="28">
        <v>306005.52</v>
      </c>
      <c r="AV253" s="28">
        <v>153387.9</v>
      </c>
      <c r="AW253" s="28">
        <v>0</v>
      </c>
      <c r="AX253" s="44">
        <v>459393.42000000004</v>
      </c>
      <c r="AY253" s="124"/>
      <c r="AZ253" s="139">
        <v>3225818.37</v>
      </c>
      <c r="BA253" s="139">
        <v>1674169.04</v>
      </c>
      <c r="BB253" s="44">
        <v>1469996.223</v>
      </c>
      <c r="BC253" s="28">
        <v>73395.989189999993</v>
      </c>
      <c r="BD253" s="28">
        <v>64094.149140000001</v>
      </c>
      <c r="BE253" s="140">
        <v>0</v>
      </c>
      <c r="BF253" s="44">
        <v>1607486.36133</v>
      </c>
      <c r="BG253" s="60"/>
      <c r="BH253" s="28">
        <v>3363243.7613299997</v>
      </c>
      <c r="BI253" s="124"/>
      <c r="BJ253" s="28">
        <v>458300.46</v>
      </c>
      <c r="BK253" s="28">
        <v>2904943.3013299997</v>
      </c>
      <c r="BL253" s="124"/>
      <c r="BM253" s="193">
        <v>1</v>
      </c>
    </row>
    <row r="254" spans="1:65" x14ac:dyDescent="0.25">
      <c r="A254" s="116" t="s">
        <v>479</v>
      </c>
      <c r="B254" s="24" t="s">
        <v>480</v>
      </c>
      <c r="C254" s="27" t="s">
        <v>468</v>
      </c>
      <c r="D254" s="27" t="s">
        <v>12</v>
      </c>
      <c r="E254" s="139">
        <v>4209.75</v>
      </c>
      <c r="F254" s="68"/>
      <c r="G254" s="139">
        <v>2038.25</v>
      </c>
      <c r="H254" s="139">
        <v>2002</v>
      </c>
      <c r="I254" s="139">
        <v>980</v>
      </c>
      <c r="J254" s="139">
        <v>1191.5</v>
      </c>
      <c r="K254" s="60"/>
      <c r="L254" s="28">
        <v>180180</v>
      </c>
      <c r="M254" s="28">
        <v>88200</v>
      </c>
      <c r="N254" s="28">
        <v>107235</v>
      </c>
      <c r="O254" s="44">
        <v>375615</v>
      </c>
      <c r="P254" s="124"/>
      <c r="Q254" s="28">
        <v>254781.25</v>
      </c>
      <c r="R254" s="28">
        <v>122500</v>
      </c>
      <c r="S254" s="28">
        <v>148937.5</v>
      </c>
      <c r="T254" s="28">
        <v>526218.75</v>
      </c>
      <c r="U254" s="124"/>
      <c r="V254" s="28">
        <v>474912.25</v>
      </c>
      <c r="W254" s="28">
        <v>228340</v>
      </c>
      <c r="X254" s="28">
        <v>277619.5</v>
      </c>
      <c r="Y254" s="44">
        <v>980871.75</v>
      </c>
      <c r="Z254" s="124"/>
      <c r="AA254" s="28">
        <v>50956.25</v>
      </c>
      <c r="AB254" s="28">
        <v>24500</v>
      </c>
      <c r="AC254" s="28">
        <v>29787.5</v>
      </c>
      <c r="AD254" s="44">
        <v>105243.75</v>
      </c>
      <c r="AE254" s="124"/>
      <c r="AF254" s="139">
        <v>1163840.75</v>
      </c>
      <c r="AG254" s="139">
        <v>559580</v>
      </c>
      <c r="AH254" s="139">
        <v>680346.5</v>
      </c>
      <c r="AI254" s="44">
        <v>2403767.25</v>
      </c>
      <c r="AJ254" s="124"/>
      <c r="AK254" s="63">
        <v>208208</v>
      </c>
      <c r="AL254" s="63">
        <v>203840</v>
      </c>
      <c r="AM254" s="63">
        <v>854305.5</v>
      </c>
      <c r="AN254" s="44">
        <v>1266353.5</v>
      </c>
      <c r="AO254" s="124"/>
      <c r="AP254" s="28">
        <v>2115703.5</v>
      </c>
      <c r="AQ254" s="28">
        <v>1017240</v>
      </c>
      <c r="AR254" s="28">
        <v>1236777</v>
      </c>
      <c r="AS254" s="28">
        <v>4369720.5</v>
      </c>
      <c r="AT254" s="124"/>
      <c r="AU254" s="28">
        <v>1602064.5</v>
      </c>
      <c r="AV254" s="28">
        <v>770280</v>
      </c>
      <c r="AW254" s="28">
        <v>936519</v>
      </c>
      <c r="AX254" s="44">
        <v>3308863.5</v>
      </c>
      <c r="AY254" s="124"/>
      <c r="AZ254" s="139">
        <v>24558280.190000001</v>
      </c>
      <c r="BA254" s="139">
        <v>11403028.869999999</v>
      </c>
      <c r="BB254" s="44">
        <v>10788392.718</v>
      </c>
      <c r="BC254" s="28">
        <v>528647.77574999991</v>
      </c>
      <c r="BD254" s="28">
        <v>461649.60450000002</v>
      </c>
      <c r="BE254" s="140">
        <v>0</v>
      </c>
      <c r="BF254" s="44">
        <v>11778690.09825</v>
      </c>
      <c r="BG254" s="60"/>
      <c r="BH254" s="28">
        <v>25115344.098250002</v>
      </c>
      <c r="BI254" s="124"/>
      <c r="BJ254" s="28">
        <v>3300991.26</v>
      </c>
      <c r="BK254" s="28">
        <v>21814352.838250004</v>
      </c>
      <c r="BL254" s="124"/>
      <c r="BM254" s="193">
        <v>1</v>
      </c>
    </row>
    <row r="255" spans="1:65" x14ac:dyDescent="0.25">
      <c r="A255" s="116" t="s">
        <v>91</v>
      </c>
      <c r="B255" s="24" t="s">
        <v>92</v>
      </c>
      <c r="C255" s="27" t="s">
        <v>57</v>
      </c>
      <c r="D255" s="27" t="s">
        <v>12</v>
      </c>
      <c r="E255" s="139">
        <v>1406.14</v>
      </c>
      <c r="F255" s="68"/>
      <c r="G255" s="139">
        <v>656.82</v>
      </c>
      <c r="H255" s="139">
        <v>645.82000000000005</v>
      </c>
      <c r="I255" s="139">
        <v>320.15999999999997</v>
      </c>
      <c r="J255" s="139">
        <v>429.15999999999997</v>
      </c>
      <c r="K255" s="60"/>
      <c r="L255" s="28">
        <v>58123.8</v>
      </c>
      <c r="M255" s="28">
        <v>28814.399999999998</v>
      </c>
      <c r="N255" s="28">
        <v>38624.399999999994</v>
      </c>
      <c r="O255" s="44">
        <v>125562.59999999999</v>
      </c>
      <c r="P255" s="124"/>
      <c r="Q255" s="28">
        <v>82102.5</v>
      </c>
      <c r="R255" s="28">
        <v>40019.999999999993</v>
      </c>
      <c r="S255" s="28">
        <v>53644.999999999993</v>
      </c>
      <c r="T255" s="28">
        <v>175767.5</v>
      </c>
      <c r="U255" s="124"/>
      <c r="V255" s="28">
        <v>153039.06</v>
      </c>
      <c r="W255" s="28">
        <v>74597.279999999999</v>
      </c>
      <c r="X255" s="28">
        <v>99994.28</v>
      </c>
      <c r="Y255" s="44">
        <v>327630.62</v>
      </c>
      <c r="Z255" s="124"/>
      <c r="AA255" s="28">
        <v>16420.5</v>
      </c>
      <c r="AB255" s="28">
        <v>8003.9999999999991</v>
      </c>
      <c r="AC255" s="28">
        <v>10729</v>
      </c>
      <c r="AD255" s="44">
        <v>35153.5</v>
      </c>
      <c r="AE255" s="124"/>
      <c r="AF255" s="139">
        <v>375044.22</v>
      </c>
      <c r="AG255" s="139">
        <v>182811.36</v>
      </c>
      <c r="AH255" s="139">
        <v>245050.36</v>
      </c>
      <c r="AI255" s="44">
        <v>802905.94</v>
      </c>
      <c r="AJ255" s="124"/>
      <c r="AK255" s="63">
        <v>67165.279999999999</v>
      </c>
      <c r="AL255" s="63">
        <v>66593.279999999999</v>
      </c>
      <c r="AM255" s="63">
        <v>307707.71999999997</v>
      </c>
      <c r="AN255" s="44">
        <v>441466.27999999997</v>
      </c>
      <c r="AO255" s="124"/>
      <c r="AP255" s="28">
        <v>681779.16</v>
      </c>
      <c r="AQ255" s="28">
        <v>332326.07999999996</v>
      </c>
      <c r="AR255" s="28">
        <v>445468.07999999996</v>
      </c>
      <c r="AS255" s="28">
        <v>1459573.3199999998</v>
      </c>
      <c r="AT255" s="124"/>
      <c r="AU255" s="28">
        <v>516260.52</v>
      </c>
      <c r="AV255" s="28">
        <v>251645.75999999998</v>
      </c>
      <c r="AW255" s="28">
        <v>337319.75999999995</v>
      </c>
      <c r="AX255" s="44">
        <v>1105226.04</v>
      </c>
      <c r="AY255" s="124"/>
      <c r="AZ255" s="139">
        <v>7959963.2100000009</v>
      </c>
      <c r="BA255" s="139">
        <v>2600293.0500000003</v>
      </c>
      <c r="BB255" s="44">
        <v>3168076.8780000005</v>
      </c>
      <c r="BC255" s="28">
        <v>176578.84277999998</v>
      </c>
      <c r="BD255" s="28">
        <v>154200.12468000001</v>
      </c>
      <c r="BE255" s="140">
        <v>0</v>
      </c>
      <c r="BF255" s="44">
        <v>3498855.8454600004</v>
      </c>
      <c r="BG255" s="60"/>
      <c r="BH255" s="28">
        <v>7972141.6454600012</v>
      </c>
      <c r="BI255" s="124"/>
      <c r="BJ255" s="28">
        <v>1102596.55</v>
      </c>
      <c r="BK255" s="28">
        <v>6869545.0954600014</v>
      </c>
      <c r="BL255" s="124"/>
      <c r="BM255" s="193">
        <v>1</v>
      </c>
    </row>
    <row r="256" spans="1:65" x14ac:dyDescent="0.25">
      <c r="A256" s="116" t="s">
        <v>521</v>
      </c>
      <c r="B256" s="24" t="s">
        <v>522</v>
      </c>
      <c r="C256" s="27" t="s">
        <v>520</v>
      </c>
      <c r="D256" s="27" t="s">
        <v>12</v>
      </c>
      <c r="E256" s="139">
        <v>655.45</v>
      </c>
      <c r="F256" s="68"/>
      <c r="G256" s="139">
        <v>301.48</v>
      </c>
      <c r="H256" s="139">
        <v>297.81999999999994</v>
      </c>
      <c r="I256" s="139">
        <v>150.66</v>
      </c>
      <c r="J256" s="139">
        <v>203.30999999999997</v>
      </c>
      <c r="K256" s="60"/>
      <c r="L256" s="28">
        <v>26803.799999999996</v>
      </c>
      <c r="M256" s="28">
        <v>13559.4</v>
      </c>
      <c r="N256" s="28">
        <v>18297.899999999998</v>
      </c>
      <c r="O256" s="44">
        <v>58661.099999999991</v>
      </c>
      <c r="P256" s="124"/>
      <c r="Q256" s="28">
        <v>37685</v>
      </c>
      <c r="R256" s="28">
        <v>18832.5</v>
      </c>
      <c r="S256" s="28">
        <v>25413.749999999996</v>
      </c>
      <c r="T256" s="28">
        <v>81931.25</v>
      </c>
      <c r="U256" s="124"/>
      <c r="V256" s="28">
        <v>70244.840000000011</v>
      </c>
      <c r="W256" s="28">
        <v>35103.78</v>
      </c>
      <c r="X256" s="28">
        <v>47371.229999999996</v>
      </c>
      <c r="Y256" s="44">
        <v>152719.85</v>
      </c>
      <c r="Z256" s="124"/>
      <c r="AA256" s="28">
        <v>7537</v>
      </c>
      <c r="AB256" s="28">
        <v>3766.5</v>
      </c>
      <c r="AC256" s="28">
        <v>5082.7499999999991</v>
      </c>
      <c r="AD256" s="44">
        <v>16386.25</v>
      </c>
      <c r="AE256" s="124"/>
      <c r="AF256" s="139">
        <v>172145.08</v>
      </c>
      <c r="AG256" s="139">
        <v>86026.86</v>
      </c>
      <c r="AH256" s="139">
        <v>116090.01</v>
      </c>
      <c r="AI256" s="44">
        <v>374261.95</v>
      </c>
      <c r="AJ256" s="124"/>
      <c r="AK256" s="63">
        <v>30973.279999999992</v>
      </c>
      <c r="AL256" s="63">
        <v>31337.279999999999</v>
      </c>
      <c r="AM256" s="63">
        <v>145773.26999999999</v>
      </c>
      <c r="AN256" s="44">
        <v>208083.83</v>
      </c>
      <c r="AO256" s="124"/>
      <c r="AP256" s="28">
        <v>312936.24</v>
      </c>
      <c r="AQ256" s="28">
        <v>156385.07999999999</v>
      </c>
      <c r="AR256" s="28">
        <v>211035.77999999997</v>
      </c>
      <c r="AS256" s="28">
        <v>680357.09999999986</v>
      </c>
      <c r="AT256" s="124"/>
      <c r="AU256" s="28">
        <v>236963.28000000003</v>
      </c>
      <c r="AV256" s="28">
        <v>118418.76</v>
      </c>
      <c r="AW256" s="28">
        <v>159801.65999999997</v>
      </c>
      <c r="AX256" s="44">
        <v>515183.7</v>
      </c>
      <c r="AY256" s="124"/>
      <c r="AZ256" s="139">
        <v>3661052.9</v>
      </c>
      <c r="BA256" s="139">
        <v>1118855.03</v>
      </c>
      <c r="BB256" s="44">
        <v>1433972.379</v>
      </c>
      <c r="BC256" s="28">
        <v>82309.44464999999</v>
      </c>
      <c r="BD256" s="28">
        <v>71877.957899999994</v>
      </c>
      <c r="BE256" s="140">
        <v>0</v>
      </c>
      <c r="BF256" s="44">
        <v>1588159.78155</v>
      </c>
      <c r="BG256" s="60"/>
      <c r="BH256" s="28">
        <v>3675744.8115500007</v>
      </c>
      <c r="BI256" s="124"/>
      <c r="BJ256" s="28">
        <v>513958</v>
      </c>
      <c r="BK256" s="28">
        <v>3161786.8115500007</v>
      </c>
      <c r="BL256" s="124"/>
      <c r="BM256" s="193">
        <v>1</v>
      </c>
    </row>
    <row r="257" spans="1:65" x14ac:dyDescent="0.25">
      <c r="A257" s="116" t="s">
        <v>27</v>
      </c>
      <c r="B257" s="24" t="s">
        <v>28</v>
      </c>
      <c r="C257" s="27" t="s">
        <v>26</v>
      </c>
      <c r="D257" s="27" t="s">
        <v>12</v>
      </c>
      <c r="E257" s="139">
        <v>282.5</v>
      </c>
      <c r="F257" s="68"/>
      <c r="G257" s="139">
        <v>137</v>
      </c>
      <c r="H257" s="139">
        <v>133.5</v>
      </c>
      <c r="I257" s="139">
        <v>74.5</v>
      </c>
      <c r="J257" s="139">
        <v>71</v>
      </c>
      <c r="K257" s="60"/>
      <c r="L257" s="28">
        <v>12015</v>
      </c>
      <c r="M257" s="28">
        <v>6705</v>
      </c>
      <c r="N257" s="28">
        <v>6390</v>
      </c>
      <c r="O257" s="44">
        <v>25110</v>
      </c>
      <c r="P257" s="124"/>
      <c r="Q257" s="28">
        <v>17125</v>
      </c>
      <c r="R257" s="28">
        <v>9312.5</v>
      </c>
      <c r="S257" s="28">
        <v>8875</v>
      </c>
      <c r="T257" s="28">
        <v>35312.5</v>
      </c>
      <c r="U257" s="124"/>
      <c r="V257" s="28">
        <v>31921</v>
      </c>
      <c r="W257" s="28">
        <v>17358.5</v>
      </c>
      <c r="X257" s="28">
        <v>16543</v>
      </c>
      <c r="Y257" s="44">
        <v>65822.5</v>
      </c>
      <c r="Z257" s="124"/>
      <c r="AA257" s="28">
        <v>3425</v>
      </c>
      <c r="AB257" s="28">
        <v>1862.5</v>
      </c>
      <c r="AC257" s="28">
        <v>1775</v>
      </c>
      <c r="AD257" s="44">
        <v>7062.5</v>
      </c>
      <c r="AE257" s="124"/>
      <c r="AF257" s="139">
        <v>78227</v>
      </c>
      <c r="AG257" s="139">
        <v>42539.5</v>
      </c>
      <c r="AH257" s="139">
        <v>40541</v>
      </c>
      <c r="AI257" s="44">
        <v>161307.5</v>
      </c>
      <c r="AJ257" s="124"/>
      <c r="AK257" s="63">
        <v>13884</v>
      </c>
      <c r="AL257" s="63">
        <v>15496</v>
      </c>
      <c r="AM257" s="63">
        <v>50907</v>
      </c>
      <c r="AN257" s="44">
        <v>80287</v>
      </c>
      <c r="AO257" s="124"/>
      <c r="AP257" s="28">
        <v>142206</v>
      </c>
      <c r="AQ257" s="28">
        <v>77331</v>
      </c>
      <c r="AR257" s="28">
        <v>73698</v>
      </c>
      <c r="AS257" s="28">
        <v>293235</v>
      </c>
      <c r="AT257" s="124"/>
      <c r="AU257" s="28">
        <v>107682</v>
      </c>
      <c r="AV257" s="28">
        <v>58557</v>
      </c>
      <c r="AW257" s="28">
        <v>55806</v>
      </c>
      <c r="AX257" s="44">
        <v>222045</v>
      </c>
      <c r="AY257" s="124"/>
      <c r="AZ257" s="139">
        <v>1550556.5299999998</v>
      </c>
      <c r="BA257" s="139">
        <v>463902.2</v>
      </c>
      <c r="BB257" s="44">
        <v>604337.61899999995</v>
      </c>
      <c r="BC257" s="28">
        <v>35475.502499999995</v>
      </c>
      <c r="BD257" s="28">
        <v>30979.514999999999</v>
      </c>
      <c r="BE257" s="140">
        <v>0</v>
      </c>
      <c r="BF257" s="44">
        <v>670792.63649999991</v>
      </c>
      <c r="BG257" s="60"/>
      <c r="BH257" s="28">
        <v>1560974.6365</v>
      </c>
      <c r="BI257" s="124"/>
      <c r="BJ257" s="28">
        <v>221516.72</v>
      </c>
      <c r="BK257" s="28">
        <v>1339457.9165000001</v>
      </c>
      <c r="BL257" s="124"/>
      <c r="BM257" s="193">
        <v>1</v>
      </c>
    </row>
    <row r="258" spans="1:65" x14ac:dyDescent="0.25">
      <c r="A258" s="116" t="s">
        <v>353</v>
      </c>
      <c r="B258" s="24" t="s">
        <v>354</v>
      </c>
      <c r="C258" s="27" t="s">
        <v>142</v>
      </c>
      <c r="D258" s="27" t="s">
        <v>120</v>
      </c>
      <c r="E258" s="139">
        <v>1005.54</v>
      </c>
      <c r="F258" s="68"/>
      <c r="G258" s="139">
        <v>681.56000000000006</v>
      </c>
      <c r="H258" s="139">
        <v>672.23</v>
      </c>
      <c r="I258" s="139">
        <v>323.98</v>
      </c>
      <c r="J258" s="139">
        <v>0</v>
      </c>
      <c r="K258" s="60"/>
      <c r="L258" s="28">
        <v>60500.700000000004</v>
      </c>
      <c r="M258" s="28">
        <v>29158.2</v>
      </c>
      <c r="N258" s="28">
        <v>0</v>
      </c>
      <c r="O258" s="44">
        <v>89658.900000000009</v>
      </c>
      <c r="P258" s="124"/>
      <c r="Q258" s="28">
        <v>85195.000000000015</v>
      </c>
      <c r="R258" s="28">
        <v>40497.5</v>
      </c>
      <c r="S258" s="28">
        <v>0</v>
      </c>
      <c r="T258" s="28">
        <v>125692.50000000001</v>
      </c>
      <c r="U258" s="124"/>
      <c r="V258" s="28">
        <v>158803.48000000001</v>
      </c>
      <c r="W258" s="28">
        <v>75487.340000000011</v>
      </c>
      <c r="X258" s="28">
        <v>0</v>
      </c>
      <c r="Y258" s="44">
        <v>234290.82</v>
      </c>
      <c r="Z258" s="124"/>
      <c r="AA258" s="28">
        <v>17039</v>
      </c>
      <c r="AB258" s="28">
        <v>8099.5</v>
      </c>
      <c r="AC258" s="28">
        <v>0</v>
      </c>
      <c r="AD258" s="44">
        <v>25138.5</v>
      </c>
      <c r="AE258" s="124"/>
      <c r="AF258" s="139">
        <v>389170.76</v>
      </c>
      <c r="AG258" s="139">
        <v>184992.58</v>
      </c>
      <c r="AH258" s="139">
        <v>0</v>
      </c>
      <c r="AI258" s="44">
        <v>574163.34</v>
      </c>
      <c r="AJ258" s="124"/>
      <c r="AK258" s="63">
        <v>69911.92</v>
      </c>
      <c r="AL258" s="63">
        <v>67387.839999999997</v>
      </c>
      <c r="AM258" s="63">
        <v>0</v>
      </c>
      <c r="AN258" s="44">
        <v>137299.76</v>
      </c>
      <c r="AO258" s="124"/>
      <c r="AP258" s="28">
        <v>707459.28</v>
      </c>
      <c r="AQ258" s="28">
        <v>336291.24</v>
      </c>
      <c r="AR258" s="28">
        <v>0</v>
      </c>
      <c r="AS258" s="28">
        <v>1043750.52</v>
      </c>
      <c r="AT258" s="124"/>
      <c r="AU258" s="28">
        <v>535706.16</v>
      </c>
      <c r="AV258" s="28">
        <v>254648.28000000003</v>
      </c>
      <c r="AW258" s="28">
        <v>0</v>
      </c>
      <c r="AX258" s="44">
        <v>790354.44000000006</v>
      </c>
      <c r="AY258" s="124"/>
      <c r="AZ258" s="139">
        <v>6001832.6399999997</v>
      </c>
      <c r="BA258" s="139">
        <v>3861366.9500000007</v>
      </c>
      <c r="BB258" s="44">
        <v>2958959.8769999999</v>
      </c>
      <c r="BC258" s="28">
        <v>126272.69657999999</v>
      </c>
      <c r="BD258" s="28">
        <v>110269.52748</v>
      </c>
      <c r="BE258" s="140">
        <v>0</v>
      </c>
      <c r="BF258" s="44">
        <v>3195502.1010599998</v>
      </c>
      <c r="BG258" s="60"/>
      <c r="BH258" s="28">
        <v>6215850.8810600005</v>
      </c>
      <c r="BI258" s="124"/>
      <c r="BJ258" s="28">
        <v>788474.08</v>
      </c>
      <c r="BK258" s="28">
        <v>5427376.8010600004</v>
      </c>
      <c r="BL258" s="124"/>
      <c r="BM258" s="193">
        <v>1</v>
      </c>
    </row>
    <row r="259" spans="1:65" x14ac:dyDescent="0.25">
      <c r="A259" s="116" t="s">
        <v>611</v>
      </c>
      <c r="B259" s="24" t="s">
        <v>612</v>
      </c>
      <c r="C259" s="27" t="s">
        <v>613</v>
      </c>
      <c r="D259" s="27" t="s">
        <v>12</v>
      </c>
      <c r="E259" s="139">
        <v>346.75</v>
      </c>
      <c r="F259" s="68"/>
      <c r="G259" s="139">
        <v>165.25</v>
      </c>
      <c r="H259" s="139">
        <v>163</v>
      </c>
      <c r="I259" s="139">
        <v>70.5</v>
      </c>
      <c r="J259" s="139">
        <v>111</v>
      </c>
      <c r="K259" s="60"/>
      <c r="L259" s="28">
        <v>14670</v>
      </c>
      <c r="M259" s="28">
        <v>6345</v>
      </c>
      <c r="N259" s="28">
        <v>9990</v>
      </c>
      <c r="O259" s="44">
        <v>31005</v>
      </c>
      <c r="P259" s="124"/>
      <c r="Q259" s="28">
        <v>20656.25</v>
      </c>
      <c r="R259" s="28">
        <v>8812.5</v>
      </c>
      <c r="S259" s="28">
        <v>13875</v>
      </c>
      <c r="T259" s="28">
        <v>43343.75</v>
      </c>
      <c r="U259" s="124"/>
      <c r="V259" s="28">
        <v>38503.25</v>
      </c>
      <c r="W259" s="28">
        <v>16426.5</v>
      </c>
      <c r="X259" s="28">
        <v>25863</v>
      </c>
      <c r="Y259" s="44">
        <v>80792.75</v>
      </c>
      <c r="Z259" s="124"/>
      <c r="AA259" s="28">
        <v>4131.25</v>
      </c>
      <c r="AB259" s="28">
        <v>1762.5</v>
      </c>
      <c r="AC259" s="28">
        <v>2775</v>
      </c>
      <c r="AD259" s="44">
        <v>8668.75</v>
      </c>
      <c r="AE259" s="124"/>
      <c r="AF259" s="139">
        <v>94357.75</v>
      </c>
      <c r="AG259" s="139">
        <v>40255.5</v>
      </c>
      <c r="AH259" s="139">
        <v>63381</v>
      </c>
      <c r="AI259" s="44">
        <v>197994.25</v>
      </c>
      <c r="AJ259" s="124"/>
      <c r="AK259" s="63">
        <v>16952</v>
      </c>
      <c r="AL259" s="63">
        <v>14664</v>
      </c>
      <c r="AM259" s="63">
        <v>79587</v>
      </c>
      <c r="AN259" s="44">
        <v>111203</v>
      </c>
      <c r="AO259" s="124"/>
      <c r="AP259" s="28">
        <v>171529.5</v>
      </c>
      <c r="AQ259" s="28">
        <v>73179</v>
      </c>
      <c r="AR259" s="28">
        <v>115218</v>
      </c>
      <c r="AS259" s="28">
        <v>359926.5</v>
      </c>
      <c r="AT259" s="124"/>
      <c r="AU259" s="28">
        <v>129886.5</v>
      </c>
      <c r="AV259" s="28">
        <v>55413</v>
      </c>
      <c r="AW259" s="28">
        <v>87246</v>
      </c>
      <c r="AX259" s="44">
        <v>272545.5</v>
      </c>
      <c r="AY259" s="124"/>
      <c r="AZ259" s="139">
        <v>1905217.45</v>
      </c>
      <c r="BA259" s="139">
        <v>541548.23</v>
      </c>
      <c r="BB259" s="44">
        <v>734029.70399999991</v>
      </c>
      <c r="BC259" s="28">
        <v>43543.824749999992</v>
      </c>
      <c r="BD259" s="28">
        <v>38025.298500000004</v>
      </c>
      <c r="BE259" s="140">
        <v>0</v>
      </c>
      <c r="BF259" s="44">
        <v>815598.82724999997</v>
      </c>
      <c r="BG259" s="60"/>
      <c r="BH259" s="28">
        <v>1921078.3272500001</v>
      </c>
      <c r="BI259" s="124"/>
      <c r="BJ259" s="28">
        <v>271897.07</v>
      </c>
      <c r="BK259" s="28">
        <v>1649181.25725</v>
      </c>
      <c r="BL259" s="124"/>
      <c r="BM259" s="193">
        <v>1</v>
      </c>
    </row>
    <row r="260" spans="1:65" x14ac:dyDescent="0.25">
      <c r="A260" s="116" t="s">
        <v>447</v>
      </c>
      <c r="B260" s="24" t="s">
        <v>448</v>
      </c>
      <c r="C260" s="27" t="s">
        <v>433</v>
      </c>
      <c r="D260" s="27" t="s">
        <v>12</v>
      </c>
      <c r="E260" s="139">
        <v>368.64</v>
      </c>
      <c r="F260" s="68"/>
      <c r="G260" s="139">
        <v>170.98</v>
      </c>
      <c r="H260" s="139">
        <v>168.48</v>
      </c>
      <c r="I260" s="139">
        <v>93.33</v>
      </c>
      <c r="J260" s="139">
        <v>104.33</v>
      </c>
      <c r="K260" s="60"/>
      <c r="L260" s="28">
        <v>15163.199999999999</v>
      </c>
      <c r="M260" s="28">
        <v>8399.7000000000007</v>
      </c>
      <c r="N260" s="28">
        <v>9389.7000000000007</v>
      </c>
      <c r="O260" s="44">
        <v>32952.600000000006</v>
      </c>
      <c r="P260" s="124"/>
      <c r="Q260" s="28">
        <v>21372.5</v>
      </c>
      <c r="R260" s="28">
        <v>11666.25</v>
      </c>
      <c r="S260" s="28">
        <v>13041.25</v>
      </c>
      <c r="T260" s="28">
        <v>46080</v>
      </c>
      <c r="U260" s="124"/>
      <c r="V260" s="28">
        <v>39838.339999999997</v>
      </c>
      <c r="W260" s="28">
        <v>21745.89</v>
      </c>
      <c r="X260" s="28">
        <v>24308.89</v>
      </c>
      <c r="Y260" s="44">
        <v>85893.119999999995</v>
      </c>
      <c r="Z260" s="124"/>
      <c r="AA260" s="28">
        <v>4274.5</v>
      </c>
      <c r="AB260" s="28">
        <v>2333.25</v>
      </c>
      <c r="AC260" s="28">
        <v>2608.25</v>
      </c>
      <c r="AD260" s="44">
        <v>9216</v>
      </c>
      <c r="AE260" s="124"/>
      <c r="AF260" s="139">
        <v>97629.58</v>
      </c>
      <c r="AG260" s="139">
        <v>53291.43</v>
      </c>
      <c r="AH260" s="139">
        <v>59572.43</v>
      </c>
      <c r="AI260" s="44">
        <v>210493.44</v>
      </c>
      <c r="AJ260" s="124"/>
      <c r="AK260" s="63">
        <v>17521.919999999998</v>
      </c>
      <c r="AL260" s="63">
        <v>19412.64</v>
      </c>
      <c r="AM260" s="63">
        <v>74804.61</v>
      </c>
      <c r="AN260" s="44">
        <v>111739.17</v>
      </c>
      <c r="AO260" s="124"/>
      <c r="AP260" s="28">
        <v>177477.24</v>
      </c>
      <c r="AQ260" s="28">
        <v>96876.54</v>
      </c>
      <c r="AR260" s="28">
        <v>108294.54</v>
      </c>
      <c r="AS260" s="28">
        <v>382648.31999999995</v>
      </c>
      <c r="AT260" s="124"/>
      <c r="AU260" s="28">
        <v>134390.28</v>
      </c>
      <c r="AV260" s="28">
        <v>73357.38</v>
      </c>
      <c r="AW260" s="28">
        <v>82003.38</v>
      </c>
      <c r="AX260" s="44">
        <v>289751.04000000004</v>
      </c>
      <c r="AY260" s="124"/>
      <c r="AZ260" s="139">
        <v>1999093.55</v>
      </c>
      <c r="BA260" s="139">
        <v>526150.21</v>
      </c>
      <c r="BB260" s="44">
        <v>757573.12799999991</v>
      </c>
      <c r="BC260" s="28">
        <v>46292.705279999995</v>
      </c>
      <c r="BD260" s="28">
        <v>40425.799680000004</v>
      </c>
      <c r="BE260" s="140">
        <v>0</v>
      </c>
      <c r="BF260" s="44">
        <v>844291.63295999996</v>
      </c>
      <c r="BG260" s="60"/>
      <c r="BH260" s="28">
        <v>2013065.32296</v>
      </c>
      <c r="BI260" s="124"/>
      <c r="BJ260" s="28">
        <v>289061.68</v>
      </c>
      <c r="BK260" s="28">
        <v>1724003.6429600001</v>
      </c>
      <c r="BL260" s="124"/>
      <c r="BM260" s="193">
        <v>1</v>
      </c>
    </row>
    <row r="261" spans="1:65" x14ac:dyDescent="0.25">
      <c r="A261" s="116" t="s">
        <v>33</v>
      </c>
      <c r="B261" s="24" t="s">
        <v>34</v>
      </c>
      <c r="C261" s="27" t="s">
        <v>5</v>
      </c>
      <c r="D261" s="27" t="s">
        <v>12</v>
      </c>
      <c r="E261" s="139">
        <v>351.85</v>
      </c>
      <c r="F261" s="68"/>
      <c r="G261" s="139">
        <v>150.71</v>
      </c>
      <c r="H261" s="139">
        <v>148.79999999999998</v>
      </c>
      <c r="I261" s="139">
        <v>83.82</v>
      </c>
      <c r="J261" s="139">
        <v>117.32</v>
      </c>
      <c r="K261" s="60"/>
      <c r="L261" s="28">
        <v>13391.999999999998</v>
      </c>
      <c r="M261" s="28">
        <v>7543.7999999999993</v>
      </c>
      <c r="N261" s="28">
        <v>10558.8</v>
      </c>
      <c r="O261" s="44">
        <v>31494.599999999995</v>
      </c>
      <c r="P261" s="124"/>
      <c r="Q261" s="28">
        <v>18838.75</v>
      </c>
      <c r="R261" s="28">
        <v>10477.5</v>
      </c>
      <c r="S261" s="28">
        <v>14665</v>
      </c>
      <c r="T261" s="28">
        <v>43981.25</v>
      </c>
      <c r="U261" s="124"/>
      <c r="V261" s="28">
        <v>35115.43</v>
      </c>
      <c r="W261" s="28">
        <v>19530.059999999998</v>
      </c>
      <c r="X261" s="28">
        <v>27335.559999999998</v>
      </c>
      <c r="Y261" s="44">
        <v>81981.049999999988</v>
      </c>
      <c r="Z261" s="124"/>
      <c r="AA261" s="28">
        <v>3767.75</v>
      </c>
      <c r="AB261" s="28">
        <v>2095.5</v>
      </c>
      <c r="AC261" s="28">
        <v>2933</v>
      </c>
      <c r="AD261" s="44">
        <v>8796.25</v>
      </c>
      <c r="AE261" s="124"/>
      <c r="AF261" s="139">
        <v>86055.41</v>
      </c>
      <c r="AG261" s="139">
        <v>47861.22</v>
      </c>
      <c r="AH261" s="139">
        <v>66989.72</v>
      </c>
      <c r="AI261" s="44">
        <v>200906.35</v>
      </c>
      <c r="AJ261" s="124"/>
      <c r="AK261" s="63">
        <v>15475.199999999999</v>
      </c>
      <c r="AL261" s="63">
        <v>17434.559999999998</v>
      </c>
      <c r="AM261" s="63">
        <v>84118.44</v>
      </c>
      <c r="AN261" s="44">
        <v>117028.2</v>
      </c>
      <c r="AO261" s="124"/>
      <c r="AP261" s="28">
        <v>156436.98000000001</v>
      </c>
      <c r="AQ261" s="28">
        <v>87005.159999999989</v>
      </c>
      <c r="AR261" s="28">
        <v>121778.15999999999</v>
      </c>
      <c r="AS261" s="28">
        <v>365220.3</v>
      </c>
      <c r="AT261" s="124"/>
      <c r="AU261" s="28">
        <v>118458.06000000001</v>
      </c>
      <c r="AV261" s="28">
        <v>65882.51999999999</v>
      </c>
      <c r="AW261" s="28">
        <v>92213.51999999999</v>
      </c>
      <c r="AX261" s="44">
        <v>276554.09999999998</v>
      </c>
      <c r="AY261" s="124"/>
      <c r="AZ261" s="139">
        <v>1943587.8</v>
      </c>
      <c r="BA261" s="139">
        <v>567085.34</v>
      </c>
      <c r="BB261" s="44">
        <v>753201.94200000004</v>
      </c>
      <c r="BC261" s="28">
        <v>44184.267449999999</v>
      </c>
      <c r="BD261" s="28">
        <v>38584.574700000005</v>
      </c>
      <c r="BE261" s="140">
        <v>0</v>
      </c>
      <c r="BF261" s="44">
        <v>835970.78415000008</v>
      </c>
      <c r="BG261" s="60"/>
      <c r="BH261" s="28">
        <v>1961932.8841500003</v>
      </c>
      <c r="BI261" s="124"/>
      <c r="BJ261" s="28">
        <v>275896.14</v>
      </c>
      <c r="BK261" s="28">
        <v>1686036.7441500002</v>
      </c>
      <c r="BL261" s="124"/>
      <c r="BM261" s="193">
        <v>1</v>
      </c>
    </row>
    <row r="262" spans="1:65" x14ac:dyDescent="0.25">
      <c r="A262" s="116" t="s">
        <v>589</v>
      </c>
      <c r="B262" s="24" t="s">
        <v>590</v>
      </c>
      <c r="C262" s="27" t="s">
        <v>584</v>
      </c>
      <c r="D262" s="27" t="s">
        <v>12</v>
      </c>
      <c r="E262" s="139">
        <v>1303.3800000000001</v>
      </c>
      <c r="F262" s="68"/>
      <c r="G262" s="139">
        <v>617.91</v>
      </c>
      <c r="H262" s="139">
        <v>602.16</v>
      </c>
      <c r="I262" s="139">
        <v>302.82</v>
      </c>
      <c r="J262" s="139">
        <v>382.65</v>
      </c>
      <c r="K262" s="60"/>
      <c r="L262" s="28">
        <v>54194.399999999994</v>
      </c>
      <c r="M262" s="28">
        <v>27253.8</v>
      </c>
      <c r="N262" s="28">
        <v>34438.5</v>
      </c>
      <c r="O262" s="44">
        <v>115886.7</v>
      </c>
      <c r="P262" s="124"/>
      <c r="Q262" s="28">
        <v>77238.75</v>
      </c>
      <c r="R262" s="28">
        <v>37852.5</v>
      </c>
      <c r="S262" s="28">
        <v>47831.25</v>
      </c>
      <c r="T262" s="28">
        <v>162922.5</v>
      </c>
      <c r="U262" s="124"/>
      <c r="V262" s="28">
        <v>143973.03</v>
      </c>
      <c r="W262" s="28">
        <v>70557.06</v>
      </c>
      <c r="X262" s="28">
        <v>89157.45</v>
      </c>
      <c r="Y262" s="44">
        <v>303687.53999999998</v>
      </c>
      <c r="Z262" s="124"/>
      <c r="AA262" s="28">
        <v>15447.75</v>
      </c>
      <c r="AB262" s="28">
        <v>7570.5</v>
      </c>
      <c r="AC262" s="28">
        <v>9566.25</v>
      </c>
      <c r="AD262" s="44">
        <v>32584.5</v>
      </c>
      <c r="AE262" s="124"/>
      <c r="AF262" s="139">
        <v>352826.61</v>
      </c>
      <c r="AG262" s="139">
        <v>172910.22</v>
      </c>
      <c r="AH262" s="139">
        <v>218493.15</v>
      </c>
      <c r="AI262" s="44">
        <v>744229.98</v>
      </c>
      <c r="AJ262" s="124"/>
      <c r="AK262" s="63">
        <v>62624.639999999999</v>
      </c>
      <c r="AL262" s="63">
        <v>62986.559999999998</v>
      </c>
      <c r="AM262" s="63">
        <v>274360.05</v>
      </c>
      <c r="AN262" s="44">
        <v>399971.25</v>
      </c>
      <c r="AO262" s="124"/>
      <c r="AP262" s="28">
        <v>641390.57999999996</v>
      </c>
      <c r="AQ262" s="28">
        <v>314327.15999999997</v>
      </c>
      <c r="AR262" s="28">
        <v>397190.69999999995</v>
      </c>
      <c r="AS262" s="28">
        <v>1352908.44</v>
      </c>
      <c r="AT262" s="124"/>
      <c r="AU262" s="28">
        <v>485677.25999999995</v>
      </c>
      <c r="AV262" s="28">
        <v>238016.52</v>
      </c>
      <c r="AW262" s="28">
        <v>300762.89999999997</v>
      </c>
      <c r="AX262" s="44">
        <v>1024456.6799999999</v>
      </c>
      <c r="AY262" s="124"/>
      <c r="AZ262" s="139">
        <v>7089510.8700000001</v>
      </c>
      <c r="BA262" s="139">
        <v>1920134.7399999998</v>
      </c>
      <c r="BB262" s="44">
        <v>2702893.6829999997</v>
      </c>
      <c r="BC262" s="28">
        <v>163674.55026000002</v>
      </c>
      <c r="BD262" s="28">
        <v>142931.25756000003</v>
      </c>
      <c r="BE262" s="140">
        <v>0</v>
      </c>
      <c r="BF262" s="44">
        <v>3009499.4908199995</v>
      </c>
      <c r="BG262" s="60"/>
      <c r="BH262" s="28">
        <v>7146147.0808199998</v>
      </c>
      <c r="BI262" s="124"/>
      <c r="BJ262" s="28">
        <v>1022019.35</v>
      </c>
      <c r="BK262" s="28">
        <v>6124127.7308200002</v>
      </c>
      <c r="BL262" s="124"/>
      <c r="BM262" s="193">
        <v>1</v>
      </c>
    </row>
    <row r="263" spans="1:65" x14ac:dyDescent="0.25">
      <c r="A263" s="116" t="s">
        <v>439</v>
      </c>
      <c r="B263" s="24" t="s">
        <v>440</v>
      </c>
      <c r="C263" s="27" t="s">
        <v>438</v>
      </c>
      <c r="D263" s="27" t="s">
        <v>12</v>
      </c>
      <c r="E263" s="139">
        <v>1024.7</v>
      </c>
      <c r="F263" s="68"/>
      <c r="G263" s="139">
        <v>451.9</v>
      </c>
      <c r="H263" s="139">
        <v>444.65</v>
      </c>
      <c r="I263" s="139">
        <v>235.82</v>
      </c>
      <c r="J263" s="139">
        <v>336.97999999999996</v>
      </c>
      <c r="K263" s="60"/>
      <c r="L263" s="28">
        <v>40018.5</v>
      </c>
      <c r="M263" s="28">
        <v>21223.8</v>
      </c>
      <c r="N263" s="28">
        <v>30328.199999999997</v>
      </c>
      <c r="O263" s="44">
        <v>91570.5</v>
      </c>
      <c r="P263" s="124"/>
      <c r="Q263" s="28">
        <v>56487.5</v>
      </c>
      <c r="R263" s="28">
        <v>29477.5</v>
      </c>
      <c r="S263" s="28">
        <v>42122.499999999993</v>
      </c>
      <c r="T263" s="28">
        <v>128087.5</v>
      </c>
      <c r="U263" s="124"/>
      <c r="V263" s="28">
        <v>105292.7</v>
      </c>
      <c r="W263" s="28">
        <v>54946.06</v>
      </c>
      <c r="X263" s="28">
        <v>78516.34</v>
      </c>
      <c r="Y263" s="44">
        <v>238755.1</v>
      </c>
      <c r="Z263" s="124"/>
      <c r="AA263" s="28">
        <v>11297.5</v>
      </c>
      <c r="AB263" s="28">
        <v>5895.5</v>
      </c>
      <c r="AC263" s="28">
        <v>8424.4999999999982</v>
      </c>
      <c r="AD263" s="44">
        <v>25617.5</v>
      </c>
      <c r="AE263" s="124"/>
      <c r="AF263" s="139">
        <v>258034.9</v>
      </c>
      <c r="AG263" s="139">
        <v>134653.22</v>
      </c>
      <c r="AH263" s="139">
        <v>192415.58</v>
      </c>
      <c r="AI263" s="44">
        <v>585103.69999999995</v>
      </c>
      <c r="AJ263" s="124"/>
      <c r="AK263" s="63">
        <v>46243.6</v>
      </c>
      <c r="AL263" s="63">
        <v>49050.559999999998</v>
      </c>
      <c r="AM263" s="63">
        <v>241614.65999999997</v>
      </c>
      <c r="AN263" s="44">
        <v>336908.81999999995</v>
      </c>
      <c r="AO263" s="124"/>
      <c r="AP263" s="28">
        <v>469072.19999999995</v>
      </c>
      <c r="AQ263" s="28">
        <v>244781.16</v>
      </c>
      <c r="AR263" s="28">
        <v>349785.23999999993</v>
      </c>
      <c r="AS263" s="28">
        <v>1063638.5999999999</v>
      </c>
      <c r="AT263" s="124"/>
      <c r="AU263" s="28">
        <v>355193.39999999997</v>
      </c>
      <c r="AV263" s="28">
        <v>185354.52</v>
      </c>
      <c r="AW263" s="28">
        <v>264866.27999999997</v>
      </c>
      <c r="AX263" s="44">
        <v>805414.2</v>
      </c>
      <c r="AY263" s="124"/>
      <c r="AZ263" s="139">
        <v>5785722.1000000006</v>
      </c>
      <c r="BA263" s="139">
        <v>1873512.8399999999</v>
      </c>
      <c r="BB263" s="44">
        <v>2297770.4819999998</v>
      </c>
      <c r="BC263" s="28">
        <v>128678.7519</v>
      </c>
      <c r="BD263" s="28">
        <v>112370.65140000002</v>
      </c>
      <c r="BE263" s="140">
        <v>0</v>
      </c>
      <c r="BF263" s="44">
        <v>2538819.8852999997</v>
      </c>
      <c r="BG263" s="60"/>
      <c r="BH263" s="28">
        <v>5813915.8052999992</v>
      </c>
      <c r="BI263" s="124"/>
      <c r="BJ263" s="28">
        <v>803498.01</v>
      </c>
      <c r="BK263" s="28">
        <v>5010417.7952999994</v>
      </c>
      <c r="BL263" s="124"/>
      <c r="BM263" s="193">
        <v>1</v>
      </c>
    </row>
    <row r="264" spans="1:65" x14ac:dyDescent="0.25">
      <c r="A264" s="116" t="s">
        <v>161</v>
      </c>
      <c r="B264" s="24" t="s">
        <v>162</v>
      </c>
      <c r="C264" s="27" t="s">
        <v>142</v>
      </c>
      <c r="D264" s="27" t="s">
        <v>120</v>
      </c>
      <c r="E264" s="139">
        <v>864.3</v>
      </c>
      <c r="F264" s="68"/>
      <c r="G264" s="139">
        <v>576.30999999999995</v>
      </c>
      <c r="H264" s="139">
        <v>568.48</v>
      </c>
      <c r="I264" s="139">
        <v>287.99</v>
      </c>
      <c r="J264" s="139">
        <v>0</v>
      </c>
      <c r="K264" s="60"/>
      <c r="L264" s="28">
        <v>51163.200000000004</v>
      </c>
      <c r="M264" s="28">
        <v>25919.100000000002</v>
      </c>
      <c r="N264" s="28">
        <v>0</v>
      </c>
      <c r="O264" s="44">
        <v>77082.3</v>
      </c>
      <c r="P264" s="124"/>
      <c r="Q264" s="28">
        <v>72038.75</v>
      </c>
      <c r="R264" s="28">
        <v>35998.75</v>
      </c>
      <c r="S264" s="28">
        <v>0</v>
      </c>
      <c r="T264" s="28">
        <v>108037.5</v>
      </c>
      <c r="U264" s="124"/>
      <c r="V264" s="28">
        <v>134280.22999999998</v>
      </c>
      <c r="W264" s="28">
        <v>67101.67</v>
      </c>
      <c r="X264" s="28">
        <v>0</v>
      </c>
      <c r="Y264" s="44">
        <v>201381.89999999997</v>
      </c>
      <c r="Z264" s="124"/>
      <c r="AA264" s="28">
        <v>14407.749999999998</v>
      </c>
      <c r="AB264" s="28">
        <v>7199.75</v>
      </c>
      <c r="AC264" s="28">
        <v>0</v>
      </c>
      <c r="AD264" s="44">
        <v>21607.5</v>
      </c>
      <c r="AE264" s="124"/>
      <c r="AF264" s="139">
        <v>164536.5</v>
      </c>
      <c r="AG264" s="139">
        <v>82221.14</v>
      </c>
      <c r="AH264" s="139">
        <v>0</v>
      </c>
      <c r="AI264" s="44">
        <v>246757.64</v>
      </c>
      <c r="AJ264" s="124"/>
      <c r="AK264" s="63">
        <v>59121.919999999998</v>
      </c>
      <c r="AL264" s="63">
        <v>59901.919999999998</v>
      </c>
      <c r="AM264" s="63">
        <v>0</v>
      </c>
      <c r="AN264" s="44">
        <v>119023.84</v>
      </c>
      <c r="AO264" s="124"/>
      <c r="AP264" s="28">
        <v>598209.77999999991</v>
      </c>
      <c r="AQ264" s="28">
        <v>298933.62</v>
      </c>
      <c r="AR264" s="28">
        <v>0</v>
      </c>
      <c r="AS264" s="28">
        <v>897143.39999999991</v>
      </c>
      <c r="AT264" s="124"/>
      <c r="AU264" s="28">
        <v>452979.66</v>
      </c>
      <c r="AV264" s="28">
        <v>226360.14</v>
      </c>
      <c r="AW264" s="28">
        <v>0</v>
      </c>
      <c r="AX264" s="44">
        <v>679339.8</v>
      </c>
      <c r="AY264" s="124"/>
      <c r="AZ264" s="139">
        <v>4622442.7799999993</v>
      </c>
      <c r="BA264" s="139">
        <v>1832892.34</v>
      </c>
      <c r="BB264" s="44">
        <v>1936600.5359999996</v>
      </c>
      <c r="BC264" s="28">
        <v>108536.20109999998</v>
      </c>
      <c r="BD264" s="28">
        <v>94780.866599999994</v>
      </c>
      <c r="BE264" s="140">
        <v>0</v>
      </c>
      <c r="BF264" s="44">
        <v>2139917.6036999994</v>
      </c>
      <c r="BG264" s="60"/>
      <c r="BH264" s="28">
        <v>4490291.4836999997</v>
      </c>
      <c r="BI264" s="124"/>
      <c r="BJ264" s="28">
        <v>677723.55</v>
      </c>
      <c r="BK264" s="28">
        <v>3812567.9336999999</v>
      </c>
      <c r="BL264" s="124"/>
      <c r="BM264" s="193">
        <v>0</v>
      </c>
    </row>
    <row r="265" spans="1:65" x14ac:dyDescent="0.25">
      <c r="A265" s="116" t="s">
        <v>254</v>
      </c>
      <c r="B265" s="24" t="s">
        <v>255</v>
      </c>
      <c r="C265" s="27" t="s">
        <v>142</v>
      </c>
      <c r="D265" s="27" t="s">
        <v>120</v>
      </c>
      <c r="E265" s="139">
        <v>1122.9000000000001</v>
      </c>
      <c r="F265" s="68"/>
      <c r="G265" s="139">
        <v>758.9</v>
      </c>
      <c r="H265" s="139">
        <v>741.9</v>
      </c>
      <c r="I265" s="139">
        <v>364</v>
      </c>
      <c r="J265" s="139">
        <v>0</v>
      </c>
      <c r="K265" s="60"/>
      <c r="L265" s="28">
        <v>66771</v>
      </c>
      <c r="M265" s="28">
        <v>32760</v>
      </c>
      <c r="N265" s="28">
        <v>0</v>
      </c>
      <c r="O265" s="44">
        <v>99531</v>
      </c>
      <c r="P265" s="124"/>
      <c r="Q265" s="28">
        <v>94862.5</v>
      </c>
      <c r="R265" s="28">
        <v>45500</v>
      </c>
      <c r="S265" s="28">
        <v>0</v>
      </c>
      <c r="T265" s="28">
        <v>140362.5</v>
      </c>
      <c r="U265" s="124"/>
      <c r="V265" s="28">
        <v>176823.69999999998</v>
      </c>
      <c r="W265" s="28">
        <v>84812</v>
      </c>
      <c r="X265" s="28">
        <v>0</v>
      </c>
      <c r="Y265" s="44">
        <v>261635.69999999998</v>
      </c>
      <c r="Z265" s="124"/>
      <c r="AA265" s="28">
        <v>18972.5</v>
      </c>
      <c r="AB265" s="28">
        <v>9100</v>
      </c>
      <c r="AC265" s="28">
        <v>0</v>
      </c>
      <c r="AD265" s="44">
        <v>28072.5</v>
      </c>
      <c r="AE265" s="124"/>
      <c r="AF265" s="139">
        <v>433331.9</v>
      </c>
      <c r="AG265" s="139">
        <v>207844</v>
      </c>
      <c r="AH265" s="139">
        <v>0</v>
      </c>
      <c r="AI265" s="44">
        <v>641175.9</v>
      </c>
      <c r="AJ265" s="124"/>
      <c r="AK265" s="63">
        <v>77157.599999999991</v>
      </c>
      <c r="AL265" s="63">
        <v>75712</v>
      </c>
      <c r="AM265" s="63">
        <v>0</v>
      </c>
      <c r="AN265" s="44">
        <v>152869.59999999998</v>
      </c>
      <c r="AO265" s="124"/>
      <c r="AP265" s="28">
        <v>787738.2</v>
      </c>
      <c r="AQ265" s="28">
        <v>377832</v>
      </c>
      <c r="AR265" s="28">
        <v>0</v>
      </c>
      <c r="AS265" s="28">
        <v>1165570.2</v>
      </c>
      <c r="AT265" s="124"/>
      <c r="AU265" s="28">
        <v>596495.4</v>
      </c>
      <c r="AV265" s="28">
        <v>286104</v>
      </c>
      <c r="AW265" s="28">
        <v>0</v>
      </c>
      <c r="AX265" s="44">
        <v>882599.4</v>
      </c>
      <c r="AY265" s="124"/>
      <c r="AZ265" s="139">
        <v>6029181.4399999995</v>
      </c>
      <c r="BA265" s="139">
        <v>2155250.5999999996</v>
      </c>
      <c r="BB265" s="44">
        <v>2455329.6119999997</v>
      </c>
      <c r="BC265" s="28">
        <v>141010.41329999999</v>
      </c>
      <c r="BD265" s="28">
        <v>123139.45980000001</v>
      </c>
      <c r="BE265" s="140">
        <v>0</v>
      </c>
      <c r="BF265" s="44">
        <v>2719479.4850999997</v>
      </c>
      <c r="BG265" s="60"/>
      <c r="BH265" s="28">
        <v>6091296.2851</v>
      </c>
      <c r="BI265" s="124"/>
      <c r="BJ265" s="28">
        <v>880499.57</v>
      </c>
      <c r="BK265" s="28">
        <v>5210796.7150999997</v>
      </c>
      <c r="BL265" s="124"/>
      <c r="BM265" s="193">
        <v>1</v>
      </c>
    </row>
    <row r="266" spans="1:65" x14ac:dyDescent="0.25">
      <c r="A266" s="116" t="s">
        <v>48</v>
      </c>
      <c r="B266" s="24" t="s">
        <v>49</v>
      </c>
      <c r="C266" s="27" t="s">
        <v>43</v>
      </c>
      <c r="D266" s="27" t="s">
        <v>12</v>
      </c>
      <c r="E266" s="139">
        <v>498.53</v>
      </c>
      <c r="F266" s="68"/>
      <c r="G266" s="139">
        <v>240.39</v>
      </c>
      <c r="H266" s="139">
        <v>231.48000000000002</v>
      </c>
      <c r="I266" s="139">
        <v>115.64999999999999</v>
      </c>
      <c r="J266" s="139">
        <v>142.49</v>
      </c>
      <c r="K266" s="60"/>
      <c r="L266" s="28">
        <v>20833.2</v>
      </c>
      <c r="M266" s="28">
        <v>10408.5</v>
      </c>
      <c r="N266" s="28">
        <v>12824.1</v>
      </c>
      <c r="O266" s="44">
        <v>44065.8</v>
      </c>
      <c r="P266" s="124"/>
      <c r="Q266" s="28">
        <v>30048.75</v>
      </c>
      <c r="R266" s="28">
        <v>14456.249999999998</v>
      </c>
      <c r="S266" s="28">
        <v>17811.25</v>
      </c>
      <c r="T266" s="28">
        <v>62316.25</v>
      </c>
      <c r="U266" s="124"/>
      <c r="V266" s="28">
        <v>56010.869999999995</v>
      </c>
      <c r="W266" s="28">
        <v>26946.449999999997</v>
      </c>
      <c r="X266" s="28">
        <v>33200.170000000006</v>
      </c>
      <c r="Y266" s="44">
        <v>116157.48999999999</v>
      </c>
      <c r="Z266" s="124"/>
      <c r="AA266" s="28">
        <v>6009.75</v>
      </c>
      <c r="AB266" s="28">
        <v>2891.25</v>
      </c>
      <c r="AC266" s="28">
        <v>3562.25</v>
      </c>
      <c r="AD266" s="44">
        <v>12463.25</v>
      </c>
      <c r="AE266" s="124"/>
      <c r="AF266" s="139">
        <v>137262.69</v>
      </c>
      <c r="AG266" s="139">
        <v>66036.149999999994</v>
      </c>
      <c r="AH266" s="139">
        <v>81361.789999999994</v>
      </c>
      <c r="AI266" s="44">
        <v>284660.63</v>
      </c>
      <c r="AJ266" s="124"/>
      <c r="AK266" s="63">
        <v>24073.920000000002</v>
      </c>
      <c r="AL266" s="63">
        <v>24055.199999999997</v>
      </c>
      <c r="AM266" s="63">
        <v>102165.33</v>
      </c>
      <c r="AN266" s="44">
        <v>150294.45000000001</v>
      </c>
      <c r="AO266" s="124"/>
      <c r="AP266" s="28">
        <v>249524.81999999998</v>
      </c>
      <c r="AQ266" s="28">
        <v>120044.7</v>
      </c>
      <c r="AR266" s="28">
        <v>147904.62</v>
      </c>
      <c r="AS266" s="28">
        <v>517474.13999999996</v>
      </c>
      <c r="AT266" s="124"/>
      <c r="AU266" s="28">
        <v>188946.53999999998</v>
      </c>
      <c r="AV266" s="28">
        <v>90900.9</v>
      </c>
      <c r="AW266" s="28">
        <v>111997.14000000001</v>
      </c>
      <c r="AX266" s="44">
        <v>391844.57999999996</v>
      </c>
      <c r="AY266" s="124"/>
      <c r="AZ266" s="139">
        <v>2798460.3200000003</v>
      </c>
      <c r="BA266" s="139">
        <v>946481.40000000014</v>
      </c>
      <c r="BB266" s="44">
        <v>1123482.5160000001</v>
      </c>
      <c r="BC266" s="28">
        <v>62603.901809999988</v>
      </c>
      <c r="BD266" s="28">
        <v>54669.796859999995</v>
      </c>
      <c r="BE266" s="140">
        <v>0</v>
      </c>
      <c r="BF266" s="44">
        <v>1240756.2146699999</v>
      </c>
      <c r="BG266" s="60"/>
      <c r="BH266" s="28">
        <v>2820032.8046699995</v>
      </c>
      <c r="BI266" s="124"/>
      <c r="BJ266" s="28">
        <v>390912.32</v>
      </c>
      <c r="BK266" s="28">
        <v>2429120.4846699997</v>
      </c>
      <c r="BL266" s="124"/>
      <c r="BM266" s="193">
        <v>1</v>
      </c>
    </row>
    <row r="267" spans="1:65" x14ac:dyDescent="0.25">
      <c r="A267" s="116" t="s">
        <v>272</v>
      </c>
      <c r="B267" s="24" t="s">
        <v>273</v>
      </c>
      <c r="C267" s="27" t="s">
        <v>142</v>
      </c>
      <c r="D267" s="27" t="s">
        <v>120</v>
      </c>
      <c r="E267" s="139">
        <v>1428.5</v>
      </c>
      <c r="F267" s="68"/>
      <c r="G267" s="139">
        <v>936.5</v>
      </c>
      <c r="H267" s="139">
        <v>925.5</v>
      </c>
      <c r="I267" s="139">
        <v>492</v>
      </c>
      <c r="J267" s="139">
        <v>0</v>
      </c>
      <c r="K267" s="60"/>
      <c r="L267" s="28">
        <v>83295</v>
      </c>
      <c r="M267" s="28">
        <v>44280</v>
      </c>
      <c r="N267" s="28">
        <v>0</v>
      </c>
      <c r="O267" s="44">
        <v>127575</v>
      </c>
      <c r="P267" s="124"/>
      <c r="Q267" s="28">
        <v>117062.5</v>
      </c>
      <c r="R267" s="28">
        <v>61500</v>
      </c>
      <c r="S267" s="28">
        <v>0</v>
      </c>
      <c r="T267" s="28">
        <v>178562.5</v>
      </c>
      <c r="U267" s="124"/>
      <c r="V267" s="28">
        <v>218204.5</v>
      </c>
      <c r="W267" s="28">
        <v>114636</v>
      </c>
      <c r="X267" s="28">
        <v>0</v>
      </c>
      <c r="Y267" s="44">
        <v>332840.5</v>
      </c>
      <c r="Z267" s="124"/>
      <c r="AA267" s="28">
        <v>23412.5</v>
      </c>
      <c r="AB267" s="28">
        <v>12300</v>
      </c>
      <c r="AC267" s="28">
        <v>0</v>
      </c>
      <c r="AD267" s="44">
        <v>35712.5</v>
      </c>
      <c r="AE267" s="124"/>
      <c r="AF267" s="139">
        <v>267370.75</v>
      </c>
      <c r="AG267" s="139">
        <v>140466</v>
      </c>
      <c r="AH267" s="139">
        <v>0</v>
      </c>
      <c r="AI267" s="44">
        <v>407836.75</v>
      </c>
      <c r="AJ267" s="124"/>
      <c r="AK267" s="63">
        <v>96252</v>
      </c>
      <c r="AL267" s="63">
        <v>102336</v>
      </c>
      <c r="AM267" s="63">
        <v>0</v>
      </c>
      <c r="AN267" s="44">
        <v>198588</v>
      </c>
      <c r="AO267" s="124"/>
      <c r="AP267" s="28">
        <v>972087</v>
      </c>
      <c r="AQ267" s="28">
        <v>510696</v>
      </c>
      <c r="AR267" s="28">
        <v>0</v>
      </c>
      <c r="AS267" s="28">
        <v>1482783</v>
      </c>
      <c r="AT267" s="124"/>
      <c r="AU267" s="28">
        <v>736089</v>
      </c>
      <c r="AV267" s="28">
        <v>386712</v>
      </c>
      <c r="AW267" s="28">
        <v>0</v>
      </c>
      <c r="AX267" s="44">
        <v>1122801</v>
      </c>
      <c r="AY267" s="124"/>
      <c r="AZ267" s="139">
        <v>7150325.1799999997</v>
      </c>
      <c r="BA267" s="139">
        <v>1107794.23</v>
      </c>
      <c r="BB267" s="44">
        <v>2477435.8229999999</v>
      </c>
      <c r="BC267" s="28">
        <v>179386.74449999997</v>
      </c>
      <c r="BD267" s="28">
        <v>156652.16699999999</v>
      </c>
      <c r="BE267" s="140">
        <v>0</v>
      </c>
      <c r="BF267" s="44">
        <v>2813474.7344999998</v>
      </c>
      <c r="BG267" s="60"/>
      <c r="BH267" s="28">
        <v>6700173.9845000003</v>
      </c>
      <c r="BI267" s="124"/>
      <c r="BJ267" s="28">
        <v>1120129.7</v>
      </c>
      <c r="BK267" s="28">
        <v>5580044.2845000001</v>
      </c>
      <c r="BL267" s="124"/>
      <c r="BM267" s="193">
        <v>0</v>
      </c>
    </row>
    <row r="268" spans="1:65" x14ac:dyDescent="0.25">
      <c r="A268" s="116" t="s">
        <v>145</v>
      </c>
      <c r="B268" s="24" t="s">
        <v>146</v>
      </c>
      <c r="C268" s="27" t="s">
        <v>142</v>
      </c>
      <c r="D268" s="27" t="s">
        <v>120</v>
      </c>
      <c r="E268" s="139">
        <v>5938.64</v>
      </c>
      <c r="F268" s="68"/>
      <c r="G268" s="139">
        <v>3828.14</v>
      </c>
      <c r="H268" s="139">
        <v>3757.56</v>
      </c>
      <c r="I268" s="139">
        <v>2110.5</v>
      </c>
      <c r="J268" s="139">
        <v>0</v>
      </c>
      <c r="K268" s="60"/>
      <c r="L268" s="28">
        <v>338180.4</v>
      </c>
      <c r="M268" s="28">
        <v>189945</v>
      </c>
      <c r="N268" s="28">
        <v>0</v>
      </c>
      <c r="O268" s="44">
        <v>528125.4</v>
      </c>
      <c r="P268" s="124"/>
      <c r="Q268" s="28">
        <v>478517.5</v>
      </c>
      <c r="R268" s="28">
        <v>263812.5</v>
      </c>
      <c r="S268" s="28">
        <v>0</v>
      </c>
      <c r="T268" s="28">
        <v>742330</v>
      </c>
      <c r="U268" s="124"/>
      <c r="V268" s="28">
        <v>891956.62</v>
      </c>
      <c r="W268" s="28">
        <v>491746.5</v>
      </c>
      <c r="X268" s="28">
        <v>0</v>
      </c>
      <c r="Y268" s="44">
        <v>1383703.12</v>
      </c>
      <c r="Z268" s="124"/>
      <c r="AA268" s="28">
        <v>95703.5</v>
      </c>
      <c r="AB268" s="28">
        <v>52762.5</v>
      </c>
      <c r="AC268" s="28">
        <v>0</v>
      </c>
      <c r="AD268" s="44">
        <v>148466</v>
      </c>
      <c r="AE268" s="124"/>
      <c r="AF268" s="139">
        <v>2185867.94</v>
      </c>
      <c r="AG268" s="139">
        <v>1205095.5</v>
      </c>
      <c r="AH268" s="139">
        <v>0</v>
      </c>
      <c r="AI268" s="44">
        <v>3390963.44</v>
      </c>
      <c r="AJ268" s="124"/>
      <c r="AK268" s="63">
        <v>390786.24</v>
      </c>
      <c r="AL268" s="63">
        <v>438984</v>
      </c>
      <c r="AM268" s="63">
        <v>0</v>
      </c>
      <c r="AN268" s="44">
        <v>829770.23999999999</v>
      </c>
      <c r="AO268" s="124"/>
      <c r="AP268" s="28">
        <v>3973609.32</v>
      </c>
      <c r="AQ268" s="28">
        <v>2190699</v>
      </c>
      <c r="AR268" s="28">
        <v>0</v>
      </c>
      <c r="AS268" s="28">
        <v>6164308.3200000003</v>
      </c>
      <c r="AT268" s="124"/>
      <c r="AU268" s="28">
        <v>3008918.04</v>
      </c>
      <c r="AV268" s="28">
        <v>1658853</v>
      </c>
      <c r="AW268" s="28">
        <v>0</v>
      </c>
      <c r="AX268" s="44">
        <v>4667771.04</v>
      </c>
      <c r="AY268" s="124"/>
      <c r="AZ268" s="139">
        <v>32912516.399999999</v>
      </c>
      <c r="BA268" s="139">
        <v>19713060.899999999</v>
      </c>
      <c r="BB268" s="44">
        <v>15787673.189999998</v>
      </c>
      <c r="BC268" s="28">
        <v>745756.59527999989</v>
      </c>
      <c r="BD268" s="28">
        <v>651243.13967999991</v>
      </c>
      <c r="BE268" s="140">
        <v>0</v>
      </c>
      <c r="BF268" s="44">
        <v>17184672.924959995</v>
      </c>
      <c r="BG268" s="60"/>
      <c r="BH268" s="28">
        <v>35040110.48495999</v>
      </c>
      <c r="BI268" s="124"/>
      <c r="BJ268" s="28">
        <v>4656665.78</v>
      </c>
      <c r="BK268" s="28">
        <v>30383444.704959989</v>
      </c>
      <c r="BL268" s="124"/>
      <c r="BM268" s="193">
        <v>1</v>
      </c>
    </row>
    <row r="269" spans="1:65" x14ac:dyDescent="0.25">
      <c r="A269" s="116" t="s">
        <v>595</v>
      </c>
      <c r="B269" s="24" t="s">
        <v>596</v>
      </c>
      <c r="C269" s="27" t="s">
        <v>584</v>
      </c>
      <c r="D269" s="27" t="s">
        <v>120</v>
      </c>
      <c r="E269" s="139">
        <v>163.5</v>
      </c>
      <c r="F269" s="68"/>
      <c r="G269" s="139">
        <v>109</v>
      </c>
      <c r="H269" s="139">
        <v>105</v>
      </c>
      <c r="I269" s="139">
        <v>54.5</v>
      </c>
      <c r="J269" s="139">
        <v>0</v>
      </c>
      <c r="K269" s="60"/>
      <c r="L269" s="28">
        <v>9450</v>
      </c>
      <c r="M269" s="28">
        <v>4905</v>
      </c>
      <c r="N269" s="28">
        <v>0</v>
      </c>
      <c r="O269" s="44">
        <v>14355</v>
      </c>
      <c r="P269" s="124"/>
      <c r="Q269" s="28">
        <v>13625</v>
      </c>
      <c r="R269" s="28">
        <v>6812.5</v>
      </c>
      <c r="S269" s="28">
        <v>0</v>
      </c>
      <c r="T269" s="28">
        <v>20437.5</v>
      </c>
      <c r="U269" s="124"/>
      <c r="V269" s="28">
        <v>25397</v>
      </c>
      <c r="W269" s="28">
        <v>12698.5</v>
      </c>
      <c r="X269" s="28">
        <v>0</v>
      </c>
      <c r="Y269" s="44">
        <v>38095.5</v>
      </c>
      <c r="Z269" s="124"/>
      <c r="AA269" s="28">
        <v>2725</v>
      </c>
      <c r="AB269" s="28">
        <v>1362.5</v>
      </c>
      <c r="AC269" s="28">
        <v>0</v>
      </c>
      <c r="AD269" s="44">
        <v>4087.5</v>
      </c>
      <c r="AE269" s="124"/>
      <c r="AF269" s="139">
        <v>62239</v>
      </c>
      <c r="AG269" s="139">
        <v>31119.5</v>
      </c>
      <c r="AH269" s="139">
        <v>0</v>
      </c>
      <c r="AI269" s="44">
        <v>93358.5</v>
      </c>
      <c r="AJ269" s="124"/>
      <c r="AK269" s="63">
        <v>10920</v>
      </c>
      <c r="AL269" s="63">
        <v>11336</v>
      </c>
      <c r="AM269" s="63">
        <v>0</v>
      </c>
      <c r="AN269" s="44">
        <v>22256</v>
      </c>
      <c r="AO269" s="124"/>
      <c r="AP269" s="28">
        <v>113142</v>
      </c>
      <c r="AQ269" s="28">
        <v>56571</v>
      </c>
      <c r="AR269" s="28">
        <v>0</v>
      </c>
      <c r="AS269" s="28">
        <v>169713</v>
      </c>
      <c r="AT269" s="124"/>
      <c r="AU269" s="28">
        <v>85674</v>
      </c>
      <c r="AV269" s="28">
        <v>42837</v>
      </c>
      <c r="AW269" s="28">
        <v>0</v>
      </c>
      <c r="AX269" s="44">
        <v>128511</v>
      </c>
      <c r="AY269" s="124"/>
      <c r="AZ269" s="139">
        <v>888515.60999999987</v>
      </c>
      <c r="BA269" s="139">
        <v>317180.91000000003</v>
      </c>
      <c r="BB269" s="44">
        <v>361708.95600000001</v>
      </c>
      <c r="BC269" s="28">
        <v>20531.839499999998</v>
      </c>
      <c r="BD269" s="28">
        <v>17929.737000000001</v>
      </c>
      <c r="BE269" s="140">
        <v>0</v>
      </c>
      <c r="BF269" s="44">
        <v>400170.53250000003</v>
      </c>
      <c r="BG269" s="60"/>
      <c r="BH269" s="28">
        <v>890984.53249999997</v>
      </c>
      <c r="BI269" s="124"/>
      <c r="BJ269" s="28">
        <v>128205.25</v>
      </c>
      <c r="BK269" s="28">
        <v>762779.28249999997</v>
      </c>
      <c r="BL269" s="124"/>
      <c r="BM269" s="193">
        <v>1</v>
      </c>
    </row>
    <row r="270" spans="1:65" x14ac:dyDescent="0.25">
      <c r="A270" s="116" t="s">
        <v>303</v>
      </c>
      <c r="B270" s="24" t="s">
        <v>304</v>
      </c>
      <c r="C270" s="27" t="s">
        <v>142</v>
      </c>
      <c r="D270" s="27" t="s">
        <v>120</v>
      </c>
      <c r="E270" s="139">
        <v>382.2</v>
      </c>
      <c r="F270" s="68"/>
      <c r="G270" s="139">
        <v>258.21999999999997</v>
      </c>
      <c r="H270" s="139">
        <v>253.14</v>
      </c>
      <c r="I270" s="139">
        <v>123.97999999999999</v>
      </c>
      <c r="J270" s="139">
        <v>0</v>
      </c>
      <c r="K270" s="60"/>
      <c r="L270" s="28">
        <v>22782.6</v>
      </c>
      <c r="M270" s="28">
        <v>11158.199999999999</v>
      </c>
      <c r="N270" s="28">
        <v>0</v>
      </c>
      <c r="O270" s="44">
        <v>33940.799999999996</v>
      </c>
      <c r="P270" s="124"/>
      <c r="Q270" s="28">
        <v>32277.499999999996</v>
      </c>
      <c r="R270" s="28">
        <v>15497.499999999998</v>
      </c>
      <c r="S270" s="28">
        <v>0</v>
      </c>
      <c r="T270" s="28">
        <v>47774.999999999993</v>
      </c>
      <c r="U270" s="124"/>
      <c r="V270" s="28">
        <v>60165.259999999995</v>
      </c>
      <c r="W270" s="28">
        <v>28887.339999999997</v>
      </c>
      <c r="X270" s="28">
        <v>0</v>
      </c>
      <c r="Y270" s="44">
        <v>89052.599999999991</v>
      </c>
      <c r="Z270" s="124"/>
      <c r="AA270" s="28">
        <v>6455.4999999999991</v>
      </c>
      <c r="AB270" s="28">
        <v>3099.4999999999995</v>
      </c>
      <c r="AC270" s="28">
        <v>0</v>
      </c>
      <c r="AD270" s="44">
        <v>9554.9999999999982</v>
      </c>
      <c r="AE270" s="124"/>
      <c r="AF270" s="139">
        <v>147443.62</v>
      </c>
      <c r="AG270" s="139">
        <v>70792.58</v>
      </c>
      <c r="AH270" s="139">
        <v>0</v>
      </c>
      <c r="AI270" s="44">
        <v>218236.2</v>
      </c>
      <c r="AJ270" s="124"/>
      <c r="AK270" s="63">
        <v>26326.559999999998</v>
      </c>
      <c r="AL270" s="63">
        <v>25787.839999999997</v>
      </c>
      <c r="AM270" s="63">
        <v>0</v>
      </c>
      <c r="AN270" s="44">
        <v>52114.399999999994</v>
      </c>
      <c r="AO270" s="124"/>
      <c r="AP270" s="28">
        <v>268032.36</v>
      </c>
      <c r="AQ270" s="28">
        <v>128691.23999999999</v>
      </c>
      <c r="AR270" s="28">
        <v>0</v>
      </c>
      <c r="AS270" s="28">
        <v>396723.6</v>
      </c>
      <c r="AT270" s="124"/>
      <c r="AU270" s="28">
        <v>202960.91999999998</v>
      </c>
      <c r="AV270" s="28">
        <v>97448.28</v>
      </c>
      <c r="AW270" s="28">
        <v>0</v>
      </c>
      <c r="AX270" s="44">
        <v>300409.19999999995</v>
      </c>
      <c r="AY270" s="124"/>
      <c r="AZ270" s="139">
        <v>2143075.4899999998</v>
      </c>
      <c r="BA270" s="139">
        <v>950983.01</v>
      </c>
      <c r="BB270" s="44">
        <v>928217.54999999993</v>
      </c>
      <c r="BC270" s="28">
        <v>47995.529399999992</v>
      </c>
      <c r="BD270" s="28">
        <v>41912.816399999989</v>
      </c>
      <c r="BE270" s="140">
        <v>0</v>
      </c>
      <c r="BF270" s="44">
        <v>1018125.8957999999</v>
      </c>
      <c r="BG270" s="60"/>
      <c r="BH270" s="28">
        <v>2165932.6957999994</v>
      </c>
      <c r="BI270" s="124"/>
      <c r="BJ270" s="28">
        <v>299694.48</v>
      </c>
      <c r="BK270" s="28">
        <v>1866238.2157999994</v>
      </c>
      <c r="BL270" s="124"/>
      <c r="BM270" s="193">
        <v>1</v>
      </c>
    </row>
    <row r="271" spans="1:65" x14ac:dyDescent="0.25">
      <c r="A271" s="116" t="s">
        <v>173</v>
      </c>
      <c r="B271" s="24" t="s">
        <v>174</v>
      </c>
      <c r="C271" s="27" t="s">
        <v>142</v>
      </c>
      <c r="D271" s="27" t="s">
        <v>120</v>
      </c>
      <c r="E271" s="139">
        <v>3419.31</v>
      </c>
      <c r="F271" s="68"/>
      <c r="G271" s="139">
        <v>2101.65</v>
      </c>
      <c r="H271" s="139">
        <v>2079.9</v>
      </c>
      <c r="I271" s="139">
        <v>1317.66</v>
      </c>
      <c r="J271" s="139">
        <v>0</v>
      </c>
      <c r="K271" s="60"/>
      <c r="L271" s="28">
        <v>187191</v>
      </c>
      <c r="M271" s="28">
        <v>118589.40000000001</v>
      </c>
      <c r="N271" s="28">
        <v>0</v>
      </c>
      <c r="O271" s="44">
        <v>305780.40000000002</v>
      </c>
      <c r="P271" s="124"/>
      <c r="Q271" s="28">
        <v>262706.25</v>
      </c>
      <c r="R271" s="28">
        <v>164707.5</v>
      </c>
      <c r="S271" s="28">
        <v>0</v>
      </c>
      <c r="T271" s="28">
        <v>427413.75</v>
      </c>
      <c r="U271" s="124"/>
      <c r="V271" s="28">
        <v>489684.45</v>
      </c>
      <c r="W271" s="28">
        <v>307014.78000000003</v>
      </c>
      <c r="X271" s="28">
        <v>0</v>
      </c>
      <c r="Y271" s="44">
        <v>796699.23</v>
      </c>
      <c r="Z271" s="124"/>
      <c r="AA271" s="28">
        <v>52541.25</v>
      </c>
      <c r="AB271" s="28">
        <v>32941.5</v>
      </c>
      <c r="AC271" s="28">
        <v>0</v>
      </c>
      <c r="AD271" s="44">
        <v>85482.75</v>
      </c>
      <c r="AE271" s="124"/>
      <c r="AF271" s="139">
        <v>600021.06999999995</v>
      </c>
      <c r="AG271" s="139">
        <v>376191.93</v>
      </c>
      <c r="AH271" s="139">
        <v>0</v>
      </c>
      <c r="AI271" s="44">
        <v>976213</v>
      </c>
      <c r="AJ271" s="124"/>
      <c r="AK271" s="63">
        <v>216309.6</v>
      </c>
      <c r="AL271" s="63">
        <v>274073.28000000003</v>
      </c>
      <c r="AM271" s="63">
        <v>0</v>
      </c>
      <c r="AN271" s="44">
        <v>490382.88</v>
      </c>
      <c r="AO271" s="124"/>
      <c r="AP271" s="28">
        <v>2181512.7000000002</v>
      </c>
      <c r="AQ271" s="28">
        <v>1367731.08</v>
      </c>
      <c r="AR271" s="28">
        <v>0</v>
      </c>
      <c r="AS271" s="28">
        <v>3549243.7800000003</v>
      </c>
      <c r="AT271" s="124"/>
      <c r="AU271" s="28">
        <v>1651896.9000000001</v>
      </c>
      <c r="AV271" s="28">
        <v>1035680.76</v>
      </c>
      <c r="AW271" s="28">
        <v>0</v>
      </c>
      <c r="AX271" s="44">
        <v>2687577.66</v>
      </c>
      <c r="AY271" s="124"/>
      <c r="AZ271" s="139">
        <v>17085946.189999998</v>
      </c>
      <c r="BA271" s="139">
        <v>3206518.5999999992</v>
      </c>
      <c r="BB271" s="44">
        <v>6087739.4369999981</v>
      </c>
      <c r="BC271" s="28">
        <v>429386.69187000004</v>
      </c>
      <c r="BD271" s="28">
        <v>374968.37322000007</v>
      </c>
      <c r="BE271" s="140">
        <v>0</v>
      </c>
      <c r="BF271" s="44">
        <v>6892094.5020899987</v>
      </c>
      <c r="BG271" s="60"/>
      <c r="BH271" s="28">
        <v>16210887.952090003</v>
      </c>
      <c r="BI271" s="124"/>
      <c r="BJ271" s="28">
        <v>2681183.5499999998</v>
      </c>
      <c r="BK271" s="28">
        <v>13529704.402090002</v>
      </c>
      <c r="BL271" s="124"/>
      <c r="BM271" s="193">
        <v>0</v>
      </c>
    </row>
    <row r="272" spans="1:65" x14ac:dyDescent="0.25">
      <c r="A272" s="116" t="s">
        <v>50</v>
      </c>
      <c r="B272" s="24" t="s">
        <v>51</v>
      </c>
      <c r="C272" s="27" t="s">
        <v>52</v>
      </c>
      <c r="D272" s="27" t="s">
        <v>12</v>
      </c>
      <c r="E272" s="139">
        <v>575.86</v>
      </c>
      <c r="F272" s="68"/>
      <c r="G272" s="139">
        <v>259.72000000000003</v>
      </c>
      <c r="H272" s="139">
        <v>255.30999999999997</v>
      </c>
      <c r="I272" s="139">
        <v>134.14999999999998</v>
      </c>
      <c r="J272" s="139">
        <v>181.98999999999998</v>
      </c>
      <c r="K272" s="60"/>
      <c r="L272" s="28">
        <v>22977.899999999998</v>
      </c>
      <c r="M272" s="28">
        <v>12073.499999999998</v>
      </c>
      <c r="N272" s="28">
        <v>16379.099999999999</v>
      </c>
      <c r="O272" s="44">
        <v>51430.499999999993</v>
      </c>
      <c r="P272" s="124"/>
      <c r="Q272" s="28">
        <v>32465.000000000004</v>
      </c>
      <c r="R272" s="28">
        <v>16768.749999999996</v>
      </c>
      <c r="S272" s="28">
        <v>22748.749999999996</v>
      </c>
      <c r="T272" s="28">
        <v>71982.5</v>
      </c>
      <c r="U272" s="124"/>
      <c r="V272" s="28">
        <v>60514.760000000009</v>
      </c>
      <c r="W272" s="28">
        <v>31256.949999999993</v>
      </c>
      <c r="X272" s="28">
        <v>42403.67</v>
      </c>
      <c r="Y272" s="44">
        <v>134175.38</v>
      </c>
      <c r="Z272" s="124"/>
      <c r="AA272" s="28">
        <v>6493.0000000000009</v>
      </c>
      <c r="AB272" s="28">
        <v>3353.7499999999995</v>
      </c>
      <c r="AC272" s="28">
        <v>4549.7499999999991</v>
      </c>
      <c r="AD272" s="44">
        <v>14396.5</v>
      </c>
      <c r="AE272" s="124"/>
      <c r="AF272" s="139">
        <v>148300.12</v>
      </c>
      <c r="AG272" s="139">
        <v>76599.649999999994</v>
      </c>
      <c r="AH272" s="139">
        <v>103916.29</v>
      </c>
      <c r="AI272" s="44">
        <v>328816.06</v>
      </c>
      <c r="AJ272" s="124"/>
      <c r="AK272" s="63">
        <v>26552.239999999998</v>
      </c>
      <c r="AL272" s="63">
        <v>27903.199999999997</v>
      </c>
      <c r="AM272" s="63">
        <v>130486.82999999999</v>
      </c>
      <c r="AN272" s="44">
        <v>184942.27</v>
      </c>
      <c r="AO272" s="124"/>
      <c r="AP272" s="28">
        <v>269589.36000000004</v>
      </c>
      <c r="AQ272" s="28">
        <v>139247.69999999998</v>
      </c>
      <c r="AR272" s="28">
        <v>188905.61999999997</v>
      </c>
      <c r="AS272" s="28">
        <v>597742.68000000005</v>
      </c>
      <c r="AT272" s="124"/>
      <c r="AU272" s="28">
        <v>204139.92</v>
      </c>
      <c r="AV272" s="28">
        <v>105441.89999999998</v>
      </c>
      <c r="AW272" s="28">
        <v>143044.13999999998</v>
      </c>
      <c r="AX272" s="44">
        <v>452625.95999999996</v>
      </c>
      <c r="AY272" s="124"/>
      <c r="AZ272" s="139">
        <v>3198236.85</v>
      </c>
      <c r="BA272" s="139">
        <v>957032.91</v>
      </c>
      <c r="BB272" s="44">
        <v>1246580.9280000001</v>
      </c>
      <c r="BC272" s="28">
        <v>72314.771219999995</v>
      </c>
      <c r="BD272" s="28">
        <v>63149.959320000002</v>
      </c>
      <c r="BE272" s="140">
        <v>0</v>
      </c>
      <c r="BF272" s="44">
        <v>1382045.65854</v>
      </c>
      <c r="BG272" s="60"/>
      <c r="BH272" s="28">
        <v>3218157.5085399998</v>
      </c>
      <c r="BI272" s="124"/>
      <c r="BJ272" s="28">
        <v>451549.1</v>
      </c>
      <c r="BK272" s="28">
        <v>2766608.4085399997</v>
      </c>
      <c r="BL272" s="124"/>
      <c r="BM272" s="193">
        <v>1</v>
      </c>
    </row>
    <row r="273" spans="1:65" x14ac:dyDescent="0.25">
      <c r="A273" s="116" t="s">
        <v>544</v>
      </c>
      <c r="B273" s="24" t="s">
        <v>545</v>
      </c>
      <c r="C273" s="27" t="s">
        <v>546</v>
      </c>
      <c r="D273" s="27" t="s">
        <v>12</v>
      </c>
      <c r="E273" s="139">
        <v>342</v>
      </c>
      <c r="F273" s="68"/>
      <c r="G273" s="139">
        <v>169</v>
      </c>
      <c r="H273" s="139">
        <v>166</v>
      </c>
      <c r="I273" s="139">
        <v>71.5</v>
      </c>
      <c r="J273" s="139">
        <v>101.5</v>
      </c>
      <c r="K273" s="60"/>
      <c r="L273" s="28">
        <v>14940</v>
      </c>
      <c r="M273" s="28">
        <v>6435</v>
      </c>
      <c r="N273" s="28">
        <v>9135</v>
      </c>
      <c r="O273" s="44">
        <v>30510</v>
      </c>
      <c r="P273" s="124"/>
      <c r="Q273" s="28">
        <v>21125</v>
      </c>
      <c r="R273" s="28">
        <v>8937.5</v>
      </c>
      <c r="S273" s="28">
        <v>12687.5</v>
      </c>
      <c r="T273" s="28">
        <v>42750</v>
      </c>
      <c r="U273" s="124"/>
      <c r="V273" s="28">
        <v>39377</v>
      </c>
      <c r="W273" s="28">
        <v>16659.5</v>
      </c>
      <c r="X273" s="28">
        <v>23649.5</v>
      </c>
      <c r="Y273" s="44">
        <v>79686</v>
      </c>
      <c r="Z273" s="124"/>
      <c r="AA273" s="28">
        <v>4225</v>
      </c>
      <c r="AB273" s="28">
        <v>1787.5</v>
      </c>
      <c r="AC273" s="28">
        <v>2537.5</v>
      </c>
      <c r="AD273" s="44">
        <v>8550</v>
      </c>
      <c r="AE273" s="124"/>
      <c r="AF273" s="139">
        <v>96499</v>
      </c>
      <c r="AG273" s="139">
        <v>40826.5</v>
      </c>
      <c r="AH273" s="139">
        <v>57956.5</v>
      </c>
      <c r="AI273" s="44">
        <v>195282</v>
      </c>
      <c r="AJ273" s="124"/>
      <c r="AK273" s="63">
        <v>17264</v>
      </c>
      <c r="AL273" s="63">
        <v>14872</v>
      </c>
      <c r="AM273" s="63">
        <v>72775.5</v>
      </c>
      <c r="AN273" s="44">
        <v>104911.5</v>
      </c>
      <c r="AO273" s="124"/>
      <c r="AP273" s="28">
        <v>175422</v>
      </c>
      <c r="AQ273" s="28">
        <v>74217</v>
      </c>
      <c r="AR273" s="28">
        <v>105357</v>
      </c>
      <c r="AS273" s="28">
        <v>354996</v>
      </c>
      <c r="AT273" s="124"/>
      <c r="AU273" s="28">
        <v>132834</v>
      </c>
      <c r="AV273" s="28">
        <v>56199</v>
      </c>
      <c r="AW273" s="28">
        <v>79779</v>
      </c>
      <c r="AX273" s="44">
        <v>268812</v>
      </c>
      <c r="AY273" s="124"/>
      <c r="AZ273" s="139">
        <v>1923165.42</v>
      </c>
      <c r="BA273" s="139">
        <v>628460.79999999993</v>
      </c>
      <c r="BB273" s="44">
        <v>765487.86599999992</v>
      </c>
      <c r="BC273" s="28">
        <v>42947.333999999995</v>
      </c>
      <c r="BD273" s="28">
        <v>37504.404000000002</v>
      </c>
      <c r="BE273" s="140">
        <v>0</v>
      </c>
      <c r="BF273" s="44">
        <v>845939.60399999993</v>
      </c>
      <c r="BG273" s="60"/>
      <c r="BH273" s="28">
        <v>1931437.1039999998</v>
      </c>
      <c r="BI273" s="124"/>
      <c r="BJ273" s="28">
        <v>268172.46000000002</v>
      </c>
      <c r="BK273" s="28">
        <v>1663264.6439999999</v>
      </c>
      <c r="BL273" s="124"/>
      <c r="BM273" s="193">
        <v>1</v>
      </c>
    </row>
    <row r="274" spans="1:65" x14ac:dyDescent="0.25">
      <c r="A274" s="116" t="s">
        <v>138</v>
      </c>
      <c r="B274" s="24" t="s">
        <v>139</v>
      </c>
      <c r="C274" s="27" t="s">
        <v>106</v>
      </c>
      <c r="D274" s="27" t="s">
        <v>12</v>
      </c>
      <c r="E274" s="139">
        <v>1355.03</v>
      </c>
      <c r="F274" s="68"/>
      <c r="G274" s="139">
        <v>568.39</v>
      </c>
      <c r="H274" s="139">
        <v>555.55999999999995</v>
      </c>
      <c r="I274" s="139">
        <v>325.15999999999997</v>
      </c>
      <c r="J274" s="139">
        <v>461.47999999999996</v>
      </c>
      <c r="K274" s="60"/>
      <c r="L274" s="28">
        <v>50000.399999999994</v>
      </c>
      <c r="M274" s="28">
        <v>29264.399999999998</v>
      </c>
      <c r="N274" s="28">
        <v>41533.199999999997</v>
      </c>
      <c r="O274" s="44">
        <v>120797.99999999999</v>
      </c>
      <c r="P274" s="124"/>
      <c r="Q274" s="28">
        <v>71048.75</v>
      </c>
      <c r="R274" s="28">
        <v>40644.999999999993</v>
      </c>
      <c r="S274" s="28">
        <v>57684.999999999993</v>
      </c>
      <c r="T274" s="28">
        <v>169378.75</v>
      </c>
      <c r="U274" s="124"/>
      <c r="V274" s="28">
        <v>132434.87</v>
      </c>
      <c r="W274" s="28">
        <v>75762.28</v>
      </c>
      <c r="X274" s="28">
        <v>107524.84</v>
      </c>
      <c r="Y274" s="44">
        <v>315721.99</v>
      </c>
      <c r="Z274" s="124"/>
      <c r="AA274" s="28">
        <v>14209.75</v>
      </c>
      <c r="AB274" s="28">
        <v>8128.9999999999991</v>
      </c>
      <c r="AC274" s="28">
        <v>11536.999999999998</v>
      </c>
      <c r="AD274" s="44">
        <v>33875.75</v>
      </c>
      <c r="AE274" s="124"/>
      <c r="AF274" s="139">
        <v>324550.69</v>
      </c>
      <c r="AG274" s="139">
        <v>185666.36</v>
      </c>
      <c r="AH274" s="139">
        <v>263505.08</v>
      </c>
      <c r="AI274" s="44">
        <v>773722.13</v>
      </c>
      <c r="AJ274" s="124"/>
      <c r="AK274" s="63">
        <v>57778.239999999991</v>
      </c>
      <c r="AL274" s="63">
        <v>67633.279999999999</v>
      </c>
      <c r="AM274" s="63">
        <v>330881.15999999997</v>
      </c>
      <c r="AN274" s="44">
        <v>456292.67999999993</v>
      </c>
      <c r="AO274" s="124"/>
      <c r="AP274" s="28">
        <v>589988.81999999995</v>
      </c>
      <c r="AQ274" s="28">
        <v>337516.07999999996</v>
      </c>
      <c r="AR274" s="28">
        <v>479016.23999999993</v>
      </c>
      <c r="AS274" s="28">
        <v>1406521.14</v>
      </c>
      <c r="AT274" s="124"/>
      <c r="AU274" s="28">
        <v>446754.54</v>
      </c>
      <c r="AV274" s="28">
        <v>255575.75999999998</v>
      </c>
      <c r="AW274" s="28">
        <v>362723.27999999997</v>
      </c>
      <c r="AX274" s="44">
        <v>1065053.5799999998</v>
      </c>
      <c r="AY274" s="124"/>
      <c r="AZ274" s="139">
        <v>7286958.9500000011</v>
      </c>
      <c r="BA274" s="139">
        <v>1731820.48</v>
      </c>
      <c r="BB274" s="44">
        <v>2705633.8290000004</v>
      </c>
      <c r="BC274" s="28">
        <v>170160.60230999999</v>
      </c>
      <c r="BD274" s="28">
        <v>148595.29986</v>
      </c>
      <c r="BE274" s="140">
        <v>0</v>
      </c>
      <c r="BF274" s="44">
        <v>3024389.7311700005</v>
      </c>
      <c r="BG274" s="60"/>
      <c r="BH274" s="28">
        <v>7365753.7511700001</v>
      </c>
      <c r="BI274" s="124"/>
      <c r="BJ274" s="28">
        <v>1062519.67</v>
      </c>
      <c r="BK274" s="28">
        <v>6303234.0811700001</v>
      </c>
      <c r="BL274" s="124"/>
      <c r="BM274" s="193">
        <v>1</v>
      </c>
    </row>
    <row r="275" spans="1:65" x14ac:dyDescent="0.25">
      <c r="A275" s="116" t="s">
        <v>167</v>
      </c>
      <c r="B275" s="24" t="s">
        <v>168</v>
      </c>
      <c r="C275" s="27" t="s">
        <v>142</v>
      </c>
      <c r="D275" s="27" t="s">
        <v>120</v>
      </c>
      <c r="E275" s="139">
        <v>1658.38</v>
      </c>
      <c r="F275" s="68"/>
      <c r="G275" s="139">
        <v>1045.3900000000001</v>
      </c>
      <c r="H275" s="139">
        <v>1034.98</v>
      </c>
      <c r="I275" s="139">
        <v>612.99</v>
      </c>
      <c r="J275" s="139">
        <v>0</v>
      </c>
      <c r="K275" s="60"/>
      <c r="L275" s="28">
        <v>93148.2</v>
      </c>
      <c r="M275" s="28">
        <v>55169.1</v>
      </c>
      <c r="N275" s="28">
        <v>0</v>
      </c>
      <c r="O275" s="44">
        <v>148317.29999999999</v>
      </c>
      <c r="P275" s="124"/>
      <c r="Q275" s="28">
        <v>130673.75000000001</v>
      </c>
      <c r="R275" s="28">
        <v>76623.75</v>
      </c>
      <c r="S275" s="28">
        <v>0</v>
      </c>
      <c r="T275" s="28">
        <v>207297.5</v>
      </c>
      <c r="U275" s="124"/>
      <c r="V275" s="28">
        <v>243575.87000000002</v>
      </c>
      <c r="W275" s="28">
        <v>142826.67000000001</v>
      </c>
      <c r="X275" s="28">
        <v>0</v>
      </c>
      <c r="Y275" s="44">
        <v>386402.54000000004</v>
      </c>
      <c r="Z275" s="124"/>
      <c r="AA275" s="28">
        <v>26134.750000000004</v>
      </c>
      <c r="AB275" s="28">
        <v>15324.75</v>
      </c>
      <c r="AC275" s="28">
        <v>0</v>
      </c>
      <c r="AD275" s="44">
        <v>41459.5</v>
      </c>
      <c r="AE275" s="124"/>
      <c r="AF275" s="139">
        <v>298458.84000000003</v>
      </c>
      <c r="AG275" s="139">
        <v>175008.64000000001</v>
      </c>
      <c r="AH275" s="139">
        <v>0</v>
      </c>
      <c r="AI275" s="44">
        <v>473467.48000000004</v>
      </c>
      <c r="AJ275" s="124"/>
      <c r="AK275" s="63">
        <v>107637.92</v>
      </c>
      <c r="AL275" s="63">
        <v>127501.92</v>
      </c>
      <c r="AM275" s="63">
        <v>0</v>
      </c>
      <c r="AN275" s="44">
        <v>235139.84</v>
      </c>
      <c r="AO275" s="124"/>
      <c r="AP275" s="28">
        <v>1085114.82</v>
      </c>
      <c r="AQ275" s="28">
        <v>636283.62</v>
      </c>
      <c r="AR275" s="28">
        <v>0</v>
      </c>
      <c r="AS275" s="28">
        <v>1721398.44</v>
      </c>
      <c r="AT275" s="124"/>
      <c r="AU275" s="28">
        <v>821676.54</v>
      </c>
      <c r="AV275" s="28">
        <v>481810.14</v>
      </c>
      <c r="AW275" s="28">
        <v>0</v>
      </c>
      <c r="AX275" s="44">
        <v>1303486.6800000002</v>
      </c>
      <c r="AY275" s="124"/>
      <c r="AZ275" s="139">
        <v>8275669.7300000014</v>
      </c>
      <c r="BA275" s="139">
        <v>1322815.23</v>
      </c>
      <c r="BB275" s="44">
        <v>2879545.4880000004</v>
      </c>
      <c r="BC275" s="28">
        <v>208254.38525999998</v>
      </c>
      <c r="BD275" s="28">
        <v>181861.26756000004</v>
      </c>
      <c r="BE275" s="140">
        <v>0</v>
      </c>
      <c r="BF275" s="44">
        <v>3269661.1408200003</v>
      </c>
      <c r="BG275" s="60"/>
      <c r="BH275" s="28">
        <v>7786630.4208199997</v>
      </c>
      <c r="BI275" s="124"/>
      <c r="BJ275" s="28">
        <v>1300385.5</v>
      </c>
      <c r="BK275" s="28">
        <v>6486244.9208199997</v>
      </c>
      <c r="BL275" s="124"/>
      <c r="BM275" s="193">
        <v>0</v>
      </c>
    </row>
    <row r="276" spans="1:65" x14ac:dyDescent="0.25">
      <c r="A276" s="116" t="s">
        <v>325</v>
      </c>
      <c r="B276" s="24" t="s">
        <v>326</v>
      </c>
      <c r="C276" s="27" t="s">
        <v>142</v>
      </c>
      <c r="D276" s="27" t="s">
        <v>120</v>
      </c>
      <c r="E276" s="139">
        <v>1059.8699999999999</v>
      </c>
      <c r="F276" s="68"/>
      <c r="G276" s="139">
        <v>680.89</v>
      </c>
      <c r="H276" s="139">
        <v>657.56000000000006</v>
      </c>
      <c r="I276" s="139">
        <v>378.98</v>
      </c>
      <c r="J276" s="139">
        <v>0</v>
      </c>
      <c r="K276" s="60"/>
      <c r="L276" s="28">
        <v>59180.400000000009</v>
      </c>
      <c r="M276" s="28">
        <v>34108.200000000004</v>
      </c>
      <c r="N276" s="28">
        <v>0</v>
      </c>
      <c r="O276" s="44">
        <v>93288.6</v>
      </c>
      <c r="P276" s="124"/>
      <c r="Q276" s="28">
        <v>85111.25</v>
      </c>
      <c r="R276" s="28">
        <v>47372.5</v>
      </c>
      <c r="S276" s="28">
        <v>0</v>
      </c>
      <c r="T276" s="28">
        <v>132483.75</v>
      </c>
      <c r="U276" s="124"/>
      <c r="V276" s="28">
        <v>158647.37</v>
      </c>
      <c r="W276" s="28">
        <v>88302.340000000011</v>
      </c>
      <c r="X276" s="28">
        <v>0</v>
      </c>
      <c r="Y276" s="44">
        <v>246949.71000000002</v>
      </c>
      <c r="Z276" s="124"/>
      <c r="AA276" s="28">
        <v>17022.25</v>
      </c>
      <c r="AB276" s="28">
        <v>9474.5</v>
      </c>
      <c r="AC276" s="28">
        <v>0</v>
      </c>
      <c r="AD276" s="44">
        <v>26496.75</v>
      </c>
      <c r="AE276" s="124"/>
      <c r="AF276" s="139">
        <v>388788.19</v>
      </c>
      <c r="AG276" s="139">
        <v>216397.58</v>
      </c>
      <c r="AH276" s="139">
        <v>0</v>
      </c>
      <c r="AI276" s="44">
        <v>605185.77</v>
      </c>
      <c r="AJ276" s="124"/>
      <c r="AK276" s="63">
        <v>68386.240000000005</v>
      </c>
      <c r="AL276" s="63">
        <v>78827.839999999997</v>
      </c>
      <c r="AM276" s="63">
        <v>0</v>
      </c>
      <c r="AN276" s="44">
        <v>147214.08000000002</v>
      </c>
      <c r="AO276" s="124"/>
      <c r="AP276" s="28">
        <v>706763.82</v>
      </c>
      <c r="AQ276" s="28">
        <v>393381.24</v>
      </c>
      <c r="AR276" s="28">
        <v>0</v>
      </c>
      <c r="AS276" s="28">
        <v>1100145.06</v>
      </c>
      <c r="AT276" s="124"/>
      <c r="AU276" s="28">
        <v>535179.54</v>
      </c>
      <c r="AV276" s="28">
        <v>297878.28000000003</v>
      </c>
      <c r="AW276" s="28">
        <v>0</v>
      </c>
      <c r="AX276" s="44">
        <v>833057.82000000007</v>
      </c>
      <c r="AY276" s="124"/>
      <c r="AZ276" s="139">
        <v>5884087.2000000002</v>
      </c>
      <c r="BA276" s="139">
        <v>2854316.48</v>
      </c>
      <c r="BB276" s="44">
        <v>2621521.1039999998</v>
      </c>
      <c r="BC276" s="28">
        <v>133095.29498999997</v>
      </c>
      <c r="BD276" s="28">
        <v>116227.46394</v>
      </c>
      <c r="BE276" s="140">
        <v>0</v>
      </c>
      <c r="BF276" s="44">
        <v>2870843.8629299998</v>
      </c>
      <c r="BG276" s="60"/>
      <c r="BH276" s="28">
        <v>6055665.4029299999</v>
      </c>
      <c r="BI276" s="124"/>
      <c r="BJ276" s="28">
        <v>831075.86</v>
      </c>
      <c r="BK276" s="28">
        <v>5224589.5429299995</v>
      </c>
      <c r="BL276" s="124"/>
      <c r="BM276" s="193">
        <v>1</v>
      </c>
    </row>
    <row r="277" spans="1:65" x14ac:dyDescent="0.25">
      <c r="A277" s="116" t="s">
        <v>618</v>
      </c>
      <c r="B277" s="24" t="s">
        <v>619</v>
      </c>
      <c r="C277" s="27" t="s">
        <v>613</v>
      </c>
      <c r="D277" s="27" t="s">
        <v>120</v>
      </c>
      <c r="E277" s="139">
        <v>144.06</v>
      </c>
      <c r="F277" s="68"/>
      <c r="G277" s="139">
        <v>95.23</v>
      </c>
      <c r="H277" s="139">
        <v>93.149999999999991</v>
      </c>
      <c r="I277" s="139">
        <v>48.83</v>
      </c>
      <c r="J277" s="139">
        <v>0</v>
      </c>
      <c r="K277" s="60"/>
      <c r="L277" s="28">
        <v>8383.5</v>
      </c>
      <c r="M277" s="28">
        <v>4394.7</v>
      </c>
      <c r="N277" s="28">
        <v>0</v>
      </c>
      <c r="O277" s="44">
        <v>12778.2</v>
      </c>
      <c r="P277" s="124"/>
      <c r="Q277" s="28">
        <v>11903.75</v>
      </c>
      <c r="R277" s="28">
        <v>6103.75</v>
      </c>
      <c r="S277" s="28">
        <v>0</v>
      </c>
      <c r="T277" s="28">
        <v>18007.5</v>
      </c>
      <c r="U277" s="124"/>
      <c r="V277" s="28">
        <v>22188.59</v>
      </c>
      <c r="W277" s="28">
        <v>11377.39</v>
      </c>
      <c r="X277" s="28">
        <v>0</v>
      </c>
      <c r="Y277" s="44">
        <v>33565.979999999996</v>
      </c>
      <c r="Z277" s="124"/>
      <c r="AA277" s="28">
        <v>2380.75</v>
      </c>
      <c r="AB277" s="28">
        <v>1220.75</v>
      </c>
      <c r="AC277" s="28">
        <v>0</v>
      </c>
      <c r="AD277" s="44">
        <v>3601.5</v>
      </c>
      <c r="AE277" s="124"/>
      <c r="AF277" s="139">
        <v>54376.33</v>
      </c>
      <c r="AG277" s="139">
        <v>27881.93</v>
      </c>
      <c r="AH277" s="139">
        <v>0</v>
      </c>
      <c r="AI277" s="44">
        <v>82258.260000000009</v>
      </c>
      <c r="AJ277" s="124"/>
      <c r="AK277" s="63">
        <v>9687.5999999999985</v>
      </c>
      <c r="AL277" s="63">
        <v>10156.64</v>
      </c>
      <c r="AM277" s="63">
        <v>0</v>
      </c>
      <c r="AN277" s="44">
        <v>19844.239999999998</v>
      </c>
      <c r="AO277" s="124"/>
      <c r="AP277" s="28">
        <v>98848.74</v>
      </c>
      <c r="AQ277" s="28">
        <v>50685.54</v>
      </c>
      <c r="AR277" s="28">
        <v>0</v>
      </c>
      <c r="AS277" s="28">
        <v>149534.28</v>
      </c>
      <c r="AT277" s="124"/>
      <c r="AU277" s="28">
        <v>74850.78</v>
      </c>
      <c r="AV277" s="28">
        <v>38380.379999999997</v>
      </c>
      <c r="AW277" s="28">
        <v>0</v>
      </c>
      <c r="AX277" s="44">
        <v>113231.16</v>
      </c>
      <c r="AY277" s="124"/>
      <c r="AZ277" s="139">
        <v>789089.40999999992</v>
      </c>
      <c r="BA277" s="139">
        <v>285231.56</v>
      </c>
      <c r="BB277" s="44">
        <v>322296.29099999997</v>
      </c>
      <c r="BC277" s="28">
        <v>18090.622619999998</v>
      </c>
      <c r="BD277" s="28">
        <v>15797.907720000001</v>
      </c>
      <c r="BE277" s="140">
        <v>0</v>
      </c>
      <c r="BF277" s="44">
        <v>356184.82133999997</v>
      </c>
      <c r="BG277" s="60"/>
      <c r="BH277" s="28">
        <v>789005.9413399999</v>
      </c>
      <c r="BI277" s="124"/>
      <c r="BJ277" s="28">
        <v>112961.76</v>
      </c>
      <c r="BK277" s="28">
        <v>676044.18133999989</v>
      </c>
      <c r="BL277" s="124"/>
      <c r="BM277" s="193">
        <v>1</v>
      </c>
    </row>
    <row r="278" spans="1:65" x14ac:dyDescent="0.25">
      <c r="A278" s="116" t="s">
        <v>620</v>
      </c>
      <c r="B278" s="24" t="s">
        <v>621</v>
      </c>
      <c r="C278" s="27" t="s">
        <v>613</v>
      </c>
      <c r="D278" s="27" t="s">
        <v>120</v>
      </c>
      <c r="E278" s="139">
        <v>79.989999999999995</v>
      </c>
      <c r="F278" s="68"/>
      <c r="G278" s="139">
        <v>55.16</v>
      </c>
      <c r="H278" s="139">
        <v>55.16</v>
      </c>
      <c r="I278" s="139">
        <v>24.83</v>
      </c>
      <c r="J278" s="139">
        <v>0</v>
      </c>
      <c r="K278" s="60"/>
      <c r="L278" s="28">
        <v>4964.3999999999996</v>
      </c>
      <c r="M278" s="28">
        <v>2234.6999999999998</v>
      </c>
      <c r="N278" s="28">
        <v>0</v>
      </c>
      <c r="O278" s="44">
        <v>7199.0999999999995</v>
      </c>
      <c r="P278" s="124"/>
      <c r="Q278" s="28">
        <v>6895</v>
      </c>
      <c r="R278" s="28">
        <v>3103.75</v>
      </c>
      <c r="S278" s="28">
        <v>0</v>
      </c>
      <c r="T278" s="28">
        <v>9998.75</v>
      </c>
      <c r="U278" s="124"/>
      <c r="V278" s="28">
        <v>12852.279999999999</v>
      </c>
      <c r="W278" s="28">
        <v>5785.3899999999994</v>
      </c>
      <c r="X278" s="28">
        <v>0</v>
      </c>
      <c r="Y278" s="44">
        <v>18637.669999999998</v>
      </c>
      <c r="Z278" s="124"/>
      <c r="AA278" s="28">
        <v>1379</v>
      </c>
      <c r="AB278" s="28">
        <v>620.75</v>
      </c>
      <c r="AC278" s="28">
        <v>0</v>
      </c>
      <c r="AD278" s="44">
        <v>1999.75</v>
      </c>
      <c r="AE278" s="124"/>
      <c r="AF278" s="139">
        <v>31496.36</v>
      </c>
      <c r="AG278" s="139">
        <v>14177.93</v>
      </c>
      <c r="AH278" s="139">
        <v>0</v>
      </c>
      <c r="AI278" s="44">
        <v>45674.29</v>
      </c>
      <c r="AJ278" s="124"/>
      <c r="AK278" s="63">
        <v>5736.6399999999994</v>
      </c>
      <c r="AL278" s="63">
        <v>5164.6399999999994</v>
      </c>
      <c r="AM278" s="63">
        <v>0</v>
      </c>
      <c r="AN278" s="44">
        <v>10901.279999999999</v>
      </c>
      <c r="AO278" s="124"/>
      <c r="AP278" s="28">
        <v>57256.079999999994</v>
      </c>
      <c r="AQ278" s="28">
        <v>25773.539999999997</v>
      </c>
      <c r="AR278" s="28">
        <v>0</v>
      </c>
      <c r="AS278" s="28">
        <v>83029.62</v>
      </c>
      <c r="AT278" s="124"/>
      <c r="AU278" s="28">
        <v>43355.759999999995</v>
      </c>
      <c r="AV278" s="28">
        <v>19516.379999999997</v>
      </c>
      <c r="AW278" s="28">
        <v>0</v>
      </c>
      <c r="AX278" s="44">
        <v>62872.139999999992</v>
      </c>
      <c r="AY278" s="124"/>
      <c r="AZ278" s="139">
        <v>437425.01000000007</v>
      </c>
      <c r="BA278" s="139">
        <v>146570.60999999999</v>
      </c>
      <c r="BB278" s="44">
        <v>175198.68600000002</v>
      </c>
      <c r="BC278" s="28">
        <v>10044.904229999998</v>
      </c>
      <c r="BD278" s="28">
        <v>8771.8633800000007</v>
      </c>
      <c r="BE278" s="140">
        <v>0</v>
      </c>
      <c r="BF278" s="44">
        <v>194015.45361</v>
      </c>
      <c r="BG278" s="60"/>
      <c r="BH278" s="28">
        <v>434328.05360999994</v>
      </c>
      <c r="BI278" s="124"/>
      <c r="BJ278" s="28">
        <v>62722.55</v>
      </c>
      <c r="BK278" s="28">
        <v>371605.50360999996</v>
      </c>
      <c r="BL278" s="124"/>
      <c r="BM278" s="193">
        <v>1</v>
      </c>
    </row>
    <row r="279" spans="1:65" x14ac:dyDescent="0.25">
      <c r="A279" s="116" t="s">
        <v>622</v>
      </c>
      <c r="B279" s="24" t="s">
        <v>623</v>
      </c>
      <c r="C279" s="27" t="s">
        <v>613</v>
      </c>
      <c r="D279" s="27" t="s">
        <v>120</v>
      </c>
      <c r="E279" s="139">
        <v>60</v>
      </c>
      <c r="F279" s="68"/>
      <c r="G279" s="139">
        <v>39.5</v>
      </c>
      <c r="H279" s="139">
        <v>38.5</v>
      </c>
      <c r="I279" s="139">
        <v>20.5</v>
      </c>
      <c r="J279" s="139">
        <v>0</v>
      </c>
      <c r="K279" s="60"/>
      <c r="L279" s="28">
        <v>3465</v>
      </c>
      <c r="M279" s="28">
        <v>1845</v>
      </c>
      <c r="N279" s="28">
        <v>0</v>
      </c>
      <c r="O279" s="44">
        <v>5310</v>
      </c>
      <c r="P279" s="124"/>
      <c r="Q279" s="28">
        <v>4937.5</v>
      </c>
      <c r="R279" s="28">
        <v>2562.5</v>
      </c>
      <c r="S279" s="28">
        <v>0</v>
      </c>
      <c r="T279" s="28">
        <v>7500</v>
      </c>
      <c r="U279" s="124"/>
      <c r="V279" s="28">
        <v>9203.5</v>
      </c>
      <c r="W279" s="28">
        <v>4776.5</v>
      </c>
      <c r="X279" s="28">
        <v>0</v>
      </c>
      <c r="Y279" s="44">
        <v>13980</v>
      </c>
      <c r="Z279" s="124"/>
      <c r="AA279" s="28">
        <v>987.5</v>
      </c>
      <c r="AB279" s="28">
        <v>512.5</v>
      </c>
      <c r="AC279" s="28">
        <v>0</v>
      </c>
      <c r="AD279" s="44">
        <v>1500</v>
      </c>
      <c r="AE279" s="124"/>
      <c r="AF279" s="139">
        <v>11277.25</v>
      </c>
      <c r="AG279" s="139">
        <v>5852.75</v>
      </c>
      <c r="AH279" s="139">
        <v>0</v>
      </c>
      <c r="AI279" s="44">
        <v>17130</v>
      </c>
      <c r="AJ279" s="124"/>
      <c r="AK279" s="63">
        <v>4004</v>
      </c>
      <c r="AL279" s="63">
        <v>4264</v>
      </c>
      <c r="AM279" s="63">
        <v>0</v>
      </c>
      <c r="AN279" s="44">
        <v>8268</v>
      </c>
      <c r="AO279" s="124"/>
      <c r="AP279" s="28">
        <v>41001</v>
      </c>
      <c r="AQ279" s="28">
        <v>21279</v>
      </c>
      <c r="AR279" s="28">
        <v>0</v>
      </c>
      <c r="AS279" s="28">
        <v>62280</v>
      </c>
      <c r="AT279" s="124"/>
      <c r="AU279" s="28">
        <v>31047</v>
      </c>
      <c r="AV279" s="28">
        <v>16113</v>
      </c>
      <c r="AW279" s="28">
        <v>0</v>
      </c>
      <c r="AX279" s="44">
        <v>47160</v>
      </c>
      <c r="AY279" s="124"/>
      <c r="AZ279" s="139">
        <v>325174.35000000003</v>
      </c>
      <c r="BA279" s="139">
        <v>118399.19999999998</v>
      </c>
      <c r="BB279" s="44">
        <v>133072.065</v>
      </c>
      <c r="BC279" s="28">
        <v>7534.619999999999</v>
      </c>
      <c r="BD279" s="28">
        <v>6579.72</v>
      </c>
      <c r="BE279" s="140">
        <v>0</v>
      </c>
      <c r="BF279" s="44">
        <v>147186.405</v>
      </c>
      <c r="BG279" s="60"/>
      <c r="BH279" s="28">
        <v>310314.40500000003</v>
      </c>
      <c r="BI279" s="124"/>
      <c r="BJ279" s="28">
        <v>47047.8</v>
      </c>
      <c r="BK279" s="28">
        <v>263266.60500000004</v>
      </c>
      <c r="BL279" s="124"/>
      <c r="BM279" s="193">
        <v>0</v>
      </c>
    </row>
    <row r="280" spans="1:65" x14ac:dyDescent="0.25">
      <c r="A280" s="116" t="s">
        <v>624</v>
      </c>
      <c r="B280" s="24" t="s">
        <v>625</v>
      </c>
      <c r="C280" s="27" t="s">
        <v>613</v>
      </c>
      <c r="D280" s="27" t="s">
        <v>120</v>
      </c>
      <c r="E280" s="139">
        <v>258.25</v>
      </c>
      <c r="F280" s="68"/>
      <c r="G280" s="139">
        <v>170.75</v>
      </c>
      <c r="H280" s="139">
        <v>169</v>
      </c>
      <c r="I280" s="139">
        <v>87.5</v>
      </c>
      <c r="J280" s="139">
        <v>0</v>
      </c>
      <c r="K280" s="60"/>
      <c r="L280" s="28">
        <v>15210</v>
      </c>
      <c r="M280" s="28">
        <v>7875</v>
      </c>
      <c r="N280" s="28">
        <v>0</v>
      </c>
      <c r="O280" s="44">
        <v>23085</v>
      </c>
      <c r="P280" s="124"/>
      <c r="Q280" s="28">
        <v>21343.75</v>
      </c>
      <c r="R280" s="28">
        <v>10937.5</v>
      </c>
      <c r="S280" s="28">
        <v>0</v>
      </c>
      <c r="T280" s="28">
        <v>32281.25</v>
      </c>
      <c r="U280" s="124"/>
      <c r="V280" s="28">
        <v>39784.75</v>
      </c>
      <c r="W280" s="28">
        <v>20387.5</v>
      </c>
      <c r="X280" s="28">
        <v>0</v>
      </c>
      <c r="Y280" s="44">
        <v>60172.25</v>
      </c>
      <c r="Z280" s="124"/>
      <c r="AA280" s="28">
        <v>4268.75</v>
      </c>
      <c r="AB280" s="28">
        <v>2187.5</v>
      </c>
      <c r="AC280" s="28">
        <v>0</v>
      </c>
      <c r="AD280" s="44">
        <v>6456.25</v>
      </c>
      <c r="AE280" s="124"/>
      <c r="AF280" s="139">
        <v>97498.25</v>
      </c>
      <c r="AG280" s="139">
        <v>49962.5</v>
      </c>
      <c r="AH280" s="139">
        <v>0</v>
      </c>
      <c r="AI280" s="44">
        <v>147460.75</v>
      </c>
      <c r="AJ280" s="124"/>
      <c r="AK280" s="63">
        <v>17576</v>
      </c>
      <c r="AL280" s="63">
        <v>18200</v>
      </c>
      <c r="AM280" s="63">
        <v>0</v>
      </c>
      <c r="AN280" s="44">
        <v>35776</v>
      </c>
      <c r="AO280" s="124"/>
      <c r="AP280" s="28">
        <v>177238.5</v>
      </c>
      <c r="AQ280" s="28">
        <v>90825</v>
      </c>
      <c r="AR280" s="28">
        <v>0</v>
      </c>
      <c r="AS280" s="28">
        <v>268063.5</v>
      </c>
      <c r="AT280" s="124"/>
      <c r="AU280" s="28">
        <v>134209.5</v>
      </c>
      <c r="AV280" s="28">
        <v>68775</v>
      </c>
      <c r="AW280" s="28">
        <v>0</v>
      </c>
      <c r="AX280" s="44">
        <v>202984.5</v>
      </c>
      <c r="AY280" s="124"/>
      <c r="AZ280" s="139">
        <v>1400112.1199999999</v>
      </c>
      <c r="BA280" s="139">
        <v>445980.94</v>
      </c>
      <c r="BB280" s="44">
        <v>553827.91799999995</v>
      </c>
      <c r="BC280" s="28">
        <v>32430.260249999996</v>
      </c>
      <c r="BD280" s="28">
        <v>28320.211500000001</v>
      </c>
      <c r="BE280" s="140">
        <v>0</v>
      </c>
      <c r="BF280" s="44">
        <v>614578.38974999997</v>
      </c>
      <c r="BG280" s="60"/>
      <c r="BH280" s="28">
        <v>1390857.8897500001</v>
      </c>
      <c r="BI280" s="124"/>
      <c r="BJ280" s="28">
        <v>202501.57</v>
      </c>
      <c r="BK280" s="28">
        <v>1188356.31975</v>
      </c>
      <c r="BL280" s="124"/>
      <c r="BM280" s="193">
        <v>1</v>
      </c>
    </row>
    <row r="281" spans="1:65" x14ac:dyDescent="0.25">
      <c r="A281" s="116" t="s">
        <v>626</v>
      </c>
      <c r="B281" s="24" t="s">
        <v>627</v>
      </c>
      <c r="C281" s="27" t="s">
        <v>613</v>
      </c>
      <c r="D281" s="27" t="s">
        <v>120</v>
      </c>
      <c r="E281" s="139">
        <v>1417.5</v>
      </c>
      <c r="F281" s="68"/>
      <c r="G281" s="139">
        <v>976.5</v>
      </c>
      <c r="H281" s="139">
        <v>964</v>
      </c>
      <c r="I281" s="139">
        <v>441</v>
      </c>
      <c r="J281" s="139">
        <v>0</v>
      </c>
      <c r="K281" s="60"/>
      <c r="L281" s="28">
        <v>86760</v>
      </c>
      <c r="M281" s="28">
        <v>39690</v>
      </c>
      <c r="N281" s="28">
        <v>0</v>
      </c>
      <c r="O281" s="44">
        <v>126450</v>
      </c>
      <c r="P281" s="124"/>
      <c r="Q281" s="28">
        <v>122062.5</v>
      </c>
      <c r="R281" s="28">
        <v>55125</v>
      </c>
      <c r="S281" s="28">
        <v>0</v>
      </c>
      <c r="T281" s="28">
        <v>177187.5</v>
      </c>
      <c r="U281" s="124"/>
      <c r="V281" s="28">
        <v>227524.5</v>
      </c>
      <c r="W281" s="28">
        <v>102753</v>
      </c>
      <c r="X281" s="28">
        <v>0</v>
      </c>
      <c r="Y281" s="44">
        <v>330277.5</v>
      </c>
      <c r="Z281" s="124"/>
      <c r="AA281" s="28">
        <v>24412.5</v>
      </c>
      <c r="AB281" s="28">
        <v>11025</v>
      </c>
      <c r="AC281" s="28">
        <v>0</v>
      </c>
      <c r="AD281" s="44">
        <v>35437.5</v>
      </c>
      <c r="AE281" s="124"/>
      <c r="AF281" s="139">
        <v>557581.5</v>
      </c>
      <c r="AG281" s="139">
        <v>251811</v>
      </c>
      <c r="AH281" s="139">
        <v>0</v>
      </c>
      <c r="AI281" s="44">
        <v>809392.5</v>
      </c>
      <c r="AJ281" s="124"/>
      <c r="AK281" s="63">
        <v>100256</v>
      </c>
      <c r="AL281" s="63">
        <v>91728</v>
      </c>
      <c r="AM281" s="63">
        <v>0</v>
      </c>
      <c r="AN281" s="44">
        <v>191984</v>
      </c>
      <c r="AO281" s="124"/>
      <c r="AP281" s="28">
        <v>1013607</v>
      </c>
      <c r="AQ281" s="28">
        <v>457758</v>
      </c>
      <c r="AR281" s="28">
        <v>0</v>
      </c>
      <c r="AS281" s="28">
        <v>1471365</v>
      </c>
      <c r="AT281" s="124"/>
      <c r="AU281" s="28">
        <v>767529</v>
      </c>
      <c r="AV281" s="28">
        <v>346626</v>
      </c>
      <c r="AW281" s="28">
        <v>0</v>
      </c>
      <c r="AX281" s="44">
        <v>1114155</v>
      </c>
      <c r="AY281" s="124"/>
      <c r="AZ281" s="139">
        <v>8242671.3400000008</v>
      </c>
      <c r="BA281" s="139">
        <v>3662173.2800000003</v>
      </c>
      <c r="BB281" s="44">
        <v>3571453.3860000004</v>
      </c>
      <c r="BC281" s="28">
        <v>178005.39749999999</v>
      </c>
      <c r="BD281" s="28">
        <v>155445.88500000001</v>
      </c>
      <c r="BE281" s="140">
        <v>0</v>
      </c>
      <c r="BF281" s="44">
        <v>3904904.6685000006</v>
      </c>
      <c r="BG281" s="60"/>
      <c r="BH281" s="28">
        <v>8161153.6685000006</v>
      </c>
      <c r="BI281" s="124"/>
      <c r="BJ281" s="28">
        <v>1111504.27</v>
      </c>
      <c r="BK281" s="28">
        <v>7049649.3985000011</v>
      </c>
      <c r="BL281" s="124"/>
      <c r="BM281" s="193">
        <v>1</v>
      </c>
    </row>
    <row r="282" spans="1:65" x14ac:dyDescent="0.25">
      <c r="A282" s="116" t="s">
        <v>628</v>
      </c>
      <c r="B282" s="24" t="s">
        <v>629</v>
      </c>
      <c r="C282" s="27" t="s">
        <v>613</v>
      </c>
      <c r="D282" s="27" t="s">
        <v>120</v>
      </c>
      <c r="E282" s="139">
        <v>172.8</v>
      </c>
      <c r="F282" s="68"/>
      <c r="G282" s="139">
        <v>117.13999999999999</v>
      </c>
      <c r="H282" s="139">
        <v>115.63999999999999</v>
      </c>
      <c r="I282" s="139">
        <v>55.66</v>
      </c>
      <c r="J282" s="139">
        <v>0</v>
      </c>
      <c r="K282" s="60"/>
      <c r="L282" s="28">
        <v>10407.599999999999</v>
      </c>
      <c r="M282" s="28">
        <v>5009.3999999999996</v>
      </c>
      <c r="N282" s="28">
        <v>0</v>
      </c>
      <c r="O282" s="44">
        <v>15416.999999999998</v>
      </c>
      <c r="P282" s="124"/>
      <c r="Q282" s="28">
        <v>14642.499999999998</v>
      </c>
      <c r="R282" s="28">
        <v>6957.5</v>
      </c>
      <c r="S282" s="28">
        <v>0</v>
      </c>
      <c r="T282" s="28">
        <v>21600</v>
      </c>
      <c r="U282" s="124"/>
      <c r="V282" s="28">
        <v>27293.619999999995</v>
      </c>
      <c r="W282" s="28">
        <v>12968.779999999999</v>
      </c>
      <c r="X282" s="28">
        <v>0</v>
      </c>
      <c r="Y282" s="44">
        <v>40262.399999999994</v>
      </c>
      <c r="Z282" s="124"/>
      <c r="AA282" s="28">
        <v>2928.4999999999995</v>
      </c>
      <c r="AB282" s="28">
        <v>1391.5</v>
      </c>
      <c r="AC282" s="28">
        <v>0</v>
      </c>
      <c r="AD282" s="44">
        <v>4320</v>
      </c>
      <c r="AE282" s="124"/>
      <c r="AF282" s="139">
        <v>66886.94</v>
      </c>
      <c r="AG282" s="139">
        <v>31781.86</v>
      </c>
      <c r="AH282" s="139">
        <v>0</v>
      </c>
      <c r="AI282" s="44">
        <v>98668.800000000003</v>
      </c>
      <c r="AJ282" s="124"/>
      <c r="AK282" s="63">
        <v>12026.559999999998</v>
      </c>
      <c r="AL282" s="63">
        <v>11577.279999999999</v>
      </c>
      <c r="AM282" s="63">
        <v>0</v>
      </c>
      <c r="AN282" s="44">
        <v>23603.839999999997</v>
      </c>
      <c r="AO282" s="124"/>
      <c r="AP282" s="28">
        <v>121591.31999999999</v>
      </c>
      <c r="AQ282" s="28">
        <v>57775.079999999994</v>
      </c>
      <c r="AR282" s="28">
        <v>0</v>
      </c>
      <c r="AS282" s="28">
        <v>179366.39999999999</v>
      </c>
      <c r="AT282" s="124"/>
      <c r="AU282" s="28">
        <v>92072.04</v>
      </c>
      <c r="AV282" s="28">
        <v>43748.759999999995</v>
      </c>
      <c r="AW282" s="28">
        <v>0</v>
      </c>
      <c r="AX282" s="44">
        <v>135820.79999999999</v>
      </c>
      <c r="AY282" s="124"/>
      <c r="AZ282" s="139">
        <v>975898.46000000008</v>
      </c>
      <c r="BA282" s="139">
        <v>370544.53</v>
      </c>
      <c r="BB282" s="44">
        <v>403932.89700000006</v>
      </c>
      <c r="BC282" s="28">
        <v>21699.705599999994</v>
      </c>
      <c r="BD282" s="28">
        <v>18949.5936</v>
      </c>
      <c r="BE282" s="140">
        <v>0</v>
      </c>
      <c r="BF282" s="44">
        <v>444582.19620000006</v>
      </c>
      <c r="BG282" s="60"/>
      <c r="BH282" s="28">
        <v>963641.43620000011</v>
      </c>
      <c r="BI282" s="124"/>
      <c r="BJ282" s="28">
        <v>135497.66</v>
      </c>
      <c r="BK282" s="28">
        <v>828143.77620000008</v>
      </c>
      <c r="BL282" s="124"/>
      <c r="BM282" s="193">
        <v>1</v>
      </c>
    </row>
    <row r="283" spans="1:65" x14ac:dyDescent="0.25">
      <c r="A283" s="116" t="s">
        <v>630</v>
      </c>
      <c r="B283" s="24" t="s">
        <v>631</v>
      </c>
      <c r="C283" s="27" t="s">
        <v>613</v>
      </c>
      <c r="D283" s="27" t="s">
        <v>120</v>
      </c>
      <c r="E283" s="139">
        <v>61.25</v>
      </c>
      <c r="F283" s="68"/>
      <c r="G283" s="139">
        <v>33.75</v>
      </c>
      <c r="H283" s="139">
        <v>33</v>
      </c>
      <c r="I283" s="139">
        <v>27.5</v>
      </c>
      <c r="J283" s="139">
        <v>0</v>
      </c>
      <c r="K283" s="60"/>
      <c r="L283" s="28">
        <v>2970</v>
      </c>
      <c r="M283" s="28">
        <v>2475</v>
      </c>
      <c r="N283" s="28">
        <v>0</v>
      </c>
      <c r="O283" s="44">
        <v>5445</v>
      </c>
      <c r="P283" s="124"/>
      <c r="Q283" s="28">
        <v>4218.75</v>
      </c>
      <c r="R283" s="28">
        <v>3437.5</v>
      </c>
      <c r="S283" s="28">
        <v>0</v>
      </c>
      <c r="T283" s="28">
        <v>7656.25</v>
      </c>
      <c r="U283" s="124"/>
      <c r="V283" s="28">
        <v>7863.75</v>
      </c>
      <c r="W283" s="28">
        <v>6407.5</v>
      </c>
      <c r="X283" s="28">
        <v>0</v>
      </c>
      <c r="Y283" s="44">
        <v>14271.25</v>
      </c>
      <c r="Z283" s="124"/>
      <c r="AA283" s="28">
        <v>843.75</v>
      </c>
      <c r="AB283" s="28">
        <v>687.5</v>
      </c>
      <c r="AC283" s="28">
        <v>0</v>
      </c>
      <c r="AD283" s="44">
        <v>1531.25</v>
      </c>
      <c r="AE283" s="124"/>
      <c r="AF283" s="139">
        <v>19271.25</v>
      </c>
      <c r="AG283" s="139">
        <v>15702.5</v>
      </c>
      <c r="AH283" s="139">
        <v>0</v>
      </c>
      <c r="AI283" s="44">
        <v>34973.75</v>
      </c>
      <c r="AJ283" s="124"/>
      <c r="AK283" s="63">
        <v>3432</v>
      </c>
      <c r="AL283" s="63">
        <v>5720</v>
      </c>
      <c r="AM283" s="63">
        <v>0</v>
      </c>
      <c r="AN283" s="44">
        <v>9152</v>
      </c>
      <c r="AO283" s="124"/>
      <c r="AP283" s="28">
        <v>35032.5</v>
      </c>
      <c r="AQ283" s="28">
        <v>28545</v>
      </c>
      <c r="AR283" s="28">
        <v>0</v>
      </c>
      <c r="AS283" s="28">
        <v>63577.5</v>
      </c>
      <c r="AT283" s="124"/>
      <c r="AU283" s="28">
        <v>26527.5</v>
      </c>
      <c r="AV283" s="28">
        <v>21615</v>
      </c>
      <c r="AW283" s="28">
        <v>0</v>
      </c>
      <c r="AX283" s="44">
        <v>48142.5</v>
      </c>
      <c r="AY283" s="124"/>
      <c r="AZ283" s="139">
        <v>318660.17</v>
      </c>
      <c r="BA283" s="139">
        <v>87669.89</v>
      </c>
      <c r="BB283" s="44">
        <v>121899.018</v>
      </c>
      <c r="BC283" s="28">
        <v>7691.5912499999986</v>
      </c>
      <c r="BD283" s="28">
        <v>6716.7974999999997</v>
      </c>
      <c r="BE283" s="140">
        <v>0</v>
      </c>
      <c r="BF283" s="44">
        <v>136307.40674999999</v>
      </c>
      <c r="BG283" s="60"/>
      <c r="BH283" s="28">
        <v>321056.90674999997</v>
      </c>
      <c r="BI283" s="124"/>
      <c r="BJ283" s="28">
        <v>48027.96</v>
      </c>
      <c r="BK283" s="28">
        <v>273028.94674999994</v>
      </c>
      <c r="BL283" s="124"/>
      <c r="BM283" s="193">
        <v>1</v>
      </c>
    </row>
    <row r="284" spans="1:65" x14ac:dyDescent="0.25">
      <c r="A284" s="116" t="s">
        <v>632</v>
      </c>
      <c r="B284" s="24" t="s">
        <v>633</v>
      </c>
      <c r="C284" s="27" t="s">
        <v>613</v>
      </c>
      <c r="D284" s="27" t="s">
        <v>120</v>
      </c>
      <c r="E284" s="139">
        <v>232.79</v>
      </c>
      <c r="F284" s="68"/>
      <c r="G284" s="139">
        <v>168.31</v>
      </c>
      <c r="H284" s="139">
        <v>167.31</v>
      </c>
      <c r="I284" s="139">
        <v>64.48</v>
      </c>
      <c r="J284" s="139">
        <v>0</v>
      </c>
      <c r="K284" s="60"/>
      <c r="L284" s="28">
        <v>15057.9</v>
      </c>
      <c r="M284" s="28">
        <v>5803.2000000000007</v>
      </c>
      <c r="N284" s="28">
        <v>0</v>
      </c>
      <c r="O284" s="44">
        <v>20861.099999999999</v>
      </c>
      <c r="P284" s="124"/>
      <c r="Q284" s="28">
        <v>21038.75</v>
      </c>
      <c r="R284" s="28">
        <v>8060.0000000000009</v>
      </c>
      <c r="S284" s="28">
        <v>0</v>
      </c>
      <c r="T284" s="28">
        <v>29098.75</v>
      </c>
      <c r="U284" s="124"/>
      <c r="V284" s="28">
        <v>39216.230000000003</v>
      </c>
      <c r="W284" s="28">
        <v>15023.84</v>
      </c>
      <c r="X284" s="28">
        <v>0</v>
      </c>
      <c r="Y284" s="44">
        <v>54240.070000000007</v>
      </c>
      <c r="Z284" s="124"/>
      <c r="AA284" s="28">
        <v>4207.75</v>
      </c>
      <c r="AB284" s="28">
        <v>1612</v>
      </c>
      <c r="AC284" s="28">
        <v>0</v>
      </c>
      <c r="AD284" s="44">
        <v>5819.75</v>
      </c>
      <c r="AE284" s="124"/>
      <c r="AF284" s="139">
        <v>96105.01</v>
      </c>
      <c r="AG284" s="139">
        <v>36818.080000000002</v>
      </c>
      <c r="AH284" s="139">
        <v>0</v>
      </c>
      <c r="AI284" s="44">
        <v>132923.09</v>
      </c>
      <c r="AJ284" s="124"/>
      <c r="AK284" s="63">
        <v>17400.240000000002</v>
      </c>
      <c r="AL284" s="63">
        <v>13411.84</v>
      </c>
      <c r="AM284" s="63">
        <v>0</v>
      </c>
      <c r="AN284" s="44">
        <v>30812.080000000002</v>
      </c>
      <c r="AO284" s="124"/>
      <c r="AP284" s="28">
        <v>174705.78</v>
      </c>
      <c r="AQ284" s="28">
        <v>66930.240000000005</v>
      </c>
      <c r="AR284" s="28">
        <v>0</v>
      </c>
      <c r="AS284" s="28">
        <v>241636.02000000002</v>
      </c>
      <c r="AT284" s="124"/>
      <c r="AU284" s="28">
        <v>132291.66</v>
      </c>
      <c r="AV284" s="28">
        <v>50681.280000000006</v>
      </c>
      <c r="AW284" s="28">
        <v>0</v>
      </c>
      <c r="AX284" s="44">
        <v>182972.94</v>
      </c>
      <c r="AY284" s="124"/>
      <c r="AZ284" s="139">
        <v>1284076.04</v>
      </c>
      <c r="BA284" s="139">
        <v>427881.1</v>
      </c>
      <c r="BB284" s="44">
        <v>513587.14199999999</v>
      </c>
      <c r="BC284" s="28">
        <v>29233.069829999997</v>
      </c>
      <c r="BD284" s="28">
        <v>25528.216980000001</v>
      </c>
      <c r="BE284" s="140">
        <v>0</v>
      </c>
      <c r="BF284" s="44">
        <v>568348.42881000007</v>
      </c>
      <c r="BG284" s="60"/>
      <c r="BH284" s="28">
        <v>1266712.2288100002</v>
      </c>
      <c r="BI284" s="124"/>
      <c r="BJ284" s="28">
        <v>182537.62</v>
      </c>
      <c r="BK284" s="28">
        <v>1084174.6088100001</v>
      </c>
      <c r="BL284" s="124"/>
      <c r="BM284" s="193">
        <v>1</v>
      </c>
    </row>
    <row r="285" spans="1:65" x14ac:dyDescent="0.25">
      <c r="A285" s="116" t="s">
        <v>634</v>
      </c>
      <c r="B285" s="24" t="s">
        <v>635</v>
      </c>
      <c r="C285" s="27" t="s">
        <v>613</v>
      </c>
      <c r="D285" s="27" t="s">
        <v>131</v>
      </c>
      <c r="E285" s="139">
        <v>1186.99</v>
      </c>
      <c r="F285" s="68"/>
      <c r="G285" s="139">
        <v>0</v>
      </c>
      <c r="H285" s="139">
        <v>0</v>
      </c>
      <c r="I285" s="139">
        <v>0</v>
      </c>
      <c r="J285" s="139">
        <v>1186.9899999999998</v>
      </c>
      <c r="K285" s="60"/>
      <c r="L285" s="28">
        <v>0</v>
      </c>
      <c r="M285" s="28">
        <v>0</v>
      </c>
      <c r="N285" s="28">
        <v>106829.09999999998</v>
      </c>
      <c r="O285" s="44">
        <v>106829.09999999998</v>
      </c>
      <c r="P285" s="124"/>
      <c r="Q285" s="28">
        <v>0</v>
      </c>
      <c r="R285" s="28">
        <v>0</v>
      </c>
      <c r="S285" s="28">
        <v>148373.74999999997</v>
      </c>
      <c r="T285" s="28">
        <v>148373.74999999997</v>
      </c>
      <c r="U285" s="124"/>
      <c r="V285" s="28">
        <v>0</v>
      </c>
      <c r="W285" s="28">
        <v>0</v>
      </c>
      <c r="X285" s="28">
        <v>276568.66999999993</v>
      </c>
      <c r="Y285" s="44">
        <v>276568.66999999993</v>
      </c>
      <c r="Z285" s="124"/>
      <c r="AA285" s="28">
        <v>0</v>
      </c>
      <c r="AB285" s="28">
        <v>0</v>
      </c>
      <c r="AC285" s="28">
        <v>29674.749999999993</v>
      </c>
      <c r="AD285" s="44">
        <v>29674.749999999993</v>
      </c>
      <c r="AE285" s="124"/>
      <c r="AF285" s="139">
        <v>0</v>
      </c>
      <c r="AG285" s="139">
        <v>0</v>
      </c>
      <c r="AH285" s="139">
        <v>677771.29</v>
      </c>
      <c r="AI285" s="44">
        <v>677771.29</v>
      </c>
      <c r="AJ285" s="124"/>
      <c r="AK285" s="63">
        <v>0</v>
      </c>
      <c r="AL285" s="63">
        <v>0</v>
      </c>
      <c r="AM285" s="63">
        <v>851071.82999999984</v>
      </c>
      <c r="AN285" s="44">
        <v>851071.82999999984</v>
      </c>
      <c r="AO285" s="124"/>
      <c r="AP285" s="28">
        <v>0</v>
      </c>
      <c r="AQ285" s="28">
        <v>0</v>
      </c>
      <c r="AR285" s="28">
        <v>1232095.6199999999</v>
      </c>
      <c r="AS285" s="28">
        <v>1232095.6199999999</v>
      </c>
      <c r="AT285" s="124"/>
      <c r="AU285" s="28">
        <v>0</v>
      </c>
      <c r="AV285" s="28">
        <v>0</v>
      </c>
      <c r="AW285" s="28">
        <v>932974.13999999978</v>
      </c>
      <c r="AX285" s="44">
        <v>932974.13999999978</v>
      </c>
      <c r="AY285" s="124"/>
      <c r="AZ285" s="139">
        <v>7196099.3399999989</v>
      </c>
      <c r="BA285" s="139">
        <v>2221027.0699999998</v>
      </c>
      <c r="BB285" s="44">
        <v>2825137.9229999995</v>
      </c>
      <c r="BC285" s="28">
        <v>149058.64322999996</v>
      </c>
      <c r="BD285" s="28">
        <v>130167.69737999997</v>
      </c>
      <c r="BE285" s="140">
        <v>0</v>
      </c>
      <c r="BF285" s="44">
        <v>3104364.2636099993</v>
      </c>
      <c r="BG285" s="60"/>
      <c r="BH285" s="28">
        <v>7359723.4136099983</v>
      </c>
      <c r="BI285" s="124"/>
      <c r="BJ285" s="28">
        <v>930754.46</v>
      </c>
      <c r="BK285" s="28">
        <v>6428968.9536099983</v>
      </c>
      <c r="BL285" s="124"/>
      <c r="BM285" s="193">
        <v>1</v>
      </c>
    </row>
    <row r="286" spans="1:65" x14ac:dyDescent="0.25">
      <c r="A286" s="116" t="s">
        <v>636</v>
      </c>
      <c r="B286" s="24" t="s">
        <v>637</v>
      </c>
      <c r="C286" s="27" t="s">
        <v>613</v>
      </c>
      <c r="D286" s="27" t="s">
        <v>12</v>
      </c>
      <c r="E286" s="139">
        <v>473.45</v>
      </c>
      <c r="F286" s="68"/>
      <c r="G286" s="139">
        <v>194.98</v>
      </c>
      <c r="H286" s="139">
        <v>192.64999999999998</v>
      </c>
      <c r="I286" s="139">
        <v>111.47999999999999</v>
      </c>
      <c r="J286" s="139">
        <v>166.99</v>
      </c>
      <c r="K286" s="60"/>
      <c r="L286" s="28">
        <v>17338.499999999996</v>
      </c>
      <c r="M286" s="28">
        <v>10033.199999999999</v>
      </c>
      <c r="N286" s="28">
        <v>15029.1</v>
      </c>
      <c r="O286" s="44">
        <v>42400.799999999996</v>
      </c>
      <c r="P286" s="124"/>
      <c r="Q286" s="28">
        <v>24372.5</v>
      </c>
      <c r="R286" s="28">
        <v>13934.999999999998</v>
      </c>
      <c r="S286" s="28">
        <v>20873.75</v>
      </c>
      <c r="T286" s="28">
        <v>59181.25</v>
      </c>
      <c r="U286" s="124"/>
      <c r="V286" s="28">
        <v>45430.34</v>
      </c>
      <c r="W286" s="28">
        <v>25974.839999999997</v>
      </c>
      <c r="X286" s="28">
        <v>38908.670000000006</v>
      </c>
      <c r="Y286" s="44">
        <v>110313.85</v>
      </c>
      <c r="Z286" s="124"/>
      <c r="AA286" s="28">
        <v>4874.5</v>
      </c>
      <c r="AB286" s="28">
        <v>2786.9999999999995</v>
      </c>
      <c r="AC286" s="28">
        <v>4174.75</v>
      </c>
      <c r="AD286" s="44">
        <v>11836.25</v>
      </c>
      <c r="AE286" s="124"/>
      <c r="AF286" s="139">
        <v>111333.58</v>
      </c>
      <c r="AG286" s="139">
        <v>63655.08</v>
      </c>
      <c r="AH286" s="139">
        <v>95351.29</v>
      </c>
      <c r="AI286" s="44">
        <v>270339.95</v>
      </c>
      <c r="AJ286" s="124"/>
      <c r="AK286" s="63">
        <v>20035.599999999999</v>
      </c>
      <c r="AL286" s="63">
        <v>23187.839999999997</v>
      </c>
      <c r="AM286" s="63">
        <v>119731.83</v>
      </c>
      <c r="AN286" s="44">
        <v>162955.26999999999</v>
      </c>
      <c r="AO286" s="124"/>
      <c r="AP286" s="28">
        <v>202389.24</v>
      </c>
      <c r="AQ286" s="28">
        <v>115716.23999999999</v>
      </c>
      <c r="AR286" s="28">
        <v>173335.62</v>
      </c>
      <c r="AS286" s="28">
        <v>491441.1</v>
      </c>
      <c r="AT286" s="124"/>
      <c r="AU286" s="28">
        <v>153254.28</v>
      </c>
      <c r="AV286" s="28">
        <v>87623.28</v>
      </c>
      <c r="AW286" s="28">
        <v>131254.14000000001</v>
      </c>
      <c r="AX286" s="44">
        <v>372131.7</v>
      </c>
      <c r="AY286" s="124"/>
      <c r="AZ286" s="139">
        <v>2582317.91</v>
      </c>
      <c r="BA286" s="139">
        <v>667251.24</v>
      </c>
      <c r="BB286" s="44">
        <v>974870.74500000011</v>
      </c>
      <c r="BC286" s="28">
        <v>59454.430649999995</v>
      </c>
      <c r="BD286" s="28">
        <v>51919.473899999997</v>
      </c>
      <c r="BE286" s="140">
        <v>0</v>
      </c>
      <c r="BF286" s="44">
        <v>1086244.6495500002</v>
      </c>
      <c r="BG286" s="60"/>
      <c r="BH286" s="28">
        <v>2606844.8195500001</v>
      </c>
      <c r="BI286" s="124"/>
      <c r="BJ286" s="28">
        <v>371246.34</v>
      </c>
      <c r="BK286" s="28">
        <v>2235598.4795500003</v>
      </c>
      <c r="BL286" s="124"/>
      <c r="BM286" s="193">
        <v>1</v>
      </c>
    </row>
    <row r="287" spans="1:65" x14ac:dyDescent="0.25">
      <c r="A287" s="116" t="s">
        <v>638</v>
      </c>
      <c r="B287" s="24" t="s">
        <v>639</v>
      </c>
      <c r="C287" s="27" t="s">
        <v>613</v>
      </c>
      <c r="D287" s="27" t="s">
        <v>12</v>
      </c>
      <c r="E287" s="139">
        <v>362.29</v>
      </c>
      <c r="F287" s="68"/>
      <c r="G287" s="139">
        <v>155.63999999999999</v>
      </c>
      <c r="H287" s="139">
        <v>153.80999999999997</v>
      </c>
      <c r="I287" s="139">
        <v>84.82</v>
      </c>
      <c r="J287" s="139">
        <v>121.83</v>
      </c>
      <c r="K287" s="60"/>
      <c r="L287" s="28">
        <v>13842.899999999998</v>
      </c>
      <c r="M287" s="28">
        <v>7633.7999999999993</v>
      </c>
      <c r="N287" s="28">
        <v>10964.7</v>
      </c>
      <c r="O287" s="44">
        <v>32441.399999999998</v>
      </c>
      <c r="P287" s="124"/>
      <c r="Q287" s="28">
        <v>19455</v>
      </c>
      <c r="R287" s="28">
        <v>10602.5</v>
      </c>
      <c r="S287" s="28">
        <v>15228.75</v>
      </c>
      <c r="T287" s="28">
        <v>45286.25</v>
      </c>
      <c r="U287" s="124"/>
      <c r="V287" s="28">
        <v>36264.119999999995</v>
      </c>
      <c r="W287" s="28">
        <v>19763.059999999998</v>
      </c>
      <c r="X287" s="28">
        <v>28386.39</v>
      </c>
      <c r="Y287" s="44">
        <v>84413.569999999992</v>
      </c>
      <c r="Z287" s="124"/>
      <c r="AA287" s="28">
        <v>3890.9999999999995</v>
      </c>
      <c r="AB287" s="28">
        <v>2120.5</v>
      </c>
      <c r="AC287" s="28">
        <v>3045.75</v>
      </c>
      <c r="AD287" s="44">
        <v>9057.25</v>
      </c>
      <c r="AE287" s="124"/>
      <c r="AF287" s="139">
        <v>88870.44</v>
      </c>
      <c r="AG287" s="139">
        <v>48432.22</v>
      </c>
      <c r="AH287" s="139">
        <v>69564.929999999993</v>
      </c>
      <c r="AI287" s="44">
        <v>206867.59</v>
      </c>
      <c r="AJ287" s="124"/>
      <c r="AK287" s="63">
        <v>15996.239999999998</v>
      </c>
      <c r="AL287" s="63">
        <v>17642.559999999998</v>
      </c>
      <c r="AM287" s="63">
        <v>87352.11</v>
      </c>
      <c r="AN287" s="44">
        <v>120990.91</v>
      </c>
      <c r="AO287" s="124"/>
      <c r="AP287" s="28">
        <v>161554.31999999998</v>
      </c>
      <c r="AQ287" s="28">
        <v>88043.159999999989</v>
      </c>
      <c r="AR287" s="28">
        <v>126459.54</v>
      </c>
      <c r="AS287" s="28">
        <v>376057.01999999996</v>
      </c>
      <c r="AT287" s="124"/>
      <c r="AU287" s="28">
        <v>122333.04</v>
      </c>
      <c r="AV287" s="28">
        <v>66668.51999999999</v>
      </c>
      <c r="AW287" s="28">
        <v>95758.38</v>
      </c>
      <c r="AX287" s="44">
        <v>284759.94</v>
      </c>
      <c r="AY287" s="124"/>
      <c r="AZ287" s="139">
        <v>2046741.42</v>
      </c>
      <c r="BA287" s="139">
        <v>666608.3600000001</v>
      </c>
      <c r="BB287" s="44">
        <v>814004.93400000001</v>
      </c>
      <c r="BC287" s="28">
        <v>45495.291329999985</v>
      </c>
      <c r="BD287" s="28">
        <v>39729.445979999997</v>
      </c>
      <c r="BE287" s="140">
        <v>0</v>
      </c>
      <c r="BF287" s="44">
        <v>899229.67131000001</v>
      </c>
      <c r="BG287" s="60"/>
      <c r="BH287" s="28">
        <v>2059103.6013100001</v>
      </c>
      <c r="BI287" s="124"/>
      <c r="BJ287" s="28">
        <v>284082.45</v>
      </c>
      <c r="BK287" s="28">
        <v>1775021.1513100001</v>
      </c>
      <c r="BL287" s="124"/>
      <c r="BM287" s="193">
        <v>1</v>
      </c>
    </row>
    <row r="288" spans="1:65" x14ac:dyDescent="0.25">
      <c r="A288" s="116" t="s">
        <v>640</v>
      </c>
      <c r="B288" s="24" t="s">
        <v>641</v>
      </c>
      <c r="C288" s="27" t="s">
        <v>642</v>
      </c>
      <c r="D288" s="27" t="s">
        <v>120</v>
      </c>
      <c r="E288" s="139">
        <v>229.21</v>
      </c>
      <c r="F288" s="68"/>
      <c r="G288" s="139">
        <v>162.38999999999999</v>
      </c>
      <c r="H288" s="139">
        <v>159.63999999999999</v>
      </c>
      <c r="I288" s="139">
        <v>66.819999999999993</v>
      </c>
      <c r="J288" s="139">
        <v>0</v>
      </c>
      <c r="K288" s="60"/>
      <c r="L288" s="28">
        <v>14367.599999999999</v>
      </c>
      <c r="M288" s="28">
        <v>6013.7999999999993</v>
      </c>
      <c r="N288" s="28">
        <v>0</v>
      </c>
      <c r="O288" s="44">
        <v>20381.399999999998</v>
      </c>
      <c r="P288" s="124"/>
      <c r="Q288" s="28">
        <v>20298.75</v>
      </c>
      <c r="R288" s="28">
        <v>8352.5</v>
      </c>
      <c r="S288" s="28">
        <v>0</v>
      </c>
      <c r="T288" s="28">
        <v>28651.25</v>
      </c>
      <c r="U288" s="124"/>
      <c r="V288" s="28">
        <v>37836.869999999995</v>
      </c>
      <c r="W288" s="28">
        <v>15569.059999999998</v>
      </c>
      <c r="X288" s="28">
        <v>0</v>
      </c>
      <c r="Y288" s="44">
        <v>53405.929999999993</v>
      </c>
      <c r="Z288" s="124"/>
      <c r="AA288" s="28">
        <v>4059.7499999999995</v>
      </c>
      <c r="AB288" s="28">
        <v>1670.4999999999998</v>
      </c>
      <c r="AC288" s="28">
        <v>0</v>
      </c>
      <c r="AD288" s="44">
        <v>5730.2499999999991</v>
      </c>
      <c r="AE288" s="124"/>
      <c r="AF288" s="139">
        <v>92724.69</v>
      </c>
      <c r="AG288" s="139">
        <v>38154.22</v>
      </c>
      <c r="AH288" s="139">
        <v>0</v>
      </c>
      <c r="AI288" s="44">
        <v>130878.91</v>
      </c>
      <c r="AJ288" s="124"/>
      <c r="AK288" s="63">
        <v>16602.559999999998</v>
      </c>
      <c r="AL288" s="63">
        <v>13898.559999999998</v>
      </c>
      <c r="AM288" s="63">
        <v>0</v>
      </c>
      <c r="AN288" s="44">
        <v>30501.119999999995</v>
      </c>
      <c r="AO288" s="124"/>
      <c r="AP288" s="28">
        <v>168560.81999999998</v>
      </c>
      <c r="AQ288" s="28">
        <v>69359.159999999989</v>
      </c>
      <c r="AR288" s="28">
        <v>0</v>
      </c>
      <c r="AS288" s="28">
        <v>237919.97999999998</v>
      </c>
      <c r="AT288" s="124"/>
      <c r="AU288" s="28">
        <v>127638.54</v>
      </c>
      <c r="AV288" s="28">
        <v>52520.52</v>
      </c>
      <c r="AW288" s="28">
        <v>0</v>
      </c>
      <c r="AX288" s="44">
        <v>180159.06</v>
      </c>
      <c r="AY288" s="124"/>
      <c r="AZ288" s="139">
        <v>1265198.67</v>
      </c>
      <c r="BA288" s="139">
        <v>440194.36</v>
      </c>
      <c r="BB288" s="44">
        <v>511617.90899999993</v>
      </c>
      <c r="BC288" s="28">
        <v>28783.504169999997</v>
      </c>
      <c r="BD288" s="28">
        <v>25135.62702</v>
      </c>
      <c r="BE288" s="140">
        <v>0</v>
      </c>
      <c r="BF288" s="44">
        <v>565537.04018999997</v>
      </c>
      <c r="BG288" s="60"/>
      <c r="BH288" s="28">
        <v>1253164.9401899998</v>
      </c>
      <c r="BI288" s="124"/>
      <c r="BJ288" s="28">
        <v>179730.43</v>
      </c>
      <c r="BK288" s="28">
        <v>1073434.5101899998</v>
      </c>
      <c r="BL288" s="124"/>
      <c r="BM288" s="193">
        <v>1</v>
      </c>
    </row>
    <row r="289" spans="1:65" x14ac:dyDescent="0.25">
      <c r="A289" s="116" t="s">
        <v>643</v>
      </c>
      <c r="B289" s="24" t="s">
        <v>644</v>
      </c>
      <c r="C289" s="27" t="s">
        <v>642</v>
      </c>
      <c r="D289" s="27" t="s">
        <v>120</v>
      </c>
      <c r="E289" s="139">
        <v>101.4</v>
      </c>
      <c r="F289" s="68"/>
      <c r="G289" s="139">
        <v>63.569999999999993</v>
      </c>
      <c r="H289" s="139">
        <v>62.319999999999993</v>
      </c>
      <c r="I289" s="139">
        <v>37.83</v>
      </c>
      <c r="J289" s="139">
        <v>0</v>
      </c>
      <c r="K289" s="60"/>
      <c r="L289" s="28">
        <v>5608.7999999999993</v>
      </c>
      <c r="M289" s="28">
        <v>3404.7</v>
      </c>
      <c r="N289" s="28">
        <v>0</v>
      </c>
      <c r="O289" s="44">
        <v>9013.5</v>
      </c>
      <c r="P289" s="124"/>
      <c r="Q289" s="28">
        <v>7946.2499999999991</v>
      </c>
      <c r="R289" s="28">
        <v>4728.75</v>
      </c>
      <c r="S289" s="28">
        <v>0</v>
      </c>
      <c r="T289" s="28">
        <v>12675</v>
      </c>
      <c r="U289" s="124"/>
      <c r="V289" s="28">
        <v>14811.809999999998</v>
      </c>
      <c r="W289" s="28">
        <v>8814.39</v>
      </c>
      <c r="X289" s="28">
        <v>0</v>
      </c>
      <c r="Y289" s="44">
        <v>23626.199999999997</v>
      </c>
      <c r="Z289" s="124"/>
      <c r="AA289" s="28">
        <v>1589.2499999999998</v>
      </c>
      <c r="AB289" s="28">
        <v>945.75</v>
      </c>
      <c r="AC289" s="28">
        <v>0</v>
      </c>
      <c r="AD289" s="44">
        <v>2535</v>
      </c>
      <c r="AE289" s="124"/>
      <c r="AF289" s="139">
        <v>36298.47</v>
      </c>
      <c r="AG289" s="139">
        <v>21600.93</v>
      </c>
      <c r="AH289" s="139">
        <v>0</v>
      </c>
      <c r="AI289" s="44">
        <v>57899.4</v>
      </c>
      <c r="AJ289" s="124"/>
      <c r="AK289" s="63">
        <v>6481.2799999999988</v>
      </c>
      <c r="AL289" s="63">
        <v>7868.6399999999994</v>
      </c>
      <c r="AM289" s="63">
        <v>0</v>
      </c>
      <c r="AN289" s="44">
        <v>14349.919999999998</v>
      </c>
      <c r="AO289" s="124"/>
      <c r="AP289" s="28">
        <v>65985.659999999989</v>
      </c>
      <c r="AQ289" s="28">
        <v>39267.54</v>
      </c>
      <c r="AR289" s="28">
        <v>0</v>
      </c>
      <c r="AS289" s="28">
        <v>105253.19999999998</v>
      </c>
      <c r="AT289" s="124"/>
      <c r="AU289" s="28">
        <v>49966.02</v>
      </c>
      <c r="AV289" s="28">
        <v>29734.379999999997</v>
      </c>
      <c r="AW289" s="28">
        <v>0</v>
      </c>
      <c r="AX289" s="44">
        <v>79700.399999999994</v>
      </c>
      <c r="AY289" s="124"/>
      <c r="AZ289" s="139">
        <v>535100.55999999994</v>
      </c>
      <c r="BA289" s="139">
        <v>145501.25</v>
      </c>
      <c r="BB289" s="44">
        <v>204180.54299999998</v>
      </c>
      <c r="BC289" s="28">
        <v>12733.507799999998</v>
      </c>
      <c r="BD289" s="28">
        <v>11119.7268</v>
      </c>
      <c r="BE289" s="140">
        <v>0</v>
      </c>
      <c r="BF289" s="44">
        <v>228033.77759999997</v>
      </c>
      <c r="BG289" s="60"/>
      <c r="BH289" s="28">
        <v>533086.39759999991</v>
      </c>
      <c r="BI289" s="124"/>
      <c r="BJ289" s="28">
        <v>79510.78</v>
      </c>
      <c r="BK289" s="28">
        <v>453575.61759999988</v>
      </c>
      <c r="BL289" s="124"/>
      <c r="BM289" s="193">
        <v>1</v>
      </c>
    </row>
    <row r="290" spans="1:65" x14ac:dyDescent="0.25">
      <c r="A290" s="116" t="s">
        <v>645</v>
      </c>
      <c r="B290" s="24" t="s">
        <v>646</v>
      </c>
      <c r="C290" s="27" t="s">
        <v>642</v>
      </c>
      <c r="D290" s="27" t="s">
        <v>120</v>
      </c>
      <c r="E290" s="139">
        <v>197.29</v>
      </c>
      <c r="F290" s="68"/>
      <c r="G290" s="139">
        <v>133.13</v>
      </c>
      <c r="H290" s="139">
        <v>130.29999999999998</v>
      </c>
      <c r="I290" s="139">
        <v>64.16</v>
      </c>
      <c r="J290" s="139">
        <v>0</v>
      </c>
      <c r="K290" s="60"/>
      <c r="L290" s="28">
        <v>11726.999999999998</v>
      </c>
      <c r="M290" s="28">
        <v>5774.4</v>
      </c>
      <c r="N290" s="28">
        <v>0</v>
      </c>
      <c r="O290" s="44">
        <v>17501.399999999998</v>
      </c>
      <c r="P290" s="124"/>
      <c r="Q290" s="28">
        <v>16641.25</v>
      </c>
      <c r="R290" s="28">
        <v>8020</v>
      </c>
      <c r="S290" s="28">
        <v>0</v>
      </c>
      <c r="T290" s="28">
        <v>24661.25</v>
      </c>
      <c r="U290" s="124"/>
      <c r="V290" s="28">
        <v>31019.289999999997</v>
      </c>
      <c r="W290" s="28">
        <v>14949.279999999999</v>
      </c>
      <c r="X290" s="28">
        <v>0</v>
      </c>
      <c r="Y290" s="44">
        <v>45968.569999999992</v>
      </c>
      <c r="Z290" s="124"/>
      <c r="AA290" s="28">
        <v>3328.25</v>
      </c>
      <c r="AB290" s="28">
        <v>1604</v>
      </c>
      <c r="AC290" s="28">
        <v>0</v>
      </c>
      <c r="AD290" s="44">
        <v>4932.25</v>
      </c>
      <c r="AE290" s="124"/>
      <c r="AF290" s="139">
        <v>76017.23</v>
      </c>
      <c r="AG290" s="139">
        <v>36635.360000000001</v>
      </c>
      <c r="AH290" s="139">
        <v>0</v>
      </c>
      <c r="AI290" s="44">
        <v>112652.59</v>
      </c>
      <c r="AJ290" s="124"/>
      <c r="AK290" s="63">
        <v>13551.199999999999</v>
      </c>
      <c r="AL290" s="63">
        <v>13345.279999999999</v>
      </c>
      <c r="AM290" s="63">
        <v>0</v>
      </c>
      <c r="AN290" s="44">
        <v>26896.479999999996</v>
      </c>
      <c r="AO290" s="124"/>
      <c r="AP290" s="28">
        <v>138188.94</v>
      </c>
      <c r="AQ290" s="28">
        <v>66598.080000000002</v>
      </c>
      <c r="AR290" s="28">
        <v>0</v>
      </c>
      <c r="AS290" s="28">
        <v>204787.02000000002</v>
      </c>
      <c r="AT290" s="124"/>
      <c r="AU290" s="28">
        <v>104640.18</v>
      </c>
      <c r="AV290" s="28">
        <v>50429.759999999995</v>
      </c>
      <c r="AW290" s="28">
        <v>0</v>
      </c>
      <c r="AX290" s="44">
        <v>155069.94</v>
      </c>
      <c r="AY290" s="124"/>
      <c r="AZ290" s="139">
        <v>1074026.21</v>
      </c>
      <c r="BA290" s="139">
        <v>354750.52</v>
      </c>
      <c r="BB290" s="44">
        <v>428633.01899999997</v>
      </c>
      <c r="BC290" s="28">
        <v>24775.086329999995</v>
      </c>
      <c r="BD290" s="28">
        <v>21635.215979999997</v>
      </c>
      <c r="BE290" s="140">
        <v>0</v>
      </c>
      <c r="BF290" s="44">
        <v>475043.32130999997</v>
      </c>
      <c r="BG290" s="60"/>
      <c r="BH290" s="28">
        <v>1067512.8213099998</v>
      </c>
      <c r="BI290" s="124"/>
      <c r="BJ290" s="28">
        <v>154701</v>
      </c>
      <c r="BK290" s="28">
        <v>912811.8213099998</v>
      </c>
      <c r="BL290" s="124"/>
      <c r="BM290" s="193">
        <v>1</v>
      </c>
    </row>
    <row r="291" spans="1:65" x14ac:dyDescent="0.25">
      <c r="A291" s="116" t="s">
        <v>647</v>
      </c>
      <c r="B291" s="24" t="s">
        <v>648</v>
      </c>
      <c r="C291" s="27" t="s">
        <v>642</v>
      </c>
      <c r="D291" s="27" t="s">
        <v>120</v>
      </c>
      <c r="E291" s="139">
        <v>284.25</v>
      </c>
      <c r="F291" s="68"/>
      <c r="G291" s="139">
        <v>198.25</v>
      </c>
      <c r="H291" s="139">
        <v>196</v>
      </c>
      <c r="I291" s="139">
        <v>86</v>
      </c>
      <c r="J291" s="139">
        <v>0</v>
      </c>
      <c r="K291" s="60"/>
      <c r="L291" s="28">
        <v>17640</v>
      </c>
      <c r="M291" s="28">
        <v>7740</v>
      </c>
      <c r="N291" s="28">
        <v>0</v>
      </c>
      <c r="O291" s="44">
        <v>25380</v>
      </c>
      <c r="P291" s="124"/>
      <c r="Q291" s="28">
        <v>24781.25</v>
      </c>
      <c r="R291" s="28">
        <v>10750</v>
      </c>
      <c r="S291" s="28">
        <v>0</v>
      </c>
      <c r="T291" s="28">
        <v>35531.25</v>
      </c>
      <c r="U291" s="124"/>
      <c r="V291" s="28">
        <v>46192.25</v>
      </c>
      <c r="W291" s="28">
        <v>20038</v>
      </c>
      <c r="X291" s="28">
        <v>0</v>
      </c>
      <c r="Y291" s="44">
        <v>66230.25</v>
      </c>
      <c r="Z291" s="124"/>
      <c r="AA291" s="28">
        <v>4956.25</v>
      </c>
      <c r="AB291" s="28">
        <v>2150</v>
      </c>
      <c r="AC291" s="28">
        <v>0</v>
      </c>
      <c r="AD291" s="44">
        <v>7106.25</v>
      </c>
      <c r="AE291" s="124"/>
      <c r="AF291" s="139">
        <v>113200.75</v>
      </c>
      <c r="AG291" s="139">
        <v>49106</v>
      </c>
      <c r="AH291" s="139">
        <v>0</v>
      </c>
      <c r="AI291" s="44">
        <v>162306.75</v>
      </c>
      <c r="AJ291" s="124"/>
      <c r="AK291" s="63">
        <v>20384</v>
      </c>
      <c r="AL291" s="63">
        <v>17888</v>
      </c>
      <c r="AM291" s="63">
        <v>0</v>
      </c>
      <c r="AN291" s="44">
        <v>38272</v>
      </c>
      <c r="AO291" s="124"/>
      <c r="AP291" s="28">
        <v>205783.5</v>
      </c>
      <c r="AQ291" s="28">
        <v>89268</v>
      </c>
      <c r="AR291" s="28">
        <v>0</v>
      </c>
      <c r="AS291" s="28">
        <v>295051.5</v>
      </c>
      <c r="AT291" s="124"/>
      <c r="AU291" s="28">
        <v>155824.5</v>
      </c>
      <c r="AV291" s="28">
        <v>67596</v>
      </c>
      <c r="AW291" s="28">
        <v>0</v>
      </c>
      <c r="AX291" s="44">
        <v>223420.5</v>
      </c>
      <c r="AY291" s="124"/>
      <c r="AZ291" s="139">
        <v>1519679.18</v>
      </c>
      <c r="BA291" s="139">
        <v>418665.65</v>
      </c>
      <c r="BB291" s="44">
        <v>581503.44900000002</v>
      </c>
      <c r="BC291" s="28">
        <v>35695.262249999992</v>
      </c>
      <c r="BD291" s="28">
        <v>31171.423500000001</v>
      </c>
      <c r="BE291" s="140">
        <v>0</v>
      </c>
      <c r="BF291" s="44">
        <v>648370.13475000008</v>
      </c>
      <c r="BG291" s="60"/>
      <c r="BH291" s="28">
        <v>1501668.6347500002</v>
      </c>
      <c r="BI291" s="124"/>
      <c r="BJ291" s="28">
        <v>222888.95</v>
      </c>
      <c r="BK291" s="28">
        <v>1278779.6847500002</v>
      </c>
      <c r="BL291" s="124"/>
      <c r="BM291" s="193">
        <v>1</v>
      </c>
    </row>
    <row r="292" spans="1:65" x14ac:dyDescent="0.25">
      <c r="A292" s="116" t="s">
        <v>649</v>
      </c>
      <c r="B292" s="24" t="s">
        <v>650</v>
      </c>
      <c r="C292" s="27" t="s">
        <v>642</v>
      </c>
      <c r="D292" s="27" t="s">
        <v>12</v>
      </c>
      <c r="E292" s="139">
        <v>234.5</v>
      </c>
      <c r="F292" s="68"/>
      <c r="G292" s="139">
        <v>106.5</v>
      </c>
      <c r="H292" s="139">
        <v>104.5</v>
      </c>
      <c r="I292" s="139">
        <v>62.5</v>
      </c>
      <c r="J292" s="139">
        <v>65.5</v>
      </c>
      <c r="K292" s="60"/>
      <c r="L292" s="28">
        <v>9405</v>
      </c>
      <c r="M292" s="28">
        <v>5625</v>
      </c>
      <c r="N292" s="28">
        <v>5895</v>
      </c>
      <c r="O292" s="44">
        <v>20925</v>
      </c>
      <c r="P292" s="124"/>
      <c r="Q292" s="28">
        <v>13312.5</v>
      </c>
      <c r="R292" s="28">
        <v>7812.5</v>
      </c>
      <c r="S292" s="28">
        <v>8187.5</v>
      </c>
      <c r="T292" s="28">
        <v>29312.5</v>
      </c>
      <c r="U292" s="124"/>
      <c r="V292" s="28">
        <v>24814.5</v>
      </c>
      <c r="W292" s="28">
        <v>14562.5</v>
      </c>
      <c r="X292" s="28">
        <v>15261.5</v>
      </c>
      <c r="Y292" s="44">
        <v>54638.5</v>
      </c>
      <c r="Z292" s="124"/>
      <c r="AA292" s="28">
        <v>2662.5</v>
      </c>
      <c r="AB292" s="28">
        <v>1562.5</v>
      </c>
      <c r="AC292" s="28">
        <v>1637.5</v>
      </c>
      <c r="AD292" s="44">
        <v>5862.5</v>
      </c>
      <c r="AE292" s="124"/>
      <c r="AF292" s="139">
        <v>30405.75</v>
      </c>
      <c r="AG292" s="139">
        <v>17843.75</v>
      </c>
      <c r="AH292" s="139">
        <v>18700.25</v>
      </c>
      <c r="AI292" s="44">
        <v>66949.75</v>
      </c>
      <c r="AJ292" s="124"/>
      <c r="AK292" s="63">
        <v>10868</v>
      </c>
      <c r="AL292" s="63">
        <v>13000</v>
      </c>
      <c r="AM292" s="63">
        <v>46963.5</v>
      </c>
      <c r="AN292" s="44">
        <v>70831.5</v>
      </c>
      <c r="AO292" s="124"/>
      <c r="AP292" s="28">
        <v>110547</v>
      </c>
      <c r="AQ292" s="28">
        <v>64875</v>
      </c>
      <c r="AR292" s="28">
        <v>67989</v>
      </c>
      <c r="AS292" s="28">
        <v>243411</v>
      </c>
      <c r="AT292" s="124"/>
      <c r="AU292" s="28">
        <v>83709</v>
      </c>
      <c r="AV292" s="28">
        <v>49125</v>
      </c>
      <c r="AW292" s="28">
        <v>51483</v>
      </c>
      <c r="AX292" s="44">
        <v>184317</v>
      </c>
      <c r="AY292" s="124"/>
      <c r="AZ292" s="139">
        <v>1286135.0599999998</v>
      </c>
      <c r="BA292" s="139">
        <v>380006.87</v>
      </c>
      <c r="BB292" s="44">
        <v>499842.57899999991</v>
      </c>
      <c r="BC292" s="28">
        <v>29447.806499999999</v>
      </c>
      <c r="BD292" s="28">
        <v>25715.739000000001</v>
      </c>
      <c r="BE292" s="140">
        <v>0</v>
      </c>
      <c r="BF292" s="44">
        <v>555006.12449999992</v>
      </c>
      <c r="BG292" s="60"/>
      <c r="BH292" s="28">
        <v>1231253.8744999999</v>
      </c>
      <c r="BI292" s="124"/>
      <c r="BJ292" s="28">
        <v>183878.48</v>
      </c>
      <c r="BK292" s="28">
        <v>1047375.3944999999</v>
      </c>
      <c r="BL292" s="124"/>
      <c r="BM292" s="193">
        <v>0</v>
      </c>
    </row>
    <row r="293" spans="1:65" x14ac:dyDescent="0.25">
      <c r="A293" s="116" t="s">
        <v>651</v>
      </c>
      <c r="B293" s="24" t="s">
        <v>652</v>
      </c>
      <c r="C293" s="27" t="s">
        <v>642</v>
      </c>
      <c r="D293" s="27" t="s">
        <v>120</v>
      </c>
      <c r="E293" s="139">
        <v>957.5</v>
      </c>
      <c r="F293" s="68"/>
      <c r="G293" s="139">
        <v>636.5</v>
      </c>
      <c r="H293" s="139">
        <v>619</v>
      </c>
      <c r="I293" s="139">
        <v>321</v>
      </c>
      <c r="J293" s="139">
        <v>0</v>
      </c>
      <c r="K293" s="60"/>
      <c r="L293" s="28">
        <v>55710</v>
      </c>
      <c r="M293" s="28">
        <v>28890</v>
      </c>
      <c r="N293" s="28">
        <v>0</v>
      </c>
      <c r="O293" s="44">
        <v>84600</v>
      </c>
      <c r="P293" s="124"/>
      <c r="Q293" s="28">
        <v>79562.5</v>
      </c>
      <c r="R293" s="28">
        <v>40125</v>
      </c>
      <c r="S293" s="28">
        <v>0</v>
      </c>
      <c r="T293" s="28">
        <v>119687.5</v>
      </c>
      <c r="U293" s="124"/>
      <c r="V293" s="28">
        <v>148304.5</v>
      </c>
      <c r="W293" s="28">
        <v>74793</v>
      </c>
      <c r="X293" s="28">
        <v>0</v>
      </c>
      <c r="Y293" s="44">
        <v>223097.5</v>
      </c>
      <c r="Z293" s="124"/>
      <c r="AA293" s="28">
        <v>15912.5</v>
      </c>
      <c r="AB293" s="28">
        <v>8025</v>
      </c>
      <c r="AC293" s="28">
        <v>0</v>
      </c>
      <c r="AD293" s="44">
        <v>23937.5</v>
      </c>
      <c r="AE293" s="124"/>
      <c r="AF293" s="139">
        <v>363441.5</v>
      </c>
      <c r="AG293" s="139">
        <v>183291</v>
      </c>
      <c r="AH293" s="139">
        <v>0</v>
      </c>
      <c r="AI293" s="44">
        <v>546732.5</v>
      </c>
      <c r="AJ293" s="124"/>
      <c r="AK293" s="63">
        <v>64376</v>
      </c>
      <c r="AL293" s="63">
        <v>66768</v>
      </c>
      <c r="AM293" s="63">
        <v>0</v>
      </c>
      <c r="AN293" s="44">
        <v>131144</v>
      </c>
      <c r="AO293" s="124"/>
      <c r="AP293" s="28">
        <v>660687</v>
      </c>
      <c r="AQ293" s="28">
        <v>333198</v>
      </c>
      <c r="AR293" s="28">
        <v>0</v>
      </c>
      <c r="AS293" s="28">
        <v>993885</v>
      </c>
      <c r="AT293" s="124"/>
      <c r="AU293" s="28">
        <v>500289</v>
      </c>
      <c r="AV293" s="28">
        <v>252306</v>
      </c>
      <c r="AW293" s="28">
        <v>0</v>
      </c>
      <c r="AX293" s="44">
        <v>752595</v>
      </c>
      <c r="AY293" s="124"/>
      <c r="AZ293" s="139">
        <v>5239590.08</v>
      </c>
      <c r="BA293" s="139">
        <v>1777450.76</v>
      </c>
      <c r="BB293" s="44">
        <v>2105112.2519999999</v>
      </c>
      <c r="BC293" s="28">
        <v>120239.97749999999</v>
      </c>
      <c r="BD293" s="28">
        <v>105001.36500000001</v>
      </c>
      <c r="BE293" s="140">
        <v>0</v>
      </c>
      <c r="BF293" s="44">
        <v>2330353.5945000001</v>
      </c>
      <c r="BG293" s="60"/>
      <c r="BH293" s="28">
        <v>5206032.5944999997</v>
      </c>
      <c r="BI293" s="124"/>
      <c r="BJ293" s="28">
        <v>750804.47</v>
      </c>
      <c r="BK293" s="28">
        <v>4455228.1244999999</v>
      </c>
      <c r="BL293" s="124"/>
      <c r="BM293" s="193">
        <v>1</v>
      </c>
    </row>
    <row r="294" spans="1:65" x14ac:dyDescent="0.25">
      <c r="A294" s="116" t="s">
        <v>653</v>
      </c>
      <c r="B294" s="24" t="s">
        <v>654</v>
      </c>
      <c r="C294" s="27" t="s">
        <v>642</v>
      </c>
      <c r="D294" s="27" t="s">
        <v>120</v>
      </c>
      <c r="E294" s="139">
        <v>329.25</v>
      </c>
      <c r="F294" s="68"/>
      <c r="G294" s="139">
        <v>229.75</v>
      </c>
      <c r="H294" s="139">
        <v>223.5</v>
      </c>
      <c r="I294" s="139">
        <v>99.5</v>
      </c>
      <c r="J294" s="139">
        <v>0</v>
      </c>
      <c r="K294" s="60"/>
      <c r="L294" s="28">
        <v>20115</v>
      </c>
      <c r="M294" s="28">
        <v>8955</v>
      </c>
      <c r="N294" s="28">
        <v>0</v>
      </c>
      <c r="O294" s="44">
        <v>29070</v>
      </c>
      <c r="P294" s="124"/>
      <c r="Q294" s="28">
        <v>28718.75</v>
      </c>
      <c r="R294" s="28">
        <v>12437.5</v>
      </c>
      <c r="S294" s="28">
        <v>0</v>
      </c>
      <c r="T294" s="28">
        <v>41156.25</v>
      </c>
      <c r="U294" s="124"/>
      <c r="V294" s="28">
        <v>53531.75</v>
      </c>
      <c r="W294" s="28">
        <v>23183.5</v>
      </c>
      <c r="X294" s="28">
        <v>0</v>
      </c>
      <c r="Y294" s="44">
        <v>76715.25</v>
      </c>
      <c r="Z294" s="124"/>
      <c r="AA294" s="28">
        <v>5743.75</v>
      </c>
      <c r="AB294" s="28">
        <v>2487.5</v>
      </c>
      <c r="AC294" s="28">
        <v>0</v>
      </c>
      <c r="AD294" s="44">
        <v>8231.25</v>
      </c>
      <c r="AE294" s="124"/>
      <c r="AF294" s="139">
        <v>131187.25</v>
      </c>
      <c r="AG294" s="139">
        <v>56814.5</v>
      </c>
      <c r="AH294" s="139">
        <v>0</v>
      </c>
      <c r="AI294" s="44">
        <v>188001.75</v>
      </c>
      <c r="AJ294" s="124"/>
      <c r="AK294" s="63">
        <v>23244</v>
      </c>
      <c r="AL294" s="63">
        <v>20696</v>
      </c>
      <c r="AM294" s="63">
        <v>0</v>
      </c>
      <c r="AN294" s="44">
        <v>43940</v>
      </c>
      <c r="AO294" s="124"/>
      <c r="AP294" s="28">
        <v>238480.5</v>
      </c>
      <c r="AQ294" s="28">
        <v>103281</v>
      </c>
      <c r="AR294" s="28">
        <v>0</v>
      </c>
      <c r="AS294" s="28">
        <v>341761.5</v>
      </c>
      <c r="AT294" s="124"/>
      <c r="AU294" s="28">
        <v>180583.5</v>
      </c>
      <c r="AV294" s="28">
        <v>78207</v>
      </c>
      <c r="AW294" s="28">
        <v>0</v>
      </c>
      <c r="AX294" s="44">
        <v>258790.5</v>
      </c>
      <c r="AY294" s="124"/>
      <c r="AZ294" s="139">
        <v>1807175.18</v>
      </c>
      <c r="BA294" s="139">
        <v>618666.61</v>
      </c>
      <c r="BB294" s="44">
        <v>727752.53700000001</v>
      </c>
      <c r="BC294" s="28">
        <v>41346.227249999989</v>
      </c>
      <c r="BD294" s="28">
        <v>36106.213500000005</v>
      </c>
      <c r="BE294" s="140">
        <v>0</v>
      </c>
      <c r="BF294" s="44">
        <v>805204.97774999996</v>
      </c>
      <c r="BG294" s="60"/>
      <c r="BH294" s="28">
        <v>1792871.4777500001</v>
      </c>
      <c r="BI294" s="124"/>
      <c r="BJ294" s="28">
        <v>258174.8</v>
      </c>
      <c r="BK294" s="28">
        <v>1534696.67775</v>
      </c>
      <c r="BL294" s="124"/>
      <c r="BM294" s="193">
        <v>1</v>
      </c>
    </row>
    <row r="295" spans="1:65" x14ac:dyDescent="0.25">
      <c r="A295" s="116" t="s">
        <v>655</v>
      </c>
      <c r="B295" s="24" t="s">
        <v>656</v>
      </c>
      <c r="C295" s="27" t="s">
        <v>642</v>
      </c>
      <c r="D295" s="27" t="s">
        <v>120</v>
      </c>
      <c r="E295" s="139">
        <v>1266.46</v>
      </c>
      <c r="F295" s="68"/>
      <c r="G295" s="139">
        <v>863.1400000000001</v>
      </c>
      <c r="H295" s="139">
        <v>839.81000000000006</v>
      </c>
      <c r="I295" s="139">
        <v>403.32000000000005</v>
      </c>
      <c r="J295" s="139">
        <v>0</v>
      </c>
      <c r="K295" s="60"/>
      <c r="L295" s="28">
        <v>75582.900000000009</v>
      </c>
      <c r="M295" s="28">
        <v>36298.800000000003</v>
      </c>
      <c r="N295" s="28">
        <v>0</v>
      </c>
      <c r="O295" s="44">
        <v>111881.70000000001</v>
      </c>
      <c r="P295" s="124"/>
      <c r="Q295" s="28">
        <v>107892.50000000001</v>
      </c>
      <c r="R295" s="28">
        <v>50415.000000000007</v>
      </c>
      <c r="S295" s="28">
        <v>0</v>
      </c>
      <c r="T295" s="28">
        <v>158307.50000000003</v>
      </c>
      <c r="U295" s="124"/>
      <c r="V295" s="28">
        <v>201111.62000000002</v>
      </c>
      <c r="W295" s="28">
        <v>93973.560000000012</v>
      </c>
      <c r="X295" s="28">
        <v>0</v>
      </c>
      <c r="Y295" s="44">
        <v>295085.18000000005</v>
      </c>
      <c r="Z295" s="124"/>
      <c r="AA295" s="28">
        <v>21578.500000000004</v>
      </c>
      <c r="AB295" s="28">
        <v>10083.000000000002</v>
      </c>
      <c r="AC295" s="28">
        <v>0</v>
      </c>
      <c r="AD295" s="44">
        <v>31661.500000000007</v>
      </c>
      <c r="AE295" s="124"/>
      <c r="AF295" s="139">
        <v>492852.94</v>
      </c>
      <c r="AG295" s="139">
        <v>230295.72</v>
      </c>
      <c r="AH295" s="139">
        <v>0</v>
      </c>
      <c r="AI295" s="44">
        <v>723148.66</v>
      </c>
      <c r="AJ295" s="124"/>
      <c r="AK295" s="63">
        <v>87340.24</v>
      </c>
      <c r="AL295" s="63">
        <v>83890.560000000012</v>
      </c>
      <c r="AM295" s="63">
        <v>0</v>
      </c>
      <c r="AN295" s="44">
        <v>171230.80000000002</v>
      </c>
      <c r="AO295" s="124"/>
      <c r="AP295" s="28">
        <v>895939.32000000007</v>
      </c>
      <c r="AQ295" s="28">
        <v>418646.16000000003</v>
      </c>
      <c r="AR295" s="28">
        <v>0</v>
      </c>
      <c r="AS295" s="28">
        <v>1314585.48</v>
      </c>
      <c r="AT295" s="124"/>
      <c r="AU295" s="28">
        <v>678428.04</v>
      </c>
      <c r="AV295" s="28">
        <v>317009.52</v>
      </c>
      <c r="AW295" s="28">
        <v>0</v>
      </c>
      <c r="AX295" s="44">
        <v>995437.56</v>
      </c>
      <c r="AY295" s="124"/>
      <c r="AZ295" s="139">
        <v>7342160.5299999993</v>
      </c>
      <c r="BA295" s="139">
        <v>3251568.76</v>
      </c>
      <c r="BB295" s="44">
        <v>3178118.7869999995</v>
      </c>
      <c r="BC295" s="28">
        <v>159038.24741999997</v>
      </c>
      <c r="BD295" s="28">
        <v>138882.53651999999</v>
      </c>
      <c r="BE295" s="140">
        <v>0</v>
      </c>
      <c r="BF295" s="44">
        <v>3476039.5709399995</v>
      </c>
      <c r="BG295" s="60"/>
      <c r="BH295" s="28">
        <v>7277377.9509399999</v>
      </c>
      <c r="BI295" s="124"/>
      <c r="BJ295" s="28">
        <v>993069.27</v>
      </c>
      <c r="BK295" s="28">
        <v>6284308.6809400003</v>
      </c>
      <c r="BL295" s="124"/>
      <c r="BM295" s="193">
        <v>1</v>
      </c>
    </row>
    <row r="296" spans="1:65" x14ac:dyDescent="0.25">
      <c r="A296" s="116" t="s">
        <v>657</v>
      </c>
      <c r="B296" s="24" t="s">
        <v>658</v>
      </c>
      <c r="C296" s="27" t="s">
        <v>642</v>
      </c>
      <c r="D296" s="27" t="s">
        <v>131</v>
      </c>
      <c r="E296" s="139">
        <v>873.15</v>
      </c>
      <c r="F296" s="68"/>
      <c r="G296" s="139">
        <v>0</v>
      </c>
      <c r="H296" s="139">
        <v>0</v>
      </c>
      <c r="I296" s="139">
        <v>0</v>
      </c>
      <c r="J296" s="139">
        <v>873.15</v>
      </c>
      <c r="K296" s="60"/>
      <c r="L296" s="28">
        <v>0</v>
      </c>
      <c r="M296" s="28">
        <v>0</v>
      </c>
      <c r="N296" s="28">
        <v>78583.5</v>
      </c>
      <c r="O296" s="44">
        <v>78583.5</v>
      </c>
      <c r="P296" s="124"/>
      <c r="Q296" s="28">
        <v>0</v>
      </c>
      <c r="R296" s="28">
        <v>0</v>
      </c>
      <c r="S296" s="28">
        <v>109143.75</v>
      </c>
      <c r="T296" s="28">
        <v>109143.75</v>
      </c>
      <c r="U296" s="124"/>
      <c r="V296" s="28">
        <v>0</v>
      </c>
      <c r="W296" s="28">
        <v>0</v>
      </c>
      <c r="X296" s="28">
        <v>203443.94999999998</v>
      </c>
      <c r="Y296" s="44">
        <v>203443.94999999998</v>
      </c>
      <c r="Z296" s="124"/>
      <c r="AA296" s="28">
        <v>0</v>
      </c>
      <c r="AB296" s="28">
        <v>0</v>
      </c>
      <c r="AC296" s="28">
        <v>21828.75</v>
      </c>
      <c r="AD296" s="44">
        <v>21828.75</v>
      </c>
      <c r="AE296" s="124"/>
      <c r="AF296" s="139">
        <v>0</v>
      </c>
      <c r="AG296" s="139">
        <v>0</v>
      </c>
      <c r="AH296" s="139">
        <v>498568.65</v>
      </c>
      <c r="AI296" s="44">
        <v>498568.65</v>
      </c>
      <c r="AJ296" s="124"/>
      <c r="AK296" s="63">
        <v>0</v>
      </c>
      <c r="AL296" s="63">
        <v>0</v>
      </c>
      <c r="AM296" s="63">
        <v>626048.54999999993</v>
      </c>
      <c r="AN296" s="44">
        <v>626048.54999999993</v>
      </c>
      <c r="AO296" s="124"/>
      <c r="AP296" s="28">
        <v>0</v>
      </c>
      <c r="AQ296" s="28">
        <v>0</v>
      </c>
      <c r="AR296" s="28">
        <v>906329.7</v>
      </c>
      <c r="AS296" s="28">
        <v>906329.7</v>
      </c>
      <c r="AT296" s="124"/>
      <c r="AU296" s="28">
        <v>0</v>
      </c>
      <c r="AV296" s="28">
        <v>0</v>
      </c>
      <c r="AW296" s="28">
        <v>686295.9</v>
      </c>
      <c r="AX296" s="44">
        <v>686295.9</v>
      </c>
      <c r="AY296" s="124"/>
      <c r="AZ296" s="139">
        <v>5355240.7299999995</v>
      </c>
      <c r="BA296" s="139">
        <v>1771516.88</v>
      </c>
      <c r="BB296" s="44">
        <v>2138027.2829999998</v>
      </c>
      <c r="BC296" s="28">
        <v>109647.55754999998</v>
      </c>
      <c r="BD296" s="28">
        <v>95751.3753</v>
      </c>
      <c r="BE296" s="140">
        <v>0</v>
      </c>
      <c r="BF296" s="44">
        <v>2343426.2158499998</v>
      </c>
      <c r="BG296" s="60"/>
      <c r="BH296" s="28">
        <v>5473668.9658500003</v>
      </c>
      <c r="BI296" s="124"/>
      <c r="BJ296" s="28">
        <v>684663.1</v>
      </c>
      <c r="BK296" s="28">
        <v>4789005.8658500006</v>
      </c>
      <c r="BL296" s="124"/>
      <c r="BM296" s="193">
        <v>1</v>
      </c>
    </row>
    <row r="297" spans="1:65" x14ac:dyDescent="0.25">
      <c r="A297" s="116" t="s">
        <v>659</v>
      </c>
      <c r="B297" s="24" t="s">
        <v>660</v>
      </c>
      <c r="C297" s="27" t="s">
        <v>642</v>
      </c>
      <c r="D297" s="27" t="s">
        <v>12</v>
      </c>
      <c r="E297" s="139">
        <v>610.75</v>
      </c>
      <c r="F297" s="68"/>
      <c r="G297" s="139">
        <v>245.75</v>
      </c>
      <c r="H297" s="139">
        <v>236.5</v>
      </c>
      <c r="I297" s="139">
        <v>154</v>
      </c>
      <c r="J297" s="139">
        <v>211</v>
      </c>
      <c r="K297" s="60"/>
      <c r="L297" s="28">
        <v>21285</v>
      </c>
      <c r="M297" s="28">
        <v>13860</v>
      </c>
      <c r="N297" s="28">
        <v>18990</v>
      </c>
      <c r="O297" s="44">
        <v>54135</v>
      </c>
      <c r="P297" s="124"/>
      <c r="Q297" s="28">
        <v>30718.75</v>
      </c>
      <c r="R297" s="28">
        <v>19250</v>
      </c>
      <c r="S297" s="28">
        <v>26375</v>
      </c>
      <c r="T297" s="28">
        <v>76343.75</v>
      </c>
      <c r="U297" s="124"/>
      <c r="V297" s="28">
        <v>57259.75</v>
      </c>
      <c r="W297" s="28">
        <v>35882</v>
      </c>
      <c r="X297" s="28">
        <v>49163</v>
      </c>
      <c r="Y297" s="44">
        <v>142304.75</v>
      </c>
      <c r="Z297" s="124"/>
      <c r="AA297" s="28">
        <v>6143.75</v>
      </c>
      <c r="AB297" s="28">
        <v>3850</v>
      </c>
      <c r="AC297" s="28">
        <v>5275</v>
      </c>
      <c r="AD297" s="44">
        <v>15268.75</v>
      </c>
      <c r="AE297" s="124"/>
      <c r="AF297" s="139">
        <v>140323.25</v>
      </c>
      <c r="AG297" s="139">
        <v>87934</v>
      </c>
      <c r="AH297" s="139">
        <v>120481</v>
      </c>
      <c r="AI297" s="44">
        <v>348738.25</v>
      </c>
      <c r="AJ297" s="124"/>
      <c r="AK297" s="63">
        <v>24596</v>
      </c>
      <c r="AL297" s="63">
        <v>32032</v>
      </c>
      <c r="AM297" s="63">
        <v>151287</v>
      </c>
      <c r="AN297" s="44">
        <v>207915</v>
      </c>
      <c r="AO297" s="124"/>
      <c r="AP297" s="28">
        <v>255088.5</v>
      </c>
      <c r="AQ297" s="28">
        <v>159852</v>
      </c>
      <c r="AR297" s="28">
        <v>219018</v>
      </c>
      <c r="AS297" s="28">
        <v>633958.5</v>
      </c>
      <c r="AT297" s="124"/>
      <c r="AU297" s="28">
        <v>193159.5</v>
      </c>
      <c r="AV297" s="28">
        <v>121044</v>
      </c>
      <c r="AW297" s="28">
        <v>165846</v>
      </c>
      <c r="AX297" s="44">
        <v>480049.5</v>
      </c>
      <c r="AY297" s="124"/>
      <c r="AZ297" s="139">
        <v>3425880.5200000005</v>
      </c>
      <c r="BA297" s="139">
        <v>1117602.92</v>
      </c>
      <c r="BB297" s="44">
        <v>1363045.0320000001</v>
      </c>
      <c r="BC297" s="28">
        <v>76696.152749999994</v>
      </c>
      <c r="BD297" s="28">
        <v>66976.066500000001</v>
      </c>
      <c r="BE297" s="140">
        <v>0</v>
      </c>
      <c r="BF297" s="44">
        <v>1506717.25125</v>
      </c>
      <c r="BG297" s="60"/>
      <c r="BH297" s="28">
        <v>3465430.7512499997</v>
      </c>
      <c r="BI297" s="124"/>
      <c r="BJ297" s="28">
        <v>478907.39</v>
      </c>
      <c r="BK297" s="28">
        <v>2986523.3612499996</v>
      </c>
      <c r="BL297" s="124"/>
      <c r="BM297" s="193">
        <v>1</v>
      </c>
    </row>
    <row r="298" spans="1:65" x14ac:dyDescent="0.25">
      <c r="A298" s="116" t="s">
        <v>661</v>
      </c>
      <c r="B298" s="24" t="s">
        <v>662</v>
      </c>
      <c r="C298" s="27" t="s">
        <v>642</v>
      </c>
      <c r="D298" s="27" t="s">
        <v>12</v>
      </c>
      <c r="E298" s="139">
        <v>446</v>
      </c>
      <c r="F298" s="68"/>
      <c r="G298" s="139">
        <v>227.5</v>
      </c>
      <c r="H298" s="139">
        <v>220.5</v>
      </c>
      <c r="I298" s="139">
        <v>114</v>
      </c>
      <c r="J298" s="139">
        <v>104.5</v>
      </c>
      <c r="K298" s="60"/>
      <c r="L298" s="28">
        <v>19845</v>
      </c>
      <c r="M298" s="28">
        <v>10260</v>
      </c>
      <c r="N298" s="28">
        <v>9405</v>
      </c>
      <c r="O298" s="44">
        <v>39510</v>
      </c>
      <c r="P298" s="124"/>
      <c r="Q298" s="28">
        <v>28437.5</v>
      </c>
      <c r="R298" s="28">
        <v>14250</v>
      </c>
      <c r="S298" s="28">
        <v>13062.5</v>
      </c>
      <c r="T298" s="28">
        <v>55750</v>
      </c>
      <c r="U298" s="124"/>
      <c r="V298" s="28">
        <v>53007.5</v>
      </c>
      <c r="W298" s="28">
        <v>26562</v>
      </c>
      <c r="X298" s="28">
        <v>24348.5</v>
      </c>
      <c r="Y298" s="44">
        <v>103918</v>
      </c>
      <c r="Z298" s="124"/>
      <c r="AA298" s="28">
        <v>5687.5</v>
      </c>
      <c r="AB298" s="28">
        <v>2850</v>
      </c>
      <c r="AC298" s="28">
        <v>2612.5</v>
      </c>
      <c r="AD298" s="44">
        <v>11150</v>
      </c>
      <c r="AE298" s="124"/>
      <c r="AF298" s="139">
        <v>129902.5</v>
      </c>
      <c r="AG298" s="139">
        <v>65094</v>
      </c>
      <c r="AH298" s="139">
        <v>59669.5</v>
      </c>
      <c r="AI298" s="44">
        <v>254666</v>
      </c>
      <c r="AJ298" s="124"/>
      <c r="AK298" s="63">
        <v>22932</v>
      </c>
      <c r="AL298" s="63">
        <v>23712</v>
      </c>
      <c r="AM298" s="63">
        <v>74926.5</v>
      </c>
      <c r="AN298" s="44">
        <v>121570.5</v>
      </c>
      <c r="AO298" s="124"/>
      <c r="AP298" s="28">
        <v>236145</v>
      </c>
      <c r="AQ298" s="28">
        <v>118332</v>
      </c>
      <c r="AR298" s="28">
        <v>108471</v>
      </c>
      <c r="AS298" s="28">
        <v>462948</v>
      </c>
      <c r="AT298" s="124"/>
      <c r="AU298" s="28">
        <v>178815</v>
      </c>
      <c r="AV298" s="28">
        <v>89604</v>
      </c>
      <c r="AW298" s="28">
        <v>82137</v>
      </c>
      <c r="AX298" s="44">
        <v>350556</v>
      </c>
      <c r="AY298" s="124"/>
      <c r="AZ298" s="139">
        <v>2546021.73</v>
      </c>
      <c r="BA298" s="139">
        <v>952795.74</v>
      </c>
      <c r="BB298" s="44">
        <v>1049645.2409999999</v>
      </c>
      <c r="BC298" s="28">
        <v>56007.341999999997</v>
      </c>
      <c r="BD298" s="28">
        <v>48909.252</v>
      </c>
      <c r="BE298" s="140">
        <v>0</v>
      </c>
      <c r="BF298" s="44">
        <v>1154561.835</v>
      </c>
      <c r="BG298" s="60"/>
      <c r="BH298" s="28">
        <v>2554630.335</v>
      </c>
      <c r="BI298" s="124"/>
      <c r="BJ298" s="28">
        <v>349721.98</v>
      </c>
      <c r="BK298" s="28">
        <v>2204908.355</v>
      </c>
      <c r="BL298" s="124"/>
      <c r="BM298" s="193">
        <v>1</v>
      </c>
    </row>
    <row r="299" spans="1:65" x14ac:dyDescent="0.25">
      <c r="A299" s="116" t="s">
        <v>663</v>
      </c>
      <c r="B299" s="24" t="s">
        <v>664</v>
      </c>
      <c r="C299" s="27" t="s">
        <v>642</v>
      </c>
      <c r="D299" s="27" t="s">
        <v>131</v>
      </c>
      <c r="E299" s="139">
        <v>673.48</v>
      </c>
      <c r="F299" s="68"/>
      <c r="G299" s="139">
        <v>0</v>
      </c>
      <c r="H299" s="139">
        <v>0</v>
      </c>
      <c r="I299" s="139">
        <v>0</v>
      </c>
      <c r="J299" s="139">
        <v>673.4799999999999</v>
      </c>
      <c r="K299" s="60"/>
      <c r="L299" s="28">
        <v>0</v>
      </c>
      <c r="M299" s="28">
        <v>0</v>
      </c>
      <c r="N299" s="28">
        <v>60613.19999999999</v>
      </c>
      <c r="O299" s="44">
        <v>60613.19999999999</v>
      </c>
      <c r="P299" s="124"/>
      <c r="Q299" s="28">
        <v>0</v>
      </c>
      <c r="R299" s="28">
        <v>0</v>
      </c>
      <c r="S299" s="28">
        <v>84184.999999999985</v>
      </c>
      <c r="T299" s="28">
        <v>84184.999999999985</v>
      </c>
      <c r="U299" s="124"/>
      <c r="V299" s="28">
        <v>0</v>
      </c>
      <c r="W299" s="28">
        <v>0</v>
      </c>
      <c r="X299" s="28">
        <v>156920.83999999997</v>
      </c>
      <c r="Y299" s="44">
        <v>156920.83999999997</v>
      </c>
      <c r="Z299" s="124"/>
      <c r="AA299" s="28">
        <v>0</v>
      </c>
      <c r="AB299" s="28">
        <v>0</v>
      </c>
      <c r="AC299" s="28">
        <v>16836.999999999996</v>
      </c>
      <c r="AD299" s="44">
        <v>16836.999999999996</v>
      </c>
      <c r="AE299" s="124"/>
      <c r="AF299" s="139">
        <v>0</v>
      </c>
      <c r="AG299" s="139">
        <v>0</v>
      </c>
      <c r="AH299" s="139">
        <v>384557.08</v>
      </c>
      <c r="AI299" s="44">
        <v>384557.08</v>
      </c>
      <c r="AJ299" s="124"/>
      <c r="AK299" s="63">
        <v>0</v>
      </c>
      <c r="AL299" s="63">
        <v>0</v>
      </c>
      <c r="AM299" s="63">
        <v>482885.15999999992</v>
      </c>
      <c r="AN299" s="44">
        <v>482885.15999999992</v>
      </c>
      <c r="AO299" s="124"/>
      <c r="AP299" s="28">
        <v>0</v>
      </c>
      <c r="AQ299" s="28">
        <v>0</v>
      </c>
      <c r="AR299" s="28">
        <v>699072.23999999987</v>
      </c>
      <c r="AS299" s="28">
        <v>699072.23999999987</v>
      </c>
      <c r="AT299" s="124"/>
      <c r="AU299" s="28">
        <v>0</v>
      </c>
      <c r="AV299" s="28">
        <v>0</v>
      </c>
      <c r="AW299" s="28">
        <v>529355.27999999991</v>
      </c>
      <c r="AX299" s="44">
        <v>529355.27999999991</v>
      </c>
      <c r="AY299" s="124"/>
      <c r="AZ299" s="139">
        <v>4018889.8300000005</v>
      </c>
      <c r="BA299" s="139">
        <v>1117833.3800000001</v>
      </c>
      <c r="BB299" s="44">
        <v>1541016.9630000002</v>
      </c>
      <c r="BC299" s="28">
        <v>84573.597959999985</v>
      </c>
      <c r="BD299" s="28">
        <v>73855.163759999981</v>
      </c>
      <c r="BE299" s="140">
        <v>0</v>
      </c>
      <c r="BF299" s="44">
        <v>1699445.7247200001</v>
      </c>
      <c r="BG299" s="60"/>
      <c r="BH299" s="28">
        <v>4113871.5247200001</v>
      </c>
      <c r="BI299" s="124"/>
      <c r="BJ299" s="28">
        <v>528095.87</v>
      </c>
      <c r="BK299" s="28">
        <v>3585775.65472</v>
      </c>
      <c r="BL299" s="124"/>
      <c r="BM299" s="193">
        <v>1</v>
      </c>
    </row>
    <row r="300" spans="1:65" x14ac:dyDescent="0.25">
      <c r="A300" s="116" t="s">
        <v>665</v>
      </c>
      <c r="B300" s="24" t="s">
        <v>666</v>
      </c>
      <c r="C300" s="27" t="s">
        <v>642</v>
      </c>
      <c r="D300" s="27" t="s">
        <v>12</v>
      </c>
      <c r="E300" s="139">
        <v>247.11</v>
      </c>
      <c r="F300" s="68"/>
      <c r="G300" s="139">
        <v>112.97</v>
      </c>
      <c r="H300" s="139">
        <v>109.47</v>
      </c>
      <c r="I300" s="139">
        <v>63.16</v>
      </c>
      <c r="J300" s="139">
        <v>70.97999999999999</v>
      </c>
      <c r="K300" s="60"/>
      <c r="L300" s="28">
        <v>9852.2999999999993</v>
      </c>
      <c r="M300" s="28">
        <v>5684.4</v>
      </c>
      <c r="N300" s="28">
        <v>6388.1999999999989</v>
      </c>
      <c r="O300" s="44">
        <v>21924.899999999998</v>
      </c>
      <c r="P300" s="124"/>
      <c r="Q300" s="28">
        <v>14121.25</v>
      </c>
      <c r="R300" s="28">
        <v>7895</v>
      </c>
      <c r="S300" s="28">
        <v>8872.4999999999982</v>
      </c>
      <c r="T300" s="28">
        <v>30888.75</v>
      </c>
      <c r="U300" s="124"/>
      <c r="V300" s="28">
        <v>26322.01</v>
      </c>
      <c r="W300" s="28">
        <v>14716.279999999999</v>
      </c>
      <c r="X300" s="28">
        <v>16538.339999999997</v>
      </c>
      <c r="Y300" s="44">
        <v>57576.62999999999</v>
      </c>
      <c r="Z300" s="124"/>
      <c r="AA300" s="28">
        <v>2824.25</v>
      </c>
      <c r="AB300" s="28">
        <v>1579</v>
      </c>
      <c r="AC300" s="28">
        <v>1774.4999999999998</v>
      </c>
      <c r="AD300" s="44">
        <v>6177.75</v>
      </c>
      <c r="AE300" s="124"/>
      <c r="AF300" s="139">
        <v>64505.87</v>
      </c>
      <c r="AG300" s="139">
        <v>36064.36</v>
      </c>
      <c r="AH300" s="139">
        <v>40529.58</v>
      </c>
      <c r="AI300" s="44">
        <v>141099.81</v>
      </c>
      <c r="AJ300" s="124"/>
      <c r="AK300" s="63">
        <v>11384.88</v>
      </c>
      <c r="AL300" s="63">
        <v>13137.279999999999</v>
      </c>
      <c r="AM300" s="63">
        <v>50892.659999999996</v>
      </c>
      <c r="AN300" s="44">
        <v>75414.819999999992</v>
      </c>
      <c r="AO300" s="124"/>
      <c r="AP300" s="28">
        <v>117262.86</v>
      </c>
      <c r="AQ300" s="28">
        <v>65560.08</v>
      </c>
      <c r="AR300" s="28">
        <v>73677.239999999991</v>
      </c>
      <c r="AS300" s="28">
        <v>256500.18</v>
      </c>
      <c r="AT300" s="124"/>
      <c r="AU300" s="28">
        <v>88794.42</v>
      </c>
      <c r="AV300" s="28">
        <v>49643.759999999995</v>
      </c>
      <c r="AW300" s="28">
        <v>55790.279999999992</v>
      </c>
      <c r="AX300" s="44">
        <v>194228.46</v>
      </c>
      <c r="AY300" s="124"/>
      <c r="AZ300" s="139">
        <v>1387071.44</v>
      </c>
      <c r="BA300" s="139">
        <v>484013.27</v>
      </c>
      <c r="BB300" s="44">
        <v>561325.41299999994</v>
      </c>
      <c r="BC300" s="28">
        <v>31031.332469999994</v>
      </c>
      <c r="BD300" s="28">
        <v>27098.576819999998</v>
      </c>
      <c r="BE300" s="140">
        <v>0</v>
      </c>
      <c r="BF300" s="44">
        <v>619455.32228999992</v>
      </c>
      <c r="BG300" s="60"/>
      <c r="BH300" s="28">
        <v>1403266.6222899999</v>
      </c>
      <c r="BI300" s="124"/>
      <c r="BJ300" s="28">
        <v>193766.36</v>
      </c>
      <c r="BK300" s="28">
        <v>1209500.26229</v>
      </c>
      <c r="BL300" s="124"/>
      <c r="BM300" s="193">
        <v>1</v>
      </c>
    </row>
    <row r="301" spans="1:65" x14ac:dyDescent="0.25">
      <c r="A301" s="116" t="s">
        <v>667</v>
      </c>
      <c r="B301" s="24" t="s">
        <v>668</v>
      </c>
      <c r="C301" s="27" t="s">
        <v>669</v>
      </c>
      <c r="D301" s="27" t="s">
        <v>120</v>
      </c>
      <c r="E301" s="139">
        <v>75.05</v>
      </c>
      <c r="F301" s="68"/>
      <c r="G301" s="139">
        <v>49.39</v>
      </c>
      <c r="H301" s="139">
        <v>48.480000000000004</v>
      </c>
      <c r="I301" s="139">
        <v>25.66</v>
      </c>
      <c r="J301" s="139">
        <v>0</v>
      </c>
      <c r="K301" s="60"/>
      <c r="L301" s="28">
        <v>4363.2000000000007</v>
      </c>
      <c r="M301" s="28">
        <v>2309.4</v>
      </c>
      <c r="N301" s="28">
        <v>0</v>
      </c>
      <c r="O301" s="44">
        <v>6672.6</v>
      </c>
      <c r="P301" s="124"/>
      <c r="Q301" s="28">
        <v>6173.75</v>
      </c>
      <c r="R301" s="28">
        <v>3207.5</v>
      </c>
      <c r="S301" s="28">
        <v>0</v>
      </c>
      <c r="T301" s="28">
        <v>9381.25</v>
      </c>
      <c r="U301" s="124"/>
      <c r="V301" s="28">
        <v>11507.87</v>
      </c>
      <c r="W301" s="28">
        <v>5978.78</v>
      </c>
      <c r="X301" s="28">
        <v>0</v>
      </c>
      <c r="Y301" s="44">
        <v>17486.650000000001</v>
      </c>
      <c r="Z301" s="124"/>
      <c r="AA301" s="28">
        <v>1234.75</v>
      </c>
      <c r="AB301" s="28">
        <v>641.5</v>
      </c>
      <c r="AC301" s="28">
        <v>0</v>
      </c>
      <c r="AD301" s="44">
        <v>1876.25</v>
      </c>
      <c r="AE301" s="124"/>
      <c r="AF301" s="139">
        <v>28201.69</v>
      </c>
      <c r="AG301" s="139">
        <v>14651.86</v>
      </c>
      <c r="AH301" s="139">
        <v>0</v>
      </c>
      <c r="AI301" s="44">
        <v>42853.55</v>
      </c>
      <c r="AJ301" s="124"/>
      <c r="AK301" s="63">
        <v>5041.92</v>
      </c>
      <c r="AL301" s="63">
        <v>5337.28</v>
      </c>
      <c r="AM301" s="63">
        <v>0</v>
      </c>
      <c r="AN301" s="44">
        <v>10379.200000000001</v>
      </c>
      <c r="AO301" s="124"/>
      <c r="AP301" s="28">
        <v>51266.82</v>
      </c>
      <c r="AQ301" s="28">
        <v>26635.08</v>
      </c>
      <c r="AR301" s="28">
        <v>0</v>
      </c>
      <c r="AS301" s="28">
        <v>77901.899999999994</v>
      </c>
      <c r="AT301" s="124"/>
      <c r="AU301" s="28">
        <v>38820.54</v>
      </c>
      <c r="AV301" s="28">
        <v>20168.759999999998</v>
      </c>
      <c r="AW301" s="28">
        <v>0</v>
      </c>
      <c r="AX301" s="44">
        <v>58989.3</v>
      </c>
      <c r="AY301" s="124"/>
      <c r="AZ301" s="139">
        <v>395860.94</v>
      </c>
      <c r="BA301" s="139">
        <v>130613.66</v>
      </c>
      <c r="BB301" s="44">
        <v>157942.37999999998</v>
      </c>
      <c r="BC301" s="28">
        <v>9424.5538499999984</v>
      </c>
      <c r="BD301" s="28">
        <v>8230.1331000000009</v>
      </c>
      <c r="BE301" s="140">
        <v>0</v>
      </c>
      <c r="BF301" s="44">
        <v>175597.06694999998</v>
      </c>
      <c r="BG301" s="60"/>
      <c r="BH301" s="28">
        <v>401137.76694999996</v>
      </c>
      <c r="BI301" s="124"/>
      <c r="BJ301" s="28">
        <v>58848.95</v>
      </c>
      <c r="BK301" s="28">
        <v>342288.81694999995</v>
      </c>
      <c r="BL301" s="124"/>
      <c r="BM301" s="193">
        <v>1</v>
      </c>
    </row>
    <row r="302" spans="1:65" x14ac:dyDescent="0.25">
      <c r="A302" s="116" t="s">
        <v>670</v>
      </c>
      <c r="B302" s="24" t="s">
        <v>671</v>
      </c>
      <c r="C302" s="27" t="s">
        <v>669</v>
      </c>
      <c r="D302" s="27" t="s">
        <v>12</v>
      </c>
      <c r="E302" s="139">
        <v>537.38</v>
      </c>
      <c r="F302" s="68"/>
      <c r="G302" s="139">
        <v>220.56</v>
      </c>
      <c r="H302" s="139">
        <v>214.81</v>
      </c>
      <c r="I302" s="139">
        <v>140.99</v>
      </c>
      <c r="J302" s="139">
        <v>175.82999999999998</v>
      </c>
      <c r="K302" s="60"/>
      <c r="L302" s="28">
        <v>19332.900000000001</v>
      </c>
      <c r="M302" s="28">
        <v>12689.1</v>
      </c>
      <c r="N302" s="28">
        <v>15824.699999999999</v>
      </c>
      <c r="O302" s="44">
        <v>47846.7</v>
      </c>
      <c r="P302" s="124"/>
      <c r="Q302" s="28">
        <v>27570</v>
      </c>
      <c r="R302" s="28">
        <v>17623.75</v>
      </c>
      <c r="S302" s="28">
        <v>21978.749999999996</v>
      </c>
      <c r="T302" s="28">
        <v>67172.5</v>
      </c>
      <c r="U302" s="124"/>
      <c r="V302" s="28">
        <v>51390.48</v>
      </c>
      <c r="W302" s="28">
        <v>32850.670000000006</v>
      </c>
      <c r="X302" s="28">
        <v>40968.39</v>
      </c>
      <c r="Y302" s="44">
        <v>125209.54000000001</v>
      </c>
      <c r="Z302" s="124"/>
      <c r="AA302" s="28">
        <v>5514</v>
      </c>
      <c r="AB302" s="28">
        <v>3524.75</v>
      </c>
      <c r="AC302" s="28">
        <v>4395.75</v>
      </c>
      <c r="AD302" s="44">
        <v>13434.5</v>
      </c>
      <c r="AE302" s="124"/>
      <c r="AF302" s="139">
        <v>125939.76</v>
      </c>
      <c r="AG302" s="139">
        <v>80505.289999999994</v>
      </c>
      <c r="AH302" s="139">
        <v>100398.93</v>
      </c>
      <c r="AI302" s="44">
        <v>306843.98</v>
      </c>
      <c r="AJ302" s="124"/>
      <c r="AK302" s="63">
        <v>22340.240000000002</v>
      </c>
      <c r="AL302" s="63">
        <v>29325.920000000002</v>
      </c>
      <c r="AM302" s="63">
        <v>126070.10999999999</v>
      </c>
      <c r="AN302" s="44">
        <v>177736.27</v>
      </c>
      <c r="AO302" s="124"/>
      <c r="AP302" s="28">
        <v>228941.28</v>
      </c>
      <c r="AQ302" s="28">
        <v>146347.62</v>
      </c>
      <c r="AR302" s="28">
        <v>182511.53999999998</v>
      </c>
      <c r="AS302" s="28">
        <v>557800.43999999994</v>
      </c>
      <c r="AT302" s="124"/>
      <c r="AU302" s="28">
        <v>173360.16</v>
      </c>
      <c r="AV302" s="28">
        <v>110818.14000000001</v>
      </c>
      <c r="AW302" s="28">
        <v>138202.37999999998</v>
      </c>
      <c r="AX302" s="44">
        <v>422380.68000000005</v>
      </c>
      <c r="AY302" s="124"/>
      <c r="AZ302" s="139">
        <v>2900320.6</v>
      </c>
      <c r="BA302" s="139">
        <v>727356.36</v>
      </c>
      <c r="BB302" s="44">
        <v>1088303.088</v>
      </c>
      <c r="BC302" s="28">
        <v>67482.568259999985</v>
      </c>
      <c r="BD302" s="28">
        <v>58930.165560000001</v>
      </c>
      <c r="BE302" s="140">
        <v>0</v>
      </c>
      <c r="BF302" s="44">
        <v>1214715.8218200002</v>
      </c>
      <c r="BG302" s="60"/>
      <c r="BH302" s="28">
        <v>2933140.4318200005</v>
      </c>
      <c r="BI302" s="124"/>
      <c r="BJ302" s="28">
        <v>421375.77</v>
      </c>
      <c r="BK302" s="28">
        <v>2511764.6618200005</v>
      </c>
      <c r="BL302" s="124"/>
      <c r="BM302" s="193">
        <v>1</v>
      </c>
    </row>
    <row r="303" spans="1:65" x14ac:dyDescent="0.25">
      <c r="A303" s="116" t="s">
        <v>672</v>
      </c>
      <c r="B303" s="24" t="s">
        <v>673</v>
      </c>
      <c r="C303" s="27" t="s">
        <v>669</v>
      </c>
      <c r="D303" s="27" t="s">
        <v>120</v>
      </c>
      <c r="E303" s="139">
        <v>65.5</v>
      </c>
      <c r="F303" s="68"/>
      <c r="G303" s="139">
        <v>47</v>
      </c>
      <c r="H303" s="139">
        <v>45.5</v>
      </c>
      <c r="I303" s="139">
        <v>18.5</v>
      </c>
      <c r="J303" s="139">
        <v>0</v>
      </c>
      <c r="K303" s="60"/>
      <c r="L303" s="28">
        <v>4095</v>
      </c>
      <c r="M303" s="28">
        <v>1665</v>
      </c>
      <c r="N303" s="28">
        <v>0</v>
      </c>
      <c r="O303" s="44">
        <v>5760</v>
      </c>
      <c r="P303" s="124"/>
      <c r="Q303" s="28">
        <v>5875</v>
      </c>
      <c r="R303" s="28">
        <v>2312.5</v>
      </c>
      <c r="S303" s="28">
        <v>0</v>
      </c>
      <c r="T303" s="28">
        <v>8187.5</v>
      </c>
      <c r="U303" s="124"/>
      <c r="V303" s="28">
        <v>10951</v>
      </c>
      <c r="W303" s="28">
        <v>4310.5</v>
      </c>
      <c r="X303" s="28">
        <v>0</v>
      </c>
      <c r="Y303" s="44">
        <v>15261.5</v>
      </c>
      <c r="Z303" s="124"/>
      <c r="AA303" s="28">
        <v>1175</v>
      </c>
      <c r="AB303" s="28">
        <v>462.5</v>
      </c>
      <c r="AC303" s="28">
        <v>0</v>
      </c>
      <c r="AD303" s="44">
        <v>1637.5</v>
      </c>
      <c r="AE303" s="124"/>
      <c r="AF303" s="139">
        <v>26837</v>
      </c>
      <c r="AG303" s="139">
        <v>10563.5</v>
      </c>
      <c r="AH303" s="139">
        <v>0</v>
      </c>
      <c r="AI303" s="44">
        <v>37400.5</v>
      </c>
      <c r="AJ303" s="124"/>
      <c r="AK303" s="63">
        <v>4732</v>
      </c>
      <c r="AL303" s="63">
        <v>3848</v>
      </c>
      <c r="AM303" s="63">
        <v>0</v>
      </c>
      <c r="AN303" s="44">
        <v>8580</v>
      </c>
      <c r="AO303" s="124"/>
      <c r="AP303" s="28">
        <v>48786</v>
      </c>
      <c r="AQ303" s="28">
        <v>19203</v>
      </c>
      <c r="AR303" s="28">
        <v>0</v>
      </c>
      <c r="AS303" s="28">
        <v>67989</v>
      </c>
      <c r="AT303" s="124"/>
      <c r="AU303" s="28">
        <v>36942</v>
      </c>
      <c r="AV303" s="28">
        <v>14541</v>
      </c>
      <c r="AW303" s="28">
        <v>0</v>
      </c>
      <c r="AX303" s="44">
        <v>51483</v>
      </c>
      <c r="AY303" s="124"/>
      <c r="AZ303" s="139">
        <v>347299.38</v>
      </c>
      <c r="BA303" s="139">
        <v>103626.84</v>
      </c>
      <c r="BB303" s="44">
        <v>135277.86599999998</v>
      </c>
      <c r="BC303" s="28">
        <v>8225.2934999999979</v>
      </c>
      <c r="BD303" s="28">
        <v>7182.8610000000008</v>
      </c>
      <c r="BE303" s="140">
        <v>0</v>
      </c>
      <c r="BF303" s="44">
        <v>150686.02049999998</v>
      </c>
      <c r="BG303" s="60"/>
      <c r="BH303" s="28">
        <v>346985.02049999998</v>
      </c>
      <c r="BI303" s="124"/>
      <c r="BJ303" s="28">
        <v>51360.51</v>
      </c>
      <c r="BK303" s="28">
        <v>295624.51049999997</v>
      </c>
      <c r="BL303" s="124"/>
      <c r="BM303" s="193">
        <v>1</v>
      </c>
    </row>
    <row r="304" spans="1:65" x14ac:dyDescent="0.25">
      <c r="A304" s="116" t="s">
        <v>674</v>
      </c>
      <c r="B304" s="24" t="s">
        <v>675</v>
      </c>
      <c r="C304" s="27" t="s">
        <v>669</v>
      </c>
      <c r="D304" s="27" t="s">
        <v>120</v>
      </c>
      <c r="E304" s="139">
        <v>139.97</v>
      </c>
      <c r="F304" s="68"/>
      <c r="G304" s="139">
        <v>97.14</v>
      </c>
      <c r="H304" s="139">
        <v>94.97999999999999</v>
      </c>
      <c r="I304" s="139">
        <v>42.83</v>
      </c>
      <c r="J304" s="139">
        <v>0</v>
      </c>
      <c r="K304" s="60"/>
      <c r="L304" s="28">
        <v>8548.1999999999989</v>
      </c>
      <c r="M304" s="28">
        <v>3854.7</v>
      </c>
      <c r="N304" s="28">
        <v>0</v>
      </c>
      <c r="O304" s="44">
        <v>12402.899999999998</v>
      </c>
      <c r="P304" s="124"/>
      <c r="Q304" s="28">
        <v>12142.5</v>
      </c>
      <c r="R304" s="28">
        <v>5353.75</v>
      </c>
      <c r="S304" s="28">
        <v>0</v>
      </c>
      <c r="T304" s="28">
        <v>17496.25</v>
      </c>
      <c r="U304" s="124"/>
      <c r="V304" s="28">
        <v>22633.62</v>
      </c>
      <c r="W304" s="28">
        <v>9979.39</v>
      </c>
      <c r="X304" s="28">
        <v>0</v>
      </c>
      <c r="Y304" s="44">
        <v>32613.01</v>
      </c>
      <c r="Z304" s="124"/>
      <c r="AA304" s="28">
        <v>2428.5</v>
      </c>
      <c r="AB304" s="28">
        <v>1070.75</v>
      </c>
      <c r="AC304" s="28">
        <v>0</v>
      </c>
      <c r="AD304" s="44">
        <v>3499.25</v>
      </c>
      <c r="AE304" s="124"/>
      <c r="AF304" s="139">
        <v>55466.94</v>
      </c>
      <c r="AG304" s="139">
        <v>24455.93</v>
      </c>
      <c r="AH304" s="139">
        <v>0</v>
      </c>
      <c r="AI304" s="44">
        <v>79922.87</v>
      </c>
      <c r="AJ304" s="124"/>
      <c r="AK304" s="63">
        <v>9877.9199999999983</v>
      </c>
      <c r="AL304" s="63">
        <v>8908.64</v>
      </c>
      <c r="AM304" s="63">
        <v>0</v>
      </c>
      <c r="AN304" s="44">
        <v>18786.559999999998</v>
      </c>
      <c r="AO304" s="124"/>
      <c r="AP304" s="28">
        <v>100831.32</v>
      </c>
      <c r="AQ304" s="28">
        <v>44457.54</v>
      </c>
      <c r="AR304" s="28">
        <v>0</v>
      </c>
      <c r="AS304" s="28">
        <v>145288.86000000002</v>
      </c>
      <c r="AT304" s="124"/>
      <c r="AU304" s="28">
        <v>76352.039999999994</v>
      </c>
      <c r="AV304" s="28">
        <v>33664.379999999997</v>
      </c>
      <c r="AW304" s="28">
        <v>0</v>
      </c>
      <c r="AX304" s="44">
        <v>110016.41999999998</v>
      </c>
      <c r="AY304" s="124"/>
      <c r="AZ304" s="139">
        <v>781689.00000000012</v>
      </c>
      <c r="BA304" s="139">
        <v>289631.78000000003</v>
      </c>
      <c r="BB304" s="44">
        <v>321396.23400000005</v>
      </c>
      <c r="BC304" s="28">
        <v>17577.012689999996</v>
      </c>
      <c r="BD304" s="28">
        <v>15349.39014</v>
      </c>
      <c r="BE304" s="140">
        <v>0</v>
      </c>
      <c r="BF304" s="44">
        <v>354322.63683000003</v>
      </c>
      <c r="BG304" s="60"/>
      <c r="BH304" s="28">
        <v>774348.75683000009</v>
      </c>
      <c r="BI304" s="124"/>
      <c r="BJ304" s="28">
        <v>109754.67</v>
      </c>
      <c r="BK304" s="28">
        <v>664594.08683000004</v>
      </c>
      <c r="BL304" s="124"/>
      <c r="BM304" s="193">
        <v>1</v>
      </c>
    </row>
    <row r="305" spans="1:65" x14ac:dyDescent="0.25">
      <c r="A305" s="116" t="s">
        <v>676</v>
      </c>
      <c r="B305" s="24" t="s">
        <v>677</v>
      </c>
      <c r="C305" s="27" t="s">
        <v>669</v>
      </c>
      <c r="D305" s="27" t="s">
        <v>120</v>
      </c>
      <c r="E305" s="139">
        <v>518.23</v>
      </c>
      <c r="F305" s="68"/>
      <c r="G305" s="139">
        <v>335.07</v>
      </c>
      <c r="H305" s="139">
        <v>325.49</v>
      </c>
      <c r="I305" s="139">
        <v>183.16</v>
      </c>
      <c r="J305" s="139">
        <v>0</v>
      </c>
      <c r="K305" s="60"/>
      <c r="L305" s="28">
        <v>29294.100000000002</v>
      </c>
      <c r="M305" s="28">
        <v>16484.400000000001</v>
      </c>
      <c r="N305" s="28">
        <v>0</v>
      </c>
      <c r="O305" s="44">
        <v>45778.5</v>
      </c>
      <c r="P305" s="124"/>
      <c r="Q305" s="28">
        <v>41883.75</v>
      </c>
      <c r="R305" s="28">
        <v>22895</v>
      </c>
      <c r="S305" s="28">
        <v>0</v>
      </c>
      <c r="T305" s="28">
        <v>64778.75</v>
      </c>
      <c r="U305" s="124"/>
      <c r="V305" s="28">
        <v>78071.31</v>
      </c>
      <c r="W305" s="28">
        <v>42676.28</v>
      </c>
      <c r="X305" s="28">
        <v>0</v>
      </c>
      <c r="Y305" s="44">
        <v>120747.59</v>
      </c>
      <c r="Z305" s="124"/>
      <c r="AA305" s="28">
        <v>8376.75</v>
      </c>
      <c r="AB305" s="28">
        <v>4579</v>
      </c>
      <c r="AC305" s="28">
        <v>0</v>
      </c>
      <c r="AD305" s="44">
        <v>12955.75</v>
      </c>
      <c r="AE305" s="124"/>
      <c r="AF305" s="139">
        <v>191324.97</v>
      </c>
      <c r="AG305" s="139">
        <v>104584.36</v>
      </c>
      <c r="AH305" s="139">
        <v>0</v>
      </c>
      <c r="AI305" s="44">
        <v>295909.33</v>
      </c>
      <c r="AJ305" s="124"/>
      <c r="AK305" s="63">
        <v>33850.959999999999</v>
      </c>
      <c r="AL305" s="63">
        <v>38097.279999999999</v>
      </c>
      <c r="AM305" s="63">
        <v>0</v>
      </c>
      <c r="AN305" s="44">
        <v>71948.239999999991</v>
      </c>
      <c r="AO305" s="124"/>
      <c r="AP305" s="28">
        <v>347802.66</v>
      </c>
      <c r="AQ305" s="28">
        <v>190120.08</v>
      </c>
      <c r="AR305" s="28">
        <v>0</v>
      </c>
      <c r="AS305" s="28">
        <v>537922.74</v>
      </c>
      <c r="AT305" s="124"/>
      <c r="AU305" s="28">
        <v>263365.02</v>
      </c>
      <c r="AV305" s="28">
        <v>143963.76</v>
      </c>
      <c r="AW305" s="28">
        <v>0</v>
      </c>
      <c r="AX305" s="44">
        <v>407328.78</v>
      </c>
      <c r="AY305" s="124"/>
      <c r="AZ305" s="139">
        <v>2760866.95</v>
      </c>
      <c r="BA305" s="139">
        <v>823730.48</v>
      </c>
      <c r="BB305" s="44">
        <v>1075379.2290000001</v>
      </c>
      <c r="BC305" s="28">
        <v>65077.768709999997</v>
      </c>
      <c r="BD305" s="28">
        <v>56830.13826</v>
      </c>
      <c r="BE305" s="140">
        <v>0</v>
      </c>
      <c r="BF305" s="44">
        <v>1197287.1359699999</v>
      </c>
      <c r="BG305" s="60"/>
      <c r="BH305" s="28">
        <v>2754656.8159699999</v>
      </c>
      <c r="BI305" s="124"/>
      <c r="BJ305" s="28">
        <v>406359.68</v>
      </c>
      <c r="BK305" s="28">
        <v>2348297.1359699997</v>
      </c>
      <c r="BL305" s="124"/>
      <c r="BM305" s="193">
        <v>1</v>
      </c>
    </row>
    <row r="306" spans="1:65" x14ac:dyDescent="0.25">
      <c r="A306" s="116" t="s">
        <v>678</v>
      </c>
      <c r="B306" s="24" t="s">
        <v>679</v>
      </c>
      <c r="C306" s="27" t="s">
        <v>669</v>
      </c>
      <c r="D306" s="27" t="s">
        <v>131</v>
      </c>
      <c r="E306" s="139">
        <v>414.5</v>
      </c>
      <c r="F306" s="68"/>
      <c r="G306" s="139">
        <v>0</v>
      </c>
      <c r="H306" s="139">
        <v>0</v>
      </c>
      <c r="I306" s="139">
        <v>0</v>
      </c>
      <c r="J306" s="139">
        <v>414.5</v>
      </c>
      <c r="K306" s="60"/>
      <c r="L306" s="28">
        <v>0</v>
      </c>
      <c r="M306" s="28">
        <v>0</v>
      </c>
      <c r="N306" s="28">
        <v>37305</v>
      </c>
      <c r="O306" s="44">
        <v>37305</v>
      </c>
      <c r="P306" s="124"/>
      <c r="Q306" s="28">
        <v>0</v>
      </c>
      <c r="R306" s="28">
        <v>0</v>
      </c>
      <c r="S306" s="28">
        <v>51812.5</v>
      </c>
      <c r="T306" s="28">
        <v>51812.5</v>
      </c>
      <c r="U306" s="124"/>
      <c r="V306" s="28">
        <v>0</v>
      </c>
      <c r="W306" s="28">
        <v>0</v>
      </c>
      <c r="X306" s="28">
        <v>96578.5</v>
      </c>
      <c r="Y306" s="44">
        <v>96578.5</v>
      </c>
      <c r="Z306" s="124"/>
      <c r="AA306" s="28">
        <v>0</v>
      </c>
      <c r="AB306" s="28">
        <v>0</v>
      </c>
      <c r="AC306" s="28">
        <v>10362.5</v>
      </c>
      <c r="AD306" s="44">
        <v>10362.5</v>
      </c>
      <c r="AE306" s="124"/>
      <c r="AF306" s="139">
        <v>0</v>
      </c>
      <c r="AG306" s="139">
        <v>0</v>
      </c>
      <c r="AH306" s="139">
        <v>236679.5</v>
      </c>
      <c r="AI306" s="44">
        <v>236679.5</v>
      </c>
      <c r="AJ306" s="124"/>
      <c r="AK306" s="63">
        <v>0</v>
      </c>
      <c r="AL306" s="63">
        <v>0</v>
      </c>
      <c r="AM306" s="63">
        <v>297196.5</v>
      </c>
      <c r="AN306" s="44">
        <v>297196.5</v>
      </c>
      <c r="AO306" s="124"/>
      <c r="AP306" s="28">
        <v>0</v>
      </c>
      <c r="AQ306" s="28">
        <v>0</v>
      </c>
      <c r="AR306" s="28">
        <v>430251</v>
      </c>
      <c r="AS306" s="28">
        <v>430251</v>
      </c>
      <c r="AT306" s="124"/>
      <c r="AU306" s="28">
        <v>0</v>
      </c>
      <c r="AV306" s="28">
        <v>0</v>
      </c>
      <c r="AW306" s="28">
        <v>325797</v>
      </c>
      <c r="AX306" s="44">
        <v>325797</v>
      </c>
      <c r="AY306" s="124"/>
      <c r="AZ306" s="139">
        <v>2403317.2800000003</v>
      </c>
      <c r="BA306" s="139">
        <v>527750.60000000009</v>
      </c>
      <c r="BB306" s="44">
        <v>879320.36400000006</v>
      </c>
      <c r="BC306" s="28">
        <v>52051.666499999999</v>
      </c>
      <c r="BD306" s="28">
        <v>45454.899000000005</v>
      </c>
      <c r="BE306" s="140">
        <v>0</v>
      </c>
      <c r="BF306" s="44">
        <v>976826.92950000009</v>
      </c>
      <c r="BG306" s="60"/>
      <c r="BH306" s="28">
        <v>2462809.4295000001</v>
      </c>
      <c r="BI306" s="124"/>
      <c r="BJ306" s="28">
        <v>325021.88</v>
      </c>
      <c r="BK306" s="28">
        <v>2137787.5495000002</v>
      </c>
      <c r="BL306" s="124"/>
      <c r="BM306" s="193">
        <v>1</v>
      </c>
    </row>
    <row r="307" spans="1:65" x14ac:dyDescent="0.25">
      <c r="A307" s="116" t="s">
        <v>680</v>
      </c>
      <c r="B307" s="24" t="s">
        <v>681</v>
      </c>
      <c r="C307" s="27" t="s">
        <v>142</v>
      </c>
      <c r="D307" s="27" t="s">
        <v>12</v>
      </c>
      <c r="E307" s="139">
        <v>359692.13</v>
      </c>
      <c r="F307" s="68"/>
      <c r="G307" s="139">
        <v>168785.32</v>
      </c>
      <c r="H307" s="139">
        <v>167770.32</v>
      </c>
      <c r="I307" s="139">
        <v>83415.66</v>
      </c>
      <c r="J307" s="139">
        <v>107491.15000000001</v>
      </c>
      <c r="K307" s="60"/>
      <c r="L307" s="28">
        <v>15099328.800000001</v>
      </c>
      <c r="M307" s="28">
        <v>7507409.4000000004</v>
      </c>
      <c r="N307" s="28">
        <v>9674203.5</v>
      </c>
      <c r="O307" s="44">
        <v>32280941.700000003</v>
      </c>
      <c r="P307" s="124"/>
      <c r="Q307" s="28">
        <v>21098165</v>
      </c>
      <c r="R307" s="28">
        <v>10426957.5</v>
      </c>
      <c r="S307" s="28">
        <v>13436393.750000002</v>
      </c>
      <c r="T307" s="28">
        <v>44961516.25</v>
      </c>
      <c r="U307" s="124"/>
      <c r="V307" s="28">
        <v>39326979.560000002</v>
      </c>
      <c r="W307" s="28">
        <v>19435848.780000001</v>
      </c>
      <c r="X307" s="28">
        <v>25045437.950000003</v>
      </c>
      <c r="Y307" s="44">
        <v>83808266.290000007</v>
      </c>
      <c r="Z307" s="124"/>
      <c r="AA307" s="28">
        <v>4219633</v>
      </c>
      <c r="AB307" s="28">
        <v>2085391.5</v>
      </c>
      <c r="AC307" s="28">
        <v>2687278.75</v>
      </c>
      <c r="AD307" s="44">
        <v>8992303.25</v>
      </c>
      <c r="AE307" s="124"/>
      <c r="AF307" s="139">
        <v>96376417.719999999</v>
      </c>
      <c r="AG307" s="139">
        <v>47630341.859999999</v>
      </c>
      <c r="AH307" s="139">
        <v>61377446.649999999</v>
      </c>
      <c r="AI307" s="44">
        <v>205384206.22999999</v>
      </c>
      <c r="AJ307" s="124"/>
      <c r="AK307" s="63">
        <v>17448113.280000001</v>
      </c>
      <c r="AL307" s="63">
        <v>17350457.280000001</v>
      </c>
      <c r="AM307" s="63">
        <v>77071154.550000012</v>
      </c>
      <c r="AN307" s="44">
        <v>111869725.11000001</v>
      </c>
      <c r="AO307" s="124"/>
      <c r="AP307" s="28">
        <v>175199162.16</v>
      </c>
      <c r="AQ307" s="28">
        <v>86585455.079999998</v>
      </c>
      <c r="AR307" s="28">
        <v>111575813.7</v>
      </c>
      <c r="AS307" s="28">
        <v>373360430.94</v>
      </c>
      <c r="AT307" s="124"/>
      <c r="AU307" s="28">
        <v>132665261.52000001</v>
      </c>
      <c r="AV307" s="28">
        <v>65564708.760000005</v>
      </c>
      <c r="AW307" s="28">
        <v>84488043.900000006</v>
      </c>
      <c r="AX307" s="44">
        <v>282718014.18000007</v>
      </c>
      <c r="AY307" s="124"/>
      <c r="AZ307" s="139">
        <v>2121568371.3399997</v>
      </c>
      <c r="BA307" s="139">
        <v>1040951514.2299999</v>
      </c>
      <c r="BB307" s="44">
        <v>948755965.67099988</v>
      </c>
      <c r="BC307" s="28">
        <v>45169058.609010004</v>
      </c>
      <c r="BD307" s="28">
        <v>39444558.360059999</v>
      </c>
      <c r="BE307" s="140">
        <v>0</v>
      </c>
      <c r="BF307" s="44">
        <v>1033369582.6400698</v>
      </c>
      <c r="BG307" s="60"/>
      <c r="BH307" s="28">
        <v>2176744986.5900698</v>
      </c>
      <c r="BI307" s="124"/>
      <c r="BJ307" s="28">
        <v>282045389.88999999</v>
      </c>
      <c r="BK307" s="28">
        <v>1894699596.7000699</v>
      </c>
      <c r="BL307" s="124"/>
      <c r="BM307" s="193">
        <v>1</v>
      </c>
    </row>
    <row r="308" spans="1:65" x14ac:dyDescent="0.25">
      <c r="A308" s="116" t="s">
        <v>685</v>
      </c>
      <c r="B308" s="24" t="s">
        <v>686</v>
      </c>
      <c r="C308" s="27" t="s">
        <v>684</v>
      </c>
      <c r="D308" s="27" t="s">
        <v>12</v>
      </c>
      <c r="E308" s="139">
        <v>1673.37</v>
      </c>
      <c r="F308" s="68"/>
      <c r="G308" s="139">
        <v>684.72</v>
      </c>
      <c r="H308" s="139">
        <v>674.31</v>
      </c>
      <c r="I308" s="139">
        <v>402.99</v>
      </c>
      <c r="J308" s="139">
        <v>585.66000000000008</v>
      </c>
      <c r="K308" s="60"/>
      <c r="L308" s="28">
        <v>60687.899999999994</v>
      </c>
      <c r="M308" s="28">
        <v>36269.1</v>
      </c>
      <c r="N308" s="28">
        <v>52709.400000000009</v>
      </c>
      <c r="O308" s="44">
        <v>149666.40000000002</v>
      </c>
      <c r="P308" s="124"/>
      <c r="Q308" s="28">
        <v>85590</v>
      </c>
      <c r="R308" s="28">
        <v>50373.75</v>
      </c>
      <c r="S308" s="28">
        <v>73207.500000000015</v>
      </c>
      <c r="T308" s="28">
        <v>209171.25</v>
      </c>
      <c r="U308" s="124"/>
      <c r="V308" s="28">
        <v>159539.76</v>
      </c>
      <c r="W308" s="28">
        <v>93896.67</v>
      </c>
      <c r="X308" s="28">
        <v>136458.78000000003</v>
      </c>
      <c r="Y308" s="44">
        <v>389895.21</v>
      </c>
      <c r="Z308" s="124"/>
      <c r="AA308" s="28">
        <v>17118</v>
      </c>
      <c r="AB308" s="28">
        <v>10074.75</v>
      </c>
      <c r="AC308" s="28">
        <v>14641.500000000002</v>
      </c>
      <c r="AD308" s="44">
        <v>41834.25</v>
      </c>
      <c r="AE308" s="124"/>
      <c r="AF308" s="139">
        <v>390975.12</v>
      </c>
      <c r="AG308" s="139">
        <v>230107.29</v>
      </c>
      <c r="AH308" s="139">
        <v>334411.86</v>
      </c>
      <c r="AI308" s="44">
        <v>955494.27</v>
      </c>
      <c r="AJ308" s="124"/>
      <c r="AK308" s="63">
        <v>70128.239999999991</v>
      </c>
      <c r="AL308" s="63">
        <v>83821.919999999998</v>
      </c>
      <c r="AM308" s="63">
        <v>419918.22000000003</v>
      </c>
      <c r="AN308" s="44">
        <v>573868.38</v>
      </c>
      <c r="AO308" s="124"/>
      <c r="AP308" s="28">
        <v>710739.36</v>
      </c>
      <c r="AQ308" s="28">
        <v>418303.62</v>
      </c>
      <c r="AR308" s="28">
        <v>607915.08000000007</v>
      </c>
      <c r="AS308" s="28">
        <v>1736958.06</v>
      </c>
      <c r="AT308" s="124"/>
      <c r="AU308" s="28">
        <v>538189.92000000004</v>
      </c>
      <c r="AV308" s="28">
        <v>316750.14</v>
      </c>
      <c r="AW308" s="28">
        <v>460328.76000000007</v>
      </c>
      <c r="AX308" s="44">
        <v>1315268.82</v>
      </c>
      <c r="AY308" s="124"/>
      <c r="AZ308" s="139">
        <v>9156521.6400000006</v>
      </c>
      <c r="BA308" s="139">
        <v>2712379.49</v>
      </c>
      <c r="BB308" s="44">
        <v>3560670.3390000002</v>
      </c>
      <c r="BC308" s="28">
        <v>210136.78449000002</v>
      </c>
      <c r="BD308" s="28">
        <v>183505.10094</v>
      </c>
      <c r="BE308" s="140">
        <v>0</v>
      </c>
      <c r="BF308" s="44">
        <v>3954312.2244299999</v>
      </c>
      <c r="BG308" s="60"/>
      <c r="BH308" s="28">
        <v>9326468.864430001</v>
      </c>
      <c r="BI308" s="124"/>
      <c r="BJ308" s="28">
        <v>1312139.6100000001</v>
      </c>
      <c r="BK308" s="28">
        <v>8014329.2544300007</v>
      </c>
      <c r="BL308" s="124"/>
      <c r="BM308" s="193">
        <v>1</v>
      </c>
    </row>
    <row r="309" spans="1:65" x14ac:dyDescent="0.25">
      <c r="A309" s="116" t="s">
        <v>687</v>
      </c>
      <c r="B309" s="24" t="s">
        <v>688</v>
      </c>
      <c r="C309" s="27" t="s">
        <v>684</v>
      </c>
      <c r="D309" s="27" t="s">
        <v>12</v>
      </c>
      <c r="E309" s="139">
        <v>679.21</v>
      </c>
      <c r="F309" s="68"/>
      <c r="G309" s="139">
        <v>315.72999999999996</v>
      </c>
      <c r="H309" s="139">
        <v>311.64999999999998</v>
      </c>
      <c r="I309" s="139">
        <v>152.82</v>
      </c>
      <c r="J309" s="139">
        <v>210.65999999999997</v>
      </c>
      <c r="K309" s="60"/>
      <c r="L309" s="28">
        <v>28048.499999999996</v>
      </c>
      <c r="M309" s="28">
        <v>13753.8</v>
      </c>
      <c r="N309" s="28">
        <v>18959.399999999998</v>
      </c>
      <c r="O309" s="44">
        <v>60761.7</v>
      </c>
      <c r="P309" s="124"/>
      <c r="Q309" s="28">
        <v>39466.249999999993</v>
      </c>
      <c r="R309" s="28">
        <v>19102.5</v>
      </c>
      <c r="S309" s="28">
        <v>26332.499999999996</v>
      </c>
      <c r="T309" s="28">
        <v>84901.249999999985</v>
      </c>
      <c r="U309" s="124"/>
      <c r="V309" s="28">
        <v>73565.09</v>
      </c>
      <c r="W309" s="28">
        <v>35607.06</v>
      </c>
      <c r="X309" s="28">
        <v>49083.779999999992</v>
      </c>
      <c r="Y309" s="44">
        <v>158255.93</v>
      </c>
      <c r="Z309" s="124"/>
      <c r="AA309" s="28">
        <v>7893.2499999999991</v>
      </c>
      <c r="AB309" s="28">
        <v>3820.5</v>
      </c>
      <c r="AC309" s="28">
        <v>5266.4999999999991</v>
      </c>
      <c r="AD309" s="44">
        <v>16980.25</v>
      </c>
      <c r="AE309" s="124"/>
      <c r="AF309" s="139">
        <v>90140.91</v>
      </c>
      <c r="AG309" s="139">
        <v>43630.11</v>
      </c>
      <c r="AH309" s="139">
        <v>60143.43</v>
      </c>
      <c r="AI309" s="44">
        <v>193914.45</v>
      </c>
      <c r="AJ309" s="124"/>
      <c r="AK309" s="63">
        <v>32411.599999999999</v>
      </c>
      <c r="AL309" s="63">
        <v>31786.559999999998</v>
      </c>
      <c r="AM309" s="63">
        <v>151043.21999999997</v>
      </c>
      <c r="AN309" s="44">
        <v>215241.37999999998</v>
      </c>
      <c r="AO309" s="124"/>
      <c r="AP309" s="28">
        <v>327727.73999999993</v>
      </c>
      <c r="AQ309" s="28">
        <v>158627.16</v>
      </c>
      <c r="AR309" s="28">
        <v>218665.07999999996</v>
      </c>
      <c r="AS309" s="28">
        <v>705019.97999999986</v>
      </c>
      <c r="AT309" s="124"/>
      <c r="AU309" s="28">
        <v>248163.77999999997</v>
      </c>
      <c r="AV309" s="28">
        <v>120116.51999999999</v>
      </c>
      <c r="AW309" s="28">
        <v>165578.75999999998</v>
      </c>
      <c r="AX309" s="44">
        <v>533859.05999999994</v>
      </c>
      <c r="AY309" s="124"/>
      <c r="AZ309" s="139">
        <v>3697386.1</v>
      </c>
      <c r="BA309" s="139">
        <v>957988.62000000011</v>
      </c>
      <c r="BB309" s="44">
        <v>1396612.4160000002</v>
      </c>
      <c r="BC309" s="28">
        <v>85293.15416999998</v>
      </c>
      <c r="BD309" s="28">
        <v>74483.527019999994</v>
      </c>
      <c r="BE309" s="140">
        <v>0</v>
      </c>
      <c r="BF309" s="44">
        <v>1556389.0971900001</v>
      </c>
      <c r="BG309" s="60"/>
      <c r="BH309" s="28">
        <v>3525323.0971900006</v>
      </c>
      <c r="BI309" s="124"/>
      <c r="BJ309" s="28">
        <v>532588.93000000005</v>
      </c>
      <c r="BK309" s="28">
        <v>2992734.1671900004</v>
      </c>
      <c r="BL309" s="124"/>
      <c r="BM309" s="193">
        <v>0</v>
      </c>
    </row>
    <row r="310" spans="1:65" x14ac:dyDescent="0.25">
      <c r="A310" s="116" t="s">
        <v>689</v>
      </c>
      <c r="B310" s="24" t="s">
        <v>690</v>
      </c>
      <c r="C310" s="27" t="s">
        <v>684</v>
      </c>
      <c r="D310" s="27" t="s">
        <v>12</v>
      </c>
      <c r="E310" s="139">
        <v>487.04</v>
      </c>
      <c r="F310" s="68"/>
      <c r="G310" s="139">
        <v>205.23</v>
      </c>
      <c r="H310" s="139">
        <v>199.98</v>
      </c>
      <c r="I310" s="139">
        <v>114.33</v>
      </c>
      <c r="J310" s="139">
        <v>167.48</v>
      </c>
      <c r="K310" s="60"/>
      <c r="L310" s="28">
        <v>17998.2</v>
      </c>
      <c r="M310" s="28">
        <v>10289.700000000001</v>
      </c>
      <c r="N310" s="28">
        <v>15073.199999999999</v>
      </c>
      <c r="O310" s="44">
        <v>43361.1</v>
      </c>
      <c r="P310" s="124"/>
      <c r="Q310" s="28">
        <v>25653.75</v>
      </c>
      <c r="R310" s="28">
        <v>14291.25</v>
      </c>
      <c r="S310" s="28">
        <v>20935</v>
      </c>
      <c r="T310" s="28">
        <v>60880</v>
      </c>
      <c r="U310" s="124"/>
      <c r="V310" s="28">
        <v>47818.59</v>
      </c>
      <c r="W310" s="28">
        <v>26638.89</v>
      </c>
      <c r="X310" s="28">
        <v>39022.839999999997</v>
      </c>
      <c r="Y310" s="44">
        <v>113480.31999999999</v>
      </c>
      <c r="Z310" s="124"/>
      <c r="AA310" s="28">
        <v>5130.75</v>
      </c>
      <c r="AB310" s="28">
        <v>2858.25</v>
      </c>
      <c r="AC310" s="28">
        <v>4187</v>
      </c>
      <c r="AD310" s="44">
        <v>12176</v>
      </c>
      <c r="AE310" s="124"/>
      <c r="AF310" s="139">
        <v>117186.33</v>
      </c>
      <c r="AG310" s="139">
        <v>65282.43</v>
      </c>
      <c r="AH310" s="139">
        <v>95631.08</v>
      </c>
      <c r="AI310" s="44">
        <v>278099.84000000003</v>
      </c>
      <c r="AJ310" s="124"/>
      <c r="AK310" s="63">
        <v>20797.919999999998</v>
      </c>
      <c r="AL310" s="63">
        <v>23780.639999999999</v>
      </c>
      <c r="AM310" s="63">
        <v>120083.15999999999</v>
      </c>
      <c r="AN310" s="44">
        <v>164661.71999999997</v>
      </c>
      <c r="AO310" s="124"/>
      <c r="AP310" s="28">
        <v>213028.74</v>
      </c>
      <c r="AQ310" s="28">
        <v>118674.54</v>
      </c>
      <c r="AR310" s="28">
        <v>173844.24</v>
      </c>
      <c r="AS310" s="28">
        <v>505547.51999999996</v>
      </c>
      <c r="AT310" s="124"/>
      <c r="AU310" s="28">
        <v>161310.78</v>
      </c>
      <c r="AV310" s="28">
        <v>89863.38</v>
      </c>
      <c r="AW310" s="28">
        <v>131639.28</v>
      </c>
      <c r="AX310" s="44">
        <v>382813.44</v>
      </c>
      <c r="AY310" s="124"/>
      <c r="AZ310" s="139">
        <v>2663217.38</v>
      </c>
      <c r="BA310" s="139">
        <v>737231.23</v>
      </c>
      <c r="BB310" s="44">
        <v>1020134.5829999999</v>
      </c>
      <c r="BC310" s="28">
        <v>61161.022079999988</v>
      </c>
      <c r="BD310" s="28">
        <v>53409.780479999994</v>
      </c>
      <c r="BE310" s="140">
        <v>0</v>
      </c>
      <c r="BF310" s="44">
        <v>1134705.3855599998</v>
      </c>
      <c r="BG310" s="60"/>
      <c r="BH310" s="28">
        <v>2695725.3255599998</v>
      </c>
      <c r="BI310" s="124"/>
      <c r="BJ310" s="28">
        <v>381902.67</v>
      </c>
      <c r="BK310" s="28">
        <v>2313822.6555599999</v>
      </c>
      <c r="BL310" s="124"/>
      <c r="BM310" s="193">
        <v>1</v>
      </c>
    </row>
    <row r="311" spans="1:65" x14ac:dyDescent="0.25">
      <c r="A311" s="116" t="s">
        <v>691</v>
      </c>
      <c r="B311" s="24" t="s">
        <v>692</v>
      </c>
      <c r="C311" s="27" t="s">
        <v>684</v>
      </c>
      <c r="D311" s="27" t="s">
        <v>12</v>
      </c>
      <c r="E311" s="139">
        <v>3730.25</v>
      </c>
      <c r="F311" s="68"/>
      <c r="G311" s="139">
        <v>1662.75</v>
      </c>
      <c r="H311" s="139">
        <v>1636</v>
      </c>
      <c r="I311" s="139">
        <v>846</v>
      </c>
      <c r="J311" s="139">
        <v>1221.5</v>
      </c>
      <c r="K311" s="60"/>
      <c r="L311" s="28">
        <v>147240</v>
      </c>
      <c r="M311" s="28">
        <v>76140</v>
      </c>
      <c r="N311" s="28">
        <v>109935</v>
      </c>
      <c r="O311" s="44">
        <v>333315</v>
      </c>
      <c r="P311" s="124"/>
      <c r="Q311" s="28">
        <v>207843.75</v>
      </c>
      <c r="R311" s="28">
        <v>105750</v>
      </c>
      <c r="S311" s="28">
        <v>152687.5</v>
      </c>
      <c r="T311" s="28">
        <v>466281.25</v>
      </c>
      <c r="U311" s="124"/>
      <c r="V311" s="28">
        <v>387420.75</v>
      </c>
      <c r="W311" s="28">
        <v>197118</v>
      </c>
      <c r="X311" s="28">
        <v>284609.5</v>
      </c>
      <c r="Y311" s="44">
        <v>869148.25</v>
      </c>
      <c r="Z311" s="124"/>
      <c r="AA311" s="28">
        <v>41568.75</v>
      </c>
      <c r="AB311" s="28">
        <v>21150</v>
      </c>
      <c r="AC311" s="28">
        <v>30537.5</v>
      </c>
      <c r="AD311" s="44">
        <v>93256.25</v>
      </c>
      <c r="AE311" s="124"/>
      <c r="AF311" s="139">
        <v>949430.25</v>
      </c>
      <c r="AG311" s="139">
        <v>483066</v>
      </c>
      <c r="AH311" s="139">
        <v>697476.5</v>
      </c>
      <c r="AI311" s="44">
        <v>2129972.75</v>
      </c>
      <c r="AJ311" s="124"/>
      <c r="AK311" s="63">
        <v>170144</v>
      </c>
      <c r="AL311" s="63">
        <v>175968</v>
      </c>
      <c r="AM311" s="63">
        <v>875815.5</v>
      </c>
      <c r="AN311" s="44">
        <v>1221927.5</v>
      </c>
      <c r="AO311" s="124"/>
      <c r="AP311" s="28">
        <v>1725934.5</v>
      </c>
      <c r="AQ311" s="28">
        <v>878148</v>
      </c>
      <c r="AR311" s="28">
        <v>1267917</v>
      </c>
      <c r="AS311" s="28">
        <v>3871999.5</v>
      </c>
      <c r="AT311" s="124"/>
      <c r="AU311" s="28">
        <v>1306921.5</v>
      </c>
      <c r="AV311" s="28">
        <v>664956</v>
      </c>
      <c r="AW311" s="28">
        <v>960099</v>
      </c>
      <c r="AX311" s="44">
        <v>2931976.5</v>
      </c>
      <c r="AY311" s="124"/>
      <c r="AZ311" s="139">
        <v>20101520.130000003</v>
      </c>
      <c r="BA311" s="139">
        <v>4756818.18</v>
      </c>
      <c r="BB311" s="44">
        <v>7457501.4930000007</v>
      </c>
      <c r="BC311" s="28">
        <v>468433.60424999997</v>
      </c>
      <c r="BD311" s="28">
        <v>409066.67549999995</v>
      </c>
      <c r="BE311" s="140">
        <v>0</v>
      </c>
      <c r="BF311" s="44">
        <v>8335001.7727500005</v>
      </c>
      <c r="BG311" s="60"/>
      <c r="BH311" s="28">
        <v>20252878.772750001</v>
      </c>
      <c r="BI311" s="124"/>
      <c r="BJ311" s="28">
        <v>2925000.93</v>
      </c>
      <c r="BK311" s="28">
        <v>17327877.842750002</v>
      </c>
      <c r="BL311" s="124"/>
      <c r="BM311" s="193">
        <v>1</v>
      </c>
    </row>
    <row r="312" spans="1:65" x14ac:dyDescent="0.25">
      <c r="A312" s="116" t="s">
        <v>693</v>
      </c>
      <c r="B312" s="24" t="s">
        <v>694</v>
      </c>
      <c r="C312" s="27" t="s">
        <v>684</v>
      </c>
      <c r="D312" s="27" t="s">
        <v>12</v>
      </c>
      <c r="E312" s="139">
        <v>6442.25</v>
      </c>
      <c r="F312" s="68"/>
      <c r="G312" s="139">
        <v>3088.25</v>
      </c>
      <c r="H312" s="139">
        <v>3039.25</v>
      </c>
      <c r="I312" s="139">
        <v>1465.5</v>
      </c>
      <c r="J312" s="139">
        <v>1888.5</v>
      </c>
      <c r="K312" s="60"/>
      <c r="L312" s="28">
        <v>273532.5</v>
      </c>
      <c r="M312" s="28">
        <v>131895</v>
      </c>
      <c r="N312" s="28">
        <v>169965</v>
      </c>
      <c r="O312" s="44">
        <v>575392.5</v>
      </c>
      <c r="P312" s="124"/>
      <c r="Q312" s="28">
        <v>386031.25</v>
      </c>
      <c r="R312" s="28">
        <v>183187.5</v>
      </c>
      <c r="S312" s="28">
        <v>236062.5</v>
      </c>
      <c r="T312" s="28">
        <v>805281.25</v>
      </c>
      <c r="U312" s="124"/>
      <c r="V312" s="28">
        <v>719562.25</v>
      </c>
      <c r="W312" s="28">
        <v>341461.5</v>
      </c>
      <c r="X312" s="28">
        <v>440020.5</v>
      </c>
      <c r="Y312" s="44">
        <v>1501044.25</v>
      </c>
      <c r="Z312" s="124"/>
      <c r="AA312" s="28">
        <v>77206.25</v>
      </c>
      <c r="AB312" s="28">
        <v>36637.5</v>
      </c>
      <c r="AC312" s="28">
        <v>47212.5</v>
      </c>
      <c r="AD312" s="44">
        <v>161056.25</v>
      </c>
      <c r="AE312" s="124"/>
      <c r="AF312" s="139">
        <v>1763390.75</v>
      </c>
      <c r="AG312" s="139">
        <v>836800.5</v>
      </c>
      <c r="AH312" s="139">
        <v>1078333.5</v>
      </c>
      <c r="AI312" s="44">
        <v>3678524.75</v>
      </c>
      <c r="AJ312" s="124"/>
      <c r="AK312" s="63">
        <v>316082</v>
      </c>
      <c r="AL312" s="63">
        <v>304824</v>
      </c>
      <c r="AM312" s="63">
        <v>1354054.5</v>
      </c>
      <c r="AN312" s="44">
        <v>1974960.5</v>
      </c>
      <c r="AO312" s="124"/>
      <c r="AP312" s="28">
        <v>3205603.5</v>
      </c>
      <c r="AQ312" s="28">
        <v>1521189</v>
      </c>
      <c r="AR312" s="28">
        <v>1960263</v>
      </c>
      <c r="AS312" s="28">
        <v>6687055.5</v>
      </c>
      <c r="AT312" s="124"/>
      <c r="AU312" s="28">
        <v>2427364.5</v>
      </c>
      <c r="AV312" s="28">
        <v>1151883</v>
      </c>
      <c r="AW312" s="28">
        <v>1484361</v>
      </c>
      <c r="AX312" s="44">
        <v>5063608.5</v>
      </c>
      <c r="AY312" s="124"/>
      <c r="AZ312" s="139">
        <v>36847891.050000004</v>
      </c>
      <c r="BA312" s="139">
        <v>15153289.880000001</v>
      </c>
      <c r="BB312" s="44">
        <v>15600354.279000001</v>
      </c>
      <c r="BC312" s="28">
        <v>808998.42824999988</v>
      </c>
      <c r="BD312" s="28">
        <v>706470.01949999994</v>
      </c>
      <c r="BE312" s="140">
        <v>0</v>
      </c>
      <c r="BF312" s="44">
        <v>17115822.726750001</v>
      </c>
      <c r="BG312" s="60"/>
      <c r="BH312" s="28">
        <v>37562746.226750001</v>
      </c>
      <c r="BI312" s="124"/>
      <c r="BJ312" s="28">
        <v>5051561.49</v>
      </c>
      <c r="BK312" s="28">
        <v>32511184.736749999</v>
      </c>
      <c r="BL312" s="124"/>
      <c r="BM312" s="193">
        <v>1</v>
      </c>
    </row>
    <row r="313" spans="1:65" x14ac:dyDescent="0.25">
      <c r="A313" s="116" t="s">
        <v>695</v>
      </c>
      <c r="B313" s="24" t="s">
        <v>696</v>
      </c>
      <c r="C313" s="27" t="s">
        <v>684</v>
      </c>
      <c r="D313" s="27" t="s">
        <v>12</v>
      </c>
      <c r="E313" s="139">
        <v>694</v>
      </c>
      <c r="F313" s="68"/>
      <c r="G313" s="139">
        <v>311.5</v>
      </c>
      <c r="H313" s="139">
        <v>304.5</v>
      </c>
      <c r="I313" s="139">
        <v>167</v>
      </c>
      <c r="J313" s="139">
        <v>215.5</v>
      </c>
      <c r="K313" s="60"/>
      <c r="L313" s="28">
        <v>27405</v>
      </c>
      <c r="M313" s="28">
        <v>15030</v>
      </c>
      <c r="N313" s="28">
        <v>19395</v>
      </c>
      <c r="O313" s="44">
        <v>61830</v>
      </c>
      <c r="P313" s="124"/>
      <c r="Q313" s="28">
        <v>38937.5</v>
      </c>
      <c r="R313" s="28">
        <v>20875</v>
      </c>
      <c r="S313" s="28">
        <v>26937.5</v>
      </c>
      <c r="T313" s="28">
        <v>86750</v>
      </c>
      <c r="U313" s="124"/>
      <c r="V313" s="28">
        <v>72579.5</v>
      </c>
      <c r="W313" s="28">
        <v>38911</v>
      </c>
      <c r="X313" s="28">
        <v>50211.5</v>
      </c>
      <c r="Y313" s="44">
        <v>161702</v>
      </c>
      <c r="Z313" s="124"/>
      <c r="AA313" s="28">
        <v>7787.5</v>
      </c>
      <c r="AB313" s="28">
        <v>4175</v>
      </c>
      <c r="AC313" s="28">
        <v>5387.5</v>
      </c>
      <c r="AD313" s="44">
        <v>17350</v>
      </c>
      <c r="AE313" s="124"/>
      <c r="AF313" s="139">
        <v>88933.25</v>
      </c>
      <c r="AG313" s="139">
        <v>47678.5</v>
      </c>
      <c r="AH313" s="139">
        <v>61525.25</v>
      </c>
      <c r="AI313" s="44">
        <v>198137</v>
      </c>
      <c r="AJ313" s="124"/>
      <c r="AK313" s="63">
        <v>31668</v>
      </c>
      <c r="AL313" s="63">
        <v>34736</v>
      </c>
      <c r="AM313" s="63">
        <v>154513.5</v>
      </c>
      <c r="AN313" s="44">
        <v>220917.5</v>
      </c>
      <c r="AO313" s="124"/>
      <c r="AP313" s="28">
        <v>323337</v>
      </c>
      <c r="AQ313" s="28">
        <v>173346</v>
      </c>
      <c r="AR313" s="28">
        <v>223689</v>
      </c>
      <c r="AS313" s="28">
        <v>720372</v>
      </c>
      <c r="AT313" s="124"/>
      <c r="AU313" s="28">
        <v>244839</v>
      </c>
      <c r="AV313" s="28">
        <v>131262</v>
      </c>
      <c r="AW313" s="28">
        <v>169383</v>
      </c>
      <c r="AX313" s="44">
        <v>545484</v>
      </c>
      <c r="AY313" s="124"/>
      <c r="AZ313" s="139">
        <v>3748194.13</v>
      </c>
      <c r="BA313" s="139">
        <v>911599.55</v>
      </c>
      <c r="BB313" s="44">
        <v>1397938.1039999998</v>
      </c>
      <c r="BC313" s="28">
        <v>87150.43799999998</v>
      </c>
      <c r="BD313" s="28">
        <v>76105.428</v>
      </c>
      <c r="BE313" s="140">
        <v>0</v>
      </c>
      <c r="BF313" s="44">
        <v>1561193.97</v>
      </c>
      <c r="BG313" s="60"/>
      <c r="BH313" s="28">
        <v>3573736.4699999997</v>
      </c>
      <c r="BI313" s="124"/>
      <c r="BJ313" s="28">
        <v>544186.22</v>
      </c>
      <c r="BK313" s="28">
        <v>3029550.25</v>
      </c>
      <c r="BL313" s="124"/>
      <c r="BM313" s="193">
        <v>0</v>
      </c>
    </row>
    <row r="314" spans="1:65" x14ac:dyDescent="0.25">
      <c r="A314" s="116" t="s">
        <v>697</v>
      </c>
      <c r="B314" s="24" t="s">
        <v>698</v>
      </c>
      <c r="C314" s="27" t="s">
        <v>684</v>
      </c>
      <c r="D314" s="27" t="s">
        <v>12</v>
      </c>
      <c r="E314" s="139">
        <v>1984.54</v>
      </c>
      <c r="F314" s="68"/>
      <c r="G314" s="139">
        <v>841.23</v>
      </c>
      <c r="H314" s="139">
        <v>829.48</v>
      </c>
      <c r="I314" s="139">
        <v>457.31999999999994</v>
      </c>
      <c r="J314" s="139">
        <v>685.99</v>
      </c>
      <c r="K314" s="60"/>
      <c r="L314" s="28">
        <v>74653.2</v>
      </c>
      <c r="M314" s="28">
        <v>41158.799999999996</v>
      </c>
      <c r="N314" s="28">
        <v>61739.1</v>
      </c>
      <c r="O314" s="44">
        <v>177551.1</v>
      </c>
      <c r="P314" s="124"/>
      <c r="Q314" s="28">
        <v>105153.75</v>
      </c>
      <c r="R314" s="28">
        <v>57164.999999999993</v>
      </c>
      <c r="S314" s="28">
        <v>85748.75</v>
      </c>
      <c r="T314" s="28">
        <v>248067.5</v>
      </c>
      <c r="U314" s="124"/>
      <c r="V314" s="28">
        <v>196006.59</v>
      </c>
      <c r="W314" s="28">
        <v>106555.55999999998</v>
      </c>
      <c r="X314" s="28">
        <v>159835.67000000001</v>
      </c>
      <c r="Y314" s="44">
        <v>462397.81999999995</v>
      </c>
      <c r="Z314" s="124"/>
      <c r="AA314" s="28">
        <v>21030.75</v>
      </c>
      <c r="AB314" s="28">
        <v>11432.999999999998</v>
      </c>
      <c r="AC314" s="28">
        <v>17149.75</v>
      </c>
      <c r="AD314" s="44">
        <v>49613.5</v>
      </c>
      <c r="AE314" s="124"/>
      <c r="AF314" s="139">
        <v>480342.33</v>
      </c>
      <c r="AG314" s="139">
        <v>261129.72</v>
      </c>
      <c r="AH314" s="139">
        <v>391700.29</v>
      </c>
      <c r="AI314" s="44">
        <v>1133172.3400000001</v>
      </c>
      <c r="AJ314" s="124"/>
      <c r="AK314" s="63">
        <v>86265.919999999998</v>
      </c>
      <c r="AL314" s="63">
        <v>95122.559999999983</v>
      </c>
      <c r="AM314" s="63">
        <v>491854.83</v>
      </c>
      <c r="AN314" s="44">
        <v>673243.31</v>
      </c>
      <c r="AO314" s="124"/>
      <c r="AP314" s="28">
        <v>873196.74</v>
      </c>
      <c r="AQ314" s="28">
        <v>474698.15999999992</v>
      </c>
      <c r="AR314" s="28">
        <v>712057.62</v>
      </c>
      <c r="AS314" s="28">
        <v>2059952.52</v>
      </c>
      <c r="AT314" s="124"/>
      <c r="AU314" s="28">
        <v>661206.78</v>
      </c>
      <c r="AV314" s="28">
        <v>359453.51999999996</v>
      </c>
      <c r="AW314" s="28">
        <v>539188.14</v>
      </c>
      <c r="AX314" s="44">
        <v>1559848.44</v>
      </c>
      <c r="AY314" s="124"/>
      <c r="AZ314" s="139">
        <v>10995034.050000001</v>
      </c>
      <c r="BA314" s="139">
        <v>3257901.57</v>
      </c>
      <c r="BB314" s="44">
        <v>4275880.6859999998</v>
      </c>
      <c r="BC314" s="28">
        <v>249212.57957999996</v>
      </c>
      <c r="BD314" s="28">
        <v>217628.62548000002</v>
      </c>
      <c r="BE314" s="140">
        <v>0</v>
      </c>
      <c r="BF314" s="44">
        <v>4742721.8910599994</v>
      </c>
      <c r="BG314" s="60"/>
      <c r="BH314" s="28">
        <v>11106568.42106</v>
      </c>
      <c r="BI314" s="124"/>
      <c r="BJ314" s="28">
        <v>1556137.35</v>
      </c>
      <c r="BK314" s="28">
        <v>9550431.07106</v>
      </c>
      <c r="BL314" s="124"/>
      <c r="BM314" s="193">
        <v>1</v>
      </c>
    </row>
    <row r="315" spans="1:65" x14ac:dyDescent="0.25">
      <c r="A315" s="116" t="s">
        <v>699</v>
      </c>
      <c r="B315" s="24" t="s">
        <v>700</v>
      </c>
      <c r="C315" s="27" t="s">
        <v>684</v>
      </c>
      <c r="D315" s="27" t="s">
        <v>12</v>
      </c>
      <c r="E315" s="139">
        <v>806.61</v>
      </c>
      <c r="F315" s="68"/>
      <c r="G315" s="139">
        <v>339.63999999999993</v>
      </c>
      <c r="H315" s="139">
        <v>334.81</v>
      </c>
      <c r="I315" s="139">
        <v>189.48</v>
      </c>
      <c r="J315" s="139">
        <v>277.48999999999995</v>
      </c>
      <c r="K315" s="60"/>
      <c r="L315" s="28">
        <v>30132.9</v>
      </c>
      <c r="M315" s="28">
        <v>17053.2</v>
      </c>
      <c r="N315" s="28">
        <v>24974.099999999995</v>
      </c>
      <c r="O315" s="44">
        <v>72160.2</v>
      </c>
      <c r="P315" s="124"/>
      <c r="Q315" s="28">
        <v>42454.999999999993</v>
      </c>
      <c r="R315" s="28">
        <v>23685</v>
      </c>
      <c r="S315" s="28">
        <v>34686.249999999993</v>
      </c>
      <c r="T315" s="28">
        <v>100826.25</v>
      </c>
      <c r="U315" s="124"/>
      <c r="V315" s="28">
        <v>79136.119999999981</v>
      </c>
      <c r="W315" s="28">
        <v>44148.84</v>
      </c>
      <c r="X315" s="28">
        <v>64655.169999999991</v>
      </c>
      <c r="Y315" s="44">
        <v>187940.12999999998</v>
      </c>
      <c r="Z315" s="124"/>
      <c r="AA315" s="28">
        <v>8490.9999999999982</v>
      </c>
      <c r="AB315" s="28">
        <v>4737</v>
      </c>
      <c r="AC315" s="28">
        <v>6937.2499999999991</v>
      </c>
      <c r="AD315" s="44">
        <v>20165.249999999996</v>
      </c>
      <c r="AE315" s="124"/>
      <c r="AF315" s="139">
        <v>193934.44</v>
      </c>
      <c r="AG315" s="139">
        <v>108193.08</v>
      </c>
      <c r="AH315" s="139">
        <v>158446.79</v>
      </c>
      <c r="AI315" s="44">
        <v>460574.31000000006</v>
      </c>
      <c r="AJ315" s="124"/>
      <c r="AK315" s="63">
        <v>34820.239999999998</v>
      </c>
      <c r="AL315" s="63">
        <v>39411.839999999997</v>
      </c>
      <c r="AM315" s="63">
        <v>198960.32999999996</v>
      </c>
      <c r="AN315" s="44">
        <v>273192.40999999992</v>
      </c>
      <c r="AO315" s="124"/>
      <c r="AP315" s="28">
        <v>352546.31999999995</v>
      </c>
      <c r="AQ315" s="28">
        <v>196680.24</v>
      </c>
      <c r="AR315" s="28">
        <v>288034.61999999994</v>
      </c>
      <c r="AS315" s="28">
        <v>837261.17999999993</v>
      </c>
      <c r="AT315" s="124"/>
      <c r="AU315" s="28">
        <v>266957.03999999992</v>
      </c>
      <c r="AV315" s="28">
        <v>148931.28</v>
      </c>
      <c r="AW315" s="28">
        <v>218107.13999999996</v>
      </c>
      <c r="AX315" s="44">
        <v>633995.46</v>
      </c>
      <c r="AY315" s="124"/>
      <c r="AZ315" s="139">
        <v>4393526.76</v>
      </c>
      <c r="BA315" s="139">
        <v>1091208.6800000002</v>
      </c>
      <c r="BB315" s="44">
        <v>1645420.6319999998</v>
      </c>
      <c r="BC315" s="28">
        <v>101291.66396999998</v>
      </c>
      <c r="BD315" s="28">
        <v>88454.465819999998</v>
      </c>
      <c r="BE315" s="140">
        <v>0</v>
      </c>
      <c r="BF315" s="44">
        <v>1835166.7617899997</v>
      </c>
      <c r="BG315" s="60"/>
      <c r="BH315" s="28">
        <v>4421281.9517900003</v>
      </c>
      <c r="BI315" s="124"/>
      <c r="BJ315" s="28">
        <v>632487.09</v>
      </c>
      <c r="BK315" s="28">
        <v>3788794.8617900005</v>
      </c>
      <c r="BL315" s="124"/>
      <c r="BM315" s="193">
        <v>1</v>
      </c>
    </row>
    <row r="316" spans="1:65" x14ac:dyDescent="0.25">
      <c r="A316" s="116" t="s">
        <v>706</v>
      </c>
      <c r="B316" s="24" t="s">
        <v>707</v>
      </c>
      <c r="C316" s="27" t="s">
        <v>708</v>
      </c>
      <c r="D316" s="27" t="s">
        <v>12</v>
      </c>
      <c r="E316" s="139">
        <v>1783.3</v>
      </c>
      <c r="F316" s="68"/>
      <c r="G316" s="139">
        <v>791.81999999999994</v>
      </c>
      <c r="H316" s="139">
        <v>774.81999999999994</v>
      </c>
      <c r="I316" s="139">
        <v>396.49</v>
      </c>
      <c r="J316" s="139">
        <v>594.99</v>
      </c>
      <c r="K316" s="60"/>
      <c r="L316" s="28">
        <v>69733.799999999988</v>
      </c>
      <c r="M316" s="28">
        <v>35684.1</v>
      </c>
      <c r="N316" s="28">
        <v>53549.1</v>
      </c>
      <c r="O316" s="44">
        <v>158967</v>
      </c>
      <c r="P316" s="124"/>
      <c r="Q316" s="28">
        <v>98977.499999999985</v>
      </c>
      <c r="R316" s="28">
        <v>49561.25</v>
      </c>
      <c r="S316" s="28">
        <v>74373.75</v>
      </c>
      <c r="T316" s="28">
        <v>222912.5</v>
      </c>
      <c r="U316" s="124"/>
      <c r="V316" s="28">
        <v>184494.06</v>
      </c>
      <c r="W316" s="28">
        <v>92382.17</v>
      </c>
      <c r="X316" s="28">
        <v>138632.67000000001</v>
      </c>
      <c r="Y316" s="44">
        <v>415508.9</v>
      </c>
      <c r="Z316" s="124"/>
      <c r="AA316" s="28">
        <v>19795.5</v>
      </c>
      <c r="AB316" s="28">
        <v>9912.25</v>
      </c>
      <c r="AC316" s="28">
        <v>14874.75</v>
      </c>
      <c r="AD316" s="44">
        <v>44582.5</v>
      </c>
      <c r="AE316" s="124"/>
      <c r="AF316" s="139">
        <v>226064.61</v>
      </c>
      <c r="AG316" s="139">
        <v>113197.89</v>
      </c>
      <c r="AH316" s="139">
        <v>169869.64</v>
      </c>
      <c r="AI316" s="44">
        <v>509132.14</v>
      </c>
      <c r="AJ316" s="124"/>
      <c r="AK316" s="63">
        <v>80581.279999999999</v>
      </c>
      <c r="AL316" s="63">
        <v>82469.919999999998</v>
      </c>
      <c r="AM316" s="63">
        <v>426607.83</v>
      </c>
      <c r="AN316" s="44">
        <v>589659.03</v>
      </c>
      <c r="AO316" s="124"/>
      <c r="AP316" s="28">
        <v>821909.15999999992</v>
      </c>
      <c r="AQ316" s="28">
        <v>411556.62</v>
      </c>
      <c r="AR316" s="28">
        <v>617599.62</v>
      </c>
      <c r="AS316" s="28">
        <v>1851065.4</v>
      </c>
      <c r="AT316" s="124"/>
      <c r="AU316" s="28">
        <v>622370.5199999999</v>
      </c>
      <c r="AV316" s="28">
        <v>311641.14</v>
      </c>
      <c r="AW316" s="28">
        <v>467662.14</v>
      </c>
      <c r="AX316" s="44">
        <v>1401673.7999999998</v>
      </c>
      <c r="AY316" s="124"/>
      <c r="AZ316" s="139">
        <v>9999045.370000001</v>
      </c>
      <c r="BA316" s="139">
        <v>3116983.4</v>
      </c>
      <c r="BB316" s="44">
        <v>3934808.6310000001</v>
      </c>
      <c r="BC316" s="28">
        <v>223941.46409999995</v>
      </c>
      <c r="BD316" s="28">
        <v>195560.24460000001</v>
      </c>
      <c r="BE316" s="140">
        <v>0</v>
      </c>
      <c r="BF316" s="44">
        <v>4354310.3397000004</v>
      </c>
      <c r="BG316" s="60"/>
      <c r="BH316" s="28">
        <v>9547811.6096999999</v>
      </c>
      <c r="BI316" s="124"/>
      <c r="BJ316" s="28">
        <v>1398339.02</v>
      </c>
      <c r="BK316" s="28">
        <v>8149472.5897000004</v>
      </c>
      <c r="BL316" s="124"/>
      <c r="BM316" s="193">
        <v>0</v>
      </c>
    </row>
    <row r="317" spans="1:65" x14ac:dyDescent="0.25">
      <c r="A317" s="116" t="s">
        <v>709</v>
      </c>
      <c r="B317" s="24" t="s">
        <v>710</v>
      </c>
      <c r="C317" s="27" t="s">
        <v>708</v>
      </c>
      <c r="D317" s="27" t="s">
        <v>12</v>
      </c>
      <c r="E317" s="139">
        <v>690.29</v>
      </c>
      <c r="F317" s="68"/>
      <c r="G317" s="139">
        <v>289.79999999999995</v>
      </c>
      <c r="H317" s="139">
        <v>285.46999999999997</v>
      </c>
      <c r="I317" s="139">
        <v>164.66</v>
      </c>
      <c r="J317" s="139">
        <v>235.82999999999998</v>
      </c>
      <c r="K317" s="60"/>
      <c r="L317" s="28">
        <v>25692.299999999996</v>
      </c>
      <c r="M317" s="28">
        <v>14819.4</v>
      </c>
      <c r="N317" s="28">
        <v>21224.699999999997</v>
      </c>
      <c r="O317" s="44">
        <v>61736.399999999994</v>
      </c>
      <c r="P317" s="124"/>
      <c r="Q317" s="28">
        <v>36224.999999999993</v>
      </c>
      <c r="R317" s="28">
        <v>20582.5</v>
      </c>
      <c r="S317" s="28">
        <v>29478.749999999996</v>
      </c>
      <c r="T317" s="28">
        <v>86286.249999999985</v>
      </c>
      <c r="U317" s="124"/>
      <c r="V317" s="28">
        <v>67523.399999999994</v>
      </c>
      <c r="W317" s="28">
        <v>38365.78</v>
      </c>
      <c r="X317" s="28">
        <v>54948.39</v>
      </c>
      <c r="Y317" s="44">
        <v>160837.57</v>
      </c>
      <c r="Z317" s="124"/>
      <c r="AA317" s="28">
        <v>7244.9999999999991</v>
      </c>
      <c r="AB317" s="28">
        <v>4116.5</v>
      </c>
      <c r="AC317" s="28">
        <v>5895.75</v>
      </c>
      <c r="AD317" s="44">
        <v>17257.25</v>
      </c>
      <c r="AE317" s="124"/>
      <c r="AF317" s="139">
        <v>82737.899999999994</v>
      </c>
      <c r="AG317" s="139">
        <v>47010.43</v>
      </c>
      <c r="AH317" s="139">
        <v>67329.460000000006</v>
      </c>
      <c r="AI317" s="44">
        <v>197077.78999999998</v>
      </c>
      <c r="AJ317" s="124"/>
      <c r="AK317" s="63">
        <v>29688.879999999997</v>
      </c>
      <c r="AL317" s="63">
        <v>34249.279999999999</v>
      </c>
      <c r="AM317" s="63">
        <v>169090.11</v>
      </c>
      <c r="AN317" s="44">
        <v>233028.27</v>
      </c>
      <c r="AO317" s="124"/>
      <c r="AP317" s="28">
        <v>300812.39999999997</v>
      </c>
      <c r="AQ317" s="28">
        <v>170917.08</v>
      </c>
      <c r="AR317" s="28">
        <v>244791.53999999998</v>
      </c>
      <c r="AS317" s="28">
        <v>716521.02</v>
      </c>
      <c r="AT317" s="124"/>
      <c r="AU317" s="28">
        <v>227782.79999999996</v>
      </c>
      <c r="AV317" s="28">
        <v>129422.76</v>
      </c>
      <c r="AW317" s="28">
        <v>185362.37999999998</v>
      </c>
      <c r="AX317" s="44">
        <v>542567.93999999994</v>
      </c>
      <c r="AY317" s="124"/>
      <c r="AZ317" s="139">
        <v>3817296.73</v>
      </c>
      <c r="BA317" s="139">
        <v>1086214.9800000002</v>
      </c>
      <c r="BB317" s="44">
        <v>1471053.513</v>
      </c>
      <c r="BC317" s="28">
        <v>86684.547329999987</v>
      </c>
      <c r="BD317" s="28">
        <v>75698.581980000003</v>
      </c>
      <c r="BE317" s="140">
        <v>0</v>
      </c>
      <c r="BF317" s="44">
        <v>1633436.64231</v>
      </c>
      <c r="BG317" s="60"/>
      <c r="BH317" s="28">
        <v>3648749.1323099998</v>
      </c>
      <c r="BI317" s="124"/>
      <c r="BJ317" s="28">
        <v>541277.09</v>
      </c>
      <c r="BK317" s="28">
        <v>3107472.0423099999</v>
      </c>
      <c r="BL317" s="124"/>
      <c r="BM317" s="193">
        <v>0</v>
      </c>
    </row>
    <row r="318" spans="1:65" x14ac:dyDescent="0.25">
      <c r="A318" s="116" t="s">
        <v>711</v>
      </c>
      <c r="B318" s="24" t="s">
        <v>712</v>
      </c>
      <c r="C318" s="27" t="s">
        <v>713</v>
      </c>
      <c r="D318" s="27" t="s">
        <v>12</v>
      </c>
      <c r="E318" s="139">
        <v>513.75</v>
      </c>
      <c r="F318" s="68"/>
      <c r="G318" s="139">
        <v>212.25</v>
      </c>
      <c r="H318" s="139">
        <v>208.5</v>
      </c>
      <c r="I318" s="139">
        <v>127.5</v>
      </c>
      <c r="J318" s="139">
        <v>174</v>
      </c>
      <c r="K318" s="60"/>
      <c r="L318" s="28">
        <v>18765</v>
      </c>
      <c r="M318" s="28">
        <v>11475</v>
      </c>
      <c r="N318" s="28">
        <v>15660</v>
      </c>
      <c r="O318" s="44">
        <v>45900</v>
      </c>
      <c r="P318" s="124"/>
      <c r="Q318" s="28">
        <v>26531.25</v>
      </c>
      <c r="R318" s="28">
        <v>15937.5</v>
      </c>
      <c r="S318" s="28">
        <v>21750</v>
      </c>
      <c r="T318" s="28">
        <v>64218.75</v>
      </c>
      <c r="U318" s="124"/>
      <c r="V318" s="28">
        <v>49454.25</v>
      </c>
      <c r="W318" s="28">
        <v>29707.5</v>
      </c>
      <c r="X318" s="28">
        <v>40542</v>
      </c>
      <c r="Y318" s="44">
        <v>119703.75</v>
      </c>
      <c r="Z318" s="124"/>
      <c r="AA318" s="28">
        <v>5306.25</v>
      </c>
      <c r="AB318" s="28">
        <v>3187.5</v>
      </c>
      <c r="AC318" s="28">
        <v>4350</v>
      </c>
      <c r="AD318" s="44">
        <v>12843.75</v>
      </c>
      <c r="AE318" s="124"/>
      <c r="AF318" s="139">
        <v>121194.75</v>
      </c>
      <c r="AG318" s="139">
        <v>72802.5</v>
      </c>
      <c r="AH318" s="139">
        <v>99354</v>
      </c>
      <c r="AI318" s="44">
        <v>293351.25</v>
      </c>
      <c r="AJ318" s="124"/>
      <c r="AK318" s="63">
        <v>21684</v>
      </c>
      <c r="AL318" s="63">
        <v>26520</v>
      </c>
      <c r="AM318" s="63">
        <v>124758</v>
      </c>
      <c r="AN318" s="44">
        <v>172962</v>
      </c>
      <c r="AO318" s="124"/>
      <c r="AP318" s="28">
        <v>220315.5</v>
      </c>
      <c r="AQ318" s="28">
        <v>132345</v>
      </c>
      <c r="AR318" s="28">
        <v>180612</v>
      </c>
      <c r="AS318" s="28">
        <v>533272.5</v>
      </c>
      <c r="AT318" s="124"/>
      <c r="AU318" s="28">
        <v>166828.5</v>
      </c>
      <c r="AV318" s="28">
        <v>100215</v>
      </c>
      <c r="AW318" s="28">
        <v>136764</v>
      </c>
      <c r="AX318" s="44">
        <v>403807.5</v>
      </c>
      <c r="AY318" s="124"/>
      <c r="AZ318" s="139">
        <v>2859007.41</v>
      </c>
      <c r="BA318" s="139">
        <v>857889.45</v>
      </c>
      <c r="BB318" s="44">
        <v>1115069.058</v>
      </c>
      <c r="BC318" s="28">
        <v>64515.183749999997</v>
      </c>
      <c r="BD318" s="28">
        <v>56338.852500000001</v>
      </c>
      <c r="BE318" s="140">
        <v>0</v>
      </c>
      <c r="BF318" s="44">
        <v>1235923.0942500001</v>
      </c>
      <c r="BG318" s="60"/>
      <c r="BH318" s="28">
        <v>2881982.5942500001</v>
      </c>
      <c r="BI318" s="124"/>
      <c r="BJ318" s="28">
        <v>402846.78</v>
      </c>
      <c r="BK318" s="28">
        <v>2479135.8142499998</v>
      </c>
      <c r="BL318" s="124"/>
      <c r="BM318" s="193">
        <v>1</v>
      </c>
    </row>
    <row r="319" spans="1:65" x14ac:dyDescent="0.25">
      <c r="A319" s="116" t="s">
        <v>714</v>
      </c>
      <c r="B319" s="24" t="s">
        <v>715</v>
      </c>
      <c r="C319" s="27" t="s">
        <v>713</v>
      </c>
      <c r="D319" s="27" t="s">
        <v>12</v>
      </c>
      <c r="E319" s="139">
        <v>1771.53</v>
      </c>
      <c r="F319" s="68"/>
      <c r="G319" s="139">
        <v>786.22</v>
      </c>
      <c r="H319" s="139">
        <v>765.3900000000001</v>
      </c>
      <c r="I319" s="139">
        <v>420.81999999999994</v>
      </c>
      <c r="J319" s="139">
        <v>564.49</v>
      </c>
      <c r="K319" s="60"/>
      <c r="L319" s="28">
        <v>68885.100000000006</v>
      </c>
      <c r="M319" s="28">
        <v>37873.799999999996</v>
      </c>
      <c r="N319" s="28">
        <v>50804.1</v>
      </c>
      <c r="O319" s="44">
        <v>157563</v>
      </c>
      <c r="P319" s="124"/>
      <c r="Q319" s="28">
        <v>98277.5</v>
      </c>
      <c r="R319" s="28">
        <v>52602.499999999993</v>
      </c>
      <c r="S319" s="28">
        <v>70561.25</v>
      </c>
      <c r="T319" s="28">
        <v>221441.25</v>
      </c>
      <c r="U319" s="124"/>
      <c r="V319" s="28">
        <v>183189.26</v>
      </c>
      <c r="W319" s="28">
        <v>98051.059999999983</v>
      </c>
      <c r="X319" s="28">
        <v>131526.17000000001</v>
      </c>
      <c r="Y319" s="44">
        <v>412766.49</v>
      </c>
      <c r="Z319" s="124"/>
      <c r="AA319" s="28">
        <v>19655.5</v>
      </c>
      <c r="AB319" s="28">
        <v>10520.499999999998</v>
      </c>
      <c r="AC319" s="28">
        <v>14112.25</v>
      </c>
      <c r="AD319" s="44">
        <v>44288.25</v>
      </c>
      <c r="AE319" s="124"/>
      <c r="AF319" s="139">
        <v>448931.62</v>
      </c>
      <c r="AG319" s="139">
        <v>240288.22</v>
      </c>
      <c r="AH319" s="139">
        <v>322323.78999999998</v>
      </c>
      <c r="AI319" s="44">
        <v>1011543.6299999999</v>
      </c>
      <c r="AJ319" s="124"/>
      <c r="AK319" s="63">
        <v>79600.560000000012</v>
      </c>
      <c r="AL319" s="63">
        <v>87530.559999999983</v>
      </c>
      <c r="AM319" s="63">
        <v>404739.33</v>
      </c>
      <c r="AN319" s="44">
        <v>571870.44999999995</v>
      </c>
      <c r="AO319" s="124"/>
      <c r="AP319" s="28">
        <v>816096.36</v>
      </c>
      <c r="AQ319" s="28">
        <v>436811.15999999992</v>
      </c>
      <c r="AR319" s="28">
        <v>585940.62</v>
      </c>
      <c r="AS319" s="28">
        <v>1838848.1400000001</v>
      </c>
      <c r="AT319" s="124"/>
      <c r="AU319" s="28">
        <v>617968.92000000004</v>
      </c>
      <c r="AV319" s="28">
        <v>330764.51999999996</v>
      </c>
      <c r="AW319" s="28">
        <v>443689.14</v>
      </c>
      <c r="AX319" s="44">
        <v>1392422.58</v>
      </c>
      <c r="AY319" s="124"/>
      <c r="AZ319" s="139">
        <v>9744535.9000000004</v>
      </c>
      <c r="BA319" s="139">
        <v>2728370.99</v>
      </c>
      <c r="BB319" s="44">
        <v>3741872.0670000003</v>
      </c>
      <c r="BC319" s="28">
        <v>222463.42280999999</v>
      </c>
      <c r="BD319" s="28">
        <v>194269.52286</v>
      </c>
      <c r="BE319" s="140">
        <v>0</v>
      </c>
      <c r="BF319" s="44">
        <v>4158605.0126700001</v>
      </c>
      <c r="BG319" s="60"/>
      <c r="BH319" s="28">
        <v>9809348.8026700001</v>
      </c>
      <c r="BI319" s="124"/>
      <c r="BJ319" s="28">
        <v>1389109.81</v>
      </c>
      <c r="BK319" s="28">
        <v>8420238.9926699996</v>
      </c>
      <c r="BL319" s="124"/>
      <c r="BM319" s="193">
        <v>1</v>
      </c>
    </row>
    <row r="320" spans="1:65" x14ac:dyDescent="0.25">
      <c r="A320" s="116" t="s">
        <v>716</v>
      </c>
      <c r="B320" s="24" t="s">
        <v>717</v>
      </c>
      <c r="C320" s="27" t="s">
        <v>713</v>
      </c>
      <c r="D320" s="27" t="s">
        <v>12</v>
      </c>
      <c r="E320" s="139">
        <v>313.45</v>
      </c>
      <c r="F320" s="68"/>
      <c r="G320" s="139">
        <v>108.63999999999999</v>
      </c>
      <c r="H320" s="139">
        <v>107.30999999999999</v>
      </c>
      <c r="I320" s="139">
        <v>57.83</v>
      </c>
      <c r="J320" s="139">
        <v>146.97999999999999</v>
      </c>
      <c r="K320" s="60"/>
      <c r="L320" s="28">
        <v>9657.9</v>
      </c>
      <c r="M320" s="28">
        <v>5204.7</v>
      </c>
      <c r="N320" s="28">
        <v>13228.199999999999</v>
      </c>
      <c r="O320" s="44">
        <v>28090.799999999996</v>
      </c>
      <c r="P320" s="124"/>
      <c r="Q320" s="28">
        <v>13579.999999999998</v>
      </c>
      <c r="R320" s="28">
        <v>7228.75</v>
      </c>
      <c r="S320" s="28">
        <v>18372.5</v>
      </c>
      <c r="T320" s="28">
        <v>39181.25</v>
      </c>
      <c r="U320" s="124"/>
      <c r="V320" s="28">
        <v>25313.119999999995</v>
      </c>
      <c r="W320" s="28">
        <v>13474.39</v>
      </c>
      <c r="X320" s="28">
        <v>34246.339999999997</v>
      </c>
      <c r="Y320" s="44">
        <v>73033.849999999991</v>
      </c>
      <c r="Z320" s="124"/>
      <c r="AA320" s="28">
        <v>2715.9999999999995</v>
      </c>
      <c r="AB320" s="28">
        <v>1445.75</v>
      </c>
      <c r="AC320" s="28">
        <v>3674.4999999999995</v>
      </c>
      <c r="AD320" s="44">
        <v>7836.25</v>
      </c>
      <c r="AE320" s="124"/>
      <c r="AF320" s="139">
        <v>62033.440000000002</v>
      </c>
      <c r="AG320" s="139">
        <v>33020.93</v>
      </c>
      <c r="AH320" s="139">
        <v>83925.58</v>
      </c>
      <c r="AI320" s="44">
        <v>178979.95</v>
      </c>
      <c r="AJ320" s="124"/>
      <c r="AK320" s="63">
        <v>11160.239999999998</v>
      </c>
      <c r="AL320" s="63">
        <v>12028.64</v>
      </c>
      <c r="AM320" s="63">
        <v>105384.65999999999</v>
      </c>
      <c r="AN320" s="44">
        <v>128573.53999999998</v>
      </c>
      <c r="AO320" s="124"/>
      <c r="AP320" s="28">
        <v>112768.31999999999</v>
      </c>
      <c r="AQ320" s="28">
        <v>60027.54</v>
      </c>
      <c r="AR320" s="28">
        <v>152565.24</v>
      </c>
      <c r="AS320" s="28">
        <v>325361.09999999998</v>
      </c>
      <c r="AT320" s="124"/>
      <c r="AU320" s="28">
        <v>85391.039999999994</v>
      </c>
      <c r="AV320" s="28">
        <v>45454.38</v>
      </c>
      <c r="AW320" s="28">
        <v>115526.28</v>
      </c>
      <c r="AX320" s="44">
        <v>246371.69999999998</v>
      </c>
      <c r="AY320" s="124"/>
      <c r="AZ320" s="139">
        <v>1731284.4800000002</v>
      </c>
      <c r="BA320" s="139">
        <v>437640.63000000006</v>
      </c>
      <c r="BB320" s="44">
        <v>650677.53300000005</v>
      </c>
      <c r="BC320" s="28">
        <v>39362.110649999988</v>
      </c>
      <c r="BD320" s="28">
        <v>34373.553899999992</v>
      </c>
      <c r="BE320" s="140">
        <v>0</v>
      </c>
      <c r="BF320" s="44">
        <v>724413.19754999992</v>
      </c>
      <c r="BG320" s="60"/>
      <c r="BH320" s="28">
        <v>1751841.6375500001</v>
      </c>
      <c r="BI320" s="124"/>
      <c r="BJ320" s="28">
        <v>245785.54</v>
      </c>
      <c r="BK320" s="28">
        <v>1506056.0975500001</v>
      </c>
      <c r="BL320" s="124"/>
      <c r="BM320" s="193">
        <v>1</v>
      </c>
    </row>
    <row r="321" spans="1:65" x14ac:dyDescent="0.25">
      <c r="A321" s="116" t="s">
        <v>718</v>
      </c>
      <c r="B321" s="24" t="s">
        <v>719</v>
      </c>
      <c r="C321" s="27" t="s">
        <v>713</v>
      </c>
      <c r="D321" s="27" t="s">
        <v>131</v>
      </c>
      <c r="E321" s="139">
        <v>683.16</v>
      </c>
      <c r="F321" s="68"/>
      <c r="G321" s="139">
        <v>0</v>
      </c>
      <c r="H321" s="139">
        <v>0</v>
      </c>
      <c r="I321" s="139">
        <v>0</v>
      </c>
      <c r="J321" s="139">
        <v>683.16</v>
      </c>
      <c r="K321" s="60"/>
      <c r="L321" s="28">
        <v>0</v>
      </c>
      <c r="M321" s="28">
        <v>0</v>
      </c>
      <c r="N321" s="28">
        <v>61484.399999999994</v>
      </c>
      <c r="O321" s="44">
        <v>61484.399999999994</v>
      </c>
      <c r="P321" s="124"/>
      <c r="Q321" s="28">
        <v>0</v>
      </c>
      <c r="R321" s="28">
        <v>0</v>
      </c>
      <c r="S321" s="28">
        <v>85395</v>
      </c>
      <c r="T321" s="28">
        <v>85395</v>
      </c>
      <c r="U321" s="124"/>
      <c r="V321" s="28">
        <v>0</v>
      </c>
      <c r="W321" s="28">
        <v>0</v>
      </c>
      <c r="X321" s="28">
        <v>159176.28</v>
      </c>
      <c r="Y321" s="44">
        <v>159176.28</v>
      </c>
      <c r="Z321" s="124"/>
      <c r="AA321" s="28">
        <v>0</v>
      </c>
      <c r="AB321" s="28">
        <v>0</v>
      </c>
      <c r="AC321" s="28">
        <v>17079</v>
      </c>
      <c r="AD321" s="44">
        <v>17079</v>
      </c>
      <c r="AE321" s="124"/>
      <c r="AF321" s="139">
        <v>0</v>
      </c>
      <c r="AG321" s="139">
        <v>0</v>
      </c>
      <c r="AH321" s="139">
        <v>390084.36</v>
      </c>
      <c r="AI321" s="44">
        <v>390084.36</v>
      </c>
      <c r="AJ321" s="124"/>
      <c r="AK321" s="63">
        <v>0</v>
      </c>
      <c r="AL321" s="63">
        <v>0</v>
      </c>
      <c r="AM321" s="63">
        <v>489825.72</v>
      </c>
      <c r="AN321" s="44">
        <v>489825.72</v>
      </c>
      <c r="AO321" s="124"/>
      <c r="AP321" s="28">
        <v>0</v>
      </c>
      <c r="AQ321" s="28">
        <v>0</v>
      </c>
      <c r="AR321" s="28">
        <v>709120.08</v>
      </c>
      <c r="AS321" s="28">
        <v>709120.08</v>
      </c>
      <c r="AT321" s="124"/>
      <c r="AU321" s="28">
        <v>0</v>
      </c>
      <c r="AV321" s="28">
        <v>0</v>
      </c>
      <c r="AW321" s="28">
        <v>536963.76</v>
      </c>
      <c r="AX321" s="44">
        <v>536963.76</v>
      </c>
      <c r="AY321" s="124"/>
      <c r="AZ321" s="139">
        <v>4040690.9000000004</v>
      </c>
      <c r="BA321" s="139">
        <v>1056457.92</v>
      </c>
      <c r="BB321" s="44">
        <v>1529144.6459999999</v>
      </c>
      <c r="BC321" s="28">
        <v>85789.183319999996</v>
      </c>
      <c r="BD321" s="28">
        <v>74916.691919999997</v>
      </c>
      <c r="BE321" s="140">
        <v>0</v>
      </c>
      <c r="BF321" s="44">
        <v>1689850.5212399999</v>
      </c>
      <c r="BG321" s="60"/>
      <c r="BH321" s="28">
        <v>4138979.1212399998</v>
      </c>
      <c r="BI321" s="124"/>
      <c r="BJ321" s="28">
        <v>535686.25</v>
      </c>
      <c r="BK321" s="28">
        <v>3603292.8712399998</v>
      </c>
      <c r="BL321" s="124"/>
      <c r="BM321" s="193">
        <v>1</v>
      </c>
    </row>
    <row r="322" spans="1:65" x14ac:dyDescent="0.25">
      <c r="A322" s="116" t="s">
        <v>720</v>
      </c>
      <c r="B322" s="24" t="s">
        <v>721</v>
      </c>
      <c r="C322" s="27" t="s">
        <v>713</v>
      </c>
      <c r="D322" s="27" t="s">
        <v>131</v>
      </c>
      <c r="E322" s="139">
        <v>246.66</v>
      </c>
      <c r="F322" s="68"/>
      <c r="G322" s="139">
        <v>0</v>
      </c>
      <c r="H322" s="139">
        <v>0</v>
      </c>
      <c r="I322" s="139">
        <v>0</v>
      </c>
      <c r="J322" s="139">
        <v>246.65999999999997</v>
      </c>
      <c r="K322" s="60"/>
      <c r="L322" s="28">
        <v>0</v>
      </c>
      <c r="M322" s="28">
        <v>0</v>
      </c>
      <c r="N322" s="28">
        <v>22199.399999999998</v>
      </c>
      <c r="O322" s="44">
        <v>22199.399999999998</v>
      </c>
      <c r="P322" s="124"/>
      <c r="Q322" s="28">
        <v>0</v>
      </c>
      <c r="R322" s="28">
        <v>0</v>
      </c>
      <c r="S322" s="28">
        <v>30832.499999999996</v>
      </c>
      <c r="T322" s="28">
        <v>30832.499999999996</v>
      </c>
      <c r="U322" s="124"/>
      <c r="V322" s="28">
        <v>0</v>
      </c>
      <c r="W322" s="28">
        <v>0</v>
      </c>
      <c r="X322" s="28">
        <v>57471.779999999992</v>
      </c>
      <c r="Y322" s="44">
        <v>57471.779999999992</v>
      </c>
      <c r="Z322" s="124"/>
      <c r="AA322" s="28">
        <v>0</v>
      </c>
      <c r="AB322" s="28">
        <v>0</v>
      </c>
      <c r="AC322" s="28">
        <v>6166.4999999999991</v>
      </c>
      <c r="AD322" s="44">
        <v>6166.4999999999991</v>
      </c>
      <c r="AE322" s="124"/>
      <c r="AF322" s="139">
        <v>0</v>
      </c>
      <c r="AG322" s="139">
        <v>0</v>
      </c>
      <c r="AH322" s="139">
        <v>140842.85999999999</v>
      </c>
      <c r="AI322" s="44">
        <v>140842.85999999999</v>
      </c>
      <c r="AJ322" s="124"/>
      <c r="AK322" s="63">
        <v>0</v>
      </c>
      <c r="AL322" s="63">
        <v>0</v>
      </c>
      <c r="AM322" s="63">
        <v>176855.21999999997</v>
      </c>
      <c r="AN322" s="44">
        <v>176855.21999999997</v>
      </c>
      <c r="AO322" s="124"/>
      <c r="AP322" s="28">
        <v>0</v>
      </c>
      <c r="AQ322" s="28">
        <v>0</v>
      </c>
      <c r="AR322" s="28">
        <v>256033.07999999996</v>
      </c>
      <c r="AS322" s="28">
        <v>256033.07999999996</v>
      </c>
      <c r="AT322" s="124"/>
      <c r="AU322" s="28">
        <v>0</v>
      </c>
      <c r="AV322" s="28">
        <v>0</v>
      </c>
      <c r="AW322" s="28">
        <v>193874.75999999998</v>
      </c>
      <c r="AX322" s="44">
        <v>193874.75999999998</v>
      </c>
      <c r="AY322" s="124"/>
      <c r="AZ322" s="139">
        <v>1435154.1900000002</v>
      </c>
      <c r="BA322" s="139">
        <v>328786.14</v>
      </c>
      <c r="BB322" s="44">
        <v>529182.09900000005</v>
      </c>
      <c r="BC322" s="28">
        <v>30974.82281999999</v>
      </c>
      <c r="BD322" s="28">
        <v>27049.228919999998</v>
      </c>
      <c r="BE322" s="140">
        <v>0</v>
      </c>
      <c r="BF322" s="44">
        <v>587206.15074000007</v>
      </c>
      <c r="BG322" s="60"/>
      <c r="BH322" s="28">
        <v>1471482.2507399998</v>
      </c>
      <c r="BI322" s="124"/>
      <c r="BJ322" s="28">
        <v>193413.5</v>
      </c>
      <c r="BK322" s="28">
        <v>1278068.7507399998</v>
      </c>
      <c r="BL322" s="124"/>
      <c r="BM322" s="193">
        <v>1</v>
      </c>
    </row>
    <row r="323" spans="1:65" x14ac:dyDescent="0.25">
      <c r="A323" s="116" t="s">
        <v>722</v>
      </c>
      <c r="B323" s="24" t="s">
        <v>723</v>
      </c>
      <c r="C323" s="27" t="s">
        <v>713</v>
      </c>
      <c r="D323" s="27" t="s">
        <v>120</v>
      </c>
      <c r="E323" s="139">
        <v>473.97</v>
      </c>
      <c r="F323" s="68"/>
      <c r="G323" s="139">
        <v>322.14</v>
      </c>
      <c r="H323" s="139">
        <v>313.05999999999995</v>
      </c>
      <c r="I323" s="139">
        <v>151.82999999999998</v>
      </c>
      <c r="J323" s="139">
        <v>0</v>
      </c>
      <c r="K323" s="60"/>
      <c r="L323" s="28">
        <v>28175.399999999994</v>
      </c>
      <c r="M323" s="28">
        <v>13664.699999999999</v>
      </c>
      <c r="N323" s="28">
        <v>0</v>
      </c>
      <c r="O323" s="44">
        <v>41840.099999999991</v>
      </c>
      <c r="P323" s="124"/>
      <c r="Q323" s="28">
        <v>40267.5</v>
      </c>
      <c r="R323" s="28">
        <v>18978.749999999996</v>
      </c>
      <c r="S323" s="28">
        <v>0</v>
      </c>
      <c r="T323" s="28">
        <v>59246.25</v>
      </c>
      <c r="U323" s="124"/>
      <c r="V323" s="28">
        <v>75058.62</v>
      </c>
      <c r="W323" s="28">
        <v>35376.39</v>
      </c>
      <c r="X323" s="28">
        <v>0</v>
      </c>
      <c r="Y323" s="44">
        <v>110435.01</v>
      </c>
      <c r="Z323" s="124"/>
      <c r="AA323" s="28">
        <v>8053.5</v>
      </c>
      <c r="AB323" s="28">
        <v>3795.7499999999995</v>
      </c>
      <c r="AC323" s="28">
        <v>0</v>
      </c>
      <c r="AD323" s="44">
        <v>11849.25</v>
      </c>
      <c r="AE323" s="124"/>
      <c r="AF323" s="139">
        <v>183941.94</v>
      </c>
      <c r="AG323" s="139">
        <v>86694.93</v>
      </c>
      <c r="AH323" s="139">
        <v>0</v>
      </c>
      <c r="AI323" s="44">
        <v>270636.87</v>
      </c>
      <c r="AJ323" s="124"/>
      <c r="AK323" s="63">
        <v>32558.239999999994</v>
      </c>
      <c r="AL323" s="63">
        <v>31580.639999999996</v>
      </c>
      <c r="AM323" s="63">
        <v>0</v>
      </c>
      <c r="AN323" s="44">
        <v>64138.87999999999</v>
      </c>
      <c r="AO323" s="124"/>
      <c r="AP323" s="28">
        <v>334381.32</v>
      </c>
      <c r="AQ323" s="28">
        <v>157599.53999999998</v>
      </c>
      <c r="AR323" s="28">
        <v>0</v>
      </c>
      <c r="AS323" s="28">
        <v>491980.86</v>
      </c>
      <c r="AT323" s="124"/>
      <c r="AU323" s="28">
        <v>253202.03999999998</v>
      </c>
      <c r="AV323" s="28">
        <v>119338.37999999999</v>
      </c>
      <c r="AW323" s="28">
        <v>0</v>
      </c>
      <c r="AX323" s="44">
        <v>372540.42</v>
      </c>
      <c r="AY323" s="124"/>
      <c r="AZ323" s="139">
        <v>2527959.7200000007</v>
      </c>
      <c r="BA323" s="139">
        <v>744007.39</v>
      </c>
      <c r="BB323" s="44">
        <v>981590.13300000015</v>
      </c>
      <c r="BC323" s="28">
        <v>59519.730689999989</v>
      </c>
      <c r="BD323" s="28">
        <v>51976.498139999996</v>
      </c>
      <c r="BE323" s="140">
        <v>0</v>
      </c>
      <c r="BF323" s="44">
        <v>1093086.3618300001</v>
      </c>
      <c r="BG323" s="60"/>
      <c r="BH323" s="28">
        <v>2515754.00183</v>
      </c>
      <c r="BI323" s="124"/>
      <c r="BJ323" s="28">
        <v>371654.09</v>
      </c>
      <c r="BK323" s="28">
        <v>2144099.9118300001</v>
      </c>
      <c r="BL323" s="124"/>
      <c r="BM323" s="193">
        <v>1</v>
      </c>
    </row>
    <row r="324" spans="1:65" x14ac:dyDescent="0.25">
      <c r="A324" s="116" t="s">
        <v>724</v>
      </c>
      <c r="B324" s="24" t="s">
        <v>725</v>
      </c>
      <c r="C324" s="27" t="s">
        <v>713</v>
      </c>
      <c r="D324" s="27" t="s">
        <v>120</v>
      </c>
      <c r="E324" s="139">
        <v>45.04</v>
      </c>
      <c r="F324" s="68"/>
      <c r="G324" s="139">
        <v>29.049999999999997</v>
      </c>
      <c r="H324" s="139">
        <v>28.47</v>
      </c>
      <c r="I324" s="139">
        <v>15.99</v>
      </c>
      <c r="J324" s="139">
        <v>0</v>
      </c>
      <c r="K324" s="60"/>
      <c r="L324" s="28">
        <v>2562.2999999999997</v>
      </c>
      <c r="M324" s="28">
        <v>1439.1</v>
      </c>
      <c r="N324" s="28">
        <v>0</v>
      </c>
      <c r="O324" s="44">
        <v>4001.3999999999996</v>
      </c>
      <c r="P324" s="124"/>
      <c r="Q324" s="28">
        <v>3631.2499999999995</v>
      </c>
      <c r="R324" s="28">
        <v>1998.75</v>
      </c>
      <c r="S324" s="28">
        <v>0</v>
      </c>
      <c r="T324" s="28">
        <v>5630</v>
      </c>
      <c r="U324" s="124"/>
      <c r="V324" s="28">
        <v>6768.65</v>
      </c>
      <c r="W324" s="28">
        <v>3725.67</v>
      </c>
      <c r="X324" s="28">
        <v>0</v>
      </c>
      <c r="Y324" s="44">
        <v>10494.32</v>
      </c>
      <c r="Z324" s="124"/>
      <c r="AA324" s="28">
        <v>726.24999999999989</v>
      </c>
      <c r="AB324" s="28">
        <v>399.75</v>
      </c>
      <c r="AC324" s="28">
        <v>0</v>
      </c>
      <c r="AD324" s="44">
        <v>1126</v>
      </c>
      <c r="AE324" s="124"/>
      <c r="AF324" s="139">
        <v>8293.77</v>
      </c>
      <c r="AG324" s="139">
        <v>4565.1400000000003</v>
      </c>
      <c r="AH324" s="139">
        <v>0</v>
      </c>
      <c r="AI324" s="44">
        <v>12858.91</v>
      </c>
      <c r="AJ324" s="124"/>
      <c r="AK324" s="63">
        <v>2960.88</v>
      </c>
      <c r="AL324" s="63">
        <v>3325.92</v>
      </c>
      <c r="AM324" s="63">
        <v>0</v>
      </c>
      <c r="AN324" s="44">
        <v>6286.8</v>
      </c>
      <c r="AO324" s="124"/>
      <c r="AP324" s="28">
        <v>30153.899999999998</v>
      </c>
      <c r="AQ324" s="28">
        <v>16597.62</v>
      </c>
      <c r="AR324" s="28">
        <v>0</v>
      </c>
      <c r="AS324" s="28">
        <v>46751.519999999997</v>
      </c>
      <c r="AT324" s="124"/>
      <c r="AU324" s="28">
        <v>22833.3</v>
      </c>
      <c r="AV324" s="28">
        <v>12568.14</v>
      </c>
      <c r="AW324" s="28">
        <v>0</v>
      </c>
      <c r="AX324" s="44">
        <v>35401.440000000002</v>
      </c>
      <c r="AY324" s="124"/>
      <c r="AZ324" s="139">
        <v>219332.47</v>
      </c>
      <c r="BA324" s="139">
        <v>39498.470000000008</v>
      </c>
      <c r="BB324" s="44">
        <v>77649.281999999992</v>
      </c>
      <c r="BC324" s="28">
        <v>5655.9880799999992</v>
      </c>
      <c r="BD324" s="28">
        <v>4939.1764800000001</v>
      </c>
      <c r="BE324" s="140">
        <v>0</v>
      </c>
      <c r="BF324" s="44">
        <v>88244.446559999982</v>
      </c>
      <c r="BG324" s="60"/>
      <c r="BH324" s="28">
        <v>210794.83655999997</v>
      </c>
      <c r="BI324" s="124"/>
      <c r="BJ324" s="28">
        <v>35317.21</v>
      </c>
      <c r="BK324" s="28">
        <v>175477.62655999998</v>
      </c>
      <c r="BL324" s="124"/>
      <c r="BM324" s="193">
        <v>0</v>
      </c>
    </row>
    <row r="325" spans="1:65" x14ac:dyDescent="0.25">
      <c r="A325" s="116" t="s">
        <v>726</v>
      </c>
      <c r="B325" s="24" t="s">
        <v>727</v>
      </c>
      <c r="C325" s="27" t="s">
        <v>713</v>
      </c>
      <c r="D325" s="27" t="s">
        <v>120</v>
      </c>
      <c r="E325" s="139">
        <v>116.75</v>
      </c>
      <c r="F325" s="68"/>
      <c r="G325" s="139">
        <v>81.25</v>
      </c>
      <c r="H325" s="139">
        <v>80.5</v>
      </c>
      <c r="I325" s="139">
        <v>35.5</v>
      </c>
      <c r="J325" s="139">
        <v>0</v>
      </c>
      <c r="K325" s="60"/>
      <c r="L325" s="28">
        <v>7245</v>
      </c>
      <c r="M325" s="28">
        <v>3195</v>
      </c>
      <c r="N325" s="28">
        <v>0</v>
      </c>
      <c r="O325" s="44">
        <v>10440</v>
      </c>
      <c r="P325" s="124"/>
      <c r="Q325" s="28">
        <v>10156.25</v>
      </c>
      <c r="R325" s="28">
        <v>4437.5</v>
      </c>
      <c r="S325" s="28">
        <v>0</v>
      </c>
      <c r="T325" s="28">
        <v>14593.75</v>
      </c>
      <c r="U325" s="124"/>
      <c r="V325" s="28">
        <v>18931.25</v>
      </c>
      <c r="W325" s="28">
        <v>8271.5</v>
      </c>
      <c r="X325" s="28">
        <v>0</v>
      </c>
      <c r="Y325" s="44">
        <v>27202.75</v>
      </c>
      <c r="Z325" s="124"/>
      <c r="AA325" s="28">
        <v>2031.25</v>
      </c>
      <c r="AB325" s="28">
        <v>887.5</v>
      </c>
      <c r="AC325" s="28">
        <v>0</v>
      </c>
      <c r="AD325" s="44">
        <v>2918.75</v>
      </c>
      <c r="AE325" s="124"/>
      <c r="AF325" s="139">
        <v>46393.75</v>
      </c>
      <c r="AG325" s="139">
        <v>20270.5</v>
      </c>
      <c r="AH325" s="139">
        <v>0</v>
      </c>
      <c r="AI325" s="44">
        <v>66664.25</v>
      </c>
      <c r="AJ325" s="124"/>
      <c r="AK325" s="63">
        <v>8372</v>
      </c>
      <c r="AL325" s="63">
        <v>7384</v>
      </c>
      <c r="AM325" s="63">
        <v>0</v>
      </c>
      <c r="AN325" s="44">
        <v>15756</v>
      </c>
      <c r="AO325" s="124"/>
      <c r="AP325" s="28">
        <v>84337.5</v>
      </c>
      <c r="AQ325" s="28">
        <v>36849</v>
      </c>
      <c r="AR325" s="28">
        <v>0</v>
      </c>
      <c r="AS325" s="28">
        <v>121186.5</v>
      </c>
      <c r="AT325" s="124"/>
      <c r="AU325" s="28">
        <v>63862.5</v>
      </c>
      <c r="AV325" s="28">
        <v>27903</v>
      </c>
      <c r="AW325" s="28">
        <v>0</v>
      </c>
      <c r="AX325" s="44">
        <v>91765.5</v>
      </c>
      <c r="AY325" s="124"/>
      <c r="AZ325" s="139">
        <v>621576.36</v>
      </c>
      <c r="BA325" s="139">
        <v>173541.78999999998</v>
      </c>
      <c r="BB325" s="44">
        <v>238535.44499999995</v>
      </c>
      <c r="BC325" s="28">
        <v>14661.114749999999</v>
      </c>
      <c r="BD325" s="28">
        <v>12803.038500000001</v>
      </c>
      <c r="BE325" s="140">
        <v>0</v>
      </c>
      <c r="BF325" s="44">
        <v>265999.59824999998</v>
      </c>
      <c r="BG325" s="60"/>
      <c r="BH325" s="28">
        <v>616527.09825000004</v>
      </c>
      <c r="BI325" s="124"/>
      <c r="BJ325" s="28">
        <v>91547.17</v>
      </c>
      <c r="BK325" s="28">
        <v>524979.92825</v>
      </c>
      <c r="BL325" s="124"/>
      <c r="BM325" s="193">
        <v>1</v>
      </c>
    </row>
    <row r="326" spans="1:65" x14ac:dyDescent="0.25">
      <c r="A326" s="116" t="s">
        <v>728</v>
      </c>
      <c r="B326" s="24" t="s">
        <v>729</v>
      </c>
      <c r="C326" s="27" t="s">
        <v>713</v>
      </c>
      <c r="D326" s="27" t="s">
        <v>120</v>
      </c>
      <c r="E326" s="139">
        <v>1141.22</v>
      </c>
      <c r="F326" s="68"/>
      <c r="G326" s="139">
        <v>758.23</v>
      </c>
      <c r="H326" s="139">
        <v>730.57</v>
      </c>
      <c r="I326" s="139">
        <v>382.99</v>
      </c>
      <c r="J326" s="139">
        <v>0</v>
      </c>
      <c r="K326" s="60"/>
      <c r="L326" s="28">
        <v>65751.3</v>
      </c>
      <c r="M326" s="28">
        <v>34469.1</v>
      </c>
      <c r="N326" s="28">
        <v>0</v>
      </c>
      <c r="O326" s="44">
        <v>100220.4</v>
      </c>
      <c r="P326" s="124"/>
      <c r="Q326" s="28">
        <v>94778.75</v>
      </c>
      <c r="R326" s="28">
        <v>47873.75</v>
      </c>
      <c r="S326" s="28">
        <v>0</v>
      </c>
      <c r="T326" s="28">
        <v>142652.5</v>
      </c>
      <c r="U326" s="124"/>
      <c r="V326" s="28">
        <v>176667.59</v>
      </c>
      <c r="W326" s="28">
        <v>89236.67</v>
      </c>
      <c r="X326" s="28">
        <v>0</v>
      </c>
      <c r="Y326" s="44">
        <v>265904.26</v>
      </c>
      <c r="Z326" s="124"/>
      <c r="AA326" s="28">
        <v>18955.75</v>
      </c>
      <c r="AB326" s="28">
        <v>9574.75</v>
      </c>
      <c r="AC326" s="28">
        <v>0</v>
      </c>
      <c r="AD326" s="44">
        <v>28530.5</v>
      </c>
      <c r="AE326" s="124"/>
      <c r="AF326" s="139">
        <v>432949.33</v>
      </c>
      <c r="AG326" s="139">
        <v>218687.29</v>
      </c>
      <c r="AH326" s="139">
        <v>0</v>
      </c>
      <c r="AI326" s="44">
        <v>651636.62</v>
      </c>
      <c r="AJ326" s="124"/>
      <c r="AK326" s="63">
        <v>75979.28</v>
      </c>
      <c r="AL326" s="63">
        <v>79661.919999999998</v>
      </c>
      <c r="AM326" s="63">
        <v>0</v>
      </c>
      <c r="AN326" s="44">
        <v>155641.20000000001</v>
      </c>
      <c r="AO326" s="124"/>
      <c r="AP326" s="28">
        <v>787042.74</v>
      </c>
      <c r="AQ326" s="28">
        <v>397543.62</v>
      </c>
      <c r="AR326" s="28">
        <v>0</v>
      </c>
      <c r="AS326" s="28">
        <v>1184586.3599999999</v>
      </c>
      <c r="AT326" s="124"/>
      <c r="AU326" s="28">
        <v>595968.78</v>
      </c>
      <c r="AV326" s="28">
        <v>301030.14</v>
      </c>
      <c r="AW326" s="28">
        <v>0</v>
      </c>
      <c r="AX326" s="44">
        <v>896998.92</v>
      </c>
      <c r="AY326" s="124"/>
      <c r="AZ326" s="139">
        <v>6261928.1499999994</v>
      </c>
      <c r="BA326" s="139">
        <v>2258417.31</v>
      </c>
      <c r="BB326" s="44">
        <v>2556103.6379999998</v>
      </c>
      <c r="BC326" s="28">
        <v>143310.98393999998</v>
      </c>
      <c r="BD326" s="28">
        <v>125148.46764000002</v>
      </c>
      <c r="BE326" s="140">
        <v>0</v>
      </c>
      <c r="BF326" s="44">
        <v>2824563.0895799999</v>
      </c>
      <c r="BG326" s="60"/>
      <c r="BH326" s="28">
        <v>6250733.8495800002</v>
      </c>
      <c r="BI326" s="124"/>
      <c r="BJ326" s="28">
        <v>894864.83</v>
      </c>
      <c r="BK326" s="28">
        <v>5355869.0195800001</v>
      </c>
      <c r="BL326" s="124"/>
      <c r="BM326" s="193">
        <v>1</v>
      </c>
    </row>
    <row r="327" spans="1:65" x14ac:dyDescent="0.25">
      <c r="A327" s="116" t="s">
        <v>730</v>
      </c>
      <c r="B327" s="24" t="s">
        <v>731</v>
      </c>
      <c r="C327" s="27" t="s">
        <v>713</v>
      </c>
      <c r="D327" s="27" t="s">
        <v>120</v>
      </c>
      <c r="E327" s="139">
        <v>131.38999999999999</v>
      </c>
      <c r="F327" s="68"/>
      <c r="G327" s="139">
        <v>82.72999999999999</v>
      </c>
      <c r="H327" s="139">
        <v>80.649999999999991</v>
      </c>
      <c r="I327" s="139">
        <v>48.66</v>
      </c>
      <c r="J327" s="139">
        <v>0</v>
      </c>
      <c r="K327" s="60"/>
      <c r="L327" s="28">
        <v>7258.4999999999991</v>
      </c>
      <c r="M327" s="28">
        <v>4379.3999999999996</v>
      </c>
      <c r="N327" s="28">
        <v>0</v>
      </c>
      <c r="O327" s="44">
        <v>11637.899999999998</v>
      </c>
      <c r="P327" s="124"/>
      <c r="Q327" s="28">
        <v>10341.249999999998</v>
      </c>
      <c r="R327" s="28">
        <v>6082.5</v>
      </c>
      <c r="S327" s="28">
        <v>0</v>
      </c>
      <c r="T327" s="28">
        <v>16423.75</v>
      </c>
      <c r="U327" s="124"/>
      <c r="V327" s="28">
        <v>19276.089999999997</v>
      </c>
      <c r="W327" s="28">
        <v>11337.779999999999</v>
      </c>
      <c r="X327" s="28">
        <v>0</v>
      </c>
      <c r="Y327" s="44">
        <v>30613.869999999995</v>
      </c>
      <c r="Z327" s="124"/>
      <c r="AA327" s="28">
        <v>2068.2499999999995</v>
      </c>
      <c r="AB327" s="28">
        <v>1216.5</v>
      </c>
      <c r="AC327" s="28">
        <v>0</v>
      </c>
      <c r="AD327" s="44">
        <v>3284.7499999999995</v>
      </c>
      <c r="AE327" s="124"/>
      <c r="AF327" s="139">
        <v>47238.83</v>
      </c>
      <c r="AG327" s="139">
        <v>27784.86</v>
      </c>
      <c r="AH327" s="139">
        <v>0</v>
      </c>
      <c r="AI327" s="44">
        <v>75023.69</v>
      </c>
      <c r="AJ327" s="124"/>
      <c r="AK327" s="63">
        <v>8387.5999999999985</v>
      </c>
      <c r="AL327" s="63">
        <v>10121.279999999999</v>
      </c>
      <c r="AM327" s="63">
        <v>0</v>
      </c>
      <c r="AN327" s="44">
        <v>18508.879999999997</v>
      </c>
      <c r="AO327" s="124"/>
      <c r="AP327" s="28">
        <v>85873.739999999991</v>
      </c>
      <c r="AQ327" s="28">
        <v>50509.079999999994</v>
      </c>
      <c r="AR327" s="28">
        <v>0</v>
      </c>
      <c r="AS327" s="28">
        <v>136382.81999999998</v>
      </c>
      <c r="AT327" s="124"/>
      <c r="AU327" s="28">
        <v>65025.779999999992</v>
      </c>
      <c r="AV327" s="28">
        <v>38246.759999999995</v>
      </c>
      <c r="AW327" s="28">
        <v>0</v>
      </c>
      <c r="AX327" s="44">
        <v>103272.53999999998</v>
      </c>
      <c r="AY327" s="124"/>
      <c r="AZ327" s="139">
        <v>716029.58</v>
      </c>
      <c r="BA327" s="139">
        <v>251123.68</v>
      </c>
      <c r="BB327" s="44">
        <v>290145.978</v>
      </c>
      <c r="BC327" s="28">
        <v>16499.562029999997</v>
      </c>
      <c r="BD327" s="28">
        <v>14408.490179999999</v>
      </c>
      <c r="BE327" s="140">
        <v>0</v>
      </c>
      <c r="BF327" s="44">
        <v>321054.03021</v>
      </c>
      <c r="BG327" s="60"/>
      <c r="BH327" s="28">
        <v>716202.23020999995</v>
      </c>
      <c r="BI327" s="124"/>
      <c r="BJ327" s="28">
        <v>103026.84</v>
      </c>
      <c r="BK327" s="28">
        <v>613175.39020999998</v>
      </c>
      <c r="BL327" s="124"/>
      <c r="BM327" s="193">
        <v>1</v>
      </c>
    </row>
    <row r="328" spans="1:65" x14ac:dyDescent="0.25">
      <c r="A328" s="116" t="s">
        <v>732</v>
      </c>
      <c r="B328" s="24" t="s">
        <v>733</v>
      </c>
      <c r="C328" s="27" t="s">
        <v>713</v>
      </c>
      <c r="D328" s="27" t="s">
        <v>120</v>
      </c>
      <c r="E328" s="139">
        <v>110.3</v>
      </c>
      <c r="F328" s="68"/>
      <c r="G328" s="139">
        <v>71.31</v>
      </c>
      <c r="H328" s="139">
        <v>68.98</v>
      </c>
      <c r="I328" s="139">
        <v>38.99</v>
      </c>
      <c r="J328" s="139">
        <v>0</v>
      </c>
      <c r="K328" s="60"/>
      <c r="L328" s="28">
        <v>6208.2000000000007</v>
      </c>
      <c r="M328" s="28">
        <v>3509.1000000000004</v>
      </c>
      <c r="N328" s="28">
        <v>0</v>
      </c>
      <c r="O328" s="44">
        <v>9717.3000000000011</v>
      </c>
      <c r="P328" s="124"/>
      <c r="Q328" s="28">
        <v>8913.75</v>
      </c>
      <c r="R328" s="28">
        <v>4873.75</v>
      </c>
      <c r="S328" s="28">
        <v>0</v>
      </c>
      <c r="T328" s="28">
        <v>13787.5</v>
      </c>
      <c r="U328" s="124"/>
      <c r="V328" s="28">
        <v>16615.23</v>
      </c>
      <c r="W328" s="28">
        <v>9084.67</v>
      </c>
      <c r="X328" s="28">
        <v>0</v>
      </c>
      <c r="Y328" s="44">
        <v>25699.9</v>
      </c>
      <c r="Z328" s="124"/>
      <c r="AA328" s="28">
        <v>1782.75</v>
      </c>
      <c r="AB328" s="28">
        <v>974.75</v>
      </c>
      <c r="AC328" s="28">
        <v>0</v>
      </c>
      <c r="AD328" s="44">
        <v>2757.5</v>
      </c>
      <c r="AE328" s="124"/>
      <c r="AF328" s="139">
        <v>40718.01</v>
      </c>
      <c r="AG328" s="139">
        <v>22263.29</v>
      </c>
      <c r="AH328" s="139">
        <v>0</v>
      </c>
      <c r="AI328" s="44">
        <v>62981.3</v>
      </c>
      <c r="AJ328" s="124"/>
      <c r="AK328" s="63">
        <v>7173.92</v>
      </c>
      <c r="AL328" s="63">
        <v>8109.92</v>
      </c>
      <c r="AM328" s="63">
        <v>0</v>
      </c>
      <c r="AN328" s="44">
        <v>15283.84</v>
      </c>
      <c r="AO328" s="124"/>
      <c r="AP328" s="28">
        <v>74019.78</v>
      </c>
      <c r="AQ328" s="28">
        <v>40471.620000000003</v>
      </c>
      <c r="AR328" s="28">
        <v>0</v>
      </c>
      <c r="AS328" s="28">
        <v>114491.4</v>
      </c>
      <c r="AT328" s="124"/>
      <c r="AU328" s="28">
        <v>56049.66</v>
      </c>
      <c r="AV328" s="28">
        <v>30646.140000000003</v>
      </c>
      <c r="AW328" s="28">
        <v>0</v>
      </c>
      <c r="AX328" s="44">
        <v>86695.8</v>
      </c>
      <c r="AY328" s="124"/>
      <c r="AZ328" s="139">
        <v>587206.11999999988</v>
      </c>
      <c r="BA328" s="139">
        <v>186995.31</v>
      </c>
      <c r="BB328" s="44">
        <v>232260.42899999997</v>
      </c>
      <c r="BC328" s="28">
        <v>13851.143099999999</v>
      </c>
      <c r="BD328" s="28">
        <v>12095.718600000002</v>
      </c>
      <c r="BE328" s="140">
        <v>0</v>
      </c>
      <c r="BF328" s="44">
        <v>258207.29069999995</v>
      </c>
      <c r="BG328" s="60"/>
      <c r="BH328" s="28">
        <v>589621.83070000005</v>
      </c>
      <c r="BI328" s="124"/>
      <c r="BJ328" s="28">
        <v>86489.53</v>
      </c>
      <c r="BK328" s="28">
        <v>503132.30070000002</v>
      </c>
      <c r="BL328" s="124"/>
      <c r="BM328" s="193">
        <v>1</v>
      </c>
    </row>
    <row r="329" spans="1:65" x14ac:dyDescent="0.25">
      <c r="A329" s="116" t="s">
        <v>734</v>
      </c>
      <c r="B329" s="24" t="s">
        <v>735</v>
      </c>
      <c r="C329" s="27" t="s">
        <v>736</v>
      </c>
      <c r="D329" s="27" t="s">
        <v>12</v>
      </c>
      <c r="E329" s="139">
        <v>209.25</v>
      </c>
      <c r="F329" s="68"/>
      <c r="G329" s="139">
        <v>87.75</v>
      </c>
      <c r="H329" s="139">
        <v>87</v>
      </c>
      <c r="I329" s="139">
        <v>48</v>
      </c>
      <c r="J329" s="139">
        <v>73.5</v>
      </c>
      <c r="K329" s="60"/>
      <c r="L329" s="28">
        <v>7830</v>
      </c>
      <c r="M329" s="28">
        <v>4320</v>
      </c>
      <c r="N329" s="28">
        <v>6615</v>
      </c>
      <c r="O329" s="44">
        <v>18765</v>
      </c>
      <c r="P329" s="124"/>
      <c r="Q329" s="28">
        <v>10968.75</v>
      </c>
      <c r="R329" s="28">
        <v>6000</v>
      </c>
      <c r="S329" s="28">
        <v>9187.5</v>
      </c>
      <c r="T329" s="28">
        <v>26156.25</v>
      </c>
      <c r="U329" s="124"/>
      <c r="V329" s="28">
        <v>20445.75</v>
      </c>
      <c r="W329" s="28">
        <v>11184</v>
      </c>
      <c r="X329" s="28">
        <v>17125.5</v>
      </c>
      <c r="Y329" s="44">
        <v>48755.25</v>
      </c>
      <c r="Z329" s="124"/>
      <c r="AA329" s="28">
        <v>2193.75</v>
      </c>
      <c r="AB329" s="28">
        <v>1200</v>
      </c>
      <c r="AC329" s="28">
        <v>1837.5</v>
      </c>
      <c r="AD329" s="44">
        <v>5231.25</v>
      </c>
      <c r="AE329" s="124"/>
      <c r="AF329" s="139">
        <v>25052.62</v>
      </c>
      <c r="AG329" s="139">
        <v>13704</v>
      </c>
      <c r="AH329" s="139">
        <v>20984.25</v>
      </c>
      <c r="AI329" s="44">
        <v>59740.869999999995</v>
      </c>
      <c r="AJ329" s="124"/>
      <c r="AK329" s="63">
        <v>9048</v>
      </c>
      <c r="AL329" s="63">
        <v>9984</v>
      </c>
      <c r="AM329" s="63">
        <v>52699.5</v>
      </c>
      <c r="AN329" s="44">
        <v>71731.5</v>
      </c>
      <c r="AO329" s="124"/>
      <c r="AP329" s="28">
        <v>91084.5</v>
      </c>
      <c r="AQ329" s="28">
        <v>49824</v>
      </c>
      <c r="AR329" s="28">
        <v>76293</v>
      </c>
      <c r="AS329" s="28">
        <v>217201.5</v>
      </c>
      <c r="AT329" s="124"/>
      <c r="AU329" s="28">
        <v>68971.5</v>
      </c>
      <c r="AV329" s="28">
        <v>37728</v>
      </c>
      <c r="AW329" s="28">
        <v>57771</v>
      </c>
      <c r="AX329" s="44">
        <v>164470.5</v>
      </c>
      <c r="AY329" s="124"/>
      <c r="AZ329" s="139">
        <v>1168463.2699999998</v>
      </c>
      <c r="BA329" s="139">
        <v>353249.72000000003</v>
      </c>
      <c r="BB329" s="44">
        <v>456513.89699999994</v>
      </c>
      <c r="BC329" s="28">
        <v>26276.987249999995</v>
      </c>
      <c r="BD329" s="28">
        <v>22946.773500000003</v>
      </c>
      <c r="BE329" s="140">
        <v>0</v>
      </c>
      <c r="BF329" s="44">
        <v>505737.65774999995</v>
      </c>
      <c r="BG329" s="60"/>
      <c r="BH329" s="28">
        <v>1117789.7777499999</v>
      </c>
      <c r="BI329" s="124"/>
      <c r="BJ329" s="28">
        <v>164079.20000000001</v>
      </c>
      <c r="BK329" s="28">
        <v>953710.57774999994</v>
      </c>
      <c r="BL329" s="124"/>
      <c r="BM329" s="193">
        <v>0</v>
      </c>
    </row>
    <row r="330" spans="1:65" x14ac:dyDescent="0.25">
      <c r="A330" s="116" t="s">
        <v>737</v>
      </c>
      <c r="B330" s="24" t="s">
        <v>738</v>
      </c>
      <c r="C330" s="27" t="s">
        <v>736</v>
      </c>
      <c r="D330" s="27" t="s">
        <v>12</v>
      </c>
      <c r="E330" s="139">
        <v>492.86</v>
      </c>
      <c r="F330" s="68"/>
      <c r="G330" s="139">
        <v>216.88</v>
      </c>
      <c r="H330" s="139">
        <v>212.96999999999997</v>
      </c>
      <c r="I330" s="139">
        <v>111.32</v>
      </c>
      <c r="J330" s="139">
        <v>164.66</v>
      </c>
      <c r="K330" s="60"/>
      <c r="L330" s="28">
        <v>19167.299999999996</v>
      </c>
      <c r="M330" s="28">
        <v>10018.799999999999</v>
      </c>
      <c r="N330" s="28">
        <v>14819.4</v>
      </c>
      <c r="O330" s="44">
        <v>44005.499999999993</v>
      </c>
      <c r="P330" s="124"/>
      <c r="Q330" s="28">
        <v>27110</v>
      </c>
      <c r="R330" s="28">
        <v>13915</v>
      </c>
      <c r="S330" s="28">
        <v>20582.5</v>
      </c>
      <c r="T330" s="28">
        <v>61607.5</v>
      </c>
      <c r="U330" s="124"/>
      <c r="V330" s="28">
        <v>50533.04</v>
      </c>
      <c r="W330" s="28">
        <v>25937.559999999998</v>
      </c>
      <c r="X330" s="28">
        <v>38365.78</v>
      </c>
      <c r="Y330" s="44">
        <v>114836.38</v>
      </c>
      <c r="Z330" s="124"/>
      <c r="AA330" s="28">
        <v>5422</v>
      </c>
      <c r="AB330" s="28">
        <v>2783</v>
      </c>
      <c r="AC330" s="28">
        <v>4116.5</v>
      </c>
      <c r="AD330" s="44">
        <v>12321.5</v>
      </c>
      <c r="AE330" s="124"/>
      <c r="AF330" s="139">
        <v>61919.24</v>
      </c>
      <c r="AG330" s="139">
        <v>31781.86</v>
      </c>
      <c r="AH330" s="139">
        <v>47010.43</v>
      </c>
      <c r="AI330" s="44">
        <v>140711.53</v>
      </c>
      <c r="AJ330" s="124"/>
      <c r="AK330" s="63">
        <v>22148.879999999997</v>
      </c>
      <c r="AL330" s="63">
        <v>23154.559999999998</v>
      </c>
      <c r="AM330" s="63">
        <v>118061.22</v>
      </c>
      <c r="AN330" s="44">
        <v>163364.66</v>
      </c>
      <c r="AO330" s="124"/>
      <c r="AP330" s="28">
        <v>225121.44</v>
      </c>
      <c r="AQ330" s="28">
        <v>115550.15999999999</v>
      </c>
      <c r="AR330" s="28">
        <v>170917.08</v>
      </c>
      <c r="AS330" s="28">
        <v>511588.67999999993</v>
      </c>
      <c r="AT330" s="124"/>
      <c r="AU330" s="28">
        <v>170467.68</v>
      </c>
      <c r="AV330" s="28">
        <v>87497.51999999999</v>
      </c>
      <c r="AW330" s="28">
        <v>129422.76</v>
      </c>
      <c r="AX330" s="44">
        <v>387387.95999999996</v>
      </c>
      <c r="AY330" s="124"/>
      <c r="AZ330" s="139">
        <v>2707021.81</v>
      </c>
      <c r="BA330" s="139">
        <v>752217.62</v>
      </c>
      <c r="BB330" s="44">
        <v>1037771.829</v>
      </c>
      <c r="BC330" s="28">
        <v>61891.880219999992</v>
      </c>
      <c r="BD330" s="28">
        <v>54048.013320000005</v>
      </c>
      <c r="BE330" s="140">
        <v>0</v>
      </c>
      <c r="BF330" s="44">
        <v>1153711.72254</v>
      </c>
      <c r="BG330" s="60"/>
      <c r="BH330" s="28">
        <v>2589535.4325399995</v>
      </c>
      <c r="BI330" s="124"/>
      <c r="BJ330" s="28">
        <v>386466.31</v>
      </c>
      <c r="BK330" s="28">
        <v>2203069.1225399994</v>
      </c>
      <c r="BL330" s="124"/>
      <c r="BM330" s="193">
        <v>0</v>
      </c>
    </row>
    <row r="331" spans="1:65" x14ac:dyDescent="0.25">
      <c r="A331" s="116" t="s">
        <v>739</v>
      </c>
      <c r="B331" s="24" t="s">
        <v>740</v>
      </c>
      <c r="C331" s="27" t="s">
        <v>736</v>
      </c>
      <c r="D331" s="27" t="s">
        <v>120</v>
      </c>
      <c r="E331" s="139">
        <v>1073.47</v>
      </c>
      <c r="F331" s="68"/>
      <c r="G331" s="139">
        <v>710.31000000000006</v>
      </c>
      <c r="H331" s="139">
        <v>693.98</v>
      </c>
      <c r="I331" s="139">
        <v>363.15999999999997</v>
      </c>
      <c r="J331" s="139">
        <v>0</v>
      </c>
      <c r="K331" s="60"/>
      <c r="L331" s="28">
        <v>62458.200000000004</v>
      </c>
      <c r="M331" s="28">
        <v>32684.399999999998</v>
      </c>
      <c r="N331" s="28">
        <v>0</v>
      </c>
      <c r="O331" s="44">
        <v>95142.6</v>
      </c>
      <c r="P331" s="124"/>
      <c r="Q331" s="28">
        <v>88788.750000000015</v>
      </c>
      <c r="R331" s="28">
        <v>45394.999999999993</v>
      </c>
      <c r="S331" s="28">
        <v>0</v>
      </c>
      <c r="T331" s="28">
        <v>134183.75</v>
      </c>
      <c r="U331" s="124"/>
      <c r="V331" s="28">
        <v>165502.23000000001</v>
      </c>
      <c r="W331" s="28">
        <v>84616.28</v>
      </c>
      <c r="X331" s="28">
        <v>0</v>
      </c>
      <c r="Y331" s="44">
        <v>250118.51</v>
      </c>
      <c r="Z331" s="124"/>
      <c r="AA331" s="28">
        <v>17757.75</v>
      </c>
      <c r="AB331" s="28">
        <v>9079</v>
      </c>
      <c r="AC331" s="28">
        <v>0</v>
      </c>
      <c r="AD331" s="44">
        <v>26836.75</v>
      </c>
      <c r="AE331" s="124"/>
      <c r="AF331" s="139">
        <v>405587.01</v>
      </c>
      <c r="AG331" s="139">
        <v>207364.36</v>
      </c>
      <c r="AH331" s="139">
        <v>0</v>
      </c>
      <c r="AI331" s="44">
        <v>612951.37</v>
      </c>
      <c r="AJ331" s="124"/>
      <c r="AK331" s="63">
        <v>72173.919999999998</v>
      </c>
      <c r="AL331" s="63">
        <v>75537.279999999999</v>
      </c>
      <c r="AM331" s="63">
        <v>0</v>
      </c>
      <c r="AN331" s="44">
        <v>147711.20000000001</v>
      </c>
      <c r="AO331" s="124"/>
      <c r="AP331" s="28">
        <v>737301.78</v>
      </c>
      <c r="AQ331" s="28">
        <v>376960.07999999996</v>
      </c>
      <c r="AR331" s="28">
        <v>0</v>
      </c>
      <c r="AS331" s="28">
        <v>1114261.8599999999</v>
      </c>
      <c r="AT331" s="124"/>
      <c r="AU331" s="28">
        <v>558303.66</v>
      </c>
      <c r="AV331" s="28">
        <v>285443.75999999995</v>
      </c>
      <c r="AW331" s="28">
        <v>0</v>
      </c>
      <c r="AX331" s="44">
        <v>843747.41999999993</v>
      </c>
      <c r="AY331" s="124"/>
      <c r="AZ331" s="139">
        <v>6021888.2199999997</v>
      </c>
      <c r="BA331" s="139">
        <v>2343432.2999999998</v>
      </c>
      <c r="BB331" s="44">
        <v>2509596.156</v>
      </c>
      <c r="BC331" s="28">
        <v>134803.14218999998</v>
      </c>
      <c r="BD331" s="28">
        <v>117718.86714</v>
      </c>
      <c r="BE331" s="140">
        <v>0</v>
      </c>
      <c r="BF331" s="44">
        <v>2762118.1653300002</v>
      </c>
      <c r="BG331" s="60"/>
      <c r="BH331" s="28">
        <v>5987071.6253299993</v>
      </c>
      <c r="BI331" s="124"/>
      <c r="BJ331" s="28">
        <v>841740.03</v>
      </c>
      <c r="BK331" s="28">
        <v>5145331.595329999</v>
      </c>
      <c r="BL331" s="124"/>
      <c r="BM331" s="193">
        <v>1</v>
      </c>
    </row>
    <row r="332" spans="1:65" x14ac:dyDescent="0.25">
      <c r="A332" s="116" t="s">
        <v>741</v>
      </c>
      <c r="B332" s="24" t="s">
        <v>742</v>
      </c>
      <c r="C332" s="27" t="s">
        <v>736</v>
      </c>
      <c r="D332" s="27" t="s">
        <v>120</v>
      </c>
      <c r="E332" s="139">
        <v>272.63</v>
      </c>
      <c r="F332" s="68"/>
      <c r="G332" s="139">
        <v>170.96999999999997</v>
      </c>
      <c r="H332" s="139">
        <v>168.31</v>
      </c>
      <c r="I332" s="139">
        <v>101.66</v>
      </c>
      <c r="J332" s="139">
        <v>0</v>
      </c>
      <c r="K332" s="60"/>
      <c r="L332" s="28">
        <v>15147.9</v>
      </c>
      <c r="M332" s="28">
        <v>9149.4</v>
      </c>
      <c r="N332" s="28">
        <v>0</v>
      </c>
      <c r="O332" s="44">
        <v>24297.3</v>
      </c>
      <c r="P332" s="124"/>
      <c r="Q332" s="28">
        <v>21371.249999999996</v>
      </c>
      <c r="R332" s="28">
        <v>12707.5</v>
      </c>
      <c r="S332" s="28">
        <v>0</v>
      </c>
      <c r="T332" s="28">
        <v>34078.75</v>
      </c>
      <c r="U332" s="124"/>
      <c r="V332" s="28">
        <v>39836.009999999995</v>
      </c>
      <c r="W332" s="28">
        <v>23686.78</v>
      </c>
      <c r="X332" s="28">
        <v>0</v>
      </c>
      <c r="Y332" s="44">
        <v>63522.789999999994</v>
      </c>
      <c r="Z332" s="124"/>
      <c r="AA332" s="28">
        <v>4274.2499999999991</v>
      </c>
      <c r="AB332" s="28">
        <v>2541.5</v>
      </c>
      <c r="AC332" s="28">
        <v>0</v>
      </c>
      <c r="AD332" s="44">
        <v>6815.7499999999991</v>
      </c>
      <c r="AE332" s="124"/>
      <c r="AF332" s="139">
        <v>97623.87</v>
      </c>
      <c r="AG332" s="139">
        <v>58047.86</v>
      </c>
      <c r="AH332" s="139">
        <v>0</v>
      </c>
      <c r="AI332" s="44">
        <v>155671.72999999998</v>
      </c>
      <c r="AJ332" s="124"/>
      <c r="AK332" s="63">
        <v>17504.240000000002</v>
      </c>
      <c r="AL332" s="63">
        <v>21145.279999999999</v>
      </c>
      <c r="AM332" s="63">
        <v>0</v>
      </c>
      <c r="AN332" s="44">
        <v>38649.520000000004</v>
      </c>
      <c r="AO332" s="124"/>
      <c r="AP332" s="28">
        <v>177466.85999999996</v>
      </c>
      <c r="AQ332" s="28">
        <v>105523.08</v>
      </c>
      <c r="AR332" s="28">
        <v>0</v>
      </c>
      <c r="AS332" s="28">
        <v>282989.93999999994</v>
      </c>
      <c r="AT332" s="124"/>
      <c r="AU332" s="28">
        <v>134382.41999999998</v>
      </c>
      <c r="AV332" s="28">
        <v>79904.759999999995</v>
      </c>
      <c r="AW332" s="28">
        <v>0</v>
      </c>
      <c r="AX332" s="44">
        <v>214287.18</v>
      </c>
      <c r="AY332" s="124"/>
      <c r="AZ332" s="139">
        <v>1447648.4100000001</v>
      </c>
      <c r="BA332" s="139">
        <v>444828.42000000004</v>
      </c>
      <c r="BB332" s="44">
        <v>567743.049</v>
      </c>
      <c r="BC332" s="28">
        <v>34236.057509999999</v>
      </c>
      <c r="BD332" s="28">
        <v>29897.15106</v>
      </c>
      <c r="BE332" s="140">
        <v>0</v>
      </c>
      <c r="BF332" s="44">
        <v>631876.2575699999</v>
      </c>
      <c r="BG332" s="60"/>
      <c r="BH332" s="28">
        <v>1452189.2175699999</v>
      </c>
      <c r="BI332" s="124"/>
      <c r="BJ332" s="28">
        <v>213777.36</v>
      </c>
      <c r="BK332" s="28">
        <v>1238411.85757</v>
      </c>
      <c r="BL332" s="124"/>
      <c r="BM332" s="193">
        <v>1</v>
      </c>
    </row>
    <row r="333" spans="1:65" x14ac:dyDescent="0.25">
      <c r="A333" s="116" t="s">
        <v>743</v>
      </c>
      <c r="B333" s="24" t="s">
        <v>744</v>
      </c>
      <c r="C333" s="27" t="s">
        <v>736</v>
      </c>
      <c r="D333" s="27" t="s">
        <v>120</v>
      </c>
      <c r="E333" s="139">
        <v>103.7</v>
      </c>
      <c r="F333" s="68"/>
      <c r="G333" s="139">
        <v>68.72</v>
      </c>
      <c r="H333" s="139">
        <v>67.97</v>
      </c>
      <c r="I333" s="139">
        <v>34.980000000000004</v>
      </c>
      <c r="J333" s="139">
        <v>0</v>
      </c>
      <c r="K333" s="60"/>
      <c r="L333" s="28">
        <v>6117.3</v>
      </c>
      <c r="M333" s="28">
        <v>3148.2000000000003</v>
      </c>
      <c r="N333" s="28">
        <v>0</v>
      </c>
      <c r="O333" s="44">
        <v>9265.5</v>
      </c>
      <c r="P333" s="124"/>
      <c r="Q333" s="28">
        <v>8590</v>
      </c>
      <c r="R333" s="28">
        <v>4372.5000000000009</v>
      </c>
      <c r="S333" s="28">
        <v>0</v>
      </c>
      <c r="T333" s="28">
        <v>12962.5</v>
      </c>
      <c r="U333" s="124"/>
      <c r="V333" s="28">
        <v>16011.76</v>
      </c>
      <c r="W333" s="28">
        <v>8150.3400000000011</v>
      </c>
      <c r="X333" s="28">
        <v>0</v>
      </c>
      <c r="Y333" s="44">
        <v>24162.100000000002</v>
      </c>
      <c r="Z333" s="124"/>
      <c r="AA333" s="28">
        <v>1718</v>
      </c>
      <c r="AB333" s="28">
        <v>874.50000000000011</v>
      </c>
      <c r="AC333" s="28">
        <v>0</v>
      </c>
      <c r="AD333" s="44">
        <v>2592.5</v>
      </c>
      <c r="AE333" s="124"/>
      <c r="AF333" s="139">
        <v>19619.560000000001</v>
      </c>
      <c r="AG333" s="139">
        <v>9986.7900000000009</v>
      </c>
      <c r="AH333" s="139">
        <v>0</v>
      </c>
      <c r="AI333" s="44">
        <v>29606.350000000002</v>
      </c>
      <c r="AJ333" s="124"/>
      <c r="AK333" s="63">
        <v>7068.88</v>
      </c>
      <c r="AL333" s="63">
        <v>7275.8400000000011</v>
      </c>
      <c r="AM333" s="63">
        <v>0</v>
      </c>
      <c r="AN333" s="44">
        <v>14344.720000000001</v>
      </c>
      <c r="AO333" s="124"/>
      <c r="AP333" s="28">
        <v>71331.360000000001</v>
      </c>
      <c r="AQ333" s="28">
        <v>36309.240000000005</v>
      </c>
      <c r="AR333" s="28">
        <v>0</v>
      </c>
      <c r="AS333" s="28">
        <v>107640.6</v>
      </c>
      <c r="AT333" s="124"/>
      <c r="AU333" s="28">
        <v>54013.919999999998</v>
      </c>
      <c r="AV333" s="28">
        <v>27494.280000000002</v>
      </c>
      <c r="AW333" s="28">
        <v>0</v>
      </c>
      <c r="AX333" s="44">
        <v>81508.2</v>
      </c>
      <c r="AY333" s="124"/>
      <c r="AZ333" s="139">
        <v>563421.32999999996</v>
      </c>
      <c r="BA333" s="139">
        <v>194825.19</v>
      </c>
      <c r="BB333" s="44">
        <v>227473.95600000001</v>
      </c>
      <c r="BC333" s="28">
        <v>13022.334899999998</v>
      </c>
      <c r="BD333" s="28">
        <v>11371.9494</v>
      </c>
      <c r="BE333" s="140">
        <v>0</v>
      </c>
      <c r="BF333" s="44">
        <v>251868.2403</v>
      </c>
      <c r="BG333" s="60"/>
      <c r="BH333" s="28">
        <v>533950.71029999992</v>
      </c>
      <c r="BI333" s="124"/>
      <c r="BJ333" s="28">
        <v>81314.28</v>
      </c>
      <c r="BK333" s="28">
        <v>452636.43029999989</v>
      </c>
      <c r="BL333" s="124"/>
      <c r="BM333" s="193">
        <v>0</v>
      </c>
    </row>
    <row r="334" spans="1:65" x14ac:dyDescent="0.25">
      <c r="A334" s="116" t="s">
        <v>745</v>
      </c>
      <c r="B334" s="24" t="s">
        <v>746</v>
      </c>
      <c r="C334" s="27" t="s">
        <v>736</v>
      </c>
      <c r="D334" s="27" t="s">
        <v>120</v>
      </c>
      <c r="E334" s="139">
        <v>199.47</v>
      </c>
      <c r="F334" s="68"/>
      <c r="G334" s="139">
        <v>135.99</v>
      </c>
      <c r="H334" s="139">
        <v>134.49</v>
      </c>
      <c r="I334" s="139">
        <v>63.480000000000004</v>
      </c>
      <c r="J334" s="139">
        <v>0</v>
      </c>
      <c r="K334" s="60"/>
      <c r="L334" s="28">
        <v>12104.1</v>
      </c>
      <c r="M334" s="28">
        <v>5713.2000000000007</v>
      </c>
      <c r="N334" s="28">
        <v>0</v>
      </c>
      <c r="O334" s="44">
        <v>17817.300000000003</v>
      </c>
      <c r="P334" s="124"/>
      <c r="Q334" s="28">
        <v>16998.75</v>
      </c>
      <c r="R334" s="28">
        <v>7935.0000000000009</v>
      </c>
      <c r="S334" s="28">
        <v>0</v>
      </c>
      <c r="T334" s="28">
        <v>24933.75</v>
      </c>
      <c r="U334" s="124"/>
      <c r="V334" s="28">
        <v>31685.670000000002</v>
      </c>
      <c r="W334" s="28">
        <v>14790.84</v>
      </c>
      <c r="X334" s="28">
        <v>0</v>
      </c>
      <c r="Y334" s="44">
        <v>46476.51</v>
      </c>
      <c r="Z334" s="124"/>
      <c r="AA334" s="28">
        <v>3399.75</v>
      </c>
      <c r="AB334" s="28">
        <v>1587</v>
      </c>
      <c r="AC334" s="28">
        <v>0</v>
      </c>
      <c r="AD334" s="44">
        <v>4986.75</v>
      </c>
      <c r="AE334" s="124"/>
      <c r="AF334" s="139">
        <v>38825.14</v>
      </c>
      <c r="AG334" s="139">
        <v>18123.54</v>
      </c>
      <c r="AH334" s="139">
        <v>0</v>
      </c>
      <c r="AI334" s="44">
        <v>56948.68</v>
      </c>
      <c r="AJ334" s="124"/>
      <c r="AK334" s="63">
        <v>13986.960000000001</v>
      </c>
      <c r="AL334" s="63">
        <v>13203.84</v>
      </c>
      <c r="AM334" s="63">
        <v>0</v>
      </c>
      <c r="AN334" s="44">
        <v>27190.800000000003</v>
      </c>
      <c r="AO334" s="124"/>
      <c r="AP334" s="28">
        <v>141157.62</v>
      </c>
      <c r="AQ334" s="28">
        <v>65892.240000000005</v>
      </c>
      <c r="AR334" s="28">
        <v>0</v>
      </c>
      <c r="AS334" s="28">
        <v>207049.86</v>
      </c>
      <c r="AT334" s="124"/>
      <c r="AU334" s="28">
        <v>106888.14000000001</v>
      </c>
      <c r="AV334" s="28">
        <v>49895.280000000006</v>
      </c>
      <c r="AW334" s="28">
        <v>0</v>
      </c>
      <c r="AX334" s="44">
        <v>156783.42000000001</v>
      </c>
      <c r="AY334" s="124"/>
      <c r="AZ334" s="139">
        <v>1055355.4100000001</v>
      </c>
      <c r="BA334" s="139">
        <v>273509.3</v>
      </c>
      <c r="BB334" s="44">
        <v>398659.41300000006</v>
      </c>
      <c r="BC334" s="28">
        <v>25048.844190000003</v>
      </c>
      <c r="BD334" s="28">
        <v>21874.279140000002</v>
      </c>
      <c r="BE334" s="140">
        <v>0</v>
      </c>
      <c r="BF334" s="44">
        <v>445582.53633000003</v>
      </c>
      <c r="BG334" s="60"/>
      <c r="BH334" s="28">
        <v>987769.60633000021</v>
      </c>
      <c r="BI334" s="124"/>
      <c r="BJ334" s="28">
        <v>156410.41</v>
      </c>
      <c r="BK334" s="28">
        <v>831359.19633000018</v>
      </c>
      <c r="BL334" s="124"/>
      <c r="BM334" s="193">
        <v>0</v>
      </c>
    </row>
    <row r="335" spans="1:65" x14ac:dyDescent="0.25">
      <c r="A335" s="116" t="s">
        <v>747</v>
      </c>
      <c r="B335" s="24" t="s">
        <v>748</v>
      </c>
      <c r="C335" s="27" t="s">
        <v>736</v>
      </c>
      <c r="D335" s="27" t="s">
        <v>131</v>
      </c>
      <c r="E335" s="139">
        <v>817.15</v>
      </c>
      <c r="F335" s="68"/>
      <c r="G335" s="139">
        <v>0</v>
      </c>
      <c r="H335" s="139">
        <v>0</v>
      </c>
      <c r="I335" s="139">
        <v>0</v>
      </c>
      <c r="J335" s="139">
        <v>817.15</v>
      </c>
      <c r="K335" s="60"/>
      <c r="L335" s="28">
        <v>0</v>
      </c>
      <c r="M335" s="28">
        <v>0</v>
      </c>
      <c r="N335" s="28">
        <v>73543.5</v>
      </c>
      <c r="O335" s="44">
        <v>73543.5</v>
      </c>
      <c r="P335" s="124"/>
      <c r="Q335" s="28">
        <v>0</v>
      </c>
      <c r="R335" s="28">
        <v>0</v>
      </c>
      <c r="S335" s="28">
        <v>102143.75</v>
      </c>
      <c r="T335" s="28">
        <v>102143.75</v>
      </c>
      <c r="U335" s="124"/>
      <c r="V335" s="28">
        <v>0</v>
      </c>
      <c r="W335" s="28">
        <v>0</v>
      </c>
      <c r="X335" s="28">
        <v>190395.94999999998</v>
      </c>
      <c r="Y335" s="44">
        <v>190395.94999999998</v>
      </c>
      <c r="Z335" s="124"/>
      <c r="AA335" s="28">
        <v>0</v>
      </c>
      <c r="AB335" s="28">
        <v>0</v>
      </c>
      <c r="AC335" s="28">
        <v>20428.75</v>
      </c>
      <c r="AD335" s="44">
        <v>20428.75</v>
      </c>
      <c r="AE335" s="124"/>
      <c r="AF335" s="139">
        <v>0</v>
      </c>
      <c r="AG335" s="139">
        <v>0</v>
      </c>
      <c r="AH335" s="139">
        <v>466592.65</v>
      </c>
      <c r="AI335" s="44">
        <v>466592.65</v>
      </c>
      <c r="AJ335" s="124"/>
      <c r="AK335" s="63">
        <v>0</v>
      </c>
      <c r="AL335" s="63">
        <v>0</v>
      </c>
      <c r="AM335" s="63">
        <v>585896.54999999993</v>
      </c>
      <c r="AN335" s="44">
        <v>585896.54999999993</v>
      </c>
      <c r="AO335" s="124"/>
      <c r="AP335" s="28">
        <v>0</v>
      </c>
      <c r="AQ335" s="28">
        <v>0</v>
      </c>
      <c r="AR335" s="28">
        <v>848201.7</v>
      </c>
      <c r="AS335" s="28">
        <v>848201.7</v>
      </c>
      <c r="AT335" s="124"/>
      <c r="AU335" s="28">
        <v>0</v>
      </c>
      <c r="AV335" s="28">
        <v>0</v>
      </c>
      <c r="AW335" s="28">
        <v>642279.9</v>
      </c>
      <c r="AX335" s="44">
        <v>642279.9</v>
      </c>
      <c r="AY335" s="124"/>
      <c r="AZ335" s="139">
        <v>4894310.95</v>
      </c>
      <c r="BA335" s="139">
        <v>1395151.9</v>
      </c>
      <c r="BB335" s="44">
        <v>1886838.8549999997</v>
      </c>
      <c r="BC335" s="28">
        <v>102615.24554999999</v>
      </c>
      <c r="BD335" s="28">
        <v>89610.3033</v>
      </c>
      <c r="BE335" s="140">
        <v>0</v>
      </c>
      <c r="BF335" s="44">
        <v>2079064.4038499997</v>
      </c>
      <c r="BG335" s="60"/>
      <c r="BH335" s="28">
        <v>5008547.1538500004</v>
      </c>
      <c r="BI335" s="124"/>
      <c r="BJ335" s="28">
        <v>640751.81999999995</v>
      </c>
      <c r="BK335" s="28">
        <v>4367795.3338500001</v>
      </c>
      <c r="BL335" s="124"/>
      <c r="BM335" s="193">
        <v>1</v>
      </c>
    </row>
    <row r="336" spans="1:65" x14ac:dyDescent="0.25">
      <c r="A336" s="116" t="s">
        <v>749</v>
      </c>
      <c r="B336" s="24" t="s">
        <v>750</v>
      </c>
      <c r="C336" s="27" t="s">
        <v>703</v>
      </c>
      <c r="D336" s="27" t="s">
        <v>12</v>
      </c>
      <c r="E336" s="139">
        <v>737.45</v>
      </c>
      <c r="F336" s="68"/>
      <c r="G336" s="139">
        <v>336.64</v>
      </c>
      <c r="H336" s="139">
        <v>332.80999999999995</v>
      </c>
      <c r="I336" s="139">
        <v>170.82</v>
      </c>
      <c r="J336" s="139">
        <v>229.98999999999998</v>
      </c>
      <c r="K336" s="60"/>
      <c r="L336" s="28">
        <v>29952.899999999994</v>
      </c>
      <c r="M336" s="28">
        <v>15373.8</v>
      </c>
      <c r="N336" s="28">
        <v>20699.099999999999</v>
      </c>
      <c r="O336" s="44">
        <v>66025.799999999988</v>
      </c>
      <c r="P336" s="124"/>
      <c r="Q336" s="28">
        <v>42080</v>
      </c>
      <c r="R336" s="28">
        <v>21352.5</v>
      </c>
      <c r="S336" s="28">
        <v>28748.749999999996</v>
      </c>
      <c r="T336" s="28">
        <v>92181.25</v>
      </c>
      <c r="U336" s="124"/>
      <c r="V336" s="28">
        <v>78437.119999999995</v>
      </c>
      <c r="W336" s="28">
        <v>39801.06</v>
      </c>
      <c r="X336" s="28">
        <v>53587.67</v>
      </c>
      <c r="Y336" s="44">
        <v>171825.84999999998</v>
      </c>
      <c r="Z336" s="124"/>
      <c r="AA336" s="28">
        <v>8416</v>
      </c>
      <c r="AB336" s="28">
        <v>4270.5</v>
      </c>
      <c r="AC336" s="28">
        <v>5749.7499999999991</v>
      </c>
      <c r="AD336" s="44">
        <v>18436.25</v>
      </c>
      <c r="AE336" s="124"/>
      <c r="AF336" s="139">
        <v>192221.44</v>
      </c>
      <c r="AG336" s="139">
        <v>97538.22</v>
      </c>
      <c r="AH336" s="139">
        <v>131324.29</v>
      </c>
      <c r="AI336" s="44">
        <v>421083.95000000007</v>
      </c>
      <c r="AJ336" s="124"/>
      <c r="AK336" s="63">
        <v>34612.239999999991</v>
      </c>
      <c r="AL336" s="63">
        <v>35530.559999999998</v>
      </c>
      <c r="AM336" s="63">
        <v>164902.82999999999</v>
      </c>
      <c r="AN336" s="44">
        <v>235045.62999999998</v>
      </c>
      <c r="AO336" s="124"/>
      <c r="AP336" s="28">
        <v>349432.32000000001</v>
      </c>
      <c r="AQ336" s="28">
        <v>177311.16</v>
      </c>
      <c r="AR336" s="28">
        <v>238729.61999999997</v>
      </c>
      <c r="AS336" s="28">
        <v>765473.1</v>
      </c>
      <c r="AT336" s="124"/>
      <c r="AU336" s="28">
        <v>264599.03999999998</v>
      </c>
      <c r="AV336" s="28">
        <v>134264.51999999999</v>
      </c>
      <c r="AW336" s="28">
        <v>180772.13999999998</v>
      </c>
      <c r="AX336" s="44">
        <v>579635.69999999995</v>
      </c>
      <c r="AY336" s="124"/>
      <c r="AZ336" s="139">
        <v>3956765.36</v>
      </c>
      <c r="BA336" s="139">
        <v>898344.42000000016</v>
      </c>
      <c r="BB336" s="44">
        <v>1456532.9340000001</v>
      </c>
      <c r="BC336" s="28">
        <v>92606.758649999989</v>
      </c>
      <c r="BD336" s="28">
        <v>80870.241899999994</v>
      </c>
      <c r="BE336" s="140">
        <v>0</v>
      </c>
      <c r="BF336" s="44">
        <v>1630009.9345500001</v>
      </c>
      <c r="BG336" s="60"/>
      <c r="BH336" s="28">
        <v>3979717.4645500001</v>
      </c>
      <c r="BI336" s="124"/>
      <c r="BJ336" s="28">
        <v>578256.66</v>
      </c>
      <c r="BK336" s="28">
        <v>3401460.80455</v>
      </c>
      <c r="BL336" s="124"/>
      <c r="BM336" s="193">
        <v>1</v>
      </c>
    </row>
    <row r="337" spans="1:65" x14ac:dyDescent="0.25">
      <c r="A337" s="116" t="s">
        <v>751</v>
      </c>
      <c r="B337" s="24" t="s">
        <v>752</v>
      </c>
      <c r="C337" s="27" t="s">
        <v>703</v>
      </c>
      <c r="D337" s="27" t="s">
        <v>12</v>
      </c>
      <c r="E337" s="139">
        <v>1094.5</v>
      </c>
      <c r="F337" s="68"/>
      <c r="G337" s="139">
        <v>511.5</v>
      </c>
      <c r="H337" s="139">
        <v>500.5</v>
      </c>
      <c r="I337" s="139">
        <v>231</v>
      </c>
      <c r="J337" s="139">
        <v>352</v>
      </c>
      <c r="K337" s="60"/>
      <c r="L337" s="28">
        <v>45045</v>
      </c>
      <c r="M337" s="28">
        <v>20790</v>
      </c>
      <c r="N337" s="28">
        <v>31680</v>
      </c>
      <c r="O337" s="44">
        <v>97515</v>
      </c>
      <c r="P337" s="124"/>
      <c r="Q337" s="28">
        <v>63937.5</v>
      </c>
      <c r="R337" s="28">
        <v>28875</v>
      </c>
      <c r="S337" s="28">
        <v>44000</v>
      </c>
      <c r="T337" s="28">
        <v>136812.5</v>
      </c>
      <c r="U337" s="124"/>
      <c r="V337" s="28">
        <v>119179.5</v>
      </c>
      <c r="W337" s="28">
        <v>53823</v>
      </c>
      <c r="X337" s="28">
        <v>82016</v>
      </c>
      <c r="Y337" s="44">
        <v>255018.5</v>
      </c>
      <c r="Z337" s="124"/>
      <c r="AA337" s="28">
        <v>12787.5</v>
      </c>
      <c r="AB337" s="28">
        <v>5775</v>
      </c>
      <c r="AC337" s="28">
        <v>8800</v>
      </c>
      <c r="AD337" s="44">
        <v>27362.5</v>
      </c>
      <c r="AE337" s="124"/>
      <c r="AF337" s="139">
        <v>292066.5</v>
      </c>
      <c r="AG337" s="139">
        <v>131901</v>
      </c>
      <c r="AH337" s="139">
        <v>200992</v>
      </c>
      <c r="AI337" s="44">
        <v>624959.5</v>
      </c>
      <c r="AJ337" s="124"/>
      <c r="AK337" s="63">
        <v>52052</v>
      </c>
      <c r="AL337" s="63">
        <v>48048</v>
      </c>
      <c r="AM337" s="63">
        <v>252384</v>
      </c>
      <c r="AN337" s="44">
        <v>352484</v>
      </c>
      <c r="AO337" s="124"/>
      <c r="AP337" s="28">
        <v>530937</v>
      </c>
      <c r="AQ337" s="28">
        <v>239778</v>
      </c>
      <c r="AR337" s="28">
        <v>365376</v>
      </c>
      <c r="AS337" s="28">
        <v>1136091</v>
      </c>
      <c r="AT337" s="124"/>
      <c r="AU337" s="28">
        <v>402039</v>
      </c>
      <c r="AV337" s="28">
        <v>181566</v>
      </c>
      <c r="AW337" s="28">
        <v>276672</v>
      </c>
      <c r="AX337" s="44">
        <v>860277</v>
      </c>
      <c r="AY337" s="124"/>
      <c r="AZ337" s="139">
        <v>5740176.1899999995</v>
      </c>
      <c r="BA337" s="139">
        <v>996401.86999999988</v>
      </c>
      <c r="BB337" s="44">
        <v>2020973.4179999998</v>
      </c>
      <c r="BC337" s="28">
        <v>137444.02649999998</v>
      </c>
      <c r="BD337" s="28">
        <v>120025.05900000001</v>
      </c>
      <c r="BE337" s="140">
        <v>0</v>
      </c>
      <c r="BF337" s="44">
        <v>2278442.5034999996</v>
      </c>
      <c r="BG337" s="60"/>
      <c r="BH337" s="28">
        <v>5768962.5034999996</v>
      </c>
      <c r="BI337" s="124"/>
      <c r="BJ337" s="28">
        <v>858230.28</v>
      </c>
      <c r="BK337" s="28">
        <v>4910732.2234999994</v>
      </c>
      <c r="BL337" s="124"/>
      <c r="BM337" s="193">
        <v>1</v>
      </c>
    </row>
    <row r="338" spans="1:65" x14ac:dyDescent="0.25">
      <c r="A338" s="116" t="s">
        <v>753</v>
      </c>
      <c r="B338" s="24" t="s">
        <v>754</v>
      </c>
      <c r="C338" s="27" t="s">
        <v>703</v>
      </c>
      <c r="D338" s="27" t="s">
        <v>12</v>
      </c>
      <c r="E338" s="139">
        <v>910.75</v>
      </c>
      <c r="F338" s="68"/>
      <c r="G338" s="139">
        <v>418.25</v>
      </c>
      <c r="H338" s="139">
        <v>411</v>
      </c>
      <c r="I338" s="139">
        <v>217</v>
      </c>
      <c r="J338" s="139">
        <v>275.5</v>
      </c>
      <c r="K338" s="60"/>
      <c r="L338" s="28">
        <v>36990</v>
      </c>
      <c r="M338" s="28">
        <v>19530</v>
      </c>
      <c r="N338" s="28">
        <v>24795</v>
      </c>
      <c r="O338" s="44">
        <v>81315</v>
      </c>
      <c r="P338" s="124"/>
      <c r="Q338" s="28">
        <v>52281.25</v>
      </c>
      <c r="R338" s="28">
        <v>27125</v>
      </c>
      <c r="S338" s="28">
        <v>34437.5</v>
      </c>
      <c r="T338" s="28">
        <v>113843.75</v>
      </c>
      <c r="U338" s="124"/>
      <c r="V338" s="28">
        <v>97452.25</v>
      </c>
      <c r="W338" s="28">
        <v>50561</v>
      </c>
      <c r="X338" s="28">
        <v>64191.5</v>
      </c>
      <c r="Y338" s="44">
        <v>212204.75</v>
      </c>
      <c r="Z338" s="124"/>
      <c r="AA338" s="28">
        <v>10456.25</v>
      </c>
      <c r="AB338" s="28">
        <v>5425</v>
      </c>
      <c r="AC338" s="28">
        <v>6887.5</v>
      </c>
      <c r="AD338" s="44">
        <v>22768.75</v>
      </c>
      <c r="AE338" s="124"/>
      <c r="AF338" s="139">
        <v>238820.75</v>
      </c>
      <c r="AG338" s="139">
        <v>123907</v>
      </c>
      <c r="AH338" s="139">
        <v>157310.5</v>
      </c>
      <c r="AI338" s="44">
        <v>520038.25</v>
      </c>
      <c r="AJ338" s="124"/>
      <c r="AK338" s="63">
        <v>42744</v>
      </c>
      <c r="AL338" s="63">
        <v>45136</v>
      </c>
      <c r="AM338" s="63">
        <v>197533.5</v>
      </c>
      <c r="AN338" s="44">
        <v>285413.5</v>
      </c>
      <c r="AO338" s="124"/>
      <c r="AP338" s="28">
        <v>434143.5</v>
      </c>
      <c r="AQ338" s="28">
        <v>225246</v>
      </c>
      <c r="AR338" s="28">
        <v>285969</v>
      </c>
      <c r="AS338" s="28">
        <v>945358.5</v>
      </c>
      <c r="AT338" s="124"/>
      <c r="AU338" s="28">
        <v>328744.5</v>
      </c>
      <c r="AV338" s="28">
        <v>170562</v>
      </c>
      <c r="AW338" s="28">
        <v>216543</v>
      </c>
      <c r="AX338" s="44">
        <v>715849.5</v>
      </c>
      <c r="AY338" s="124"/>
      <c r="AZ338" s="139">
        <v>4873495.0100000007</v>
      </c>
      <c r="BA338" s="139">
        <v>1106756.4800000004</v>
      </c>
      <c r="BB338" s="44">
        <v>1794075.4470000004</v>
      </c>
      <c r="BC338" s="28">
        <v>114369.25274999999</v>
      </c>
      <c r="BD338" s="28">
        <v>99874.666499999992</v>
      </c>
      <c r="BE338" s="140">
        <v>0</v>
      </c>
      <c r="BF338" s="44">
        <v>2008319.3662500004</v>
      </c>
      <c r="BG338" s="60"/>
      <c r="BH338" s="28">
        <v>4905111.3662500009</v>
      </c>
      <c r="BI338" s="124"/>
      <c r="BJ338" s="28">
        <v>714146.39</v>
      </c>
      <c r="BK338" s="28">
        <v>4190964.9762500008</v>
      </c>
      <c r="BL338" s="124"/>
      <c r="BM338" s="193">
        <v>1</v>
      </c>
    </row>
    <row r="339" spans="1:65" x14ac:dyDescent="0.25">
      <c r="A339" s="116" t="s">
        <v>755</v>
      </c>
      <c r="B339" s="24" t="s">
        <v>756</v>
      </c>
      <c r="C339" s="27" t="s">
        <v>703</v>
      </c>
      <c r="D339" s="27" t="s">
        <v>12</v>
      </c>
      <c r="E339" s="139">
        <v>13060.79</v>
      </c>
      <c r="F339" s="68"/>
      <c r="G339" s="139">
        <v>6101.82</v>
      </c>
      <c r="H339" s="139">
        <v>5974.41</v>
      </c>
      <c r="I339" s="139">
        <v>3058.82</v>
      </c>
      <c r="J339" s="139">
        <v>3900.1499999999996</v>
      </c>
      <c r="K339" s="60"/>
      <c r="L339" s="28">
        <v>537696.9</v>
      </c>
      <c r="M339" s="28">
        <v>275293.8</v>
      </c>
      <c r="N339" s="28">
        <v>351013.49999999994</v>
      </c>
      <c r="O339" s="44">
        <v>1164004.2</v>
      </c>
      <c r="P339" s="124"/>
      <c r="Q339" s="28">
        <v>762727.5</v>
      </c>
      <c r="R339" s="28">
        <v>382352.5</v>
      </c>
      <c r="S339" s="28">
        <v>487518.74999999994</v>
      </c>
      <c r="T339" s="28">
        <v>1632598.75</v>
      </c>
      <c r="U339" s="124"/>
      <c r="V339" s="28">
        <v>1421724.0599999998</v>
      </c>
      <c r="W339" s="28">
        <v>712705.06</v>
      </c>
      <c r="X339" s="28">
        <v>908734.95</v>
      </c>
      <c r="Y339" s="44">
        <v>3043164.0700000003</v>
      </c>
      <c r="Z339" s="124"/>
      <c r="AA339" s="28">
        <v>152545.5</v>
      </c>
      <c r="AB339" s="28">
        <v>76470.5</v>
      </c>
      <c r="AC339" s="28">
        <v>97503.749999999985</v>
      </c>
      <c r="AD339" s="44">
        <v>326519.75</v>
      </c>
      <c r="AE339" s="124"/>
      <c r="AF339" s="139">
        <v>3484139.22</v>
      </c>
      <c r="AG339" s="139">
        <v>1746586.22</v>
      </c>
      <c r="AH339" s="139">
        <v>2226985.65</v>
      </c>
      <c r="AI339" s="44">
        <v>7457711.0899999999</v>
      </c>
      <c r="AJ339" s="124"/>
      <c r="AK339" s="63">
        <v>621338.64</v>
      </c>
      <c r="AL339" s="63">
        <v>636234.56000000006</v>
      </c>
      <c r="AM339" s="63">
        <v>2796407.55</v>
      </c>
      <c r="AN339" s="44">
        <v>4053980.75</v>
      </c>
      <c r="AO339" s="124"/>
      <c r="AP339" s="28">
        <v>6333689.1600000001</v>
      </c>
      <c r="AQ339" s="28">
        <v>3175055.16</v>
      </c>
      <c r="AR339" s="28">
        <v>4048355.6999999997</v>
      </c>
      <c r="AS339" s="28">
        <v>13557100.02</v>
      </c>
      <c r="AT339" s="124"/>
      <c r="AU339" s="28">
        <v>4796030.5199999996</v>
      </c>
      <c r="AV339" s="28">
        <v>2404232.52</v>
      </c>
      <c r="AW339" s="28">
        <v>3065517.9</v>
      </c>
      <c r="AX339" s="44">
        <v>10265780.939999999</v>
      </c>
      <c r="AY339" s="124"/>
      <c r="AZ339" s="139">
        <v>71051653.279999986</v>
      </c>
      <c r="BA339" s="139">
        <v>19655398.140000001</v>
      </c>
      <c r="BB339" s="44">
        <v>27212115.425999995</v>
      </c>
      <c r="BC339" s="28">
        <v>1640134.8258299998</v>
      </c>
      <c r="BD339" s="28">
        <v>1432272.35298</v>
      </c>
      <c r="BE339" s="140">
        <v>0</v>
      </c>
      <c r="BF339" s="44">
        <v>30284522.604809996</v>
      </c>
      <c r="BG339" s="60"/>
      <c r="BH339" s="28">
        <v>71785382.174810007</v>
      </c>
      <c r="BI339" s="124"/>
      <c r="BJ339" s="28">
        <v>10241357.26</v>
      </c>
      <c r="BK339" s="28">
        <v>61544024.914810009</v>
      </c>
      <c r="BL339" s="124"/>
      <c r="BM339" s="193">
        <v>1</v>
      </c>
    </row>
    <row r="340" spans="1:65" x14ac:dyDescent="0.25">
      <c r="A340" s="116" t="s">
        <v>757</v>
      </c>
      <c r="B340" s="24" t="s">
        <v>758</v>
      </c>
      <c r="C340" s="27" t="s">
        <v>703</v>
      </c>
      <c r="D340" s="27" t="s">
        <v>12</v>
      </c>
      <c r="E340" s="139">
        <v>489.75</v>
      </c>
      <c r="F340" s="68"/>
      <c r="G340" s="139">
        <v>232.75</v>
      </c>
      <c r="H340" s="139">
        <v>226.5</v>
      </c>
      <c r="I340" s="139">
        <v>128</v>
      </c>
      <c r="J340" s="139">
        <v>129</v>
      </c>
      <c r="K340" s="60"/>
      <c r="L340" s="28">
        <v>20385</v>
      </c>
      <c r="M340" s="28">
        <v>11520</v>
      </c>
      <c r="N340" s="28">
        <v>11610</v>
      </c>
      <c r="O340" s="44">
        <v>43515</v>
      </c>
      <c r="P340" s="124"/>
      <c r="Q340" s="28">
        <v>29093.75</v>
      </c>
      <c r="R340" s="28">
        <v>16000</v>
      </c>
      <c r="S340" s="28">
        <v>16125</v>
      </c>
      <c r="T340" s="28">
        <v>61218.75</v>
      </c>
      <c r="U340" s="124"/>
      <c r="V340" s="28">
        <v>54230.75</v>
      </c>
      <c r="W340" s="28">
        <v>29824</v>
      </c>
      <c r="X340" s="28">
        <v>30057</v>
      </c>
      <c r="Y340" s="44">
        <v>114111.75</v>
      </c>
      <c r="Z340" s="124"/>
      <c r="AA340" s="28">
        <v>5818.75</v>
      </c>
      <c r="AB340" s="28">
        <v>3200</v>
      </c>
      <c r="AC340" s="28">
        <v>3225</v>
      </c>
      <c r="AD340" s="44">
        <v>12243.75</v>
      </c>
      <c r="AE340" s="124"/>
      <c r="AF340" s="139">
        <v>132900.25</v>
      </c>
      <c r="AG340" s="139">
        <v>73088</v>
      </c>
      <c r="AH340" s="139">
        <v>73659</v>
      </c>
      <c r="AI340" s="44">
        <v>279647.25</v>
      </c>
      <c r="AJ340" s="124"/>
      <c r="AK340" s="63">
        <v>23556</v>
      </c>
      <c r="AL340" s="63">
        <v>26624</v>
      </c>
      <c r="AM340" s="63">
        <v>92493</v>
      </c>
      <c r="AN340" s="44">
        <v>142673</v>
      </c>
      <c r="AO340" s="124"/>
      <c r="AP340" s="28">
        <v>241594.5</v>
      </c>
      <c r="AQ340" s="28">
        <v>132864</v>
      </c>
      <c r="AR340" s="28">
        <v>133902</v>
      </c>
      <c r="AS340" s="28">
        <v>508360.5</v>
      </c>
      <c r="AT340" s="124"/>
      <c r="AU340" s="28">
        <v>182941.5</v>
      </c>
      <c r="AV340" s="28">
        <v>100608</v>
      </c>
      <c r="AW340" s="28">
        <v>101394</v>
      </c>
      <c r="AX340" s="44">
        <v>384943.5</v>
      </c>
      <c r="AY340" s="124"/>
      <c r="AZ340" s="139">
        <v>2619987.25</v>
      </c>
      <c r="BA340" s="139">
        <v>635547.99</v>
      </c>
      <c r="BB340" s="44">
        <v>976660.57200000004</v>
      </c>
      <c r="BC340" s="28">
        <v>61501.335749999991</v>
      </c>
      <c r="BD340" s="28">
        <v>53706.964499999995</v>
      </c>
      <c r="BE340" s="140">
        <v>0</v>
      </c>
      <c r="BF340" s="44">
        <v>1091868.87225</v>
      </c>
      <c r="BG340" s="60"/>
      <c r="BH340" s="28">
        <v>2638582.37225</v>
      </c>
      <c r="BI340" s="124"/>
      <c r="BJ340" s="28">
        <v>384027.66</v>
      </c>
      <c r="BK340" s="28">
        <v>2254554.7122499999</v>
      </c>
      <c r="BL340" s="124"/>
      <c r="BM340" s="193">
        <v>1</v>
      </c>
    </row>
    <row r="341" spans="1:65" x14ac:dyDescent="0.25">
      <c r="A341" s="116" t="s">
        <v>759</v>
      </c>
      <c r="B341" s="24" t="s">
        <v>760</v>
      </c>
      <c r="C341" s="27" t="s">
        <v>703</v>
      </c>
      <c r="D341" s="27" t="s">
        <v>12</v>
      </c>
      <c r="E341" s="139">
        <v>1712.78</v>
      </c>
      <c r="F341" s="68"/>
      <c r="G341" s="139">
        <v>778.98</v>
      </c>
      <c r="H341" s="139">
        <v>763.48</v>
      </c>
      <c r="I341" s="139">
        <v>398.65</v>
      </c>
      <c r="J341" s="139">
        <v>535.15</v>
      </c>
      <c r="K341" s="60"/>
      <c r="L341" s="28">
        <v>68713.2</v>
      </c>
      <c r="M341" s="28">
        <v>35878.5</v>
      </c>
      <c r="N341" s="28">
        <v>48163.5</v>
      </c>
      <c r="O341" s="44">
        <v>152755.20000000001</v>
      </c>
      <c r="P341" s="124"/>
      <c r="Q341" s="28">
        <v>97372.5</v>
      </c>
      <c r="R341" s="28">
        <v>49831.25</v>
      </c>
      <c r="S341" s="28">
        <v>66893.75</v>
      </c>
      <c r="T341" s="28">
        <v>214097.5</v>
      </c>
      <c r="U341" s="124"/>
      <c r="V341" s="28">
        <v>181502.34</v>
      </c>
      <c r="W341" s="28">
        <v>92885.45</v>
      </c>
      <c r="X341" s="28">
        <v>124689.95</v>
      </c>
      <c r="Y341" s="44">
        <v>399077.74</v>
      </c>
      <c r="Z341" s="124"/>
      <c r="AA341" s="28">
        <v>19474.5</v>
      </c>
      <c r="AB341" s="28">
        <v>9966.25</v>
      </c>
      <c r="AC341" s="28">
        <v>13378.75</v>
      </c>
      <c r="AD341" s="44">
        <v>42819.5</v>
      </c>
      <c r="AE341" s="124"/>
      <c r="AF341" s="139">
        <v>444797.58</v>
      </c>
      <c r="AG341" s="139">
        <v>227629.15</v>
      </c>
      <c r="AH341" s="139">
        <v>305570.65000000002</v>
      </c>
      <c r="AI341" s="44">
        <v>977997.38</v>
      </c>
      <c r="AJ341" s="124"/>
      <c r="AK341" s="63">
        <v>79401.919999999998</v>
      </c>
      <c r="AL341" s="63">
        <v>82919.199999999997</v>
      </c>
      <c r="AM341" s="63">
        <v>383702.55</v>
      </c>
      <c r="AN341" s="44">
        <v>546023.66999999993</v>
      </c>
      <c r="AO341" s="124"/>
      <c r="AP341" s="28">
        <v>808581.24</v>
      </c>
      <c r="AQ341" s="28">
        <v>413798.69999999995</v>
      </c>
      <c r="AR341" s="28">
        <v>555485.69999999995</v>
      </c>
      <c r="AS341" s="28">
        <v>1777865.64</v>
      </c>
      <c r="AT341" s="124"/>
      <c r="AU341" s="28">
        <v>612278.28</v>
      </c>
      <c r="AV341" s="28">
        <v>313338.89999999997</v>
      </c>
      <c r="AW341" s="28">
        <v>420627.89999999997</v>
      </c>
      <c r="AX341" s="44">
        <v>1346245.0799999998</v>
      </c>
      <c r="AY341" s="124"/>
      <c r="AZ341" s="139">
        <v>9370741.0199999996</v>
      </c>
      <c r="BA341" s="139">
        <v>2438522.5900000003</v>
      </c>
      <c r="BB341" s="44">
        <v>3542779.0829999996</v>
      </c>
      <c r="BC341" s="28">
        <v>215085.77406000003</v>
      </c>
      <c r="BD341" s="28">
        <v>187826.88036000004</v>
      </c>
      <c r="BE341" s="140">
        <v>0</v>
      </c>
      <c r="BF341" s="44">
        <v>3945691.7374199997</v>
      </c>
      <c r="BG341" s="60"/>
      <c r="BH341" s="28">
        <v>9402573.4474199992</v>
      </c>
      <c r="BI341" s="124"/>
      <c r="BJ341" s="28">
        <v>1343042.18</v>
      </c>
      <c r="BK341" s="28">
        <v>8059531.2674199995</v>
      </c>
      <c r="BL341" s="124"/>
      <c r="BM341" s="193">
        <v>1</v>
      </c>
    </row>
    <row r="342" spans="1:65" x14ac:dyDescent="0.25">
      <c r="A342" s="116" t="s">
        <v>761</v>
      </c>
      <c r="B342" s="24" t="s">
        <v>762</v>
      </c>
      <c r="C342" s="27" t="s">
        <v>703</v>
      </c>
      <c r="D342" s="27" t="s">
        <v>12</v>
      </c>
      <c r="E342" s="139">
        <v>568.63</v>
      </c>
      <c r="F342" s="68"/>
      <c r="G342" s="139">
        <v>267.14999999999998</v>
      </c>
      <c r="H342" s="139">
        <v>262.14999999999998</v>
      </c>
      <c r="I342" s="139">
        <v>132.99</v>
      </c>
      <c r="J342" s="139">
        <v>168.49</v>
      </c>
      <c r="K342" s="60"/>
      <c r="L342" s="28">
        <v>23593.499999999996</v>
      </c>
      <c r="M342" s="28">
        <v>11969.1</v>
      </c>
      <c r="N342" s="28">
        <v>15164.1</v>
      </c>
      <c r="O342" s="44">
        <v>50726.7</v>
      </c>
      <c r="P342" s="124"/>
      <c r="Q342" s="28">
        <v>33393.75</v>
      </c>
      <c r="R342" s="28">
        <v>16623.75</v>
      </c>
      <c r="S342" s="28">
        <v>21061.25</v>
      </c>
      <c r="T342" s="28">
        <v>71078.75</v>
      </c>
      <c r="U342" s="124"/>
      <c r="V342" s="28">
        <v>62245.95</v>
      </c>
      <c r="W342" s="28">
        <v>30986.670000000002</v>
      </c>
      <c r="X342" s="28">
        <v>39258.170000000006</v>
      </c>
      <c r="Y342" s="44">
        <v>132490.79</v>
      </c>
      <c r="Z342" s="124"/>
      <c r="AA342" s="28">
        <v>6678.7499999999991</v>
      </c>
      <c r="AB342" s="28">
        <v>3324.75</v>
      </c>
      <c r="AC342" s="28">
        <v>4212.25</v>
      </c>
      <c r="AD342" s="44">
        <v>14215.75</v>
      </c>
      <c r="AE342" s="124"/>
      <c r="AF342" s="139">
        <v>76271.320000000007</v>
      </c>
      <c r="AG342" s="139">
        <v>37968.639999999999</v>
      </c>
      <c r="AH342" s="139">
        <v>48103.89</v>
      </c>
      <c r="AI342" s="44">
        <v>162343.85</v>
      </c>
      <c r="AJ342" s="124"/>
      <c r="AK342" s="63">
        <v>27263.599999999999</v>
      </c>
      <c r="AL342" s="63">
        <v>27661.920000000002</v>
      </c>
      <c r="AM342" s="63">
        <v>120807.33</v>
      </c>
      <c r="AN342" s="44">
        <v>175732.85</v>
      </c>
      <c r="AO342" s="124"/>
      <c r="AP342" s="28">
        <v>277301.69999999995</v>
      </c>
      <c r="AQ342" s="28">
        <v>138043.62</v>
      </c>
      <c r="AR342" s="28">
        <v>174892.62</v>
      </c>
      <c r="AS342" s="28">
        <v>590237.93999999994</v>
      </c>
      <c r="AT342" s="124"/>
      <c r="AU342" s="28">
        <v>209979.9</v>
      </c>
      <c r="AV342" s="28">
        <v>104530.14000000001</v>
      </c>
      <c r="AW342" s="28">
        <v>132433.14000000001</v>
      </c>
      <c r="AX342" s="44">
        <v>446943.18000000005</v>
      </c>
      <c r="AY342" s="124"/>
      <c r="AZ342" s="139">
        <v>3133521.43</v>
      </c>
      <c r="BA342" s="139">
        <v>894964.2699999999</v>
      </c>
      <c r="BB342" s="44">
        <v>1208545.71</v>
      </c>
      <c r="BC342" s="28">
        <v>71406.849509999985</v>
      </c>
      <c r="BD342" s="28">
        <v>62357.103060000001</v>
      </c>
      <c r="BE342" s="140">
        <v>0</v>
      </c>
      <c r="BF342" s="44">
        <v>1342309.6625700002</v>
      </c>
      <c r="BG342" s="60"/>
      <c r="BH342" s="28">
        <v>2986079.4725700007</v>
      </c>
      <c r="BI342" s="124"/>
      <c r="BJ342" s="28">
        <v>445879.84</v>
      </c>
      <c r="BK342" s="28">
        <v>2540199.6325700008</v>
      </c>
      <c r="BL342" s="124"/>
      <c r="BM342" s="193">
        <v>0</v>
      </c>
    </row>
    <row r="343" spans="1:65" x14ac:dyDescent="0.25">
      <c r="A343" s="116" t="s">
        <v>763</v>
      </c>
      <c r="B343" s="24" t="s">
        <v>764</v>
      </c>
      <c r="C343" s="27" t="s">
        <v>703</v>
      </c>
      <c r="D343" s="27" t="s">
        <v>12</v>
      </c>
      <c r="E343" s="139">
        <v>5179.53</v>
      </c>
      <c r="F343" s="68"/>
      <c r="G343" s="139">
        <v>2466.89</v>
      </c>
      <c r="H343" s="139">
        <v>2418.48</v>
      </c>
      <c r="I343" s="139">
        <v>1231.3200000000002</v>
      </c>
      <c r="J343" s="139">
        <v>1481.3200000000002</v>
      </c>
      <c r="K343" s="60"/>
      <c r="L343" s="28">
        <v>217663.2</v>
      </c>
      <c r="M343" s="28">
        <v>110818.80000000002</v>
      </c>
      <c r="N343" s="28">
        <v>133318.80000000002</v>
      </c>
      <c r="O343" s="44">
        <v>461800.80000000005</v>
      </c>
      <c r="P343" s="124"/>
      <c r="Q343" s="28">
        <v>308361.25</v>
      </c>
      <c r="R343" s="28">
        <v>153915.00000000003</v>
      </c>
      <c r="S343" s="28">
        <v>185165.00000000003</v>
      </c>
      <c r="T343" s="28">
        <v>647441.25</v>
      </c>
      <c r="U343" s="124"/>
      <c r="V343" s="28">
        <v>574785.37</v>
      </c>
      <c r="W343" s="28">
        <v>286897.56000000006</v>
      </c>
      <c r="X343" s="28">
        <v>345147.56000000006</v>
      </c>
      <c r="Y343" s="44">
        <v>1206830.4900000002</v>
      </c>
      <c r="Z343" s="124"/>
      <c r="AA343" s="28">
        <v>61672.25</v>
      </c>
      <c r="AB343" s="28">
        <v>30783.000000000004</v>
      </c>
      <c r="AC343" s="28">
        <v>37033.000000000007</v>
      </c>
      <c r="AD343" s="44">
        <v>129488.25</v>
      </c>
      <c r="AE343" s="124"/>
      <c r="AF343" s="139">
        <v>1408594.19</v>
      </c>
      <c r="AG343" s="139">
        <v>703083.72</v>
      </c>
      <c r="AH343" s="139">
        <v>845833.72</v>
      </c>
      <c r="AI343" s="44">
        <v>2957511.63</v>
      </c>
      <c r="AJ343" s="124"/>
      <c r="AK343" s="63">
        <v>251521.92000000001</v>
      </c>
      <c r="AL343" s="63">
        <v>256114.56000000003</v>
      </c>
      <c r="AM343" s="63">
        <v>1062106.4400000002</v>
      </c>
      <c r="AN343" s="44">
        <v>1569742.9200000002</v>
      </c>
      <c r="AO343" s="124"/>
      <c r="AP343" s="28">
        <v>2560631.8199999998</v>
      </c>
      <c r="AQ343" s="28">
        <v>1278110.1600000001</v>
      </c>
      <c r="AR343" s="28">
        <v>1537610.1600000001</v>
      </c>
      <c r="AS343" s="28">
        <v>5376352.1400000006</v>
      </c>
      <c r="AT343" s="124"/>
      <c r="AU343" s="28">
        <v>1938975.5399999998</v>
      </c>
      <c r="AV343" s="28">
        <v>967817.52000000014</v>
      </c>
      <c r="AW343" s="28">
        <v>1164317.52</v>
      </c>
      <c r="AX343" s="44">
        <v>4071110.58</v>
      </c>
      <c r="AY343" s="124"/>
      <c r="AZ343" s="139">
        <v>29567254.239999998</v>
      </c>
      <c r="BA343" s="139">
        <v>11320818.119999999</v>
      </c>
      <c r="BB343" s="44">
        <v>12266421.707999999</v>
      </c>
      <c r="BC343" s="28">
        <v>650429.83880999999</v>
      </c>
      <c r="BD343" s="28">
        <v>567997.61886000005</v>
      </c>
      <c r="BE343" s="140">
        <v>0</v>
      </c>
      <c r="BF343" s="44">
        <v>13484849.16567</v>
      </c>
      <c r="BG343" s="60"/>
      <c r="BH343" s="28">
        <v>29905127.225669999</v>
      </c>
      <c r="BI343" s="124"/>
      <c r="BJ343" s="28">
        <v>4061424.85</v>
      </c>
      <c r="BK343" s="28">
        <v>25843702.375669997</v>
      </c>
      <c r="BL343" s="124"/>
      <c r="BM343" s="193">
        <v>1</v>
      </c>
    </row>
    <row r="344" spans="1:65" x14ac:dyDescent="0.25">
      <c r="A344" s="116" t="s">
        <v>770</v>
      </c>
      <c r="B344" s="24" t="s">
        <v>771</v>
      </c>
      <c r="C344" s="27" t="s">
        <v>767</v>
      </c>
      <c r="D344" s="27" t="s">
        <v>120</v>
      </c>
      <c r="E344" s="139">
        <v>2136.75</v>
      </c>
      <c r="F344" s="68"/>
      <c r="G344" s="139">
        <v>1384.25</v>
      </c>
      <c r="H344" s="139">
        <v>1359</v>
      </c>
      <c r="I344" s="139">
        <v>752.5</v>
      </c>
      <c r="J344" s="139">
        <v>0</v>
      </c>
      <c r="K344" s="60"/>
      <c r="L344" s="28">
        <v>122310</v>
      </c>
      <c r="M344" s="28">
        <v>67725</v>
      </c>
      <c r="N344" s="28">
        <v>0</v>
      </c>
      <c r="O344" s="44">
        <v>190035</v>
      </c>
      <c r="P344" s="124"/>
      <c r="Q344" s="28">
        <v>173031.25</v>
      </c>
      <c r="R344" s="28">
        <v>94062.5</v>
      </c>
      <c r="S344" s="28">
        <v>0</v>
      </c>
      <c r="T344" s="28">
        <v>267093.75</v>
      </c>
      <c r="U344" s="124"/>
      <c r="V344" s="28">
        <v>322530.25</v>
      </c>
      <c r="W344" s="28">
        <v>175332.5</v>
      </c>
      <c r="X344" s="28">
        <v>0</v>
      </c>
      <c r="Y344" s="44">
        <v>497862.75</v>
      </c>
      <c r="Z344" s="124"/>
      <c r="AA344" s="28">
        <v>34606.25</v>
      </c>
      <c r="AB344" s="28">
        <v>18812.5</v>
      </c>
      <c r="AC344" s="28">
        <v>0</v>
      </c>
      <c r="AD344" s="44">
        <v>53418.75</v>
      </c>
      <c r="AE344" s="124"/>
      <c r="AF344" s="139">
        <v>790406.75</v>
      </c>
      <c r="AG344" s="139">
        <v>429677.5</v>
      </c>
      <c r="AH344" s="139">
        <v>0</v>
      </c>
      <c r="AI344" s="44">
        <v>1220084.25</v>
      </c>
      <c r="AJ344" s="124"/>
      <c r="AK344" s="63">
        <v>141336</v>
      </c>
      <c r="AL344" s="63">
        <v>156520</v>
      </c>
      <c r="AM344" s="63">
        <v>0</v>
      </c>
      <c r="AN344" s="44">
        <v>297856</v>
      </c>
      <c r="AO344" s="124"/>
      <c r="AP344" s="28">
        <v>1436851.5</v>
      </c>
      <c r="AQ344" s="28">
        <v>781095</v>
      </c>
      <c r="AR344" s="28">
        <v>0</v>
      </c>
      <c r="AS344" s="28">
        <v>2217946.5</v>
      </c>
      <c r="AT344" s="124"/>
      <c r="AU344" s="28">
        <v>1088020.5</v>
      </c>
      <c r="AV344" s="28">
        <v>591465</v>
      </c>
      <c r="AW344" s="28">
        <v>0</v>
      </c>
      <c r="AX344" s="44">
        <v>1679485.5</v>
      </c>
      <c r="AY344" s="124"/>
      <c r="AZ344" s="139">
        <v>11869429.290000001</v>
      </c>
      <c r="BA344" s="139">
        <v>6886739.1200000001</v>
      </c>
      <c r="BB344" s="44">
        <v>5626850.523</v>
      </c>
      <c r="BC344" s="28">
        <v>268326.65474999999</v>
      </c>
      <c r="BD344" s="28">
        <v>234320.27850000001</v>
      </c>
      <c r="BE344" s="140">
        <v>0</v>
      </c>
      <c r="BF344" s="44">
        <v>6129497.4562499998</v>
      </c>
      <c r="BG344" s="60"/>
      <c r="BH344" s="28">
        <v>12553279.956250001</v>
      </c>
      <c r="BI344" s="124"/>
      <c r="BJ344" s="28">
        <v>1675489.77</v>
      </c>
      <c r="BK344" s="28">
        <v>10877790.186250001</v>
      </c>
      <c r="BL344" s="124"/>
      <c r="BM344" s="193">
        <v>1</v>
      </c>
    </row>
    <row r="345" spans="1:65" x14ac:dyDescent="0.25">
      <c r="A345" s="116" t="s">
        <v>772</v>
      </c>
      <c r="B345" s="24" t="s">
        <v>773</v>
      </c>
      <c r="C345" s="27" t="s">
        <v>767</v>
      </c>
      <c r="D345" s="27" t="s">
        <v>120</v>
      </c>
      <c r="E345" s="139">
        <v>3922.14</v>
      </c>
      <c r="F345" s="68"/>
      <c r="G345" s="139">
        <v>2586.4799999999996</v>
      </c>
      <c r="H345" s="139">
        <v>2537.8199999999997</v>
      </c>
      <c r="I345" s="139">
        <v>1335.66</v>
      </c>
      <c r="J345" s="139">
        <v>0</v>
      </c>
      <c r="K345" s="60"/>
      <c r="L345" s="28">
        <v>228403.8</v>
      </c>
      <c r="M345" s="28">
        <v>120209.40000000001</v>
      </c>
      <c r="N345" s="28">
        <v>0</v>
      </c>
      <c r="O345" s="44">
        <v>348613.2</v>
      </c>
      <c r="P345" s="124"/>
      <c r="Q345" s="28">
        <v>323309.99999999994</v>
      </c>
      <c r="R345" s="28">
        <v>166957.5</v>
      </c>
      <c r="S345" s="28">
        <v>0</v>
      </c>
      <c r="T345" s="28">
        <v>490267.49999999994</v>
      </c>
      <c r="U345" s="124"/>
      <c r="V345" s="28">
        <v>602649.83999999985</v>
      </c>
      <c r="W345" s="28">
        <v>311208.78000000003</v>
      </c>
      <c r="X345" s="28">
        <v>0</v>
      </c>
      <c r="Y345" s="44">
        <v>913858.61999999988</v>
      </c>
      <c r="Z345" s="124"/>
      <c r="AA345" s="28">
        <v>64661.999999999985</v>
      </c>
      <c r="AB345" s="28">
        <v>33391.5</v>
      </c>
      <c r="AC345" s="28">
        <v>0</v>
      </c>
      <c r="AD345" s="44">
        <v>98053.499999999985</v>
      </c>
      <c r="AE345" s="124"/>
      <c r="AF345" s="139">
        <v>1476880.08</v>
      </c>
      <c r="AG345" s="139">
        <v>762661.86</v>
      </c>
      <c r="AH345" s="139">
        <v>0</v>
      </c>
      <c r="AI345" s="44">
        <v>2239541.94</v>
      </c>
      <c r="AJ345" s="124"/>
      <c r="AK345" s="63">
        <v>263933.27999999997</v>
      </c>
      <c r="AL345" s="63">
        <v>277817.28000000003</v>
      </c>
      <c r="AM345" s="63">
        <v>0</v>
      </c>
      <c r="AN345" s="44">
        <v>541750.56000000006</v>
      </c>
      <c r="AO345" s="124"/>
      <c r="AP345" s="28">
        <v>2684766.2399999998</v>
      </c>
      <c r="AQ345" s="28">
        <v>1386415.08</v>
      </c>
      <c r="AR345" s="28">
        <v>0</v>
      </c>
      <c r="AS345" s="28">
        <v>4071181.32</v>
      </c>
      <c r="AT345" s="124"/>
      <c r="AU345" s="28">
        <v>2032973.2799999996</v>
      </c>
      <c r="AV345" s="28">
        <v>1049828.76</v>
      </c>
      <c r="AW345" s="28">
        <v>0</v>
      </c>
      <c r="AX345" s="44">
        <v>3082802.0399999996</v>
      </c>
      <c r="AY345" s="124"/>
      <c r="AZ345" s="139">
        <v>21997066.93</v>
      </c>
      <c r="BA345" s="139">
        <v>12394072.309999999</v>
      </c>
      <c r="BB345" s="44">
        <v>10317341.771999998</v>
      </c>
      <c r="BC345" s="28">
        <v>492530.57477999985</v>
      </c>
      <c r="BD345" s="28">
        <v>430109.71667999995</v>
      </c>
      <c r="BE345" s="140">
        <v>0</v>
      </c>
      <c r="BF345" s="44">
        <v>11239982.063459998</v>
      </c>
      <c r="BG345" s="60"/>
      <c r="BH345" s="28">
        <v>23026050.743459996</v>
      </c>
      <c r="BI345" s="124"/>
      <c r="BJ345" s="28">
        <v>3075467.63</v>
      </c>
      <c r="BK345" s="28">
        <v>19950583.113459997</v>
      </c>
      <c r="BL345" s="124"/>
      <c r="BM345" s="193">
        <v>1</v>
      </c>
    </row>
    <row r="346" spans="1:65" x14ac:dyDescent="0.25">
      <c r="A346" s="116" t="s">
        <v>774</v>
      </c>
      <c r="B346" s="24" t="s">
        <v>775</v>
      </c>
      <c r="C346" s="27" t="s">
        <v>767</v>
      </c>
      <c r="D346" s="27" t="s">
        <v>120</v>
      </c>
      <c r="E346" s="139">
        <v>990.88</v>
      </c>
      <c r="F346" s="68"/>
      <c r="G346" s="139">
        <v>656.39</v>
      </c>
      <c r="H346" s="139">
        <v>644.48</v>
      </c>
      <c r="I346" s="139">
        <v>334.49</v>
      </c>
      <c r="J346" s="139">
        <v>0</v>
      </c>
      <c r="K346" s="60"/>
      <c r="L346" s="28">
        <v>58003.200000000004</v>
      </c>
      <c r="M346" s="28">
        <v>30104.100000000002</v>
      </c>
      <c r="N346" s="28">
        <v>0</v>
      </c>
      <c r="O346" s="44">
        <v>88107.3</v>
      </c>
      <c r="P346" s="124"/>
      <c r="Q346" s="28">
        <v>82048.75</v>
      </c>
      <c r="R346" s="28">
        <v>41811.25</v>
      </c>
      <c r="S346" s="28">
        <v>0</v>
      </c>
      <c r="T346" s="28">
        <v>123860</v>
      </c>
      <c r="U346" s="124"/>
      <c r="V346" s="28">
        <v>152938.87</v>
      </c>
      <c r="W346" s="28">
        <v>77936.17</v>
      </c>
      <c r="X346" s="28">
        <v>0</v>
      </c>
      <c r="Y346" s="44">
        <v>230875.03999999998</v>
      </c>
      <c r="Z346" s="124"/>
      <c r="AA346" s="28">
        <v>16409.75</v>
      </c>
      <c r="AB346" s="28">
        <v>8362.25</v>
      </c>
      <c r="AC346" s="28">
        <v>0</v>
      </c>
      <c r="AD346" s="44">
        <v>24772</v>
      </c>
      <c r="AE346" s="124"/>
      <c r="AF346" s="139">
        <v>187399.34</v>
      </c>
      <c r="AG346" s="139">
        <v>95496.89</v>
      </c>
      <c r="AH346" s="139">
        <v>0</v>
      </c>
      <c r="AI346" s="44">
        <v>282896.23</v>
      </c>
      <c r="AJ346" s="124"/>
      <c r="AK346" s="63">
        <v>67025.919999999998</v>
      </c>
      <c r="AL346" s="63">
        <v>69573.919999999998</v>
      </c>
      <c r="AM346" s="63">
        <v>0</v>
      </c>
      <c r="AN346" s="44">
        <v>136599.84</v>
      </c>
      <c r="AO346" s="124"/>
      <c r="AP346" s="28">
        <v>681332.82</v>
      </c>
      <c r="AQ346" s="28">
        <v>347200.62</v>
      </c>
      <c r="AR346" s="28">
        <v>0</v>
      </c>
      <c r="AS346" s="28">
        <v>1028533.44</v>
      </c>
      <c r="AT346" s="124"/>
      <c r="AU346" s="28">
        <v>515922.54</v>
      </c>
      <c r="AV346" s="28">
        <v>262909.14</v>
      </c>
      <c r="AW346" s="28">
        <v>0</v>
      </c>
      <c r="AX346" s="44">
        <v>778831.67999999993</v>
      </c>
      <c r="AY346" s="124"/>
      <c r="AZ346" s="139">
        <v>5485020.4800000004</v>
      </c>
      <c r="BA346" s="139">
        <v>3078949.93</v>
      </c>
      <c r="BB346" s="44">
        <v>2569191.1230000001</v>
      </c>
      <c r="BC346" s="28">
        <v>124431.73775999999</v>
      </c>
      <c r="BD346" s="28">
        <v>108661.88256000001</v>
      </c>
      <c r="BE346" s="140">
        <v>0</v>
      </c>
      <c r="BF346" s="44">
        <v>2802284.7433199999</v>
      </c>
      <c r="BG346" s="60"/>
      <c r="BH346" s="28">
        <v>5496760.2733200006</v>
      </c>
      <c r="BI346" s="124"/>
      <c r="BJ346" s="28">
        <v>776978.73</v>
      </c>
      <c r="BK346" s="28">
        <v>4719781.5433200002</v>
      </c>
      <c r="BL346" s="124"/>
      <c r="BM346" s="193">
        <v>0</v>
      </c>
    </row>
    <row r="347" spans="1:65" x14ac:dyDescent="0.25">
      <c r="A347" s="116" t="s">
        <v>776</v>
      </c>
      <c r="B347" s="24" t="s">
        <v>777</v>
      </c>
      <c r="C347" s="27" t="s">
        <v>767</v>
      </c>
      <c r="D347" s="27" t="s">
        <v>120</v>
      </c>
      <c r="E347" s="139">
        <v>1012.75</v>
      </c>
      <c r="F347" s="68"/>
      <c r="G347" s="139">
        <v>665.25</v>
      </c>
      <c r="H347" s="139">
        <v>655.5</v>
      </c>
      <c r="I347" s="139">
        <v>347.5</v>
      </c>
      <c r="J347" s="139">
        <v>0</v>
      </c>
      <c r="K347" s="60"/>
      <c r="L347" s="28">
        <v>58995</v>
      </c>
      <c r="M347" s="28">
        <v>31275</v>
      </c>
      <c r="N347" s="28">
        <v>0</v>
      </c>
      <c r="O347" s="44">
        <v>90270</v>
      </c>
      <c r="P347" s="124"/>
      <c r="Q347" s="28">
        <v>83156.25</v>
      </c>
      <c r="R347" s="28">
        <v>43437.5</v>
      </c>
      <c r="S347" s="28">
        <v>0</v>
      </c>
      <c r="T347" s="28">
        <v>126593.75</v>
      </c>
      <c r="U347" s="124"/>
      <c r="V347" s="28">
        <v>155003.25</v>
      </c>
      <c r="W347" s="28">
        <v>80967.5</v>
      </c>
      <c r="X347" s="28">
        <v>0</v>
      </c>
      <c r="Y347" s="44">
        <v>235970.75</v>
      </c>
      <c r="Z347" s="124"/>
      <c r="AA347" s="28">
        <v>16631.25</v>
      </c>
      <c r="AB347" s="28">
        <v>8687.5</v>
      </c>
      <c r="AC347" s="28">
        <v>0</v>
      </c>
      <c r="AD347" s="44">
        <v>25318.75</v>
      </c>
      <c r="AE347" s="124"/>
      <c r="AF347" s="139">
        <v>189928.87</v>
      </c>
      <c r="AG347" s="139">
        <v>99211.25</v>
      </c>
      <c r="AH347" s="139">
        <v>0</v>
      </c>
      <c r="AI347" s="44">
        <v>289140.12</v>
      </c>
      <c r="AJ347" s="124"/>
      <c r="AK347" s="63">
        <v>68172</v>
      </c>
      <c r="AL347" s="63">
        <v>72280</v>
      </c>
      <c r="AM347" s="63">
        <v>0</v>
      </c>
      <c r="AN347" s="44">
        <v>140452</v>
      </c>
      <c r="AO347" s="124"/>
      <c r="AP347" s="28">
        <v>690529.5</v>
      </c>
      <c r="AQ347" s="28">
        <v>360705</v>
      </c>
      <c r="AR347" s="28">
        <v>0</v>
      </c>
      <c r="AS347" s="28">
        <v>1051234.5</v>
      </c>
      <c r="AT347" s="124"/>
      <c r="AU347" s="28">
        <v>522886.5</v>
      </c>
      <c r="AV347" s="28">
        <v>273135</v>
      </c>
      <c r="AW347" s="28">
        <v>0</v>
      </c>
      <c r="AX347" s="44">
        <v>796021.5</v>
      </c>
      <c r="AY347" s="124"/>
      <c r="AZ347" s="139">
        <v>5207594.33</v>
      </c>
      <c r="BA347" s="139">
        <v>1350378.7499999998</v>
      </c>
      <c r="BB347" s="44">
        <v>1967391.9239999999</v>
      </c>
      <c r="BC347" s="28">
        <v>127178.10674999998</v>
      </c>
      <c r="BD347" s="28">
        <v>111060.1905</v>
      </c>
      <c r="BE347" s="140">
        <v>0</v>
      </c>
      <c r="BF347" s="44">
        <v>2205630.2212499999</v>
      </c>
      <c r="BG347" s="60"/>
      <c r="BH347" s="28">
        <v>4960631.5912499996</v>
      </c>
      <c r="BI347" s="124"/>
      <c r="BJ347" s="28">
        <v>794127.65</v>
      </c>
      <c r="BK347" s="28">
        <v>4166503.9412499997</v>
      </c>
      <c r="BL347" s="124"/>
      <c r="BM347" s="193">
        <v>0</v>
      </c>
    </row>
    <row r="348" spans="1:65" x14ac:dyDescent="0.25">
      <c r="A348" s="116" t="s">
        <v>778</v>
      </c>
      <c r="B348" s="24" t="s">
        <v>779</v>
      </c>
      <c r="C348" s="27" t="s">
        <v>767</v>
      </c>
      <c r="D348" s="27" t="s">
        <v>120</v>
      </c>
      <c r="E348" s="139">
        <v>642.63</v>
      </c>
      <c r="F348" s="68"/>
      <c r="G348" s="139">
        <v>429.65</v>
      </c>
      <c r="H348" s="139">
        <v>418.15</v>
      </c>
      <c r="I348" s="139">
        <v>212.98</v>
      </c>
      <c r="J348" s="139">
        <v>0</v>
      </c>
      <c r="K348" s="60"/>
      <c r="L348" s="28">
        <v>37633.5</v>
      </c>
      <c r="M348" s="28">
        <v>19168.2</v>
      </c>
      <c r="N348" s="28">
        <v>0</v>
      </c>
      <c r="O348" s="44">
        <v>56801.7</v>
      </c>
      <c r="P348" s="124"/>
      <c r="Q348" s="28">
        <v>53706.25</v>
      </c>
      <c r="R348" s="28">
        <v>26622.5</v>
      </c>
      <c r="S348" s="28">
        <v>0</v>
      </c>
      <c r="T348" s="28">
        <v>80328.75</v>
      </c>
      <c r="U348" s="124"/>
      <c r="V348" s="28">
        <v>100108.45</v>
      </c>
      <c r="W348" s="28">
        <v>49624.34</v>
      </c>
      <c r="X348" s="28">
        <v>0</v>
      </c>
      <c r="Y348" s="44">
        <v>149732.78999999998</v>
      </c>
      <c r="Z348" s="124"/>
      <c r="AA348" s="28">
        <v>10741.25</v>
      </c>
      <c r="AB348" s="28">
        <v>5324.5</v>
      </c>
      <c r="AC348" s="28">
        <v>0</v>
      </c>
      <c r="AD348" s="44">
        <v>16065.75</v>
      </c>
      <c r="AE348" s="124"/>
      <c r="AF348" s="139">
        <v>122665.07</v>
      </c>
      <c r="AG348" s="139">
        <v>60805.79</v>
      </c>
      <c r="AH348" s="139">
        <v>0</v>
      </c>
      <c r="AI348" s="44">
        <v>183470.86000000002</v>
      </c>
      <c r="AJ348" s="124"/>
      <c r="AK348" s="63">
        <v>43487.6</v>
      </c>
      <c r="AL348" s="63">
        <v>44299.839999999997</v>
      </c>
      <c r="AM348" s="63">
        <v>0</v>
      </c>
      <c r="AN348" s="44">
        <v>87787.44</v>
      </c>
      <c r="AO348" s="124"/>
      <c r="AP348" s="28">
        <v>445976.69999999995</v>
      </c>
      <c r="AQ348" s="28">
        <v>221073.24</v>
      </c>
      <c r="AR348" s="28">
        <v>0</v>
      </c>
      <c r="AS348" s="28">
        <v>667049.93999999994</v>
      </c>
      <c r="AT348" s="124"/>
      <c r="AU348" s="28">
        <v>337704.89999999997</v>
      </c>
      <c r="AV348" s="28">
        <v>167402.28</v>
      </c>
      <c r="AW348" s="28">
        <v>0</v>
      </c>
      <c r="AX348" s="44">
        <v>505107.17999999993</v>
      </c>
      <c r="AY348" s="124"/>
      <c r="AZ348" s="139">
        <v>3461577.08</v>
      </c>
      <c r="BA348" s="139">
        <v>1456000.61</v>
      </c>
      <c r="BB348" s="44">
        <v>1475273.307</v>
      </c>
      <c r="BC348" s="28">
        <v>80699.547509999989</v>
      </c>
      <c r="BD348" s="28">
        <v>70472.091060000006</v>
      </c>
      <c r="BE348" s="140">
        <v>0</v>
      </c>
      <c r="BF348" s="44">
        <v>1626444.94557</v>
      </c>
      <c r="BG348" s="60"/>
      <c r="BH348" s="28">
        <v>3372789.3555700001</v>
      </c>
      <c r="BI348" s="124"/>
      <c r="BJ348" s="28">
        <v>503905.46</v>
      </c>
      <c r="BK348" s="28">
        <v>2868883.8955700002</v>
      </c>
      <c r="BL348" s="124"/>
      <c r="BM348" s="193">
        <v>0</v>
      </c>
    </row>
    <row r="349" spans="1:65" x14ac:dyDescent="0.25">
      <c r="A349" s="116" t="s">
        <v>780</v>
      </c>
      <c r="B349" s="24" t="s">
        <v>781</v>
      </c>
      <c r="C349" s="27" t="s">
        <v>767</v>
      </c>
      <c r="D349" s="27" t="s">
        <v>120</v>
      </c>
      <c r="E349" s="139">
        <v>654.22</v>
      </c>
      <c r="F349" s="68"/>
      <c r="G349" s="139">
        <v>427.72999999999996</v>
      </c>
      <c r="H349" s="139">
        <v>422.32</v>
      </c>
      <c r="I349" s="139">
        <v>226.48999999999998</v>
      </c>
      <c r="J349" s="139">
        <v>0</v>
      </c>
      <c r="K349" s="60"/>
      <c r="L349" s="28">
        <v>38008.800000000003</v>
      </c>
      <c r="M349" s="28">
        <v>20384.099999999999</v>
      </c>
      <c r="N349" s="28">
        <v>0</v>
      </c>
      <c r="O349" s="44">
        <v>58392.9</v>
      </c>
      <c r="P349" s="124"/>
      <c r="Q349" s="28">
        <v>53466.249999999993</v>
      </c>
      <c r="R349" s="28">
        <v>28311.249999999996</v>
      </c>
      <c r="S349" s="28">
        <v>0</v>
      </c>
      <c r="T349" s="28">
        <v>81777.499999999985</v>
      </c>
      <c r="U349" s="124"/>
      <c r="V349" s="28">
        <v>99661.09</v>
      </c>
      <c r="W349" s="28">
        <v>52772.17</v>
      </c>
      <c r="X349" s="28">
        <v>0</v>
      </c>
      <c r="Y349" s="44">
        <v>152433.26</v>
      </c>
      <c r="Z349" s="124"/>
      <c r="AA349" s="28">
        <v>10693.249999999998</v>
      </c>
      <c r="AB349" s="28">
        <v>5662.2499999999991</v>
      </c>
      <c r="AC349" s="28">
        <v>0</v>
      </c>
      <c r="AD349" s="44">
        <v>16355.499999999996</v>
      </c>
      <c r="AE349" s="124"/>
      <c r="AF349" s="139">
        <v>122116.91</v>
      </c>
      <c r="AG349" s="139">
        <v>64662.89</v>
      </c>
      <c r="AH349" s="139">
        <v>0</v>
      </c>
      <c r="AI349" s="44">
        <v>186779.8</v>
      </c>
      <c r="AJ349" s="124"/>
      <c r="AK349" s="63">
        <v>43921.279999999999</v>
      </c>
      <c r="AL349" s="63">
        <v>47109.919999999998</v>
      </c>
      <c r="AM349" s="63">
        <v>0</v>
      </c>
      <c r="AN349" s="44">
        <v>91031.2</v>
      </c>
      <c r="AO349" s="124"/>
      <c r="AP349" s="28">
        <v>443983.73999999993</v>
      </c>
      <c r="AQ349" s="28">
        <v>235096.61999999997</v>
      </c>
      <c r="AR349" s="28">
        <v>0</v>
      </c>
      <c r="AS349" s="28">
        <v>679080.35999999987</v>
      </c>
      <c r="AT349" s="124"/>
      <c r="AU349" s="28">
        <v>336195.77999999997</v>
      </c>
      <c r="AV349" s="28">
        <v>178021.13999999998</v>
      </c>
      <c r="AW349" s="28">
        <v>0</v>
      </c>
      <c r="AX349" s="44">
        <v>514216.91999999993</v>
      </c>
      <c r="AY349" s="124"/>
      <c r="AZ349" s="139">
        <v>3446046.0199999996</v>
      </c>
      <c r="BA349" s="139">
        <v>1152222.02</v>
      </c>
      <c r="BB349" s="44">
        <v>1379480.4119999998</v>
      </c>
      <c r="BC349" s="28">
        <v>82154.98493999998</v>
      </c>
      <c r="BD349" s="28">
        <v>71743.073639999988</v>
      </c>
      <c r="BE349" s="140">
        <v>0</v>
      </c>
      <c r="BF349" s="44">
        <v>1533378.4705799997</v>
      </c>
      <c r="BG349" s="60"/>
      <c r="BH349" s="28">
        <v>3313445.9105799994</v>
      </c>
      <c r="BI349" s="124"/>
      <c r="BJ349" s="28">
        <v>512993.52</v>
      </c>
      <c r="BK349" s="28">
        <v>2800452.3905799994</v>
      </c>
      <c r="BL349" s="124"/>
      <c r="BM349" s="193">
        <v>0</v>
      </c>
    </row>
    <row r="350" spans="1:65" x14ac:dyDescent="0.25">
      <c r="A350" s="116" t="s">
        <v>782</v>
      </c>
      <c r="B350" s="24" t="s">
        <v>783</v>
      </c>
      <c r="C350" s="27" t="s">
        <v>767</v>
      </c>
      <c r="D350" s="27" t="s">
        <v>120</v>
      </c>
      <c r="E350" s="139">
        <v>1327.75</v>
      </c>
      <c r="F350" s="68"/>
      <c r="G350" s="139">
        <v>846.75</v>
      </c>
      <c r="H350" s="139">
        <v>832.25</v>
      </c>
      <c r="I350" s="139">
        <v>481</v>
      </c>
      <c r="J350" s="139">
        <v>0</v>
      </c>
      <c r="K350" s="60"/>
      <c r="L350" s="28">
        <v>74902.5</v>
      </c>
      <c r="M350" s="28">
        <v>43290</v>
      </c>
      <c r="N350" s="28">
        <v>0</v>
      </c>
      <c r="O350" s="44">
        <v>118192.5</v>
      </c>
      <c r="P350" s="124"/>
      <c r="Q350" s="28">
        <v>105843.75</v>
      </c>
      <c r="R350" s="28">
        <v>60125</v>
      </c>
      <c r="S350" s="28">
        <v>0</v>
      </c>
      <c r="T350" s="28">
        <v>165968.75</v>
      </c>
      <c r="U350" s="124"/>
      <c r="V350" s="28">
        <v>197292.75</v>
      </c>
      <c r="W350" s="28">
        <v>112073</v>
      </c>
      <c r="X350" s="28">
        <v>0</v>
      </c>
      <c r="Y350" s="44">
        <v>309365.75</v>
      </c>
      <c r="Z350" s="124"/>
      <c r="AA350" s="28">
        <v>21168.75</v>
      </c>
      <c r="AB350" s="28">
        <v>12025</v>
      </c>
      <c r="AC350" s="28">
        <v>0</v>
      </c>
      <c r="AD350" s="44">
        <v>33193.75</v>
      </c>
      <c r="AE350" s="124"/>
      <c r="AF350" s="139">
        <v>241747.12</v>
      </c>
      <c r="AG350" s="139">
        <v>137325.5</v>
      </c>
      <c r="AH350" s="139">
        <v>0</v>
      </c>
      <c r="AI350" s="44">
        <v>379072.62</v>
      </c>
      <c r="AJ350" s="124"/>
      <c r="AK350" s="63">
        <v>86554</v>
      </c>
      <c r="AL350" s="63">
        <v>100048</v>
      </c>
      <c r="AM350" s="63">
        <v>0</v>
      </c>
      <c r="AN350" s="44">
        <v>186602</v>
      </c>
      <c r="AO350" s="124"/>
      <c r="AP350" s="28">
        <v>878926.5</v>
      </c>
      <c r="AQ350" s="28">
        <v>499278</v>
      </c>
      <c r="AR350" s="28">
        <v>0</v>
      </c>
      <c r="AS350" s="28">
        <v>1378204.5</v>
      </c>
      <c r="AT350" s="124"/>
      <c r="AU350" s="28">
        <v>665545.5</v>
      </c>
      <c r="AV350" s="28">
        <v>378066</v>
      </c>
      <c r="AW350" s="28">
        <v>0</v>
      </c>
      <c r="AX350" s="44">
        <v>1043611.5</v>
      </c>
      <c r="AY350" s="124"/>
      <c r="AZ350" s="139">
        <v>6853020.5099999998</v>
      </c>
      <c r="BA350" s="139">
        <v>1679478.51</v>
      </c>
      <c r="BB350" s="44">
        <v>2559749.7059999998</v>
      </c>
      <c r="BC350" s="28">
        <v>166734.86174999998</v>
      </c>
      <c r="BD350" s="28">
        <v>145603.7205</v>
      </c>
      <c r="BE350" s="140">
        <v>0</v>
      </c>
      <c r="BF350" s="44">
        <v>2872088.2882499998</v>
      </c>
      <c r="BG350" s="60"/>
      <c r="BH350" s="28">
        <v>6486299.6582499994</v>
      </c>
      <c r="BI350" s="124"/>
      <c r="BJ350" s="28">
        <v>1041128.6</v>
      </c>
      <c r="BK350" s="28">
        <v>5445171.0582499998</v>
      </c>
      <c r="BL350" s="124"/>
      <c r="BM350" s="193">
        <v>0</v>
      </c>
    </row>
    <row r="351" spans="1:65" x14ac:dyDescent="0.25">
      <c r="A351" s="116" t="s">
        <v>784</v>
      </c>
      <c r="B351" s="24" t="s">
        <v>785</v>
      </c>
      <c r="C351" s="27" t="s">
        <v>767</v>
      </c>
      <c r="D351" s="27" t="s">
        <v>120</v>
      </c>
      <c r="E351" s="139">
        <v>2409.4699999999998</v>
      </c>
      <c r="F351" s="68"/>
      <c r="G351" s="139">
        <v>1571.81</v>
      </c>
      <c r="H351" s="139">
        <v>1544.31</v>
      </c>
      <c r="I351" s="139">
        <v>837.66000000000008</v>
      </c>
      <c r="J351" s="139">
        <v>0</v>
      </c>
      <c r="K351" s="60"/>
      <c r="L351" s="28">
        <v>138987.9</v>
      </c>
      <c r="M351" s="28">
        <v>75389.400000000009</v>
      </c>
      <c r="N351" s="28">
        <v>0</v>
      </c>
      <c r="O351" s="44">
        <v>214377.3</v>
      </c>
      <c r="P351" s="124"/>
      <c r="Q351" s="28">
        <v>196476.25</v>
      </c>
      <c r="R351" s="28">
        <v>104707.50000000001</v>
      </c>
      <c r="S351" s="28">
        <v>0</v>
      </c>
      <c r="T351" s="28">
        <v>301183.75</v>
      </c>
      <c r="U351" s="124"/>
      <c r="V351" s="28">
        <v>366231.73</v>
      </c>
      <c r="W351" s="28">
        <v>195174.78000000003</v>
      </c>
      <c r="X351" s="28">
        <v>0</v>
      </c>
      <c r="Y351" s="44">
        <v>561406.51</v>
      </c>
      <c r="Z351" s="124"/>
      <c r="AA351" s="28">
        <v>39295.25</v>
      </c>
      <c r="AB351" s="28">
        <v>20941.500000000004</v>
      </c>
      <c r="AC351" s="28">
        <v>0</v>
      </c>
      <c r="AD351" s="44">
        <v>60236.75</v>
      </c>
      <c r="AE351" s="124"/>
      <c r="AF351" s="139">
        <v>897503.51</v>
      </c>
      <c r="AG351" s="139">
        <v>478303.86</v>
      </c>
      <c r="AH351" s="139">
        <v>0</v>
      </c>
      <c r="AI351" s="44">
        <v>1375807.37</v>
      </c>
      <c r="AJ351" s="124"/>
      <c r="AK351" s="63">
        <v>160608.24</v>
      </c>
      <c r="AL351" s="63">
        <v>174233.28000000003</v>
      </c>
      <c r="AM351" s="63">
        <v>0</v>
      </c>
      <c r="AN351" s="44">
        <v>334841.52</v>
      </c>
      <c r="AO351" s="124"/>
      <c r="AP351" s="28">
        <v>1631538.78</v>
      </c>
      <c r="AQ351" s="28">
        <v>869491.08000000007</v>
      </c>
      <c r="AR351" s="28">
        <v>0</v>
      </c>
      <c r="AS351" s="28">
        <v>2501029.8600000003</v>
      </c>
      <c r="AT351" s="124"/>
      <c r="AU351" s="28">
        <v>1235442.6599999999</v>
      </c>
      <c r="AV351" s="28">
        <v>658400.76</v>
      </c>
      <c r="AW351" s="28">
        <v>0</v>
      </c>
      <c r="AX351" s="44">
        <v>1893843.42</v>
      </c>
      <c r="AY351" s="124"/>
      <c r="AZ351" s="139">
        <v>13749544.359999999</v>
      </c>
      <c r="BA351" s="139">
        <v>7929002.0600000015</v>
      </c>
      <c r="BB351" s="44">
        <v>6503563.926</v>
      </c>
      <c r="BC351" s="28">
        <v>302574.01419000002</v>
      </c>
      <c r="BD351" s="28">
        <v>264227.29914000002</v>
      </c>
      <c r="BE351" s="140">
        <v>0</v>
      </c>
      <c r="BF351" s="44">
        <v>7070365.2393300002</v>
      </c>
      <c r="BG351" s="60"/>
      <c r="BH351" s="28">
        <v>14313091.71933</v>
      </c>
      <c r="BI351" s="124"/>
      <c r="BJ351" s="28">
        <v>1889337.71</v>
      </c>
      <c r="BK351" s="28">
        <v>12423754.009330001</v>
      </c>
      <c r="BL351" s="124"/>
      <c r="BM351" s="193">
        <v>1</v>
      </c>
    </row>
    <row r="352" spans="1:65" x14ac:dyDescent="0.25">
      <c r="A352" s="116" t="s">
        <v>786</v>
      </c>
      <c r="B352" s="24" t="s">
        <v>787</v>
      </c>
      <c r="C352" s="27" t="s">
        <v>767</v>
      </c>
      <c r="D352" s="27" t="s">
        <v>120</v>
      </c>
      <c r="E352" s="139">
        <v>1770.31</v>
      </c>
      <c r="F352" s="68"/>
      <c r="G352" s="139">
        <v>1145.98</v>
      </c>
      <c r="H352" s="139">
        <v>1125.6500000000001</v>
      </c>
      <c r="I352" s="139">
        <v>624.33000000000004</v>
      </c>
      <c r="J352" s="139">
        <v>0</v>
      </c>
      <c r="K352" s="60"/>
      <c r="L352" s="28">
        <v>101308.50000000001</v>
      </c>
      <c r="M352" s="28">
        <v>56189.700000000004</v>
      </c>
      <c r="N352" s="28">
        <v>0</v>
      </c>
      <c r="O352" s="44">
        <v>157498.20000000001</v>
      </c>
      <c r="P352" s="124"/>
      <c r="Q352" s="28">
        <v>143247.5</v>
      </c>
      <c r="R352" s="28">
        <v>78041.25</v>
      </c>
      <c r="S352" s="28">
        <v>0</v>
      </c>
      <c r="T352" s="28">
        <v>221288.75</v>
      </c>
      <c r="U352" s="124"/>
      <c r="V352" s="28">
        <v>267013.34000000003</v>
      </c>
      <c r="W352" s="28">
        <v>145468.89000000001</v>
      </c>
      <c r="X352" s="28">
        <v>0</v>
      </c>
      <c r="Y352" s="44">
        <v>412482.23000000004</v>
      </c>
      <c r="Z352" s="124"/>
      <c r="AA352" s="28">
        <v>28649.5</v>
      </c>
      <c r="AB352" s="28">
        <v>15608.250000000002</v>
      </c>
      <c r="AC352" s="28">
        <v>0</v>
      </c>
      <c r="AD352" s="44">
        <v>44257.75</v>
      </c>
      <c r="AE352" s="124"/>
      <c r="AF352" s="139">
        <v>654354.57999999996</v>
      </c>
      <c r="AG352" s="139">
        <v>356492.43</v>
      </c>
      <c r="AH352" s="139">
        <v>0</v>
      </c>
      <c r="AI352" s="44">
        <v>1010847.01</v>
      </c>
      <c r="AJ352" s="124"/>
      <c r="AK352" s="63">
        <v>117067.6</v>
      </c>
      <c r="AL352" s="63">
        <v>129860.64000000001</v>
      </c>
      <c r="AM352" s="63">
        <v>0</v>
      </c>
      <c r="AN352" s="44">
        <v>246928.24000000002</v>
      </c>
      <c r="AO352" s="124"/>
      <c r="AP352" s="28">
        <v>1189527.24</v>
      </c>
      <c r="AQ352" s="28">
        <v>648054.54</v>
      </c>
      <c r="AR352" s="28">
        <v>0</v>
      </c>
      <c r="AS352" s="28">
        <v>1837581.78</v>
      </c>
      <c r="AT352" s="124"/>
      <c r="AU352" s="28">
        <v>900740.28</v>
      </c>
      <c r="AV352" s="28">
        <v>490723.38</v>
      </c>
      <c r="AW352" s="28">
        <v>0</v>
      </c>
      <c r="AX352" s="44">
        <v>1391463.6600000001</v>
      </c>
      <c r="AY352" s="124"/>
      <c r="AZ352" s="139">
        <v>9731596.209999999</v>
      </c>
      <c r="BA352" s="139">
        <v>5330178.88</v>
      </c>
      <c r="BB352" s="44">
        <v>4518532.5269999998</v>
      </c>
      <c r="BC352" s="28">
        <v>222310.21886999995</v>
      </c>
      <c r="BD352" s="28">
        <v>194135.73522</v>
      </c>
      <c r="BE352" s="140">
        <v>0</v>
      </c>
      <c r="BF352" s="44">
        <v>4934978.4810899999</v>
      </c>
      <c r="BG352" s="60"/>
      <c r="BH352" s="28">
        <v>10257326.101089999</v>
      </c>
      <c r="BI352" s="124"/>
      <c r="BJ352" s="28">
        <v>1388153.18</v>
      </c>
      <c r="BK352" s="28">
        <v>8869172.9210899994</v>
      </c>
      <c r="BL352" s="124"/>
      <c r="BM352" s="193">
        <v>1</v>
      </c>
    </row>
    <row r="353" spans="1:65" x14ac:dyDescent="0.25">
      <c r="A353" s="116" t="s">
        <v>788</v>
      </c>
      <c r="B353" s="24" t="s">
        <v>789</v>
      </c>
      <c r="C353" s="27" t="s">
        <v>767</v>
      </c>
      <c r="D353" s="27" t="s">
        <v>120</v>
      </c>
      <c r="E353" s="139">
        <v>1476.81</v>
      </c>
      <c r="F353" s="68"/>
      <c r="G353" s="139">
        <v>967.32</v>
      </c>
      <c r="H353" s="139">
        <v>953.82</v>
      </c>
      <c r="I353" s="139">
        <v>509.49</v>
      </c>
      <c r="J353" s="139">
        <v>0</v>
      </c>
      <c r="K353" s="60"/>
      <c r="L353" s="28">
        <v>85843.8</v>
      </c>
      <c r="M353" s="28">
        <v>45854.1</v>
      </c>
      <c r="N353" s="28">
        <v>0</v>
      </c>
      <c r="O353" s="44">
        <v>131697.9</v>
      </c>
      <c r="P353" s="124"/>
      <c r="Q353" s="28">
        <v>120915</v>
      </c>
      <c r="R353" s="28">
        <v>63686.25</v>
      </c>
      <c r="S353" s="28">
        <v>0</v>
      </c>
      <c r="T353" s="28">
        <v>184601.25</v>
      </c>
      <c r="U353" s="124"/>
      <c r="V353" s="28">
        <v>225385.56</v>
      </c>
      <c r="W353" s="28">
        <v>118711.17</v>
      </c>
      <c r="X353" s="28">
        <v>0</v>
      </c>
      <c r="Y353" s="44">
        <v>344096.73</v>
      </c>
      <c r="Z353" s="124"/>
      <c r="AA353" s="28">
        <v>24183</v>
      </c>
      <c r="AB353" s="28">
        <v>12737.25</v>
      </c>
      <c r="AC353" s="28">
        <v>0</v>
      </c>
      <c r="AD353" s="44">
        <v>36920.25</v>
      </c>
      <c r="AE353" s="124"/>
      <c r="AF353" s="139">
        <v>552339.72</v>
      </c>
      <c r="AG353" s="139">
        <v>290918.78999999998</v>
      </c>
      <c r="AH353" s="139">
        <v>0</v>
      </c>
      <c r="AI353" s="44">
        <v>843258.51</v>
      </c>
      <c r="AJ353" s="124"/>
      <c r="AK353" s="63">
        <v>99197.28</v>
      </c>
      <c r="AL353" s="63">
        <v>105973.92</v>
      </c>
      <c r="AM353" s="63">
        <v>0</v>
      </c>
      <c r="AN353" s="44">
        <v>205171.20000000001</v>
      </c>
      <c r="AO353" s="124"/>
      <c r="AP353" s="28">
        <v>1004078.16</v>
      </c>
      <c r="AQ353" s="28">
        <v>528850.62</v>
      </c>
      <c r="AR353" s="28">
        <v>0</v>
      </c>
      <c r="AS353" s="28">
        <v>1532928.78</v>
      </c>
      <c r="AT353" s="124"/>
      <c r="AU353" s="28">
        <v>760313.52</v>
      </c>
      <c r="AV353" s="28">
        <v>400459.14</v>
      </c>
      <c r="AW353" s="28">
        <v>0</v>
      </c>
      <c r="AX353" s="44">
        <v>1160772.6600000001</v>
      </c>
      <c r="AY353" s="124"/>
      <c r="AZ353" s="139">
        <v>8178869.79</v>
      </c>
      <c r="BA353" s="139">
        <v>3741007.2800000007</v>
      </c>
      <c r="BB353" s="44">
        <v>3575963.1209999998</v>
      </c>
      <c r="BC353" s="28">
        <v>185453.36937</v>
      </c>
      <c r="BD353" s="28">
        <v>161949.93821999998</v>
      </c>
      <c r="BE353" s="140">
        <v>0</v>
      </c>
      <c r="BF353" s="44">
        <v>3923366.4285899997</v>
      </c>
      <c r="BG353" s="60"/>
      <c r="BH353" s="28">
        <v>8362813.7085900009</v>
      </c>
      <c r="BI353" s="124"/>
      <c r="BJ353" s="28">
        <v>1158011.02</v>
      </c>
      <c r="BK353" s="28">
        <v>7204802.6885900013</v>
      </c>
      <c r="BL353" s="124"/>
      <c r="BM353" s="193">
        <v>1</v>
      </c>
    </row>
    <row r="354" spans="1:65" x14ac:dyDescent="0.25">
      <c r="A354" s="116" t="s">
        <v>790</v>
      </c>
      <c r="B354" s="24" t="s">
        <v>791</v>
      </c>
      <c r="C354" s="27" t="s">
        <v>767</v>
      </c>
      <c r="D354" s="27" t="s">
        <v>120</v>
      </c>
      <c r="E354" s="139">
        <v>594.46</v>
      </c>
      <c r="F354" s="68"/>
      <c r="G354" s="139">
        <v>390.81</v>
      </c>
      <c r="H354" s="139">
        <v>386.15</v>
      </c>
      <c r="I354" s="139">
        <v>203.65</v>
      </c>
      <c r="J354" s="139">
        <v>0</v>
      </c>
      <c r="K354" s="60"/>
      <c r="L354" s="28">
        <v>34753.5</v>
      </c>
      <c r="M354" s="28">
        <v>18328.5</v>
      </c>
      <c r="N354" s="28">
        <v>0</v>
      </c>
      <c r="O354" s="44">
        <v>53082</v>
      </c>
      <c r="P354" s="124"/>
      <c r="Q354" s="28">
        <v>48851.25</v>
      </c>
      <c r="R354" s="28">
        <v>25456.25</v>
      </c>
      <c r="S354" s="28">
        <v>0</v>
      </c>
      <c r="T354" s="28">
        <v>74307.5</v>
      </c>
      <c r="U354" s="124"/>
      <c r="V354" s="28">
        <v>91058.73</v>
      </c>
      <c r="W354" s="28">
        <v>47450.450000000004</v>
      </c>
      <c r="X354" s="28">
        <v>0</v>
      </c>
      <c r="Y354" s="44">
        <v>138509.18</v>
      </c>
      <c r="Z354" s="124"/>
      <c r="AA354" s="28">
        <v>9770.25</v>
      </c>
      <c r="AB354" s="28">
        <v>5091.25</v>
      </c>
      <c r="AC354" s="28">
        <v>0</v>
      </c>
      <c r="AD354" s="44">
        <v>14861.5</v>
      </c>
      <c r="AE354" s="124"/>
      <c r="AF354" s="139">
        <v>111576.25</v>
      </c>
      <c r="AG354" s="139">
        <v>58142.07</v>
      </c>
      <c r="AH354" s="139">
        <v>0</v>
      </c>
      <c r="AI354" s="44">
        <v>169718.32</v>
      </c>
      <c r="AJ354" s="124"/>
      <c r="AK354" s="63">
        <v>40159.599999999999</v>
      </c>
      <c r="AL354" s="63">
        <v>42359.200000000004</v>
      </c>
      <c r="AM354" s="63">
        <v>0</v>
      </c>
      <c r="AN354" s="44">
        <v>82518.8</v>
      </c>
      <c r="AO354" s="124"/>
      <c r="AP354" s="28">
        <v>405660.78</v>
      </c>
      <c r="AQ354" s="28">
        <v>211388.7</v>
      </c>
      <c r="AR354" s="28">
        <v>0</v>
      </c>
      <c r="AS354" s="28">
        <v>617049.48</v>
      </c>
      <c r="AT354" s="124"/>
      <c r="AU354" s="28">
        <v>307176.65999999997</v>
      </c>
      <c r="AV354" s="28">
        <v>160068.9</v>
      </c>
      <c r="AW354" s="28">
        <v>0</v>
      </c>
      <c r="AX354" s="44">
        <v>467245.55999999994</v>
      </c>
      <c r="AY354" s="124"/>
      <c r="AZ354" s="139">
        <v>3056419.1200000006</v>
      </c>
      <c r="BA354" s="139">
        <v>820170.74</v>
      </c>
      <c r="BB354" s="44">
        <v>1162976.9580000001</v>
      </c>
      <c r="BC354" s="28">
        <v>74650.503419999994</v>
      </c>
      <c r="BD354" s="28">
        <v>65189.67252</v>
      </c>
      <c r="BE354" s="140">
        <v>0</v>
      </c>
      <c r="BF354" s="44">
        <v>1302817.1339400001</v>
      </c>
      <c r="BG354" s="60"/>
      <c r="BH354" s="28">
        <v>2920109.4739399999</v>
      </c>
      <c r="BI354" s="124"/>
      <c r="BJ354" s="28">
        <v>466133.91</v>
      </c>
      <c r="BK354" s="28">
        <v>2453975.5639399998</v>
      </c>
      <c r="BL354" s="124"/>
      <c r="BM354" s="193">
        <v>0</v>
      </c>
    </row>
    <row r="355" spans="1:65" x14ac:dyDescent="0.25">
      <c r="A355" s="116" t="s">
        <v>792</v>
      </c>
      <c r="B355" s="24" t="s">
        <v>793</v>
      </c>
      <c r="C355" s="27" t="s">
        <v>767</v>
      </c>
      <c r="D355" s="27" t="s">
        <v>120</v>
      </c>
      <c r="E355" s="139">
        <v>4011.97</v>
      </c>
      <c r="F355" s="68"/>
      <c r="G355" s="139">
        <v>2657.15</v>
      </c>
      <c r="H355" s="139">
        <v>2605.15</v>
      </c>
      <c r="I355" s="139">
        <v>1354.8200000000002</v>
      </c>
      <c r="J355" s="139">
        <v>0</v>
      </c>
      <c r="K355" s="60"/>
      <c r="L355" s="28">
        <v>234463.5</v>
      </c>
      <c r="M355" s="28">
        <v>121933.80000000002</v>
      </c>
      <c r="N355" s="28">
        <v>0</v>
      </c>
      <c r="O355" s="44">
        <v>356397.30000000005</v>
      </c>
      <c r="P355" s="124"/>
      <c r="Q355" s="28">
        <v>332143.75</v>
      </c>
      <c r="R355" s="28">
        <v>169352.50000000003</v>
      </c>
      <c r="S355" s="28">
        <v>0</v>
      </c>
      <c r="T355" s="28">
        <v>501496.25</v>
      </c>
      <c r="U355" s="124"/>
      <c r="V355" s="28">
        <v>619115.95000000007</v>
      </c>
      <c r="W355" s="28">
        <v>315673.06000000006</v>
      </c>
      <c r="X355" s="28">
        <v>0</v>
      </c>
      <c r="Y355" s="44">
        <v>934789.01000000013</v>
      </c>
      <c r="Z355" s="124"/>
      <c r="AA355" s="28">
        <v>66428.75</v>
      </c>
      <c r="AB355" s="28">
        <v>33870.500000000007</v>
      </c>
      <c r="AC355" s="28">
        <v>0</v>
      </c>
      <c r="AD355" s="44">
        <v>100299.25</v>
      </c>
      <c r="AE355" s="124"/>
      <c r="AF355" s="139">
        <v>1517232.65</v>
      </c>
      <c r="AG355" s="139">
        <v>773602.22</v>
      </c>
      <c r="AH355" s="139">
        <v>0</v>
      </c>
      <c r="AI355" s="44">
        <v>2290834.87</v>
      </c>
      <c r="AJ355" s="124"/>
      <c r="AK355" s="63">
        <v>270935.60000000003</v>
      </c>
      <c r="AL355" s="63">
        <v>281802.56000000006</v>
      </c>
      <c r="AM355" s="63">
        <v>0</v>
      </c>
      <c r="AN355" s="44">
        <v>552738.16000000015</v>
      </c>
      <c r="AO355" s="124"/>
      <c r="AP355" s="28">
        <v>2758121.7</v>
      </c>
      <c r="AQ355" s="28">
        <v>1406303.1600000001</v>
      </c>
      <c r="AR355" s="28">
        <v>0</v>
      </c>
      <c r="AS355" s="28">
        <v>4164424.8600000003</v>
      </c>
      <c r="AT355" s="124"/>
      <c r="AU355" s="28">
        <v>2088519.9000000001</v>
      </c>
      <c r="AV355" s="28">
        <v>1064888.52</v>
      </c>
      <c r="AW355" s="28">
        <v>0</v>
      </c>
      <c r="AX355" s="44">
        <v>3153408.42</v>
      </c>
      <c r="AY355" s="124"/>
      <c r="AZ355" s="139">
        <v>22780055.73</v>
      </c>
      <c r="BA355" s="139">
        <v>15863099.760000002</v>
      </c>
      <c r="BB355" s="44">
        <v>11592946.647</v>
      </c>
      <c r="BC355" s="28">
        <v>503811.15668999997</v>
      </c>
      <c r="BD355" s="28">
        <v>439960.65414</v>
      </c>
      <c r="BE355" s="140">
        <v>0</v>
      </c>
      <c r="BF355" s="44">
        <v>12536718.457829999</v>
      </c>
      <c r="BG355" s="60"/>
      <c r="BH355" s="28">
        <v>24591106.577830002</v>
      </c>
      <c r="BI355" s="124"/>
      <c r="BJ355" s="28">
        <v>3145906.03</v>
      </c>
      <c r="BK355" s="28">
        <v>21445200.547830001</v>
      </c>
      <c r="BL355" s="124"/>
      <c r="BM355" s="193">
        <v>1</v>
      </c>
    </row>
    <row r="356" spans="1:65" x14ac:dyDescent="0.25">
      <c r="A356" s="116" t="s">
        <v>794</v>
      </c>
      <c r="B356" s="24" t="s">
        <v>795</v>
      </c>
      <c r="C356" s="27" t="s">
        <v>767</v>
      </c>
      <c r="D356" s="27" t="s">
        <v>120</v>
      </c>
      <c r="E356" s="139">
        <v>273.05</v>
      </c>
      <c r="F356" s="68"/>
      <c r="G356" s="139">
        <v>174.55</v>
      </c>
      <c r="H356" s="139">
        <v>172.64</v>
      </c>
      <c r="I356" s="139">
        <v>98.5</v>
      </c>
      <c r="J356" s="139">
        <v>0</v>
      </c>
      <c r="K356" s="60"/>
      <c r="L356" s="28">
        <v>15537.599999999999</v>
      </c>
      <c r="M356" s="28">
        <v>8865</v>
      </c>
      <c r="N356" s="28">
        <v>0</v>
      </c>
      <c r="O356" s="44">
        <v>24402.6</v>
      </c>
      <c r="P356" s="124"/>
      <c r="Q356" s="28">
        <v>21818.75</v>
      </c>
      <c r="R356" s="28">
        <v>12312.5</v>
      </c>
      <c r="S356" s="28">
        <v>0</v>
      </c>
      <c r="T356" s="28">
        <v>34131.25</v>
      </c>
      <c r="U356" s="124"/>
      <c r="V356" s="28">
        <v>40670.15</v>
      </c>
      <c r="W356" s="28">
        <v>22950.5</v>
      </c>
      <c r="X356" s="28">
        <v>0</v>
      </c>
      <c r="Y356" s="44">
        <v>63620.65</v>
      </c>
      <c r="Z356" s="124"/>
      <c r="AA356" s="28">
        <v>4363.75</v>
      </c>
      <c r="AB356" s="28">
        <v>2462.5</v>
      </c>
      <c r="AC356" s="28">
        <v>0</v>
      </c>
      <c r="AD356" s="44">
        <v>6826.25</v>
      </c>
      <c r="AE356" s="124"/>
      <c r="AF356" s="139">
        <v>49834.02</v>
      </c>
      <c r="AG356" s="139">
        <v>28121.75</v>
      </c>
      <c r="AH356" s="139">
        <v>0</v>
      </c>
      <c r="AI356" s="44">
        <v>77955.76999999999</v>
      </c>
      <c r="AJ356" s="124"/>
      <c r="AK356" s="63">
        <v>17954.559999999998</v>
      </c>
      <c r="AL356" s="63">
        <v>20488</v>
      </c>
      <c r="AM356" s="63">
        <v>0</v>
      </c>
      <c r="AN356" s="44">
        <v>38442.559999999998</v>
      </c>
      <c r="AO356" s="124"/>
      <c r="AP356" s="28">
        <v>181182.90000000002</v>
      </c>
      <c r="AQ356" s="28">
        <v>102243</v>
      </c>
      <c r="AR356" s="28">
        <v>0</v>
      </c>
      <c r="AS356" s="28">
        <v>283425.90000000002</v>
      </c>
      <c r="AT356" s="124"/>
      <c r="AU356" s="28">
        <v>137196.30000000002</v>
      </c>
      <c r="AV356" s="28">
        <v>77421</v>
      </c>
      <c r="AW356" s="28">
        <v>0</v>
      </c>
      <c r="AX356" s="44">
        <v>214617.30000000002</v>
      </c>
      <c r="AY356" s="124"/>
      <c r="AZ356" s="139">
        <v>1422724.4000000001</v>
      </c>
      <c r="BA356" s="139">
        <v>390096.56</v>
      </c>
      <c r="BB356" s="44">
        <v>543846.28800000006</v>
      </c>
      <c r="BC356" s="28">
        <v>34288.799849999996</v>
      </c>
      <c r="BD356" s="28">
        <v>29943.209100000004</v>
      </c>
      <c r="BE356" s="140">
        <v>0</v>
      </c>
      <c r="BF356" s="44">
        <v>608078.29694999999</v>
      </c>
      <c r="BG356" s="60"/>
      <c r="BH356" s="28">
        <v>1351500.5769500001</v>
      </c>
      <c r="BI356" s="124"/>
      <c r="BJ356" s="28">
        <v>214106.69</v>
      </c>
      <c r="BK356" s="28">
        <v>1137393.8869500002</v>
      </c>
      <c r="BL356" s="124"/>
      <c r="BM356" s="193">
        <v>0</v>
      </c>
    </row>
    <row r="357" spans="1:65" x14ac:dyDescent="0.25">
      <c r="A357" s="116" t="s">
        <v>796</v>
      </c>
      <c r="B357" s="24" t="s">
        <v>797</v>
      </c>
      <c r="C357" s="27" t="s">
        <v>767</v>
      </c>
      <c r="D357" s="27" t="s">
        <v>120</v>
      </c>
      <c r="E357" s="139">
        <v>3399.12</v>
      </c>
      <c r="F357" s="68"/>
      <c r="G357" s="139">
        <v>2227.96</v>
      </c>
      <c r="H357" s="139">
        <v>2187.46</v>
      </c>
      <c r="I357" s="139">
        <v>1171.1599999999999</v>
      </c>
      <c r="J357" s="139">
        <v>0</v>
      </c>
      <c r="K357" s="60"/>
      <c r="L357" s="28">
        <v>196871.4</v>
      </c>
      <c r="M357" s="28">
        <v>105404.4</v>
      </c>
      <c r="N357" s="28">
        <v>0</v>
      </c>
      <c r="O357" s="44">
        <v>302275.8</v>
      </c>
      <c r="P357" s="124"/>
      <c r="Q357" s="28">
        <v>278495</v>
      </c>
      <c r="R357" s="28">
        <v>146394.99999999997</v>
      </c>
      <c r="S357" s="28">
        <v>0</v>
      </c>
      <c r="T357" s="28">
        <v>424890</v>
      </c>
      <c r="U357" s="124"/>
      <c r="V357" s="28">
        <v>519114.68</v>
      </c>
      <c r="W357" s="28">
        <v>272880.27999999997</v>
      </c>
      <c r="X357" s="28">
        <v>0</v>
      </c>
      <c r="Y357" s="44">
        <v>791994.96</v>
      </c>
      <c r="Z357" s="124"/>
      <c r="AA357" s="28">
        <v>55699</v>
      </c>
      <c r="AB357" s="28">
        <v>29278.999999999996</v>
      </c>
      <c r="AC357" s="28">
        <v>0</v>
      </c>
      <c r="AD357" s="44">
        <v>84978</v>
      </c>
      <c r="AE357" s="124"/>
      <c r="AF357" s="139">
        <v>636082.57999999996</v>
      </c>
      <c r="AG357" s="139">
        <v>334366.18</v>
      </c>
      <c r="AH357" s="139">
        <v>0</v>
      </c>
      <c r="AI357" s="44">
        <v>970448.76</v>
      </c>
      <c r="AJ357" s="124"/>
      <c r="AK357" s="63">
        <v>227495.84</v>
      </c>
      <c r="AL357" s="63">
        <v>243601.27999999997</v>
      </c>
      <c r="AM357" s="63">
        <v>0</v>
      </c>
      <c r="AN357" s="44">
        <v>471097.12</v>
      </c>
      <c r="AO357" s="124"/>
      <c r="AP357" s="28">
        <v>2312622.48</v>
      </c>
      <c r="AQ357" s="28">
        <v>1215664.0799999998</v>
      </c>
      <c r="AR357" s="28">
        <v>0</v>
      </c>
      <c r="AS357" s="28">
        <v>3528286.5599999996</v>
      </c>
      <c r="AT357" s="124"/>
      <c r="AU357" s="28">
        <v>1751176.56</v>
      </c>
      <c r="AV357" s="28">
        <v>920531.75999999989</v>
      </c>
      <c r="AW357" s="28">
        <v>0</v>
      </c>
      <c r="AX357" s="44">
        <v>2671708.3199999998</v>
      </c>
      <c r="AY357" s="124"/>
      <c r="AZ357" s="139">
        <v>17644353.330000002</v>
      </c>
      <c r="BA357" s="139">
        <v>5449700.8100000005</v>
      </c>
      <c r="BB357" s="44">
        <v>6928216.2419999996</v>
      </c>
      <c r="BC357" s="28">
        <v>426851.29223999998</v>
      </c>
      <c r="BD357" s="28">
        <v>372754.29743999999</v>
      </c>
      <c r="BE357" s="140">
        <v>0</v>
      </c>
      <c r="BF357" s="44">
        <v>7727821.8316799998</v>
      </c>
      <c r="BG357" s="60"/>
      <c r="BH357" s="28">
        <v>16973501.351679999</v>
      </c>
      <c r="BI357" s="124"/>
      <c r="BJ357" s="28">
        <v>2665351.96</v>
      </c>
      <c r="BK357" s="28">
        <v>14308149.391679998</v>
      </c>
      <c r="BL357" s="124"/>
      <c r="BM357" s="193">
        <v>0</v>
      </c>
    </row>
    <row r="358" spans="1:65" x14ac:dyDescent="0.25">
      <c r="A358" s="116" t="s">
        <v>798</v>
      </c>
      <c r="B358" s="24" t="s">
        <v>799</v>
      </c>
      <c r="C358" s="27" t="s">
        <v>767</v>
      </c>
      <c r="D358" s="27" t="s">
        <v>120</v>
      </c>
      <c r="E358" s="139">
        <v>3098.11</v>
      </c>
      <c r="F358" s="68"/>
      <c r="G358" s="139">
        <v>2057.96</v>
      </c>
      <c r="H358" s="139">
        <v>2016.13</v>
      </c>
      <c r="I358" s="139">
        <v>1040.1500000000001</v>
      </c>
      <c r="J358" s="139">
        <v>0</v>
      </c>
      <c r="K358" s="60"/>
      <c r="L358" s="28">
        <v>181451.7</v>
      </c>
      <c r="M358" s="28">
        <v>93613.500000000015</v>
      </c>
      <c r="N358" s="28">
        <v>0</v>
      </c>
      <c r="O358" s="44">
        <v>275065.2</v>
      </c>
      <c r="P358" s="124"/>
      <c r="Q358" s="28">
        <v>257245</v>
      </c>
      <c r="R358" s="28">
        <v>130018.75000000001</v>
      </c>
      <c r="S358" s="28">
        <v>0</v>
      </c>
      <c r="T358" s="28">
        <v>387263.75</v>
      </c>
      <c r="U358" s="124"/>
      <c r="V358" s="28">
        <v>479504.68</v>
      </c>
      <c r="W358" s="28">
        <v>242354.95</v>
      </c>
      <c r="X358" s="28">
        <v>0</v>
      </c>
      <c r="Y358" s="44">
        <v>721859.63</v>
      </c>
      <c r="Z358" s="124"/>
      <c r="AA358" s="28">
        <v>51449</v>
      </c>
      <c r="AB358" s="28">
        <v>26003.750000000004</v>
      </c>
      <c r="AC358" s="28">
        <v>0</v>
      </c>
      <c r="AD358" s="44">
        <v>77452.75</v>
      </c>
      <c r="AE358" s="124"/>
      <c r="AF358" s="139">
        <v>587547.57999999996</v>
      </c>
      <c r="AG358" s="139">
        <v>296962.82</v>
      </c>
      <c r="AH358" s="139">
        <v>0</v>
      </c>
      <c r="AI358" s="44">
        <v>884510.39999999991</v>
      </c>
      <c r="AJ358" s="124"/>
      <c r="AK358" s="63">
        <v>209677.52000000002</v>
      </c>
      <c r="AL358" s="63">
        <v>216351.2</v>
      </c>
      <c r="AM358" s="63">
        <v>0</v>
      </c>
      <c r="AN358" s="44">
        <v>426028.72000000003</v>
      </c>
      <c r="AO358" s="124"/>
      <c r="AP358" s="28">
        <v>2136162.48</v>
      </c>
      <c r="AQ358" s="28">
        <v>1079675.7000000002</v>
      </c>
      <c r="AR358" s="28">
        <v>0</v>
      </c>
      <c r="AS358" s="28">
        <v>3215838.18</v>
      </c>
      <c r="AT358" s="124"/>
      <c r="AU358" s="28">
        <v>1617556.56</v>
      </c>
      <c r="AV358" s="28">
        <v>817557.9</v>
      </c>
      <c r="AW358" s="28">
        <v>0</v>
      </c>
      <c r="AX358" s="44">
        <v>2435114.46</v>
      </c>
      <c r="AY358" s="124"/>
      <c r="AZ358" s="139">
        <v>16527563.840000004</v>
      </c>
      <c r="BA358" s="139">
        <v>5960124.1799999997</v>
      </c>
      <c r="BB358" s="44">
        <v>6746306.4060000004</v>
      </c>
      <c r="BC358" s="28">
        <v>389051.35946999997</v>
      </c>
      <c r="BD358" s="28">
        <v>339744.93882000004</v>
      </c>
      <c r="BE358" s="140">
        <v>0</v>
      </c>
      <c r="BF358" s="44">
        <v>7475102.7042899998</v>
      </c>
      <c r="BG358" s="60"/>
      <c r="BH358" s="28">
        <v>15898235.794290001</v>
      </c>
      <c r="BI358" s="124"/>
      <c r="BJ358" s="28">
        <v>2429320.9900000002</v>
      </c>
      <c r="BK358" s="28">
        <v>13468914.80429</v>
      </c>
      <c r="BL358" s="124"/>
      <c r="BM358" s="193">
        <v>0</v>
      </c>
    </row>
    <row r="359" spans="1:65" x14ac:dyDescent="0.25">
      <c r="A359" s="116" t="s">
        <v>800</v>
      </c>
      <c r="B359" s="24" t="s">
        <v>801</v>
      </c>
      <c r="C359" s="27" t="s">
        <v>767</v>
      </c>
      <c r="D359" s="27" t="s">
        <v>120</v>
      </c>
      <c r="E359" s="139">
        <v>3229.56</v>
      </c>
      <c r="F359" s="68"/>
      <c r="G359" s="139">
        <v>2088.0699999999997</v>
      </c>
      <c r="H359" s="139">
        <v>2028.49</v>
      </c>
      <c r="I359" s="139">
        <v>1141.49</v>
      </c>
      <c r="J359" s="139">
        <v>0</v>
      </c>
      <c r="K359" s="60"/>
      <c r="L359" s="28">
        <v>182564.1</v>
      </c>
      <c r="M359" s="28">
        <v>102734.1</v>
      </c>
      <c r="N359" s="28">
        <v>0</v>
      </c>
      <c r="O359" s="44">
        <v>285298.2</v>
      </c>
      <c r="P359" s="124"/>
      <c r="Q359" s="28">
        <v>261008.74999999997</v>
      </c>
      <c r="R359" s="28">
        <v>142686.25</v>
      </c>
      <c r="S359" s="28">
        <v>0</v>
      </c>
      <c r="T359" s="28">
        <v>403695</v>
      </c>
      <c r="U359" s="124"/>
      <c r="V359" s="28">
        <v>486520.30999999994</v>
      </c>
      <c r="W359" s="28">
        <v>265967.17</v>
      </c>
      <c r="X359" s="28">
        <v>0</v>
      </c>
      <c r="Y359" s="44">
        <v>752487.48</v>
      </c>
      <c r="Z359" s="124"/>
      <c r="AA359" s="28">
        <v>52201.749999999993</v>
      </c>
      <c r="AB359" s="28">
        <v>28537.25</v>
      </c>
      <c r="AC359" s="28">
        <v>0</v>
      </c>
      <c r="AD359" s="44">
        <v>80739</v>
      </c>
      <c r="AE359" s="124"/>
      <c r="AF359" s="139">
        <v>1192287.97</v>
      </c>
      <c r="AG359" s="139">
        <v>651790.79</v>
      </c>
      <c r="AH359" s="139">
        <v>0</v>
      </c>
      <c r="AI359" s="44">
        <v>1844078.76</v>
      </c>
      <c r="AJ359" s="124"/>
      <c r="AK359" s="63">
        <v>210962.96</v>
      </c>
      <c r="AL359" s="63">
        <v>237429.92</v>
      </c>
      <c r="AM359" s="63">
        <v>0</v>
      </c>
      <c r="AN359" s="44">
        <v>448392.88</v>
      </c>
      <c r="AO359" s="124"/>
      <c r="AP359" s="28">
        <v>2167416.6599999997</v>
      </c>
      <c r="AQ359" s="28">
        <v>1184866.6200000001</v>
      </c>
      <c r="AR359" s="28">
        <v>0</v>
      </c>
      <c r="AS359" s="28">
        <v>3352283.28</v>
      </c>
      <c r="AT359" s="124"/>
      <c r="AU359" s="28">
        <v>1641223.0199999998</v>
      </c>
      <c r="AV359" s="28">
        <v>897211.14</v>
      </c>
      <c r="AW359" s="28">
        <v>0</v>
      </c>
      <c r="AX359" s="44">
        <v>2538434.1599999997</v>
      </c>
      <c r="AY359" s="124"/>
      <c r="AZ359" s="139">
        <v>17571928.989999998</v>
      </c>
      <c r="BA359" s="139">
        <v>8266000.5800000001</v>
      </c>
      <c r="BB359" s="44">
        <v>7751378.8709999993</v>
      </c>
      <c r="BC359" s="28">
        <v>405558.45611999993</v>
      </c>
      <c r="BD359" s="28">
        <v>354160.00871999998</v>
      </c>
      <c r="BE359" s="140">
        <v>0</v>
      </c>
      <c r="BF359" s="44">
        <v>8511097.3358399998</v>
      </c>
      <c r="BG359" s="60"/>
      <c r="BH359" s="28">
        <v>18216506.09584</v>
      </c>
      <c r="BI359" s="124"/>
      <c r="BJ359" s="28">
        <v>2532394.88</v>
      </c>
      <c r="BK359" s="28">
        <v>15684111.215840001</v>
      </c>
      <c r="BL359" s="124"/>
      <c r="BM359" s="193">
        <v>1</v>
      </c>
    </row>
    <row r="360" spans="1:65" x14ac:dyDescent="0.25">
      <c r="A360" s="116" t="s">
        <v>802</v>
      </c>
      <c r="B360" s="24" t="s">
        <v>803</v>
      </c>
      <c r="C360" s="27" t="s">
        <v>767</v>
      </c>
      <c r="D360" s="27" t="s">
        <v>120</v>
      </c>
      <c r="E360" s="139">
        <v>459.22</v>
      </c>
      <c r="F360" s="68"/>
      <c r="G360" s="139">
        <v>310.39999999999998</v>
      </c>
      <c r="H360" s="139">
        <v>305.14999999999998</v>
      </c>
      <c r="I360" s="139">
        <v>148.82</v>
      </c>
      <c r="J360" s="139">
        <v>0</v>
      </c>
      <c r="K360" s="60"/>
      <c r="L360" s="28">
        <v>27463.499999999996</v>
      </c>
      <c r="M360" s="28">
        <v>13393.8</v>
      </c>
      <c r="N360" s="28">
        <v>0</v>
      </c>
      <c r="O360" s="44">
        <v>40857.299999999996</v>
      </c>
      <c r="P360" s="124"/>
      <c r="Q360" s="28">
        <v>38800</v>
      </c>
      <c r="R360" s="28">
        <v>18602.5</v>
      </c>
      <c r="S360" s="28">
        <v>0</v>
      </c>
      <c r="T360" s="28">
        <v>57402.5</v>
      </c>
      <c r="U360" s="124"/>
      <c r="V360" s="28">
        <v>72323.199999999997</v>
      </c>
      <c r="W360" s="28">
        <v>34675.06</v>
      </c>
      <c r="X360" s="28">
        <v>0</v>
      </c>
      <c r="Y360" s="44">
        <v>106998.26</v>
      </c>
      <c r="Z360" s="124"/>
      <c r="AA360" s="28">
        <v>7759.9999999999991</v>
      </c>
      <c r="AB360" s="28">
        <v>3720.5</v>
      </c>
      <c r="AC360" s="28">
        <v>0</v>
      </c>
      <c r="AD360" s="44">
        <v>11480.5</v>
      </c>
      <c r="AE360" s="124"/>
      <c r="AF360" s="139">
        <v>88619.199999999997</v>
      </c>
      <c r="AG360" s="139">
        <v>42488.11</v>
      </c>
      <c r="AH360" s="139">
        <v>0</v>
      </c>
      <c r="AI360" s="44">
        <v>131107.31</v>
      </c>
      <c r="AJ360" s="124"/>
      <c r="AK360" s="63">
        <v>31735.599999999999</v>
      </c>
      <c r="AL360" s="63">
        <v>30954.559999999998</v>
      </c>
      <c r="AM360" s="63">
        <v>0</v>
      </c>
      <c r="AN360" s="44">
        <v>62690.159999999996</v>
      </c>
      <c r="AO360" s="124"/>
      <c r="AP360" s="28">
        <v>322195.19999999995</v>
      </c>
      <c r="AQ360" s="28">
        <v>154475.16</v>
      </c>
      <c r="AR360" s="28">
        <v>0</v>
      </c>
      <c r="AS360" s="28">
        <v>476670.36</v>
      </c>
      <c r="AT360" s="124"/>
      <c r="AU360" s="28">
        <v>243974.39999999999</v>
      </c>
      <c r="AV360" s="28">
        <v>116972.51999999999</v>
      </c>
      <c r="AW360" s="28">
        <v>0</v>
      </c>
      <c r="AX360" s="44">
        <v>360946.92</v>
      </c>
      <c r="AY360" s="124"/>
      <c r="AZ360" s="139">
        <v>2491395.0699999998</v>
      </c>
      <c r="BA360" s="139">
        <v>912389.15999999992</v>
      </c>
      <c r="BB360" s="44">
        <v>1021135.2689999999</v>
      </c>
      <c r="BC360" s="28">
        <v>57667.469939999995</v>
      </c>
      <c r="BD360" s="28">
        <v>50358.983639999999</v>
      </c>
      <c r="BE360" s="140">
        <v>0</v>
      </c>
      <c r="BF360" s="44">
        <v>1129161.7225799998</v>
      </c>
      <c r="BG360" s="60"/>
      <c r="BH360" s="28">
        <v>2377315.032579999</v>
      </c>
      <c r="BI360" s="124"/>
      <c r="BJ360" s="28">
        <v>360088.17</v>
      </c>
      <c r="BK360" s="28">
        <v>2017226.862579999</v>
      </c>
      <c r="BL360" s="124"/>
      <c r="BM360" s="193">
        <v>0</v>
      </c>
    </row>
    <row r="361" spans="1:65" x14ac:dyDescent="0.25">
      <c r="A361" s="116" t="s">
        <v>804</v>
      </c>
      <c r="B361" s="24" t="s">
        <v>805</v>
      </c>
      <c r="C361" s="27" t="s">
        <v>767</v>
      </c>
      <c r="D361" s="27" t="s">
        <v>120</v>
      </c>
      <c r="E361" s="139">
        <v>525.75</v>
      </c>
      <c r="F361" s="68"/>
      <c r="G361" s="139">
        <v>311.75</v>
      </c>
      <c r="H361" s="139">
        <v>308</v>
      </c>
      <c r="I361" s="139">
        <v>214</v>
      </c>
      <c r="J361" s="139">
        <v>0</v>
      </c>
      <c r="K361" s="60"/>
      <c r="L361" s="28">
        <v>27720</v>
      </c>
      <c r="M361" s="28">
        <v>19260</v>
      </c>
      <c r="N361" s="28">
        <v>0</v>
      </c>
      <c r="O361" s="44">
        <v>46980</v>
      </c>
      <c r="P361" s="124"/>
      <c r="Q361" s="28">
        <v>38968.75</v>
      </c>
      <c r="R361" s="28">
        <v>26750</v>
      </c>
      <c r="S361" s="28">
        <v>0</v>
      </c>
      <c r="T361" s="28">
        <v>65718.75</v>
      </c>
      <c r="U361" s="124"/>
      <c r="V361" s="28">
        <v>72637.75</v>
      </c>
      <c r="W361" s="28">
        <v>49862</v>
      </c>
      <c r="X361" s="28">
        <v>0</v>
      </c>
      <c r="Y361" s="44">
        <v>122499.75</v>
      </c>
      <c r="Z361" s="124"/>
      <c r="AA361" s="28">
        <v>7793.75</v>
      </c>
      <c r="AB361" s="28">
        <v>5350</v>
      </c>
      <c r="AC361" s="28">
        <v>0</v>
      </c>
      <c r="AD361" s="44">
        <v>13143.75</v>
      </c>
      <c r="AE361" s="124"/>
      <c r="AF361" s="139">
        <v>89004.62</v>
      </c>
      <c r="AG361" s="139">
        <v>61097</v>
      </c>
      <c r="AH361" s="139">
        <v>0</v>
      </c>
      <c r="AI361" s="44">
        <v>150101.62</v>
      </c>
      <c r="AJ361" s="124"/>
      <c r="AK361" s="63">
        <v>32032</v>
      </c>
      <c r="AL361" s="63">
        <v>44512</v>
      </c>
      <c r="AM361" s="63">
        <v>0</v>
      </c>
      <c r="AN361" s="44">
        <v>76544</v>
      </c>
      <c r="AO361" s="124"/>
      <c r="AP361" s="28">
        <v>323596.5</v>
      </c>
      <c r="AQ361" s="28">
        <v>222132</v>
      </c>
      <c r="AR361" s="28">
        <v>0</v>
      </c>
      <c r="AS361" s="28">
        <v>545728.5</v>
      </c>
      <c r="AT361" s="124"/>
      <c r="AU361" s="28">
        <v>245035.5</v>
      </c>
      <c r="AV361" s="28">
        <v>168204</v>
      </c>
      <c r="AW361" s="28">
        <v>0</v>
      </c>
      <c r="AX361" s="44">
        <v>413239.5</v>
      </c>
      <c r="AY361" s="124"/>
      <c r="AZ361" s="139">
        <v>2625876.13</v>
      </c>
      <c r="BA361" s="139">
        <v>451900.76</v>
      </c>
      <c r="BB361" s="44">
        <v>923333.06699999992</v>
      </c>
      <c r="BC361" s="28">
        <v>66022.107749999996</v>
      </c>
      <c r="BD361" s="28">
        <v>57654.796499999997</v>
      </c>
      <c r="BE361" s="140">
        <v>0</v>
      </c>
      <c r="BF361" s="44">
        <v>1047009.9712499999</v>
      </c>
      <c r="BG361" s="60"/>
      <c r="BH361" s="28">
        <v>2480965.8412500001</v>
      </c>
      <c r="BI361" s="124"/>
      <c r="BJ361" s="28">
        <v>412256.34</v>
      </c>
      <c r="BK361" s="28">
        <v>2068709.50125</v>
      </c>
      <c r="BL361" s="124"/>
      <c r="BM361" s="193">
        <v>0</v>
      </c>
    </row>
    <row r="362" spans="1:65" x14ac:dyDescent="0.25">
      <c r="A362" s="116" t="s">
        <v>806</v>
      </c>
      <c r="B362" s="24" t="s">
        <v>807</v>
      </c>
      <c r="C362" s="27" t="s">
        <v>767</v>
      </c>
      <c r="D362" s="27" t="s">
        <v>120</v>
      </c>
      <c r="E362" s="139">
        <v>4778.71</v>
      </c>
      <c r="F362" s="68"/>
      <c r="G362" s="139">
        <v>3059.0499999999997</v>
      </c>
      <c r="H362" s="139">
        <v>3014.22</v>
      </c>
      <c r="I362" s="139">
        <v>1719.6599999999999</v>
      </c>
      <c r="J362" s="139">
        <v>0</v>
      </c>
      <c r="K362" s="60"/>
      <c r="L362" s="28">
        <v>271279.8</v>
      </c>
      <c r="M362" s="28">
        <v>154769.4</v>
      </c>
      <c r="N362" s="28">
        <v>0</v>
      </c>
      <c r="O362" s="44">
        <v>426049.19999999995</v>
      </c>
      <c r="P362" s="124"/>
      <c r="Q362" s="28">
        <v>382381.24999999994</v>
      </c>
      <c r="R362" s="28">
        <v>214957.49999999997</v>
      </c>
      <c r="S362" s="28">
        <v>0</v>
      </c>
      <c r="T362" s="28">
        <v>597338.74999999988</v>
      </c>
      <c r="U362" s="124"/>
      <c r="V362" s="28">
        <v>712758.64999999991</v>
      </c>
      <c r="W362" s="28">
        <v>400680.77999999997</v>
      </c>
      <c r="X362" s="28">
        <v>0</v>
      </c>
      <c r="Y362" s="44">
        <v>1113439.43</v>
      </c>
      <c r="Z362" s="124"/>
      <c r="AA362" s="28">
        <v>76476.25</v>
      </c>
      <c r="AB362" s="28">
        <v>42991.5</v>
      </c>
      <c r="AC362" s="28">
        <v>0</v>
      </c>
      <c r="AD362" s="44">
        <v>119467.75</v>
      </c>
      <c r="AE362" s="124"/>
      <c r="AF362" s="139">
        <v>873358.77</v>
      </c>
      <c r="AG362" s="139">
        <v>490962.93</v>
      </c>
      <c r="AH362" s="139">
        <v>0</v>
      </c>
      <c r="AI362" s="44">
        <v>1364321.7</v>
      </c>
      <c r="AJ362" s="124"/>
      <c r="AK362" s="63">
        <v>313478.88</v>
      </c>
      <c r="AL362" s="63">
        <v>357689.27999999997</v>
      </c>
      <c r="AM362" s="63">
        <v>0</v>
      </c>
      <c r="AN362" s="44">
        <v>671168.15999999992</v>
      </c>
      <c r="AO362" s="124"/>
      <c r="AP362" s="28">
        <v>3175293.9</v>
      </c>
      <c r="AQ362" s="28">
        <v>1785007.0799999998</v>
      </c>
      <c r="AR362" s="28">
        <v>0</v>
      </c>
      <c r="AS362" s="28">
        <v>4960300.9799999995</v>
      </c>
      <c r="AT362" s="124"/>
      <c r="AU362" s="28">
        <v>2404413.2999999998</v>
      </c>
      <c r="AV362" s="28">
        <v>1351652.7599999998</v>
      </c>
      <c r="AW362" s="28">
        <v>0</v>
      </c>
      <c r="AX362" s="44">
        <v>3756066.0599999996</v>
      </c>
      <c r="AY362" s="124"/>
      <c r="AZ362" s="139">
        <v>24534148.330000002</v>
      </c>
      <c r="BA362" s="139">
        <v>5971206.5200000005</v>
      </c>
      <c r="BB362" s="44">
        <v>9151606.4550000001</v>
      </c>
      <c r="BC362" s="28">
        <v>600096.06566999981</v>
      </c>
      <c r="BD362" s="28">
        <v>524042.89601999987</v>
      </c>
      <c r="BE362" s="140">
        <v>0</v>
      </c>
      <c r="BF362" s="44">
        <v>10275745.416689999</v>
      </c>
      <c r="BG362" s="60"/>
      <c r="BH362" s="28">
        <v>23283897.446689997</v>
      </c>
      <c r="BI362" s="124"/>
      <c r="BJ362" s="28">
        <v>3747129.87</v>
      </c>
      <c r="BK362" s="28">
        <v>19536767.576689996</v>
      </c>
      <c r="BL362" s="124"/>
      <c r="BM362" s="193">
        <v>0</v>
      </c>
    </row>
    <row r="363" spans="1:65" x14ac:dyDescent="0.25">
      <c r="A363" s="116" t="s">
        <v>808</v>
      </c>
      <c r="B363" s="24" t="s">
        <v>809</v>
      </c>
      <c r="C363" s="27" t="s">
        <v>767</v>
      </c>
      <c r="D363" s="27" t="s">
        <v>120</v>
      </c>
      <c r="E363" s="139">
        <v>1411.8</v>
      </c>
      <c r="F363" s="68"/>
      <c r="G363" s="139">
        <v>947.31</v>
      </c>
      <c r="H363" s="139">
        <v>934.98</v>
      </c>
      <c r="I363" s="139">
        <v>464.49</v>
      </c>
      <c r="J363" s="139">
        <v>0</v>
      </c>
      <c r="K363" s="60"/>
      <c r="L363" s="28">
        <v>84148.2</v>
      </c>
      <c r="M363" s="28">
        <v>41804.1</v>
      </c>
      <c r="N363" s="28">
        <v>0</v>
      </c>
      <c r="O363" s="44">
        <v>125952.29999999999</v>
      </c>
      <c r="P363" s="124"/>
      <c r="Q363" s="28">
        <v>118413.75</v>
      </c>
      <c r="R363" s="28">
        <v>58061.25</v>
      </c>
      <c r="S363" s="28">
        <v>0</v>
      </c>
      <c r="T363" s="28">
        <v>176475</v>
      </c>
      <c r="U363" s="124"/>
      <c r="V363" s="28">
        <v>220723.22999999998</v>
      </c>
      <c r="W363" s="28">
        <v>108226.17</v>
      </c>
      <c r="X363" s="28">
        <v>0</v>
      </c>
      <c r="Y363" s="44">
        <v>328949.39999999997</v>
      </c>
      <c r="Z363" s="124"/>
      <c r="AA363" s="28">
        <v>23682.75</v>
      </c>
      <c r="AB363" s="28">
        <v>11612.25</v>
      </c>
      <c r="AC363" s="28">
        <v>0</v>
      </c>
      <c r="AD363" s="44">
        <v>35295</v>
      </c>
      <c r="AE363" s="124"/>
      <c r="AF363" s="139">
        <v>270457</v>
      </c>
      <c r="AG363" s="139">
        <v>132611.89000000001</v>
      </c>
      <c r="AH363" s="139">
        <v>0</v>
      </c>
      <c r="AI363" s="44">
        <v>403068.89</v>
      </c>
      <c r="AJ363" s="124"/>
      <c r="AK363" s="63">
        <v>97237.92</v>
      </c>
      <c r="AL363" s="63">
        <v>96613.92</v>
      </c>
      <c r="AM363" s="63">
        <v>0</v>
      </c>
      <c r="AN363" s="44">
        <v>193851.84</v>
      </c>
      <c r="AO363" s="124"/>
      <c r="AP363" s="28">
        <v>983307.77999999991</v>
      </c>
      <c r="AQ363" s="28">
        <v>482140.62</v>
      </c>
      <c r="AR363" s="28">
        <v>0</v>
      </c>
      <c r="AS363" s="28">
        <v>1465448.4</v>
      </c>
      <c r="AT363" s="124"/>
      <c r="AU363" s="28">
        <v>744585.65999999992</v>
      </c>
      <c r="AV363" s="28">
        <v>365089.14</v>
      </c>
      <c r="AW363" s="28">
        <v>0</v>
      </c>
      <c r="AX363" s="44">
        <v>1109674.7999999998</v>
      </c>
      <c r="AY363" s="124"/>
      <c r="AZ363" s="139">
        <v>7576729.6900000004</v>
      </c>
      <c r="BA363" s="139">
        <v>3006974.9200000009</v>
      </c>
      <c r="BB363" s="44">
        <v>3175111.3830000004</v>
      </c>
      <c r="BC363" s="28">
        <v>177289.60859999998</v>
      </c>
      <c r="BD363" s="28">
        <v>154820.81160000002</v>
      </c>
      <c r="BE363" s="140">
        <v>0</v>
      </c>
      <c r="BF363" s="44">
        <v>3507221.8032000004</v>
      </c>
      <c r="BG363" s="60"/>
      <c r="BH363" s="28">
        <v>7345937.4331999999</v>
      </c>
      <c r="BI363" s="124"/>
      <c r="BJ363" s="28">
        <v>1107034.73</v>
      </c>
      <c r="BK363" s="28">
        <v>6238902.7031999994</v>
      </c>
      <c r="BL363" s="124"/>
      <c r="BM363" s="193">
        <v>0</v>
      </c>
    </row>
    <row r="364" spans="1:65" x14ac:dyDescent="0.25">
      <c r="A364" s="116" t="s">
        <v>810</v>
      </c>
      <c r="B364" s="24" t="s">
        <v>811</v>
      </c>
      <c r="C364" s="27" t="s">
        <v>767</v>
      </c>
      <c r="D364" s="27" t="s">
        <v>120</v>
      </c>
      <c r="E364" s="139">
        <v>1420.71</v>
      </c>
      <c r="F364" s="68"/>
      <c r="G364" s="139">
        <v>919.72</v>
      </c>
      <c r="H364" s="139">
        <v>903.1400000000001</v>
      </c>
      <c r="I364" s="139">
        <v>500.99</v>
      </c>
      <c r="J364" s="139">
        <v>0</v>
      </c>
      <c r="K364" s="60"/>
      <c r="L364" s="28">
        <v>81282.600000000006</v>
      </c>
      <c r="M364" s="28">
        <v>45089.1</v>
      </c>
      <c r="N364" s="28">
        <v>0</v>
      </c>
      <c r="O364" s="44">
        <v>126371.70000000001</v>
      </c>
      <c r="P364" s="124"/>
      <c r="Q364" s="28">
        <v>114965</v>
      </c>
      <c r="R364" s="28">
        <v>62623.75</v>
      </c>
      <c r="S364" s="28">
        <v>0</v>
      </c>
      <c r="T364" s="28">
        <v>177588.75</v>
      </c>
      <c r="U364" s="124"/>
      <c r="V364" s="28">
        <v>214294.76</v>
      </c>
      <c r="W364" s="28">
        <v>116730.67</v>
      </c>
      <c r="X364" s="28">
        <v>0</v>
      </c>
      <c r="Y364" s="44">
        <v>331025.43</v>
      </c>
      <c r="Z364" s="124"/>
      <c r="AA364" s="28">
        <v>22993</v>
      </c>
      <c r="AB364" s="28">
        <v>12524.75</v>
      </c>
      <c r="AC364" s="28">
        <v>0</v>
      </c>
      <c r="AD364" s="44">
        <v>35517.75</v>
      </c>
      <c r="AE364" s="124"/>
      <c r="AF364" s="139">
        <v>525160.12</v>
      </c>
      <c r="AG364" s="139">
        <v>286065.28999999998</v>
      </c>
      <c r="AH364" s="139">
        <v>0</v>
      </c>
      <c r="AI364" s="44">
        <v>811225.40999999992</v>
      </c>
      <c r="AJ364" s="124"/>
      <c r="AK364" s="63">
        <v>93926.560000000012</v>
      </c>
      <c r="AL364" s="63">
        <v>104205.92</v>
      </c>
      <c r="AM364" s="63">
        <v>0</v>
      </c>
      <c r="AN364" s="44">
        <v>198132.48000000001</v>
      </c>
      <c r="AO364" s="124"/>
      <c r="AP364" s="28">
        <v>954669.36</v>
      </c>
      <c r="AQ364" s="28">
        <v>520027.62</v>
      </c>
      <c r="AR364" s="28">
        <v>0</v>
      </c>
      <c r="AS364" s="28">
        <v>1474696.98</v>
      </c>
      <c r="AT364" s="124"/>
      <c r="AU364" s="28">
        <v>722899.92</v>
      </c>
      <c r="AV364" s="28">
        <v>393778.14</v>
      </c>
      <c r="AW364" s="28">
        <v>0</v>
      </c>
      <c r="AX364" s="44">
        <v>1116678.06</v>
      </c>
      <c r="AY364" s="124"/>
      <c r="AZ364" s="139">
        <v>7604961.96</v>
      </c>
      <c r="BA364" s="139">
        <v>2900495.4700000007</v>
      </c>
      <c r="BB364" s="44">
        <v>3151637.2289999998</v>
      </c>
      <c r="BC364" s="28">
        <v>178408.49966999999</v>
      </c>
      <c r="BD364" s="28">
        <v>155797.90002</v>
      </c>
      <c r="BE364" s="140">
        <v>0</v>
      </c>
      <c r="BF364" s="44">
        <v>3485843.6286899997</v>
      </c>
      <c r="BG364" s="60"/>
      <c r="BH364" s="28">
        <v>7757080.1886900002</v>
      </c>
      <c r="BI364" s="124"/>
      <c r="BJ364" s="28">
        <v>1114021.33</v>
      </c>
      <c r="BK364" s="28">
        <v>6643058.8586900001</v>
      </c>
      <c r="BL364" s="124"/>
      <c r="BM364" s="193">
        <v>1</v>
      </c>
    </row>
    <row r="365" spans="1:65" x14ac:dyDescent="0.25">
      <c r="A365" s="116" t="s">
        <v>812</v>
      </c>
      <c r="B365" s="24" t="s">
        <v>813</v>
      </c>
      <c r="C365" s="27" t="s">
        <v>767</v>
      </c>
      <c r="D365" s="27" t="s">
        <v>120</v>
      </c>
      <c r="E365" s="139">
        <v>831.8</v>
      </c>
      <c r="F365" s="68"/>
      <c r="G365" s="139">
        <v>532.14</v>
      </c>
      <c r="H365" s="139">
        <v>521.48</v>
      </c>
      <c r="I365" s="139">
        <v>299.65999999999997</v>
      </c>
      <c r="J365" s="139">
        <v>0</v>
      </c>
      <c r="K365" s="60"/>
      <c r="L365" s="28">
        <v>46933.200000000004</v>
      </c>
      <c r="M365" s="28">
        <v>26969.399999999998</v>
      </c>
      <c r="N365" s="28">
        <v>0</v>
      </c>
      <c r="O365" s="44">
        <v>73902.600000000006</v>
      </c>
      <c r="P365" s="124"/>
      <c r="Q365" s="28">
        <v>66517.5</v>
      </c>
      <c r="R365" s="28">
        <v>37457.499999999993</v>
      </c>
      <c r="S365" s="28">
        <v>0</v>
      </c>
      <c r="T365" s="28">
        <v>103975</v>
      </c>
      <c r="U365" s="124"/>
      <c r="V365" s="28">
        <v>123988.62</v>
      </c>
      <c r="W365" s="28">
        <v>69820.78</v>
      </c>
      <c r="X365" s="28">
        <v>0</v>
      </c>
      <c r="Y365" s="44">
        <v>193809.4</v>
      </c>
      <c r="Z365" s="124"/>
      <c r="AA365" s="28">
        <v>13303.5</v>
      </c>
      <c r="AB365" s="28">
        <v>7491.4999999999991</v>
      </c>
      <c r="AC365" s="28">
        <v>0</v>
      </c>
      <c r="AD365" s="44">
        <v>20795</v>
      </c>
      <c r="AE365" s="124"/>
      <c r="AF365" s="139">
        <v>151925.97</v>
      </c>
      <c r="AG365" s="139">
        <v>85552.93</v>
      </c>
      <c r="AH365" s="139">
        <v>0</v>
      </c>
      <c r="AI365" s="44">
        <v>237478.9</v>
      </c>
      <c r="AJ365" s="124"/>
      <c r="AK365" s="63">
        <v>54233.919999999998</v>
      </c>
      <c r="AL365" s="63">
        <v>62329.279999999992</v>
      </c>
      <c r="AM365" s="63">
        <v>0</v>
      </c>
      <c r="AN365" s="44">
        <v>116563.19999999998</v>
      </c>
      <c r="AO365" s="124"/>
      <c r="AP365" s="28">
        <v>552361.31999999995</v>
      </c>
      <c r="AQ365" s="28">
        <v>311047.07999999996</v>
      </c>
      <c r="AR365" s="28">
        <v>0</v>
      </c>
      <c r="AS365" s="28">
        <v>863408.39999999991</v>
      </c>
      <c r="AT365" s="124"/>
      <c r="AU365" s="28">
        <v>418262.04</v>
      </c>
      <c r="AV365" s="28">
        <v>235532.75999999998</v>
      </c>
      <c r="AW365" s="28">
        <v>0</v>
      </c>
      <c r="AX365" s="44">
        <v>653794.79999999993</v>
      </c>
      <c r="AY365" s="124"/>
      <c r="AZ365" s="139">
        <v>4338487.49</v>
      </c>
      <c r="BA365" s="139">
        <v>1255521.1800000002</v>
      </c>
      <c r="BB365" s="44">
        <v>1678202.601</v>
      </c>
      <c r="BC365" s="28">
        <v>104454.94859999999</v>
      </c>
      <c r="BD365" s="28">
        <v>91216.851600000009</v>
      </c>
      <c r="BE365" s="140">
        <v>0</v>
      </c>
      <c r="BF365" s="44">
        <v>1873874.4012</v>
      </c>
      <c r="BG365" s="60"/>
      <c r="BH365" s="28">
        <v>4137601.7012</v>
      </c>
      <c r="BI365" s="124"/>
      <c r="BJ365" s="28">
        <v>652239.32999999996</v>
      </c>
      <c r="BK365" s="28">
        <v>3485362.3711999999</v>
      </c>
      <c r="BL365" s="124"/>
      <c r="BM365" s="193">
        <v>0</v>
      </c>
    </row>
    <row r="366" spans="1:65" x14ac:dyDescent="0.25">
      <c r="A366" s="116" t="s">
        <v>814</v>
      </c>
      <c r="B366" s="24" t="s">
        <v>815</v>
      </c>
      <c r="C366" s="27" t="s">
        <v>767</v>
      </c>
      <c r="D366" s="27" t="s">
        <v>120</v>
      </c>
      <c r="E366" s="139">
        <v>731</v>
      </c>
      <c r="F366" s="68"/>
      <c r="G366" s="139">
        <v>502.5</v>
      </c>
      <c r="H366" s="139">
        <v>496.5</v>
      </c>
      <c r="I366" s="139">
        <v>228.5</v>
      </c>
      <c r="J366" s="139">
        <v>0</v>
      </c>
      <c r="K366" s="60"/>
      <c r="L366" s="28">
        <v>44685</v>
      </c>
      <c r="M366" s="28">
        <v>20565</v>
      </c>
      <c r="N366" s="28">
        <v>0</v>
      </c>
      <c r="O366" s="44">
        <v>65250</v>
      </c>
      <c r="P366" s="124"/>
      <c r="Q366" s="28">
        <v>62812.5</v>
      </c>
      <c r="R366" s="28">
        <v>28562.5</v>
      </c>
      <c r="S366" s="28">
        <v>0</v>
      </c>
      <c r="T366" s="28">
        <v>91375</v>
      </c>
      <c r="U366" s="124"/>
      <c r="V366" s="28">
        <v>117082.5</v>
      </c>
      <c r="W366" s="28">
        <v>53240.5</v>
      </c>
      <c r="X366" s="28">
        <v>0</v>
      </c>
      <c r="Y366" s="44">
        <v>170323</v>
      </c>
      <c r="Z366" s="124"/>
      <c r="AA366" s="28">
        <v>12562.5</v>
      </c>
      <c r="AB366" s="28">
        <v>5712.5</v>
      </c>
      <c r="AC366" s="28">
        <v>0</v>
      </c>
      <c r="AD366" s="44">
        <v>18275</v>
      </c>
      <c r="AE366" s="124"/>
      <c r="AF366" s="139">
        <v>143463.75</v>
      </c>
      <c r="AG366" s="139">
        <v>65236.75</v>
      </c>
      <c r="AH366" s="139">
        <v>0</v>
      </c>
      <c r="AI366" s="44">
        <v>208700.5</v>
      </c>
      <c r="AJ366" s="124"/>
      <c r="AK366" s="63">
        <v>51636</v>
      </c>
      <c r="AL366" s="63">
        <v>47528</v>
      </c>
      <c r="AM366" s="63">
        <v>0</v>
      </c>
      <c r="AN366" s="44">
        <v>99164</v>
      </c>
      <c r="AO366" s="124"/>
      <c r="AP366" s="28">
        <v>521595</v>
      </c>
      <c r="AQ366" s="28">
        <v>237183</v>
      </c>
      <c r="AR366" s="28">
        <v>0</v>
      </c>
      <c r="AS366" s="28">
        <v>758778</v>
      </c>
      <c r="AT366" s="124"/>
      <c r="AU366" s="28">
        <v>394965</v>
      </c>
      <c r="AV366" s="28">
        <v>179601</v>
      </c>
      <c r="AW366" s="28">
        <v>0</v>
      </c>
      <c r="AX366" s="44">
        <v>574566</v>
      </c>
      <c r="AY366" s="124"/>
      <c r="AZ366" s="139">
        <v>3854954.04</v>
      </c>
      <c r="BA366" s="139">
        <v>1222121.3299999998</v>
      </c>
      <c r="BB366" s="44">
        <v>1523122.611</v>
      </c>
      <c r="BC366" s="28">
        <v>91796.786999999997</v>
      </c>
      <c r="BD366" s="28">
        <v>80162.921999999991</v>
      </c>
      <c r="BE366" s="140">
        <v>0</v>
      </c>
      <c r="BF366" s="44">
        <v>1695082.32</v>
      </c>
      <c r="BG366" s="60"/>
      <c r="BH366" s="28">
        <v>3681513.8200000003</v>
      </c>
      <c r="BI366" s="124"/>
      <c r="BJ366" s="28">
        <v>573199.03</v>
      </c>
      <c r="BK366" s="28">
        <v>3108314.79</v>
      </c>
      <c r="BL366" s="124"/>
      <c r="BM366" s="193">
        <v>0</v>
      </c>
    </row>
    <row r="367" spans="1:65" x14ac:dyDescent="0.25">
      <c r="A367" s="116" t="s">
        <v>816</v>
      </c>
      <c r="B367" s="24" t="s">
        <v>817</v>
      </c>
      <c r="C367" s="27" t="s">
        <v>767</v>
      </c>
      <c r="D367" s="27" t="s">
        <v>120</v>
      </c>
      <c r="E367" s="139">
        <v>1066.25</v>
      </c>
      <c r="F367" s="68"/>
      <c r="G367" s="139">
        <v>707.25</v>
      </c>
      <c r="H367" s="139">
        <v>692</v>
      </c>
      <c r="I367" s="139">
        <v>359</v>
      </c>
      <c r="J367" s="139">
        <v>0</v>
      </c>
      <c r="K367" s="60"/>
      <c r="L367" s="28">
        <v>62280</v>
      </c>
      <c r="M367" s="28">
        <v>32310</v>
      </c>
      <c r="N367" s="28">
        <v>0</v>
      </c>
      <c r="O367" s="44">
        <v>94590</v>
      </c>
      <c r="P367" s="124"/>
      <c r="Q367" s="28">
        <v>88406.25</v>
      </c>
      <c r="R367" s="28">
        <v>44875</v>
      </c>
      <c r="S367" s="28">
        <v>0</v>
      </c>
      <c r="T367" s="28">
        <v>133281.25</v>
      </c>
      <c r="U367" s="124"/>
      <c r="V367" s="28">
        <v>164789.25</v>
      </c>
      <c r="W367" s="28">
        <v>83647</v>
      </c>
      <c r="X367" s="28">
        <v>0</v>
      </c>
      <c r="Y367" s="44">
        <v>248436.25</v>
      </c>
      <c r="Z367" s="124"/>
      <c r="AA367" s="28">
        <v>17681.25</v>
      </c>
      <c r="AB367" s="28">
        <v>8975</v>
      </c>
      <c r="AC367" s="28">
        <v>0</v>
      </c>
      <c r="AD367" s="44">
        <v>26656.25</v>
      </c>
      <c r="AE367" s="124"/>
      <c r="AF367" s="139">
        <v>201919.87</v>
      </c>
      <c r="AG367" s="139">
        <v>102494.5</v>
      </c>
      <c r="AH367" s="139">
        <v>0</v>
      </c>
      <c r="AI367" s="44">
        <v>304414.37</v>
      </c>
      <c r="AJ367" s="124"/>
      <c r="AK367" s="63">
        <v>71968</v>
      </c>
      <c r="AL367" s="63">
        <v>74672</v>
      </c>
      <c r="AM367" s="63">
        <v>0</v>
      </c>
      <c r="AN367" s="44">
        <v>146640</v>
      </c>
      <c r="AO367" s="124"/>
      <c r="AP367" s="28">
        <v>734125.5</v>
      </c>
      <c r="AQ367" s="28">
        <v>372642</v>
      </c>
      <c r="AR367" s="28">
        <v>0</v>
      </c>
      <c r="AS367" s="28">
        <v>1106767.5</v>
      </c>
      <c r="AT367" s="124"/>
      <c r="AU367" s="28">
        <v>555898.5</v>
      </c>
      <c r="AV367" s="28">
        <v>282174</v>
      </c>
      <c r="AW367" s="28">
        <v>0</v>
      </c>
      <c r="AX367" s="44">
        <v>838072.5</v>
      </c>
      <c r="AY367" s="124"/>
      <c r="AZ367" s="139">
        <v>5495548.6499999994</v>
      </c>
      <c r="BA367" s="139">
        <v>1430711.8599999999</v>
      </c>
      <c r="BB367" s="44">
        <v>2077878.1529999999</v>
      </c>
      <c r="BC367" s="28">
        <v>133896.47624999998</v>
      </c>
      <c r="BD367" s="28">
        <v>116927.1075</v>
      </c>
      <c r="BE367" s="140">
        <v>0</v>
      </c>
      <c r="BF367" s="44">
        <v>2328701.7367499997</v>
      </c>
      <c r="BG367" s="60"/>
      <c r="BH367" s="28">
        <v>5227559.8567499993</v>
      </c>
      <c r="BI367" s="124"/>
      <c r="BJ367" s="28">
        <v>836078.61</v>
      </c>
      <c r="BK367" s="28">
        <v>4391481.246749999</v>
      </c>
      <c r="BL367" s="124"/>
      <c r="BM367" s="193">
        <v>0</v>
      </c>
    </row>
    <row r="368" spans="1:65" x14ac:dyDescent="0.25">
      <c r="A368" s="116" t="s">
        <v>818</v>
      </c>
      <c r="B368" s="24" t="s">
        <v>819</v>
      </c>
      <c r="C368" s="27" t="s">
        <v>767</v>
      </c>
      <c r="D368" s="27" t="s">
        <v>120</v>
      </c>
      <c r="E368" s="139">
        <v>2937.75</v>
      </c>
      <c r="F368" s="68"/>
      <c r="G368" s="139">
        <v>1909.75</v>
      </c>
      <c r="H368" s="139">
        <v>1862.5</v>
      </c>
      <c r="I368" s="139">
        <v>1028</v>
      </c>
      <c r="J368" s="139">
        <v>0</v>
      </c>
      <c r="K368" s="60"/>
      <c r="L368" s="28">
        <v>167625</v>
      </c>
      <c r="M368" s="28">
        <v>92520</v>
      </c>
      <c r="N368" s="28">
        <v>0</v>
      </c>
      <c r="O368" s="44">
        <v>260145</v>
      </c>
      <c r="P368" s="124"/>
      <c r="Q368" s="28">
        <v>238718.75</v>
      </c>
      <c r="R368" s="28">
        <v>128500</v>
      </c>
      <c r="S368" s="28">
        <v>0</v>
      </c>
      <c r="T368" s="28">
        <v>367218.75</v>
      </c>
      <c r="U368" s="124"/>
      <c r="V368" s="28">
        <v>444971.75</v>
      </c>
      <c r="W368" s="28">
        <v>239524</v>
      </c>
      <c r="X368" s="28">
        <v>0</v>
      </c>
      <c r="Y368" s="44">
        <v>684495.75</v>
      </c>
      <c r="Z368" s="124"/>
      <c r="AA368" s="28">
        <v>47743.75</v>
      </c>
      <c r="AB368" s="28">
        <v>25700</v>
      </c>
      <c r="AC368" s="28">
        <v>0</v>
      </c>
      <c r="AD368" s="44">
        <v>73443.75</v>
      </c>
      <c r="AE368" s="124"/>
      <c r="AF368" s="139">
        <v>1090467.25</v>
      </c>
      <c r="AG368" s="139">
        <v>586988</v>
      </c>
      <c r="AH368" s="139">
        <v>0</v>
      </c>
      <c r="AI368" s="44">
        <v>1677455.25</v>
      </c>
      <c r="AJ368" s="124"/>
      <c r="AK368" s="63">
        <v>193700</v>
      </c>
      <c r="AL368" s="63">
        <v>213824</v>
      </c>
      <c r="AM368" s="63">
        <v>0</v>
      </c>
      <c r="AN368" s="44">
        <v>407524</v>
      </c>
      <c r="AO368" s="124"/>
      <c r="AP368" s="28">
        <v>1982320.5</v>
      </c>
      <c r="AQ368" s="28">
        <v>1067064</v>
      </c>
      <c r="AR368" s="28">
        <v>0</v>
      </c>
      <c r="AS368" s="28">
        <v>3049384.5</v>
      </c>
      <c r="AT368" s="124"/>
      <c r="AU368" s="28">
        <v>1501063.5</v>
      </c>
      <c r="AV368" s="28">
        <v>808008</v>
      </c>
      <c r="AW368" s="28">
        <v>0</v>
      </c>
      <c r="AX368" s="44">
        <v>2309071.5</v>
      </c>
      <c r="AY368" s="124"/>
      <c r="AZ368" s="139">
        <v>15854374.200000001</v>
      </c>
      <c r="BA368" s="139">
        <v>6545293.2599999998</v>
      </c>
      <c r="BB368" s="44">
        <v>6719900.2379999999</v>
      </c>
      <c r="BC368" s="28">
        <v>368913.83174999995</v>
      </c>
      <c r="BD368" s="28">
        <v>322159.5405</v>
      </c>
      <c r="BE368" s="140">
        <v>0</v>
      </c>
      <c r="BF368" s="44">
        <v>7410973.6102499999</v>
      </c>
      <c r="BG368" s="60"/>
      <c r="BH368" s="28">
        <v>16239712.11025</v>
      </c>
      <c r="BI368" s="124"/>
      <c r="BJ368" s="28">
        <v>2303577.9</v>
      </c>
      <c r="BK368" s="28">
        <v>13936134.21025</v>
      </c>
      <c r="BL368" s="124"/>
      <c r="BM368" s="193">
        <v>1</v>
      </c>
    </row>
    <row r="369" spans="1:65" x14ac:dyDescent="0.25">
      <c r="A369" s="116" t="s">
        <v>820</v>
      </c>
      <c r="B369" s="24" t="s">
        <v>821</v>
      </c>
      <c r="C369" s="27" t="s">
        <v>767</v>
      </c>
      <c r="D369" s="27" t="s">
        <v>131</v>
      </c>
      <c r="E369" s="139">
        <v>4254.66</v>
      </c>
      <c r="F369" s="68"/>
      <c r="G369" s="139">
        <v>0</v>
      </c>
      <c r="H369" s="139">
        <v>0</v>
      </c>
      <c r="I369" s="139">
        <v>0</v>
      </c>
      <c r="J369" s="139">
        <v>4254.66</v>
      </c>
      <c r="K369" s="60"/>
      <c r="L369" s="28">
        <v>0</v>
      </c>
      <c r="M369" s="28">
        <v>0</v>
      </c>
      <c r="N369" s="28">
        <v>382919.39999999997</v>
      </c>
      <c r="O369" s="44">
        <v>382919.39999999997</v>
      </c>
      <c r="P369" s="124"/>
      <c r="Q369" s="28">
        <v>0</v>
      </c>
      <c r="R369" s="28">
        <v>0</v>
      </c>
      <c r="S369" s="28">
        <v>531832.5</v>
      </c>
      <c r="T369" s="28">
        <v>531832.5</v>
      </c>
      <c r="U369" s="124"/>
      <c r="V369" s="28">
        <v>0</v>
      </c>
      <c r="W369" s="28">
        <v>0</v>
      </c>
      <c r="X369" s="28">
        <v>991335.77999999991</v>
      </c>
      <c r="Y369" s="44">
        <v>991335.77999999991</v>
      </c>
      <c r="Z369" s="124"/>
      <c r="AA369" s="28">
        <v>0</v>
      </c>
      <c r="AB369" s="28">
        <v>0</v>
      </c>
      <c r="AC369" s="28">
        <v>106366.5</v>
      </c>
      <c r="AD369" s="44">
        <v>106366.5</v>
      </c>
      <c r="AE369" s="124"/>
      <c r="AF369" s="139">
        <v>0</v>
      </c>
      <c r="AG369" s="139">
        <v>0</v>
      </c>
      <c r="AH369" s="139">
        <v>1214705.43</v>
      </c>
      <c r="AI369" s="44">
        <v>1214705.43</v>
      </c>
      <c r="AJ369" s="124"/>
      <c r="AK369" s="63">
        <v>0</v>
      </c>
      <c r="AL369" s="63">
        <v>0</v>
      </c>
      <c r="AM369" s="63">
        <v>3050591.2199999997</v>
      </c>
      <c r="AN369" s="44">
        <v>3050591.2199999997</v>
      </c>
      <c r="AO369" s="124"/>
      <c r="AP369" s="28">
        <v>0</v>
      </c>
      <c r="AQ369" s="28">
        <v>0</v>
      </c>
      <c r="AR369" s="28">
        <v>4416337.08</v>
      </c>
      <c r="AS369" s="28">
        <v>4416337.08</v>
      </c>
      <c r="AT369" s="124"/>
      <c r="AU369" s="28">
        <v>0</v>
      </c>
      <c r="AV369" s="28">
        <v>0</v>
      </c>
      <c r="AW369" s="28">
        <v>3344162.76</v>
      </c>
      <c r="AX369" s="44">
        <v>3344162.76</v>
      </c>
      <c r="AY369" s="124"/>
      <c r="AZ369" s="139">
        <v>24256128.719999999</v>
      </c>
      <c r="BA369" s="139">
        <v>4677226.42</v>
      </c>
      <c r="BB369" s="44">
        <v>8680006.5419999994</v>
      </c>
      <c r="BC369" s="28">
        <v>534287.43881999992</v>
      </c>
      <c r="BD369" s="28">
        <v>466574.52492</v>
      </c>
      <c r="BE369" s="140">
        <v>0</v>
      </c>
      <c r="BF369" s="44">
        <v>9680868.5057399999</v>
      </c>
      <c r="BG369" s="60"/>
      <c r="BH369" s="28">
        <v>23719119.175739996</v>
      </c>
      <c r="BI369" s="124"/>
      <c r="BJ369" s="28">
        <v>3336206.54</v>
      </c>
      <c r="BK369" s="28">
        <v>20382912.635739997</v>
      </c>
      <c r="BL369" s="124"/>
      <c r="BM369" s="193">
        <v>0</v>
      </c>
    </row>
    <row r="370" spans="1:65" x14ac:dyDescent="0.25">
      <c r="A370" s="116" t="s">
        <v>822</v>
      </c>
      <c r="B370" s="24" t="s">
        <v>823</v>
      </c>
      <c r="C370" s="27" t="s">
        <v>767</v>
      </c>
      <c r="D370" s="27" t="s">
        <v>131</v>
      </c>
      <c r="E370" s="139">
        <v>8058.16</v>
      </c>
      <c r="F370" s="68"/>
      <c r="G370" s="139">
        <v>0</v>
      </c>
      <c r="H370" s="139">
        <v>0</v>
      </c>
      <c r="I370" s="139">
        <v>0</v>
      </c>
      <c r="J370" s="139">
        <v>8058.16</v>
      </c>
      <c r="K370" s="60"/>
      <c r="L370" s="28">
        <v>0</v>
      </c>
      <c r="M370" s="28">
        <v>0</v>
      </c>
      <c r="N370" s="28">
        <v>725234.4</v>
      </c>
      <c r="O370" s="44">
        <v>725234.4</v>
      </c>
      <c r="P370" s="124"/>
      <c r="Q370" s="28">
        <v>0</v>
      </c>
      <c r="R370" s="28">
        <v>0</v>
      </c>
      <c r="S370" s="28">
        <v>1007270</v>
      </c>
      <c r="T370" s="28">
        <v>1007270</v>
      </c>
      <c r="U370" s="124"/>
      <c r="V370" s="28">
        <v>0</v>
      </c>
      <c r="W370" s="28">
        <v>0</v>
      </c>
      <c r="X370" s="28">
        <v>1877551.28</v>
      </c>
      <c r="Y370" s="44">
        <v>1877551.28</v>
      </c>
      <c r="Z370" s="124"/>
      <c r="AA370" s="28">
        <v>0</v>
      </c>
      <c r="AB370" s="28">
        <v>0</v>
      </c>
      <c r="AC370" s="28">
        <v>201454</v>
      </c>
      <c r="AD370" s="44">
        <v>201454</v>
      </c>
      <c r="AE370" s="124"/>
      <c r="AF370" s="139">
        <v>0</v>
      </c>
      <c r="AG370" s="139">
        <v>0</v>
      </c>
      <c r="AH370" s="139">
        <v>2300604.6800000002</v>
      </c>
      <c r="AI370" s="44">
        <v>2300604.6800000002</v>
      </c>
      <c r="AJ370" s="124"/>
      <c r="AK370" s="63">
        <v>0</v>
      </c>
      <c r="AL370" s="63">
        <v>0</v>
      </c>
      <c r="AM370" s="63">
        <v>5777700.7199999997</v>
      </c>
      <c r="AN370" s="44">
        <v>5777700.7199999997</v>
      </c>
      <c r="AO370" s="124"/>
      <c r="AP370" s="28">
        <v>0</v>
      </c>
      <c r="AQ370" s="28">
        <v>0</v>
      </c>
      <c r="AR370" s="28">
        <v>8364370.0800000001</v>
      </c>
      <c r="AS370" s="28">
        <v>8364370.0800000001</v>
      </c>
      <c r="AT370" s="124"/>
      <c r="AU370" s="28">
        <v>0</v>
      </c>
      <c r="AV370" s="28">
        <v>0</v>
      </c>
      <c r="AW370" s="28">
        <v>6333713.7599999998</v>
      </c>
      <c r="AX370" s="44">
        <v>6333713.7599999998</v>
      </c>
      <c r="AY370" s="124"/>
      <c r="AZ370" s="139">
        <v>47255240.160000004</v>
      </c>
      <c r="BA370" s="139">
        <v>12589417.800000001</v>
      </c>
      <c r="BB370" s="44">
        <v>17953397.388</v>
      </c>
      <c r="BC370" s="28">
        <v>1011919.55832</v>
      </c>
      <c r="BD370" s="28">
        <v>883673.94192000001</v>
      </c>
      <c r="BE370" s="140">
        <v>0</v>
      </c>
      <c r="BF370" s="44">
        <v>19848990.888240002</v>
      </c>
      <c r="BG370" s="60"/>
      <c r="BH370" s="28">
        <v>46436889.808239996</v>
      </c>
      <c r="BI370" s="124"/>
      <c r="BJ370" s="28">
        <v>6318645</v>
      </c>
      <c r="BK370" s="28">
        <v>40118244.808239996</v>
      </c>
      <c r="BL370" s="124"/>
      <c r="BM370" s="193">
        <v>0</v>
      </c>
    </row>
    <row r="371" spans="1:65" x14ac:dyDescent="0.25">
      <c r="A371" s="116" t="s">
        <v>824</v>
      </c>
      <c r="B371" s="24" t="s">
        <v>825</v>
      </c>
      <c r="C371" s="27" t="s">
        <v>767</v>
      </c>
      <c r="D371" s="27" t="s">
        <v>131</v>
      </c>
      <c r="E371" s="139">
        <v>3920.5</v>
      </c>
      <c r="F371" s="68"/>
      <c r="G371" s="139">
        <v>0</v>
      </c>
      <c r="H371" s="139">
        <v>0</v>
      </c>
      <c r="I371" s="139">
        <v>0</v>
      </c>
      <c r="J371" s="139">
        <v>3920.5</v>
      </c>
      <c r="K371" s="60"/>
      <c r="L371" s="28">
        <v>0</v>
      </c>
      <c r="M371" s="28">
        <v>0</v>
      </c>
      <c r="N371" s="28">
        <v>352845</v>
      </c>
      <c r="O371" s="44">
        <v>352845</v>
      </c>
      <c r="P371" s="124"/>
      <c r="Q371" s="28">
        <v>0</v>
      </c>
      <c r="R371" s="28">
        <v>0</v>
      </c>
      <c r="S371" s="28">
        <v>490062.5</v>
      </c>
      <c r="T371" s="28">
        <v>490062.5</v>
      </c>
      <c r="U371" s="124"/>
      <c r="V371" s="28">
        <v>0</v>
      </c>
      <c r="W371" s="28">
        <v>0</v>
      </c>
      <c r="X371" s="28">
        <v>913476.5</v>
      </c>
      <c r="Y371" s="44">
        <v>913476.5</v>
      </c>
      <c r="Z371" s="124"/>
      <c r="AA371" s="28">
        <v>0</v>
      </c>
      <c r="AB371" s="28">
        <v>0</v>
      </c>
      <c r="AC371" s="28">
        <v>98012.5</v>
      </c>
      <c r="AD371" s="44">
        <v>98012.5</v>
      </c>
      <c r="AE371" s="124"/>
      <c r="AF371" s="139">
        <v>0</v>
      </c>
      <c r="AG371" s="139">
        <v>0</v>
      </c>
      <c r="AH371" s="139">
        <v>2238605.5</v>
      </c>
      <c r="AI371" s="44">
        <v>2238605.5</v>
      </c>
      <c r="AJ371" s="124"/>
      <c r="AK371" s="63">
        <v>0</v>
      </c>
      <c r="AL371" s="63">
        <v>0</v>
      </c>
      <c r="AM371" s="63">
        <v>2810998.5</v>
      </c>
      <c r="AN371" s="44">
        <v>2810998.5</v>
      </c>
      <c r="AO371" s="124"/>
      <c r="AP371" s="28">
        <v>0</v>
      </c>
      <c r="AQ371" s="28">
        <v>0</v>
      </c>
      <c r="AR371" s="28">
        <v>4069479</v>
      </c>
      <c r="AS371" s="28">
        <v>4069479</v>
      </c>
      <c r="AT371" s="124"/>
      <c r="AU371" s="28">
        <v>0</v>
      </c>
      <c r="AV371" s="28">
        <v>0</v>
      </c>
      <c r="AW371" s="28">
        <v>3081513</v>
      </c>
      <c r="AX371" s="44">
        <v>3081513</v>
      </c>
      <c r="AY371" s="124"/>
      <c r="AZ371" s="139">
        <v>23520400.760000002</v>
      </c>
      <c r="BA371" s="139">
        <v>7574108.1000000006</v>
      </c>
      <c r="BB371" s="44">
        <v>9328352.6579999998</v>
      </c>
      <c r="BC371" s="28">
        <v>492324.62849999999</v>
      </c>
      <c r="BD371" s="28">
        <v>429929.87099999998</v>
      </c>
      <c r="BE371" s="140">
        <v>0</v>
      </c>
      <c r="BF371" s="44">
        <v>10250607.157499999</v>
      </c>
      <c r="BG371" s="60"/>
      <c r="BH371" s="28">
        <v>24305599.657499999</v>
      </c>
      <c r="BI371" s="124"/>
      <c r="BJ371" s="28">
        <v>3074181.66</v>
      </c>
      <c r="BK371" s="28">
        <v>21231417.997499999</v>
      </c>
      <c r="BL371" s="124"/>
      <c r="BM371" s="193">
        <v>1</v>
      </c>
    </row>
    <row r="372" spans="1:65" x14ac:dyDescent="0.25">
      <c r="A372" s="116" t="s">
        <v>826</v>
      </c>
      <c r="B372" s="24" t="s">
        <v>827</v>
      </c>
      <c r="C372" s="27" t="s">
        <v>767</v>
      </c>
      <c r="D372" s="27" t="s">
        <v>120</v>
      </c>
      <c r="E372" s="139">
        <v>2208</v>
      </c>
      <c r="F372" s="68"/>
      <c r="G372" s="139">
        <v>1522</v>
      </c>
      <c r="H372" s="139">
        <v>1494</v>
      </c>
      <c r="I372" s="139">
        <v>686</v>
      </c>
      <c r="J372" s="139">
        <v>0</v>
      </c>
      <c r="K372" s="60"/>
      <c r="L372" s="28">
        <v>134460</v>
      </c>
      <c r="M372" s="28">
        <v>61740</v>
      </c>
      <c r="N372" s="28">
        <v>0</v>
      </c>
      <c r="O372" s="44">
        <v>196200</v>
      </c>
      <c r="P372" s="124"/>
      <c r="Q372" s="28">
        <v>190250</v>
      </c>
      <c r="R372" s="28">
        <v>85750</v>
      </c>
      <c r="S372" s="28">
        <v>0</v>
      </c>
      <c r="T372" s="28">
        <v>276000</v>
      </c>
      <c r="U372" s="124"/>
      <c r="V372" s="28">
        <v>354626</v>
      </c>
      <c r="W372" s="28">
        <v>159838</v>
      </c>
      <c r="X372" s="28">
        <v>0</v>
      </c>
      <c r="Y372" s="44">
        <v>514464</v>
      </c>
      <c r="Z372" s="124"/>
      <c r="AA372" s="28">
        <v>38050</v>
      </c>
      <c r="AB372" s="28">
        <v>17150</v>
      </c>
      <c r="AC372" s="28">
        <v>0</v>
      </c>
      <c r="AD372" s="44">
        <v>55200</v>
      </c>
      <c r="AE372" s="124"/>
      <c r="AF372" s="139">
        <v>434531</v>
      </c>
      <c r="AG372" s="139">
        <v>195853</v>
      </c>
      <c r="AH372" s="139">
        <v>0</v>
      </c>
      <c r="AI372" s="44">
        <v>630384</v>
      </c>
      <c r="AJ372" s="124"/>
      <c r="AK372" s="63">
        <v>155376</v>
      </c>
      <c r="AL372" s="63">
        <v>142688</v>
      </c>
      <c r="AM372" s="63">
        <v>0</v>
      </c>
      <c r="AN372" s="44">
        <v>298064</v>
      </c>
      <c r="AO372" s="124"/>
      <c r="AP372" s="28">
        <v>1579836</v>
      </c>
      <c r="AQ372" s="28">
        <v>712068</v>
      </c>
      <c r="AR372" s="28">
        <v>0</v>
      </c>
      <c r="AS372" s="28">
        <v>2291904</v>
      </c>
      <c r="AT372" s="124"/>
      <c r="AU372" s="28">
        <v>1196292</v>
      </c>
      <c r="AV372" s="28">
        <v>539196</v>
      </c>
      <c r="AW372" s="28">
        <v>0</v>
      </c>
      <c r="AX372" s="44">
        <v>1735488</v>
      </c>
      <c r="AY372" s="124"/>
      <c r="AZ372" s="139">
        <v>11508951.159999998</v>
      </c>
      <c r="BA372" s="139">
        <v>3234129.3699999992</v>
      </c>
      <c r="BB372" s="44">
        <v>4422924.1589999991</v>
      </c>
      <c r="BC372" s="28">
        <v>277274.016</v>
      </c>
      <c r="BD372" s="28">
        <v>242133.696</v>
      </c>
      <c r="BE372" s="140">
        <v>0</v>
      </c>
      <c r="BF372" s="44">
        <v>4942331.8709999993</v>
      </c>
      <c r="BG372" s="60"/>
      <c r="BH372" s="28">
        <v>10940035.870999999</v>
      </c>
      <c r="BI372" s="124"/>
      <c r="BJ372" s="28">
        <v>1731359.04</v>
      </c>
      <c r="BK372" s="28">
        <v>9208676.8310000002</v>
      </c>
      <c r="BL372" s="124"/>
      <c r="BM372" s="193">
        <v>0</v>
      </c>
    </row>
    <row r="373" spans="1:65" x14ac:dyDescent="0.25">
      <c r="A373" s="116" t="s">
        <v>828</v>
      </c>
      <c r="B373" s="24" t="s">
        <v>829</v>
      </c>
      <c r="C373" s="27" t="s">
        <v>767</v>
      </c>
      <c r="D373" s="27" t="s">
        <v>120</v>
      </c>
      <c r="E373" s="139">
        <v>3541.12</v>
      </c>
      <c r="F373" s="68"/>
      <c r="G373" s="139">
        <v>2261.8000000000002</v>
      </c>
      <c r="H373" s="139">
        <v>2219.64</v>
      </c>
      <c r="I373" s="139">
        <v>1279.3200000000002</v>
      </c>
      <c r="J373" s="139">
        <v>0</v>
      </c>
      <c r="K373" s="60"/>
      <c r="L373" s="28">
        <v>199767.59999999998</v>
      </c>
      <c r="M373" s="28">
        <v>115138.80000000002</v>
      </c>
      <c r="N373" s="28">
        <v>0</v>
      </c>
      <c r="O373" s="44">
        <v>314906.40000000002</v>
      </c>
      <c r="P373" s="124"/>
      <c r="Q373" s="28">
        <v>282725</v>
      </c>
      <c r="R373" s="28">
        <v>159915.00000000003</v>
      </c>
      <c r="S373" s="28">
        <v>0</v>
      </c>
      <c r="T373" s="28">
        <v>442640</v>
      </c>
      <c r="U373" s="124"/>
      <c r="V373" s="28">
        <v>526999.4</v>
      </c>
      <c r="W373" s="28">
        <v>298081.56000000006</v>
      </c>
      <c r="X373" s="28">
        <v>0</v>
      </c>
      <c r="Y373" s="44">
        <v>825080.96000000008</v>
      </c>
      <c r="Z373" s="124"/>
      <c r="AA373" s="28">
        <v>56545.000000000007</v>
      </c>
      <c r="AB373" s="28">
        <v>31983.000000000004</v>
      </c>
      <c r="AC373" s="28">
        <v>0</v>
      </c>
      <c r="AD373" s="44">
        <v>88528.000000000015</v>
      </c>
      <c r="AE373" s="124"/>
      <c r="AF373" s="139">
        <v>645743.9</v>
      </c>
      <c r="AG373" s="139">
        <v>365245.86</v>
      </c>
      <c r="AH373" s="139">
        <v>0</v>
      </c>
      <c r="AI373" s="44">
        <v>1010989.76</v>
      </c>
      <c r="AJ373" s="124"/>
      <c r="AK373" s="63">
        <v>230842.56</v>
      </c>
      <c r="AL373" s="63">
        <v>266098.56000000006</v>
      </c>
      <c r="AM373" s="63">
        <v>0</v>
      </c>
      <c r="AN373" s="44">
        <v>496941.12000000005</v>
      </c>
      <c r="AO373" s="124"/>
      <c r="AP373" s="28">
        <v>2347748.4000000004</v>
      </c>
      <c r="AQ373" s="28">
        <v>1327934.1600000001</v>
      </c>
      <c r="AR373" s="28">
        <v>0</v>
      </c>
      <c r="AS373" s="28">
        <v>3675682.5600000005</v>
      </c>
      <c r="AT373" s="124"/>
      <c r="AU373" s="28">
        <v>1777774.8</v>
      </c>
      <c r="AV373" s="28">
        <v>1005545.5200000001</v>
      </c>
      <c r="AW373" s="28">
        <v>0</v>
      </c>
      <c r="AX373" s="44">
        <v>2783320.3200000003</v>
      </c>
      <c r="AY373" s="124"/>
      <c r="AZ373" s="139">
        <v>18767581.160000004</v>
      </c>
      <c r="BA373" s="139">
        <v>7191412.5700000003</v>
      </c>
      <c r="BB373" s="44">
        <v>7787698.1190000009</v>
      </c>
      <c r="BC373" s="28">
        <v>444683.22623999999</v>
      </c>
      <c r="BD373" s="28">
        <v>388326.30144000007</v>
      </c>
      <c r="BE373" s="140">
        <v>0</v>
      </c>
      <c r="BF373" s="44">
        <v>8620707.6466800012</v>
      </c>
      <c r="BG373" s="60"/>
      <c r="BH373" s="28">
        <v>18258796.766679998</v>
      </c>
      <c r="BI373" s="124"/>
      <c r="BJ373" s="28">
        <v>2776698.42</v>
      </c>
      <c r="BK373" s="28">
        <v>15482098.346679999</v>
      </c>
      <c r="BL373" s="124"/>
      <c r="BM373" s="193">
        <v>0</v>
      </c>
    </row>
    <row r="374" spans="1:65" x14ac:dyDescent="0.25">
      <c r="A374" s="116" t="s">
        <v>830</v>
      </c>
      <c r="B374" s="24" t="s">
        <v>831</v>
      </c>
      <c r="C374" s="27" t="s">
        <v>767</v>
      </c>
      <c r="D374" s="27" t="s">
        <v>131</v>
      </c>
      <c r="E374" s="139">
        <v>2073.4899999999998</v>
      </c>
      <c r="F374" s="68"/>
      <c r="G374" s="139">
        <v>0</v>
      </c>
      <c r="H374" s="139">
        <v>0</v>
      </c>
      <c r="I374" s="139">
        <v>0</v>
      </c>
      <c r="J374" s="139">
        <v>2073.4899999999998</v>
      </c>
      <c r="K374" s="60"/>
      <c r="L374" s="28">
        <v>0</v>
      </c>
      <c r="M374" s="28">
        <v>0</v>
      </c>
      <c r="N374" s="28">
        <v>186614.09999999998</v>
      </c>
      <c r="O374" s="44">
        <v>186614.09999999998</v>
      </c>
      <c r="P374" s="124"/>
      <c r="Q374" s="28">
        <v>0</v>
      </c>
      <c r="R374" s="28">
        <v>0</v>
      </c>
      <c r="S374" s="28">
        <v>259186.24999999997</v>
      </c>
      <c r="T374" s="28">
        <v>259186.24999999997</v>
      </c>
      <c r="U374" s="124"/>
      <c r="V374" s="28">
        <v>0</v>
      </c>
      <c r="W374" s="28">
        <v>0</v>
      </c>
      <c r="X374" s="28">
        <v>483123.16999999993</v>
      </c>
      <c r="Y374" s="44">
        <v>483123.16999999993</v>
      </c>
      <c r="Z374" s="124"/>
      <c r="AA374" s="28">
        <v>0</v>
      </c>
      <c r="AB374" s="28">
        <v>0</v>
      </c>
      <c r="AC374" s="28">
        <v>51837.249999999993</v>
      </c>
      <c r="AD374" s="44">
        <v>51837.249999999993</v>
      </c>
      <c r="AE374" s="124"/>
      <c r="AF374" s="139">
        <v>0</v>
      </c>
      <c r="AG374" s="139">
        <v>0</v>
      </c>
      <c r="AH374" s="139">
        <v>1183962.79</v>
      </c>
      <c r="AI374" s="44">
        <v>1183962.79</v>
      </c>
      <c r="AJ374" s="124"/>
      <c r="AK374" s="63">
        <v>0</v>
      </c>
      <c r="AL374" s="63">
        <v>0</v>
      </c>
      <c r="AM374" s="63">
        <v>1486692.3299999998</v>
      </c>
      <c r="AN374" s="44">
        <v>1486692.3299999998</v>
      </c>
      <c r="AO374" s="124"/>
      <c r="AP374" s="28">
        <v>0</v>
      </c>
      <c r="AQ374" s="28">
        <v>0</v>
      </c>
      <c r="AR374" s="28">
        <v>2152282.6199999996</v>
      </c>
      <c r="AS374" s="28">
        <v>2152282.6199999996</v>
      </c>
      <c r="AT374" s="124"/>
      <c r="AU374" s="28">
        <v>0</v>
      </c>
      <c r="AV374" s="28">
        <v>0</v>
      </c>
      <c r="AW374" s="28">
        <v>1629763.14</v>
      </c>
      <c r="AX374" s="44">
        <v>1629763.14</v>
      </c>
      <c r="AY374" s="124"/>
      <c r="AZ374" s="139">
        <v>12572247.130000003</v>
      </c>
      <c r="BA374" s="139">
        <v>5006898.2299999995</v>
      </c>
      <c r="BB374" s="44">
        <v>5273743.6080000009</v>
      </c>
      <c r="BC374" s="28">
        <v>260382.65372999993</v>
      </c>
      <c r="BD374" s="28">
        <v>227383.06038000001</v>
      </c>
      <c r="BE374" s="140">
        <v>0</v>
      </c>
      <c r="BF374" s="44">
        <v>5761509.322110001</v>
      </c>
      <c r="BG374" s="60"/>
      <c r="BH374" s="28">
        <v>13194970.97211</v>
      </c>
      <c r="BI374" s="124"/>
      <c r="BJ374" s="28">
        <v>1625885.71</v>
      </c>
      <c r="BK374" s="28">
        <v>11569085.262109999</v>
      </c>
      <c r="BL374" s="124"/>
      <c r="BM374" s="193">
        <v>1</v>
      </c>
    </row>
    <row r="375" spans="1:65" x14ac:dyDescent="0.25">
      <c r="A375" s="116" t="s">
        <v>832</v>
      </c>
      <c r="B375" s="24" t="s">
        <v>833</v>
      </c>
      <c r="C375" s="27" t="s">
        <v>767</v>
      </c>
      <c r="D375" s="27" t="s">
        <v>131</v>
      </c>
      <c r="E375" s="139">
        <v>4936.5</v>
      </c>
      <c r="F375" s="68"/>
      <c r="G375" s="139">
        <v>0</v>
      </c>
      <c r="H375" s="139">
        <v>0</v>
      </c>
      <c r="I375" s="139">
        <v>0</v>
      </c>
      <c r="J375" s="139">
        <v>4936.5</v>
      </c>
      <c r="K375" s="60"/>
      <c r="L375" s="28">
        <v>0</v>
      </c>
      <c r="M375" s="28">
        <v>0</v>
      </c>
      <c r="N375" s="28">
        <v>444285</v>
      </c>
      <c r="O375" s="44">
        <v>444285</v>
      </c>
      <c r="P375" s="124"/>
      <c r="Q375" s="28">
        <v>0</v>
      </c>
      <c r="R375" s="28">
        <v>0</v>
      </c>
      <c r="S375" s="28">
        <v>617062.5</v>
      </c>
      <c r="T375" s="28">
        <v>617062.5</v>
      </c>
      <c r="U375" s="124"/>
      <c r="V375" s="28">
        <v>0</v>
      </c>
      <c r="W375" s="28">
        <v>0</v>
      </c>
      <c r="X375" s="28">
        <v>1150204.5</v>
      </c>
      <c r="Y375" s="44">
        <v>1150204.5</v>
      </c>
      <c r="Z375" s="124"/>
      <c r="AA375" s="28">
        <v>0</v>
      </c>
      <c r="AB375" s="28">
        <v>0</v>
      </c>
      <c r="AC375" s="28">
        <v>123412.5</v>
      </c>
      <c r="AD375" s="44">
        <v>123412.5</v>
      </c>
      <c r="AE375" s="124"/>
      <c r="AF375" s="139">
        <v>0</v>
      </c>
      <c r="AG375" s="139">
        <v>0</v>
      </c>
      <c r="AH375" s="139">
        <v>1409370.75</v>
      </c>
      <c r="AI375" s="44">
        <v>1409370.75</v>
      </c>
      <c r="AJ375" s="124"/>
      <c r="AK375" s="63">
        <v>0</v>
      </c>
      <c r="AL375" s="63">
        <v>0</v>
      </c>
      <c r="AM375" s="63">
        <v>3539470.5</v>
      </c>
      <c r="AN375" s="44">
        <v>3539470.5</v>
      </c>
      <c r="AO375" s="124"/>
      <c r="AP375" s="28">
        <v>0</v>
      </c>
      <c r="AQ375" s="28">
        <v>0</v>
      </c>
      <c r="AR375" s="28">
        <v>5124087</v>
      </c>
      <c r="AS375" s="28">
        <v>5124087</v>
      </c>
      <c r="AT375" s="124"/>
      <c r="AU375" s="28">
        <v>0</v>
      </c>
      <c r="AV375" s="28">
        <v>0</v>
      </c>
      <c r="AW375" s="28">
        <v>3880089</v>
      </c>
      <c r="AX375" s="44">
        <v>3880089</v>
      </c>
      <c r="AY375" s="124"/>
      <c r="AZ375" s="139">
        <v>28572967.950000003</v>
      </c>
      <c r="BA375" s="139">
        <v>6519712.9800000004</v>
      </c>
      <c r="BB375" s="44">
        <v>10527804.279000001</v>
      </c>
      <c r="BC375" s="28">
        <v>619910.86049999995</v>
      </c>
      <c r="BD375" s="28">
        <v>541346.46299999999</v>
      </c>
      <c r="BE375" s="140">
        <v>0</v>
      </c>
      <c r="BF375" s="44">
        <v>11689061.602500001</v>
      </c>
      <c r="BG375" s="60"/>
      <c r="BH375" s="28">
        <v>27977043.352499999</v>
      </c>
      <c r="BI375" s="124"/>
      <c r="BJ375" s="28">
        <v>3870857.74</v>
      </c>
      <c r="BK375" s="28">
        <v>24106185.612499997</v>
      </c>
      <c r="BL375" s="124"/>
      <c r="BM375" s="193">
        <v>0</v>
      </c>
    </row>
    <row r="376" spans="1:65" x14ac:dyDescent="0.25">
      <c r="A376" s="116" t="s">
        <v>834</v>
      </c>
      <c r="B376" s="24" t="s">
        <v>835</v>
      </c>
      <c r="C376" s="27" t="s">
        <v>767</v>
      </c>
      <c r="D376" s="27" t="s">
        <v>131</v>
      </c>
      <c r="E376" s="139">
        <v>1494.66</v>
      </c>
      <c r="F376" s="68"/>
      <c r="G376" s="139">
        <v>0</v>
      </c>
      <c r="H376" s="139">
        <v>0</v>
      </c>
      <c r="I376" s="139">
        <v>0</v>
      </c>
      <c r="J376" s="139">
        <v>1494.6599999999999</v>
      </c>
      <c r="K376" s="60"/>
      <c r="L376" s="28">
        <v>0</v>
      </c>
      <c r="M376" s="28">
        <v>0</v>
      </c>
      <c r="N376" s="28">
        <v>134519.4</v>
      </c>
      <c r="O376" s="44">
        <v>134519.4</v>
      </c>
      <c r="P376" s="124"/>
      <c r="Q376" s="28">
        <v>0</v>
      </c>
      <c r="R376" s="28">
        <v>0</v>
      </c>
      <c r="S376" s="28">
        <v>186832.49999999997</v>
      </c>
      <c r="T376" s="28">
        <v>186832.49999999997</v>
      </c>
      <c r="U376" s="124"/>
      <c r="V376" s="28">
        <v>0</v>
      </c>
      <c r="W376" s="28">
        <v>0</v>
      </c>
      <c r="X376" s="28">
        <v>348255.77999999997</v>
      </c>
      <c r="Y376" s="44">
        <v>348255.77999999997</v>
      </c>
      <c r="Z376" s="124"/>
      <c r="AA376" s="28">
        <v>0</v>
      </c>
      <c r="AB376" s="28">
        <v>0</v>
      </c>
      <c r="AC376" s="28">
        <v>37366.5</v>
      </c>
      <c r="AD376" s="44">
        <v>37366.5</v>
      </c>
      <c r="AE376" s="124"/>
      <c r="AF376" s="139">
        <v>0</v>
      </c>
      <c r="AG376" s="139">
        <v>0</v>
      </c>
      <c r="AH376" s="139">
        <v>426725.43</v>
      </c>
      <c r="AI376" s="44">
        <v>426725.43</v>
      </c>
      <c r="AJ376" s="124"/>
      <c r="AK376" s="63">
        <v>0</v>
      </c>
      <c r="AL376" s="63">
        <v>0</v>
      </c>
      <c r="AM376" s="63">
        <v>1071671.22</v>
      </c>
      <c r="AN376" s="44">
        <v>1071671.22</v>
      </c>
      <c r="AO376" s="124"/>
      <c r="AP376" s="28">
        <v>0</v>
      </c>
      <c r="AQ376" s="28">
        <v>0</v>
      </c>
      <c r="AR376" s="28">
        <v>1551457.0799999998</v>
      </c>
      <c r="AS376" s="28">
        <v>1551457.0799999998</v>
      </c>
      <c r="AT376" s="124"/>
      <c r="AU376" s="28">
        <v>0</v>
      </c>
      <c r="AV376" s="28">
        <v>0</v>
      </c>
      <c r="AW376" s="28">
        <v>1174802.7599999998</v>
      </c>
      <c r="AX376" s="44">
        <v>1174802.7599999998</v>
      </c>
      <c r="AY376" s="124"/>
      <c r="AZ376" s="139">
        <v>9010429.4400000013</v>
      </c>
      <c r="BA376" s="139">
        <v>2975717.8499999992</v>
      </c>
      <c r="BB376" s="44">
        <v>3595844.1870000004</v>
      </c>
      <c r="BC376" s="28">
        <v>187694.91881999999</v>
      </c>
      <c r="BD376" s="28">
        <v>163907.40491999997</v>
      </c>
      <c r="BE376" s="140">
        <v>0</v>
      </c>
      <c r="BF376" s="44">
        <v>3947446.5107400003</v>
      </c>
      <c r="BG376" s="60"/>
      <c r="BH376" s="28">
        <v>8879077.1807400007</v>
      </c>
      <c r="BI376" s="124"/>
      <c r="BJ376" s="28">
        <v>1172007.74</v>
      </c>
      <c r="BK376" s="28">
        <v>7707069.4407400005</v>
      </c>
      <c r="BL376" s="124"/>
      <c r="BM376" s="193">
        <v>0</v>
      </c>
    </row>
    <row r="377" spans="1:65" x14ac:dyDescent="0.25">
      <c r="A377" s="116" t="s">
        <v>836</v>
      </c>
      <c r="B377" s="24" t="s">
        <v>837</v>
      </c>
      <c r="C377" s="27" t="s">
        <v>767</v>
      </c>
      <c r="D377" s="27" t="s">
        <v>131</v>
      </c>
      <c r="E377" s="139">
        <v>2592.9899999999998</v>
      </c>
      <c r="F377" s="68"/>
      <c r="G377" s="139">
        <v>0</v>
      </c>
      <c r="H377" s="139">
        <v>0</v>
      </c>
      <c r="I377" s="139">
        <v>0</v>
      </c>
      <c r="J377" s="139">
        <v>2592.9899999999998</v>
      </c>
      <c r="K377" s="60"/>
      <c r="L377" s="28">
        <v>0</v>
      </c>
      <c r="M377" s="28">
        <v>0</v>
      </c>
      <c r="N377" s="28">
        <v>233369.09999999998</v>
      </c>
      <c r="O377" s="44">
        <v>233369.09999999998</v>
      </c>
      <c r="P377" s="124"/>
      <c r="Q377" s="28">
        <v>0</v>
      </c>
      <c r="R377" s="28">
        <v>0</v>
      </c>
      <c r="S377" s="28">
        <v>324123.75</v>
      </c>
      <c r="T377" s="28">
        <v>324123.75</v>
      </c>
      <c r="U377" s="124"/>
      <c r="V377" s="28">
        <v>0</v>
      </c>
      <c r="W377" s="28">
        <v>0</v>
      </c>
      <c r="X377" s="28">
        <v>604166.66999999993</v>
      </c>
      <c r="Y377" s="44">
        <v>604166.66999999993</v>
      </c>
      <c r="Z377" s="124"/>
      <c r="AA377" s="28">
        <v>0</v>
      </c>
      <c r="AB377" s="28">
        <v>0</v>
      </c>
      <c r="AC377" s="28">
        <v>64824.749999999993</v>
      </c>
      <c r="AD377" s="44">
        <v>64824.749999999993</v>
      </c>
      <c r="AE377" s="124"/>
      <c r="AF377" s="139">
        <v>0</v>
      </c>
      <c r="AG377" s="139">
        <v>0</v>
      </c>
      <c r="AH377" s="139">
        <v>740298.64</v>
      </c>
      <c r="AI377" s="44">
        <v>740298.64</v>
      </c>
      <c r="AJ377" s="124"/>
      <c r="AK377" s="63">
        <v>0</v>
      </c>
      <c r="AL377" s="63">
        <v>0</v>
      </c>
      <c r="AM377" s="63">
        <v>1859173.8299999998</v>
      </c>
      <c r="AN377" s="44">
        <v>1859173.8299999998</v>
      </c>
      <c r="AO377" s="124"/>
      <c r="AP377" s="28">
        <v>0</v>
      </c>
      <c r="AQ377" s="28">
        <v>0</v>
      </c>
      <c r="AR377" s="28">
        <v>2691523.6199999996</v>
      </c>
      <c r="AS377" s="28">
        <v>2691523.6199999996</v>
      </c>
      <c r="AT377" s="124"/>
      <c r="AU377" s="28">
        <v>0</v>
      </c>
      <c r="AV377" s="28">
        <v>0</v>
      </c>
      <c r="AW377" s="28">
        <v>2038090.14</v>
      </c>
      <c r="AX377" s="44">
        <v>2038090.14</v>
      </c>
      <c r="AY377" s="124"/>
      <c r="AZ377" s="139">
        <v>15084813</v>
      </c>
      <c r="BA377" s="139">
        <v>3618226.8999999994</v>
      </c>
      <c r="BB377" s="44">
        <v>5610911.9699999997</v>
      </c>
      <c r="BC377" s="28">
        <v>325619.90522999997</v>
      </c>
      <c r="BD377" s="28">
        <v>284352.46937999997</v>
      </c>
      <c r="BE377" s="140">
        <v>0</v>
      </c>
      <c r="BF377" s="44">
        <v>6220884.3446099991</v>
      </c>
      <c r="BG377" s="60"/>
      <c r="BH377" s="28">
        <v>14776454.844609998</v>
      </c>
      <c r="BI377" s="124"/>
      <c r="BJ377" s="28">
        <v>2033241.24</v>
      </c>
      <c r="BK377" s="28">
        <v>12743213.604609998</v>
      </c>
      <c r="BL377" s="124"/>
      <c r="BM377" s="193">
        <v>0</v>
      </c>
    </row>
    <row r="378" spans="1:65" x14ac:dyDescent="0.25">
      <c r="A378" s="116" t="s">
        <v>838</v>
      </c>
      <c r="B378" s="24" t="s">
        <v>839</v>
      </c>
      <c r="C378" s="27" t="s">
        <v>767</v>
      </c>
      <c r="D378" s="27" t="s">
        <v>120</v>
      </c>
      <c r="E378" s="139">
        <v>572.13</v>
      </c>
      <c r="F378" s="68"/>
      <c r="G378" s="139">
        <v>386.14</v>
      </c>
      <c r="H378" s="139">
        <v>380.64</v>
      </c>
      <c r="I378" s="139">
        <v>185.99</v>
      </c>
      <c r="J378" s="139">
        <v>0</v>
      </c>
      <c r="K378" s="60"/>
      <c r="L378" s="28">
        <v>34257.599999999999</v>
      </c>
      <c r="M378" s="28">
        <v>16739.100000000002</v>
      </c>
      <c r="N378" s="28">
        <v>0</v>
      </c>
      <c r="O378" s="44">
        <v>50996.7</v>
      </c>
      <c r="P378" s="124"/>
      <c r="Q378" s="28">
        <v>48267.5</v>
      </c>
      <c r="R378" s="28">
        <v>23248.75</v>
      </c>
      <c r="S378" s="28">
        <v>0</v>
      </c>
      <c r="T378" s="28">
        <v>71516.25</v>
      </c>
      <c r="U378" s="124"/>
      <c r="V378" s="28">
        <v>89970.62</v>
      </c>
      <c r="W378" s="28">
        <v>43335.670000000006</v>
      </c>
      <c r="X378" s="28">
        <v>0</v>
      </c>
      <c r="Y378" s="44">
        <v>133306.29</v>
      </c>
      <c r="Z378" s="124"/>
      <c r="AA378" s="28">
        <v>9653.5</v>
      </c>
      <c r="AB378" s="28">
        <v>4649.75</v>
      </c>
      <c r="AC378" s="28">
        <v>0</v>
      </c>
      <c r="AD378" s="44">
        <v>14303.25</v>
      </c>
      <c r="AE378" s="124"/>
      <c r="AF378" s="139">
        <v>110242.97</v>
      </c>
      <c r="AG378" s="139">
        <v>53100.14</v>
      </c>
      <c r="AH378" s="139">
        <v>0</v>
      </c>
      <c r="AI378" s="44">
        <v>163343.10999999999</v>
      </c>
      <c r="AJ378" s="124"/>
      <c r="AK378" s="63">
        <v>39586.559999999998</v>
      </c>
      <c r="AL378" s="63">
        <v>38685.919999999998</v>
      </c>
      <c r="AM378" s="63">
        <v>0</v>
      </c>
      <c r="AN378" s="44">
        <v>78272.479999999996</v>
      </c>
      <c r="AO378" s="124"/>
      <c r="AP378" s="28">
        <v>400813.32</v>
      </c>
      <c r="AQ378" s="28">
        <v>193057.62</v>
      </c>
      <c r="AR378" s="28">
        <v>0</v>
      </c>
      <c r="AS378" s="28">
        <v>593870.93999999994</v>
      </c>
      <c r="AT378" s="124"/>
      <c r="AU378" s="28">
        <v>303506.03999999998</v>
      </c>
      <c r="AV378" s="28">
        <v>146188.14000000001</v>
      </c>
      <c r="AW378" s="28">
        <v>0</v>
      </c>
      <c r="AX378" s="44">
        <v>449694.18</v>
      </c>
      <c r="AY378" s="124"/>
      <c r="AZ378" s="139">
        <v>3314260.8599999994</v>
      </c>
      <c r="BA378" s="139">
        <v>1460698.92</v>
      </c>
      <c r="BB378" s="44">
        <v>1432487.9339999997</v>
      </c>
      <c r="BC378" s="28">
        <v>71846.369009999995</v>
      </c>
      <c r="BD378" s="28">
        <v>62740.920059999997</v>
      </c>
      <c r="BE378" s="140">
        <v>0</v>
      </c>
      <c r="BF378" s="44">
        <v>1567075.2230699996</v>
      </c>
      <c r="BG378" s="60"/>
      <c r="BH378" s="28">
        <v>3122378.4230699996</v>
      </c>
      <c r="BI378" s="124"/>
      <c r="BJ378" s="28">
        <v>448624.29</v>
      </c>
      <c r="BK378" s="28">
        <v>2673754.1330699995</v>
      </c>
      <c r="BL378" s="124"/>
      <c r="BM378" s="193">
        <v>0</v>
      </c>
    </row>
    <row r="379" spans="1:65" x14ac:dyDescent="0.25">
      <c r="A379" s="116" t="s">
        <v>840</v>
      </c>
      <c r="B379" s="24" t="s">
        <v>841</v>
      </c>
      <c r="C379" s="27" t="s">
        <v>767</v>
      </c>
      <c r="D379" s="27" t="s">
        <v>120</v>
      </c>
      <c r="E379" s="139">
        <v>3571.72</v>
      </c>
      <c r="F379" s="68"/>
      <c r="G379" s="139">
        <v>2218.56</v>
      </c>
      <c r="H379" s="139">
        <v>2194.4</v>
      </c>
      <c r="I379" s="139">
        <v>1353.1599999999999</v>
      </c>
      <c r="J379" s="139">
        <v>0</v>
      </c>
      <c r="K379" s="60"/>
      <c r="L379" s="28">
        <v>197496</v>
      </c>
      <c r="M379" s="28">
        <v>121784.4</v>
      </c>
      <c r="N379" s="28">
        <v>0</v>
      </c>
      <c r="O379" s="44">
        <v>319280.40000000002</v>
      </c>
      <c r="P379" s="124"/>
      <c r="Q379" s="28">
        <v>277320</v>
      </c>
      <c r="R379" s="28">
        <v>169144.99999999997</v>
      </c>
      <c r="S379" s="28">
        <v>0</v>
      </c>
      <c r="T379" s="28">
        <v>446465</v>
      </c>
      <c r="U379" s="124"/>
      <c r="V379" s="28">
        <v>516924.48</v>
      </c>
      <c r="W379" s="28">
        <v>315286.27999999997</v>
      </c>
      <c r="X379" s="28">
        <v>0</v>
      </c>
      <c r="Y379" s="44">
        <v>832210.76</v>
      </c>
      <c r="Z379" s="124"/>
      <c r="AA379" s="28">
        <v>55464</v>
      </c>
      <c r="AB379" s="28">
        <v>33829</v>
      </c>
      <c r="AC379" s="28">
        <v>0</v>
      </c>
      <c r="AD379" s="44">
        <v>89293</v>
      </c>
      <c r="AE379" s="124"/>
      <c r="AF379" s="139">
        <v>633398.88</v>
      </c>
      <c r="AG379" s="139">
        <v>386327.18</v>
      </c>
      <c r="AH379" s="139">
        <v>0</v>
      </c>
      <c r="AI379" s="44">
        <v>1019726.06</v>
      </c>
      <c r="AJ379" s="124"/>
      <c r="AK379" s="63">
        <v>228217.60000000001</v>
      </c>
      <c r="AL379" s="63">
        <v>281457.27999999997</v>
      </c>
      <c r="AM379" s="63">
        <v>0</v>
      </c>
      <c r="AN379" s="44">
        <v>509674.88</v>
      </c>
      <c r="AO379" s="124"/>
      <c r="AP379" s="28">
        <v>2302865.2799999998</v>
      </c>
      <c r="AQ379" s="28">
        <v>1404580.0799999998</v>
      </c>
      <c r="AR379" s="28">
        <v>0</v>
      </c>
      <c r="AS379" s="28">
        <v>3707445.3599999994</v>
      </c>
      <c r="AT379" s="124"/>
      <c r="AU379" s="28">
        <v>1743788.16</v>
      </c>
      <c r="AV379" s="28">
        <v>1063583.7599999998</v>
      </c>
      <c r="AW379" s="28">
        <v>0</v>
      </c>
      <c r="AX379" s="44">
        <v>2807371.92</v>
      </c>
      <c r="AY379" s="124"/>
      <c r="AZ379" s="139">
        <v>17872906.989999998</v>
      </c>
      <c r="BA379" s="139">
        <v>3271275.9000000004</v>
      </c>
      <c r="BB379" s="44">
        <v>6343254.8669999996</v>
      </c>
      <c r="BC379" s="28">
        <v>448525.8824399999</v>
      </c>
      <c r="BD379" s="28">
        <v>391681.95863999997</v>
      </c>
      <c r="BE379" s="140">
        <v>0</v>
      </c>
      <c r="BF379" s="44">
        <v>7183462.7080799993</v>
      </c>
      <c r="BG379" s="60"/>
      <c r="BH379" s="28">
        <v>16914930.08808</v>
      </c>
      <c r="BI379" s="124"/>
      <c r="BJ379" s="28">
        <v>2800692.8</v>
      </c>
      <c r="BK379" s="28">
        <v>14114237.288079999</v>
      </c>
      <c r="BL379" s="124"/>
      <c r="BM379" s="193">
        <v>0</v>
      </c>
    </row>
    <row r="380" spans="1:65" x14ac:dyDescent="0.25">
      <c r="A380" s="116" t="s">
        <v>842</v>
      </c>
      <c r="B380" s="24" t="s">
        <v>843</v>
      </c>
      <c r="C380" s="27" t="s">
        <v>767</v>
      </c>
      <c r="D380" s="27" t="s">
        <v>12</v>
      </c>
      <c r="E380" s="139">
        <v>12157.88</v>
      </c>
      <c r="F380" s="68"/>
      <c r="G380" s="139">
        <v>5224.3999999999996</v>
      </c>
      <c r="H380" s="139">
        <v>5131.1499999999996</v>
      </c>
      <c r="I380" s="139">
        <v>2824.66</v>
      </c>
      <c r="J380" s="139">
        <v>4108.82</v>
      </c>
      <c r="K380" s="60"/>
      <c r="L380" s="28">
        <v>461803.49999999994</v>
      </c>
      <c r="M380" s="28">
        <v>254219.4</v>
      </c>
      <c r="N380" s="28">
        <v>369793.8</v>
      </c>
      <c r="O380" s="44">
        <v>1085816.7</v>
      </c>
      <c r="P380" s="124"/>
      <c r="Q380" s="28">
        <v>653050</v>
      </c>
      <c r="R380" s="28">
        <v>353082.5</v>
      </c>
      <c r="S380" s="28">
        <v>513602.49999999994</v>
      </c>
      <c r="T380" s="28">
        <v>1519735</v>
      </c>
      <c r="U380" s="124"/>
      <c r="V380" s="28">
        <v>1217285.2</v>
      </c>
      <c r="W380" s="28">
        <v>658145.77999999991</v>
      </c>
      <c r="X380" s="28">
        <v>957355.05999999994</v>
      </c>
      <c r="Y380" s="44">
        <v>2832786.04</v>
      </c>
      <c r="Z380" s="124"/>
      <c r="AA380" s="28">
        <v>130609.99999999999</v>
      </c>
      <c r="AB380" s="28">
        <v>70616.5</v>
      </c>
      <c r="AC380" s="28">
        <v>102720.5</v>
      </c>
      <c r="AD380" s="44">
        <v>303947</v>
      </c>
      <c r="AE380" s="124"/>
      <c r="AF380" s="139">
        <v>1491566.2</v>
      </c>
      <c r="AG380" s="139">
        <v>806440.43</v>
      </c>
      <c r="AH380" s="139">
        <v>1173068.1100000001</v>
      </c>
      <c r="AI380" s="44">
        <v>3471074.74</v>
      </c>
      <c r="AJ380" s="124"/>
      <c r="AK380" s="63">
        <v>533639.6</v>
      </c>
      <c r="AL380" s="63">
        <v>587529.28</v>
      </c>
      <c r="AM380" s="63">
        <v>2946023.94</v>
      </c>
      <c r="AN380" s="44">
        <v>4067192.82</v>
      </c>
      <c r="AO380" s="124"/>
      <c r="AP380" s="28">
        <v>5422927.1999999993</v>
      </c>
      <c r="AQ380" s="28">
        <v>2931997.08</v>
      </c>
      <c r="AR380" s="28">
        <v>4264955.16</v>
      </c>
      <c r="AS380" s="28">
        <v>12619879.439999999</v>
      </c>
      <c r="AT380" s="124"/>
      <c r="AU380" s="28">
        <v>4106378.4</v>
      </c>
      <c r="AV380" s="28">
        <v>2220182.7599999998</v>
      </c>
      <c r="AW380" s="28">
        <v>3229532.5199999996</v>
      </c>
      <c r="AX380" s="44">
        <v>9556093.6799999997</v>
      </c>
      <c r="AY380" s="124"/>
      <c r="AZ380" s="139">
        <v>65968018.149999984</v>
      </c>
      <c r="BA380" s="139">
        <v>19589204.73</v>
      </c>
      <c r="BB380" s="44">
        <v>25667166.863999993</v>
      </c>
      <c r="BC380" s="28">
        <v>1526750.0967599999</v>
      </c>
      <c r="BD380" s="28">
        <v>1333257.4365599998</v>
      </c>
      <c r="BE380" s="140">
        <v>0</v>
      </c>
      <c r="BF380" s="44">
        <v>28527174.397319995</v>
      </c>
      <c r="BG380" s="60"/>
      <c r="BH380" s="28">
        <v>63983699.817319997</v>
      </c>
      <c r="BI380" s="124"/>
      <c r="BJ380" s="28">
        <v>9533358.4399999995</v>
      </c>
      <c r="BK380" s="28">
        <v>54450341.377319999</v>
      </c>
      <c r="BL380" s="124"/>
      <c r="BM380" s="193">
        <v>0</v>
      </c>
    </row>
    <row r="381" spans="1:65" x14ac:dyDescent="0.25">
      <c r="A381" s="116" t="s">
        <v>844</v>
      </c>
      <c r="B381" s="24" t="s">
        <v>845</v>
      </c>
      <c r="C381" s="27" t="s">
        <v>767</v>
      </c>
      <c r="D381" s="27" t="s">
        <v>12</v>
      </c>
      <c r="E381" s="139">
        <v>1308.21</v>
      </c>
      <c r="F381" s="68"/>
      <c r="G381" s="139">
        <v>597.7299999999999</v>
      </c>
      <c r="H381" s="139">
        <v>584.9</v>
      </c>
      <c r="I381" s="139">
        <v>274.83</v>
      </c>
      <c r="J381" s="139">
        <v>435.65</v>
      </c>
      <c r="K381" s="60"/>
      <c r="L381" s="28">
        <v>52641</v>
      </c>
      <c r="M381" s="28">
        <v>24734.699999999997</v>
      </c>
      <c r="N381" s="28">
        <v>39208.5</v>
      </c>
      <c r="O381" s="44">
        <v>116584.2</v>
      </c>
      <c r="P381" s="124"/>
      <c r="Q381" s="28">
        <v>74716.249999999985</v>
      </c>
      <c r="R381" s="28">
        <v>34353.75</v>
      </c>
      <c r="S381" s="28">
        <v>54456.25</v>
      </c>
      <c r="T381" s="28">
        <v>163526.25</v>
      </c>
      <c r="U381" s="124"/>
      <c r="V381" s="28">
        <v>139271.08999999997</v>
      </c>
      <c r="W381" s="28">
        <v>64035.39</v>
      </c>
      <c r="X381" s="28">
        <v>101506.45</v>
      </c>
      <c r="Y381" s="44">
        <v>304812.93</v>
      </c>
      <c r="Z381" s="124"/>
      <c r="AA381" s="28">
        <v>14943.249999999998</v>
      </c>
      <c r="AB381" s="28">
        <v>6870.75</v>
      </c>
      <c r="AC381" s="28">
        <v>10891.25</v>
      </c>
      <c r="AD381" s="44">
        <v>32705.25</v>
      </c>
      <c r="AE381" s="124"/>
      <c r="AF381" s="139">
        <v>170651.91</v>
      </c>
      <c r="AG381" s="139">
        <v>78463.960000000006</v>
      </c>
      <c r="AH381" s="139">
        <v>124378.07</v>
      </c>
      <c r="AI381" s="44">
        <v>373493.94</v>
      </c>
      <c r="AJ381" s="124"/>
      <c r="AK381" s="63">
        <v>60829.599999999999</v>
      </c>
      <c r="AL381" s="63">
        <v>57164.639999999999</v>
      </c>
      <c r="AM381" s="63">
        <v>312361.05</v>
      </c>
      <c r="AN381" s="44">
        <v>430355.29</v>
      </c>
      <c r="AO381" s="124"/>
      <c r="AP381" s="28">
        <v>620443.73999999987</v>
      </c>
      <c r="AQ381" s="28">
        <v>285273.53999999998</v>
      </c>
      <c r="AR381" s="28">
        <v>452204.69999999995</v>
      </c>
      <c r="AS381" s="28">
        <v>1357921.9799999997</v>
      </c>
      <c r="AT381" s="124"/>
      <c r="AU381" s="28">
        <v>469815.77999999991</v>
      </c>
      <c r="AV381" s="28">
        <v>216016.37999999998</v>
      </c>
      <c r="AW381" s="28">
        <v>342420.89999999997</v>
      </c>
      <c r="AX381" s="44">
        <v>1028253.0599999998</v>
      </c>
      <c r="AY381" s="124"/>
      <c r="AZ381" s="139">
        <v>7229288.4600000009</v>
      </c>
      <c r="BA381" s="139">
        <v>2272395.89</v>
      </c>
      <c r="BB381" s="44">
        <v>2850505.3050000002</v>
      </c>
      <c r="BC381" s="28">
        <v>164281.08716999998</v>
      </c>
      <c r="BD381" s="28">
        <v>143460.92502000002</v>
      </c>
      <c r="BE381" s="140">
        <v>0</v>
      </c>
      <c r="BF381" s="44">
        <v>3158247.3171900003</v>
      </c>
      <c r="BG381" s="60"/>
      <c r="BH381" s="28">
        <v>6965900.2171900002</v>
      </c>
      <c r="BI381" s="124"/>
      <c r="BJ381" s="28">
        <v>1025806.7</v>
      </c>
      <c r="BK381" s="28">
        <v>5940093.51719</v>
      </c>
      <c r="BL381" s="124"/>
      <c r="BM381" s="193">
        <v>0</v>
      </c>
    </row>
    <row r="382" spans="1:65" x14ac:dyDescent="0.25">
      <c r="A382" s="116" t="s">
        <v>846</v>
      </c>
      <c r="B382" s="24" t="s">
        <v>847</v>
      </c>
      <c r="C382" s="27" t="s">
        <v>767</v>
      </c>
      <c r="D382" s="27" t="s">
        <v>12</v>
      </c>
      <c r="E382" s="139">
        <v>1440.53</v>
      </c>
      <c r="F382" s="68"/>
      <c r="G382" s="139">
        <v>628.55999999999995</v>
      </c>
      <c r="H382" s="139">
        <v>617.9799999999999</v>
      </c>
      <c r="I382" s="139">
        <v>319.64999999999998</v>
      </c>
      <c r="J382" s="139">
        <v>492.32000000000005</v>
      </c>
      <c r="K382" s="60"/>
      <c r="L382" s="28">
        <v>55618.19999999999</v>
      </c>
      <c r="M382" s="28">
        <v>28768.499999999996</v>
      </c>
      <c r="N382" s="28">
        <v>44308.800000000003</v>
      </c>
      <c r="O382" s="44">
        <v>128695.49999999999</v>
      </c>
      <c r="P382" s="124"/>
      <c r="Q382" s="28">
        <v>78570</v>
      </c>
      <c r="R382" s="28">
        <v>39956.25</v>
      </c>
      <c r="S382" s="28">
        <v>61540.000000000007</v>
      </c>
      <c r="T382" s="28">
        <v>180066.25</v>
      </c>
      <c r="U382" s="124"/>
      <c r="V382" s="28">
        <v>146454.47999999998</v>
      </c>
      <c r="W382" s="28">
        <v>74478.45</v>
      </c>
      <c r="X382" s="28">
        <v>114710.56000000001</v>
      </c>
      <c r="Y382" s="44">
        <v>335643.49</v>
      </c>
      <c r="Z382" s="124"/>
      <c r="AA382" s="28">
        <v>15713.999999999998</v>
      </c>
      <c r="AB382" s="28">
        <v>7991.2499999999991</v>
      </c>
      <c r="AC382" s="28">
        <v>12308.000000000002</v>
      </c>
      <c r="AD382" s="44">
        <v>36013.25</v>
      </c>
      <c r="AE382" s="124"/>
      <c r="AF382" s="139">
        <v>179453.88</v>
      </c>
      <c r="AG382" s="139">
        <v>91260.07</v>
      </c>
      <c r="AH382" s="139">
        <v>140557.35999999999</v>
      </c>
      <c r="AI382" s="44">
        <v>411271.31</v>
      </c>
      <c r="AJ382" s="124"/>
      <c r="AK382" s="63">
        <v>64269.919999999991</v>
      </c>
      <c r="AL382" s="63">
        <v>66487.199999999997</v>
      </c>
      <c r="AM382" s="63">
        <v>352993.44000000006</v>
      </c>
      <c r="AN382" s="44">
        <v>483750.56000000006</v>
      </c>
      <c r="AO382" s="124"/>
      <c r="AP382" s="28">
        <v>652445.27999999991</v>
      </c>
      <c r="AQ382" s="28">
        <v>331796.69999999995</v>
      </c>
      <c r="AR382" s="28">
        <v>511028.16000000003</v>
      </c>
      <c r="AS382" s="28">
        <v>1495270.14</v>
      </c>
      <c r="AT382" s="124"/>
      <c r="AU382" s="28">
        <v>494048.16</v>
      </c>
      <c r="AV382" s="28">
        <v>251244.9</v>
      </c>
      <c r="AW382" s="28">
        <v>386963.52</v>
      </c>
      <c r="AX382" s="44">
        <v>1132256.58</v>
      </c>
      <c r="AY382" s="124"/>
      <c r="AZ382" s="139">
        <v>7856826.6900000004</v>
      </c>
      <c r="BA382" s="139">
        <v>2167781.0499999998</v>
      </c>
      <c r="BB382" s="44">
        <v>3007382.3220000002</v>
      </c>
      <c r="BC382" s="28">
        <v>180897.43580999997</v>
      </c>
      <c r="BD382" s="28">
        <v>157971.40085999999</v>
      </c>
      <c r="BE382" s="140">
        <v>0</v>
      </c>
      <c r="BF382" s="44">
        <v>3346251.1586700003</v>
      </c>
      <c r="BG382" s="60"/>
      <c r="BH382" s="28">
        <v>7549218.2386699999</v>
      </c>
      <c r="BI382" s="124"/>
      <c r="BJ382" s="28">
        <v>1129562.78</v>
      </c>
      <c r="BK382" s="28">
        <v>6419655.4586699996</v>
      </c>
      <c r="BL382" s="124"/>
      <c r="BM382" s="193">
        <v>0</v>
      </c>
    </row>
    <row r="383" spans="1:65" x14ac:dyDescent="0.25">
      <c r="A383" s="116" t="s">
        <v>848</v>
      </c>
      <c r="B383" s="24" t="s">
        <v>849</v>
      </c>
      <c r="C383" s="27" t="s">
        <v>767</v>
      </c>
      <c r="D383" s="27" t="s">
        <v>12</v>
      </c>
      <c r="E383" s="139">
        <v>16268.36</v>
      </c>
      <c r="F383" s="68"/>
      <c r="G383" s="139">
        <v>6877.8899999999994</v>
      </c>
      <c r="H383" s="139">
        <v>6800.23</v>
      </c>
      <c r="I383" s="139">
        <v>3837.8199999999997</v>
      </c>
      <c r="J383" s="139">
        <v>5552.65</v>
      </c>
      <c r="K383" s="60"/>
      <c r="L383" s="28">
        <v>612020.69999999995</v>
      </c>
      <c r="M383" s="28">
        <v>345403.8</v>
      </c>
      <c r="N383" s="28">
        <v>499738.49999999994</v>
      </c>
      <c r="O383" s="44">
        <v>1457163</v>
      </c>
      <c r="P383" s="124"/>
      <c r="Q383" s="28">
        <v>859736.24999999988</v>
      </c>
      <c r="R383" s="28">
        <v>479727.49999999994</v>
      </c>
      <c r="S383" s="28">
        <v>694081.25</v>
      </c>
      <c r="T383" s="28">
        <v>2033544.9999999998</v>
      </c>
      <c r="U383" s="124"/>
      <c r="V383" s="28">
        <v>1602548.3699999999</v>
      </c>
      <c r="W383" s="28">
        <v>894212.05999999994</v>
      </c>
      <c r="X383" s="28">
        <v>1293767.45</v>
      </c>
      <c r="Y383" s="44">
        <v>3790527.88</v>
      </c>
      <c r="Z383" s="124"/>
      <c r="AA383" s="28">
        <v>171947.25</v>
      </c>
      <c r="AB383" s="28">
        <v>95945.5</v>
      </c>
      <c r="AC383" s="28">
        <v>138816.25</v>
      </c>
      <c r="AD383" s="44">
        <v>406709</v>
      </c>
      <c r="AE383" s="124"/>
      <c r="AF383" s="139">
        <v>1963637.59</v>
      </c>
      <c r="AG383" s="139">
        <v>1095697.6100000001</v>
      </c>
      <c r="AH383" s="139">
        <v>1585281.57</v>
      </c>
      <c r="AI383" s="44">
        <v>4644616.7700000005</v>
      </c>
      <c r="AJ383" s="124"/>
      <c r="AK383" s="63">
        <v>707223.91999999993</v>
      </c>
      <c r="AL383" s="63">
        <v>798266.55999999994</v>
      </c>
      <c r="AM383" s="63">
        <v>3981250.05</v>
      </c>
      <c r="AN383" s="44">
        <v>5486740.5299999993</v>
      </c>
      <c r="AO383" s="124"/>
      <c r="AP383" s="28">
        <v>7139249.8199999994</v>
      </c>
      <c r="AQ383" s="28">
        <v>3983657.1599999997</v>
      </c>
      <c r="AR383" s="28">
        <v>5763650.6999999993</v>
      </c>
      <c r="AS383" s="28">
        <v>16886557.68</v>
      </c>
      <c r="AT383" s="124"/>
      <c r="AU383" s="28">
        <v>5406021.5399999991</v>
      </c>
      <c r="AV383" s="28">
        <v>3016526.5199999996</v>
      </c>
      <c r="AW383" s="28">
        <v>4364382.8999999994</v>
      </c>
      <c r="AX383" s="44">
        <v>12786930.959999997</v>
      </c>
      <c r="AY383" s="124"/>
      <c r="AZ383" s="139">
        <v>86506505.569999993</v>
      </c>
      <c r="BA383" s="139">
        <v>19817621.709999997</v>
      </c>
      <c r="BB383" s="44">
        <v>31897238.183999993</v>
      </c>
      <c r="BC383" s="28">
        <v>2042931.8437199998</v>
      </c>
      <c r="BD383" s="28">
        <v>1784020.8943199997</v>
      </c>
      <c r="BE383" s="140">
        <v>0</v>
      </c>
      <c r="BF383" s="44">
        <v>35724190.922039986</v>
      </c>
      <c r="BG383" s="60"/>
      <c r="BH383" s="28">
        <v>83216981.742039964</v>
      </c>
      <c r="BI383" s="124"/>
      <c r="BJ383" s="28">
        <v>12756509.119999999</v>
      </c>
      <c r="BK383" s="28">
        <v>70460472.622039959</v>
      </c>
      <c r="BL383" s="124"/>
      <c r="BM383" s="193">
        <v>0</v>
      </c>
    </row>
    <row r="384" spans="1:65" x14ac:dyDescent="0.25">
      <c r="A384" s="116" t="s">
        <v>850</v>
      </c>
      <c r="B384" s="24" t="s">
        <v>851</v>
      </c>
      <c r="C384" s="27" t="s">
        <v>767</v>
      </c>
      <c r="D384" s="27" t="s">
        <v>12</v>
      </c>
      <c r="E384" s="139">
        <v>27292.47</v>
      </c>
      <c r="F384" s="68"/>
      <c r="G384" s="139">
        <v>11498.99</v>
      </c>
      <c r="H384" s="139">
        <v>11363.74</v>
      </c>
      <c r="I384" s="139">
        <v>6516.5</v>
      </c>
      <c r="J384" s="139">
        <v>9276.98</v>
      </c>
      <c r="K384" s="60"/>
      <c r="L384" s="28">
        <v>1022736.6</v>
      </c>
      <c r="M384" s="28">
        <v>586485</v>
      </c>
      <c r="N384" s="28">
        <v>834928.2</v>
      </c>
      <c r="O384" s="44">
        <v>2444149.7999999998</v>
      </c>
      <c r="P384" s="124"/>
      <c r="Q384" s="28">
        <v>1437373.75</v>
      </c>
      <c r="R384" s="28">
        <v>814562.5</v>
      </c>
      <c r="S384" s="28">
        <v>1159622.5</v>
      </c>
      <c r="T384" s="28">
        <v>3411558.75</v>
      </c>
      <c r="U384" s="124"/>
      <c r="V384" s="28">
        <v>2679264.67</v>
      </c>
      <c r="W384" s="28">
        <v>1518344.5</v>
      </c>
      <c r="X384" s="28">
        <v>2161536.34</v>
      </c>
      <c r="Y384" s="44">
        <v>6359145.5099999998</v>
      </c>
      <c r="Z384" s="124"/>
      <c r="AA384" s="28">
        <v>287474.75</v>
      </c>
      <c r="AB384" s="28">
        <v>162912.5</v>
      </c>
      <c r="AC384" s="28">
        <v>231924.5</v>
      </c>
      <c r="AD384" s="44">
        <v>682311.75</v>
      </c>
      <c r="AE384" s="124"/>
      <c r="AF384" s="139">
        <v>6565923.29</v>
      </c>
      <c r="AG384" s="139">
        <v>3720921.5</v>
      </c>
      <c r="AH384" s="139">
        <v>5297155.58</v>
      </c>
      <c r="AI384" s="44">
        <v>15584000.369999999</v>
      </c>
      <c r="AJ384" s="124"/>
      <c r="AK384" s="63">
        <v>1181828.96</v>
      </c>
      <c r="AL384" s="63">
        <v>1355432</v>
      </c>
      <c r="AM384" s="63">
        <v>6651594.6600000001</v>
      </c>
      <c r="AN384" s="44">
        <v>9188855.620000001</v>
      </c>
      <c r="AO384" s="124"/>
      <c r="AP384" s="28">
        <v>11935951.619999999</v>
      </c>
      <c r="AQ384" s="28">
        <v>6764127</v>
      </c>
      <c r="AR384" s="28">
        <v>9629505.2400000002</v>
      </c>
      <c r="AS384" s="28">
        <v>28329583.859999999</v>
      </c>
      <c r="AT384" s="124"/>
      <c r="AU384" s="28">
        <v>9038206.1400000006</v>
      </c>
      <c r="AV384" s="28">
        <v>5121969</v>
      </c>
      <c r="AW384" s="28">
        <v>7291706.2799999993</v>
      </c>
      <c r="AX384" s="44">
        <v>21451881.420000002</v>
      </c>
      <c r="AY384" s="124"/>
      <c r="AZ384" s="139">
        <v>145090660.80000001</v>
      </c>
      <c r="BA384" s="139">
        <v>36130696.089999996</v>
      </c>
      <c r="BB384" s="44">
        <v>54366407.067000002</v>
      </c>
      <c r="BC384" s="28">
        <v>3427306.5051899995</v>
      </c>
      <c r="BD384" s="28">
        <v>2992946.8451399999</v>
      </c>
      <c r="BE384" s="140">
        <v>0</v>
      </c>
      <c r="BF384" s="44">
        <v>60786660.417330004</v>
      </c>
      <c r="BG384" s="60"/>
      <c r="BH384" s="28">
        <v>148238147.49733001</v>
      </c>
      <c r="BI384" s="124"/>
      <c r="BJ384" s="28">
        <v>21400844.5</v>
      </c>
      <c r="BK384" s="28">
        <v>126837302.99733001</v>
      </c>
      <c r="BL384" s="124"/>
      <c r="BM384" s="193">
        <v>1</v>
      </c>
    </row>
    <row r="385" spans="1:65" x14ac:dyDescent="0.25">
      <c r="A385" s="116" t="s">
        <v>852</v>
      </c>
      <c r="B385" s="24" t="s">
        <v>853</v>
      </c>
      <c r="C385" s="27" t="s">
        <v>767</v>
      </c>
      <c r="D385" s="27" t="s">
        <v>12</v>
      </c>
      <c r="E385" s="139">
        <v>8149</v>
      </c>
      <c r="F385" s="68"/>
      <c r="G385" s="139">
        <v>3376.5</v>
      </c>
      <c r="H385" s="139">
        <v>3307.25</v>
      </c>
      <c r="I385" s="139">
        <v>1924</v>
      </c>
      <c r="J385" s="139">
        <v>2848.5</v>
      </c>
      <c r="K385" s="60"/>
      <c r="L385" s="28">
        <v>297652.5</v>
      </c>
      <c r="M385" s="28">
        <v>173160</v>
      </c>
      <c r="N385" s="28">
        <v>256365</v>
      </c>
      <c r="O385" s="44">
        <v>727177.5</v>
      </c>
      <c r="P385" s="124"/>
      <c r="Q385" s="28">
        <v>422062.5</v>
      </c>
      <c r="R385" s="28">
        <v>240500</v>
      </c>
      <c r="S385" s="28">
        <v>356062.5</v>
      </c>
      <c r="T385" s="28">
        <v>1018625</v>
      </c>
      <c r="U385" s="124"/>
      <c r="V385" s="28">
        <v>786724.5</v>
      </c>
      <c r="W385" s="28">
        <v>448292</v>
      </c>
      <c r="X385" s="28">
        <v>663700.5</v>
      </c>
      <c r="Y385" s="44">
        <v>1898717</v>
      </c>
      <c r="Z385" s="124"/>
      <c r="AA385" s="28">
        <v>84412.5</v>
      </c>
      <c r="AB385" s="28">
        <v>48100</v>
      </c>
      <c r="AC385" s="28">
        <v>71212.5</v>
      </c>
      <c r="AD385" s="44">
        <v>203725</v>
      </c>
      <c r="AE385" s="124"/>
      <c r="AF385" s="139">
        <v>963990.75</v>
      </c>
      <c r="AG385" s="139">
        <v>549302</v>
      </c>
      <c r="AH385" s="139">
        <v>813246.75</v>
      </c>
      <c r="AI385" s="44">
        <v>2326539.5</v>
      </c>
      <c r="AJ385" s="124"/>
      <c r="AK385" s="63">
        <v>343954</v>
      </c>
      <c r="AL385" s="63">
        <v>400192</v>
      </c>
      <c r="AM385" s="63">
        <v>2042374.5</v>
      </c>
      <c r="AN385" s="44">
        <v>2786520.5</v>
      </c>
      <c r="AO385" s="124"/>
      <c r="AP385" s="28">
        <v>3504807</v>
      </c>
      <c r="AQ385" s="28">
        <v>1997112</v>
      </c>
      <c r="AR385" s="28">
        <v>2956743</v>
      </c>
      <c r="AS385" s="28">
        <v>8458662</v>
      </c>
      <c r="AT385" s="124"/>
      <c r="AU385" s="28">
        <v>2653929</v>
      </c>
      <c r="AV385" s="28">
        <v>1512264</v>
      </c>
      <c r="AW385" s="28">
        <v>2238921</v>
      </c>
      <c r="AX385" s="44">
        <v>6405114</v>
      </c>
      <c r="AY385" s="124"/>
      <c r="AZ385" s="139">
        <v>43255590.160000004</v>
      </c>
      <c r="BA385" s="139">
        <v>10772534.529999999</v>
      </c>
      <c r="BB385" s="44">
        <v>16208437.407000002</v>
      </c>
      <c r="BC385" s="28">
        <v>1023326.9729999999</v>
      </c>
      <c r="BD385" s="28">
        <v>893635.63799999992</v>
      </c>
      <c r="BE385" s="140">
        <v>0</v>
      </c>
      <c r="BF385" s="44">
        <v>18125400.018000003</v>
      </c>
      <c r="BG385" s="60"/>
      <c r="BH385" s="28">
        <v>41950480.518000007</v>
      </c>
      <c r="BI385" s="124"/>
      <c r="BJ385" s="28">
        <v>6389875.3700000001</v>
      </c>
      <c r="BK385" s="28">
        <v>35560605.148000009</v>
      </c>
      <c r="BL385" s="124"/>
      <c r="BM385" s="193">
        <v>0</v>
      </c>
    </row>
    <row r="386" spans="1:65" x14ac:dyDescent="0.25">
      <c r="A386" s="116" t="s">
        <v>859</v>
      </c>
      <c r="B386" s="24" t="s">
        <v>860</v>
      </c>
      <c r="C386" s="27" t="s">
        <v>861</v>
      </c>
      <c r="D386" s="27" t="s">
        <v>12</v>
      </c>
      <c r="E386" s="139">
        <v>888.46</v>
      </c>
      <c r="F386" s="68"/>
      <c r="G386" s="139">
        <v>395.64999999999992</v>
      </c>
      <c r="H386" s="139">
        <v>386.65</v>
      </c>
      <c r="I386" s="139">
        <v>201.66</v>
      </c>
      <c r="J386" s="139">
        <v>291.14999999999998</v>
      </c>
      <c r="K386" s="60"/>
      <c r="L386" s="28">
        <v>34798.5</v>
      </c>
      <c r="M386" s="28">
        <v>18149.400000000001</v>
      </c>
      <c r="N386" s="28">
        <v>26203.499999999996</v>
      </c>
      <c r="O386" s="44">
        <v>79151.399999999994</v>
      </c>
      <c r="P386" s="124"/>
      <c r="Q386" s="28">
        <v>49456.249999999993</v>
      </c>
      <c r="R386" s="28">
        <v>25207.5</v>
      </c>
      <c r="S386" s="28">
        <v>36393.75</v>
      </c>
      <c r="T386" s="28">
        <v>111057.5</v>
      </c>
      <c r="U386" s="124"/>
      <c r="V386" s="28">
        <v>92186.449999999983</v>
      </c>
      <c r="W386" s="28">
        <v>46986.78</v>
      </c>
      <c r="X386" s="28">
        <v>67837.95</v>
      </c>
      <c r="Y386" s="44">
        <v>207011.18</v>
      </c>
      <c r="Z386" s="124"/>
      <c r="AA386" s="28">
        <v>9891.2499999999982</v>
      </c>
      <c r="AB386" s="28">
        <v>5041.5</v>
      </c>
      <c r="AC386" s="28">
        <v>7278.7499999999991</v>
      </c>
      <c r="AD386" s="44">
        <v>22211.499999999996</v>
      </c>
      <c r="AE386" s="124"/>
      <c r="AF386" s="139">
        <v>225916.15</v>
      </c>
      <c r="AG386" s="139">
        <v>115147.86</v>
      </c>
      <c r="AH386" s="139">
        <v>166246.65</v>
      </c>
      <c r="AI386" s="44">
        <v>507310.66000000003</v>
      </c>
      <c r="AJ386" s="124"/>
      <c r="AK386" s="63">
        <v>40211.599999999999</v>
      </c>
      <c r="AL386" s="63">
        <v>41945.279999999999</v>
      </c>
      <c r="AM386" s="63">
        <v>208754.55</v>
      </c>
      <c r="AN386" s="44">
        <v>290911.43</v>
      </c>
      <c r="AO386" s="124"/>
      <c r="AP386" s="28">
        <v>410684.6999999999</v>
      </c>
      <c r="AQ386" s="28">
        <v>209323.08</v>
      </c>
      <c r="AR386" s="28">
        <v>302213.69999999995</v>
      </c>
      <c r="AS386" s="28">
        <v>922221.47999999986</v>
      </c>
      <c r="AT386" s="124"/>
      <c r="AU386" s="28">
        <v>310980.89999999997</v>
      </c>
      <c r="AV386" s="28">
        <v>158504.76</v>
      </c>
      <c r="AW386" s="28">
        <v>228843.9</v>
      </c>
      <c r="AX386" s="44">
        <v>698329.55999999994</v>
      </c>
      <c r="AY386" s="124"/>
      <c r="AZ386" s="139">
        <v>4887325.9300000006</v>
      </c>
      <c r="BA386" s="139">
        <v>1359064.86</v>
      </c>
      <c r="BB386" s="44">
        <v>1873917.2370000002</v>
      </c>
      <c r="BC386" s="28">
        <v>111570.14141999997</v>
      </c>
      <c r="BD386" s="28">
        <v>97430.30051999999</v>
      </c>
      <c r="BE386" s="140">
        <v>0</v>
      </c>
      <c r="BF386" s="44">
        <v>2082917.6789400002</v>
      </c>
      <c r="BG386" s="60"/>
      <c r="BH386" s="28">
        <v>4921122.38894</v>
      </c>
      <c r="BI386" s="124"/>
      <c r="BJ386" s="28">
        <v>696668.13</v>
      </c>
      <c r="BK386" s="28">
        <v>4224454.2589400001</v>
      </c>
      <c r="BL386" s="124"/>
      <c r="BM386" s="193">
        <v>1</v>
      </c>
    </row>
    <row r="387" spans="1:65" x14ac:dyDescent="0.25">
      <c r="A387" s="116" t="s">
        <v>862</v>
      </c>
      <c r="B387" s="24" t="s">
        <v>863</v>
      </c>
      <c r="C387" s="27" t="s">
        <v>864</v>
      </c>
      <c r="D387" s="27" t="s">
        <v>12</v>
      </c>
      <c r="E387" s="139">
        <v>724.38</v>
      </c>
      <c r="F387" s="68"/>
      <c r="G387" s="139">
        <v>332.72999999999996</v>
      </c>
      <c r="H387" s="139">
        <v>327.64999999999998</v>
      </c>
      <c r="I387" s="139">
        <v>180.32999999999998</v>
      </c>
      <c r="J387" s="139">
        <v>211.32</v>
      </c>
      <c r="K387" s="60"/>
      <c r="L387" s="28">
        <v>29488.499999999996</v>
      </c>
      <c r="M387" s="28">
        <v>16229.699999999999</v>
      </c>
      <c r="N387" s="28">
        <v>19018.8</v>
      </c>
      <c r="O387" s="44">
        <v>64737</v>
      </c>
      <c r="P387" s="124"/>
      <c r="Q387" s="28">
        <v>41591.249999999993</v>
      </c>
      <c r="R387" s="28">
        <v>22541.249999999996</v>
      </c>
      <c r="S387" s="28">
        <v>26415</v>
      </c>
      <c r="T387" s="28">
        <v>90547.499999999985</v>
      </c>
      <c r="U387" s="124"/>
      <c r="V387" s="28">
        <v>77526.09</v>
      </c>
      <c r="W387" s="28">
        <v>42016.89</v>
      </c>
      <c r="X387" s="28">
        <v>49237.56</v>
      </c>
      <c r="Y387" s="44">
        <v>168780.53999999998</v>
      </c>
      <c r="Z387" s="124"/>
      <c r="AA387" s="28">
        <v>8318.2499999999982</v>
      </c>
      <c r="AB387" s="28">
        <v>4508.25</v>
      </c>
      <c r="AC387" s="28">
        <v>5283</v>
      </c>
      <c r="AD387" s="44">
        <v>18109.5</v>
      </c>
      <c r="AE387" s="124"/>
      <c r="AF387" s="139">
        <v>189988.83</v>
      </c>
      <c r="AG387" s="139">
        <v>102968.43</v>
      </c>
      <c r="AH387" s="139">
        <v>120663.72</v>
      </c>
      <c r="AI387" s="44">
        <v>413620.98</v>
      </c>
      <c r="AJ387" s="124"/>
      <c r="AK387" s="63">
        <v>34075.599999999999</v>
      </c>
      <c r="AL387" s="63">
        <v>37508.639999999999</v>
      </c>
      <c r="AM387" s="63">
        <v>151516.44</v>
      </c>
      <c r="AN387" s="44">
        <v>223100.68</v>
      </c>
      <c r="AO387" s="124"/>
      <c r="AP387" s="28">
        <v>345373.73999999993</v>
      </c>
      <c r="AQ387" s="28">
        <v>187182.53999999998</v>
      </c>
      <c r="AR387" s="28">
        <v>219350.16</v>
      </c>
      <c r="AS387" s="28">
        <v>751906.44</v>
      </c>
      <c r="AT387" s="124"/>
      <c r="AU387" s="28">
        <v>261525.77999999997</v>
      </c>
      <c r="AV387" s="28">
        <v>141739.37999999998</v>
      </c>
      <c r="AW387" s="28">
        <v>166097.51999999999</v>
      </c>
      <c r="AX387" s="44">
        <v>569362.67999999993</v>
      </c>
      <c r="AY387" s="124"/>
      <c r="AZ387" s="139">
        <v>4117299.9799999995</v>
      </c>
      <c r="BA387" s="139">
        <v>1424480.11</v>
      </c>
      <c r="BB387" s="44">
        <v>1662534.027</v>
      </c>
      <c r="BC387" s="28">
        <v>90965.467259999976</v>
      </c>
      <c r="BD387" s="28">
        <v>79436.959560000003</v>
      </c>
      <c r="BE387" s="140">
        <v>0</v>
      </c>
      <c r="BF387" s="44">
        <v>1832936.4538200002</v>
      </c>
      <c r="BG387" s="60"/>
      <c r="BH387" s="28">
        <v>4133101.7738200002</v>
      </c>
      <c r="BI387" s="124"/>
      <c r="BJ387" s="28">
        <v>568008.07999999996</v>
      </c>
      <c r="BK387" s="28">
        <v>3565093.6938200002</v>
      </c>
      <c r="BL387" s="124"/>
      <c r="BM387" s="193">
        <v>1</v>
      </c>
    </row>
    <row r="388" spans="1:65" x14ac:dyDescent="0.25">
      <c r="A388" s="116" t="s">
        <v>865</v>
      </c>
      <c r="B388" s="24" t="s">
        <v>866</v>
      </c>
      <c r="C388" s="27" t="s">
        <v>867</v>
      </c>
      <c r="D388" s="27" t="s">
        <v>12</v>
      </c>
      <c r="E388" s="139">
        <v>1163.2</v>
      </c>
      <c r="F388" s="68"/>
      <c r="G388" s="139">
        <v>506.71999999999997</v>
      </c>
      <c r="H388" s="139">
        <v>496.31</v>
      </c>
      <c r="I388" s="139">
        <v>276.15999999999997</v>
      </c>
      <c r="J388" s="139">
        <v>380.31999999999994</v>
      </c>
      <c r="K388" s="60"/>
      <c r="L388" s="28">
        <v>44667.9</v>
      </c>
      <c r="M388" s="28">
        <v>24854.399999999998</v>
      </c>
      <c r="N388" s="28">
        <v>34228.799999999996</v>
      </c>
      <c r="O388" s="44">
        <v>103751.1</v>
      </c>
      <c r="P388" s="124"/>
      <c r="Q388" s="28">
        <v>63339.999999999993</v>
      </c>
      <c r="R388" s="28">
        <v>34519.999999999993</v>
      </c>
      <c r="S388" s="28">
        <v>47539.999999999993</v>
      </c>
      <c r="T388" s="28">
        <v>145399.99999999997</v>
      </c>
      <c r="U388" s="124"/>
      <c r="V388" s="28">
        <v>118065.76</v>
      </c>
      <c r="W388" s="28">
        <v>64345.279999999992</v>
      </c>
      <c r="X388" s="28">
        <v>88614.559999999983</v>
      </c>
      <c r="Y388" s="44">
        <v>271025.59999999998</v>
      </c>
      <c r="Z388" s="124"/>
      <c r="AA388" s="28">
        <v>12668</v>
      </c>
      <c r="AB388" s="28">
        <v>6903.9999999999991</v>
      </c>
      <c r="AC388" s="28">
        <v>9507.9999999999982</v>
      </c>
      <c r="AD388" s="44">
        <v>29080</v>
      </c>
      <c r="AE388" s="124"/>
      <c r="AF388" s="139">
        <v>289337.12</v>
      </c>
      <c r="AG388" s="139">
        <v>157687.35999999999</v>
      </c>
      <c r="AH388" s="139">
        <v>217162.72</v>
      </c>
      <c r="AI388" s="44">
        <v>664187.19999999995</v>
      </c>
      <c r="AJ388" s="124"/>
      <c r="AK388" s="63">
        <v>51616.24</v>
      </c>
      <c r="AL388" s="63">
        <v>57441.279999999992</v>
      </c>
      <c r="AM388" s="63">
        <v>272689.43999999994</v>
      </c>
      <c r="AN388" s="44">
        <v>381746.95999999996</v>
      </c>
      <c r="AO388" s="124"/>
      <c r="AP388" s="28">
        <v>525975.36</v>
      </c>
      <c r="AQ388" s="28">
        <v>286654.07999999996</v>
      </c>
      <c r="AR388" s="28">
        <v>394772.15999999992</v>
      </c>
      <c r="AS388" s="28">
        <v>1207401.5999999999</v>
      </c>
      <c r="AT388" s="124"/>
      <c r="AU388" s="28">
        <v>398281.92</v>
      </c>
      <c r="AV388" s="28">
        <v>217061.75999999998</v>
      </c>
      <c r="AW388" s="28">
        <v>298931.51999999996</v>
      </c>
      <c r="AX388" s="44">
        <v>914275.2</v>
      </c>
      <c r="AY388" s="124"/>
      <c r="AZ388" s="139">
        <v>6500903.7600000007</v>
      </c>
      <c r="BA388" s="139">
        <v>1978328.44</v>
      </c>
      <c r="BB388" s="44">
        <v>2543769.66</v>
      </c>
      <c r="BC388" s="28">
        <v>146071.16639999996</v>
      </c>
      <c r="BD388" s="28">
        <v>127558.83839999998</v>
      </c>
      <c r="BE388" s="140">
        <v>0</v>
      </c>
      <c r="BF388" s="44">
        <v>2817399.6647999999</v>
      </c>
      <c r="BG388" s="60"/>
      <c r="BH388" s="28">
        <v>6534267.3247999987</v>
      </c>
      <c r="BI388" s="124"/>
      <c r="BJ388" s="28">
        <v>912100.01</v>
      </c>
      <c r="BK388" s="28">
        <v>5622167.3147999989</v>
      </c>
      <c r="BL388" s="124"/>
      <c r="BM388" s="193">
        <v>1</v>
      </c>
    </row>
    <row r="389" spans="1:65" x14ac:dyDescent="0.25">
      <c r="A389" s="116" t="s">
        <v>868</v>
      </c>
      <c r="B389" s="24" t="s">
        <v>869</v>
      </c>
      <c r="C389" s="27" t="s">
        <v>870</v>
      </c>
      <c r="D389" s="27" t="s">
        <v>12</v>
      </c>
      <c r="E389" s="139">
        <v>551.88</v>
      </c>
      <c r="F389" s="68"/>
      <c r="G389" s="139">
        <v>261.73</v>
      </c>
      <c r="H389" s="139">
        <v>258.98</v>
      </c>
      <c r="I389" s="139">
        <v>120.82</v>
      </c>
      <c r="J389" s="139">
        <v>169.32999999999998</v>
      </c>
      <c r="K389" s="60"/>
      <c r="L389" s="28">
        <v>23308.2</v>
      </c>
      <c r="M389" s="28">
        <v>10873.8</v>
      </c>
      <c r="N389" s="28">
        <v>15239.699999999999</v>
      </c>
      <c r="O389" s="44">
        <v>49421.7</v>
      </c>
      <c r="P389" s="124"/>
      <c r="Q389" s="28">
        <v>32716.250000000004</v>
      </c>
      <c r="R389" s="28">
        <v>15102.5</v>
      </c>
      <c r="S389" s="28">
        <v>21166.249999999996</v>
      </c>
      <c r="T389" s="28">
        <v>68985</v>
      </c>
      <c r="U389" s="124"/>
      <c r="V389" s="28">
        <v>60983.090000000004</v>
      </c>
      <c r="W389" s="28">
        <v>28151.059999999998</v>
      </c>
      <c r="X389" s="28">
        <v>39453.89</v>
      </c>
      <c r="Y389" s="44">
        <v>128588.04</v>
      </c>
      <c r="Z389" s="124"/>
      <c r="AA389" s="28">
        <v>6543.25</v>
      </c>
      <c r="AB389" s="28">
        <v>3020.5</v>
      </c>
      <c r="AC389" s="28">
        <v>4233.25</v>
      </c>
      <c r="AD389" s="44">
        <v>13797</v>
      </c>
      <c r="AE389" s="124"/>
      <c r="AF389" s="139">
        <v>149447.82999999999</v>
      </c>
      <c r="AG389" s="139">
        <v>68988.22</v>
      </c>
      <c r="AH389" s="139">
        <v>96687.43</v>
      </c>
      <c r="AI389" s="44">
        <v>315123.48</v>
      </c>
      <c r="AJ389" s="124"/>
      <c r="AK389" s="63">
        <v>26933.920000000002</v>
      </c>
      <c r="AL389" s="63">
        <v>25130.559999999998</v>
      </c>
      <c r="AM389" s="63">
        <v>121409.60999999999</v>
      </c>
      <c r="AN389" s="44">
        <v>173474.08999999997</v>
      </c>
      <c r="AO389" s="124"/>
      <c r="AP389" s="28">
        <v>271675.74</v>
      </c>
      <c r="AQ389" s="28">
        <v>125411.15999999999</v>
      </c>
      <c r="AR389" s="28">
        <v>175764.53999999998</v>
      </c>
      <c r="AS389" s="28">
        <v>572851.43999999994</v>
      </c>
      <c r="AT389" s="124"/>
      <c r="AU389" s="28">
        <v>205719.78000000003</v>
      </c>
      <c r="AV389" s="28">
        <v>94964.51999999999</v>
      </c>
      <c r="AW389" s="28">
        <v>133093.37999999998</v>
      </c>
      <c r="AX389" s="44">
        <v>433777.68000000005</v>
      </c>
      <c r="AY389" s="124"/>
      <c r="AZ389" s="139">
        <v>3108502.0300000003</v>
      </c>
      <c r="BA389" s="139">
        <v>1004479.08</v>
      </c>
      <c r="BB389" s="44">
        <v>1233894.3330000001</v>
      </c>
      <c r="BC389" s="28">
        <v>69303.434759999989</v>
      </c>
      <c r="BD389" s="28">
        <v>60520.264559999996</v>
      </c>
      <c r="BE389" s="140">
        <v>0</v>
      </c>
      <c r="BF389" s="44">
        <v>1363718.0323200002</v>
      </c>
      <c r="BG389" s="60"/>
      <c r="BH389" s="28">
        <v>3119736.4623200004</v>
      </c>
      <c r="BI389" s="124"/>
      <c r="BJ389" s="28">
        <v>432745.66</v>
      </c>
      <c r="BK389" s="28">
        <v>2686990.8023200002</v>
      </c>
      <c r="BL389" s="124"/>
      <c r="BM389" s="193">
        <v>1</v>
      </c>
    </row>
    <row r="390" spans="1:65" x14ac:dyDescent="0.25">
      <c r="A390" s="116" t="s">
        <v>871</v>
      </c>
      <c r="B390" s="24" t="s">
        <v>872</v>
      </c>
      <c r="C390" s="27" t="s">
        <v>873</v>
      </c>
      <c r="D390" s="27" t="s">
        <v>12</v>
      </c>
      <c r="E390" s="139">
        <v>498.37</v>
      </c>
      <c r="F390" s="68"/>
      <c r="G390" s="139">
        <v>215.23</v>
      </c>
      <c r="H390" s="139">
        <v>211.15</v>
      </c>
      <c r="I390" s="139">
        <v>135.32</v>
      </c>
      <c r="J390" s="139">
        <v>147.82</v>
      </c>
      <c r="K390" s="60"/>
      <c r="L390" s="28">
        <v>19003.5</v>
      </c>
      <c r="M390" s="28">
        <v>12178.8</v>
      </c>
      <c r="N390" s="28">
        <v>13303.8</v>
      </c>
      <c r="O390" s="44">
        <v>44486.1</v>
      </c>
      <c r="P390" s="124"/>
      <c r="Q390" s="28">
        <v>26903.75</v>
      </c>
      <c r="R390" s="28">
        <v>16915</v>
      </c>
      <c r="S390" s="28">
        <v>18477.5</v>
      </c>
      <c r="T390" s="28">
        <v>62296.25</v>
      </c>
      <c r="U390" s="124"/>
      <c r="V390" s="28">
        <v>50148.59</v>
      </c>
      <c r="W390" s="28">
        <v>31529.559999999998</v>
      </c>
      <c r="X390" s="28">
        <v>34442.06</v>
      </c>
      <c r="Y390" s="44">
        <v>116120.20999999999</v>
      </c>
      <c r="Z390" s="124"/>
      <c r="AA390" s="28">
        <v>5380.75</v>
      </c>
      <c r="AB390" s="28">
        <v>3383</v>
      </c>
      <c r="AC390" s="28">
        <v>3695.5</v>
      </c>
      <c r="AD390" s="44">
        <v>12459.25</v>
      </c>
      <c r="AE390" s="124"/>
      <c r="AF390" s="139">
        <v>122896.33</v>
      </c>
      <c r="AG390" s="139">
        <v>77267.72</v>
      </c>
      <c r="AH390" s="139">
        <v>84405.22</v>
      </c>
      <c r="AI390" s="44">
        <v>284569.27</v>
      </c>
      <c r="AJ390" s="124"/>
      <c r="AK390" s="63">
        <v>21959.600000000002</v>
      </c>
      <c r="AL390" s="63">
        <v>28146.559999999998</v>
      </c>
      <c r="AM390" s="63">
        <v>105986.94</v>
      </c>
      <c r="AN390" s="44">
        <v>156093.1</v>
      </c>
      <c r="AO390" s="124"/>
      <c r="AP390" s="28">
        <v>223408.74</v>
      </c>
      <c r="AQ390" s="28">
        <v>140462.16</v>
      </c>
      <c r="AR390" s="28">
        <v>153437.16</v>
      </c>
      <c r="AS390" s="28">
        <v>517308.06000000006</v>
      </c>
      <c r="AT390" s="124"/>
      <c r="AU390" s="28">
        <v>169170.78</v>
      </c>
      <c r="AV390" s="28">
        <v>106361.51999999999</v>
      </c>
      <c r="AW390" s="28">
        <v>116186.51999999999</v>
      </c>
      <c r="AX390" s="44">
        <v>391718.81999999995</v>
      </c>
      <c r="AY390" s="124"/>
      <c r="AZ390" s="139">
        <v>2787992.6599999997</v>
      </c>
      <c r="BA390" s="139">
        <v>901640.84000000008</v>
      </c>
      <c r="BB390" s="44">
        <v>1106890.05</v>
      </c>
      <c r="BC390" s="28">
        <v>62583.809489999985</v>
      </c>
      <c r="BD390" s="28">
        <v>54652.250939999998</v>
      </c>
      <c r="BE390" s="140">
        <v>0</v>
      </c>
      <c r="BF390" s="44">
        <v>1224126.1104299999</v>
      </c>
      <c r="BG390" s="60"/>
      <c r="BH390" s="28">
        <v>2809177.1704299999</v>
      </c>
      <c r="BI390" s="124"/>
      <c r="BJ390" s="28">
        <v>390786.86</v>
      </c>
      <c r="BK390" s="28">
        <v>2418390.3104300001</v>
      </c>
      <c r="BL390" s="124"/>
      <c r="BM390" s="193">
        <v>1</v>
      </c>
    </row>
    <row r="391" spans="1:65" x14ac:dyDescent="0.25">
      <c r="A391" s="116" t="s">
        <v>874</v>
      </c>
      <c r="B391" s="24" t="s">
        <v>875</v>
      </c>
      <c r="C391" s="27" t="s">
        <v>856</v>
      </c>
      <c r="D391" s="27" t="s">
        <v>12</v>
      </c>
      <c r="E391" s="139">
        <v>409.69</v>
      </c>
      <c r="F391" s="68"/>
      <c r="G391" s="139">
        <v>187.22</v>
      </c>
      <c r="H391" s="139">
        <v>182.80999999999997</v>
      </c>
      <c r="I391" s="139">
        <v>100.64999999999999</v>
      </c>
      <c r="J391" s="139">
        <v>121.82</v>
      </c>
      <c r="K391" s="60"/>
      <c r="L391" s="28">
        <v>16452.899999999998</v>
      </c>
      <c r="M391" s="28">
        <v>9058.5</v>
      </c>
      <c r="N391" s="28">
        <v>10963.8</v>
      </c>
      <c r="O391" s="44">
        <v>36475.199999999997</v>
      </c>
      <c r="P391" s="124"/>
      <c r="Q391" s="28">
        <v>23402.5</v>
      </c>
      <c r="R391" s="28">
        <v>12581.249999999998</v>
      </c>
      <c r="S391" s="28">
        <v>15227.5</v>
      </c>
      <c r="T391" s="28">
        <v>51211.25</v>
      </c>
      <c r="U391" s="124"/>
      <c r="V391" s="28">
        <v>43622.26</v>
      </c>
      <c r="W391" s="28">
        <v>23451.449999999997</v>
      </c>
      <c r="X391" s="28">
        <v>28384.059999999998</v>
      </c>
      <c r="Y391" s="44">
        <v>95457.76999999999</v>
      </c>
      <c r="Z391" s="124"/>
      <c r="AA391" s="28">
        <v>4680.5</v>
      </c>
      <c r="AB391" s="28">
        <v>2516.25</v>
      </c>
      <c r="AC391" s="28">
        <v>3045.5</v>
      </c>
      <c r="AD391" s="44">
        <v>10242.25</v>
      </c>
      <c r="AE391" s="124"/>
      <c r="AF391" s="139">
        <v>106902.62</v>
      </c>
      <c r="AG391" s="139">
        <v>57471.15</v>
      </c>
      <c r="AH391" s="139">
        <v>69559.22</v>
      </c>
      <c r="AI391" s="44">
        <v>233932.99</v>
      </c>
      <c r="AJ391" s="124"/>
      <c r="AK391" s="63">
        <v>19012.239999999998</v>
      </c>
      <c r="AL391" s="63">
        <v>20935.199999999997</v>
      </c>
      <c r="AM391" s="63">
        <v>87344.94</v>
      </c>
      <c r="AN391" s="44">
        <v>127292.38</v>
      </c>
      <c r="AO391" s="124"/>
      <c r="AP391" s="28">
        <v>194334.36</v>
      </c>
      <c r="AQ391" s="28">
        <v>104474.7</v>
      </c>
      <c r="AR391" s="28">
        <v>126449.15999999999</v>
      </c>
      <c r="AS391" s="28">
        <v>425258.22</v>
      </c>
      <c r="AT391" s="124"/>
      <c r="AU391" s="28">
        <v>147154.92000000001</v>
      </c>
      <c r="AV391" s="28">
        <v>79110.899999999994</v>
      </c>
      <c r="AW391" s="28">
        <v>95750.51999999999</v>
      </c>
      <c r="AX391" s="44">
        <v>322016.33999999997</v>
      </c>
      <c r="AY391" s="124"/>
      <c r="AZ391" s="139">
        <v>2293737.71</v>
      </c>
      <c r="BA391" s="139">
        <v>736571.0199999999</v>
      </c>
      <c r="BB391" s="44">
        <v>909092.61899999995</v>
      </c>
      <c r="BC391" s="28">
        <v>51447.641129999996</v>
      </c>
      <c r="BD391" s="28">
        <v>44927.424779999994</v>
      </c>
      <c r="BE391" s="140">
        <v>0</v>
      </c>
      <c r="BF391" s="44">
        <v>1005467.68491</v>
      </c>
      <c r="BG391" s="60"/>
      <c r="BH391" s="28">
        <v>2307354.0849100002</v>
      </c>
      <c r="BI391" s="124"/>
      <c r="BJ391" s="28">
        <v>321250.21000000002</v>
      </c>
      <c r="BK391" s="28">
        <v>1986103.8749100002</v>
      </c>
      <c r="BL391" s="124"/>
      <c r="BM391" s="193">
        <v>1</v>
      </c>
    </row>
    <row r="392" spans="1:65" x14ac:dyDescent="0.25">
      <c r="A392" s="116" t="s">
        <v>876</v>
      </c>
      <c r="B392" s="24" t="s">
        <v>877</v>
      </c>
      <c r="C392" s="27" t="s">
        <v>856</v>
      </c>
      <c r="D392" s="27" t="s">
        <v>12</v>
      </c>
      <c r="E392" s="139">
        <v>421.28</v>
      </c>
      <c r="F392" s="68"/>
      <c r="G392" s="139">
        <v>190.79999999999998</v>
      </c>
      <c r="H392" s="139">
        <v>185.64</v>
      </c>
      <c r="I392" s="139">
        <v>100.66</v>
      </c>
      <c r="J392" s="139">
        <v>129.82</v>
      </c>
      <c r="K392" s="60"/>
      <c r="L392" s="28">
        <v>16707.599999999999</v>
      </c>
      <c r="M392" s="28">
        <v>9059.4</v>
      </c>
      <c r="N392" s="28">
        <v>11683.8</v>
      </c>
      <c r="O392" s="44">
        <v>37450.800000000003</v>
      </c>
      <c r="P392" s="124"/>
      <c r="Q392" s="28">
        <v>23849.999999999996</v>
      </c>
      <c r="R392" s="28">
        <v>12582.5</v>
      </c>
      <c r="S392" s="28">
        <v>16227.5</v>
      </c>
      <c r="T392" s="28">
        <v>52660</v>
      </c>
      <c r="U392" s="124"/>
      <c r="V392" s="28">
        <v>44456.399999999994</v>
      </c>
      <c r="W392" s="28">
        <v>23453.78</v>
      </c>
      <c r="X392" s="28">
        <v>30248.059999999998</v>
      </c>
      <c r="Y392" s="44">
        <v>98158.239999999991</v>
      </c>
      <c r="Z392" s="124"/>
      <c r="AA392" s="28">
        <v>4770</v>
      </c>
      <c r="AB392" s="28">
        <v>2516.5</v>
      </c>
      <c r="AC392" s="28">
        <v>3245.5</v>
      </c>
      <c r="AD392" s="44">
        <v>10532</v>
      </c>
      <c r="AE392" s="124"/>
      <c r="AF392" s="139">
        <v>108946.8</v>
      </c>
      <c r="AG392" s="139">
        <v>57476.86</v>
      </c>
      <c r="AH392" s="139">
        <v>74127.22</v>
      </c>
      <c r="AI392" s="44">
        <v>240550.88</v>
      </c>
      <c r="AJ392" s="124"/>
      <c r="AK392" s="63">
        <v>19306.559999999998</v>
      </c>
      <c r="AL392" s="63">
        <v>20937.28</v>
      </c>
      <c r="AM392" s="63">
        <v>93080.94</v>
      </c>
      <c r="AN392" s="44">
        <v>133324.78</v>
      </c>
      <c r="AO392" s="124"/>
      <c r="AP392" s="28">
        <v>198050.4</v>
      </c>
      <c r="AQ392" s="28">
        <v>104485.08</v>
      </c>
      <c r="AR392" s="28">
        <v>134753.16</v>
      </c>
      <c r="AS392" s="28">
        <v>437288.64</v>
      </c>
      <c r="AT392" s="124"/>
      <c r="AU392" s="28">
        <v>149968.79999999999</v>
      </c>
      <c r="AV392" s="28">
        <v>79118.759999999995</v>
      </c>
      <c r="AW392" s="28">
        <v>102038.51999999999</v>
      </c>
      <c r="AX392" s="44">
        <v>331126.07999999996</v>
      </c>
      <c r="AY392" s="124"/>
      <c r="AZ392" s="139">
        <v>2411171.7200000002</v>
      </c>
      <c r="BA392" s="139">
        <v>866775.64</v>
      </c>
      <c r="BB392" s="44">
        <v>983384.2080000001</v>
      </c>
      <c r="BC392" s="28">
        <v>52903.078559999994</v>
      </c>
      <c r="BD392" s="28">
        <v>46198.407359999997</v>
      </c>
      <c r="BE392" s="140">
        <v>0</v>
      </c>
      <c r="BF392" s="44">
        <v>1082485.6939200002</v>
      </c>
      <c r="BG392" s="60"/>
      <c r="BH392" s="28">
        <v>2423577.1139200004</v>
      </c>
      <c r="BI392" s="124"/>
      <c r="BJ392" s="28">
        <v>330338.28000000003</v>
      </c>
      <c r="BK392" s="28">
        <v>2093238.8339200004</v>
      </c>
      <c r="BL392" s="124"/>
      <c r="BM392" s="193">
        <v>1</v>
      </c>
    </row>
    <row r="393" spans="1:65" x14ac:dyDescent="0.25">
      <c r="A393" s="116" t="s">
        <v>878</v>
      </c>
      <c r="B393" s="24" t="s">
        <v>879</v>
      </c>
      <c r="C393" s="27" t="s">
        <v>856</v>
      </c>
      <c r="D393" s="27" t="s">
        <v>12</v>
      </c>
      <c r="E393" s="139">
        <v>1869.03</v>
      </c>
      <c r="F393" s="68"/>
      <c r="G393" s="139">
        <v>853.23</v>
      </c>
      <c r="H393" s="139">
        <v>839.48</v>
      </c>
      <c r="I393" s="139">
        <v>455.31999999999994</v>
      </c>
      <c r="J393" s="139">
        <v>560.48</v>
      </c>
      <c r="K393" s="60"/>
      <c r="L393" s="28">
        <v>75553.2</v>
      </c>
      <c r="M393" s="28">
        <v>40978.799999999996</v>
      </c>
      <c r="N393" s="28">
        <v>50443.200000000004</v>
      </c>
      <c r="O393" s="44">
        <v>166975.20000000001</v>
      </c>
      <c r="P393" s="124"/>
      <c r="Q393" s="28">
        <v>106653.75</v>
      </c>
      <c r="R393" s="28">
        <v>56914.999999999993</v>
      </c>
      <c r="S393" s="28">
        <v>70060</v>
      </c>
      <c r="T393" s="28">
        <v>233628.75</v>
      </c>
      <c r="U393" s="124"/>
      <c r="V393" s="28">
        <v>198802.59</v>
      </c>
      <c r="W393" s="28">
        <v>106089.55999999998</v>
      </c>
      <c r="X393" s="28">
        <v>130591.84000000001</v>
      </c>
      <c r="Y393" s="44">
        <v>435483.99</v>
      </c>
      <c r="Z393" s="124"/>
      <c r="AA393" s="28">
        <v>21330.75</v>
      </c>
      <c r="AB393" s="28">
        <v>11382.999999999998</v>
      </c>
      <c r="AC393" s="28">
        <v>14012</v>
      </c>
      <c r="AD393" s="44">
        <v>46725.75</v>
      </c>
      <c r="AE393" s="124"/>
      <c r="AF393" s="139">
        <v>487194.33</v>
      </c>
      <c r="AG393" s="139">
        <v>259987.72</v>
      </c>
      <c r="AH393" s="139">
        <v>320034.08</v>
      </c>
      <c r="AI393" s="44">
        <v>1067216.1300000001</v>
      </c>
      <c r="AJ393" s="124"/>
      <c r="AK393" s="63">
        <v>87305.919999999998</v>
      </c>
      <c r="AL393" s="63">
        <v>94706.559999999983</v>
      </c>
      <c r="AM393" s="63">
        <v>401864.16000000003</v>
      </c>
      <c r="AN393" s="44">
        <v>583876.64</v>
      </c>
      <c r="AO393" s="124"/>
      <c r="AP393" s="28">
        <v>885652.74</v>
      </c>
      <c r="AQ393" s="28">
        <v>472622.15999999992</v>
      </c>
      <c r="AR393" s="28">
        <v>581778.24</v>
      </c>
      <c r="AS393" s="28">
        <v>1940053.14</v>
      </c>
      <c r="AT393" s="124"/>
      <c r="AU393" s="28">
        <v>670638.78</v>
      </c>
      <c r="AV393" s="28">
        <v>357881.51999999996</v>
      </c>
      <c r="AW393" s="28">
        <v>440537.28</v>
      </c>
      <c r="AX393" s="44">
        <v>1469057.58</v>
      </c>
      <c r="AY393" s="124"/>
      <c r="AZ393" s="139">
        <v>10687462.029999999</v>
      </c>
      <c r="BA393" s="139">
        <v>3736441.3099999996</v>
      </c>
      <c r="BB393" s="44">
        <v>4327171.0019999994</v>
      </c>
      <c r="BC393" s="28">
        <v>234707.18031</v>
      </c>
      <c r="BD393" s="28">
        <v>204961.56786000001</v>
      </c>
      <c r="BE393" s="140">
        <v>0</v>
      </c>
      <c r="BF393" s="44">
        <v>4766839.750169999</v>
      </c>
      <c r="BG393" s="60"/>
      <c r="BH393" s="28">
        <v>10709856.93017</v>
      </c>
      <c r="BI393" s="124"/>
      <c r="BJ393" s="28">
        <v>1465562.49</v>
      </c>
      <c r="BK393" s="28">
        <v>9244294.4401699994</v>
      </c>
      <c r="BL393" s="124"/>
      <c r="BM393" s="193">
        <v>1</v>
      </c>
    </row>
    <row r="394" spans="1:65" x14ac:dyDescent="0.25">
      <c r="A394" s="116" t="s">
        <v>880</v>
      </c>
      <c r="B394" s="24" t="s">
        <v>881</v>
      </c>
      <c r="C394" s="27" t="s">
        <v>856</v>
      </c>
      <c r="D394" s="27" t="s">
        <v>12</v>
      </c>
      <c r="E394" s="139">
        <v>1081.03</v>
      </c>
      <c r="F394" s="68"/>
      <c r="G394" s="139">
        <v>496.39</v>
      </c>
      <c r="H394" s="139">
        <v>490.30999999999995</v>
      </c>
      <c r="I394" s="139">
        <v>242.48999999999998</v>
      </c>
      <c r="J394" s="139">
        <v>342.15</v>
      </c>
      <c r="K394" s="60"/>
      <c r="L394" s="28">
        <v>44127.899999999994</v>
      </c>
      <c r="M394" s="28">
        <v>21824.1</v>
      </c>
      <c r="N394" s="28">
        <v>30793.499999999996</v>
      </c>
      <c r="O394" s="44">
        <v>96745.5</v>
      </c>
      <c r="P394" s="124"/>
      <c r="Q394" s="28">
        <v>62048.75</v>
      </c>
      <c r="R394" s="28">
        <v>30311.249999999996</v>
      </c>
      <c r="S394" s="28">
        <v>42768.75</v>
      </c>
      <c r="T394" s="28">
        <v>135128.75</v>
      </c>
      <c r="U394" s="124"/>
      <c r="V394" s="28">
        <v>115658.87</v>
      </c>
      <c r="W394" s="28">
        <v>56500.17</v>
      </c>
      <c r="X394" s="28">
        <v>79720.95</v>
      </c>
      <c r="Y394" s="44">
        <v>251879.99</v>
      </c>
      <c r="Z394" s="124"/>
      <c r="AA394" s="28">
        <v>12409.75</v>
      </c>
      <c r="AB394" s="28">
        <v>6062.2499999999991</v>
      </c>
      <c r="AC394" s="28">
        <v>8553.75</v>
      </c>
      <c r="AD394" s="44">
        <v>27025.75</v>
      </c>
      <c r="AE394" s="124"/>
      <c r="AF394" s="139">
        <v>283438.69</v>
      </c>
      <c r="AG394" s="139">
        <v>138461.79</v>
      </c>
      <c r="AH394" s="139">
        <v>195367.65</v>
      </c>
      <c r="AI394" s="44">
        <v>617268.13</v>
      </c>
      <c r="AJ394" s="124"/>
      <c r="AK394" s="63">
        <v>50992.239999999991</v>
      </c>
      <c r="AL394" s="63">
        <v>50437.919999999998</v>
      </c>
      <c r="AM394" s="63">
        <v>245321.55</v>
      </c>
      <c r="AN394" s="44">
        <v>346751.70999999996</v>
      </c>
      <c r="AO394" s="124"/>
      <c r="AP394" s="28">
        <v>515252.82</v>
      </c>
      <c r="AQ394" s="28">
        <v>251704.61999999997</v>
      </c>
      <c r="AR394" s="28">
        <v>355151.69999999995</v>
      </c>
      <c r="AS394" s="28">
        <v>1122109.1399999999</v>
      </c>
      <c r="AT394" s="124"/>
      <c r="AU394" s="28">
        <v>390162.54</v>
      </c>
      <c r="AV394" s="28">
        <v>190597.13999999998</v>
      </c>
      <c r="AW394" s="28">
        <v>268929.89999999997</v>
      </c>
      <c r="AX394" s="44">
        <v>849689.57999999984</v>
      </c>
      <c r="AY394" s="124"/>
      <c r="AZ394" s="139">
        <v>6256258.3199999984</v>
      </c>
      <c r="BA394" s="139">
        <v>2241964.7799999998</v>
      </c>
      <c r="BB394" s="44">
        <v>2549466.9299999992</v>
      </c>
      <c r="BC394" s="28">
        <v>135752.50430999999</v>
      </c>
      <c r="BD394" s="28">
        <v>118547.91185999999</v>
      </c>
      <c r="BE394" s="140">
        <v>0</v>
      </c>
      <c r="BF394" s="44">
        <v>2803767.3461699993</v>
      </c>
      <c r="BG394" s="60"/>
      <c r="BH394" s="28">
        <v>6250365.8961699987</v>
      </c>
      <c r="BI394" s="124"/>
      <c r="BJ394" s="28">
        <v>847668.05</v>
      </c>
      <c r="BK394" s="28">
        <v>5402697.8461699989</v>
      </c>
      <c r="BL394" s="124"/>
      <c r="BM394" s="193">
        <v>1</v>
      </c>
    </row>
    <row r="395" spans="1:65" x14ac:dyDescent="0.25">
      <c r="A395" s="116" t="s">
        <v>882</v>
      </c>
      <c r="B395" s="24" t="s">
        <v>883</v>
      </c>
      <c r="C395" s="27" t="s">
        <v>884</v>
      </c>
      <c r="D395" s="27" t="s">
        <v>12</v>
      </c>
      <c r="E395" s="139">
        <v>167.53</v>
      </c>
      <c r="F395" s="68"/>
      <c r="G395" s="139">
        <v>82.72999999999999</v>
      </c>
      <c r="H395" s="139">
        <v>80.97999999999999</v>
      </c>
      <c r="I395" s="139">
        <v>41.32</v>
      </c>
      <c r="J395" s="139">
        <v>43.480000000000004</v>
      </c>
      <c r="K395" s="60"/>
      <c r="L395" s="28">
        <v>7288.1999999999989</v>
      </c>
      <c r="M395" s="28">
        <v>3718.8</v>
      </c>
      <c r="N395" s="28">
        <v>3913.2000000000003</v>
      </c>
      <c r="O395" s="44">
        <v>14920.2</v>
      </c>
      <c r="P395" s="124"/>
      <c r="Q395" s="28">
        <v>10341.249999999998</v>
      </c>
      <c r="R395" s="28">
        <v>5165</v>
      </c>
      <c r="S395" s="28">
        <v>5435.0000000000009</v>
      </c>
      <c r="T395" s="28">
        <v>20941.25</v>
      </c>
      <c r="U395" s="124"/>
      <c r="V395" s="28">
        <v>19276.089999999997</v>
      </c>
      <c r="W395" s="28">
        <v>9627.56</v>
      </c>
      <c r="X395" s="28">
        <v>10130.84</v>
      </c>
      <c r="Y395" s="44">
        <v>39034.489999999991</v>
      </c>
      <c r="Z395" s="124"/>
      <c r="AA395" s="28">
        <v>2068.2499999999995</v>
      </c>
      <c r="AB395" s="28">
        <v>1033</v>
      </c>
      <c r="AC395" s="28">
        <v>1087</v>
      </c>
      <c r="AD395" s="44">
        <v>4188.25</v>
      </c>
      <c r="AE395" s="124"/>
      <c r="AF395" s="139">
        <v>47238.83</v>
      </c>
      <c r="AG395" s="139">
        <v>23593.72</v>
      </c>
      <c r="AH395" s="139">
        <v>24827.08</v>
      </c>
      <c r="AI395" s="44">
        <v>95659.63</v>
      </c>
      <c r="AJ395" s="124"/>
      <c r="AK395" s="63">
        <v>8421.9199999999983</v>
      </c>
      <c r="AL395" s="63">
        <v>8594.56</v>
      </c>
      <c r="AM395" s="63">
        <v>31175.160000000003</v>
      </c>
      <c r="AN395" s="44">
        <v>48191.64</v>
      </c>
      <c r="AO395" s="124"/>
      <c r="AP395" s="28">
        <v>85873.739999999991</v>
      </c>
      <c r="AQ395" s="28">
        <v>42890.16</v>
      </c>
      <c r="AR395" s="28">
        <v>45132.240000000005</v>
      </c>
      <c r="AS395" s="28">
        <v>173896.14</v>
      </c>
      <c r="AT395" s="124"/>
      <c r="AU395" s="28">
        <v>65025.779999999992</v>
      </c>
      <c r="AV395" s="28">
        <v>32477.52</v>
      </c>
      <c r="AW395" s="28">
        <v>34175.280000000006</v>
      </c>
      <c r="AX395" s="44">
        <v>131678.57999999999</v>
      </c>
      <c r="AY395" s="124"/>
      <c r="AZ395" s="139">
        <v>916525.19</v>
      </c>
      <c r="BA395" s="139">
        <v>265877.01999999996</v>
      </c>
      <c r="BB395" s="44">
        <v>354720.663</v>
      </c>
      <c r="BC395" s="28">
        <v>21037.914809999995</v>
      </c>
      <c r="BD395" s="28">
        <v>18371.674859999996</v>
      </c>
      <c r="BE395" s="140">
        <v>0</v>
      </c>
      <c r="BF395" s="44">
        <v>394130.25266999996</v>
      </c>
      <c r="BG395" s="60"/>
      <c r="BH395" s="28">
        <v>922640.43266999989</v>
      </c>
      <c r="BI395" s="124"/>
      <c r="BJ395" s="28">
        <v>131365.29</v>
      </c>
      <c r="BK395" s="28">
        <v>791275.14266999986</v>
      </c>
      <c r="BL395" s="124"/>
      <c r="BM395" s="193">
        <v>1</v>
      </c>
    </row>
    <row r="396" spans="1:65" x14ac:dyDescent="0.25">
      <c r="A396" s="116" t="s">
        <v>885</v>
      </c>
      <c r="B396" s="24" t="s">
        <v>886</v>
      </c>
      <c r="C396" s="27" t="s">
        <v>884</v>
      </c>
      <c r="D396" s="27" t="s">
        <v>12</v>
      </c>
      <c r="E396" s="139">
        <v>1386.75</v>
      </c>
      <c r="F396" s="68"/>
      <c r="G396" s="139">
        <v>620.75</v>
      </c>
      <c r="H396" s="139">
        <v>601.5</v>
      </c>
      <c r="I396" s="139">
        <v>324.5</v>
      </c>
      <c r="J396" s="139">
        <v>441.5</v>
      </c>
      <c r="K396" s="60"/>
      <c r="L396" s="28">
        <v>54135</v>
      </c>
      <c r="M396" s="28">
        <v>29205</v>
      </c>
      <c r="N396" s="28">
        <v>39735</v>
      </c>
      <c r="O396" s="44">
        <v>123075</v>
      </c>
      <c r="P396" s="124"/>
      <c r="Q396" s="28">
        <v>77593.75</v>
      </c>
      <c r="R396" s="28">
        <v>40562.5</v>
      </c>
      <c r="S396" s="28">
        <v>55187.5</v>
      </c>
      <c r="T396" s="28">
        <v>173343.75</v>
      </c>
      <c r="U396" s="124"/>
      <c r="V396" s="28">
        <v>144634.75</v>
      </c>
      <c r="W396" s="28">
        <v>75608.5</v>
      </c>
      <c r="X396" s="28">
        <v>102869.5</v>
      </c>
      <c r="Y396" s="44">
        <v>323112.75</v>
      </c>
      <c r="Z396" s="124"/>
      <c r="AA396" s="28">
        <v>15518.75</v>
      </c>
      <c r="AB396" s="28">
        <v>8112.5</v>
      </c>
      <c r="AC396" s="28">
        <v>11037.5</v>
      </c>
      <c r="AD396" s="44">
        <v>34668.75</v>
      </c>
      <c r="AE396" s="124"/>
      <c r="AF396" s="139">
        <v>354448.25</v>
      </c>
      <c r="AG396" s="139">
        <v>185289.5</v>
      </c>
      <c r="AH396" s="139">
        <v>252096.5</v>
      </c>
      <c r="AI396" s="44">
        <v>791834.25</v>
      </c>
      <c r="AJ396" s="124"/>
      <c r="AK396" s="63">
        <v>62556</v>
      </c>
      <c r="AL396" s="63">
        <v>67496</v>
      </c>
      <c r="AM396" s="63">
        <v>316555.5</v>
      </c>
      <c r="AN396" s="44">
        <v>446607.5</v>
      </c>
      <c r="AO396" s="124"/>
      <c r="AP396" s="28">
        <v>644338.5</v>
      </c>
      <c r="AQ396" s="28">
        <v>336831</v>
      </c>
      <c r="AR396" s="28">
        <v>458277</v>
      </c>
      <c r="AS396" s="28">
        <v>1439446.5</v>
      </c>
      <c r="AT396" s="124"/>
      <c r="AU396" s="28">
        <v>487909.5</v>
      </c>
      <c r="AV396" s="28">
        <v>255057</v>
      </c>
      <c r="AW396" s="28">
        <v>347019</v>
      </c>
      <c r="AX396" s="44">
        <v>1089985.5</v>
      </c>
      <c r="AY396" s="124"/>
      <c r="AZ396" s="139">
        <v>7730124.4400000004</v>
      </c>
      <c r="BA396" s="139">
        <v>2340580.37</v>
      </c>
      <c r="BB396" s="44">
        <v>3021211.443</v>
      </c>
      <c r="BC396" s="28">
        <v>174143.90474999999</v>
      </c>
      <c r="BD396" s="28">
        <v>152073.77850000001</v>
      </c>
      <c r="BE396" s="140">
        <v>0</v>
      </c>
      <c r="BF396" s="44">
        <v>3347429.1262499997</v>
      </c>
      <c r="BG396" s="60"/>
      <c r="BH396" s="28">
        <v>7769503.1262499997</v>
      </c>
      <c r="BI396" s="124"/>
      <c r="BJ396" s="28">
        <v>1087392.27</v>
      </c>
      <c r="BK396" s="28">
        <v>6682110.8562499993</v>
      </c>
      <c r="BL396" s="124"/>
      <c r="BM396" s="193">
        <v>1</v>
      </c>
    </row>
    <row r="397" spans="1:65" x14ac:dyDescent="0.25">
      <c r="A397" s="116" t="s">
        <v>887</v>
      </c>
      <c r="B397" s="24" t="s">
        <v>888</v>
      </c>
      <c r="C397" s="27" t="s">
        <v>889</v>
      </c>
      <c r="D397" s="27" t="s">
        <v>120</v>
      </c>
      <c r="E397" s="139">
        <v>175.75</v>
      </c>
      <c r="F397" s="68"/>
      <c r="G397" s="139">
        <v>121.75</v>
      </c>
      <c r="H397" s="139">
        <v>118.5</v>
      </c>
      <c r="I397" s="139">
        <v>54</v>
      </c>
      <c r="J397" s="139">
        <v>0</v>
      </c>
      <c r="K397" s="60"/>
      <c r="L397" s="28">
        <v>10665</v>
      </c>
      <c r="M397" s="28">
        <v>4860</v>
      </c>
      <c r="N397" s="28">
        <v>0</v>
      </c>
      <c r="O397" s="44">
        <v>15525</v>
      </c>
      <c r="P397" s="124"/>
      <c r="Q397" s="28">
        <v>15218.75</v>
      </c>
      <c r="R397" s="28">
        <v>6750</v>
      </c>
      <c r="S397" s="28">
        <v>0</v>
      </c>
      <c r="T397" s="28">
        <v>21968.75</v>
      </c>
      <c r="U397" s="124"/>
      <c r="V397" s="28">
        <v>28367.75</v>
      </c>
      <c r="W397" s="28">
        <v>12582</v>
      </c>
      <c r="X397" s="28">
        <v>0</v>
      </c>
      <c r="Y397" s="44">
        <v>40949.75</v>
      </c>
      <c r="Z397" s="124"/>
      <c r="AA397" s="28">
        <v>3043.75</v>
      </c>
      <c r="AB397" s="28">
        <v>1350</v>
      </c>
      <c r="AC397" s="28">
        <v>0</v>
      </c>
      <c r="AD397" s="44">
        <v>4393.75</v>
      </c>
      <c r="AE397" s="124"/>
      <c r="AF397" s="139">
        <v>69519.25</v>
      </c>
      <c r="AG397" s="139">
        <v>30834</v>
      </c>
      <c r="AH397" s="139">
        <v>0</v>
      </c>
      <c r="AI397" s="44">
        <v>100353.25</v>
      </c>
      <c r="AJ397" s="124"/>
      <c r="AK397" s="63">
        <v>12324</v>
      </c>
      <c r="AL397" s="63">
        <v>11232</v>
      </c>
      <c r="AM397" s="63">
        <v>0</v>
      </c>
      <c r="AN397" s="44">
        <v>23556</v>
      </c>
      <c r="AO397" s="124"/>
      <c r="AP397" s="28">
        <v>126376.5</v>
      </c>
      <c r="AQ397" s="28">
        <v>56052</v>
      </c>
      <c r="AR397" s="28">
        <v>0</v>
      </c>
      <c r="AS397" s="28">
        <v>182428.5</v>
      </c>
      <c r="AT397" s="124"/>
      <c r="AU397" s="28">
        <v>95695.5</v>
      </c>
      <c r="AV397" s="28">
        <v>42444</v>
      </c>
      <c r="AW397" s="28">
        <v>0</v>
      </c>
      <c r="AX397" s="44">
        <v>138139.5</v>
      </c>
      <c r="AY397" s="124"/>
      <c r="AZ397" s="139">
        <v>925198.03</v>
      </c>
      <c r="BA397" s="139">
        <v>251056.95</v>
      </c>
      <c r="BB397" s="44">
        <v>352876.49400000001</v>
      </c>
      <c r="BC397" s="28">
        <v>22070.157749999995</v>
      </c>
      <c r="BD397" s="28">
        <v>19273.0965</v>
      </c>
      <c r="BE397" s="140">
        <v>0</v>
      </c>
      <c r="BF397" s="44">
        <v>394219.74825</v>
      </c>
      <c r="BG397" s="60"/>
      <c r="BH397" s="28">
        <v>921534.24824999995</v>
      </c>
      <c r="BI397" s="124"/>
      <c r="BJ397" s="28">
        <v>137810.84</v>
      </c>
      <c r="BK397" s="28">
        <v>783723.40824999998</v>
      </c>
      <c r="BL397" s="124"/>
      <c r="BM397" s="193">
        <v>1</v>
      </c>
    </row>
    <row r="398" spans="1:65" x14ac:dyDescent="0.25">
      <c r="A398" s="116" t="s">
        <v>890</v>
      </c>
      <c r="B398" s="24" t="s">
        <v>891</v>
      </c>
      <c r="C398" s="27" t="s">
        <v>889</v>
      </c>
      <c r="D398" s="27" t="s">
        <v>120</v>
      </c>
      <c r="E398" s="139">
        <v>96.64</v>
      </c>
      <c r="F398" s="68"/>
      <c r="G398" s="139">
        <v>64.47999999999999</v>
      </c>
      <c r="H398" s="139">
        <v>63.97999999999999</v>
      </c>
      <c r="I398" s="139">
        <v>32.159999999999997</v>
      </c>
      <c r="J398" s="139">
        <v>0</v>
      </c>
      <c r="K398" s="60"/>
      <c r="L398" s="28">
        <v>5758.1999999999989</v>
      </c>
      <c r="M398" s="28">
        <v>2894.3999999999996</v>
      </c>
      <c r="N398" s="28">
        <v>0</v>
      </c>
      <c r="O398" s="44">
        <v>8652.5999999999985</v>
      </c>
      <c r="P398" s="124"/>
      <c r="Q398" s="28">
        <v>8059.9999999999991</v>
      </c>
      <c r="R398" s="28">
        <v>4019.9999999999995</v>
      </c>
      <c r="S398" s="28">
        <v>0</v>
      </c>
      <c r="T398" s="28">
        <v>12079.999999999998</v>
      </c>
      <c r="U398" s="124"/>
      <c r="V398" s="28">
        <v>15023.839999999998</v>
      </c>
      <c r="W398" s="28">
        <v>7493.2799999999988</v>
      </c>
      <c r="X398" s="28">
        <v>0</v>
      </c>
      <c r="Y398" s="44">
        <v>22517.119999999995</v>
      </c>
      <c r="Z398" s="124"/>
      <c r="AA398" s="28">
        <v>1611.9999999999998</v>
      </c>
      <c r="AB398" s="28">
        <v>803.99999999999989</v>
      </c>
      <c r="AC398" s="28">
        <v>0</v>
      </c>
      <c r="AD398" s="44">
        <v>2415.9999999999995</v>
      </c>
      <c r="AE398" s="124"/>
      <c r="AF398" s="139">
        <v>36818.080000000002</v>
      </c>
      <c r="AG398" s="139">
        <v>18363.36</v>
      </c>
      <c r="AH398" s="139">
        <v>0</v>
      </c>
      <c r="AI398" s="44">
        <v>55181.440000000002</v>
      </c>
      <c r="AJ398" s="124"/>
      <c r="AK398" s="63">
        <v>6653.9199999999992</v>
      </c>
      <c r="AL398" s="63">
        <v>6689.2799999999988</v>
      </c>
      <c r="AM398" s="63">
        <v>0</v>
      </c>
      <c r="AN398" s="44">
        <v>13343.199999999997</v>
      </c>
      <c r="AO398" s="124"/>
      <c r="AP398" s="28">
        <v>66930.239999999991</v>
      </c>
      <c r="AQ398" s="28">
        <v>33382.079999999994</v>
      </c>
      <c r="AR398" s="28">
        <v>0</v>
      </c>
      <c r="AS398" s="28">
        <v>100312.31999999998</v>
      </c>
      <c r="AT398" s="124"/>
      <c r="AU398" s="28">
        <v>50681.279999999992</v>
      </c>
      <c r="AV398" s="28">
        <v>25277.759999999998</v>
      </c>
      <c r="AW398" s="28">
        <v>0</v>
      </c>
      <c r="AX398" s="44">
        <v>75959.039999999994</v>
      </c>
      <c r="AY398" s="124"/>
      <c r="AZ398" s="139">
        <v>527566.46</v>
      </c>
      <c r="BA398" s="139">
        <v>177597.11</v>
      </c>
      <c r="BB398" s="44">
        <v>211549.07099999997</v>
      </c>
      <c r="BC398" s="28">
        <v>12135.761279999997</v>
      </c>
      <c r="BD398" s="28">
        <v>10597.735679999998</v>
      </c>
      <c r="BE398" s="140">
        <v>0</v>
      </c>
      <c r="BF398" s="44">
        <v>234282.56795999996</v>
      </c>
      <c r="BG398" s="60"/>
      <c r="BH398" s="28">
        <v>524744.28795999987</v>
      </c>
      <c r="BI398" s="124"/>
      <c r="BJ398" s="28">
        <v>75778.320000000007</v>
      </c>
      <c r="BK398" s="28">
        <v>448965.96795999986</v>
      </c>
      <c r="BL398" s="124"/>
      <c r="BM398" s="193">
        <v>1</v>
      </c>
    </row>
    <row r="399" spans="1:65" x14ac:dyDescent="0.25">
      <c r="A399" s="116" t="s">
        <v>892</v>
      </c>
      <c r="B399" s="24" t="s">
        <v>893</v>
      </c>
      <c r="C399" s="27" t="s">
        <v>889</v>
      </c>
      <c r="D399" s="27" t="s">
        <v>120</v>
      </c>
      <c r="E399" s="139">
        <v>176.5</v>
      </c>
      <c r="F399" s="68"/>
      <c r="G399" s="139">
        <v>118.5</v>
      </c>
      <c r="H399" s="139">
        <v>116</v>
      </c>
      <c r="I399" s="139">
        <v>58</v>
      </c>
      <c r="J399" s="139">
        <v>0</v>
      </c>
      <c r="K399" s="60"/>
      <c r="L399" s="28">
        <v>10440</v>
      </c>
      <c r="M399" s="28">
        <v>5220</v>
      </c>
      <c r="N399" s="28">
        <v>0</v>
      </c>
      <c r="O399" s="44">
        <v>15660</v>
      </c>
      <c r="P399" s="124"/>
      <c r="Q399" s="28">
        <v>14812.5</v>
      </c>
      <c r="R399" s="28">
        <v>7250</v>
      </c>
      <c r="S399" s="28">
        <v>0</v>
      </c>
      <c r="T399" s="28">
        <v>22062.5</v>
      </c>
      <c r="U399" s="124"/>
      <c r="V399" s="28">
        <v>27610.5</v>
      </c>
      <c r="W399" s="28">
        <v>13514</v>
      </c>
      <c r="X399" s="28">
        <v>0</v>
      </c>
      <c r="Y399" s="44">
        <v>41124.5</v>
      </c>
      <c r="Z399" s="124"/>
      <c r="AA399" s="28">
        <v>2962.5</v>
      </c>
      <c r="AB399" s="28">
        <v>1450</v>
      </c>
      <c r="AC399" s="28">
        <v>0</v>
      </c>
      <c r="AD399" s="44">
        <v>4412.5</v>
      </c>
      <c r="AE399" s="124"/>
      <c r="AF399" s="139">
        <v>67663.5</v>
      </c>
      <c r="AG399" s="139">
        <v>33118</v>
      </c>
      <c r="AH399" s="139">
        <v>0</v>
      </c>
      <c r="AI399" s="44">
        <v>100781.5</v>
      </c>
      <c r="AJ399" s="124"/>
      <c r="AK399" s="63">
        <v>12064</v>
      </c>
      <c r="AL399" s="63">
        <v>12064</v>
      </c>
      <c r="AM399" s="63">
        <v>0</v>
      </c>
      <c r="AN399" s="44">
        <v>24128</v>
      </c>
      <c r="AO399" s="124"/>
      <c r="AP399" s="28">
        <v>123003</v>
      </c>
      <c r="AQ399" s="28">
        <v>60204</v>
      </c>
      <c r="AR399" s="28">
        <v>0</v>
      </c>
      <c r="AS399" s="28">
        <v>183207</v>
      </c>
      <c r="AT399" s="124"/>
      <c r="AU399" s="28">
        <v>93141</v>
      </c>
      <c r="AV399" s="28">
        <v>45588</v>
      </c>
      <c r="AW399" s="28">
        <v>0</v>
      </c>
      <c r="AX399" s="44">
        <v>138729</v>
      </c>
      <c r="AY399" s="124"/>
      <c r="AZ399" s="139">
        <v>950634.69000000006</v>
      </c>
      <c r="BA399" s="139">
        <v>303414.56</v>
      </c>
      <c r="BB399" s="44">
        <v>376214.77499999997</v>
      </c>
      <c r="BC399" s="28">
        <v>22164.340499999998</v>
      </c>
      <c r="BD399" s="28">
        <v>19355.343000000001</v>
      </c>
      <c r="BE399" s="140">
        <v>0</v>
      </c>
      <c r="BF399" s="44">
        <v>417734.45849999995</v>
      </c>
      <c r="BG399" s="60"/>
      <c r="BH399" s="28">
        <v>947839.45849999995</v>
      </c>
      <c r="BI399" s="124"/>
      <c r="BJ399" s="28">
        <v>138398.94</v>
      </c>
      <c r="BK399" s="28">
        <v>809440.51850000001</v>
      </c>
      <c r="BL399" s="124"/>
      <c r="BM399" s="193">
        <v>1</v>
      </c>
    </row>
    <row r="400" spans="1:65" x14ac:dyDescent="0.25">
      <c r="A400" s="116" t="s">
        <v>894</v>
      </c>
      <c r="B400" s="24" t="s">
        <v>895</v>
      </c>
      <c r="C400" s="27" t="s">
        <v>889</v>
      </c>
      <c r="D400" s="27" t="s">
        <v>12</v>
      </c>
      <c r="E400" s="139">
        <v>511.45</v>
      </c>
      <c r="F400" s="68"/>
      <c r="G400" s="139">
        <v>243.48</v>
      </c>
      <c r="H400" s="139">
        <v>239.57</v>
      </c>
      <c r="I400" s="139">
        <v>115.82</v>
      </c>
      <c r="J400" s="139">
        <v>152.14999999999998</v>
      </c>
      <c r="K400" s="60"/>
      <c r="L400" s="28">
        <v>21561.3</v>
      </c>
      <c r="M400" s="28">
        <v>10423.799999999999</v>
      </c>
      <c r="N400" s="28">
        <v>13693.499999999998</v>
      </c>
      <c r="O400" s="44">
        <v>45678.6</v>
      </c>
      <c r="P400" s="124"/>
      <c r="Q400" s="28">
        <v>30435</v>
      </c>
      <c r="R400" s="28">
        <v>14477.5</v>
      </c>
      <c r="S400" s="28">
        <v>19018.749999999996</v>
      </c>
      <c r="T400" s="28">
        <v>63931.25</v>
      </c>
      <c r="U400" s="124"/>
      <c r="V400" s="28">
        <v>56730.84</v>
      </c>
      <c r="W400" s="28">
        <v>26986.059999999998</v>
      </c>
      <c r="X400" s="28">
        <v>35450.949999999997</v>
      </c>
      <c r="Y400" s="44">
        <v>119167.84999999999</v>
      </c>
      <c r="Z400" s="124"/>
      <c r="AA400" s="28">
        <v>6087</v>
      </c>
      <c r="AB400" s="28">
        <v>2895.5</v>
      </c>
      <c r="AC400" s="28">
        <v>3803.7499999999995</v>
      </c>
      <c r="AD400" s="44">
        <v>12786.25</v>
      </c>
      <c r="AE400" s="124"/>
      <c r="AF400" s="139">
        <v>139027.07999999999</v>
      </c>
      <c r="AG400" s="139">
        <v>66133.22</v>
      </c>
      <c r="AH400" s="139">
        <v>86877.65</v>
      </c>
      <c r="AI400" s="44">
        <v>292037.94999999995</v>
      </c>
      <c r="AJ400" s="124"/>
      <c r="AK400" s="63">
        <v>24915.279999999999</v>
      </c>
      <c r="AL400" s="63">
        <v>24090.559999999998</v>
      </c>
      <c r="AM400" s="63">
        <v>109091.54999999999</v>
      </c>
      <c r="AN400" s="44">
        <v>158097.38999999998</v>
      </c>
      <c r="AO400" s="124"/>
      <c r="AP400" s="28">
        <v>252732.24</v>
      </c>
      <c r="AQ400" s="28">
        <v>120221.15999999999</v>
      </c>
      <c r="AR400" s="28">
        <v>157931.69999999998</v>
      </c>
      <c r="AS400" s="28">
        <v>530885.1</v>
      </c>
      <c r="AT400" s="124"/>
      <c r="AU400" s="28">
        <v>191375.28</v>
      </c>
      <c r="AV400" s="28">
        <v>91034.51999999999</v>
      </c>
      <c r="AW400" s="28">
        <v>119589.89999999998</v>
      </c>
      <c r="AX400" s="44">
        <v>401999.69999999995</v>
      </c>
      <c r="AY400" s="124"/>
      <c r="AZ400" s="139">
        <v>2802182.7800000003</v>
      </c>
      <c r="BA400" s="139">
        <v>751855.3899999999</v>
      </c>
      <c r="BB400" s="44">
        <v>1066211.4509999999</v>
      </c>
      <c r="BC400" s="28">
        <v>64226.35664999998</v>
      </c>
      <c r="BD400" s="28">
        <v>56086.629899999993</v>
      </c>
      <c r="BE400" s="140">
        <v>0</v>
      </c>
      <c r="BF400" s="44">
        <v>1186524.4375499999</v>
      </c>
      <c r="BG400" s="60"/>
      <c r="BH400" s="28">
        <v>2811108.5275499998</v>
      </c>
      <c r="BI400" s="124"/>
      <c r="BJ400" s="28">
        <v>401043.28</v>
      </c>
      <c r="BK400" s="28">
        <v>2410065.2475499995</v>
      </c>
      <c r="BL400" s="124"/>
      <c r="BM400" s="193">
        <v>1</v>
      </c>
    </row>
    <row r="401" spans="1:65" x14ac:dyDescent="0.25">
      <c r="A401" s="116" t="s">
        <v>896</v>
      </c>
      <c r="B401" s="24" t="s">
        <v>897</v>
      </c>
      <c r="C401" s="27" t="s">
        <v>889</v>
      </c>
      <c r="D401" s="27" t="s">
        <v>120</v>
      </c>
      <c r="E401" s="139">
        <v>606.22</v>
      </c>
      <c r="F401" s="68"/>
      <c r="G401" s="139">
        <v>411.22999999999996</v>
      </c>
      <c r="H401" s="139">
        <v>402.56999999999994</v>
      </c>
      <c r="I401" s="139">
        <v>194.99</v>
      </c>
      <c r="J401" s="139">
        <v>0</v>
      </c>
      <c r="K401" s="60"/>
      <c r="L401" s="28">
        <v>36231.299999999996</v>
      </c>
      <c r="M401" s="28">
        <v>17549.100000000002</v>
      </c>
      <c r="N401" s="28">
        <v>0</v>
      </c>
      <c r="O401" s="44">
        <v>53780.399999999994</v>
      </c>
      <c r="P401" s="124"/>
      <c r="Q401" s="28">
        <v>51403.749999999993</v>
      </c>
      <c r="R401" s="28">
        <v>24373.75</v>
      </c>
      <c r="S401" s="28">
        <v>0</v>
      </c>
      <c r="T401" s="28">
        <v>75777.5</v>
      </c>
      <c r="U401" s="124"/>
      <c r="V401" s="28">
        <v>95816.59</v>
      </c>
      <c r="W401" s="28">
        <v>45432.670000000006</v>
      </c>
      <c r="X401" s="28">
        <v>0</v>
      </c>
      <c r="Y401" s="44">
        <v>141249.26</v>
      </c>
      <c r="Z401" s="124"/>
      <c r="AA401" s="28">
        <v>10280.749999999998</v>
      </c>
      <c r="AB401" s="28">
        <v>4874.75</v>
      </c>
      <c r="AC401" s="28">
        <v>0</v>
      </c>
      <c r="AD401" s="44">
        <v>15155.499999999998</v>
      </c>
      <c r="AE401" s="124"/>
      <c r="AF401" s="139">
        <v>234812.33</v>
      </c>
      <c r="AG401" s="139">
        <v>111339.29</v>
      </c>
      <c r="AH401" s="139">
        <v>0</v>
      </c>
      <c r="AI401" s="44">
        <v>346151.62</v>
      </c>
      <c r="AJ401" s="124"/>
      <c r="AK401" s="63">
        <v>41867.279999999992</v>
      </c>
      <c r="AL401" s="63">
        <v>40557.919999999998</v>
      </c>
      <c r="AM401" s="63">
        <v>0</v>
      </c>
      <c r="AN401" s="44">
        <v>82425.199999999983</v>
      </c>
      <c r="AO401" s="124"/>
      <c r="AP401" s="28">
        <v>426856.73999999993</v>
      </c>
      <c r="AQ401" s="28">
        <v>202399.62</v>
      </c>
      <c r="AR401" s="28">
        <v>0</v>
      </c>
      <c r="AS401" s="28">
        <v>629256.35999999987</v>
      </c>
      <c r="AT401" s="124"/>
      <c r="AU401" s="28">
        <v>323226.77999999997</v>
      </c>
      <c r="AV401" s="28">
        <v>153262.14000000001</v>
      </c>
      <c r="AW401" s="28">
        <v>0</v>
      </c>
      <c r="AX401" s="44">
        <v>476488.92</v>
      </c>
      <c r="AY401" s="124"/>
      <c r="AZ401" s="139">
        <v>3346489.28</v>
      </c>
      <c r="BA401" s="139">
        <v>1179109.25</v>
      </c>
      <c r="BB401" s="44">
        <v>1357679.5589999997</v>
      </c>
      <c r="BC401" s="28">
        <v>76127.288939999999</v>
      </c>
      <c r="BD401" s="28">
        <v>66479.297640000004</v>
      </c>
      <c r="BE401" s="140">
        <v>0</v>
      </c>
      <c r="BF401" s="44">
        <v>1500286.1455799998</v>
      </c>
      <c r="BG401" s="60"/>
      <c r="BH401" s="28">
        <v>3320570.9055799996</v>
      </c>
      <c r="BI401" s="124"/>
      <c r="BJ401" s="28">
        <v>475355.28</v>
      </c>
      <c r="BK401" s="28">
        <v>2845215.6255799998</v>
      </c>
      <c r="BL401" s="124"/>
      <c r="BM401" s="193">
        <v>1</v>
      </c>
    </row>
    <row r="402" spans="1:65" x14ac:dyDescent="0.25">
      <c r="A402" s="116" t="s">
        <v>898</v>
      </c>
      <c r="B402" s="24" t="s">
        <v>899</v>
      </c>
      <c r="C402" s="27" t="s">
        <v>889</v>
      </c>
      <c r="D402" s="27" t="s">
        <v>12</v>
      </c>
      <c r="E402" s="139">
        <v>374.02</v>
      </c>
      <c r="F402" s="68"/>
      <c r="G402" s="139">
        <v>166.05</v>
      </c>
      <c r="H402" s="139">
        <v>161.97</v>
      </c>
      <c r="I402" s="139">
        <v>83.82</v>
      </c>
      <c r="J402" s="139">
        <v>124.14999999999999</v>
      </c>
      <c r="K402" s="60"/>
      <c r="L402" s="28">
        <v>14577.3</v>
      </c>
      <c r="M402" s="28">
        <v>7543.7999999999993</v>
      </c>
      <c r="N402" s="28">
        <v>11173.5</v>
      </c>
      <c r="O402" s="44">
        <v>33294.6</v>
      </c>
      <c r="P402" s="124"/>
      <c r="Q402" s="28">
        <v>20756.25</v>
      </c>
      <c r="R402" s="28">
        <v>10477.5</v>
      </c>
      <c r="S402" s="28">
        <v>15518.749999999998</v>
      </c>
      <c r="T402" s="28">
        <v>46752.5</v>
      </c>
      <c r="U402" s="124"/>
      <c r="V402" s="28">
        <v>38689.65</v>
      </c>
      <c r="W402" s="28">
        <v>19530.059999999998</v>
      </c>
      <c r="X402" s="28">
        <v>28926.949999999997</v>
      </c>
      <c r="Y402" s="44">
        <v>87146.66</v>
      </c>
      <c r="Z402" s="124"/>
      <c r="AA402" s="28">
        <v>4151.25</v>
      </c>
      <c r="AB402" s="28">
        <v>2095.5</v>
      </c>
      <c r="AC402" s="28">
        <v>3103.75</v>
      </c>
      <c r="AD402" s="44">
        <v>9350.5</v>
      </c>
      <c r="AE402" s="124"/>
      <c r="AF402" s="139">
        <v>94814.55</v>
      </c>
      <c r="AG402" s="139">
        <v>47861.22</v>
      </c>
      <c r="AH402" s="139">
        <v>70889.649999999994</v>
      </c>
      <c r="AI402" s="44">
        <v>213565.42</v>
      </c>
      <c r="AJ402" s="124"/>
      <c r="AK402" s="63">
        <v>16844.88</v>
      </c>
      <c r="AL402" s="63">
        <v>17434.559999999998</v>
      </c>
      <c r="AM402" s="63">
        <v>89015.549999999988</v>
      </c>
      <c r="AN402" s="44">
        <v>123294.98999999999</v>
      </c>
      <c r="AO402" s="124"/>
      <c r="AP402" s="28">
        <v>172359.90000000002</v>
      </c>
      <c r="AQ402" s="28">
        <v>87005.159999999989</v>
      </c>
      <c r="AR402" s="28">
        <v>128867.7</v>
      </c>
      <c r="AS402" s="28">
        <v>388232.76</v>
      </c>
      <c r="AT402" s="124"/>
      <c r="AU402" s="28">
        <v>130515.3</v>
      </c>
      <c r="AV402" s="28">
        <v>65882.51999999999</v>
      </c>
      <c r="AW402" s="28">
        <v>97581.9</v>
      </c>
      <c r="AX402" s="44">
        <v>293979.71999999997</v>
      </c>
      <c r="AY402" s="124"/>
      <c r="AZ402" s="139">
        <v>2043241.7200000002</v>
      </c>
      <c r="BA402" s="139">
        <v>546411.96</v>
      </c>
      <c r="BB402" s="44">
        <v>776896.10400000005</v>
      </c>
      <c r="BC402" s="28">
        <v>46968.309539999995</v>
      </c>
      <c r="BD402" s="28">
        <v>41015.781239999997</v>
      </c>
      <c r="BE402" s="140">
        <v>0</v>
      </c>
      <c r="BF402" s="44">
        <v>864880.19478000014</v>
      </c>
      <c r="BG402" s="60"/>
      <c r="BH402" s="28">
        <v>2060497.3447800002</v>
      </c>
      <c r="BI402" s="124"/>
      <c r="BJ402" s="28">
        <v>293280.3</v>
      </c>
      <c r="BK402" s="28">
        <v>1767217.0447800001</v>
      </c>
      <c r="BL402" s="124"/>
      <c r="BM402" s="193">
        <v>1</v>
      </c>
    </row>
    <row r="403" spans="1:65" x14ac:dyDescent="0.25">
      <c r="A403" s="116" t="s">
        <v>900</v>
      </c>
      <c r="B403" s="24" t="s">
        <v>901</v>
      </c>
      <c r="C403" s="27" t="s">
        <v>889</v>
      </c>
      <c r="D403" s="27" t="s">
        <v>131</v>
      </c>
      <c r="E403" s="139">
        <v>446.5</v>
      </c>
      <c r="F403" s="68"/>
      <c r="G403" s="139">
        <v>0</v>
      </c>
      <c r="H403" s="139">
        <v>0</v>
      </c>
      <c r="I403" s="139">
        <v>0</v>
      </c>
      <c r="J403" s="139">
        <v>446.5</v>
      </c>
      <c r="K403" s="60"/>
      <c r="L403" s="28">
        <v>0</v>
      </c>
      <c r="M403" s="28">
        <v>0</v>
      </c>
      <c r="N403" s="28">
        <v>40185</v>
      </c>
      <c r="O403" s="44">
        <v>40185</v>
      </c>
      <c r="P403" s="124"/>
      <c r="Q403" s="28">
        <v>0</v>
      </c>
      <c r="R403" s="28">
        <v>0</v>
      </c>
      <c r="S403" s="28">
        <v>55812.5</v>
      </c>
      <c r="T403" s="28">
        <v>55812.5</v>
      </c>
      <c r="U403" s="124"/>
      <c r="V403" s="28">
        <v>0</v>
      </c>
      <c r="W403" s="28">
        <v>0</v>
      </c>
      <c r="X403" s="28">
        <v>104034.5</v>
      </c>
      <c r="Y403" s="44">
        <v>104034.5</v>
      </c>
      <c r="Z403" s="124"/>
      <c r="AA403" s="28">
        <v>0</v>
      </c>
      <c r="AB403" s="28">
        <v>0</v>
      </c>
      <c r="AC403" s="28">
        <v>11162.5</v>
      </c>
      <c r="AD403" s="44">
        <v>11162.5</v>
      </c>
      <c r="AE403" s="124"/>
      <c r="AF403" s="139">
        <v>0</v>
      </c>
      <c r="AG403" s="139">
        <v>0</v>
      </c>
      <c r="AH403" s="139">
        <v>254951.5</v>
      </c>
      <c r="AI403" s="44">
        <v>254951.5</v>
      </c>
      <c r="AJ403" s="124"/>
      <c r="AK403" s="63">
        <v>0</v>
      </c>
      <c r="AL403" s="63">
        <v>0</v>
      </c>
      <c r="AM403" s="63">
        <v>320140.5</v>
      </c>
      <c r="AN403" s="44">
        <v>320140.5</v>
      </c>
      <c r="AO403" s="124"/>
      <c r="AP403" s="28">
        <v>0</v>
      </c>
      <c r="AQ403" s="28">
        <v>0</v>
      </c>
      <c r="AR403" s="28">
        <v>463467</v>
      </c>
      <c r="AS403" s="28">
        <v>463467</v>
      </c>
      <c r="AT403" s="124"/>
      <c r="AU403" s="28">
        <v>0</v>
      </c>
      <c r="AV403" s="28">
        <v>0</v>
      </c>
      <c r="AW403" s="28">
        <v>350949</v>
      </c>
      <c r="AX403" s="44">
        <v>350949</v>
      </c>
      <c r="AY403" s="124"/>
      <c r="AZ403" s="139">
        <v>2678871.4900000002</v>
      </c>
      <c r="BA403" s="139">
        <v>774092.92</v>
      </c>
      <c r="BB403" s="44">
        <v>1035889.323</v>
      </c>
      <c r="BC403" s="28">
        <v>56070.130499999999</v>
      </c>
      <c r="BD403" s="28">
        <v>48964.083000000006</v>
      </c>
      <c r="BE403" s="140">
        <v>0</v>
      </c>
      <c r="BF403" s="44">
        <v>1140923.5365000002</v>
      </c>
      <c r="BG403" s="60"/>
      <c r="BH403" s="28">
        <v>2741626.0365000004</v>
      </c>
      <c r="BI403" s="124"/>
      <c r="BJ403" s="28">
        <v>350114.04</v>
      </c>
      <c r="BK403" s="28">
        <v>2391511.9965000004</v>
      </c>
      <c r="BL403" s="124"/>
      <c r="BM403" s="193">
        <v>1</v>
      </c>
    </row>
    <row r="404" spans="1:65" x14ac:dyDescent="0.25">
      <c r="A404" s="116" t="s">
        <v>902</v>
      </c>
      <c r="B404" s="24" t="s">
        <v>903</v>
      </c>
      <c r="C404" s="27" t="s">
        <v>904</v>
      </c>
      <c r="D404" s="27" t="s">
        <v>12</v>
      </c>
      <c r="E404" s="139">
        <v>290.95</v>
      </c>
      <c r="F404" s="68"/>
      <c r="G404" s="139">
        <v>140.13999999999999</v>
      </c>
      <c r="H404" s="139">
        <v>136.31</v>
      </c>
      <c r="I404" s="139">
        <v>67.819999999999993</v>
      </c>
      <c r="J404" s="139">
        <v>82.99</v>
      </c>
      <c r="K404" s="60"/>
      <c r="L404" s="28">
        <v>12267.9</v>
      </c>
      <c r="M404" s="28">
        <v>6103.7999999999993</v>
      </c>
      <c r="N404" s="28">
        <v>7469.0999999999995</v>
      </c>
      <c r="O404" s="44">
        <v>25840.799999999996</v>
      </c>
      <c r="P404" s="124"/>
      <c r="Q404" s="28">
        <v>17517.5</v>
      </c>
      <c r="R404" s="28">
        <v>8477.5</v>
      </c>
      <c r="S404" s="28">
        <v>10373.75</v>
      </c>
      <c r="T404" s="28">
        <v>36368.75</v>
      </c>
      <c r="U404" s="124"/>
      <c r="V404" s="28">
        <v>32652.619999999995</v>
      </c>
      <c r="W404" s="28">
        <v>15802.059999999998</v>
      </c>
      <c r="X404" s="28">
        <v>19336.669999999998</v>
      </c>
      <c r="Y404" s="44">
        <v>67791.349999999991</v>
      </c>
      <c r="Z404" s="124"/>
      <c r="AA404" s="28">
        <v>3503.4999999999995</v>
      </c>
      <c r="AB404" s="28">
        <v>1695.4999999999998</v>
      </c>
      <c r="AC404" s="28">
        <v>2074.75</v>
      </c>
      <c r="AD404" s="44">
        <v>7273.7499999999991</v>
      </c>
      <c r="AE404" s="124"/>
      <c r="AF404" s="139">
        <v>80019.94</v>
      </c>
      <c r="AG404" s="139">
        <v>38725.22</v>
      </c>
      <c r="AH404" s="139">
        <v>47387.29</v>
      </c>
      <c r="AI404" s="44">
        <v>166132.45000000001</v>
      </c>
      <c r="AJ404" s="124"/>
      <c r="AK404" s="63">
        <v>14176.24</v>
      </c>
      <c r="AL404" s="63">
        <v>14106.559999999998</v>
      </c>
      <c r="AM404" s="63">
        <v>59503.829999999994</v>
      </c>
      <c r="AN404" s="44">
        <v>87786.62999999999</v>
      </c>
      <c r="AO404" s="124"/>
      <c r="AP404" s="28">
        <v>145465.31999999998</v>
      </c>
      <c r="AQ404" s="28">
        <v>70397.159999999989</v>
      </c>
      <c r="AR404" s="28">
        <v>86143.62</v>
      </c>
      <c r="AS404" s="28">
        <v>302006.09999999998</v>
      </c>
      <c r="AT404" s="124"/>
      <c r="AU404" s="28">
        <v>110150.04</v>
      </c>
      <c r="AV404" s="28">
        <v>53306.52</v>
      </c>
      <c r="AW404" s="28">
        <v>65230.14</v>
      </c>
      <c r="AX404" s="44">
        <v>228686.7</v>
      </c>
      <c r="AY404" s="124"/>
      <c r="AZ404" s="139">
        <v>1625632.4499999997</v>
      </c>
      <c r="BA404" s="139">
        <v>526893.68999999994</v>
      </c>
      <c r="BB404" s="44">
        <v>645757.84199999983</v>
      </c>
      <c r="BC404" s="28">
        <v>36536.628149999997</v>
      </c>
      <c r="BD404" s="28">
        <v>31906.158899999999</v>
      </c>
      <c r="BE404" s="140">
        <v>0</v>
      </c>
      <c r="BF404" s="44">
        <v>714200.62904999987</v>
      </c>
      <c r="BG404" s="60"/>
      <c r="BH404" s="28">
        <v>1636087.1590499999</v>
      </c>
      <c r="BI404" s="124"/>
      <c r="BJ404" s="28">
        <v>228142.62</v>
      </c>
      <c r="BK404" s="28">
        <v>1407944.5390499998</v>
      </c>
      <c r="BL404" s="124"/>
      <c r="BM404" s="193">
        <v>1</v>
      </c>
    </row>
    <row r="405" spans="1:65" x14ac:dyDescent="0.25">
      <c r="A405" s="116" t="s">
        <v>905</v>
      </c>
      <c r="B405" s="24" t="s">
        <v>906</v>
      </c>
      <c r="C405" s="27" t="s">
        <v>904</v>
      </c>
      <c r="D405" s="27" t="s">
        <v>12</v>
      </c>
      <c r="E405" s="139">
        <v>697</v>
      </c>
      <c r="F405" s="68"/>
      <c r="G405" s="139">
        <v>348.5</v>
      </c>
      <c r="H405" s="139">
        <v>339.5</v>
      </c>
      <c r="I405" s="139">
        <v>158.5</v>
      </c>
      <c r="J405" s="139">
        <v>190</v>
      </c>
      <c r="K405" s="60"/>
      <c r="L405" s="28">
        <v>30555</v>
      </c>
      <c r="M405" s="28">
        <v>14265</v>
      </c>
      <c r="N405" s="28">
        <v>17100</v>
      </c>
      <c r="O405" s="44">
        <v>61920</v>
      </c>
      <c r="P405" s="124"/>
      <c r="Q405" s="28">
        <v>43562.5</v>
      </c>
      <c r="R405" s="28">
        <v>19812.5</v>
      </c>
      <c r="S405" s="28">
        <v>23750</v>
      </c>
      <c r="T405" s="28">
        <v>87125</v>
      </c>
      <c r="U405" s="124"/>
      <c r="V405" s="28">
        <v>81200.5</v>
      </c>
      <c r="W405" s="28">
        <v>36930.5</v>
      </c>
      <c r="X405" s="28">
        <v>44270</v>
      </c>
      <c r="Y405" s="44">
        <v>162401</v>
      </c>
      <c r="Z405" s="124"/>
      <c r="AA405" s="28">
        <v>8712.5</v>
      </c>
      <c r="AB405" s="28">
        <v>3962.5</v>
      </c>
      <c r="AC405" s="28">
        <v>4750</v>
      </c>
      <c r="AD405" s="44">
        <v>17425</v>
      </c>
      <c r="AE405" s="124"/>
      <c r="AF405" s="139">
        <v>198993.5</v>
      </c>
      <c r="AG405" s="139">
        <v>90503.5</v>
      </c>
      <c r="AH405" s="139">
        <v>108490</v>
      </c>
      <c r="AI405" s="44">
        <v>397987</v>
      </c>
      <c r="AJ405" s="124"/>
      <c r="AK405" s="63">
        <v>35308</v>
      </c>
      <c r="AL405" s="63">
        <v>32968</v>
      </c>
      <c r="AM405" s="63">
        <v>136230</v>
      </c>
      <c r="AN405" s="44">
        <v>204506</v>
      </c>
      <c r="AO405" s="124"/>
      <c r="AP405" s="28">
        <v>361743</v>
      </c>
      <c r="AQ405" s="28">
        <v>164523</v>
      </c>
      <c r="AR405" s="28">
        <v>197220</v>
      </c>
      <c r="AS405" s="28">
        <v>723486</v>
      </c>
      <c r="AT405" s="124"/>
      <c r="AU405" s="28">
        <v>273921</v>
      </c>
      <c r="AV405" s="28">
        <v>124581</v>
      </c>
      <c r="AW405" s="28">
        <v>149340</v>
      </c>
      <c r="AX405" s="44">
        <v>547842</v>
      </c>
      <c r="AY405" s="124"/>
      <c r="AZ405" s="139">
        <v>3877031.85</v>
      </c>
      <c r="BA405" s="139">
        <v>1164024.8499999999</v>
      </c>
      <c r="BB405" s="44">
        <v>1512317.01</v>
      </c>
      <c r="BC405" s="28">
        <v>87527.168999999994</v>
      </c>
      <c r="BD405" s="28">
        <v>76434.414000000004</v>
      </c>
      <c r="BE405" s="140">
        <v>0</v>
      </c>
      <c r="BF405" s="44">
        <v>1676278.5930000001</v>
      </c>
      <c r="BG405" s="60"/>
      <c r="BH405" s="28">
        <v>3878970.5930000003</v>
      </c>
      <c r="BI405" s="124"/>
      <c r="BJ405" s="28">
        <v>546538.61</v>
      </c>
      <c r="BK405" s="28">
        <v>3332431.9830000005</v>
      </c>
      <c r="BL405" s="124"/>
      <c r="BM405" s="193">
        <v>1</v>
      </c>
    </row>
    <row r="406" spans="1:65" x14ac:dyDescent="0.25">
      <c r="A406" s="116" t="s">
        <v>907</v>
      </c>
      <c r="B406" s="24" t="s">
        <v>908</v>
      </c>
      <c r="C406" s="27" t="s">
        <v>904</v>
      </c>
      <c r="D406" s="27" t="s">
        <v>12</v>
      </c>
      <c r="E406" s="139">
        <v>1327.12</v>
      </c>
      <c r="F406" s="68"/>
      <c r="G406" s="139">
        <v>666.31</v>
      </c>
      <c r="H406" s="139">
        <v>656.31</v>
      </c>
      <c r="I406" s="139">
        <v>295.98</v>
      </c>
      <c r="J406" s="139">
        <v>364.83</v>
      </c>
      <c r="K406" s="60"/>
      <c r="L406" s="28">
        <v>59067.899999999994</v>
      </c>
      <c r="M406" s="28">
        <v>26638.2</v>
      </c>
      <c r="N406" s="28">
        <v>32834.699999999997</v>
      </c>
      <c r="O406" s="44">
        <v>118540.79999999999</v>
      </c>
      <c r="P406" s="124"/>
      <c r="Q406" s="28">
        <v>83288.75</v>
      </c>
      <c r="R406" s="28">
        <v>36997.5</v>
      </c>
      <c r="S406" s="28">
        <v>45603.75</v>
      </c>
      <c r="T406" s="28">
        <v>165890</v>
      </c>
      <c r="U406" s="124"/>
      <c r="V406" s="28">
        <v>155250.22999999998</v>
      </c>
      <c r="W406" s="28">
        <v>68963.340000000011</v>
      </c>
      <c r="X406" s="28">
        <v>85005.39</v>
      </c>
      <c r="Y406" s="44">
        <v>309218.96000000002</v>
      </c>
      <c r="Z406" s="124"/>
      <c r="AA406" s="28">
        <v>16657.75</v>
      </c>
      <c r="AB406" s="28">
        <v>7399.5</v>
      </c>
      <c r="AC406" s="28">
        <v>9120.75</v>
      </c>
      <c r="AD406" s="44">
        <v>33178</v>
      </c>
      <c r="AE406" s="124"/>
      <c r="AF406" s="139">
        <v>380463.01</v>
      </c>
      <c r="AG406" s="139">
        <v>169004.58</v>
      </c>
      <c r="AH406" s="139">
        <v>208317.93</v>
      </c>
      <c r="AI406" s="44">
        <v>757785.52</v>
      </c>
      <c r="AJ406" s="124"/>
      <c r="AK406" s="63">
        <v>68256.239999999991</v>
      </c>
      <c r="AL406" s="63">
        <v>61563.840000000004</v>
      </c>
      <c r="AM406" s="63">
        <v>261583.11</v>
      </c>
      <c r="AN406" s="44">
        <v>391403.18999999994</v>
      </c>
      <c r="AO406" s="124"/>
      <c r="AP406" s="28">
        <v>691629.77999999991</v>
      </c>
      <c r="AQ406" s="28">
        <v>307227.24</v>
      </c>
      <c r="AR406" s="28">
        <v>378693.54</v>
      </c>
      <c r="AS406" s="28">
        <v>1377550.5599999998</v>
      </c>
      <c r="AT406" s="124"/>
      <c r="AU406" s="28">
        <v>523719.66</v>
      </c>
      <c r="AV406" s="28">
        <v>232640.28000000003</v>
      </c>
      <c r="AW406" s="28">
        <v>286756.38</v>
      </c>
      <c r="AX406" s="44">
        <v>1043116.32</v>
      </c>
      <c r="AY406" s="124"/>
      <c r="AZ406" s="139">
        <v>7483465.6900000004</v>
      </c>
      <c r="BA406" s="139">
        <v>2465507.1499999994</v>
      </c>
      <c r="BB406" s="44">
        <v>2984691.852</v>
      </c>
      <c r="BC406" s="28">
        <v>166655.74823999999</v>
      </c>
      <c r="BD406" s="28">
        <v>145534.63344000001</v>
      </c>
      <c r="BE406" s="140">
        <v>0</v>
      </c>
      <c r="BF406" s="44">
        <v>3296882.2336800001</v>
      </c>
      <c r="BG406" s="60"/>
      <c r="BH406" s="28">
        <v>7493565.5836799983</v>
      </c>
      <c r="BI406" s="124"/>
      <c r="BJ406" s="28">
        <v>1040634.6</v>
      </c>
      <c r="BK406" s="28">
        <v>6452930.9836799987</v>
      </c>
      <c r="BL406" s="124"/>
      <c r="BM406" s="193">
        <v>1</v>
      </c>
    </row>
    <row r="407" spans="1:65" x14ac:dyDescent="0.25">
      <c r="A407" s="116" t="s">
        <v>914</v>
      </c>
      <c r="B407" s="24" t="s">
        <v>915</v>
      </c>
      <c r="C407" s="27" t="s">
        <v>911</v>
      </c>
      <c r="D407" s="27" t="s">
        <v>120</v>
      </c>
      <c r="E407" s="139">
        <v>1083.95</v>
      </c>
      <c r="F407" s="68"/>
      <c r="G407" s="139">
        <v>738.13</v>
      </c>
      <c r="H407" s="139">
        <v>725.47</v>
      </c>
      <c r="I407" s="139">
        <v>345.82</v>
      </c>
      <c r="J407" s="139">
        <v>0</v>
      </c>
      <c r="K407" s="60"/>
      <c r="L407" s="28">
        <v>65292.3</v>
      </c>
      <c r="M407" s="28">
        <v>31123.8</v>
      </c>
      <c r="N407" s="28">
        <v>0</v>
      </c>
      <c r="O407" s="44">
        <v>96416.1</v>
      </c>
      <c r="P407" s="124"/>
      <c r="Q407" s="28">
        <v>92266.25</v>
      </c>
      <c r="R407" s="28">
        <v>43227.5</v>
      </c>
      <c r="S407" s="28">
        <v>0</v>
      </c>
      <c r="T407" s="28">
        <v>135493.75</v>
      </c>
      <c r="U407" s="124"/>
      <c r="V407" s="28">
        <v>171984.29</v>
      </c>
      <c r="W407" s="28">
        <v>80576.06</v>
      </c>
      <c r="X407" s="28">
        <v>0</v>
      </c>
      <c r="Y407" s="44">
        <v>252560.35</v>
      </c>
      <c r="Z407" s="124"/>
      <c r="AA407" s="28">
        <v>18453.25</v>
      </c>
      <c r="AB407" s="28">
        <v>8645.5</v>
      </c>
      <c r="AC407" s="28">
        <v>0</v>
      </c>
      <c r="AD407" s="44">
        <v>27098.75</v>
      </c>
      <c r="AE407" s="124"/>
      <c r="AF407" s="139">
        <v>421472.23</v>
      </c>
      <c r="AG407" s="139">
        <v>197463.22</v>
      </c>
      <c r="AH407" s="139">
        <v>0</v>
      </c>
      <c r="AI407" s="44">
        <v>618935.44999999995</v>
      </c>
      <c r="AJ407" s="124"/>
      <c r="AK407" s="63">
        <v>75448.88</v>
      </c>
      <c r="AL407" s="63">
        <v>71930.559999999998</v>
      </c>
      <c r="AM407" s="63">
        <v>0</v>
      </c>
      <c r="AN407" s="44">
        <v>147379.44</v>
      </c>
      <c r="AO407" s="124"/>
      <c r="AP407" s="28">
        <v>766178.94</v>
      </c>
      <c r="AQ407" s="28">
        <v>358961.16</v>
      </c>
      <c r="AR407" s="28">
        <v>0</v>
      </c>
      <c r="AS407" s="28">
        <v>1125140.0999999999</v>
      </c>
      <c r="AT407" s="124"/>
      <c r="AU407" s="28">
        <v>580170.18000000005</v>
      </c>
      <c r="AV407" s="28">
        <v>271814.52</v>
      </c>
      <c r="AW407" s="28">
        <v>0</v>
      </c>
      <c r="AX407" s="44">
        <v>851984.70000000007</v>
      </c>
      <c r="AY407" s="124"/>
      <c r="AZ407" s="139">
        <v>6037236.0800000001</v>
      </c>
      <c r="BA407" s="139">
        <v>2226006.1399999997</v>
      </c>
      <c r="BB407" s="44">
        <v>2478972.6659999997</v>
      </c>
      <c r="BC407" s="28">
        <v>136119.18914999999</v>
      </c>
      <c r="BD407" s="28">
        <v>118868.12490000001</v>
      </c>
      <c r="BE407" s="140">
        <v>0</v>
      </c>
      <c r="BF407" s="44">
        <v>2733959.9800499999</v>
      </c>
      <c r="BG407" s="60"/>
      <c r="BH407" s="28">
        <v>5988968.62005</v>
      </c>
      <c r="BI407" s="124"/>
      <c r="BJ407" s="28">
        <v>849957.71</v>
      </c>
      <c r="BK407" s="28">
        <v>5139010.9100500001</v>
      </c>
      <c r="BL407" s="124"/>
      <c r="BM407" s="193">
        <v>1</v>
      </c>
    </row>
    <row r="408" spans="1:65" x14ac:dyDescent="0.25">
      <c r="A408" s="116" t="s">
        <v>916</v>
      </c>
      <c r="B408" s="24" t="s">
        <v>917</v>
      </c>
      <c r="C408" s="27" t="s">
        <v>911</v>
      </c>
      <c r="D408" s="27" t="s">
        <v>120</v>
      </c>
      <c r="E408" s="139">
        <v>76.75</v>
      </c>
      <c r="F408" s="68"/>
      <c r="G408" s="139">
        <v>50.25</v>
      </c>
      <c r="H408" s="139">
        <v>50</v>
      </c>
      <c r="I408" s="139">
        <v>26.5</v>
      </c>
      <c r="J408" s="139">
        <v>0</v>
      </c>
      <c r="K408" s="60"/>
      <c r="L408" s="28">
        <v>4500</v>
      </c>
      <c r="M408" s="28">
        <v>2385</v>
      </c>
      <c r="N408" s="28">
        <v>0</v>
      </c>
      <c r="O408" s="44">
        <v>6885</v>
      </c>
      <c r="P408" s="124"/>
      <c r="Q408" s="28">
        <v>6281.25</v>
      </c>
      <c r="R408" s="28">
        <v>3312.5</v>
      </c>
      <c r="S408" s="28">
        <v>0</v>
      </c>
      <c r="T408" s="28">
        <v>9593.75</v>
      </c>
      <c r="U408" s="124"/>
      <c r="V408" s="28">
        <v>11708.25</v>
      </c>
      <c r="W408" s="28">
        <v>6174.5</v>
      </c>
      <c r="X408" s="28">
        <v>0</v>
      </c>
      <c r="Y408" s="44">
        <v>17882.75</v>
      </c>
      <c r="Z408" s="124"/>
      <c r="AA408" s="28">
        <v>1256.25</v>
      </c>
      <c r="AB408" s="28">
        <v>662.5</v>
      </c>
      <c r="AC408" s="28">
        <v>0</v>
      </c>
      <c r="AD408" s="44">
        <v>1918.75</v>
      </c>
      <c r="AE408" s="124"/>
      <c r="AF408" s="139">
        <v>14346.37</v>
      </c>
      <c r="AG408" s="139">
        <v>7565.75</v>
      </c>
      <c r="AH408" s="139">
        <v>0</v>
      </c>
      <c r="AI408" s="44">
        <v>21912.120000000003</v>
      </c>
      <c r="AJ408" s="124"/>
      <c r="AK408" s="63">
        <v>5200</v>
      </c>
      <c r="AL408" s="63">
        <v>5512</v>
      </c>
      <c r="AM408" s="63">
        <v>0</v>
      </c>
      <c r="AN408" s="44">
        <v>10712</v>
      </c>
      <c r="AO408" s="124"/>
      <c r="AP408" s="28">
        <v>52159.5</v>
      </c>
      <c r="AQ408" s="28">
        <v>27507</v>
      </c>
      <c r="AR408" s="28">
        <v>0</v>
      </c>
      <c r="AS408" s="28">
        <v>79666.5</v>
      </c>
      <c r="AT408" s="124"/>
      <c r="AU408" s="28">
        <v>39496.5</v>
      </c>
      <c r="AV408" s="28">
        <v>20829</v>
      </c>
      <c r="AW408" s="28">
        <v>0</v>
      </c>
      <c r="AX408" s="44">
        <v>60325.5</v>
      </c>
      <c r="AY408" s="124"/>
      <c r="AZ408" s="139">
        <v>407772</v>
      </c>
      <c r="BA408" s="139">
        <v>124942.31</v>
      </c>
      <c r="BB408" s="44">
        <v>159814.29300000001</v>
      </c>
      <c r="BC408" s="28">
        <v>9638.0347499999989</v>
      </c>
      <c r="BD408" s="28">
        <v>8416.558500000001</v>
      </c>
      <c r="BE408" s="140">
        <v>0</v>
      </c>
      <c r="BF408" s="44">
        <v>177868.88625000001</v>
      </c>
      <c r="BG408" s="60"/>
      <c r="BH408" s="28">
        <v>386765.25624999998</v>
      </c>
      <c r="BI408" s="124"/>
      <c r="BJ408" s="28">
        <v>60181.97</v>
      </c>
      <c r="BK408" s="28">
        <v>326583.28625</v>
      </c>
      <c r="BL408" s="124"/>
      <c r="BM408" s="193">
        <v>0</v>
      </c>
    </row>
    <row r="409" spans="1:65" x14ac:dyDescent="0.25">
      <c r="A409" s="116" t="s">
        <v>918</v>
      </c>
      <c r="B409" s="24" t="s">
        <v>919</v>
      </c>
      <c r="C409" s="27" t="s">
        <v>911</v>
      </c>
      <c r="D409" s="27" t="s">
        <v>12</v>
      </c>
      <c r="E409" s="139">
        <v>771</v>
      </c>
      <c r="F409" s="68"/>
      <c r="G409" s="139">
        <v>328.5</v>
      </c>
      <c r="H409" s="139">
        <v>322</v>
      </c>
      <c r="I409" s="139">
        <v>190</v>
      </c>
      <c r="J409" s="139">
        <v>252.5</v>
      </c>
      <c r="K409" s="60"/>
      <c r="L409" s="28">
        <v>28980</v>
      </c>
      <c r="M409" s="28">
        <v>17100</v>
      </c>
      <c r="N409" s="28">
        <v>22725</v>
      </c>
      <c r="O409" s="44">
        <v>68805</v>
      </c>
      <c r="P409" s="124"/>
      <c r="Q409" s="28">
        <v>41062.5</v>
      </c>
      <c r="R409" s="28">
        <v>23750</v>
      </c>
      <c r="S409" s="28">
        <v>31562.5</v>
      </c>
      <c r="T409" s="28">
        <v>96375</v>
      </c>
      <c r="U409" s="124"/>
      <c r="V409" s="28">
        <v>76540.5</v>
      </c>
      <c r="W409" s="28">
        <v>44270</v>
      </c>
      <c r="X409" s="28">
        <v>58832.5</v>
      </c>
      <c r="Y409" s="44">
        <v>179643</v>
      </c>
      <c r="Z409" s="124"/>
      <c r="AA409" s="28">
        <v>8212.5</v>
      </c>
      <c r="AB409" s="28">
        <v>4750</v>
      </c>
      <c r="AC409" s="28">
        <v>6312.5</v>
      </c>
      <c r="AD409" s="44">
        <v>19275</v>
      </c>
      <c r="AE409" s="124"/>
      <c r="AF409" s="139">
        <v>187573.5</v>
      </c>
      <c r="AG409" s="139">
        <v>108490</v>
      </c>
      <c r="AH409" s="139">
        <v>144177.5</v>
      </c>
      <c r="AI409" s="44">
        <v>440241</v>
      </c>
      <c r="AJ409" s="124"/>
      <c r="AK409" s="63">
        <v>33488</v>
      </c>
      <c r="AL409" s="63">
        <v>39520</v>
      </c>
      <c r="AM409" s="63">
        <v>181042.5</v>
      </c>
      <c r="AN409" s="44">
        <v>254050.5</v>
      </c>
      <c r="AO409" s="124"/>
      <c r="AP409" s="28">
        <v>340983</v>
      </c>
      <c r="AQ409" s="28">
        <v>197220</v>
      </c>
      <c r="AR409" s="28">
        <v>262095</v>
      </c>
      <c r="AS409" s="28">
        <v>800298</v>
      </c>
      <c r="AT409" s="124"/>
      <c r="AU409" s="28">
        <v>258201</v>
      </c>
      <c r="AV409" s="28">
        <v>149340</v>
      </c>
      <c r="AW409" s="28">
        <v>198465</v>
      </c>
      <c r="AX409" s="44">
        <v>606006</v>
      </c>
      <c r="AY409" s="124"/>
      <c r="AZ409" s="139">
        <v>4397798.7799999993</v>
      </c>
      <c r="BA409" s="139">
        <v>1510749.6900000002</v>
      </c>
      <c r="BB409" s="44">
        <v>1772564.541</v>
      </c>
      <c r="BC409" s="28">
        <v>96819.866999999984</v>
      </c>
      <c r="BD409" s="28">
        <v>84549.402000000002</v>
      </c>
      <c r="BE409" s="140">
        <v>0</v>
      </c>
      <c r="BF409" s="44">
        <v>1953933.81</v>
      </c>
      <c r="BG409" s="60"/>
      <c r="BH409" s="28">
        <v>4418627.3100000005</v>
      </c>
      <c r="BI409" s="124"/>
      <c r="BJ409" s="28">
        <v>604564.23</v>
      </c>
      <c r="BK409" s="28">
        <v>3814063.0800000005</v>
      </c>
      <c r="BL409" s="124"/>
      <c r="BM409" s="193">
        <v>1</v>
      </c>
    </row>
    <row r="410" spans="1:65" x14ac:dyDescent="0.25">
      <c r="A410" s="116" t="s">
        <v>920</v>
      </c>
      <c r="B410" s="24" t="s">
        <v>921</v>
      </c>
      <c r="C410" s="27" t="s">
        <v>911</v>
      </c>
      <c r="D410" s="27" t="s">
        <v>131</v>
      </c>
      <c r="E410" s="139">
        <v>566.5</v>
      </c>
      <c r="F410" s="68"/>
      <c r="G410" s="139">
        <v>0</v>
      </c>
      <c r="H410" s="139">
        <v>0</v>
      </c>
      <c r="I410" s="139">
        <v>0</v>
      </c>
      <c r="J410" s="139">
        <v>566.5</v>
      </c>
      <c r="K410" s="60"/>
      <c r="L410" s="28">
        <v>0</v>
      </c>
      <c r="M410" s="28">
        <v>0</v>
      </c>
      <c r="N410" s="28">
        <v>50985</v>
      </c>
      <c r="O410" s="44">
        <v>50985</v>
      </c>
      <c r="P410" s="124"/>
      <c r="Q410" s="28">
        <v>0</v>
      </c>
      <c r="R410" s="28">
        <v>0</v>
      </c>
      <c r="S410" s="28">
        <v>70812.5</v>
      </c>
      <c r="T410" s="28">
        <v>70812.5</v>
      </c>
      <c r="U410" s="124"/>
      <c r="V410" s="28">
        <v>0</v>
      </c>
      <c r="W410" s="28">
        <v>0</v>
      </c>
      <c r="X410" s="28">
        <v>131994.5</v>
      </c>
      <c r="Y410" s="44">
        <v>131994.5</v>
      </c>
      <c r="Z410" s="124"/>
      <c r="AA410" s="28">
        <v>0</v>
      </c>
      <c r="AB410" s="28">
        <v>0</v>
      </c>
      <c r="AC410" s="28">
        <v>14162.5</v>
      </c>
      <c r="AD410" s="44">
        <v>14162.5</v>
      </c>
      <c r="AE410" s="124"/>
      <c r="AF410" s="139">
        <v>0</v>
      </c>
      <c r="AG410" s="139">
        <v>0</v>
      </c>
      <c r="AH410" s="139">
        <v>323471.5</v>
      </c>
      <c r="AI410" s="44">
        <v>323471.5</v>
      </c>
      <c r="AJ410" s="124"/>
      <c r="AK410" s="63">
        <v>0</v>
      </c>
      <c r="AL410" s="63">
        <v>0</v>
      </c>
      <c r="AM410" s="63">
        <v>406180.5</v>
      </c>
      <c r="AN410" s="44">
        <v>406180.5</v>
      </c>
      <c r="AO410" s="124"/>
      <c r="AP410" s="28">
        <v>0</v>
      </c>
      <c r="AQ410" s="28">
        <v>0</v>
      </c>
      <c r="AR410" s="28">
        <v>588027</v>
      </c>
      <c r="AS410" s="28">
        <v>588027</v>
      </c>
      <c r="AT410" s="124"/>
      <c r="AU410" s="28">
        <v>0</v>
      </c>
      <c r="AV410" s="28">
        <v>0</v>
      </c>
      <c r="AW410" s="28">
        <v>445269</v>
      </c>
      <c r="AX410" s="44">
        <v>445269</v>
      </c>
      <c r="AY410" s="124"/>
      <c r="AZ410" s="139">
        <v>3440791.6500000004</v>
      </c>
      <c r="BA410" s="139">
        <v>1074459.07</v>
      </c>
      <c r="BB410" s="44">
        <v>1354575.2160000002</v>
      </c>
      <c r="BC410" s="28">
        <v>71139.37049999999</v>
      </c>
      <c r="BD410" s="28">
        <v>62123.523000000001</v>
      </c>
      <c r="BE410" s="140">
        <v>0</v>
      </c>
      <c r="BF410" s="44">
        <v>1487838.1095000003</v>
      </c>
      <c r="BG410" s="60"/>
      <c r="BH410" s="28">
        <v>3518740.6095000003</v>
      </c>
      <c r="BI410" s="124"/>
      <c r="BJ410" s="28">
        <v>444209.64</v>
      </c>
      <c r="BK410" s="28">
        <v>3074530.9695000001</v>
      </c>
      <c r="BL410" s="124"/>
      <c r="BM410" s="193">
        <v>1</v>
      </c>
    </row>
    <row r="411" spans="1:65" x14ac:dyDescent="0.25">
      <c r="A411" s="116" t="s">
        <v>922</v>
      </c>
      <c r="B411" s="24" t="s">
        <v>923</v>
      </c>
      <c r="C411" s="27" t="s">
        <v>911</v>
      </c>
      <c r="D411" s="27" t="s">
        <v>120</v>
      </c>
      <c r="E411" s="139">
        <v>191.81</v>
      </c>
      <c r="F411" s="68"/>
      <c r="G411" s="139">
        <v>125.47999999999999</v>
      </c>
      <c r="H411" s="139">
        <v>123.64999999999999</v>
      </c>
      <c r="I411" s="139">
        <v>66.33</v>
      </c>
      <c r="J411" s="139">
        <v>0</v>
      </c>
      <c r="K411" s="60"/>
      <c r="L411" s="28">
        <v>11128.5</v>
      </c>
      <c r="M411" s="28">
        <v>5969.7</v>
      </c>
      <c r="N411" s="28">
        <v>0</v>
      </c>
      <c r="O411" s="44">
        <v>17098.2</v>
      </c>
      <c r="P411" s="124"/>
      <c r="Q411" s="28">
        <v>15684.999999999998</v>
      </c>
      <c r="R411" s="28">
        <v>8291.25</v>
      </c>
      <c r="S411" s="28">
        <v>0</v>
      </c>
      <c r="T411" s="28">
        <v>23976.25</v>
      </c>
      <c r="U411" s="124"/>
      <c r="V411" s="28">
        <v>29236.839999999997</v>
      </c>
      <c r="W411" s="28">
        <v>15454.89</v>
      </c>
      <c r="X411" s="28">
        <v>0</v>
      </c>
      <c r="Y411" s="44">
        <v>44691.729999999996</v>
      </c>
      <c r="Z411" s="124"/>
      <c r="AA411" s="28">
        <v>3136.9999999999995</v>
      </c>
      <c r="AB411" s="28">
        <v>1658.25</v>
      </c>
      <c r="AC411" s="28">
        <v>0</v>
      </c>
      <c r="AD411" s="44">
        <v>4795.25</v>
      </c>
      <c r="AE411" s="124"/>
      <c r="AF411" s="139">
        <v>71649.08</v>
      </c>
      <c r="AG411" s="139">
        <v>37874.43</v>
      </c>
      <c r="AH411" s="139">
        <v>0</v>
      </c>
      <c r="AI411" s="44">
        <v>109523.51000000001</v>
      </c>
      <c r="AJ411" s="124"/>
      <c r="AK411" s="63">
        <v>12859.599999999999</v>
      </c>
      <c r="AL411" s="63">
        <v>13796.64</v>
      </c>
      <c r="AM411" s="63">
        <v>0</v>
      </c>
      <c r="AN411" s="44">
        <v>26656.239999999998</v>
      </c>
      <c r="AO411" s="124"/>
      <c r="AP411" s="28">
        <v>130248.23999999999</v>
      </c>
      <c r="AQ411" s="28">
        <v>68850.539999999994</v>
      </c>
      <c r="AR411" s="28">
        <v>0</v>
      </c>
      <c r="AS411" s="28">
        <v>199098.77999999997</v>
      </c>
      <c r="AT411" s="124"/>
      <c r="AU411" s="28">
        <v>98627.28</v>
      </c>
      <c r="AV411" s="28">
        <v>52135.38</v>
      </c>
      <c r="AW411" s="28">
        <v>0</v>
      </c>
      <c r="AX411" s="44">
        <v>150762.66</v>
      </c>
      <c r="AY411" s="124"/>
      <c r="AZ411" s="139">
        <v>1009076.36</v>
      </c>
      <c r="BA411" s="139">
        <v>276808.08999999997</v>
      </c>
      <c r="BB411" s="44">
        <v>385765.33499999996</v>
      </c>
      <c r="BC411" s="28">
        <v>24086.924370000001</v>
      </c>
      <c r="BD411" s="28">
        <v>21034.268220000002</v>
      </c>
      <c r="BE411" s="140">
        <v>0</v>
      </c>
      <c r="BF411" s="44">
        <v>430886.52759000001</v>
      </c>
      <c r="BG411" s="60"/>
      <c r="BH411" s="28">
        <v>1007489.1475899999</v>
      </c>
      <c r="BI411" s="124"/>
      <c r="BJ411" s="28">
        <v>150403.97</v>
      </c>
      <c r="BK411" s="28">
        <v>857085.17758999998</v>
      </c>
      <c r="BL411" s="124"/>
      <c r="BM411" s="193">
        <v>1</v>
      </c>
    </row>
    <row r="412" spans="1:65" x14ac:dyDescent="0.25">
      <c r="A412" s="116" t="s">
        <v>924</v>
      </c>
      <c r="B412" s="24" t="s">
        <v>925</v>
      </c>
      <c r="C412" s="27" t="s">
        <v>911</v>
      </c>
      <c r="D412" s="27" t="s">
        <v>12</v>
      </c>
      <c r="E412" s="139">
        <v>1652.71</v>
      </c>
      <c r="F412" s="68"/>
      <c r="G412" s="139">
        <v>768.56</v>
      </c>
      <c r="H412" s="139">
        <v>752.4799999999999</v>
      </c>
      <c r="I412" s="139">
        <v>389.33000000000004</v>
      </c>
      <c r="J412" s="139">
        <v>494.81999999999994</v>
      </c>
      <c r="K412" s="60"/>
      <c r="L412" s="28">
        <v>67723.199999999997</v>
      </c>
      <c r="M412" s="28">
        <v>35039.700000000004</v>
      </c>
      <c r="N412" s="28">
        <v>44533.799999999996</v>
      </c>
      <c r="O412" s="44">
        <v>147296.69999999998</v>
      </c>
      <c r="P412" s="124"/>
      <c r="Q412" s="28">
        <v>96070</v>
      </c>
      <c r="R412" s="28">
        <v>48666.250000000007</v>
      </c>
      <c r="S412" s="28">
        <v>61852.499999999993</v>
      </c>
      <c r="T412" s="28">
        <v>206588.75</v>
      </c>
      <c r="U412" s="124"/>
      <c r="V412" s="28">
        <v>179074.47999999998</v>
      </c>
      <c r="W412" s="28">
        <v>90713.890000000014</v>
      </c>
      <c r="X412" s="28">
        <v>115293.05999999998</v>
      </c>
      <c r="Y412" s="44">
        <v>385081.43</v>
      </c>
      <c r="Z412" s="124"/>
      <c r="AA412" s="28">
        <v>19214</v>
      </c>
      <c r="AB412" s="28">
        <v>9733.2500000000018</v>
      </c>
      <c r="AC412" s="28">
        <v>12370.499999999998</v>
      </c>
      <c r="AD412" s="44">
        <v>41317.75</v>
      </c>
      <c r="AE412" s="124"/>
      <c r="AF412" s="139">
        <v>438847.76</v>
      </c>
      <c r="AG412" s="139">
        <v>222307.43</v>
      </c>
      <c r="AH412" s="139">
        <v>282542.21999999997</v>
      </c>
      <c r="AI412" s="44">
        <v>943697.40999999992</v>
      </c>
      <c r="AJ412" s="124"/>
      <c r="AK412" s="63">
        <v>78257.919999999984</v>
      </c>
      <c r="AL412" s="63">
        <v>80980.640000000014</v>
      </c>
      <c r="AM412" s="63">
        <v>354785.93999999994</v>
      </c>
      <c r="AN412" s="44">
        <v>514024.49999999994</v>
      </c>
      <c r="AO412" s="124"/>
      <c r="AP412" s="28">
        <v>797765.27999999991</v>
      </c>
      <c r="AQ412" s="28">
        <v>404124.54000000004</v>
      </c>
      <c r="AR412" s="28">
        <v>513623.15999999992</v>
      </c>
      <c r="AS412" s="28">
        <v>1715512.9799999997</v>
      </c>
      <c r="AT412" s="124"/>
      <c r="AU412" s="28">
        <v>604088.15999999992</v>
      </c>
      <c r="AV412" s="28">
        <v>306013.38</v>
      </c>
      <c r="AW412" s="28">
        <v>388928.51999999996</v>
      </c>
      <c r="AX412" s="44">
        <v>1299030.0599999998</v>
      </c>
      <c r="AY412" s="124"/>
      <c r="AZ412" s="139">
        <v>9508913.9299999997</v>
      </c>
      <c r="BA412" s="139">
        <v>3450369.2700000005</v>
      </c>
      <c r="BB412" s="44">
        <v>3887784.9599999995</v>
      </c>
      <c r="BC412" s="28">
        <v>207542.36366999996</v>
      </c>
      <c r="BD412" s="28">
        <v>181239.48401999997</v>
      </c>
      <c r="BE412" s="140">
        <v>0</v>
      </c>
      <c r="BF412" s="44">
        <v>4276566.8076899992</v>
      </c>
      <c r="BG412" s="60"/>
      <c r="BH412" s="28">
        <v>9529116.3876899965</v>
      </c>
      <c r="BI412" s="124"/>
      <c r="BJ412" s="28">
        <v>1295939.49</v>
      </c>
      <c r="BK412" s="28">
        <v>8233176.8976899963</v>
      </c>
      <c r="BL412" s="124"/>
      <c r="BM412" s="193">
        <v>1</v>
      </c>
    </row>
    <row r="413" spans="1:65" x14ac:dyDescent="0.25">
      <c r="A413" s="116" t="s">
        <v>926</v>
      </c>
      <c r="B413" s="24" t="s">
        <v>927</v>
      </c>
      <c r="C413" s="27" t="s">
        <v>911</v>
      </c>
      <c r="D413" s="27" t="s">
        <v>12</v>
      </c>
      <c r="E413" s="139">
        <v>319.25</v>
      </c>
      <c r="F413" s="68"/>
      <c r="G413" s="139">
        <v>136.75</v>
      </c>
      <c r="H413" s="139">
        <v>136</v>
      </c>
      <c r="I413" s="139">
        <v>77</v>
      </c>
      <c r="J413" s="139">
        <v>105.5</v>
      </c>
      <c r="K413" s="60"/>
      <c r="L413" s="28">
        <v>12240</v>
      </c>
      <c r="M413" s="28">
        <v>6930</v>
      </c>
      <c r="N413" s="28">
        <v>9495</v>
      </c>
      <c r="O413" s="44">
        <v>28665</v>
      </c>
      <c r="P413" s="124"/>
      <c r="Q413" s="28">
        <v>17093.75</v>
      </c>
      <c r="R413" s="28">
        <v>9625</v>
      </c>
      <c r="S413" s="28">
        <v>13187.5</v>
      </c>
      <c r="T413" s="28">
        <v>39906.25</v>
      </c>
      <c r="U413" s="124"/>
      <c r="V413" s="28">
        <v>31862.75</v>
      </c>
      <c r="W413" s="28">
        <v>17941</v>
      </c>
      <c r="X413" s="28">
        <v>24581.5</v>
      </c>
      <c r="Y413" s="44">
        <v>74385.25</v>
      </c>
      <c r="Z413" s="124"/>
      <c r="AA413" s="28">
        <v>3418.75</v>
      </c>
      <c r="AB413" s="28">
        <v>1925</v>
      </c>
      <c r="AC413" s="28">
        <v>2637.5</v>
      </c>
      <c r="AD413" s="44">
        <v>7981.25</v>
      </c>
      <c r="AE413" s="124"/>
      <c r="AF413" s="139">
        <v>78084.25</v>
      </c>
      <c r="AG413" s="139">
        <v>43967</v>
      </c>
      <c r="AH413" s="139">
        <v>60240.5</v>
      </c>
      <c r="AI413" s="44">
        <v>182291.75</v>
      </c>
      <c r="AJ413" s="124"/>
      <c r="AK413" s="63">
        <v>14144</v>
      </c>
      <c r="AL413" s="63">
        <v>16016</v>
      </c>
      <c r="AM413" s="63">
        <v>75643.5</v>
      </c>
      <c r="AN413" s="44">
        <v>105803.5</v>
      </c>
      <c r="AO413" s="124"/>
      <c r="AP413" s="28">
        <v>141946.5</v>
      </c>
      <c r="AQ413" s="28">
        <v>79926</v>
      </c>
      <c r="AR413" s="28">
        <v>109509</v>
      </c>
      <c r="AS413" s="28">
        <v>331381.5</v>
      </c>
      <c r="AT413" s="124"/>
      <c r="AU413" s="28">
        <v>107485.5</v>
      </c>
      <c r="AV413" s="28">
        <v>60522</v>
      </c>
      <c r="AW413" s="28">
        <v>82923</v>
      </c>
      <c r="AX413" s="44">
        <v>250930.5</v>
      </c>
      <c r="AY413" s="124"/>
      <c r="AZ413" s="139">
        <v>1778903.45</v>
      </c>
      <c r="BA413" s="139">
        <v>528375.47</v>
      </c>
      <c r="BB413" s="44">
        <v>692183.67599999998</v>
      </c>
      <c r="BC413" s="28">
        <v>40090.457249999992</v>
      </c>
      <c r="BD413" s="28">
        <v>35009.593500000003</v>
      </c>
      <c r="BE413" s="140">
        <v>0</v>
      </c>
      <c r="BF413" s="44">
        <v>767283.72674999991</v>
      </c>
      <c r="BG413" s="60"/>
      <c r="BH413" s="28">
        <v>1788628.7267499999</v>
      </c>
      <c r="BI413" s="124"/>
      <c r="BJ413" s="28">
        <v>250333.5</v>
      </c>
      <c r="BK413" s="28">
        <v>1538295.2267499999</v>
      </c>
      <c r="BL413" s="124"/>
      <c r="BM413" s="193">
        <v>1</v>
      </c>
    </row>
    <row r="414" spans="1:65" x14ac:dyDescent="0.25">
      <c r="A414" s="116" t="s">
        <v>928</v>
      </c>
      <c r="B414" s="24" t="s">
        <v>929</v>
      </c>
      <c r="C414" s="27" t="s">
        <v>911</v>
      </c>
      <c r="D414" s="27" t="s">
        <v>12</v>
      </c>
      <c r="E414" s="139">
        <v>564.54</v>
      </c>
      <c r="F414" s="68"/>
      <c r="G414" s="139">
        <v>252.56</v>
      </c>
      <c r="H414" s="139">
        <v>248.47999999999996</v>
      </c>
      <c r="I414" s="139">
        <v>132.66</v>
      </c>
      <c r="J414" s="139">
        <v>179.32</v>
      </c>
      <c r="K414" s="60"/>
      <c r="L414" s="28">
        <v>22363.199999999997</v>
      </c>
      <c r="M414" s="28">
        <v>11939.4</v>
      </c>
      <c r="N414" s="28">
        <v>16138.8</v>
      </c>
      <c r="O414" s="44">
        <v>50441.399999999994</v>
      </c>
      <c r="P414" s="124"/>
      <c r="Q414" s="28">
        <v>31570</v>
      </c>
      <c r="R414" s="28">
        <v>16582.5</v>
      </c>
      <c r="S414" s="28">
        <v>22415</v>
      </c>
      <c r="T414" s="28">
        <v>70567.5</v>
      </c>
      <c r="U414" s="124"/>
      <c r="V414" s="28">
        <v>58846.48</v>
      </c>
      <c r="W414" s="28">
        <v>30909.78</v>
      </c>
      <c r="X414" s="28">
        <v>41781.56</v>
      </c>
      <c r="Y414" s="44">
        <v>131537.82</v>
      </c>
      <c r="Z414" s="124"/>
      <c r="AA414" s="28">
        <v>6314</v>
      </c>
      <c r="AB414" s="28">
        <v>3316.5</v>
      </c>
      <c r="AC414" s="28">
        <v>4483</v>
      </c>
      <c r="AD414" s="44">
        <v>14113.5</v>
      </c>
      <c r="AE414" s="124"/>
      <c r="AF414" s="139">
        <v>144211.76</v>
      </c>
      <c r="AG414" s="139">
        <v>75748.86</v>
      </c>
      <c r="AH414" s="139">
        <v>102391.72</v>
      </c>
      <c r="AI414" s="44">
        <v>322352.33999999997</v>
      </c>
      <c r="AJ414" s="124"/>
      <c r="AK414" s="63">
        <v>25841.919999999995</v>
      </c>
      <c r="AL414" s="63">
        <v>27593.279999999999</v>
      </c>
      <c r="AM414" s="63">
        <v>128572.44</v>
      </c>
      <c r="AN414" s="44">
        <v>182007.64</v>
      </c>
      <c r="AO414" s="124"/>
      <c r="AP414" s="28">
        <v>262157.28000000003</v>
      </c>
      <c r="AQ414" s="28">
        <v>137701.07999999999</v>
      </c>
      <c r="AR414" s="28">
        <v>186134.16</v>
      </c>
      <c r="AS414" s="28">
        <v>585992.52</v>
      </c>
      <c r="AT414" s="124"/>
      <c r="AU414" s="28">
        <v>198512.16</v>
      </c>
      <c r="AV414" s="28">
        <v>104270.76</v>
      </c>
      <c r="AW414" s="28">
        <v>140945.51999999999</v>
      </c>
      <c r="AX414" s="44">
        <v>443728.43999999994</v>
      </c>
      <c r="AY414" s="124"/>
      <c r="AZ414" s="139">
        <v>3263451.8299999996</v>
      </c>
      <c r="BA414" s="139">
        <v>1192891.24</v>
      </c>
      <c r="BB414" s="44">
        <v>1336902.9209999999</v>
      </c>
      <c r="BC414" s="28">
        <v>70893.239579999994</v>
      </c>
      <c r="BD414" s="28">
        <v>61908.585479999994</v>
      </c>
      <c r="BE414" s="140">
        <v>0</v>
      </c>
      <c r="BF414" s="44">
        <v>1469704.7460599998</v>
      </c>
      <c r="BG414" s="60"/>
      <c r="BH414" s="28">
        <v>3270445.9060599995</v>
      </c>
      <c r="BI414" s="124"/>
      <c r="BJ414" s="28">
        <v>442672.75</v>
      </c>
      <c r="BK414" s="28">
        <v>2827773.1560599995</v>
      </c>
      <c r="BL414" s="124"/>
      <c r="BM414" s="193">
        <v>1</v>
      </c>
    </row>
    <row r="415" spans="1:65" x14ac:dyDescent="0.25">
      <c r="A415" s="116" t="s">
        <v>930</v>
      </c>
      <c r="B415" s="24" t="s">
        <v>931</v>
      </c>
      <c r="C415" s="27" t="s">
        <v>911</v>
      </c>
      <c r="D415" s="27" t="s">
        <v>12</v>
      </c>
      <c r="E415" s="139">
        <v>616.37</v>
      </c>
      <c r="F415" s="68"/>
      <c r="G415" s="139">
        <v>282.22999999999996</v>
      </c>
      <c r="H415" s="139">
        <v>277.32</v>
      </c>
      <c r="I415" s="139">
        <v>143.49</v>
      </c>
      <c r="J415" s="139">
        <v>190.64999999999998</v>
      </c>
      <c r="K415" s="60"/>
      <c r="L415" s="28">
        <v>24958.799999999999</v>
      </c>
      <c r="M415" s="28">
        <v>12914.1</v>
      </c>
      <c r="N415" s="28">
        <v>17158.499999999996</v>
      </c>
      <c r="O415" s="44">
        <v>55031.399999999994</v>
      </c>
      <c r="P415" s="124"/>
      <c r="Q415" s="28">
        <v>35278.749999999993</v>
      </c>
      <c r="R415" s="28">
        <v>17936.25</v>
      </c>
      <c r="S415" s="28">
        <v>23831.249999999996</v>
      </c>
      <c r="T415" s="28">
        <v>77046.249999999985</v>
      </c>
      <c r="U415" s="124"/>
      <c r="V415" s="28">
        <v>65759.59</v>
      </c>
      <c r="W415" s="28">
        <v>33433.170000000006</v>
      </c>
      <c r="X415" s="28">
        <v>44421.45</v>
      </c>
      <c r="Y415" s="44">
        <v>143614.21000000002</v>
      </c>
      <c r="Z415" s="124"/>
      <c r="AA415" s="28">
        <v>7055.7499999999991</v>
      </c>
      <c r="AB415" s="28">
        <v>3587.25</v>
      </c>
      <c r="AC415" s="28">
        <v>4766.2499999999991</v>
      </c>
      <c r="AD415" s="44">
        <v>15409.25</v>
      </c>
      <c r="AE415" s="124"/>
      <c r="AF415" s="139">
        <v>161153.32999999999</v>
      </c>
      <c r="AG415" s="139">
        <v>81932.789999999994</v>
      </c>
      <c r="AH415" s="139">
        <v>108861.15</v>
      </c>
      <c r="AI415" s="44">
        <v>351947.27</v>
      </c>
      <c r="AJ415" s="124"/>
      <c r="AK415" s="63">
        <v>28841.279999999999</v>
      </c>
      <c r="AL415" s="63">
        <v>29845.920000000002</v>
      </c>
      <c r="AM415" s="63">
        <v>136696.04999999999</v>
      </c>
      <c r="AN415" s="44">
        <v>195383.25</v>
      </c>
      <c r="AO415" s="124"/>
      <c r="AP415" s="28">
        <v>292954.73999999993</v>
      </c>
      <c r="AQ415" s="28">
        <v>148942.62</v>
      </c>
      <c r="AR415" s="28">
        <v>197894.69999999998</v>
      </c>
      <c r="AS415" s="28">
        <v>639792.05999999994</v>
      </c>
      <c r="AT415" s="124"/>
      <c r="AU415" s="28">
        <v>221832.77999999997</v>
      </c>
      <c r="AV415" s="28">
        <v>112783.14000000001</v>
      </c>
      <c r="AW415" s="28">
        <v>149850.9</v>
      </c>
      <c r="AX415" s="44">
        <v>484466.81999999995</v>
      </c>
      <c r="AY415" s="124"/>
      <c r="AZ415" s="139">
        <v>3418664.9899999998</v>
      </c>
      <c r="BA415" s="139">
        <v>1009192.92</v>
      </c>
      <c r="BB415" s="44">
        <v>1328357.3729999999</v>
      </c>
      <c r="BC415" s="28">
        <v>77401.895489999981</v>
      </c>
      <c r="BD415" s="28">
        <v>67592.366939999993</v>
      </c>
      <c r="BE415" s="140">
        <v>0</v>
      </c>
      <c r="BF415" s="44">
        <v>1473351.63543</v>
      </c>
      <c r="BG415" s="60"/>
      <c r="BH415" s="28">
        <v>3436042.14543</v>
      </c>
      <c r="BI415" s="124"/>
      <c r="BJ415" s="28">
        <v>483314.2</v>
      </c>
      <c r="BK415" s="28">
        <v>2952727.9454299998</v>
      </c>
      <c r="BL415" s="124"/>
      <c r="BM415" s="193">
        <v>1</v>
      </c>
    </row>
    <row r="416" spans="1:65" x14ac:dyDescent="0.25">
      <c r="A416" s="116" t="s">
        <v>932</v>
      </c>
      <c r="B416" s="24" t="s">
        <v>933</v>
      </c>
      <c r="C416" s="27" t="s">
        <v>934</v>
      </c>
      <c r="D416" s="27" t="s">
        <v>12</v>
      </c>
      <c r="E416" s="139">
        <v>558.36</v>
      </c>
      <c r="F416" s="68"/>
      <c r="G416" s="139">
        <v>245.22</v>
      </c>
      <c r="H416" s="139">
        <v>242.14</v>
      </c>
      <c r="I416" s="139">
        <v>127.33</v>
      </c>
      <c r="J416" s="139">
        <v>185.81</v>
      </c>
      <c r="K416" s="60"/>
      <c r="L416" s="28">
        <v>21792.6</v>
      </c>
      <c r="M416" s="28">
        <v>11459.7</v>
      </c>
      <c r="N416" s="28">
        <v>16722.900000000001</v>
      </c>
      <c r="O416" s="44">
        <v>49975.200000000004</v>
      </c>
      <c r="P416" s="124"/>
      <c r="Q416" s="28">
        <v>30652.5</v>
      </c>
      <c r="R416" s="28">
        <v>15916.25</v>
      </c>
      <c r="S416" s="28">
        <v>23226.25</v>
      </c>
      <c r="T416" s="28">
        <v>69795</v>
      </c>
      <c r="U416" s="124"/>
      <c r="V416" s="28">
        <v>57136.26</v>
      </c>
      <c r="W416" s="28">
        <v>29667.89</v>
      </c>
      <c r="X416" s="28">
        <v>43293.73</v>
      </c>
      <c r="Y416" s="44">
        <v>130097.88</v>
      </c>
      <c r="Z416" s="124"/>
      <c r="AA416" s="28">
        <v>6130.5</v>
      </c>
      <c r="AB416" s="28">
        <v>3183.25</v>
      </c>
      <c r="AC416" s="28">
        <v>4645.25</v>
      </c>
      <c r="AD416" s="44">
        <v>13959</v>
      </c>
      <c r="AE416" s="124"/>
      <c r="AF416" s="139">
        <v>140020.62</v>
      </c>
      <c r="AG416" s="139">
        <v>72705.429999999993</v>
      </c>
      <c r="AH416" s="139">
        <v>106097.51</v>
      </c>
      <c r="AI416" s="44">
        <v>318823.56</v>
      </c>
      <c r="AJ416" s="124"/>
      <c r="AK416" s="63">
        <v>25182.559999999998</v>
      </c>
      <c r="AL416" s="63">
        <v>26484.639999999999</v>
      </c>
      <c r="AM416" s="63">
        <v>133225.76999999999</v>
      </c>
      <c r="AN416" s="44">
        <v>184892.96999999997</v>
      </c>
      <c r="AO416" s="124"/>
      <c r="AP416" s="28">
        <v>254538.36</v>
      </c>
      <c r="AQ416" s="28">
        <v>132168.54</v>
      </c>
      <c r="AR416" s="28">
        <v>192870.78</v>
      </c>
      <c r="AS416" s="28">
        <v>579577.68000000005</v>
      </c>
      <c r="AT416" s="124"/>
      <c r="AU416" s="28">
        <v>192742.92</v>
      </c>
      <c r="AV416" s="28">
        <v>100081.38</v>
      </c>
      <c r="AW416" s="28">
        <v>146046.66</v>
      </c>
      <c r="AX416" s="44">
        <v>438870.96000000008</v>
      </c>
      <c r="AY416" s="124"/>
      <c r="AZ416" s="139">
        <v>3088701.2499999995</v>
      </c>
      <c r="BA416" s="139">
        <v>883803.52999999991</v>
      </c>
      <c r="BB416" s="44">
        <v>1191751.4339999997</v>
      </c>
      <c r="BC416" s="28">
        <v>70117.173719999992</v>
      </c>
      <c r="BD416" s="28">
        <v>61230.874320000003</v>
      </c>
      <c r="BE416" s="140">
        <v>0</v>
      </c>
      <c r="BF416" s="44">
        <v>1323099.4820399997</v>
      </c>
      <c r="BG416" s="60"/>
      <c r="BH416" s="28">
        <v>3109091.7320399997</v>
      </c>
      <c r="BI416" s="124"/>
      <c r="BJ416" s="28">
        <v>437826.82</v>
      </c>
      <c r="BK416" s="28">
        <v>2671264.9120399999</v>
      </c>
      <c r="BL416" s="124"/>
      <c r="BM416" s="193">
        <v>1</v>
      </c>
    </row>
    <row r="417" spans="1:65" x14ac:dyDescent="0.25">
      <c r="A417" s="116" t="s">
        <v>935</v>
      </c>
      <c r="B417" s="24" t="s">
        <v>936</v>
      </c>
      <c r="C417" s="27" t="s">
        <v>934</v>
      </c>
      <c r="D417" s="27" t="s">
        <v>120</v>
      </c>
      <c r="E417" s="139">
        <v>217.75</v>
      </c>
      <c r="F417" s="68"/>
      <c r="G417" s="139">
        <v>151.25</v>
      </c>
      <c r="H417" s="139">
        <v>150</v>
      </c>
      <c r="I417" s="139">
        <v>66.5</v>
      </c>
      <c r="J417" s="139">
        <v>0</v>
      </c>
      <c r="K417" s="60"/>
      <c r="L417" s="28">
        <v>13500</v>
      </c>
      <c r="M417" s="28">
        <v>5985</v>
      </c>
      <c r="N417" s="28">
        <v>0</v>
      </c>
      <c r="O417" s="44">
        <v>19485</v>
      </c>
      <c r="P417" s="124"/>
      <c r="Q417" s="28">
        <v>18906.25</v>
      </c>
      <c r="R417" s="28">
        <v>8312.5</v>
      </c>
      <c r="S417" s="28">
        <v>0</v>
      </c>
      <c r="T417" s="28">
        <v>27218.75</v>
      </c>
      <c r="U417" s="124"/>
      <c r="V417" s="28">
        <v>35241.25</v>
      </c>
      <c r="W417" s="28">
        <v>15494.5</v>
      </c>
      <c r="X417" s="28">
        <v>0</v>
      </c>
      <c r="Y417" s="44">
        <v>50735.75</v>
      </c>
      <c r="Z417" s="124"/>
      <c r="AA417" s="28">
        <v>3781.25</v>
      </c>
      <c r="AB417" s="28">
        <v>1662.5</v>
      </c>
      <c r="AC417" s="28">
        <v>0</v>
      </c>
      <c r="AD417" s="44">
        <v>5443.75</v>
      </c>
      <c r="AE417" s="124"/>
      <c r="AF417" s="139">
        <v>86363.75</v>
      </c>
      <c r="AG417" s="139">
        <v>37971.5</v>
      </c>
      <c r="AH417" s="139">
        <v>0</v>
      </c>
      <c r="AI417" s="44">
        <v>124335.25</v>
      </c>
      <c r="AJ417" s="124"/>
      <c r="AK417" s="63">
        <v>15600</v>
      </c>
      <c r="AL417" s="63">
        <v>13832</v>
      </c>
      <c r="AM417" s="63">
        <v>0</v>
      </c>
      <c r="AN417" s="44">
        <v>29432</v>
      </c>
      <c r="AO417" s="124"/>
      <c r="AP417" s="28">
        <v>156997.5</v>
      </c>
      <c r="AQ417" s="28">
        <v>69027</v>
      </c>
      <c r="AR417" s="28">
        <v>0</v>
      </c>
      <c r="AS417" s="28">
        <v>226024.5</v>
      </c>
      <c r="AT417" s="124"/>
      <c r="AU417" s="28">
        <v>118882.5</v>
      </c>
      <c r="AV417" s="28">
        <v>52269</v>
      </c>
      <c r="AW417" s="28">
        <v>0</v>
      </c>
      <c r="AX417" s="44">
        <v>171151.5</v>
      </c>
      <c r="AY417" s="124"/>
      <c r="AZ417" s="139">
        <v>1197999.04</v>
      </c>
      <c r="BA417" s="139">
        <v>404371.65</v>
      </c>
      <c r="BB417" s="44">
        <v>480711.20699999994</v>
      </c>
      <c r="BC417" s="28">
        <v>27344.391749999995</v>
      </c>
      <c r="BD417" s="28">
        <v>23878.9005</v>
      </c>
      <c r="BE417" s="140">
        <v>0</v>
      </c>
      <c r="BF417" s="44">
        <v>531934.49924999999</v>
      </c>
      <c r="BG417" s="60"/>
      <c r="BH417" s="28">
        <v>1185760.9992499999</v>
      </c>
      <c r="BI417" s="124"/>
      <c r="BJ417" s="28">
        <v>170744.3</v>
      </c>
      <c r="BK417" s="28">
        <v>1015016.6992499998</v>
      </c>
      <c r="BL417" s="124"/>
      <c r="BM417" s="193">
        <v>1</v>
      </c>
    </row>
    <row r="418" spans="1:65" x14ac:dyDescent="0.25">
      <c r="A418" s="116" t="s">
        <v>937</v>
      </c>
      <c r="B418" s="24" t="s">
        <v>938</v>
      </c>
      <c r="C418" s="27" t="s">
        <v>934</v>
      </c>
      <c r="D418" s="27" t="s">
        <v>120</v>
      </c>
      <c r="E418" s="139">
        <v>59.37</v>
      </c>
      <c r="F418" s="68"/>
      <c r="G418" s="139">
        <v>41.22</v>
      </c>
      <c r="H418" s="139">
        <v>40.81</v>
      </c>
      <c r="I418" s="139">
        <v>18.149999999999999</v>
      </c>
      <c r="J418" s="139">
        <v>0</v>
      </c>
      <c r="K418" s="60"/>
      <c r="L418" s="28">
        <v>3672.9</v>
      </c>
      <c r="M418" s="28">
        <v>1633.4999999999998</v>
      </c>
      <c r="N418" s="28">
        <v>0</v>
      </c>
      <c r="O418" s="44">
        <v>5306.4</v>
      </c>
      <c r="P418" s="124"/>
      <c r="Q418" s="28">
        <v>5152.5</v>
      </c>
      <c r="R418" s="28">
        <v>2268.75</v>
      </c>
      <c r="S418" s="28">
        <v>0</v>
      </c>
      <c r="T418" s="28">
        <v>7421.25</v>
      </c>
      <c r="U418" s="124"/>
      <c r="V418" s="28">
        <v>9604.26</v>
      </c>
      <c r="W418" s="28">
        <v>4228.95</v>
      </c>
      <c r="X418" s="28">
        <v>0</v>
      </c>
      <c r="Y418" s="44">
        <v>13833.21</v>
      </c>
      <c r="Z418" s="124"/>
      <c r="AA418" s="28">
        <v>1030.5</v>
      </c>
      <c r="AB418" s="28">
        <v>453.74999999999994</v>
      </c>
      <c r="AC418" s="28">
        <v>0</v>
      </c>
      <c r="AD418" s="44">
        <v>1484.25</v>
      </c>
      <c r="AE418" s="124"/>
      <c r="AF418" s="139">
        <v>23536.62</v>
      </c>
      <c r="AG418" s="139">
        <v>10363.65</v>
      </c>
      <c r="AH418" s="139">
        <v>0</v>
      </c>
      <c r="AI418" s="44">
        <v>33900.269999999997</v>
      </c>
      <c r="AJ418" s="124"/>
      <c r="AK418" s="63">
        <v>4244.24</v>
      </c>
      <c r="AL418" s="63">
        <v>3775.2</v>
      </c>
      <c r="AM418" s="63">
        <v>0</v>
      </c>
      <c r="AN418" s="44">
        <v>8019.44</v>
      </c>
      <c r="AO418" s="124"/>
      <c r="AP418" s="28">
        <v>42786.36</v>
      </c>
      <c r="AQ418" s="28">
        <v>18839.699999999997</v>
      </c>
      <c r="AR418" s="28">
        <v>0</v>
      </c>
      <c r="AS418" s="28">
        <v>61626.06</v>
      </c>
      <c r="AT418" s="124"/>
      <c r="AU418" s="28">
        <v>32398.92</v>
      </c>
      <c r="AV418" s="28">
        <v>14265.9</v>
      </c>
      <c r="AW418" s="28">
        <v>0</v>
      </c>
      <c r="AX418" s="44">
        <v>46664.82</v>
      </c>
      <c r="AY418" s="124"/>
      <c r="AZ418" s="139">
        <v>336083.57999999996</v>
      </c>
      <c r="BA418" s="139">
        <v>133481.01</v>
      </c>
      <c r="BB418" s="44">
        <v>140869.37699999998</v>
      </c>
      <c r="BC418" s="28">
        <v>7455.5064899999988</v>
      </c>
      <c r="BD418" s="28">
        <v>6510.6329400000004</v>
      </c>
      <c r="BE418" s="140">
        <v>0</v>
      </c>
      <c r="BF418" s="44">
        <v>154835.51642999999</v>
      </c>
      <c r="BG418" s="60"/>
      <c r="BH418" s="28">
        <v>333091.21643000003</v>
      </c>
      <c r="BI418" s="124"/>
      <c r="BJ418" s="28">
        <v>46553.79</v>
      </c>
      <c r="BK418" s="28">
        <v>286537.42643000005</v>
      </c>
      <c r="BL418" s="124"/>
      <c r="BM418" s="193">
        <v>1</v>
      </c>
    </row>
    <row r="419" spans="1:65" x14ac:dyDescent="0.25">
      <c r="A419" s="116" t="s">
        <v>939</v>
      </c>
      <c r="B419" s="24" t="s">
        <v>940</v>
      </c>
      <c r="C419" s="27" t="s">
        <v>934</v>
      </c>
      <c r="D419" s="27" t="s">
        <v>120</v>
      </c>
      <c r="E419" s="139">
        <v>393.37</v>
      </c>
      <c r="F419" s="68"/>
      <c r="G419" s="139">
        <v>256.72000000000003</v>
      </c>
      <c r="H419" s="139">
        <v>253.13999999999996</v>
      </c>
      <c r="I419" s="139">
        <v>136.64999999999998</v>
      </c>
      <c r="J419" s="139">
        <v>0</v>
      </c>
      <c r="K419" s="60"/>
      <c r="L419" s="28">
        <v>22782.599999999995</v>
      </c>
      <c r="M419" s="28">
        <v>12298.499999999998</v>
      </c>
      <c r="N419" s="28">
        <v>0</v>
      </c>
      <c r="O419" s="44">
        <v>35081.099999999991</v>
      </c>
      <c r="P419" s="124"/>
      <c r="Q419" s="28">
        <v>32090.000000000004</v>
      </c>
      <c r="R419" s="28">
        <v>17081.249999999996</v>
      </c>
      <c r="S419" s="28">
        <v>0</v>
      </c>
      <c r="T419" s="28">
        <v>49171.25</v>
      </c>
      <c r="U419" s="124"/>
      <c r="V419" s="28">
        <v>59815.760000000009</v>
      </c>
      <c r="W419" s="28">
        <v>31839.449999999993</v>
      </c>
      <c r="X419" s="28">
        <v>0</v>
      </c>
      <c r="Y419" s="44">
        <v>91655.21</v>
      </c>
      <c r="Z419" s="124"/>
      <c r="AA419" s="28">
        <v>6418.0000000000009</v>
      </c>
      <c r="AB419" s="28">
        <v>3416.2499999999995</v>
      </c>
      <c r="AC419" s="28">
        <v>0</v>
      </c>
      <c r="AD419" s="44">
        <v>9834.25</v>
      </c>
      <c r="AE419" s="124"/>
      <c r="AF419" s="139">
        <v>146587.12</v>
      </c>
      <c r="AG419" s="139">
        <v>78027.149999999994</v>
      </c>
      <c r="AH419" s="139">
        <v>0</v>
      </c>
      <c r="AI419" s="44">
        <v>224614.27</v>
      </c>
      <c r="AJ419" s="124"/>
      <c r="AK419" s="63">
        <v>26326.559999999994</v>
      </c>
      <c r="AL419" s="63">
        <v>28423.199999999997</v>
      </c>
      <c r="AM419" s="63">
        <v>0</v>
      </c>
      <c r="AN419" s="44">
        <v>54749.759999999995</v>
      </c>
      <c r="AO419" s="124"/>
      <c r="AP419" s="28">
        <v>266475.36000000004</v>
      </c>
      <c r="AQ419" s="28">
        <v>141842.69999999998</v>
      </c>
      <c r="AR419" s="28">
        <v>0</v>
      </c>
      <c r="AS419" s="28">
        <v>408318.06000000006</v>
      </c>
      <c r="AT419" s="124"/>
      <c r="AU419" s="28">
        <v>201781.92</v>
      </c>
      <c r="AV419" s="28">
        <v>107406.89999999998</v>
      </c>
      <c r="AW419" s="28">
        <v>0</v>
      </c>
      <c r="AX419" s="44">
        <v>309188.82</v>
      </c>
      <c r="AY419" s="124"/>
      <c r="AZ419" s="139">
        <v>2143297.8200000003</v>
      </c>
      <c r="BA419" s="139">
        <v>726730.80999999982</v>
      </c>
      <c r="BB419" s="44">
        <v>861008.58899999992</v>
      </c>
      <c r="BC419" s="28">
        <v>49398.224490000001</v>
      </c>
      <c r="BD419" s="28">
        <v>43137.740940000003</v>
      </c>
      <c r="BE419" s="140">
        <v>0</v>
      </c>
      <c r="BF419" s="44">
        <v>953544.55443000002</v>
      </c>
      <c r="BG419" s="60"/>
      <c r="BH419" s="28">
        <v>2136157.2744300002</v>
      </c>
      <c r="BI419" s="124"/>
      <c r="BJ419" s="28">
        <v>308453.21000000002</v>
      </c>
      <c r="BK419" s="28">
        <v>1827704.0644300003</v>
      </c>
      <c r="BL419" s="124"/>
      <c r="BM419" s="193">
        <v>1</v>
      </c>
    </row>
    <row r="420" spans="1:65" x14ac:dyDescent="0.25">
      <c r="A420" s="116" t="s">
        <v>941</v>
      </c>
      <c r="B420" s="24" t="s">
        <v>942</v>
      </c>
      <c r="C420" s="27" t="s">
        <v>934</v>
      </c>
      <c r="D420" s="27" t="s">
        <v>120</v>
      </c>
      <c r="E420" s="139">
        <v>103.71</v>
      </c>
      <c r="F420" s="68"/>
      <c r="G420" s="139">
        <v>67.72</v>
      </c>
      <c r="H420" s="139">
        <v>66.809999999999988</v>
      </c>
      <c r="I420" s="139">
        <v>35.99</v>
      </c>
      <c r="J420" s="139">
        <v>0</v>
      </c>
      <c r="K420" s="60"/>
      <c r="L420" s="28">
        <v>6012.8999999999987</v>
      </c>
      <c r="M420" s="28">
        <v>3239.1000000000004</v>
      </c>
      <c r="N420" s="28">
        <v>0</v>
      </c>
      <c r="O420" s="44">
        <v>9252</v>
      </c>
      <c r="P420" s="124"/>
      <c r="Q420" s="28">
        <v>8465</v>
      </c>
      <c r="R420" s="28">
        <v>4498.75</v>
      </c>
      <c r="S420" s="28">
        <v>0</v>
      </c>
      <c r="T420" s="28">
        <v>12963.75</v>
      </c>
      <c r="U420" s="124"/>
      <c r="V420" s="28">
        <v>15778.76</v>
      </c>
      <c r="W420" s="28">
        <v>8385.67</v>
      </c>
      <c r="X420" s="28">
        <v>0</v>
      </c>
      <c r="Y420" s="44">
        <v>24164.43</v>
      </c>
      <c r="Z420" s="124"/>
      <c r="AA420" s="28">
        <v>1693</v>
      </c>
      <c r="AB420" s="28">
        <v>899.75</v>
      </c>
      <c r="AC420" s="28">
        <v>0</v>
      </c>
      <c r="AD420" s="44">
        <v>2592.75</v>
      </c>
      <c r="AE420" s="124"/>
      <c r="AF420" s="139">
        <v>38668.120000000003</v>
      </c>
      <c r="AG420" s="139">
        <v>20550.29</v>
      </c>
      <c r="AH420" s="139">
        <v>0</v>
      </c>
      <c r="AI420" s="44">
        <v>59218.41</v>
      </c>
      <c r="AJ420" s="124"/>
      <c r="AK420" s="63">
        <v>6948.2399999999989</v>
      </c>
      <c r="AL420" s="63">
        <v>7485.92</v>
      </c>
      <c r="AM420" s="63">
        <v>0</v>
      </c>
      <c r="AN420" s="44">
        <v>14434.16</v>
      </c>
      <c r="AO420" s="124"/>
      <c r="AP420" s="28">
        <v>70293.36</v>
      </c>
      <c r="AQ420" s="28">
        <v>37357.620000000003</v>
      </c>
      <c r="AR420" s="28">
        <v>0</v>
      </c>
      <c r="AS420" s="28">
        <v>107650.98000000001</v>
      </c>
      <c r="AT420" s="124"/>
      <c r="AU420" s="28">
        <v>53227.92</v>
      </c>
      <c r="AV420" s="28">
        <v>28288.140000000003</v>
      </c>
      <c r="AW420" s="28">
        <v>0</v>
      </c>
      <c r="AX420" s="44">
        <v>81516.06</v>
      </c>
      <c r="AY420" s="124"/>
      <c r="AZ420" s="139">
        <v>565729.57000000007</v>
      </c>
      <c r="BA420" s="139">
        <v>193506.35000000003</v>
      </c>
      <c r="BB420" s="44">
        <v>227770.77600000004</v>
      </c>
      <c r="BC420" s="28">
        <v>13023.59067</v>
      </c>
      <c r="BD420" s="28">
        <v>11373.04602</v>
      </c>
      <c r="BE420" s="140">
        <v>0</v>
      </c>
      <c r="BF420" s="44">
        <v>252167.41269000006</v>
      </c>
      <c r="BG420" s="60"/>
      <c r="BH420" s="28">
        <v>563959.95269000006</v>
      </c>
      <c r="BI420" s="124"/>
      <c r="BJ420" s="28">
        <v>81322.12</v>
      </c>
      <c r="BK420" s="28">
        <v>482637.83269000007</v>
      </c>
      <c r="BL420" s="124"/>
      <c r="BM420" s="193">
        <v>1</v>
      </c>
    </row>
    <row r="421" spans="1:65" x14ac:dyDescent="0.25">
      <c r="A421" s="116" t="s">
        <v>943</v>
      </c>
      <c r="B421" s="24" t="s">
        <v>944</v>
      </c>
      <c r="C421" s="27" t="s">
        <v>934</v>
      </c>
      <c r="D421" s="27" t="s">
        <v>131</v>
      </c>
      <c r="E421" s="139">
        <v>381</v>
      </c>
      <c r="F421" s="68"/>
      <c r="G421" s="139">
        <v>0</v>
      </c>
      <c r="H421" s="139">
        <v>0</v>
      </c>
      <c r="I421" s="139">
        <v>0</v>
      </c>
      <c r="J421" s="139">
        <v>381</v>
      </c>
      <c r="K421" s="60"/>
      <c r="L421" s="28">
        <v>0</v>
      </c>
      <c r="M421" s="28">
        <v>0</v>
      </c>
      <c r="N421" s="28">
        <v>34290</v>
      </c>
      <c r="O421" s="44">
        <v>34290</v>
      </c>
      <c r="P421" s="124"/>
      <c r="Q421" s="28">
        <v>0</v>
      </c>
      <c r="R421" s="28">
        <v>0</v>
      </c>
      <c r="S421" s="28">
        <v>47625</v>
      </c>
      <c r="T421" s="28">
        <v>47625</v>
      </c>
      <c r="U421" s="124"/>
      <c r="V421" s="28">
        <v>0</v>
      </c>
      <c r="W421" s="28">
        <v>0</v>
      </c>
      <c r="X421" s="28">
        <v>88773</v>
      </c>
      <c r="Y421" s="44">
        <v>88773</v>
      </c>
      <c r="Z421" s="124"/>
      <c r="AA421" s="28">
        <v>0</v>
      </c>
      <c r="AB421" s="28">
        <v>0</v>
      </c>
      <c r="AC421" s="28">
        <v>9525</v>
      </c>
      <c r="AD421" s="44">
        <v>9525</v>
      </c>
      <c r="AE421" s="124"/>
      <c r="AF421" s="139">
        <v>0</v>
      </c>
      <c r="AG421" s="139">
        <v>0</v>
      </c>
      <c r="AH421" s="139">
        <v>217551</v>
      </c>
      <c r="AI421" s="44">
        <v>217551</v>
      </c>
      <c r="AJ421" s="124"/>
      <c r="AK421" s="63">
        <v>0</v>
      </c>
      <c r="AL421" s="63">
        <v>0</v>
      </c>
      <c r="AM421" s="63">
        <v>273177</v>
      </c>
      <c r="AN421" s="44">
        <v>273177</v>
      </c>
      <c r="AO421" s="124"/>
      <c r="AP421" s="28">
        <v>0</v>
      </c>
      <c r="AQ421" s="28">
        <v>0</v>
      </c>
      <c r="AR421" s="28">
        <v>395478</v>
      </c>
      <c r="AS421" s="28">
        <v>395478</v>
      </c>
      <c r="AT421" s="124"/>
      <c r="AU421" s="28">
        <v>0</v>
      </c>
      <c r="AV421" s="28">
        <v>0</v>
      </c>
      <c r="AW421" s="28">
        <v>299466</v>
      </c>
      <c r="AX421" s="44">
        <v>299466</v>
      </c>
      <c r="AY421" s="124"/>
      <c r="AZ421" s="139">
        <v>2262632.4199999995</v>
      </c>
      <c r="BA421" s="139">
        <v>615074.79999999993</v>
      </c>
      <c r="BB421" s="44">
        <v>863312.16599999974</v>
      </c>
      <c r="BC421" s="28">
        <v>47844.836999999992</v>
      </c>
      <c r="BD421" s="28">
        <v>41781.222000000002</v>
      </c>
      <c r="BE421" s="140">
        <v>0</v>
      </c>
      <c r="BF421" s="44">
        <v>952938.22499999963</v>
      </c>
      <c r="BG421" s="60"/>
      <c r="BH421" s="28">
        <v>2318823.2249999996</v>
      </c>
      <c r="BI421" s="124"/>
      <c r="BJ421" s="28">
        <v>298753.53000000003</v>
      </c>
      <c r="BK421" s="28">
        <v>2020069.6949999996</v>
      </c>
      <c r="BL421" s="124"/>
      <c r="BM421" s="193">
        <v>1</v>
      </c>
    </row>
    <row r="422" spans="1:65" x14ac:dyDescent="0.25">
      <c r="A422" s="116" t="s">
        <v>945</v>
      </c>
      <c r="B422" s="24" t="s">
        <v>946</v>
      </c>
      <c r="C422" s="27" t="s">
        <v>947</v>
      </c>
      <c r="D422" s="27" t="s">
        <v>12</v>
      </c>
      <c r="E422" s="139">
        <v>2035.79</v>
      </c>
      <c r="F422" s="68"/>
      <c r="G422" s="139">
        <v>973.98</v>
      </c>
      <c r="H422" s="139">
        <v>962.98</v>
      </c>
      <c r="I422" s="139">
        <v>480.49</v>
      </c>
      <c r="J422" s="139">
        <v>581.32000000000005</v>
      </c>
      <c r="K422" s="60"/>
      <c r="L422" s="28">
        <v>86668.2</v>
      </c>
      <c r="M422" s="28">
        <v>43244.1</v>
      </c>
      <c r="N422" s="28">
        <v>52318.8</v>
      </c>
      <c r="O422" s="44">
        <v>182231.09999999998</v>
      </c>
      <c r="P422" s="124"/>
      <c r="Q422" s="28">
        <v>121747.5</v>
      </c>
      <c r="R422" s="28">
        <v>60061.25</v>
      </c>
      <c r="S422" s="28">
        <v>72665</v>
      </c>
      <c r="T422" s="28">
        <v>254473.75</v>
      </c>
      <c r="U422" s="124"/>
      <c r="V422" s="28">
        <v>226937.34</v>
      </c>
      <c r="W422" s="28">
        <v>111954.17</v>
      </c>
      <c r="X422" s="28">
        <v>135447.56</v>
      </c>
      <c r="Y422" s="44">
        <v>474339.07</v>
      </c>
      <c r="Z422" s="124"/>
      <c r="AA422" s="28">
        <v>24349.5</v>
      </c>
      <c r="AB422" s="28">
        <v>12012.25</v>
      </c>
      <c r="AC422" s="28">
        <v>14533.000000000002</v>
      </c>
      <c r="AD422" s="44">
        <v>50894.75</v>
      </c>
      <c r="AE422" s="124"/>
      <c r="AF422" s="139">
        <v>556142.57999999996</v>
      </c>
      <c r="AG422" s="139">
        <v>274359.78999999998</v>
      </c>
      <c r="AH422" s="139">
        <v>331933.71999999997</v>
      </c>
      <c r="AI422" s="44">
        <v>1162436.0899999999</v>
      </c>
      <c r="AJ422" s="124"/>
      <c r="AK422" s="63">
        <v>100149.92</v>
      </c>
      <c r="AL422" s="63">
        <v>99941.92</v>
      </c>
      <c r="AM422" s="63">
        <v>416806.44000000006</v>
      </c>
      <c r="AN422" s="44">
        <v>616898.28</v>
      </c>
      <c r="AO422" s="124"/>
      <c r="AP422" s="28">
        <v>1010991.24</v>
      </c>
      <c r="AQ422" s="28">
        <v>498748.62</v>
      </c>
      <c r="AR422" s="28">
        <v>603410.16</v>
      </c>
      <c r="AS422" s="28">
        <v>2113150.02</v>
      </c>
      <c r="AT422" s="124"/>
      <c r="AU422" s="28">
        <v>765548.28</v>
      </c>
      <c r="AV422" s="28">
        <v>377665.14</v>
      </c>
      <c r="AW422" s="28">
        <v>456917.52</v>
      </c>
      <c r="AX422" s="44">
        <v>1600130.94</v>
      </c>
      <c r="AY422" s="124"/>
      <c r="AZ422" s="139">
        <v>11594615.699999999</v>
      </c>
      <c r="BA422" s="139">
        <v>3926569.88</v>
      </c>
      <c r="BB422" s="44">
        <v>4656355.6739999996</v>
      </c>
      <c r="BC422" s="28">
        <v>255648.40082999997</v>
      </c>
      <c r="BD422" s="28">
        <v>223248.80298000001</v>
      </c>
      <c r="BE422" s="140">
        <v>0</v>
      </c>
      <c r="BF422" s="44">
        <v>5135252.8778099995</v>
      </c>
      <c r="BG422" s="60"/>
      <c r="BH422" s="28">
        <v>11589806.877809998</v>
      </c>
      <c r="BI422" s="124"/>
      <c r="BJ422" s="28">
        <v>1596324.01</v>
      </c>
      <c r="BK422" s="28">
        <v>9993482.8678099979</v>
      </c>
      <c r="BL422" s="124"/>
      <c r="BM422" s="193">
        <v>1</v>
      </c>
    </row>
    <row r="423" spans="1:65" x14ac:dyDescent="0.25">
      <c r="A423" s="116" t="s">
        <v>948</v>
      </c>
      <c r="B423" s="24" t="s">
        <v>949</v>
      </c>
      <c r="C423" s="27" t="s">
        <v>947</v>
      </c>
      <c r="D423" s="27" t="s">
        <v>12</v>
      </c>
      <c r="E423" s="139">
        <v>243.69</v>
      </c>
      <c r="F423" s="68"/>
      <c r="G423" s="139">
        <v>111.55</v>
      </c>
      <c r="H423" s="139">
        <v>110.63999999999999</v>
      </c>
      <c r="I423" s="139">
        <v>61.989999999999995</v>
      </c>
      <c r="J423" s="139">
        <v>70.149999999999991</v>
      </c>
      <c r="K423" s="60"/>
      <c r="L423" s="28">
        <v>9957.5999999999985</v>
      </c>
      <c r="M423" s="28">
        <v>5579.0999999999995</v>
      </c>
      <c r="N423" s="28">
        <v>6313.4999999999991</v>
      </c>
      <c r="O423" s="44">
        <v>21850.199999999997</v>
      </c>
      <c r="P423" s="124"/>
      <c r="Q423" s="28">
        <v>13943.75</v>
      </c>
      <c r="R423" s="28">
        <v>7748.7499999999991</v>
      </c>
      <c r="S423" s="28">
        <v>8768.7499999999982</v>
      </c>
      <c r="T423" s="28">
        <v>30461.25</v>
      </c>
      <c r="U423" s="124"/>
      <c r="V423" s="28">
        <v>25991.149999999998</v>
      </c>
      <c r="W423" s="28">
        <v>14443.669999999998</v>
      </c>
      <c r="X423" s="28">
        <v>16344.949999999999</v>
      </c>
      <c r="Y423" s="44">
        <v>56779.76999999999</v>
      </c>
      <c r="Z423" s="124"/>
      <c r="AA423" s="28">
        <v>2788.75</v>
      </c>
      <c r="AB423" s="28">
        <v>1549.7499999999998</v>
      </c>
      <c r="AC423" s="28">
        <v>1753.7499999999998</v>
      </c>
      <c r="AD423" s="44">
        <v>6092.25</v>
      </c>
      <c r="AE423" s="124"/>
      <c r="AF423" s="139">
        <v>63695.05</v>
      </c>
      <c r="AG423" s="139">
        <v>35396.29</v>
      </c>
      <c r="AH423" s="139">
        <v>40055.65</v>
      </c>
      <c r="AI423" s="44">
        <v>139146.99</v>
      </c>
      <c r="AJ423" s="124"/>
      <c r="AK423" s="63">
        <v>11506.559999999998</v>
      </c>
      <c r="AL423" s="63">
        <v>12893.919999999998</v>
      </c>
      <c r="AM423" s="63">
        <v>50297.549999999996</v>
      </c>
      <c r="AN423" s="44">
        <v>74698.03</v>
      </c>
      <c r="AO423" s="124"/>
      <c r="AP423" s="28">
        <v>115788.9</v>
      </c>
      <c r="AQ423" s="28">
        <v>64345.619999999995</v>
      </c>
      <c r="AR423" s="28">
        <v>72815.7</v>
      </c>
      <c r="AS423" s="28">
        <v>252950.21999999997</v>
      </c>
      <c r="AT423" s="124"/>
      <c r="AU423" s="28">
        <v>87678.3</v>
      </c>
      <c r="AV423" s="28">
        <v>48724.14</v>
      </c>
      <c r="AW423" s="28">
        <v>55137.899999999994</v>
      </c>
      <c r="AX423" s="44">
        <v>191540.34</v>
      </c>
      <c r="AY423" s="124"/>
      <c r="AZ423" s="139">
        <v>1374479.2</v>
      </c>
      <c r="BA423" s="139">
        <v>468056.32000000001</v>
      </c>
      <c r="BB423" s="44">
        <v>552760.65599999996</v>
      </c>
      <c r="BC423" s="28">
        <v>30601.859129999997</v>
      </c>
      <c r="BD423" s="28">
        <v>26723.532780000001</v>
      </c>
      <c r="BE423" s="140">
        <v>0</v>
      </c>
      <c r="BF423" s="44">
        <v>610086.04790999996</v>
      </c>
      <c r="BG423" s="60"/>
      <c r="BH423" s="28">
        <v>1383605.0979099998</v>
      </c>
      <c r="BI423" s="124"/>
      <c r="BJ423" s="28">
        <v>191084.63</v>
      </c>
      <c r="BK423" s="28">
        <v>1192520.4679099997</v>
      </c>
      <c r="BL423" s="124"/>
      <c r="BM423" s="193">
        <v>1</v>
      </c>
    </row>
    <row r="424" spans="1:65" x14ac:dyDescent="0.25">
      <c r="A424" s="116" t="s">
        <v>950</v>
      </c>
      <c r="B424" s="24" t="s">
        <v>951</v>
      </c>
      <c r="C424" s="27" t="s">
        <v>952</v>
      </c>
      <c r="D424" s="27" t="s">
        <v>12</v>
      </c>
      <c r="E424" s="139">
        <v>1079.54</v>
      </c>
      <c r="F424" s="68"/>
      <c r="G424" s="139">
        <v>479.9</v>
      </c>
      <c r="H424" s="139">
        <v>474.65</v>
      </c>
      <c r="I424" s="139">
        <v>244.99</v>
      </c>
      <c r="J424" s="139">
        <v>354.65</v>
      </c>
      <c r="K424" s="60"/>
      <c r="L424" s="28">
        <v>42718.5</v>
      </c>
      <c r="M424" s="28">
        <v>22049.100000000002</v>
      </c>
      <c r="N424" s="28">
        <v>31918.499999999996</v>
      </c>
      <c r="O424" s="44">
        <v>96686.1</v>
      </c>
      <c r="P424" s="124"/>
      <c r="Q424" s="28">
        <v>59987.5</v>
      </c>
      <c r="R424" s="28">
        <v>30623.75</v>
      </c>
      <c r="S424" s="28">
        <v>44331.25</v>
      </c>
      <c r="T424" s="28">
        <v>134942.5</v>
      </c>
      <c r="U424" s="124"/>
      <c r="V424" s="28">
        <v>111816.7</v>
      </c>
      <c r="W424" s="28">
        <v>57082.670000000006</v>
      </c>
      <c r="X424" s="28">
        <v>82633.45</v>
      </c>
      <c r="Y424" s="44">
        <v>251532.82</v>
      </c>
      <c r="Z424" s="124"/>
      <c r="AA424" s="28">
        <v>11997.5</v>
      </c>
      <c r="AB424" s="28">
        <v>6124.75</v>
      </c>
      <c r="AC424" s="28">
        <v>8866.25</v>
      </c>
      <c r="AD424" s="44">
        <v>26988.5</v>
      </c>
      <c r="AE424" s="124"/>
      <c r="AF424" s="139">
        <v>274022.90000000002</v>
      </c>
      <c r="AG424" s="139">
        <v>139889.29</v>
      </c>
      <c r="AH424" s="139">
        <v>202505.15</v>
      </c>
      <c r="AI424" s="44">
        <v>616417.34000000008</v>
      </c>
      <c r="AJ424" s="124"/>
      <c r="AK424" s="63">
        <v>49363.6</v>
      </c>
      <c r="AL424" s="63">
        <v>50957.919999999998</v>
      </c>
      <c r="AM424" s="63">
        <v>254284.05</v>
      </c>
      <c r="AN424" s="44">
        <v>354605.56999999995</v>
      </c>
      <c r="AO424" s="124"/>
      <c r="AP424" s="28">
        <v>498136.19999999995</v>
      </c>
      <c r="AQ424" s="28">
        <v>254299.62</v>
      </c>
      <c r="AR424" s="28">
        <v>368126.69999999995</v>
      </c>
      <c r="AS424" s="28">
        <v>1120562.52</v>
      </c>
      <c r="AT424" s="124"/>
      <c r="AU424" s="28">
        <v>377201.39999999997</v>
      </c>
      <c r="AV424" s="28">
        <v>192562.14</v>
      </c>
      <c r="AW424" s="28">
        <v>278754.89999999997</v>
      </c>
      <c r="AX424" s="44">
        <v>848518.44</v>
      </c>
      <c r="AY424" s="124"/>
      <c r="AZ424" s="139">
        <v>6170384.0700000003</v>
      </c>
      <c r="BA424" s="139">
        <v>2096544.1</v>
      </c>
      <c r="BB424" s="44">
        <v>2480078.4509999999</v>
      </c>
      <c r="BC424" s="28">
        <v>135565.39457999999</v>
      </c>
      <c r="BD424" s="28">
        <v>118384.51548</v>
      </c>
      <c r="BE424" s="140">
        <v>0</v>
      </c>
      <c r="BF424" s="44">
        <v>2734028.36106</v>
      </c>
      <c r="BG424" s="60"/>
      <c r="BH424" s="28">
        <v>6184282.1510600001</v>
      </c>
      <c r="BI424" s="124"/>
      <c r="BJ424" s="28">
        <v>846499.7</v>
      </c>
      <c r="BK424" s="28">
        <v>5337782.4510599999</v>
      </c>
      <c r="BL424" s="124"/>
      <c r="BM424" s="193">
        <v>1</v>
      </c>
    </row>
    <row r="425" spans="1:65" x14ac:dyDescent="0.25">
      <c r="A425" s="116" t="s">
        <v>953</v>
      </c>
      <c r="B425" s="24" t="s">
        <v>954</v>
      </c>
      <c r="C425" s="27" t="s">
        <v>952</v>
      </c>
      <c r="D425" s="27" t="s">
        <v>12</v>
      </c>
      <c r="E425" s="139">
        <v>3831.8</v>
      </c>
      <c r="F425" s="68"/>
      <c r="G425" s="139">
        <v>1816.98</v>
      </c>
      <c r="H425" s="139">
        <v>1781.98</v>
      </c>
      <c r="I425" s="139">
        <v>924.82999999999993</v>
      </c>
      <c r="J425" s="139">
        <v>1089.99</v>
      </c>
      <c r="K425" s="60"/>
      <c r="L425" s="28">
        <v>160378.20000000001</v>
      </c>
      <c r="M425" s="28">
        <v>83234.7</v>
      </c>
      <c r="N425" s="28">
        <v>98099.1</v>
      </c>
      <c r="O425" s="44">
        <v>341712</v>
      </c>
      <c r="P425" s="124"/>
      <c r="Q425" s="28">
        <v>227122.5</v>
      </c>
      <c r="R425" s="28">
        <v>115603.74999999999</v>
      </c>
      <c r="S425" s="28">
        <v>136248.75</v>
      </c>
      <c r="T425" s="28">
        <v>478975</v>
      </c>
      <c r="U425" s="124"/>
      <c r="V425" s="28">
        <v>423356.34</v>
      </c>
      <c r="W425" s="28">
        <v>215485.38999999998</v>
      </c>
      <c r="X425" s="28">
        <v>253967.67</v>
      </c>
      <c r="Y425" s="44">
        <v>892809.4</v>
      </c>
      <c r="Z425" s="124"/>
      <c r="AA425" s="28">
        <v>45424.5</v>
      </c>
      <c r="AB425" s="28">
        <v>23120.75</v>
      </c>
      <c r="AC425" s="28">
        <v>27249.75</v>
      </c>
      <c r="AD425" s="44">
        <v>95795</v>
      </c>
      <c r="AE425" s="124"/>
      <c r="AF425" s="139">
        <v>1037495.58</v>
      </c>
      <c r="AG425" s="139">
        <v>528077.93000000005</v>
      </c>
      <c r="AH425" s="139">
        <v>622384.29</v>
      </c>
      <c r="AI425" s="44">
        <v>2187957.7999999998</v>
      </c>
      <c r="AJ425" s="124"/>
      <c r="AK425" s="63">
        <v>185325.92</v>
      </c>
      <c r="AL425" s="63">
        <v>192364.63999999998</v>
      </c>
      <c r="AM425" s="63">
        <v>781522.83</v>
      </c>
      <c r="AN425" s="44">
        <v>1159213.3899999999</v>
      </c>
      <c r="AO425" s="124"/>
      <c r="AP425" s="28">
        <v>1886025.24</v>
      </c>
      <c r="AQ425" s="28">
        <v>959973.53999999992</v>
      </c>
      <c r="AR425" s="28">
        <v>1131409.6200000001</v>
      </c>
      <c r="AS425" s="28">
        <v>3977408.4</v>
      </c>
      <c r="AT425" s="124"/>
      <c r="AU425" s="28">
        <v>1428146.28</v>
      </c>
      <c r="AV425" s="28">
        <v>726916.37999999989</v>
      </c>
      <c r="AW425" s="28">
        <v>856732.14</v>
      </c>
      <c r="AX425" s="44">
        <v>3011794.8000000003</v>
      </c>
      <c r="AY425" s="124"/>
      <c r="AZ425" s="139">
        <v>21634605.029999997</v>
      </c>
      <c r="BA425" s="139">
        <v>7191429.6799999997</v>
      </c>
      <c r="BB425" s="44">
        <v>8647810.4129999988</v>
      </c>
      <c r="BC425" s="28">
        <v>481185.9486</v>
      </c>
      <c r="BD425" s="28">
        <v>420202.85160000005</v>
      </c>
      <c r="BE425" s="140">
        <v>0</v>
      </c>
      <c r="BF425" s="44">
        <v>9549199.2131999992</v>
      </c>
      <c r="BG425" s="60"/>
      <c r="BH425" s="28">
        <v>21694865.003199998</v>
      </c>
      <c r="BI425" s="124"/>
      <c r="BJ425" s="28">
        <v>3004629.33</v>
      </c>
      <c r="BK425" s="28">
        <v>18690235.673199996</v>
      </c>
      <c r="BL425" s="124"/>
      <c r="BM425" s="193">
        <v>1</v>
      </c>
    </row>
    <row r="426" spans="1:65" x14ac:dyDescent="0.25">
      <c r="A426" s="116" t="s">
        <v>955</v>
      </c>
      <c r="B426" s="24" t="s">
        <v>956</v>
      </c>
      <c r="C426" s="27" t="s">
        <v>952</v>
      </c>
      <c r="D426" s="27" t="s">
        <v>12</v>
      </c>
      <c r="E426" s="139">
        <v>474.87</v>
      </c>
      <c r="F426" s="68"/>
      <c r="G426" s="139">
        <v>214.07</v>
      </c>
      <c r="H426" s="139">
        <v>211.32</v>
      </c>
      <c r="I426" s="139">
        <v>122.14999999999999</v>
      </c>
      <c r="J426" s="139">
        <v>138.64999999999998</v>
      </c>
      <c r="K426" s="60"/>
      <c r="L426" s="28">
        <v>19018.8</v>
      </c>
      <c r="M426" s="28">
        <v>10993.5</v>
      </c>
      <c r="N426" s="28">
        <v>12478.499999999998</v>
      </c>
      <c r="O426" s="44">
        <v>42490.799999999996</v>
      </c>
      <c r="P426" s="124"/>
      <c r="Q426" s="28">
        <v>26758.75</v>
      </c>
      <c r="R426" s="28">
        <v>15268.749999999998</v>
      </c>
      <c r="S426" s="28">
        <v>17331.249999999996</v>
      </c>
      <c r="T426" s="28">
        <v>59358.75</v>
      </c>
      <c r="U426" s="124"/>
      <c r="V426" s="28">
        <v>49878.31</v>
      </c>
      <c r="W426" s="28">
        <v>28460.949999999997</v>
      </c>
      <c r="X426" s="28">
        <v>32305.449999999993</v>
      </c>
      <c r="Y426" s="44">
        <v>110644.70999999999</v>
      </c>
      <c r="Z426" s="124"/>
      <c r="AA426" s="28">
        <v>5351.75</v>
      </c>
      <c r="AB426" s="28">
        <v>3053.75</v>
      </c>
      <c r="AC426" s="28">
        <v>3466.2499999999995</v>
      </c>
      <c r="AD426" s="44">
        <v>11871.75</v>
      </c>
      <c r="AE426" s="124"/>
      <c r="AF426" s="139">
        <v>122233.97</v>
      </c>
      <c r="AG426" s="139">
        <v>69747.649999999994</v>
      </c>
      <c r="AH426" s="139">
        <v>79169.149999999994</v>
      </c>
      <c r="AI426" s="44">
        <v>271150.77</v>
      </c>
      <c r="AJ426" s="124"/>
      <c r="AK426" s="63">
        <v>21977.279999999999</v>
      </c>
      <c r="AL426" s="63">
        <v>25407.199999999997</v>
      </c>
      <c r="AM426" s="63">
        <v>99412.049999999988</v>
      </c>
      <c r="AN426" s="44">
        <v>146796.52999999997</v>
      </c>
      <c r="AO426" s="124"/>
      <c r="AP426" s="28">
        <v>222204.66</v>
      </c>
      <c r="AQ426" s="28">
        <v>126791.7</v>
      </c>
      <c r="AR426" s="28">
        <v>143918.69999999998</v>
      </c>
      <c r="AS426" s="28">
        <v>492915.05999999994</v>
      </c>
      <c r="AT426" s="124"/>
      <c r="AU426" s="28">
        <v>168259.02</v>
      </c>
      <c r="AV426" s="28">
        <v>96009.9</v>
      </c>
      <c r="AW426" s="28">
        <v>108978.89999999998</v>
      </c>
      <c r="AX426" s="44">
        <v>373247.81999999995</v>
      </c>
      <c r="AY426" s="124"/>
      <c r="AZ426" s="139">
        <v>2616673.33</v>
      </c>
      <c r="BA426" s="139">
        <v>740710.28999999992</v>
      </c>
      <c r="BB426" s="44">
        <v>1007215.086</v>
      </c>
      <c r="BC426" s="28">
        <v>59632.749989999989</v>
      </c>
      <c r="BD426" s="28">
        <v>52075.193939999997</v>
      </c>
      <c r="BE426" s="140">
        <v>0</v>
      </c>
      <c r="BF426" s="44">
        <v>1118923.02993</v>
      </c>
      <c r="BG426" s="60"/>
      <c r="BH426" s="28">
        <v>2627399.2199299997</v>
      </c>
      <c r="BI426" s="124"/>
      <c r="BJ426" s="28">
        <v>372359.81</v>
      </c>
      <c r="BK426" s="28">
        <v>2255039.4099299996</v>
      </c>
      <c r="BL426" s="124"/>
      <c r="BM426" s="193">
        <v>1</v>
      </c>
    </row>
    <row r="427" spans="1:65" x14ac:dyDescent="0.25">
      <c r="A427" s="116" t="s">
        <v>957</v>
      </c>
      <c r="B427" s="24" t="s">
        <v>958</v>
      </c>
      <c r="C427" s="27" t="s">
        <v>952</v>
      </c>
      <c r="D427" s="27" t="s">
        <v>12</v>
      </c>
      <c r="E427" s="139">
        <v>2370.29</v>
      </c>
      <c r="F427" s="68"/>
      <c r="G427" s="139">
        <v>1116.31</v>
      </c>
      <c r="H427" s="139">
        <v>1097.98</v>
      </c>
      <c r="I427" s="139">
        <v>502.49</v>
      </c>
      <c r="J427" s="139">
        <v>751.49</v>
      </c>
      <c r="K427" s="60"/>
      <c r="L427" s="28">
        <v>98818.2</v>
      </c>
      <c r="M427" s="28">
        <v>45224.1</v>
      </c>
      <c r="N427" s="28">
        <v>67634.100000000006</v>
      </c>
      <c r="O427" s="44">
        <v>211676.4</v>
      </c>
      <c r="P427" s="124"/>
      <c r="Q427" s="28">
        <v>139538.75</v>
      </c>
      <c r="R427" s="28">
        <v>62811.25</v>
      </c>
      <c r="S427" s="28">
        <v>93936.25</v>
      </c>
      <c r="T427" s="28">
        <v>296286.25</v>
      </c>
      <c r="U427" s="124"/>
      <c r="V427" s="28">
        <v>260100.22999999998</v>
      </c>
      <c r="W427" s="28">
        <v>117080.17</v>
      </c>
      <c r="X427" s="28">
        <v>175097.17</v>
      </c>
      <c r="Y427" s="44">
        <v>552277.56999999995</v>
      </c>
      <c r="Z427" s="124"/>
      <c r="AA427" s="28">
        <v>27907.75</v>
      </c>
      <c r="AB427" s="28">
        <v>12562.25</v>
      </c>
      <c r="AC427" s="28">
        <v>18787.25</v>
      </c>
      <c r="AD427" s="44">
        <v>59257.25</v>
      </c>
      <c r="AE427" s="124"/>
      <c r="AF427" s="139">
        <v>637413.01</v>
      </c>
      <c r="AG427" s="139">
        <v>286921.78999999998</v>
      </c>
      <c r="AH427" s="139">
        <v>429100.79</v>
      </c>
      <c r="AI427" s="44">
        <v>1353435.59</v>
      </c>
      <c r="AJ427" s="124"/>
      <c r="AK427" s="63">
        <v>114189.92</v>
      </c>
      <c r="AL427" s="63">
        <v>104517.92</v>
      </c>
      <c r="AM427" s="63">
        <v>538818.32999999996</v>
      </c>
      <c r="AN427" s="44">
        <v>757526.16999999993</v>
      </c>
      <c r="AO427" s="124"/>
      <c r="AP427" s="28">
        <v>1158729.78</v>
      </c>
      <c r="AQ427" s="28">
        <v>521584.62</v>
      </c>
      <c r="AR427" s="28">
        <v>780046.62</v>
      </c>
      <c r="AS427" s="28">
        <v>2460361.02</v>
      </c>
      <c r="AT427" s="124"/>
      <c r="AU427" s="28">
        <v>877419.65999999992</v>
      </c>
      <c r="AV427" s="28">
        <v>394957.14</v>
      </c>
      <c r="AW427" s="28">
        <v>590671.14</v>
      </c>
      <c r="AX427" s="44">
        <v>1863047.94</v>
      </c>
      <c r="AY427" s="124"/>
      <c r="AZ427" s="139">
        <v>13616455.629999999</v>
      </c>
      <c r="BA427" s="139">
        <v>4739933.4000000004</v>
      </c>
      <c r="BB427" s="44">
        <v>5506916.7089999998</v>
      </c>
      <c r="BC427" s="28">
        <v>297653.90732999996</v>
      </c>
      <c r="BD427" s="28">
        <v>259930.74197999999</v>
      </c>
      <c r="BE427" s="140">
        <v>0</v>
      </c>
      <c r="BF427" s="44">
        <v>6064501.35831</v>
      </c>
      <c r="BG427" s="60"/>
      <c r="BH427" s="28">
        <v>13618369.54831</v>
      </c>
      <c r="BI427" s="124"/>
      <c r="BJ427" s="28">
        <v>1858615.49</v>
      </c>
      <c r="BK427" s="28">
        <v>11759754.05831</v>
      </c>
      <c r="BL427" s="124"/>
      <c r="BM427" s="193">
        <v>1</v>
      </c>
    </row>
    <row r="428" spans="1:65" x14ac:dyDescent="0.25">
      <c r="A428" s="116" t="s">
        <v>959</v>
      </c>
      <c r="B428" s="24" t="s">
        <v>960</v>
      </c>
      <c r="C428" s="27" t="s">
        <v>952</v>
      </c>
      <c r="D428" s="27" t="s">
        <v>12</v>
      </c>
      <c r="E428" s="139">
        <v>2160.25</v>
      </c>
      <c r="F428" s="68"/>
      <c r="G428" s="139">
        <v>1046.75</v>
      </c>
      <c r="H428" s="139">
        <v>1031</v>
      </c>
      <c r="I428" s="139">
        <v>485</v>
      </c>
      <c r="J428" s="139">
        <v>628.5</v>
      </c>
      <c r="K428" s="60"/>
      <c r="L428" s="28">
        <v>92790</v>
      </c>
      <c r="M428" s="28">
        <v>43650</v>
      </c>
      <c r="N428" s="28">
        <v>56565</v>
      </c>
      <c r="O428" s="44">
        <v>193005</v>
      </c>
      <c r="P428" s="124"/>
      <c r="Q428" s="28">
        <v>130843.75</v>
      </c>
      <c r="R428" s="28">
        <v>60625</v>
      </c>
      <c r="S428" s="28">
        <v>78562.5</v>
      </c>
      <c r="T428" s="28">
        <v>270031.25</v>
      </c>
      <c r="U428" s="124"/>
      <c r="V428" s="28">
        <v>243892.75</v>
      </c>
      <c r="W428" s="28">
        <v>113005</v>
      </c>
      <c r="X428" s="28">
        <v>146440.5</v>
      </c>
      <c r="Y428" s="44">
        <v>503338.25</v>
      </c>
      <c r="Z428" s="124"/>
      <c r="AA428" s="28">
        <v>26168.75</v>
      </c>
      <c r="AB428" s="28">
        <v>12125</v>
      </c>
      <c r="AC428" s="28">
        <v>15712.5</v>
      </c>
      <c r="AD428" s="44">
        <v>54006.25</v>
      </c>
      <c r="AE428" s="124"/>
      <c r="AF428" s="139">
        <v>597694.25</v>
      </c>
      <c r="AG428" s="139">
        <v>276935</v>
      </c>
      <c r="AH428" s="139">
        <v>358873.5</v>
      </c>
      <c r="AI428" s="44">
        <v>1233502.75</v>
      </c>
      <c r="AJ428" s="124"/>
      <c r="AK428" s="63">
        <v>107224</v>
      </c>
      <c r="AL428" s="63">
        <v>100880</v>
      </c>
      <c r="AM428" s="63">
        <v>450634.5</v>
      </c>
      <c r="AN428" s="44">
        <v>658738.5</v>
      </c>
      <c r="AO428" s="124"/>
      <c r="AP428" s="28">
        <v>1086526.5</v>
      </c>
      <c r="AQ428" s="28">
        <v>503430</v>
      </c>
      <c r="AR428" s="28">
        <v>652383</v>
      </c>
      <c r="AS428" s="28">
        <v>2242339.5</v>
      </c>
      <c r="AT428" s="124"/>
      <c r="AU428" s="28">
        <v>822745.5</v>
      </c>
      <c r="AV428" s="28">
        <v>381210</v>
      </c>
      <c r="AW428" s="28">
        <v>494001</v>
      </c>
      <c r="AX428" s="44">
        <v>1697956.5</v>
      </c>
      <c r="AY428" s="124"/>
      <c r="AZ428" s="139">
        <v>11855451.949999999</v>
      </c>
      <c r="BA428" s="139">
        <v>3217183.7399999998</v>
      </c>
      <c r="BB428" s="44">
        <v>4521790.7069999995</v>
      </c>
      <c r="BC428" s="28">
        <v>271277.71424999996</v>
      </c>
      <c r="BD428" s="28">
        <v>236897.33549999999</v>
      </c>
      <c r="BE428" s="140">
        <v>0</v>
      </c>
      <c r="BF428" s="44">
        <v>5029965.7567499997</v>
      </c>
      <c r="BG428" s="60"/>
      <c r="BH428" s="28">
        <v>11882883.756749999</v>
      </c>
      <c r="BI428" s="124"/>
      <c r="BJ428" s="28">
        <v>1693916.83</v>
      </c>
      <c r="BK428" s="28">
        <v>10188966.926749999</v>
      </c>
      <c r="BL428" s="124"/>
      <c r="BM428" s="193">
        <v>1</v>
      </c>
    </row>
    <row r="429" spans="1:65" x14ac:dyDescent="0.25">
      <c r="A429" s="116" t="s">
        <v>967</v>
      </c>
      <c r="B429" s="24" t="s">
        <v>968</v>
      </c>
      <c r="C429" s="27" t="s">
        <v>966</v>
      </c>
      <c r="D429" s="27" t="s">
        <v>12</v>
      </c>
      <c r="E429" s="139">
        <v>2110.4699999999998</v>
      </c>
      <c r="F429" s="68"/>
      <c r="G429" s="139">
        <v>958.65</v>
      </c>
      <c r="H429" s="139">
        <v>928.15</v>
      </c>
      <c r="I429" s="139">
        <v>478.99</v>
      </c>
      <c r="J429" s="139">
        <v>672.83</v>
      </c>
      <c r="K429" s="60"/>
      <c r="L429" s="28">
        <v>83533.5</v>
      </c>
      <c r="M429" s="28">
        <v>43109.1</v>
      </c>
      <c r="N429" s="28">
        <v>60554.700000000004</v>
      </c>
      <c r="O429" s="44">
        <v>187197.30000000002</v>
      </c>
      <c r="P429" s="124"/>
      <c r="Q429" s="28">
        <v>119831.25</v>
      </c>
      <c r="R429" s="28">
        <v>59873.75</v>
      </c>
      <c r="S429" s="28">
        <v>84103.75</v>
      </c>
      <c r="T429" s="28">
        <v>263808.75</v>
      </c>
      <c r="U429" s="124"/>
      <c r="V429" s="28">
        <v>223365.44999999998</v>
      </c>
      <c r="W429" s="28">
        <v>111604.67</v>
      </c>
      <c r="X429" s="28">
        <v>156769.39000000001</v>
      </c>
      <c r="Y429" s="44">
        <v>491739.51</v>
      </c>
      <c r="Z429" s="124"/>
      <c r="AA429" s="28">
        <v>23966.25</v>
      </c>
      <c r="AB429" s="28">
        <v>11974.75</v>
      </c>
      <c r="AC429" s="28">
        <v>16820.75</v>
      </c>
      <c r="AD429" s="44">
        <v>52761.75</v>
      </c>
      <c r="AE429" s="124"/>
      <c r="AF429" s="139">
        <v>273694.57</v>
      </c>
      <c r="AG429" s="139">
        <v>136751.64000000001</v>
      </c>
      <c r="AH429" s="139">
        <v>192092.96</v>
      </c>
      <c r="AI429" s="44">
        <v>602539.17000000004</v>
      </c>
      <c r="AJ429" s="124"/>
      <c r="AK429" s="63">
        <v>96527.599999999991</v>
      </c>
      <c r="AL429" s="63">
        <v>99629.92</v>
      </c>
      <c r="AM429" s="63">
        <v>482419.11000000004</v>
      </c>
      <c r="AN429" s="44">
        <v>678576.63</v>
      </c>
      <c r="AO429" s="124"/>
      <c r="AP429" s="28">
        <v>995078.7</v>
      </c>
      <c r="AQ429" s="28">
        <v>497191.62</v>
      </c>
      <c r="AR429" s="28">
        <v>698397.54</v>
      </c>
      <c r="AS429" s="28">
        <v>2190667.86</v>
      </c>
      <c r="AT429" s="124"/>
      <c r="AU429" s="28">
        <v>753498.9</v>
      </c>
      <c r="AV429" s="28">
        <v>376486.14</v>
      </c>
      <c r="AW429" s="28">
        <v>528844.38</v>
      </c>
      <c r="AX429" s="44">
        <v>1658829.42</v>
      </c>
      <c r="AY429" s="124"/>
      <c r="AZ429" s="139">
        <v>11408733.460000001</v>
      </c>
      <c r="BA429" s="139">
        <v>2765464.61</v>
      </c>
      <c r="BB429" s="44">
        <v>4252259.4210000001</v>
      </c>
      <c r="BC429" s="28">
        <v>265026.49118999991</v>
      </c>
      <c r="BD429" s="28">
        <v>231438.36113999999</v>
      </c>
      <c r="BE429" s="140">
        <v>0</v>
      </c>
      <c r="BF429" s="44">
        <v>4748724.2733299993</v>
      </c>
      <c r="BG429" s="60"/>
      <c r="BH429" s="28">
        <v>10874844.66333</v>
      </c>
      <c r="BI429" s="124"/>
      <c r="BJ429" s="28">
        <v>1654882.84</v>
      </c>
      <c r="BK429" s="28">
        <v>9219961.82333</v>
      </c>
      <c r="BL429" s="124"/>
      <c r="BM429" s="193">
        <v>0</v>
      </c>
    </row>
    <row r="430" spans="1:65" x14ac:dyDescent="0.25">
      <c r="A430" s="116" t="s">
        <v>969</v>
      </c>
      <c r="B430" s="24" t="s">
        <v>970</v>
      </c>
      <c r="C430" s="27" t="s">
        <v>966</v>
      </c>
      <c r="D430" s="27" t="s">
        <v>120</v>
      </c>
      <c r="E430" s="139">
        <v>1132.5</v>
      </c>
      <c r="F430" s="68"/>
      <c r="G430" s="139">
        <v>773</v>
      </c>
      <c r="H430" s="139">
        <v>752.25</v>
      </c>
      <c r="I430" s="139">
        <v>359.5</v>
      </c>
      <c r="J430" s="139">
        <v>0</v>
      </c>
      <c r="K430" s="60"/>
      <c r="L430" s="28">
        <v>67702.5</v>
      </c>
      <c r="M430" s="28">
        <v>32355</v>
      </c>
      <c r="N430" s="28">
        <v>0</v>
      </c>
      <c r="O430" s="44">
        <v>100057.5</v>
      </c>
      <c r="P430" s="124"/>
      <c r="Q430" s="28">
        <v>96625</v>
      </c>
      <c r="R430" s="28">
        <v>44937.5</v>
      </c>
      <c r="S430" s="28">
        <v>0</v>
      </c>
      <c r="T430" s="28">
        <v>141562.5</v>
      </c>
      <c r="U430" s="124"/>
      <c r="V430" s="28">
        <v>180109</v>
      </c>
      <c r="W430" s="28">
        <v>83763.5</v>
      </c>
      <c r="X430" s="28">
        <v>0</v>
      </c>
      <c r="Y430" s="44">
        <v>263872.5</v>
      </c>
      <c r="Z430" s="124"/>
      <c r="AA430" s="28">
        <v>19325</v>
      </c>
      <c r="AB430" s="28">
        <v>8987.5</v>
      </c>
      <c r="AC430" s="28">
        <v>0</v>
      </c>
      <c r="AD430" s="44">
        <v>28312.5</v>
      </c>
      <c r="AE430" s="124"/>
      <c r="AF430" s="139">
        <v>441383</v>
      </c>
      <c r="AG430" s="139">
        <v>205274.5</v>
      </c>
      <c r="AH430" s="139">
        <v>0</v>
      </c>
      <c r="AI430" s="44">
        <v>646657.5</v>
      </c>
      <c r="AJ430" s="124"/>
      <c r="AK430" s="63">
        <v>78234</v>
      </c>
      <c r="AL430" s="63">
        <v>74776</v>
      </c>
      <c r="AM430" s="63">
        <v>0</v>
      </c>
      <c r="AN430" s="44">
        <v>153010</v>
      </c>
      <c r="AO430" s="124"/>
      <c r="AP430" s="28">
        <v>802374</v>
      </c>
      <c r="AQ430" s="28">
        <v>373161</v>
      </c>
      <c r="AR430" s="28">
        <v>0</v>
      </c>
      <c r="AS430" s="28">
        <v>1175535</v>
      </c>
      <c r="AT430" s="124"/>
      <c r="AU430" s="28">
        <v>607578</v>
      </c>
      <c r="AV430" s="28">
        <v>282567</v>
      </c>
      <c r="AW430" s="28">
        <v>0</v>
      </c>
      <c r="AX430" s="44">
        <v>890145</v>
      </c>
      <c r="AY430" s="124"/>
      <c r="AZ430" s="139">
        <v>6128041.25</v>
      </c>
      <c r="BA430" s="139">
        <v>2180918.58</v>
      </c>
      <c r="BB430" s="44">
        <v>2492687.949</v>
      </c>
      <c r="BC430" s="28">
        <v>142215.95249999998</v>
      </c>
      <c r="BD430" s="28">
        <v>124192.21500000001</v>
      </c>
      <c r="BE430" s="140">
        <v>0</v>
      </c>
      <c r="BF430" s="44">
        <v>2759096.1165</v>
      </c>
      <c r="BG430" s="60"/>
      <c r="BH430" s="28">
        <v>6158248.6164999995</v>
      </c>
      <c r="BI430" s="124"/>
      <c r="BJ430" s="28">
        <v>888027.22</v>
      </c>
      <c r="BK430" s="28">
        <v>5270221.3964999998</v>
      </c>
      <c r="BL430" s="124"/>
      <c r="BM430" s="193">
        <v>1</v>
      </c>
    </row>
    <row r="431" spans="1:65" x14ac:dyDescent="0.25">
      <c r="A431" s="116" t="s">
        <v>971</v>
      </c>
      <c r="B431" s="24" t="s">
        <v>972</v>
      </c>
      <c r="C431" s="27" t="s">
        <v>966</v>
      </c>
      <c r="D431" s="27" t="s">
        <v>131</v>
      </c>
      <c r="E431" s="139">
        <v>216.5</v>
      </c>
      <c r="F431" s="68"/>
      <c r="G431" s="139">
        <v>0</v>
      </c>
      <c r="H431" s="139">
        <v>0</v>
      </c>
      <c r="I431" s="139">
        <v>0</v>
      </c>
      <c r="J431" s="139">
        <v>216.5</v>
      </c>
      <c r="K431" s="60"/>
      <c r="L431" s="28">
        <v>0</v>
      </c>
      <c r="M431" s="28">
        <v>0</v>
      </c>
      <c r="N431" s="28">
        <v>19485</v>
      </c>
      <c r="O431" s="44">
        <v>19485</v>
      </c>
      <c r="P431" s="124"/>
      <c r="Q431" s="28">
        <v>0</v>
      </c>
      <c r="R431" s="28">
        <v>0</v>
      </c>
      <c r="S431" s="28">
        <v>27062.5</v>
      </c>
      <c r="T431" s="28">
        <v>27062.5</v>
      </c>
      <c r="U431" s="124"/>
      <c r="V431" s="28">
        <v>0</v>
      </c>
      <c r="W431" s="28">
        <v>0</v>
      </c>
      <c r="X431" s="28">
        <v>50444.5</v>
      </c>
      <c r="Y431" s="44">
        <v>50444.5</v>
      </c>
      <c r="Z431" s="124"/>
      <c r="AA431" s="28">
        <v>0</v>
      </c>
      <c r="AB431" s="28">
        <v>0</v>
      </c>
      <c r="AC431" s="28">
        <v>5412.5</v>
      </c>
      <c r="AD431" s="44">
        <v>5412.5</v>
      </c>
      <c r="AE431" s="124"/>
      <c r="AF431" s="139">
        <v>0</v>
      </c>
      <c r="AG431" s="139">
        <v>0</v>
      </c>
      <c r="AH431" s="139">
        <v>123621.5</v>
      </c>
      <c r="AI431" s="44">
        <v>123621.5</v>
      </c>
      <c r="AJ431" s="124"/>
      <c r="AK431" s="63">
        <v>0</v>
      </c>
      <c r="AL431" s="63">
        <v>0</v>
      </c>
      <c r="AM431" s="63">
        <v>155230.5</v>
      </c>
      <c r="AN431" s="44">
        <v>155230.5</v>
      </c>
      <c r="AO431" s="124"/>
      <c r="AP431" s="28">
        <v>0</v>
      </c>
      <c r="AQ431" s="28">
        <v>0</v>
      </c>
      <c r="AR431" s="28">
        <v>224727</v>
      </c>
      <c r="AS431" s="28">
        <v>224727</v>
      </c>
      <c r="AT431" s="124"/>
      <c r="AU431" s="28">
        <v>0</v>
      </c>
      <c r="AV431" s="28">
        <v>0</v>
      </c>
      <c r="AW431" s="28">
        <v>170169</v>
      </c>
      <c r="AX431" s="44">
        <v>170169</v>
      </c>
      <c r="AY431" s="124"/>
      <c r="AZ431" s="139">
        <v>1263677.3899999999</v>
      </c>
      <c r="BA431" s="139">
        <v>296622.76</v>
      </c>
      <c r="BB431" s="44">
        <v>468090.04499999998</v>
      </c>
      <c r="BC431" s="28">
        <v>27187.4205</v>
      </c>
      <c r="BD431" s="28">
        <v>23741.823</v>
      </c>
      <c r="BE431" s="140">
        <v>0</v>
      </c>
      <c r="BF431" s="44">
        <v>519019.28849999997</v>
      </c>
      <c r="BG431" s="60"/>
      <c r="BH431" s="28">
        <v>1295171.7885</v>
      </c>
      <c r="BI431" s="124"/>
      <c r="BJ431" s="28">
        <v>169764.14</v>
      </c>
      <c r="BK431" s="28">
        <v>1125407.6485000001</v>
      </c>
      <c r="BL431" s="124"/>
      <c r="BM431" s="193">
        <v>1</v>
      </c>
    </row>
    <row r="432" spans="1:65" x14ac:dyDescent="0.25">
      <c r="A432" s="116" t="s">
        <v>973</v>
      </c>
      <c r="B432" s="24" t="s">
        <v>974</v>
      </c>
      <c r="C432" s="27" t="s">
        <v>966</v>
      </c>
      <c r="D432" s="27" t="s">
        <v>120</v>
      </c>
      <c r="E432" s="139">
        <v>91.31</v>
      </c>
      <c r="F432" s="68"/>
      <c r="G432" s="139">
        <v>61.47999999999999</v>
      </c>
      <c r="H432" s="139">
        <v>59.47999999999999</v>
      </c>
      <c r="I432" s="139">
        <v>29.83</v>
      </c>
      <c r="J432" s="139">
        <v>0</v>
      </c>
      <c r="K432" s="60"/>
      <c r="L432" s="28">
        <v>5353.1999999999989</v>
      </c>
      <c r="M432" s="28">
        <v>2684.7</v>
      </c>
      <c r="N432" s="28">
        <v>0</v>
      </c>
      <c r="O432" s="44">
        <v>8037.8999999999987</v>
      </c>
      <c r="P432" s="124"/>
      <c r="Q432" s="28">
        <v>7684.9999999999991</v>
      </c>
      <c r="R432" s="28">
        <v>3728.75</v>
      </c>
      <c r="S432" s="28">
        <v>0</v>
      </c>
      <c r="T432" s="28">
        <v>11413.75</v>
      </c>
      <c r="U432" s="124"/>
      <c r="V432" s="28">
        <v>14324.839999999998</v>
      </c>
      <c r="W432" s="28">
        <v>6950.3899999999994</v>
      </c>
      <c r="X432" s="28">
        <v>0</v>
      </c>
      <c r="Y432" s="44">
        <v>21275.229999999996</v>
      </c>
      <c r="Z432" s="124"/>
      <c r="AA432" s="28">
        <v>1536.9999999999998</v>
      </c>
      <c r="AB432" s="28">
        <v>745.75</v>
      </c>
      <c r="AC432" s="28">
        <v>0</v>
      </c>
      <c r="AD432" s="44">
        <v>2282.75</v>
      </c>
      <c r="AE432" s="124"/>
      <c r="AF432" s="139">
        <v>35105.08</v>
      </c>
      <c r="AG432" s="139">
        <v>17032.93</v>
      </c>
      <c r="AH432" s="139">
        <v>0</v>
      </c>
      <c r="AI432" s="44">
        <v>52138.01</v>
      </c>
      <c r="AJ432" s="124"/>
      <c r="AK432" s="63">
        <v>6185.9199999999992</v>
      </c>
      <c r="AL432" s="63">
        <v>6204.6399999999994</v>
      </c>
      <c r="AM432" s="63">
        <v>0</v>
      </c>
      <c r="AN432" s="44">
        <v>12390.559999999998</v>
      </c>
      <c r="AO432" s="124"/>
      <c r="AP432" s="28">
        <v>63816.239999999991</v>
      </c>
      <c r="AQ432" s="28">
        <v>30963.539999999997</v>
      </c>
      <c r="AR432" s="28">
        <v>0</v>
      </c>
      <c r="AS432" s="28">
        <v>94779.779999999984</v>
      </c>
      <c r="AT432" s="124"/>
      <c r="AU432" s="28">
        <v>48323.279999999992</v>
      </c>
      <c r="AV432" s="28">
        <v>23446.379999999997</v>
      </c>
      <c r="AW432" s="28">
        <v>0</v>
      </c>
      <c r="AX432" s="44">
        <v>71769.659999999989</v>
      </c>
      <c r="AY432" s="124"/>
      <c r="AZ432" s="139">
        <v>455104.33</v>
      </c>
      <c r="BA432" s="139">
        <v>92137.62999999999</v>
      </c>
      <c r="BB432" s="44">
        <v>164172.58799999999</v>
      </c>
      <c r="BC432" s="28">
        <v>11466.435869999996</v>
      </c>
      <c r="BD432" s="28">
        <v>10013.237219999999</v>
      </c>
      <c r="BE432" s="140">
        <v>0</v>
      </c>
      <c r="BF432" s="44">
        <v>185652.26108999999</v>
      </c>
      <c r="BG432" s="60"/>
      <c r="BH432" s="28">
        <v>459739.90108999994</v>
      </c>
      <c r="BI432" s="124"/>
      <c r="BJ432" s="28">
        <v>71598.91</v>
      </c>
      <c r="BK432" s="28">
        <v>388140.99108999991</v>
      </c>
      <c r="BL432" s="124"/>
      <c r="BM432" s="193">
        <v>1</v>
      </c>
    </row>
    <row r="433" spans="1:65" x14ac:dyDescent="0.25">
      <c r="A433" s="116" t="s">
        <v>975</v>
      </c>
      <c r="B433" s="24" t="s">
        <v>976</v>
      </c>
      <c r="C433" s="27" t="s">
        <v>966</v>
      </c>
      <c r="D433" s="27" t="s">
        <v>120</v>
      </c>
      <c r="E433" s="139">
        <v>116.81</v>
      </c>
      <c r="F433" s="68"/>
      <c r="G433" s="139">
        <v>75.649999999999991</v>
      </c>
      <c r="H433" s="139">
        <v>73.399999999999991</v>
      </c>
      <c r="I433" s="139">
        <v>41.16</v>
      </c>
      <c r="J433" s="139">
        <v>0</v>
      </c>
      <c r="K433" s="60"/>
      <c r="L433" s="28">
        <v>6605.9999999999991</v>
      </c>
      <c r="M433" s="28">
        <v>3704.3999999999996</v>
      </c>
      <c r="N433" s="28">
        <v>0</v>
      </c>
      <c r="O433" s="44">
        <v>10310.399999999998</v>
      </c>
      <c r="P433" s="124"/>
      <c r="Q433" s="28">
        <v>9456.2499999999982</v>
      </c>
      <c r="R433" s="28">
        <v>5145</v>
      </c>
      <c r="S433" s="28">
        <v>0</v>
      </c>
      <c r="T433" s="28">
        <v>14601.249999999998</v>
      </c>
      <c r="U433" s="124"/>
      <c r="V433" s="28">
        <v>17626.449999999997</v>
      </c>
      <c r="W433" s="28">
        <v>9590.2799999999988</v>
      </c>
      <c r="X433" s="28">
        <v>0</v>
      </c>
      <c r="Y433" s="44">
        <v>27216.729999999996</v>
      </c>
      <c r="Z433" s="124"/>
      <c r="AA433" s="28">
        <v>1891.2499999999998</v>
      </c>
      <c r="AB433" s="28">
        <v>1029</v>
      </c>
      <c r="AC433" s="28">
        <v>0</v>
      </c>
      <c r="AD433" s="44">
        <v>2920.25</v>
      </c>
      <c r="AE433" s="124"/>
      <c r="AF433" s="139">
        <v>43196.15</v>
      </c>
      <c r="AG433" s="139">
        <v>23502.36</v>
      </c>
      <c r="AH433" s="139">
        <v>0</v>
      </c>
      <c r="AI433" s="44">
        <v>66698.510000000009</v>
      </c>
      <c r="AJ433" s="124"/>
      <c r="AK433" s="63">
        <v>7633.5999999999995</v>
      </c>
      <c r="AL433" s="63">
        <v>8561.2799999999988</v>
      </c>
      <c r="AM433" s="63">
        <v>0</v>
      </c>
      <c r="AN433" s="44">
        <v>16194.879999999997</v>
      </c>
      <c r="AO433" s="124"/>
      <c r="AP433" s="28">
        <v>78524.7</v>
      </c>
      <c r="AQ433" s="28">
        <v>42724.079999999994</v>
      </c>
      <c r="AR433" s="28">
        <v>0</v>
      </c>
      <c r="AS433" s="28">
        <v>121248.78</v>
      </c>
      <c r="AT433" s="124"/>
      <c r="AU433" s="28">
        <v>59460.899999999994</v>
      </c>
      <c r="AV433" s="28">
        <v>32351.759999999998</v>
      </c>
      <c r="AW433" s="28">
        <v>0</v>
      </c>
      <c r="AX433" s="44">
        <v>91812.659999999989</v>
      </c>
      <c r="AY433" s="124"/>
      <c r="AZ433" s="139">
        <v>636496.79</v>
      </c>
      <c r="BA433" s="139">
        <v>218382.34999999998</v>
      </c>
      <c r="BB433" s="44">
        <v>256463.742</v>
      </c>
      <c r="BC433" s="28">
        <v>14668.649369999997</v>
      </c>
      <c r="BD433" s="28">
        <v>12809.618219999998</v>
      </c>
      <c r="BE433" s="140">
        <v>0</v>
      </c>
      <c r="BF433" s="44">
        <v>283942.00958999997</v>
      </c>
      <c r="BG433" s="60"/>
      <c r="BH433" s="28">
        <v>634945.46958999999</v>
      </c>
      <c r="BI433" s="124"/>
      <c r="BJ433" s="28">
        <v>91594.22</v>
      </c>
      <c r="BK433" s="28">
        <v>543351.24959000002</v>
      </c>
      <c r="BL433" s="124"/>
      <c r="BM433" s="193">
        <v>1</v>
      </c>
    </row>
    <row r="434" spans="1:65" x14ac:dyDescent="0.25">
      <c r="A434" s="116" t="s">
        <v>977</v>
      </c>
      <c r="B434" s="24" t="s">
        <v>978</v>
      </c>
      <c r="C434" s="27" t="s">
        <v>966</v>
      </c>
      <c r="D434" s="27" t="s">
        <v>131</v>
      </c>
      <c r="E434" s="139">
        <v>932.5</v>
      </c>
      <c r="F434" s="68"/>
      <c r="G434" s="139">
        <v>0</v>
      </c>
      <c r="H434" s="139">
        <v>0</v>
      </c>
      <c r="I434" s="139">
        <v>0</v>
      </c>
      <c r="J434" s="139">
        <v>932.5</v>
      </c>
      <c r="K434" s="60"/>
      <c r="L434" s="28">
        <v>0</v>
      </c>
      <c r="M434" s="28">
        <v>0</v>
      </c>
      <c r="N434" s="28">
        <v>83925</v>
      </c>
      <c r="O434" s="44">
        <v>83925</v>
      </c>
      <c r="P434" s="124"/>
      <c r="Q434" s="28">
        <v>0</v>
      </c>
      <c r="R434" s="28">
        <v>0</v>
      </c>
      <c r="S434" s="28">
        <v>116562.5</v>
      </c>
      <c r="T434" s="28">
        <v>116562.5</v>
      </c>
      <c r="U434" s="124"/>
      <c r="V434" s="28">
        <v>0</v>
      </c>
      <c r="W434" s="28">
        <v>0</v>
      </c>
      <c r="X434" s="28">
        <v>217272.5</v>
      </c>
      <c r="Y434" s="44">
        <v>217272.5</v>
      </c>
      <c r="Z434" s="124"/>
      <c r="AA434" s="28">
        <v>0</v>
      </c>
      <c r="AB434" s="28">
        <v>0</v>
      </c>
      <c r="AC434" s="28">
        <v>23312.5</v>
      </c>
      <c r="AD434" s="44">
        <v>23312.5</v>
      </c>
      <c r="AE434" s="124"/>
      <c r="AF434" s="139">
        <v>0</v>
      </c>
      <c r="AG434" s="139">
        <v>0</v>
      </c>
      <c r="AH434" s="139">
        <v>532457.5</v>
      </c>
      <c r="AI434" s="44">
        <v>532457.5</v>
      </c>
      <c r="AJ434" s="124"/>
      <c r="AK434" s="63">
        <v>0</v>
      </c>
      <c r="AL434" s="63">
        <v>0</v>
      </c>
      <c r="AM434" s="63">
        <v>668602.5</v>
      </c>
      <c r="AN434" s="44">
        <v>668602.5</v>
      </c>
      <c r="AO434" s="124"/>
      <c r="AP434" s="28">
        <v>0</v>
      </c>
      <c r="AQ434" s="28">
        <v>0</v>
      </c>
      <c r="AR434" s="28">
        <v>967935</v>
      </c>
      <c r="AS434" s="28">
        <v>967935</v>
      </c>
      <c r="AT434" s="124"/>
      <c r="AU434" s="28">
        <v>0</v>
      </c>
      <c r="AV434" s="28">
        <v>0</v>
      </c>
      <c r="AW434" s="28">
        <v>732945</v>
      </c>
      <c r="AX434" s="44">
        <v>732945</v>
      </c>
      <c r="AY434" s="124"/>
      <c r="AZ434" s="139">
        <v>5459307.96</v>
      </c>
      <c r="BA434" s="139">
        <v>1341938.0599999996</v>
      </c>
      <c r="BB434" s="44">
        <v>2040373.8059999999</v>
      </c>
      <c r="BC434" s="28">
        <v>117100.55249999999</v>
      </c>
      <c r="BD434" s="28">
        <v>102259.81500000002</v>
      </c>
      <c r="BE434" s="140">
        <v>0</v>
      </c>
      <c r="BF434" s="44">
        <v>2259734.1735</v>
      </c>
      <c r="BG434" s="60"/>
      <c r="BH434" s="28">
        <v>5602746.6734999996</v>
      </c>
      <c r="BI434" s="124"/>
      <c r="BJ434" s="28">
        <v>731201.22</v>
      </c>
      <c r="BK434" s="28">
        <v>4871545.4534999998</v>
      </c>
      <c r="BL434" s="124"/>
      <c r="BM434" s="193">
        <v>1</v>
      </c>
    </row>
    <row r="435" spans="1:65" x14ac:dyDescent="0.25">
      <c r="A435" s="116" t="s">
        <v>979</v>
      </c>
      <c r="B435" s="24" t="s">
        <v>980</v>
      </c>
      <c r="C435" s="27" t="s">
        <v>966</v>
      </c>
      <c r="D435" s="27" t="s">
        <v>131</v>
      </c>
      <c r="E435" s="139">
        <v>2796</v>
      </c>
      <c r="F435" s="68"/>
      <c r="G435" s="139">
        <v>0</v>
      </c>
      <c r="H435" s="139">
        <v>0</v>
      </c>
      <c r="I435" s="139">
        <v>0</v>
      </c>
      <c r="J435" s="139">
        <v>2796</v>
      </c>
      <c r="K435" s="60"/>
      <c r="L435" s="28">
        <v>0</v>
      </c>
      <c r="M435" s="28">
        <v>0</v>
      </c>
      <c r="N435" s="28">
        <v>251640</v>
      </c>
      <c r="O435" s="44">
        <v>251640</v>
      </c>
      <c r="P435" s="124"/>
      <c r="Q435" s="28">
        <v>0</v>
      </c>
      <c r="R435" s="28">
        <v>0</v>
      </c>
      <c r="S435" s="28">
        <v>349500</v>
      </c>
      <c r="T435" s="28">
        <v>349500</v>
      </c>
      <c r="U435" s="124"/>
      <c r="V435" s="28">
        <v>0</v>
      </c>
      <c r="W435" s="28">
        <v>0</v>
      </c>
      <c r="X435" s="28">
        <v>651468</v>
      </c>
      <c r="Y435" s="44">
        <v>651468</v>
      </c>
      <c r="Z435" s="124"/>
      <c r="AA435" s="28">
        <v>0</v>
      </c>
      <c r="AB435" s="28">
        <v>0</v>
      </c>
      <c r="AC435" s="28">
        <v>69900</v>
      </c>
      <c r="AD435" s="44">
        <v>69900</v>
      </c>
      <c r="AE435" s="124"/>
      <c r="AF435" s="139">
        <v>0</v>
      </c>
      <c r="AG435" s="139">
        <v>0</v>
      </c>
      <c r="AH435" s="139">
        <v>1596516</v>
      </c>
      <c r="AI435" s="44">
        <v>1596516</v>
      </c>
      <c r="AJ435" s="124"/>
      <c r="AK435" s="63">
        <v>0</v>
      </c>
      <c r="AL435" s="63">
        <v>0</v>
      </c>
      <c r="AM435" s="63">
        <v>2004732</v>
      </c>
      <c r="AN435" s="44">
        <v>2004732</v>
      </c>
      <c r="AO435" s="124"/>
      <c r="AP435" s="28">
        <v>0</v>
      </c>
      <c r="AQ435" s="28">
        <v>0</v>
      </c>
      <c r="AR435" s="28">
        <v>2902248</v>
      </c>
      <c r="AS435" s="28">
        <v>2902248</v>
      </c>
      <c r="AT435" s="124"/>
      <c r="AU435" s="28">
        <v>0</v>
      </c>
      <c r="AV435" s="28">
        <v>0</v>
      </c>
      <c r="AW435" s="28">
        <v>2197656</v>
      </c>
      <c r="AX435" s="44">
        <v>2197656</v>
      </c>
      <c r="AY435" s="124"/>
      <c r="AZ435" s="139">
        <v>15965459.279999999</v>
      </c>
      <c r="BA435" s="139">
        <v>3066754.0700000003</v>
      </c>
      <c r="BB435" s="44">
        <v>5709664.0049999999</v>
      </c>
      <c r="BC435" s="28">
        <v>351113.29199999996</v>
      </c>
      <c r="BD435" s="28">
        <v>306614.95199999999</v>
      </c>
      <c r="BE435" s="140">
        <v>0</v>
      </c>
      <c r="BF435" s="44">
        <v>6367392.2489999998</v>
      </c>
      <c r="BG435" s="60"/>
      <c r="BH435" s="28">
        <v>16391052.249</v>
      </c>
      <c r="BI435" s="124"/>
      <c r="BJ435" s="28">
        <v>2192427.48</v>
      </c>
      <c r="BK435" s="28">
        <v>14198624.768999999</v>
      </c>
      <c r="BL435" s="124"/>
      <c r="BM435" s="193">
        <v>1</v>
      </c>
    </row>
    <row r="436" spans="1:65" x14ac:dyDescent="0.25">
      <c r="A436" s="116" t="s">
        <v>981</v>
      </c>
      <c r="B436" s="24" t="s">
        <v>982</v>
      </c>
      <c r="C436" s="27" t="s">
        <v>966</v>
      </c>
      <c r="D436" s="27" t="s">
        <v>120</v>
      </c>
      <c r="E436" s="139">
        <v>4585.5</v>
      </c>
      <c r="F436" s="68"/>
      <c r="G436" s="139">
        <v>3029.5</v>
      </c>
      <c r="H436" s="139">
        <v>2968.75</v>
      </c>
      <c r="I436" s="139">
        <v>1556</v>
      </c>
      <c r="J436" s="139">
        <v>0</v>
      </c>
      <c r="K436" s="60"/>
      <c r="L436" s="28">
        <v>267187.5</v>
      </c>
      <c r="M436" s="28">
        <v>140040</v>
      </c>
      <c r="N436" s="28">
        <v>0</v>
      </c>
      <c r="O436" s="44">
        <v>407227.5</v>
      </c>
      <c r="P436" s="124"/>
      <c r="Q436" s="28">
        <v>378687.5</v>
      </c>
      <c r="R436" s="28">
        <v>194500</v>
      </c>
      <c r="S436" s="28">
        <v>0</v>
      </c>
      <c r="T436" s="28">
        <v>573187.5</v>
      </c>
      <c r="U436" s="124"/>
      <c r="V436" s="28">
        <v>705873.5</v>
      </c>
      <c r="W436" s="28">
        <v>362548</v>
      </c>
      <c r="X436" s="28">
        <v>0</v>
      </c>
      <c r="Y436" s="44">
        <v>1068421.5</v>
      </c>
      <c r="Z436" s="124"/>
      <c r="AA436" s="28">
        <v>75737.5</v>
      </c>
      <c r="AB436" s="28">
        <v>38900</v>
      </c>
      <c r="AC436" s="28">
        <v>0</v>
      </c>
      <c r="AD436" s="44">
        <v>114637.5</v>
      </c>
      <c r="AE436" s="124"/>
      <c r="AF436" s="139">
        <v>1729844.5</v>
      </c>
      <c r="AG436" s="139">
        <v>888476</v>
      </c>
      <c r="AH436" s="139">
        <v>0</v>
      </c>
      <c r="AI436" s="44">
        <v>2618320.5</v>
      </c>
      <c r="AJ436" s="124"/>
      <c r="AK436" s="63">
        <v>308750</v>
      </c>
      <c r="AL436" s="63">
        <v>323648</v>
      </c>
      <c r="AM436" s="63">
        <v>0</v>
      </c>
      <c r="AN436" s="44">
        <v>632398</v>
      </c>
      <c r="AO436" s="124"/>
      <c r="AP436" s="28">
        <v>3144621</v>
      </c>
      <c r="AQ436" s="28">
        <v>1615128</v>
      </c>
      <c r="AR436" s="28">
        <v>0</v>
      </c>
      <c r="AS436" s="28">
        <v>4759749</v>
      </c>
      <c r="AT436" s="124"/>
      <c r="AU436" s="28">
        <v>2381187</v>
      </c>
      <c r="AV436" s="28">
        <v>1223016</v>
      </c>
      <c r="AW436" s="28">
        <v>0</v>
      </c>
      <c r="AX436" s="44">
        <v>3604203</v>
      </c>
      <c r="AY436" s="124"/>
      <c r="AZ436" s="139">
        <v>23695091.499999996</v>
      </c>
      <c r="BA436" s="139">
        <v>5678968.3400000008</v>
      </c>
      <c r="BB436" s="44">
        <v>8812217.9519999977</v>
      </c>
      <c r="BC436" s="28">
        <v>575833.33349999995</v>
      </c>
      <c r="BD436" s="28">
        <v>502855.10100000002</v>
      </c>
      <c r="BE436" s="140">
        <v>0</v>
      </c>
      <c r="BF436" s="44">
        <v>9890906.3864999972</v>
      </c>
      <c r="BG436" s="60"/>
      <c r="BH436" s="28">
        <v>23669050.886499997</v>
      </c>
      <c r="BI436" s="124"/>
      <c r="BJ436" s="28">
        <v>3595628.11</v>
      </c>
      <c r="BK436" s="28">
        <v>20073422.776499998</v>
      </c>
      <c r="BL436" s="124"/>
      <c r="BM436" s="193">
        <v>1</v>
      </c>
    </row>
    <row r="437" spans="1:65" x14ac:dyDescent="0.25">
      <c r="A437" s="116" t="s">
        <v>983</v>
      </c>
      <c r="B437" s="24" t="s">
        <v>984</v>
      </c>
      <c r="C437" s="27" t="s">
        <v>985</v>
      </c>
      <c r="D437" s="27" t="s">
        <v>131</v>
      </c>
      <c r="E437" s="139">
        <v>168</v>
      </c>
      <c r="F437" s="68"/>
      <c r="G437" s="139">
        <v>0</v>
      </c>
      <c r="H437" s="139">
        <v>0</v>
      </c>
      <c r="I437" s="139">
        <v>0</v>
      </c>
      <c r="J437" s="139">
        <v>168</v>
      </c>
      <c r="K437" s="60"/>
      <c r="L437" s="28">
        <v>0</v>
      </c>
      <c r="M437" s="28">
        <v>0</v>
      </c>
      <c r="N437" s="28">
        <v>15120</v>
      </c>
      <c r="O437" s="44">
        <v>15120</v>
      </c>
      <c r="P437" s="124"/>
      <c r="Q437" s="28">
        <v>0</v>
      </c>
      <c r="R437" s="28">
        <v>0</v>
      </c>
      <c r="S437" s="28">
        <v>21000</v>
      </c>
      <c r="T437" s="28">
        <v>21000</v>
      </c>
      <c r="U437" s="124"/>
      <c r="V437" s="28">
        <v>0</v>
      </c>
      <c r="W437" s="28">
        <v>0</v>
      </c>
      <c r="X437" s="28">
        <v>39144</v>
      </c>
      <c r="Y437" s="44">
        <v>39144</v>
      </c>
      <c r="Z437" s="124"/>
      <c r="AA437" s="28">
        <v>0</v>
      </c>
      <c r="AB437" s="28">
        <v>0</v>
      </c>
      <c r="AC437" s="28">
        <v>4200</v>
      </c>
      <c r="AD437" s="44">
        <v>4200</v>
      </c>
      <c r="AE437" s="124"/>
      <c r="AF437" s="139">
        <v>0</v>
      </c>
      <c r="AG437" s="139">
        <v>0</v>
      </c>
      <c r="AH437" s="139">
        <v>47964</v>
      </c>
      <c r="AI437" s="44">
        <v>47964</v>
      </c>
      <c r="AJ437" s="124"/>
      <c r="AK437" s="63">
        <v>0</v>
      </c>
      <c r="AL437" s="63">
        <v>0</v>
      </c>
      <c r="AM437" s="63">
        <v>120456</v>
      </c>
      <c r="AN437" s="44">
        <v>120456</v>
      </c>
      <c r="AO437" s="124"/>
      <c r="AP437" s="28">
        <v>0</v>
      </c>
      <c r="AQ437" s="28">
        <v>0</v>
      </c>
      <c r="AR437" s="28">
        <v>174384</v>
      </c>
      <c r="AS437" s="28">
        <v>174384</v>
      </c>
      <c r="AT437" s="124"/>
      <c r="AU437" s="28">
        <v>0</v>
      </c>
      <c r="AV437" s="28">
        <v>0</v>
      </c>
      <c r="AW437" s="28">
        <v>132048</v>
      </c>
      <c r="AX437" s="44">
        <v>132048</v>
      </c>
      <c r="AY437" s="124"/>
      <c r="AZ437" s="139">
        <v>964689.31</v>
      </c>
      <c r="BA437" s="139">
        <v>191625.99</v>
      </c>
      <c r="BB437" s="44">
        <v>346894.59</v>
      </c>
      <c r="BC437" s="28">
        <v>21096.935999999998</v>
      </c>
      <c r="BD437" s="28">
        <v>18423.216</v>
      </c>
      <c r="BE437" s="140">
        <v>0</v>
      </c>
      <c r="BF437" s="44">
        <v>386414.74200000003</v>
      </c>
      <c r="BG437" s="60"/>
      <c r="BH437" s="28">
        <v>940730.74200000009</v>
      </c>
      <c r="BI437" s="124"/>
      <c r="BJ437" s="28">
        <v>131733.84</v>
      </c>
      <c r="BK437" s="28">
        <v>808996.90200000012</v>
      </c>
      <c r="BL437" s="124"/>
      <c r="BM437" s="193">
        <v>0</v>
      </c>
    </row>
    <row r="438" spans="1:65" x14ac:dyDescent="0.25">
      <c r="A438" s="116" t="s">
        <v>986</v>
      </c>
      <c r="B438" s="24" t="s">
        <v>987</v>
      </c>
      <c r="C438" s="27" t="s">
        <v>985</v>
      </c>
      <c r="D438" s="27" t="s">
        <v>120</v>
      </c>
      <c r="E438" s="139">
        <v>262.13</v>
      </c>
      <c r="F438" s="68"/>
      <c r="G438" s="139">
        <v>171.81</v>
      </c>
      <c r="H438" s="139">
        <v>170.64999999999998</v>
      </c>
      <c r="I438" s="139">
        <v>90.32</v>
      </c>
      <c r="J438" s="139">
        <v>0</v>
      </c>
      <c r="K438" s="60"/>
      <c r="L438" s="28">
        <v>15358.499999999998</v>
      </c>
      <c r="M438" s="28">
        <v>8128.7999999999993</v>
      </c>
      <c r="N438" s="28">
        <v>0</v>
      </c>
      <c r="O438" s="44">
        <v>23487.299999999996</v>
      </c>
      <c r="P438" s="124"/>
      <c r="Q438" s="28">
        <v>21476.25</v>
      </c>
      <c r="R438" s="28">
        <v>11290</v>
      </c>
      <c r="S438" s="28">
        <v>0</v>
      </c>
      <c r="T438" s="28">
        <v>32766.25</v>
      </c>
      <c r="U438" s="124"/>
      <c r="V438" s="28">
        <v>40031.730000000003</v>
      </c>
      <c r="W438" s="28">
        <v>21044.559999999998</v>
      </c>
      <c r="X438" s="28">
        <v>0</v>
      </c>
      <c r="Y438" s="44">
        <v>61076.29</v>
      </c>
      <c r="Z438" s="124"/>
      <c r="AA438" s="28">
        <v>4295.25</v>
      </c>
      <c r="AB438" s="28">
        <v>2258</v>
      </c>
      <c r="AC438" s="28">
        <v>0</v>
      </c>
      <c r="AD438" s="44">
        <v>6553.25</v>
      </c>
      <c r="AE438" s="124"/>
      <c r="AF438" s="139">
        <v>98103.51</v>
      </c>
      <c r="AG438" s="139">
        <v>51572.72</v>
      </c>
      <c r="AH438" s="139">
        <v>0</v>
      </c>
      <c r="AI438" s="44">
        <v>149676.22999999998</v>
      </c>
      <c r="AJ438" s="124"/>
      <c r="AK438" s="63">
        <v>17747.599999999999</v>
      </c>
      <c r="AL438" s="63">
        <v>18786.559999999998</v>
      </c>
      <c r="AM438" s="63">
        <v>0</v>
      </c>
      <c r="AN438" s="44">
        <v>36534.159999999996</v>
      </c>
      <c r="AO438" s="124"/>
      <c r="AP438" s="28">
        <v>178338.78</v>
      </c>
      <c r="AQ438" s="28">
        <v>93752.159999999989</v>
      </c>
      <c r="AR438" s="28">
        <v>0</v>
      </c>
      <c r="AS438" s="28">
        <v>272090.94</v>
      </c>
      <c r="AT438" s="124"/>
      <c r="AU438" s="28">
        <v>135042.66</v>
      </c>
      <c r="AV438" s="28">
        <v>70991.51999999999</v>
      </c>
      <c r="AW438" s="28">
        <v>0</v>
      </c>
      <c r="AX438" s="44">
        <v>206034.18</v>
      </c>
      <c r="AY438" s="124"/>
      <c r="AZ438" s="139">
        <v>1361002.6300000001</v>
      </c>
      <c r="BA438" s="139">
        <v>310092.71000000002</v>
      </c>
      <c r="BB438" s="44">
        <v>501328.60200000001</v>
      </c>
      <c r="BC438" s="28">
        <v>32917.499009999992</v>
      </c>
      <c r="BD438" s="28">
        <v>28745.700060000003</v>
      </c>
      <c r="BE438" s="140">
        <v>0</v>
      </c>
      <c r="BF438" s="44">
        <v>562991.80107000005</v>
      </c>
      <c r="BG438" s="60"/>
      <c r="BH438" s="28">
        <v>1351210.4010699999</v>
      </c>
      <c r="BI438" s="124"/>
      <c r="BJ438" s="28">
        <v>205543.99</v>
      </c>
      <c r="BK438" s="28">
        <v>1145666.4110699999</v>
      </c>
      <c r="BL438" s="124"/>
      <c r="BM438" s="193">
        <v>1</v>
      </c>
    </row>
    <row r="439" spans="1:65" x14ac:dyDescent="0.25">
      <c r="A439" s="116" t="s">
        <v>988</v>
      </c>
      <c r="B439" s="24" t="s">
        <v>989</v>
      </c>
      <c r="C439" s="27" t="s">
        <v>985</v>
      </c>
      <c r="D439" s="27" t="s">
        <v>12</v>
      </c>
      <c r="E439" s="139">
        <v>2319.29</v>
      </c>
      <c r="F439" s="68"/>
      <c r="G439" s="139">
        <v>1053.98</v>
      </c>
      <c r="H439" s="139">
        <v>1034.48</v>
      </c>
      <c r="I439" s="139">
        <v>548.99</v>
      </c>
      <c r="J439" s="139">
        <v>716.32</v>
      </c>
      <c r="K439" s="60"/>
      <c r="L439" s="28">
        <v>93103.2</v>
      </c>
      <c r="M439" s="28">
        <v>49409.1</v>
      </c>
      <c r="N439" s="28">
        <v>64468.800000000003</v>
      </c>
      <c r="O439" s="44">
        <v>206981.09999999998</v>
      </c>
      <c r="P439" s="124"/>
      <c r="Q439" s="28">
        <v>131747.5</v>
      </c>
      <c r="R439" s="28">
        <v>68623.75</v>
      </c>
      <c r="S439" s="28">
        <v>89540</v>
      </c>
      <c r="T439" s="28">
        <v>289911.25</v>
      </c>
      <c r="U439" s="124"/>
      <c r="V439" s="28">
        <v>245577.34</v>
      </c>
      <c r="W439" s="28">
        <v>127914.67</v>
      </c>
      <c r="X439" s="28">
        <v>166902.56</v>
      </c>
      <c r="Y439" s="44">
        <v>540394.57000000007</v>
      </c>
      <c r="Z439" s="124"/>
      <c r="AA439" s="28">
        <v>26349.5</v>
      </c>
      <c r="AB439" s="28">
        <v>13724.75</v>
      </c>
      <c r="AC439" s="28">
        <v>17908</v>
      </c>
      <c r="AD439" s="44">
        <v>57982.25</v>
      </c>
      <c r="AE439" s="124"/>
      <c r="AF439" s="139">
        <v>601822.57999999996</v>
      </c>
      <c r="AG439" s="139">
        <v>313473.28999999998</v>
      </c>
      <c r="AH439" s="139">
        <v>409018.72</v>
      </c>
      <c r="AI439" s="44">
        <v>1324314.5899999999</v>
      </c>
      <c r="AJ439" s="124"/>
      <c r="AK439" s="63">
        <v>107585.92</v>
      </c>
      <c r="AL439" s="63">
        <v>114189.92</v>
      </c>
      <c r="AM439" s="63">
        <v>513601.44000000006</v>
      </c>
      <c r="AN439" s="44">
        <v>735377.28</v>
      </c>
      <c r="AO439" s="124"/>
      <c r="AP439" s="28">
        <v>1094031.24</v>
      </c>
      <c r="AQ439" s="28">
        <v>569851.62</v>
      </c>
      <c r="AR439" s="28">
        <v>743540.16</v>
      </c>
      <c r="AS439" s="28">
        <v>2407423.02</v>
      </c>
      <c r="AT439" s="124"/>
      <c r="AU439" s="28">
        <v>828428.28</v>
      </c>
      <c r="AV439" s="28">
        <v>431506.14</v>
      </c>
      <c r="AW439" s="28">
        <v>563027.52</v>
      </c>
      <c r="AX439" s="44">
        <v>1822961.94</v>
      </c>
      <c r="AY439" s="124"/>
      <c r="AZ439" s="139">
        <v>13065652.550000001</v>
      </c>
      <c r="BA439" s="139">
        <v>5196546.7500000009</v>
      </c>
      <c r="BB439" s="44">
        <v>5478659.79</v>
      </c>
      <c r="BC439" s="28">
        <v>291249.48032999999</v>
      </c>
      <c r="BD439" s="28">
        <v>254337.97998</v>
      </c>
      <c r="BE439" s="140">
        <v>0</v>
      </c>
      <c r="BF439" s="44">
        <v>6024247.25031</v>
      </c>
      <c r="BG439" s="60"/>
      <c r="BH439" s="28">
        <v>13409593.250309998</v>
      </c>
      <c r="BI439" s="124"/>
      <c r="BJ439" s="28">
        <v>1818624.86</v>
      </c>
      <c r="BK439" s="28">
        <v>11590968.390309999</v>
      </c>
      <c r="BL439" s="124"/>
      <c r="BM439" s="193">
        <v>1</v>
      </c>
    </row>
    <row r="440" spans="1:65" x14ac:dyDescent="0.25">
      <c r="A440" s="116" t="s">
        <v>990</v>
      </c>
      <c r="B440" s="24" t="s">
        <v>991</v>
      </c>
      <c r="C440" s="27" t="s">
        <v>985</v>
      </c>
      <c r="D440" s="27" t="s">
        <v>120</v>
      </c>
      <c r="E440" s="139">
        <v>110.07</v>
      </c>
      <c r="F440" s="68"/>
      <c r="G440" s="139">
        <v>77.739999999999995</v>
      </c>
      <c r="H440" s="139">
        <v>77.66</v>
      </c>
      <c r="I440" s="139">
        <v>32.33</v>
      </c>
      <c r="J440" s="139">
        <v>0</v>
      </c>
      <c r="K440" s="60"/>
      <c r="L440" s="28">
        <v>6989.4</v>
      </c>
      <c r="M440" s="28">
        <v>2909.7</v>
      </c>
      <c r="N440" s="28">
        <v>0</v>
      </c>
      <c r="O440" s="44">
        <v>9899.0999999999985</v>
      </c>
      <c r="P440" s="124"/>
      <c r="Q440" s="28">
        <v>9717.5</v>
      </c>
      <c r="R440" s="28">
        <v>4041.25</v>
      </c>
      <c r="S440" s="28">
        <v>0</v>
      </c>
      <c r="T440" s="28">
        <v>13758.75</v>
      </c>
      <c r="U440" s="124"/>
      <c r="V440" s="28">
        <v>18113.419999999998</v>
      </c>
      <c r="W440" s="28">
        <v>7532.8899999999994</v>
      </c>
      <c r="X440" s="28">
        <v>0</v>
      </c>
      <c r="Y440" s="44">
        <v>25646.309999999998</v>
      </c>
      <c r="Z440" s="124"/>
      <c r="AA440" s="28">
        <v>1943.4999999999998</v>
      </c>
      <c r="AB440" s="28">
        <v>808.25</v>
      </c>
      <c r="AC440" s="28">
        <v>0</v>
      </c>
      <c r="AD440" s="44">
        <v>2751.75</v>
      </c>
      <c r="AE440" s="124"/>
      <c r="AF440" s="139">
        <v>44389.54</v>
      </c>
      <c r="AG440" s="139">
        <v>18460.43</v>
      </c>
      <c r="AH440" s="139">
        <v>0</v>
      </c>
      <c r="AI440" s="44">
        <v>62849.97</v>
      </c>
      <c r="AJ440" s="124"/>
      <c r="AK440" s="63">
        <v>8076.6399999999994</v>
      </c>
      <c r="AL440" s="63">
        <v>6724.6399999999994</v>
      </c>
      <c r="AM440" s="63">
        <v>0</v>
      </c>
      <c r="AN440" s="44">
        <v>14801.279999999999</v>
      </c>
      <c r="AO440" s="124"/>
      <c r="AP440" s="28">
        <v>80694.12</v>
      </c>
      <c r="AQ440" s="28">
        <v>33558.54</v>
      </c>
      <c r="AR440" s="28">
        <v>0</v>
      </c>
      <c r="AS440" s="28">
        <v>114252.66</v>
      </c>
      <c r="AT440" s="124"/>
      <c r="AU440" s="28">
        <v>61103.64</v>
      </c>
      <c r="AV440" s="28">
        <v>25411.379999999997</v>
      </c>
      <c r="AW440" s="28">
        <v>0</v>
      </c>
      <c r="AX440" s="44">
        <v>86515.01999999999</v>
      </c>
      <c r="AY440" s="124"/>
      <c r="AZ440" s="139">
        <v>568775.16</v>
      </c>
      <c r="BA440" s="139">
        <v>118415.63000000002</v>
      </c>
      <c r="BB440" s="44">
        <v>206157.23699999999</v>
      </c>
      <c r="BC440" s="28">
        <v>13822.260389999998</v>
      </c>
      <c r="BD440" s="28">
        <v>12070.49634</v>
      </c>
      <c r="BE440" s="140">
        <v>0</v>
      </c>
      <c r="BF440" s="44">
        <v>232049.99373000002</v>
      </c>
      <c r="BG440" s="60"/>
      <c r="BH440" s="28">
        <v>562524.83372999995</v>
      </c>
      <c r="BI440" s="124"/>
      <c r="BJ440" s="28">
        <v>86309.18</v>
      </c>
      <c r="BK440" s="28">
        <v>476215.65372999996</v>
      </c>
      <c r="BL440" s="124"/>
      <c r="BM440" s="193">
        <v>1</v>
      </c>
    </row>
    <row r="441" spans="1:65" x14ac:dyDescent="0.25">
      <c r="A441" s="116" t="s">
        <v>992</v>
      </c>
      <c r="B441" s="24" t="s">
        <v>993</v>
      </c>
      <c r="C441" s="27" t="s">
        <v>985</v>
      </c>
      <c r="D441" s="27" t="s">
        <v>12</v>
      </c>
      <c r="E441" s="139">
        <v>6015</v>
      </c>
      <c r="F441" s="68"/>
      <c r="G441" s="139">
        <v>2616</v>
      </c>
      <c r="H441" s="139">
        <v>2580.75</v>
      </c>
      <c r="I441" s="139">
        <v>1501.5</v>
      </c>
      <c r="J441" s="139">
        <v>1897.5</v>
      </c>
      <c r="K441" s="60"/>
      <c r="L441" s="28">
        <v>232267.5</v>
      </c>
      <c r="M441" s="28">
        <v>135135</v>
      </c>
      <c r="N441" s="28">
        <v>170775</v>
      </c>
      <c r="O441" s="44">
        <v>538177.5</v>
      </c>
      <c r="P441" s="124"/>
      <c r="Q441" s="28">
        <v>327000</v>
      </c>
      <c r="R441" s="28">
        <v>187687.5</v>
      </c>
      <c r="S441" s="28">
        <v>237187.5</v>
      </c>
      <c r="T441" s="28">
        <v>751875</v>
      </c>
      <c r="U441" s="124"/>
      <c r="V441" s="28">
        <v>609528</v>
      </c>
      <c r="W441" s="28">
        <v>349849.5</v>
      </c>
      <c r="X441" s="28">
        <v>442117.5</v>
      </c>
      <c r="Y441" s="44">
        <v>1401495</v>
      </c>
      <c r="Z441" s="124"/>
      <c r="AA441" s="28">
        <v>65400</v>
      </c>
      <c r="AB441" s="28">
        <v>37537.5</v>
      </c>
      <c r="AC441" s="28">
        <v>47437.5</v>
      </c>
      <c r="AD441" s="44">
        <v>150375</v>
      </c>
      <c r="AE441" s="124"/>
      <c r="AF441" s="139">
        <v>1493736</v>
      </c>
      <c r="AG441" s="139">
        <v>857356.5</v>
      </c>
      <c r="AH441" s="139">
        <v>1083472.5</v>
      </c>
      <c r="AI441" s="44">
        <v>3434565</v>
      </c>
      <c r="AJ441" s="124"/>
      <c r="AK441" s="63">
        <v>268398</v>
      </c>
      <c r="AL441" s="63">
        <v>312312</v>
      </c>
      <c r="AM441" s="63">
        <v>1360507.5</v>
      </c>
      <c r="AN441" s="44">
        <v>1941217.5</v>
      </c>
      <c r="AO441" s="124"/>
      <c r="AP441" s="28">
        <v>2715408</v>
      </c>
      <c r="AQ441" s="28">
        <v>1558557</v>
      </c>
      <c r="AR441" s="28">
        <v>1969605</v>
      </c>
      <c r="AS441" s="28">
        <v>6243570</v>
      </c>
      <c r="AT441" s="124"/>
      <c r="AU441" s="28">
        <v>2056176</v>
      </c>
      <c r="AV441" s="28">
        <v>1180179</v>
      </c>
      <c r="AW441" s="28">
        <v>1491435</v>
      </c>
      <c r="AX441" s="44">
        <v>4727790</v>
      </c>
      <c r="AY441" s="124"/>
      <c r="AZ441" s="139">
        <v>32245784.249999996</v>
      </c>
      <c r="BA441" s="139">
        <v>8076672.9399999995</v>
      </c>
      <c r="BB441" s="44">
        <v>12096737.157</v>
      </c>
      <c r="BC441" s="28">
        <v>755345.65499999991</v>
      </c>
      <c r="BD441" s="28">
        <v>659616.93000000005</v>
      </c>
      <c r="BE441" s="140">
        <v>0</v>
      </c>
      <c r="BF441" s="44">
        <v>13511699.741999999</v>
      </c>
      <c r="BG441" s="60"/>
      <c r="BH441" s="28">
        <v>32700764.741999999</v>
      </c>
      <c r="BI441" s="124"/>
      <c r="BJ441" s="28">
        <v>4716541.95</v>
      </c>
      <c r="BK441" s="28">
        <v>27984222.791999999</v>
      </c>
      <c r="BL441" s="124"/>
      <c r="BM441" s="193">
        <v>1</v>
      </c>
    </row>
    <row r="442" spans="1:65" x14ac:dyDescent="0.25">
      <c r="A442" s="116" t="s">
        <v>994</v>
      </c>
      <c r="B442" s="24" t="s">
        <v>995</v>
      </c>
      <c r="C442" s="27" t="s">
        <v>985</v>
      </c>
      <c r="D442" s="27" t="s">
        <v>12</v>
      </c>
      <c r="E442" s="139">
        <v>17656.63</v>
      </c>
      <c r="F442" s="68"/>
      <c r="G442" s="139">
        <v>7776.3099999999995</v>
      </c>
      <c r="H442" s="139">
        <v>7626.98</v>
      </c>
      <c r="I442" s="139">
        <v>4358.16</v>
      </c>
      <c r="J442" s="139">
        <v>5522.16</v>
      </c>
      <c r="K442" s="60"/>
      <c r="L442" s="28">
        <v>686428.2</v>
      </c>
      <c r="M442" s="28">
        <v>392234.39999999997</v>
      </c>
      <c r="N442" s="28">
        <v>496994.39999999997</v>
      </c>
      <c r="O442" s="44">
        <v>1575656.9999999998</v>
      </c>
      <c r="P442" s="124"/>
      <c r="Q442" s="28">
        <v>972038.74999999988</v>
      </c>
      <c r="R442" s="28">
        <v>544770</v>
      </c>
      <c r="S442" s="28">
        <v>690270</v>
      </c>
      <c r="T442" s="28">
        <v>2207078.75</v>
      </c>
      <c r="U442" s="124"/>
      <c r="V442" s="28">
        <v>1811880.23</v>
      </c>
      <c r="W442" s="28">
        <v>1015451.2799999999</v>
      </c>
      <c r="X442" s="28">
        <v>1286663.28</v>
      </c>
      <c r="Y442" s="44">
        <v>4113994.79</v>
      </c>
      <c r="Z442" s="124"/>
      <c r="AA442" s="28">
        <v>194407.75</v>
      </c>
      <c r="AB442" s="28">
        <v>108954</v>
      </c>
      <c r="AC442" s="28">
        <v>138054</v>
      </c>
      <c r="AD442" s="44">
        <v>441415.75</v>
      </c>
      <c r="AE442" s="124"/>
      <c r="AF442" s="139">
        <v>4440273.01</v>
      </c>
      <c r="AG442" s="139">
        <v>2488509.36</v>
      </c>
      <c r="AH442" s="139">
        <v>3153153.36</v>
      </c>
      <c r="AI442" s="44">
        <v>10081935.729999999</v>
      </c>
      <c r="AJ442" s="124"/>
      <c r="AK442" s="63">
        <v>793205.91999999993</v>
      </c>
      <c r="AL442" s="63">
        <v>906497.28</v>
      </c>
      <c r="AM442" s="63">
        <v>3959388.7199999997</v>
      </c>
      <c r="AN442" s="44">
        <v>5659091.9199999999</v>
      </c>
      <c r="AO442" s="124"/>
      <c r="AP442" s="28">
        <v>8071809.7799999993</v>
      </c>
      <c r="AQ442" s="28">
        <v>4523770.08</v>
      </c>
      <c r="AR442" s="28">
        <v>5732002.0800000001</v>
      </c>
      <c r="AS442" s="28">
        <v>18327581.939999998</v>
      </c>
      <c r="AT442" s="124"/>
      <c r="AU442" s="28">
        <v>6112179.6599999992</v>
      </c>
      <c r="AV442" s="28">
        <v>3425513.76</v>
      </c>
      <c r="AW442" s="28">
        <v>4340417.76</v>
      </c>
      <c r="AX442" s="44">
        <v>13878111.179999998</v>
      </c>
      <c r="AY442" s="124"/>
      <c r="AZ442" s="139">
        <v>94336434.190000013</v>
      </c>
      <c r="BA442" s="139">
        <v>24363254.850000001</v>
      </c>
      <c r="BB442" s="44">
        <v>35609906.712000005</v>
      </c>
      <c r="BC442" s="28">
        <v>2217266.6255099992</v>
      </c>
      <c r="BD442" s="28">
        <v>1936261.3590599997</v>
      </c>
      <c r="BE442" s="140">
        <v>0</v>
      </c>
      <c r="BF442" s="44">
        <v>39763434.696570002</v>
      </c>
      <c r="BG442" s="60"/>
      <c r="BH442" s="28">
        <v>96048301.756570011</v>
      </c>
      <c r="BI442" s="124"/>
      <c r="BJ442" s="28">
        <v>13845093.279999999</v>
      </c>
      <c r="BK442" s="28">
        <v>82203208.47657001</v>
      </c>
      <c r="BL442" s="124"/>
      <c r="BM442" s="193">
        <v>1</v>
      </c>
    </row>
    <row r="443" spans="1:65" x14ac:dyDescent="0.25">
      <c r="A443" s="116" t="s">
        <v>1001</v>
      </c>
      <c r="B443" s="24" t="s">
        <v>1002</v>
      </c>
      <c r="C443" s="27" t="s">
        <v>1003</v>
      </c>
      <c r="D443" s="27" t="s">
        <v>12</v>
      </c>
      <c r="E443" s="139">
        <v>321.77999999999997</v>
      </c>
      <c r="F443" s="68"/>
      <c r="G443" s="139">
        <v>133.96999999999997</v>
      </c>
      <c r="H443" s="139">
        <v>132.13999999999999</v>
      </c>
      <c r="I443" s="139">
        <v>75.989999999999995</v>
      </c>
      <c r="J443" s="139">
        <v>111.82</v>
      </c>
      <c r="K443" s="60"/>
      <c r="L443" s="28">
        <v>11892.599999999999</v>
      </c>
      <c r="M443" s="28">
        <v>6839.0999999999995</v>
      </c>
      <c r="N443" s="28">
        <v>10063.799999999999</v>
      </c>
      <c r="O443" s="44">
        <v>28795.499999999996</v>
      </c>
      <c r="P443" s="124"/>
      <c r="Q443" s="28">
        <v>16746.249999999996</v>
      </c>
      <c r="R443" s="28">
        <v>9498.75</v>
      </c>
      <c r="S443" s="28">
        <v>13977.5</v>
      </c>
      <c r="T443" s="28">
        <v>40222.5</v>
      </c>
      <c r="U443" s="124"/>
      <c r="V443" s="28">
        <v>31215.009999999995</v>
      </c>
      <c r="W443" s="28">
        <v>17705.669999999998</v>
      </c>
      <c r="X443" s="28">
        <v>26054.059999999998</v>
      </c>
      <c r="Y443" s="44">
        <v>74974.739999999991</v>
      </c>
      <c r="Z443" s="124"/>
      <c r="AA443" s="28">
        <v>3349.2499999999991</v>
      </c>
      <c r="AB443" s="28">
        <v>1899.7499999999998</v>
      </c>
      <c r="AC443" s="28">
        <v>2795.5</v>
      </c>
      <c r="AD443" s="44">
        <v>8044.4999999999991</v>
      </c>
      <c r="AE443" s="124"/>
      <c r="AF443" s="139">
        <v>76496.87</v>
      </c>
      <c r="AG443" s="139">
        <v>43390.29</v>
      </c>
      <c r="AH443" s="139">
        <v>63849.22</v>
      </c>
      <c r="AI443" s="44">
        <v>183736.38</v>
      </c>
      <c r="AJ443" s="124"/>
      <c r="AK443" s="63">
        <v>13742.559999999998</v>
      </c>
      <c r="AL443" s="63">
        <v>15805.919999999998</v>
      </c>
      <c r="AM443" s="63">
        <v>80174.94</v>
      </c>
      <c r="AN443" s="44">
        <v>109723.42</v>
      </c>
      <c r="AO443" s="124"/>
      <c r="AP443" s="28">
        <v>139060.85999999996</v>
      </c>
      <c r="AQ443" s="28">
        <v>78877.62</v>
      </c>
      <c r="AR443" s="28">
        <v>116069.15999999999</v>
      </c>
      <c r="AS443" s="28">
        <v>334007.63999999996</v>
      </c>
      <c r="AT443" s="124"/>
      <c r="AU443" s="28">
        <v>105300.41999999998</v>
      </c>
      <c r="AV443" s="28">
        <v>59728.14</v>
      </c>
      <c r="AW443" s="28">
        <v>87890.51999999999</v>
      </c>
      <c r="AX443" s="44">
        <v>252919.08</v>
      </c>
      <c r="AY443" s="124"/>
      <c r="AZ443" s="139">
        <v>1796742.5299999998</v>
      </c>
      <c r="BA443" s="139">
        <v>559979.91999999993</v>
      </c>
      <c r="BB443" s="44">
        <v>707016.73499999987</v>
      </c>
      <c r="BC443" s="28">
        <v>40408.16706</v>
      </c>
      <c r="BD443" s="28">
        <v>35287.038359999999</v>
      </c>
      <c r="BE443" s="140">
        <v>0</v>
      </c>
      <c r="BF443" s="44">
        <v>782711.94041999988</v>
      </c>
      <c r="BG443" s="60"/>
      <c r="BH443" s="28">
        <v>1815135.7004199999</v>
      </c>
      <c r="BI443" s="124"/>
      <c r="BJ443" s="28">
        <v>252317.35</v>
      </c>
      <c r="BK443" s="28">
        <v>1562818.3504199998</v>
      </c>
      <c r="BL443" s="124"/>
      <c r="BM443" s="193">
        <v>1</v>
      </c>
    </row>
    <row r="444" spans="1:65" x14ac:dyDescent="0.25">
      <c r="A444" s="116" t="s">
        <v>1004</v>
      </c>
      <c r="B444" s="24" t="s">
        <v>1005</v>
      </c>
      <c r="C444" s="27" t="s">
        <v>1003</v>
      </c>
      <c r="D444" s="27" t="s">
        <v>12</v>
      </c>
      <c r="E444" s="139">
        <v>330.46</v>
      </c>
      <c r="F444" s="68"/>
      <c r="G444" s="139">
        <v>154.99</v>
      </c>
      <c r="H444" s="139">
        <v>153.99</v>
      </c>
      <c r="I444" s="139">
        <v>72.66</v>
      </c>
      <c r="J444" s="139">
        <v>102.80999999999999</v>
      </c>
      <c r="K444" s="60"/>
      <c r="L444" s="28">
        <v>13859.1</v>
      </c>
      <c r="M444" s="28">
        <v>6539.4</v>
      </c>
      <c r="N444" s="28">
        <v>9252.9</v>
      </c>
      <c r="O444" s="44">
        <v>29651.4</v>
      </c>
      <c r="P444" s="124"/>
      <c r="Q444" s="28">
        <v>19373.75</v>
      </c>
      <c r="R444" s="28">
        <v>9082.5</v>
      </c>
      <c r="S444" s="28">
        <v>12851.249999999998</v>
      </c>
      <c r="T444" s="28">
        <v>41307.5</v>
      </c>
      <c r="U444" s="124"/>
      <c r="V444" s="28">
        <v>36112.670000000006</v>
      </c>
      <c r="W444" s="28">
        <v>16929.78</v>
      </c>
      <c r="X444" s="28">
        <v>23954.729999999996</v>
      </c>
      <c r="Y444" s="44">
        <v>76997.179999999993</v>
      </c>
      <c r="Z444" s="124"/>
      <c r="AA444" s="28">
        <v>3874.75</v>
      </c>
      <c r="AB444" s="28">
        <v>1816.5</v>
      </c>
      <c r="AC444" s="28">
        <v>2570.2499999999995</v>
      </c>
      <c r="AD444" s="44">
        <v>8261.5</v>
      </c>
      <c r="AE444" s="124"/>
      <c r="AF444" s="139">
        <v>88499.29</v>
      </c>
      <c r="AG444" s="139">
        <v>41488.86</v>
      </c>
      <c r="AH444" s="139">
        <v>58704.51</v>
      </c>
      <c r="AI444" s="44">
        <v>188692.66</v>
      </c>
      <c r="AJ444" s="124"/>
      <c r="AK444" s="63">
        <v>16014.960000000001</v>
      </c>
      <c r="AL444" s="63">
        <v>15113.279999999999</v>
      </c>
      <c r="AM444" s="63">
        <v>73714.76999999999</v>
      </c>
      <c r="AN444" s="44">
        <v>104843.00999999998</v>
      </c>
      <c r="AO444" s="124"/>
      <c r="AP444" s="28">
        <v>160879.62</v>
      </c>
      <c r="AQ444" s="28">
        <v>75421.08</v>
      </c>
      <c r="AR444" s="28">
        <v>106716.77999999998</v>
      </c>
      <c r="AS444" s="28">
        <v>343017.48</v>
      </c>
      <c r="AT444" s="124"/>
      <c r="AU444" s="28">
        <v>121822.14000000001</v>
      </c>
      <c r="AV444" s="28">
        <v>57110.759999999995</v>
      </c>
      <c r="AW444" s="28">
        <v>80808.659999999989</v>
      </c>
      <c r="AX444" s="44">
        <v>259741.56</v>
      </c>
      <c r="AY444" s="124"/>
      <c r="AZ444" s="139">
        <v>1838504.05</v>
      </c>
      <c r="BA444" s="139">
        <v>525377.25</v>
      </c>
      <c r="BB444" s="44">
        <v>709164.3899999999</v>
      </c>
      <c r="BC444" s="28">
        <v>41498.175419999992</v>
      </c>
      <c r="BD444" s="28">
        <v>36238.904519999996</v>
      </c>
      <c r="BE444" s="140">
        <v>0</v>
      </c>
      <c r="BF444" s="44">
        <v>786901.46993999986</v>
      </c>
      <c r="BG444" s="60"/>
      <c r="BH444" s="28">
        <v>1839413.7599399996</v>
      </c>
      <c r="BI444" s="124"/>
      <c r="BJ444" s="28">
        <v>259123.59</v>
      </c>
      <c r="BK444" s="28">
        <v>1580290.1699399995</v>
      </c>
      <c r="BL444" s="124"/>
      <c r="BM444" s="193">
        <v>1</v>
      </c>
    </row>
    <row r="445" spans="1:65" x14ac:dyDescent="0.25">
      <c r="A445" s="116" t="s">
        <v>1006</v>
      </c>
      <c r="B445" s="24" t="s">
        <v>1007</v>
      </c>
      <c r="C445" s="27" t="s">
        <v>1003</v>
      </c>
      <c r="D445" s="27" t="s">
        <v>12</v>
      </c>
      <c r="E445" s="139">
        <v>417.11</v>
      </c>
      <c r="F445" s="68"/>
      <c r="G445" s="139">
        <v>171.31</v>
      </c>
      <c r="H445" s="139">
        <v>169.48</v>
      </c>
      <c r="I445" s="139">
        <v>101.64999999999999</v>
      </c>
      <c r="J445" s="139">
        <v>144.14999999999998</v>
      </c>
      <c r="K445" s="60"/>
      <c r="L445" s="28">
        <v>15253.199999999999</v>
      </c>
      <c r="M445" s="28">
        <v>9148.5</v>
      </c>
      <c r="N445" s="28">
        <v>12973.499999999998</v>
      </c>
      <c r="O445" s="44">
        <v>37375.199999999997</v>
      </c>
      <c r="P445" s="124"/>
      <c r="Q445" s="28">
        <v>21413.75</v>
      </c>
      <c r="R445" s="28">
        <v>12706.249999999998</v>
      </c>
      <c r="S445" s="28">
        <v>18018.749999999996</v>
      </c>
      <c r="T445" s="28">
        <v>52138.75</v>
      </c>
      <c r="U445" s="124"/>
      <c r="V445" s="28">
        <v>39915.230000000003</v>
      </c>
      <c r="W445" s="28">
        <v>23684.449999999997</v>
      </c>
      <c r="X445" s="28">
        <v>33586.949999999997</v>
      </c>
      <c r="Y445" s="44">
        <v>97186.63</v>
      </c>
      <c r="Z445" s="124"/>
      <c r="AA445" s="28">
        <v>4282.75</v>
      </c>
      <c r="AB445" s="28">
        <v>2541.25</v>
      </c>
      <c r="AC445" s="28">
        <v>3603.7499999999995</v>
      </c>
      <c r="AD445" s="44">
        <v>10427.75</v>
      </c>
      <c r="AE445" s="124"/>
      <c r="AF445" s="139">
        <v>97818.01</v>
      </c>
      <c r="AG445" s="139">
        <v>58042.15</v>
      </c>
      <c r="AH445" s="139">
        <v>82309.649999999994</v>
      </c>
      <c r="AI445" s="44">
        <v>238169.81</v>
      </c>
      <c r="AJ445" s="124"/>
      <c r="AK445" s="63">
        <v>17625.919999999998</v>
      </c>
      <c r="AL445" s="63">
        <v>21143.199999999997</v>
      </c>
      <c r="AM445" s="63">
        <v>103355.54999999999</v>
      </c>
      <c r="AN445" s="44">
        <v>142124.66999999998</v>
      </c>
      <c r="AO445" s="124"/>
      <c r="AP445" s="28">
        <v>177819.78</v>
      </c>
      <c r="AQ445" s="28">
        <v>105512.7</v>
      </c>
      <c r="AR445" s="28">
        <v>149627.69999999998</v>
      </c>
      <c r="AS445" s="28">
        <v>432960.17999999993</v>
      </c>
      <c r="AT445" s="124"/>
      <c r="AU445" s="28">
        <v>134649.66</v>
      </c>
      <c r="AV445" s="28">
        <v>79896.899999999994</v>
      </c>
      <c r="AW445" s="28">
        <v>113301.89999999998</v>
      </c>
      <c r="AX445" s="44">
        <v>327848.45999999996</v>
      </c>
      <c r="AY445" s="124"/>
      <c r="AZ445" s="139">
        <v>2330738.6199999996</v>
      </c>
      <c r="BA445" s="139">
        <v>714233.9</v>
      </c>
      <c r="BB445" s="44">
        <v>913491.75599999982</v>
      </c>
      <c r="BC445" s="28">
        <v>52379.42246999999</v>
      </c>
      <c r="BD445" s="28">
        <v>45741.116819999996</v>
      </c>
      <c r="BE445" s="140">
        <v>0</v>
      </c>
      <c r="BF445" s="44">
        <v>1011612.2952899998</v>
      </c>
      <c r="BG445" s="60"/>
      <c r="BH445" s="28">
        <v>2349843.7452899995</v>
      </c>
      <c r="BI445" s="124"/>
      <c r="BJ445" s="28">
        <v>327068.46000000002</v>
      </c>
      <c r="BK445" s="28">
        <v>2022775.2852899996</v>
      </c>
      <c r="BL445" s="124"/>
      <c r="BM445" s="193">
        <v>1</v>
      </c>
    </row>
    <row r="446" spans="1:65" x14ac:dyDescent="0.25">
      <c r="A446" s="116" t="s">
        <v>1008</v>
      </c>
      <c r="B446" s="24" t="s">
        <v>1009</v>
      </c>
      <c r="C446" s="27" t="s">
        <v>1003</v>
      </c>
      <c r="D446" s="27" t="s">
        <v>12</v>
      </c>
      <c r="E446" s="139">
        <v>304.27999999999997</v>
      </c>
      <c r="F446" s="68"/>
      <c r="G446" s="139">
        <v>124.79999999999998</v>
      </c>
      <c r="H446" s="139">
        <v>122.79999999999998</v>
      </c>
      <c r="I446" s="139">
        <v>74.66</v>
      </c>
      <c r="J446" s="139">
        <v>104.82</v>
      </c>
      <c r="K446" s="60"/>
      <c r="L446" s="28">
        <v>11051.999999999998</v>
      </c>
      <c r="M446" s="28">
        <v>6719.4</v>
      </c>
      <c r="N446" s="28">
        <v>9433.7999999999993</v>
      </c>
      <c r="O446" s="44">
        <v>27205.199999999997</v>
      </c>
      <c r="P446" s="124"/>
      <c r="Q446" s="28">
        <v>15599.999999999998</v>
      </c>
      <c r="R446" s="28">
        <v>9332.5</v>
      </c>
      <c r="S446" s="28">
        <v>13102.5</v>
      </c>
      <c r="T446" s="28">
        <v>38035</v>
      </c>
      <c r="U446" s="124"/>
      <c r="V446" s="28">
        <v>29078.399999999998</v>
      </c>
      <c r="W446" s="28">
        <v>17395.78</v>
      </c>
      <c r="X446" s="28">
        <v>24423.059999999998</v>
      </c>
      <c r="Y446" s="44">
        <v>70897.239999999991</v>
      </c>
      <c r="Z446" s="124"/>
      <c r="AA446" s="28">
        <v>3119.9999999999995</v>
      </c>
      <c r="AB446" s="28">
        <v>1866.5</v>
      </c>
      <c r="AC446" s="28">
        <v>2620.5</v>
      </c>
      <c r="AD446" s="44">
        <v>7607</v>
      </c>
      <c r="AE446" s="124"/>
      <c r="AF446" s="139">
        <v>71260.800000000003</v>
      </c>
      <c r="AG446" s="139">
        <v>42630.86</v>
      </c>
      <c r="AH446" s="139">
        <v>59852.22</v>
      </c>
      <c r="AI446" s="44">
        <v>173743.88</v>
      </c>
      <c r="AJ446" s="124"/>
      <c r="AK446" s="63">
        <v>12771.199999999999</v>
      </c>
      <c r="AL446" s="63">
        <v>15529.279999999999</v>
      </c>
      <c r="AM446" s="63">
        <v>75155.94</v>
      </c>
      <c r="AN446" s="44">
        <v>103456.42</v>
      </c>
      <c r="AO446" s="124"/>
      <c r="AP446" s="28">
        <v>129542.39999999998</v>
      </c>
      <c r="AQ446" s="28">
        <v>77497.08</v>
      </c>
      <c r="AR446" s="28">
        <v>108803.15999999999</v>
      </c>
      <c r="AS446" s="28">
        <v>315842.63999999996</v>
      </c>
      <c r="AT446" s="124"/>
      <c r="AU446" s="28">
        <v>98092.799999999988</v>
      </c>
      <c r="AV446" s="28">
        <v>58682.759999999995</v>
      </c>
      <c r="AW446" s="28">
        <v>82388.51999999999</v>
      </c>
      <c r="AX446" s="44">
        <v>239164.08</v>
      </c>
      <c r="AY446" s="124"/>
      <c r="AZ446" s="139">
        <v>1663378.91</v>
      </c>
      <c r="BA446" s="139">
        <v>451537.85</v>
      </c>
      <c r="BB446" s="44">
        <v>634475.02799999993</v>
      </c>
      <c r="BC446" s="28">
        <v>38210.569559999996</v>
      </c>
      <c r="BD446" s="28">
        <v>33367.95336</v>
      </c>
      <c r="BE446" s="140">
        <v>0</v>
      </c>
      <c r="BF446" s="44">
        <v>706053.55091999995</v>
      </c>
      <c r="BG446" s="60"/>
      <c r="BH446" s="28">
        <v>1682005.0109199998</v>
      </c>
      <c r="BI446" s="124"/>
      <c r="BJ446" s="28">
        <v>238595.07</v>
      </c>
      <c r="BK446" s="28">
        <v>1443409.9409199997</v>
      </c>
      <c r="BL446" s="124"/>
      <c r="BM446" s="193">
        <v>1</v>
      </c>
    </row>
    <row r="447" spans="1:65" x14ac:dyDescent="0.25">
      <c r="A447" s="116" t="s">
        <v>1010</v>
      </c>
      <c r="B447" s="24" t="s">
        <v>1011</v>
      </c>
      <c r="C447" s="27" t="s">
        <v>1003</v>
      </c>
      <c r="D447" s="27" t="s">
        <v>12</v>
      </c>
      <c r="E447" s="139">
        <v>2388.0300000000002</v>
      </c>
      <c r="F447" s="68"/>
      <c r="G447" s="139">
        <v>1105.06</v>
      </c>
      <c r="H447" s="139">
        <v>1083.31</v>
      </c>
      <c r="I447" s="139">
        <v>562.99</v>
      </c>
      <c r="J447" s="139">
        <v>719.98</v>
      </c>
      <c r="K447" s="60"/>
      <c r="L447" s="28">
        <v>97497.9</v>
      </c>
      <c r="M447" s="28">
        <v>50669.1</v>
      </c>
      <c r="N447" s="28">
        <v>64798.200000000004</v>
      </c>
      <c r="O447" s="44">
        <v>212965.2</v>
      </c>
      <c r="P447" s="124"/>
      <c r="Q447" s="28">
        <v>138132.5</v>
      </c>
      <c r="R447" s="28">
        <v>70373.75</v>
      </c>
      <c r="S447" s="28">
        <v>89997.5</v>
      </c>
      <c r="T447" s="28">
        <v>298503.75</v>
      </c>
      <c r="U447" s="124"/>
      <c r="V447" s="28">
        <v>257478.97999999998</v>
      </c>
      <c r="W447" s="28">
        <v>131176.67000000001</v>
      </c>
      <c r="X447" s="28">
        <v>167755.34</v>
      </c>
      <c r="Y447" s="44">
        <v>556410.99</v>
      </c>
      <c r="Z447" s="124"/>
      <c r="AA447" s="28">
        <v>27626.5</v>
      </c>
      <c r="AB447" s="28">
        <v>14074.75</v>
      </c>
      <c r="AC447" s="28">
        <v>17999.5</v>
      </c>
      <c r="AD447" s="44">
        <v>59700.75</v>
      </c>
      <c r="AE447" s="124"/>
      <c r="AF447" s="139">
        <v>630989.26</v>
      </c>
      <c r="AG447" s="139">
        <v>321467.28999999998</v>
      </c>
      <c r="AH447" s="139">
        <v>411108.58</v>
      </c>
      <c r="AI447" s="44">
        <v>1363565.1300000001</v>
      </c>
      <c r="AJ447" s="124"/>
      <c r="AK447" s="63">
        <v>112664.23999999999</v>
      </c>
      <c r="AL447" s="63">
        <v>117101.92</v>
      </c>
      <c r="AM447" s="63">
        <v>516225.66000000003</v>
      </c>
      <c r="AN447" s="44">
        <v>745991.82000000007</v>
      </c>
      <c r="AO447" s="124"/>
      <c r="AP447" s="28">
        <v>1147052.28</v>
      </c>
      <c r="AQ447" s="28">
        <v>584383.62</v>
      </c>
      <c r="AR447" s="28">
        <v>747339.24</v>
      </c>
      <c r="AS447" s="28">
        <v>2478775.1399999997</v>
      </c>
      <c r="AT447" s="124"/>
      <c r="AU447" s="28">
        <v>868577.15999999992</v>
      </c>
      <c r="AV447" s="28">
        <v>442510.14</v>
      </c>
      <c r="AW447" s="28">
        <v>565904.28</v>
      </c>
      <c r="AX447" s="44">
        <v>1876991.5799999998</v>
      </c>
      <c r="AY447" s="124"/>
      <c r="AZ447" s="139">
        <v>13414460.999999998</v>
      </c>
      <c r="BA447" s="139">
        <v>4294114.3899999997</v>
      </c>
      <c r="BB447" s="44">
        <v>5312572.6169999987</v>
      </c>
      <c r="BC447" s="28">
        <v>299881.64330999996</v>
      </c>
      <c r="BD447" s="28">
        <v>261876.14585999996</v>
      </c>
      <c r="BE447" s="140">
        <v>0</v>
      </c>
      <c r="BF447" s="44">
        <v>5874330.4061699985</v>
      </c>
      <c r="BG447" s="60"/>
      <c r="BH447" s="28">
        <v>13467234.766169999</v>
      </c>
      <c r="BI447" s="124"/>
      <c r="BJ447" s="28">
        <v>1872525.96</v>
      </c>
      <c r="BK447" s="28">
        <v>11594708.806169998</v>
      </c>
      <c r="BL447" s="124"/>
      <c r="BM447" s="193">
        <v>1</v>
      </c>
    </row>
    <row r="448" spans="1:65" x14ac:dyDescent="0.25">
      <c r="A448" s="116" t="s">
        <v>1012</v>
      </c>
      <c r="B448" s="24" t="s">
        <v>1013</v>
      </c>
      <c r="C448" s="27" t="s">
        <v>1003</v>
      </c>
      <c r="D448" s="27" t="s">
        <v>12</v>
      </c>
      <c r="E448" s="139">
        <v>617.03</v>
      </c>
      <c r="F448" s="68"/>
      <c r="G448" s="139">
        <v>282.05</v>
      </c>
      <c r="H448" s="139">
        <v>275.64</v>
      </c>
      <c r="I448" s="139">
        <v>126.16</v>
      </c>
      <c r="J448" s="139">
        <v>208.82</v>
      </c>
      <c r="K448" s="60"/>
      <c r="L448" s="28">
        <v>24807.599999999999</v>
      </c>
      <c r="M448" s="28">
        <v>11354.4</v>
      </c>
      <c r="N448" s="28">
        <v>18793.8</v>
      </c>
      <c r="O448" s="44">
        <v>54955.8</v>
      </c>
      <c r="P448" s="124"/>
      <c r="Q448" s="28">
        <v>35256.25</v>
      </c>
      <c r="R448" s="28">
        <v>15770</v>
      </c>
      <c r="S448" s="28">
        <v>26102.5</v>
      </c>
      <c r="T448" s="28">
        <v>77128.75</v>
      </c>
      <c r="U448" s="124"/>
      <c r="V448" s="28">
        <v>65717.650000000009</v>
      </c>
      <c r="W448" s="28">
        <v>29395.279999999999</v>
      </c>
      <c r="X448" s="28">
        <v>48655.06</v>
      </c>
      <c r="Y448" s="44">
        <v>143767.99</v>
      </c>
      <c r="Z448" s="124"/>
      <c r="AA448" s="28">
        <v>7051.25</v>
      </c>
      <c r="AB448" s="28">
        <v>3154</v>
      </c>
      <c r="AC448" s="28">
        <v>5220.5</v>
      </c>
      <c r="AD448" s="44">
        <v>15425.75</v>
      </c>
      <c r="AE448" s="124"/>
      <c r="AF448" s="139">
        <v>161050.54999999999</v>
      </c>
      <c r="AG448" s="139">
        <v>72037.36</v>
      </c>
      <c r="AH448" s="139">
        <v>119236.22</v>
      </c>
      <c r="AI448" s="44">
        <v>352324.13</v>
      </c>
      <c r="AJ448" s="124"/>
      <c r="AK448" s="63">
        <v>28666.559999999998</v>
      </c>
      <c r="AL448" s="63">
        <v>26241.279999999999</v>
      </c>
      <c r="AM448" s="63">
        <v>149723.94</v>
      </c>
      <c r="AN448" s="44">
        <v>204631.78</v>
      </c>
      <c r="AO448" s="124"/>
      <c r="AP448" s="28">
        <v>292767.90000000002</v>
      </c>
      <c r="AQ448" s="28">
        <v>130954.08</v>
      </c>
      <c r="AR448" s="28">
        <v>216755.16</v>
      </c>
      <c r="AS448" s="28">
        <v>640477.14</v>
      </c>
      <c r="AT448" s="124"/>
      <c r="AU448" s="28">
        <v>221691.30000000002</v>
      </c>
      <c r="AV448" s="28">
        <v>99161.76</v>
      </c>
      <c r="AW448" s="28">
        <v>164132.51999999999</v>
      </c>
      <c r="AX448" s="44">
        <v>484985.57999999996</v>
      </c>
      <c r="AY448" s="124"/>
      <c r="AZ448" s="139">
        <v>3484551.59</v>
      </c>
      <c r="BA448" s="139">
        <v>1094917.52</v>
      </c>
      <c r="BB448" s="44">
        <v>1373840.7329999998</v>
      </c>
      <c r="BC448" s="28">
        <v>77484.776309999987</v>
      </c>
      <c r="BD448" s="28">
        <v>67664.743859999988</v>
      </c>
      <c r="BE448" s="140">
        <v>0</v>
      </c>
      <c r="BF448" s="44">
        <v>1518990.2531699997</v>
      </c>
      <c r="BG448" s="60"/>
      <c r="BH448" s="28">
        <v>3492687.1731699994</v>
      </c>
      <c r="BI448" s="124"/>
      <c r="BJ448" s="28">
        <v>483831.73</v>
      </c>
      <c r="BK448" s="28">
        <v>3008855.4431699994</v>
      </c>
      <c r="BL448" s="124"/>
      <c r="BM448" s="193">
        <v>1</v>
      </c>
    </row>
    <row r="449" spans="1:65" x14ac:dyDescent="0.25">
      <c r="A449" s="116" t="s">
        <v>1014</v>
      </c>
      <c r="B449" s="24" t="s">
        <v>1015</v>
      </c>
      <c r="C449" s="27" t="s">
        <v>1016</v>
      </c>
      <c r="D449" s="27" t="s">
        <v>131</v>
      </c>
      <c r="E449" s="139">
        <v>334.82</v>
      </c>
      <c r="F449" s="68"/>
      <c r="G449" s="139">
        <v>0</v>
      </c>
      <c r="H449" s="139">
        <v>0</v>
      </c>
      <c r="I449" s="139">
        <v>0</v>
      </c>
      <c r="J449" s="139">
        <v>334.82</v>
      </c>
      <c r="K449" s="60"/>
      <c r="L449" s="28">
        <v>0</v>
      </c>
      <c r="M449" s="28">
        <v>0</v>
      </c>
      <c r="N449" s="28">
        <v>30133.8</v>
      </c>
      <c r="O449" s="44">
        <v>30133.8</v>
      </c>
      <c r="P449" s="124"/>
      <c r="Q449" s="28">
        <v>0</v>
      </c>
      <c r="R449" s="28">
        <v>0</v>
      </c>
      <c r="S449" s="28">
        <v>41852.5</v>
      </c>
      <c r="T449" s="28">
        <v>41852.5</v>
      </c>
      <c r="U449" s="124"/>
      <c r="V449" s="28">
        <v>0</v>
      </c>
      <c r="W449" s="28">
        <v>0</v>
      </c>
      <c r="X449" s="28">
        <v>78013.06</v>
      </c>
      <c r="Y449" s="44">
        <v>78013.06</v>
      </c>
      <c r="Z449" s="124"/>
      <c r="AA449" s="28">
        <v>0</v>
      </c>
      <c r="AB449" s="28">
        <v>0</v>
      </c>
      <c r="AC449" s="28">
        <v>8370.5</v>
      </c>
      <c r="AD449" s="44">
        <v>8370.5</v>
      </c>
      <c r="AE449" s="124"/>
      <c r="AF449" s="139">
        <v>0</v>
      </c>
      <c r="AG449" s="139">
        <v>0</v>
      </c>
      <c r="AH449" s="139">
        <v>191182.22</v>
      </c>
      <c r="AI449" s="44">
        <v>191182.22</v>
      </c>
      <c r="AJ449" s="124"/>
      <c r="AK449" s="63">
        <v>0</v>
      </c>
      <c r="AL449" s="63">
        <v>0</v>
      </c>
      <c r="AM449" s="63">
        <v>240065.94</v>
      </c>
      <c r="AN449" s="44">
        <v>240065.94</v>
      </c>
      <c r="AO449" s="124"/>
      <c r="AP449" s="28">
        <v>0</v>
      </c>
      <c r="AQ449" s="28">
        <v>0</v>
      </c>
      <c r="AR449" s="28">
        <v>347543.16</v>
      </c>
      <c r="AS449" s="28">
        <v>347543.16</v>
      </c>
      <c r="AT449" s="124"/>
      <c r="AU449" s="28">
        <v>0</v>
      </c>
      <c r="AV449" s="28">
        <v>0</v>
      </c>
      <c r="AW449" s="28">
        <v>263168.52</v>
      </c>
      <c r="AX449" s="44">
        <v>263168.52</v>
      </c>
      <c r="AY449" s="124"/>
      <c r="AZ449" s="139">
        <v>1971680.86</v>
      </c>
      <c r="BA449" s="139">
        <v>504406.68</v>
      </c>
      <c r="BB449" s="44">
        <v>742826.26199999999</v>
      </c>
      <c r="BC449" s="28">
        <v>42045.691139999995</v>
      </c>
      <c r="BD449" s="28">
        <v>36717.030839999999</v>
      </c>
      <c r="BE449" s="140">
        <v>0</v>
      </c>
      <c r="BF449" s="44">
        <v>821588.98398000002</v>
      </c>
      <c r="BG449" s="60"/>
      <c r="BH449" s="28">
        <v>2021918.68398</v>
      </c>
      <c r="BI449" s="124"/>
      <c r="BJ449" s="28">
        <v>262542.40000000002</v>
      </c>
      <c r="BK449" s="28">
        <v>1759376.2839799998</v>
      </c>
      <c r="BL449" s="124"/>
      <c r="BM449" s="193">
        <v>1</v>
      </c>
    </row>
    <row r="450" spans="1:65" x14ac:dyDescent="0.25">
      <c r="A450" s="116" t="s">
        <v>1017</v>
      </c>
      <c r="B450" s="24" t="s">
        <v>1018</v>
      </c>
      <c r="C450" s="27" t="s">
        <v>1016</v>
      </c>
      <c r="D450" s="27" t="s">
        <v>12</v>
      </c>
      <c r="E450" s="139">
        <v>373.95</v>
      </c>
      <c r="F450" s="68"/>
      <c r="G450" s="139">
        <v>161.31</v>
      </c>
      <c r="H450" s="139">
        <v>160.97999999999999</v>
      </c>
      <c r="I450" s="139">
        <v>98.82</v>
      </c>
      <c r="J450" s="139">
        <v>113.82</v>
      </c>
      <c r="K450" s="60"/>
      <c r="L450" s="28">
        <v>14488.199999999999</v>
      </c>
      <c r="M450" s="28">
        <v>8893.7999999999993</v>
      </c>
      <c r="N450" s="28">
        <v>10243.799999999999</v>
      </c>
      <c r="O450" s="44">
        <v>33625.800000000003</v>
      </c>
      <c r="P450" s="124"/>
      <c r="Q450" s="28">
        <v>20163.75</v>
      </c>
      <c r="R450" s="28">
        <v>12352.5</v>
      </c>
      <c r="S450" s="28">
        <v>14227.5</v>
      </c>
      <c r="T450" s="28">
        <v>46743.75</v>
      </c>
      <c r="U450" s="124"/>
      <c r="V450" s="28">
        <v>37585.230000000003</v>
      </c>
      <c r="W450" s="28">
        <v>23025.059999999998</v>
      </c>
      <c r="X450" s="28">
        <v>26520.059999999998</v>
      </c>
      <c r="Y450" s="44">
        <v>87130.35</v>
      </c>
      <c r="Z450" s="124"/>
      <c r="AA450" s="28">
        <v>4032.75</v>
      </c>
      <c r="AB450" s="28">
        <v>2470.5</v>
      </c>
      <c r="AC450" s="28">
        <v>2845.5</v>
      </c>
      <c r="AD450" s="44">
        <v>9348.75</v>
      </c>
      <c r="AE450" s="124"/>
      <c r="AF450" s="139">
        <v>92108.01</v>
      </c>
      <c r="AG450" s="139">
        <v>56426.22</v>
      </c>
      <c r="AH450" s="139">
        <v>64991.22</v>
      </c>
      <c r="AI450" s="44">
        <v>213525.44999999998</v>
      </c>
      <c r="AJ450" s="124"/>
      <c r="AK450" s="63">
        <v>16741.919999999998</v>
      </c>
      <c r="AL450" s="63">
        <v>20554.559999999998</v>
      </c>
      <c r="AM450" s="63">
        <v>81608.94</v>
      </c>
      <c r="AN450" s="44">
        <v>118905.42</v>
      </c>
      <c r="AO450" s="124"/>
      <c r="AP450" s="28">
        <v>167439.78</v>
      </c>
      <c r="AQ450" s="28">
        <v>102575.15999999999</v>
      </c>
      <c r="AR450" s="28">
        <v>118145.15999999999</v>
      </c>
      <c r="AS450" s="28">
        <v>388160.1</v>
      </c>
      <c r="AT450" s="124"/>
      <c r="AU450" s="28">
        <v>126789.66</v>
      </c>
      <c r="AV450" s="28">
        <v>77672.51999999999</v>
      </c>
      <c r="AW450" s="28">
        <v>89462.51999999999</v>
      </c>
      <c r="AX450" s="44">
        <v>293924.69999999995</v>
      </c>
      <c r="AY450" s="124"/>
      <c r="AZ450" s="139">
        <v>2051225.7500000002</v>
      </c>
      <c r="BA450" s="139">
        <v>583339.48</v>
      </c>
      <c r="BB450" s="44">
        <v>790369.56900000013</v>
      </c>
      <c r="BC450" s="28">
        <v>46959.519149999993</v>
      </c>
      <c r="BD450" s="28">
        <v>41008.104899999998</v>
      </c>
      <c r="BE450" s="140">
        <v>0</v>
      </c>
      <c r="BF450" s="44">
        <v>878337.19305000012</v>
      </c>
      <c r="BG450" s="60"/>
      <c r="BH450" s="28">
        <v>2069701.5130500002</v>
      </c>
      <c r="BI450" s="124"/>
      <c r="BJ450" s="28">
        <v>293225.40999999997</v>
      </c>
      <c r="BK450" s="28">
        <v>1776476.1030500003</v>
      </c>
      <c r="BL450" s="124"/>
      <c r="BM450" s="193">
        <v>1</v>
      </c>
    </row>
    <row r="451" spans="1:65" x14ac:dyDescent="0.25">
      <c r="A451" s="116" t="s">
        <v>1019</v>
      </c>
      <c r="B451" s="24" t="s">
        <v>1020</v>
      </c>
      <c r="C451" s="27" t="s">
        <v>1016</v>
      </c>
      <c r="D451" s="27" t="s">
        <v>120</v>
      </c>
      <c r="E451" s="139">
        <v>417.87</v>
      </c>
      <c r="F451" s="68"/>
      <c r="G451" s="139">
        <v>284.55</v>
      </c>
      <c r="H451" s="139">
        <v>282.64</v>
      </c>
      <c r="I451" s="139">
        <v>133.32</v>
      </c>
      <c r="J451" s="139">
        <v>0</v>
      </c>
      <c r="K451" s="60"/>
      <c r="L451" s="28">
        <v>25437.599999999999</v>
      </c>
      <c r="M451" s="28">
        <v>11998.8</v>
      </c>
      <c r="N451" s="28">
        <v>0</v>
      </c>
      <c r="O451" s="44">
        <v>37436.399999999994</v>
      </c>
      <c r="P451" s="124"/>
      <c r="Q451" s="28">
        <v>35568.75</v>
      </c>
      <c r="R451" s="28">
        <v>16665</v>
      </c>
      <c r="S451" s="28">
        <v>0</v>
      </c>
      <c r="T451" s="28">
        <v>52233.75</v>
      </c>
      <c r="U451" s="124"/>
      <c r="V451" s="28">
        <v>66300.150000000009</v>
      </c>
      <c r="W451" s="28">
        <v>31063.559999999998</v>
      </c>
      <c r="X451" s="28">
        <v>0</v>
      </c>
      <c r="Y451" s="44">
        <v>97363.71</v>
      </c>
      <c r="Z451" s="124"/>
      <c r="AA451" s="28">
        <v>7113.75</v>
      </c>
      <c r="AB451" s="28">
        <v>3333</v>
      </c>
      <c r="AC451" s="28">
        <v>0</v>
      </c>
      <c r="AD451" s="44">
        <v>10446.75</v>
      </c>
      <c r="AE451" s="124"/>
      <c r="AF451" s="139">
        <v>162478.04999999999</v>
      </c>
      <c r="AG451" s="139">
        <v>76125.72</v>
      </c>
      <c r="AH451" s="139">
        <v>0</v>
      </c>
      <c r="AI451" s="44">
        <v>238603.77</v>
      </c>
      <c r="AJ451" s="124"/>
      <c r="AK451" s="63">
        <v>29394.559999999998</v>
      </c>
      <c r="AL451" s="63">
        <v>27730.559999999998</v>
      </c>
      <c r="AM451" s="63">
        <v>0</v>
      </c>
      <c r="AN451" s="44">
        <v>57125.119999999995</v>
      </c>
      <c r="AO451" s="124"/>
      <c r="AP451" s="28">
        <v>295362.90000000002</v>
      </c>
      <c r="AQ451" s="28">
        <v>138386.16</v>
      </c>
      <c r="AR451" s="28">
        <v>0</v>
      </c>
      <c r="AS451" s="28">
        <v>433749.06000000006</v>
      </c>
      <c r="AT451" s="124"/>
      <c r="AU451" s="28">
        <v>223656.30000000002</v>
      </c>
      <c r="AV451" s="28">
        <v>104789.51999999999</v>
      </c>
      <c r="AW451" s="28">
        <v>0</v>
      </c>
      <c r="AX451" s="44">
        <v>328445.82</v>
      </c>
      <c r="AY451" s="124"/>
      <c r="AZ451" s="139">
        <v>2287816.2799999998</v>
      </c>
      <c r="BA451" s="139">
        <v>742192.97</v>
      </c>
      <c r="BB451" s="44">
        <v>909002.77500000002</v>
      </c>
      <c r="BC451" s="28">
        <v>52474.860989999994</v>
      </c>
      <c r="BD451" s="28">
        <v>45824.459940000001</v>
      </c>
      <c r="BE451" s="140">
        <v>0</v>
      </c>
      <c r="BF451" s="44">
        <v>1007302.09593</v>
      </c>
      <c r="BG451" s="60"/>
      <c r="BH451" s="28">
        <v>2262706.4759299997</v>
      </c>
      <c r="BI451" s="124"/>
      <c r="BJ451" s="28">
        <v>327664.40000000002</v>
      </c>
      <c r="BK451" s="28">
        <v>1935042.0759299998</v>
      </c>
      <c r="BL451" s="124"/>
      <c r="BM451" s="193">
        <v>1</v>
      </c>
    </row>
    <row r="452" spans="1:65" x14ac:dyDescent="0.25">
      <c r="A452" s="116" t="s">
        <v>1021</v>
      </c>
      <c r="B452" s="24" t="s">
        <v>1022</v>
      </c>
      <c r="C452" s="27" t="s">
        <v>1016</v>
      </c>
      <c r="D452" s="27" t="s">
        <v>12</v>
      </c>
      <c r="E452" s="139">
        <v>250.46</v>
      </c>
      <c r="F452" s="68"/>
      <c r="G452" s="139">
        <v>93.47999999999999</v>
      </c>
      <c r="H452" s="139">
        <v>92.149999999999991</v>
      </c>
      <c r="I452" s="139">
        <v>68.66</v>
      </c>
      <c r="J452" s="139">
        <v>88.32</v>
      </c>
      <c r="K452" s="60"/>
      <c r="L452" s="28">
        <v>8293.5</v>
      </c>
      <c r="M452" s="28">
        <v>6179.4</v>
      </c>
      <c r="N452" s="28">
        <v>7948.7999999999993</v>
      </c>
      <c r="O452" s="44">
        <v>22421.699999999997</v>
      </c>
      <c r="P452" s="124"/>
      <c r="Q452" s="28">
        <v>11684.999999999998</v>
      </c>
      <c r="R452" s="28">
        <v>8582.5</v>
      </c>
      <c r="S452" s="28">
        <v>11040</v>
      </c>
      <c r="T452" s="28">
        <v>31307.5</v>
      </c>
      <c r="U452" s="124"/>
      <c r="V452" s="28">
        <v>21780.839999999997</v>
      </c>
      <c r="W452" s="28">
        <v>15997.779999999999</v>
      </c>
      <c r="X452" s="28">
        <v>20578.559999999998</v>
      </c>
      <c r="Y452" s="44">
        <v>58357.179999999993</v>
      </c>
      <c r="Z452" s="124"/>
      <c r="AA452" s="28">
        <v>2336.9999999999995</v>
      </c>
      <c r="AB452" s="28">
        <v>1716.5</v>
      </c>
      <c r="AC452" s="28">
        <v>2208</v>
      </c>
      <c r="AD452" s="44">
        <v>6261.5</v>
      </c>
      <c r="AE452" s="124"/>
      <c r="AF452" s="139">
        <v>26688.54</v>
      </c>
      <c r="AG452" s="139">
        <v>19602.43</v>
      </c>
      <c r="AH452" s="139">
        <v>25215.360000000001</v>
      </c>
      <c r="AI452" s="44">
        <v>71506.33</v>
      </c>
      <c r="AJ452" s="124"/>
      <c r="AK452" s="63">
        <v>9583.5999999999985</v>
      </c>
      <c r="AL452" s="63">
        <v>14281.279999999999</v>
      </c>
      <c r="AM452" s="63">
        <v>63325.439999999995</v>
      </c>
      <c r="AN452" s="44">
        <v>87190.319999999992</v>
      </c>
      <c r="AO452" s="124"/>
      <c r="AP452" s="28">
        <v>97032.239999999991</v>
      </c>
      <c r="AQ452" s="28">
        <v>71269.08</v>
      </c>
      <c r="AR452" s="28">
        <v>91676.159999999989</v>
      </c>
      <c r="AS452" s="28">
        <v>259977.47999999998</v>
      </c>
      <c r="AT452" s="124"/>
      <c r="AU452" s="28">
        <v>73475.28</v>
      </c>
      <c r="AV452" s="28">
        <v>53966.759999999995</v>
      </c>
      <c r="AW452" s="28">
        <v>69419.51999999999</v>
      </c>
      <c r="AX452" s="44">
        <v>196861.56</v>
      </c>
      <c r="AY452" s="124"/>
      <c r="AZ452" s="139">
        <v>1361739.59</v>
      </c>
      <c r="BA452" s="139">
        <v>373183.00000000006</v>
      </c>
      <c r="BB452" s="44">
        <v>520476.777</v>
      </c>
      <c r="BC452" s="28">
        <v>31452.015419999992</v>
      </c>
      <c r="BD452" s="28">
        <v>27465.944519999997</v>
      </c>
      <c r="BE452" s="140">
        <v>0</v>
      </c>
      <c r="BF452" s="44">
        <v>579394.73693999997</v>
      </c>
      <c r="BG452" s="60"/>
      <c r="BH452" s="28">
        <v>1313278.30694</v>
      </c>
      <c r="BI452" s="124"/>
      <c r="BJ452" s="28">
        <v>196393.19</v>
      </c>
      <c r="BK452" s="28">
        <v>1116885.1169400001</v>
      </c>
      <c r="BL452" s="124"/>
      <c r="BM452" s="193">
        <v>0</v>
      </c>
    </row>
    <row r="453" spans="1:65" x14ac:dyDescent="0.25">
      <c r="A453" s="116" t="s">
        <v>1023</v>
      </c>
      <c r="B453" s="24" t="s">
        <v>1024</v>
      </c>
      <c r="C453" s="27" t="s">
        <v>1016</v>
      </c>
      <c r="D453" s="27" t="s">
        <v>120</v>
      </c>
      <c r="E453" s="139">
        <v>172</v>
      </c>
      <c r="F453" s="68"/>
      <c r="G453" s="139">
        <v>114</v>
      </c>
      <c r="H453" s="139">
        <v>113.5</v>
      </c>
      <c r="I453" s="139">
        <v>58</v>
      </c>
      <c r="J453" s="139">
        <v>0</v>
      </c>
      <c r="K453" s="60"/>
      <c r="L453" s="28">
        <v>10215</v>
      </c>
      <c r="M453" s="28">
        <v>5220</v>
      </c>
      <c r="N453" s="28">
        <v>0</v>
      </c>
      <c r="O453" s="44">
        <v>15435</v>
      </c>
      <c r="P453" s="124"/>
      <c r="Q453" s="28">
        <v>14250</v>
      </c>
      <c r="R453" s="28">
        <v>7250</v>
      </c>
      <c r="S453" s="28">
        <v>0</v>
      </c>
      <c r="T453" s="28">
        <v>21500</v>
      </c>
      <c r="U453" s="124"/>
      <c r="V453" s="28">
        <v>26562</v>
      </c>
      <c r="W453" s="28">
        <v>13514</v>
      </c>
      <c r="X453" s="28">
        <v>0</v>
      </c>
      <c r="Y453" s="44">
        <v>40076</v>
      </c>
      <c r="Z453" s="124"/>
      <c r="AA453" s="28">
        <v>2850</v>
      </c>
      <c r="AB453" s="28">
        <v>1450</v>
      </c>
      <c r="AC453" s="28">
        <v>0</v>
      </c>
      <c r="AD453" s="44">
        <v>4300</v>
      </c>
      <c r="AE453" s="124"/>
      <c r="AF453" s="139">
        <v>65094</v>
      </c>
      <c r="AG453" s="139">
        <v>33118</v>
      </c>
      <c r="AH453" s="139">
        <v>0</v>
      </c>
      <c r="AI453" s="44">
        <v>98212</v>
      </c>
      <c r="AJ453" s="124"/>
      <c r="AK453" s="63">
        <v>11804</v>
      </c>
      <c r="AL453" s="63">
        <v>12064</v>
      </c>
      <c r="AM453" s="63">
        <v>0</v>
      </c>
      <c r="AN453" s="44">
        <v>23868</v>
      </c>
      <c r="AO453" s="124"/>
      <c r="AP453" s="28">
        <v>118332</v>
      </c>
      <c r="AQ453" s="28">
        <v>60204</v>
      </c>
      <c r="AR453" s="28">
        <v>0</v>
      </c>
      <c r="AS453" s="28">
        <v>178536</v>
      </c>
      <c r="AT453" s="124"/>
      <c r="AU453" s="28">
        <v>89604</v>
      </c>
      <c r="AV453" s="28">
        <v>45588</v>
      </c>
      <c r="AW453" s="28">
        <v>0</v>
      </c>
      <c r="AX453" s="44">
        <v>135192</v>
      </c>
      <c r="AY453" s="124"/>
      <c r="AZ453" s="139">
        <v>946178.84000000008</v>
      </c>
      <c r="BA453" s="139">
        <v>312911.56000000006</v>
      </c>
      <c r="BB453" s="44">
        <v>377727.12000000005</v>
      </c>
      <c r="BC453" s="28">
        <v>21599.243999999999</v>
      </c>
      <c r="BD453" s="28">
        <v>18861.864000000001</v>
      </c>
      <c r="BE453" s="140">
        <v>0</v>
      </c>
      <c r="BF453" s="44">
        <v>418188.22800000006</v>
      </c>
      <c r="BG453" s="60"/>
      <c r="BH453" s="28">
        <v>935307.22800000012</v>
      </c>
      <c r="BI453" s="124"/>
      <c r="BJ453" s="28">
        <v>134870.35999999999</v>
      </c>
      <c r="BK453" s="28">
        <v>800436.86800000013</v>
      </c>
      <c r="BL453" s="124"/>
      <c r="BM453" s="193">
        <v>1</v>
      </c>
    </row>
    <row r="454" spans="1:65" x14ac:dyDescent="0.25">
      <c r="A454" s="116" t="s">
        <v>1025</v>
      </c>
      <c r="B454" s="24" t="s">
        <v>1026</v>
      </c>
      <c r="C454" s="27" t="s">
        <v>1016</v>
      </c>
      <c r="D454" s="27" t="s">
        <v>12</v>
      </c>
      <c r="E454" s="139">
        <v>563.20000000000005</v>
      </c>
      <c r="F454" s="68"/>
      <c r="G454" s="139">
        <v>271.21999999999997</v>
      </c>
      <c r="H454" s="139">
        <v>268.81</v>
      </c>
      <c r="I454" s="139">
        <v>121.49</v>
      </c>
      <c r="J454" s="139">
        <v>170.49</v>
      </c>
      <c r="K454" s="60"/>
      <c r="L454" s="28">
        <v>24192.9</v>
      </c>
      <c r="M454" s="28">
        <v>10934.1</v>
      </c>
      <c r="N454" s="28">
        <v>15344.1</v>
      </c>
      <c r="O454" s="44">
        <v>50471.1</v>
      </c>
      <c r="P454" s="124"/>
      <c r="Q454" s="28">
        <v>33902.499999999993</v>
      </c>
      <c r="R454" s="28">
        <v>15186.25</v>
      </c>
      <c r="S454" s="28">
        <v>21311.25</v>
      </c>
      <c r="T454" s="28">
        <v>70400</v>
      </c>
      <c r="U454" s="124"/>
      <c r="V454" s="28">
        <v>63194.259999999995</v>
      </c>
      <c r="W454" s="28">
        <v>28307.17</v>
      </c>
      <c r="X454" s="28">
        <v>39724.170000000006</v>
      </c>
      <c r="Y454" s="44">
        <v>131225.60000000001</v>
      </c>
      <c r="Z454" s="124"/>
      <c r="AA454" s="28">
        <v>6780.4999999999991</v>
      </c>
      <c r="AB454" s="28">
        <v>3037.25</v>
      </c>
      <c r="AC454" s="28">
        <v>4262.25</v>
      </c>
      <c r="AD454" s="44">
        <v>14080</v>
      </c>
      <c r="AE454" s="124"/>
      <c r="AF454" s="139">
        <v>154866.62</v>
      </c>
      <c r="AG454" s="139">
        <v>69370.789999999994</v>
      </c>
      <c r="AH454" s="139">
        <v>97349.79</v>
      </c>
      <c r="AI454" s="44">
        <v>321587.19999999995</v>
      </c>
      <c r="AJ454" s="124"/>
      <c r="AK454" s="63">
        <v>27956.240000000002</v>
      </c>
      <c r="AL454" s="63">
        <v>25269.919999999998</v>
      </c>
      <c r="AM454" s="63">
        <v>122241.33</v>
      </c>
      <c r="AN454" s="44">
        <v>175467.49</v>
      </c>
      <c r="AO454" s="124"/>
      <c r="AP454" s="28">
        <v>281526.36</v>
      </c>
      <c r="AQ454" s="28">
        <v>126106.62</v>
      </c>
      <c r="AR454" s="28">
        <v>176968.62</v>
      </c>
      <c r="AS454" s="28">
        <v>584601.59999999998</v>
      </c>
      <c r="AT454" s="124"/>
      <c r="AU454" s="28">
        <v>213178.91999999998</v>
      </c>
      <c r="AV454" s="28">
        <v>95491.14</v>
      </c>
      <c r="AW454" s="28">
        <v>134005.14000000001</v>
      </c>
      <c r="AX454" s="44">
        <v>442675.20000000001</v>
      </c>
      <c r="AY454" s="124"/>
      <c r="AZ454" s="139">
        <v>3119957.1999999997</v>
      </c>
      <c r="BA454" s="139">
        <v>887316.35000000009</v>
      </c>
      <c r="BB454" s="44">
        <v>1202182.0649999999</v>
      </c>
      <c r="BC454" s="28">
        <v>70724.966400000005</v>
      </c>
      <c r="BD454" s="28">
        <v>61761.638400000003</v>
      </c>
      <c r="BE454" s="140">
        <v>0</v>
      </c>
      <c r="BF454" s="44">
        <v>1334668.6698</v>
      </c>
      <c r="BG454" s="60"/>
      <c r="BH454" s="28">
        <v>3125176.8598000007</v>
      </c>
      <c r="BI454" s="124"/>
      <c r="BJ454" s="28">
        <v>441622.01</v>
      </c>
      <c r="BK454" s="28">
        <v>2683554.8498000009</v>
      </c>
      <c r="BL454" s="124"/>
      <c r="BM454" s="193">
        <v>1</v>
      </c>
    </row>
    <row r="455" spans="1:65" x14ac:dyDescent="0.25">
      <c r="A455" s="116" t="s">
        <v>1027</v>
      </c>
      <c r="B455" s="24" t="s">
        <v>1028</v>
      </c>
      <c r="C455" s="27" t="s">
        <v>1016</v>
      </c>
      <c r="D455" s="27" t="s">
        <v>12</v>
      </c>
      <c r="E455" s="139">
        <v>462.29</v>
      </c>
      <c r="F455" s="68"/>
      <c r="G455" s="139">
        <v>197.15</v>
      </c>
      <c r="H455" s="139">
        <v>193.65</v>
      </c>
      <c r="I455" s="139">
        <v>117.49</v>
      </c>
      <c r="J455" s="139">
        <v>147.64999999999998</v>
      </c>
      <c r="K455" s="60"/>
      <c r="L455" s="28">
        <v>17428.5</v>
      </c>
      <c r="M455" s="28">
        <v>10574.1</v>
      </c>
      <c r="N455" s="28">
        <v>13288.499999999998</v>
      </c>
      <c r="O455" s="44">
        <v>41291.1</v>
      </c>
      <c r="P455" s="124"/>
      <c r="Q455" s="28">
        <v>24643.75</v>
      </c>
      <c r="R455" s="28">
        <v>14686.25</v>
      </c>
      <c r="S455" s="28">
        <v>18456.249999999996</v>
      </c>
      <c r="T455" s="28">
        <v>57786.25</v>
      </c>
      <c r="U455" s="124"/>
      <c r="V455" s="28">
        <v>45935.950000000004</v>
      </c>
      <c r="W455" s="28">
        <v>27375.17</v>
      </c>
      <c r="X455" s="28">
        <v>34402.449999999997</v>
      </c>
      <c r="Y455" s="44">
        <v>107713.56999999999</v>
      </c>
      <c r="Z455" s="124"/>
      <c r="AA455" s="28">
        <v>4928.75</v>
      </c>
      <c r="AB455" s="28">
        <v>2937.25</v>
      </c>
      <c r="AC455" s="28">
        <v>3691.2499999999995</v>
      </c>
      <c r="AD455" s="44">
        <v>11557.25</v>
      </c>
      <c r="AE455" s="124"/>
      <c r="AF455" s="139">
        <v>112572.65</v>
      </c>
      <c r="AG455" s="139">
        <v>67086.789999999994</v>
      </c>
      <c r="AH455" s="139">
        <v>84308.15</v>
      </c>
      <c r="AI455" s="44">
        <v>263967.58999999997</v>
      </c>
      <c r="AJ455" s="124"/>
      <c r="AK455" s="63">
        <v>20139.600000000002</v>
      </c>
      <c r="AL455" s="63">
        <v>24437.919999999998</v>
      </c>
      <c r="AM455" s="63">
        <v>105865.04999999999</v>
      </c>
      <c r="AN455" s="44">
        <v>150442.57</v>
      </c>
      <c r="AO455" s="124"/>
      <c r="AP455" s="28">
        <v>204641.7</v>
      </c>
      <c r="AQ455" s="28">
        <v>121954.62</v>
      </c>
      <c r="AR455" s="28">
        <v>153260.69999999998</v>
      </c>
      <c r="AS455" s="28">
        <v>479857.02</v>
      </c>
      <c r="AT455" s="124"/>
      <c r="AU455" s="28">
        <v>154959.9</v>
      </c>
      <c r="AV455" s="28">
        <v>92347.14</v>
      </c>
      <c r="AW455" s="28">
        <v>116052.89999999998</v>
      </c>
      <c r="AX455" s="44">
        <v>363359.93999999994</v>
      </c>
      <c r="AY455" s="124"/>
      <c r="AZ455" s="139">
        <v>2621047</v>
      </c>
      <c r="BA455" s="139">
        <v>901790.73</v>
      </c>
      <c r="BB455" s="44">
        <v>1056851.3189999999</v>
      </c>
      <c r="BC455" s="28">
        <v>58052.99132999999</v>
      </c>
      <c r="BD455" s="28">
        <v>50695.645980000001</v>
      </c>
      <c r="BE455" s="140">
        <v>0</v>
      </c>
      <c r="BF455" s="44">
        <v>1165599.9563099998</v>
      </c>
      <c r="BG455" s="60"/>
      <c r="BH455" s="28">
        <v>2641575.2463099994</v>
      </c>
      <c r="BI455" s="124"/>
      <c r="BJ455" s="28">
        <v>362495.45</v>
      </c>
      <c r="BK455" s="28">
        <v>2279079.7963099992</v>
      </c>
      <c r="BL455" s="124"/>
      <c r="BM455" s="193">
        <v>1</v>
      </c>
    </row>
    <row r="456" spans="1:65" x14ac:dyDescent="0.25">
      <c r="A456" s="116" t="s">
        <v>1029</v>
      </c>
      <c r="B456" s="24" t="s">
        <v>1030</v>
      </c>
      <c r="C456" s="27" t="s">
        <v>1016</v>
      </c>
      <c r="D456" s="27" t="s">
        <v>120</v>
      </c>
      <c r="E456" s="139">
        <v>192.8</v>
      </c>
      <c r="F456" s="68"/>
      <c r="G456" s="139">
        <v>128.81</v>
      </c>
      <c r="H456" s="139">
        <v>127.14999999999999</v>
      </c>
      <c r="I456" s="139">
        <v>63.989999999999995</v>
      </c>
      <c r="J456" s="139">
        <v>0</v>
      </c>
      <c r="K456" s="60"/>
      <c r="L456" s="28">
        <v>11443.5</v>
      </c>
      <c r="M456" s="28">
        <v>5759.0999999999995</v>
      </c>
      <c r="N456" s="28">
        <v>0</v>
      </c>
      <c r="O456" s="44">
        <v>17202.599999999999</v>
      </c>
      <c r="P456" s="124"/>
      <c r="Q456" s="28">
        <v>16101.25</v>
      </c>
      <c r="R456" s="28">
        <v>7998.7499999999991</v>
      </c>
      <c r="S456" s="28">
        <v>0</v>
      </c>
      <c r="T456" s="28">
        <v>24100</v>
      </c>
      <c r="U456" s="124"/>
      <c r="V456" s="28">
        <v>30012.73</v>
      </c>
      <c r="W456" s="28">
        <v>14909.669999999998</v>
      </c>
      <c r="X456" s="28">
        <v>0</v>
      </c>
      <c r="Y456" s="44">
        <v>44922.399999999994</v>
      </c>
      <c r="Z456" s="124"/>
      <c r="AA456" s="28">
        <v>3220.25</v>
      </c>
      <c r="AB456" s="28">
        <v>1599.7499999999998</v>
      </c>
      <c r="AC456" s="28">
        <v>0</v>
      </c>
      <c r="AD456" s="44">
        <v>4820</v>
      </c>
      <c r="AE456" s="124"/>
      <c r="AF456" s="139">
        <v>73550.509999999995</v>
      </c>
      <c r="AG456" s="139">
        <v>36538.29</v>
      </c>
      <c r="AH456" s="139">
        <v>0</v>
      </c>
      <c r="AI456" s="44">
        <v>110088.79999999999</v>
      </c>
      <c r="AJ456" s="124"/>
      <c r="AK456" s="63">
        <v>13223.599999999999</v>
      </c>
      <c r="AL456" s="63">
        <v>13309.919999999998</v>
      </c>
      <c r="AM456" s="63">
        <v>0</v>
      </c>
      <c r="AN456" s="44">
        <v>26533.519999999997</v>
      </c>
      <c r="AO456" s="124"/>
      <c r="AP456" s="28">
        <v>133704.78</v>
      </c>
      <c r="AQ456" s="28">
        <v>66421.62</v>
      </c>
      <c r="AR456" s="28">
        <v>0</v>
      </c>
      <c r="AS456" s="28">
        <v>200126.4</v>
      </c>
      <c r="AT456" s="124"/>
      <c r="AU456" s="28">
        <v>101244.66</v>
      </c>
      <c r="AV456" s="28">
        <v>50296.14</v>
      </c>
      <c r="AW456" s="28">
        <v>0</v>
      </c>
      <c r="AX456" s="44">
        <v>151540.79999999999</v>
      </c>
      <c r="AY456" s="124"/>
      <c r="AZ456" s="139">
        <v>1041520.6</v>
      </c>
      <c r="BA456" s="139">
        <v>328242.85000000003</v>
      </c>
      <c r="BB456" s="44">
        <v>410929.03499999997</v>
      </c>
      <c r="BC456" s="28">
        <v>24211.245599999998</v>
      </c>
      <c r="BD456" s="28">
        <v>21142.833600000002</v>
      </c>
      <c r="BE456" s="140">
        <v>0</v>
      </c>
      <c r="BF456" s="44">
        <v>456283.11420000001</v>
      </c>
      <c r="BG456" s="60"/>
      <c r="BH456" s="28">
        <v>1035617.6342</v>
      </c>
      <c r="BI456" s="124"/>
      <c r="BJ456" s="28">
        <v>151180.26</v>
      </c>
      <c r="BK456" s="28">
        <v>884437.37419999996</v>
      </c>
      <c r="BL456" s="124"/>
      <c r="BM456" s="193">
        <v>1</v>
      </c>
    </row>
    <row r="457" spans="1:65" x14ac:dyDescent="0.25">
      <c r="A457" s="116" t="s">
        <v>1031</v>
      </c>
      <c r="B457" s="24" t="s">
        <v>1032</v>
      </c>
      <c r="C457" s="27" t="s">
        <v>998</v>
      </c>
      <c r="D457" s="27" t="s">
        <v>12</v>
      </c>
      <c r="E457" s="139">
        <v>555.63</v>
      </c>
      <c r="F457" s="68"/>
      <c r="G457" s="139">
        <v>266.14</v>
      </c>
      <c r="H457" s="139">
        <v>261.14</v>
      </c>
      <c r="I457" s="139">
        <v>124.33</v>
      </c>
      <c r="J457" s="139">
        <v>165.16</v>
      </c>
      <c r="K457" s="60"/>
      <c r="L457" s="28">
        <v>23502.6</v>
      </c>
      <c r="M457" s="28">
        <v>11189.7</v>
      </c>
      <c r="N457" s="28">
        <v>14864.4</v>
      </c>
      <c r="O457" s="44">
        <v>49556.700000000004</v>
      </c>
      <c r="P457" s="124"/>
      <c r="Q457" s="28">
        <v>33267.5</v>
      </c>
      <c r="R457" s="28">
        <v>15541.25</v>
      </c>
      <c r="S457" s="28">
        <v>20645</v>
      </c>
      <c r="T457" s="28">
        <v>69453.75</v>
      </c>
      <c r="U457" s="124"/>
      <c r="V457" s="28">
        <v>62010.619999999995</v>
      </c>
      <c r="W457" s="28">
        <v>28968.89</v>
      </c>
      <c r="X457" s="28">
        <v>38482.28</v>
      </c>
      <c r="Y457" s="44">
        <v>129461.79</v>
      </c>
      <c r="Z457" s="124"/>
      <c r="AA457" s="28">
        <v>6653.5</v>
      </c>
      <c r="AB457" s="28">
        <v>3108.25</v>
      </c>
      <c r="AC457" s="28">
        <v>4129</v>
      </c>
      <c r="AD457" s="44">
        <v>13890.75</v>
      </c>
      <c r="AE457" s="124"/>
      <c r="AF457" s="139">
        <v>151965.94</v>
      </c>
      <c r="AG457" s="139">
        <v>70992.429999999993</v>
      </c>
      <c r="AH457" s="139">
        <v>94306.36</v>
      </c>
      <c r="AI457" s="44">
        <v>317264.73</v>
      </c>
      <c r="AJ457" s="124"/>
      <c r="AK457" s="63">
        <v>27158.559999999998</v>
      </c>
      <c r="AL457" s="63">
        <v>25860.639999999999</v>
      </c>
      <c r="AM457" s="63">
        <v>118419.72</v>
      </c>
      <c r="AN457" s="44">
        <v>171438.91999999998</v>
      </c>
      <c r="AO457" s="124"/>
      <c r="AP457" s="28">
        <v>276253.32</v>
      </c>
      <c r="AQ457" s="28">
        <v>129054.54</v>
      </c>
      <c r="AR457" s="28">
        <v>171436.08</v>
      </c>
      <c r="AS457" s="28">
        <v>576743.93999999994</v>
      </c>
      <c r="AT457" s="124"/>
      <c r="AU457" s="28">
        <v>209186.03999999998</v>
      </c>
      <c r="AV457" s="28">
        <v>97723.38</v>
      </c>
      <c r="AW457" s="28">
        <v>129815.76</v>
      </c>
      <c r="AX457" s="44">
        <v>436725.18</v>
      </c>
      <c r="AY457" s="124"/>
      <c r="AZ457" s="139">
        <v>3109682.2199999997</v>
      </c>
      <c r="BA457" s="139">
        <v>946580.99</v>
      </c>
      <c r="BB457" s="44">
        <v>1216878.963</v>
      </c>
      <c r="BC457" s="28">
        <v>69774.348509999996</v>
      </c>
      <c r="BD457" s="28">
        <v>60931.497059999994</v>
      </c>
      <c r="BE457" s="140">
        <v>0</v>
      </c>
      <c r="BF457" s="44">
        <v>1347584.8085699999</v>
      </c>
      <c r="BG457" s="60"/>
      <c r="BH457" s="28">
        <v>3112120.5685699997</v>
      </c>
      <c r="BI457" s="124"/>
      <c r="BJ457" s="28">
        <v>435686.15</v>
      </c>
      <c r="BK457" s="28">
        <v>2676434.4185699997</v>
      </c>
      <c r="BL457" s="124"/>
      <c r="BM457" s="193">
        <v>1</v>
      </c>
    </row>
    <row r="458" spans="1:65" x14ac:dyDescent="0.25">
      <c r="A458" s="116" t="s">
        <v>1033</v>
      </c>
      <c r="B458" s="24" t="s">
        <v>1034</v>
      </c>
      <c r="C458" s="27" t="s">
        <v>998</v>
      </c>
      <c r="D458" s="27" t="s">
        <v>12</v>
      </c>
      <c r="E458" s="139">
        <v>650.17999999999995</v>
      </c>
      <c r="F458" s="68"/>
      <c r="G458" s="139">
        <v>265.03999999999996</v>
      </c>
      <c r="H458" s="139">
        <v>260.63</v>
      </c>
      <c r="I458" s="139">
        <v>163.14999999999998</v>
      </c>
      <c r="J458" s="139">
        <v>221.99</v>
      </c>
      <c r="K458" s="60"/>
      <c r="L458" s="28">
        <v>23456.7</v>
      </c>
      <c r="M458" s="28">
        <v>14683.499999999998</v>
      </c>
      <c r="N458" s="28">
        <v>19979.100000000002</v>
      </c>
      <c r="O458" s="44">
        <v>58119.3</v>
      </c>
      <c r="P458" s="124"/>
      <c r="Q458" s="28">
        <v>33129.999999999993</v>
      </c>
      <c r="R458" s="28">
        <v>20393.749999999996</v>
      </c>
      <c r="S458" s="28">
        <v>27748.75</v>
      </c>
      <c r="T458" s="28">
        <v>81272.499999999985</v>
      </c>
      <c r="U458" s="124"/>
      <c r="V458" s="28">
        <v>61754.319999999992</v>
      </c>
      <c r="W458" s="28">
        <v>38013.949999999997</v>
      </c>
      <c r="X458" s="28">
        <v>51723.670000000006</v>
      </c>
      <c r="Y458" s="44">
        <v>151491.94</v>
      </c>
      <c r="Z458" s="124"/>
      <c r="AA458" s="28">
        <v>6625.9999999999991</v>
      </c>
      <c r="AB458" s="28">
        <v>4078.7499999999995</v>
      </c>
      <c r="AC458" s="28">
        <v>5549.75</v>
      </c>
      <c r="AD458" s="44">
        <v>16254.499999999998</v>
      </c>
      <c r="AE458" s="124"/>
      <c r="AF458" s="139">
        <v>151337.84</v>
      </c>
      <c r="AG458" s="139">
        <v>93158.65</v>
      </c>
      <c r="AH458" s="139">
        <v>126756.29</v>
      </c>
      <c r="AI458" s="44">
        <v>371252.77999999997</v>
      </c>
      <c r="AJ458" s="124"/>
      <c r="AK458" s="63">
        <v>27105.52</v>
      </c>
      <c r="AL458" s="63">
        <v>33935.199999999997</v>
      </c>
      <c r="AM458" s="63">
        <v>159166.83000000002</v>
      </c>
      <c r="AN458" s="44">
        <v>220207.55000000002</v>
      </c>
      <c r="AO458" s="124"/>
      <c r="AP458" s="28">
        <v>275111.51999999996</v>
      </c>
      <c r="AQ458" s="28">
        <v>169349.69999999998</v>
      </c>
      <c r="AR458" s="28">
        <v>230425.62</v>
      </c>
      <c r="AS458" s="28">
        <v>674886.84</v>
      </c>
      <c r="AT458" s="124"/>
      <c r="AU458" s="28">
        <v>208321.43999999997</v>
      </c>
      <c r="AV458" s="28">
        <v>128235.89999999998</v>
      </c>
      <c r="AW458" s="28">
        <v>174484.14</v>
      </c>
      <c r="AX458" s="44">
        <v>511041.48</v>
      </c>
      <c r="AY458" s="124"/>
      <c r="AZ458" s="139">
        <v>3667429.75</v>
      </c>
      <c r="BA458" s="139">
        <v>1214340.06</v>
      </c>
      <c r="BB458" s="44">
        <v>1464530.9430000002</v>
      </c>
      <c r="BC458" s="28">
        <v>81647.653859999991</v>
      </c>
      <c r="BD458" s="28">
        <v>71300.03916</v>
      </c>
      <c r="BE458" s="140">
        <v>0</v>
      </c>
      <c r="BF458" s="44">
        <v>1617478.6360200001</v>
      </c>
      <c r="BG458" s="60"/>
      <c r="BH458" s="28">
        <v>3702005.5260199993</v>
      </c>
      <c r="BI458" s="124"/>
      <c r="BJ458" s="28">
        <v>509825.64</v>
      </c>
      <c r="BK458" s="28">
        <v>3192179.8860199992</v>
      </c>
      <c r="BL458" s="124"/>
      <c r="BM458" s="193">
        <v>1</v>
      </c>
    </row>
    <row r="459" spans="1:65" x14ac:dyDescent="0.25">
      <c r="A459" s="116" t="s">
        <v>1035</v>
      </c>
      <c r="B459" s="24" t="s">
        <v>1036</v>
      </c>
      <c r="C459" s="27" t="s">
        <v>998</v>
      </c>
      <c r="D459" s="27" t="s">
        <v>12</v>
      </c>
      <c r="E459" s="139">
        <v>1961.03</v>
      </c>
      <c r="F459" s="68"/>
      <c r="G459" s="139">
        <v>889.88</v>
      </c>
      <c r="H459" s="139">
        <v>879.47</v>
      </c>
      <c r="I459" s="139">
        <v>466.65999999999997</v>
      </c>
      <c r="J459" s="139">
        <v>604.49</v>
      </c>
      <c r="K459" s="60"/>
      <c r="L459" s="28">
        <v>79152.3</v>
      </c>
      <c r="M459" s="28">
        <v>41999.399999999994</v>
      </c>
      <c r="N459" s="28">
        <v>54404.1</v>
      </c>
      <c r="O459" s="44">
        <v>175555.8</v>
      </c>
      <c r="P459" s="124"/>
      <c r="Q459" s="28">
        <v>111235</v>
      </c>
      <c r="R459" s="28">
        <v>58332.499999999993</v>
      </c>
      <c r="S459" s="28">
        <v>75561.25</v>
      </c>
      <c r="T459" s="28">
        <v>245128.75</v>
      </c>
      <c r="U459" s="124"/>
      <c r="V459" s="28">
        <v>207342.04</v>
      </c>
      <c r="W459" s="28">
        <v>108731.78</v>
      </c>
      <c r="X459" s="28">
        <v>140846.17000000001</v>
      </c>
      <c r="Y459" s="44">
        <v>456919.99</v>
      </c>
      <c r="Z459" s="124"/>
      <c r="AA459" s="28">
        <v>22247</v>
      </c>
      <c r="AB459" s="28">
        <v>11666.5</v>
      </c>
      <c r="AC459" s="28">
        <v>15112.25</v>
      </c>
      <c r="AD459" s="44">
        <v>49025.75</v>
      </c>
      <c r="AE459" s="124"/>
      <c r="AF459" s="139">
        <v>508121.48</v>
      </c>
      <c r="AG459" s="139">
        <v>266462.86</v>
      </c>
      <c r="AH459" s="139">
        <v>345163.79</v>
      </c>
      <c r="AI459" s="44">
        <v>1119748.1299999999</v>
      </c>
      <c r="AJ459" s="124"/>
      <c r="AK459" s="63">
        <v>91464.88</v>
      </c>
      <c r="AL459" s="63">
        <v>97065.279999999999</v>
      </c>
      <c r="AM459" s="63">
        <v>433419.33</v>
      </c>
      <c r="AN459" s="44">
        <v>621949.49</v>
      </c>
      <c r="AO459" s="124"/>
      <c r="AP459" s="28">
        <v>923695.44</v>
      </c>
      <c r="AQ459" s="28">
        <v>484393.07999999996</v>
      </c>
      <c r="AR459" s="28">
        <v>627460.62</v>
      </c>
      <c r="AS459" s="28">
        <v>2035549.1400000001</v>
      </c>
      <c r="AT459" s="124"/>
      <c r="AU459" s="28">
        <v>699445.68</v>
      </c>
      <c r="AV459" s="28">
        <v>366794.75999999995</v>
      </c>
      <c r="AW459" s="28">
        <v>475129.14</v>
      </c>
      <c r="AX459" s="44">
        <v>1541369.58</v>
      </c>
      <c r="AY459" s="124"/>
      <c r="AZ459" s="139">
        <v>11004639.340000002</v>
      </c>
      <c r="BA459" s="139">
        <v>3527572.28</v>
      </c>
      <c r="BB459" s="44">
        <v>4359663.4860000005</v>
      </c>
      <c r="BC459" s="28">
        <v>246260.26431</v>
      </c>
      <c r="BD459" s="28">
        <v>215050.47186000002</v>
      </c>
      <c r="BE459" s="140">
        <v>0</v>
      </c>
      <c r="BF459" s="44">
        <v>4820974.22217</v>
      </c>
      <c r="BG459" s="60"/>
      <c r="BH459" s="28">
        <v>11066220.85217</v>
      </c>
      <c r="BI459" s="124"/>
      <c r="BJ459" s="28">
        <v>1537702.45</v>
      </c>
      <c r="BK459" s="28">
        <v>9528518.4021700006</v>
      </c>
      <c r="BL459" s="124"/>
      <c r="BM459" s="193">
        <v>1</v>
      </c>
    </row>
    <row r="460" spans="1:65" x14ac:dyDescent="0.25">
      <c r="A460" s="116" t="s">
        <v>1037</v>
      </c>
      <c r="B460" s="24" t="s">
        <v>1038</v>
      </c>
      <c r="C460" s="27" t="s">
        <v>1039</v>
      </c>
      <c r="D460" s="27" t="s">
        <v>12</v>
      </c>
      <c r="E460" s="139">
        <v>992.77</v>
      </c>
      <c r="F460" s="68"/>
      <c r="G460" s="139">
        <v>426.64</v>
      </c>
      <c r="H460" s="139">
        <v>421.23</v>
      </c>
      <c r="I460" s="139">
        <v>218.82</v>
      </c>
      <c r="J460" s="139">
        <v>347.30999999999995</v>
      </c>
      <c r="K460" s="60"/>
      <c r="L460" s="28">
        <v>37910.700000000004</v>
      </c>
      <c r="M460" s="28">
        <v>19693.8</v>
      </c>
      <c r="N460" s="28">
        <v>31257.899999999994</v>
      </c>
      <c r="O460" s="44">
        <v>88862.399999999994</v>
      </c>
      <c r="P460" s="124"/>
      <c r="Q460" s="28">
        <v>53330</v>
      </c>
      <c r="R460" s="28">
        <v>27352.5</v>
      </c>
      <c r="S460" s="28">
        <v>43413.749999999993</v>
      </c>
      <c r="T460" s="28">
        <v>124096.25</v>
      </c>
      <c r="U460" s="124"/>
      <c r="V460" s="28">
        <v>99407.12</v>
      </c>
      <c r="W460" s="28">
        <v>50985.06</v>
      </c>
      <c r="X460" s="28">
        <v>80923.229999999981</v>
      </c>
      <c r="Y460" s="44">
        <v>231315.40999999997</v>
      </c>
      <c r="Z460" s="124"/>
      <c r="AA460" s="28">
        <v>10666</v>
      </c>
      <c r="AB460" s="28">
        <v>5470.5</v>
      </c>
      <c r="AC460" s="28">
        <v>8682.7499999999982</v>
      </c>
      <c r="AD460" s="44">
        <v>24819.25</v>
      </c>
      <c r="AE460" s="124"/>
      <c r="AF460" s="139">
        <v>243611.44</v>
      </c>
      <c r="AG460" s="139">
        <v>124946.22</v>
      </c>
      <c r="AH460" s="139">
        <v>198314.01</v>
      </c>
      <c r="AI460" s="44">
        <v>566871.67000000004</v>
      </c>
      <c r="AJ460" s="124"/>
      <c r="AK460" s="63">
        <v>43807.92</v>
      </c>
      <c r="AL460" s="63">
        <v>45514.559999999998</v>
      </c>
      <c r="AM460" s="63">
        <v>249021.26999999996</v>
      </c>
      <c r="AN460" s="44">
        <v>338343.74999999994</v>
      </c>
      <c r="AO460" s="124"/>
      <c r="AP460" s="28">
        <v>442852.32</v>
      </c>
      <c r="AQ460" s="28">
        <v>227135.16</v>
      </c>
      <c r="AR460" s="28">
        <v>360507.77999999997</v>
      </c>
      <c r="AS460" s="28">
        <v>1030495.26</v>
      </c>
      <c r="AT460" s="124"/>
      <c r="AU460" s="28">
        <v>335339.03999999998</v>
      </c>
      <c r="AV460" s="28">
        <v>171992.52</v>
      </c>
      <c r="AW460" s="28">
        <v>272985.65999999997</v>
      </c>
      <c r="AX460" s="44">
        <v>780317.22</v>
      </c>
      <c r="AY460" s="124"/>
      <c r="AZ460" s="139">
        <v>5512559.8300000001</v>
      </c>
      <c r="BA460" s="139">
        <v>1673593.3499999999</v>
      </c>
      <c r="BB460" s="44">
        <v>2155845.9539999999</v>
      </c>
      <c r="BC460" s="28">
        <v>124669.07828999998</v>
      </c>
      <c r="BD460" s="28">
        <v>108869.14374</v>
      </c>
      <c r="BE460" s="140">
        <v>0</v>
      </c>
      <c r="BF460" s="44">
        <v>2389384.1760300002</v>
      </c>
      <c r="BG460" s="60"/>
      <c r="BH460" s="28">
        <v>5574505.3860300006</v>
      </c>
      <c r="BI460" s="124"/>
      <c r="BJ460" s="28">
        <v>778460.74</v>
      </c>
      <c r="BK460" s="28">
        <v>4796044.6460300004</v>
      </c>
      <c r="BL460" s="124"/>
      <c r="BM460" s="193">
        <v>1</v>
      </c>
    </row>
    <row r="461" spans="1:65" x14ac:dyDescent="0.25">
      <c r="A461" s="116" t="s">
        <v>1043</v>
      </c>
      <c r="B461" s="24" t="s">
        <v>1044</v>
      </c>
      <c r="C461" s="27" t="s">
        <v>1045</v>
      </c>
      <c r="D461" s="27" t="s">
        <v>120</v>
      </c>
      <c r="E461" s="139">
        <v>73.75</v>
      </c>
      <c r="F461" s="68"/>
      <c r="G461" s="139">
        <v>51.75</v>
      </c>
      <c r="H461" s="139">
        <v>50</v>
      </c>
      <c r="I461" s="139">
        <v>22</v>
      </c>
      <c r="J461" s="139">
        <v>0</v>
      </c>
      <c r="K461" s="60"/>
      <c r="L461" s="28">
        <v>4500</v>
      </c>
      <c r="M461" s="28">
        <v>1980</v>
      </c>
      <c r="N461" s="28">
        <v>0</v>
      </c>
      <c r="O461" s="44">
        <v>6480</v>
      </c>
      <c r="P461" s="124"/>
      <c r="Q461" s="28">
        <v>6468.75</v>
      </c>
      <c r="R461" s="28">
        <v>2750</v>
      </c>
      <c r="S461" s="28">
        <v>0</v>
      </c>
      <c r="T461" s="28">
        <v>9218.75</v>
      </c>
      <c r="U461" s="124"/>
      <c r="V461" s="28">
        <v>12057.75</v>
      </c>
      <c r="W461" s="28">
        <v>5126</v>
      </c>
      <c r="X461" s="28">
        <v>0</v>
      </c>
      <c r="Y461" s="44">
        <v>17183.75</v>
      </c>
      <c r="Z461" s="124"/>
      <c r="AA461" s="28">
        <v>1293.75</v>
      </c>
      <c r="AB461" s="28">
        <v>550</v>
      </c>
      <c r="AC461" s="28">
        <v>0</v>
      </c>
      <c r="AD461" s="44">
        <v>1843.75</v>
      </c>
      <c r="AE461" s="124"/>
      <c r="AF461" s="139">
        <v>14774.62</v>
      </c>
      <c r="AG461" s="139">
        <v>6281</v>
      </c>
      <c r="AH461" s="139">
        <v>0</v>
      </c>
      <c r="AI461" s="44">
        <v>21055.620000000003</v>
      </c>
      <c r="AJ461" s="124"/>
      <c r="AK461" s="63">
        <v>5200</v>
      </c>
      <c r="AL461" s="63">
        <v>4576</v>
      </c>
      <c r="AM461" s="63">
        <v>0</v>
      </c>
      <c r="AN461" s="44">
        <v>9776</v>
      </c>
      <c r="AO461" s="124"/>
      <c r="AP461" s="28">
        <v>53716.5</v>
      </c>
      <c r="AQ461" s="28">
        <v>22836</v>
      </c>
      <c r="AR461" s="28">
        <v>0</v>
      </c>
      <c r="AS461" s="28">
        <v>76552.5</v>
      </c>
      <c r="AT461" s="124"/>
      <c r="AU461" s="28">
        <v>40675.5</v>
      </c>
      <c r="AV461" s="28">
        <v>17292</v>
      </c>
      <c r="AW461" s="28">
        <v>0</v>
      </c>
      <c r="AX461" s="44">
        <v>57967.5</v>
      </c>
      <c r="AY461" s="124"/>
      <c r="AZ461" s="139">
        <v>395354.36</v>
      </c>
      <c r="BA461" s="139">
        <v>136285.01</v>
      </c>
      <c r="BB461" s="44">
        <v>159491.81099999999</v>
      </c>
      <c r="BC461" s="28">
        <v>9261.3037499999991</v>
      </c>
      <c r="BD461" s="28">
        <v>8087.5725000000002</v>
      </c>
      <c r="BE461" s="140">
        <v>0</v>
      </c>
      <c r="BF461" s="44">
        <v>176840.68724999999</v>
      </c>
      <c r="BG461" s="60"/>
      <c r="BH461" s="28">
        <v>376918.55724999995</v>
      </c>
      <c r="BI461" s="124"/>
      <c r="BJ461" s="28">
        <v>57829.58</v>
      </c>
      <c r="BK461" s="28">
        <v>319088.97724999994</v>
      </c>
      <c r="BL461" s="124"/>
      <c r="BM461" s="193">
        <v>0</v>
      </c>
    </row>
    <row r="462" spans="1:65" x14ac:dyDescent="0.25">
      <c r="A462" s="116" t="s">
        <v>1046</v>
      </c>
      <c r="B462" s="24" t="s">
        <v>1047</v>
      </c>
      <c r="C462" s="27" t="s">
        <v>1045</v>
      </c>
      <c r="D462" s="27" t="s">
        <v>120</v>
      </c>
      <c r="E462" s="139">
        <v>83</v>
      </c>
      <c r="F462" s="68"/>
      <c r="G462" s="139">
        <v>54.5</v>
      </c>
      <c r="H462" s="139">
        <v>54</v>
      </c>
      <c r="I462" s="139">
        <v>28.5</v>
      </c>
      <c r="J462" s="139">
        <v>0</v>
      </c>
      <c r="K462" s="60"/>
      <c r="L462" s="28">
        <v>4860</v>
      </c>
      <c r="M462" s="28">
        <v>2565</v>
      </c>
      <c r="N462" s="28">
        <v>0</v>
      </c>
      <c r="O462" s="44">
        <v>7425</v>
      </c>
      <c r="P462" s="124"/>
      <c r="Q462" s="28">
        <v>6812.5</v>
      </c>
      <c r="R462" s="28">
        <v>3562.5</v>
      </c>
      <c r="S462" s="28">
        <v>0</v>
      </c>
      <c r="T462" s="28">
        <v>10375</v>
      </c>
      <c r="U462" s="124"/>
      <c r="V462" s="28">
        <v>12698.5</v>
      </c>
      <c r="W462" s="28">
        <v>6640.5</v>
      </c>
      <c r="X462" s="28">
        <v>0</v>
      </c>
      <c r="Y462" s="44">
        <v>19339</v>
      </c>
      <c r="Z462" s="124"/>
      <c r="AA462" s="28">
        <v>1362.5</v>
      </c>
      <c r="AB462" s="28">
        <v>712.5</v>
      </c>
      <c r="AC462" s="28">
        <v>0</v>
      </c>
      <c r="AD462" s="44">
        <v>2075</v>
      </c>
      <c r="AE462" s="124"/>
      <c r="AF462" s="139">
        <v>31119.5</v>
      </c>
      <c r="AG462" s="139">
        <v>16273.5</v>
      </c>
      <c r="AH462" s="139">
        <v>0</v>
      </c>
      <c r="AI462" s="44">
        <v>47393</v>
      </c>
      <c r="AJ462" s="124"/>
      <c r="AK462" s="63">
        <v>5616</v>
      </c>
      <c r="AL462" s="63">
        <v>5928</v>
      </c>
      <c r="AM462" s="63">
        <v>0</v>
      </c>
      <c r="AN462" s="44">
        <v>11544</v>
      </c>
      <c r="AO462" s="124"/>
      <c r="AP462" s="28">
        <v>56571</v>
      </c>
      <c r="AQ462" s="28">
        <v>29583</v>
      </c>
      <c r="AR462" s="28">
        <v>0</v>
      </c>
      <c r="AS462" s="28">
        <v>86154</v>
      </c>
      <c r="AT462" s="124"/>
      <c r="AU462" s="28">
        <v>42837</v>
      </c>
      <c r="AV462" s="28">
        <v>22401</v>
      </c>
      <c r="AW462" s="28">
        <v>0</v>
      </c>
      <c r="AX462" s="44">
        <v>65238</v>
      </c>
      <c r="AY462" s="124"/>
      <c r="AZ462" s="139">
        <v>439711.93000000005</v>
      </c>
      <c r="BA462" s="139">
        <v>126740.3</v>
      </c>
      <c r="BB462" s="44">
        <v>169935.66900000002</v>
      </c>
      <c r="BC462" s="28">
        <v>10422.891</v>
      </c>
      <c r="BD462" s="28">
        <v>9101.9459999999999</v>
      </c>
      <c r="BE462" s="140">
        <v>0</v>
      </c>
      <c r="BF462" s="44">
        <v>189460.50600000002</v>
      </c>
      <c r="BG462" s="60"/>
      <c r="BH462" s="28">
        <v>439003.50600000005</v>
      </c>
      <c r="BI462" s="124"/>
      <c r="BJ462" s="28">
        <v>65082.79</v>
      </c>
      <c r="BK462" s="28">
        <v>373920.71600000007</v>
      </c>
      <c r="BL462" s="124"/>
      <c r="BM462" s="193">
        <v>1</v>
      </c>
    </row>
    <row r="463" spans="1:65" x14ac:dyDescent="0.25">
      <c r="A463" s="116" t="s">
        <v>1048</v>
      </c>
      <c r="B463" s="24" t="s">
        <v>1049</v>
      </c>
      <c r="C463" s="27" t="s">
        <v>1045</v>
      </c>
      <c r="D463" s="27" t="s">
        <v>120</v>
      </c>
      <c r="E463" s="139">
        <v>188.79</v>
      </c>
      <c r="F463" s="68"/>
      <c r="G463" s="139">
        <v>124.63999999999999</v>
      </c>
      <c r="H463" s="139">
        <v>122.30999999999999</v>
      </c>
      <c r="I463" s="139">
        <v>64.149999999999991</v>
      </c>
      <c r="J463" s="139">
        <v>0</v>
      </c>
      <c r="K463" s="60"/>
      <c r="L463" s="28">
        <v>11007.9</v>
      </c>
      <c r="M463" s="28">
        <v>5773.4999999999991</v>
      </c>
      <c r="N463" s="28">
        <v>0</v>
      </c>
      <c r="O463" s="44">
        <v>16781.399999999998</v>
      </c>
      <c r="P463" s="124"/>
      <c r="Q463" s="28">
        <v>15579.999999999998</v>
      </c>
      <c r="R463" s="28">
        <v>8018.7499999999991</v>
      </c>
      <c r="S463" s="28">
        <v>0</v>
      </c>
      <c r="T463" s="28">
        <v>23598.749999999996</v>
      </c>
      <c r="U463" s="124"/>
      <c r="V463" s="28">
        <v>29041.119999999995</v>
      </c>
      <c r="W463" s="28">
        <v>14946.949999999999</v>
      </c>
      <c r="X463" s="28">
        <v>0</v>
      </c>
      <c r="Y463" s="44">
        <v>43988.069999999992</v>
      </c>
      <c r="Z463" s="124"/>
      <c r="AA463" s="28">
        <v>3115.9999999999995</v>
      </c>
      <c r="AB463" s="28">
        <v>1603.7499999999998</v>
      </c>
      <c r="AC463" s="28">
        <v>0</v>
      </c>
      <c r="AD463" s="44">
        <v>4719.7499999999991</v>
      </c>
      <c r="AE463" s="124"/>
      <c r="AF463" s="139">
        <v>71169.440000000002</v>
      </c>
      <c r="AG463" s="139">
        <v>36629.65</v>
      </c>
      <c r="AH463" s="139">
        <v>0</v>
      </c>
      <c r="AI463" s="44">
        <v>107799.09</v>
      </c>
      <c r="AJ463" s="124"/>
      <c r="AK463" s="63">
        <v>12720.239999999998</v>
      </c>
      <c r="AL463" s="63">
        <v>13343.199999999999</v>
      </c>
      <c r="AM463" s="63">
        <v>0</v>
      </c>
      <c r="AN463" s="44">
        <v>26063.439999999995</v>
      </c>
      <c r="AO463" s="124"/>
      <c r="AP463" s="28">
        <v>129376.31999999999</v>
      </c>
      <c r="AQ463" s="28">
        <v>66587.7</v>
      </c>
      <c r="AR463" s="28">
        <v>0</v>
      </c>
      <c r="AS463" s="28">
        <v>195964.02</v>
      </c>
      <c r="AT463" s="124"/>
      <c r="AU463" s="28">
        <v>97967.039999999994</v>
      </c>
      <c r="AV463" s="28">
        <v>50421.899999999994</v>
      </c>
      <c r="AW463" s="28">
        <v>0</v>
      </c>
      <c r="AX463" s="44">
        <v>148388.94</v>
      </c>
      <c r="AY463" s="124"/>
      <c r="AZ463" s="139">
        <v>1028053.6300000001</v>
      </c>
      <c r="BA463" s="139">
        <v>340556.11</v>
      </c>
      <c r="BB463" s="44">
        <v>410582.92200000008</v>
      </c>
      <c r="BC463" s="28">
        <v>23707.68182999999</v>
      </c>
      <c r="BD463" s="28">
        <v>20703.088979999997</v>
      </c>
      <c r="BE463" s="140">
        <v>0</v>
      </c>
      <c r="BF463" s="44">
        <v>454993.6928100001</v>
      </c>
      <c r="BG463" s="60"/>
      <c r="BH463" s="28">
        <v>1022297.15281</v>
      </c>
      <c r="BI463" s="124"/>
      <c r="BJ463" s="28">
        <v>148035.9</v>
      </c>
      <c r="BK463" s="28">
        <v>874261.25280999998</v>
      </c>
      <c r="BL463" s="124"/>
      <c r="BM463" s="193">
        <v>1</v>
      </c>
    </row>
    <row r="464" spans="1:65" x14ac:dyDescent="0.25">
      <c r="A464" s="116" t="s">
        <v>1050</v>
      </c>
      <c r="B464" s="24" t="s">
        <v>1051</v>
      </c>
      <c r="C464" s="27" t="s">
        <v>1045</v>
      </c>
      <c r="D464" s="27" t="s">
        <v>120</v>
      </c>
      <c r="E464" s="139">
        <v>60.37</v>
      </c>
      <c r="F464" s="68"/>
      <c r="G464" s="139">
        <v>44.050000000000004</v>
      </c>
      <c r="H464" s="139">
        <v>43.64</v>
      </c>
      <c r="I464" s="139">
        <v>16.32</v>
      </c>
      <c r="J464" s="139">
        <v>0</v>
      </c>
      <c r="K464" s="60"/>
      <c r="L464" s="28">
        <v>3927.6</v>
      </c>
      <c r="M464" s="28">
        <v>1468.8</v>
      </c>
      <c r="N464" s="28">
        <v>0</v>
      </c>
      <c r="O464" s="44">
        <v>5396.4</v>
      </c>
      <c r="P464" s="124"/>
      <c r="Q464" s="28">
        <v>5506.2500000000009</v>
      </c>
      <c r="R464" s="28">
        <v>2040</v>
      </c>
      <c r="S464" s="28">
        <v>0</v>
      </c>
      <c r="T464" s="28">
        <v>7546.2500000000009</v>
      </c>
      <c r="U464" s="124"/>
      <c r="V464" s="28">
        <v>10263.650000000001</v>
      </c>
      <c r="W464" s="28">
        <v>3802.56</v>
      </c>
      <c r="X464" s="28">
        <v>0</v>
      </c>
      <c r="Y464" s="44">
        <v>14066.210000000001</v>
      </c>
      <c r="Z464" s="124"/>
      <c r="AA464" s="28">
        <v>1101.25</v>
      </c>
      <c r="AB464" s="28">
        <v>408</v>
      </c>
      <c r="AC464" s="28">
        <v>0</v>
      </c>
      <c r="AD464" s="44">
        <v>1509.25</v>
      </c>
      <c r="AE464" s="124"/>
      <c r="AF464" s="139">
        <v>25152.55</v>
      </c>
      <c r="AG464" s="139">
        <v>9318.7199999999993</v>
      </c>
      <c r="AH464" s="139">
        <v>0</v>
      </c>
      <c r="AI464" s="44">
        <v>34471.269999999997</v>
      </c>
      <c r="AJ464" s="124"/>
      <c r="AK464" s="63">
        <v>4538.5600000000004</v>
      </c>
      <c r="AL464" s="63">
        <v>3394.56</v>
      </c>
      <c r="AM464" s="63">
        <v>0</v>
      </c>
      <c r="AN464" s="44">
        <v>7933.1200000000008</v>
      </c>
      <c r="AO464" s="124"/>
      <c r="AP464" s="28">
        <v>45723.9</v>
      </c>
      <c r="AQ464" s="28">
        <v>16940.16</v>
      </c>
      <c r="AR464" s="28">
        <v>0</v>
      </c>
      <c r="AS464" s="28">
        <v>62664.06</v>
      </c>
      <c r="AT464" s="124"/>
      <c r="AU464" s="28">
        <v>34623.300000000003</v>
      </c>
      <c r="AV464" s="28">
        <v>12827.52</v>
      </c>
      <c r="AW464" s="28">
        <v>0</v>
      </c>
      <c r="AX464" s="44">
        <v>47450.820000000007</v>
      </c>
      <c r="AY464" s="124"/>
      <c r="AZ464" s="139">
        <v>316076.69</v>
      </c>
      <c r="BA464" s="139">
        <v>85428.2</v>
      </c>
      <c r="BB464" s="44">
        <v>120451.467</v>
      </c>
      <c r="BC464" s="28">
        <v>7581.08349</v>
      </c>
      <c r="BD464" s="28">
        <v>6620.2949400000007</v>
      </c>
      <c r="BE464" s="140">
        <v>0</v>
      </c>
      <c r="BF464" s="44">
        <v>134652.84543000002</v>
      </c>
      <c r="BG464" s="60"/>
      <c r="BH464" s="28">
        <v>315690.22543000005</v>
      </c>
      <c r="BI464" s="124"/>
      <c r="BJ464" s="28">
        <v>47337.919999999998</v>
      </c>
      <c r="BK464" s="28">
        <v>268352.30543000007</v>
      </c>
      <c r="BL464" s="124"/>
      <c r="BM464" s="193">
        <v>1</v>
      </c>
    </row>
    <row r="465" spans="1:65" x14ac:dyDescent="0.25">
      <c r="A465" s="116" t="s">
        <v>1052</v>
      </c>
      <c r="B465" s="24" t="s">
        <v>1053</v>
      </c>
      <c r="C465" s="27" t="s">
        <v>1045</v>
      </c>
      <c r="D465" s="27" t="s">
        <v>120</v>
      </c>
      <c r="E465" s="139">
        <v>592.37</v>
      </c>
      <c r="F465" s="68"/>
      <c r="G465" s="139">
        <v>367.05</v>
      </c>
      <c r="H465" s="139">
        <v>360.96999999999997</v>
      </c>
      <c r="I465" s="139">
        <v>225.32</v>
      </c>
      <c r="J465" s="139">
        <v>0</v>
      </c>
      <c r="K465" s="60"/>
      <c r="L465" s="28">
        <v>32487.299999999996</v>
      </c>
      <c r="M465" s="28">
        <v>20278.8</v>
      </c>
      <c r="N465" s="28">
        <v>0</v>
      </c>
      <c r="O465" s="44">
        <v>52766.099999999991</v>
      </c>
      <c r="P465" s="124"/>
      <c r="Q465" s="28">
        <v>45881.25</v>
      </c>
      <c r="R465" s="28">
        <v>28165</v>
      </c>
      <c r="S465" s="28">
        <v>0</v>
      </c>
      <c r="T465" s="28">
        <v>74046.25</v>
      </c>
      <c r="U465" s="124"/>
      <c r="V465" s="28">
        <v>85522.650000000009</v>
      </c>
      <c r="W465" s="28">
        <v>52499.56</v>
      </c>
      <c r="X465" s="28">
        <v>0</v>
      </c>
      <c r="Y465" s="44">
        <v>138022.21000000002</v>
      </c>
      <c r="Z465" s="124"/>
      <c r="AA465" s="28">
        <v>9176.25</v>
      </c>
      <c r="AB465" s="28">
        <v>5633</v>
      </c>
      <c r="AC465" s="28">
        <v>0</v>
      </c>
      <c r="AD465" s="44">
        <v>14809.25</v>
      </c>
      <c r="AE465" s="124"/>
      <c r="AF465" s="139">
        <v>209585.55</v>
      </c>
      <c r="AG465" s="139">
        <v>128657.72</v>
      </c>
      <c r="AH465" s="139">
        <v>0</v>
      </c>
      <c r="AI465" s="44">
        <v>338243.27</v>
      </c>
      <c r="AJ465" s="124"/>
      <c r="AK465" s="63">
        <v>37540.879999999997</v>
      </c>
      <c r="AL465" s="63">
        <v>46866.559999999998</v>
      </c>
      <c r="AM465" s="63">
        <v>0</v>
      </c>
      <c r="AN465" s="44">
        <v>84407.44</v>
      </c>
      <c r="AO465" s="124"/>
      <c r="AP465" s="28">
        <v>380997.9</v>
      </c>
      <c r="AQ465" s="28">
        <v>233882.16</v>
      </c>
      <c r="AR465" s="28">
        <v>0</v>
      </c>
      <c r="AS465" s="28">
        <v>614880.06000000006</v>
      </c>
      <c r="AT465" s="124"/>
      <c r="AU465" s="28">
        <v>288501.3</v>
      </c>
      <c r="AV465" s="28">
        <v>177101.52</v>
      </c>
      <c r="AW465" s="28">
        <v>0</v>
      </c>
      <c r="AX465" s="44">
        <v>465602.81999999995</v>
      </c>
      <c r="AY465" s="124"/>
      <c r="AZ465" s="139">
        <v>3269124.66</v>
      </c>
      <c r="BA465" s="139">
        <v>1410088.21</v>
      </c>
      <c r="BB465" s="44">
        <v>1403763.861</v>
      </c>
      <c r="BC465" s="28">
        <v>74388.047489999997</v>
      </c>
      <c r="BD465" s="28">
        <v>64960.478940000001</v>
      </c>
      <c r="BE465" s="140">
        <v>0</v>
      </c>
      <c r="BF465" s="44">
        <v>1543112.3874300001</v>
      </c>
      <c r="BG465" s="60"/>
      <c r="BH465" s="28">
        <v>3325889.78743</v>
      </c>
      <c r="BI465" s="124"/>
      <c r="BJ465" s="28">
        <v>464495.08</v>
      </c>
      <c r="BK465" s="28">
        <v>2861394.70743</v>
      </c>
      <c r="BL465" s="124"/>
      <c r="BM465" s="193">
        <v>1</v>
      </c>
    </row>
    <row r="466" spans="1:65" x14ac:dyDescent="0.25">
      <c r="A466" s="116" t="s">
        <v>1054</v>
      </c>
      <c r="B466" s="24" t="s">
        <v>1055</v>
      </c>
      <c r="C466" s="27" t="s">
        <v>1045</v>
      </c>
      <c r="D466" s="27" t="s">
        <v>12</v>
      </c>
      <c r="E466" s="139">
        <v>387.06</v>
      </c>
      <c r="F466" s="68"/>
      <c r="G466" s="139">
        <v>180.41</v>
      </c>
      <c r="H466" s="139">
        <v>178.66</v>
      </c>
      <c r="I466" s="139">
        <v>84.66</v>
      </c>
      <c r="J466" s="139">
        <v>121.99</v>
      </c>
      <c r="K466" s="60"/>
      <c r="L466" s="28">
        <v>16079.4</v>
      </c>
      <c r="M466" s="28">
        <v>7619.4</v>
      </c>
      <c r="N466" s="28">
        <v>10979.1</v>
      </c>
      <c r="O466" s="44">
        <v>34677.9</v>
      </c>
      <c r="P466" s="124"/>
      <c r="Q466" s="28">
        <v>22551.25</v>
      </c>
      <c r="R466" s="28">
        <v>10582.5</v>
      </c>
      <c r="S466" s="28">
        <v>15248.75</v>
      </c>
      <c r="T466" s="28">
        <v>48382.5</v>
      </c>
      <c r="U466" s="124"/>
      <c r="V466" s="28">
        <v>42035.53</v>
      </c>
      <c r="W466" s="28">
        <v>19725.78</v>
      </c>
      <c r="X466" s="28">
        <v>28423.67</v>
      </c>
      <c r="Y466" s="44">
        <v>90184.98</v>
      </c>
      <c r="Z466" s="124"/>
      <c r="AA466" s="28">
        <v>4510.25</v>
      </c>
      <c r="AB466" s="28">
        <v>2116.5</v>
      </c>
      <c r="AC466" s="28">
        <v>3049.75</v>
      </c>
      <c r="AD466" s="44">
        <v>9676.5</v>
      </c>
      <c r="AE466" s="124"/>
      <c r="AF466" s="139">
        <v>103014.11</v>
      </c>
      <c r="AG466" s="139">
        <v>48340.86</v>
      </c>
      <c r="AH466" s="139">
        <v>69656.289999999994</v>
      </c>
      <c r="AI466" s="44">
        <v>221011.26</v>
      </c>
      <c r="AJ466" s="124"/>
      <c r="AK466" s="63">
        <v>18580.64</v>
      </c>
      <c r="AL466" s="63">
        <v>17609.28</v>
      </c>
      <c r="AM466" s="63">
        <v>87466.83</v>
      </c>
      <c r="AN466" s="44">
        <v>123656.75</v>
      </c>
      <c r="AO466" s="124"/>
      <c r="AP466" s="28">
        <v>187265.58</v>
      </c>
      <c r="AQ466" s="28">
        <v>87877.08</v>
      </c>
      <c r="AR466" s="28">
        <v>126625.62</v>
      </c>
      <c r="AS466" s="28">
        <v>401768.27999999997</v>
      </c>
      <c r="AT466" s="124"/>
      <c r="AU466" s="28">
        <v>141802.26</v>
      </c>
      <c r="AV466" s="28">
        <v>66542.759999999995</v>
      </c>
      <c r="AW466" s="28">
        <v>95884.14</v>
      </c>
      <c r="AX466" s="44">
        <v>304229.16000000003</v>
      </c>
      <c r="AY466" s="124"/>
      <c r="AZ466" s="139">
        <v>2209589.35</v>
      </c>
      <c r="BA466" s="139">
        <v>1149599.2999999998</v>
      </c>
      <c r="BB466" s="44">
        <v>1007756.595</v>
      </c>
      <c r="BC466" s="28">
        <v>48605.833619999998</v>
      </c>
      <c r="BD466" s="28">
        <v>42445.773719999997</v>
      </c>
      <c r="BE466" s="140">
        <v>0</v>
      </c>
      <c r="BF466" s="44">
        <v>1098808.2023399998</v>
      </c>
      <c r="BG466" s="60"/>
      <c r="BH466" s="28">
        <v>2332395.5323399999</v>
      </c>
      <c r="BI466" s="124"/>
      <c r="BJ466" s="28">
        <v>303505.34999999998</v>
      </c>
      <c r="BK466" s="28">
        <v>2028890.1823399998</v>
      </c>
      <c r="BL466" s="124"/>
      <c r="BM466" s="193">
        <v>1</v>
      </c>
    </row>
    <row r="467" spans="1:65" x14ac:dyDescent="0.25">
      <c r="A467" s="116" t="s">
        <v>1056</v>
      </c>
      <c r="B467" s="24" t="s">
        <v>1057</v>
      </c>
      <c r="C467" s="27" t="s">
        <v>1045</v>
      </c>
      <c r="D467" s="27" t="s">
        <v>120</v>
      </c>
      <c r="E467" s="139">
        <v>1006.15</v>
      </c>
      <c r="F467" s="68"/>
      <c r="G467" s="139">
        <v>652.31999999999994</v>
      </c>
      <c r="H467" s="139">
        <v>643.81999999999994</v>
      </c>
      <c r="I467" s="139">
        <v>353.83</v>
      </c>
      <c r="J467" s="139">
        <v>0</v>
      </c>
      <c r="K467" s="60"/>
      <c r="L467" s="28">
        <v>57943.799999999996</v>
      </c>
      <c r="M467" s="28">
        <v>31844.699999999997</v>
      </c>
      <c r="N467" s="28">
        <v>0</v>
      </c>
      <c r="O467" s="44">
        <v>89788.5</v>
      </c>
      <c r="P467" s="124"/>
      <c r="Q467" s="28">
        <v>81539.999999999985</v>
      </c>
      <c r="R467" s="28">
        <v>44228.75</v>
      </c>
      <c r="S467" s="28">
        <v>0</v>
      </c>
      <c r="T467" s="28">
        <v>125768.74999999999</v>
      </c>
      <c r="U467" s="124"/>
      <c r="V467" s="28">
        <v>151990.56</v>
      </c>
      <c r="W467" s="28">
        <v>82442.39</v>
      </c>
      <c r="X467" s="28">
        <v>0</v>
      </c>
      <c r="Y467" s="44">
        <v>234432.95</v>
      </c>
      <c r="Z467" s="124"/>
      <c r="AA467" s="28">
        <v>16307.999999999998</v>
      </c>
      <c r="AB467" s="28">
        <v>8845.75</v>
      </c>
      <c r="AC467" s="28">
        <v>0</v>
      </c>
      <c r="AD467" s="44">
        <v>25153.75</v>
      </c>
      <c r="AE467" s="124"/>
      <c r="AF467" s="139">
        <v>372474.72</v>
      </c>
      <c r="AG467" s="139">
        <v>202036.93</v>
      </c>
      <c r="AH467" s="139">
        <v>0</v>
      </c>
      <c r="AI467" s="44">
        <v>574511.64999999991</v>
      </c>
      <c r="AJ467" s="124"/>
      <c r="AK467" s="63">
        <v>66957.279999999999</v>
      </c>
      <c r="AL467" s="63">
        <v>73596.639999999999</v>
      </c>
      <c r="AM467" s="63">
        <v>0</v>
      </c>
      <c r="AN467" s="44">
        <v>140553.91999999998</v>
      </c>
      <c r="AO467" s="124"/>
      <c r="AP467" s="28">
        <v>677108.15999999992</v>
      </c>
      <c r="AQ467" s="28">
        <v>367275.54</v>
      </c>
      <c r="AR467" s="28">
        <v>0</v>
      </c>
      <c r="AS467" s="28">
        <v>1044383.7</v>
      </c>
      <c r="AT467" s="124"/>
      <c r="AU467" s="28">
        <v>512723.51999999996</v>
      </c>
      <c r="AV467" s="28">
        <v>278110.38</v>
      </c>
      <c r="AW467" s="28">
        <v>0</v>
      </c>
      <c r="AX467" s="44">
        <v>790833.89999999991</v>
      </c>
      <c r="AY467" s="124"/>
      <c r="AZ467" s="139">
        <v>5430817.6400000006</v>
      </c>
      <c r="BA467" s="139">
        <v>1666157.77</v>
      </c>
      <c r="BB467" s="44">
        <v>2129092.6230000001</v>
      </c>
      <c r="BC467" s="28">
        <v>126349.29854999998</v>
      </c>
      <c r="BD467" s="28">
        <v>110336.4213</v>
      </c>
      <c r="BE467" s="140">
        <v>0</v>
      </c>
      <c r="BF467" s="44">
        <v>2365778.3428500001</v>
      </c>
      <c r="BG467" s="60"/>
      <c r="BH467" s="28">
        <v>5391205.4628499998</v>
      </c>
      <c r="BI467" s="124"/>
      <c r="BJ467" s="28">
        <v>788952.39</v>
      </c>
      <c r="BK467" s="28">
        <v>4602253.0728500001</v>
      </c>
      <c r="BL467" s="124"/>
      <c r="BM467" s="193">
        <v>1</v>
      </c>
    </row>
    <row r="468" spans="1:65" x14ac:dyDescent="0.25">
      <c r="A468" s="116" t="s">
        <v>1058</v>
      </c>
      <c r="B468" s="24" t="s">
        <v>1059</v>
      </c>
      <c r="C468" s="27" t="s">
        <v>1045</v>
      </c>
      <c r="D468" s="27" t="s">
        <v>12</v>
      </c>
      <c r="E468" s="139">
        <v>228.21</v>
      </c>
      <c r="F468" s="68"/>
      <c r="G468" s="139">
        <v>90.72999999999999</v>
      </c>
      <c r="H468" s="139">
        <v>86.97999999999999</v>
      </c>
      <c r="I468" s="139">
        <v>53.16</v>
      </c>
      <c r="J468" s="139">
        <v>84.32</v>
      </c>
      <c r="K468" s="60"/>
      <c r="L468" s="28">
        <v>7828.1999999999989</v>
      </c>
      <c r="M468" s="28">
        <v>4784.3999999999996</v>
      </c>
      <c r="N468" s="28">
        <v>7588.7999999999993</v>
      </c>
      <c r="O468" s="44">
        <v>20201.399999999998</v>
      </c>
      <c r="P468" s="124"/>
      <c r="Q468" s="28">
        <v>11341.249999999998</v>
      </c>
      <c r="R468" s="28">
        <v>6645</v>
      </c>
      <c r="S468" s="28">
        <v>10540</v>
      </c>
      <c r="T468" s="28">
        <v>28526.25</v>
      </c>
      <c r="U468" s="124"/>
      <c r="V468" s="28">
        <v>21140.089999999997</v>
      </c>
      <c r="W468" s="28">
        <v>12386.279999999999</v>
      </c>
      <c r="X468" s="28">
        <v>19646.559999999998</v>
      </c>
      <c r="Y468" s="44">
        <v>53172.929999999993</v>
      </c>
      <c r="Z468" s="124"/>
      <c r="AA468" s="28">
        <v>2268.2499999999995</v>
      </c>
      <c r="AB468" s="28">
        <v>1329</v>
      </c>
      <c r="AC468" s="28">
        <v>2108</v>
      </c>
      <c r="AD468" s="44">
        <v>5705.25</v>
      </c>
      <c r="AE468" s="124"/>
      <c r="AF468" s="139">
        <v>25903.41</v>
      </c>
      <c r="AG468" s="139">
        <v>15177.18</v>
      </c>
      <c r="AH468" s="139">
        <v>24073.360000000001</v>
      </c>
      <c r="AI468" s="44">
        <v>65153.95</v>
      </c>
      <c r="AJ468" s="124"/>
      <c r="AK468" s="63">
        <v>9045.9199999999983</v>
      </c>
      <c r="AL468" s="63">
        <v>11057.279999999999</v>
      </c>
      <c r="AM468" s="63">
        <v>60457.439999999995</v>
      </c>
      <c r="AN468" s="44">
        <v>80560.639999999985</v>
      </c>
      <c r="AO468" s="124"/>
      <c r="AP468" s="28">
        <v>94177.739999999991</v>
      </c>
      <c r="AQ468" s="28">
        <v>55180.079999999994</v>
      </c>
      <c r="AR468" s="28">
        <v>87524.159999999989</v>
      </c>
      <c r="AS468" s="28">
        <v>236881.97999999998</v>
      </c>
      <c r="AT468" s="124"/>
      <c r="AU468" s="28">
        <v>71313.78</v>
      </c>
      <c r="AV468" s="28">
        <v>41783.759999999995</v>
      </c>
      <c r="AW468" s="28">
        <v>66275.51999999999</v>
      </c>
      <c r="AX468" s="44">
        <v>179373.06</v>
      </c>
      <c r="AY468" s="124"/>
      <c r="AZ468" s="139">
        <v>1247103.7899999998</v>
      </c>
      <c r="BA468" s="139">
        <v>358822.27</v>
      </c>
      <c r="BB468" s="44">
        <v>481777.81799999991</v>
      </c>
      <c r="BC468" s="28">
        <v>28657.927169999992</v>
      </c>
      <c r="BD468" s="28">
        <v>25025.965019999996</v>
      </c>
      <c r="BE468" s="140">
        <v>0</v>
      </c>
      <c r="BF468" s="44">
        <v>535461.7101899999</v>
      </c>
      <c r="BG468" s="60"/>
      <c r="BH468" s="28">
        <v>1205037.1701899997</v>
      </c>
      <c r="BI468" s="124"/>
      <c r="BJ468" s="28">
        <v>178946.3</v>
      </c>
      <c r="BK468" s="28">
        <v>1026090.8701899997</v>
      </c>
      <c r="BL468" s="124"/>
      <c r="BM468" s="193">
        <v>0</v>
      </c>
    </row>
    <row r="469" spans="1:65" x14ac:dyDescent="0.25">
      <c r="A469" s="116" t="s">
        <v>1060</v>
      </c>
      <c r="B469" s="24" t="s">
        <v>1061</v>
      </c>
      <c r="C469" s="27" t="s">
        <v>1045</v>
      </c>
      <c r="D469" s="27" t="s">
        <v>12</v>
      </c>
      <c r="E469" s="139">
        <v>1022.46</v>
      </c>
      <c r="F469" s="68"/>
      <c r="G469" s="139">
        <v>444.33</v>
      </c>
      <c r="H469" s="139">
        <v>436.33</v>
      </c>
      <c r="I469" s="139">
        <v>252.65</v>
      </c>
      <c r="J469" s="139">
        <v>325.48</v>
      </c>
      <c r="K469" s="60"/>
      <c r="L469" s="28">
        <v>39269.699999999997</v>
      </c>
      <c r="M469" s="28">
        <v>22738.5</v>
      </c>
      <c r="N469" s="28">
        <v>29293.200000000001</v>
      </c>
      <c r="O469" s="44">
        <v>91301.4</v>
      </c>
      <c r="P469" s="124"/>
      <c r="Q469" s="28">
        <v>55541.25</v>
      </c>
      <c r="R469" s="28">
        <v>31581.25</v>
      </c>
      <c r="S469" s="28">
        <v>40685</v>
      </c>
      <c r="T469" s="28">
        <v>127807.5</v>
      </c>
      <c r="U469" s="124"/>
      <c r="V469" s="28">
        <v>103528.89</v>
      </c>
      <c r="W469" s="28">
        <v>58867.450000000004</v>
      </c>
      <c r="X469" s="28">
        <v>75836.840000000011</v>
      </c>
      <c r="Y469" s="44">
        <v>238233.18</v>
      </c>
      <c r="Z469" s="124"/>
      <c r="AA469" s="28">
        <v>11108.25</v>
      </c>
      <c r="AB469" s="28">
        <v>6316.25</v>
      </c>
      <c r="AC469" s="28">
        <v>8137</v>
      </c>
      <c r="AD469" s="44">
        <v>25561.5</v>
      </c>
      <c r="AE469" s="124"/>
      <c r="AF469" s="139">
        <v>253712.43</v>
      </c>
      <c r="AG469" s="139">
        <v>144263.15</v>
      </c>
      <c r="AH469" s="139">
        <v>185849.08</v>
      </c>
      <c r="AI469" s="44">
        <v>583824.65999999992</v>
      </c>
      <c r="AJ469" s="124"/>
      <c r="AK469" s="63">
        <v>45378.32</v>
      </c>
      <c r="AL469" s="63">
        <v>52551.200000000004</v>
      </c>
      <c r="AM469" s="63">
        <v>233369.16</v>
      </c>
      <c r="AN469" s="44">
        <v>331298.68</v>
      </c>
      <c r="AO469" s="124"/>
      <c r="AP469" s="28">
        <v>461214.54</v>
      </c>
      <c r="AQ469" s="28">
        <v>262250.7</v>
      </c>
      <c r="AR469" s="28">
        <v>337848.24</v>
      </c>
      <c r="AS469" s="28">
        <v>1061313.48</v>
      </c>
      <c r="AT469" s="124"/>
      <c r="AU469" s="28">
        <v>349243.38</v>
      </c>
      <c r="AV469" s="28">
        <v>198582.9</v>
      </c>
      <c r="AW469" s="28">
        <v>255827.28000000003</v>
      </c>
      <c r="AX469" s="44">
        <v>803653.56</v>
      </c>
      <c r="AY469" s="124"/>
      <c r="AZ469" s="139">
        <v>5642963.8500000006</v>
      </c>
      <c r="BA469" s="139">
        <v>1615416.1900000002</v>
      </c>
      <c r="BB469" s="44">
        <v>2177514.0120000001</v>
      </c>
      <c r="BC469" s="28">
        <v>128397.45941999998</v>
      </c>
      <c r="BD469" s="28">
        <v>112125.00852</v>
      </c>
      <c r="BE469" s="140">
        <v>0</v>
      </c>
      <c r="BF469" s="44">
        <v>2418036.4799400005</v>
      </c>
      <c r="BG469" s="60"/>
      <c r="BH469" s="28">
        <v>5681030.43994</v>
      </c>
      <c r="BI469" s="124"/>
      <c r="BJ469" s="28">
        <v>801741.55</v>
      </c>
      <c r="BK469" s="28">
        <v>4879288.8899400001</v>
      </c>
      <c r="BL469" s="124"/>
      <c r="BM469" s="193">
        <v>1</v>
      </c>
    </row>
    <row r="470" spans="1:65" x14ac:dyDescent="0.25">
      <c r="A470" s="116" t="s">
        <v>1062</v>
      </c>
      <c r="B470" s="24" t="s">
        <v>1063</v>
      </c>
      <c r="C470" s="27" t="s">
        <v>1045</v>
      </c>
      <c r="D470" s="27" t="s">
        <v>131</v>
      </c>
      <c r="E470" s="139">
        <v>557.5</v>
      </c>
      <c r="F470" s="68"/>
      <c r="G470" s="139">
        <v>0</v>
      </c>
      <c r="H470" s="139">
        <v>0</v>
      </c>
      <c r="I470" s="139">
        <v>0</v>
      </c>
      <c r="J470" s="139">
        <v>557.5</v>
      </c>
      <c r="K470" s="60"/>
      <c r="L470" s="28">
        <v>0</v>
      </c>
      <c r="M470" s="28">
        <v>0</v>
      </c>
      <c r="N470" s="28">
        <v>50175</v>
      </c>
      <c r="O470" s="44">
        <v>50175</v>
      </c>
      <c r="P470" s="124"/>
      <c r="Q470" s="28">
        <v>0</v>
      </c>
      <c r="R470" s="28">
        <v>0</v>
      </c>
      <c r="S470" s="28">
        <v>69687.5</v>
      </c>
      <c r="T470" s="28">
        <v>69687.5</v>
      </c>
      <c r="U470" s="124"/>
      <c r="V470" s="28">
        <v>0</v>
      </c>
      <c r="W470" s="28">
        <v>0</v>
      </c>
      <c r="X470" s="28">
        <v>129897.5</v>
      </c>
      <c r="Y470" s="44">
        <v>129897.5</v>
      </c>
      <c r="Z470" s="124"/>
      <c r="AA470" s="28">
        <v>0</v>
      </c>
      <c r="AB470" s="28">
        <v>0</v>
      </c>
      <c r="AC470" s="28">
        <v>13937.5</v>
      </c>
      <c r="AD470" s="44">
        <v>13937.5</v>
      </c>
      <c r="AE470" s="124"/>
      <c r="AF470" s="139">
        <v>0</v>
      </c>
      <c r="AG470" s="139">
        <v>0</v>
      </c>
      <c r="AH470" s="139">
        <v>318332.5</v>
      </c>
      <c r="AI470" s="44">
        <v>318332.5</v>
      </c>
      <c r="AJ470" s="124"/>
      <c r="AK470" s="63">
        <v>0</v>
      </c>
      <c r="AL470" s="63">
        <v>0</v>
      </c>
      <c r="AM470" s="63">
        <v>399727.5</v>
      </c>
      <c r="AN470" s="44">
        <v>399727.5</v>
      </c>
      <c r="AO470" s="124"/>
      <c r="AP470" s="28">
        <v>0</v>
      </c>
      <c r="AQ470" s="28">
        <v>0</v>
      </c>
      <c r="AR470" s="28">
        <v>578685</v>
      </c>
      <c r="AS470" s="28">
        <v>578685</v>
      </c>
      <c r="AT470" s="124"/>
      <c r="AU470" s="28">
        <v>0</v>
      </c>
      <c r="AV470" s="28">
        <v>0</v>
      </c>
      <c r="AW470" s="28">
        <v>438195</v>
      </c>
      <c r="AX470" s="44">
        <v>438195</v>
      </c>
      <c r="AY470" s="124"/>
      <c r="AZ470" s="139">
        <v>3285083.56</v>
      </c>
      <c r="BA470" s="139">
        <v>835402.43999999983</v>
      </c>
      <c r="BB470" s="44">
        <v>1236145.8</v>
      </c>
      <c r="BC470" s="28">
        <v>70009.177499999991</v>
      </c>
      <c r="BD470" s="28">
        <v>61136.565000000002</v>
      </c>
      <c r="BE470" s="140">
        <v>0</v>
      </c>
      <c r="BF470" s="44">
        <v>1367291.5425</v>
      </c>
      <c r="BG470" s="60"/>
      <c r="BH470" s="28">
        <v>3365929.0425</v>
      </c>
      <c r="BI470" s="124"/>
      <c r="BJ470" s="28">
        <v>437152.47</v>
      </c>
      <c r="BK470" s="28">
        <v>2928776.5724999998</v>
      </c>
      <c r="BL470" s="124"/>
      <c r="BM470" s="193">
        <v>1</v>
      </c>
    </row>
    <row r="471" spans="1:65" x14ac:dyDescent="0.25">
      <c r="A471" s="116" t="s">
        <v>1064</v>
      </c>
      <c r="B471" s="24" t="s">
        <v>1065</v>
      </c>
      <c r="C471" s="27" t="s">
        <v>1045</v>
      </c>
      <c r="D471" s="27" t="s">
        <v>131</v>
      </c>
      <c r="E471" s="139">
        <v>452</v>
      </c>
      <c r="F471" s="68"/>
      <c r="G471" s="139">
        <v>0</v>
      </c>
      <c r="H471" s="139">
        <v>0</v>
      </c>
      <c r="I471" s="139">
        <v>0</v>
      </c>
      <c r="J471" s="139">
        <v>452</v>
      </c>
      <c r="K471" s="60"/>
      <c r="L471" s="28">
        <v>0</v>
      </c>
      <c r="M471" s="28">
        <v>0</v>
      </c>
      <c r="N471" s="28">
        <v>40680</v>
      </c>
      <c r="O471" s="44">
        <v>40680</v>
      </c>
      <c r="P471" s="124"/>
      <c r="Q471" s="28">
        <v>0</v>
      </c>
      <c r="R471" s="28">
        <v>0</v>
      </c>
      <c r="S471" s="28">
        <v>56500</v>
      </c>
      <c r="T471" s="28">
        <v>56500</v>
      </c>
      <c r="U471" s="124"/>
      <c r="V471" s="28">
        <v>0</v>
      </c>
      <c r="W471" s="28">
        <v>0</v>
      </c>
      <c r="X471" s="28">
        <v>105316</v>
      </c>
      <c r="Y471" s="44">
        <v>105316</v>
      </c>
      <c r="Z471" s="124"/>
      <c r="AA471" s="28">
        <v>0</v>
      </c>
      <c r="AB471" s="28">
        <v>0</v>
      </c>
      <c r="AC471" s="28">
        <v>11300</v>
      </c>
      <c r="AD471" s="44">
        <v>11300</v>
      </c>
      <c r="AE471" s="124"/>
      <c r="AF471" s="139">
        <v>0</v>
      </c>
      <c r="AG471" s="139">
        <v>0</v>
      </c>
      <c r="AH471" s="139">
        <v>258092</v>
      </c>
      <c r="AI471" s="44">
        <v>258092</v>
      </c>
      <c r="AJ471" s="124"/>
      <c r="AK471" s="63">
        <v>0</v>
      </c>
      <c r="AL471" s="63">
        <v>0</v>
      </c>
      <c r="AM471" s="63">
        <v>324084</v>
      </c>
      <c r="AN471" s="44">
        <v>324084</v>
      </c>
      <c r="AO471" s="124"/>
      <c r="AP471" s="28">
        <v>0</v>
      </c>
      <c r="AQ471" s="28">
        <v>0</v>
      </c>
      <c r="AR471" s="28">
        <v>469176</v>
      </c>
      <c r="AS471" s="28">
        <v>469176</v>
      </c>
      <c r="AT471" s="124"/>
      <c r="AU471" s="28">
        <v>0</v>
      </c>
      <c r="AV471" s="28">
        <v>0</v>
      </c>
      <c r="AW471" s="28">
        <v>355272</v>
      </c>
      <c r="AX471" s="44">
        <v>355272</v>
      </c>
      <c r="AY471" s="124"/>
      <c r="AZ471" s="139">
        <v>2711046.26</v>
      </c>
      <c r="BA471" s="139">
        <v>781166.27</v>
      </c>
      <c r="BB471" s="44">
        <v>1047663.7589999998</v>
      </c>
      <c r="BC471" s="28">
        <v>56760.803999999996</v>
      </c>
      <c r="BD471" s="28">
        <v>49567.224000000002</v>
      </c>
      <c r="BE471" s="140">
        <v>0</v>
      </c>
      <c r="BF471" s="44">
        <v>1153991.7869999998</v>
      </c>
      <c r="BG471" s="60"/>
      <c r="BH471" s="28">
        <v>2774411.7869999995</v>
      </c>
      <c r="BI471" s="124"/>
      <c r="BJ471" s="28">
        <v>354426.76</v>
      </c>
      <c r="BK471" s="28">
        <v>2419985.0269999998</v>
      </c>
      <c r="BL471" s="124"/>
      <c r="BM471" s="193">
        <v>1</v>
      </c>
    </row>
    <row r="472" spans="1:65" x14ac:dyDescent="0.25">
      <c r="A472" s="116" t="s">
        <v>1066</v>
      </c>
      <c r="B472" s="24" t="s">
        <v>1067</v>
      </c>
      <c r="C472" s="27" t="s">
        <v>1045</v>
      </c>
      <c r="D472" s="27" t="s">
        <v>131</v>
      </c>
      <c r="E472" s="139">
        <v>35.15</v>
      </c>
      <c r="F472" s="68"/>
      <c r="G472" s="139">
        <v>0</v>
      </c>
      <c r="H472" s="139">
        <v>0</v>
      </c>
      <c r="I472" s="139">
        <v>0</v>
      </c>
      <c r="J472" s="139">
        <v>35.150000000000006</v>
      </c>
      <c r="K472" s="60"/>
      <c r="L472" s="28">
        <v>0</v>
      </c>
      <c r="M472" s="28">
        <v>0</v>
      </c>
      <c r="N472" s="28">
        <v>3163.5000000000005</v>
      </c>
      <c r="O472" s="44">
        <v>3163.5000000000005</v>
      </c>
      <c r="P472" s="124"/>
      <c r="Q472" s="28">
        <v>0</v>
      </c>
      <c r="R472" s="28">
        <v>0</v>
      </c>
      <c r="S472" s="28">
        <v>4393.7500000000009</v>
      </c>
      <c r="T472" s="28">
        <v>4393.7500000000009</v>
      </c>
      <c r="U472" s="124"/>
      <c r="V472" s="28">
        <v>0</v>
      </c>
      <c r="W472" s="28">
        <v>0</v>
      </c>
      <c r="X472" s="28">
        <v>8189.9500000000016</v>
      </c>
      <c r="Y472" s="44">
        <v>8189.9500000000016</v>
      </c>
      <c r="Z472" s="124"/>
      <c r="AA472" s="28">
        <v>0</v>
      </c>
      <c r="AB472" s="28">
        <v>0</v>
      </c>
      <c r="AC472" s="28">
        <v>878.75000000000011</v>
      </c>
      <c r="AD472" s="44">
        <v>878.75000000000011</v>
      </c>
      <c r="AE472" s="124"/>
      <c r="AF472" s="139">
        <v>0</v>
      </c>
      <c r="AG472" s="139">
        <v>0</v>
      </c>
      <c r="AH472" s="139">
        <v>10035.32</v>
      </c>
      <c r="AI472" s="44">
        <v>10035.32</v>
      </c>
      <c r="AJ472" s="124"/>
      <c r="AK472" s="63">
        <v>0</v>
      </c>
      <c r="AL472" s="63">
        <v>0</v>
      </c>
      <c r="AM472" s="63">
        <v>25202.550000000003</v>
      </c>
      <c r="AN472" s="44">
        <v>25202.550000000003</v>
      </c>
      <c r="AO472" s="124"/>
      <c r="AP472" s="28">
        <v>0</v>
      </c>
      <c r="AQ472" s="28">
        <v>0</v>
      </c>
      <c r="AR472" s="28">
        <v>36485.700000000004</v>
      </c>
      <c r="AS472" s="28">
        <v>36485.700000000004</v>
      </c>
      <c r="AT472" s="124"/>
      <c r="AU472" s="28">
        <v>0</v>
      </c>
      <c r="AV472" s="28">
        <v>0</v>
      </c>
      <c r="AW472" s="28">
        <v>27627.900000000005</v>
      </c>
      <c r="AX472" s="44">
        <v>27627.900000000005</v>
      </c>
      <c r="AY472" s="124"/>
      <c r="AZ472" s="139">
        <v>205738.79000000004</v>
      </c>
      <c r="BA472" s="139">
        <v>57352.21</v>
      </c>
      <c r="BB472" s="44">
        <v>78927.300000000017</v>
      </c>
      <c r="BC472" s="28">
        <v>4414.0315500000006</v>
      </c>
      <c r="BD472" s="28">
        <v>3854.6193000000007</v>
      </c>
      <c r="BE472" s="140">
        <v>0</v>
      </c>
      <c r="BF472" s="44">
        <v>87195.950850000023</v>
      </c>
      <c r="BG472" s="60"/>
      <c r="BH472" s="28">
        <v>203173.37085000006</v>
      </c>
      <c r="BI472" s="124"/>
      <c r="BJ472" s="28">
        <v>27562.16</v>
      </c>
      <c r="BK472" s="28">
        <v>175611.21085000006</v>
      </c>
      <c r="BL472" s="124"/>
      <c r="BM472" s="193">
        <v>0</v>
      </c>
    </row>
    <row r="473" spans="1:65" x14ac:dyDescent="0.25">
      <c r="A473" s="116" t="s">
        <v>1068</v>
      </c>
      <c r="B473" s="24" t="s">
        <v>1069</v>
      </c>
      <c r="C473" s="27" t="s">
        <v>1042</v>
      </c>
      <c r="D473" s="27" t="s">
        <v>120</v>
      </c>
      <c r="E473" s="139">
        <v>403.8</v>
      </c>
      <c r="F473" s="68"/>
      <c r="G473" s="139">
        <v>267.80999999999995</v>
      </c>
      <c r="H473" s="139">
        <v>262.97999999999996</v>
      </c>
      <c r="I473" s="139">
        <v>135.99</v>
      </c>
      <c r="J473" s="139">
        <v>0</v>
      </c>
      <c r="K473" s="60"/>
      <c r="L473" s="28">
        <v>23668.199999999997</v>
      </c>
      <c r="M473" s="28">
        <v>12239.1</v>
      </c>
      <c r="N473" s="28">
        <v>0</v>
      </c>
      <c r="O473" s="44">
        <v>35907.299999999996</v>
      </c>
      <c r="P473" s="124"/>
      <c r="Q473" s="28">
        <v>33476.249999999993</v>
      </c>
      <c r="R473" s="28">
        <v>16998.75</v>
      </c>
      <c r="S473" s="28">
        <v>0</v>
      </c>
      <c r="T473" s="28">
        <v>50474.999999999993</v>
      </c>
      <c r="U473" s="124"/>
      <c r="V473" s="28">
        <v>62399.729999999989</v>
      </c>
      <c r="W473" s="28">
        <v>31685.670000000002</v>
      </c>
      <c r="X473" s="28">
        <v>0</v>
      </c>
      <c r="Y473" s="44">
        <v>94085.4</v>
      </c>
      <c r="Z473" s="124"/>
      <c r="AA473" s="28">
        <v>6695.2499999999982</v>
      </c>
      <c r="AB473" s="28">
        <v>3399.75</v>
      </c>
      <c r="AC473" s="28">
        <v>0</v>
      </c>
      <c r="AD473" s="44">
        <v>10094.999999999998</v>
      </c>
      <c r="AE473" s="124"/>
      <c r="AF473" s="139">
        <v>152919.51</v>
      </c>
      <c r="AG473" s="139">
        <v>77650.289999999994</v>
      </c>
      <c r="AH473" s="139">
        <v>0</v>
      </c>
      <c r="AI473" s="44">
        <v>230569.8</v>
      </c>
      <c r="AJ473" s="124"/>
      <c r="AK473" s="63">
        <v>27349.919999999995</v>
      </c>
      <c r="AL473" s="63">
        <v>28285.920000000002</v>
      </c>
      <c r="AM473" s="63">
        <v>0</v>
      </c>
      <c r="AN473" s="44">
        <v>55635.839999999997</v>
      </c>
      <c r="AO473" s="124"/>
      <c r="AP473" s="28">
        <v>277986.77999999997</v>
      </c>
      <c r="AQ473" s="28">
        <v>141157.62</v>
      </c>
      <c r="AR473" s="28">
        <v>0</v>
      </c>
      <c r="AS473" s="28">
        <v>419144.39999999997</v>
      </c>
      <c r="AT473" s="124"/>
      <c r="AU473" s="28">
        <v>210498.65999999995</v>
      </c>
      <c r="AV473" s="28">
        <v>106888.14000000001</v>
      </c>
      <c r="AW473" s="28">
        <v>0</v>
      </c>
      <c r="AX473" s="44">
        <v>317386.79999999993</v>
      </c>
      <c r="AY473" s="124"/>
      <c r="AZ473" s="139">
        <v>2187850.23</v>
      </c>
      <c r="BA473" s="139">
        <v>692655</v>
      </c>
      <c r="BB473" s="44">
        <v>864151.56900000002</v>
      </c>
      <c r="BC473" s="28">
        <v>50707.99259999999</v>
      </c>
      <c r="BD473" s="28">
        <v>44281.515599999999</v>
      </c>
      <c r="BE473" s="140">
        <v>0</v>
      </c>
      <c r="BF473" s="44">
        <v>959141.07720000006</v>
      </c>
      <c r="BG473" s="60"/>
      <c r="BH473" s="28">
        <v>2172440.6171999997</v>
      </c>
      <c r="BI473" s="124"/>
      <c r="BJ473" s="28">
        <v>316631.69</v>
      </c>
      <c r="BK473" s="28">
        <v>1855808.9271999998</v>
      </c>
      <c r="BL473" s="124"/>
      <c r="BM473" s="193">
        <v>1</v>
      </c>
    </row>
    <row r="474" spans="1:65" x14ac:dyDescent="0.25">
      <c r="A474" s="116" t="s">
        <v>1070</v>
      </c>
      <c r="B474" s="24" t="s">
        <v>1071</v>
      </c>
      <c r="C474" s="27" t="s">
        <v>1042</v>
      </c>
      <c r="D474" s="27" t="s">
        <v>12</v>
      </c>
      <c r="E474" s="139">
        <v>1028.96</v>
      </c>
      <c r="F474" s="68"/>
      <c r="G474" s="139">
        <v>440.13999999999993</v>
      </c>
      <c r="H474" s="139">
        <v>436.63999999999993</v>
      </c>
      <c r="I474" s="139">
        <v>239.49</v>
      </c>
      <c r="J474" s="139">
        <v>349.33</v>
      </c>
      <c r="K474" s="60"/>
      <c r="L474" s="28">
        <v>39297.599999999991</v>
      </c>
      <c r="M474" s="28">
        <v>21554.100000000002</v>
      </c>
      <c r="N474" s="28">
        <v>31439.699999999997</v>
      </c>
      <c r="O474" s="44">
        <v>92291.4</v>
      </c>
      <c r="P474" s="124"/>
      <c r="Q474" s="28">
        <v>55017.499999999993</v>
      </c>
      <c r="R474" s="28">
        <v>29936.25</v>
      </c>
      <c r="S474" s="28">
        <v>43666.25</v>
      </c>
      <c r="T474" s="28">
        <v>128620</v>
      </c>
      <c r="U474" s="124"/>
      <c r="V474" s="28">
        <v>102552.61999999998</v>
      </c>
      <c r="W474" s="28">
        <v>55801.170000000006</v>
      </c>
      <c r="X474" s="28">
        <v>81393.89</v>
      </c>
      <c r="Y474" s="44">
        <v>239747.68</v>
      </c>
      <c r="Z474" s="124"/>
      <c r="AA474" s="28">
        <v>11003.499999999998</v>
      </c>
      <c r="AB474" s="28">
        <v>5987.25</v>
      </c>
      <c r="AC474" s="28">
        <v>8733.25</v>
      </c>
      <c r="AD474" s="44">
        <v>25724</v>
      </c>
      <c r="AE474" s="124"/>
      <c r="AF474" s="139">
        <v>251319.94</v>
      </c>
      <c r="AG474" s="139">
        <v>136748.79</v>
      </c>
      <c r="AH474" s="139">
        <v>199467.43</v>
      </c>
      <c r="AI474" s="44">
        <v>587536.15999999992</v>
      </c>
      <c r="AJ474" s="124"/>
      <c r="AK474" s="63">
        <v>45410.55999999999</v>
      </c>
      <c r="AL474" s="63">
        <v>49813.919999999998</v>
      </c>
      <c r="AM474" s="63">
        <v>250469.61</v>
      </c>
      <c r="AN474" s="44">
        <v>345694.08999999997</v>
      </c>
      <c r="AO474" s="124"/>
      <c r="AP474" s="28">
        <v>456865.31999999995</v>
      </c>
      <c r="AQ474" s="28">
        <v>248590.62</v>
      </c>
      <c r="AR474" s="28">
        <v>362604.54</v>
      </c>
      <c r="AS474" s="28">
        <v>1068060.48</v>
      </c>
      <c r="AT474" s="124"/>
      <c r="AU474" s="28">
        <v>345950.03999999992</v>
      </c>
      <c r="AV474" s="28">
        <v>188239.14</v>
      </c>
      <c r="AW474" s="28">
        <v>274573.38</v>
      </c>
      <c r="AX474" s="44">
        <v>808762.55999999994</v>
      </c>
      <c r="AY474" s="124"/>
      <c r="AZ474" s="139">
        <v>5508674.2600000007</v>
      </c>
      <c r="BA474" s="139">
        <v>1148281.7099999997</v>
      </c>
      <c r="BB474" s="44">
        <v>1997086.7910000002</v>
      </c>
      <c r="BC474" s="28">
        <v>129213.70991999996</v>
      </c>
      <c r="BD474" s="28">
        <v>112837.81151999999</v>
      </c>
      <c r="BE474" s="140">
        <v>0</v>
      </c>
      <c r="BF474" s="44">
        <v>2239138.31244</v>
      </c>
      <c r="BG474" s="60"/>
      <c r="BH474" s="28">
        <v>5535574.6824400006</v>
      </c>
      <c r="BI474" s="124"/>
      <c r="BJ474" s="28">
        <v>806838.4</v>
      </c>
      <c r="BK474" s="28">
        <v>4728736.2824400002</v>
      </c>
      <c r="BL474" s="124"/>
      <c r="BM474" s="193">
        <v>1</v>
      </c>
    </row>
    <row r="475" spans="1:65" x14ac:dyDescent="0.25">
      <c r="A475" s="116" t="s">
        <v>1072</v>
      </c>
      <c r="B475" s="24" t="s">
        <v>1073</v>
      </c>
      <c r="C475" s="27" t="s">
        <v>1042</v>
      </c>
      <c r="D475" s="27" t="s">
        <v>12</v>
      </c>
      <c r="E475" s="139">
        <v>494.87</v>
      </c>
      <c r="F475" s="68"/>
      <c r="G475" s="139">
        <v>216.39</v>
      </c>
      <c r="H475" s="139">
        <v>212.89</v>
      </c>
      <c r="I475" s="139">
        <v>106.49</v>
      </c>
      <c r="J475" s="139">
        <v>171.99</v>
      </c>
      <c r="K475" s="60"/>
      <c r="L475" s="28">
        <v>19160.099999999999</v>
      </c>
      <c r="M475" s="28">
        <v>9584.1</v>
      </c>
      <c r="N475" s="28">
        <v>15479.1</v>
      </c>
      <c r="O475" s="44">
        <v>44223.299999999996</v>
      </c>
      <c r="P475" s="124"/>
      <c r="Q475" s="28">
        <v>27048.75</v>
      </c>
      <c r="R475" s="28">
        <v>13311.25</v>
      </c>
      <c r="S475" s="28">
        <v>21498.75</v>
      </c>
      <c r="T475" s="28">
        <v>61858.75</v>
      </c>
      <c r="U475" s="124"/>
      <c r="V475" s="28">
        <v>50418.869999999995</v>
      </c>
      <c r="W475" s="28">
        <v>24812.17</v>
      </c>
      <c r="X475" s="28">
        <v>40073.670000000006</v>
      </c>
      <c r="Y475" s="44">
        <v>115304.70999999999</v>
      </c>
      <c r="Z475" s="124"/>
      <c r="AA475" s="28">
        <v>5409.75</v>
      </c>
      <c r="AB475" s="28">
        <v>2662.25</v>
      </c>
      <c r="AC475" s="28">
        <v>4299.75</v>
      </c>
      <c r="AD475" s="44">
        <v>12371.75</v>
      </c>
      <c r="AE475" s="124"/>
      <c r="AF475" s="139">
        <v>123558.69</v>
      </c>
      <c r="AG475" s="139">
        <v>60805.79</v>
      </c>
      <c r="AH475" s="139">
        <v>98206.29</v>
      </c>
      <c r="AI475" s="44">
        <v>282570.77</v>
      </c>
      <c r="AJ475" s="124"/>
      <c r="AK475" s="63">
        <v>22140.559999999998</v>
      </c>
      <c r="AL475" s="63">
        <v>22149.919999999998</v>
      </c>
      <c r="AM475" s="63">
        <v>123316.83</v>
      </c>
      <c r="AN475" s="44">
        <v>167607.31</v>
      </c>
      <c r="AO475" s="124"/>
      <c r="AP475" s="28">
        <v>224612.81999999998</v>
      </c>
      <c r="AQ475" s="28">
        <v>110536.62</v>
      </c>
      <c r="AR475" s="28">
        <v>178525.62</v>
      </c>
      <c r="AS475" s="28">
        <v>513675.05999999994</v>
      </c>
      <c r="AT475" s="124"/>
      <c r="AU475" s="28">
        <v>170082.53999999998</v>
      </c>
      <c r="AV475" s="28">
        <v>83701.14</v>
      </c>
      <c r="AW475" s="28">
        <v>135184.14000000001</v>
      </c>
      <c r="AX475" s="44">
        <v>388967.82</v>
      </c>
      <c r="AY475" s="124"/>
      <c r="AZ475" s="139">
        <v>2781406.3000000003</v>
      </c>
      <c r="BA475" s="139">
        <v>863263.6100000001</v>
      </c>
      <c r="BB475" s="44">
        <v>1093400.973</v>
      </c>
      <c r="BC475" s="28">
        <v>62144.28998999999</v>
      </c>
      <c r="BD475" s="28">
        <v>54268.433940000003</v>
      </c>
      <c r="BE475" s="140">
        <v>0</v>
      </c>
      <c r="BF475" s="44">
        <v>1209813.6969299999</v>
      </c>
      <c r="BG475" s="60"/>
      <c r="BH475" s="28">
        <v>2796393.1669299998</v>
      </c>
      <c r="BI475" s="124"/>
      <c r="BJ475" s="28">
        <v>388042.41</v>
      </c>
      <c r="BK475" s="28">
        <v>2408350.7569299997</v>
      </c>
      <c r="BL475" s="124"/>
      <c r="BM475" s="193">
        <v>1</v>
      </c>
    </row>
    <row r="476" spans="1:65" x14ac:dyDescent="0.25">
      <c r="A476" s="116" t="s">
        <v>1074</v>
      </c>
      <c r="B476" s="24" t="s">
        <v>1075</v>
      </c>
      <c r="C476" s="27" t="s">
        <v>1042</v>
      </c>
      <c r="D476" s="27" t="s">
        <v>12</v>
      </c>
      <c r="E476" s="139">
        <v>363.77</v>
      </c>
      <c r="F476" s="68"/>
      <c r="G476" s="139">
        <v>167.79999999999998</v>
      </c>
      <c r="H476" s="139">
        <v>163.97</v>
      </c>
      <c r="I476" s="139">
        <v>88.32</v>
      </c>
      <c r="J476" s="139">
        <v>107.64999999999999</v>
      </c>
      <c r="K476" s="60"/>
      <c r="L476" s="28">
        <v>14757.3</v>
      </c>
      <c r="M476" s="28">
        <v>7948.7999999999993</v>
      </c>
      <c r="N476" s="28">
        <v>9688.5</v>
      </c>
      <c r="O476" s="44">
        <v>32394.6</v>
      </c>
      <c r="P476" s="124"/>
      <c r="Q476" s="28">
        <v>20974.999999999996</v>
      </c>
      <c r="R476" s="28">
        <v>11040</v>
      </c>
      <c r="S476" s="28">
        <v>13456.249999999998</v>
      </c>
      <c r="T476" s="28">
        <v>45471.249999999993</v>
      </c>
      <c r="U476" s="124"/>
      <c r="V476" s="28">
        <v>39097.399999999994</v>
      </c>
      <c r="W476" s="28">
        <v>20578.559999999998</v>
      </c>
      <c r="X476" s="28">
        <v>25082.449999999997</v>
      </c>
      <c r="Y476" s="44">
        <v>84758.409999999989</v>
      </c>
      <c r="Z476" s="124"/>
      <c r="AA476" s="28">
        <v>4195</v>
      </c>
      <c r="AB476" s="28">
        <v>2208</v>
      </c>
      <c r="AC476" s="28">
        <v>2691.25</v>
      </c>
      <c r="AD476" s="44">
        <v>9094.25</v>
      </c>
      <c r="AE476" s="124"/>
      <c r="AF476" s="139">
        <v>95813.8</v>
      </c>
      <c r="AG476" s="139">
        <v>50430.720000000001</v>
      </c>
      <c r="AH476" s="139">
        <v>61468.15</v>
      </c>
      <c r="AI476" s="44">
        <v>207712.67</v>
      </c>
      <c r="AJ476" s="124"/>
      <c r="AK476" s="63">
        <v>17052.88</v>
      </c>
      <c r="AL476" s="63">
        <v>18370.559999999998</v>
      </c>
      <c r="AM476" s="63">
        <v>77185.049999999988</v>
      </c>
      <c r="AN476" s="44">
        <v>112608.48999999999</v>
      </c>
      <c r="AO476" s="124"/>
      <c r="AP476" s="28">
        <v>174176.4</v>
      </c>
      <c r="AQ476" s="28">
        <v>91676.159999999989</v>
      </c>
      <c r="AR476" s="28">
        <v>111740.7</v>
      </c>
      <c r="AS476" s="28">
        <v>377593.26</v>
      </c>
      <c r="AT476" s="124"/>
      <c r="AU476" s="28">
        <v>131890.79999999999</v>
      </c>
      <c r="AV476" s="28">
        <v>69419.51999999999</v>
      </c>
      <c r="AW476" s="28">
        <v>84612.9</v>
      </c>
      <c r="AX476" s="44">
        <v>285923.21999999997</v>
      </c>
      <c r="AY476" s="124"/>
      <c r="AZ476" s="139">
        <v>1959092.27</v>
      </c>
      <c r="BA476" s="139">
        <v>486850.12999999995</v>
      </c>
      <c r="BB476" s="44">
        <v>733782.72</v>
      </c>
      <c r="BC476" s="28">
        <v>45681.145289999993</v>
      </c>
      <c r="BD476" s="28">
        <v>39891.745739999998</v>
      </c>
      <c r="BE476" s="140">
        <v>0</v>
      </c>
      <c r="BF476" s="44">
        <v>819355.61103000003</v>
      </c>
      <c r="BG476" s="60"/>
      <c r="BH476" s="28">
        <v>1974911.7610299999</v>
      </c>
      <c r="BI476" s="124"/>
      <c r="BJ476" s="28">
        <v>285242.96999999997</v>
      </c>
      <c r="BK476" s="28">
        <v>1689668.79103</v>
      </c>
      <c r="BL476" s="124"/>
      <c r="BM476" s="193">
        <v>1</v>
      </c>
    </row>
    <row r="477" spans="1:65" x14ac:dyDescent="0.25">
      <c r="A477" s="116" t="s">
        <v>1076</v>
      </c>
      <c r="B477" s="24" t="s">
        <v>1077</v>
      </c>
      <c r="C477" s="27" t="s">
        <v>1042</v>
      </c>
      <c r="D477" s="27" t="s">
        <v>12</v>
      </c>
      <c r="E477" s="139">
        <v>330.78</v>
      </c>
      <c r="F477" s="68"/>
      <c r="G477" s="139">
        <v>147.13999999999999</v>
      </c>
      <c r="H477" s="139">
        <v>145.47999999999999</v>
      </c>
      <c r="I477" s="139">
        <v>76.819999999999993</v>
      </c>
      <c r="J477" s="139">
        <v>106.82</v>
      </c>
      <c r="K477" s="60"/>
      <c r="L477" s="28">
        <v>13093.199999999999</v>
      </c>
      <c r="M477" s="28">
        <v>6913.7999999999993</v>
      </c>
      <c r="N477" s="28">
        <v>9613.7999999999993</v>
      </c>
      <c r="O477" s="44">
        <v>29620.799999999999</v>
      </c>
      <c r="P477" s="124"/>
      <c r="Q477" s="28">
        <v>18392.5</v>
      </c>
      <c r="R477" s="28">
        <v>9602.5</v>
      </c>
      <c r="S477" s="28">
        <v>13352.5</v>
      </c>
      <c r="T477" s="28">
        <v>41347.5</v>
      </c>
      <c r="U477" s="124"/>
      <c r="V477" s="28">
        <v>34283.619999999995</v>
      </c>
      <c r="W477" s="28">
        <v>17899.059999999998</v>
      </c>
      <c r="X477" s="28">
        <v>24889.059999999998</v>
      </c>
      <c r="Y477" s="44">
        <v>77071.739999999991</v>
      </c>
      <c r="Z477" s="124"/>
      <c r="AA477" s="28">
        <v>3678.4999999999995</v>
      </c>
      <c r="AB477" s="28">
        <v>1920.4999999999998</v>
      </c>
      <c r="AC477" s="28">
        <v>2670.5</v>
      </c>
      <c r="AD477" s="44">
        <v>8269.5</v>
      </c>
      <c r="AE477" s="124"/>
      <c r="AF477" s="139">
        <v>84016.94</v>
      </c>
      <c r="AG477" s="139">
        <v>43864.22</v>
      </c>
      <c r="AH477" s="139">
        <v>60994.22</v>
      </c>
      <c r="AI477" s="44">
        <v>188875.38</v>
      </c>
      <c r="AJ477" s="124"/>
      <c r="AK477" s="63">
        <v>15129.919999999998</v>
      </c>
      <c r="AL477" s="63">
        <v>15978.559999999998</v>
      </c>
      <c r="AM477" s="63">
        <v>76589.94</v>
      </c>
      <c r="AN477" s="44">
        <v>107698.42</v>
      </c>
      <c r="AO477" s="124"/>
      <c r="AP477" s="28">
        <v>152731.31999999998</v>
      </c>
      <c r="AQ477" s="28">
        <v>79739.159999999989</v>
      </c>
      <c r="AR477" s="28">
        <v>110879.15999999999</v>
      </c>
      <c r="AS477" s="28">
        <v>343349.63999999996</v>
      </c>
      <c r="AT477" s="124"/>
      <c r="AU477" s="28">
        <v>115652.04</v>
      </c>
      <c r="AV477" s="28">
        <v>60380.52</v>
      </c>
      <c r="AW477" s="28">
        <v>83960.51999999999</v>
      </c>
      <c r="AX477" s="44">
        <v>259993.08</v>
      </c>
      <c r="AY477" s="124"/>
      <c r="AZ477" s="139">
        <v>1805279.3499999999</v>
      </c>
      <c r="BA477" s="139">
        <v>467348.29000000004</v>
      </c>
      <c r="BB477" s="44">
        <v>681788.2919999999</v>
      </c>
      <c r="BC477" s="28">
        <v>41538.360059999999</v>
      </c>
      <c r="BD477" s="28">
        <v>36273.996359999997</v>
      </c>
      <c r="BE477" s="140">
        <v>0</v>
      </c>
      <c r="BF477" s="44">
        <v>759600.64841999987</v>
      </c>
      <c r="BG477" s="60"/>
      <c r="BH477" s="28">
        <v>1815826.7084199996</v>
      </c>
      <c r="BI477" s="124"/>
      <c r="BJ477" s="28">
        <v>259374.52</v>
      </c>
      <c r="BK477" s="28">
        <v>1556452.1884199996</v>
      </c>
      <c r="BL477" s="124"/>
      <c r="BM477" s="193">
        <v>1</v>
      </c>
    </row>
    <row r="478" spans="1:65" x14ac:dyDescent="0.25">
      <c r="A478" s="116" t="s">
        <v>1078</v>
      </c>
      <c r="B478" s="24" t="s">
        <v>1079</v>
      </c>
      <c r="C478" s="27" t="s">
        <v>1042</v>
      </c>
      <c r="D478" s="27" t="s">
        <v>12</v>
      </c>
      <c r="E478" s="139">
        <v>448.36</v>
      </c>
      <c r="F478" s="68"/>
      <c r="G478" s="139">
        <v>204.56</v>
      </c>
      <c r="H478" s="139">
        <v>201.98000000000002</v>
      </c>
      <c r="I478" s="139">
        <v>101.32</v>
      </c>
      <c r="J478" s="139">
        <v>142.47999999999999</v>
      </c>
      <c r="K478" s="60"/>
      <c r="L478" s="28">
        <v>18178.2</v>
      </c>
      <c r="M478" s="28">
        <v>9118.7999999999993</v>
      </c>
      <c r="N478" s="28">
        <v>12823.199999999999</v>
      </c>
      <c r="O478" s="44">
        <v>40120.199999999997</v>
      </c>
      <c r="P478" s="124"/>
      <c r="Q478" s="28">
        <v>25570</v>
      </c>
      <c r="R478" s="28">
        <v>12665</v>
      </c>
      <c r="S478" s="28">
        <v>17810</v>
      </c>
      <c r="T478" s="28">
        <v>56045</v>
      </c>
      <c r="U478" s="124"/>
      <c r="V478" s="28">
        <v>47662.48</v>
      </c>
      <c r="W478" s="28">
        <v>23607.559999999998</v>
      </c>
      <c r="X478" s="28">
        <v>33197.839999999997</v>
      </c>
      <c r="Y478" s="44">
        <v>104467.88</v>
      </c>
      <c r="Z478" s="124"/>
      <c r="AA478" s="28">
        <v>5114</v>
      </c>
      <c r="AB478" s="28">
        <v>2533</v>
      </c>
      <c r="AC478" s="28">
        <v>3561.9999999999995</v>
      </c>
      <c r="AD478" s="44">
        <v>11209</v>
      </c>
      <c r="AE478" s="124"/>
      <c r="AF478" s="139">
        <v>116803.76</v>
      </c>
      <c r="AG478" s="139">
        <v>57853.72</v>
      </c>
      <c r="AH478" s="139">
        <v>81356.08</v>
      </c>
      <c r="AI478" s="44">
        <v>256013.56</v>
      </c>
      <c r="AJ478" s="124"/>
      <c r="AK478" s="63">
        <v>21005.920000000002</v>
      </c>
      <c r="AL478" s="63">
        <v>21074.559999999998</v>
      </c>
      <c r="AM478" s="63">
        <v>102158.15999999999</v>
      </c>
      <c r="AN478" s="44">
        <v>144238.63999999998</v>
      </c>
      <c r="AO478" s="124"/>
      <c r="AP478" s="28">
        <v>212333.28</v>
      </c>
      <c r="AQ478" s="28">
        <v>105170.15999999999</v>
      </c>
      <c r="AR478" s="28">
        <v>147894.24</v>
      </c>
      <c r="AS478" s="28">
        <v>465397.68</v>
      </c>
      <c r="AT478" s="124"/>
      <c r="AU478" s="28">
        <v>160784.16</v>
      </c>
      <c r="AV478" s="28">
        <v>79637.51999999999</v>
      </c>
      <c r="AW478" s="28">
        <v>111989.28</v>
      </c>
      <c r="AX478" s="44">
        <v>352410.95999999996</v>
      </c>
      <c r="AY478" s="124"/>
      <c r="AZ478" s="139">
        <v>2457094.7400000002</v>
      </c>
      <c r="BA478" s="139">
        <v>648407.13</v>
      </c>
      <c r="BB478" s="44">
        <v>931650.56099999999</v>
      </c>
      <c r="BC478" s="28">
        <v>56303.703719999998</v>
      </c>
      <c r="BD478" s="28">
        <v>49168.054320000003</v>
      </c>
      <c r="BE478" s="140">
        <v>0</v>
      </c>
      <c r="BF478" s="44">
        <v>1037122.31904</v>
      </c>
      <c r="BG478" s="60"/>
      <c r="BH478" s="28">
        <v>2467025.2390399999</v>
      </c>
      <c r="BI478" s="124"/>
      <c r="BJ478" s="28">
        <v>351572.52</v>
      </c>
      <c r="BK478" s="28">
        <v>2115452.7190399999</v>
      </c>
      <c r="BL478" s="124"/>
      <c r="BM478" s="193">
        <v>1</v>
      </c>
    </row>
    <row r="479" spans="1:65" x14ac:dyDescent="0.25">
      <c r="A479" s="116" t="s">
        <v>1080</v>
      </c>
      <c r="B479" s="24" t="s">
        <v>1081</v>
      </c>
      <c r="C479" s="27" t="s">
        <v>1042</v>
      </c>
      <c r="D479" s="27" t="s">
        <v>12</v>
      </c>
      <c r="E479" s="139">
        <v>2538.19</v>
      </c>
      <c r="F479" s="68"/>
      <c r="G479" s="139">
        <v>1072.0500000000002</v>
      </c>
      <c r="H479" s="139">
        <v>1062.6400000000001</v>
      </c>
      <c r="I479" s="139">
        <v>644.15</v>
      </c>
      <c r="J479" s="139">
        <v>821.99</v>
      </c>
      <c r="K479" s="60"/>
      <c r="L479" s="28">
        <v>95637.6</v>
      </c>
      <c r="M479" s="28">
        <v>57973.5</v>
      </c>
      <c r="N479" s="28">
        <v>73979.100000000006</v>
      </c>
      <c r="O479" s="44">
        <v>227590.2</v>
      </c>
      <c r="P479" s="124"/>
      <c r="Q479" s="28">
        <v>134006.25000000003</v>
      </c>
      <c r="R479" s="28">
        <v>80518.75</v>
      </c>
      <c r="S479" s="28">
        <v>102748.75</v>
      </c>
      <c r="T479" s="28">
        <v>317273.75</v>
      </c>
      <c r="U479" s="124"/>
      <c r="V479" s="28">
        <v>249787.65000000005</v>
      </c>
      <c r="W479" s="28">
        <v>150086.94999999998</v>
      </c>
      <c r="X479" s="28">
        <v>191523.67</v>
      </c>
      <c r="Y479" s="44">
        <v>591398.27</v>
      </c>
      <c r="Z479" s="124"/>
      <c r="AA479" s="28">
        <v>26801.250000000004</v>
      </c>
      <c r="AB479" s="28">
        <v>16103.75</v>
      </c>
      <c r="AC479" s="28">
        <v>20549.75</v>
      </c>
      <c r="AD479" s="44">
        <v>63454.75</v>
      </c>
      <c r="AE479" s="124"/>
      <c r="AF479" s="139">
        <v>612140.55000000005</v>
      </c>
      <c r="AG479" s="139">
        <v>367809.65</v>
      </c>
      <c r="AH479" s="139">
        <v>469356.29</v>
      </c>
      <c r="AI479" s="44">
        <v>1449306.49</v>
      </c>
      <c r="AJ479" s="124"/>
      <c r="AK479" s="63">
        <v>110514.56000000001</v>
      </c>
      <c r="AL479" s="63">
        <v>133983.19999999998</v>
      </c>
      <c r="AM479" s="63">
        <v>589366.82999999996</v>
      </c>
      <c r="AN479" s="44">
        <v>833864.59</v>
      </c>
      <c r="AO479" s="124"/>
      <c r="AP479" s="28">
        <v>1112787.9000000001</v>
      </c>
      <c r="AQ479" s="28">
        <v>668627.69999999995</v>
      </c>
      <c r="AR479" s="28">
        <v>853225.62</v>
      </c>
      <c r="AS479" s="28">
        <v>2634641.2200000002</v>
      </c>
      <c r="AT479" s="124"/>
      <c r="AU479" s="28">
        <v>842631.30000000016</v>
      </c>
      <c r="AV479" s="28">
        <v>506301.89999999997</v>
      </c>
      <c r="AW479" s="28">
        <v>646084.14</v>
      </c>
      <c r="AX479" s="44">
        <v>1995017.3400000003</v>
      </c>
      <c r="AY479" s="124"/>
      <c r="AZ479" s="139">
        <v>13614385.140000001</v>
      </c>
      <c r="BA479" s="139">
        <v>2977038.51</v>
      </c>
      <c r="BB479" s="44">
        <v>4977427.0949999997</v>
      </c>
      <c r="BC479" s="28">
        <v>318738.28563</v>
      </c>
      <c r="BD479" s="28">
        <v>278342.99178000004</v>
      </c>
      <c r="BE479" s="140">
        <v>0</v>
      </c>
      <c r="BF479" s="44">
        <v>5574508.3724099994</v>
      </c>
      <c r="BG479" s="60"/>
      <c r="BH479" s="28">
        <v>13687054.982409999</v>
      </c>
      <c r="BI479" s="124"/>
      <c r="BJ479" s="28">
        <v>1990270.92</v>
      </c>
      <c r="BK479" s="28">
        <v>11696784.062409999</v>
      </c>
      <c r="BL479" s="124"/>
      <c r="BM479" s="193">
        <v>1</v>
      </c>
    </row>
    <row r="480" spans="1:65" x14ac:dyDescent="0.25">
      <c r="A480" s="116" t="s">
        <v>1082</v>
      </c>
      <c r="B480" s="24" t="s">
        <v>1083</v>
      </c>
      <c r="C480" s="27" t="s">
        <v>1042</v>
      </c>
      <c r="D480" s="27" t="s">
        <v>12</v>
      </c>
      <c r="E480" s="139">
        <v>1844.96</v>
      </c>
      <c r="F480" s="68"/>
      <c r="G480" s="139">
        <v>870.81</v>
      </c>
      <c r="H480" s="139">
        <v>853.31</v>
      </c>
      <c r="I480" s="139">
        <v>422.31999999999994</v>
      </c>
      <c r="J480" s="139">
        <v>551.83000000000004</v>
      </c>
      <c r="K480" s="60"/>
      <c r="L480" s="28">
        <v>76797.899999999994</v>
      </c>
      <c r="M480" s="28">
        <v>38008.799999999996</v>
      </c>
      <c r="N480" s="28">
        <v>49664.700000000004</v>
      </c>
      <c r="O480" s="44">
        <v>164471.4</v>
      </c>
      <c r="P480" s="124"/>
      <c r="Q480" s="28">
        <v>108851.25</v>
      </c>
      <c r="R480" s="28">
        <v>52789.999999999993</v>
      </c>
      <c r="S480" s="28">
        <v>68978.75</v>
      </c>
      <c r="T480" s="28">
        <v>230620</v>
      </c>
      <c r="U480" s="124"/>
      <c r="V480" s="28">
        <v>202898.72999999998</v>
      </c>
      <c r="W480" s="28">
        <v>98400.559999999983</v>
      </c>
      <c r="X480" s="28">
        <v>128576.39000000001</v>
      </c>
      <c r="Y480" s="44">
        <v>429875.68</v>
      </c>
      <c r="Z480" s="124"/>
      <c r="AA480" s="28">
        <v>21770.25</v>
      </c>
      <c r="AB480" s="28">
        <v>10557.999999999998</v>
      </c>
      <c r="AC480" s="28">
        <v>13795.750000000002</v>
      </c>
      <c r="AD480" s="44">
        <v>46124</v>
      </c>
      <c r="AE480" s="124"/>
      <c r="AF480" s="139">
        <v>497232.51</v>
      </c>
      <c r="AG480" s="139">
        <v>241144.72</v>
      </c>
      <c r="AH480" s="139">
        <v>315094.93</v>
      </c>
      <c r="AI480" s="44">
        <v>1053472.1599999999</v>
      </c>
      <c r="AJ480" s="124"/>
      <c r="AK480" s="63">
        <v>88744.239999999991</v>
      </c>
      <c r="AL480" s="63">
        <v>87842.559999999983</v>
      </c>
      <c r="AM480" s="63">
        <v>395662.11000000004</v>
      </c>
      <c r="AN480" s="44">
        <v>572248.91</v>
      </c>
      <c r="AO480" s="124"/>
      <c r="AP480" s="28">
        <v>903900.77999999991</v>
      </c>
      <c r="AQ480" s="28">
        <v>438368.15999999992</v>
      </c>
      <c r="AR480" s="28">
        <v>572799.54</v>
      </c>
      <c r="AS480" s="28">
        <v>1915068.48</v>
      </c>
      <c r="AT480" s="124"/>
      <c r="AU480" s="28">
        <v>684456.65999999992</v>
      </c>
      <c r="AV480" s="28">
        <v>331943.51999999996</v>
      </c>
      <c r="AW480" s="28">
        <v>433738.38</v>
      </c>
      <c r="AX480" s="44">
        <v>1450138.56</v>
      </c>
      <c r="AY480" s="124"/>
      <c r="AZ480" s="139">
        <v>10734400.299999999</v>
      </c>
      <c r="BA480" s="139">
        <v>4482872.68</v>
      </c>
      <c r="BB480" s="44">
        <v>4565181.8939999994</v>
      </c>
      <c r="BC480" s="28">
        <v>231684.54191999999</v>
      </c>
      <c r="BD480" s="28">
        <v>202322.00352000003</v>
      </c>
      <c r="BE480" s="140">
        <v>0</v>
      </c>
      <c r="BF480" s="44">
        <v>4999188.4394399989</v>
      </c>
      <c r="BG480" s="60"/>
      <c r="BH480" s="28">
        <v>10861207.62944</v>
      </c>
      <c r="BI480" s="124"/>
      <c r="BJ480" s="28">
        <v>1446688.48</v>
      </c>
      <c r="BK480" s="28">
        <v>9414519.1494399998</v>
      </c>
      <c r="BL480" s="124"/>
      <c r="BM480" s="193">
        <v>1</v>
      </c>
    </row>
    <row r="481" spans="1:65" x14ac:dyDescent="0.25">
      <c r="A481" s="116" t="s">
        <v>1084</v>
      </c>
      <c r="B481" s="24" t="s">
        <v>1085</v>
      </c>
      <c r="C481" s="27" t="s">
        <v>1042</v>
      </c>
      <c r="D481" s="27" t="s">
        <v>12</v>
      </c>
      <c r="E481" s="139">
        <v>533.28</v>
      </c>
      <c r="F481" s="68"/>
      <c r="G481" s="139">
        <v>230.46999999999997</v>
      </c>
      <c r="H481" s="139">
        <v>226.81</v>
      </c>
      <c r="I481" s="139">
        <v>122.99</v>
      </c>
      <c r="J481" s="139">
        <v>179.82</v>
      </c>
      <c r="K481" s="60"/>
      <c r="L481" s="28">
        <v>20412.900000000001</v>
      </c>
      <c r="M481" s="28">
        <v>11069.1</v>
      </c>
      <c r="N481" s="28">
        <v>16183.8</v>
      </c>
      <c r="O481" s="44">
        <v>47665.8</v>
      </c>
      <c r="P481" s="124"/>
      <c r="Q481" s="28">
        <v>28808.749999999996</v>
      </c>
      <c r="R481" s="28">
        <v>15373.75</v>
      </c>
      <c r="S481" s="28">
        <v>22477.5</v>
      </c>
      <c r="T481" s="28">
        <v>66660</v>
      </c>
      <c r="U481" s="124"/>
      <c r="V481" s="28">
        <v>53699.509999999995</v>
      </c>
      <c r="W481" s="28">
        <v>28656.67</v>
      </c>
      <c r="X481" s="28">
        <v>41898.06</v>
      </c>
      <c r="Y481" s="44">
        <v>124254.23999999999</v>
      </c>
      <c r="Z481" s="124"/>
      <c r="AA481" s="28">
        <v>5761.7499999999991</v>
      </c>
      <c r="AB481" s="28">
        <v>3074.75</v>
      </c>
      <c r="AC481" s="28">
        <v>4495.5</v>
      </c>
      <c r="AD481" s="44">
        <v>13332</v>
      </c>
      <c r="AE481" s="124"/>
      <c r="AF481" s="139">
        <v>131598.37</v>
      </c>
      <c r="AG481" s="139">
        <v>70227.289999999994</v>
      </c>
      <c r="AH481" s="139">
        <v>102677.22</v>
      </c>
      <c r="AI481" s="44">
        <v>304502.88</v>
      </c>
      <c r="AJ481" s="124"/>
      <c r="AK481" s="63">
        <v>23588.240000000002</v>
      </c>
      <c r="AL481" s="63">
        <v>25581.919999999998</v>
      </c>
      <c r="AM481" s="63">
        <v>128930.94</v>
      </c>
      <c r="AN481" s="44">
        <v>178101.1</v>
      </c>
      <c r="AO481" s="124"/>
      <c r="AP481" s="28">
        <v>239227.85999999996</v>
      </c>
      <c r="AQ481" s="28">
        <v>127663.62</v>
      </c>
      <c r="AR481" s="28">
        <v>186653.16</v>
      </c>
      <c r="AS481" s="28">
        <v>553544.64</v>
      </c>
      <c r="AT481" s="124"/>
      <c r="AU481" s="28">
        <v>181149.41999999998</v>
      </c>
      <c r="AV481" s="28">
        <v>96670.14</v>
      </c>
      <c r="AW481" s="28">
        <v>141338.51999999999</v>
      </c>
      <c r="AX481" s="44">
        <v>419158.07999999996</v>
      </c>
      <c r="AY481" s="124"/>
      <c r="AZ481" s="139">
        <v>2975259.8399999994</v>
      </c>
      <c r="BA481" s="139">
        <v>893399.33</v>
      </c>
      <c r="BB481" s="44">
        <v>1160597.7509999997</v>
      </c>
      <c r="BC481" s="28">
        <v>66967.702559999991</v>
      </c>
      <c r="BD481" s="28">
        <v>58480.551360000005</v>
      </c>
      <c r="BE481" s="140">
        <v>0</v>
      </c>
      <c r="BF481" s="44">
        <v>1286046.0049199995</v>
      </c>
      <c r="BG481" s="60"/>
      <c r="BH481" s="28">
        <v>2993264.7449199995</v>
      </c>
      <c r="BI481" s="124"/>
      <c r="BJ481" s="28">
        <v>418160.84</v>
      </c>
      <c r="BK481" s="28">
        <v>2575103.9049199997</v>
      </c>
      <c r="BL481" s="124"/>
      <c r="BM481" s="193">
        <v>1</v>
      </c>
    </row>
    <row r="482" spans="1:65" x14ac:dyDescent="0.25">
      <c r="A482" s="116" t="s">
        <v>1086</v>
      </c>
      <c r="B482" s="24" t="s">
        <v>1087</v>
      </c>
      <c r="C482" s="27" t="s">
        <v>1088</v>
      </c>
      <c r="D482" s="27" t="s">
        <v>12</v>
      </c>
      <c r="E482" s="139">
        <v>206.78</v>
      </c>
      <c r="F482" s="68"/>
      <c r="G482" s="139">
        <v>88.139999999999986</v>
      </c>
      <c r="H482" s="139">
        <v>86.139999999999986</v>
      </c>
      <c r="I482" s="139">
        <v>51.989999999999995</v>
      </c>
      <c r="J482" s="139">
        <v>66.650000000000006</v>
      </c>
      <c r="K482" s="60"/>
      <c r="L482" s="28">
        <v>7752.5999999999985</v>
      </c>
      <c r="M482" s="28">
        <v>4679.0999999999995</v>
      </c>
      <c r="N482" s="28">
        <v>5998.5000000000009</v>
      </c>
      <c r="O482" s="44">
        <v>18430.199999999997</v>
      </c>
      <c r="P482" s="124"/>
      <c r="Q482" s="28">
        <v>11017.499999999998</v>
      </c>
      <c r="R482" s="28">
        <v>6498.7499999999991</v>
      </c>
      <c r="S482" s="28">
        <v>8331.25</v>
      </c>
      <c r="T482" s="28">
        <v>25847.499999999996</v>
      </c>
      <c r="U482" s="124"/>
      <c r="V482" s="28">
        <v>20536.619999999995</v>
      </c>
      <c r="W482" s="28">
        <v>12113.669999999998</v>
      </c>
      <c r="X482" s="28">
        <v>15529.45</v>
      </c>
      <c r="Y482" s="44">
        <v>48179.739999999991</v>
      </c>
      <c r="Z482" s="124"/>
      <c r="AA482" s="28">
        <v>2203.4999999999995</v>
      </c>
      <c r="AB482" s="28">
        <v>1299.7499999999998</v>
      </c>
      <c r="AC482" s="28">
        <v>1666.2500000000002</v>
      </c>
      <c r="AD482" s="44">
        <v>5169.4999999999991</v>
      </c>
      <c r="AE482" s="124"/>
      <c r="AF482" s="139">
        <v>25163.97</v>
      </c>
      <c r="AG482" s="139">
        <v>14843.14</v>
      </c>
      <c r="AH482" s="139">
        <v>19028.57</v>
      </c>
      <c r="AI482" s="44">
        <v>59035.68</v>
      </c>
      <c r="AJ482" s="124"/>
      <c r="AK482" s="63">
        <v>8958.5599999999977</v>
      </c>
      <c r="AL482" s="63">
        <v>10813.919999999998</v>
      </c>
      <c r="AM482" s="63">
        <v>47788.05</v>
      </c>
      <c r="AN482" s="44">
        <v>67560.53</v>
      </c>
      <c r="AO482" s="124"/>
      <c r="AP482" s="28">
        <v>91489.319999999992</v>
      </c>
      <c r="AQ482" s="28">
        <v>53965.619999999995</v>
      </c>
      <c r="AR482" s="28">
        <v>69182.700000000012</v>
      </c>
      <c r="AS482" s="28">
        <v>214637.64</v>
      </c>
      <c r="AT482" s="124"/>
      <c r="AU482" s="28">
        <v>69278.039999999994</v>
      </c>
      <c r="AV482" s="28">
        <v>40864.14</v>
      </c>
      <c r="AW482" s="28">
        <v>52386.9</v>
      </c>
      <c r="AX482" s="44">
        <v>162529.07999999999</v>
      </c>
      <c r="AY482" s="124"/>
      <c r="AZ482" s="139">
        <v>1133148.02</v>
      </c>
      <c r="BA482" s="139">
        <v>325027.21999999997</v>
      </c>
      <c r="BB482" s="44">
        <v>437452.57199999999</v>
      </c>
      <c r="BC482" s="28">
        <v>25966.812059999997</v>
      </c>
      <c r="BD482" s="28">
        <v>22675.908359999998</v>
      </c>
      <c r="BE482" s="140">
        <v>0</v>
      </c>
      <c r="BF482" s="44">
        <v>486095.29241999995</v>
      </c>
      <c r="BG482" s="60"/>
      <c r="BH482" s="28">
        <v>1087485.1624199999</v>
      </c>
      <c r="BI482" s="124"/>
      <c r="BJ482" s="28">
        <v>162142.39999999999</v>
      </c>
      <c r="BK482" s="28">
        <v>925342.76241999993</v>
      </c>
      <c r="BL482" s="124"/>
      <c r="BM482" s="193">
        <v>0</v>
      </c>
    </row>
    <row r="483" spans="1:65" x14ac:dyDescent="0.25">
      <c r="A483" s="116" t="s">
        <v>1089</v>
      </c>
      <c r="B483" s="24" t="s">
        <v>1090</v>
      </c>
      <c r="C483" s="27" t="s">
        <v>1088</v>
      </c>
      <c r="D483" s="27" t="s">
        <v>12</v>
      </c>
      <c r="E483" s="139">
        <v>653.12</v>
      </c>
      <c r="F483" s="68"/>
      <c r="G483" s="139">
        <v>296.64</v>
      </c>
      <c r="H483" s="139">
        <v>291.80999999999995</v>
      </c>
      <c r="I483" s="139">
        <v>148.16</v>
      </c>
      <c r="J483" s="139">
        <v>208.32</v>
      </c>
      <c r="K483" s="60"/>
      <c r="L483" s="28">
        <v>26262.899999999994</v>
      </c>
      <c r="M483" s="28">
        <v>13334.4</v>
      </c>
      <c r="N483" s="28">
        <v>18748.8</v>
      </c>
      <c r="O483" s="44">
        <v>58346.099999999991</v>
      </c>
      <c r="P483" s="124"/>
      <c r="Q483" s="28">
        <v>37080</v>
      </c>
      <c r="R483" s="28">
        <v>18520</v>
      </c>
      <c r="S483" s="28">
        <v>26040</v>
      </c>
      <c r="T483" s="28">
        <v>81640</v>
      </c>
      <c r="U483" s="124"/>
      <c r="V483" s="28">
        <v>69117.119999999995</v>
      </c>
      <c r="W483" s="28">
        <v>34521.279999999999</v>
      </c>
      <c r="X483" s="28">
        <v>48538.559999999998</v>
      </c>
      <c r="Y483" s="44">
        <v>152176.95999999999</v>
      </c>
      <c r="Z483" s="124"/>
      <c r="AA483" s="28">
        <v>7416</v>
      </c>
      <c r="AB483" s="28">
        <v>3704</v>
      </c>
      <c r="AC483" s="28">
        <v>5208</v>
      </c>
      <c r="AD483" s="44">
        <v>16328</v>
      </c>
      <c r="AE483" s="124"/>
      <c r="AF483" s="139">
        <v>169381.44</v>
      </c>
      <c r="AG483" s="139">
        <v>84599.360000000001</v>
      </c>
      <c r="AH483" s="139">
        <v>118950.72</v>
      </c>
      <c r="AI483" s="44">
        <v>372931.52</v>
      </c>
      <c r="AJ483" s="124"/>
      <c r="AK483" s="63">
        <v>30348.239999999994</v>
      </c>
      <c r="AL483" s="63">
        <v>30817.279999999999</v>
      </c>
      <c r="AM483" s="63">
        <v>149365.44</v>
      </c>
      <c r="AN483" s="44">
        <v>210530.96</v>
      </c>
      <c r="AO483" s="124"/>
      <c r="AP483" s="28">
        <v>307912.32000000001</v>
      </c>
      <c r="AQ483" s="28">
        <v>153790.07999999999</v>
      </c>
      <c r="AR483" s="28">
        <v>216236.16</v>
      </c>
      <c r="AS483" s="28">
        <v>677938.56</v>
      </c>
      <c r="AT483" s="124"/>
      <c r="AU483" s="28">
        <v>233159.03999999998</v>
      </c>
      <c r="AV483" s="28">
        <v>116453.75999999999</v>
      </c>
      <c r="AW483" s="28">
        <v>163739.51999999999</v>
      </c>
      <c r="AX483" s="44">
        <v>513352.31999999995</v>
      </c>
      <c r="AY483" s="124"/>
      <c r="AZ483" s="139">
        <v>3627182.5</v>
      </c>
      <c r="BA483" s="139">
        <v>1098149.58</v>
      </c>
      <c r="BB483" s="44">
        <v>1417599.6240000001</v>
      </c>
      <c r="BC483" s="28">
        <v>82016.850239999971</v>
      </c>
      <c r="BD483" s="28">
        <v>71622.445439999996</v>
      </c>
      <c r="BE483" s="140">
        <v>0</v>
      </c>
      <c r="BF483" s="44">
        <v>1571238.91968</v>
      </c>
      <c r="BG483" s="60"/>
      <c r="BH483" s="28">
        <v>3654483.3396800002</v>
      </c>
      <c r="BI483" s="124"/>
      <c r="BJ483" s="28">
        <v>512130.98</v>
      </c>
      <c r="BK483" s="28">
        <v>3142352.3596800002</v>
      </c>
      <c r="BL483" s="124"/>
      <c r="BM483" s="193">
        <v>1</v>
      </c>
    </row>
    <row r="484" spans="1:65" x14ac:dyDescent="0.25">
      <c r="A484" s="116" t="s">
        <v>1098</v>
      </c>
      <c r="B484" s="24" t="s">
        <v>1099</v>
      </c>
      <c r="C484" s="27" t="s">
        <v>1100</v>
      </c>
      <c r="D484" s="27" t="s">
        <v>12</v>
      </c>
      <c r="E484" s="139">
        <v>338.05</v>
      </c>
      <c r="F484" s="68"/>
      <c r="G484" s="139">
        <v>167.41</v>
      </c>
      <c r="H484" s="139">
        <v>163.66</v>
      </c>
      <c r="I484" s="139">
        <v>77.66</v>
      </c>
      <c r="J484" s="139">
        <v>92.97999999999999</v>
      </c>
      <c r="K484" s="60"/>
      <c r="L484" s="28">
        <v>14729.4</v>
      </c>
      <c r="M484" s="28">
        <v>6989.4</v>
      </c>
      <c r="N484" s="28">
        <v>8368.1999999999989</v>
      </c>
      <c r="O484" s="44">
        <v>30087</v>
      </c>
      <c r="P484" s="124"/>
      <c r="Q484" s="28">
        <v>20926.25</v>
      </c>
      <c r="R484" s="28">
        <v>9707.5</v>
      </c>
      <c r="S484" s="28">
        <v>11622.499999999998</v>
      </c>
      <c r="T484" s="28">
        <v>42256.25</v>
      </c>
      <c r="U484" s="124"/>
      <c r="V484" s="28">
        <v>39006.53</v>
      </c>
      <c r="W484" s="28">
        <v>18094.78</v>
      </c>
      <c r="X484" s="28">
        <v>21664.339999999997</v>
      </c>
      <c r="Y484" s="44">
        <v>78765.649999999994</v>
      </c>
      <c r="Z484" s="124"/>
      <c r="AA484" s="28">
        <v>4185.25</v>
      </c>
      <c r="AB484" s="28">
        <v>1941.5</v>
      </c>
      <c r="AC484" s="28">
        <v>2324.4999999999995</v>
      </c>
      <c r="AD484" s="44">
        <v>8451.25</v>
      </c>
      <c r="AE484" s="124"/>
      <c r="AF484" s="139">
        <v>95591.11</v>
      </c>
      <c r="AG484" s="139">
        <v>44343.86</v>
      </c>
      <c r="AH484" s="139">
        <v>53091.58</v>
      </c>
      <c r="AI484" s="44">
        <v>193026.55</v>
      </c>
      <c r="AJ484" s="124"/>
      <c r="AK484" s="63">
        <v>17020.64</v>
      </c>
      <c r="AL484" s="63">
        <v>16153.279999999999</v>
      </c>
      <c r="AM484" s="63">
        <v>66666.659999999989</v>
      </c>
      <c r="AN484" s="44">
        <v>99840.579999999987</v>
      </c>
      <c r="AO484" s="124"/>
      <c r="AP484" s="28">
        <v>173771.58</v>
      </c>
      <c r="AQ484" s="28">
        <v>80611.08</v>
      </c>
      <c r="AR484" s="28">
        <v>96513.239999999991</v>
      </c>
      <c r="AS484" s="28">
        <v>350895.89999999997</v>
      </c>
      <c r="AT484" s="124"/>
      <c r="AU484" s="28">
        <v>131584.26</v>
      </c>
      <c r="AV484" s="28">
        <v>61040.759999999995</v>
      </c>
      <c r="AW484" s="28">
        <v>73082.28</v>
      </c>
      <c r="AX484" s="44">
        <v>265707.30000000005</v>
      </c>
      <c r="AY484" s="124"/>
      <c r="AZ484" s="139">
        <v>2060580.9999999998</v>
      </c>
      <c r="BA484" s="139">
        <v>1039063.74</v>
      </c>
      <c r="BB484" s="44">
        <v>929893.4219999999</v>
      </c>
      <c r="BC484" s="28">
        <v>42451.304849999993</v>
      </c>
      <c r="BD484" s="28">
        <v>37071.239099999999</v>
      </c>
      <c r="BE484" s="140">
        <v>0</v>
      </c>
      <c r="BF484" s="44">
        <v>1009415.9659499999</v>
      </c>
      <c r="BG484" s="60"/>
      <c r="BH484" s="28">
        <v>2078446.4459499998</v>
      </c>
      <c r="BI484" s="124"/>
      <c r="BJ484" s="28">
        <v>265075.14</v>
      </c>
      <c r="BK484" s="28">
        <v>1813371.30595</v>
      </c>
      <c r="BL484" s="124"/>
      <c r="BM484" s="193">
        <v>1</v>
      </c>
    </row>
    <row r="485" spans="1:65" x14ac:dyDescent="0.25">
      <c r="A485" s="116" t="s">
        <v>1101</v>
      </c>
      <c r="B485" s="24" t="s">
        <v>1102</v>
      </c>
      <c r="C485" s="27" t="s">
        <v>1100</v>
      </c>
      <c r="D485" s="27" t="s">
        <v>12</v>
      </c>
      <c r="E485" s="139">
        <v>394.21</v>
      </c>
      <c r="F485" s="68"/>
      <c r="G485" s="139">
        <v>193.39999999999998</v>
      </c>
      <c r="H485" s="139">
        <v>191.99</v>
      </c>
      <c r="I485" s="139">
        <v>95.32</v>
      </c>
      <c r="J485" s="139">
        <v>105.49</v>
      </c>
      <c r="K485" s="60"/>
      <c r="L485" s="28">
        <v>17279.100000000002</v>
      </c>
      <c r="M485" s="28">
        <v>8578.7999999999993</v>
      </c>
      <c r="N485" s="28">
        <v>9494.1</v>
      </c>
      <c r="O485" s="44">
        <v>35352</v>
      </c>
      <c r="P485" s="124"/>
      <c r="Q485" s="28">
        <v>24174.999999999996</v>
      </c>
      <c r="R485" s="28">
        <v>11915</v>
      </c>
      <c r="S485" s="28">
        <v>13186.25</v>
      </c>
      <c r="T485" s="28">
        <v>49276.25</v>
      </c>
      <c r="U485" s="124"/>
      <c r="V485" s="28">
        <v>45062.2</v>
      </c>
      <c r="W485" s="28">
        <v>22209.559999999998</v>
      </c>
      <c r="X485" s="28">
        <v>24579.17</v>
      </c>
      <c r="Y485" s="44">
        <v>91850.93</v>
      </c>
      <c r="Z485" s="124"/>
      <c r="AA485" s="28">
        <v>4834.9999999999991</v>
      </c>
      <c r="AB485" s="28">
        <v>2383</v>
      </c>
      <c r="AC485" s="28">
        <v>2637.25</v>
      </c>
      <c r="AD485" s="44">
        <v>9855.25</v>
      </c>
      <c r="AE485" s="124"/>
      <c r="AF485" s="139">
        <v>110431.4</v>
      </c>
      <c r="AG485" s="139">
        <v>54427.72</v>
      </c>
      <c r="AH485" s="139">
        <v>60234.79</v>
      </c>
      <c r="AI485" s="44">
        <v>225093.91</v>
      </c>
      <c r="AJ485" s="124"/>
      <c r="AK485" s="63">
        <v>19966.96</v>
      </c>
      <c r="AL485" s="63">
        <v>19826.559999999998</v>
      </c>
      <c r="AM485" s="63">
        <v>75636.33</v>
      </c>
      <c r="AN485" s="44">
        <v>115429.85</v>
      </c>
      <c r="AO485" s="124"/>
      <c r="AP485" s="28">
        <v>200749.19999999998</v>
      </c>
      <c r="AQ485" s="28">
        <v>98942.159999999989</v>
      </c>
      <c r="AR485" s="28">
        <v>109498.62</v>
      </c>
      <c r="AS485" s="28">
        <v>409189.98</v>
      </c>
      <c r="AT485" s="124"/>
      <c r="AU485" s="28">
        <v>152012.4</v>
      </c>
      <c r="AV485" s="28">
        <v>74921.51999999999</v>
      </c>
      <c r="AW485" s="28">
        <v>82915.14</v>
      </c>
      <c r="AX485" s="44">
        <v>309849.06</v>
      </c>
      <c r="AY485" s="124"/>
      <c r="AZ485" s="139">
        <v>2236826.1300000004</v>
      </c>
      <c r="BA485" s="139">
        <v>765240.6</v>
      </c>
      <c r="BB485" s="44">
        <v>900620.01900000009</v>
      </c>
      <c r="BC485" s="28">
        <v>49503.709169999987</v>
      </c>
      <c r="BD485" s="28">
        <v>43229.857020000003</v>
      </c>
      <c r="BE485" s="140">
        <v>0</v>
      </c>
      <c r="BF485" s="44">
        <v>993353.58519000001</v>
      </c>
      <c r="BG485" s="60"/>
      <c r="BH485" s="28">
        <v>2239250.81519</v>
      </c>
      <c r="BI485" s="124"/>
      <c r="BJ485" s="28">
        <v>309111.88</v>
      </c>
      <c r="BK485" s="28">
        <v>1930138.9351900001</v>
      </c>
      <c r="BL485" s="124"/>
      <c r="BM485" s="193">
        <v>1</v>
      </c>
    </row>
    <row r="486" spans="1:65" x14ac:dyDescent="0.25">
      <c r="A486" s="116" t="s">
        <v>1103</v>
      </c>
      <c r="B486" s="24" t="s">
        <v>1104</v>
      </c>
      <c r="C486" s="27" t="s">
        <v>1093</v>
      </c>
      <c r="D486" s="27" t="s">
        <v>120</v>
      </c>
      <c r="E486" s="139">
        <v>190.38</v>
      </c>
      <c r="F486" s="68"/>
      <c r="G486" s="139">
        <v>122.72999999999999</v>
      </c>
      <c r="H486" s="139">
        <v>120.47999999999999</v>
      </c>
      <c r="I486" s="139">
        <v>67.649999999999991</v>
      </c>
      <c r="J486" s="139">
        <v>0</v>
      </c>
      <c r="K486" s="60"/>
      <c r="L486" s="28">
        <v>10843.199999999999</v>
      </c>
      <c r="M486" s="28">
        <v>6088.4999999999991</v>
      </c>
      <c r="N486" s="28">
        <v>0</v>
      </c>
      <c r="O486" s="44">
        <v>16931.699999999997</v>
      </c>
      <c r="P486" s="124"/>
      <c r="Q486" s="28">
        <v>15341.249999999998</v>
      </c>
      <c r="R486" s="28">
        <v>8456.2499999999982</v>
      </c>
      <c r="S486" s="28">
        <v>0</v>
      </c>
      <c r="T486" s="28">
        <v>23797.499999999996</v>
      </c>
      <c r="U486" s="124"/>
      <c r="V486" s="28">
        <v>28596.089999999997</v>
      </c>
      <c r="W486" s="28">
        <v>15762.449999999999</v>
      </c>
      <c r="X486" s="28">
        <v>0</v>
      </c>
      <c r="Y486" s="44">
        <v>44358.539999999994</v>
      </c>
      <c r="Z486" s="124"/>
      <c r="AA486" s="28">
        <v>3068.2499999999995</v>
      </c>
      <c r="AB486" s="28">
        <v>1691.2499999999998</v>
      </c>
      <c r="AC486" s="28">
        <v>0</v>
      </c>
      <c r="AD486" s="44">
        <v>4759.4999999999991</v>
      </c>
      <c r="AE486" s="124"/>
      <c r="AF486" s="139">
        <v>70078.83</v>
      </c>
      <c r="AG486" s="139">
        <v>38628.15</v>
      </c>
      <c r="AH486" s="139">
        <v>0</v>
      </c>
      <c r="AI486" s="44">
        <v>108706.98000000001</v>
      </c>
      <c r="AJ486" s="124"/>
      <c r="AK486" s="63">
        <v>12529.919999999998</v>
      </c>
      <c r="AL486" s="63">
        <v>14071.199999999999</v>
      </c>
      <c r="AM486" s="63">
        <v>0</v>
      </c>
      <c r="AN486" s="44">
        <v>26601.119999999995</v>
      </c>
      <c r="AO486" s="124"/>
      <c r="AP486" s="28">
        <v>127393.73999999999</v>
      </c>
      <c r="AQ486" s="28">
        <v>70220.7</v>
      </c>
      <c r="AR486" s="28">
        <v>0</v>
      </c>
      <c r="AS486" s="28">
        <v>197614.44</v>
      </c>
      <c r="AT486" s="124"/>
      <c r="AU486" s="28">
        <v>96465.78</v>
      </c>
      <c r="AV486" s="28">
        <v>53172.899999999994</v>
      </c>
      <c r="AW486" s="28">
        <v>0</v>
      </c>
      <c r="AX486" s="44">
        <v>149638.68</v>
      </c>
      <c r="AY486" s="124"/>
      <c r="AZ486" s="139">
        <v>1039213.97</v>
      </c>
      <c r="BA486" s="139">
        <v>368204.04000000004</v>
      </c>
      <c r="BB486" s="44">
        <v>422225.40299999999</v>
      </c>
      <c r="BC486" s="28">
        <v>23907.349259999999</v>
      </c>
      <c r="BD486" s="28">
        <v>20877.451559999998</v>
      </c>
      <c r="BE486" s="140">
        <v>0</v>
      </c>
      <c r="BF486" s="44">
        <v>467010.20382</v>
      </c>
      <c r="BG486" s="60"/>
      <c r="BH486" s="28">
        <v>1039418.66382</v>
      </c>
      <c r="BI486" s="124"/>
      <c r="BJ486" s="28">
        <v>149282.66</v>
      </c>
      <c r="BK486" s="28">
        <v>890136.00381999998</v>
      </c>
      <c r="BL486" s="124"/>
      <c r="BM486" s="193">
        <v>1</v>
      </c>
    </row>
    <row r="487" spans="1:65" x14ac:dyDescent="0.25">
      <c r="A487" s="116" t="s">
        <v>1105</v>
      </c>
      <c r="B487" s="24" t="s">
        <v>1106</v>
      </c>
      <c r="C487" s="27" t="s">
        <v>1093</v>
      </c>
      <c r="D487" s="27" t="s">
        <v>120</v>
      </c>
      <c r="E487" s="139">
        <v>1430.75</v>
      </c>
      <c r="F487" s="68"/>
      <c r="G487" s="139">
        <v>1025.25</v>
      </c>
      <c r="H487" s="139">
        <v>1010</v>
      </c>
      <c r="I487" s="139">
        <v>405.5</v>
      </c>
      <c r="J487" s="139">
        <v>0</v>
      </c>
      <c r="K487" s="60"/>
      <c r="L487" s="28">
        <v>90900</v>
      </c>
      <c r="M487" s="28">
        <v>36495</v>
      </c>
      <c r="N487" s="28">
        <v>0</v>
      </c>
      <c r="O487" s="44">
        <v>127395</v>
      </c>
      <c r="P487" s="124"/>
      <c r="Q487" s="28">
        <v>128156.25</v>
      </c>
      <c r="R487" s="28">
        <v>50687.5</v>
      </c>
      <c r="S487" s="28">
        <v>0</v>
      </c>
      <c r="T487" s="28">
        <v>178843.75</v>
      </c>
      <c r="U487" s="124"/>
      <c r="V487" s="28">
        <v>238883.25</v>
      </c>
      <c r="W487" s="28">
        <v>94481.5</v>
      </c>
      <c r="X487" s="28">
        <v>0</v>
      </c>
      <c r="Y487" s="44">
        <v>333364.75</v>
      </c>
      <c r="Z487" s="124"/>
      <c r="AA487" s="28">
        <v>25631.25</v>
      </c>
      <c r="AB487" s="28">
        <v>10137.5</v>
      </c>
      <c r="AC487" s="28">
        <v>0</v>
      </c>
      <c r="AD487" s="44">
        <v>35768.75</v>
      </c>
      <c r="AE487" s="124"/>
      <c r="AF487" s="139">
        <v>585417.75</v>
      </c>
      <c r="AG487" s="139">
        <v>231540.5</v>
      </c>
      <c r="AH487" s="139">
        <v>0</v>
      </c>
      <c r="AI487" s="44">
        <v>816958.25</v>
      </c>
      <c r="AJ487" s="124"/>
      <c r="AK487" s="63">
        <v>105040</v>
      </c>
      <c r="AL487" s="63">
        <v>84344</v>
      </c>
      <c r="AM487" s="63">
        <v>0</v>
      </c>
      <c r="AN487" s="44">
        <v>189384</v>
      </c>
      <c r="AO487" s="124"/>
      <c r="AP487" s="28">
        <v>1064209.5</v>
      </c>
      <c r="AQ487" s="28">
        <v>420909</v>
      </c>
      <c r="AR487" s="28">
        <v>0</v>
      </c>
      <c r="AS487" s="28">
        <v>1485118.5</v>
      </c>
      <c r="AT487" s="124"/>
      <c r="AU487" s="28">
        <v>805846.5</v>
      </c>
      <c r="AV487" s="28">
        <v>318723</v>
      </c>
      <c r="AW487" s="28">
        <v>0</v>
      </c>
      <c r="AX487" s="44">
        <v>1124569.5</v>
      </c>
      <c r="AY487" s="124"/>
      <c r="AZ487" s="139">
        <v>8309165.9200000009</v>
      </c>
      <c r="BA487" s="139">
        <v>3919909.3899999997</v>
      </c>
      <c r="BB487" s="44">
        <v>3668722.5929999999</v>
      </c>
      <c r="BC487" s="28">
        <v>179669.29274999999</v>
      </c>
      <c r="BD487" s="28">
        <v>156898.90650000001</v>
      </c>
      <c r="BE487" s="140">
        <v>0</v>
      </c>
      <c r="BF487" s="44">
        <v>4005290.7922499999</v>
      </c>
      <c r="BG487" s="60"/>
      <c r="BH487" s="28">
        <v>8296693.2922499999</v>
      </c>
      <c r="BI487" s="124"/>
      <c r="BJ487" s="28">
        <v>1121893.99</v>
      </c>
      <c r="BK487" s="28">
        <v>7174799.3022499997</v>
      </c>
      <c r="BL487" s="124"/>
      <c r="BM487" s="193">
        <v>1</v>
      </c>
    </row>
    <row r="488" spans="1:65" x14ac:dyDescent="0.25">
      <c r="A488" s="116" t="s">
        <v>1107</v>
      </c>
      <c r="B488" s="24" t="s">
        <v>1108</v>
      </c>
      <c r="C488" s="27" t="s">
        <v>1093</v>
      </c>
      <c r="D488" s="27" t="s">
        <v>120</v>
      </c>
      <c r="E488" s="139">
        <v>208</v>
      </c>
      <c r="F488" s="68"/>
      <c r="G488" s="139">
        <v>136.5</v>
      </c>
      <c r="H488" s="139">
        <v>136</v>
      </c>
      <c r="I488" s="139">
        <v>71.5</v>
      </c>
      <c r="J488" s="139">
        <v>0</v>
      </c>
      <c r="K488" s="60"/>
      <c r="L488" s="28">
        <v>12240</v>
      </c>
      <c r="M488" s="28">
        <v>6435</v>
      </c>
      <c r="N488" s="28">
        <v>0</v>
      </c>
      <c r="O488" s="44">
        <v>18675</v>
      </c>
      <c r="P488" s="124"/>
      <c r="Q488" s="28">
        <v>17062.5</v>
      </c>
      <c r="R488" s="28">
        <v>8937.5</v>
      </c>
      <c r="S488" s="28">
        <v>0</v>
      </c>
      <c r="T488" s="28">
        <v>26000</v>
      </c>
      <c r="U488" s="124"/>
      <c r="V488" s="28">
        <v>31804.5</v>
      </c>
      <c r="W488" s="28">
        <v>16659.5</v>
      </c>
      <c r="X488" s="28">
        <v>0</v>
      </c>
      <c r="Y488" s="44">
        <v>48464</v>
      </c>
      <c r="Z488" s="124"/>
      <c r="AA488" s="28">
        <v>3412.5</v>
      </c>
      <c r="AB488" s="28">
        <v>1787.5</v>
      </c>
      <c r="AC488" s="28">
        <v>0</v>
      </c>
      <c r="AD488" s="44">
        <v>5200</v>
      </c>
      <c r="AE488" s="124"/>
      <c r="AF488" s="139">
        <v>77941.5</v>
      </c>
      <c r="AG488" s="139">
        <v>40826.5</v>
      </c>
      <c r="AH488" s="139">
        <v>0</v>
      </c>
      <c r="AI488" s="44">
        <v>118768</v>
      </c>
      <c r="AJ488" s="124"/>
      <c r="AK488" s="63">
        <v>14144</v>
      </c>
      <c r="AL488" s="63">
        <v>14872</v>
      </c>
      <c r="AM488" s="63">
        <v>0</v>
      </c>
      <c r="AN488" s="44">
        <v>29016</v>
      </c>
      <c r="AO488" s="124"/>
      <c r="AP488" s="28">
        <v>141687</v>
      </c>
      <c r="AQ488" s="28">
        <v>74217</v>
      </c>
      <c r="AR488" s="28">
        <v>0</v>
      </c>
      <c r="AS488" s="28">
        <v>215904</v>
      </c>
      <c r="AT488" s="124"/>
      <c r="AU488" s="28">
        <v>107289</v>
      </c>
      <c r="AV488" s="28">
        <v>56199</v>
      </c>
      <c r="AW488" s="28">
        <v>0</v>
      </c>
      <c r="AX488" s="44">
        <v>163488</v>
      </c>
      <c r="AY488" s="124"/>
      <c r="AZ488" s="139">
        <v>1079562.49</v>
      </c>
      <c r="BA488" s="139">
        <v>263964.59000000003</v>
      </c>
      <c r="BB488" s="44">
        <v>403058.12400000001</v>
      </c>
      <c r="BC488" s="28">
        <v>26120.016</v>
      </c>
      <c r="BD488" s="28">
        <v>22809.696</v>
      </c>
      <c r="BE488" s="140">
        <v>0</v>
      </c>
      <c r="BF488" s="44">
        <v>451987.83600000001</v>
      </c>
      <c r="BG488" s="60"/>
      <c r="BH488" s="28">
        <v>1077502.8360000001</v>
      </c>
      <c r="BI488" s="124"/>
      <c r="BJ488" s="28">
        <v>163099.04</v>
      </c>
      <c r="BK488" s="28">
        <v>914403.79600000009</v>
      </c>
      <c r="BL488" s="124"/>
      <c r="BM488" s="193">
        <v>1</v>
      </c>
    </row>
    <row r="489" spans="1:65" x14ac:dyDescent="0.25">
      <c r="A489" s="116" t="s">
        <v>1109</v>
      </c>
      <c r="B489" s="24" t="s">
        <v>1110</v>
      </c>
      <c r="C489" s="27" t="s">
        <v>1093</v>
      </c>
      <c r="D489" s="27" t="s">
        <v>120</v>
      </c>
      <c r="E489" s="139">
        <v>603.37</v>
      </c>
      <c r="F489" s="68"/>
      <c r="G489" s="139">
        <v>423.89</v>
      </c>
      <c r="H489" s="139">
        <v>418.30999999999995</v>
      </c>
      <c r="I489" s="139">
        <v>179.48</v>
      </c>
      <c r="J489" s="139">
        <v>0</v>
      </c>
      <c r="K489" s="60"/>
      <c r="L489" s="28">
        <v>37647.899999999994</v>
      </c>
      <c r="M489" s="28">
        <v>16153.199999999999</v>
      </c>
      <c r="N489" s="28">
        <v>0</v>
      </c>
      <c r="O489" s="44">
        <v>53801.099999999991</v>
      </c>
      <c r="P489" s="124"/>
      <c r="Q489" s="28">
        <v>52986.25</v>
      </c>
      <c r="R489" s="28">
        <v>22435</v>
      </c>
      <c r="S489" s="28">
        <v>0</v>
      </c>
      <c r="T489" s="28">
        <v>75421.25</v>
      </c>
      <c r="U489" s="124"/>
      <c r="V489" s="28">
        <v>98766.37</v>
      </c>
      <c r="W489" s="28">
        <v>41818.839999999997</v>
      </c>
      <c r="X489" s="28">
        <v>0</v>
      </c>
      <c r="Y489" s="44">
        <v>140585.21</v>
      </c>
      <c r="Z489" s="124"/>
      <c r="AA489" s="28">
        <v>10597.25</v>
      </c>
      <c r="AB489" s="28">
        <v>4487</v>
      </c>
      <c r="AC489" s="28">
        <v>0</v>
      </c>
      <c r="AD489" s="44">
        <v>15084.25</v>
      </c>
      <c r="AE489" s="124"/>
      <c r="AF489" s="139">
        <v>242041.19</v>
      </c>
      <c r="AG489" s="139">
        <v>102483.08</v>
      </c>
      <c r="AH489" s="139">
        <v>0</v>
      </c>
      <c r="AI489" s="44">
        <v>344524.27</v>
      </c>
      <c r="AJ489" s="124"/>
      <c r="AK489" s="63">
        <v>43504.239999999991</v>
      </c>
      <c r="AL489" s="63">
        <v>37331.839999999997</v>
      </c>
      <c r="AM489" s="63">
        <v>0</v>
      </c>
      <c r="AN489" s="44">
        <v>80836.079999999987</v>
      </c>
      <c r="AO489" s="124"/>
      <c r="AP489" s="28">
        <v>439997.82</v>
      </c>
      <c r="AQ489" s="28">
        <v>186300.24</v>
      </c>
      <c r="AR489" s="28">
        <v>0</v>
      </c>
      <c r="AS489" s="28">
        <v>626298.06000000006</v>
      </c>
      <c r="AT489" s="124"/>
      <c r="AU489" s="28">
        <v>333177.53999999998</v>
      </c>
      <c r="AV489" s="28">
        <v>141071.28</v>
      </c>
      <c r="AW489" s="28">
        <v>0</v>
      </c>
      <c r="AX489" s="44">
        <v>474248.81999999995</v>
      </c>
      <c r="AY489" s="124"/>
      <c r="AZ489" s="139">
        <v>3296757.0500000003</v>
      </c>
      <c r="BA489" s="139">
        <v>1280792.4900000002</v>
      </c>
      <c r="BB489" s="44">
        <v>1373264.8620000002</v>
      </c>
      <c r="BC489" s="28">
        <v>75769.394489999991</v>
      </c>
      <c r="BD489" s="28">
        <v>66166.760940000007</v>
      </c>
      <c r="BE489" s="140">
        <v>0</v>
      </c>
      <c r="BF489" s="44">
        <v>1515201.0174300002</v>
      </c>
      <c r="BG489" s="60"/>
      <c r="BH489" s="28">
        <v>3326000.0574300005</v>
      </c>
      <c r="BI489" s="124"/>
      <c r="BJ489" s="28">
        <v>473120.51</v>
      </c>
      <c r="BK489" s="28">
        <v>2852879.5474300003</v>
      </c>
      <c r="BL489" s="124"/>
      <c r="BM489" s="193">
        <v>1</v>
      </c>
    </row>
    <row r="490" spans="1:65" x14ac:dyDescent="0.25">
      <c r="A490" s="116" t="s">
        <v>1111</v>
      </c>
      <c r="B490" s="24" t="s">
        <v>1112</v>
      </c>
      <c r="C490" s="27" t="s">
        <v>1093</v>
      </c>
      <c r="D490" s="27" t="s">
        <v>131</v>
      </c>
      <c r="E490" s="139">
        <v>1003.65</v>
      </c>
      <c r="F490" s="68"/>
      <c r="G490" s="139">
        <v>0</v>
      </c>
      <c r="H490" s="139">
        <v>0</v>
      </c>
      <c r="I490" s="139">
        <v>0</v>
      </c>
      <c r="J490" s="139">
        <v>1003.6499999999999</v>
      </c>
      <c r="K490" s="60"/>
      <c r="L490" s="28">
        <v>0</v>
      </c>
      <c r="M490" s="28">
        <v>0</v>
      </c>
      <c r="N490" s="28">
        <v>90328.499999999985</v>
      </c>
      <c r="O490" s="44">
        <v>90328.499999999985</v>
      </c>
      <c r="P490" s="124"/>
      <c r="Q490" s="28">
        <v>0</v>
      </c>
      <c r="R490" s="28">
        <v>0</v>
      </c>
      <c r="S490" s="28">
        <v>125456.24999999999</v>
      </c>
      <c r="T490" s="28">
        <v>125456.24999999999</v>
      </c>
      <c r="U490" s="124"/>
      <c r="V490" s="28">
        <v>0</v>
      </c>
      <c r="W490" s="28">
        <v>0</v>
      </c>
      <c r="X490" s="28">
        <v>233850.44999999998</v>
      </c>
      <c r="Y490" s="44">
        <v>233850.44999999998</v>
      </c>
      <c r="Z490" s="124"/>
      <c r="AA490" s="28">
        <v>0</v>
      </c>
      <c r="AB490" s="28">
        <v>0</v>
      </c>
      <c r="AC490" s="28">
        <v>25091.249999999996</v>
      </c>
      <c r="AD490" s="44">
        <v>25091.249999999996</v>
      </c>
      <c r="AE490" s="124"/>
      <c r="AF490" s="139">
        <v>0</v>
      </c>
      <c r="AG490" s="139">
        <v>0</v>
      </c>
      <c r="AH490" s="139">
        <v>573084.15</v>
      </c>
      <c r="AI490" s="44">
        <v>573084.15</v>
      </c>
      <c r="AJ490" s="124"/>
      <c r="AK490" s="63">
        <v>0</v>
      </c>
      <c r="AL490" s="63">
        <v>0</v>
      </c>
      <c r="AM490" s="63">
        <v>719617.04999999993</v>
      </c>
      <c r="AN490" s="44">
        <v>719617.04999999993</v>
      </c>
      <c r="AO490" s="124"/>
      <c r="AP490" s="28">
        <v>0</v>
      </c>
      <c r="AQ490" s="28">
        <v>0</v>
      </c>
      <c r="AR490" s="28">
        <v>1041788.6999999998</v>
      </c>
      <c r="AS490" s="28">
        <v>1041788.6999999998</v>
      </c>
      <c r="AT490" s="124"/>
      <c r="AU490" s="28">
        <v>0</v>
      </c>
      <c r="AV490" s="28">
        <v>0</v>
      </c>
      <c r="AW490" s="28">
        <v>788868.89999999991</v>
      </c>
      <c r="AX490" s="44">
        <v>788868.89999999991</v>
      </c>
      <c r="AY490" s="124"/>
      <c r="AZ490" s="139">
        <v>6099496.8599999994</v>
      </c>
      <c r="BA490" s="139">
        <v>2011166.99</v>
      </c>
      <c r="BB490" s="44">
        <v>2433199.1549999998</v>
      </c>
      <c r="BC490" s="28">
        <v>126035.35604999997</v>
      </c>
      <c r="BD490" s="28">
        <v>110062.26629999999</v>
      </c>
      <c r="BE490" s="140">
        <v>0</v>
      </c>
      <c r="BF490" s="44">
        <v>2669296.7773499996</v>
      </c>
      <c r="BG490" s="60"/>
      <c r="BH490" s="28">
        <v>6267382.0273500001</v>
      </c>
      <c r="BI490" s="124"/>
      <c r="BJ490" s="28">
        <v>786992.07</v>
      </c>
      <c r="BK490" s="28">
        <v>5480389.9573499998</v>
      </c>
      <c r="BL490" s="124"/>
      <c r="BM490" s="193">
        <v>1</v>
      </c>
    </row>
    <row r="491" spans="1:65" x14ac:dyDescent="0.25">
      <c r="A491" s="116" t="s">
        <v>1113</v>
      </c>
      <c r="B491" s="24" t="s">
        <v>1114</v>
      </c>
      <c r="C491" s="27" t="s">
        <v>1093</v>
      </c>
      <c r="D491" s="27" t="s">
        <v>12</v>
      </c>
      <c r="E491" s="139">
        <v>915.11</v>
      </c>
      <c r="F491" s="68"/>
      <c r="G491" s="139">
        <v>398.46999999999991</v>
      </c>
      <c r="H491" s="139">
        <v>394.64</v>
      </c>
      <c r="I491" s="139">
        <v>210.82</v>
      </c>
      <c r="J491" s="139">
        <v>305.82</v>
      </c>
      <c r="K491" s="60"/>
      <c r="L491" s="28">
        <v>35517.599999999999</v>
      </c>
      <c r="M491" s="28">
        <v>18973.8</v>
      </c>
      <c r="N491" s="28">
        <v>27523.8</v>
      </c>
      <c r="O491" s="44">
        <v>82015.199999999997</v>
      </c>
      <c r="P491" s="124"/>
      <c r="Q491" s="28">
        <v>49808.749999999993</v>
      </c>
      <c r="R491" s="28">
        <v>26352.5</v>
      </c>
      <c r="S491" s="28">
        <v>38227.5</v>
      </c>
      <c r="T491" s="28">
        <v>114388.75</v>
      </c>
      <c r="U491" s="124"/>
      <c r="V491" s="28">
        <v>92843.50999999998</v>
      </c>
      <c r="W491" s="28">
        <v>49121.06</v>
      </c>
      <c r="X491" s="28">
        <v>71256.06</v>
      </c>
      <c r="Y491" s="44">
        <v>213220.62999999998</v>
      </c>
      <c r="Z491" s="124"/>
      <c r="AA491" s="28">
        <v>9961.7499999999982</v>
      </c>
      <c r="AB491" s="28">
        <v>5270.5</v>
      </c>
      <c r="AC491" s="28">
        <v>7645.5</v>
      </c>
      <c r="AD491" s="44">
        <v>22877.75</v>
      </c>
      <c r="AE491" s="124"/>
      <c r="AF491" s="139">
        <v>227526.37</v>
      </c>
      <c r="AG491" s="139">
        <v>120378.22</v>
      </c>
      <c r="AH491" s="139">
        <v>174623.22</v>
      </c>
      <c r="AI491" s="44">
        <v>522527.80999999994</v>
      </c>
      <c r="AJ491" s="124"/>
      <c r="AK491" s="63">
        <v>41042.559999999998</v>
      </c>
      <c r="AL491" s="63">
        <v>43850.559999999998</v>
      </c>
      <c r="AM491" s="63">
        <v>219272.94</v>
      </c>
      <c r="AN491" s="44">
        <v>304166.06</v>
      </c>
      <c r="AO491" s="124"/>
      <c r="AP491" s="28">
        <v>413611.85999999993</v>
      </c>
      <c r="AQ491" s="28">
        <v>218831.16</v>
      </c>
      <c r="AR491" s="28">
        <v>317441.15999999997</v>
      </c>
      <c r="AS491" s="28">
        <v>949884.17999999993</v>
      </c>
      <c r="AT491" s="124"/>
      <c r="AU491" s="28">
        <v>313197.41999999993</v>
      </c>
      <c r="AV491" s="28">
        <v>165704.51999999999</v>
      </c>
      <c r="AW491" s="28">
        <v>240374.52</v>
      </c>
      <c r="AX491" s="44">
        <v>719276.46</v>
      </c>
      <c r="AY491" s="124"/>
      <c r="AZ491" s="139">
        <v>5154095.0100000007</v>
      </c>
      <c r="BA491" s="139">
        <v>1725686.7399999998</v>
      </c>
      <c r="BB491" s="44">
        <v>2063934.5249999999</v>
      </c>
      <c r="BC491" s="28">
        <v>114916.76846999998</v>
      </c>
      <c r="BD491" s="28">
        <v>100352.79281999999</v>
      </c>
      <c r="BE491" s="140">
        <v>0</v>
      </c>
      <c r="BF491" s="44">
        <v>2279204.08629</v>
      </c>
      <c r="BG491" s="60"/>
      <c r="BH491" s="28">
        <v>5207560.9262899989</v>
      </c>
      <c r="BI491" s="124"/>
      <c r="BJ491" s="28">
        <v>717565.2</v>
      </c>
      <c r="BK491" s="28">
        <v>4489995.7262899987</v>
      </c>
      <c r="BL491" s="124"/>
      <c r="BM491" s="193">
        <v>1</v>
      </c>
    </row>
    <row r="492" spans="1:65" x14ac:dyDescent="0.25">
      <c r="A492" s="116" t="s">
        <v>1115</v>
      </c>
      <c r="B492" s="24" t="s">
        <v>1116</v>
      </c>
      <c r="C492" s="27" t="s">
        <v>1093</v>
      </c>
      <c r="D492" s="27" t="s">
        <v>12</v>
      </c>
      <c r="E492" s="139">
        <v>1963.29</v>
      </c>
      <c r="F492" s="68"/>
      <c r="G492" s="139">
        <v>916.15</v>
      </c>
      <c r="H492" s="139">
        <v>900.15</v>
      </c>
      <c r="I492" s="139">
        <v>441.32000000000005</v>
      </c>
      <c r="J492" s="139">
        <v>605.82000000000005</v>
      </c>
      <c r="K492" s="60"/>
      <c r="L492" s="28">
        <v>81013.5</v>
      </c>
      <c r="M492" s="28">
        <v>39718.800000000003</v>
      </c>
      <c r="N492" s="28">
        <v>54523.8</v>
      </c>
      <c r="O492" s="44">
        <v>175256.1</v>
      </c>
      <c r="P492" s="124"/>
      <c r="Q492" s="28">
        <v>114518.75</v>
      </c>
      <c r="R492" s="28">
        <v>55165.000000000007</v>
      </c>
      <c r="S492" s="28">
        <v>75727.5</v>
      </c>
      <c r="T492" s="28">
        <v>245411.25</v>
      </c>
      <c r="U492" s="124"/>
      <c r="V492" s="28">
        <v>213462.94999999998</v>
      </c>
      <c r="W492" s="28">
        <v>102827.56000000001</v>
      </c>
      <c r="X492" s="28">
        <v>141156.06</v>
      </c>
      <c r="Y492" s="44">
        <v>457446.57</v>
      </c>
      <c r="Z492" s="124"/>
      <c r="AA492" s="28">
        <v>22903.75</v>
      </c>
      <c r="AB492" s="28">
        <v>11033.000000000002</v>
      </c>
      <c r="AC492" s="28">
        <v>15145.500000000002</v>
      </c>
      <c r="AD492" s="44">
        <v>49082.25</v>
      </c>
      <c r="AE492" s="124"/>
      <c r="AF492" s="139">
        <v>523121.65</v>
      </c>
      <c r="AG492" s="139">
        <v>251993.72</v>
      </c>
      <c r="AH492" s="139">
        <v>345923.22</v>
      </c>
      <c r="AI492" s="44">
        <v>1121038.5899999999</v>
      </c>
      <c r="AJ492" s="124"/>
      <c r="AK492" s="63">
        <v>93615.599999999991</v>
      </c>
      <c r="AL492" s="63">
        <v>91794.560000000012</v>
      </c>
      <c r="AM492" s="63">
        <v>434372.94000000006</v>
      </c>
      <c r="AN492" s="44">
        <v>619783.10000000009</v>
      </c>
      <c r="AO492" s="124"/>
      <c r="AP492" s="28">
        <v>950963.7</v>
      </c>
      <c r="AQ492" s="28">
        <v>458090.16000000003</v>
      </c>
      <c r="AR492" s="28">
        <v>628841.16</v>
      </c>
      <c r="AS492" s="28">
        <v>2037895.02</v>
      </c>
      <c r="AT492" s="124"/>
      <c r="AU492" s="28">
        <v>720093.9</v>
      </c>
      <c r="AV492" s="28">
        <v>346877.52</v>
      </c>
      <c r="AW492" s="28">
        <v>476174.52</v>
      </c>
      <c r="AX492" s="44">
        <v>1543145.94</v>
      </c>
      <c r="AY492" s="124"/>
      <c r="AZ492" s="139">
        <v>11390517.15</v>
      </c>
      <c r="BA492" s="139">
        <v>4370837.9000000004</v>
      </c>
      <c r="BB492" s="44">
        <v>4728406.5149999997</v>
      </c>
      <c r="BC492" s="28">
        <v>246544.06832999998</v>
      </c>
      <c r="BD492" s="28">
        <v>215298.30797999998</v>
      </c>
      <c r="BE492" s="140">
        <v>0</v>
      </c>
      <c r="BF492" s="44">
        <v>5190248.8913099999</v>
      </c>
      <c r="BG492" s="60"/>
      <c r="BH492" s="28">
        <v>11439307.711309999</v>
      </c>
      <c r="BI492" s="124"/>
      <c r="BJ492" s="28">
        <v>1539474.58</v>
      </c>
      <c r="BK492" s="28">
        <v>9899833.1313099992</v>
      </c>
      <c r="BL492" s="124"/>
      <c r="BM492" s="193">
        <v>1</v>
      </c>
    </row>
    <row r="493" spans="1:65" x14ac:dyDescent="0.25">
      <c r="A493" s="116" t="s">
        <v>1117</v>
      </c>
      <c r="B493" s="24" t="s">
        <v>1118</v>
      </c>
      <c r="C493" s="27" t="s">
        <v>1093</v>
      </c>
      <c r="D493" s="27" t="s">
        <v>12</v>
      </c>
      <c r="E493" s="139">
        <v>398.36</v>
      </c>
      <c r="F493" s="68"/>
      <c r="G493" s="139">
        <v>178.05999999999997</v>
      </c>
      <c r="H493" s="139">
        <v>175.15</v>
      </c>
      <c r="I493" s="139">
        <v>93.66</v>
      </c>
      <c r="J493" s="139">
        <v>126.63999999999999</v>
      </c>
      <c r="K493" s="60"/>
      <c r="L493" s="28">
        <v>15763.5</v>
      </c>
      <c r="M493" s="28">
        <v>8429.4</v>
      </c>
      <c r="N493" s="28">
        <v>11397.599999999999</v>
      </c>
      <c r="O493" s="44">
        <v>35590.5</v>
      </c>
      <c r="P493" s="124"/>
      <c r="Q493" s="28">
        <v>22257.499999999996</v>
      </c>
      <c r="R493" s="28">
        <v>11707.5</v>
      </c>
      <c r="S493" s="28">
        <v>15829.999999999998</v>
      </c>
      <c r="T493" s="28">
        <v>49795</v>
      </c>
      <c r="U493" s="124"/>
      <c r="V493" s="28">
        <v>41487.979999999996</v>
      </c>
      <c r="W493" s="28">
        <v>21822.78</v>
      </c>
      <c r="X493" s="28">
        <v>29507.119999999995</v>
      </c>
      <c r="Y493" s="44">
        <v>92817.87999999999</v>
      </c>
      <c r="Z493" s="124"/>
      <c r="AA493" s="28">
        <v>4451.4999999999991</v>
      </c>
      <c r="AB493" s="28">
        <v>2341.5</v>
      </c>
      <c r="AC493" s="28">
        <v>3165.9999999999995</v>
      </c>
      <c r="AD493" s="44">
        <v>9958.9999999999982</v>
      </c>
      <c r="AE493" s="124"/>
      <c r="AF493" s="139">
        <v>101672.26</v>
      </c>
      <c r="AG493" s="139">
        <v>53479.86</v>
      </c>
      <c r="AH493" s="139">
        <v>72311.44</v>
      </c>
      <c r="AI493" s="44">
        <v>227463.56</v>
      </c>
      <c r="AJ493" s="124"/>
      <c r="AK493" s="63">
        <v>18215.600000000002</v>
      </c>
      <c r="AL493" s="63">
        <v>19481.28</v>
      </c>
      <c r="AM493" s="63">
        <v>90800.87999999999</v>
      </c>
      <c r="AN493" s="44">
        <v>128497.76</v>
      </c>
      <c r="AO493" s="124"/>
      <c r="AP493" s="28">
        <v>184826.27999999997</v>
      </c>
      <c r="AQ493" s="28">
        <v>97219.08</v>
      </c>
      <c r="AR493" s="28">
        <v>131452.31999999998</v>
      </c>
      <c r="AS493" s="28">
        <v>413497.67999999993</v>
      </c>
      <c r="AT493" s="124"/>
      <c r="AU493" s="28">
        <v>139955.15999999997</v>
      </c>
      <c r="AV493" s="28">
        <v>73616.759999999995</v>
      </c>
      <c r="AW493" s="28">
        <v>99539.04</v>
      </c>
      <c r="AX493" s="44">
        <v>313110.95999999996</v>
      </c>
      <c r="AY493" s="124"/>
      <c r="AZ493" s="139">
        <v>2249675.9699999997</v>
      </c>
      <c r="BA493" s="139">
        <v>754820.75</v>
      </c>
      <c r="BB493" s="44">
        <v>901349.01599999995</v>
      </c>
      <c r="BC493" s="28">
        <v>50024.853719999992</v>
      </c>
      <c r="BD493" s="28">
        <v>43684.954319999997</v>
      </c>
      <c r="BE493" s="140">
        <v>0</v>
      </c>
      <c r="BF493" s="44">
        <v>995058.82403999998</v>
      </c>
      <c r="BG493" s="60"/>
      <c r="BH493" s="28">
        <v>2265791.1640399997</v>
      </c>
      <c r="BI493" s="124"/>
      <c r="BJ493" s="28">
        <v>312366.02</v>
      </c>
      <c r="BK493" s="28">
        <v>1953425.1440399997</v>
      </c>
      <c r="BL493" s="124"/>
      <c r="BM493" s="193">
        <v>1</v>
      </c>
    </row>
    <row r="494" spans="1:65" x14ac:dyDescent="0.25">
      <c r="A494" s="116" t="s">
        <v>1119</v>
      </c>
      <c r="B494" s="24" t="s">
        <v>1120</v>
      </c>
      <c r="C494" s="27" t="s">
        <v>1121</v>
      </c>
      <c r="D494" s="27" t="s">
        <v>120</v>
      </c>
      <c r="E494" s="139">
        <v>100.38</v>
      </c>
      <c r="F494" s="68"/>
      <c r="G494" s="139">
        <v>61.06</v>
      </c>
      <c r="H494" s="139">
        <v>60.31</v>
      </c>
      <c r="I494" s="139">
        <v>39.32</v>
      </c>
      <c r="J494" s="139">
        <v>0</v>
      </c>
      <c r="K494" s="60"/>
      <c r="L494" s="28">
        <v>5427.9000000000005</v>
      </c>
      <c r="M494" s="28">
        <v>3538.8</v>
      </c>
      <c r="N494" s="28">
        <v>0</v>
      </c>
      <c r="O494" s="44">
        <v>8966.7000000000007</v>
      </c>
      <c r="P494" s="124"/>
      <c r="Q494" s="28">
        <v>7632.5</v>
      </c>
      <c r="R494" s="28">
        <v>4915</v>
      </c>
      <c r="S494" s="28">
        <v>0</v>
      </c>
      <c r="T494" s="28">
        <v>12547.5</v>
      </c>
      <c r="U494" s="124"/>
      <c r="V494" s="28">
        <v>14226.980000000001</v>
      </c>
      <c r="W494" s="28">
        <v>9161.56</v>
      </c>
      <c r="X494" s="28">
        <v>0</v>
      </c>
      <c r="Y494" s="44">
        <v>23388.54</v>
      </c>
      <c r="Z494" s="124"/>
      <c r="AA494" s="28">
        <v>1526.5</v>
      </c>
      <c r="AB494" s="28">
        <v>983</v>
      </c>
      <c r="AC494" s="28">
        <v>0</v>
      </c>
      <c r="AD494" s="44">
        <v>2509.5</v>
      </c>
      <c r="AE494" s="124"/>
      <c r="AF494" s="139">
        <v>34865.26</v>
      </c>
      <c r="AG494" s="139">
        <v>22451.72</v>
      </c>
      <c r="AH494" s="139">
        <v>0</v>
      </c>
      <c r="AI494" s="44">
        <v>57316.98</v>
      </c>
      <c r="AJ494" s="124"/>
      <c r="AK494" s="63">
        <v>6272.24</v>
      </c>
      <c r="AL494" s="63">
        <v>8178.56</v>
      </c>
      <c r="AM494" s="63">
        <v>0</v>
      </c>
      <c r="AN494" s="44">
        <v>14450.8</v>
      </c>
      <c r="AO494" s="124"/>
      <c r="AP494" s="28">
        <v>63380.28</v>
      </c>
      <c r="AQ494" s="28">
        <v>40814.160000000003</v>
      </c>
      <c r="AR494" s="28">
        <v>0</v>
      </c>
      <c r="AS494" s="28">
        <v>104194.44</v>
      </c>
      <c r="AT494" s="124"/>
      <c r="AU494" s="28">
        <v>47993.16</v>
      </c>
      <c r="AV494" s="28">
        <v>30905.52</v>
      </c>
      <c r="AW494" s="28">
        <v>0</v>
      </c>
      <c r="AX494" s="44">
        <v>78898.680000000008</v>
      </c>
      <c r="AY494" s="124"/>
      <c r="AZ494" s="139">
        <v>546903.36</v>
      </c>
      <c r="BA494" s="139">
        <v>199573.69</v>
      </c>
      <c r="BB494" s="44">
        <v>223943.11500000002</v>
      </c>
      <c r="BC494" s="28">
        <v>12605.419259999997</v>
      </c>
      <c r="BD494" s="28">
        <v>11007.87156</v>
      </c>
      <c r="BE494" s="140">
        <v>0</v>
      </c>
      <c r="BF494" s="44">
        <v>247556.40582000001</v>
      </c>
      <c r="BG494" s="60"/>
      <c r="BH494" s="28">
        <v>549829.54582</v>
      </c>
      <c r="BI494" s="124"/>
      <c r="BJ494" s="28">
        <v>78710.960000000006</v>
      </c>
      <c r="BK494" s="28">
        <v>471118.58581999998</v>
      </c>
      <c r="BL494" s="124"/>
      <c r="BM494" s="193">
        <v>1</v>
      </c>
    </row>
    <row r="495" spans="1:65" x14ac:dyDescent="0.25">
      <c r="A495" s="116" t="s">
        <v>1122</v>
      </c>
      <c r="B495" s="24" t="s">
        <v>1123</v>
      </c>
      <c r="C495" s="27" t="s">
        <v>1121</v>
      </c>
      <c r="D495" s="27" t="s">
        <v>120</v>
      </c>
      <c r="E495" s="139">
        <v>540.96</v>
      </c>
      <c r="F495" s="68"/>
      <c r="G495" s="139">
        <v>345.81</v>
      </c>
      <c r="H495" s="139">
        <v>339.65</v>
      </c>
      <c r="I495" s="139">
        <v>195.14999999999998</v>
      </c>
      <c r="J495" s="139">
        <v>0</v>
      </c>
      <c r="K495" s="60"/>
      <c r="L495" s="28">
        <v>30568.499999999996</v>
      </c>
      <c r="M495" s="28">
        <v>17563.499999999996</v>
      </c>
      <c r="N495" s="28">
        <v>0</v>
      </c>
      <c r="O495" s="44">
        <v>48131.999999999993</v>
      </c>
      <c r="P495" s="124"/>
      <c r="Q495" s="28">
        <v>43226.25</v>
      </c>
      <c r="R495" s="28">
        <v>24393.749999999996</v>
      </c>
      <c r="S495" s="28">
        <v>0</v>
      </c>
      <c r="T495" s="28">
        <v>67620</v>
      </c>
      <c r="U495" s="124"/>
      <c r="V495" s="28">
        <v>80573.73</v>
      </c>
      <c r="W495" s="28">
        <v>45469.95</v>
      </c>
      <c r="X495" s="28">
        <v>0</v>
      </c>
      <c r="Y495" s="44">
        <v>126043.68</v>
      </c>
      <c r="Z495" s="124"/>
      <c r="AA495" s="28">
        <v>8645.25</v>
      </c>
      <c r="AB495" s="28">
        <v>4878.7499999999991</v>
      </c>
      <c r="AC495" s="28">
        <v>0</v>
      </c>
      <c r="AD495" s="44">
        <v>13524</v>
      </c>
      <c r="AE495" s="124"/>
      <c r="AF495" s="139">
        <v>197457.51</v>
      </c>
      <c r="AG495" s="139">
        <v>111430.65</v>
      </c>
      <c r="AH495" s="139">
        <v>0</v>
      </c>
      <c r="AI495" s="44">
        <v>308888.16000000003</v>
      </c>
      <c r="AJ495" s="124"/>
      <c r="AK495" s="63">
        <v>35323.599999999999</v>
      </c>
      <c r="AL495" s="63">
        <v>40591.199999999997</v>
      </c>
      <c r="AM495" s="63">
        <v>0</v>
      </c>
      <c r="AN495" s="44">
        <v>75914.799999999988</v>
      </c>
      <c r="AO495" s="124"/>
      <c r="AP495" s="28">
        <v>358950.78</v>
      </c>
      <c r="AQ495" s="28">
        <v>202565.69999999998</v>
      </c>
      <c r="AR495" s="28">
        <v>0</v>
      </c>
      <c r="AS495" s="28">
        <v>561516.48</v>
      </c>
      <c r="AT495" s="124"/>
      <c r="AU495" s="28">
        <v>271806.65999999997</v>
      </c>
      <c r="AV495" s="28">
        <v>153387.9</v>
      </c>
      <c r="AW495" s="28">
        <v>0</v>
      </c>
      <c r="AX495" s="44">
        <v>425194.55999999994</v>
      </c>
      <c r="AY495" s="124"/>
      <c r="AZ495" s="139">
        <v>2912734.1799999997</v>
      </c>
      <c r="BA495" s="139">
        <v>902714.37</v>
      </c>
      <c r="BB495" s="44">
        <v>1144634.5649999999</v>
      </c>
      <c r="BC495" s="28">
        <v>67932.133920000007</v>
      </c>
      <c r="BD495" s="28">
        <v>59322.755520000006</v>
      </c>
      <c r="BE495" s="140">
        <v>0</v>
      </c>
      <c r="BF495" s="44">
        <v>1271889.45444</v>
      </c>
      <c r="BG495" s="60"/>
      <c r="BH495" s="28">
        <v>2898723.1344400002</v>
      </c>
      <c r="BI495" s="124"/>
      <c r="BJ495" s="28">
        <v>424182.96</v>
      </c>
      <c r="BK495" s="28">
        <v>2474540.1744400002</v>
      </c>
      <c r="BL495" s="124"/>
      <c r="BM495" s="193">
        <v>1</v>
      </c>
    </row>
    <row r="496" spans="1:65" x14ac:dyDescent="0.25">
      <c r="A496" s="116" t="s">
        <v>1124</v>
      </c>
      <c r="B496" s="24" t="s">
        <v>1125</v>
      </c>
      <c r="C496" s="27" t="s">
        <v>1121</v>
      </c>
      <c r="D496" s="27" t="s">
        <v>131</v>
      </c>
      <c r="E496" s="139">
        <v>434.5</v>
      </c>
      <c r="F496" s="68"/>
      <c r="G496" s="139">
        <v>0</v>
      </c>
      <c r="H496" s="139">
        <v>0</v>
      </c>
      <c r="I496" s="139">
        <v>0</v>
      </c>
      <c r="J496" s="139">
        <v>434.5</v>
      </c>
      <c r="K496" s="60"/>
      <c r="L496" s="28">
        <v>0</v>
      </c>
      <c r="M496" s="28">
        <v>0</v>
      </c>
      <c r="N496" s="28">
        <v>39105</v>
      </c>
      <c r="O496" s="44">
        <v>39105</v>
      </c>
      <c r="P496" s="124"/>
      <c r="Q496" s="28">
        <v>0</v>
      </c>
      <c r="R496" s="28">
        <v>0</v>
      </c>
      <c r="S496" s="28">
        <v>54312.5</v>
      </c>
      <c r="T496" s="28">
        <v>54312.5</v>
      </c>
      <c r="U496" s="124"/>
      <c r="V496" s="28">
        <v>0</v>
      </c>
      <c r="W496" s="28">
        <v>0</v>
      </c>
      <c r="X496" s="28">
        <v>101238.5</v>
      </c>
      <c r="Y496" s="44">
        <v>101238.5</v>
      </c>
      <c r="Z496" s="124"/>
      <c r="AA496" s="28">
        <v>0</v>
      </c>
      <c r="AB496" s="28">
        <v>0</v>
      </c>
      <c r="AC496" s="28">
        <v>10862.5</v>
      </c>
      <c r="AD496" s="44">
        <v>10862.5</v>
      </c>
      <c r="AE496" s="124"/>
      <c r="AF496" s="139">
        <v>0</v>
      </c>
      <c r="AG496" s="139">
        <v>0</v>
      </c>
      <c r="AH496" s="139">
        <v>248099.5</v>
      </c>
      <c r="AI496" s="44">
        <v>248099.5</v>
      </c>
      <c r="AJ496" s="124"/>
      <c r="AK496" s="63">
        <v>0</v>
      </c>
      <c r="AL496" s="63">
        <v>0</v>
      </c>
      <c r="AM496" s="63">
        <v>311536.5</v>
      </c>
      <c r="AN496" s="44">
        <v>311536.5</v>
      </c>
      <c r="AO496" s="124"/>
      <c r="AP496" s="28">
        <v>0</v>
      </c>
      <c r="AQ496" s="28">
        <v>0</v>
      </c>
      <c r="AR496" s="28">
        <v>451011</v>
      </c>
      <c r="AS496" s="28">
        <v>451011</v>
      </c>
      <c r="AT496" s="124"/>
      <c r="AU496" s="28">
        <v>0</v>
      </c>
      <c r="AV496" s="28">
        <v>0</v>
      </c>
      <c r="AW496" s="28">
        <v>341517</v>
      </c>
      <c r="AX496" s="44">
        <v>341517</v>
      </c>
      <c r="AY496" s="124"/>
      <c r="AZ496" s="139">
        <v>2553119.89</v>
      </c>
      <c r="BA496" s="139">
        <v>634081.85000000009</v>
      </c>
      <c r="BB496" s="44">
        <v>956160.522</v>
      </c>
      <c r="BC496" s="28">
        <v>54563.206499999993</v>
      </c>
      <c r="BD496" s="28">
        <v>47648.139000000003</v>
      </c>
      <c r="BE496" s="140">
        <v>0</v>
      </c>
      <c r="BF496" s="44">
        <v>1058371.8674999999</v>
      </c>
      <c r="BG496" s="60"/>
      <c r="BH496" s="28">
        <v>2616054.3674999997</v>
      </c>
      <c r="BI496" s="124"/>
      <c r="BJ496" s="28">
        <v>340704.48</v>
      </c>
      <c r="BK496" s="28">
        <v>2275349.8874999997</v>
      </c>
      <c r="BL496" s="124"/>
      <c r="BM496" s="193">
        <v>1</v>
      </c>
    </row>
    <row r="497" spans="1:65" x14ac:dyDescent="0.25">
      <c r="A497" s="116" t="s">
        <v>1126</v>
      </c>
      <c r="B497" s="24" t="s">
        <v>1127</v>
      </c>
      <c r="C497" s="27" t="s">
        <v>1121</v>
      </c>
      <c r="D497" s="27" t="s">
        <v>120</v>
      </c>
      <c r="E497" s="139">
        <v>147.46</v>
      </c>
      <c r="F497" s="68"/>
      <c r="G497" s="139">
        <v>91.47999999999999</v>
      </c>
      <c r="H497" s="139">
        <v>90.649999999999991</v>
      </c>
      <c r="I497" s="139">
        <v>55.980000000000004</v>
      </c>
      <c r="J497" s="139">
        <v>0</v>
      </c>
      <c r="K497" s="60"/>
      <c r="L497" s="28">
        <v>8158.4999999999991</v>
      </c>
      <c r="M497" s="28">
        <v>5038.2000000000007</v>
      </c>
      <c r="N497" s="28">
        <v>0</v>
      </c>
      <c r="O497" s="44">
        <v>13196.7</v>
      </c>
      <c r="P497" s="124"/>
      <c r="Q497" s="28">
        <v>11434.999999999998</v>
      </c>
      <c r="R497" s="28">
        <v>6997.5000000000009</v>
      </c>
      <c r="S497" s="28">
        <v>0</v>
      </c>
      <c r="T497" s="28">
        <v>18432.5</v>
      </c>
      <c r="U497" s="124"/>
      <c r="V497" s="28">
        <v>21314.839999999997</v>
      </c>
      <c r="W497" s="28">
        <v>13043.34</v>
      </c>
      <c r="X497" s="28">
        <v>0</v>
      </c>
      <c r="Y497" s="44">
        <v>34358.179999999993</v>
      </c>
      <c r="Z497" s="124"/>
      <c r="AA497" s="28">
        <v>2286.9999999999995</v>
      </c>
      <c r="AB497" s="28">
        <v>1399.5</v>
      </c>
      <c r="AC497" s="28">
        <v>0</v>
      </c>
      <c r="AD497" s="44">
        <v>3686.4999999999995</v>
      </c>
      <c r="AE497" s="124"/>
      <c r="AF497" s="139">
        <v>52235.08</v>
      </c>
      <c r="AG497" s="139">
        <v>31964.58</v>
      </c>
      <c r="AH497" s="139">
        <v>0</v>
      </c>
      <c r="AI497" s="44">
        <v>84199.66</v>
      </c>
      <c r="AJ497" s="124"/>
      <c r="AK497" s="63">
        <v>9427.5999999999985</v>
      </c>
      <c r="AL497" s="63">
        <v>11643.84</v>
      </c>
      <c r="AM497" s="63">
        <v>0</v>
      </c>
      <c r="AN497" s="44">
        <v>21071.439999999999</v>
      </c>
      <c r="AO497" s="124"/>
      <c r="AP497" s="28">
        <v>94956.239999999991</v>
      </c>
      <c r="AQ497" s="28">
        <v>58107.240000000005</v>
      </c>
      <c r="AR497" s="28">
        <v>0</v>
      </c>
      <c r="AS497" s="28">
        <v>153063.47999999998</v>
      </c>
      <c r="AT497" s="124"/>
      <c r="AU497" s="28">
        <v>71903.28</v>
      </c>
      <c r="AV497" s="28">
        <v>44000.280000000006</v>
      </c>
      <c r="AW497" s="28">
        <v>0</v>
      </c>
      <c r="AX497" s="44">
        <v>115903.56</v>
      </c>
      <c r="AY497" s="124"/>
      <c r="AZ497" s="139">
        <v>768703.49</v>
      </c>
      <c r="BA497" s="139">
        <v>202671.5</v>
      </c>
      <c r="BB497" s="44">
        <v>291412.49699999997</v>
      </c>
      <c r="BC497" s="28">
        <v>18517.584419999996</v>
      </c>
      <c r="BD497" s="28">
        <v>16170.758519999998</v>
      </c>
      <c r="BE497" s="140">
        <v>0</v>
      </c>
      <c r="BF497" s="44">
        <v>326100.83993999992</v>
      </c>
      <c r="BG497" s="60"/>
      <c r="BH497" s="28">
        <v>770012.85993999988</v>
      </c>
      <c r="BI497" s="124"/>
      <c r="BJ497" s="28">
        <v>115627.8</v>
      </c>
      <c r="BK497" s="28">
        <v>654385.05993999983</v>
      </c>
      <c r="BL497" s="124"/>
      <c r="BM497" s="193">
        <v>1</v>
      </c>
    </row>
    <row r="498" spans="1:65" x14ac:dyDescent="0.25">
      <c r="A498" s="116" t="s">
        <v>1128</v>
      </c>
      <c r="B498" s="24" t="s">
        <v>1129</v>
      </c>
      <c r="C498" s="27" t="s">
        <v>1121</v>
      </c>
      <c r="D498" s="27" t="s">
        <v>12</v>
      </c>
      <c r="E498" s="139">
        <v>1440.87</v>
      </c>
      <c r="F498" s="68"/>
      <c r="G498" s="139">
        <v>623.05999999999995</v>
      </c>
      <c r="H498" s="139">
        <v>612.55999999999995</v>
      </c>
      <c r="I498" s="139">
        <v>364.32</v>
      </c>
      <c r="J498" s="139">
        <v>453.49</v>
      </c>
      <c r="K498" s="60"/>
      <c r="L498" s="28">
        <v>55130.399999999994</v>
      </c>
      <c r="M498" s="28">
        <v>32788.800000000003</v>
      </c>
      <c r="N498" s="28">
        <v>40814.1</v>
      </c>
      <c r="O498" s="44">
        <v>128733.29999999999</v>
      </c>
      <c r="P498" s="124"/>
      <c r="Q498" s="28">
        <v>77882.5</v>
      </c>
      <c r="R498" s="28">
        <v>45540</v>
      </c>
      <c r="S498" s="28">
        <v>56686.25</v>
      </c>
      <c r="T498" s="28">
        <v>180108.75</v>
      </c>
      <c r="U498" s="124"/>
      <c r="V498" s="28">
        <v>145172.97999999998</v>
      </c>
      <c r="W498" s="28">
        <v>84886.56</v>
      </c>
      <c r="X498" s="28">
        <v>105663.17</v>
      </c>
      <c r="Y498" s="44">
        <v>335722.70999999996</v>
      </c>
      <c r="Z498" s="124"/>
      <c r="AA498" s="28">
        <v>15576.499999999998</v>
      </c>
      <c r="AB498" s="28">
        <v>9108</v>
      </c>
      <c r="AC498" s="28">
        <v>11337.25</v>
      </c>
      <c r="AD498" s="44">
        <v>36021.75</v>
      </c>
      <c r="AE498" s="124"/>
      <c r="AF498" s="139">
        <v>355767.26</v>
      </c>
      <c r="AG498" s="139">
        <v>208026.72</v>
      </c>
      <c r="AH498" s="139">
        <v>258942.79</v>
      </c>
      <c r="AI498" s="44">
        <v>822736.77</v>
      </c>
      <c r="AJ498" s="124"/>
      <c r="AK498" s="63">
        <v>63706.239999999991</v>
      </c>
      <c r="AL498" s="63">
        <v>75778.559999999998</v>
      </c>
      <c r="AM498" s="63">
        <v>325152.33</v>
      </c>
      <c r="AN498" s="44">
        <v>464637.13</v>
      </c>
      <c r="AO498" s="124"/>
      <c r="AP498" s="28">
        <v>646736.27999999991</v>
      </c>
      <c r="AQ498" s="28">
        <v>378164.16</v>
      </c>
      <c r="AR498" s="28">
        <v>470722.62</v>
      </c>
      <c r="AS498" s="28">
        <v>1495623.06</v>
      </c>
      <c r="AT498" s="124"/>
      <c r="AU498" s="28">
        <v>489725.16</v>
      </c>
      <c r="AV498" s="28">
        <v>286355.52</v>
      </c>
      <c r="AW498" s="28">
        <v>356443.14</v>
      </c>
      <c r="AX498" s="44">
        <v>1132523.8199999998</v>
      </c>
      <c r="AY498" s="124"/>
      <c r="AZ498" s="139">
        <v>8102864.6099999994</v>
      </c>
      <c r="BA498" s="139">
        <v>2602998.2499999995</v>
      </c>
      <c r="BB498" s="44">
        <v>3211758.8579999995</v>
      </c>
      <c r="BC498" s="28">
        <v>180940.13198999997</v>
      </c>
      <c r="BD498" s="28">
        <v>158008.68594</v>
      </c>
      <c r="BE498" s="140">
        <v>0</v>
      </c>
      <c r="BF498" s="44">
        <v>3550707.6759299999</v>
      </c>
      <c r="BG498" s="60"/>
      <c r="BH498" s="28">
        <v>8146814.9659299999</v>
      </c>
      <c r="BI498" s="124"/>
      <c r="BJ498" s="28">
        <v>1129829.3899999999</v>
      </c>
      <c r="BK498" s="28">
        <v>7016985.5759300003</v>
      </c>
      <c r="BL498" s="124"/>
      <c r="BM498" s="193">
        <v>1</v>
      </c>
    </row>
    <row r="499" spans="1:65" x14ac:dyDescent="0.25">
      <c r="A499" s="116" t="s">
        <v>1130</v>
      </c>
      <c r="B499" s="24" t="s">
        <v>1131</v>
      </c>
      <c r="C499" s="27" t="s">
        <v>1132</v>
      </c>
      <c r="D499" s="27" t="s">
        <v>12</v>
      </c>
      <c r="E499" s="139">
        <v>359.28</v>
      </c>
      <c r="F499" s="68"/>
      <c r="G499" s="139">
        <v>141.97</v>
      </c>
      <c r="H499" s="139">
        <v>141.47</v>
      </c>
      <c r="I499" s="139">
        <v>92.99</v>
      </c>
      <c r="J499" s="139">
        <v>124.32</v>
      </c>
      <c r="K499" s="60"/>
      <c r="L499" s="28">
        <v>12732.3</v>
      </c>
      <c r="M499" s="28">
        <v>8369.1</v>
      </c>
      <c r="N499" s="28">
        <v>11188.8</v>
      </c>
      <c r="O499" s="44">
        <v>32290.2</v>
      </c>
      <c r="P499" s="124"/>
      <c r="Q499" s="28">
        <v>17746.25</v>
      </c>
      <c r="R499" s="28">
        <v>11623.75</v>
      </c>
      <c r="S499" s="28">
        <v>15540</v>
      </c>
      <c r="T499" s="28">
        <v>44910</v>
      </c>
      <c r="U499" s="124"/>
      <c r="V499" s="28">
        <v>33079.01</v>
      </c>
      <c r="W499" s="28">
        <v>21666.67</v>
      </c>
      <c r="X499" s="28">
        <v>28966.559999999998</v>
      </c>
      <c r="Y499" s="44">
        <v>83712.239999999991</v>
      </c>
      <c r="Z499" s="124"/>
      <c r="AA499" s="28">
        <v>3549.25</v>
      </c>
      <c r="AB499" s="28">
        <v>2324.75</v>
      </c>
      <c r="AC499" s="28">
        <v>3108</v>
      </c>
      <c r="AD499" s="44">
        <v>8982</v>
      </c>
      <c r="AE499" s="124"/>
      <c r="AF499" s="139">
        <v>81064.87</v>
      </c>
      <c r="AG499" s="139">
        <v>53097.29</v>
      </c>
      <c r="AH499" s="139">
        <v>70986.720000000001</v>
      </c>
      <c r="AI499" s="44">
        <v>205148.88</v>
      </c>
      <c r="AJ499" s="124"/>
      <c r="AK499" s="63">
        <v>14712.88</v>
      </c>
      <c r="AL499" s="63">
        <v>19341.919999999998</v>
      </c>
      <c r="AM499" s="63">
        <v>89137.44</v>
      </c>
      <c r="AN499" s="44">
        <v>123192.23999999999</v>
      </c>
      <c r="AO499" s="124"/>
      <c r="AP499" s="28">
        <v>147364.85999999999</v>
      </c>
      <c r="AQ499" s="28">
        <v>96523.62</v>
      </c>
      <c r="AR499" s="28">
        <v>129044.15999999999</v>
      </c>
      <c r="AS499" s="28">
        <v>372932.63999999996</v>
      </c>
      <c r="AT499" s="124"/>
      <c r="AU499" s="28">
        <v>111588.42</v>
      </c>
      <c r="AV499" s="28">
        <v>73090.14</v>
      </c>
      <c r="AW499" s="28">
        <v>97715.51999999999</v>
      </c>
      <c r="AX499" s="44">
        <v>282394.07999999996</v>
      </c>
      <c r="AY499" s="124"/>
      <c r="AZ499" s="139">
        <v>2011802.56</v>
      </c>
      <c r="BA499" s="139">
        <v>636322.75000000012</v>
      </c>
      <c r="BB499" s="44">
        <v>794437.59299999999</v>
      </c>
      <c r="BC499" s="28">
        <v>45117.30455999999</v>
      </c>
      <c r="BD499" s="28">
        <v>39399.363359999996</v>
      </c>
      <c r="BE499" s="140">
        <v>0</v>
      </c>
      <c r="BF499" s="44">
        <v>878954.26091999991</v>
      </c>
      <c r="BG499" s="60"/>
      <c r="BH499" s="28">
        <v>2032516.5409199996</v>
      </c>
      <c r="BI499" s="124"/>
      <c r="BJ499" s="28">
        <v>281722.21999999997</v>
      </c>
      <c r="BK499" s="28">
        <v>1750794.3209199996</v>
      </c>
      <c r="BL499" s="124"/>
      <c r="BM499" s="193">
        <v>1</v>
      </c>
    </row>
    <row r="500" spans="1:65" x14ac:dyDescent="0.25">
      <c r="A500" s="116" t="s">
        <v>1133</v>
      </c>
      <c r="B500" s="24" t="s">
        <v>1134</v>
      </c>
      <c r="C500" s="27" t="s">
        <v>1132</v>
      </c>
      <c r="D500" s="27" t="s">
        <v>12</v>
      </c>
      <c r="E500" s="139">
        <v>430.95</v>
      </c>
      <c r="F500" s="68"/>
      <c r="G500" s="139">
        <v>188.47</v>
      </c>
      <c r="H500" s="139">
        <v>184.64000000000001</v>
      </c>
      <c r="I500" s="139">
        <v>114.82</v>
      </c>
      <c r="J500" s="139">
        <v>127.66</v>
      </c>
      <c r="K500" s="60"/>
      <c r="L500" s="28">
        <v>16617.600000000002</v>
      </c>
      <c r="M500" s="28">
        <v>10333.799999999999</v>
      </c>
      <c r="N500" s="28">
        <v>11489.4</v>
      </c>
      <c r="O500" s="44">
        <v>38440.800000000003</v>
      </c>
      <c r="P500" s="124"/>
      <c r="Q500" s="28">
        <v>23558.75</v>
      </c>
      <c r="R500" s="28">
        <v>14352.5</v>
      </c>
      <c r="S500" s="28">
        <v>15957.5</v>
      </c>
      <c r="T500" s="28">
        <v>53868.75</v>
      </c>
      <c r="U500" s="124"/>
      <c r="V500" s="28">
        <v>43913.51</v>
      </c>
      <c r="W500" s="28">
        <v>26753.059999999998</v>
      </c>
      <c r="X500" s="28">
        <v>29744.78</v>
      </c>
      <c r="Y500" s="44">
        <v>100411.35</v>
      </c>
      <c r="Z500" s="124"/>
      <c r="AA500" s="28">
        <v>4711.75</v>
      </c>
      <c r="AB500" s="28">
        <v>2870.5</v>
      </c>
      <c r="AC500" s="28">
        <v>3191.5</v>
      </c>
      <c r="AD500" s="44">
        <v>10773.75</v>
      </c>
      <c r="AE500" s="124"/>
      <c r="AF500" s="139">
        <v>107616.37</v>
      </c>
      <c r="AG500" s="139">
        <v>65562.22</v>
      </c>
      <c r="AH500" s="139">
        <v>72893.86</v>
      </c>
      <c r="AI500" s="44">
        <v>246072.45</v>
      </c>
      <c r="AJ500" s="124"/>
      <c r="AK500" s="63">
        <v>19202.560000000001</v>
      </c>
      <c r="AL500" s="63">
        <v>23882.559999999998</v>
      </c>
      <c r="AM500" s="63">
        <v>91532.22</v>
      </c>
      <c r="AN500" s="44">
        <v>134617.34</v>
      </c>
      <c r="AO500" s="124"/>
      <c r="AP500" s="28">
        <v>195631.86</v>
      </c>
      <c r="AQ500" s="28">
        <v>119183.15999999999</v>
      </c>
      <c r="AR500" s="28">
        <v>132511.07999999999</v>
      </c>
      <c r="AS500" s="28">
        <v>447326.1</v>
      </c>
      <c r="AT500" s="124"/>
      <c r="AU500" s="28">
        <v>148137.42000000001</v>
      </c>
      <c r="AV500" s="28">
        <v>90248.51999999999</v>
      </c>
      <c r="AW500" s="28">
        <v>100340.76</v>
      </c>
      <c r="AX500" s="44">
        <v>338726.7</v>
      </c>
      <c r="AY500" s="124"/>
      <c r="AZ500" s="139">
        <v>2544106.85</v>
      </c>
      <c r="BA500" s="139">
        <v>1099501.5</v>
      </c>
      <c r="BB500" s="44">
        <v>1093082.5049999999</v>
      </c>
      <c r="BC500" s="28">
        <v>54117.408149999981</v>
      </c>
      <c r="BD500" s="28">
        <v>47258.838899999995</v>
      </c>
      <c r="BE500" s="140">
        <v>0</v>
      </c>
      <c r="BF500" s="44">
        <v>1194458.75205</v>
      </c>
      <c r="BG500" s="60"/>
      <c r="BH500" s="28">
        <v>2564695.99205</v>
      </c>
      <c r="BI500" s="124"/>
      <c r="BJ500" s="28">
        <v>337920.82</v>
      </c>
      <c r="BK500" s="28">
        <v>2226775.1720500002</v>
      </c>
      <c r="BL500" s="124"/>
      <c r="BM500" s="193">
        <v>1</v>
      </c>
    </row>
    <row r="501" spans="1:65" x14ac:dyDescent="0.25">
      <c r="A501" s="116" t="s">
        <v>1135</v>
      </c>
      <c r="B501" s="24" t="s">
        <v>1136</v>
      </c>
      <c r="C501" s="27" t="s">
        <v>1137</v>
      </c>
      <c r="D501" s="27" t="s">
        <v>120</v>
      </c>
      <c r="E501" s="139">
        <v>131.75</v>
      </c>
      <c r="F501" s="68"/>
      <c r="G501" s="139">
        <v>84.25</v>
      </c>
      <c r="H501" s="139">
        <v>82</v>
      </c>
      <c r="I501" s="139">
        <v>47.5</v>
      </c>
      <c r="J501" s="139">
        <v>0</v>
      </c>
      <c r="K501" s="60"/>
      <c r="L501" s="28">
        <v>7380</v>
      </c>
      <c r="M501" s="28">
        <v>4275</v>
      </c>
      <c r="N501" s="28">
        <v>0</v>
      </c>
      <c r="O501" s="44">
        <v>11655</v>
      </c>
      <c r="P501" s="124"/>
      <c r="Q501" s="28">
        <v>10531.25</v>
      </c>
      <c r="R501" s="28">
        <v>5937.5</v>
      </c>
      <c r="S501" s="28">
        <v>0</v>
      </c>
      <c r="T501" s="28">
        <v>16468.75</v>
      </c>
      <c r="U501" s="124"/>
      <c r="V501" s="28">
        <v>19630.25</v>
      </c>
      <c r="W501" s="28">
        <v>11067.5</v>
      </c>
      <c r="X501" s="28">
        <v>0</v>
      </c>
      <c r="Y501" s="44">
        <v>30697.75</v>
      </c>
      <c r="Z501" s="124"/>
      <c r="AA501" s="28">
        <v>2106.25</v>
      </c>
      <c r="AB501" s="28">
        <v>1187.5</v>
      </c>
      <c r="AC501" s="28">
        <v>0</v>
      </c>
      <c r="AD501" s="44">
        <v>3293.75</v>
      </c>
      <c r="AE501" s="124"/>
      <c r="AF501" s="139">
        <v>48106.75</v>
      </c>
      <c r="AG501" s="139">
        <v>27122.5</v>
      </c>
      <c r="AH501" s="139">
        <v>0</v>
      </c>
      <c r="AI501" s="44">
        <v>75229.25</v>
      </c>
      <c r="AJ501" s="124"/>
      <c r="AK501" s="63">
        <v>8528</v>
      </c>
      <c r="AL501" s="63">
        <v>9880</v>
      </c>
      <c r="AM501" s="63">
        <v>0</v>
      </c>
      <c r="AN501" s="44">
        <v>18408</v>
      </c>
      <c r="AO501" s="124"/>
      <c r="AP501" s="28">
        <v>87451.5</v>
      </c>
      <c r="AQ501" s="28">
        <v>49305</v>
      </c>
      <c r="AR501" s="28">
        <v>0</v>
      </c>
      <c r="AS501" s="28">
        <v>136756.5</v>
      </c>
      <c r="AT501" s="124"/>
      <c r="AU501" s="28">
        <v>66220.5</v>
      </c>
      <c r="AV501" s="28">
        <v>37335</v>
      </c>
      <c r="AW501" s="28">
        <v>0</v>
      </c>
      <c r="AX501" s="44">
        <v>103555.5</v>
      </c>
      <c r="AY501" s="124"/>
      <c r="AZ501" s="139">
        <v>676626.98</v>
      </c>
      <c r="BA501" s="139">
        <v>160123.71999999997</v>
      </c>
      <c r="BB501" s="44">
        <v>251025.20999999996</v>
      </c>
      <c r="BC501" s="28">
        <v>16544.769749999999</v>
      </c>
      <c r="BD501" s="28">
        <v>14447.968500000001</v>
      </c>
      <c r="BE501" s="140">
        <v>0</v>
      </c>
      <c r="BF501" s="44">
        <v>282017.94824999996</v>
      </c>
      <c r="BG501" s="60"/>
      <c r="BH501" s="28">
        <v>678082.4482499999</v>
      </c>
      <c r="BI501" s="124"/>
      <c r="BJ501" s="28">
        <v>103309.12</v>
      </c>
      <c r="BK501" s="28">
        <v>574773.3282499999</v>
      </c>
      <c r="BL501" s="124"/>
      <c r="BM501" s="193">
        <v>1</v>
      </c>
    </row>
    <row r="502" spans="1:65" x14ac:dyDescent="0.25">
      <c r="A502" s="116" t="s">
        <v>1138</v>
      </c>
      <c r="B502" s="24" t="s">
        <v>1139</v>
      </c>
      <c r="C502" s="27" t="s">
        <v>1137</v>
      </c>
      <c r="D502" s="27" t="s">
        <v>12</v>
      </c>
      <c r="E502" s="139">
        <v>501.06</v>
      </c>
      <c r="F502" s="68"/>
      <c r="G502" s="139">
        <v>182.89999999999998</v>
      </c>
      <c r="H502" s="139">
        <v>180.64999999999998</v>
      </c>
      <c r="I502" s="139">
        <v>135.16</v>
      </c>
      <c r="J502" s="139">
        <v>183</v>
      </c>
      <c r="K502" s="60"/>
      <c r="L502" s="28">
        <v>16258.499999999998</v>
      </c>
      <c r="M502" s="28">
        <v>12164.4</v>
      </c>
      <c r="N502" s="28">
        <v>16470</v>
      </c>
      <c r="O502" s="44">
        <v>44892.899999999994</v>
      </c>
      <c r="P502" s="124"/>
      <c r="Q502" s="28">
        <v>22862.499999999996</v>
      </c>
      <c r="R502" s="28">
        <v>16895</v>
      </c>
      <c r="S502" s="28">
        <v>22875</v>
      </c>
      <c r="T502" s="28">
        <v>62632.5</v>
      </c>
      <c r="U502" s="124"/>
      <c r="V502" s="28">
        <v>42615.7</v>
      </c>
      <c r="W502" s="28">
        <v>31492.28</v>
      </c>
      <c r="X502" s="28">
        <v>42639</v>
      </c>
      <c r="Y502" s="44">
        <v>116746.98</v>
      </c>
      <c r="Z502" s="124"/>
      <c r="AA502" s="28">
        <v>4572.4999999999991</v>
      </c>
      <c r="AB502" s="28">
        <v>3379</v>
      </c>
      <c r="AC502" s="28">
        <v>4575</v>
      </c>
      <c r="AD502" s="44">
        <v>12526.5</v>
      </c>
      <c r="AE502" s="124"/>
      <c r="AF502" s="139">
        <v>104435.9</v>
      </c>
      <c r="AG502" s="139">
        <v>77176.36</v>
      </c>
      <c r="AH502" s="139">
        <v>104493</v>
      </c>
      <c r="AI502" s="44">
        <v>286105.26</v>
      </c>
      <c r="AJ502" s="124"/>
      <c r="AK502" s="63">
        <v>18787.599999999999</v>
      </c>
      <c r="AL502" s="63">
        <v>28113.279999999999</v>
      </c>
      <c r="AM502" s="63">
        <v>131211</v>
      </c>
      <c r="AN502" s="44">
        <v>178111.88</v>
      </c>
      <c r="AO502" s="124"/>
      <c r="AP502" s="28">
        <v>189850.19999999998</v>
      </c>
      <c r="AQ502" s="28">
        <v>140296.07999999999</v>
      </c>
      <c r="AR502" s="28">
        <v>189954</v>
      </c>
      <c r="AS502" s="28">
        <v>520100.27999999997</v>
      </c>
      <c r="AT502" s="124"/>
      <c r="AU502" s="28">
        <v>143759.4</v>
      </c>
      <c r="AV502" s="28">
        <v>106235.76</v>
      </c>
      <c r="AW502" s="28">
        <v>143838</v>
      </c>
      <c r="AX502" s="44">
        <v>393833.16</v>
      </c>
      <c r="AY502" s="124"/>
      <c r="AZ502" s="139">
        <v>2843775.08</v>
      </c>
      <c r="BA502" s="139">
        <v>1096781.45</v>
      </c>
      <c r="BB502" s="44">
        <v>1182166.959</v>
      </c>
      <c r="BC502" s="28">
        <v>62921.611619999989</v>
      </c>
      <c r="BD502" s="28">
        <v>54947.241719999998</v>
      </c>
      <c r="BE502" s="140">
        <v>0</v>
      </c>
      <c r="BF502" s="44">
        <v>1300035.8123400002</v>
      </c>
      <c r="BG502" s="60"/>
      <c r="BH502" s="28">
        <v>2914985.2723399997</v>
      </c>
      <c r="BI502" s="124"/>
      <c r="BJ502" s="28">
        <v>392896.17</v>
      </c>
      <c r="BK502" s="28">
        <v>2522089.1023399998</v>
      </c>
      <c r="BL502" s="124"/>
      <c r="BM502" s="193">
        <v>1</v>
      </c>
    </row>
    <row r="503" spans="1:65" x14ac:dyDescent="0.25">
      <c r="A503" s="116" t="s">
        <v>1140</v>
      </c>
      <c r="B503" s="24" t="s">
        <v>1141</v>
      </c>
      <c r="C503" s="27" t="s">
        <v>1137</v>
      </c>
      <c r="D503" s="27" t="s">
        <v>120</v>
      </c>
      <c r="E503" s="139">
        <v>667.47</v>
      </c>
      <c r="F503" s="68"/>
      <c r="G503" s="139">
        <v>432.80999999999995</v>
      </c>
      <c r="H503" s="139">
        <v>423.97999999999996</v>
      </c>
      <c r="I503" s="139">
        <v>234.65999999999997</v>
      </c>
      <c r="J503" s="139">
        <v>0</v>
      </c>
      <c r="K503" s="60"/>
      <c r="L503" s="28">
        <v>38158.199999999997</v>
      </c>
      <c r="M503" s="28">
        <v>21119.399999999998</v>
      </c>
      <c r="N503" s="28">
        <v>0</v>
      </c>
      <c r="O503" s="44">
        <v>59277.599999999991</v>
      </c>
      <c r="P503" s="124"/>
      <c r="Q503" s="28">
        <v>54101.249999999993</v>
      </c>
      <c r="R503" s="28">
        <v>29332.499999999996</v>
      </c>
      <c r="S503" s="28">
        <v>0</v>
      </c>
      <c r="T503" s="28">
        <v>83433.749999999985</v>
      </c>
      <c r="U503" s="124"/>
      <c r="V503" s="28">
        <v>100844.72999999998</v>
      </c>
      <c r="W503" s="28">
        <v>54675.779999999992</v>
      </c>
      <c r="X503" s="28">
        <v>0</v>
      </c>
      <c r="Y503" s="44">
        <v>155520.50999999998</v>
      </c>
      <c r="Z503" s="124"/>
      <c r="AA503" s="28">
        <v>10820.249999999998</v>
      </c>
      <c r="AB503" s="28">
        <v>5866.4999999999991</v>
      </c>
      <c r="AC503" s="28">
        <v>0</v>
      </c>
      <c r="AD503" s="44">
        <v>16686.749999999996</v>
      </c>
      <c r="AE503" s="124"/>
      <c r="AF503" s="139">
        <v>247134.51</v>
      </c>
      <c r="AG503" s="139">
        <v>133990.85999999999</v>
      </c>
      <c r="AH503" s="139">
        <v>0</v>
      </c>
      <c r="AI503" s="44">
        <v>381125.37</v>
      </c>
      <c r="AJ503" s="124"/>
      <c r="AK503" s="63">
        <v>44093.919999999998</v>
      </c>
      <c r="AL503" s="63">
        <v>48809.279999999992</v>
      </c>
      <c r="AM503" s="63">
        <v>0</v>
      </c>
      <c r="AN503" s="44">
        <v>92903.199999999983</v>
      </c>
      <c r="AO503" s="124"/>
      <c r="AP503" s="28">
        <v>449256.77999999997</v>
      </c>
      <c r="AQ503" s="28">
        <v>243577.07999999996</v>
      </c>
      <c r="AR503" s="28">
        <v>0</v>
      </c>
      <c r="AS503" s="28">
        <v>692833.85999999987</v>
      </c>
      <c r="AT503" s="124"/>
      <c r="AU503" s="28">
        <v>340188.66</v>
      </c>
      <c r="AV503" s="28">
        <v>184442.75999999998</v>
      </c>
      <c r="AW503" s="28">
        <v>0</v>
      </c>
      <c r="AX503" s="44">
        <v>524631.41999999993</v>
      </c>
      <c r="AY503" s="124"/>
      <c r="AZ503" s="139">
        <v>3677582.72</v>
      </c>
      <c r="BA503" s="139">
        <v>1300672.99</v>
      </c>
      <c r="BB503" s="44">
        <v>1493476.713</v>
      </c>
      <c r="BC503" s="28">
        <v>83818.880189999982</v>
      </c>
      <c r="BD503" s="28">
        <v>73196.09513999999</v>
      </c>
      <c r="BE503" s="140">
        <v>0</v>
      </c>
      <c r="BF503" s="44">
        <v>1650491.6883299998</v>
      </c>
      <c r="BG503" s="60"/>
      <c r="BH503" s="28">
        <v>3656904.1483299998</v>
      </c>
      <c r="BI503" s="124"/>
      <c r="BJ503" s="28">
        <v>523383.25</v>
      </c>
      <c r="BK503" s="28">
        <v>3133520.8983299998</v>
      </c>
      <c r="BL503" s="124"/>
      <c r="BM503" s="193">
        <v>1</v>
      </c>
    </row>
    <row r="504" spans="1:65" x14ac:dyDescent="0.25">
      <c r="A504" s="116" t="s">
        <v>1142</v>
      </c>
      <c r="B504" s="24" t="s">
        <v>1143</v>
      </c>
      <c r="C504" s="27" t="s">
        <v>1137</v>
      </c>
      <c r="D504" s="27" t="s">
        <v>120</v>
      </c>
      <c r="E504" s="139">
        <v>381.22</v>
      </c>
      <c r="F504" s="68"/>
      <c r="G504" s="139">
        <v>252.73</v>
      </c>
      <c r="H504" s="139">
        <v>248.82</v>
      </c>
      <c r="I504" s="139">
        <v>128.49</v>
      </c>
      <c r="J504" s="139">
        <v>0</v>
      </c>
      <c r="K504" s="60"/>
      <c r="L504" s="28">
        <v>22393.8</v>
      </c>
      <c r="M504" s="28">
        <v>11564.1</v>
      </c>
      <c r="N504" s="28">
        <v>0</v>
      </c>
      <c r="O504" s="44">
        <v>33957.9</v>
      </c>
      <c r="P504" s="124"/>
      <c r="Q504" s="28">
        <v>31591.25</v>
      </c>
      <c r="R504" s="28">
        <v>16061.250000000002</v>
      </c>
      <c r="S504" s="28">
        <v>0</v>
      </c>
      <c r="T504" s="28">
        <v>47652.5</v>
      </c>
      <c r="U504" s="124"/>
      <c r="V504" s="28">
        <v>58886.09</v>
      </c>
      <c r="W504" s="28">
        <v>29938.170000000002</v>
      </c>
      <c r="X504" s="28">
        <v>0</v>
      </c>
      <c r="Y504" s="44">
        <v>88824.26</v>
      </c>
      <c r="Z504" s="124"/>
      <c r="AA504" s="28">
        <v>6318.25</v>
      </c>
      <c r="AB504" s="28">
        <v>3212.25</v>
      </c>
      <c r="AC504" s="28">
        <v>0</v>
      </c>
      <c r="AD504" s="44">
        <v>9530.5</v>
      </c>
      <c r="AE504" s="124"/>
      <c r="AF504" s="139">
        <v>144308.82999999999</v>
      </c>
      <c r="AG504" s="139">
        <v>73367.789999999994</v>
      </c>
      <c r="AH504" s="139">
        <v>0</v>
      </c>
      <c r="AI504" s="44">
        <v>217676.62</v>
      </c>
      <c r="AJ504" s="124"/>
      <c r="AK504" s="63">
        <v>25877.279999999999</v>
      </c>
      <c r="AL504" s="63">
        <v>26725.920000000002</v>
      </c>
      <c r="AM504" s="63">
        <v>0</v>
      </c>
      <c r="AN504" s="44">
        <v>52603.199999999997</v>
      </c>
      <c r="AO504" s="124"/>
      <c r="AP504" s="28">
        <v>262333.74</v>
      </c>
      <c r="AQ504" s="28">
        <v>133372.62</v>
      </c>
      <c r="AR504" s="28">
        <v>0</v>
      </c>
      <c r="AS504" s="28">
        <v>395706.36</v>
      </c>
      <c r="AT504" s="124"/>
      <c r="AU504" s="28">
        <v>198645.78</v>
      </c>
      <c r="AV504" s="28">
        <v>100993.14000000001</v>
      </c>
      <c r="AW504" s="28">
        <v>0</v>
      </c>
      <c r="AX504" s="44">
        <v>299638.92000000004</v>
      </c>
      <c r="AY504" s="124"/>
      <c r="AZ504" s="139">
        <v>2064275.9099999997</v>
      </c>
      <c r="BA504" s="139">
        <v>660574.77999999991</v>
      </c>
      <c r="BB504" s="44">
        <v>817455.20699999982</v>
      </c>
      <c r="BC504" s="28">
        <v>47872.463939999994</v>
      </c>
      <c r="BD504" s="28">
        <v>41805.34764</v>
      </c>
      <c r="BE504" s="140">
        <v>0</v>
      </c>
      <c r="BF504" s="44">
        <v>907133.01857999992</v>
      </c>
      <c r="BG504" s="60"/>
      <c r="BH504" s="28">
        <v>2052723.2785799995</v>
      </c>
      <c r="BI504" s="124"/>
      <c r="BJ504" s="28">
        <v>298926.03000000003</v>
      </c>
      <c r="BK504" s="28">
        <v>1753797.2485799994</v>
      </c>
      <c r="BL504" s="124"/>
      <c r="BM504" s="193">
        <v>1</v>
      </c>
    </row>
    <row r="505" spans="1:65" x14ac:dyDescent="0.25">
      <c r="A505" s="116" t="s">
        <v>1144</v>
      </c>
      <c r="B505" s="24" t="s">
        <v>1145</v>
      </c>
      <c r="C505" s="27" t="s">
        <v>1137</v>
      </c>
      <c r="D505" s="27" t="s">
        <v>12</v>
      </c>
      <c r="E505" s="139">
        <v>274</v>
      </c>
      <c r="F505" s="68"/>
      <c r="G505" s="139">
        <v>137.5</v>
      </c>
      <c r="H505" s="139">
        <v>134</v>
      </c>
      <c r="I505" s="139">
        <v>54</v>
      </c>
      <c r="J505" s="139">
        <v>82.5</v>
      </c>
      <c r="K505" s="60"/>
      <c r="L505" s="28">
        <v>12060</v>
      </c>
      <c r="M505" s="28">
        <v>4860</v>
      </c>
      <c r="N505" s="28">
        <v>7425</v>
      </c>
      <c r="O505" s="44">
        <v>24345</v>
      </c>
      <c r="P505" s="124"/>
      <c r="Q505" s="28">
        <v>17187.5</v>
      </c>
      <c r="R505" s="28">
        <v>6750</v>
      </c>
      <c r="S505" s="28">
        <v>10312.5</v>
      </c>
      <c r="T505" s="28">
        <v>34250</v>
      </c>
      <c r="U505" s="124"/>
      <c r="V505" s="28">
        <v>32037.5</v>
      </c>
      <c r="W505" s="28">
        <v>12582</v>
      </c>
      <c r="X505" s="28">
        <v>19222.5</v>
      </c>
      <c r="Y505" s="44">
        <v>63842</v>
      </c>
      <c r="Z505" s="124"/>
      <c r="AA505" s="28">
        <v>3437.5</v>
      </c>
      <c r="AB505" s="28">
        <v>1350</v>
      </c>
      <c r="AC505" s="28">
        <v>2062.5</v>
      </c>
      <c r="AD505" s="44">
        <v>6850</v>
      </c>
      <c r="AE505" s="124"/>
      <c r="AF505" s="139">
        <v>78512.5</v>
      </c>
      <c r="AG505" s="139">
        <v>30834</v>
      </c>
      <c r="AH505" s="139">
        <v>47107.5</v>
      </c>
      <c r="AI505" s="44">
        <v>156454</v>
      </c>
      <c r="AJ505" s="124"/>
      <c r="AK505" s="63">
        <v>13936</v>
      </c>
      <c r="AL505" s="63">
        <v>11232</v>
      </c>
      <c r="AM505" s="63">
        <v>59152.5</v>
      </c>
      <c r="AN505" s="44">
        <v>84320.5</v>
      </c>
      <c r="AO505" s="124"/>
      <c r="AP505" s="28">
        <v>142725</v>
      </c>
      <c r="AQ505" s="28">
        <v>56052</v>
      </c>
      <c r="AR505" s="28">
        <v>85635</v>
      </c>
      <c r="AS505" s="28">
        <v>284412</v>
      </c>
      <c r="AT505" s="124"/>
      <c r="AU505" s="28">
        <v>108075</v>
      </c>
      <c r="AV505" s="28">
        <v>42444</v>
      </c>
      <c r="AW505" s="28">
        <v>64845</v>
      </c>
      <c r="AX505" s="44">
        <v>215364</v>
      </c>
      <c r="AY505" s="124"/>
      <c r="AZ505" s="139">
        <v>1555217.27</v>
      </c>
      <c r="BA505" s="139">
        <v>538070.07000000007</v>
      </c>
      <c r="BB505" s="44">
        <v>627986.20200000005</v>
      </c>
      <c r="BC505" s="28">
        <v>34408.097999999998</v>
      </c>
      <c r="BD505" s="28">
        <v>30047.387999999999</v>
      </c>
      <c r="BE505" s="140">
        <v>0</v>
      </c>
      <c r="BF505" s="44">
        <v>692441.68800000008</v>
      </c>
      <c r="BG505" s="60"/>
      <c r="BH505" s="28">
        <v>1562279.1880000001</v>
      </c>
      <c r="BI505" s="124"/>
      <c r="BJ505" s="28">
        <v>214851.62</v>
      </c>
      <c r="BK505" s="28">
        <v>1347427.568</v>
      </c>
      <c r="BL505" s="124"/>
      <c r="BM505" s="193">
        <v>1</v>
      </c>
    </row>
    <row r="506" spans="1:65" x14ac:dyDescent="0.25">
      <c r="A506" s="116" t="s">
        <v>1146</v>
      </c>
      <c r="B506" s="24" t="s">
        <v>1147</v>
      </c>
      <c r="C506" s="27" t="s">
        <v>1137</v>
      </c>
      <c r="D506" s="27" t="s">
        <v>131</v>
      </c>
      <c r="E506" s="139">
        <v>527.5</v>
      </c>
      <c r="F506" s="68"/>
      <c r="G506" s="139">
        <v>0</v>
      </c>
      <c r="H506" s="139">
        <v>0</v>
      </c>
      <c r="I506" s="139">
        <v>0</v>
      </c>
      <c r="J506" s="139">
        <v>527.5</v>
      </c>
      <c r="K506" s="60"/>
      <c r="L506" s="28">
        <v>0</v>
      </c>
      <c r="M506" s="28">
        <v>0</v>
      </c>
      <c r="N506" s="28">
        <v>47475</v>
      </c>
      <c r="O506" s="44">
        <v>47475</v>
      </c>
      <c r="P506" s="124"/>
      <c r="Q506" s="28">
        <v>0</v>
      </c>
      <c r="R506" s="28">
        <v>0</v>
      </c>
      <c r="S506" s="28">
        <v>65937.5</v>
      </c>
      <c r="T506" s="28">
        <v>65937.5</v>
      </c>
      <c r="U506" s="124"/>
      <c r="V506" s="28">
        <v>0</v>
      </c>
      <c r="W506" s="28">
        <v>0</v>
      </c>
      <c r="X506" s="28">
        <v>122907.5</v>
      </c>
      <c r="Y506" s="44">
        <v>122907.5</v>
      </c>
      <c r="Z506" s="124"/>
      <c r="AA506" s="28">
        <v>0</v>
      </c>
      <c r="AB506" s="28">
        <v>0</v>
      </c>
      <c r="AC506" s="28">
        <v>13187.5</v>
      </c>
      <c r="AD506" s="44">
        <v>13187.5</v>
      </c>
      <c r="AE506" s="124"/>
      <c r="AF506" s="139">
        <v>0</v>
      </c>
      <c r="AG506" s="139">
        <v>0</v>
      </c>
      <c r="AH506" s="139">
        <v>301202.5</v>
      </c>
      <c r="AI506" s="44">
        <v>301202.5</v>
      </c>
      <c r="AJ506" s="124"/>
      <c r="AK506" s="63">
        <v>0</v>
      </c>
      <c r="AL506" s="63">
        <v>0</v>
      </c>
      <c r="AM506" s="63">
        <v>378217.5</v>
      </c>
      <c r="AN506" s="44">
        <v>378217.5</v>
      </c>
      <c r="AO506" s="124"/>
      <c r="AP506" s="28">
        <v>0</v>
      </c>
      <c r="AQ506" s="28">
        <v>0</v>
      </c>
      <c r="AR506" s="28">
        <v>547545</v>
      </c>
      <c r="AS506" s="28">
        <v>547545</v>
      </c>
      <c r="AT506" s="124"/>
      <c r="AU506" s="28">
        <v>0</v>
      </c>
      <c r="AV506" s="28">
        <v>0</v>
      </c>
      <c r="AW506" s="28">
        <v>414615</v>
      </c>
      <c r="AX506" s="44">
        <v>414615</v>
      </c>
      <c r="AY506" s="124"/>
      <c r="AZ506" s="139">
        <v>3129001.79</v>
      </c>
      <c r="BA506" s="139">
        <v>838847.74</v>
      </c>
      <c r="BB506" s="44">
        <v>1190354.8589999999</v>
      </c>
      <c r="BC506" s="28">
        <v>66241.867499999993</v>
      </c>
      <c r="BD506" s="28">
        <v>57846.705000000002</v>
      </c>
      <c r="BE506" s="140">
        <v>0</v>
      </c>
      <c r="BF506" s="44">
        <v>1314443.4314999999</v>
      </c>
      <c r="BG506" s="60"/>
      <c r="BH506" s="28">
        <v>3205530.9314999999</v>
      </c>
      <c r="BI506" s="124"/>
      <c r="BJ506" s="28">
        <v>413628.57</v>
      </c>
      <c r="BK506" s="28">
        <v>2791902.3615000001</v>
      </c>
      <c r="BL506" s="124"/>
      <c r="BM506" s="193">
        <v>1</v>
      </c>
    </row>
    <row r="507" spans="1:65" x14ac:dyDescent="0.25">
      <c r="A507" s="116" t="s">
        <v>1148</v>
      </c>
      <c r="B507" s="24" t="s">
        <v>1149</v>
      </c>
      <c r="C507" s="27" t="s">
        <v>1137</v>
      </c>
      <c r="D507" s="27" t="s">
        <v>12</v>
      </c>
      <c r="E507" s="139">
        <v>314.11</v>
      </c>
      <c r="F507" s="68"/>
      <c r="G507" s="139">
        <v>139.80000000000001</v>
      </c>
      <c r="H507" s="139">
        <v>136.63999999999999</v>
      </c>
      <c r="I507" s="139">
        <v>75.989999999999995</v>
      </c>
      <c r="J507" s="139">
        <v>98.32</v>
      </c>
      <c r="K507" s="60"/>
      <c r="L507" s="28">
        <v>12297.599999999999</v>
      </c>
      <c r="M507" s="28">
        <v>6839.0999999999995</v>
      </c>
      <c r="N507" s="28">
        <v>8848.7999999999993</v>
      </c>
      <c r="O507" s="44">
        <v>27985.499999999996</v>
      </c>
      <c r="P507" s="124"/>
      <c r="Q507" s="28">
        <v>17475</v>
      </c>
      <c r="R507" s="28">
        <v>9498.75</v>
      </c>
      <c r="S507" s="28">
        <v>12290</v>
      </c>
      <c r="T507" s="28">
        <v>39263.75</v>
      </c>
      <c r="U507" s="124"/>
      <c r="V507" s="28">
        <v>32573.4</v>
      </c>
      <c r="W507" s="28">
        <v>17705.669999999998</v>
      </c>
      <c r="X507" s="28">
        <v>22908.559999999998</v>
      </c>
      <c r="Y507" s="44">
        <v>73187.63</v>
      </c>
      <c r="Z507" s="124"/>
      <c r="AA507" s="28">
        <v>3495.0000000000005</v>
      </c>
      <c r="AB507" s="28">
        <v>1899.7499999999998</v>
      </c>
      <c r="AC507" s="28">
        <v>2458</v>
      </c>
      <c r="AD507" s="44">
        <v>7852.75</v>
      </c>
      <c r="AE507" s="124"/>
      <c r="AF507" s="139">
        <v>39912.9</v>
      </c>
      <c r="AG507" s="139">
        <v>21695.14</v>
      </c>
      <c r="AH507" s="139">
        <v>28070.36</v>
      </c>
      <c r="AI507" s="44">
        <v>89678.399999999994</v>
      </c>
      <c r="AJ507" s="124"/>
      <c r="AK507" s="63">
        <v>14210.559999999998</v>
      </c>
      <c r="AL507" s="63">
        <v>15805.919999999998</v>
      </c>
      <c r="AM507" s="63">
        <v>70495.44</v>
      </c>
      <c r="AN507" s="44">
        <v>100511.92</v>
      </c>
      <c r="AO507" s="124"/>
      <c r="AP507" s="28">
        <v>145112.40000000002</v>
      </c>
      <c r="AQ507" s="28">
        <v>78877.62</v>
      </c>
      <c r="AR507" s="28">
        <v>102056.15999999999</v>
      </c>
      <c r="AS507" s="28">
        <v>326046.18</v>
      </c>
      <c r="AT507" s="124"/>
      <c r="AU507" s="28">
        <v>109882.8</v>
      </c>
      <c r="AV507" s="28">
        <v>59728.14</v>
      </c>
      <c r="AW507" s="28">
        <v>77279.51999999999</v>
      </c>
      <c r="AX507" s="44">
        <v>246890.46</v>
      </c>
      <c r="AY507" s="124"/>
      <c r="AZ507" s="139">
        <v>1844973.99</v>
      </c>
      <c r="BA507" s="139">
        <v>739654.99000000011</v>
      </c>
      <c r="BB507" s="44">
        <v>775388.69400000002</v>
      </c>
      <c r="BC507" s="28">
        <v>39444.991469999994</v>
      </c>
      <c r="BD507" s="28">
        <v>34445.930820000001</v>
      </c>
      <c r="BE507" s="140">
        <v>0</v>
      </c>
      <c r="BF507" s="44">
        <v>849279.61629000003</v>
      </c>
      <c r="BG507" s="60"/>
      <c r="BH507" s="28">
        <v>1760696.2062899997</v>
      </c>
      <c r="BI507" s="124"/>
      <c r="BJ507" s="28">
        <v>246303.07</v>
      </c>
      <c r="BK507" s="28">
        <v>1514393.1362899996</v>
      </c>
      <c r="BL507" s="124"/>
      <c r="BM507" s="193">
        <v>0</v>
      </c>
    </row>
    <row r="508" spans="1:65" x14ac:dyDescent="0.25">
      <c r="A508" s="116" t="s">
        <v>1155</v>
      </c>
      <c r="B508" s="24" t="s">
        <v>1156</v>
      </c>
      <c r="C508" s="27" t="s">
        <v>1152</v>
      </c>
      <c r="D508" s="27" t="s">
        <v>12</v>
      </c>
      <c r="E508" s="139">
        <v>37953.949999999997</v>
      </c>
      <c r="F508" s="68"/>
      <c r="G508" s="139">
        <v>16993.97</v>
      </c>
      <c r="H508" s="139">
        <v>16719.39</v>
      </c>
      <c r="I508" s="139">
        <v>8935.49</v>
      </c>
      <c r="J508" s="139">
        <v>12024.49</v>
      </c>
      <c r="K508" s="60"/>
      <c r="L508" s="28">
        <v>1504745.0999999999</v>
      </c>
      <c r="M508" s="28">
        <v>804194.1</v>
      </c>
      <c r="N508" s="28">
        <v>1082204.1000000001</v>
      </c>
      <c r="O508" s="44">
        <v>3391143.3</v>
      </c>
      <c r="P508" s="124"/>
      <c r="Q508" s="28">
        <v>2124246.25</v>
      </c>
      <c r="R508" s="28">
        <v>1116936.25</v>
      </c>
      <c r="S508" s="28">
        <v>1503061.25</v>
      </c>
      <c r="T508" s="28">
        <v>4744243.75</v>
      </c>
      <c r="U508" s="124"/>
      <c r="V508" s="28">
        <v>3959595.0100000002</v>
      </c>
      <c r="W508" s="28">
        <v>2081969.17</v>
      </c>
      <c r="X508" s="28">
        <v>2801706.17</v>
      </c>
      <c r="Y508" s="44">
        <v>8843270.3499999996</v>
      </c>
      <c r="Z508" s="124"/>
      <c r="AA508" s="28">
        <v>424849.25</v>
      </c>
      <c r="AB508" s="28">
        <v>223387.25</v>
      </c>
      <c r="AC508" s="28">
        <v>300612.25</v>
      </c>
      <c r="AD508" s="44">
        <v>948848.75</v>
      </c>
      <c r="AE508" s="124"/>
      <c r="AF508" s="139">
        <v>9703556.8699999992</v>
      </c>
      <c r="AG508" s="139">
        <v>5102164.79</v>
      </c>
      <c r="AH508" s="139">
        <v>6865983.79</v>
      </c>
      <c r="AI508" s="44">
        <v>21671705.449999999</v>
      </c>
      <c r="AJ508" s="124"/>
      <c r="AK508" s="63">
        <v>1738816.56</v>
      </c>
      <c r="AL508" s="63">
        <v>1858581.92</v>
      </c>
      <c r="AM508" s="63">
        <v>8621559.3300000001</v>
      </c>
      <c r="AN508" s="44">
        <v>12218957.810000001</v>
      </c>
      <c r="AO508" s="124"/>
      <c r="AP508" s="28">
        <v>17639740.859999999</v>
      </c>
      <c r="AQ508" s="28">
        <v>9275038.6199999992</v>
      </c>
      <c r="AR508" s="28">
        <v>12481420.619999999</v>
      </c>
      <c r="AS508" s="28">
        <v>39396200.099999994</v>
      </c>
      <c r="AT508" s="124"/>
      <c r="AU508" s="28">
        <v>13357260.420000002</v>
      </c>
      <c r="AV508" s="28">
        <v>7023295.1399999997</v>
      </c>
      <c r="AW508" s="28">
        <v>9451249.1400000006</v>
      </c>
      <c r="AX508" s="44">
        <v>29831804.700000003</v>
      </c>
      <c r="AY508" s="124"/>
      <c r="AZ508" s="139">
        <v>215588211.45000002</v>
      </c>
      <c r="BA508" s="139">
        <v>98015740.219999999</v>
      </c>
      <c r="BB508" s="44">
        <v>94081185.501000002</v>
      </c>
      <c r="BC508" s="28">
        <v>4766143.1791499993</v>
      </c>
      <c r="BD508" s="28">
        <v>4162106.0648999996</v>
      </c>
      <c r="BE508" s="140">
        <v>0</v>
      </c>
      <c r="BF508" s="44">
        <v>103009434.74505</v>
      </c>
      <c r="BG508" s="60"/>
      <c r="BH508" s="28">
        <v>224055608.95504999</v>
      </c>
      <c r="BI508" s="124"/>
      <c r="BJ508" s="28">
        <v>29760830.809999999</v>
      </c>
      <c r="BK508" s="28">
        <v>194294778.14504999</v>
      </c>
      <c r="BL508" s="124"/>
      <c r="BM508" s="193">
        <v>1</v>
      </c>
    </row>
    <row r="509" spans="1:65" x14ac:dyDescent="0.25">
      <c r="A509" s="116" t="s">
        <v>1157</v>
      </c>
      <c r="B509" s="24" t="s">
        <v>1158</v>
      </c>
      <c r="C509" s="27" t="s">
        <v>1152</v>
      </c>
      <c r="D509" s="27" t="s">
        <v>12</v>
      </c>
      <c r="E509" s="139">
        <v>5589.35</v>
      </c>
      <c r="F509" s="68"/>
      <c r="G509" s="139">
        <v>2174.5499999999997</v>
      </c>
      <c r="H509" s="139">
        <v>2135.89</v>
      </c>
      <c r="I509" s="139">
        <v>1458.49</v>
      </c>
      <c r="J509" s="139">
        <v>1956.3100000000002</v>
      </c>
      <c r="K509" s="60"/>
      <c r="L509" s="28">
        <v>192230.09999999998</v>
      </c>
      <c r="M509" s="28">
        <v>131264.1</v>
      </c>
      <c r="N509" s="28">
        <v>176067.90000000002</v>
      </c>
      <c r="O509" s="44">
        <v>499562.1</v>
      </c>
      <c r="P509" s="124"/>
      <c r="Q509" s="28">
        <v>271818.74999999994</v>
      </c>
      <c r="R509" s="28">
        <v>182311.25</v>
      </c>
      <c r="S509" s="28">
        <v>244538.75000000003</v>
      </c>
      <c r="T509" s="28">
        <v>698668.75</v>
      </c>
      <c r="U509" s="124"/>
      <c r="V509" s="28">
        <v>506670.14999999997</v>
      </c>
      <c r="W509" s="28">
        <v>339828.17</v>
      </c>
      <c r="X509" s="28">
        <v>455820.23000000004</v>
      </c>
      <c r="Y509" s="44">
        <v>1302318.55</v>
      </c>
      <c r="Z509" s="124"/>
      <c r="AA509" s="28">
        <v>54363.749999999993</v>
      </c>
      <c r="AB509" s="28">
        <v>36462.25</v>
      </c>
      <c r="AC509" s="28">
        <v>48907.750000000007</v>
      </c>
      <c r="AD509" s="44">
        <v>139733.75</v>
      </c>
      <c r="AE509" s="124"/>
      <c r="AF509" s="139">
        <v>620834.02</v>
      </c>
      <c r="AG509" s="139">
        <v>416398.89</v>
      </c>
      <c r="AH509" s="139">
        <v>558526.5</v>
      </c>
      <c r="AI509" s="44">
        <v>1595759.4100000001</v>
      </c>
      <c r="AJ509" s="124"/>
      <c r="AK509" s="63">
        <v>222132.56</v>
      </c>
      <c r="AL509" s="63">
        <v>303365.92</v>
      </c>
      <c r="AM509" s="63">
        <v>1402674.27</v>
      </c>
      <c r="AN509" s="44">
        <v>1928172.75</v>
      </c>
      <c r="AO509" s="124"/>
      <c r="AP509" s="28">
        <v>2257182.9</v>
      </c>
      <c r="AQ509" s="28">
        <v>1513912.62</v>
      </c>
      <c r="AR509" s="28">
        <v>2030649.7800000003</v>
      </c>
      <c r="AS509" s="28">
        <v>5801745.3000000007</v>
      </c>
      <c r="AT509" s="124"/>
      <c r="AU509" s="28">
        <v>1709196.2999999998</v>
      </c>
      <c r="AV509" s="28">
        <v>1146373.1399999999</v>
      </c>
      <c r="AW509" s="28">
        <v>1537659.6600000001</v>
      </c>
      <c r="AX509" s="44">
        <v>4393229.0999999996</v>
      </c>
      <c r="AY509" s="124"/>
      <c r="AZ509" s="139">
        <v>29850755.969999999</v>
      </c>
      <c r="BA509" s="139">
        <v>7125275.8199999984</v>
      </c>
      <c r="BB509" s="44">
        <v>11092809.536999999</v>
      </c>
      <c r="BC509" s="28">
        <v>701893.8049499999</v>
      </c>
      <c r="BD509" s="28">
        <v>612939.29970000009</v>
      </c>
      <c r="BE509" s="140">
        <v>0</v>
      </c>
      <c r="BF509" s="44">
        <v>12407642.641649999</v>
      </c>
      <c r="BG509" s="60"/>
      <c r="BH509" s="28">
        <v>28766832.351650003</v>
      </c>
      <c r="BI509" s="124"/>
      <c r="BJ509" s="28">
        <v>4382777.01</v>
      </c>
      <c r="BK509" s="28">
        <v>24384055.341650002</v>
      </c>
      <c r="BL509" s="124"/>
      <c r="BM509" s="193">
        <v>0</v>
      </c>
    </row>
    <row r="510" spans="1:65" x14ac:dyDescent="0.25">
      <c r="A510" s="116" t="s">
        <v>1159</v>
      </c>
      <c r="B510" s="24" t="s">
        <v>1160</v>
      </c>
      <c r="C510" s="27" t="s">
        <v>1152</v>
      </c>
      <c r="D510" s="27" t="s">
        <v>12</v>
      </c>
      <c r="E510" s="139">
        <v>11853.61</v>
      </c>
      <c r="F510" s="68"/>
      <c r="G510" s="139">
        <v>5145.97</v>
      </c>
      <c r="H510" s="139">
        <v>5074.3100000000004</v>
      </c>
      <c r="I510" s="139">
        <v>2860.16</v>
      </c>
      <c r="J510" s="139">
        <v>3847.4799999999996</v>
      </c>
      <c r="K510" s="60"/>
      <c r="L510" s="28">
        <v>456687.9</v>
      </c>
      <c r="M510" s="28">
        <v>257414.39999999999</v>
      </c>
      <c r="N510" s="28">
        <v>346273.19999999995</v>
      </c>
      <c r="O510" s="44">
        <v>1060375.5</v>
      </c>
      <c r="P510" s="124"/>
      <c r="Q510" s="28">
        <v>643246.25</v>
      </c>
      <c r="R510" s="28">
        <v>357520</v>
      </c>
      <c r="S510" s="28">
        <v>480934.99999999994</v>
      </c>
      <c r="T510" s="28">
        <v>1481701.25</v>
      </c>
      <c r="U510" s="124"/>
      <c r="V510" s="28">
        <v>1199011.01</v>
      </c>
      <c r="W510" s="28">
        <v>666417.27999999991</v>
      </c>
      <c r="X510" s="28">
        <v>896462.83999999985</v>
      </c>
      <c r="Y510" s="44">
        <v>2761891.13</v>
      </c>
      <c r="Z510" s="124"/>
      <c r="AA510" s="28">
        <v>128649.25</v>
      </c>
      <c r="AB510" s="28">
        <v>71504</v>
      </c>
      <c r="AC510" s="28">
        <v>96186.999999999985</v>
      </c>
      <c r="AD510" s="44">
        <v>296340.25</v>
      </c>
      <c r="AE510" s="124"/>
      <c r="AF510" s="139">
        <v>2938348.87</v>
      </c>
      <c r="AG510" s="139">
        <v>1633151.36</v>
      </c>
      <c r="AH510" s="139">
        <v>2196911.08</v>
      </c>
      <c r="AI510" s="44">
        <v>6768411.3100000005</v>
      </c>
      <c r="AJ510" s="124"/>
      <c r="AK510" s="63">
        <v>527728.24</v>
      </c>
      <c r="AL510" s="63">
        <v>594913.28000000003</v>
      </c>
      <c r="AM510" s="63">
        <v>2758643.1599999997</v>
      </c>
      <c r="AN510" s="44">
        <v>3881284.6799999997</v>
      </c>
      <c r="AO510" s="124"/>
      <c r="AP510" s="28">
        <v>5341516.8600000003</v>
      </c>
      <c r="AQ510" s="28">
        <v>2968846.08</v>
      </c>
      <c r="AR510" s="28">
        <v>3993684.2399999998</v>
      </c>
      <c r="AS510" s="28">
        <v>12304047.18</v>
      </c>
      <c r="AT510" s="124"/>
      <c r="AU510" s="28">
        <v>4044732.4200000004</v>
      </c>
      <c r="AV510" s="28">
        <v>2248085.7599999998</v>
      </c>
      <c r="AW510" s="28">
        <v>3024119.28</v>
      </c>
      <c r="AX510" s="44">
        <v>9316937.459999999</v>
      </c>
      <c r="AY510" s="124"/>
      <c r="AZ510" s="139">
        <v>67932827.180000007</v>
      </c>
      <c r="BA510" s="139">
        <v>30761659.210000001</v>
      </c>
      <c r="BB510" s="44">
        <v>29608345.917000003</v>
      </c>
      <c r="BC510" s="28">
        <v>1488540.7829699998</v>
      </c>
      <c r="BD510" s="28">
        <v>1299890.5798200001</v>
      </c>
      <c r="BE510" s="140">
        <v>0</v>
      </c>
      <c r="BF510" s="44">
        <v>32396777.279790003</v>
      </c>
      <c r="BG510" s="60"/>
      <c r="BH510" s="28">
        <v>70267766.039790004</v>
      </c>
      <c r="BI510" s="124"/>
      <c r="BJ510" s="28">
        <v>9294771.1999999993</v>
      </c>
      <c r="BK510" s="28">
        <v>60972994.839790002</v>
      </c>
      <c r="BL510" s="124"/>
      <c r="BM510" s="193">
        <v>1</v>
      </c>
    </row>
    <row r="511" spans="1:65" x14ac:dyDescent="0.25">
      <c r="A511" s="116" t="s">
        <v>1161</v>
      </c>
      <c r="B511" s="24" t="s">
        <v>1162</v>
      </c>
      <c r="C511" s="27" t="s">
        <v>1152</v>
      </c>
      <c r="D511" s="27" t="s">
        <v>12</v>
      </c>
      <c r="E511" s="139">
        <v>13634.03</v>
      </c>
      <c r="F511" s="68"/>
      <c r="G511" s="139">
        <v>6425.8899999999994</v>
      </c>
      <c r="H511" s="139">
        <v>6341.64</v>
      </c>
      <c r="I511" s="139">
        <v>3239.8199999999997</v>
      </c>
      <c r="J511" s="139">
        <v>3968.3199999999997</v>
      </c>
      <c r="K511" s="60"/>
      <c r="L511" s="28">
        <v>570747.6</v>
      </c>
      <c r="M511" s="28">
        <v>291583.8</v>
      </c>
      <c r="N511" s="28">
        <v>357148.8</v>
      </c>
      <c r="O511" s="44">
        <v>1219480.2</v>
      </c>
      <c r="P511" s="124"/>
      <c r="Q511" s="28">
        <v>803236.24999999988</v>
      </c>
      <c r="R511" s="28">
        <v>404977.49999999994</v>
      </c>
      <c r="S511" s="28">
        <v>496039.99999999994</v>
      </c>
      <c r="T511" s="28">
        <v>1704253.7499999998</v>
      </c>
      <c r="U511" s="124"/>
      <c r="V511" s="28">
        <v>1497232.3699999999</v>
      </c>
      <c r="W511" s="28">
        <v>754878.05999999994</v>
      </c>
      <c r="X511" s="28">
        <v>924618.55999999994</v>
      </c>
      <c r="Y511" s="44">
        <v>3176728.9899999998</v>
      </c>
      <c r="Z511" s="124"/>
      <c r="AA511" s="28">
        <v>160647.25</v>
      </c>
      <c r="AB511" s="28">
        <v>80995.5</v>
      </c>
      <c r="AC511" s="28">
        <v>99208</v>
      </c>
      <c r="AD511" s="44">
        <v>340850.75</v>
      </c>
      <c r="AE511" s="124"/>
      <c r="AF511" s="139">
        <v>3669183.19</v>
      </c>
      <c r="AG511" s="139">
        <v>1849937.22</v>
      </c>
      <c r="AH511" s="139">
        <v>2265910.7200000002</v>
      </c>
      <c r="AI511" s="44">
        <v>7785031.1300000008</v>
      </c>
      <c r="AJ511" s="124"/>
      <c r="AK511" s="63">
        <v>659530.56000000006</v>
      </c>
      <c r="AL511" s="63">
        <v>673882.55999999994</v>
      </c>
      <c r="AM511" s="63">
        <v>2845285.44</v>
      </c>
      <c r="AN511" s="44">
        <v>4178698.56</v>
      </c>
      <c r="AO511" s="124"/>
      <c r="AP511" s="28">
        <v>6670073.8199999994</v>
      </c>
      <c r="AQ511" s="28">
        <v>3362933.1599999997</v>
      </c>
      <c r="AR511" s="28">
        <v>4119116.1599999997</v>
      </c>
      <c r="AS511" s="28">
        <v>14152123.139999999</v>
      </c>
      <c r="AT511" s="124"/>
      <c r="AU511" s="28">
        <v>5050749.5399999991</v>
      </c>
      <c r="AV511" s="28">
        <v>2546498.5199999996</v>
      </c>
      <c r="AW511" s="28">
        <v>3119099.5199999996</v>
      </c>
      <c r="AX511" s="44">
        <v>10716347.579999998</v>
      </c>
      <c r="AY511" s="124"/>
      <c r="AZ511" s="139">
        <v>81752474.149999991</v>
      </c>
      <c r="BA511" s="139">
        <v>49949763.420000002</v>
      </c>
      <c r="BB511" s="44">
        <v>39510671.270999998</v>
      </c>
      <c r="BC511" s="28">
        <v>1712120.5853099998</v>
      </c>
      <c r="BD511" s="28">
        <v>1495134.99786</v>
      </c>
      <c r="BE511" s="140">
        <v>0</v>
      </c>
      <c r="BF511" s="44">
        <v>42717926.854169995</v>
      </c>
      <c r="BG511" s="60"/>
      <c r="BH511" s="28">
        <v>85991440.954169989</v>
      </c>
      <c r="BI511" s="124"/>
      <c r="BJ511" s="28">
        <v>10690851.939999999</v>
      </c>
      <c r="BK511" s="28">
        <v>75300589.014169991</v>
      </c>
      <c r="BL511" s="124"/>
      <c r="BM511" s="193">
        <v>1</v>
      </c>
    </row>
    <row r="512" spans="1:65" x14ac:dyDescent="0.25">
      <c r="A512" s="116" t="s">
        <v>1163</v>
      </c>
      <c r="B512" s="24" t="s">
        <v>1164</v>
      </c>
      <c r="C512" s="27" t="s">
        <v>1152</v>
      </c>
      <c r="D512" s="27" t="s">
        <v>12</v>
      </c>
      <c r="E512" s="139">
        <v>20513</v>
      </c>
      <c r="F512" s="68"/>
      <c r="G512" s="139">
        <v>9155.5</v>
      </c>
      <c r="H512" s="139">
        <v>9027</v>
      </c>
      <c r="I512" s="139">
        <v>4824</v>
      </c>
      <c r="J512" s="139">
        <v>6533.5</v>
      </c>
      <c r="K512" s="60"/>
      <c r="L512" s="28">
        <v>812430</v>
      </c>
      <c r="M512" s="28">
        <v>434160</v>
      </c>
      <c r="N512" s="28">
        <v>588015</v>
      </c>
      <c r="O512" s="44">
        <v>1834605</v>
      </c>
      <c r="P512" s="124"/>
      <c r="Q512" s="28">
        <v>1144437.5</v>
      </c>
      <c r="R512" s="28">
        <v>603000</v>
      </c>
      <c r="S512" s="28">
        <v>816687.5</v>
      </c>
      <c r="T512" s="28">
        <v>2564125</v>
      </c>
      <c r="U512" s="124"/>
      <c r="V512" s="28">
        <v>2133231.5</v>
      </c>
      <c r="W512" s="28">
        <v>1123992</v>
      </c>
      <c r="X512" s="28">
        <v>1522305.5</v>
      </c>
      <c r="Y512" s="44">
        <v>4779529</v>
      </c>
      <c r="Z512" s="124"/>
      <c r="AA512" s="28">
        <v>228887.5</v>
      </c>
      <c r="AB512" s="28">
        <v>120600</v>
      </c>
      <c r="AC512" s="28">
        <v>163337.5</v>
      </c>
      <c r="AD512" s="44">
        <v>512825</v>
      </c>
      <c r="AE512" s="124"/>
      <c r="AF512" s="139">
        <v>5227790.5</v>
      </c>
      <c r="AG512" s="139">
        <v>2754504</v>
      </c>
      <c r="AH512" s="139">
        <v>3730628.5</v>
      </c>
      <c r="AI512" s="44">
        <v>11712923</v>
      </c>
      <c r="AJ512" s="124"/>
      <c r="AK512" s="63">
        <v>938808</v>
      </c>
      <c r="AL512" s="63">
        <v>1003392</v>
      </c>
      <c r="AM512" s="63">
        <v>4684519.5</v>
      </c>
      <c r="AN512" s="44">
        <v>6626719.5</v>
      </c>
      <c r="AO512" s="124"/>
      <c r="AP512" s="28">
        <v>9503409</v>
      </c>
      <c r="AQ512" s="28">
        <v>5007312</v>
      </c>
      <c r="AR512" s="28">
        <v>6781773</v>
      </c>
      <c r="AS512" s="28">
        <v>21292494</v>
      </c>
      <c r="AT512" s="124"/>
      <c r="AU512" s="28">
        <v>7196223</v>
      </c>
      <c r="AV512" s="28">
        <v>3791664</v>
      </c>
      <c r="AW512" s="28">
        <v>5135331</v>
      </c>
      <c r="AX512" s="44">
        <v>16123218</v>
      </c>
      <c r="AY512" s="124"/>
      <c r="AZ512" s="139">
        <v>113359740.11</v>
      </c>
      <c r="BA512" s="139">
        <v>40578499.610000007</v>
      </c>
      <c r="BB512" s="44">
        <v>46181471.916000001</v>
      </c>
      <c r="BC512" s="28">
        <v>2575961.0009999997</v>
      </c>
      <c r="BD512" s="28">
        <v>2249496.6060000001</v>
      </c>
      <c r="BE512" s="140">
        <v>0</v>
      </c>
      <c r="BF512" s="44">
        <v>51006929.523000002</v>
      </c>
      <c r="BG512" s="60"/>
      <c r="BH512" s="28">
        <v>116453368.023</v>
      </c>
      <c r="BI512" s="124"/>
      <c r="BJ512" s="28">
        <v>16084858.689999999</v>
      </c>
      <c r="BK512" s="28">
        <v>100368509.333</v>
      </c>
      <c r="BL512" s="124"/>
      <c r="BM512" s="193">
        <v>1</v>
      </c>
    </row>
    <row r="513" spans="1:65" x14ac:dyDescent="0.25">
      <c r="A513" s="116" t="s">
        <v>1165</v>
      </c>
      <c r="B513" s="24" t="s">
        <v>1166</v>
      </c>
      <c r="C513" s="27" t="s">
        <v>1152</v>
      </c>
      <c r="D513" s="27" t="s">
        <v>12</v>
      </c>
      <c r="E513" s="139">
        <v>4271.5</v>
      </c>
      <c r="F513" s="68"/>
      <c r="G513" s="139">
        <v>2094</v>
      </c>
      <c r="H513" s="139">
        <v>2065.5</v>
      </c>
      <c r="I513" s="139">
        <v>992.5</v>
      </c>
      <c r="J513" s="139">
        <v>1185</v>
      </c>
      <c r="K513" s="60"/>
      <c r="L513" s="28">
        <v>185895</v>
      </c>
      <c r="M513" s="28">
        <v>89325</v>
      </c>
      <c r="N513" s="28">
        <v>106650</v>
      </c>
      <c r="O513" s="44">
        <v>381870</v>
      </c>
      <c r="P513" s="124"/>
      <c r="Q513" s="28">
        <v>261750</v>
      </c>
      <c r="R513" s="28">
        <v>124062.5</v>
      </c>
      <c r="S513" s="28">
        <v>148125</v>
      </c>
      <c r="T513" s="28">
        <v>533937.5</v>
      </c>
      <c r="U513" s="124"/>
      <c r="V513" s="28">
        <v>487902</v>
      </c>
      <c r="W513" s="28">
        <v>231252.5</v>
      </c>
      <c r="X513" s="28">
        <v>276105</v>
      </c>
      <c r="Y513" s="44">
        <v>995259.5</v>
      </c>
      <c r="Z513" s="124"/>
      <c r="AA513" s="28">
        <v>52350</v>
      </c>
      <c r="AB513" s="28">
        <v>24812.5</v>
      </c>
      <c r="AC513" s="28">
        <v>29625</v>
      </c>
      <c r="AD513" s="44">
        <v>106787.5</v>
      </c>
      <c r="AE513" s="124"/>
      <c r="AF513" s="139">
        <v>1195674</v>
      </c>
      <c r="AG513" s="139">
        <v>566717.5</v>
      </c>
      <c r="AH513" s="139">
        <v>676635</v>
      </c>
      <c r="AI513" s="44">
        <v>2439026.5</v>
      </c>
      <c r="AJ513" s="124"/>
      <c r="AK513" s="63">
        <v>214812</v>
      </c>
      <c r="AL513" s="63">
        <v>206440</v>
      </c>
      <c r="AM513" s="63">
        <v>849645</v>
      </c>
      <c r="AN513" s="44">
        <v>1270897</v>
      </c>
      <c r="AO513" s="124"/>
      <c r="AP513" s="28">
        <v>2173572</v>
      </c>
      <c r="AQ513" s="28">
        <v>1030215</v>
      </c>
      <c r="AR513" s="28">
        <v>1230030</v>
      </c>
      <c r="AS513" s="28">
        <v>4433817</v>
      </c>
      <c r="AT513" s="124"/>
      <c r="AU513" s="28">
        <v>1645884</v>
      </c>
      <c r="AV513" s="28">
        <v>780105</v>
      </c>
      <c r="AW513" s="28">
        <v>931410</v>
      </c>
      <c r="AX513" s="44">
        <v>3357399</v>
      </c>
      <c r="AY513" s="124"/>
      <c r="AZ513" s="139">
        <v>22506831.300000001</v>
      </c>
      <c r="BA513" s="139">
        <v>5082803.4800000004</v>
      </c>
      <c r="BB513" s="44">
        <v>8276890.4340000004</v>
      </c>
      <c r="BC513" s="28">
        <v>536402.15549999988</v>
      </c>
      <c r="BD513" s="28">
        <v>468421.23300000001</v>
      </c>
      <c r="BE513" s="140">
        <v>0</v>
      </c>
      <c r="BF513" s="44">
        <v>9281713.8225000016</v>
      </c>
      <c r="BG513" s="60"/>
      <c r="BH513" s="28">
        <v>22800707.822500002</v>
      </c>
      <c r="BI513" s="124"/>
      <c r="BJ513" s="28">
        <v>3349411.29</v>
      </c>
      <c r="BK513" s="28">
        <v>19451296.532500003</v>
      </c>
      <c r="BL513" s="124"/>
      <c r="BM513" s="193">
        <v>1</v>
      </c>
    </row>
    <row r="514" spans="1:65" x14ac:dyDescent="0.25">
      <c r="A514" s="116" t="s">
        <v>1167</v>
      </c>
      <c r="B514" s="24" t="s">
        <v>1168</v>
      </c>
      <c r="C514" s="27" t="s">
        <v>1152</v>
      </c>
      <c r="D514" s="27" t="s">
        <v>12</v>
      </c>
      <c r="E514" s="139">
        <v>4241.37</v>
      </c>
      <c r="F514" s="68"/>
      <c r="G514" s="139">
        <v>1788.89</v>
      </c>
      <c r="H514" s="139">
        <v>1757.98</v>
      </c>
      <c r="I514" s="139">
        <v>1104.6500000000001</v>
      </c>
      <c r="J514" s="139">
        <v>1347.83</v>
      </c>
      <c r="K514" s="60"/>
      <c r="L514" s="28">
        <v>158218.20000000001</v>
      </c>
      <c r="M514" s="28">
        <v>99418.500000000015</v>
      </c>
      <c r="N514" s="28">
        <v>121304.7</v>
      </c>
      <c r="O514" s="44">
        <v>378941.4</v>
      </c>
      <c r="P514" s="124"/>
      <c r="Q514" s="28">
        <v>223611.25</v>
      </c>
      <c r="R514" s="28">
        <v>138081.25</v>
      </c>
      <c r="S514" s="28">
        <v>168478.75</v>
      </c>
      <c r="T514" s="28">
        <v>530171.25</v>
      </c>
      <c r="U514" s="124"/>
      <c r="V514" s="28">
        <v>416811.37</v>
      </c>
      <c r="W514" s="28">
        <v>257383.45</v>
      </c>
      <c r="X514" s="28">
        <v>314044.38999999996</v>
      </c>
      <c r="Y514" s="44">
        <v>988239.21</v>
      </c>
      <c r="Z514" s="124"/>
      <c r="AA514" s="28">
        <v>44722.25</v>
      </c>
      <c r="AB514" s="28">
        <v>27616.250000000004</v>
      </c>
      <c r="AC514" s="28">
        <v>33695.75</v>
      </c>
      <c r="AD514" s="44">
        <v>106034.25</v>
      </c>
      <c r="AE514" s="124"/>
      <c r="AF514" s="139">
        <v>1021456.19</v>
      </c>
      <c r="AG514" s="139">
        <v>630755.15</v>
      </c>
      <c r="AH514" s="139">
        <v>769610.93</v>
      </c>
      <c r="AI514" s="44">
        <v>2421822.27</v>
      </c>
      <c r="AJ514" s="124"/>
      <c r="AK514" s="63">
        <v>182829.92</v>
      </c>
      <c r="AL514" s="63">
        <v>229767.2</v>
      </c>
      <c r="AM514" s="63">
        <v>966394.11</v>
      </c>
      <c r="AN514" s="44">
        <v>1378991.23</v>
      </c>
      <c r="AO514" s="124"/>
      <c r="AP514" s="28">
        <v>1856867.82</v>
      </c>
      <c r="AQ514" s="28">
        <v>1146626.7000000002</v>
      </c>
      <c r="AR514" s="28">
        <v>1399047.54</v>
      </c>
      <c r="AS514" s="28">
        <v>4402542.0600000005</v>
      </c>
      <c r="AT514" s="124"/>
      <c r="AU514" s="28">
        <v>1406067.54</v>
      </c>
      <c r="AV514" s="28">
        <v>868254.9</v>
      </c>
      <c r="AW514" s="28">
        <v>1059394.3799999999</v>
      </c>
      <c r="AX514" s="44">
        <v>3333716.82</v>
      </c>
      <c r="AY514" s="124"/>
      <c r="AZ514" s="139">
        <v>22358057.529999997</v>
      </c>
      <c r="BA514" s="139">
        <v>4551459.16</v>
      </c>
      <c r="BB514" s="44">
        <v>8072855.0069999993</v>
      </c>
      <c r="BC514" s="28">
        <v>532618.52048999991</v>
      </c>
      <c r="BD514" s="28">
        <v>465117.11693999998</v>
      </c>
      <c r="BE514" s="140">
        <v>0</v>
      </c>
      <c r="BF514" s="44">
        <v>9070590.6444299985</v>
      </c>
      <c r="BG514" s="60"/>
      <c r="BH514" s="28">
        <v>22611049.134429999</v>
      </c>
      <c r="BI514" s="124"/>
      <c r="BJ514" s="28">
        <v>3325785.45</v>
      </c>
      <c r="BK514" s="28">
        <v>19285263.684429999</v>
      </c>
      <c r="BL514" s="124"/>
      <c r="BM514" s="193">
        <v>1</v>
      </c>
    </row>
    <row r="515" spans="1:65" x14ac:dyDescent="0.25">
      <c r="A515" s="116" t="s">
        <v>1169</v>
      </c>
      <c r="B515" s="24" t="s">
        <v>1170</v>
      </c>
      <c r="C515" s="27" t="s">
        <v>1152</v>
      </c>
      <c r="D515" s="27" t="s">
        <v>12</v>
      </c>
      <c r="E515" s="139">
        <v>11999.7</v>
      </c>
      <c r="F515" s="68"/>
      <c r="G515" s="139">
        <v>4478.7199999999993</v>
      </c>
      <c r="H515" s="139">
        <v>4405.3099999999995</v>
      </c>
      <c r="I515" s="139">
        <v>2984.16</v>
      </c>
      <c r="J515" s="139">
        <v>4536.82</v>
      </c>
      <c r="K515" s="60"/>
      <c r="L515" s="28">
        <v>396477.89999999997</v>
      </c>
      <c r="M515" s="28">
        <v>268574.39999999997</v>
      </c>
      <c r="N515" s="28">
        <v>408313.8</v>
      </c>
      <c r="O515" s="44">
        <v>1073366.0999999999</v>
      </c>
      <c r="P515" s="124"/>
      <c r="Q515" s="28">
        <v>559839.99999999988</v>
      </c>
      <c r="R515" s="28">
        <v>373020</v>
      </c>
      <c r="S515" s="28">
        <v>567102.5</v>
      </c>
      <c r="T515" s="28">
        <v>1499962.5</v>
      </c>
      <c r="U515" s="124"/>
      <c r="V515" s="28">
        <v>1043541.7599999999</v>
      </c>
      <c r="W515" s="28">
        <v>695309.27999999991</v>
      </c>
      <c r="X515" s="28">
        <v>1057079.0599999998</v>
      </c>
      <c r="Y515" s="44">
        <v>2795930.0999999996</v>
      </c>
      <c r="Z515" s="124"/>
      <c r="AA515" s="28">
        <v>111967.99999999999</v>
      </c>
      <c r="AB515" s="28">
        <v>74604</v>
      </c>
      <c r="AC515" s="28">
        <v>113420.5</v>
      </c>
      <c r="AD515" s="44">
        <v>299992.5</v>
      </c>
      <c r="AE515" s="124"/>
      <c r="AF515" s="139">
        <v>1278674.56</v>
      </c>
      <c r="AG515" s="139">
        <v>851977.68</v>
      </c>
      <c r="AH515" s="139">
        <v>1295262.1100000001</v>
      </c>
      <c r="AI515" s="44">
        <v>3425914.3500000006</v>
      </c>
      <c r="AJ515" s="124"/>
      <c r="AK515" s="63">
        <v>458152.23999999993</v>
      </c>
      <c r="AL515" s="63">
        <v>620705.28000000003</v>
      </c>
      <c r="AM515" s="63">
        <v>3252899.94</v>
      </c>
      <c r="AN515" s="44">
        <v>4331757.46</v>
      </c>
      <c r="AO515" s="124"/>
      <c r="AP515" s="28">
        <v>4648911.3599999994</v>
      </c>
      <c r="AQ515" s="28">
        <v>3097558.08</v>
      </c>
      <c r="AR515" s="28">
        <v>4709219.16</v>
      </c>
      <c r="AS515" s="28">
        <v>12455688.6</v>
      </c>
      <c r="AT515" s="124"/>
      <c r="AU515" s="28">
        <v>3520273.9199999995</v>
      </c>
      <c r="AV515" s="28">
        <v>2345549.7599999998</v>
      </c>
      <c r="AW515" s="28">
        <v>3565940.5199999996</v>
      </c>
      <c r="AX515" s="44">
        <v>9431764.1999999993</v>
      </c>
      <c r="AY515" s="124"/>
      <c r="AZ515" s="139">
        <v>63795798.759999998</v>
      </c>
      <c r="BA515" s="139">
        <v>14372664.090000002</v>
      </c>
      <c r="BB515" s="44">
        <v>23450538.854999997</v>
      </c>
      <c r="BC515" s="28">
        <v>1506886.3268999998</v>
      </c>
      <c r="BD515" s="28">
        <v>1315911.1013999998</v>
      </c>
      <c r="BE515" s="140">
        <v>0</v>
      </c>
      <c r="BF515" s="44">
        <v>26273336.283299994</v>
      </c>
      <c r="BG515" s="60"/>
      <c r="BH515" s="28">
        <v>61587712.0933</v>
      </c>
      <c r="BI515" s="124"/>
      <c r="BJ515" s="28">
        <v>9409324.7599999998</v>
      </c>
      <c r="BK515" s="28">
        <v>52178387.333300002</v>
      </c>
      <c r="BL515" s="124"/>
      <c r="BM515" s="193">
        <v>0</v>
      </c>
    </row>
    <row r="516" spans="1:65" x14ac:dyDescent="0.25">
      <c r="A516" s="116" t="s">
        <v>1171</v>
      </c>
      <c r="B516" s="24" t="s">
        <v>1172</v>
      </c>
      <c r="C516" s="27" t="s">
        <v>1152</v>
      </c>
      <c r="D516" s="27" t="s">
        <v>12</v>
      </c>
      <c r="E516" s="139">
        <v>5692.36</v>
      </c>
      <c r="F516" s="68"/>
      <c r="G516" s="139">
        <v>2413.7200000000003</v>
      </c>
      <c r="H516" s="139">
        <v>2390.6400000000003</v>
      </c>
      <c r="I516" s="139">
        <v>1342.99</v>
      </c>
      <c r="J516" s="139">
        <v>1935.65</v>
      </c>
      <c r="K516" s="60"/>
      <c r="L516" s="28">
        <v>215157.60000000003</v>
      </c>
      <c r="M516" s="28">
        <v>120869.1</v>
      </c>
      <c r="N516" s="28">
        <v>174208.5</v>
      </c>
      <c r="O516" s="44">
        <v>510235.20000000007</v>
      </c>
      <c r="P516" s="124"/>
      <c r="Q516" s="28">
        <v>301715.00000000006</v>
      </c>
      <c r="R516" s="28">
        <v>167873.75</v>
      </c>
      <c r="S516" s="28">
        <v>241956.25</v>
      </c>
      <c r="T516" s="28">
        <v>711545</v>
      </c>
      <c r="U516" s="124"/>
      <c r="V516" s="28">
        <v>562396.76</v>
      </c>
      <c r="W516" s="28">
        <v>312916.67</v>
      </c>
      <c r="X516" s="28">
        <v>451006.45</v>
      </c>
      <c r="Y516" s="44">
        <v>1326319.8799999999</v>
      </c>
      <c r="Z516" s="124"/>
      <c r="AA516" s="28">
        <v>60343.000000000007</v>
      </c>
      <c r="AB516" s="28">
        <v>33574.75</v>
      </c>
      <c r="AC516" s="28">
        <v>48391.25</v>
      </c>
      <c r="AD516" s="44">
        <v>142309</v>
      </c>
      <c r="AE516" s="124"/>
      <c r="AF516" s="139">
        <v>689117.06</v>
      </c>
      <c r="AG516" s="139">
        <v>383423.64</v>
      </c>
      <c r="AH516" s="139">
        <v>552628.06999999995</v>
      </c>
      <c r="AI516" s="44">
        <v>1625168.77</v>
      </c>
      <c r="AJ516" s="124"/>
      <c r="AK516" s="63">
        <v>248626.56000000003</v>
      </c>
      <c r="AL516" s="63">
        <v>279341.92</v>
      </c>
      <c r="AM516" s="63">
        <v>1387861.05</v>
      </c>
      <c r="AN516" s="44">
        <v>1915829.53</v>
      </c>
      <c r="AO516" s="124"/>
      <c r="AP516" s="28">
        <v>2505441.3600000003</v>
      </c>
      <c r="AQ516" s="28">
        <v>1394023.62</v>
      </c>
      <c r="AR516" s="28">
        <v>2009204.7000000002</v>
      </c>
      <c r="AS516" s="28">
        <v>5908669.6800000006</v>
      </c>
      <c r="AT516" s="124"/>
      <c r="AU516" s="28">
        <v>1897183.9200000002</v>
      </c>
      <c r="AV516" s="28">
        <v>1055590.1399999999</v>
      </c>
      <c r="AW516" s="28">
        <v>1521420.9000000001</v>
      </c>
      <c r="AX516" s="44">
        <v>4474194.96</v>
      </c>
      <c r="AY516" s="124"/>
      <c r="AZ516" s="139">
        <v>29941541.080000002</v>
      </c>
      <c r="BA516" s="139">
        <v>5417099.7400000002</v>
      </c>
      <c r="BB516" s="44">
        <v>10607592.245999999</v>
      </c>
      <c r="BC516" s="28">
        <v>714829.49172000005</v>
      </c>
      <c r="BD516" s="28">
        <v>624235.58232000005</v>
      </c>
      <c r="BE516" s="140">
        <v>0</v>
      </c>
      <c r="BF516" s="44">
        <v>11946657.320039999</v>
      </c>
      <c r="BG516" s="60"/>
      <c r="BH516" s="28">
        <v>28560929.340039998</v>
      </c>
      <c r="BI516" s="124"/>
      <c r="BJ516" s="28">
        <v>4463550.24</v>
      </c>
      <c r="BK516" s="28">
        <v>24097379.100039996</v>
      </c>
      <c r="BL516" s="124"/>
      <c r="BM516" s="193">
        <v>0</v>
      </c>
    </row>
    <row r="517" spans="1:65" x14ac:dyDescent="0.25">
      <c r="A517" s="116" t="s">
        <v>1178</v>
      </c>
      <c r="B517" s="24" t="s">
        <v>1179</v>
      </c>
      <c r="C517" s="27" t="s">
        <v>1180</v>
      </c>
      <c r="D517" s="27" t="s">
        <v>12</v>
      </c>
      <c r="E517" s="139">
        <v>293.81</v>
      </c>
      <c r="F517" s="68"/>
      <c r="G517" s="139">
        <v>122.16</v>
      </c>
      <c r="H517" s="139">
        <v>120.16</v>
      </c>
      <c r="I517" s="139">
        <v>71.33</v>
      </c>
      <c r="J517" s="139">
        <v>100.32</v>
      </c>
      <c r="K517" s="60"/>
      <c r="L517" s="28">
        <v>10814.4</v>
      </c>
      <c r="M517" s="28">
        <v>6419.7</v>
      </c>
      <c r="N517" s="28">
        <v>9028.7999999999993</v>
      </c>
      <c r="O517" s="44">
        <v>26262.899999999998</v>
      </c>
      <c r="P517" s="124"/>
      <c r="Q517" s="28">
        <v>15270</v>
      </c>
      <c r="R517" s="28">
        <v>8916.25</v>
      </c>
      <c r="S517" s="28">
        <v>12540</v>
      </c>
      <c r="T517" s="28">
        <v>36726.25</v>
      </c>
      <c r="U517" s="124"/>
      <c r="V517" s="28">
        <v>28463.279999999999</v>
      </c>
      <c r="W517" s="28">
        <v>16619.89</v>
      </c>
      <c r="X517" s="28">
        <v>23374.559999999998</v>
      </c>
      <c r="Y517" s="44">
        <v>68457.73</v>
      </c>
      <c r="Z517" s="124"/>
      <c r="AA517" s="28">
        <v>3054</v>
      </c>
      <c r="AB517" s="28">
        <v>1783.25</v>
      </c>
      <c r="AC517" s="28">
        <v>2508</v>
      </c>
      <c r="AD517" s="44">
        <v>7345.25</v>
      </c>
      <c r="AE517" s="124"/>
      <c r="AF517" s="139">
        <v>69753.36</v>
      </c>
      <c r="AG517" s="139">
        <v>40729.43</v>
      </c>
      <c r="AH517" s="139">
        <v>57282.720000000001</v>
      </c>
      <c r="AI517" s="44">
        <v>167765.51</v>
      </c>
      <c r="AJ517" s="124"/>
      <c r="AK517" s="63">
        <v>12496.64</v>
      </c>
      <c r="AL517" s="63">
        <v>14836.64</v>
      </c>
      <c r="AM517" s="63">
        <v>71929.440000000002</v>
      </c>
      <c r="AN517" s="44">
        <v>99262.720000000001</v>
      </c>
      <c r="AO517" s="124"/>
      <c r="AP517" s="28">
        <v>126802.08</v>
      </c>
      <c r="AQ517" s="28">
        <v>74040.539999999994</v>
      </c>
      <c r="AR517" s="28">
        <v>104132.15999999999</v>
      </c>
      <c r="AS517" s="28">
        <v>304974.77999999997</v>
      </c>
      <c r="AT517" s="124"/>
      <c r="AU517" s="28">
        <v>96017.76</v>
      </c>
      <c r="AV517" s="28">
        <v>56065.38</v>
      </c>
      <c r="AW517" s="28">
        <v>78851.51999999999</v>
      </c>
      <c r="AX517" s="44">
        <v>230934.65999999997</v>
      </c>
      <c r="AY517" s="124"/>
      <c r="AZ517" s="139">
        <v>1634478.27</v>
      </c>
      <c r="BA517" s="139">
        <v>491811.87</v>
      </c>
      <c r="BB517" s="44">
        <v>637887.04200000002</v>
      </c>
      <c r="BC517" s="28">
        <v>36895.77837</v>
      </c>
      <c r="BD517" s="28">
        <v>32219.792219999999</v>
      </c>
      <c r="BE517" s="140">
        <v>0</v>
      </c>
      <c r="BF517" s="44">
        <v>707002.61258999992</v>
      </c>
      <c r="BG517" s="60"/>
      <c r="BH517" s="28">
        <v>1648732.4125899998</v>
      </c>
      <c r="BI517" s="124"/>
      <c r="BJ517" s="28">
        <v>230385.23</v>
      </c>
      <c r="BK517" s="28">
        <v>1418347.1825899999</v>
      </c>
      <c r="BL517" s="124"/>
      <c r="BM517" s="193">
        <v>1</v>
      </c>
    </row>
    <row r="518" spans="1:65" x14ac:dyDescent="0.25">
      <c r="A518" s="116" t="s">
        <v>1181</v>
      </c>
      <c r="B518" s="24" t="s">
        <v>1182</v>
      </c>
      <c r="C518" s="27" t="s">
        <v>1180</v>
      </c>
      <c r="D518" s="27" t="s">
        <v>12</v>
      </c>
      <c r="E518" s="139">
        <v>1027.04</v>
      </c>
      <c r="F518" s="68"/>
      <c r="G518" s="139">
        <v>440.22999999999996</v>
      </c>
      <c r="H518" s="139">
        <v>433.81999999999994</v>
      </c>
      <c r="I518" s="139">
        <v>235.32999999999998</v>
      </c>
      <c r="J518" s="139">
        <v>351.48</v>
      </c>
      <c r="K518" s="60"/>
      <c r="L518" s="28">
        <v>39043.799999999996</v>
      </c>
      <c r="M518" s="28">
        <v>21179.699999999997</v>
      </c>
      <c r="N518" s="28">
        <v>31633.200000000001</v>
      </c>
      <c r="O518" s="44">
        <v>91856.7</v>
      </c>
      <c r="P518" s="124"/>
      <c r="Q518" s="28">
        <v>55028.749999999993</v>
      </c>
      <c r="R518" s="28">
        <v>29416.249999999996</v>
      </c>
      <c r="S518" s="28">
        <v>43935</v>
      </c>
      <c r="T518" s="28">
        <v>128379.99999999999</v>
      </c>
      <c r="U518" s="124"/>
      <c r="V518" s="28">
        <v>102573.59</v>
      </c>
      <c r="W518" s="28">
        <v>54831.89</v>
      </c>
      <c r="X518" s="28">
        <v>81894.840000000011</v>
      </c>
      <c r="Y518" s="44">
        <v>239300.32</v>
      </c>
      <c r="Z518" s="124"/>
      <c r="AA518" s="28">
        <v>11005.749999999998</v>
      </c>
      <c r="AB518" s="28">
        <v>5883.25</v>
      </c>
      <c r="AC518" s="28">
        <v>8787</v>
      </c>
      <c r="AD518" s="44">
        <v>25676</v>
      </c>
      <c r="AE518" s="124"/>
      <c r="AF518" s="139">
        <v>251371.33</v>
      </c>
      <c r="AG518" s="139">
        <v>134373.43</v>
      </c>
      <c r="AH518" s="139">
        <v>200695.08</v>
      </c>
      <c r="AI518" s="44">
        <v>586439.84</v>
      </c>
      <c r="AJ518" s="124"/>
      <c r="AK518" s="63">
        <v>45117.279999999992</v>
      </c>
      <c r="AL518" s="63">
        <v>48948.639999999999</v>
      </c>
      <c r="AM518" s="63">
        <v>252011.16</v>
      </c>
      <c r="AN518" s="44">
        <v>346077.07999999996</v>
      </c>
      <c r="AO518" s="124"/>
      <c r="AP518" s="28">
        <v>456958.73999999993</v>
      </c>
      <c r="AQ518" s="28">
        <v>244272.53999999998</v>
      </c>
      <c r="AR518" s="28">
        <v>364836.24</v>
      </c>
      <c r="AS518" s="28">
        <v>1066067.52</v>
      </c>
      <c r="AT518" s="124"/>
      <c r="AU518" s="28">
        <v>346020.77999999997</v>
      </c>
      <c r="AV518" s="28">
        <v>184969.37999999998</v>
      </c>
      <c r="AW518" s="28">
        <v>276263.28000000003</v>
      </c>
      <c r="AX518" s="44">
        <v>807253.44</v>
      </c>
      <c r="AY518" s="124"/>
      <c r="AZ518" s="139">
        <v>5631099.6100000003</v>
      </c>
      <c r="BA518" s="139">
        <v>1475090.5999999999</v>
      </c>
      <c r="BB518" s="44">
        <v>2131857.0630000001</v>
      </c>
      <c r="BC518" s="28">
        <v>128972.60207999998</v>
      </c>
      <c r="BD518" s="28">
        <v>112627.26048000001</v>
      </c>
      <c r="BE518" s="140">
        <v>0</v>
      </c>
      <c r="BF518" s="44">
        <v>2373456.9255600004</v>
      </c>
      <c r="BG518" s="60"/>
      <c r="BH518" s="28">
        <v>5664507.8255600007</v>
      </c>
      <c r="BI518" s="124"/>
      <c r="BJ518" s="28">
        <v>805332.87</v>
      </c>
      <c r="BK518" s="28">
        <v>4859174.9555600006</v>
      </c>
      <c r="BL518" s="124"/>
      <c r="BM518" s="193">
        <v>1</v>
      </c>
    </row>
    <row r="519" spans="1:65" x14ac:dyDescent="0.25">
      <c r="A519" s="116" t="s">
        <v>1183</v>
      </c>
      <c r="B519" s="24" t="s">
        <v>1184</v>
      </c>
      <c r="C519" s="27" t="s">
        <v>1180</v>
      </c>
      <c r="D519" s="27" t="s">
        <v>12</v>
      </c>
      <c r="E519" s="139">
        <v>278.27</v>
      </c>
      <c r="F519" s="68"/>
      <c r="G519" s="139">
        <v>135.47</v>
      </c>
      <c r="H519" s="139">
        <v>134.81</v>
      </c>
      <c r="I519" s="139">
        <v>63.15</v>
      </c>
      <c r="J519" s="139">
        <v>79.649999999999991</v>
      </c>
      <c r="K519" s="60"/>
      <c r="L519" s="28">
        <v>12132.9</v>
      </c>
      <c r="M519" s="28">
        <v>5683.5</v>
      </c>
      <c r="N519" s="28">
        <v>7168.4999999999991</v>
      </c>
      <c r="O519" s="44">
        <v>24984.9</v>
      </c>
      <c r="P519" s="124"/>
      <c r="Q519" s="28">
        <v>16933.75</v>
      </c>
      <c r="R519" s="28">
        <v>7893.75</v>
      </c>
      <c r="S519" s="28">
        <v>9956.2499999999982</v>
      </c>
      <c r="T519" s="28">
        <v>34783.75</v>
      </c>
      <c r="U519" s="124"/>
      <c r="V519" s="28">
        <v>31564.51</v>
      </c>
      <c r="W519" s="28">
        <v>14713.949999999999</v>
      </c>
      <c r="X519" s="28">
        <v>18558.449999999997</v>
      </c>
      <c r="Y519" s="44">
        <v>64836.909999999996</v>
      </c>
      <c r="Z519" s="124"/>
      <c r="AA519" s="28">
        <v>3386.75</v>
      </c>
      <c r="AB519" s="28">
        <v>1578.75</v>
      </c>
      <c r="AC519" s="28">
        <v>1991.2499999999998</v>
      </c>
      <c r="AD519" s="44">
        <v>6956.75</v>
      </c>
      <c r="AE519" s="124"/>
      <c r="AF519" s="139">
        <v>77353.37</v>
      </c>
      <c r="AG519" s="139">
        <v>36058.65</v>
      </c>
      <c r="AH519" s="139">
        <v>45480.15</v>
      </c>
      <c r="AI519" s="44">
        <v>158892.16999999998</v>
      </c>
      <c r="AJ519" s="124"/>
      <c r="AK519" s="63">
        <v>14020.24</v>
      </c>
      <c r="AL519" s="63">
        <v>13135.199999999999</v>
      </c>
      <c r="AM519" s="63">
        <v>57109.049999999996</v>
      </c>
      <c r="AN519" s="44">
        <v>84264.489999999991</v>
      </c>
      <c r="AO519" s="124"/>
      <c r="AP519" s="28">
        <v>140617.85999999999</v>
      </c>
      <c r="AQ519" s="28">
        <v>65549.7</v>
      </c>
      <c r="AR519" s="28">
        <v>82676.7</v>
      </c>
      <c r="AS519" s="28">
        <v>288844.26</v>
      </c>
      <c r="AT519" s="124"/>
      <c r="AU519" s="28">
        <v>106479.42</v>
      </c>
      <c r="AV519" s="28">
        <v>49635.9</v>
      </c>
      <c r="AW519" s="28">
        <v>62604.899999999994</v>
      </c>
      <c r="AX519" s="44">
        <v>218720.22</v>
      </c>
      <c r="AY519" s="124"/>
      <c r="AZ519" s="139">
        <v>1532740.6600000001</v>
      </c>
      <c r="BA519" s="139">
        <v>422143.02</v>
      </c>
      <c r="BB519" s="44">
        <v>586465.10400000005</v>
      </c>
      <c r="BC519" s="28">
        <v>34944.311789999992</v>
      </c>
      <c r="BD519" s="28">
        <v>30515.644739999996</v>
      </c>
      <c r="BE519" s="140">
        <v>0</v>
      </c>
      <c r="BF519" s="44">
        <v>651925.06053000002</v>
      </c>
      <c r="BG519" s="60"/>
      <c r="BH519" s="28">
        <v>1534208.5105299996</v>
      </c>
      <c r="BI519" s="124"/>
      <c r="BJ519" s="28">
        <v>218199.85</v>
      </c>
      <c r="BK519" s="28">
        <v>1316008.6605299995</v>
      </c>
      <c r="BL519" s="124"/>
      <c r="BM519" s="193">
        <v>1</v>
      </c>
    </row>
    <row r="520" spans="1:65" x14ac:dyDescent="0.25">
      <c r="A520" s="116" t="s">
        <v>1185</v>
      </c>
      <c r="B520" s="24" t="s">
        <v>1186</v>
      </c>
      <c r="C520" s="27" t="s">
        <v>1180</v>
      </c>
      <c r="D520" s="27" t="s">
        <v>12</v>
      </c>
      <c r="E520" s="139">
        <v>964.54</v>
      </c>
      <c r="F520" s="68"/>
      <c r="G520" s="139">
        <v>438.4</v>
      </c>
      <c r="H520" s="139">
        <v>430.31999999999994</v>
      </c>
      <c r="I520" s="139">
        <v>223.82</v>
      </c>
      <c r="J520" s="139">
        <v>302.32</v>
      </c>
      <c r="K520" s="60"/>
      <c r="L520" s="28">
        <v>38728.799999999996</v>
      </c>
      <c r="M520" s="28">
        <v>20143.8</v>
      </c>
      <c r="N520" s="28">
        <v>27208.799999999999</v>
      </c>
      <c r="O520" s="44">
        <v>86081.4</v>
      </c>
      <c r="P520" s="124"/>
      <c r="Q520" s="28">
        <v>54800</v>
      </c>
      <c r="R520" s="28">
        <v>27977.5</v>
      </c>
      <c r="S520" s="28">
        <v>37790</v>
      </c>
      <c r="T520" s="28">
        <v>120567.5</v>
      </c>
      <c r="U520" s="124"/>
      <c r="V520" s="28">
        <v>102147.2</v>
      </c>
      <c r="W520" s="28">
        <v>52150.06</v>
      </c>
      <c r="X520" s="28">
        <v>70440.56</v>
      </c>
      <c r="Y520" s="44">
        <v>224737.82</v>
      </c>
      <c r="Z520" s="124"/>
      <c r="AA520" s="28">
        <v>10960</v>
      </c>
      <c r="AB520" s="28">
        <v>5595.5</v>
      </c>
      <c r="AC520" s="28">
        <v>7558</v>
      </c>
      <c r="AD520" s="44">
        <v>24113.5</v>
      </c>
      <c r="AE520" s="124"/>
      <c r="AF520" s="139">
        <v>250326.39999999999</v>
      </c>
      <c r="AG520" s="139">
        <v>127801.22</v>
      </c>
      <c r="AH520" s="139">
        <v>172624.72</v>
      </c>
      <c r="AI520" s="44">
        <v>550752.34</v>
      </c>
      <c r="AJ520" s="124"/>
      <c r="AK520" s="63">
        <v>44753.279999999992</v>
      </c>
      <c r="AL520" s="63">
        <v>46554.559999999998</v>
      </c>
      <c r="AM520" s="63">
        <v>216763.44</v>
      </c>
      <c r="AN520" s="44">
        <v>308071.28000000003</v>
      </c>
      <c r="AO520" s="124"/>
      <c r="AP520" s="28">
        <v>455059.19999999995</v>
      </c>
      <c r="AQ520" s="28">
        <v>232325.16</v>
      </c>
      <c r="AR520" s="28">
        <v>313808.15999999997</v>
      </c>
      <c r="AS520" s="28">
        <v>1001192.52</v>
      </c>
      <c r="AT520" s="124"/>
      <c r="AU520" s="28">
        <v>344582.39999999997</v>
      </c>
      <c r="AV520" s="28">
        <v>175922.52</v>
      </c>
      <c r="AW520" s="28">
        <v>237623.52</v>
      </c>
      <c r="AX520" s="44">
        <v>758128.44</v>
      </c>
      <c r="AY520" s="124"/>
      <c r="AZ520" s="139">
        <v>5511018.8999999994</v>
      </c>
      <c r="BA520" s="139">
        <v>1927222.26</v>
      </c>
      <c r="BB520" s="44">
        <v>2231472.3479999998</v>
      </c>
      <c r="BC520" s="28">
        <v>121124.03957999998</v>
      </c>
      <c r="BD520" s="28">
        <v>105773.38548000001</v>
      </c>
      <c r="BE520" s="140">
        <v>0</v>
      </c>
      <c r="BF520" s="44">
        <v>2458369.77306</v>
      </c>
      <c r="BG520" s="60"/>
      <c r="BH520" s="28">
        <v>5532014.5730600012</v>
      </c>
      <c r="BI520" s="124"/>
      <c r="BJ520" s="28">
        <v>756324.75</v>
      </c>
      <c r="BK520" s="28">
        <v>4775689.8230600012</v>
      </c>
      <c r="BL520" s="124"/>
      <c r="BM520" s="193">
        <v>1</v>
      </c>
    </row>
    <row r="521" spans="1:65" x14ac:dyDescent="0.25">
      <c r="A521" s="116" t="s">
        <v>1187</v>
      </c>
      <c r="B521" s="24" t="s">
        <v>1188</v>
      </c>
      <c r="C521" s="27" t="s">
        <v>1180</v>
      </c>
      <c r="D521" s="27" t="s">
        <v>12</v>
      </c>
      <c r="E521" s="139">
        <v>899.01</v>
      </c>
      <c r="F521" s="68"/>
      <c r="G521" s="139">
        <v>382.38</v>
      </c>
      <c r="H521" s="139">
        <v>376.96999999999991</v>
      </c>
      <c r="I521" s="139">
        <v>229.65</v>
      </c>
      <c r="J521" s="139">
        <v>286.97999999999996</v>
      </c>
      <c r="K521" s="60"/>
      <c r="L521" s="28">
        <v>33927.299999999996</v>
      </c>
      <c r="M521" s="28">
        <v>20668.5</v>
      </c>
      <c r="N521" s="28">
        <v>25828.199999999997</v>
      </c>
      <c r="O521" s="44">
        <v>80424</v>
      </c>
      <c r="P521" s="124"/>
      <c r="Q521" s="28">
        <v>47797.5</v>
      </c>
      <c r="R521" s="28">
        <v>28706.25</v>
      </c>
      <c r="S521" s="28">
        <v>35872.499999999993</v>
      </c>
      <c r="T521" s="28">
        <v>112376.25</v>
      </c>
      <c r="U521" s="124"/>
      <c r="V521" s="28">
        <v>89094.54</v>
      </c>
      <c r="W521" s="28">
        <v>53508.450000000004</v>
      </c>
      <c r="X521" s="28">
        <v>66866.34</v>
      </c>
      <c r="Y521" s="44">
        <v>209469.33</v>
      </c>
      <c r="Z521" s="124"/>
      <c r="AA521" s="28">
        <v>9559.5</v>
      </c>
      <c r="AB521" s="28">
        <v>5741.25</v>
      </c>
      <c r="AC521" s="28">
        <v>7174.4999999999991</v>
      </c>
      <c r="AD521" s="44">
        <v>22475.25</v>
      </c>
      <c r="AE521" s="124"/>
      <c r="AF521" s="139">
        <v>218338.98</v>
      </c>
      <c r="AG521" s="139">
        <v>131130.15</v>
      </c>
      <c r="AH521" s="139">
        <v>163865.57999999999</v>
      </c>
      <c r="AI521" s="44">
        <v>513334.70999999996</v>
      </c>
      <c r="AJ521" s="124"/>
      <c r="AK521" s="63">
        <v>39204.87999999999</v>
      </c>
      <c r="AL521" s="63">
        <v>47767.200000000004</v>
      </c>
      <c r="AM521" s="63">
        <v>205764.65999999997</v>
      </c>
      <c r="AN521" s="44">
        <v>292736.74</v>
      </c>
      <c r="AO521" s="124"/>
      <c r="AP521" s="28">
        <v>396910.44</v>
      </c>
      <c r="AQ521" s="28">
        <v>238376.7</v>
      </c>
      <c r="AR521" s="28">
        <v>297885.23999999993</v>
      </c>
      <c r="AS521" s="28">
        <v>933172.37999999989</v>
      </c>
      <c r="AT521" s="124"/>
      <c r="AU521" s="28">
        <v>300550.68</v>
      </c>
      <c r="AV521" s="28">
        <v>180504.9</v>
      </c>
      <c r="AW521" s="28">
        <v>225566.27999999997</v>
      </c>
      <c r="AX521" s="44">
        <v>706621.85999999987</v>
      </c>
      <c r="AY521" s="124"/>
      <c r="AZ521" s="139">
        <v>5095168.0999999996</v>
      </c>
      <c r="BA521" s="139">
        <v>1797529.7599999995</v>
      </c>
      <c r="BB521" s="44">
        <v>2067809.3579999998</v>
      </c>
      <c r="BC521" s="28">
        <v>112894.97876999999</v>
      </c>
      <c r="BD521" s="28">
        <v>98587.234620000003</v>
      </c>
      <c r="BE521" s="140">
        <v>0</v>
      </c>
      <c r="BF521" s="44">
        <v>2279291.5713900002</v>
      </c>
      <c r="BG521" s="60"/>
      <c r="BH521" s="28">
        <v>5149902.0913899997</v>
      </c>
      <c r="BI521" s="124"/>
      <c r="BJ521" s="28">
        <v>704940.71</v>
      </c>
      <c r="BK521" s="28">
        <v>4444961.3813899998</v>
      </c>
      <c r="BL521" s="124"/>
      <c r="BM521" s="193">
        <v>1</v>
      </c>
    </row>
    <row r="522" spans="1:65" x14ac:dyDescent="0.25">
      <c r="A522" s="116" t="s">
        <v>1189</v>
      </c>
      <c r="B522" s="24" t="s">
        <v>1190</v>
      </c>
      <c r="C522" s="27" t="s">
        <v>1180</v>
      </c>
      <c r="D522" s="27" t="s">
        <v>12</v>
      </c>
      <c r="E522" s="139">
        <v>559.70000000000005</v>
      </c>
      <c r="F522" s="68"/>
      <c r="G522" s="139">
        <v>229.39</v>
      </c>
      <c r="H522" s="139">
        <v>227.47999999999996</v>
      </c>
      <c r="I522" s="139">
        <v>135.32</v>
      </c>
      <c r="J522" s="139">
        <v>194.99</v>
      </c>
      <c r="K522" s="60"/>
      <c r="L522" s="28">
        <v>20473.199999999997</v>
      </c>
      <c r="M522" s="28">
        <v>12178.8</v>
      </c>
      <c r="N522" s="28">
        <v>17549.100000000002</v>
      </c>
      <c r="O522" s="44">
        <v>50201.1</v>
      </c>
      <c r="P522" s="124"/>
      <c r="Q522" s="28">
        <v>28673.75</v>
      </c>
      <c r="R522" s="28">
        <v>16915</v>
      </c>
      <c r="S522" s="28">
        <v>24373.75</v>
      </c>
      <c r="T522" s="28">
        <v>69962.5</v>
      </c>
      <c r="U522" s="124"/>
      <c r="V522" s="28">
        <v>53447.869999999995</v>
      </c>
      <c r="W522" s="28">
        <v>31529.559999999998</v>
      </c>
      <c r="X522" s="28">
        <v>45432.670000000006</v>
      </c>
      <c r="Y522" s="44">
        <v>130410.1</v>
      </c>
      <c r="Z522" s="124"/>
      <c r="AA522" s="28">
        <v>5734.75</v>
      </c>
      <c r="AB522" s="28">
        <v>3383</v>
      </c>
      <c r="AC522" s="28">
        <v>4874.75</v>
      </c>
      <c r="AD522" s="44">
        <v>13992.5</v>
      </c>
      <c r="AE522" s="124"/>
      <c r="AF522" s="139">
        <v>130981.69</v>
      </c>
      <c r="AG522" s="139">
        <v>77267.72</v>
      </c>
      <c r="AH522" s="139">
        <v>111339.29</v>
      </c>
      <c r="AI522" s="44">
        <v>319588.7</v>
      </c>
      <c r="AJ522" s="124"/>
      <c r="AK522" s="63">
        <v>23657.919999999995</v>
      </c>
      <c r="AL522" s="63">
        <v>28146.559999999998</v>
      </c>
      <c r="AM522" s="63">
        <v>139807.83000000002</v>
      </c>
      <c r="AN522" s="44">
        <v>191612.31</v>
      </c>
      <c r="AO522" s="124"/>
      <c r="AP522" s="28">
        <v>238106.81999999998</v>
      </c>
      <c r="AQ522" s="28">
        <v>140462.16</v>
      </c>
      <c r="AR522" s="28">
        <v>202399.62</v>
      </c>
      <c r="AS522" s="28">
        <v>580968.6</v>
      </c>
      <c r="AT522" s="124"/>
      <c r="AU522" s="28">
        <v>180300.53999999998</v>
      </c>
      <c r="AV522" s="28">
        <v>106361.51999999999</v>
      </c>
      <c r="AW522" s="28">
        <v>153262.14000000001</v>
      </c>
      <c r="AX522" s="44">
        <v>439924.19999999995</v>
      </c>
      <c r="AY522" s="124"/>
      <c r="AZ522" s="139">
        <v>3176160.56</v>
      </c>
      <c r="BA522" s="139">
        <v>1047339.69</v>
      </c>
      <c r="BB522" s="44">
        <v>1267050.075</v>
      </c>
      <c r="BC522" s="28">
        <v>70285.446899999995</v>
      </c>
      <c r="BD522" s="28">
        <v>61377.821400000008</v>
      </c>
      <c r="BE522" s="140">
        <v>0</v>
      </c>
      <c r="BF522" s="44">
        <v>1398713.3433000001</v>
      </c>
      <c r="BG522" s="60"/>
      <c r="BH522" s="28">
        <v>3195373.3533000005</v>
      </c>
      <c r="BI522" s="124"/>
      <c r="BJ522" s="28">
        <v>438877.56</v>
      </c>
      <c r="BK522" s="28">
        <v>2756495.7933000005</v>
      </c>
      <c r="BL522" s="124"/>
      <c r="BM522" s="193">
        <v>1</v>
      </c>
    </row>
    <row r="523" spans="1:65" x14ac:dyDescent="0.25">
      <c r="A523" s="116" t="s">
        <v>1191</v>
      </c>
      <c r="B523" s="24" t="s">
        <v>1192</v>
      </c>
      <c r="C523" s="27" t="s">
        <v>1180</v>
      </c>
      <c r="D523" s="27" t="s">
        <v>12</v>
      </c>
      <c r="E523" s="139">
        <v>105.5</v>
      </c>
      <c r="F523" s="68"/>
      <c r="G523" s="139">
        <v>51</v>
      </c>
      <c r="H523" s="139">
        <v>51</v>
      </c>
      <c r="I523" s="139">
        <v>24.5</v>
      </c>
      <c r="J523" s="139">
        <v>30</v>
      </c>
      <c r="K523" s="60"/>
      <c r="L523" s="28">
        <v>4590</v>
      </c>
      <c r="M523" s="28">
        <v>2205</v>
      </c>
      <c r="N523" s="28">
        <v>2700</v>
      </c>
      <c r="O523" s="44">
        <v>9495</v>
      </c>
      <c r="P523" s="124"/>
      <c r="Q523" s="28">
        <v>6375</v>
      </c>
      <c r="R523" s="28">
        <v>3062.5</v>
      </c>
      <c r="S523" s="28">
        <v>3750</v>
      </c>
      <c r="T523" s="28">
        <v>13187.5</v>
      </c>
      <c r="U523" s="124"/>
      <c r="V523" s="28">
        <v>11883</v>
      </c>
      <c r="W523" s="28">
        <v>5708.5</v>
      </c>
      <c r="X523" s="28">
        <v>6990</v>
      </c>
      <c r="Y523" s="44">
        <v>24581.5</v>
      </c>
      <c r="Z523" s="124"/>
      <c r="AA523" s="28">
        <v>1275</v>
      </c>
      <c r="AB523" s="28">
        <v>612.5</v>
      </c>
      <c r="AC523" s="28">
        <v>750</v>
      </c>
      <c r="AD523" s="44">
        <v>2637.5</v>
      </c>
      <c r="AE523" s="124"/>
      <c r="AF523" s="139">
        <v>14560.5</v>
      </c>
      <c r="AG523" s="139">
        <v>6994.75</v>
      </c>
      <c r="AH523" s="139">
        <v>8565</v>
      </c>
      <c r="AI523" s="44">
        <v>30120.25</v>
      </c>
      <c r="AJ523" s="124"/>
      <c r="AK523" s="63">
        <v>5304</v>
      </c>
      <c r="AL523" s="63">
        <v>5096</v>
      </c>
      <c r="AM523" s="63">
        <v>21510</v>
      </c>
      <c r="AN523" s="44">
        <v>31910</v>
      </c>
      <c r="AO523" s="124"/>
      <c r="AP523" s="28">
        <v>52938</v>
      </c>
      <c r="AQ523" s="28">
        <v>25431</v>
      </c>
      <c r="AR523" s="28">
        <v>31140</v>
      </c>
      <c r="AS523" s="28">
        <v>109509</v>
      </c>
      <c r="AT523" s="124"/>
      <c r="AU523" s="28">
        <v>40086</v>
      </c>
      <c r="AV523" s="28">
        <v>19257</v>
      </c>
      <c r="AW523" s="28">
        <v>23580</v>
      </c>
      <c r="AX523" s="44">
        <v>82923</v>
      </c>
      <c r="AY523" s="124"/>
      <c r="AZ523" s="139">
        <v>570709.90999999992</v>
      </c>
      <c r="BA523" s="139">
        <v>137719.08000000002</v>
      </c>
      <c r="BB523" s="44">
        <v>212528.69699999999</v>
      </c>
      <c r="BC523" s="28">
        <v>13248.373499999998</v>
      </c>
      <c r="BD523" s="28">
        <v>11569.341</v>
      </c>
      <c r="BE523" s="140">
        <v>0</v>
      </c>
      <c r="BF523" s="44">
        <v>237346.41149999999</v>
      </c>
      <c r="BG523" s="60"/>
      <c r="BH523" s="28">
        <v>541710.16149999993</v>
      </c>
      <c r="BI523" s="124"/>
      <c r="BJ523" s="28">
        <v>82725.710000000006</v>
      </c>
      <c r="BK523" s="28">
        <v>458984.45149999991</v>
      </c>
      <c r="BL523" s="124"/>
      <c r="BM523" s="193">
        <v>0</v>
      </c>
    </row>
    <row r="524" spans="1:65" x14ac:dyDescent="0.25">
      <c r="A524" s="116" t="s">
        <v>1193</v>
      </c>
      <c r="B524" s="24" t="s">
        <v>1194</v>
      </c>
      <c r="C524" s="27" t="s">
        <v>1175</v>
      </c>
      <c r="D524" s="27" t="s">
        <v>12</v>
      </c>
      <c r="E524" s="139">
        <v>1022.86</v>
      </c>
      <c r="F524" s="68"/>
      <c r="G524" s="139">
        <v>427.38999999999993</v>
      </c>
      <c r="H524" s="139">
        <v>421.13999999999993</v>
      </c>
      <c r="I524" s="139">
        <v>256.82</v>
      </c>
      <c r="J524" s="139">
        <v>338.65</v>
      </c>
      <c r="K524" s="60"/>
      <c r="L524" s="28">
        <v>37902.599999999991</v>
      </c>
      <c r="M524" s="28">
        <v>23113.8</v>
      </c>
      <c r="N524" s="28">
        <v>30478.499999999996</v>
      </c>
      <c r="O524" s="44">
        <v>91494.9</v>
      </c>
      <c r="P524" s="124"/>
      <c r="Q524" s="28">
        <v>53423.749999999993</v>
      </c>
      <c r="R524" s="28">
        <v>32102.5</v>
      </c>
      <c r="S524" s="28">
        <v>42331.25</v>
      </c>
      <c r="T524" s="28">
        <v>127857.5</v>
      </c>
      <c r="U524" s="124"/>
      <c r="V524" s="28">
        <v>99581.869999999981</v>
      </c>
      <c r="W524" s="28">
        <v>59839.06</v>
      </c>
      <c r="X524" s="28">
        <v>78905.45</v>
      </c>
      <c r="Y524" s="44">
        <v>238326.38</v>
      </c>
      <c r="Z524" s="124"/>
      <c r="AA524" s="28">
        <v>10684.749999999998</v>
      </c>
      <c r="AB524" s="28">
        <v>6420.5</v>
      </c>
      <c r="AC524" s="28">
        <v>8466.25</v>
      </c>
      <c r="AD524" s="44">
        <v>25571.5</v>
      </c>
      <c r="AE524" s="124"/>
      <c r="AF524" s="139">
        <v>244039.69</v>
      </c>
      <c r="AG524" s="139">
        <v>146644.22</v>
      </c>
      <c r="AH524" s="139">
        <v>193369.15</v>
      </c>
      <c r="AI524" s="44">
        <v>584053.06000000006</v>
      </c>
      <c r="AJ524" s="124"/>
      <c r="AK524" s="63">
        <v>43798.55999999999</v>
      </c>
      <c r="AL524" s="63">
        <v>53418.559999999998</v>
      </c>
      <c r="AM524" s="63">
        <v>242812.05</v>
      </c>
      <c r="AN524" s="44">
        <v>340029.17</v>
      </c>
      <c r="AO524" s="124"/>
      <c r="AP524" s="28">
        <v>443630.81999999995</v>
      </c>
      <c r="AQ524" s="28">
        <v>266579.15999999997</v>
      </c>
      <c r="AR524" s="28">
        <v>351518.69999999995</v>
      </c>
      <c r="AS524" s="28">
        <v>1061728.68</v>
      </c>
      <c r="AT524" s="124"/>
      <c r="AU524" s="28">
        <v>335928.53999999992</v>
      </c>
      <c r="AV524" s="28">
        <v>201860.52</v>
      </c>
      <c r="AW524" s="28">
        <v>266178.89999999997</v>
      </c>
      <c r="AX524" s="44">
        <v>803967.96</v>
      </c>
      <c r="AY524" s="124"/>
      <c r="AZ524" s="139">
        <v>5810220.1500000004</v>
      </c>
      <c r="BA524" s="139">
        <v>2259010.11</v>
      </c>
      <c r="BB524" s="44">
        <v>2420769.0779999997</v>
      </c>
      <c r="BC524" s="28">
        <v>128447.69021999996</v>
      </c>
      <c r="BD524" s="28">
        <v>112168.87331999998</v>
      </c>
      <c r="BE524" s="140">
        <v>0</v>
      </c>
      <c r="BF524" s="44">
        <v>2661385.6415399993</v>
      </c>
      <c r="BG524" s="60"/>
      <c r="BH524" s="28">
        <v>5934414.7915399997</v>
      </c>
      <c r="BI524" s="124"/>
      <c r="BJ524" s="28">
        <v>802055.21</v>
      </c>
      <c r="BK524" s="28">
        <v>5132359.5815399997</v>
      </c>
      <c r="BL524" s="124"/>
      <c r="BM524" s="193">
        <v>1</v>
      </c>
    </row>
    <row r="525" spans="1:65" x14ac:dyDescent="0.25">
      <c r="A525" s="116" t="s">
        <v>1195</v>
      </c>
      <c r="B525" s="24" t="s">
        <v>1196</v>
      </c>
      <c r="C525" s="27" t="s">
        <v>1175</v>
      </c>
      <c r="D525" s="27" t="s">
        <v>12</v>
      </c>
      <c r="E525" s="139">
        <v>1673.12</v>
      </c>
      <c r="F525" s="68"/>
      <c r="G525" s="139">
        <v>754.48</v>
      </c>
      <c r="H525" s="139">
        <v>737.98</v>
      </c>
      <c r="I525" s="139">
        <v>372.65999999999997</v>
      </c>
      <c r="J525" s="139">
        <v>545.98</v>
      </c>
      <c r="K525" s="60"/>
      <c r="L525" s="28">
        <v>66418.2</v>
      </c>
      <c r="M525" s="28">
        <v>33539.399999999994</v>
      </c>
      <c r="N525" s="28">
        <v>49138.200000000004</v>
      </c>
      <c r="O525" s="44">
        <v>149095.79999999999</v>
      </c>
      <c r="P525" s="124"/>
      <c r="Q525" s="28">
        <v>94310</v>
      </c>
      <c r="R525" s="28">
        <v>46582.499999999993</v>
      </c>
      <c r="S525" s="28">
        <v>68247.5</v>
      </c>
      <c r="T525" s="28">
        <v>209140</v>
      </c>
      <c r="U525" s="124"/>
      <c r="V525" s="28">
        <v>175793.84</v>
      </c>
      <c r="W525" s="28">
        <v>86829.78</v>
      </c>
      <c r="X525" s="28">
        <v>127213.34000000001</v>
      </c>
      <c r="Y525" s="44">
        <v>389836.96</v>
      </c>
      <c r="Z525" s="124"/>
      <c r="AA525" s="28">
        <v>18862</v>
      </c>
      <c r="AB525" s="28">
        <v>9316.5</v>
      </c>
      <c r="AC525" s="28">
        <v>13649.5</v>
      </c>
      <c r="AD525" s="44">
        <v>41828</v>
      </c>
      <c r="AE525" s="124"/>
      <c r="AF525" s="139">
        <v>430808.08</v>
      </c>
      <c r="AG525" s="139">
        <v>212788.86</v>
      </c>
      <c r="AH525" s="139">
        <v>311754.58</v>
      </c>
      <c r="AI525" s="44">
        <v>955351.52</v>
      </c>
      <c r="AJ525" s="124"/>
      <c r="AK525" s="63">
        <v>76749.919999999998</v>
      </c>
      <c r="AL525" s="63">
        <v>77513.279999999999</v>
      </c>
      <c r="AM525" s="63">
        <v>391467.66000000003</v>
      </c>
      <c r="AN525" s="44">
        <v>545730.8600000001</v>
      </c>
      <c r="AO525" s="124"/>
      <c r="AP525" s="28">
        <v>783150.24</v>
      </c>
      <c r="AQ525" s="28">
        <v>386821.07999999996</v>
      </c>
      <c r="AR525" s="28">
        <v>566727.24</v>
      </c>
      <c r="AS525" s="28">
        <v>1736698.5599999998</v>
      </c>
      <c r="AT525" s="124"/>
      <c r="AU525" s="28">
        <v>593021.28</v>
      </c>
      <c r="AV525" s="28">
        <v>292910.75999999995</v>
      </c>
      <c r="AW525" s="28">
        <v>429140.28</v>
      </c>
      <c r="AX525" s="44">
        <v>1315072.32</v>
      </c>
      <c r="AY525" s="124"/>
      <c r="AZ525" s="139">
        <v>9009133.6499999985</v>
      </c>
      <c r="BA525" s="139">
        <v>2097140.63</v>
      </c>
      <c r="BB525" s="44">
        <v>3331882.2839999991</v>
      </c>
      <c r="BC525" s="28">
        <v>210105.39023999998</v>
      </c>
      <c r="BD525" s="28">
        <v>183477.68544</v>
      </c>
      <c r="BE525" s="140">
        <v>0</v>
      </c>
      <c r="BF525" s="44">
        <v>3725465.3596799993</v>
      </c>
      <c r="BG525" s="60"/>
      <c r="BH525" s="28">
        <v>9068219.3796800002</v>
      </c>
      <c r="BI525" s="124"/>
      <c r="BJ525" s="28">
        <v>1311943.58</v>
      </c>
      <c r="BK525" s="28">
        <v>7756275.7996800002</v>
      </c>
      <c r="BL525" s="124"/>
      <c r="BM525" s="193">
        <v>1</v>
      </c>
    </row>
    <row r="526" spans="1:65" x14ac:dyDescent="0.25">
      <c r="A526" s="116" t="s">
        <v>1197</v>
      </c>
      <c r="B526" s="24" t="s">
        <v>1198</v>
      </c>
      <c r="C526" s="27" t="s">
        <v>1175</v>
      </c>
      <c r="D526" s="27" t="s">
        <v>12</v>
      </c>
      <c r="E526" s="139">
        <v>1933.35</v>
      </c>
      <c r="F526" s="68"/>
      <c r="G526" s="139">
        <v>804.55</v>
      </c>
      <c r="H526" s="139">
        <v>791.96999999999991</v>
      </c>
      <c r="I526" s="139">
        <v>464.49</v>
      </c>
      <c r="J526" s="139">
        <v>664.31</v>
      </c>
      <c r="K526" s="60"/>
      <c r="L526" s="28">
        <v>71277.299999999988</v>
      </c>
      <c r="M526" s="28">
        <v>41804.1</v>
      </c>
      <c r="N526" s="28">
        <v>59787.899999999994</v>
      </c>
      <c r="O526" s="44">
        <v>172869.3</v>
      </c>
      <c r="P526" s="124"/>
      <c r="Q526" s="28">
        <v>100568.75</v>
      </c>
      <c r="R526" s="28">
        <v>58061.25</v>
      </c>
      <c r="S526" s="28">
        <v>83038.75</v>
      </c>
      <c r="T526" s="28">
        <v>241668.75</v>
      </c>
      <c r="U526" s="124"/>
      <c r="V526" s="28">
        <v>187460.15</v>
      </c>
      <c r="W526" s="28">
        <v>108226.17</v>
      </c>
      <c r="X526" s="28">
        <v>154784.22999999998</v>
      </c>
      <c r="Y526" s="44">
        <v>450470.55</v>
      </c>
      <c r="Z526" s="124"/>
      <c r="AA526" s="28">
        <v>20113.75</v>
      </c>
      <c r="AB526" s="28">
        <v>11612.25</v>
      </c>
      <c r="AC526" s="28">
        <v>16607.75</v>
      </c>
      <c r="AD526" s="44">
        <v>48333.75</v>
      </c>
      <c r="AE526" s="124"/>
      <c r="AF526" s="139">
        <v>459398.05</v>
      </c>
      <c r="AG526" s="139">
        <v>265223.78999999998</v>
      </c>
      <c r="AH526" s="139">
        <v>379321.01</v>
      </c>
      <c r="AI526" s="44">
        <v>1103942.8500000001</v>
      </c>
      <c r="AJ526" s="124"/>
      <c r="AK526" s="63">
        <v>82364.87999999999</v>
      </c>
      <c r="AL526" s="63">
        <v>96613.92</v>
      </c>
      <c r="AM526" s="63">
        <v>476310.26999999996</v>
      </c>
      <c r="AN526" s="44">
        <v>655289.06999999995</v>
      </c>
      <c r="AO526" s="124"/>
      <c r="AP526" s="28">
        <v>835122.89999999991</v>
      </c>
      <c r="AQ526" s="28">
        <v>482140.62</v>
      </c>
      <c r="AR526" s="28">
        <v>689553.77999999991</v>
      </c>
      <c r="AS526" s="28">
        <v>2006817.2999999998</v>
      </c>
      <c r="AT526" s="124"/>
      <c r="AU526" s="28">
        <v>632376.29999999993</v>
      </c>
      <c r="AV526" s="28">
        <v>365089.14</v>
      </c>
      <c r="AW526" s="28">
        <v>522147.66</v>
      </c>
      <c r="AX526" s="44">
        <v>1519613.0999999999</v>
      </c>
      <c r="AY526" s="124"/>
      <c r="AZ526" s="139">
        <v>10537215.130000001</v>
      </c>
      <c r="BA526" s="139">
        <v>2687486.8400000003</v>
      </c>
      <c r="BB526" s="44">
        <v>3967410.591</v>
      </c>
      <c r="BC526" s="28">
        <v>242784.29294999994</v>
      </c>
      <c r="BD526" s="28">
        <v>212015.02769999998</v>
      </c>
      <c r="BE526" s="140">
        <v>0</v>
      </c>
      <c r="BF526" s="44">
        <v>4422209.9116500001</v>
      </c>
      <c r="BG526" s="60"/>
      <c r="BH526" s="28">
        <v>10621214.58165</v>
      </c>
      <c r="BI526" s="124"/>
      <c r="BJ526" s="28">
        <v>1515997.73</v>
      </c>
      <c r="BK526" s="28">
        <v>9105216.8516499996</v>
      </c>
      <c r="BL526" s="124"/>
      <c r="BM526" s="193">
        <v>1</v>
      </c>
    </row>
    <row r="527" spans="1:65" x14ac:dyDescent="0.25">
      <c r="A527" s="116" t="s">
        <v>1199</v>
      </c>
      <c r="B527" s="24" t="s">
        <v>1200</v>
      </c>
      <c r="C527" s="27" t="s">
        <v>1175</v>
      </c>
      <c r="D527" s="27" t="s">
        <v>12</v>
      </c>
      <c r="E527" s="139">
        <v>475.45</v>
      </c>
      <c r="F527" s="68"/>
      <c r="G527" s="139">
        <v>186.47</v>
      </c>
      <c r="H527" s="139">
        <v>184.55999999999997</v>
      </c>
      <c r="I527" s="139">
        <v>111.33</v>
      </c>
      <c r="J527" s="139">
        <v>177.64999999999998</v>
      </c>
      <c r="K527" s="60"/>
      <c r="L527" s="28">
        <v>16610.399999999998</v>
      </c>
      <c r="M527" s="28">
        <v>10019.700000000001</v>
      </c>
      <c r="N527" s="28">
        <v>15988.499999999998</v>
      </c>
      <c r="O527" s="44">
        <v>42618.6</v>
      </c>
      <c r="P527" s="124"/>
      <c r="Q527" s="28">
        <v>23308.75</v>
      </c>
      <c r="R527" s="28">
        <v>13916.25</v>
      </c>
      <c r="S527" s="28">
        <v>22206.249999999996</v>
      </c>
      <c r="T527" s="28">
        <v>59431.25</v>
      </c>
      <c r="U527" s="124"/>
      <c r="V527" s="28">
        <v>43447.51</v>
      </c>
      <c r="W527" s="28">
        <v>25939.89</v>
      </c>
      <c r="X527" s="28">
        <v>41392.449999999997</v>
      </c>
      <c r="Y527" s="44">
        <v>110779.84999999999</v>
      </c>
      <c r="Z527" s="124"/>
      <c r="AA527" s="28">
        <v>4661.75</v>
      </c>
      <c r="AB527" s="28">
        <v>2783.25</v>
      </c>
      <c r="AC527" s="28">
        <v>4441.2499999999991</v>
      </c>
      <c r="AD527" s="44">
        <v>11886.25</v>
      </c>
      <c r="AE527" s="124"/>
      <c r="AF527" s="139">
        <v>106474.37</v>
      </c>
      <c r="AG527" s="139">
        <v>63569.43</v>
      </c>
      <c r="AH527" s="139">
        <v>101438.15</v>
      </c>
      <c r="AI527" s="44">
        <v>271481.94999999995</v>
      </c>
      <c r="AJ527" s="124"/>
      <c r="AK527" s="63">
        <v>19194.239999999998</v>
      </c>
      <c r="AL527" s="63">
        <v>23156.639999999999</v>
      </c>
      <c r="AM527" s="63">
        <v>127375.04999999999</v>
      </c>
      <c r="AN527" s="44">
        <v>169725.93</v>
      </c>
      <c r="AO527" s="124"/>
      <c r="AP527" s="28">
        <v>193555.86</v>
      </c>
      <c r="AQ527" s="28">
        <v>115560.54</v>
      </c>
      <c r="AR527" s="28">
        <v>184400.69999999998</v>
      </c>
      <c r="AS527" s="28">
        <v>493517.1</v>
      </c>
      <c r="AT527" s="124"/>
      <c r="AU527" s="28">
        <v>146565.42000000001</v>
      </c>
      <c r="AV527" s="28">
        <v>87505.38</v>
      </c>
      <c r="AW527" s="28">
        <v>139632.9</v>
      </c>
      <c r="AX527" s="44">
        <v>373703.7</v>
      </c>
      <c r="AY527" s="124"/>
      <c r="AZ527" s="139">
        <v>2602455.9300000002</v>
      </c>
      <c r="BA527" s="139">
        <v>661183.9</v>
      </c>
      <c r="BB527" s="44">
        <v>979091.94900000002</v>
      </c>
      <c r="BC527" s="28">
        <v>59705.58464999999</v>
      </c>
      <c r="BD527" s="28">
        <v>52138.797900000005</v>
      </c>
      <c r="BE527" s="140">
        <v>0</v>
      </c>
      <c r="BF527" s="44">
        <v>1090936.33155</v>
      </c>
      <c r="BG527" s="60"/>
      <c r="BH527" s="28">
        <v>2624080.9615500001</v>
      </c>
      <c r="BI527" s="124"/>
      <c r="BJ527" s="28">
        <v>372814.6</v>
      </c>
      <c r="BK527" s="28">
        <v>2251266.36155</v>
      </c>
      <c r="BL527" s="124"/>
      <c r="BM527" s="193">
        <v>1</v>
      </c>
    </row>
    <row r="528" spans="1:65" x14ac:dyDescent="0.25">
      <c r="A528" s="116" t="s">
        <v>1201</v>
      </c>
      <c r="B528" s="24" t="s">
        <v>1202</v>
      </c>
      <c r="C528" s="27" t="s">
        <v>1175</v>
      </c>
      <c r="D528" s="27" t="s">
        <v>120</v>
      </c>
      <c r="E528" s="139">
        <v>2377</v>
      </c>
      <c r="F528" s="68"/>
      <c r="G528" s="139">
        <v>1541.5</v>
      </c>
      <c r="H528" s="139">
        <v>1523.25</v>
      </c>
      <c r="I528" s="139">
        <v>835.5</v>
      </c>
      <c r="J528" s="139">
        <v>0</v>
      </c>
      <c r="K528" s="60"/>
      <c r="L528" s="28">
        <v>137092.5</v>
      </c>
      <c r="M528" s="28">
        <v>75195</v>
      </c>
      <c r="N528" s="28">
        <v>0</v>
      </c>
      <c r="O528" s="44">
        <v>212287.5</v>
      </c>
      <c r="P528" s="124"/>
      <c r="Q528" s="28">
        <v>192687.5</v>
      </c>
      <c r="R528" s="28">
        <v>104437.5</v>
      </c>
      <c r="S528" s="28">
        <v>0</v>
      </c>
      <c r="T528" s="28">
        <v>297125</v>
      </c>
      <c r="U528" s="124"/>
      <c r="V528" s="28">
        <v>359169.5</v>
      </c>
      <c r="W528" s="28">
        <v>194671.5</v>
      </c>
      <c r="X528" s="28">
        <v>0</v>
      </c>
      <c r="Y528" s="44">
        <v>553841</v>
      </c>
      <c r="Z528" s="124"/>
      <c r="AA528" s="28">
        <v>38537.5</v>
      </c>
      <c r="AB528" s="28">
        <v>20887.5</v>
      </c>
      <c r="AC528" s="28">
        <v>0</v>
      </c>
      <c r="AD528" s="44">
        <v>59425</v>
      </c>
      <c r="AE528" s="124"/>
      <c r="AF528" s="139">
        <v>880196.5</v>
      </c>
      <c r="AG528" s="139">
        <v>477070.5</v>
      </c>
      <c r="AH528" s="139">
        <v>0</v>
      </c>
      <c r="AI528" s="44">
        <v>1357267</v>
      </c>
      <c r="AJ528" s="124"/>
      <c r="AK528" s="63">
        <v>158418</v>
      </c>
      <c r="AL528" s="63">
        <v>173784</v>
      </c>
      <c r="AM528" s="63">
        <v>0</v>
      </c>
      <c r="AN528" s="44">
        <v>332202</v>
      </c>
      <c r="AO528" s="124"/>
      <c r="AP528" s="28">
        <v>1600077</v>
      </c>
      <c r="AQ528" s="28">
        <v>867249</v>
      </c>
      <c r="AR528" s="28">
        <v>0</v>
      </c>
      <c r="AS528" s="28">
        <v>2467326</v>
      </c>
      <c r="AT528" s="124"/>
      <c r="AU528" s="28">
        <v>1211619</v>
      </c>
      <c r="AV528" s="28">
        <v>656703</v>
      </c>
      <c r="AW528" s="28">
        <v>0</v>
      </c>
      <c r="AX528" s="44">
        <v>1868322</v>
      </c>
      <c r="AY528" s="124"/>
      <c r="AZ528" s="139">
        <v>12771960.029999999</v>
      </c>
      <c r="BA528" s="139">
        <v>4043980.1800000006</v>
      </c>
      <c r="BB528" s="44">
        <v>5044782.0630000001</v>
      </c>
      <c r="BC528" s="28">
        <v>298496.52899999998</v>
      </c>
      <c r="BD528" s="28">
        <v>260666.57400000002</v>
      </c>
      <c r="BE528" s="140">
        <v>0</v>
      </c>
      <c r="BF528" s="44">
        <v>5603945.1660000002</v>
      </c>
      <c r="BG528" s="60"/>
      <c r="BH528" s="28">
        <v>12751740.666000001</v>
      </c>
      <c r="BI528" s="124"/>
      <c r="BJ528" s="28">
        <v>1863877.01</v>
      </c>
      <c r="BK528" s="28">
        <v>10887863.656000001</v>
      </c>
      <c r="BL528" s="124"/>
      <c r="BM528" s="193">
        <v>1</v>
      </c>
    </row>
    <row r="529" spans="1:65" x14ac:dyDescent="0.25">
      <c r="A529" s="116" t="s">
        <v>1203</v>
      </c>
      <c r="B529" s="24" t="s">
        <v>1204</v>
      </c>
      <c r="C529" s="27" t="s">
        <v>1175</v>
      </c>
      <c r="D529" s="27" t="s">
        <v>120</v>
      </c>
      <c r="E529" s="139">
        <v>1358.87</v>
      </c>
      <c r="F529" s="68"/>
      <c r="G529" s="139">
        <v>886.55</v>
      </c>
      <c r="H529" s="139">
        <v>872.39</v>
      </c>
      <c r="I529" s="139">
        <v>472.31999999999994</v>
      </c>
      <c r="J529" s="139">
        <v>0</v>
      </c>
      <c r="K529" s="60"/>
      <c r="L529" s="28">
        <v>78515.100000000006</v>
      </c>
      <c r="M529" s="28">
        <v>42508.799999999996</v>
      </c>
      <c r="N529" s="28">
        <v>0</v>
      </c>
      <c r="O529" s="44">
        <v>121023.9</v>
      </c>
      <c r="P529" s="124"/>
      <c r="Q529" s="28">
        <v>110818.75</v>
      </c>
      <c r="R529" s="28">
        <v>59039.999999999993</v>
      </c>
      <c r="S529" s="28">
        <v>0</v>
      </c>
      <c r="T529" s="28">
        <v>169858.75</v>
      </c>
      <c r="U529" s="124"/>
      <c r="V529" s="28">
        <v>206566.15</v>
      </c>
      <c r="W529" s="28">
        <v>110050.55999999998</v>
      </c>
      <c r="X529" s="28">
        <v>0</v>
      </c>
      <c r="Y529" s="44">
        <v>316616.70999999996</v>
      </c>
      <c r="Z529" s="124"/>
      <c r="AA529" s="28">
        <v>22163.75</v>
      </c>
      <c r="AB529" s="28">
        <v>11807.999999999998</v>
      </c>
      <c r="AC529" s="28">
        <v>0</v>
      </c>
      <c r="AD529" s="44">
        <v>33971.75</v>
      </c>
      <c r="AE529" s="124"/>
      <c r="AF529" s="139">
        <v>506220.05</v>
      </c>
      <c r="AG529" s="139">
        <v>269694.71999999997</v>
      </c>
      <c r="AH529" s="139">
        <v>0</v>
      </c>
      <c r="AI529" s="44">
        <v>775914.77</v>
      </c>
      <c r="AJ529" s="124"/>
      <c r="AK529" s="63">
        <v>90728.56</v>
      </c>
      <c r="AL529" s="63">
        <v>98242.559999999983</v>
      </c>
      <c r="AM529" s="63">
        <v>0</v>
      </c>
      <c r="AN529" s="44">
        <v>188971.12</v>
      </c>
      <c r="AO529" s="124"/>
      <c r="AP529" s="28">
        <v>920238.89999999991</v>
      </c>
      <c r="AQ529" s="28">
        <v>490268.15999999992</v>
      </c>
      <c r="AR529" s="28">
        <v>0</v>
      </c>
      <c r="AS529" s="28">
        <v>1410507.0599999998</v>
      </c>
      <c r="AT529" s="124"/>
      <c r="AU529" s="28">
        <v>696828.29999999993</v>
      </c>
      <c r="AV529" s="28">
        <v>371243.51999999996</v>
      </c>
      <c r="AW529" s="28">
        <v>0</v>
      </c>
      <c r="AX529" s="44">
        <v>1068071.8199999998</v>
      </c>
      <c r="AY529" s="124"/>
      <c r="AZ529" s="139">
        <v>7502080.0899999999</v>
      </c>
      <c r="BA529" s="139">
        <v>2942383.04</v>
      </c>
      <c r="BB529" s="44">
        <v>3133338.9389999998</v>
      </c>
      <c r="BC529" s="28">
        <v>170642.81798999995</v>
      </c>
      <c r="BD529" s="28">
        <v>149016.40194000001</v>
      </c>
      <c r="BE529" s="140">
        <v>0</v>
      </c>
      <c r="BF529" s="44">
        <v>3452998.1589299999</v>
      </c>
      <c r="BG529" s="60"/>
      <c r="BH529" s="28">
        <v>7537934.0389299998</v>
      </c>
      <c r="BI529" s="124"/>
      <c r="BJ529" s="28">
        <v>1065530.73</v>
      </c>
      <c r="BK529" s="28">
        <v>6472403.3089300003</v>
      </c>
      <c r="BL529" s="124"/>
      <c r="BM529" s="193">
        <v>1</v>
      </c>
    </row>
    <row r="530" spans="1:65" x14ac:dyDescent="0.25">
      <c r="A530" s="116" t="s">
        <v>1205</v>
      </c>
      <c r="B530" s="24" t="s">
        <v>1206</v>
      </c>
      <c r="C530" s="27" t="s">
        <v>1175</v>
      </c>
      <c r="D530" s="27" t="s">
        <v>12</v>
      </c>
      <c r="E530" s="139">
        <v>4700.8599999999997</v>
      </c>
      <c r="F530" s="68"/>
      <c r="G530" s="139">
        <v>2238.2199999999998</v>
      </c>
      <c r="H530" s="139">
        <v>2206.31</v>
      </c>
      <c r="I530" s="139">
        <v>1143.82</v>
      </c>
      <c r="J530" s="139">
        <v>1318.82</v>
      </c>
      <c r="K530" s="60"/>
      <c r="L530" s="28">
        <v>198567.9</v>
      </c>
      <c r="M530" s="28">
        <v>102943.79999999999</v>
      </c>
      <c r="N530" s="28">
        <v>118693.79999999999</v>
      </c>
      <c r="O530" s="44">
        <v>420205.49999999994</v>
      </c>
      <c r="P530" s="124"/>
      <c r="Q530" s="28">
        <v>279777.5</v>
      </c>
      <c r="R530" s="28">
        <v>142977.5</v>
      </c>
      <c r="S530" s="28">
        <v>164852.5</v>
      </c>
      <c r="T530" s="28">
        <v>587607.5</v>
      </c>
      <c r="U530" s="124"/>
      <c r="V530" s="28">
        <v>521505.25999999995</v>
      </c>
      <c r="W530" s="28">
        <v>266510.06</v>
      </c>
      <c r="X530" s="28">
        <v>307285.06</v>
      </c>
      <c r="Y530" s="44">
        <v>1095300.3799999999</v>
      </c>
      <c r="Z530" s="124"/>
      <c r="AA530" s="28">
        <v>55955.499999999993</v>
      </c>
      <c r="AB530" s="28">
        <v>28595.5</v>
      </c>
      <c r="AC530" s="28">
        <v>32970.5</v>
      </c>
      <c r="AD530" s="44">
        <v>117521.5</v>
      </c>
      <c r="AE530" s="124"/>
      <c r="AF530" s="139">
        <v>1278023.6200000001</v>
      </c>
      <c r="AG530" s="139">
        <v>653121.22</v>
      </c>
      <c r="AH530" s="139">
        <v>753046.22</v>
      </c>
      <c r="AI530" s="44">
        <v>2684191.06</v>
      </c>
      <c r="AJ530" s="124"/>
      <c r="AK530" s="63">
        <v>229456.24</v>
      </c>
      <c r="AL530" s="63">
        <v>237914.56</v>
      </c>
      <c r="AM530" s="63">
        <v>945593.94</v>
      </c>
      <c r="AN530" s="44">
        <v>1412964.74</v>
      </c>
      <c r="AO530" s="124"/>
      <c r="AP530" s="28">
        <v>2323272.36</v>
      </c>
      <c r="AQ530" s="28">
        <v>1187285.1599999999</v>
      </c>
      <c r="AR530" s="28">
        <v>1368935.16</v>
      </c>
      <c r="AS530" s="28">
        <v>4879492.68</v>
      </c>
      <c r="AT530" s="124"/>
      <c r="AU530" s="28">
        <v>1759240.92</v>
      </c>
      <c r="AV530" s="28">
        <v>899042.5199999999</v>
      </c>
      <c r="AW530" s="28">
        <v>1036592.5199999999</v>
      </c>
      <c r="AX530" s="44">
        <v>3694875.96</v>
      </c>
      <c r="AY530" s="124"/>
      <c r="AZ530" s="139">
        <v>27945280.899999999</v>
      </c>
      <c r="BA530" s="139">
        <v>13984958.410000002</v>
      </c>
      <c r="BB530" s="44">
        <v>12579071.793</v>
      </c>
      <c r="BC530" s="28">
        <v>590319.89621999988</v>
      </c>
      <c r="BD530" s="28">
        <v>515505.70932000002</v>
      </c>
      <c r="BE530" s="140">
        <v>0</v>
      </c>
      <c r="BF530" s="44">
        <v>13684897.398539999</v>
      </c>
      <c r="BG530" s="60"/>
      <c r="BH530" s="28">
        <v>28577056.718539994</v>
      </c>
      <c r="BI530" s="124"/>
      <c r="BJ530" s="28">
        <v>3686085.35</v>
      </c>
      <c r="BK530" s="28">
        <v>24890971.368539993</v>
      </c>
      <c r="BL530" s="124"/>
      <c r="BM530" s="193">
        <v>1</v>
      </c>
    </row>
    <row r="531" spans="1:65" x14ac:dyDescent="0.25">
      <c r="A531" s="116" t="s">
        <v>1207</v>
      </c>
      <c r="B531" s="24" t="s">
        <v>1208</v>
      </c>
      <c r="C531" s="27" t="s">
        <v>1175</v>
      </c>
      <c r="D531" s="27" t="s">
        <v>120</v>
      </c>
      <c r="E531" s="139">
        <v>319</v>
      </c>
      <c r="F531" s="68"/>
      <c r="G531" s="139">
        <v>205.5</v>
      </c>
      <c r="H531" s="139">
        <v>202</v>
      </c>
      <c r="I531" s="139">
        <v>113.5</v>
      </c>
      <c r="J531" s="139">
        <v>0</v>
      </c>
      <c r="K531" s="60"/>
      <c r="L531" s="28">
        <v>18180</v>
      </c>
      <c r="M531" s="28">
        <v>10215</v>
      </c>
      <c r="N531" s="28">
        <v>0</v>
      </c>
      <c r="O531" s="44">
        <v>28395</v>
      </c>
      <c r="P531" s="124"/>
      <c r="Q531" s="28">
        <v>25687.5</v>
      </c>
      <c r="R531" s="28">
        <v>14187.5</v>
      </c>
      <c r="S531" s="28">
        <v>0</v>
      </c>
      <c r="T531" s="28">
        <v>39875</v>
      </c>
      <c r="U531" s="124"/>
      <c r="V531" s="28">
        <v>47881.5</v>
      </c>
      <c r="W531" s="28">
        <v>26445.5</v>
      </c>
      <c r="X531" s="28">
        <v>0</v>
      </c>
      <c r="Y531" s="44">
        <v>74327</v>
      </c>
      <c r="Z531" s="124"/>
      <c r="AA531" s="28">
        <v>5137.5</v>
      </c>
      <c r="AB531" s="28">
        <v>2837.5</v>
      </c>
      <c r="AC531" s="28">
        <v>0</v>
      </c>
      <c r="AD531" s="44">
        <v>7975</v>
      </c>
      <c r="AE531" s="124"/>
      <c r="AF531" s="139">
        <v>117340.5</v>
      </c>
      <c r="AG531" s="139">
        <v>64808.5</v>
      </c>
      <c r="AH531" s="139">
        <v>0</v>
      </c>
      <c r="AI531" s="44">
        <v>182149</v>
      </c>
      <c r="AJ531" s="124"/>
      <c r="AK531" s="63">
        <v>21008</v>
      </c>
      <c r="AL531" s="63">
        <v>23608</v>
      </c>
      <c r="AM531" s="63">
        <v>0</v>
      </c>
      <c r="AN531" s="44">
        <v>44616</v>
      </c>
      <c r="AO531" s="124"/>
      <c r="AP531" s="28">
        <v>213309</v>
      </c>
      <c r="AQ531" s="28">
        <v>117813</v>
      </c>
      <c r="AR531" s="28">
        <v>0</v>
      </c>
      <c r="AS531" s="28">
        <v>331122</v>
      </c>
      <c r="AT531" s="124"/>
      <c r="AU531" s="28">
        <v>161523</v>
      </c>
      <c r="AV531" s="28">
        <v>89211</v>
      </c>
      <c r="AW531" s="28">
        <v>0</v>
      </c>
      <c r="AX531" s="44">
        <v>250734</v>
      </c>
      <c r="AY531" s="124"/>
      <c r="AZ531" s="139">
        <v>1728292.23</v>
      </c>
      <c r="BA531" s="139">
        <v>570578.35000000009</v>
      </c>
      <c r="BB531" s="44">
        <v>689661.174</v>
      </c>
      <c r="BC531" s="28">
        <v>40059.062999999995</v>
      </c>
      <c r="BD531" s="28">
        <v>34982.178</v>
      </c>
      <c r="BE531" s="140">
        <v>0</v>
      </c>
      <c r="BF531" s="44">
        <v>764702.41499999992</v>
      </c>
      <c r="BG531" s="60"/>
      <c r="BH531" s="28">
        <v>1723895.415</v>
      </c>
      <c r="BI531" s="124"/>
      <c r="BJ531" s="28">
        <v>250137.47</v>
      </c>
      <c r="BK531" s="28">
        <v>1473757.9450000001</v>
      </c>
      <c r="BL531" s="124"/>
      <c r="BM531" s="193">
        <v>1</v>
      </c>
    </row>
    <row r="532" spans="1:65" x14ac:dyDescent="0.25">
      <c r="A532" s="116" t="s">
        <v>1209</v>
      </c>
      <c r="B532" s="24" t="s">
        <v>1210</v>
      </c>
      <c r="C532" s="27" t="s">
        <v>1175</v>
      </c>
      <c r="D532" s="27" t="s">
        <v>120</v>
      </c>
      <c r="E532" s="139">
        <v>438.46</v>
      </c>
      <c r="F532" s="68"/>
      <c r="G532" s="139">
        <v>271.96999999999997</v>
      </c>
      <c r="H532" s="139">
        <v>267.81</v>
      </c>
      <c r="I532" s="139">
        <v>166.49</v>
      </c>
      <c r="J532" s="139">
        <v>0</v>
      </c>
      <c r="K532" s="60"/>
      <c r="L532" s="28">
        <v>24102.9</v>
      </c>
      <c r="M532" s="28">
        <v>14984.1</v>
      </c>
      <c r="N532" s="28">
        <v>0</v>
      </c>
      <c r="O532" s="44">
        <v>39087</v>
      </c>
      <c r="P532" s="124"/>
      <c r="Q532" s="28">
        <v>33996.249999999993</v>
      </c>
      <c r="R532" s="28">
        <v>20811.25</v>
      </c>
      <c r="S532" s="28">
        <v>0</v>
      </c>
      <c r="T532" s="28">
        <v>54807.499999999993</v>
      </c>
      <c r="U532" s="124"/>
      <c r="V532" s="28">
        <v>63369.009999999995</v>
      </c>
      <c r="W532" s="28">
        <v>38792.170000000006</v>
      </c>
      <c r="X532" s="28">
        <v>0</v>
      </c>
      <c r="Y532" s="44">
        <v>102161.18</v>
      </c>
      <c r="Z532" s="124"/>
      <c r="AA532" s="28">
        <v>6799.2499999999991</v>
      </c>
      <c r="AB532" s="28">
        <v>4162.25</v>
      </c>
      <c r="AC532" s="28">
        <v>0</v>
      </c>
      <c r="AD532" s="44">
        <v>10961.5</v>
      </c>
      <c r="AE532" s="124"/>
      <c r="AF532" s="139">
        <v>155294.87</v>
      </c>
      <c r="AG532" s="139">
        <v>95065.79</v>
      </c>
      <c r="AH532" s="139">
        <v>0</v>
      </c>
      <c r="AI532" s="44">
        <v>250360.65999999997</v>
      </c>
      <c r="AJ532" s="124"/>
      <c r="AK532" s="63">
        <v>27852.240000000002</v>
      </c>
      <c r="AL532" s="63">
        <v>34629.919999999998</v>
      </c>
      <c r="AM532" s="63">
        <v>0</v>
      </c>
      <c r="AN532" s="44">
        <v>62482.16</v>
      </c>
      <c r="AO532" s="124"/>
      <c r="AP532" s="28">
        <v>282304.86</v>
      </c>
      <c r="AQ532" s="28">
        <v>172816.62</v>
      </c>
      <c r="AR532" s="28">
        <v>0</v>
      </c>
      <c r="AS532" s="28">
        <v>455121.48</v>
      </c>
      <c r="AT532" s="124"/>
      <c r="AU532" s="28">
        <v>213768.41999999998</v>
      </c>
      <c r="AV532" s="28">
        <v>130861.14000000001</v>
      </c>
      <c r="AW532" s="28">
        <v>0</v>
      </c>
      <c r="AX532" s="44">
        <v>344629.56</v>
      </c>
      <c r="AY532" s="124"/>
      <c r="AZ532" s="139">
        <v>2259008.8699999996</v>
      </c>
      <c r="BA532" s="139">
        <v>560753.66999999993</v>
      </c>
      <c r="BB532" s="44">
        <v>845928.76199999987</v>
      </c>
      <c r="BC532" s="28">
        <v>55060.491419999991</v>
      </c>
      <c r="BD532" s="28">
        <v>48082.400519999996</v>
      </c>
      <c r="BE532" s="140">
        <v>0</v>
      </c>
      <c r="BF532" s="44">
        <v>949071.65393999987</v>
      </c>
      <c r="BG532" s="60"/>
      <c r="BH532" s="28">
        <v>2268682.6939399997</v>
      </c>
      <c r="BI532" s="124"/>
      <c r="BJ532" s="28">
        <v>343809.63</v>
      </c>
      <c r="BK532" s="28">
        <v>1924873.0639399998</v>
      </c>
      <c r="BL532" s="124"/>
      <c r="BM532" s="193">
        <v>1</v>
      </c>
    </row>
    <row r="533" spans="1:65" x14ac:dyDescent="0.25">
      <c r="A533" s="116" t="s">
        <v>1211</v>
      </c>
      <c r="B533" s="24" t="s">
        <v>1212</v>
      </c>
      <c r="C533" s="27" t="s">
        <v>1175</v>
      </c>
      <c r="D533" s="27" t="s">
        <v>120</v>
      </c>
      <c r="E533" s="139">
        <v>187.13</v>
      </c>
      <c r="F533" s="68"/>
      <c r="G533" s="139">
        <v>121.97</v>
      </c>
      <c r="H533" s="139">
        <v>121.80999999999999</v>
      </c>
      <c r="I533" s="139">
        <v>65.16</v>
      </c>
      <c r="J533" s="139">
        <v>0</v>
      </c>
      <c r="K533" s="60"/>
      <c r="L533" s="28">
        <v>10962.9</v>
      </c>
      <c r="M533" s="28">
        <v>5864.4</v>
      </c>
      <c r="N533" s="28">
        <v>0</v>
      </c>
      <c r="O533" s="44">
        <v>16827.3</v>
      </c>
      <c r="P533" s="124"/>
      <c r="Q533" s="28">
        <v>15246.25</v>
      </c>
      <c r="R533" s="28">
        <v>8145</v>
      </c>
      <c r="S533" s="28">
        <v>0</v>
      </c>
      <c r="T533" s="28">
        <v>23391.25</v>
      </c>
      <c r="U533" s="124"/>
      <c r="V533" s="28">
        <v>28419.01</v>
      </c>
      <c r="W533" s="28">
        <v>15182.279999999999</v>
      </c>
      <c r="X533" s="28">
        <v>0</v>
      </c>
      <c r="Y533" s="44">
        <v>43601.289999999994</v>
      </c>
      <c r="Z533" s="124"/>
      <c r="AA533" s="28">
        <v>3049.25</v>
      </c>
      <c r="AB533" s="28">
        <v>1629</v>
      </c>
      <c r="AC533" s="28">
        <v>0</v>
      </c>
      <c r="AD533" s="44">
        <v>4678.25</v>
      </c>
      <c r="AE533" s="124"/>
      <c r="AF533" s="139">
        <v>69644.87</v>
      </c>
      <c r="AG533" s="139">
        <v>37206.36</v>
      </c>
      <c r="AH533" s="139">
        <v>0</v>
      </c>
      <c r="AI533" s="44">
        <v>106851.23</v>
      </c>
      <c r="AJ533" s="124"/>
      <c r="AK533" s="63">
        <v>12668.239999999998</v>
      </c>
      <c r="AL533" s="63">
        <v>13553.279999999999</v>
      </c>
      <c r="AM533" s="63">
        <v>0</v>
      </c>
      <c r="AN533" s="44">
        <v>26221.519999999997</v>
      </c>
      <c r="AO533" s="124"/>
      <c r="AP533" s="28">
        <v>126604.86</v>
      </c>
      <c r="AQ533" s="28">
        <v>67636.08</v>
      </c>
      <c r="AR533" s="28">
        <v>0</v>
      </c>
      <c r="AS533" s="28">
        <v>194240.94</v>
      </c>
      <c r="AT533" s="124"/>
      <c r="AU533" s="28">
        <v>95868.42</v>
      </c>
      <c r="AV533" s="28">
        <v>51215.759999999995</v>
      </c>
      <c r="AW533" s="28">
        <v>0</v>
      </c>
      <c r="AX533" s="44">
        <v>147084.18</v>
      </c>
      <c r="AY533" s="124"/>
      <c r="AZ533" s="139">
        <v>1098293.21</v>
      </c>
      <c r="BA533" s="139">
        <v>517676.66000000003</v>
      </c>
      <c r="BB533" s="44">
        <v>484790.96100000001</v>
      </c>
      <c r="BC533" s="28">
        <v>23499.224009999994</v>
      </c>
      <c r="BD533" s="28">
        <v>20521.050059999998</v>
      </c>
      <c r="BE533" s="140">
        <v>0</v>
      </c>
      <c r="BF533" s="44">
        <v>528811.23507000005</v>
      </c>
      <c r="BG533" s="60"/>
      <c r="BH533" s="28">
        <v>1091707.1950700001</v>
      </c>
      <c r="BI533" s="124"/>
      <c r="BJ533" s="28">
        <v>146734.24</v>
      </c>
      <c r="BK533" s="28">
        <v>944972.95507000014</v>
      </c>
      <c r="BL533" s="124"/>
      <c r="BM533" s="193">
        <v>1</v>
      </c>
    </row>
    <row r="534" spans="1:65" x14ac:dyDescent="0.25">
      <c r="A534" s="116" t="s">
        <v>1213</v>
      </c>
      <c r="B534" s="24" t="s">
        <v>1214</v>
      </c>
      <c r="C534" s="27" t="s">
        <v>1175</v>
      </c>
      <c r="D534" s="27" t="s">
        <v>131</v>
      </c>
      <c r="E534" s="139">
        <v>227.32</v>
      </c>
      <c r="F534" s="68"/>
      <c r="G534" s="139">
        <v>0</v>
      </c>
      <c r="H534" s="139">
        <v>0</v>
      </c>
      <c r="I534" s="139">
        <v>0</v>
      </c>
      <c r="J534" s="139">
        <v>227.32</v>
      </c>
      <c r="K534" s="60"/>
      <c r="L534" s="28">
        <v>0</v>
      </c>
      <c r="M534" s="28">
        <v>0</v>
      </c>
      <c r="N534" s="28">
        <v>20458.8</v>
      </c>
      <c r="O534" s="44">
        <v>20458.8</v>
      </c>
      <c r="P534" s="124"/>
      <c r="Q534" s="28">
        <v>0</v>
      </c>
      <c r="R534" s="28">
        <v>0</v>
      </c>
      <c r="S534" s="28">
        <v>28415</v>
      </c>
      <c r="T534" s="28">
        <v>28415</v>
      </c>
      <c r="U534" s="124"/>
      <c r="V534" s="28">
        <v>0</v>
      </c>
      <c r="W534" s="28">
        <v>0</v>
      </c>
      <c r="X534" s="28">
        <v>52965.56</v>
      </c>
      <c r="Y534" s="44">
        <v>52965.56</v>
      </c>
      <c r="Z534" s="124"/>
      <c r="AA534" s="28">
        <v>0</v>
      </c>
      <c r="AB534" s="28">
        <v>0</v>
      </c>
      <c r="AC534" s="28">
        <v>5683</v>
      </c>
      <c r="AD534" s="44">
        <v>5683</v>
      </c>
      <c r="AE534" s="124"/>
      <c r="AF534" s="139">
        <v>0</v>
      </c>
      <c r="AG534" s="139">
        <v>0</v>
      </c>
      <c r="AH534" s="139">
        <v>129799.72</v>
      </c>
      <c r="AI534" s="44">
        <v>129799.72</v>
      </c>
      <c r="AJ534" s="124"/>
      <c r="AK534" s="63">
        <v>0</v>
      </c>
      <c r="AL534" s="63">
        <v>0</v>
      </c>
      <c r="AM534" s="63">
        <v>162988.44</v>
      </c>
      <c r="AN534" s="44">
        <v>162988.44</v>
      </c>
      <c r="AO534" s="124"/>
      <c r="AP534" s="28">
        <v>0</v>
      </c>
      <c r="AQ534" s="28">
        <v>0</v>
      </c>
      <c r="AR534" s="28">
        <v>235958.16</v>
      </c>
      <c r="AS534" s="28">
        <v>235958.16</v>
      </c>
      <c r="AT534" s="124"/>
      <c r="AU534" s="28">
        <v>0</v>
      </c>
      <c r="AV534" s="28">
        <v>0</v>
      </c>
      <c r="AW534" s="28">
        <v>178673.52</v>
      </c>
      <c r="AX534" s="44">
        <v>178673.52</v>
      </c>
      <c r="AY534" s="124"/>
      <c r="AZ534" s="139">
        <v>1391319.2900000003</v>
      </c>
      <c r="BA534" s="139">
        <v>463010.63</v>
      </c>
      <c r="BB534" s="44">
        <v>556298.97600000014</v>
      </c>
      <c r="BC534" s="28">
        <v>28546.163639999995</v>
      </c>
      <c r="BD534" s="28">
        <v>24928.365840000002</v>
      </c>
      <c r="BE534" s="140">
        <v>0</v>
      </c>
      <c r="BF534" s="44">
        <v>609773.50548000017</v>
      </c>
      <c r="BG534" s="60"/>
      <c r="BH534" s="28">
        <v>1424715.7054800002</v>
      </c>
      <c r="BI534" s="124"/>
      <c r="BJ534" s="28">
        <v>178248.43</v>
      </c>
      <c r="BK534" s="28">
        <v>1246467.2754800003</v>
      </c>
      <c r="BL534" s="124"/>
      <c r="BM534" s="193">
        <v>1</v>
      </c>
    </row>
    <row r="535" spans="1:65" x14ac:dyDescent="0.25">
      <c r="A535" s="116" t="s">
        <v>1215</v>
      </c>
      <c r="B535" s="24" t="s">
        <v>1216</v>
      </c>
      <c r="C535" s="27" t="s">
        <v>1175</v>
      </c>
      <c r="D535" s="27" t="s">
        <v>131</v>
      </c>
      <c r="E535" s="139">
        <v>2056.98</v>
      </c>
      <c r="F535" s="68"/>
      <c r="G535" s="139">
        <v>0</v>
      </c>
      <c r="H535" s="139">
        <v>0</v>
      </c>
      <c r="I535" s="139">
        <v>0</v>
      </c>
      <c r="J535" s="139">
        <v>2056.98</v>
      </c>
      <c r="K535" s="60"/>
      <c r="L535" s="28">
        <v>0</v>
      </c>
      <c r="M535" s="28">
        <v>0</v>
      </c>
      <c r="N535" s="28">
        <v>185128.2</v>
      </c>
      <c r="O535" s="44">
        <v>185128.2</v>
      </c>
      <c r="P535" s="124"/>
      <c r="Q535" s="28">
        <v>0</v>
      </c>
      <c r="R535" s="28">
        <v>0</v>
      </c>
      <c r="S535" s="28">
        <v>257122.5</v>
      </c>
      <c r="T535" s="28">
        <v>257122.5</v>
      </c>
      <c r="U535" s="124"/>
      <c r="V535" s="28">
        <v>0</v>
      </c>
      <c r="W535" s="28">
        <v>0</v>
      </c>
      <c r="X535" s="28">
        <v>479276.34</v>
      </c>
      <c r="Y535" s="44">
        <v>479276.34</v>
      </c>
      <c r="Z535" s="124"/>
      <c r="AA535" s="28">
        <v>0</v>
      </c>
      <c r="AB535" s="28">
        <v>0</v>
      </c>
      <c r="AC535" s="28">
        <v>51424.5</v>
      </c>
      <c r="AD535" s="44">
        <v>51424.5</v>
      </c>
      <c r="AE535" s="124"/>
      <c r="AF535" s="139">
        <v>0</v>
      </c>
      <c r="AG535" s="139">
        <v>0</v>
      </c>
      <c r="AH535" s="139">
        <v>1174535.58</v>
      </c>
      <c r="AI535" s="44">
        <v>1174535.58</v>
      </c>
      <c r="AJ535" s="124"/>
      <c r="AK535" s="63">
        <v>0</v>
      </c>
      <c r="AL535" s="63">
        <v>0</v>
      </c>
      <c r="AM535" s="63">
        <v>1474854.66</v>
      </c>
      <c r="AN535" s="44">
        <v>1474854.66</v>
      </c>
      <c r="AO535" s="124"/>
      <c r="AP535" s="28">
        <v>0</v>
      </c>
      <c r="AQ535" s="28">
        <v>0</v>
      </c>
      <c r="AR535" s="28">
        <v>2135145.2400000002</v>
      </c>
      <c r="AS535" s="28">
        <v>2135145.2400000002</v>
      </c>
      <c r="AT535" s="124"/>
      <c r="AU535" s="28">
        <v>0</v>
      </c>
      <c r="AV535" s="28">
        <v>0</v>
      </c>
      <c r="AW535" s="28">
        <v>1616786.28</v>
      </c>
      <c r="AX535" s="44">
        <v>1616786.28</v>
      </c>
      <c r="AY535" s="124"/>
      <c r="AZ535" s="139">
        <v>12095800.15</v>
      </c>
      <c r="BA535" s="139">
        <v>3136749.35</v>
      </c>
      <c r="BB535" s="44">
        <v>4569764.8499999996</v>
      </c>
      <c r="BC535" s="28">
        <v>258309.37745999996</v>
      </c>
      <c r="BD535" s="28">
        <v>225572.54076</v>
      </c>
      <c r="BE535" s="140">
        <v>0</v>
      </c>
      <c r="BF535" s="44">
        <v>5053646.76822</v>
      </c>
      <c r="BG535" s="60"/>
      <c r="BH535" s="28">
        <v>12427920.068219999</v>
      </c>
      <c r="BI535" s="124"/>
      <c r="BJ535" s="28">
        <v>1612939.72</v>
      </c>
      <c r="BK535" s="28">
        <v>10814980.348219998</v>
      </c>
      <c r="BL535" s="124"/>
      <c r="BM535" s="193">
        <v>1</v>
      </c>
    </row>
    <row r="536" spans="1:65" x14ac:dyDescent="0.25">
      <c r="A536" s="116" t="s">
        <v>1222</v>
      </c>
      <c r="B536" s="24" t="s">
        <v>1223</v>
      </c>
      <c r="C536" s="27" t="s">
        <v>1224</v>
      </c>
      <c r="D536" s="27" t="s">
        <v>12</v>
      </c>
      <c r="E536" s="139">
        <v>744.62</v>
      </c>
      <c r="F536" s="68"/>
      <c r="G536" s="139">
        <v>334.99</v>
      </c>
      <c r="H536" s="139">
        <v>332.99</v>
      </c>
      <c r="I536" s="139">
        <v>161.32</v>
      </c>
      <c r="J536" s="139">
        <v>248.31</v>
      </c>
      <c r="K536" s="60"/>
      <c r="L536" s="28">
        <v>29969.100000000002</v>
      </c>
      <c r="M536" s="28">
        <v>14518.8</v>
      </c>
      <c r="N536" s="28">
        <v>22347.9</v>
      </c>
      <c r="O536" s="44">
        <v>66835.8</v>
      </c>
      <c r="P536" s="124"/>
      <c r="Q536" s="28">
        <v>41873.75</v>
      </c>
      <c r="R536" s="28">
        <v>20165</v>
      </c>
      <c r="S536" s="28">
        <v>31038.75</v>
      </c>
      <c r="T536" s="28">
        <v>93077.5</v>
      </c>
      <c r="U536" s="124"/>
      <c r="V536" s="28">
        <v>78052.67</v>
      </c>
      <c r="W536" s="28">
        <v>37587.56</v>
      </c>
      <c r="X536" s="28">
        <v>57856.23</v>
      </c>
      <c r="Y536" s="44">
        <v>173496.46</v>
      </c>
      <c r="Z536" s="124"/>
      <c r="AA536" s="28">
        <v>8374.75</v>
      </c>
      <c r="AB536" s="28">
        <v>4033</v>
      </c>
      <c r="AC536" s="28">
        <v>6207.75</v>
      </c>
      <c r="AD536" s="44">
        <v>18615.5</v>
      </c>
      <c r="AE536" s="124"/>
      <c r="AF536" s="139">
        <v>191279.29</v>
      </c>
      <c r="AG536" s="139">
        <v>92113.72</v>
      </c>
      <c r="AH536" s="139">
        <v>141785.01</v>
      </c>
      <c r="AI536" s="44">
        <v>425178.02</v>
      </c>
      <c r="AJ536" s="124"/>
      <c r="AK536" s="63">
        <v>34630.959999999999</v>
      </c>
      <c r="AL536" s="63">
        <v>33554.559999999998</v>
      </c>
      <c r="AM536" s="63">
        <v>178038.27</v>
      </c>
      <c r="AN536" s="44">
        <v>246223.78999999998</v>
      </c>
      <c r="AO536" s="124"/>
      <c r="AP536" s="28">
        <v>347719.62</v>
      </c>
      <c r="AQ536" s="28">
        <v>167450.16</v>
      </c>
      <c r="AR536" s="28">
        <v>257745.78</v>
      </c>
      <c r="AS536" s="28">
        <v>772915.56</v>
      </c>
      <c r="AT536" s="124"/>
      <c r="AU536" s="28">
        <v>263302.14</v>
      </c>
      <c r="AV536" s="28">
        <v>126797.51999999999</v>
      </c>
      <c r="AW536" s="28">
        <v>195171.66</v>
      </c>
      <c r="AX536" s="44">
        <v>585271.32000000007</v>
      </c>
      <c r="AY536" s="124"/>
      <c r="AZ536" s="139">
        <v>4142902.9200000004</v>
      </c>
      <c r="BA536" s="139">
        <v>1166152.0999999999</v>
      </c>
      <c r="BB536" s="44">
        <v>1592716.5060000001</v>
      </c>
      <c r="BC536" s="28">
        <v>93507.145739999993</v>
      </c>
      <c r="BD536" s="28">
        <v>81656.51844</v>
      </c>
      <c r="BE536" s="140">
        <v>0</v>
      </c>
      <c r="BF536" s="44">
        <v>1767880.1701800001</v>
      </c>
      <c r="BG536" s="60"/>
      <c r="BH536" s="28">
        <v>4149494.1201800001</v>
      </c>
      <c r="BI536" s="124"/>
      <c r="BJ536" s="28">
        <v>583878.88</v>
      </c>
      <c r="BK536" s="28">
        <v>3565615.2401800002</v>
      </c>
      <c r="BL536" s="124"/>
      <c r="BM536" s="193">
        <v>1</v>
      </c>
    </row>
    <row r="537" spans="1:65" x14ac:dyDescent="0.25">
      <c r="A537" s="116" t="s">
        <v>1225</v>
      </c>
      <c r="B537" s="24" t="s">
        <v>1226</v>
      </c>
      <c r="C537" s="27" t="s">
        <v>1227</v>
      </c>
      <c r="D537" s="27" t="s">
        <v>12</v>
      </c>
      <c r="E537" s="139">
        <v>1024.03</v>
      </c>
      <c r="F537" s="68"/>
      <c r="G537" s="139">
        <v>412.56</v>
      </c>
      <c r="H537" s="139">
        <v>408.47999999999996</v>
      </c>
      <c r="I537" s="139">
        <v>255.66</v>
      </c>
      <c r="J537" s="139">
        <v>355.80999999999995</v>
      </c>
      <c r="K537" s="60"/>
      <c r="L537" s="28">
        <v>36763.199999999997</v>
      </c>
      <c r="M537" s="28">
        <v>23009.4</v>
      </c>
      <c r="N537" s="28">
        <v>32022.899999999994</v>
      </c>
      <c r="O537" s="44">
        <v>91795.5</v>
      </c>
      <c r="P537" s="124"/>
      <c r="Q537" s="28">
        <v>51570</v>
      </c>
      <c r="R537" s="28">
        <v>31957.5</v>
      </c>
      <c r="S537" s="28">
        <v>44476.249999999993</v>
      </c>
      <c r="T537" s="28">
        <v>128003.75</v>
      </c>
      <c r="U537" s="124"/>
      <c r="V537" s="28">
        <v>96126.48</v>
      </c>
      <c r="W537" s="28">
        <v>59568.78</v>
      </c>
      <c r="X537" s="28">
        <v>82903.729999999981</v>
      </c>
      <c r="Y537" s="44">
        <v>238598.99</v>
      </c>
      <c r="Z537" s="124"/>
      <c r="AA537" s="28">
        <v>10314</v>
      </c>
      <c r="AB537" s="28">
        <v>6391.5</v>
      </c>
      <c r="AC537" s="28">
        <v>8895.2499999999982</v>
      </c>
      <c r="AD537" s="44">
        <v>25600.75</v>
      </c>
      <c r="AE537" s="124"/>
      <c r="AF537" s="139">
        <v>235571.76</v>
      </c>
      <c r="AG537" s="139">
        <v>145981.85999999999</v>
      </c>
      <c r="AH537" s="139">
        <v>203167.51</v>
      </c>
      <c r="AI537" s="44">
        <v>584721.13</v>
      </c>
      <c r="AJ537" s="124"/>
      <c r="AK537" s="63">
        <v>42481.919999999998</v>
      </c>
      <c r="AL537" s="63">
        <v>53177.279999999999</v>
      </c>
      <c r="AM537" s="63">
        <v>255115.76999999996</v>
      </c>
      <c r="AN537" s="44">
        <v>350774.97</v>
      </c>
      <c r="AO537" s="124"/>
      <c r="AP537" s="28">
        <v>428237.28</v>
      </c>
      <c r="AQ537" s="28">
        <v>265375.08</v>
      </c>
      <c r="AR537" s="28">
        <v>369330.77999999997</v>
      </c>
      <c r="AS537" s="28">
        <v>1062943.1400000001</v>
      </c>
      <c r="AT537" s="124"/>
      <c r="AU537" s="28">
        <v>324272.15999999997</v>
      </c>
      <c r="AV537" s="28">
        <v>200948.76</v>
      </c>
      <c r="AW537" s="28">
        <v>279666.65999999997</v>
      </c>
      <c r="AX537" s="44">
        <v>804887.57999999984</v>
      </c>
      <c r="AY537" s="124"/>
      <c r="AZ537" s="139">
        <v>5675862.9399999995</v>
      </c>
      <c r="BA537" s="139">
        <v>1619636.1400000001</v>
      </c>
      <c r="BB537" s="44">
        <v>2188649.7239999999</v>
      </c>
      <c r="BC537" s="28">
        <v>128594.61530999999</v>
      </c>
      <c r="BD537" s="28">
        <v>112297.17786</v>
      </c>
      <c r="BE537" s="140">
        <v>0</v>
      </c>
      <c r="BF537" s="44">
        <v>2429541.5171699999</v>
      </c>
      <c r="BG537" s="60"/>
      <c r="BH537" s="28">
        <v>5716867.3271699995</v>
      </c>
      <c r="BI537" s="124"/>
      <c r="BJ537" s="28">
        <v>802972.64</v>
      </c>
      <c r="BK537" s="28">
        <v>4913894.6871699998</v>
      </c>
      <c r="BL537" s="124"/>
      <c r="BM537" s="193">
        <v>1</v>
      </c>
    </row>
    <row r="538" spans="1:65" x14ac:dyDescent="0.25">
      <c r="A538" s="116" t="s">
        <v>1228</v>
      </c>
      <c r="B538" s="24" t="s">
        <v>1229</v>
      </c>
      <c r="C538" s="27" t="s">
        <v>1227</v>
      </c>
      <c r="D538" s="27" t="s">
        <v>12</v>
      </c>
      <c r="E538" s="139">
        <v>4150.96</v>
      </c>
      <c r="F538" s="68"/>
      <c r="G538" s="139">
        <v>1910.81</v>
      </c>
      <c r="H538" s="139">
        <v>1889.98</v>
      </c>
      <c r="I538" s="139">
        <v>970.65999999999985</v>
      </c>
      <c r="J538" s="139">
        <v>1269.49</v>
      </c>
      <c r="K538" s="60"/>
      <c r="L538" s="28">
        <v>170098.2</v>
      </c>
      <c r="M538" s="28">
        <v>87359.4</v>
      </c>
      <c r="N538" s="28">
        <v>114254.1</v>
      </c>
      <c r="O538" s="44">
        <v>371711.7</v>
      </c>
      <c r="P538" s="124"/>
      <c r="Q538" s="28">
        <v>238851.25</v>
      </c>
      <c r="R538" s="28">
        <v>121332.49999999999</v>
      </c>
      <c r="S538" s="28">
        <v>158686.25</v>
      </c>
      <c r="T538" s="28">
        <v>518870</v>
      </c>
      <c r="U538" s="124"/>
      <c r="V538" s="28">
        <v>445218.73</v>
      </c>
      <c r="W538" s="28">
        <v>226163.77999999997</v>
      </c>
      <c r="X538" s="28">
        <v>295791.17</v>
      </c>
      <c r="Y538" s="44">
        <v>967173.67999999993</v>
      </c>
      <c r="Z538" s="124"/>
      <c r="AA538" s="28">
        <v>47770.25</v>
      </c>
      <c r="AB538" s="28">
        <v>24266.499999999996</v>
      </c>
      <c r="AC538" s="28">
        <v>31737.25</v>
      </c>
      <c r="AD538" s="44">
        <v>103774</v>
      </c>
      <c r="AE538" s="124"/>
      <c r="AF538" s="139">
        <v>1091072.51</v>
      </c>
      <c r="AG538" s="139">
        <v>554246.86</v>
      </c>
      <c r="AH538" s="139">
        <v>724878.79</v>
      </c>
      <c r="AI538" s="44">
        <v>2370198.16</v>
      </c>
      <c r="AJ538" s="124"/>
      <c r="AK538" s="63">
        <v>196557.92</v>
      </c>
      <c r="AL538" s="63">
        <v>201897.27999999997</v>
      </c>
      <c r="AM538" s="63">
        <v>910224.33</v>
      </c>
      <c r="AN538" s="44">
        <v>1308679.5299999998</v>
      </c>
      <c r="AO538" s="124"/>
      <c r="AP538" s="28">
        <v>1983420.78</v>
      </c>
      <c r="AQ538" s="28">
        <v>1007545.0799999998</v>
      </c>
      <c r="AR538" s="28">
        <v>1317730.6200000001</v>
      </c>
      <c r="AS538" s="28">
        <v>4308696.4800000004</v>
      </c>
      <c r="AT538" s="124"/>
      <c r="AU538" s="28">
        <v>1501896.66</v>
      </c>
      <c r="AV538" s="28">
        <v>762938.75999999989</v>
      </c>
      <c r="AW538" s="28">
        <v>997819.14</v>
      </c>
      <c r="AX538" s="44">
        <v>3262654.56</v>
      </c>
      <c r="AY538" s="124"/>
      <c r="AZ538" s="139">
        <v>24089821.200000003</v>
      </c>
      <c r="BA538" s="139">
        <v>9576157.2999999989</v>
      </c>
      <c r="BB538" s="44">
        <v>10099793.549999999</v>
      </c>
      <c r="BC538" s="28">
        <v>521265.10391999997</v>
      </c>
      <c r="BD538" s="28">
        <v>455202.57552000001</v>
      </c>
      <c r="BE538" s="140">
        <v>0</v>
      </c>
      <c r="BF538" s="44">
        <v>11076261.229439998</v>
      </c>
      <c r="BG538" s="60"/>
      <c r="BH538" s="28">
        <v>24288019.339439999</v>
      </c>
      <c r="BI538" s="124"/>
      <c r="BJ538" s="28">
        <v>3254892.26</v>
      </c>
      <c r="BK538" s="28">
        <v>21033127.079439998</v>
      </c>
      <c r="BL538" s="124"/>
      <c r="BM538" s="193">
        <v>1</v>
      </c>
    </row>
    <row r="539" spans="1:65" x14ac:dyDescent="0.25">
      <c r="A539" s="116" t="s">
        <v>1230</v>
      </c>
      <c r="B539" s="24" t="s">
        <v>1231</v>
      </c>
      <c r="C539" s="27" t="s">
        <v>1227</v>
      </c>
      <c r="D539" s="27" t="s">
        <v>12</v>
      </c>
      <c r="E539" s="139">
        <v>571.98</v>
      </c>
      <c r="F539" s="68"/>
      <c r="G539" s="139">
        <v>237.5</v>
      </c>
      <c r="H539" s="139">
        <v>235</v>
      </c>
      <c r="I539" s="139">
        <v>141.16</v>
      </c>
      <c r="J539" s="139">
        <v>193.32</v>
      </c>
      <c r="K539" s="60"/>
      <c r="L539" s="28">
        <v>21150</v>
      </c>
      <c r="M539" s="28">
        <v>12704.4</v>
      </c>
      <c r="N539" s="28">
        <v>17398.8</v>
      </c>
      <c r="O539" s="44">
        <v>51253.2</v>
      </c>
      <c r="P539" s="124"/>
      <c r="Q539" s="28">
        <v>29687.5</v>
      </c>
      <c r="R539" s="28">
        <v>17645</v>
      </c>
      <c r="S539" s="28">
        <v>24165</v>
      </c>
      <c r="T539" s="28">
        <v>71497.5</v>
      </c>
      <c r="U539" s="124"/>
      <c r="V539" s="28">
        <v>55337.5</v>
      </c>
      <c r="W539" s="28">
        <v>32890.28</v>
      </c>
      <c r="X539" s="28">
        <v>45043.56</v>
      </c>
      <c r="Y539" s="44">
        <v>133271.34</v>
      </c>
      <c r="Z539" s="124"/>
      <c r="AA539" s="28">
        <v>5937.5</v>
      </c>
      <c r="AB539" s="28">
        <v>3529</v>
      </c>
      <c r="AC539" s="28">
        <v>4833</v>
      </c>
      <c r="AD539" s="44">
        <v>14299.5</v>
      </c>
      <c r="AE539" s="124"/>
      <c r="AF539" s="139">
        <v>135612.5</v>
      </c>
      <c r="AG539" s="139">
        <v>80602.36</v>
      </c>
      <c r="AH539" s="139">
        <v>110385.72</v>
      </c>
      <c r="AI539" s="44">
        <v>326600.57999999996</v>
      </c>
      <c r="AJ539" s="124"/>
      <c r="AK539" s="63">
        <v>24440</v>
      </c>
      <c r="AL539" s="63">
        <v>29361.279999999999</v>
      </c>
      <c r="AM539" s="63">
        <v>138610.44</v>
      </c>
      <c r="AN539" s="44">
        <v>192411.72</v>
      </c>
      <c r="AO539" s="124"/>
      <c r="AP539" s="28">
        <v>246525</v>
      </c>
      <c r="AQ539" s="28">
        <v>146524.07999999999</v>
      </c>
      <c r="AR539" s="28">
        <v>200666.16</v>
      </c>
      <c r="AS539" s="28">
        <v>593715.24</v>
      </c>
      <c r="AT539" s="124"/>
      <c r="AU539" s="28">
        <v>186675</v>
      </c>
      <c r="AV539" s="28">
        <v>110951.76</v>
      </c>
      <c r="AW539" s="28">
        <v>151949.51999999999</v>
      </c>
      <c r="AX539" s="44">
        <v>449576.28</v>
      </c>
      <c r="AY539" s="124"/>
      <c r="AZ539" s="139">
        <v>3126353.1700000004</v>
      </c>
      <c r="BA539" s="139">
        <v>814467.32000000007</v>
      </c>
      <c r="BB539" s="44">
        <v>1182246.1470000001</v>
      </c>
      <c r="BC539" s="28">
        <v>71827.532459999988</v>
      </c>
      <c r="BD539" s="28">
        <v>62724.470760000004</v>
      </c>
      <c r="BE539" s="140">
        <v>0</v>
      </c>
      <c r="BF539" s="44">
        <v>1316798.15022</v>
      </c>
      <c r="BG539" s="60"/>
      <c r="BH539" s="28">
        <v>3149423.5102200001</v>
      </c>
      <c r="BI539" s="124"/>
      <c r="BJ539" s="28">
        <v>448506.67</v>
      </c>
      <c r="BK539" s="28">
        <v>2700916.8402200001</v>
      </c>
      <c r="BL539" s="124"/>
      <c r="BM539" s="193">
        <v>1</v>
      </c>
    </row>
    <row r="540" spans="1:65" x14ac:dyDescent="0.25">
      <c r="A540" s="116" t="s">
        <v>1232</v>
      </c>
      <c r="B540" s="24" t="s">
        <v>1233</v>
      </c>
      <c r="C540" s="27" t="s">
        <v>1227</v>
      </c>
      <c r="D540" s="27" t="s">
        <v>12</v>
      </c>
      <c r="E540" s="139">
        <v>255.14</v>
      </c>
      <c r="F540" s="68"/>
      <c r="G540" s="139">
        <v>116.49</v>
      </c>
      <c r="H540" s="139">
        <v>116.49</v>
      </c>
      <c r="I540" s="139">
        <v>57.989999999999995</v>
      </c>
      <c r="J540" s="139">
        <v>80.66</v>
      </c>
      <c r="K540" s="60"/>
      <c r="L540" s="28">
        <v>10484.1</v>
      </c>
      <c r="M540" s="28">
        <v>5219.0999999999995</v>
      </c>
      <c r="N540" s="28">
        <v>7259.4</v>
      </c>
      <c r="O540" s="44">
        <v>22962.6</v>
      </c>
      <c r="P540" s="124"/>
      <c r="Q540" s="28">
        <v>14561.25</v>
      </c>
      <c r="R540" s="28">
        <v>7248.7499999999991</v>
      </c>
      <c r="S540" s="28">
        <v>10082.5</v>
      </c>
      <c r="T540" s="28">
        <v>31892.5</v>
      </c>
      <c r="U540" s="124"/>
      <c r="V540" s="28">
        <v>27142.17</v>
      </c>
      <c r="W540" s="28">
        <v>13511.669999999998</v>
      </c>
      <c r="X540" s="28">
        <v>18793.78</v>
      </c>
      <c r="Y540" s="44">
        <v>59447.619999999995</v>
      </c>
      <c r="Z540" s="124"/>
      <c r="AA540" s="28">
        <v>2912.25</v>
      </c>
      <c r="AB540" s="28">
        <v>1449.7499999999998</v>
      </c>
      <c r="AC540" s="28">
        <v>2016.5</v>
      </c>
      <c r="AD540" s="44">
        <v>6378.5</v>
      </c>
      <c r="AE540" s="124"/>
      <c r="AF540" s="139">
        <v>33257.89</v>
      </c>
      <c r="AG540" s="139">
        <v>16556.14</v>
      </c>
      <c r="AH540" s="139">
        <v>23028.43</v>
      </c>
      <c r="AI540" s="44">
        <v>72842.459999999992</v>
      </c>
      <c r="AJ540" s="124"/>
      <c r="AK540" s="63">
        <v>12114.96</v>
      </c>
      <c r="AL540" s="63">
        <v>12061.919999999998</v>
      </c>
      <c r="AM540" s="63">
        <v>57833.22</v>
      </c>
      <c r="AN540" s="44">
        <v>82010.100000000006</v>
      </c>
      <c r="AO540" s="124"/>
      <c r="AP540" s="28">
        <v>120916.62</v>
      </c>
      <c r="AQ540" s="28">
        <v>60193.619999999995</v>
      </c>
      <c r="AR540" s="28">
        <v>83725.08</v>
      </c>
      <c r="AS540" s="28">
        <v>264835.32</v>
      </c>
      <c r="AT540" s="124"/>
      <c r="AU540" s="28">
        <v>91561.14</v>
      </c>
      <c r="AV540" s="28">
        <v>45580.14</v>
      </c>
      <c r="AW540" s="28">
        <v>63398.759999999995</v>
      </c>
      <c r="AX540" s="44">
        <v>200540.03999999998</v>
      </c>
      <c r="AY540" s="124"/>
      <c r="AZ540" s="139">
        <v>1388509.98</v>
      </c>
      <c r="BA540" s="139">
        <v>358806.63</v>
      </c>
      <c r="BB540" s="44">
        <v>524194.98299999995</v>
      </c>
      <c r="BC540" s="28">
        <v>32039.715779999991</v>
      </c>
      <c r="BD540" s="28">
        <v>27979.162679999998</v>
      </c>
      <c r="BE540" s="140">
        <v>0</v>
      </c>
      <c r="BF540" s="44">
        <v>584213.86145999993</v>
      </c>
      <c r="BG540" s="60"/>
      <c r="BH540" s="28">
        <v>1325123.0014599999</v>
      </c>
      <c r="BI540" s="124"/>
      <c r="BJ540" s="28">
        <v>200062.92</v>
      </c>
      <c r="BK540" s="28">
        <v>1125060.08146</v>
      </c>
      <c r="BL540" s="124"/>
      <c r="BM540" s="193">
        <v>0</v>
      </c>
    </row>
    <row r="541" spans="1:65" x14ac:dyDescent="0.25">
      <c r="A541" s="116" t="s">
        <v>1234</v>
      </c>
      <c r="B541" s="24" t="s">
        <v>1235</v>
      </c>
      <c r="C541" s="27" t="s">
        <v>1227</v>
      </c>
      <c r="D541" s="27" t="s">
        <v>12</v>
      </c>
      <c r="E541" s="139">
        <v>910.45</v>
      </c>
      <c r="F541" s="68"/>
      <c r="G541" s="139">
        <v>426.14</v>
      </c>
      <c r="H541" s="139">
        <v>420.80999999999995</v>
      </c>
      <c r="I541" s="139">
        <v>218.32</v>
      </c>
      <c r="J541" s="139">
        <v>265.99</v>
      </c>
      <c r="K541" s="60"/>
      <c r="L541" s="28">
        <v>37872.899999999994</v>
      </c>
      <c r="M541" s="28">
        <v>19648.8</v>
      </c>
      <c r="N541" s="28">
        <v>23939.100000000002</v>
      </c>
      <c r="O541" s="44">
        <v>81460.800000000003</v>
      </c>
      <c r="P541" s="124"/>
      <c r="Q541" s="28">
        <v>53267.5</v>
      </c>
      <c r="R541" s="28">
        <v>27290</v>
      </c>
      <c r="S541" s="28">
        <v>33248.75</v>
      </c>
      <c r="T541" s="28">
        <v>113806.25</v>
      </c>
      <c r="U541" s="124"/>
      <c r="V541" s="28">
        <v>99290.62</v>
      </c>
      <c r="W541" s="28">
        <v>50868.56</v>
      </c>
      <c r="X541" s="28">
        <v>61975.670000000006</v>
      </c>
      <c r="Y541" s="44">
        <v>212134.85</v>
      </c>
      <c r="Z541" s="124"/>
      <c r="AA541" s="28">
        <v>10653.5</v>
      </c>
      <c r="AB541" s="28">
        <v>5458</v>
      </c>
      <c r="AC541" s="28">
        <v>6649.75</v>
      </c>
      <c r="AD541" s="44">
        <v>22761.25</v>
      </c>
      <c r="AE541" s="124"/>
      <c r="AF541" s="139">
        <v>243325.94</v>
      </c>
      <c r="AG541" s="139">
        <v>124660.72</v>
      </c>
      <c r="AH541" s="139">
        <v>151880.29</v>
      </c>
      <c r="AI541" s="44">
        <v>519866.95000000007</v>
      </c>
      <c r="AJ541" s="124"/>
      <c r="AK541" s="63">
        <v>43764.239999999991</v>
      </c>
      <c r="AL541" s="63">
        <v>45410.559999999998</v>
      </c>
      <c r="AM541" s="63">
        <v>190714.83000000002</v>
      </c>
      <c r="AN541" s="44">
        <v>279889.63</v>
      </c>
      <c r="AO541" s="124"/>
      <c r="AP541" s="28">
        <v>442333.32</v>
      </c>
      <c r="AQ541" s="28">
        <v>226616.16</v>
      </c>
      <c r="AR541" s="28">
        <v>276097.62</v>
      </c>
      <c r="AS541" s="28">
        <v>945047.1</v>
      </c>
      <c r="AT541" s="124"/>
      <c r="AU541" s="28">
        <v>334946.03999999998</v>
      </c>
      <c r="AV541" s="28">
        <v>171599.52</v>
      </c>
      <c r="AW541" s="28">
        <v>209068.14</v>
      </c>
      <c r="AX541" s="44">
        <v>715613.7</v>
      </c>
      <c r="AY541" s="124"/>
      <c r="AZ541" s="139">
        <v>5107360.330000001</v>
      </c>
      <c r="BA541" s="139">
        <v>1613850.4600000004</v>
      </c>
      <c r="BB541" s="44">
        <v>2016363.2370000002</v>
      </c>
      <c r="BC541" s="28">
        <v>114331.57964999999</v>
      </c>
      <c r="BD541" s="28">
        <v>99841.767900000006</v>
      </c>
      <c r="BE541" s="140">
        <v>0</v>
      </c>
      <c r="BF541" s="44">
        <v>2230536.5845500003</v>
      </c>
      <c r="BG541" s="60"/>
      <c r="BH541" s="28">
        <v>5121117.1145499991</v>
      </c>
      <c r="BI541" s="124"/>
      <c r="BJ541" s="28">
        <v>713911.15</v>
      </c>
      <c r="BK541" s="28">
        <v>4407205.9645499988</v>
      </c>
      <c r="BL541" s="124"/>
      <c r="BM541" s="193">
        <v>1</v>
      </c>
    </row>
    <row r="542" spans="1:65" x14ac:dyDescent="0.25">
      <c r="A542" s="116" t="s">
        <v>1236</v>
      </c>
      <c r="B542" s="24" t="s">
        <v>1237</v>
      </c>
      <c r="C542" s="27" t="s">
        <v>1238</v>
      </c>
      <c r="D542" s="27" t="s">
        <v>12</v>
      </c>
      <c r="E542" s="139">
        <v>1276.54</v>
      </c>
      <c r="F542" s="68"/>
      <c r="G542" s="139">
        <v>581.4</v>
      </c>
      <c r="H542" s="139">
        <v>569.65</v>
      </c>
      <c r="I542" s="139">
        <v>301.14999999999998</v>
      </c>
      <c r="J542" s="139">
        <v>393.99</v>
      </c>
      <c r="K542" s="60"/>
      <c r="L542" s="28">
        <v>51268.5</v>
      </c>
      <c r="M542" s="28">
        <v>27103.499999999996</v>
      </c>
      <c r="N542" s="28">
        <v>35459.1</v>
      </c>
      <c r="O542" s="44">
        <v>113831.1</v>
      </c>
      <c r="P542" s="124"/>
      <c r="Q542" s="28">
        <v>72675</v>
      </c>
      <c r="R542" s="28">
        <v>37643.75</v>
      </c>
      <c r="S542" s="28">
        <v>49248.75</v>
      </c>
      <c r="T542" s="28">
        <v>159567.5</v>
      </c>
      <c r="U542" s="124"/>
      <c r="V542" s="28">
        <v>135466.19999999998</v>
      </c>
      <c r="W542" s="28">
        <v>70167.95</v>
      </c>
      <c r="X542" s="28">
        <v>91799.67</v>
      </c>
      <c r="Y542" s="44">
        <v>297433.81999999995</v>
      </c>
      <c r="Z542" s="124"/>
      <c r="AA542" s="28">
        <v>14535</v>
      </c>
      <c r="AB542" s="28">
        <v>7528.7499999999991</v>
      </c>
      <c r="AC542" s="28">
        <v>9849.75</v>
      </c>
      <c r="AD542" s="44">
        <v>31913.5</v>
      </c>
      <c r="AE542" s="124"/>
      <c r="AF542" s="139">
        <v>331979.40000000002</v>
      </c>
      <c r="AG542" s="139">
        <v>171956.65</v>
      </c>
      <c r="AH542" s="139">
        <v>224968.29</v>
      </c>
      <c r="AI542" s="44">
        <v>728904.34000000008</v>
      </c>
      <c r="AJ542" s="124"/>
      <c r="AK542" s="63">
        <v>59243.6</v>
      </c>
      <c r="AL542" s="63">
        <v>62639.199999999997</v>
      </c>
      <c r="AM542" s="63">
        <v>282490.83</v>
      </c>
      <c r="AN542" s="44">
        <v>404373.63</v>
      </c>
      <c r="AO542" s="124"/>
      <c r="AP542" s="28">
        <v>603493.19999999995</v>
      </c>
      <c r="AQ542" s="28">
        <v>312593.69999999995</v>
      </c>
      <c r="AR542" s="28">
        <v>408961.62</v>
      </c>
      <c r="AS542" s="28">
        <v>1325048.52</v>
      </c>
      <c r="AT542" s="124"/>
      <c r="AU542" s="28">
        <v>456980.39999999997</v>
      </c>
      <c r="AV542" s="28">
        <v>236703.9</v>
      </c>
      <c r="AW542" s="28">
        <v>309676.14</v>
      </c>
      <c r="AX542" s="44">
        <v>1003360.44</v>
      </c>
      <c r="AY542" s="124"/>
      <c r="AZ542" s="139">
        <v>6991549.2800000003</v>
      </c>
      <c r="BA542" s="139">
        <v>1899048.94</v>
      </c>
      <c r="BB542" s="44">
        <v>2667179.466</v>
      </c>
      <c r="BC542" s="28">
        <v>160304.06357999999</v>
      </c>
      <c r="BD542" s="28">
        <v>139987.92947999999</v>
      </c>
      <c r="BE542" s="140">
        <v>0</v>
      </c>
      <c r="BF542" s="44">
        <v>2967471.4590599998</v>
      </c>
      <c r="BG542" s="60"/>
      <c r="BH542" s="28">
        <v>7031904.309059999</v>
      </c>
      <c r="BI542" s="124"/>
      <c r="BJ542" s="28">
        <v>1000973.31</v>
      </c>
      <c r="BK542" s="28">
        <v>6030930.9990599994</v>
      </c>
      <c r="BL542" s="124"/>
      <c r="BM542" s="193">
        <v>1</v>
      </c>
    </row>
    <row r="543" spans="1:65" x14ac:dyDescent="0.25">
      <c r="A543" s="116" t="s">
        <v>1239</v>
      </c>
      <c r="B543" s="24" t="s">
        <v>1240</v>
      </c>
      <c r="C543" s="27" t="s">
        <v>1219</v>
      </c>
      <c r="D543" s="27" t="s">
        <v>12</v>
      </c>
      <c r="E543" s="139">
        <v>1580.22</v>
      </c>
      <c r="F543" s="68"/>
      <c r="G543" s="139">
        <v>702.4</v>
      </c>
      <c r="H543" s="139">
        <v>693.15</v>
      </c>
      <c r="I543" s="139">
        <v>357.83</v>
      </c>
      <c r="J543" s="139">
        <v>519.99</v>
      </c>
      <c r="K543" s="60"/>
      <c r="L543" s="28">
        <v>62383.5</v>
      </c>
      <c r="M543" s="28">
        <v>32204.699999999997</v>
      </c>
      <c r="N543" s="28">
        <v>46799.1</v>
      </c>
      <c r="O543" s="44">
        <v>141387.29999999999</v>
      </c>
      <c r="P543" s="124"/>
      <c r="Q543" s="28">
        <v>87800</v>
      </c>
      <c r="R543" s="28">
        <v>44728.75</v>
      </c>
      <c r="S543" s="28">
        <v>64998.75</v>
      </c>
      <c r="T543" s="28">
        <v>197527.5</v>
      </c>
      <c r="U543" s="124"/>
      <c r="V543" s="28">
        <v>163659.19999999998</v>
      </c>
      <c r="W543" s="28">
        <v>83374.39</v>
      </c>
      <c r="X543" s="28">
        <v>121157.67</v>
      </c>
      <c r="Y543" s="44">
        <v>368191.25999999995</v>
      </c>
      <c r="Z543" s="124"/>
      <c r="AA543" s="28">
        <v>17560</v>
      </c>
      <c r="AB543" s="28">
        <v>8945.75</v>
      </c>
      <c r="AC543" s="28">
        <v>12999.75</v>
      </c>
      <c r="AD543" s="44">
        <v>39505.5</v>
      </c>
      <c r="AE543" s="124"/>
      <c r="AF543" s="139">
        <v>401070.4</v>
      </c>
      <c r="AG543" s="139">
        <v>204320.93</v>
      </c>
      <c r="AH543" s="139">
        <v>296914.28999999998</v>
      </c>
      <c r="AI543" s="44">
        <v>902305.62000000011</v>
      </c>
      <c r="AJ543" s="124"/>
      <c r="AK543" s="63">
        <v>72087.599999999991</v>
      </c>
      <c r="AL543" s="63">
        <v>74428.639999999999</v>
      </c>
      <c r="AM543" s="63">
        <v>372832.83</v>
      </c>
      <c r="AN543" s="44">
        <v>519349.07</v>
      </c>
      <c r="AO543" s="124"/>
      <c r="AP543" s="28">
        <v>729091.2</v>
      </c>
      <c r="AQ543" s="28">
        <v>371427.54</v>
      </c>
      <c r="AR543" s="28">
        <v>539749.62</v>
      </c>
      <c r="AS543" s="28">
        <v>1640268.3599999999</v>
      </c>
      <c r="AT543" s="124"/>
      <c r="AU543" s="28">
        <v>552086.4</v>
      </c>
      <c r="AV543" s="28">
        <v>281254.38</v>
      </c>
      <c r="AW543" s="28">
        <v>408712.14</v>
      </c>
      <c r="AX543" s="44">
        <v>1242052.92</v>
      </c>
      <c r="AY543" s="124"/>
      <c r="AZ543" s="139">
        <v>9135929.4799999986</v>
      </c>
      <c r="BA543" s="139">
        <v>4145612.88</v>
      </c>
      <c r="BB543" s="44">
        <v>3984462.7079999996</v>
      </c>
      <c r="BC543" s="28">
        <v>198439.28693999999</v>
      </c>
      <c r="BD543" s="28">
        <v>173290.08564</v>
      </c>
      <c r="BE543" s="140">
        <v>0</v>
      </c>
      <c r="BF543" s="44">
        <v>4356192.0805799998</v>
      </c>
      <c r="BG543" s="60"/>
      <c r="BH543" s="28">
        <v>9406779.6105799992</v>
      </c>
      <c r="BI543" s="124"/>
      <c r="BJ543" s="28">
        <v>1239097.8999999999</v>
      </c>
      <c r="BK543" s="28">
        <v>8167681.7105799988</v>
      </c>
      <c r="BL543" s="124"/>
      <c r="BM543" s="193">
        <v>1</v>
      </c>
    </row>
    <row r="544" spans="1:65" x14ac:dyDescent="0.25">
      <c r="A544" s="116" t="s">
        <v>1241</v>
      </c>
      <c r="B544" s="24" t="s">
        <v>1242</v>
      </c>
      <c r="C544" s="27" t="s">
        <v>1219</v>
      </c>
      <c r="D544" s="27" t="s">
        <v>12</v>
      </c>
      <c r="E544" s="139">
        <v>896.79</v>
      </c>
      <c r="F544" s="68"/>
      <c r="G544" s="139">
        <v>432.48</v>
      </c>
      <c r="H544" s="139">
        <v>427.15</v>
      </c>
      <c r="I544" s="139">
        <v>191.82</v>
      </c>
      <c r="J544" s="139">
        <v>272.49</v>
      </c>
      <c r="K544" s="60"/>
      <c r="L544" s="28">
        <v>38443.5</v>
      </c>
      <c r="M544" s="28">
        <v>17263.8</v>
      </c>
      <c r="N544" s="28">
        <v>24524.100000000002</v>
      </c>
      <c r="O544" s="44">
        <v>80231.400000000009</v>
      </c>
      <c r="P544" s="124"/>
      <c r="Q544" s="28">
        <v>54060</v>
      </c>
      <c r="R544" s="28">
        <v>23977.5</v>
      </c>
      <c r="S544" s="28">
        <v>34061.25</v>
      </c>
      <c r="T544" s="28">
        <v>112098.75</v>
      </c>
      <c r="U544" s="124"/>
      <c r="V544" s="28">
        <v>100767.84000000001</v>
      </c>
      <c r="W544" s="28">
        <v>44694.06</v>
      </c>
      <c r="X544" s="28">
        <v>63490.170000000006</v>
      </c>
      <c r="Y544" s="44">
        <v>208952.07000000004</v>
      </c>
      <c r="Z544" s="124"/>
      <c r="AA544" s="28">
        <v>10812</v>
      </c>
      <c r="AB544" s="28">
        <v>4795.5</v>
      </c>
      <c r="AC544" s="28">
        <v>6812.25</v>
      </c>
      <c r="AD544" s="44">
        <v>22419.75</v>
      </c>
      <c r="AE544" s="124"/>
      <c r="AF544" s="139">
        <v>246946.08</v>
      </c>
      <c r="AG544" s="139">
        <v>109529.22</v>
      </c>
      <c r="AH544" s="139">
        <v>155591.79</v>
      </c>
      <c r="AI544" s="44">
        <v>512067.08999999997</v>
      </c>
      <c r="AJ544" s="124"/>
      <c r="AK544" s="63">
        <v>44423.6</v>
      </c>
      <c r="AL544" s="63">
        <v>39898.559999999998</v>
      </c>
      <c r="AM544" s="63">
        <v>195375.33000000002</v>
      </c>
      <c r="AN544" s="44">
        <v>279697.49</v>
      </c>
      <c r="AO544" s="124"/>
      <c r="AP544" s="28">
        <v>448914.24</v>
      </c>
      <c r="AQ544" s="28">
        <v>199109.16</v>
      </c>
      <c r="AR544" s="28">
        <v>282844.62</v>
      </c>
      <c r="AS544" s="28">
        <v>930868.02</v>
      </c>
      <c r="AT544" s="124"/>
      <c r="AU544" s="28">
        <v>339929.28</v>
      </c>
      <c r="AV544" s="28">
        <v>150770.51999999999</v>
      </c>
      <c r="AW544" s="28">
        <v>214177.14</v>
      </c>
      <c r="AX544" s="44">
        <v>704876.94000000006</v>
      </c>
      <c r="AY544" s="124"/>
      <c r="AZ544" s="139">
        <v>4935639.4400000004</v>
      </c>
      <c r="BA544" s="139">
        <v>1331056.3900000001</v>
      </c>
      <c r="BB544" s="44">
        <v>1880008.7490000001</v>
      </c>
      <c r="BC544" s="28">
        <v>112616.19782999998</v>
      </c>
      <c r="BD544" s="28">
        <v>98343.784979999997</v>
      </c>
      <c r="BE544" s="140">
        <v>0</v>
      </c>
      <c r="BF544" s="44">
        <v>2090968.73181</v>
      </c>
      <c r="BG544" s="60"/>
      <c r="BH544" s="28">
        <v>4942180.2418100005</v>
      </c>
      <c r="BI544" s="124"/>
      <c r="BJ544" s="28">
        <v>703199.94</v>
      </c>
      <c r="BK544" s="28">
        <v>4238980.3018100001</v>
      </c>
      <c r="BL544" s="124"/>
      <c r="BM544" s="193">
        <v>1</v>
      </c>
    </row>
    <row r="545" spans="1:65" x14ac:dyDescent="0.25">
      <c r="A545" s="116" t="s">
        <v>1248</v>
      </c>
      <c r="B545" s="24" t="s">
        <v>1249</v>
      </c>
      <c r="C545" s="27" t="s">
        <v>1245</v>
      </c>
      <c r="D545" s="27" t="s">
        <v>120</v>
      </c>
      <c r="E545" s="139">
        <v>552.29999999999995</v>
      </c>
      <c r="F545" s="68"/>
      <c r="G545" s="139">
        <v>361.14</v>
      </c>
      <c r="H545" s="139">
        <v>356.47999999999996</v>
      </c>
      <c r="I545" s="139">
        <v>191.16</v>
      </c>
      <c r="J545" s="139">
        <v>0</v>
      </c>
      <c r="K545" s="60"/>
      <c r="L545" s="28">
        <v>32083.199999999997</v>
      </c>
      <c r="M545" s="28">
        <v>17204.400000000001</v>
      </c>
      <c r="N545" s="28">
        <v>0</v>
      </c>
      <c r="O545" s="44">
        <v>49287.6</v>
      </c>
      <c r="P545" s="124"/>
      <c r="Q545" s="28">
        <v>45142.5</v>
      </c>
      <c r="R545" s="28">
        <v>23895</v>
      </c>
      <c r="S545" s="28">
        <v>0</v>
      </c>
      <c r="T545" s="28">
        <v>69037.5</v>
      </c>
      <c r="U545" s="124"/>
      <c r="V545" s="28">
        <v>84145.62</v>
      </c>
      <c r="W545" s="28">
        <v>44540.28</v>
      </c>
      <c r="X545" s="28">
        <v>0</v>
      </c>
      <c r="Y545" s="44">
        <v>128685.9</v>
      </c>
      <c r="Z545" s="124"/>
      <c r="AA545" s="28">
        <v>9028.5</v>
      </c>
      <c r="AB545" s="28">
        <v>4779</v>
      </c>
      <c r="AC545" s="28">
        <v>0</v>
      </c>
      <c r="AD545" s="44">
        <v>13807.5</v>
      </c>
      <c r="AE545" s="124"/>
      <c r="AF545" s="139">
        <v>206210.94</v>
      </c>
      <c r="AG545" s="139">
        <v>109152.36</v>
      </c>
      <c r="AH545" s="139">
        <v>0</v>
      </c>
      <c r="AI545" s="44">
        <v>315363.3</v>
      </c>
      <c r="AJ545" s="124"/>
      <c r="AK545" s="63">
        <v>37073.919999999998</v>
      </c>
      <c r="AL545" s="63">
        <v>39761.279999999999</v>
      </c>
      <c r="AM545" s="63">
        <v>0</v>
      </c>
      <c r="AN545" s="44">
        <v>76835.199999999997</v>
      </c>
      <c r="AO545" s="124"/>
      <c r="AP545" s="28">
        <v>374863.32</v>
      </c>
      <c r="AQ545" s="28">
        <v>198424.08</v>
      </c>
      <c r="AR545" s="28">
        <v>0</v>
      </c>
      <c r="AS545" s="28">
        <v>573287.4</v>
      </c>
      <c r="AT545" s="124"/>
      <c r="AU545" s="28">
        <v>283856.03999999998</v>
      </c>
      <c r="AV545" s="28">
        <v>150251.76</v>
      </c>
      <c r="AW545" s="28">
        <v>0</v>
      </c>
      <c r="AX545" s="44">
        <v>434107.8</v>
      </c>
      <c r="AY545" s="124"/>
      <c r="AZ545" s="139">
        <v>2939014.4899999998</v>
      </c>
      <c r="BA545" s="139">
        <v>891718.26</v>
      </c>
      <c r="BB545" s="44">
        <v>1149219.825</v>
      </c>
      <c r="BC545" s="28">
        <v>69356.177099999986</v>
      </c>
      <c r="BD545" s="28">
        <v>60566.3226</v>
      </c>
      <c r="BE545" s="140">
        <v>0</v>
      </c>
      <c r="BF545" s="44">
        <v>1279142.3247</v>
      </c>
      <c r="BG545" s="60"/>
      <c r="BH545" s="28">
        <v>2939554.5247</v>
      </c>
      <c r="BI545" s="124"/>
      <c r="BJ545" s="28">
        <v>433074.99</v>
      </c>
      <c r="BK545" s="28">
        <v>2506479.5346999997</v>
      </c>
      <c r="BL545" s="124"/>
      <c r="BM545" s="193">
        <v>1</v>
      </c>
    </row>
    <row r="546" spans="1:65" x14ac:dyDescent="0.25">
      <c r="A546" s="116" t="s">
        <v>1250</v>
      </c>
      <c r="B546" s="24" t="s">
        <v>1251</v>
      </c>
      <c r="C546" s="27" t="s">
        <v>1245</v>
      </c>
      <c r="D546" s="27" t="s">
        <v>120</v>
      </c>
      <c r="E546" s="139">
        <v>2192.88</v>
      </c>
      <c r="F546" s="68"/>
      <c r="G546" s="139">
        <v>1394.39</v>
      </c>
      <c r="H546" s="139">
        <v>1373.8100000000002</v>
      </c>
      <c r="I546" s="139">
        <v>798.49</v>
      </c>
      <c r="J546" s="139">
        <v>0</v>
      </c>
      <c r="K546" s="60"/>
      <c r="L546" s="28">
        <v>123642.90000000001</v>
      </c>
      <c r="M546" s="28">
        <v>71864.100000000006</v>
      </c>
      <c r="N546" s="28">
        <v>0</v>
      </c>
      <c r="O546" s="44">
        <v>195507</v>
      </c>
      <c r="P546" s="124"/>
      <c r="Q546" s="28">
        <v>174298.75</v>
      </c>
      <c r="R546" s="28">
        <v>99811.25</v>
      </c>
      <c r="S546" s="28">
        <v>0</v>
      </c>
      <c r="T546" s="28">
        <v>274110</v>
      </c>
      <c r="U546" s="124"/>
      <c r="V546" s="28">
        <v>324892.87</v>
      </c>
      <c r="W546" s="28">
        <v>186048.17</v>
      </c>
      <c r="X546" s="28">
        <v>0</v>
      </c>
      <c r="Y546" s="44">
        <v>510941.04000000004</v>
      </c>
      <c r="Z546" s="124"/>
      <c r="AA546" s="28">
        <v>34859.75</v>
      </c>
      <c r="AB546" s="28">
        <v>19962.25</v>
      </c>
      <c r="AC546" s="28">
        <v>0</v>
      </c>
      <c r="AD546" s="44">
        <v>54822</v>
      </c>
      <c r="AE546" s="124"/>
      <c r="AF546" s="139">
        <v>796196.69</v>
      </c>
      <c r="AG546" s="139">
        <v>455937.79</v>
      </c>
      <c r="AH546" s="139">
        <v>0</v>
      </c>
      <c r="AI546" s="44">
        <v>1252134.48</v>
      </c>
      <c r="AJ546" s="124"/>
      <c r="AK546" s="63">
        <v>142876.24000000002</v>
      </c>
      <c r="AL546" s="63">
        <v>166085.92000000001</v>
      </c>
      <c r="AM546" s="63">
        <v>0</v>
      </c>
      <c r="AN546" s="44">
        <v>308962.16000000003</v>
      </c>
      <c r="AO546" s="124"/>
      <c r="AP546" s="28">
        <v>1447376.82</v>
      </c>
      <c r="AQ546" s="28">
        <v>828832.62</v>
      </c>
      <c r="AR546" s="28">
        <v>0</v>
      </c>
      <c r="AS546" s="28">
        <v>2276209.44</v>
      </c>
      <c r="AT546" s="124"/>
      <c r="AU546" s="28">
        <v>1095990.54</v>
      </c>
      <c r="AV546" s="28">
        <v>627613.14</v>
      </c>
      <c r="AW546" s="28">
        <v>0</v>
      </c>
      <c r="AX546" s="44">
        <v>1723603.6800000002</v>
      </c>
      <c r="AY546" s="124"/>
      <c r="AZ546" s="139">
        <v>12099704.649999999</v>
      </c>
      <c r="BA546" s="139">
        <v>5476735.3200000003</v>
      </c>
      <c r="BB546" s="44">
        <v>5272931.9909999995</v>
      </c>
      <c r="BC546" s="28">
        <v>275375.29175999999</v>
      </c>
      <c r="BD546" s="28">
        <v>240475.60656000001</v>
      </c>
      <c r="BE546" s="140">
        <v>0</v>
      </c>
      <c r="BF546" s="44">
        <v>5788782.8893200001</v>
      </c>
      <c r="BG546" s="60"/>
      <c r="BH546" s="28">
        <v>12385072.689320002</v>
      </c>
      <c r="BI546" s="124"/>
      <c r="BJ546" s="28">
        <v>1719502.99</v>
      </c>
      <c r="BK546" s="28">
        <v>10665569.699320002</v>
      </c>
      <c r="BL546" s="124"/>
      <c r="BM546" s="193">
        <v>1</v>
      </c>
    </row>
    <row r="547" spans="1:65" x14ac:dyDescent="0.25">
      <c r="A547" s="116" t="s">
        <v>1252</v>
      </c>
      <c r="B547" s="24" t="s">
        <v>1253</v>
      </c>
      <c r="C547" s="27" t="s">
        <v>1245</v>
      </c>
      <c r="D547" s="27" t="s">
        <v>120</v>
      </c>
      <c r="E547" s="139">
        <v>2471.21</v>
      </c>
      <c r="F547" s="68"/>
      <c r="G547" s="139">
        <v>1612.06</v>
      </c>
      <c r="H547" s="139">
        <v>1586.48</v>
      </c>
      <c r="I547" s="139">
        <v>859.15000000000009</v>
      </c>
      <c r="J547" s="139">
        <v>0</v>
      </c>
      <c r="K547" s="60"/>
      <c r="L547" s="28">
        <v>142783.20000000001</v>
      </c>
      <c r="M547" s="28">
        <v>77323.500000000015</v>
      </c>
      <c r="N547" s="28">
        <v>0</v>
      </c>
      <c r="O547" s="44">
        <v>220106.7</v>
      </c>
      <c r="P547" s="124"/>
      <c r="Q547" s="28">
        <v>201507.5</v>
      </c>
      <c r="R547" s="28">
        <v>107393.75000000001</v>
      </c>
      <c r="S547" s="28">
        <v>0</v>
      </c>
      <c r="T547" s="28">
        <v>308901.25</v>
      </c>
      <c r="U547" s="124"/>
      <c r="V547" s="28">
        <v>375609.98</v>
      </c>
      <c r="W547" s="28">
        <v>200181.95</v>
      </c>
      <c r="X547" s="28">
        <v>0</v>
      </c>
      <c r="Y547" s="44">
        <v>575791.92999999993</v>
      </c>
      <c r="Z547" s="124"/>
      <c r="AA547" s="28">
        <v>40301.5</v>
      </c>
      <c r="AB547" s="28">
        <v>21478.750000000004</v>
      </c>
      <c r="AC547" s="28">
        <v>0</v>
      </c>
      <c r="AD547" s="44">
        <v>61780.25</v>
      </c>
      <c r="AE547" s="124"/>
      <c r="AF547" s="139">
        <v>920486.26</v>
      </c>
      <c r="AG547" s="139">
        <v>490574.65</v>
      </c>
      <c r="AH547" s="139">
        <v>0</v>
      </c>
      <c r="AI547" s="44">
        <v>1411060.9100000001</v>
      </c>
      <c r="AJ547" s="124"/>
      <c r="AK547" s="63">
        <v>164993.92000000001</v>
      </c>
      <c r="AL547" s="63">
        <v>178703.2</v>
      </c>
      <c r="AM547" s="63">
        <v>0</v>
      </c>
      <c r="AN547" s="44">
        <v>343697.12</v>
      </c>
      <c r="AO547" s="124"/>
      <c r="AP547" s="28">
        <v>1673318.28</v>
      </c>
      <c r="AQ547" s="28">
        <v>891797.70000000007</v>
      </c>
      <c r="AR547" s="28">
        <v>0</v>
      </c>
      <c r="AS547" s="28">
        <v>2565115.98</v>
      </c>
      <c r="AT547" s="124"/>
      <c r="AU547" s="28">
        <v>1267079.1599999999</v>
      </c>
      <c r="AV547" s="28">
        <v>675291.9</v>
      </c>
      <c r="AW547" s="28">
        <v>0</v>
      </c>
      <c r="AX547" s="44">
        <v>1942371.06</v>
      </c>
      <c r="AY547" s="124"/>
      <c r="AZ547" s="139">
        <v>14356177.390000001</v>
      </c>
      <c r="BA547" s="139">
        <v>8303208.5099999998</v>
      </c>
      <c r="BB547" s="44">
        <v>6797815.7699999996</v>
      </c>
      <c r="BC547" s="28">
        <v>310327.13816999999</v>
      </c>
      <c r="BD547" s="28">
        <v>270997.83101999998</v>
      </c>
      <c r="BE547" s="140">
        <v>0</v>
      </c>
      <c r="BF547" s="44">
        <v>7379140.7391900001</v>
      </c>
      <c r="BG547" s="60"/>
      <c r="BH547" s="28">
        <v>14807965.939189998</v>
      </c>
      <c r="BI547" s="124"/>
      <c r="BJ547" s="28">
        <v>1937749.89</v>
      </c>
      <c r="BK547" s="28">
        <v>12870216.049189998</v>
      </c>
      <c r="BL547" s="124"/>
      <c r="BM547" s="193">
        <v>1</v>
      </c>
    </row>
    <row r="548" spans="1:65" x14ac:dyDescent="0.25">
      <c r="A548" s="116" t="s">
        <v>1254</v>
      </c>
      <c r="B548" s="24" t="s">
        <v>1255</v>
      </c>
      <c r="C548" s="27" t="s">
        <v>1245</v>
      </c>
      <c r="D548" s="27" t="s">
        <v>120</v>
      </c>
      <c r="E548" s="139">
        <v>1153.45</v>
      </c>
      <c r="F548" s="68"/>
      <c r="G548" s="139">
        <v>704.13</v>
      </c>
      <c r="H548" s="139">
        <v>693.3</v>
      </c>
      <c r="I548" s="139">
        <v>449.32</v>
      </c>
      <c r="J548" s="139">
        <v>0</v>
      </c>
      <c r="K548" s="60"/>
      <c r="L548" s="28">
        <v>62396.999999999993</v>
      </c>
      <c r="M548" s="28">
        <v>40438.800000000003</v>
      </c>
      <c r="N548" s="28">
        <v>0</v>
      </c>
      <c r="O548" s="44">
        <v>102835.79999999999</v>
      </c>
      <c r="P548" s="124"/>
      <c r="Q548" s="28">
        <v>88016.25</v>
      </c>
      <c r="R548" s="28">
        <v>56165</v>
      </c>
      <c r="S548" s="28">
        <v>0</v>
      </c>
      <c r="T548" s="28">
        <v>144181.25</v>
      </c>
      <c r="U548" s="124"/>
      <c r="V548" s="28">
        <v>164062.29</v>
      </c>
      <c r="W548" s="28">
        <v>104691.56</v>
      </c>
      <c r="X548" s="28">
        <v>0</v>
      </c>
      <c r="Y548" s="44">
        <v>268753.84999999998</v>
      </c>
      <c r="Z548" s="124"/>
      <c r="AA548" s="28">
        <v>17603.25</v>
      </c>
      <c r="AB548" s="28">
        <v>11233</v>
      </c>
      <c r="AC548" s="28">
        <v>0</v>
      </c>
      <c r="AD548" s="44">
        <v>28836.25</v>
      </c>
      <c r="AE548" s="124"/>
      <c r="AF548" s="139">
        <v>402058.23</v>
      </c>
      <c r="AG548" s="139">
        <v>256561.72</v>
      </c>
      <c r="AH548" s="139">
        <v>0</v>
      </c>
      <c r="AI548" s="44">
        <v>658619.94999999995</v>
      </c>
      <c r="AJ548" s="124"/>
      <c r="AK548" s="63">
        <v>72103.199999999997</v>
      </c>
      <c r="AL548" s="63">
        <v>93458.559999999998</v>
      </c>
      <c r="AM548" s="63">
        <v>0</v>
      </c>
      <c r="AN548" s="44">
        <v>165561.76</v>
      </c>
      <c r="AO548" s="124"/>
      <c r="AP548" s="28">
        <v>730886.94</v>
      </c>
      <c r="AQ548" s="28">
        <v>466394.16</v>
      </c>
      <c r="AR548" s="28">
        <v>0</v>
      </c>
      <c r="AS548" s="28">
        <v>1197281.0999999999</v>
      </c>
      <c r="AT548" s="124"/>
      <c r="AU548" s="28">
        <v>553446.18000000005</v>
      </c>
      <c r="AV548" s="28">
        <v>353165.52</v>
      </c>
      <c r="AW548" s="28">
        <v>0</v>
      </c>
      <c r="AX548" s="44">
        <v>906611.70000000007</v>
      </c>
      <c r="AY548" s="124"/>
      <c r="AZ548" s="139">
        <v>5806783.5300000003</v>
      </c>
      <c r="BA548" s="139">
        <v>1232837.2500000002</v>
      </c>
      <c r="BB548" s="44">
        <v>2111886.2340000002</v>
      </c>
      <c r="BC548" s="28">
        <v>144846.79064999998</v>
      </c>
      <c r="BD548" s="28">
        <v>126489.6339</v>
      </c>
      <c r="BE548" s="140">
        <v>0</v>
      </c>
      <c r="BF548" s="44">
        <v>2383222.6585499998</v>
      </c>
      <c r="BG548" s="60"/>
      <c r="BH548" s="28">
        <v>5855904.318549999</v>
      </c>
      <c r="BI548" s="124"/>
      <c r="BJ548" s="28">
        <v>904454.74</v>
      </c>
      <c r="BK548" s="28">
        <v>4951449.5785499988</v>
      </c>
      <c r="BL548" s="124"/>
      <c r="BM548" s="193">
        <v>1</v>
      </c>
    </row>
    <row r="549" spans="1:65" x14ac:dyDescent="0.25">
      <c r="A549" s="116" t="s">
        <v>1256</v>
      </c>
      <c r="B549" s="24" t="s">
        <v>1257</v>
      </c>
      <c r="C549" s="27" t="s">
        <v>1245</v>
      </c>
      <c r="D549" s="27" t="s">
        <v>120</v>
      </c>
      <c r="E549" s="139">
        <v>321.75</v>
      </c>
      <c r="F549" s="68"/>
      <c r="G549" s="139">
        <v>212.25</v>
      </c>
      <c r="H549" s="139">
        <v>210.5</v>
      </c>
      <c r="I549" s="139">
        <v>109.5</v>
      </c>
      <c r="J549" s="139">
        <v>0</v>
      </c>
      <c r="K549" s="60"/>
      <c r="L549" s="28">
        <v>18945</v>
      </c>
      <c r="M549" s="28">
        <v>9855</v>
      </c>
      <c r="N549" s="28">
        <v>0</v>
      </c>
      <c r="O549" s="44">
        <v>28800</v>
      </c>
      <c r="P549" s="124"/>
      <c r="Q549" s="28">
        <v>26531.25</v>
      </c>
      <c r="R549" s="28">
        <v>13687.5</v>
      </c>
      <c r="S549" s="28">
        <v>0</v>
      </c>
      <c r="T549" s="28">
        <v>40218.75</v>
      </c>
      <c r="U549" s="124"/>
      <c r="V549" s="28">
        <v>49454.25</v>
      </c>
      <c r="W549" s="28">
        <v>25513.5</v>
      </c>
      <c r="X549" s="28">
        <v>0</v>
      </c>
      <c r="Y549" s="44">
        <v>74967.75</v>
      </c>
      <c r="Z549" s="124"/>
      <c r="AA549" s="28">
        <v>5306.25</v>
      </c>
      <c r="AB549" s="28">
        <v>2737.5</v>
      </c>
      <c r="AC549" s="28">
        <v>0</v>
      </c>
      <c r="AD549" s="44">
        <v>8043.75</v>
      </c>
      <c r="AE549" s="124"/>
      <c r="AF549" s="139">
        <v>60597.37</v>
      </c>
      <c r="AG549" s="139">
        <v>31262.25</v>
      </c>
      <c r="AH549" s="139">
        <v>0</v>
      </c>
      <c r="AI549" s="44">
        <v>91859.62</v>
      </c>
      <c r="AJ549" s="124"/>
      <c r="AK549" s="63">
        <v>21892</v>
      </c>
      <c r="AL549" s="63">
        <v>22776</v>
      </c>
      <c r="AM549" s="63">
        <v>0</v>
      </c>
      <c r="AN549" s="44">
        <v>44668</v>
      </c>
      <c r="AO549" s="124"/>
      <c r="AP549" s="28">
        <v>220315.5</v>
      </c>
      <c r="AQ549" s="28">
        <v>113661</v>
      </c>
      <c r="AR549" s="28">
        <v>0</v>
      </c>
      <c r="AS549" s="28">
        <v>333976.5</v>
      </c>
      <c r="AT549" s="124"/>
      <c r="AU549" s="28">
        <v>166828.5</v>
      </c>
      <c r="AV549" s="28">
        <v>86067</v>
      </c>
      <c r="AW549" s="28">
        <v>0</v>
      </c>
      <c r="AX549" s="44">
        <v>252895.5</v>
      </c>
      <c r="AY549" s="124"/>
      <c r="AZ549" s="139">
        <v>1649267.3699999999</v>
      </c>
      <c r="BA549" s="139">
        <v>343690.16000000003</v>
      </c>
      <c r="BB549" s="44">
        <v>597887.25899999996</v>
      </c>
      <c r="BC549" s="28">
        <v>40404.399749999997</v>
      </c>
      <c r="BD549" s="28">
        <v>35283.748500000002</v>
      </c>
      <c r="BE549" s="140">
        <v>0</v>
      </c>
      <c r="BF549" s="44">
        <v>673575.40724999993</v>
      </c>
      <c r="BG549" s="60"/>
      <c r="BH549" s="28">
        <v>1549005.2772499998</v>
      </c>
      <c r="BI549" s="124"/>
      <c r="BJ549" s="28">
        <v>252293.82</v>
      </c>
      <c r="BK549" s="28">
        <v>1296711.4572499997</v>
      </c>
      <c r="BL549" s="124"/>
      <c r="BM549" s="193">
        <v>0</v>
      </c>
    </row>
    <row r="550" spans="1:65" x14ac:dyDescent="0.25">
      <c r="A550" s="116" t="s">
        <v>1258</v>
      </c>
      <c r="B550" s="24" t="s">
        <v>1259</v>
      </c>
      <c r="C550" s="27" t="s">
        <v>1245</v>
      </c>
      <c r="D550" s="27" t="s">
        <v>120</v>
      </c>
      <c r="E550" s="139">
        <v>2762.8</v>
      </c>
      <c r="F550" s="68"/>
      <c r="G550" s="139">
        <v>1743.8100000000002</v>
      </c>
      <c r="H550" s="139">
        <v>1718.15</v>
      </c>
      <c r="I550" s="139">
        <v>1018.99</v>
      </c>
      <c r="J550" s="139">
        <v>0</v>
      </c>
      <c r="K550" s="60"/>
      <c r="L550" s="28">
        <v>154633.5</v>
      </c>
      <c r="M550" s="28">
        <v>91709.1</v>
      </c>
      <c r="N550" s="28">
        <v>0</v>
      </c>
      <c r="O550" s="44">
        <v>246342.6</v>
      </c>
      <c r="P550" s="124"/>
      <c r="Q550" s="28">
        <v>217976.25000000003</v>
      </c>
      <c r="R550" s="28">
        <v>127373.75</v>
      </c>
      <c r="S550" s="28">
        <v>0</v>
      </c>
      <c r="T550" s="28">
        <v>345350</v>
      </c>
      <c r="U550" s="124"/>
      <c r="V550" s="28">
        <v>406307.73000000004</v>
      </c>
      <c r="W550" s="28">
        <v>237424.67</v>
      </c>
      <c r="X550" s="28">
        <v>0</v>
      </c>
      <c r="Y550" s="44">
        <v>643732.4</v>
      </c>
      <c r="Z550" s="124"/>
      <c r="AA550" s="28">
        <v>43595.250000000007</v>
      </c>
      <c r="AB550" s="28">
        <v>25474.75</v>
      </c>
      <c r="AC550" s="28">
        <v>0</v>
      </c>
      <c r="AD550" s="44">
        <v>69070</v>
      </c>
      <c r="AE550" s="124"/>
      <c r="AF550" s="139">
        <v>995715.51</v>
      </c>
      <c r="AG550" s="139">
        <v>581843.29</v>
      </c>
      <c r="AH550" s="139">
        <v>0</v>
      </c>
      <c r="AI550" s="44">
        <v>1577558.8</v>
      </c>
      <c r="AJ550" s="124"/>
      <c r="AK550" s="63">
        <v>178687.6</v>
      </c>
      <c r="AL550" s="63">
        <v>211949.92</v>
      </c>
      <c r="AM550" s="63">
        <v>0</v>
      </c>
      <c r="AN550" s="44">
        <v>390637.52</v>
      </c>
      <c r="AO550" s="124"/>
      <c r="AP550" s="28">
        <v>1810074.7800000003</v>
      </c>
      <c r="AQ550" s="28">
        <v>1057711.6200000001</v>
      </c>
      <c r="AR550" s="28">
        <v>0</v>
      </c>
      <c r="AS550" s="28">
        <v>2867786.4000000004</v>
      </c>
      <c r="AT550" s="124"/>
      <c r="AU550" s="28">
        <v>1370634.6600000001</v>
      </c>
      <c r="AV550" s="28">
        <v>800926.14</v>
      </c>
      <c r="AW550" s="28">
        <v>0</v>
      </c>
      <c r="AX550" s="44">
        <v>2171560.8000000003</v>
      </c>
      <c r="AY550" s="124"/>
      <c r="AZ550" s="139">
        <v>14380295.560000001</v>
      </c>
      <c r="BA550" s="139">
        <v>3826027.25</v>
      </c>
      <c r="BB550" s="44">
        <v>5461896.8430000003</v>
      </c>
      <c r="BC550" s="28">
        <v>346944.13559999998</v>
      </c>
      <c r="BD550" s="28">
        <v>302974.17360000004</v>
      </c>
      <c r="BE550" s="140">
        <v>0</v>
      </c>
      <c r="BF550" s="44">
        <v>6111815.1522000004</v>
      </c>
      <c r="BG550" s="60"/>
      <c r="BH550" s="28">
        <v>14423853.672200002</v>
      </c>
      <c r="BI550" s="124"/>
      <c r="BJ550" s="28">
        <v>2166394.36</v>
      </c>
      <c r="BK550" s="28">
        <v>12257459.312200002</v>
      </c>
      <c r="BL550" s="124"/>
      <c r="BM550" s="193">
        <v>1</v>
      </c>
    </row>
    <row r="551" spans="1:65" x14ac:dyDescent="0.25">
      <c r="A551" s="116" t="s">
        <v>1260</v>
      </c>
      <c r="B551" s="24" t="s">
        <v>1261</v>
      </c>
      <c r="C551" s="27" t="s">
        <v>1245</v>
      </c>
      <c r="D551" s="27" t="s">
        <v>120</v>
      </c>
      <c r="E551" s="139">
        <v>166.97</v>
      </c>
      <c r="F551" s="68"/>
      <c r="G551" s="139">
        <v>105.97999999999999</v>
      </c>
      <c r="H551" s="139">
        <v>104.47999999999999</v>
      </c>
      <c r="I551" s="139">
        <v>60.989999999999995</v>
      </c>
      <c r="J551" s="139">
        <v>0</v>
      </c>
      <c r="K551" s="60"/>
      <c r="L551" s="28">
        <v>9403.1999999999989</v>
      </c>
      <c r="M551" s="28">
        <v>5489.0999999999995</v>
      </c>
      <c r="N551" s="28">
        <v>0</v>
      </c>
      <c r="O551" s="44">
        <v>14892.3</v>
      </c>
      <c r="P551" s="124"/>
      <c r="Q551" s="28">
        <v>13247.499999999998</v>
      </c>
      <c r="R551" s="28">
        <v>7623.7499999999991</v>
      </c>
      <c r="S551" s="28">
        <v>0</v>
      </c>
      <c r="T551" s="28">
        <v>20871.249999999996</v>
      </c>
      <c r="U551" s="124"/>
      <c r="V551" s="28">
        <v>24693.339999999997</v>
      </c>
      <c r="W551" s="28">
        <v>14210.669999999998</v>
      </c>
      <c r="X551" s="28">
        <v>0</v>
      </c>
      <c r="Y551" s="44">
        <v>38904.009999999995</v>
      </c>
      <c r="Z551" s="124"/>
      <c r="AA551" s="28">
        <v>2649.4999999999995</v>
      </c>
      <c r="AB551" s="28">
        <v>1524.7499999999998</v>
      </c>
      <c r="AC551" s="28">
        <v>0</v>
      </c>
      <c r="AD551" s="44">
        <v>4174.2499999999991</v>
      </c>
      <c r="AE551" s="124"/>
      <c r="AF551" s="139">
        <v>30257.29</v>
      </c>
      <c r="AG551" s="139">
        <v>17412.64</v>
      </c>
      <c r="AH551" s="139">
        <v>0</v>
      </c>
      <c r="AI551" s="44">
        <v>47669.93</v>
      </c>
      <c r="AJ551" s="124"/>
      <c r="AK551" s="63">
        <v>10865.919999999998</v>
      </c>
      <c r="AL551" s="63">
        <v>12685.919999999998</v>
      </c>
      <c r="AM551" s="63">
        <v>0</v>
      </c>
      <c r="AN551" s="44">
        <v>23551.839999999997</v>
      </c>
      <c r="AO551" s="124"/>
      <c r="AP551" s="28">
        <v>110007.23999999999</v>
      </c>
      <c r="AQ551" s="28">
        <v>63307.619999999995</v>
      </c>
      <c r="AR551" s="28">
        <v>0</v>
      </c>
      <c r="AS551" s="28">
        <v>173314.86</v>
      </c>
      <c r="AT551" s="124"/>
      <c r="AU551" s="28">
        <v>83300.28</v>
      </c>
      <c r="AV551" s="28">
        <v>47938.14</v>
      </c>
      <c r="AW551" s="28">
        <v>0</v>
      </c>
      <c r="AX551" s="44">
        <v>131238.41999999998</v>
      </c>
      <c r="AY551" s="124"/>
      <c r="AZ551" s="139">
        <v>891747.10000000009</v>
      </c>
      <c r="BA551" s="139">
        <v>261920.5</v>
      </c>
      <c r="BB551" s="44">
        <v>346100.28</v>
      </c>
      <c r="BC551" s="28">
        <v>20967.591689999994</v>
      </c>
      <c r="BD551" s="28">
        <v>18310.264139999996</v>
      </c>
      <c r="BE551" s="140">
        <v>0</v>
      </c>
      <c r="BF551" s="44">
        <v>385378.13582999998</v>
      </c>
      <c r="BG551" s="60"/>
      <c r="BH551" s="28">
        <v>839994.99583000003</v>
      </c>
      <c r="BI551" s="124"/>
      <c r="BJ551" s="28">
        <v>130926.18</v>
      </c>
      <c r="BK551" s="28">
        <v>709068.81582999998</v>
      </c>
      <c r="BL551" s="124"/>
      <c r="BM551" s="193">
        <v>0</v>
      </c>
    </row>
    <row r="552" spans="1:65" x14ac:dyDescent="0.25">
      <c r="A552" s="116" t="s">
        <v>1262</v>
      </c>
      <c r="B552" s="24" t="s">
        <v>1263</v>
      </c>
      <c r="C552" s="27" t="s">
        <v>1245</v>
      </c>
      <c r="D552" s="27" t="s">
        <v>120</v>
      </c>
      <c r="E552" s="139">
        <v>778.3</v>
      </c>
      <c r="F552" s="68"/>
      <c r="G552" s="139">
        <v>509.30999999999995</v>
      </c>
      <c r="H552" s="139">
        <v>502.98</v>
      </c>
      <c r="I552" s="139">
        <v>268.99</v>
      </c>
      <c r="J552" s="139">
        <v>0</v>
      </c>
      <c r="K552" s="60"/>
      <c r="L552" s="28">
        <v>45268.200000000004</v>
      </c>
      <c r="M552" s="28">
        <v>24209.100000000002</v>
      </c>
      <c r="N552" s="28">
        <v>0</v>
      </c>
      <c r="O552" s="44">
        <v>69477.3</v>
      </c>
      <c r="P552" s="124"/>
      <c r="Q552" s="28">
        <v>63663.749999999993</v>
      </c>
      <c r="R552" s="28">
        <v>33623.75</v>
      </c>
      <c r="S552" s="28">
        <v>0</v>
      </c>
      <c r="T552" s="28">
        <v>97287.5</v>
      </c>
      <c r="U552" s="124"/>
      <c r="V552" s="28">
        <v>118669.22999999998</v>
      </c>
      <c r="W552" s="28">
        <v>62674.670000000006</v>
      </c>
      <c r="X552" s="28">
        <v>0</v>
      </c>
      <c r="Y552" s="44">
        <v>181343.9</v>
      </c>
      <c r="Z552" s="124"/>
      <c r="AA552" s="28">
        <v>12732.749999999998</v>
      </c>
      <c r="AB552" s="28">
        <v>6724.75</v>
      </c>
      <c r="AC552" s="28">
        <v>0</v>
      </c>
      <c r="AD552" s="44">
        <v>19457.5</v>
      </c>
      <c r="AE552" s="124"/>
      <c r="AF552" s="139">
        <v>290816.01</v>
      </c>
      <c r="AG552" s="139">
        <v>153593.29</v>
      </c>
      <c r="AH552" s="139">
        <v>0</v>
      </c>
      <c r="AI552" s="44">
        <v>444409.30000000005</v>
      </c>
      <c r="AJ552" s="124"/>
      <c r="AK552" s="63">
        <v>52309.919999999998</v>
      </c>
      <c r="AL552" s="63">
        <v>55949.919999999998</v>
      </c>
      <c r="AM552" s="63">
        <v>0</v>
      </c>
      <c r="AN552" s="44">
        <v>108259.84</v>
      </c>
      <c r="AO552" s="124"/>
      <c r="AP552" s="28">
        <v>528663.77999999991</v>
      </c>
      <c r="AQ552" s="28">
        <v>279211.62</v>
      </c>
      <c r="AR552" s="28">
        <v>0</v>
      </c>
      <c r="AS552" s="28">
        <v>807875.39999999991</v>
      </c>
      <c r="AT552" s="124"/>
      <c r="AU552" s="28">
        <v>400317.66</v>
      </c>
      <c r="AV552" s="28">
        <v>211426.14</v>
      </c>
      <c r="AW552" s="28">
        <v>0</v>
      </c>
      <c r="AX552" s="44">
        <v>611743.80000000005</v>
      </c>
      <c r="AY552" s="124"/>
      <c r="AZ552" s="139">
        <v>4265773.3600000003</v>
      </c>
      <c r="BA552" s="139">
        <v>1641972.58</v>
      </c>
      <c r="BB552" s="44">
        <v>1772323.7820000001</v>
      </c>
      <c r="BC552" s="28">
        <v>97736.579099999988</v>
      </c>
      <c r="BD552" s="28">
        <v>85349.934599999993</v>
      </c>
      <c r="BE552" s="140">
        <v>0</v>
      </c>
      <c r="BF552" s="44">
        <v>1955410.2957000001</v>
      </c>
      <c r="BG552" s="60"/>
      <c r="BH552" s="28">
        <v>4295264.8357000006</v>
      </c>
      <c r="BI552" s="124"/>
      <c r="BJ552" s="28">
        <v>610288.37</v>
      </c>
      <c r="BK552" s="28">
        <v>3684976.4657000005</v>
      </c>
      <c r="BL552" s="124"/>
      <c r="BM552" s="193">
        <v>1</v>
      </c>
    </row>
    <row r="553" spans="1:65" x14ac:dyDescent="0.25">
      <c r="A553" s="116" t="s">
        <v>1264</v>
      </c>
      <c r="B553" s="24" t="s">
        <v>1265</v>
      </c>
      <c r="C553" s="27" t="s">
        <v>1245</v>
      </c>
      <c r="D553" s="27" t="s">
        <v>120</v>
      </c>
      <c r="E553" s="139">
        <v>1754.32</v>
      </c>
      <c r="F553" s="68"/>
      <c r="G553" s="139">
        <v>1164.49</v>
      </c>
      <c r="H553" s="139">
        <v>1147.1599999999999</v>
      </c>
      <c r="I553" s="139">
        <v>589.83000000000004</v>
      </c>
      <c r="J553" s="139">
        <v>0</v>
      </c>
      <c r="K553" s="60"/>
      <c r="L553" s="28">
        <v>103244.4</v>
      </c>
      <c r="M553" s="28">
        <v>53084.700000000004</v>
      </c>
      <c r="N553" s="28">
        <v>0</v>
      </c>
      <c r="O553" s="44">
        <v>156329.1</v>
      </c>
      <c r="P553" s="124"/>
      <c r="Q553" s="28">
        <v>145561.25</v>
      </c>
      <c r="R553" s="28">
        <v>73728.75</v>
      </c>
      <c r="S553" s="28">
        <v>0</v>
      </c>
      <c r="T553" s="28">
        <v>219290</v>
      </c>
      <c r="U553" s="124"/>
      <c r="V553" s="28">
        <v>271326.17</v>
      </c>
      <c r="W553" s="28">
        <v>137430.39000000001</v>
      </c>
      <c r="X553" s="28">
        <v>0</v>
      </c>
      <c r="Y553" s="44">
        <v>408756.56</v>
      </c>
      <c r="Z553" s="124"/>
      <c r="AA553" s="28">
        <v>29112.25</v>
      </c>
      <c r="AB553" s="28">
        <v>14745.750000000002</v>
      </c>
      <c r="AC553" s="28">
        <v>0</v>
      </c>
      <c r="AD553" s="44">
        <v>43858</v>
      </c>
      <c r="AE553" s="124"/>
      <c r="AF553" s="139">
        <v>664923.79</v>
      </c>
      <c r="AG553" s="139">
        <v>336792.93</v>
      </c>
      <c r="AH553" s="139">
        <v>0</v>
      </c>
      <c r="AI553" s="44">
        <v>1001716.72</v>
      </c>
      <c r="AJ553" s="124"/>
      <c r="AK553" s="63">
        <v>119304.63999999998</v>
      </c>
      <c r="AL553" s="63">
        <v>122684.64000000001</v>
      </c>
      <c r="AM553" s="63">
        <v>0</v>
      </c>
      <c r="AN553" s="44">
        <v>241989.28</v>
      </c>
      <c r="AO553" s="124"/>
      <c r="AP553" s="28">
        <v>1208740.6200000001</v>
      </c>
      <c r="AQ553" s="28">
        <v>612243.54</v>
      </c>
      <c r="AR553" s="28">
        <v>0</v>
      </c>
      <c r="AS553" s="28">
        <v>1820984.1600000001</v>
      </c>
      <c r="AT553" s="124"/>
      <c r="AU553" s="28">
        <v>915289.14</v>
      </c>
      <c r="AV553" s="28">
        <v>463606.38</v>
      </c>
      <c r="AW553" s="28">
        <v>0</v>
      </c>
      <c r="AX553" s="44">
        <v>1378895.52</v>
      </c>
      <c r="AY553" s="124"/>
      <c r="AZ553" s="139">
        <v>9158522.5099999998</v>
      </c>
      <c r="BA553" s="139">
        <v>2634040.17</v>
      </c>
      <c r="BB553" s="44">
        <v>3537768.804</v>
      </c>
      <c r="BC553" s="28">
        <v>220302.24263999998</v>
      </c>
      <c r="BD553" s="28">
        <v>192382.23984000002</v>
      </c>
      <c r="BE553" s="140">
        <v>0</v>
      </c>
      <c r="BF553" s="44">
        <v>3950453.2864799998</v>
      </c>
      <c r="BG553" s="60"/>
      <c r="BH553" s="28">
        <v>9222272.6264800001</v>
      </c>
      <c r="BI553" s="124"/>
      <c r="BJ553" s="28">
        <v>1375614.94</v>
      </c>
      <c r="BK553" s="28">
        <v>7846657.6864800006</v>
      </c>
      <c r="BL553" s="124"/>
      <c r="BM553" s="193">
        <v>1</v>
      </c>
    </row>
    <row r="554" spans="1:65" x14ac:dyDescent="0.25">
      <c r="A554" s="116" t="s">
        <v>1266</v>
      </c>
      <c r="B554" s="24" t="s">
        <v>1267</v>
      </c>
      <c r="C554" s="27" t="s">
        <v>1245</v>
      </c>
      <c r="D554" s="27" t="s">
        <v>120</v>
      </c>
      <c r="E554" s="139">
        <v>2579.96</v>
      </c>
      <c r="F554" s="68"/>
      <c r="G554" s="139">
        <v>1616.8000000000002</v>
      </c>
      <c r="H554" s="139">
        <v>1593.14</v>
      </c>
      <c r="I554" s="139">
        <v>963.15999999999985</v>
      </c>
      <c r="J554" s="139">
        <v>0</v>
      </c>
      <c r="K554" s="60"/>
      <c r="L554" s="28">
        <v>143382.6</v>
      </c>
      <c r="M554" s="28">
        <v>86684.4</v>
      </c>
      <c r="N554" s="28">
        <v>0</v>
      </c>
      <c r="O554" s="44">
        <v>230067</v>
      </c>
      <c r="P554" s="124"/>
      <c r="Q554" s="28">
        <v>202100.00000000003</v>
      </c>
      <c r="R554" s="28">
        <v>120394.99999999999</v>
      </c>
      <c r="S554" s="28">
        <v>0</v>
      </c>
      <c r="T554" s="28">
        <v>322495</v>
      </c>
      <c r="U554" s="124"/>
      <c r="V554" s="28">
        <v>376714.4</v>
      </c>
      <c r="W554" s="28">
        <v>224416.27999999997</v>
      </c>
      <c r="X554" s="28">
        <v>0</v>
      </c>
      <c r="Y554" s="44">
        <v>601130.67999999993</v>
      </c>
      <c r="Z554" s="124"/>
      <c r="AA554" s="28">
        <v>40420.000000000007</v>
      </c>
      <c r="AB554" s="28">
        <v>24078.999999999996</v>
      </c>
      <c r="AC554" s="28">
        <v>0</v>
      </c>
      <c r="AD554" s="44">
        <v>64499</v>
      </c>
      <c r="AE554" s="124"/>
      <c r="AF554" s="139">
        <v>923192.8</v>
      </c>
      <c r="AG554" s="139">
        <v>549964.36</v>
      </c>
      <c r="AH554" s="139">
        <v>0</v>
      </c>
      <c r="AI554" s="44">
        <v>1473157.1600000001</v>
      </c>
      <c r="AJ554" s="124"/>
      <c r="AK554" s="63">
        <v>165686.56</v>
      </c>
      <c r="AL554" s="63">
        <v>200337.27999999997</v>
      </c>
      <c r="AM554" s="63">
        <v>0</v>
      </c>
      <c r="AN554" s="44">
        <v>366023.83999999997</v>
      </c>
      <c r="AO554" s="124"/>
      <c r="AP554" s="28">
        <v>1678238.4000000001</v>
      </c>
      <c r="AQ554" s="28">
        <v>999760.07999999984</v>
      </c>
      <c r="AR554" s="28">
        <v>0</v>
      </c>
      <c r="AS554" s="28">
        <v>2677998.48</v>
      </c>
      <c r="AT554" s="124"/>
      <c r="AU554" s="28">
        <v>1270804.8</v>
      </c>
      <c r="AV554" s="28">
        <v>757043.75999999989</v>
      </c>
      <c r="AW554" s="28">
        <v>0</v>
      </c>
      <c r="AX554" s="44">
        <v>2027848.56</v>
      </c>
      <c r="AY554" s="124"/>
      <c r="AZ554" s="139">
        <v>13468894.040000001</v>
      </c>
      <c r="BA554" s="139">
        <v>4055915.4600000004</v>
      </c>
      <c r="BB554" s="44">
        <v>5257442.8499999996</v>
      </c>
      <c r="BC554" s="28">
        <v>323983.63692000002</v>
      </c>
      <c r="BD554" s="28">
        <v>282923.57352000003</v>
      </c>
      <c r="BE554" s="140">
        <v>0</v>
      </c>
      <c r="BF554" s="44">
        <v>5864350.0604400001</v>
      </c>
      <c r="BG554" s="60"/>
      <c r="BH554" s="28">
        <v>13627569.780440001</v>
      </c>
      <c r="BI554" s="124"/>
      <c r="BJ554" s="28">
        <v>2023024.03</v>
      </c>
      <c r="BK554" s="28">
        <v>11604545.750440001</v>
      </c>
      <c r="BL554" s="124"/>
      <c r="BM554" s="193">
        <v>1</v>
      </c>
    </row>
    <row r="555" spans="1:65" x14ac:dyDescent="0.25">
      <c r="A555" s="116" t="s">
        <v>1268</v>
      </c>
      <c r="B555" s="24" t="s">
        <v>1269</v>
      </c>
      <c r="C555" s="27" t="s">
        <v>1245</v>
      </c>
      <c r="D555" s="27" t="s">
        <v>120</v>
      </c>
      <c r="E555" s="139">
        <v>3736.73</v>
      </c>
      <c r="F555" s="68"/>
      <c r="G555" s="139">
        <v>2407.8999999999996</v>
      </c>
      <c r="H555" s="139">
        <v>2359.8199999999997</v>
      </c>
      <c r="I555" s="139">
        <v>1328.83</v>
      </c>
      <c r="J555" s="139">
        <v>0</v>
      </c>
      <c r="K555" s="60"/>
      <c r="L555" s="28">
        <v>212383.8</v>
      </c>
      <c r="M555" s="28">
        <v>119594.7</v>
      </c>
      <c r="N555" s="28">
        <v>0</v>
      </c>
      <c r="O555" s="44">
        <v>331978.5</v>
      </c>
      <c r="P555" s="124"/>
      <c r="Q555" s="28">
        <v>300987.49999999994</v>
      </c>
      <c r="R555" s="28">
        <v>166103.75</v>
      </c>
      <c r="S555" s="28">
        <v>0</v>
      </c>
      <c r="T555" s="28">
        <v>467091.24999999994</v>
      </c>
      <c r="U555" s="124"/>
      <c r="V555" s="28">
        <v>561040.69999999995</v>
      </c>
      <c r="W555" s="28">
        <v>309617.38999999996</v>
      </c>
      <c r="X555" s="28">
        <v>0</v>
      </c>
      <c r="Y555" s="44">
        <v>870658.08999999985</v>
      </c>
      <c r="Z555" s="124"/>
      <c r="AA555" s="28">
        <v>60197.499999999993</v>
      </c>
      <c r="AB555" s="28">
        <v>33220.75</v>
      </c>
      <c r="AC555" s="28">
        <v>0</v>
      </c>
      <c r="AD555" s="44">
        <v>93418.25</v>
      </c>
      <c r="AE555" s="124"/>
      <c r="AF555" s="139">
        <v>1374910.9</v>
      </c>
      <c r="AG555" s="139">
        <v>758761.93</v>
      </c>
      <c r="AH555" s="139">
        <v>0</v>
      </c>
      <c r="AI555" s="44">
        <v>2133672.83</v>
      </c>
      <c r="AJ555" s="124"/>
      <c r="AK555" s="63">
        <v>245421.27999999997</v>
      </c>
      <c r="AL555" s="63">
        <v>276396.64</v>
      </c>
      <c r="AM555" s="63">
        <v>0</v>
      </c>
      <c r="AN555" s="44">
        <v>521817.92</v>
      </c>
      <c r="AO555" s="124"/>
      <c r="AP555" s="28">
        <v>2499400.1999999997</v>
      </c>
      <c r="AQ555" s="28">
        <v>1379325.54</v>
      </c>
      <c r="AR555" s="28">
        <v>0</v>
      </c>
      <c r="AS555" s="28">
        <v>3878725.7399999998</v>
      </c>
      <c r="AT555" s="124"/>
      <c r="AU555" s="28">
        <v>1892609.3999999997</v>
      </c>
      <c r="AV555" s="28">
        <v>1044460.3799999999</v>
      </c>
      <c r="AW555" s="28">
        <v>0</v>
      </c>
      <c r="AX555" s="44">
        <v>2937069.7799999993</v>
      </c>
      <c r="AY555" s="124"/>
      <c r="AZ555" s="139">
        <v>19465265.949999999</v>
      </c>
      <c r="BA555" s="139">
        <v>6484496.8899999987</v>
      </c>
      <c r="BB555" s="44">
        <v>7784928.8519999981</v>
      </c>
      <c r="BC555" s="28">
        <v>469247.3432099999</v>
      </c>
      <c r="BD555" s="28">
        <v>409777.28525999998</v>
      </c>
      <c r="BE555" s="140">
        <v>0</v>
      </c>
      <c r="BF555" s="44">
        <v>8663953.480469998</v>
      </c>
      <c r="BG555" s="60"/>
      <c r="BH555" s="28">
        <v>19898385.840469997</v>
      </c>
      <c r="BI555" s="124"/>
      <c r="BJ555" s="28">
        <v>2930082.09</v>
      </c>
      <c r="BK555" s="28">
        <v>16968303.750469998</v>
      </c>
      <c r="BL555" s="124"/>
      <c r="BM555" s="193">
        <v>1</v>
      </c>
    </row>
    <row r="556" spans="1:65" x14ac:dyDescent="0.25">
      <c r="A556" s="116" t="s">
        <v>1270</v>
      </c>
      <c r="B556" s="24" t="s">
        <v>1271</v>
      </c>
      <c r="C556" s="27" t="s">
        <v>1245</v>
      </c>
      <c r="D556" s="27" t="s">
        <v>120</v>
      </c>
      <c r="E556" s="139">
        <v>5879.22</v>
      </c>
      <c r="F556" s="68"/>
      <c r="G556" s="139">
        <v>3741.2299999999996</v>
      </c>
      <c r="H556" s="139">
        <v>3695.4799999999996</v>
      </c>
      <c r="I556" s="139">
        <v>2137.9899999999998</v>
      </c>
      <c r="J556" s="139">
        <v>0</v>
      </c>
      <c r="K556" s="60"/>
      <c r="L556" s="28">
        <v>332593.19999999995</v>
      </c>
      <c r="M556" s="28">
        <v>192419.09999999998</v>
      </c>
      <c r="N556" s="28">
        <v>0</v>
      </c>
      <c r="O556" s="44">
        <v>525012.29999999993</v>
      </c>
      <c r="P556" s="124"/>
      <c r="Q556" s="28">
        <v>467653.74999999994</v>
      </c>
      <c r="R556" s="28">
        <v>267248.75</v>
      </c>
      <c r="S556" s="28">
        <v>0</v>
      </c>
      <c r="T556" s="28">
        <v>734902.5</v>
      </c>
      <c r="U556" s="124"/>
      <c r="V556" s="28">
        <v>871706.58999999985</v>
      </c>
      <c r="W556" s="28">
        <v>498151.66999999993</v>
      </c>
      <c r="X556" s="28">
        <v>0</v>
      </c>
      <c r="Y556" s="44">
        <v>1369858.2599999998</v>
      </c>
      <c r="Z556" s="124"/>
      <c r="AA556" s="28">
        <v>93530.749999999985</v>
      </c>
      <c r="AB556" s="28">
        <v>53449.749999999993</v>
      </c>
      <c r="AC556" s="28">
        <v>0</v>
      </c>
      <c r="AD556" s="44">
        <v>146980.49999999997</v>
      </c>
      <c r="AE556" s="124"/>
      <c r="AF556" s="139">
        <v>2136242.33</v>
      </c>
      <c r="AG556" s="139">
        <v>1220792.29</v>
      </c>
      <c r="AH556" s="139">
        <v>0</v>
      </c>
      <c r="AI556" s="44">
        <v>3357034.62</v>
      </c>
      <c r="AJ556" s="124"/>
      <c r="AK556" s="63">
        <v>384329.91999999993</v>
      </c>
      <c r="AL556" s="63">
        <v>444701.91999999993</v>
      </c>
      <c r="AM556" s="63">
        <v>0</v>
      </c>
      <c r="AN556" s="44">
        <v>829031.83999999985</v>
      </c>
      <c r="AO556" s="124"/>
      <c r="AP556" s="28">
        <v>3883396.7399999998</v>
      </c>
      <c r="AQ556" s="28">
        <v>2219233.6199999996</v>
      </c>
      <c r="AR556" s="28">
        <v>0</v>
      </c>
      <c r="AS556" s="28">
        <v>6102630.3599999994</v>
      </c>
      <c r="AT556" s="124"/>
      <c r="AU556" s="28">
        <v>2940606.78</v>
      </c>
      <c r="AV556" s="28">
        <v>1680460.14</v>
      </c>
      <c r="AW556" s="28">
        <v>0</v>
      </c>
      <c r="AX556" s="44">
        <v>4621066.92</v>
      </c>
      <c r="AY556" s="124"/>
      <c r="AZ556" s="139">
        <v>30958727.099999998</v>
      </c>
      <c r="BA556" s="139">
        <v>11333447.940000001</v>
      </c>
      <c r="BB556" s="44">
        <v>12687652.512</v>
      </c>
      <c r="BC556" s="28">
        <v>738294.80993999983</v>
      </c>
      <c r="BD556" s="28">
        <v>644727.02363999991</v>
      </c>
      <c r="BE556" s="140">
        <v>0</v>
      </c>
      <c r="BF556" s="44">
        <v>14070674.345579999</v>
      </c>
      <c r="BG556" s="60"/>
      <c r="BH556" s="28">
        <v>31757191.645579997</v>
      </c>
      <c r="BI556" s="124"/>
      <c r="BJ556" s="28">
        <v>4610072.7699999996</v>
      </c>
      <c r="BK556" s="28">
        <v>27147118.875579998</v>
      </c>
      <c r="BL556" s="124"/>
      <c r="BM556" s="193">
        <v>1</v>
      </c>
    </row>
    <row r="557" spans="1:65" x14ac:dyDescent="0.25">
      <c r="A557" s="116" t="s">
        <v>1272</v>
      </c>
      <c r="B557" s="24" t="s">
        <v>1273</v>
      </c>
      <c r="C557" s="27" t="s">
        <v>1245</v>
      </c>
      <c r="D557" s="27" t="s">
        <v>120</v>
      </c>
      <c r="E557" s="139">
        <v>2020.21</v>
      </c>
      <c r="F557" s="68"/>
      <c r="G557" s="139">
        <v>1295.8899999999999</v>
      </c>
      <c r="H557" s="139">
        <v>1276.6399999999999</v>
      </c>
      <c r="I557" s="139">
        <v>724.31999999999994</v>
      </c>
      <c r="J557" s="139">
        <v>0</v>
      </c>
      <c r="K557" s="60"/>
      <c r="L557" s="28">
        <v>114897.59999999999</v>
      </c>
      <c r="M557" s="28">
        <v>65188.799999999996</v>
      </c>
      <c r="N557" s="28">
        <v>0</v>
      </c>
      <c r="O557" s="44">
        <v>180086.39999999999</v>
      </c>
      <c r="P557" s="124"/>
      <c r="Q557" s="28">
        <v>161986.24999999997</v>
      </c>
      <c r="R557" s="28">
        <v>90539.999999999985</v>
      </c>
      <c r="S557" s="28">
        <v>0</v>
      </c>
      <c r="T557" s="28">
        <v>252526.24999999994</v>
      </c>
      <c r="U557" s="124"/>
      <c r="V557" s="28">
        <v>301942.37</v>
      </c>
      <c r="W557" s="28">
        <v>168766.56</v>
      </c>
      <c r="X557" s="28">
        <v>0</v>
      </c>
      <c r="Y557" s="44">
        <v>470708.93</v>
      </c>
      <c r="Z557" s="124"/>
      <c r="AA557" s="28">
        <v>32397.249999999996</v>
      </c>
      <c r="AB557" s="28">
        <v>18108</v>
      </c>
      <c r="AC557" s="28">
        <v>0</v>
      </c>
      <c r="AD557" s="44">
        <v>50505.25</v>
      </c>
      <c r="AE557" s="124"/>
      <c r="AF557" s="139">
        <v>739953.19</v>
      </c>
      <c r="AG557" s="139">
        <v>413586.72</v>
      </c>
      <c r="AH557" s="139">
        <v>0</v>
      </c>
      <c r="AI557" s="44">
        <v>1153539.9099999999</v>
      </c>
      <c r="AJ557" s="124"/>
      <c r="AK557" s="63">
        <v>132770.56</v>
      </c>
      <c r="AL557" s="63">
        <v>150658.56</v>
      </c>
      <c r="AM557" s="63">
        <v>0</v>
      </c>
      <c r="AN557" s="44">
        <v>283429.12</v>
      </c>
      <c r="AO557" s="124"/>
      <c r="AP557" s="28">
        <v>1345133.8199999998</v>
      </c>
      <c r="AQ557" s="28">
        <v>751844.15999999992</v>
      </c>
      <c r="AR557" s="28">
        <v>0</v>
      </c>
      <c r="AS557" s="28">
        <v>2096977.9799999997</v>
      </c>
      <c r="AT557" s="124"/>
      <c r="AU557" s="28">
        <v>1018569.5399999999</v>
      </c>
      <c r="AV557" s="28">
        <v>569315.5199999999</v>
      </c>
      <c r="AW557" s="28">
        <v>0</v>
      </c>
      <c r="AX557" s="44">
        <v>1587885.0599999998</v>
      </c>
      <c r="AY557" s="124"/>
      <c r="AZ557" s="139">
        <v>10872147.92</v>
      </c>
      <c r="BA557" s="139">
        <v>4459036.3400000008</v>
      </c>
      <c r="BB557" s="44">
        <v>4599355.2779999999</v>
      </c>
      <c r="BC557" s="28">
        <v>253691.91116999995</v>
      </c>
      <c r="BD557" s="28">
        <v>221540.26901999998</v>
      </c>
      <c r="BE557" s="140">
        <v>0</v>
      </c>
      <c r="BF557" s="44">
        <v>5074587.4581899997</v>
      </c>
      <c r="BG557" s="60"/>
      <c r="BH557" s="28">
        <v>11150246.358189998</v>
      </c>
      <c r="BI557" s="124"/>
      <c r="BJ557" s="28">
        <v>1584107.26</v>
      </c>
      <c r="BK557" s="28">
        <v>9566139.0981899984</v>
      </c>
      <c r="BL557" s="124"/>
      <c r="BM557" s="193">
        <v>1</v>
      </c>
    </row>
    <row r="558" spans="1:65" x14ac:dyDescent="0.25">
      <c r="A558" s="116" t="s">
        <v>1274</v>
      </c>
      <c r="B558" s="24" t="s">
        <v>1275</v>
      </c>
      <c r="C558" s="27" t="s">
        <v>1245</v>
      </c>
      <c r="D558" s="27" t="s">
        <v>12</v>
      </c>
      <c r="E558" s="139">
        <v>16033.04</v>
      </c>
      <c r="F558" s="68"/>
      <c r="G558" s="139">
        <v>7633.2199999999993</v>
      </c>
      <c r="H558" s="139">
        <v>7547.6399999999994</v>
      </c>
      <c r="I558" s="139">
        <v>3746.16</v>
      </c>
      <c r="J558" s="139">
        <v>4653.66</v>
      </c>
      <c r="K558" s="60"/>
      <c r="L558" s="28">
        <v>679287.6</v>
      </c>
      <c r="M558" s="28">
        <v>337154.39999999997</v>
      </c>
      <c r="N558" s="28">
        <v>418829.39999999997</v>
      </c>
      <c r="O558" s="44">
        <v>1435271.4</v>
      </c>
      <c r="P558" s="124"/>
      <c r="Q558" s="28">
        <v>954152.49999999988</v>
      </c>
      <c r="R558" s="28">
        <v>468270</v>
      </c>
      <c r="S558" s="28">
        <v>581707.5</v>
      </c>
      <c r="T558" s="28">
        <v>2004130</v>
      </c>
      <c r="U558" s="124"/>
      <c r="V558" s="28">
        <v>1778540.2599999998</v>
      </c>
      <c r="W558" s="28">
        <v>872855.27999999991</v>
      </c>
      <c r="X558" s="28">
        <v>1084302.78</v>
      </c>
      <c r="Y558" s="44">
        <v>3735698.3199999994</v>
      </c>
      <c r="Z558" s="124"/>
      <c r="AA558" s="28">
        <v>190830.49999999997</v>
      </c>
      <c r="AB558" s="28">
        <v>93654</v>
      </c>
      <c r="AC558" s="28">
        <v>116341.5</v>
      </c>
      <c r="AD558" s="44">
        <v>400826</v>
      </c>
      <c r="AE558" s="124"/>
      <c r="AF558" s="139">
        <v>4358568.62</v>
      </c>
      <c r="AG558" s="139">
        <v>2139057.36</v>
      </c>
      <c r="AH558" s="139">
        <v>2657239.86</v>
      </c>
      <c r="AI558" s="44">
        <v>9154865.8399999999</v>
      </c>
      <c r="AJ558" s="124"/>
      <c r="AK558" s="63">
        <v>784954.55999999994</v>
      </c>
      <c r="AL558" s="63">
        <v>779201.28</v>
      </c>
      <c r="AM558" s="63">
        <v>3336674.2199999997</v>
      </c>
      <c r="AN558" s="44">
        <v>4900830.0599999996</v>
      </c>
      <c r="AO558" s="124"/>
      <c r="AP558" s="28">
        <v>7923282.3599999994</v>
      </c>
      <c r="AQ558" s="28">
        <v>3888514.08</v>
      </c>
      <c r="AR558" s="28">
        <v>4830499.08</v>
      </c>
      <c r="AS558" s="28">
        <v>16642295.52</v>
      </c>
      <c r="AT558" s="124"/>
      <c r="AU558" s="28">
        <v>5999710.9199999999</v>
      </c>
      <c r="AV558" s="28">
        <v>2944481.76</v>
      </c>
      <c r="AW558" s="28">
        <v>3657776.76</v>
      </c>
      <c r="AX558" s="44">
        <v>12601969.439999999</v>
      </c>
      <c r="AY558" s="124"/>
      <c r="AZ558" s="139">
        <v>95315601.429999992</v>
      </c>
      <c r="BA558" s="139">
        <v>52114250.089999996</v>
      </c>
      <c r="BB558" s="44">
        <v>44228955.455999993</v>
      </c>
      <c r="BC558" s="28">
        <v>2013381.0640799997</v>
      </c>
      <c r="BD558" s="28">
        <v>1758215.2324799998</v>
      </c>
      <c r="BE558" s="140">
        <v>0</v>
      </c>
      <c r="BF558" s="44">
        <v>48000551.75255999</v>
      </c>
      <c r="BG558" s="60"/>
      <c r="BH558" s="28">
        <v>98876438.332559988</v>
      </c>
      <c r="BI558" s="124"/>
      <c r="BJ558" s="28">
        <v>12571987.65</v>
      </c>
      <c r="BK558" s="28">
        <v>86304450.682559982</v>
      </c>
      <c r="BL558" s="124"/>
      <c r="BM558" s="193">
        <v>1</v>
      </c>
    </row>
    <row r="559" spans="1:65" x14ac:dyDescent="0.25">
      <c r="A559" s="116" t="s">
        <v>1276</v>
      </c>
      <c r="B559" s="24" t="s">
        <v>1277</v>
      </c>
      <c r="C559" s="27" t="s">
        <v>1245</v>
      </c>
      <c r="D559" s="27" t="s">
        <v>120</v>
      </c>
      <c r="E559" s="139">
        <v>868.38</v>
      </c>
      <c r="F559" s="68"/>
      <c r="G559" s="139">
        <v>547.72</v>
      </c>
      <c r="H559" s="139">
        <v>540.81000000000006</v>
      </c>
      <c r="I559" s="139">
        <v>320.65999999999997</v>
      </c>
      <c r="J559" s="139">
        <v>0</v>
      </c>
      <c r="K559" s="60"/>
      <c r="L559" s="28">
        <v>48672.900000000009</v>
      </c>
      <c r="M559" s="28">
        <v>28859.399999999998</v>
      </c>
      <c r="N559" s="28">
        <v>0</v>
      </c>
      <c r="O559" s="44">
        <v>77532.3</v>
      </c>
      <c r="P559" s="124"/>
      <c r="Q559" s="28">
        <v>68465</v>
      </c>
      <c r="R559" s="28">
        <v>40082.499999999993</v>
      </c>
      <c r="S559" s="28">
        <v>0</v>
      </c>
      <c r="T559" s="28">
        <v>108547.5</v>
      </c>
      <c r="U559" s="124"/>
      <c r="V559" s="28">
        <v>127618.76000000001</v>
      </c>
      <c r="W559" s="28">
        <v>74713.78</v>
      </c>
      <c r="X559" s="28">
        <v>0</v>
      </c>
      <c r="Y559" s="44">
        <v>202332.54</v>
      </c>
      <c r="Z559" s="124"/>
      <c r="AA559" s="28">
        <v>13693</v>
      </c>
      <c r="AB559" s="28">
        <v>8016.4999999999991</v>
      </c>
      <c r="AC559" s="28">
        <v>0</v>
      </c>
      <c r="AD559" s="44">
        <v>21709.5</v>
      </c>
      <c r="AE559" s="124"/>
      <c r="AF559" s="139">
        <v>156374.06</v>
      </c>
      <c r="AG559" s="139">
        <v>91548.43</v>
      </c>
      <c r="AH559" s="139">
        <v>0</v>
      </c>
      <c r="AI559" s="44">
        <v>247922.49</v>
      </c>
      <c r="AJ559" s="124"/>
      <c r="AK559" s="63">
        <v>56244.240000000005</v>
      </c>
      <c r="AL559" s="63">
        <v>66697.279999999999</v>
      </c>
      <c r="AM559" s="63">
        <v>0</v>
      </c>
      <c r="AN559" s="44">
        <v>122941.52</v>
      </c>
      <c r="AO559" s="124"/>
      <c r="AP559" s="28">
        <v>568533.36</v>
      </c>
      <c r="AQ559" s="28">
        <v>332845.07999999996</v>
      </c>
      <c r="AR559" s="28">
        <v>0</v>
      </c>
      <c r="AS559" s="28">
        <v>901378.44</v>
      </c>
      <c r="AT559" s="124"/>
      <c r="AU559" s="28">
        <v>430507.92000000004</v>
      </c>
      <c r="AV559" s="28">
        <v>252038.75999999998</v>
      </c>
      <c r="AW559" s="28">
        <v>0</v>
      </c>
      <c r="AX559" s="44">
        <v>682546.68</v>
      </c>
      <c r="AY559" s="124"/>
      <c r="AZ559" s="139">
        <v>4412838.7700000005</v>
      </c>
      <c r="BA559" s="139">
        <v>1019298.9299999999</v>
      </c>
      <c r="BB559" s="44">
        <v>1629641.31</v>
      </c>
      <c r="BC559" s="28">
        <v>109048.55525999998</v>
      </c>
      <c r="BD559" s="28">
        <v>95228.287559999997</v>
      </c>
      <c r="BE559" s="140">
        <v>0</v>
      </c>
      <c r="BF559" s="44">
        <v>1833918.1528200002</v>
      </c>
      <c r="BG559" s="60"/>
      <c r="BH559" s="28">
        <v>4198829.1228200002</v>
      </c>
      <c r="BI559" s="124"/>
      <c r="BJ559" s="28">
        <v>680922.8</v>
      </c>
      <c r="BK559" s="28">
        <v>3517906.3228200004</v>
      </c>
      <c r="BL559" s="124"/>
      <c r="BM559" s="193">
        <v>0</v>
      </c>
    </row>
    <row r="560" spans="1:65" x14ac:dyDescent="0.25">
      <c r="A560" s="116" t="s">
        <v>1278</v>
      </c>
      <c r="B560" s="24" t="s">
        <v>1279</v>
      </c>
      <c r="C560" s="27" t="s">
        <v>1245</v>
      </c>
      <c r="D560" s="27" t="s">
        <v>120</v>
      </c>
      <c r="E560" s="139">
        <v>1681.05</v>
      </c>
      <c r="F560" s="68"/>
      <c r="G560" s="139">
        <v>1005.4000000000001</v>
      </c>
      <c r="H560" s="139">
        <v>998.40000000000009</v>
      </c>
      <c r="I560" s="139">
        <v>675.65</v>
      </c>
      <c r="J560" s="139">
        <v>0</v>
      </c>
      <c r="K560" s="60"/>
      <c r="L560" s="28">
        <v>89856.000000000015</v>
      </c>
      <c r="M560" s="28">
        <v>60808.5</v>
      </c>
      <c r="N560" s="28">
        <v>0</v>
      </c>
      <c r="O560" s="44">
        <v>150664.5</v>
      </c>
      <c r="P560" s="124"/>
      <c r="Q560" s="28">
        <v>125675.00000000001</v>
      </c>
      <c r="R560" s="28">
        <v>84456.25</v>
      </c>
      <c r="S560" s="28">
        <v>0</v>
      </c>
      <c r="T560" s="28">
        <v>210131.25</v>
      </c>
      <c r="U560" s="124"/>
      <c r="V560" s="28">
        <v>234258.2</v>
      </c>
      <c r="W560" s="28">
        <v>157426.44999999998</v>
      </c>
      <c r="X560" s="28">
        <v>0</v>
      </c>
      <c r="Y560" s="44">
        <v>391684.65</v>
      </c>
      <c r="Z560" s="124"/>
      <c r="AA560" s="28">
        <v>25135.000000000004</v>
      </c>
      <c r="AB560" s="28">
        <v>16891.25</v>
      </c>
      <c r="AC560" s="28">
        <v>0</v>
      </c>
      <c r="AD560" s="44">
        <v>42026.25</v>
      </c>
      <c r="AE560" s="124"/>
      <c r="AF560" s="139">
        <v>287041.7</v>
      </c>
      <c r="AG560" s="139">
        <v>192898.07</v>
      </c>
      <c r="AH560" s="139">
        <v>0</v>
      </c>
      <c r="AI560" s="44">
        <v>479939.77</v>
      </c>
      <c r="AJ560" s="124"/>
      <c r="AK560" s="63">
        <v>103833.60000000001</v>
      </c>
      <c r="AL560" s="63">
        <v>140535.19999999998</v>
      </c>
      <c r="AM560" s="63">
        <v>0</v>
      </c>
      <c r="AN560" s="44">
        <v>244368.8</v>
      </c>
      <c r="AO560" s="124"/>
      <c r="AP560" s="28">
        <v>1043605.2000000001</v>
      </c>
      <c r="AQ560" s="28">
        <v>701324.7</v>
      </c>
      <c r="AR560" s="28">
        <v>0</v>
      </c>
      <c r="AS560" s="28">
        <v>1744929.9</v>
      </c>
      <c r="AT560" s="124"/>
      <c r="AU560" s="28">
        <v>790244.4</v>
      </c>
      <c r="AV560" s="28">
        <v>531060.9</v>
      </c>
      <c r="AW560" s="28">
        <v>0</v>
      </c>
      <c r="AX560" s="44">
        <v>1321305.3</v>
      </c>
      <c r="AY560" s="124"/>
      <c r="AZ560" s="139">
        <v>8399653.6099999994</v>
      </c>
      <c r="BA560" s="139">
        <v>1442683.1599999997</v>
      </c>
      <c r="BB560" s="44">
        <v>2952701.031</v>
      </c>
      <c r="BC560" s="28">
        <v>211101.21585000001</v>
      </c>
      <c r="BD560" s="28">
        <v>184347.30510000003</v>
      </c>
      <c r="BE560" s="140">
        <v>0</v>
      </c>
      <c r="BF560" s="44">
        <v>3348149.5519499998</v>
      </c>
      <c r="BG560" s="60"/>
      <c r="BH560" s="28">
        <v>7933199.9719500002</v>
      </c>
      <c r="BI560" s="124"/>
      <c r="BJ560" s="28">
        <v>1318161.73</v>
      </c>
      <c r="BK560" s="28">
        <v>6615038.2419499997</v>
      </c>
      <c r="BL560" s="124"/>
      <c r="BM560" s="193">
        <v>0</v>
      </c>
    </row>
    <row r="561" spans="1:65" x14ac:dyDescent="0.25">
      <c r="A561" s="116" t="s">
        <v>1280</v>
      </c>
      <c r="B561" s="24" t="s">
        <v>1281</v>
      </c>
      <c r="C561" s="27" t="s">
        <v>1245</v>
      </c>
      <c r="D561" s="27" t="s">
        <v>120</v>
      </c>
      <c r="E561" s="139">
        <v>928.5</v>
      </c>
      <c r="F561" s="68"/>
      <c r="G561" s="139">
        <v>592</v>
      </c>
      <c r="H561" s="139">
        <v>591.5</v>
      </c>
      <c r="I561" s="139">
        <v>336.5</v>
      </c>
      <c r="J561" s="139">
        <v>0</v>
      </c>
      <c r="K561" s="60"/>
      <c r="L561" s="28">
        <v>53235</v>
      </c>
      <c r="M561" s="28">
        <v>30285</v>
      </c>
      <c r="N561" s="28">
        <v>0</v>
      </c>
      <c r="O561" s="44">
        <v>83520</v>
      </c>
      <c r="P561" s="124"/>
      <c r="Q561" s="28">
        <v>74000</v>
      </c>
      <c r="R561" s="28">
        <v>42062.5</v>
      </c>
      <c r="S561" s="28">
        <v>0</v>
      </c>
      <c r="T561" s="28">
        <v>116062.5</v>
      </c>
      <c r="U561" s="124"/>
      <c r="V561" s="28">
        <v>137936</v>
      </c>
      <c r="W561" s="28">
        <v>78404.5</v>
      </c>
      <c r="X561" s="28">
        <v>0</v>
      </c>
      <c r="Y561" s="44">
        <v>216340.5</v>
      </c>
      <c r="Z561" s="124"/>
      <c r="AA561" s="28">
        <v>14800</v>
      </c>
      <c r="AB561" s="28">
        <v>8412.5</v>
      </c>
      <c r="AC561" s="28">
        <v>0</v>
      </c>
      <c r="AD561" s="44">
        <v>23212.5</v>
      </c>
      <c r="AE561" s="124"/>
      <c r="AF561" s="139">
        <v>169016</v>
      </c>
      <c r="AG561" s="139">
        <v>96070.75</v>
      </c>
      <c r="AH561" s="139">
        <v>0</v>
      </c>
      <c r="AI561" s="44">
        <v>265086.75</v>
      </c>
      <c r="AJ561" s="124"/>
      <c r="AK561" s="63">
        <v>61516</v>
      </c>
      <c r="AL561" s="63">
        <v>69992</v>
      </c>
      <c r="AM561" s="63">
        <v>0</v>
      </c>
      <c r="AN561" s="44">
        <v>131508</v>
      </c>
      <c r="AO561" s="124"/>
      <c r="AP561" s="28">
        <v>614496</v>
      </c>
      <c r="AQ561" s="28">
        <v>349287</v>
      </c>
      <c r="AR561" s="28">
        <v>0</v>
      </c>
      <c r="AS561" s="28">
        <v>963783</v>
      </c>
      <c r="AT561" s="124"/>
      <c r="AU561" s="28">
        <v>465312</v>
      </c>
      <c r="AV561" s="28">
        <v>264489</v>
      </c>
      <c r="AW561" s="28">
        <v>0</v>
      </c>
      <c r="AX561" s="44">
        <v>729801</v>
      </c>
      <c r="AY561" s="124"/>
      <c r="AZ561" s="139">
        <v>4714321.43</v>
      </c>
      <c r="BA561" s="139">
        <v>1040367.4000000001</v>
      </c>
      <c r="BB561" s="44">
        <v>1726406.649</v>
      </c>
      <c r="BC561" s="28">
        <v>116598.2445</v>
      </c>
      <c r="BD561" s="28">
        <v>101821.167</v>
      </c>
      <c r="BE561" s="140">
        <v>0</v>
      </c>
      <c r="BF561" s="44">
        <v>1944826.0604999999</v>
      </c>
      <c r="BG561" s="60"/>
      <c r="BH561" s="28">
        <v>4474140.3104999997</v>
      </c>
      <c r="BI561" s="124"/>
      <c r="BJ561" s="28">
        <v>728064.7</v>
      </c>
      <c r="BK561" s="28">
        <v>3746075.6104999995</v>
      </c>
      <c r="BL561" s="124"/>
      <c r="BM561" s="193">
        <v>0</v>
      </c>
    </row>
    <row r="562" spans="1:65" x14ac:dyDescent="0.25">
      <c r="A562" s="116" t="s">
        <v>1282</v>
      </c>
      <c r="B562" s="24" t="s">
        <v>1283</v>
      </c>
      <c r="C562" s="27" t="s">
        <v>1245</v>
      </c>
      <c r="D562" s="27" t="s">
        <v>120</v>
      </c>
      <c r="E562" s="139">
        <v>2311.96</v>
      </c>
      <c r="F562" s="68"/>
      <c r="G562" s="139">
        <v>1435.1299999999999</v>
      </c>
      <c r="H562" s="139">
        <v>1425.7199999999998</v>
      </c>
      <c r="I562" s="139">
        <v>876.82999999999993</v>
      </c>
      <c r="J562" s="139">
        <v>0</v>
      </c>
      <c r="K562" s="60"/>
      <c r="L562" s="28">
        <v>128314.79999999999</v>
      </c>
      <c r="M562" s="28">
        <v>78914.7</v>
      </c>
      <c r="N562" s="28">
        <v>0</v>
      </c>
      <c r="O562" s="44">
        <v>207229.5</v>
      </c>
      <c r="P562" s="124"/>
      <c r="Q562" s="28">
        <v>179391.24999999997</v>
      </c>
      <c r="R562" s="28">
        <v>109603.74999999999</v>
      </c>
      <c r="S562" s="28">
        <v>0</v>
      </c>
      <c r="T562" s="28">
        <v>288994.99999999994</v>
      </c>
      <c r="U562" s="124"/>
      <c r="V562" s="28">
        <v>334385.28999999998</v>
      </c>
      <c r="W562" s="28">
        <v>204301.38999999998</v>
      </c>
      <c r="X562" s="28">
        <v>0</v>
      </c>
      <c r="Y562" s="44">
        <v>538686.67999999993</v>
      </c>
      <c r="Z562" s="124"/>
      <c r="AA562" s="28">
        <v>35878.25</v>
      </c>
      <c r="AB562" s="28">
        <v>21920.75</v>
      </c>
      <c r="AC562" s="28">
        <v>0</v>
      </c>
      <c r="AD562" s="44">
        <v>57799</v>
      </c>
      <c r="AE562" s="124"/>
      <c r="AF562" s="139">
        <v>409729.61</v>
      </c>
      <c r="AG562" s="139">
        <v>250334.96</v>
      </c>
      <c r="AH562" s="139">
        <v>0</v>
      </c>
      <c r="AI562" s="44">
        <v>660064.56999999995</v>
      </c>
      <c r="AJ562" s="124"/>
      <c r="AK562" s="63">
        <v>148274.87999999998</v>
      </c>
      <c r="AL562" s="63">
        <v>182380.63999999998</v>
      </c>
      <c r="AM562" s="63">
        <v>0</v>
      </c>
      <c r="AN562" s="44">
        <v>330655.51999999996</v>
      </c>
      <c r="AO562" s="124"/>
      <c r="AP562" s="28">
        <v>1489664.94</v>
      </c>
      <c r="AQ562" s="28">
        <v>910149.53999999992</v>
      </c>
      <c r="AR562" s="28">
        <v>0</v>
      </c>
      <c r="AS562" s="28">
        <v>2399814.48</v>
      </c>
      <c r="AT562" s="124"/>
      <c r="AU562" s="28">
        <v>1128012.18</v>
      </c>
      <c r="AV562" s="28">
        <v>689188.37999999989</v>
      </c>
      <c r="AW562" s="28">
        <v>0</v>
      </c>
      <c r="AX562" s="44">
        <v>1817200.5599999998</v>
      </c>
      <c r="AY562" s="124"/>
      <c r="AZ562" s="139">
        <v>11642566.24</v>
      </c>
      <c r="BA562" s="139">
        <v>2181680.2000000002</v>
      </c>
      <c r="BB562" s="44">
        <v>4147273.932</v>
      </c>
      <c r="BC562" s="28">
        <v>290329.00091999996</v>
      </c>
      <c r="BD562" s="28">
        <v>253534.15752000001</v>
      </c>
      <c r="BE562" s="140">
        <v>0</v>
      </c>
      <c r="BF562" s="44">
        <v>4691137.0904399995</v>
      </c>
      <c r="BG562" s="60"/>
      <c r="BH562" s="28">
        <v>10991582.400439998</v>
      </c>
      <c r="BI562" s="124"/>
      <c r="BJ562" s="28">
        <v>1812877.19</v>
      </c>
      <c r="BK562" s="28">
        <v>9178705.2104399987</v>
      </c>
      <c r="BL562" s="124"/>
      <c r="BM562" s="193">
        <v>0</v>
      </c>
    </row>
    <row r="563" spans="1:65" x14ac:dyDescent="0.25">
      <c r="A563" s="116" t="s">
        <v>1284</v>
      </c>
      <c r="B563" s="24" t="s">
        <v>1285</v>
      </c>
      <c r="C563" s="27" t="s">
        <v>1245</v>
      </c>
      <c r="D563" s="27" t="s">
        <v>120</v>
      </c>
      <c r="E563" s="139">
        <v>144.25</v>
      </c>
      <c r="F563" s="68"/>
      <c r="G563" s="139">
        <v>102.25</v>
      </c>
      <c r="H563" s="139">
        <v>101.5</v>
      </c>
      <c r="I563" s="139">
        <v>42</v>
      </c>
      <c r="J563" s="139">
        <v>0</v>
      </c>
      <c r="K563" s="60"/>
      <c r="L563" s="28">
        <v>9135</v>
      </c>
      <c r="M563" s="28">
        <v>3780</v>
      </c>
      <c r="N563" s="28">
        <v>0</v>
      </c>
      <c r="O563" s="44">
        <v>12915</v>
      </c>
      <c r="P563" s="124"/>
      <c r="Q563" s="28">
        <v>12781.25</v>
      </c>
      <c r="R563" s="28">
        <v>5250</v>
      </c>
      <c r="S563" s="28">
        <v>0</v>
      </c>
      <c r="T563" s="28">
        <v>18031.25</v>
      </c>
      <c r="U563" s="124"/>
      <c r="V563" s="28">
        <v>23824.25</v>
      </c>
      <c r="W563" s="28">
        <v>9786</v>
      </c>
      <c r="X563" s="28">
        <v>0</v>
      </c>
      <c r="Y563" s="44">
        <v>33610.25</v>
      </c>
      <c r="Z563" s="124"/>
      <c r="AA563" s="28">
        <v>2556.25</v>
      </c>
      <c r="AB563" s="28">
        <v>1050</v>
      </c>
      <c r="AC563" s="28">
        <v>0</v>
      </c>
      <c r="AD563" s="44">
        <v>3606.25</v>
      </c>
      <c r="AE563" s="124"/>
      <c r="AF563" s="139">
        <v>29192.37</v>
      </c>
      <c r="AG563" s="139">
        <v>11991</v>
      </c>
      <c r="AH563" s="139">
        <v>0</v>
      </c>
      <c r="AI563" s="44">
        <v>41183.369999999995</v>
      </c>
      <c r="AJ563" s="124"/>
      <c r="AK563" s="63">
        <v>10556</v>
      </c>
      <c r="AL563" s="63">
        <v>8736</v>
      </c>
      <c r="AM563" s="63">
        <v>0</v>
      </c>
      <c r="AN563" s="44">
        <v>19292</v>
      </c>
      <c r="AO563" s="124"/>
      <c r="AP563" s="28">
        <v>106135.5</v>
      </c>
      <c r="AQ563" s="28">
        <v>43596</v>
      </c>
      <c r="AR563" s="28">
        <v>0</v>
      </c>
      <c r="AS563" s="28">
        <v>149731.5</v>
      </c>
      <c r="AT563" s="124"/>
      <c r="AU563" s="28">
        <v>80368.5</v>
      </c>
      <c r="AV563" s="28">
        <v>33012</v>
      </c>
      <c r="AW563" s="28">
        <v>0</v>
      </c>
      <c r="AX563" s="44">
        <v>113380.5</v>
      </c>
      <c r="AY563" s="124"/>
      <c r="AZ563" s="139">
        <v>738844.91</v>
      </c>
      <c r="BA563" s="139">
        <v>145434.51999999999</v>
      </c>
      <c r="BB563" s="44">
        <v>265283.82900000003</v>
      </c>
      <c r="BC563" s="28">
        <v>18114.482249999997</v>
      </c>
      <c r="BD563" s="28">
        <v>15818.7435</v>
      </c>
      <c r="BE563" s="140">
        <v>0</v>
      </c>
      <c r="BF563" s="44">
        <v>299217.05475000001</v>
      </c>
      <c r="BG563" s="60"/>
      <c r="BH563" s="28">
        <v>690967.17475000001</v>
      </c>
      <c r="BI563" s="124"/>
      <c r="BJ563" s="28">
        <v>113110.75</v>
      </c>
      <c r="BK563" s="28">
        <v>577856.42475000001</v>
      </c>
      <c r="BL563" s="124"/>
      <c r="BM563" s="193">
        <v>0</v>
      </c>
    </row>
    <row r="564" spans="1:65" x14ac:dyDescent="0.25">
      <c r="A564" s="116" t="s">
        <v>1286</v>
      </c>
      <c r="B564" s="24" t="s">
        <v>1287</v>
      </c>
      <c r="C564" s="27" t="s">
        <v>1245</v>
      </c>
      <c r="D564" s="27" t="s">
        <v>120</v>
      </c>
      <c r="E564" s="139">
        <v>4079.63</v>
      </c>
      <c r="F564" s="68"/>
      <c r="G564" s="139">
        <v>2670.81</v>
      </c>
      <c r="H564" s="139">
        <v>2631.48</v>
      </c>
      <c r="I564" s="139">
        <v>1408.82</v>
      </c>
      <c r="J564" s="139">
        <v>0</v>
      </c>
      <c r="K564" s="60"/>
      <c r="L564" s="28">
        <v>236833.2</v>
      </c>
      <c r="M564" s="28">
        <v>126793.79999999999</v>
      </c>
      <c r="N564" s="28">
        <v>0</v>
      </c>
      <c r="O564" s="44">
        <v>363627</v>
      </c>
      <c r="P564" s="124"/>
      <c r="Q564" s="28">
        <v>333851.25</v>
      </c>
      <c r="R564" s="28">
        <v>176102.5</v>
      </c>
      <c r="S564" s="28">
        <v>0</v>
      </c>
      <c r="T564" s="28">
        <v>509953.75</v>
      </c>
      <c r="U564" s="124"/>
      <c r="V564" s="28">
        <v>622298.73</v>
      </c>
      <c r="W564" s="28">
        <v>328255.06</v>
      </c>
      <c r="X564" s="28">
        <v>0</v>
      </c>
      <c r="Y564" s="44">
        <v>950553.79</v>
      </c>
      <c r="Z564" s="124"/>
      <c r="AA564" s="28">
        <v>66770.25</v>
      </c>
      <c r="AB564" s="28">
        <v>35220.5</v>
      </c>
      <c r="AC564" s="28">
        <v>0</v>
      </c>
      <c r="AD564" s="44">
        <v>101990.75</v>
      </c>
      <c r="AE564" s="124"/>
      <c r="AF564" s="139">
        <v>1525032.51</v>
      </c>
      <c r="AG564" s="139">
        <v>804436.22</v>
      </c>
      <c r="AH564" s="139">
        <v>0</v>
      </c>
      <c r="AI564" s="44">
        <v>2329468.73</v>
      </c>
      <c r="AJ564" s="124"/>
      <c r="AK564" s="63">
        <v>273673.92</v>
      </c>
      <c r="AL564" s="63">
        <v>293034.56</v>
      </c>
      <c r="AM564" s="63">
        <v>0</v>
      </c>
      <c r="AN564" s="44">
        <v>566708.47999999998</v>
      </c>
      <c r="AO564" s="124"/>
      <c r="AP564" s="28">
        <v>2772300.78</v>
      </c>
      <c r="AQ564" s="28">
        <v>1462355.16</v>
      </c>
      <c r="AR564" s="28">
        <v>0</v>
      </c>
      <c r="AS564" s="28">
        <v>4234655.9399999995</v>
      </c>
      <c r="AT564" s="124"/>
      <c r="AU564" s="28">
        <v>2099256.66</v>
      </c>
      <c r="AV564" s="28">
        <v>1107332.52</v>
      </c>
      <c r="AW564" s="28">
        <v>0</v>
      </c>
      <c r="AX564" s="44">
        <v>3206589.18</v>
      </c>
      <c r="AY564" s="124"/>
      <c r="AZ564" s="139">
        <v>21368181.91</v>
      </c>
      <c r="BA564" s="139">
        <v>8009372.9000000004</v>
      </c>
      <c r="BB564" s="44">
        <v>8813266.443</v>
      </c>
      <c r="BC564" s="28">
        <v>512307.69650999998</v>
      </c>
      <c r="BD564" s="28">
        <v>447380.38506</v>
      </c>
      <c r="BE564" s="140">
        <v>0</v>
      </c>
      <c r="BF564" s="44">
        <v>9772954.5245699994</v>
      </c>
      <c r="BG564" s="60"/>
      <c r="BH564" s="28">
        <v>22036502.14457</v>
      </c>
      <c r="BI564" s="124"/>
      <c r="BJ564" s="28">
        <v>3198960.27</v>
      </c>
      <c r="BK564" s="28">
        <v>18837541.874570001</v>
      </c>
      <c r="BL564" s="124"/>
      <c r="BM564" s="193">
        <v>1</v>
      </c>
    </row>
    <row r="565" spans="1:65" x14ac:dyDescent="0.25">
      <c r="A565" s="116" t="s">
        <v>1288</v>
      </c>
      <c r="B565" s="24" t="s">
        <v>1289</v>
      </c>
      <c r="C565" s="27" t="s">
        <v>1245</v>
      </c>
      <c r="D565" s="27" t="s">
        <v>120</v>
      </c>
      <c r="E565" s="139">
        <v>1662.25</v>
      </c>
      <c r="F565" s="68"/>
      <c r="G565" s="139">
        <v>1105.25</v>
      </c>
      <c r="H565" s="139">
        <v>1076</v>
      </c>
      <c r="I565" s="139">
        <v>557</v>
      </c>
      <c r="J565" s="139">
        <v>0</v>
      </c>
      <c r="K565" s="60"/>
      <c r="L565" s="28">
        <v>96840</v>
      </c>
      <c r="M565" s="28">
        <v>50130</v>
      </c>
      <c r="N565" s="28">
        <v>0</v>
      </c>
      <c r="O565" s="44">
        <v>146970</v>
      </c>
      <c r="P565" s="124"/>
      <c r="Q565" s="28">
        <v>138156.25</v>
      </c>
      <c r="R565" s="28">
        <v>69625</v>
      </c>
      <c r="S565" s="28">
        <v>0</v>
      </c>
      <c r="T565" s="28">
        <v>207781.25</v>
      </c>
      <c r="U565" s="124"/>
      <c r="V565" s="28">
        <v>257523.25</v>
      </c>
      <c r="W565" s="28">
        <v>129781</v>
      </c>
      <c r="X565" s="28">
        <v>0</v>
      </c>
      <c r="Y565" s="44">
        <v>387304.25</v>
      </c>
      <c r="Z565" s="124"/>
      <c r="AA565" s="28">
        <v>27631.25</v>
      </c>
      <c r="AB565" s="28">
        <v>13925</v>
      </c>
      <c r="AC565" s="28">
        <v>0</v>
      </c>
      <c r="AD565" s="44">
        <v>41556.25</v>
      </c>
      <c r="AE565" s="124"/>
      <c r="AF565" s="139">
        <v>631097.75</v>
      </c>
      <c r="AG565" s="139">
        <v>318047</v>
      </c>
      <c r="AH565" s="139">
        <v>0</v>
      </c>
      <c r="AI565" s="44">
        <v>949144.75</v>
      </c>
      <c r="AJ565" s="124"/>
      <c r="AK565" s="63">
        <v>111904</v>
      </c>
      <c r="AL565" s="63">
        <v>115856</v>
      </c>
      <c r="AM565" s="63">
        <v>0</v>
      </c>
      <c r="AN565" s="44">
        <v>227760</v>
      </c>
      <c r="AO565" s="124"/>
      <c r="AP565" s="28">
        <v>1147249.5</v>
      </c>
      <c r="AQ565" s="28">
        <v>578166</v>
      </c>
      <c r="AR565" s="28">
        <v>0</v>
      </c>
      <c r="AS565" s="28">
        <v>1725415.5</v>
      </c>
      <c r="AT565" s="124"/>
      <c r="AU565" s="28">
        <v>868726.5</v>
      </c>
      <c r="AV565" s="28">
        <v>437802</v>
      </c>
      <c r="AW565" s="28">
        <v>0</v>
      </c>
      <c r="AX565" s="44">
        <v>1306528.5</v>
      </c>
      <c r="AY565" s="124"/>
      <c r="AZ565" s="139">
        <v>8910404.7300000004</v>
      </c>
      <c r="BA565" s="139">
        <v>4019135.8999999994</v>
      </c>
      <c r="BB565" s="44">
        <v>3878862.1889999993</v>
      </c>
      <c r="BC565" s="28">
        <v>208740.36824999997</v>
      </c>
      <c r="BD565" s="28">
        <v>182285.65949999998</v>
      </c>
      <c r="BE565" s="140">
        <v>0</v>
      </c>
      <c r="BF565" s="44">
        <v>4269888.2167499987</v>
      </c>
      <c r="BG565" s="60"/>
      <c r="BH565" s="28">
        <v>9262348.7167499997</v>
      </c>
      <c r="BI565" s="124"/>
      <c r="BJ565" s="28">
        <v>1303420.0900000001</v>
      </c>
      <c r="BK565" s="28">
        <v>7958928.6267499998</v>
      </c>
      <c r="BL565" s="124"/>
      <c r="BM565" s="193">
        <v>1</v>
      </c>
    </row>
    <row r="566" spans="1:65" x14ac:dyDescent="0.25">
      <c r="A566" s="116" t="s">
        <v>1290</v>
      </c>
      <c r="B566" s="24" t="s">
        <v>1291</v>
      </c>
      <c r="C566" s="27" t="s">
        <v>1245</v>
      </c>
      <c r="D566" s="27" t="s">
        <v>120</v>
      </c>
      <c r="E566" s="139">
        <v>925.21</v>
      </c>
      <c r="F566" s="68"/>
      <c r="G566" s="139">
        <v>610.21999999999991</v>
      </c>
      <c r="H566" s="139">
        <v>597.64</v>
      </c>
      <c r="I566" s="139">
        <v>314.99</v>
      </c>
      <c r="J566" s="139">
        <v>0</v>
      </c>
      <c r="K566" s="60"/>
      <c r="L566" s="28">
        <v>53787.6</v>
      </c>
      <c r="M566" s="28">
        <v>28349.100000000002</v>
      </c>
      <c r="N566" s="28">
        <v>0</v>
      </c>
      <c r="O566" s="44">
        <v>82136.7</v>
      </c>
      <c r="P566" s="124"/>
      <c r="Q566" s="28">
        <v>76277.499999999985</v>
      </c>
      <c r="R566" s="28">
        <v>39373.75</v>
      </c>
      <c r="S566" s="28">
        <v>0</v>
      </c>
      <c r="T566" s="28">
        <v>115651.24999999999</v>
      </c>
      <c r="U566" s="124"/>
      <c r="V566" s="28">
        <v>142181.25999999998</v>
      </c>
      <c r="W566" s="28">
        <v>73392.67</v>
      </c>
      <c r="X566" s="28">
        <v>0</v>
      </c>
      <c r="Y566" s="44">
        <v>215573.93</v>
      </c>
      <c r="Z566" s="124"/>
      <c r="AA566" s="28">
        <v>15255.499999999998</v>
      </c>
      <c r="AB566" s="28">
        <v>7874.75</v>
      </c>
      <c r="AC566" s="28">
        <v>0</v>
      </c>
      <c r="AD566" s="44">
        <v>23130.25</v>
      </c>
      <c r="AE566" s="124"/>
      <c r="AF566" s="139">
        <v>348435.62</v>
      </c>
      <c r="AG566" s="139">
        <v>179859.29</v>
      </c>
      <c r="AH566" s="139">
        <v>0</v>
      </c>
      <c r="AI566" s="44">
        <v>528294.91</v>
      </c>
      <c r="AJ566" s="124"/>
      <c r="AK566" s="63">
        <v>62154.559999999998</v>
      </c>
      <c r="AL566" s="63">
        <v>65517.919999999998</v>
      </c>
      <c r="AM566" s="63">
        <v>0</v>
      </c>
      <c r="AN566" s="44">
        <v>127672.48</v>
      </c>
      <c r="AO566" s="124"/>
      <c r="AP566" s="28">
        <v>633408.35999999987</v>
      </c>
      <c r="AQ566" s="28">
        <v>326959.62</v>
      </c>
      <c r="AR566" s="28">
        <v>0</v>
      </c>
      <c r="AS566" s="28">
        <v>960367.97999999986</v>
      </c>
      <c r="AT566" s="124"/>
      <c r="AU566" s="28">
        <v>479632.91999999993</v>
      </c>
      <c r="AV566" s="28">
        <v>247582.14</v>
      </c>
      <c r="AW566" s="28">
        <v>0</v>
      </c>
      <c r="AX566" s="44">
        <v>727215.05999999994</v>
      </c>
      <c r="AY566" s="124"/>
      <c r="AZ566" s="139">
        <v>5139166.8899999997</v>
      </c>
      <c r="BA566" s="139">
        <v>2998317.94</v>
      </c>
      <c r="BB566" s="44">
        <v>2441245.449</v>
      </c>
      <c r="BC566" s="28">
        <v>116185.09616999998</v>
      </c>
      <c r="BD566" s="28">
        <v>101460.37901999999</v>
      </c>
      <c r="BE566" s="140">
        <v>0</v>
      </c>
      <c r="BF566" s="44">
        <v>2658890.9241899997</v>
      </c>
      <c r="BG566" s="60"/>
      <c r="BH566" s="28">
        <v>5438933.4841900002</v>
      </c>
      <c r="BI566" s="124"/>
      <c r="BJ566" s="28">
        <v>725484.91</v>
      </c>
      <c r="BK566" s="28">
        <v>4713448.5741900001</v>
      </c>
      <c r="BL566" s="124"/>
      <c r="BM566" s="193">
        <v>1</v>
      </c>
    </row>
    <row r="567" spans="1:65" x14ac:dyDescent="0.25">
      <c r="A567" s="116" t="s">
        <v>1292</v>
      </c>
      <c r="B567" s="24" t="s">
        <v>1293</v>
      </c>
      <c r="C567" s="27" t="s">
        <v>1245</v>
      </c>
      <c r="D567" s="27" t="s">
        <v>120</v>
      </c>
      <c r="E567" s="139">
        <v>2139</v>
      </c>
      <c r="F567" s="68"/>
      <c r="G567" s="139">
        <v>1359</v>
      </c>
      <c r="H567" s="139">
        <v>1330</v>
      </c>
      <c r="I567" s="139">
        <v>780</v>
      </c>
      <c r="J567" s="139">
        <v>0</v>
      </c>
      <c r="K567" s="60"/>
      <c r="L567" s="28">
        <v>119700</v>
      </c>
      <c r="M567" s="28">
        <v>70200</v>
      </c>
      <c r="N567" s="28">
        <v>0</v>
      </c>
      <c r="O567" s="44">
        <v>189900</v>
      </c>
      <c r="P567" s="124"/>
      <c r="Q567" s="28">
        <v>169875</v>
      </c>
      <c r="R567" s="28">
        <v>97500</v>
      </c>
      <c r="S567" s="28">
        <v>0</v>
      </c>
      <c r="T567" s="28">
        <v>267375</v>
      </c>
      <c r="U567" s="124"/>
      <c r="V567" s="28">
        <v>316647</v>
      </c>
      <c r="W567" s="28">
        <v>181740</v>
      </c>
      <c r="X567" s="28">
        <v>0</v>
      </c>
      <c r="Y567" s="44">
        <v>498387</v>
      </c>
      <c r="Z567" s="124"/>
      <c r="AA567" s="28">
        <v>33975</v>
      </c>
      <c r="AB567" s="28">
        <v>19500</v>
      </c>
      <c r="AC567" s="28">
        <v>0</v>
      </c>
      <c r="AD567" s="44">
        <v>53475</v>
      </c>
      <c r="AE567" s="124"/>
      <c r="AF567" s="139">
        <v>387994.5</v>
      </c>
      <c r="AG567" s="139">
        <v>222690</v>
      </c>
      <c r="AH567" s="139">
        <v>0</v>
      </c>
      <c r="AI567" s="44">
        <v>610684.5</v>
      </c>
      <c r="AJ567" s="124"/>
      <c r="AK567" s="63">
        <v>138320</v>
      </c>
      <c r="AL567" s="63">
        <v>162240</v>
      </c>
      <c r="AM567" s="63">
        <v>0</v>
      </c>
      <c r="AN567" s="44">
        <v>300560</v>
      </c>
      <c r="AO567" s="124"/>
      <c r="AP567" s="28">
        <v>1410642</v>
      </c>
      <c r="AQ567" s="28">
        <v>809640</v>
      </c>
      <c r="AR567" s="28">
        <v>0</v>
      </c>
      <c r="AS567" s="28">
        <v>2220282</v>
      </c>
      <c r="AT567" s="124"/>
      <c r="AU567" s="28">
        <v>1068174</v>
      </c>
      <c r="AV567" s="28">
        <v>613080</v>
      </c>
      <c r="AW567" s="28">
        <v>0</v>
      </c>
      <c r="AX567" s="44">
        <v>1681254</v>
      </c>
      <c r="AY567" s="124"/>
      <c r="AZ567" s="139">
        <v>10829062.520000001</v>
      </c>
      <c r="BA567" s="139">
        <v>2744130.1199999996</v>
      </c>
      <c r="BB567" s="44">
        <v>4071957.7919999999</v>
      </c>
      <c r="BC567" s="28">
        <v>268609.20299999998</v>
      </c>
      <c r="BD567" s="28">
        <v>234567.01800000001</v>
      </c>
      <c r="BE567" s="140">
        <v>0</v>
      </c>
      <c r="BF567" s="44">
        <v>4575134.0130000003</v>
      </c>
      <c r="BG567" s="60"/>
      <c r="BH567" s="28">
        <v>10397051.513</v>
      </c>
      <c r="BI567" s="124"/>
      <c r="BJ567" s="28">
        <v>1677254.07</v>
      </c>
      <c r="BK567" s="28">
        <v>8719797.443</v>
      </c>
      <c r="BL567" s="124"/>
      <c r="BM567" s="193">
        <v>0</v>
      </c>
    </row>
    <row r="568" spans="1:65" x14ac:dyDescent="0.25">
      <c r="A568" s="116" t="s">
        <v>1294</v>
      </c>
      <c r="B568" s="24" t="s">
        <v>1295</v>
      </c>
      <c r="C568" s="27" t="s">
        <v>1245</v>
      </c>
      <c r="D568" s="27" t="s">
        <v>12</v>
      </c>
      <c r="E568" s="139">
        <v>5618.12</v>
      </c>
      <c r="F568" s="68"/>
      <c r="G568" s="139">
        <v>2410.81</v>
      </c>
      <c r="H568" s="139">
        <v>2385.98</v>
      </c>
      <c r="I568" s="139">
        <v>1322.16</v>
      </c>
      <c r="J568" s="139">
        <v>1885.15</v>
      </c>
      <c r="K568" s="60"/>
      <c r="L568" s="28">
        <v>214738.2</v>
      </c>
      <c r="M568" s="28">
        <v>118994.40000000001</v>
      </c>
      <c r="N568" s="28">
        <v>169663.5</v>
      </c>
      <c r="O568" s="44">
        <v>503396.10000000003</v>
      </c>
      <c r="P568" s="124"/>
      <c r="Q568" s="28">
        <v>301351.25</v>
      </c>
      <c r="R568" s="28">
        <v>165270</v>
      </c>
      <c r="S568" s="28">
        <v>235643.75</v>
      </c>
      <c r="T568" s="28">
        <v>702265</v>
      </c>
      <c r="U568" s="124"/>
      <c r="V568" s="28">
        <v>561718.73</v>
      </c>
      <c r="W568" s="28">
        <v>308063.28000000003</v>
      </c>
      <c r="X568" s="28">
        <v>439239.95</v>
      </c>
      <c r="Y568" s="44">
        <v>1309021.96</v>
      </c>
      <c r="Z568" s="124"/>
      <c r="AA568" s="28">
        <v>60270.25</v>
      </c>
      <c r="AB568" s="28">
        <v>33054</v>
      </c>
      <c r="AC568" s="28">
        <v>47128.75</v>
      </c>
      <c r="AD568" s="44">
        <v>140453</v>
      </c>
      <c r="AE568" s="124"/>
      <c r="AF568" s="139">
        <v>688286.25</v>
      </c>
      <c r="AG568" s="139">
        <v>377476.68</v>
      </c>
      <c r="AH568" s="139">
        <v>538210.31999999995</v>
      </c>
      <c r="AI568" s="44">
        <v>1603973.25</v>
      </c>
      <c r="AJ568" s="124"/>
      <c r="AK568" s="63">
        <v>248141.92</v>
      </c>
      <c r="AL568" s="63">
        <v>275009.28000000003</v>
      </c>
      <c r="AM568" s="63">
        <v>1351652.55</v>
      </c>
      <c r="AN568" s="44">
        <v>1874803.75</v>
      </c>
      <c r="AO568" s="124"/>
      <c r="AP568" s="28">
        <v>2502420.7799999998</v>
      </c>
      <c r="AQ568" s="28">
        <v>1372402.08</v>
      </c>
      <c r="AR568" s="28">
        <v>1956785.7000000002</v>
      </c>
      <c r="AS568" s="28">
        <v>5831608.5600000005</v>
      </c>
      <c r="AT568" s="124"/>
      <c r="AU568" s="28">
        <v>1894896.66</v>
      </c>
      <c r="AV568" s="28">
        <v>1039217.76</v>
      </c>
      <c r="AW568" s="28">
        <v>1481727.9000000001</v>
      </c>
      <c r="AX568" s="44">
        <v>4415842.32</v>
      </c>
      <c r="AY568" s="124"/>
      <c r="AZ568" s="139">
        <v>29812525.990000002</v>
      </c>
      <c r="BA568" s="139">
        <v>6855820.8300000001</v>
      </c>
      <c r="BB568" s="44">
        <v>11000504.046</v>
      </c>
      <c r="BC568" s="28">
        <v>705506.65523999999</v>
      </c>
      <c r="BD568" s="28">
        <v>616094.27544000011</v>
      </c>
      <c r="BE568" s="140">
        <v>0</v>
      </c>
      <c r="BF568" s="44">
        <v>12322104.976679999</v>
      </c>
      <c r="BG568" s="60"/>
      <c r="BH568" s="28">
        <v>28703468.916680001</v>
      </c>
      <c r="BI568" s="124"/>
      <c r="BJ568" s="28">
        <v>4405336.43</v>
      </c>
      <c r="BK568" s="28">
        <v>24298132.486680001</v>
      </c>
      <c r="BL568" s="124"/>
      <c r="BM568" s="193">
        <v>0</v>
      </c>
    </row>
    <row r="569" spans="1:65" x14ac:dyDescent="0.25">
      <c r="A569" s="116" t="s">
        <v>1296</v>
      </c>
      <c r="B569" s="24" t="s">
        <v>1297</v>
      </c>
      <c r="C569" s="27" t="s">
        <v>1245</v>
      </c>
      <c r="D569" s="27" t="s">
        <v>120</v>
      </c>
      <c r="E569" s="139">
        <v>3263</v>
      </c>
      <c r="F569" s="68"/>
      <c r="G569" s="139">
        <v>2048.5</v>
      </c>
      <c r="H569" s="139">
        <v>2030.5</v>
      </c>
      <c r="I569" s="139">
        <v>1214.5</v>
      </c>
      <c r="J569" s="139">
        <v>0</v>
      </c>
      <c r="K569" s="60"/>
      <c r="L569" s="28">
        <v>182745</v>
      </c>
      <c r="M569" s="28">
        <v>109305</v>
      </c>
      <c r="N569" s="28">
        <v>0</v>
      </c>
      <c r="O569" s="44">
        <v>292050</v>
      </c>
      <c r="P569" s="124"/>
      <c r="Q569" s="28">
        <v>256062.5</v>
      </c>
      <c r="R569" s="28">
        <v>151812.5</v>
      </c>
      <c r="S569" s="28">
        <v>0</v>
      </c>
      <c r="T569" s="28">
        <v>407875</v>
      </c>
      <c r="U569" s="124"/>
      <c r="V569" s="28">
        <v>477300.5</v>
      </c>
      <c r="W569" s="28">
        <v>282978.5</v>
      </c>
      <c r="X569" s="28">
        <v>0</v>
      </c>
      <c r="Y569" s="44">
        <v>760279</v>
      </c>
      <c r="Z569" s="124"/>
      <c r="AA569" s="28">
        <v>51212.5</v>
      </c>
      <c r="AB569" s="28">
        <v>30362.5</v>
      </c>
      <c r="AC569" s="28">
        <v>0</v>
      </c>
      <c r="AD569" s="44">
        <v>81575</v>
      </c>
      <c r="AE569" s="124"/>
      <c r="AF569" s="139">
        <v>584846.75</v>
      </c>
      <c r="AG569" s="139">
        <v>346739.75</v>
      </c>
      <c r="AH569" s="139">
        <v>0</v>
      </c>
      <c r="AI569" s="44">
        <v>931586.5</v>
      </c>
      <c r="AJ569" s="124"/>
      <c r="AK569" s="63">
        <v>211172</v>
      </c>
      <c r="AL569" s="63">
        <v>252616</v>
      </c>
      <c r="AM569" s="63">
        <v>0</v>
      </c>
      <c r="AN569" s="44">
        <v>463788</v>
      </c>
      <c r="AO569" s="124"/>
      <c r="AP569" s="28">
        <v>2126343</v>
      </c>
      <c r="AQ569" s="28">
        <v>1260651</v>
      </c>
      <c r="AR569" s="28">
        <v>0</v>
      </c>
      <c r="AS569" s="28">
        <v>3386994</v>
      </c>
      <c r="AT569" s="124"/>
      <c r="AU569" s="28">
        <v>1610121</v>
      </c>
      <c r="AV569" s="28">
        <v>954597</v>
      </c>
      <c r="AW569" s="28">
        <v>0</v>
      </c>
      <c r="AX569" s="44">
        <v>2564718</v>
      </c>
      <c r="AY569" s="124"/>
      <c r="AZ569" s="139">
        <v>16520789.629999999</v>
      </c>
      <c r="BA569" s="139">
        <v>4684098.66</v>
      </c>
      <c r="BB569" s="44">
        <v>6361466.4869999997</v>
      </c>
      <c r="BC569" s="28">
        <v>409757.75099999999</v>
      </c>
      <c r="BD569" s="28">
        <v>357827.10599999997</v>
      </c>
      <c r="BE569" s="140">
        <v>0</v>
      </c>
      <c r="BF569" s="44">
        <v>7129051.3439999996</v>
      </c>
      <c r="BG569" s="60"/>
      <c r="BH569" s="28">
        <v>16017916.844000001</v>
      </c>
      <c r="BI569" s="124"/>
      <c r="BJ569" s="28">
        <v>2558616.19</v>
      </c>
      <c r="BK569" s="28">
        <v>13459300.654000001</v>
      </c>
      <c r="BL569" s="124"/>
      <c r="BM569" s="193">
        <v>0</v>
      </c>
    </row>
    <row r="570" spans="1:65" x14ac:dyDescent="0.25">
      <c r="A570" s="116" t="s">
        <v>1298</v>
      </c>
      <c r="B570" s="24" t="s">
        <v>1299</v>
      </c>
      <c r="C570" s="27" t="s">
        <v>1245</v>
      </c>
      <c r="D570" s="27" t="s">
        <v>120</v>
      </c>
      <c r="E570" s="139">
        <v>2355</v>
      </c>
      <c r="F570" s="68"/>
      <c r="G570" s="139">
        <v>1588.5</v>
      </c>
      <c r="H570" s="139">
        <v>1565</v>
      </c>
      <c r="I570" s="139">
        <v>766.5</v>
      </c>
      <c r="J570" s="139">
        <v>0</v>
      </c>
      <c r="K570" s="60"/>
      <c r="L570" s="28">
        <v>140850</v>
      </c>
      <c r="M570" s="28">
        <v>68985</v>
      </c>
      <c r="N570" s="28">
        <v>0</v>
      </c>
      <c r="O570" s="44">
        <v>209835</v>
      </c>
      <c r="P570" s="124"/>
      <c r="Q570" s="28">
        <v>198562.5</v>
      </c>
      <c r="R570" s="28">
        <v>95812.5</v>
      </c>
      <c r="S570" s="28">
        <v>0</v>
      </c>
      <c r="T570" s="28">
        <v>294375</v>
      </c>
      <c r="U570" s="124"/>
      <c r="V570" s="28">
        <v>370120.5</v>
      </c>
      <c r="W570" s="28">
        <v>178594.5</v>
      </c>
      <c r="X570" s="28">
        <v>0</v>
      </c>
      <c r="Y570" s="44">
        <v>548715</v>
      </c>
      <c r="Z570" s="124"/>
      <c r="AA570" s="28">
        <v>39712.5</v>
      </c>
      <c r="AB570" s="28">
        <v>19162.5</v>
      </c>
      <c r="AC570" s="28">
        <v>0</v>
      </c>
      <c r="AD570" s="44">
        <v>58875</v>
      </c>
      <c r="AE570" s="124"/>
      <c r="AF570" s="139">
        <v>453516.75</v>
      </c>
      <c r="AG570" s="139">
        <v>218835.75</v>
      </c>
      <c r="AH570" s="139">
        <v>0</v>
      </c>
      <c r="AI570" s="44">
        <v>672352.5</v>
      </c>
      <c r="AJ570" s="124"/>
      <c r="AK570" s="63">
        <v>162760</v>
      </c>
      <c r="AL570" s="63">
        <v>159432</v>
      </c>
      <c r="AM570" s="63">
        <v>0</v>
      </c>
      <c r="AN570" s="44">
        <v>322192</v>
      </c>
      <c r="AO570" s="124"/>
      <c r="AP570" s="28">
        <v>1648863</v>
      </c>
      <c r="AQ570" s="28">
        <v>795627</v>
      </c>
      <c r="AR570" s="28">
        <v>0</v>
      </c>
      <c r="AS570" s="28">
        <v>2444490</v>
      </c>
      <c r="AT570" s="124"/>
      <c r="AU570" s="28">
        <v>1248561</v>
      </c>
      <c r="AV570" s="28">
        <v>602469</v>
      </c>
      <c r="AW570" s="28">
        <v>0</v>
      </c>
      <c r="AX570" s="44">
        <v>1851030</v>
      </c>
      <c r="AY570" s="124"/>
      <c r="AZ570" s="139">
        <v>12061467.580000002</v>
      </c>
      <c r="BA570" s="139">
        <v>4171083.6100000003</v>
      </c>
      <c r="BB570" s="44">
        <v>4869765.3569999998</v>
      </c>
      <c r="BC570" s="28">
        <v>295733.83499999996</v>
      </c>
      <c r="BD570" s="28">
        <v>258254.01</v>
      </c>
      <c r="BE570" s="140">
        <v>0</v>
      </c>
      <c r="BF570" s="44">
        <v>5423753.2019999996</v>
      </c>
      <c r="BG570" s="60"/>
      <c r="BH570" s="28">
        <v>11825617.702</v>
      </c>
      <c r="BI570" s="124"/>
      <c r="BJ570" s="28">
        <v>1846626.15</v>
      </c>
      <c r="BK570" s="28">
        <v>9978991.5519999992</v>
      </c>
      <c r="BL570" s="124"/>
      <c r="BM570" s="193">
        <v>0</v>
      </c>
    </row>
    <row r="571" spans="1:65" x14ac:dyDescent="0.25">
      <c r="A571" s="116" t="s">
        <v>1300</v>
      </c>
      <c r="B571" s="24" t="s">
        <v>1301</v>
      </c>
      <c r="C571" s="27" t="s">
        <v>1245</v>
      </c>
      <c r="D571" s="27" t="s">
        <v>120</v>
      </c>
      <c r="E571" s="139">
        <v>1818.25</v>
      </c>
      <c r="F571" s="68"/>
      <c r="G571" s="139">
        <v>1151.75</v>
      </c>
      <c r="H571" s="139">
        <v>1137.5</v>
      </c>
      <c r="I571" s="139">
        <v>666.5</v>
      </c>
      <c r="J571" s="139">
        <v>0</v>
      </c>
      <c r="K571" s="60"/>
      <c r="L571" s="28">
        <v>102375</v>
      </c>
      <c r="M571" s="28">
        <v>59985</v>
      </c>
      <c r="N571" s="28">
        <v>0</v>
      </c>
      <c r="O571" s="44">
        <v>162360</v>
      </c>
      <c r="P571" s="124"/>
      <c r="Q571" s="28">
        <v>143968.75</v>
      </c>
      <c r="R571" s="28">
        <v>83312.5</v>
      </c>
      <c r="S571" s="28">
        <v>0</v>
      </c>
      <c r="T571" s="28">
        <v>227281.25</v>
      </c>
      <c r="U571" s="124"/>
      <c r="V571" s="28">
        <v>268357.75</v>
      </c>
      <c r="W571" s="28">
        <v>155294.5</v>
      </c>
      <c r="X571" s="28">
        <v>0</v>
      </c>
      <c r="Y571" s="44">
        <v>423652.25</v>
      </c>
      <c r="Z571" s="124"/>
      <c r="AA571" s="28">
        <v>28793.75</v>
      </c>
      <c r="AB571" s="28">
        <v>16662.5</v>
      </c>
      <c r="AC571" s="28">
        <v>0</v>
      </c>
      <c r="AD571" s="44">
        <v>45456.25</v>
      </c>
      <c r="AE571" s="124"/>
      <c r="AF571" s="139">
        <v>328824.62</v>
      </c>
      <c r="AG571" s="139">
        <v>190285.75</v>
      </c>
      <c r="AH571" s="139">
        <v>0</v>
      </c>
      <c r="AI571" s="44">
        <v>519110.37</v>
      </c>
      <c r="AJ571" s="124"/>
      <c r="AK571" s="63">
        <v>118300</v>
      </c>
      <c r="AL571" s="63">
        <v>138632</v>
      </c>
      <c r="AM571" s="63">
        <v>0</v>
      </c>
      <c r="AN571" s="44">
        <v>256932</v>
      </c>
      <c r="AO571" s="124"/>
      <c r="AP571" s="28">
        <v>1195516.5</v>
      </c>
      <c r="AQ571" s="28">
        <v>691827</v>
      </c>
      <c r="AR571" s="28">
        <v>0</v>
      </c>
      <c r="AS571" s="28">
        <v>1887343.5</v>
      </c>
      <c r="AT571" s="124"/>
      <c r="AU571" s="28">
        <v>905275.5</v>
      </c>
      <c r="AV571" s="28">
        <v>523869</v>
      </c>
      <c r="AW571" s="28">
        <v>0</v>
      </c>
      <c r="AX571" s="44">
        <v>1429144.5</v>
      </c>
      <c r="AY571" s="124"/>
      <c r="AZ571" s="139">
        <v>9086254.0600000005</v>
      </c>
      <c r="BA571" s="139">
        <v>1924998.1400000001</v>
      </c>
      <c r="BB571" s="44">
        <v>3303375.66</v>
      </c>
      <c r="BC571" s="28">
        <v>228330.38024999999</v>
      </c>
      <c r="BD571" s="28">
        <v>199392.93149999998</v>
      </c>
      <c r="BE571" s="140">
        <v>0</v>
      </c>
      <c r="BF571" s="44">
        <v>3731098.97175</v>
      </c>
      <c r="BG571" s="60"/>
      <c r="BH571" s="28">
        <v>8682379.0917499997</v>
      </c>
      <c r="BI571" s="124"/>
      <c r="BJ571" s="28">
        <v>1425744.37</v>
      </c>
      <c r="BK571" s="28">
        <v>7256634.7217499996</v>
      </c>
      <c r="BL571" s="124"/>
      <c r="BM571" s="193">
        <v>0</v>
      </c>
    </row>
    <row r="572" spans="1:65" x14ac:dyDescent="0.25">
      <c r="A572" s="116" t="s">
        <v>1302</v>
      </c>
      <c r="B572" s="24" t="s">
        <v>1303</v>
      </c>
      <c r="C572" s="27" t="s">
        <v>1245</v>
      </c>
      <c r="D572" s="27" t="s">
        <v>120</v>
      </c>
      <c r="E572" s="139">
        <v>163.63999999999999</v>
      </c>
      <c r="F572" s="68"/>
      <c r="G572" s="139">
        <v>101.98</v>
      </c>
      <c r="H572" s="139">
        <v>101.32</v>
      </c>
      <c r="I572" s="139">
        <v>61.66</v>
      </c>
      <c r="J572" s="139">
        <v>0</v>
      </c>
      <c r="K572" s="60"/>
      <c r="L572" s="28">
        <v>9118.7999999999993</v>
      </c>
      <c r="M572" s="28">
        <v>5549.4</v>
      </c>
      <c r="N572" s="28">
        <v>0</v>
      </c>
      <c r="O572" s="44">
        <v>14668.199999999999</v>
      </c>
      <c r="P572" s="124"/>
      <c r="Q572" s="28">
        <v>12747.5</v>
      </c>
      <c r="R572" s="28">
        <v>7707.5</v>
      </c>
      <c r="S572" s="28">
        <v>0</v>
      </c>
      <c r="T572" s="28">
        <v>20455</v>
      </c>
      <c r="U572" s="124"/>
      <c r="V572" s="28">
        <v>23761.34</v>
      </c>
      <c r="W572" s="28">
        <v>14366.779999999999</v>
      </c>
      <c r="X572" s="28">
        <v>0</v>
      </c>
      <c r="Y572" s="44">
        <v>38128.119999999995</v>
      </c>
      <c r="Z572" s="124"/>
      <c r="AA572" s="28">
        <v>2549.5</v>
      </c>
      <c r="AB572" s="28">
        <v>1541.5</v>
      </c>
      <c r="AC572" s="28">
        <v>0</v>
      </c>
      <c r="AD572" s="44">
        <v>4091</v>
      </c>
      <c r="AE572" s="124"/>
      <c r="AF572" s="139">
        <v>29115.29</v>
      </c>
      <c r="AG572" s="139">
        <v>17603.93</v>
      </c>
      <c r="AH572" s="139">
        <v>0</v>
      </c>
      <c r="AI572" s="44">
        <v>46719.22</v>
      </c>
      <c r="AJ572" s="124"/>
      <c r="AK572" s="63">
        <v>10537.279999999999</v>
      </c>
      <c r="AL572" s="63">
        <v>12825.279999999999</v>
      </c>
      <c r="AM572" s="63">
        <v>0</v>
      </c>
      <c r="AN572" s="44">
        <v>23362.559999999998</v>
      </c>
      <c r="AO572" s="124"/>
      <c r="AP572" s="28">
        <v>105855.24</v>
      </c>
      <c r="AQ572" s="28">
        <v>64003.079999999994</v>
      </c>
      <c r="AR572" s="28">
        <v>0</v>
      </c>
      <c r="AS572" s="28">
        <v>169858.32</v>
      </c>
      <c r="AT572" s="124"/>
      <c r="AU572" s="28">
        <v>80156.28</v>
      </c>
      <c r="AV572" s="28">
        <v>48464.759999999995</v>
      </c>
      <c r="AW572" s="28">
        <v>0</v>
      </c>
      <c r="AX572" s="44">
        <v>128621.04</v>
      </c>
      <c r="AY572" s="124"/>
      <c r="AZ572" s="139">
        <v>854756.64999999991</v>
      </c>
      <c r="BA572" s="139">
        <v>236335.67999999996</v>
      </c>
      <c r="BB572" s="44">
        <v>327327.69899999996</v>
      </c>
      <c r="BC572" s="28">
        <v>20549.420279999998</v>
      </c>
      <c r="BD572" s="28">
        <v>17945.089679999997</v>
      </c>
      <c r="BE572" s="140">
        <v>0</v>
      </c>
      <c r="BF572" s="44">
        <v>365822.20895999996</v>
      </c>
      <c r="BG572" s="60"/>
      <c r="BH572" s="28">
        <v>811725.66895999981</v>
      </c>
      <c r="BI572" s="124"/>
      <c r="BJ572" s="28">
        <v>128315.03</v>
      </c>
      <c r="BK572" s="28">
        <v>683410.63895999978</v>
      </c>
      <c r="BL572" s="124"/>
      <c r="BM572" s="193">
        <v>0</v>
      </c>
    </row>
    <row r="573" spans="1:65" x14ac:dyDescent="0.25">
      <c r="A573" s="116" t="s">
        <v>1304</v>
      </c>
      <c r="B573" s="24" t="s">
        <v>1305</v>
      </c>
      <c r="C573" s="27" t="s">
        <v>1245</v>
      </c>
      <c r="D573" s="27" t="s">
        <v>120</v>
      </c>
      <c r="E573" s="139">
        <v>2884.56</v>
      </c>
      <c r="F573" s="68"/>
      <c r="G573" s="139">
        <v>1854.5599999999997</v>
      </c>
      <c r="H573" s="139">
        <v>1838.9799999999998</v>
      </c>
      <c r="I573" s="139">
        <v>1030</v>
      </c>
      <c r="J573" s="139">
        <v>0</v>
      </c>
      <c r="K573" s="60"/>
      <c r="L573" s="28">
        <v>165508.19999999998</v>
      </c>
      <c r="M573" s="28">
        <v>92700</v>
      </c>
      <c r="N573" s="28">
        <v>0</v>
      </c>
      <c r="O573" s="44">
        <v>258208.19999999998</v>
      </c>
      <c r="P573" s="124"/>
      <c r="Q573" s="28">
        <v>231819.99999999997</v>
      </c>
      <c r="R573" s="28">
        <v>128750</v>
      </c>
      <c r="S573" s="28">
        <v>0</v>
      </c>
      <c r="T573" s="28">
        <v>360570</v>
      </c>
      <c r="U573" s="124"/>
      <c r="V573" s="28">
        <v>432112.47999999992</v>
      </c>
      <c r="W573" s="28">
        <v>239990</v>
      </c>
      <c r="X573" s="28">
        <v>0</v>
      </c>
      <c r="Y573" s="44">
        <v>672102.48</v>
      </c>
      <c r="Z573" s="124"/>
      <c r="AA573" s="28">
        <v>46363.999999999993</v>
      </c>
      <c r="AB573" s="28">
        <v>25750</v>
      </c>
      <c r="AC573" s="28">
        <v>0</v>
      </c>
      <c r="AD573" s="44">
        <v>72114</v>
      </c>
      <c r="AE573" s="124"/>
      <c r="AF573" s="139">
        <v>529476.88</v>
      </c>
      <c r="AG573" s="139">
        <v>294065</v>
      </c>
      <c r="AH573" s="139">
        <v>0</v>
      </c>
      <c r="AI573" s="44">
        <v>823541.88</v>
      </c>
      <c r="AJ573" s="124"/>
      <c r="AK573" s="63">
        <v>191253.91999999998</v>
      </c>
      <c r="AL573" s="63">
        <v>214240</v>
      </c>
      <c r="AM573" s="63">
        <v>0</v>
      </c>
      <c r="AN573" s="44">
        <v>405493.92</v>
      </c>
      <c r="AO573" s="124"/>
      <c r="AP573" s="28">
        <v>1925033.2799999998</v>
      </c>
      <c r="AQ573" s="28">
        <v>1069140</v>
      </c>
      <c r="AR573" s="28">
        <v>0</v>
      </c>
      <c r="AS573" s="28">
        <v>2994173.28</v>
      </c>
      <c r="AT573" s="124"/>
      <c r="AU573" s="28">
        <v>1457684.1599999997</v>
      </c>
      <c r="AV573" s="28">
        <v>809580</v>
      </c>
      <c r="AW573" s="28">
        <v>0</v>
      </c>
      <c r="AX573" s="44">
        <v>2267264.1599999997</v>
      </c>
      <c r="AY573" s="124"/>
      <c r="AZ573" s="139">
        <v>14528868.350000001</v>
      </c>
      <c r="BA573" s="139">
        <v>2676592.2500000005</v>
      </c>
      <c r="BB573" s="44">
        <v>5161638.1800000006</v>
      </c>
      <c r="BC573" s="28">
        <v>362234.39111999993</v>
      </c>
      <c r="BD573" s="28">
        <v>316326.61871999997</v>
      </c>
      <c r="BE573" s="140">
        <v>0</v>
      </c>
      <c r="BF573" s="44">
        <v>5840199.1898400001</v>
      </c>
      <c r="BG573" s="60"/>
      <c r="BH573" s="28">
        <v>13693667.10984</v>
      </c>
      <c r="BI573" s="124"/>
      <c r="BJ573" s="28">
        <v>2261870.0299999998</v>
      </c>
      <c r="BK573" s="28">
        <v>11431797.079840001</v>
      </c>
      <c r="BL573" s="124"/>
      <c r="BM573" s="193">
        <v>0</v>
      </c>
    </row>
    <row r="574" spans="1:65" x14ac:dyDescent="0.25">
      <c r="A574" s="116" t="s">
        <v>1306</v>
      </c>
      <c r="B574" s="24" t="s">
        <v>1307</v>
      </c>
      <c r="C574" s="27" t="s">
        <v>1245</v>
      </c>
      <c r="D574" s="27" t="s">
        <v>120</v>
      </c>
      <c r="E574" s="139">
        <v>3815.63</v>
      </c>
      <c r="F574" s="68"/>
      <c r="G574" s="139">
        <v>2474.3000000000002</v>
      </c>
      <c r="H574" s="139">
        <v>2435.4700000000003</v>
      </c>
      <c r="I574" s="139">
        <v>1341.33</v>
      </c>
      <c r="J574" s="139">
        <v>0</v>
      </c>
      <c r="K574" s="60"/>
      <c r="L574" s="28">
        <v>219192.30000000002</v>
      </c>
      <c r="M574" s="28">
        <v>120719.7</v>
      </c>
      <c r="N574" s="28">
        <v>0</v>
      </c>
      <c r="O574" s="44">
        <v>339912</v>
      </c>
      <c r="P574" s="124"/>
      <c r="Q574" s="28">
        <v>309287.5</v>
      </c>
      <c r="R574" s="28">
        <v>167666.25</v>
      </c>
      <c r="S574" s="28">
        <v>0</v>
      </c>
      <c r="T574" s="28">
        <v>476953.75</v>
      </c>
      <c r="U574" s="124"/>
      <c r="V574" s="28">
        <v>576511.9</v>
      </c>
      <c r="W574" s="28">
        <v>312529.88999999996</v>
      </c>
      <c r="X574" s="28">
        <v>0</v>
      </c>
      <c r="Y574" s="44">
        <v>889041.79</v>
      </c>
      <c r="Z574" s="124"/>
      <c r="AA574" s="28">
        <v>61857.500000000007</v>
      </c>
      <c r="AB574" s="28">
        <v>33533.25</v>
      </c>
      <c r="AC574" s="28">
        <v>0</v>
      </c>
      <c r="AD574" s="44">
        <v>95390.75</v>
      </c>
      <c r="AE574" s="124"/>
      <c r="AF574" s="139">
        <v>706412.65</v>
      </c>
      <c r="AG574" s="139">
        <v>382949.71</v>
      </c>
      <c r="AH574" s="139">
        <v>0</v>
      </c>
      <c r="AI574" s="44">
        <v>1089362.3600000001</v>
      </c>
      <c r="AJ574" s="124"/>
      <c r="AK574" s="63">
        <v>253288.88000000003</v>
      </c>
      <c r="AL574" s="63">
        <v>278996.64</v>
      </c>
      <c r="AM574" s="63">
        <v>0</v>
      </c>
      <c r="AN574" s="44">
        <v>532285.52</v>
      </c>
      <c r="AO574" s="124"/>
      <c r="AP574" s="28">
        <v>2568323.4000000004</v>
      </c>
      <c r="AQ574" s="28">
        <v>1392300.54</v>
      </c>
      <c r="AR574" s="28">
        <v>0</v>
      </c>
      <c r="AS574" s="28">
        <v>3960623.9400000004</v>
      </c>
      <c r="AT574" s="124"/>
      <c r="AU574" s="28">
        <v>1944799.8</v>
      </c>
      <c r="AV574" s="28">
        <v>1054285.3799999999</v>
      </c>
      <c r="AW574" s="28">
        <v>0</v>
      </c>
      <c r="AX574" s="44">
        <v>2999085.1799999997</v>
      </c>
      <c r="AY574" s="124"/>
      <c r="AZ574" s="139">
        <v>19767368.690000001</v>
      </c>
      <c r="BA574" s="139">
        <v>6564550.9299999988</v>
      </c>
      <c r="BB574" s="44">
        <v>7899575.8859999999</v>
      </c>
      <c r="BC574" s="28">
        <v>479155.36850999994</v>
      </c>
      <c r="BD574" s="28">
        <v>418429.61706000002</v>
      </c>
      <c r="BE574" s="140">
        <v>0</v>
      </c>
      <c r="BF574" s="44">
        <v>8797160.8715700004</v>
      </c>
      <c r="BG574" s="60"/>
      <c r="BH574" s="28">
        <v>19179816.161569998</v>
      </c>
      <c r="BI574" s="124"/>
      <c r="BJ574" s="28">
        <v>2991949.95</v>
      </c>
      <c r="BK574" s="28">
        <v>16187866.211569998</v>
      </c>
      <c r="BL574" s="124"/>
      <c r="BM574" s="193">
        <v>0</v>
      </c>
    </row>
    <row r="575" spans="1:65" x14ac:dyDescent="0.25">
      <c r="A575" s="116" t="s">
        <v>1308</v>
      </c>
      <c r="B575" s="24" t="s">
        <v>1309</v>
      </c>
      <c r="C575" s="27" t="s">
        <v>1245</v>
      </c>
      <c r="D575" s="27" t="s">
        <v>131</v>
      </c>
      <c r="E575" s="139">
        <v>3694.82</v>
      </c>
      <c r="F575" s="68"/>
      <c r="G575" s="139">
        <v>0</v>
      </c>
      <c r="H575" s="139">
        <v>0</v>
      </c>
      <c r="I575" s="139">
        <v>0</v>
      </c>
      <c r="J575" s="139">
        <v>3694.8199999999997</v>
      </c>
      <c r="K575" s="60"/>
      <c r="L575" s="28">
        <v>0</v>
      </c>
      <c r="M575" s="28">
        <v>0</v>
      </c>
      <c r="N575" s="28">
        <v>332533.8</v>
      </c>
      <c r="O575" s="44">
        <v>332533.8</v>
      </c>
      <c r="P575" s="124"/>
      <c r="Q575" s="28">
        <v>0</v>
      </c>
      <c r="R575" s="28">
        <v>0</v>
      </c>
      <c r="S575" s="28">
        <v>461852.49999999994</v>
      </c>
      <c r="T575" s="28">
        <v>461852.49999999994</v>
      </c>
      <c r="U575" s="124"/>
      <c r="V575" s="28">
        <v>0</v>
      </c>
      <c r="W575" s="28">
        <v>0</v>
      </c>
      <c r="X575" s="28">
        <v>860893.05999999994</v>
      </c>
      <c r="Y575" s="44">
        <v>860893.05999999994</v>
      </c>
      <c r="Z575" s="124"/>
      <c r="AA575" s="28">
        <v>0</v>
      </c>
      <c r="AB575" s="28">
        <v>0</v>
      </c>
      <c r="AC575" s="28">
        <v>92370.5</v>
      </c>
      <c r="AD575" s="44">
        <v>92370.5</v>
      </c>
      <c r="AE575" s="124"/>
      <c r="AF575" s="139">
        <v>0</v>
      </c>
      <c r="AG575" s="139">
        <v>0</v>
      </c>
      <c r="AH575" s="139">
        <v>1054871.1100000001</v>
      </c>
      <c r="AI575" s="44">
        <v>1054871.1100000001</v>
      </c>
      <c r="AJ575" s="124"/>
      <c r="AK575" s="63">
        <v>0</v>
      </c>
      <c r="AL575" s="63">
        <v>0</v>
      </c>
      <c r="AM575" s="63">
        <v>2649185.94</v>
      </c>
      <c r="AN575" s="44">
        <v>2649185.94</v>
      </c>
      <c r="AO575" s="124"/>
      <c r="AP575" s="28">
        <v>0</v>
      </c>
      <c r="AQ575" s="28">
        <v>0</v>
      </c>
      <c r="AR575" s="28">
        <v>3835223.1599999997</v>
      </c>
      <c r="AS575" s="28">
        <v>3835223.1599999997</v>
      </c>
      <c r="AT575" s="124"/>
      <c r="AU575" s="28">
        <v>0</v>
      </c>
      <c r="AV575" s="28">
        <v>0</v>
      </c>
      <c r="AW575" s="28">
        <v>2904128.5199999996</v>
      </c>
      <c r="AX575" s="44">
        <v>2904128.5199999996</v>
      </c>
      <c r="AY575" s="124"/>
      <c r="AZ575" s="139">
        <v>20955778.900000002</v>
      </c>
      <c r="BA575" s="139">
        <v>3932212.23</v>
      </c>
      <c r="BB575" s="44">
        <v>7466397.3390000006</v>
      </c>
      <c r="BC575" s="28">
        <v>463984.41113999992</v>
      </c>
      <c r="BD575" s="28">
        <v>405181.35083999997</v>
      </c>
      <c r="BE575" s="140">
        <v>0</v>
      </c>
      <c r="BF575" s="44">
        <v>8335563.1009800006</v>
      </c>
      <c r="BG575" s="60"/>
      <c r="BH575" s="28">
        <v>20526621.690979999</v>
      </c>
      <c r="BI575" s="124"/>
      <c r="BJ575" s="28">
        <v>2897219.2</v>
      </c>
      <c r="BK575" s="28">
        <v>17629402.490979999</v>
      </c>
      <c r="BL575" s="124"/>
      <c r="BM575" s="193">
        <v>0</v>
      </c>
    </row>
    <row r="576" spans="1:65" x14ac:dyDescent="0.25">
      <c r="A576" s="116" t="s">
        <v>1310</v>
      </c>
      <c r="B576" s="24" t="s">
        <v>1311</v>
      </c>
      <c r="C576" s="27" t="s">
        <v>1245</v>
      </c>
      <c r="D576" s="27" t="s">
        <v>120</v>
      </c>
      <c r="E576" s="139">
        <v>704.47</v>
      </c>
      <c r="F576" s="68"/>
      <c r="G576" s="139">
        <v>475.14</v>
      </c>
      <c r="H576" s="139">
        <v>467.30999999999995</v>
      </c>
      <c r="I576" s="139">
        <v>229.32999999999998</v>
      </c>
      <c r="J576" s="139">
        <v>0</v>
      </c>
      <c r="K576" s="60"/>
      <c r="L576" s="28">
        <v>42057.899999999994</v>
      </c>
      <c r="M576" s="28">
        <v>20639.699999999997</v>
      </c>
      <c r="N576" s="28">
        <v>0</v>
      </c>
      <c r="O576" s="44">
        <v>62697.599999999991</v>
      </c>
      <c r="P576" s="124"/>
      <c r="Q576" s="28">
        <v>59392.5</v>
      </c>
      <c r="R576" s="28">
        <v>28666.249999999996</v>
      </c>
      <c r="S576" s="28">
        <v>0</v>
      </c>
      <c r="T576" s="28">
        <v>88058.75</v>
      </c>
      <c r="U576" s="124"/>
      <c r="V576" s="28">
        <v>110707.62</v>
      </c>
      <c r="W576" s="28">
        <v>53433.89</v>
      </c>
      <c r="X576" s="28">
        <v>0</v>
      </c>
      <c r="Y576" s="44">
        <v>164141.51</v>
      </c>
      <c r="Z576" s="124"/>
      <c r="AA576" s="28">
        <v>11878.5</v>
      </c>
      <c r="AB576" s="28">
        <v>5733.25</v>
      </c>
      <c r="AC576" s="28">
        <v>0</v>
      </c>
      <c r="AD576" s="44">
        <v>17611.75</v>
      </c>
      <c r="AE576" s="124"/>
      <c r="AF576" s="139">
        <v>271304.94</v>
      </c>
      <c r="AG576" s="139">
        <v>130947.43</v>
      </c>
      <c r="AH576" s="139">
        <v>0</v>
      </c>
      <c r="AI576" s="44">
        <v>402252.37</v>
      </c>
      <c r="AJ576" s="124"/>
      <c r="AK576" s="63">
        <v>48600.239999999991</v>
      </c>
      <c r="AL576" s="63">
        <v>47700.639999999999</v>
      </c>
      <c r="AM576" s="63">
        <v>0</v>
      </c>
      <c r="AN576" s="44">
        <v>96300.87999999999</v>
      </c>
      <c r="AO576" s="124"/>
      <c r="AP576" s="28">
        <v>493195.32</v>
      </c>
      <c r="AQ576" s="28">
        <v>238044.53999999998</v>
      </c>
      <c r="AR576" s="28">
        <v>0</v>
      </c>
      <c r="AS576" s="28">
        <v>731239.86</v>
      </c>
      <c r="AT576" s="124"/>
      <c r="AU576" s="28">
        <v>373460.04</v>
      </c>
      <c r="AV576" s="28">
        <v>180253.37999999998</v>
      </c>
      <c r="AW576" s="28">
        <v>0</v>
      </c>
      <c r="AX576" s="44">
        <v>553713.41999999993</v>
      </c>
      <c r="AY576" s="124"/>
      <c r="AZ576" s="139">
        <v>3864559.03</v>
      </c>
      <c r="BA576" s="139">
        <v>1518875.97</v>
      </c>
      <c r="BB576" s="44">
        <v>1615030.5</v>
      </c>
      <c r="BC576" s="28">
        <v>88465.229189999984</v>
      </c>
      <c r="BD576" s="28">
        <v>77253.589140000011</v>
      </c>
      <c r="BE576" s="140">
        <v>0</v>
      </c>
      <c r="BF576" s="44">
        <v>1780749.3183299999</v>
      </c>
      <c r="BG576" s="60"/>
      <c r="BH576" s="28">
        <v>3896765.4583300003</v>
      </c>
      <c r="BI576" s="124"/>
      <c r="BJ576" s="28">
        <v>552396.06000000006</v>
      </c>
      <c r="BK576" s="28">
        <v>3344369.3983300002</v>
      </c>
      <c r="BL576" s="124"/>
      <c r="BM576" s="193">
        <v>1</v>
      </c>
    </row>
    <row r="577" spans="1:65" x14ac:dyDescent="0.25">
      <c r="A577" s="116" t="s">
        <v>1312</v>
      </c>
      <c r="B577" s="24" t="s">
        <v>1313</v>
      </c>
      <c r="C577" s="27" t="s">
        <v>1245</v>
      </c>
      <c r="D577" s="27" t="s">
        <v>131</v>
      </c>
      <c r="E577" s="139">
        <v>1638.82</v>
      </c>
      <c r="F577" s="68"/>
      <c r="G577" s="139">
        <v>0</v>
      </c>
      <c r="H577" s="139">
        <v>0</v>
      </c>
      <c r="I577" s="139">
        <v>0</v>
      </c>
      <c r="J577" s="139">
        <v>1638.82</v>
      </c>
      <c r="K577" s="60"/>
      <c r="L577" s="28">
        <v>0</v>
      </c>
      <c r="M577" s="28">
        <v>0</v>
      </c>
      <c r="N577" s="28">
        <v>147493.79999999999</v>
      </c>
      <c r="O577" s="44">
        <v>147493.79999999999</v>
      </c>
      <c r="P577" s="124"/>
      <c r="Q577" s="28">
        <v>0</v>
      </c>
      <c r="R577" s="28">
        <v>0</v>
      </c>
      <c r="S577" s="28">
        <v>204852.5</v>
      </c>
      <c r="T577" s="28">
        <v>204852.5</v>
      </c>
      <c r="U577" s="124"/>
      <c r="V577" s="28">
        <v>0</v>
      </c>
      <c r="W577" s="28">
        <v>0</v>
      </c>
      <c r="X577" s="28">
        <v>381845.06</v>
      </c>
      <c r="Y577" s="44">
        <v>381845.06</v>
      </c>
      <c r="Z577" s="124"/>
      <c r="AA577" s="28">
        <v>0</v>
      </c>
      <c r="AB577" s="28">
        <v>0</v>
      </c>
      <c r="AC577" s="28">
        <v>40970.5</v>
      </c>
      <c r="AD577" s="44">
        <v>40970.5</v>
      </c>
      <c r="AE577" s="124"/>
      <c r="AF577" s="139">
        <v>0</v>
      </c>
      <c r="AG577" s="139">
        <v>0</v>
      </c>
      <c r="AH577" s="139">
        <v>467883.11</v>
      </c>
      <c r="AI577" s="44">
        <v>467883.11</v>
      </c>
      <c r="AJ577" s="124"/>
      <c r="AK577" s="63">
        <v>0</v>
      </c>
      <c r="AL577" s="63">
        <v>0</v>
      </c>
      <c r="AM577" s="63">
        <v>1175033.94</v>
      </c>
      <c r="AN577" s="44">
        <v>1175033.94</v>
      </c>
      <c r="AO577" s="124"/>
      <c r="AP577" s="28">
        <v>0</v>
      </c>
      <c r="AQ577" s="28">
        <v>0</v>
      </c>
      <c r="AR577" s="28">
        <v>1701095.16</v>
      </c>
      <c r="AS577" s="28">
        <v>1701095.16</v>
      </c>
      <c r="AT577" s="124"/>
      <c r="AU577" s="28">
        <v>0</v>
      </c>
      <c r="AV577" s="28">
        <v>0</v>
      </c>
      <c r="AW577" s="28">
        <v>1288112.52</v>
      </c>
      <c r="AX577" s="44">
        <v>1288112.52</v>
      </c>
      <c r="AY577" s="124"/>
      <c r="AZ577" s="139">
        <v>9182312.1500000004</v>
      </c>
      <c r="BA577" s="139">
        <v>1392812.55</v>
      </c>
      <c r="BB577" s="44">
        <v>3172537.41</v>
      </c>
      <c r="BC577" s="28">
        <v>205798.09913999998</v>
      </c>
      <c r="BD577" s="28">
        <v>179716.27884000001</v>
      </c>
      <c r="BE577" s="140">
        <v>0</v>
      </c>
      <c r="BF577" s="44">
        <v>3558051.78798</v>
      </c>
      <c r="BG577" s="60"/>
      <c r="BH577" s="28">
        <v>8965338.3779800013</v>
      </c>
      <c r="BI577" s="124"/>
      <c r="BJ577" s="28">
        <v>1285047.92</v>
      </c>
      <c r="BK577" s="28">
        <v>7680290.4579800013</v>
      </c>
      <c r="BL577" s="124"/>
      <c r="BM577" s="193">
        <v>0</v>
      </c>
    </row>
    <row r="578" spans="1:65" x14ac:dyDescent="0.25">
      <c r="A578" s="116" t="s">
        <v>1314</v>
      </c>
      <c r="B578" s="24" t="s">
        <v>1315</v>
      </c>
      <c r="C578" s="27" t="s">
        <v>1245</v>
      </c>
      <c r="D578" s="27" t="s">
        <v>12</v>
      </c>
      <c r="E578" s="139">
        <v>7008.63</v>
      </c>
      <c r="F578" s="68"/>
      <c r="G578" s="139">
        <v>3124.81</v>
      </c>
      <c r="H578" s="139">
        <v>3064.81</v>
      </c>
      <c r="I578" s="139">
        <v>1671.99</v>
      </c>
      <c r="J578" s="139">
        <v>2211.83</v>
      </c>
      <c r="K578" s="60"/>
      <c r="L578" s="28">
        <v>275832.90000000002</v>
      </c>
      <c r="M578" s="28">
        <v>150479.1</v>
      </c>
      <c r="N578" s="28">
        <v>199064.69999999998</v>
      </c>
      <c r="O578" s="44">
        <v>625376.69999999995</v>
      </c>
      <c r="P578" s="124"/>
      <c r="Q578" s="28">
        <v>390601.25</v>
      </c>
      <c r="R578" s="28">
        <v>208998.75</v>
      </c>
      <c r="S578" s="28">
        <v>276478.75</v>
      </c>
      <c r="T578" s="28">
        <v>876078.75</v>
      </c>
      <c r="U578" s="124"/>
      <c r="V578" s="28">
        <v>728080.73</v>
      </c>
      <c r="W578" s="28">
        <v>389573.67</v>
      </c>
      <c r="X578" s="28">
        <v>515356.38999999996</v>
      </c>
      <c r="Y578" s="44">
        <v>1633010.7899999998</v>
      </c>
      <c r="Z578" s="124"/>
      <c r="AA578" s="28">
        <v>78120.25</v>
      </c>
      <c r="AB578" s="28">
        <v>41799.75</v>
      </c>
      <c r="AC578" s="28">
        <v>55295.75</v>
      </c>
      <c r="AD578" s="44">
        <v>175215.75</v>
      </c>
      <c r="AE578" s="124"/>
      <c r="AF578" s="139">
        <v>1784266.51</v>
      </c>
      <c r="AG578" s="139">
        <v>954706.29</v>
      </c>
      <c r="AH578" s="139">
        <v>1262954.93</v>
      </c>
      <c r="AI578" s="44">
        <v>4001927.7299999995</v>
      </c>
      <c r="AJ578" s="124"/>
      <c r="AK578" s="63">
        <v>318740.24</v>
      </c>
      <c r="AL578" s="63">
        <v>347773.92</v>
      </c>
      <c r="AM578" s="63">
        <v>1585882.1099999999</v>
      </c>
      <c r="AN578" s="44">
        <v>2252396.2699999996</v>
      </c>
      <c r="AO578" s="124"/>
      <c r="AP578" s="28">
        <v>3243552.78</v>
      </c>
      <c r="AQ578" s="28">
        <v>1735525.62</v>
      </c>
      <c r="AR578" s="28">
        <v>2295879.54</v>
      </c>
      <c r="AS578" s="28">
        <v>7274957.9400000004</v>
      </c>
      <c r="AT578" s="124"/>
      <c r="AU578" s="28">
        <v>2456100.66</v>
      </c>
      <c r="AV578" s="28">
        <v>1314184.1399999999</v>
      </c>
      <c r="AW578" s="28">
        <v>1738498.38</v>
      </c>
      <c r="AX578" s="44">
        <v>5508783.1799999997</v>
      </c>
      <c r="AY578" s="124"/>
      <c r="AZ578" s="139">
        <v>41010485.789999999</v>
      </c>
      <c r="BA578" s="139">
        <v>22077727.199999996</v>
      </c>
      <c r="BB578" s="44">
        <v>18926463.896999996</v>
      </c>
      <c r="BC578" s="28">
        <v>880122.72950999998</v>
      </c>
      <c r="BD578" s="28">
        <v>768580.38306000002</v>
      </c>
      <c r="BE578" s="140">
        <v>0</v>
      </c>
      <c r="BF578" s="44">
        <v>20575167.009569995</v>
      </c>
      <c r="BG578" s="60"/>
      <c r="BH578" s="28">
        <v>42922914.119569995</v>
      </c>
      <c r="BI578" s="124"/>
      <c r="BJ578" s="28">
        <v>5495677.04</v>
      </c>
      <c r="BK578" s="28">
        <v>37427237.079569995</v>
      </c>
      <c r="BL578" s="124"/>
      <c r="BM578" s="193">
        <v>1</v>
      </c>
    </row>
    <row r="579" spans="1:65" x14ac:dyDescent="0.25">
      <c r="A579" s="116" t="s">
        <v>1316</v>
      </c>
      <c r="B579" s="24" t="s">
        <v>1317</v>
      </c>
      <c r="C579" s="27" t="s">
        <v>1245</v>
      </c>
      <c r="D579" s="27" t="s">
        <v>131</v>
      </c>
      <c r="E579" s="139">
        <v>2689.5</v>
      </c>
      <c r="F579" s="68"/>
      <c r="G579" s="139">
        <v>0</v>
      </c>
      <c r="H579" s="139">
        <v>0</v>
      </c>
      <c r="I579" s="139">
        <v>0</v>
      </c>
      <c r="J579" s="139">
        <v>2689.5</v>
      </c>
      <c r="K579" s="60"/>
      <c r="L579" s="28">
        <v>0</v>
      </c>
      <c r="M579" s="28">
        <v>0</v>
      </c>
      <c r="N579" s="28">
        <v>242055</v>
      </c>
      <c r="O579" s="44">
        <v>242055</v>
      </c>
      <c r="P579" s="124"/>
      <c r="Q579" s="28">
        <v>0</v>
      </c>
      <c r="R579" s="28">
        <v>0</v>
      </c>
      <c r="S579" s="28">
        <v>336187.5</v>
      </c>
      <c r="T579" s="28">
        <v>336187.5</v>
      </c>
      <c r="U579" s="124"/>
      <c r="V579" s="28">
        <v>0</v>
      </c>
      <c r="W579" s="28">
        <v>0</v>
      </c>
      <c r="X579" s="28">
        <v>626653.5</v>
      </c>
      <c r="Y579" s="44">
        <v>626653.5</v>
      </c>
      <c r="Z579" s="124"/>
      <c r="AA579" s="28">
        <v>0</v>
      </c>
      <c r="AB579" s="28">
        <v>0</v>
      </c>
      <c r="AC579" s="28">
        <v>67237.5</v>
      </c>
      <c r="AD579" s="44">
        <v>67237.5</v>
      </c>
      <c r="AE579" s="124"/>
      <c r="AF579" s="139">
        <v>0</v>
      </c>
      <c r="AG579" s="139">
        <v>0</v>
      </c>
      <c r="AH579" s="139">
        <v>1535704.5</v>
      </c>
      <c r="AI579" s="44">
        <v>1535704.5</v>
      </c>
      <c r="AJ579" s="124"/>
      <c r="AK579" s="63">
        <v>0</v>
      </c>
      <c r="AL579" s="63">
        <v>0</v>
      </c>
      <c r="AM579" s="63">
        <v>1928371.5</v>
      </c>
      <c r="AN579" s="44">
        <v>1928371.5</v>
      </c>
      <c r="AO579" s="124"/>
      <c r="AP579" s="28">
        <v>0</v>
      </c>
      <c r="AQ579" s="28">
        <v>0</v>
      </c>
      <c r="AR579" s="28">
        <v>2791701</v>
      </c>
      <c r="AS579" s="28">
        <v>2791701</v>
      </c>
      <c r="AT579" s="124"/>
      <c r="AU579" s="28">
        <v>0</v>
      </c>
      <c r="AV579" s="28">
        <v>0</v>
      </c>
      <c r="AW579" s="28">
        <v>2113947</v>
      </c>
      <c r="AX579" s="44">
        <v>2113947</v>
      </c>
      <c r="AY579" s="124"/>
      <c r="AZ579" s="139">
        <v>15369702.670000002</v>
      </c>
      <c r="BA579" s="139">
        <v>2985396.83</v>
      </c>
      <c r="BB579" s="44">
        <v>5506529.8499999996</v>
      </c>
      <c r="BC579" s="28">
        <v>337739.34149999998</v>
      </c>
      <c r="BD579" s="28">
        <v>294935.94900000002</v>
      </c>
      <c r="BE579" s="140">
        <v>0</v>
      </c>
      <c r="BF579" s="44">
        <v>6139205.1404999997</v>
      </c>
      <c r="BG579" s="60"/>
      <c r="BH579" s="28">
        <v>15781062.6405</v>
      </c>
      <c r="BI579" s="124"/>
      <c r="BJ579" s="28">
        <v>2108917.63</v>
      </c>
      <c r="BK579" s="28">
        <v>13672145.010499999</v>
      </c>
      <c r="BL579" s="124"/>
      <c r="BM579" s="193">
        <v>1</v>
      </c>
    </row>
    <row r="580" spans="1:65" x14ac:dyDescent="0.25">
      <c r="A580" s="116" t="s">
        <v>1318</v>
      </c>
      <c r="B580" s="24" t="s">
        <v>1319</v>
      </c>
      <c r="C580" s="27" t="s">
        <v>1245</v>
      </c>
      <c r="D580" s="27" t="s">
        <v>12</v>
      </c>
      <c r="E580" s="139">
        <v>4450.71</v>
      </c>
      <c r="F580" s="68"/>
      <c r="G580" s="139">
        <v>1952.0600000000002</v>
      </c>
      <c r="H580" s="139">
        <v>1917.8100000000002</v>
      </c>
      <c r="I580" s="139">
        <v>1106.83</v>
      </c>
      <c r="J580" s="139">
        <v>1391.82</v>
      </c>
      <c r="K580" s="60"/>
      <c r="L580" s="28">
        <v>172602.90000000002</v>
      </c>
      <c r="M580" s="28">
        <v>99614.7</v>
      </c>
      <c r="N580" s="28">
        <v>125263.79999999999</v>
      </c>
      <c r="O580" s="44">
        <v>397481.4</v>
      </c>
      <c r="P580" s="124"/>
      <c r="Q580" s="28">
        <v>244007.50000000003</v>
      </c>
      <c r="R580" s="28">
        <v>138353.75</v>
      </c>
      <c r="S580" s="28">
        <v>173977.5</v>
      </c>
      <c r="T580" s="28">
        <v>556338.75</v>
      </c>
      <c r="U580" s="124"/>
      <c r="V580" s="28">
        <v>454829.98000000004</v>
      </c>
      <c r="W580" s="28">
        <v>257891.38999999998</v>
      </c>
      <c r="X580" s="28">
        <v>324294.06</v>
      </c>
      <c r="Y580" s="44">
        <v>1037015.4299999999</v>
      </c>
      <c r="Z580" s="124"/>
      <c r="AA580" s="28">
        <v>48801.500000000007</v>
      </c>
      <c r="AB580" s="28">
        <v>27670.75</v>
      </c>
      <c r="AC580" s="28">
        <v>34795.5</v>
      </c>
      <c r="AD580" s="44">
        <v>111267.75</v>
      </c>
      <c r="AE580" s="124"/>
      <c r="AF580" s="139">
        <v>1114626.26</v>
      </c>
      <c r="AG580" s="139">
        <v>631999.93000000005</v>
      </c>
      <c r="AH580" s="139">
        <v>794729.22</v>
      </c>
      <c r="AI580" s="44">
        <v>2541355.41</v>
      </c>
      <c r="AJ580" s="124"/>
      <c r="AK580" s="63">
        <v>199452.24000000002</v>
      </c>
      <c r="AL580" s="63">
        <v>230220.63999999998</v>
      </c>
      <c r="AM580" s="63">
        <v>997934.94</v>
      </c>
      <c r="AN580" s="44">
        <v>1427607.8199999998</v>
      </c>
      <c r="AO580" s="124"/>
      <c r="AP580" s="28">
        <v>2026238.2800000003</v>
      </c>
      <c r="AQ580" s="28">
        <v>1148889.54</v>
      </c>
      <c r="AR580" s="28">
        <v>1444709.16</v>
      </c>
      <c r="AS580" s="28">
        <v>4619836.9800000004</v>
      </c>
      <c r="AT580" s="124"/>
      <c r="AU580" s="28">
        <v>1534319.1600000001</v>
      </c>
      <c r="AV580" s="28">
        <v>869968.37999999989</v>
      </c>
      <c r="AW580" s="28">
        <v>1093970.52</v>
      </c>
      <c r="AX580" s="44">
        <v>3498258.06</v>
      </c>
      <c r="AY580" s="124"/>
      <c r="AZ580" s="139">
        <v>24332658.470000003</v>
      </c>
      <c r="BA580" s="139">
        <v>8255306.7499999991</v>
      </c>
      <c r="BB580" s="44">
        <v>9776389.5659999996</v>
      </c>
      <c r="BC580" s="28">
        <v>558906.80966999999</v>
      </c>
      <c r="BD580" s="28">
        <v>488073.76001999999</v>
      </c>
      <c r="BE580" s="140">
        <v>0</v>
      </c>
      <c r="BF580" s="44">
        <v>10823370.13569</v>
      </c>
      <c r="BG580" s="60"/>
      <c r="BH580" s="28">
        <v>25012531.735690001</v>
      </c>
      <c r="BI580" s="124"/>
      <c r="BJ580" s="28">
        <v>3489935.23</v>
      </c>
      <c r="BK580" s="28">
        <v>21522596.505690001</v>
      </c>
      <c r="BL580" s="124"/>
      <c r="BM580" s="193">
        <v>1</v>
      </c>
    </row>
    <row r="581" spans="1:65" x14ac:dyDescent="0.25">
      <c r="A581" s="116" t="s">
        <v>1320</v>
      </c>
      <c r="B581" s="24" t="s">
        <v>1321</v>
      </c>
      <c r="C581" s="27" t="s">
        <v>1245</v>
      </c>
      <c r="D581" s="27" t="s">
        <v>131</v>
      </c>
      <c r="E581" s="139">
        <v>2039.5</v>
      </c>
      <c r="F581" s="68"/>
      <c r="G581" s="139">
        <v>0</v>
      </c>
      <c r="H581" s="139">
        <v>0</v>
      </c>
      <c r="I581" s="139">
        <v>0</v>
      </c>
      <c r="J581" s="139">
        <v>2039.5</v>
      </c>
      <c r="K581" s="60"/>
      <c r="L581" s="28">
        <v>0</v>
      </c>
      <c r="M581" s="28">
        <v>0</v>
      </c>
      <c r="N581" s="28">
        <v>183555</v>
      </c>
      <c r="O581" s="44">
        <v>183555</v>
      </c>
      <c r="P581" s="124"/>
      <c r="Q581" s="28">
        <v>0</v>
      </c>
      <c r="R581" s="28">
        <v>0</v>
      </c>
      <c r="S581" s="28">
        <v>254937.5</v>
      </c>
      <c r="T581" s="28">
        <v>254937.5</v>
      </c>
      <c r="U581" s="124"/>
      <c r="V581" s="28">
        <v>0</v>
      </c>
      <c r="W581" s="28">
        <v>0</v>
      </c>
      <c r="X581" s="28">
        <v>475203.5</v>
      </c>
      <c r="Y581" s="44">
        <v>475203.5</v>
      </c>
      <c r="Z581" s="124"/>
      <c r="AA581" s="28">
        <v>0</v>
      </c>
      <c r="AB581" s="28">
        <v>0</v>
      </c>
      <c r="AC581" s="28">
        <v>50987.5</v>
      </c>
      <c r="AD581" s="44">
        <v>50987.5</v>
      </c>
      <c r="AE581" s="124"/>
      <c r="AF581" s="139">
        <v>0</v>
      </c>
      <c r="AG581" s="139">
        <v>0</v>
      </c>
      <c r="AH581" s="139">
        <v>582277.25</v>
      </c>
      <c r="AI581" s="44">
        <v>582277.25</v>
      </c>
      <c r="AJ581" s="124"/>
      <c r="AK581" s="63">
        <v>0</v>
      </c>
      <c r="AL581" s="63">
        <v>0</v>
      </c>
      <c r="AM581" s="63">
        <v>1462321.5</v>
      </c>
      <c r="AN581" s="44">
        <v>1462321.5</v>
      </c>
      <c r="AO581" s="124"/>
      <c r="AP581" s="28">
        <v>0</v>
      </c>
      <c r="AQ581" s="28">
        <v>0</v>
      </c>
      <c r="AR581" s="28">
        <v>2117001</v>
      </c>
      <c r="AS581" s="28">
        <v>2117001</v>
      </c>
      <c r="AT581" s="124"/>
      <c r="AU581" s="28">
        <v>0</v>
      </c>
      <c r="AV581" s="28">
        <v>0</v>
      </c>
      <c r="AW581" s="28">
        <v>1603047</v>
      </c>
      <c r="AX581" s="44">
        <v>1603047</v>
      </c>
      <c r="AY581" s="124"/>
      <c r="AZ581" s="139">
        <v>12031206.140000001</v>
      </c>
      <c r="BA581" s="139">
        <v>3451258.93</v>
      </c>
      <c r="BB581" s="44">
        <v>4644739.5209999997</v>
      </c>
      <c r="BC581" s="28">
        <v>256114.29149999996</v>
      </c>
      <c r="BD581" s="28">
        <v>223655.649</v>
      </c>
      <c r="BE581" s="140">
        <v>0</v>
      </c>
      <c r="BF581" s="44">
        <v>5124509.4615000002</v>
      </c>
      <c r="BG581" s="60"/>
      <c r="BH581" s="28">
        <v>11853839.7115</v>
      </c>
      <c r="BI581" s="124"/>
      <c r="BJ581" s="28">
        <v>1599233.13</v>
      </c>
      <c r="BK581" s="28">
        <v>10254606.581500001</v>
      </c>
      <c r="BL581" s="124"/>
      <c r="BM581" s="193">
        <v>0</v>
      </c>
    </row>
    <row r="582" spans="1:65" x14ac:dyDescent="0.25">
      <c r="A582" s="116" t="s">
        <v>1322</v>
      </c>
      <c r="B582" s="24" t="s">
        <v>1323</v>
      </c>
      <c r="C582" s="27" t="s">
        <v>1245</v>
      </c>
      <c r="D582" s="27" t="s">
        <v>131</v>
      </c>
      <c r="E582" s="139">
        <v>4133.99</v>
      </c>
      <c r="F582" s="68"/>
      <c r="G582" s="139">
        <v>0</v>
      </c>
      <c r="H582" s="139">
        <v>0</v>
      </c>
      <c r="I582" s="139">
        <v>0</v>
      </c>
      <c r="J582" s="139">
        <v>4133.99</v>
      </c>
      <c r="K582" s="60"/>
      <c r="L582" s="28">
        <v>0</v>
      </c>
      <c r="M582" s="28">
        <v>0</v>
      </c>
      <c r="N582" s="28">
        <v>372059.1</v>
      </c>
      <c r="O582" s="44">
        <v>372059.1</v>
      </c>
      <c r="P582" s="124"/>
      <c r="Q582" s="28">
        <v>0</v>
      </c>
      <c r="R582" s="28">
        <v>0</v>
      </c>
      <c r="S582" s="28">
        <v>516748.75</v>
      </c>
      <c r="T582" s="28">
        <v>516748.75</v>
      </c>
      <c r="U582" s="124"/>
      <c r="V582" s="28">
        <v>0</v>
      </c>
      <c r="W582" s="28">
        <v>0</v>
      </c>
      <c r="X582" s="28">
        <v>963219.66999999993</v>
      </c>
      <c r="Y582" s="44">
        <v>963219.66999999993</v>
      </c>
      <c r="Z582" s="124"/>
      <c r="AA582" s="28">
        <v>0</v>
      </c>
      <c r="AB582" s="28">
        <v>0</v>
      </c>
      <c r="AC582" s="28">
        <v>103349.75</v>
      </c>
      <c r="AD582" s="44">
        <v>103349.75</v>
      </c>
      <c r="AE582" s="124"/>
      <c r="AF582" s="139">
        <v>0</v>
      </c>
      <c r="AG582" s="139">
        <v>0</v>
      </c>
      <c r="AH582" s="139">
        <v>2360508.29</v>
      </c>
      <c r="AI582" s="44">
        <v>2360508.29</v>
      </c>
      <c r="AJ582" s="124"/>
      <c r="AK582" s="63">
        <v>0</v>
      </c>
      <c r="AL582" s="63">
        <v>0</v>
      </c>
      <c r="AM582" s="63">
        <v>2964070.83</v>
      </c>
      <c r="AN582" s="44">
        <v>2964070.83</v>
      </c>
      <c r="AO582" s="124"/>
      <c r="AP582" s="28">
        <v>0</v>
      </c>
      <c r="AQ582" s="28">
        <v>0</v>
      </c>
      <c r="AR582" s="28">
        <v>4291081.62</v>
      </c>
      <c r="AS582" s="28">
        <v>4291081.62</v>
      </c>
      <c r="AT582" s="124"/>
      <c r="AU582" s="28">
        <v>0</v>
      </c>
      <c r="AV582" s="28">
        <v>0</v>
      </c>
      <c r="AW582" s="28">
        <v>3249316.1399999997</v>
      </c>
      <c r="AX582" s="44">
        <v>3249316.1399999997</v>
      </c>
      <c r="AY582" s="124"/>
      <c r="AZ582" s="139">
        <v>24038595.579999998</v>
      </c>
      <c r="BA582" s="139">
        <v>5923596.1600000011</v>
      </c>
      <c r="BB582" s="44">
        <v>8988657.5219999999</v>
      </c>
      <c r="BC582" s="28">
        <v>519134.06222999992</v>
      </c>
      <c r="BD582" s="28">
        <v>453341.61138000002</v>
      </c>
      <c r="BE582" s="140">
        <v>0</v>
      </c>
      <c r="BF582" s="44">
        <v>9961133.1956099998</v>
      </c>
      <c r="BG582" s="60"/>
      <c r="BH582" s="28">
        <v>24781487.34561</v>
      </c>
      <c r="BI582" s="124"/>
      <c r="BJ582" s="28">
        <v>3241585.57</v>
      </c>
      <c r="BK582" s="28">
        <v>21539901.77561</v>
      </c>
      <c r="BL582" s="124"/>
      <c r="BM582" s="193">
        <v>1</v>
      </c>
    </row>
    <row r="583" spans="1:65" x14ac:dyDescent="0.25">
      <c r="A583" s="116" t="s">
        <v>1324</v>
      </c>
      <c r="B583" s="24" t="s">
        <v>1325</v>
      </c>
      <c r="C583" s="27" t="s">
        <v>1245</v>
      </c>
      <c r="D583" s="27" t="s">
        <v>131</v>
      </c>
      <c r="E583" s="139">
        <v>1864.65</v>
      </c>
      <c r="F583" s="68"/>
      <c r="G583" s="139">
        <v>0</v>
      </c>
      <c r="H583" s="139">
        <v>0</v>
      </c>
      <c r="I583" s="139">
        <v>0</v>
      </c>
      <c r="J583" s="139">
        <v>1864.65</v>
      </c>
      <c r="K583" s="60"/>
      <c r="L583" s="28">
        <v>0</v>
      </c>
      <c r="M583" s="28">
        <v>0</v>
      </c>
      <c r="N583" s="28">
        <v>167818.5</v>
      </c>
      <c r="O583" s="44">
        <v>167818.5</v>
      </c>
      <c r="P583" s="124"/>
      <c r="Q583" s="28">
        <v>0</v>
      </c>
      <c r="R583" s="28">
        <v>0</v>
      </c>
      <c r="S583" s="28">
        <v>233081.25</v>
      </c>
      <c r="T583" s="28">
        <v>233081.25</v>
      </c>
      <c r="U583" s="124"/>
      <c r="V583" s="28">
        <v>0</v>
      </c>
      <c r="W583" s="28">
        <v>0</v>
      </c>
      <c r="X583" s="28">
        <v>434463.45</v>
      </c>
      <c r="Y583" s="44">
        <v>434463.45</v>
      </c>
      <c r="Z583" s="124"/>
      <c r="AA583" s="28">
        <v>0</v>
      </c>
      <c r="AB583" s="28">
        <v>0</v>
      </c>
      <c r="AC583" s="28">
        <v>46616.25</v>
      </c>
      <c r="AD583" s="44">
        <v>46616.25</v>
      </c>
      <c r="AE583" s="124"/>
      <c r="AF583" s="139">
        <v>0</v>
      </c>
      <c r="AG583" s="139">
        <v>0</v>
      </c>
      <c r="AH583" s="139">
        <v>1064715.1499999999</v>
      </c>
      <c r="AI583" s="44">
        <v>1064715.1499999999</v>
      </c>
      <c r="AJ583" s="124"/>
      <c r="AK583" s="63">
        <v>0</v>
      </c>
      <c r="AL583" s="63">
        <v>0</v>
      </c>
      <c r="AM583" s="63">
        <v>1336954.05</v>
      </c>
      <c r="AN583" s="44">
        <v>1336954.05</v>
      </c>
      <c r="AO583" s="124"/>
      <c r="AP583" s="28">
        <v>0</v>
      </c>
      <c r="AQ583" s="28">
        <v>0</v>
      </c>
      <c r="AR583" s="28">
        <v>1935506.7000000002</v>
      </c>
      <c r="AS583" s="28">
        <v>1935506.7000000002</v>
      </c>
      <c r="AT583" s="124"/>
      <c r="AU583" s="28">
        <v>0</v>
      </c>
      <c r="AV583" s="28">
        <v>0</v>
      </c>
      <c r="AW583" s="28">
        <v>1465614.9000000001</v>
      </c>
      <c r="AX583" s="44">
        <v>1465614.9000000001</v>
      </c>
      <c r="AY583" s="124"/>
      <c r="AZ583" s="139">
        <v>10916170.83</v>
      </c>
      <c r="BA583" s="139">
        <v>2686513.8000000003</v>
      </c>
      <c r="BB583" s="44">
        <v>4080805.389</v>
      </c>
      <c r="BC583" s="28">
        <v>234157.15304999999</v>
      </c>
      <c r="BD583" s="28">
        <v>204481.24830000001</v>
      </c>
      <c r="BE583" s="140">
        <v>0</v>
      </c>
      <c r="BF583" s="44">
        <v>4519443.7903500004</v>
      </c>
      <c r="BG583" s="60"/>
      <c r="BH583" s="28">
        <v>11204214.040350001</v>
      </c>
      <c r="BI583" s="124"/>
      <c r="BJ583" s="28">
        <v>1462128</v>
      </c>
      <c r="BK583" s="28">
        <v>9742086.0403500013</v>
      </c>
      <c r="BL583" s="124"/>
      <c r="BM583" s="193">
        <v>1</v>
      </c>
    </row>
    <row r="584" spans="1:65" x14ac:dyDescent="0.25">
      <c r="A584" s="116" t="s">
        <v>1326</v>
      </c>
      <c r="B584" s="24" t="s">
        <v>1327</v>
      </c>
      <c r="C584" s="27" t="s">
        <v>1245</v>
      </c>
      <c r="D584" s="27" t="s">
        <v>131</v>
      </c>
      <c r="E584" s="139">
        <v>4282</v>
      </c>
      <c r="F584" s="68"/>
      <c r="G584" s="139">
        <v>0</v>
      </c>
      <c r="H584" s="139">
        <v>0</v>
      </c>
      <c r="I584" s="139">
        <v>0</v>
      </c>
      <c r="J584" s="139">
        <v>4282</v>
      </c>
      <c r="K584" s="60"/>
      <c r="L584" s="28">
        <v>0</v>
      </c>
      <c r="M584" s="28">
        <v>0</v>
      </c>
      <c r="N584" s="28">
        <v>385380</v>
      </c>
      <c r="O584" s="44">
        <v>385380</v>
      </c>
      <c r="P584" s="124"/>
      <c r="Q584" s="28">
        <v>0</v>
      </c>
      <c r="R584" s="28">
        <v>0</v>
      </c>
      <c r="S584" s="28">
        <v>535250</v>
      </c>
      <c r="T584" s="28">
        <v>535250</v>
      </c>
      <c r="U584" s="124"/>
      <c r="V584" s="28">
        <v>0</v>
      </c>
      <c r="W584" s="28">
        <v>0</v>
      </c>
      <c r="X584" s="28">
        <v>997706</v>
      </c>
      <c r="Y584" s="44">
        <v>997706</v>
      </c>
      <c r="Z584" s="124"/>
      <c r="AA584" s="28">
        <v>0</v>
      </c>
      <c r="AB584" s="28">
        <v>0</v>
      </c>
      <c r="AC584" s="28">
        <v>107050</v>
      </c>
      <c r="AD584" s="44">
        <v>107050</v>
      </c>
      <c r="AE584" s="124"/>
      <c r="AF584" s="139">
        <v>0</v>
      </c>
      <c r="AG584" s="139">
        <v>0</v>
      </c>
      <c r="AH584" s="139">
        <v>1222511</v>
      </c>
      <c r="AI584" s="44">
        <v>1222511</v>
      </c>
      <c r="AJ584" s="124"/>
      <c r="AK584" s="63">
        <v>0</v>
      </c>
      <c r="AL584" s="63">
        <v>0</v>
      </c>
      <c r="AM584" s="63">
        <v>3070194</v>
      </c>
      <c r="AN584" s="44">
        <v>3070194</v>
      </c>
      <c r="AO584" s="124"/>
      <c r="AP584" s="28">
        <v>0</v>
      </c>
      <c r="AQ584" s="28">
        <v>0</v>
      </c>
      <c r="AR584" s="28">
        <v>4444716</v>
      </c>
      <c r="AS584" s="28">
        <v>4444716</v>
      </c>
      <c r="AT584" s="124"/>
      <c r="AU584" s="28">
        <v>0</v>
      </c>
      <c r="AV584" s="28">
        <v>0</v>
      </c>
      <c r="AW584" s="28">
        <v>3365652</v>
      </c>
      <c r="AX584" s="44">
        <v>3365652</v>
      </c>
      <c r="AY584" s="124"/>
      <c r="AZ584" s="139">
        <v>24210491.640000001</v>
      </c>
      <c r="BA584" s="139">
        <v>4331015.28</v>
      </c>
      <c r="BB584" s="44">
        <v>8562452.0759999994</v>
      </c>
      <c r="BC584" s="28">
        <v>537720.71399999992</v>
      </c>
      <c r="BD584" s="28">
        <v>469572.68400000001</v>
      </c>
      <c r="BE584" s="140">
        <v>0</v>
      </c>
      <c r="BF584" s="44">
        <v>9569745.4739999995</v>
      </c>
      <c r="BG584" s="60"/>
      <c r="BH584" s="28">
        <v>23698204.473999999</v>
      </c>
      <c r="BI584" s="124"/>
      <c r="BJ584" s="28">
        <v>3357644.66</v>
      </c>
      <c r="BK584" s="28">
        <v>20340559.813999999</v>
      </c>
      <c r="BL584" s="124"/>
      <c r="BM584" s="193">
        <v>0</v>
      </c>
    </row>
    <row r="585" spans="1:65" x14ac:dyDescent="0.25">
      <c r="A585" s="116" t="s">
        <v>1328</v>
      </c>
      <c r="B585" s="24" t="s">
        <v>1329</v>
      </c>
      <c r="C585" s="27" t="s">
        <v>1245</v>
      </c>
      <c r="D585" s="27" t="s">
        <v>131</v>
      </c>
      <c r="E585" s="139">
        <v>2618.9899999999998</v>
      </c>
      <c r="F585" s="68"/>
      <c r="G585" s="139">
        <v>0</v>
      </c>
      <c r="H585" s="139">
        <v>0</v>
      </c>
      <c r="I585" s="139">
        <v>0</v>
      </c>
      <c r="J585" s="139">
        <v>2618.9899999999998</v>
      </c>
      <c r="K585" s="60"/>
      <c r="L585" s="28">
        <v>0</v>
      </c>
      <c r="M585" s="28">
        <v>0</v>
      </c>
      <c r="N585" s="28">
        <v>235709.09999999998</v>
      </c>
      <c r="O585" s="44">
        <v>235709.09999999998</v>
      </c>
      <c r="P585" s="124"/>
      <c r="Q585" s="28">
        <v>0</v>
      </c>
      <c r="R585" s="28">
        <v>0</v>
      </c>
      <c r="S585" s="28">
        <v>327373.75</v>
      </c>
      <c r="T585" s="28">
        <v>327373.75</v>
      </c>
      <c r="U585" s="124"/>
      <c r="V585" s="28">
        <v>0</v>
      </c>
      <c r="W585" s="28">
        <v>0</v>
      </c>
      <c r="X585" s="28">
        <v>610224.66999999993</v>
      </c>
      <c r="Y585" s="44">
        <v>610224.66999999993</v>
      </c>
      <c r="Z585" s="124"/>
      <c r="AA585" s="28">
        <v>0</v>
      </c>
      <c r="AB585" s="28">
        <v>0</v>
      </c>
      <c r="AC585" s="28">
        <v>65474.749999999993</v>
      </c>
      <c r="AD585" s="44">
        <v>65474.749999999993</v>
      </c>
      <c r="AE585" s="124"/>
      <c r="AF585" s="139">
        <v>0</v>
      </c>
      <c r="AG585" s="139">
        <v>0</v>
      </c>
      <c r="AH585" s="139">
        <v>1495443.29</v>
      </c>
      <c r="AI585" s="44">
        <v>1495443.29</v>
      </c>
      <c r="AJ585" s="124"/>
      <c r="AK585" s="63">
        <v>0</v>
      </c>
      <c r="AL585" s="63">
        <v>0</v>
      </c>
      <c r="AM585" s="63">
        <v>1877815.8299999998</v>
      </c>
      <c r="AN585" s="44">
        <v>1877815.8299999998</v>
      </c>
      <c r="AO585" s="124"/>
      <c r="AP585" s="28">
        <v>0</v>
      </c>
      <c r="AQ585" s="28">
        <v>0</v>
      </c>
      <c r="AR585" s="28">
        <v>2718511.6199999996</v>
      </c>
      <c r="AS585" s="28">
        <v>2718511.6199999996</v>
      </c>
      <c r="AT585" s="124"/>
      <c r="AU585" s="28">
        <v>0</v>
      </c>
      <c r="AV585" s="28">
        <v>0</v>
      </c>
      <c r="AW585" s="28">
        <v>2058526.14</v>
      </c>
      <c r="AX585" s="44">
        <v>2058526.14</v>
      </c>
      <c r="AY585" s="124"/>
      <c r="AZ585" s="139">
        <v>15930325.990000002</v>
      </c>
      <c r="BA585" s="139">
        <v>5521608.5200000005</v>
      </c>
      <c r="BB585" s="44">
        <v>6435580.3530000001</v>
      </c>
      <c r="BC585" s="28">
        <v>328884.90722999995</v>
      </c>
      <c r="BD585" s="28">
        <v>287203.68137999997</v>
      </c>
      <c r="BE585" s="140">
        <v>0</v>
      </c>
      <c r="BF585" s="44">
        <v>7051668.9416100001</v>
      </c>
      <c r="BG585" s="60"/>
      <c r="BH585" s="28">
        <v>16440748.09161</v>
      </c>
      <c r="BI585" s="124"/>
      <c r="BJ585" s="28">
        <v>2053628.62</v>
      </c>
      <c r="BK585" s="28">
        <v>14387119.471609998</v>
      </c>
      <c r="BL585" s="124"/>
      <c r="BM585" s="193">
        <v>1</v>
      </c>
    </row>
    <row r="586" spans="1:65" x14ac:dyDescent="0.25">
      <c r="A586" s="116" t="s">
        <v>1330</v>
      </c>
      <c r="B586" s="24" t="s">
        <v>1331</v>
      </c>
      <c r="C586" s="27" t="s">
        <v>1245</v>
      </c>
      <c r="D586" s="27" t="s">
        <v>131</v>
      </c>
      <c r="E586" s="139">
        <v>2884.48</v>
      </c>
      <c r="F586" s="68"/>
      <c r="G586" s="139">
        <v>0</v>
      </c>
      <c r="H586" s="139">
        <v>0</v>
      </c>
      <c r="I586" s="139">
        <v>0</v>
      </c>
      <c r="J586" s="139">
        <v>2884.48</v>
      </c>
      <c r="K586" s="60"/>
      <c r="L586" s="28">
        <v>0</v>
      </c>
      <c r="M586" s="28">
        <v>0</v>
      </c>
      <c r="N586" s="28">
        <v>259603.20000000001</v>
      </c>
      <c r="O586" s="44">
        <v>259603.20000000001</v>
      </c>
      <c r="P586" s="124"/>
      <c r="Q586" s="28">
        <v>0</v>
      </c>
      <c r="R586" s="28">
        <v>0</v>
      </c>
      <c r="S586" s="28">
        <v>360560</v>
      </c>
      <c r="T586" s="28">
        <v>360560</v>
      </c>
      <c r="U586" s="124"/>
      <c r="V586" s="28">
        <v>0</v>
      </c>
      <c r="W586" s="28">
        <v>0</v>
      </c>
      <c r="X586" s="28">
        <v>672083.84</v>
      </c>
      <c r="Y586" s="44">
        <v>672083.84</v>
      </c>
      <c r="Z586" s="124"/>
      <c r="AA586" s="28">
        <v>0</v>
      </c>
      <c r="AB586" s="28">
        <v>0</v>
      </c>
      <c r="AC586" s="28">
        <v>72112</v>
      </c>
      <c r="AD586" s="44">
        <v>72112</v>
      </c>
      <c r="AE586" s="124"/>
      <c r="AF586" s="139">
        <v>0</v>
      </c>
      <c r="AG586" s="139">
        <v>0</v>
      </c>
      <c r="AH586" s="139">
        <v>1647038.08</v>
      </c>
      <c r="AI586" s="44">
        <v>1647038.08</v>
      </c>
      <c r="AJ586" s="124"/>
      <c r="AK586" s="63">
        <v>0</v>
      </c>
      <c r="AL586" s="63">
        <v>0</v>
      </c>
      <c r="AM586" s="63">
        <v>2068172.16</v>
      </c>
      <c r="AN586" s="44">
        <v>2068172.16</v>
      </c>
      <c r="AO586" s="124"/>
      <c r="AP586" s="28">
        <v>0</v>
      </c>
      <c r="AQ586" s="28">
        <v>0</v>
      </c>
      <c r="AR586" s="28">
        <v>2994090.24</v>
      </c>
      <c r="AS586" s="28">
        <v>2994090.24</v>
      </c>
      <c r="AT586" s="124"/>
      <c r="AU586" s="28">
        <v>0</v>
      </c>
      <c r="AV586" s="28">
        <v>0</v>
      </c>
      <c r="AW586" s="28">
        <v>2267201.2799999998</v>
      </c>
      <c r="AX586" s="44">
        <v>2267201.2799999998</v>
      </c>
      <c r="AY586" s="124"/>
      <c r="AZ586" s="139">
        <v>16578961.09</v>
      </c>
      <c r="BA586" s="139">
        <v>3626157.05</v>
      </c>
      <c r="BB586" s="44">
        <v>6061535.4419999998</v>
      </c>
      <c r="BC586" s="28">
        <v>362224.34495999996</v>
      </c>
      <c r="BD586" s="28">
        <v>316317.84576</v>
      </c>
      <c r="BE586" s="140">
        <v>0</v>
      </c>
      <c r="BF586" s="44">
        <v>6740077.6327200001</v>
      </c>
      <c r="BG586" s="60"/>
      <c r="BH586" s="28">
        <v>17080938.432720002</v>
      </c>
      <c r="BI586" s="124"/>
      <c r="BJ586" s="28">
        <v>2261807.2999999998</v>
      </c>
      <c r="BK586" s="28">
        <v>14819131.132720001</v>
      </c>
      <c r="BL586" s="124"/>
      <c r="BM586" s="193">
        <v>1</v>
      </c>
    </row>
    <row r="587" spans="1:65" x14ac:dyDescent="0.25">
      <c r="A587" s="116" t="s">
        <v>1332</v>
      </c>
      <c r="B587" s="24" t="s">
        <v>1333</v>
      </c>
      <c r="C587" s="27" t="s">
        <v>1245</v>
      </c>
      <c r="D587" s="27" t="s">
        <v>131</v>
      </c>
      <c r="E587" s="139">
        <v>3383.5</v>
      </c>
      <c r="F587" s="68"/>
      <c r="G587" s="139">
        <v>0</v>
      </c>
      <c r="H587" s="139">
        <v>0</v>
      </c>
      <c r="I587" s="139">
        <v>0</v>
      </c>
      <c r="J587" s="139">
        <v>3383.5</v>
      </c>
      <c r="K587" s="60"/>
      <c r="L587" s="28">
        <v>0</v>
      </c>
      <c r="M587" s="28">
        <v>0</v>
      </c>
      <c r="N587" s="28">
        <v>304515</v>
      </c>
      <c r="O587" s="44">
        <v>304515</v>
      </c>
      <c r="P587" s="124"/>
      <c r="Q587" s="28">
        <v>0</v>
      </c>
      <c r="R587" s="28">
        <v>0</v>
      </c>
      <c r="S587" s="28">
        <v>422937.5</v>
      </c>
      <c r="T587" s="28">
        <v>422937.5</v>
      </c>
      <c r="U587" s="124"/>
      <c r="V587" s="28">
        <v>0</v>
      </c>
      <c r="W587" s="28">
        <v>0</v>
      </c>
      <c r="X587" s="28">
        <v>788355.5</v>
      </c>
      <c r="Y587" s="44">
        <v>788355.5</v>
      </c>
      <c r="Z587" s="124"/>
      <c r="AA587" s="28">
        <v>0</v>
      </c>
      <c r="AB587" s="28">
        <v>0</v>
      </c>
      <c r="AC587" s="28">
        <v>84587.5</v>
      </c>
      <c r="AD587" s="44">
        <v>84587.5</v>
      </c>
      <c r="AE587" s="124"/>
      <c r="AF587" s="139">
        <v>0</v>
      </c>
      <c r="AG587" s="139">
        <v>0</v>
      </c>
      <c r="AH587" s="139">
        <v>965989.25</v>
      </c>
      <c r="AI587" s="44">
        <v>965989.25</v>
      </c>
      <c r="AJ587" s="124"/>
      <c r="AK587" s="63">
        <v>0</v>
      </c>
      <c r="AL587" s="63">
        <v>0</v>
      </c>
      <c r="AM587" s="63">
        <v>2425969.5</v>
      </c>
      <c r="AN587" s="44">
        <v>2425969.5</v>
      </c>
      <c r="AO587" s="124"/>
      <c r="AP587" s="28">
        <v>0</v>
      </c>
      <c r="AQ587" s="28">
        <v>0</v>
      </c>
      <c r="AR587" s="28">
        <v>3512073</v>
      </c>
      <c r="AS587" s="28">
        <v>3512073</v>
      </c>
      <c r="AT587" s="124"/>
      <c r="AU587" s="28">
        <v>0</v>
      </c>
      <c r="AV587" s="28">
        <v>0</v>
      </c>
      <c r="AW587" s="28">
        <v>2659431</v>
      </c>
      <c r="AX587" s="44">
        <v>2659431</v>
      </c>
      <c r="AY587" s="124"/>
      <c r="AZ587" s="139">
        <v>19132987.879999995</v>
      </c>
      <c r="BA587" s="139">
        <v>3393284.35</v>
      </c>
      <c r="BB587" s="44">
        <v>6757881.6689999988</v>
      </c>
      <c r="BC587" s="28">
        <v>424889.77949999995</v>
      </c>
      <c r="BD587" s="28">
        <v>371041.37700000004</v>
      </c>
      <c r="BE587" s="140">
        <v>0</v>
      </c>
      <c r="BF587" s="44">
        <v>7553812.8254999993</v>
      </c>
      <c r="BG587" s="60"/>
      <c r="BH587" s="28">
        <v>18717671.0755</v>
      </c>
      <c r="BI587" s="124"/>
      <c r="BJ587" s="28">
        <v>2653103.85</v>
      </c>
      <c r="BK587" s="28">
        <v>16064567.225500001</v>
      </c>
      <c r="BL587" s="124"/>
      <c r="BM587" s="193">
        <v>0</v>
      </c>
    </row>
    <row r="588" spans="1:65" x14ac:dyDescent="0.25">
      <c r="A588" s="116" t="s">
        <v>1334</v>
      </c>
      <c r="B588" s="24" t="s">
        <v>1335</v>
      </c>
      <c r="C588" s="27" t="s">
        <v>1245</v>
      </c>
      <c r="D588" s="27" t="s">
        <v>12</v>
      </c>
      <c r="E588" s="139">
        <v>3317.62</v>
      </c>
      <c r="F588" s="68"/>
      <c r="G588" s="139">
        <v>1752.47</v>
      </c>
      <c r="H588" s="139">
        <v>1736.64</v>
      </c>
      <c r="I588" s="139">
        <v>772.16000000000008</v>
      </c>
      <c r="J588" s="139">
        <v>792.99</v>
      </c>
      <c r="K588" s="60"/>
      <c r="L588" s="28">
        <v>156297.60000000001</v>
      </c>
      <c r="M588" s="28">
        <v>69494.400000000009</v>
      </c>
      <c r="N588" s="28">
        <v>71369.100000000006</v>
      </c>
      <c r="O588" s="44">
        <v>297161.09999999998</v>
      </c>
      <c r="P588" s="124"/>
      <c r="Q588" s="28">
        <v>219058.75</v>
      </c>
      <c r="R588" s="28">
        <v>96520.000000000015</v>
      </c>
      <c r="S588" s="28">
        <v>99123.75</v>
      </c>
      <c r="T588" s="28">
        <v>414702.5</v>
      </c>
      <c r="U588" s="124"/>
      <c r="V588" s="28">
        <v>408325.51</v>
      </c>
      <c r="W588" s="28">
        <v>179913.28000000003</v>
      </c>
      <c r="X588" s="28">
        <v>184766.67</v>
      </c>
      <c r="Y588" s="44">
        <v>773005.46000000008</v>
      </c>
      <c r="Z588" s="124"/>
      <c r="AA588" s="28">
        <v>43811.75</v>
      </c>
      <c r="AB588" s="28">
        <v>19304.000000000004</v>
      </c>
      <c r="AC588" s="28">
        <v>19824.75</v>
      </c>
      <c r="AD588" s="44">
        <v>82940.5</v>
      </c>
      <c r="AE588" s="124"/>
      <c r="AF588" s="139">
        <v>1000660.37</v>
      </c>
      <c r="AG588" s="139">
        <v>440903.36</v>
      </c>
      <c r="AH588" s="139">
        <v>452797.29</v>
      </c>
      <c r="AI588" s="44">
        <v>1894361.02</v>
      </c>
      <c r="AJ588" s="124"/>
      <c r="AK588" s="63">
        <v>180610.56</v>
      </c>
      <c r="AL588" s="63">
        <v>160609.28000000003</v>
      </c>
      <c r="AM588" s="63">
        <v>568573.82999999996</v>
      </c>
      <c r="AN588" s="44">
        <v>909793.66999999993</v>
      </c>
      <c r="AO588" s="124"/>
      <c r="AP588" s="28">
        <v>1819063.86</v>
      </c>
      <c r="AQ588" s="28">
        <v>801502.08000000007</v>
      </c>
      <c r="AR588" s="28">
        <v>823123.62</v>
      </c>
      <c r="AS588" s="28">
        <v>3443689.5600000005</v>
      </c>
      <c r="AT588" s="124"/>
      <c r="AU588" s="28">
        <v>1377441.42</v>
      </c>
      <c r="AV588" s="28">
        <v>606917.76</v>
      </c>
      <c r="AW588" s="28">
        <v>623290.14</v>
      </c>
      <c r="AX588" s="44">
        <v>2607649.3199999998</v>
      </c>
      <c r="AY588" s="124"/>
      <c r="AZ588" s="139">
        <v>19696230.219999999</v>
      </c>
      <c r="BA588" s="139">
        <v>10809994.33</v>
      </c>
      <c r="BB588" s="44">
        <v>9151867.3649999984</v>
      </c>
      <c r="BC588" s="28">
        <v>416616.76673999999</v>
      </c>
      <c r="BD588" s="28">
        <v>363816.84444000002</v>
      </c>
      <c r="BE588" s="140">
        <v>0</v>
      </c>
      <c r="BF588" s="44">
        <v>9932300.9761799984</v>
      </c>
      <c r="BG588" s="60"/>
      <c r="BH588" s="28">
        <v>20355604.106180001</v>
      </c>
      <c r="BI588" s="124"/>
      <c r="BJ588" s="28">
        <v>2601445.37</v>
      </c>
      <c r="BK588" s="28">
        <v>17754158.73618</v>
      </c>
      <c r="BL588" s="124"/>
      <c r="BM588" s="193">
        <v>1</v>
      </c>
    </row>
    <row r="589" spans="1:65" x14ac:dyDescent="0.25">
      <c r="A589" s="116" t="s">
        <v>1336</v>
      </c>
      <c r="B589" s="24" t="s">
        <v>1337</v>
      </c>
      <c r="C589" s="27" t="s">
        <v>1245</v>
      </c>
      <c r="D589" s="27" t="s">
        <v>12</v>
      </c>
      <c r="E589" s="139">
        <v>8358.7800000000007</v>
      </c>
      <c r="F589" s="68"/>
      <c r="G589" s="139">
        <v>3316.81</v>
      </c>
      <c r="H589" s="139">
        <v>3239.06</v>
      </c>
      <c r="I589" s="139">
        <v>2050.15</v>
      </c>
      <c r="J589" s="139">
        <v>2991.8199999999997</v>
      </c>
      <c r="K589" s="60"/>
      <c r="L589" s="28">
        <v>291515.40000000002</v>
      </c>
      <c r="M589" s="28">
        <v>184513.5</v>
      </c>
      <c r="N589" s="28">
        <v>269263.8</v>
      </c>
      <c r="O589" s="44">
        <v>745292.7</v>
      </c>
      <c r="P589" s="124"/>
      <c r="Q589" s="28">
        <v>414601.25</v>
      </c>
      <c r="R589" s="28">
        <v>256268.75</v>
      </c>
      <c r="S589" s="28">
        <v>373977.49999999994</v>
      </c>
      <c r="T589" s="28">
        <v>1044847.5</v>
      </c>
      <c r="U589" s="124"/>
      <c r="V589" s="28">
        <v>772816.73</v>
      </c>
      <c r="W589" s="28">
        <v>477684.95</v>
      </c>
      <c r="X589" s="28">
        <v>697094.05999999994</v>
      </c>
      <c r="Y589" s="44">
        <v>1947595.7399999998</v>
      </c>
      <c r="Z589" s="124"/>
      <c r="AA589" s="28">
        <v>82920.25</v>
      </c>
      <c r="AB589" s="28">
        <v>51253.75</v>
      </c>
      <c r="AC589" s="28">
        <v>74795.5</v>
      </c>
      <c r="AD589" s="44">
        <v>208969.5</v>
      </c>
      <c r="AE589" s="124"/>
      <c r="AF589" s="139">
        <v>946949.25</v>
      </c>
      <c r="AG589" s="139">
        <v>585317.81999999995</v>
      </c>
      <c r="AH589" s="139">
        <v>854164.61</v>
      </c>
      <c r="AI589" s="44">
        <v>2386431.6799999997</v>
      </c>
      <c r="AJ589" s="124"/>
      <c r="AK589" s="63">
        <v>336862.24</v>
      </c>
      <c r="AL589" s="63">
        <v>426431.2</v>
      </c>
      <c r="AM589" s="63">
        <v>2145134.94</v>
      </c>
      <c r="AN589" s="44">
        <v>2908428.38</v>
      </c>
      <c r="AO589" s="124"/>
      <c r="AP589" s="28">
        <v>3442848.78</v>
      </c>
      <c r="AQ589" s="28">
        <v>2128055.7000000002</v>
      </c>
      <c r="AR589" s="28">
        <v>3105509.1599999997</v>
      </c>
      <c r="AS589" s="28">
        <v>8676413.6400000006</v>
      </c>
      <c r="AT589" s="124"/>
      <c r="AU589" s="28">
        <v>2607012.66</v>
      </c>
      <c r="AV589" s="28">
        <v>1611417.9000000001</v>
      </c>
      <c r="AW589" s="28">
        <v>2351570.5199999996</v>
      </c>
      <c r="AX589" s="44">
        <v>6570001.0800000001</v>
      </c>
      <c r="AY589" s="124"/>
      <c r="AZ589" s="139">
        <v>44349004.670000002</v>
      </c>
      <c r="BA589" s="139">
        <v>10925009.429999996</v>
      </c>
      <c r="BB589" s="44">
        <v>16582204.229999997</v>
      </c>
      <c r="BC589" s="28">
        <v>1049670.5160599998</v>
      </c>
      <c r="BD589" s="28">
        <v>916640.53235999995</v>
      </c>
      <c r="BE589" s="140">
        <v>0</v>
      </c>
      <c r="BF589" s="44">
        <v>18548515.278419994</v>
      </c>
      <c r="BG589" s="60"/>
      <c r="BH589" s="28">
        <v>43036495.49842</v>
      </c>
      <c r="BI589" s="124"/>
      <c r="BJ589" s="28">
        <v>6554370.1600000001</v>
      </c>
      <c r="BK589" s="28">
        <v>36482125.338420004</v>
      </c>
      <c r="BL589" s="124"/>
      <c r="BM589" s="193">
        <v>0</v>
      </c>
    </row>
    <row r="590" spans="1:65" x14ac:dyDescent="0.25">
      <c r="A590" s="116" t="s">
        <v>1341</v>
      </c>
      <c r="B590" s="24" t="s">
        <v>1342</v>
      </c>
      <c r="C590" s="27" t="s">
        <v>1340</v>
      </c>
      <c r="D590" s="27" t="s">
        <v>12</v>
      </c>
      <c r="E590" s="139">
        <v>267</v>
      </c>
      <c r="F590" s="68"/>
      <c r="G590" s="139">
        <v>131</v>
      </c>
      <c r="H590" s="139">
        <v>128.5</v>
      </c>
      <c r="I590" s="139">
        <v>53</v>
      </c>
      <c r="J590" s="139">
        <v>83</v>
      </c>
      <c r="K590" s="60"/>
      <c r="L590" s="28">
        <v>11565</v>
      </c>
      <c r="M590" s="28">
        <v>4770</v>
      </c>
      <c r="N590" s="28">
        <v>7470</v>
      </c>
      <c r="O590" s="44">
        <v>23805</v>
      </c>
      <c r="P590" s="124"/>
      <c r="Q590" s="28">
        <v>16375</v>
      </c>
      <c r="R590" s="28">
        <v>6625</v>
      </c>
      <c r="S590" s="28">
        <v>10375</v>
      </c>
      <c r="T590" s="28">
        <v>33375</v>
      </c>
      <c r="U590" s="124"/>
      <c r="V590" s="28">
        <v>30523</v>
      </c>
      <c r="W590" s="28">
        <v>12349</v>
      </c>
      <c r="X590" s="28">
        <v>19339</v>
      </c>
      <c r="Y590" s="44">
        <v>62211</v>
      </c>
      <c r="Z590" s="124"/>
      <c r="AA590" s="28">
        <v>3275</v>
      </c>
      <c r="AB590" s="28">
        <v>1325</v>
      </c>
      <c r="AC590" s="28">
        <v>2075</v>
      </c>
      <c r="AD590" s="44">
        <v>6675</v>
      </c>
      <c r="AE590" s="124"/>
      <c r="AF590" s="139">
        <v>37400.5</v>
      </c>
      <c r="AG590" s="139">
        <v>15131.5</v>
      </c>
      <c r="AH590" s="139">
        <v>23696.5</v>
      </c>
      <c r="AI590" s="44">
        <v>76228.5</v>
      </c>
      <c r="AJ590" s="124"/>
      <c r="AK590" s="63">
        <v>13364</v>
      </c>
      <c r="AL590" s="63">
        <v>11024</v>
      </c>
      <c r="AM590" s="63">
        <v>59511</v>
      </c>
      <c r="AN590" s="44">
        <v>83899</v>
      </c>
      <c r="AO590" s="124"/>
      <c r="AP590" s="28">
        <v>135978</v>
      </c>
      <c r="AQ590" s="28">
        <v>55014</v>
      </c>
      <c r="AR590" s="28">
        <v>86154</v>
      </c>
      <c r="AS590" s="28">
        <v>277146</v>
      </c>
      <c r="AT590" s="124"/>
      <c r="AU590" s="28">
        <v>102966</v>
      </c>
      <c r="AV590" s="28">
        <v>41658</v>
      </c>
      <c r="AW590" s="28">
        <v>65238</v>
      </c>
      <c r="AX590" s="44">
        <v>209862</v>
      </c>
      <c r="AY590" s="124"/>
      <c r="AZ590" s="139">
        <v>1449938.14</v>
      </c>
      <c r="BA590" s="139">
        <v>390936.24999999994</v>
      </c>
      <c r="BB590" s="44">
        <v>552262.31699999992</v>
      </c>
      <c r="BC590" s="28">
        <v>33529.059000000001</v>
      </c>
      <c r="BD590" s="28">
        <v>29279.754000000001</v>
      </c>
      <c r="BE590" s="140">
        <v>0</v>
      </c>
      <c r="BF590" s="44">
        <v>615071.12999999989</v>
      </c>
      <c r="BG590" s="60"/>
      <c r="BH590" s="28">
        <v>1388272.63</v>
      </c>
      <c r="BI590" s="124"/>
      <c r="BJ590" s="28">
        <v>209362.71</v>
      </c>
      <c r="BK590" s="28">
        <v>1178909.92</v>
      </c>
      <c r="BL590" s="124"/>
      <c r="BM590" s="193">
        <v>0</v>
      </c>
    </row>
    <row r="591" spans="1:65" x14ac:dyDescent="0.25">
      <c r="A591" s="116" t="s">
        <v>1343</v>
      </c>
      <c r="B591" s="24" t="s">
        <v>1344</v>
      </c>
      <c r="C591" s="27" t="s">
        <v>1340</v>
      </c>
      <c r="D591" s="27" t="s">
        <v>12</v>
      </c>
      <c r="E591" s="139">
        <v>660.11</v>
      </c>
      <c r="F591" s="68"/>
      <c r="G591" s="139">
        <v>285.97000000000003</v>
      </c>
      <c r="H591" s="139">
        <v>283.47000000000003</v>
      </c>
      <c r="I591" s="139">
        <v>156.82</v>
      </c>
      <c r="J591" s="139">
        <v>217.32</v>
      </c>
      <c r="K591" s="60"/>
      <c r="L591" s="28">
        <v>25512.300000000003</v>
      </c>
      <c r="M591" s="28">
        <v>14113.8</v>
      </c>
      <c r="N591" s="28">
        <v>19558.8</v>
      </c>
      <c r="O591" s="44">
        <v>59184.900000000009</v>
      </c>
      <c r="P591" s="124"/>
      <c r="Q591" s="28">
        <v>35746.25</v>
      </c>
      <c r="R591" s="28">
        <v>19602.5</v>
      </c>
      <c r="S591" s="28">
        <v>27165</v>
      </c>
      <c r="T591" s="28">
        <v>82513.75</v>
      </c>
      <c r="U591" s="124"/>
      <c r="V591" s="28">
        <v>66631.010000000009</v>
      </c>
      <c r="W591" s="28">
        <v>36539.06</v>
      </c>
      <c r="X591" s="28">
        <v>50635.56</v>
      </c>
      <c r="Y591" s="44">
        <v>153805.63</v>
      </c>
      <c r="Z591" s="124"/>
      <c r="AA591" s="28">
        <v>7149.2500000000009</v>
      </c>
      <c r="AB591" s="28">
        <v>3920.5</v>
      </c>
      <c r="AC591" s="28">
        <v>5433</v>
      </c>
      <c r="AD591" s="44">
        <v>16502.75</v>
      </c>
      <c r="AE591" s="124"/>
      <c r="AF591" s="139">
        <v>81644.429999999993</v>
      </c>
      <c r="AG591" s="139">
        <v>44772.11</v>
      </c>
      <c r="AH591" s="139">
        <v>62044.86</v>
      </c>
      <c r="AI591" s="44">
        <v>188461.4</v>
      </c>
      <c r="AJ591" s="124"/>
      <c r="AK591" s="63">
        <v>29480.880000000005</v>
      </c>
      <c r="AL591" s="63">
        <v>32618.559999999998</v>
      </c>
      <c r="AM591" s="63">
        <v>155818.44</v>
      </c>
      <c r="AN591" s="44">
        <v>217917.88</v>
      </c>
      <c r="AO591" s="124"/>
      <c r="AP591" s="28">
        <v>296836.86000000004</v>
      </c>
      <c r="AQ591" s="28">
        <v>162779.16</v>
      </c>
      <c r="AR591" s="28">
        <v>225578.16</v>
      </c>
      <c r="AS591" s="28">
        <v>685194.18</v>
      </c>
      <c r="AT591" s="124"/>
      <c r="AU591" s="28">
        <v>224772.42</v>
      </c>
      <c r="AV591" s="28">
        <v>123260.51999999999</v>
      </c>
      <c r="AW591" s="28">
        <v>170813.52</v>
      </c>
      <c r="AX591" s="44">
        <v>518846.45999999996</v>
      </c>
      <c r="AY591" s="124"/>
      <c r="AZ591" s="139">
        <v>3646344.8599999994</v>
      </c>
      <c r="BA591" s="139">
        <v>998000.9</v>
      </c>
      <c r="BB591" s="44">
        <v>1393303.7279999999</v>
      </c>
      <c r="BC591" s="28">
        <v>82894.633470000001</v>
      </c>
      <c r="BD591" s="28">
        <v>72388.982820000005</v>
      </c>
      <c r="BE591" s="140">
        <v>0</v>
      </c>
      <c r="BF591" s="44">
        <v>1548587.3442899999</v>
      </c>
      <c r="BG591" s="60"/>
      <c r="BH591" s="28">
        <v>3471014.2942899996</v>
      </c>
      <c r="BI591" s="124"/>
      <c r="BJ591" s="28">
        <v>517612.05</v>
      </c>
      <c r="BK591" s="28">
        <v>2953402.2442899998</v>
      </c>
      <c r="BL591" s="124"/>
      <c r="BM591" s="193">
        <v>0</v>
      </c>
    </row>
    <row r="592" spans="1:65" x14ac:dyDescent="0.25">
      <c r="A592" s="116" t="s">
        <v>1345</v>
      </c>
      <c r="B592" s="24" t="s">
        <v>1346</v>
      </c>
      <c r="C592" s="27" t="s">
        <v>1340</v>
      </c>
      <c r="D592" s="27" t="s">
        <v>12</v>
      </c>
      <c r="E592" s="139">
        <v>403.93</v>
      </c>
      <c r="F592" s="68"/>
      <c r="G592" s="139">
        <v>177.29999999999998</v>
      </c>
      <c r="H592" s="139">
        <v>173.97</v>
      </c>
      <c r="I592" s="139">
        <v>92.32</v>
      </c>
      <c r="J592" s="139">
        <v>134.31</v>
      </c>
      <c r="K592" s="60"/>
      <c r="L592" s="28">
        <v>15657.3</v>
      </c>
      <c r="M592" s="28">
        <v>8308.7999999999993</v>
      </c>
      <c r="N592" s="28">
        <v>12087.9</v>
      </c>
      <c r="O592" s="44">
        <v>36054</v>
      </c>
      <c r="P592" s="124"/>
      <c r="Q592" s="28">
        <v>22162.499999999996</v>
      </c>
      <c r="R592" s="28">
        <v>11540</v>
      </c>
      <c r="S592" s="28">
        <v>16788.75</v>
      </c>
      <c r="T592" s="28">
        <v>50491.25</v>
      </c>
      <c r="U592" s="124"/>
      <c r="V592" s="28">
        <v>41310.899999999994</v>
      </c>
      <c r="W592" s="28">
        <v>21510.559999999998</v>
      </c>
      <c r="X592" s="28">
        <v>31294.23</v>
      </c>
      <c r="Y592" s="44">
        <v>94115.689999999988</v>
      </c>
      <c r="Z592" s="124"/>
      <c r="AA592" s="28">
        <v>4432.5</v>
      </c>
      <c r="AB592" s="28">
        <v>2308</v>
      </c>
      <c r="AC592" s="28">
        <v>3357.75</v>
      </c>
      <c r="AD592" s="44">
        <v>10098.25</v>
      </c>
      <c r="AE592" s="124"/>
      <c r="AF592" s="139">
        <v>101238.3</v>
      </c>
      <c r="AG592" s="139">
        <v>52714.720000000001</v>
      </c>
      <c r="AH592" s="139">
        <v>76691.009999999995</v>
      </c>
      <c r="AI592" s="44">
        <v>230644.03000000003</v>
      </c>
      <c r="AJ592" s="124"/>
      <c r="AK592" s="63">
        <v>18092.88</v>
      </c>
      <c r="AL592" s="63">
        <v>19202.559999999998</v>
      </c>
      <c r="AM592" s="63">
        <v>96300.27</v>
      </c>
      <c r="AN592" s="44">
        <v>133595.71000000002</v>
      </c>
      <c r="AO592" s="124"/>
      <c r="AP592" s="28">
        <v>184037.4</v>
      </c>
      <c r="AQ592" s="28">
        <v>95828.159999999989</v>
      </c>
      <c r="AR592" s="28">
        <v>139413.78</v>
      </c>
      <c r="AS592" s="28">
        <v>419279.33999999997</v>
      </c>
      <c r="AT592" s="124"/>
      <c r="AU592" s="28">
        <v>139357.79999999999</v>
      </c>
      <c r="AV592" s="28">
        <v>72563.51999999999</v>
      </c>
      <c r="AW592" s="28">
        <v>105567.66</v>
      </c>
      <c r="AX592" s="44">
        <v>317488.98</v>
      </c>
      <c r="AY592" s="124"/>
      <c r="AZ592" s="139">
        <v>2279473.48</v>
      </c>
      <c r="BA592" s="139">
        <v>761234.68000000017</v>
      </c>
      <c r="BB592" s="44">
        <v>912212.44799999997</v>
      </c>
      <c r="BC592" s="28">
        <v>50724.317609999998</v>
      </c>
      <c r="BD592" s="28">
        <v>44295.771660000006</v>
      </c>
      <c r="BE592" s="140">
        <v>0</v>
      </c>
      <c r="BF592" s="44">
        <v>1007232.53727</v>
      </c>
      <c r="BG592" s="60"/>
      <c r="BH592" s="28">
        <v>2298999.7872699997</v>
      </c>
      <c r="BI592" s="124"/>
      <c r="BJ592" s="28">
        <v>316733.63</v>
      </c>
      <c r="BK592" s="28">
        <v>1982266.1572699999</v>
      </c>
      <c r="BL592" s="124"/>
      <c r="BM592" s="193">
        <v>1</v>
      </c>
    </row>
    <row r="593" spans="1:65" x14ac:dyDescent="0.25">
      <c r="A593" s="116" t="s">
        <v>1347</v>
      </c>
      <c r="B593" s="24" t="s">
        <v>1348</v>
      </c>
      <c r="C593" s="27" t="s">
        <v>1340</v>
      </c>
      <c r="D593" s="27" t="s">
        <v>131</v>
      </c>
      <c r="E593" s="139">
        <v>879.98</v>
      </c>
      <c r="F593" s="68"/>
      <c r="G593" s="139">
        <v>0</v>
      </c>
      <c r="H593" s="139">
        <v>0</v>
      </c>
      <c r="I593" s="139">
        <v>0</v>
      </c>
      <c r="J593" s="139">
        <v>879.9799999999999</v>
      </c>
      <c r="K593" s="60"/>
      <c r="L593" s="28">
        <v>0</v>
      </c>
      <c r="M593" s="28">
        <v>0</v>
      </c>
      <c r="N593" s="28">
        <v>79198.2</v>
      </c>
      <c r="O593" s="44">
        <v>79198.2</v>
      </c>
      <c r="P593" s="124"/>
      <c r="Q593" s="28">
        <v>0</v>
      </c>
      <c r="R593" s="28">
        <v>0</v>
      </c>
      <c r="S593" s="28">
        <v>109997.49999999999</v>
      </c>
      <c r="T593" s="28">
        <v>109997.49999999999</v>
      </c>
      <c r="U593" s="124"/>
      <c r="V593" s="28">
        <v>0</v>
      </c>
      <c r="W593" s="28">
        <v>0</v>
      </c>
      <c r="X593" s="28">
        <v>205035.33999999997</v>
      </c>
      <c r="Y593" s="44">
        <v>205035.33999999997</v>
      </c>
      <c r="Z593" s="124"/>
      <c r="AA593" s="28">
        <v>0</v>
      </c>
      <c r="AB593" s="28">
        <v>0</v>
      </c>
      <c r="AC593" s="28">
        <v>21999.499999999996</v>
      </c>
      <c r="AD593" s="44">
        <v>21999.499999999996</v>
      </c>
      <c r="AE593" s="124"/>
      <c r="AF593" s="139">
        <v>0</v>
      </c>
      <c r="AG593" s="139">
        <v>0</v>
      </c>
      <c r="AH593" s="139">
        <v>502468.58</v>
      </c>
      <c r="AI593" s="44">
        <v>502468.58</v>
      </c>
      <c r="AJ593" s="124"/>
      <c r="AK593" s="63">
        <v>0</v>
      </c>
      <c r="AL593" s="63">
        <v>0</v>
      </c>
      <c r="AM593" s="63">
        <v>630945.65999999992</v>
      </c>
      <c r="AN593" s="44">
        <v>630945.65999999992</v>
      </c>
      <c r="AO593" s="124"/>
      <c r="AP593" s="28">
        <v>0</v>
      </c>
      <c r="AQ593" s="28">
        <v>0</v>
      </c>
      <c r="AR593" s="28">
        <v>913419.23999999987</v>
      </c>
      <c r="AS593" s="28">
        <v>913419.23999999987</v>
      </c>
      <c r="AT593" s="124"/>
      <c r="AU593" s="28">
        <v>0</v>
      </c>
      <c r="AV593" s="28">
        <v>0</v>
      </c>
      <c r="AW593" s="28">
        <v>691664.27999999991</v>
      </c>
      <c r="AX593" s="44">
        <v>691664.27999999991</v>
      </c>
      <c r="AY593" s="124"/>
      <c r="AZ593" s="139">
        <v>5343154.79</v>
      </c>
      <c r="BA593" s="139">
        <v>1716123.9099999997</v>
      </c>
      <c r="BB593" s="44">
        <v>2117783.61</v>
      </c>
      <c r="BC593" s="28">
        <v>110505.24845999997</v>
      </c>
      <c r="BD593" s="28">
        <v>96500.36675999999</v>
      </c>
      <c r="BE593" s="140">
        <v>0</v>
      </c>
      <c r="BF593" s="44">
        <v>2324789.2252199999</v>
      </c>
      <c r="BG593" s="60"/>
      <c r="BH593" s="28">
        <v>5479517.5252199993</v>
      </c>
      <c r="BI593" s="124"/>
      <c r="BJ593" s="28">
        <v>690018.71</v>
      </c>
      <c r="BK593" s="28">
        <v>4789498.8152199993</v>
      </c>
      <c r="BL593" s="124"/>
      <c r="BM593" s="193">
        <v>1</v>
      </c>
    </row>
    <row r="594" spans="1:65" x14ac:dyDescent="0.25">
      <c r="A594" s="116" t="s">
        <v>1349</v>
      </c>
      <c r="B594" s="24" t="s">
        <v>1350</v>
      </c>
      <c r="C594" s="27" t="s">
        <v>1340</v>
      </c>
      <c r="D594" s="27" t="s">
        <v>120</v>
      </c>
      <c r="E594" s="139">
        <v>1511.22</v>
      </c>
      <c r="F594" s="68"/>
      <c r="G594" s="139">
        <v>988.23</v>
      </c>
      <c r="H594" s="139">
        <v>964.82</v>
      </c>
      <c r="I594" s="139">
        <v>522.99</v>
      </c>
      <c r="J594" s="139">
        <v>0</v>
      </c>
      <c r="K594" s="60"/>
      <c r="L594" s="28">
        <v>86833.8</v>
      </c>
      <c r="M594" s="28">
        <v>47069.1</v>
      </c>
      <c r="N594" s="28">
        <v>0</v>
      </c>
      <c r="O594" s="44">
        <v>133902.9</v>
      </c>
      <c r="P594" s="124"/>
      <c r="Q594" s="28">
        <v>123528.75</v>
      </c>
      <c r="R594" s="28">
        <v>65373.75</v>
      </c>
      <c r="S594" s="28">
        <v>0</v>
      </c>
      <c r="T594" s="28">
        <v>188902.5</v>
      </c>
      <c r="U594" s="124"/>
      <c r="V594" s="28">
        <v>230257.59</v>
      </c>
      <c r="W594" s="28">
        <v>121856.67</v>
      </c>
      <c r="X594" s="28">
        <v>0</v>
      </c>
      <c r="Y594" s="44">
        <v>352114.26</v>
      </c>
      <c r="Z594" s="124"/>
      <c r="AA594" s="28">
        <v>24705.75</v>
      </c>
      <c r="AB594" s="28">
        <v>13074.75</v>
      </c>
      <c r="AC594" s="28">
        <v>0</v>
      </c>
      <c r="AD594" s="44">
        <v>37780.5</v>
      </c>
      <c r="AE594" s="124"/>
      <c r="AF594" s="139">
        <v>564279.32999999996</v>
      </c>
      <c r="AG594" s="139">
        <v>298627.28999999998</v>
      </c>
      <c r="AH594" s="139">
        <v>0</v>
      </c>
      <c r="AI594" s="44">
        <v>862906.61999999988</v>
      </c>
      <c r="AJ594" s="124"/>
      <c r="AK594" s="63">
        <v>100341.28</v>
      </c>
      <c r="AL594" s="63">
        <v>108781.92</v>
      </c>
      <c r="AM594" s="63">
        <v>0</v>
      </c>
      <c r="AN594" s="44">
        <v>209123.20000000001</v>
      </c>
      <c r="AO594" s="124"/>
      <c r="AP594" s="28">
        <v>1025782.74</v>
      </c>
      <c r="AQ594" s="28">
        <v>542863.62</v>
      </c>
      <c r="AR594" s="28">
        <v>0</v>
      </c>
      <c r="AS594" s="28">
        <v>1568646.3599999999</v>
      </c>
      <c r="AT594" s="124"/>
      <c r="AU594" s="28">
        <v>776748.78</v>
      </c>
      <c r="AV594" s="28">
        <v>411070.14</v>
      </c>
      <c r="AW594" s="28">
        <v>0</v>
      </c>
      <c r="AX594" s="44">
        <v>1187818.92</v>
      </c>
      <c r="AY594" s="124"/>
      <c r="AZ594" s="139">
        <v>8473747.8300000001</v>
      </c>
      <c r="BA594" s="139">
        <v>3696893.66</v>
      </c>
      <c r="BB594" s="44">
        <v>3651192.4470000002</v>
      </c>
      <c r="BC594" s="28">
        <v>189774.47393999997</v>
      </c>
      <c r="BD594" s="28">
        <v>165723.40764000002</v>
      </c>
      <c r="BE594" s="140">
        <v>0</v>
      </c>
      <c r="BF594" s="44">
        <v>4006690.32858</v>
      </c>
      <c r="BG594" s="60"/>
      <c r="BH594" s="28">
        <v>8547885.5885799993</v>
      </c>
      <c r="BI594" s="124"/>
      <c r="BJ594" s="28">
        <v>1184992.93</v>
      </c>
      <c r="BK594" s="28">
        <v>7362892.6585799996</v>
      </c>
      <c r="BL594" s="124"/>
      <c r="BM594" s="193">
        <v>1</v>
      </c>
    </row>
    <row r="595" spans="1:65" x14ac:dyDescent="0.25">
      <c r="A595" s="116" t="s">
        <v>1351</v>
      </c>
      <c r="B595" s="24" t="s">
        <v>1352</v>
      </c>
      <c r="C595" s="27" t="s">
        <v>1340</v>
      </c>
      <c r="D595" s="27" t="s">
        <v>120</v>
      </c>
      <c r="E595" s="139">
        <v>84.87</v>
      </c>
      <c r="F595" s="68"/>
      <c r="G595" s="139">
        <v>52.22</v>
      </c>
      <c r="H595" s="139">
        <v>51.81</v>
      </c>
      <c r="I595" s="139">
        <v>32.650000000000006</v>
      </c>
      <c r="J595" s="139">
        <v>0</v>
      </c>
      <c r="K595" s="60"/>
      <c r="L595" s="28">
        <v>4662.9000000000005</v>
      </c>
      <c r="M595" s="28">
        <v>2938.5000000000005</v>
      </c>
      <c r="N595" s="28">
        <v>0</v>
      </c>
      <c r="O595" s="44">
        <v>7601.4000000000015</v>
      </c>
      <c r="P595" s="124"/>
      <c r="Q595" s="28">
        <v>6527.5</v>
      </c>
      <c r="R595" s="28">
        <v>4081.2500000000009</v>
      </c>
      <c r="S595" s="28">
        <v>0</v>
      </c>
      <c r="T595" s="28">
        <v>10608.75</v>
      </c>
      <c r="U595" s="124"/>
      <c r="V595" s="28">
        <v>12167.26</v>
      </c>
      <c r="W595" s="28">
        <v>7607.4500000000016</v>
      </c>
      <c r="X595" s="28">
        <v>0</v>
      </c>
      <c r="Y595" s="44">
        <v>19774.710000000003</v>
      </c>
      <c r="Z595" s="124"/>
      <c r="AA595" s="28">
        <v>1305.5</v>
      </c>
      <c r="AB595" s="28">
        <v>816.25000000000011</v>
      </c>
      <c r="AC595" s="28">
        <v>0</v>
      </c>
      <c r="AD595" s="44">
        <v>2121.75</v>
      </c>
      <c r="AE595" s="124"/>
      <c r="AF595" s="139">
        <v>14908.81</v>
      </c>
      <c r="AG595" s="139">
        <v>9321.57</v>
      </c>
      <c r="AH595" s="139">
        <v>0</v>
      </c>
      <c r="AI595" s="44">
        <v>24230.379999999997</v>
      </c>
      <c r="AJ595" s="124"/>
      <c r="AK595" s="63">
        <v>5388.24</v>
      </c>
      <c r="AL595" s="63">
        <v>6791.2000000000007</v>
      </c>
      <c r="AM595" s="63">
        <v>0</v>
      </c>
      <c r="AN595" s="44">
        <v>12179.44</v>
      </c>
      <c r="AO595" s="124"/>
      <c r="AP595" s="28">
        <v>54204.36</v>
      </c>
      <c r="AQ595" s="28">
        <v>33890.700000000004</v>
      </c>
      <c r="AR595" s="28">
        <v>0</v>
      </c>
      <c r="AS595" s="28">
        <v>88095.06</v>
      </c>
      <c r="AT595" s="124"/>
      <c r="AU595" s="28">
        <v>41044.92</v>
      </c>
      <c r="AV595" s="28">
        <v>25662.900000000005</v>
      </c>
      <c r="AW595" s="28">
        <v>0</v>
      </c>
      <c r="AX595" s="44">
        <v>66707.820000000007</v>
      </c>
      <c r="AY595" s="124"/>
      <c r="AZ595" s="139">
        <v>448383.29000000004</v>
      </c>
      <c r="BA595" s="139">
        <v>128585.99999999999</v>
      </c>
      <c r="BB595" s="44">
        <v>173090.78700000001</v>
      </c>
      <c r="BC595" s="28">
        <v>10657.71999</v>
      </c>
      <c r="BD595" s="28">
        <v>9307.0139400000007</v>
      </c>
      <c r="BE595" s="140">
        <v>0</v>
      </c>
      <c r="BF595" s="44">
        <v>193055.52093000003</v>
      </c>
      <c r="BG595" s="60"/>
      <c r="BH595" s="28">
        <v>424374.83093000005</v>
      </c>
      <c r="BI595" s="124"/>
      <c r="BJ595" s="28">
        <v>66549.11</v>
      </c>
      <c r="BK595" s="28">
        <v>357825.72093000007</v>
      </c>
      <c r="BL595" s="124"/>
      <c r="BM595" s="193">
        <v>0</v>
      </c>
    </row>
    <row r="596" spans="1:65" x14ac:dyDescent="0.25">
      <c r="A596" s="116" t="s">
        <v>1353</v>
      </c>
      <c r="B596" s="24" t="s">
        <v>1354</v>
      </c>
      <c r="C596" s="27" t="s">
        <v>1340</v>
      </c>
      <c r="D596" s="27" t="s">
        <v>120</v>
      </c>
      <c r="E596" s="139">
        <v>170.12</v>
      </c>
      <c r="F596" s="68"/>
      <c r="G596" s="139">
        <v>103.8</v>
      </c>
      <c r="H596" s="139">
        <v>101.64</v>
      </c>
      <c r="I596" s="139">
        <v>66.319999999999993</v>
      </c>
      <c r="J596" s="139">
        <v>0</v>
      </c>
      <c r="K596" s="60"/>
      <c r="L596" s="28">
        <v>9147.6</v>
      </c>
      <c r="M596" s="28">
        <v>5968.7999999999993</v>
      </c>
      <c r="N596" s="28">
        <v>0</v>
      </c>
      <c r="O596" s="44">
        <v>15116.4</v>
      </c>
      <c r="P596" s="124"/>
      <c r="Q596" s="28">
        <v>12975</v>
      </c>
      <c r="R596" s="28">
        <v>8290</v>
      </c>
      <c r="S596" s="28">
        <v>0</v>
      </c>
      <c r="T596" s="28">
        <v>21265</v>
      </c>
      <c r="U596" s="124"/>
      <c r="V596" s="28">
        <v>24185.399999999998</v>
      </c>
      <c r="W596" s="28">
        <v>15452.559999999998</v>
      </c>
      <c r="X596" s="28">
        <v>0</v>
      </c>
      <c r="Y596" s="44">
        <v>39637.959999999992</v>
      </c>
      <c r="Z596" s="124"/>
      <c r="AA596" s="28">
        <v>2595</v>
      </c>
      <c r="AB596" s="28">
        <v>1657.9999999999998</v>
      </c>
      <c r="AC596" s="28">
        <v>0</v>
      </c>
      <c r="AD596" s="44">
        <v>4253</v>
      </c>
      <c r="AE596" s="124"/>
      <c r="AF596" s="139">
        <v>59269.8</v>
      </c>
      <c r="AG596" s="139">
        <v>37868.720000000001</v>
      </c>
      <c r="AH596" s="139">
        <v>0</v>
      </c>
      <c r="AI596" s="44">
        <v>97138.52</v>
      </c>
      <c r="AJ596" s="124"/>
      <c r="AK596" s="63">
        <v>10570.56</v>
      </c>
      <c r="AL596" s="63">
        <v>13794.559999999998</v>
      </c>
      <c r="AM596" s="63">
        <v>0</v>
      </c>
      <c r="AN596" s="44">
        <v>24365.119999999995</v>
      </c>
      <c r="AO596" s="124"/>
      <c r="AP596" s="28">
        <v>107744.4</v>
      </c>
      <c r="AQ596" s="28">
        <v>68840.159999999989</v>
      </c>
      <c r="AR596" s="28">
        <v>0</v>
      </c>
      <c r="AS596" s="28">
        <v>176584.56</v>
      </c>
      <c r="AT596" s="124"/>
      <c r="AU596" s="28">
        <v>81586.8</v>
      </c>
      <c r="AV596" s="28">
        <v>52127.519999999997</v>
      </c>
      <c r="AW596" s="28">
        <v>0</v>
      </c>
      <c r="AX596" s="44">
        <v>133714.32</v>
      </c>
      <c r="AY596" s="124"/>
      <c r="AZ596" s="139">
        <v>888920.53</v>
      </c>
      <c r="BA596" s="139">
        <v>268466.99</v>
      </c>
      <c r="BB596" s="44">
        <v>347216.25599999999</v>
      </c>
      <c r="BC596" s="28">
        <v>21363.159239999997</v>
      </c>
      <c r="BD596" s="28">
        <v>18655.69944</v>
      </c>
      <c r="BE596" s="140">
        <v>0</v>
      </c>
      <c r="BF596" s="44">
        <v>387235.11468</v>
      </c>
      <c r="BG596" s="60"/>
      <c r="BH596" s="28">
        <v>899309.99468</v>
      </c>
      <c r="BI596" s="124"/>
      <c r="BJ596" s="28">
        <v>133396.19</v>
      </c>
      <c r="BK596" s="28">
        <v>765913.80468000006</v>
      </c>
      <c r="BL596" s="124"/>
      <c r="BM596" s="193">
        <v>1</v>
      </c>
    </row>
    <row r="597" spans="1:65" x14ac:dyDescent="0.25">
      <c r="A597" s="116" t="s">
        <v>1355</v>
      </c>
      <c r="B597" s="24" t="s">
        <v>1356</v>
      </c>
      <c r="C597" s="27" t="s">
        <v>1340</v>
      </c>
      <c r="D597" s="27" t="s">
        <v>120</v>
      </c>
      <c r="E597" s="139">
        <v>77.8</v>
      </c>
      <c r="F597" s="68"/>
      <c r="G597" s="139">
        <v>48.31</v>
      </c>
      <c r="H597" s="139">
        <v>47.48</v>
      </c>
      <c r="I597" s="139">
        <v>29.490000000000002</v>
      </c>
      <c r="J597" s="139">
        <v>0</v>
      </c>
      <c r="K597" s="60"/>
      <c r="L597" s="28">
        <v>4273.2</v>
      </c>
      <c r="M597" s="28">
        <v>2654.1000000000004</v>
      </c>
      <c r="N597" s="28">
        <v>0</v>
      </c>
      <c r="O597" s="44">
        <v>6927.3</v>
      </c>
      <c r="P597" s="124"/>
      <c r="Q597" s="28">
        <v>6038.75</v>
      </c>
      <c r="R597" s="28">
        <v>3686.2500000000005</v>
      </c>
      <c r="S597" s="28">
        <v>0</v>
      </c>
      <c r="T597" s="28">
        <v>9725</v>
      </c>
      <c r="U597" s="124"/>
      <c r="V597" s="28">
        <v>11256.230000000001</v>
      </c>
      <c r="W597" s="28">
        <v>6871.17</v>
      </c>
      <c r="X597" s="28">
        <v>0</v>
      </c>
      <c r="Y597" s="44">
        <v>18127.400000000001</v>
      </c>
      <c r="Z597" s="124"/>
      <c r="AA597" s="28">
        <v>1207.75</v>
      </c>
      <c r="AB597" s="28">
        <v>737.25</v>
      </c>
      <c r="AC597" s="28">
        <v>0</v>
      </c>
      <c r="AD597" s="44">
        <v>1945</v>
      </c>
      <c r="AE597" s="124"/>
      <c r="AF597" s="139">
        <v>13792.5</v>
      </c>
      <c r="AG597" s="139">
        <v>8419.39</v>
      </c>
      <c r="AH597" s="139">
        <v>0</v>
      </c>
      <c r="AI597" s="44">
        <v>22211.89</v>
      </c>
      <c r="AJ597" s="124"/>
      <c r="AK597" s="63">
        <v>4937.92</v>
      </c>
      <c r="AL597" s="63">
        <v>6133.92</v>
      </c>
      <c r="AM597" s="63">
        <v>0</v>
      </c>
      <c r="AN597" s="44">
        <v>11071.84</v>
      </c>
      <c r="AO597" s="124"/>
      <c r="AP597" s="28">
        <v>50145.78</v>
      </c>
      <c r="AQ597" s="28">
        <v>30610.620000000003</v>
      </c>
      <c r="AR597" s="28">
        <v>0</v>
      </c>
      <c r="AS597" s="28">
        <v>80756.399999999994</v>
      </c>
      <c r="AT597" s="124"/>
      <c r="AU597" s="28">
        <v>37971.660000000003</v>
      </c>
      <c r="AV597" s="28">
        <v>23179.140000000003</v>
      </c>
      <c r="AW597" s="28">
        <v>0</v>
      </c>
      <c r="AX597" s="44">
        <v>61150.8</v>
      </c>
      <c r="AY597" s="124"/>
      <c r="AZ597" s="139">
        <v>388246.70999999996</v>
      </c>
      <c r="BA597" s="139">
        <v>83662.28</v>
      </c>
      <c r="BB597" s="44">
        <v>141572.69699999999</v>
      </c>
      <c r="BC597" s="28">
        <v>9769.8906000000006</v>
      </c>
      <c r="BD597" s="28">
        <v>8531.7036000000007</v>
      </c>
      <c r="BE597" s="140">
        <v>0</v>
      </c>
      <c r="BF597" s="44">
        <v>159874.29120000001</v>
      </c>
      <c r="BG597" s="60"/>
      <c r="BH597" s="28">
        <v>371789.9212000001</v>
      </c>
      <c r="BI597" s="124"/>
      <c r="BJ597" s="28">
        <v>61005.31</v>
      </c>
      <c r="BK597" s="28">
        <v>310784.6112000001</v>
      </c>
      <c r="BL597" s="124"/>
      <c r="BM597" s="193">
        <v>0</v>
      </c>
    </row>
    <row r="598" spans="1:65" x14ac:dyDescent="0.25">
      <c r="A598" s="116" t="s">
        <v>1357</v>
      </c>
      <c r="B598" s="24" t="s">
        <v>1358</v>
      </c>
      <c r="C598" s="27" t="s">
        <v>1340</v>
      </c>
      <c r="D598" s="27" t="s">
        <v>120</v>
      </c>
      <c r="E598" s="139">
        <v>203.03</v>
      </c>
      <c r="F598" s="68"/>
      <c r="G598" s="139">
        <v>119.53999999999999</v>
      </c>
      <c r="H598" s="139">
        <v>118.63</v>
      </c>
      <c r="I598" s="139">
        <v>83.49</v>
      </c>
      <c r="J598" s="139">
        <v>0</v>
      </c>
      <c r="K598" s="60"/>
      <c r="L598" s="28">
        <v>10676.699999999999</v>
      </c>
      <c r="M598" s="28">
        <v>7514.0999999999995</v>
      </c>
      <c r="N598" s="28">
        <v>0</v>
      </c>
      <c r="O598" s="44">
        <v>18190.8</v>
      </c>
      <c r="P598" s="124"/>
      <c r="Q598" s="28">
        <v>14942.499999999998</v>
      </c>
      <c r="R598" s="28">
        <v>10436.25</v>
      </c>
      <c r="S598" s="28">
        <v>0</v>
      </c>
      <c r="T598" s="28">
        <v>25378.75</v>
      </c>
      <c r="U598" s="124"/>
      <c r="V598" s="28">
        <v>27852.82</v>
      </c>
      <c r="W598" s="28">
        <v>19453.169999999998</v>
      </c>
      <c r="X598" s="28">
        <v>0</v>
      </c>
      <c r="Y598" s="44">
        <v>47305.99</v>
      </c>
      <c r="Z598" s="124"/>
      <c r="AA598" s="28">
        <v>2988.5</v>
      </c>
      <c r="AB598" s="28">
        <v>2087.25</v>
      </c>
      <c r="AC598" s="28">
        <v>0</v>
      </c>
      <c r="AD598" s="44">
        <v>5075.75</v>
      </c>
      <c r="AE598" s="124"/>
      <c r="AF598" s="139">
        <v>34128.67</v>
      </c>
      <c r="AG598" s="139">
        <v>23836.39</v>
      </c>
      <c r="AH598" s="139">
        <v>0</v>
      </c>
      <c r="AI598" s="44">
        <v>57965.06</v>
      </c>
      <c r="AJ598" s="124"/>
      <c r="AK598" s="63">
        <v>12337.52</v>
      </c>
      <c r="AL598" s="63">
        <v>17365.919999999998</v>
      </c>
      <c r="AM598" s="63">
        <v>0</v>
      </c>
      <c r="AN598" s="44">
        <v>29703.439999999999</v>
      </c>
      <c r="AO598" s="124"/>
      <c r="AP598" s="28">
        <v>124082.51999999999</v>
      </c>
      <c r="AQ598" s="28">
        <v>86662.62</v>
      </c>
      <c r="AR598" s="28">
        <v>0</v>
      </c>
      <c r="AS598" s="28">
        <v>210745.13999999998</v>
      </c>
      <c r="AT598" s="124"/>
      <c r="AU598" s="28">
        <v>93958.439999999988</v>
      </c>
      <c r="AV598" s="28">
        <v>65623.14</v>
      </c>
      <c r="AW598" s="28">
        <v>0</v>
      </c>
      <c r="AX598" s="44">
        <v>159581.57999999999</v>
      </c>
      <c r="AY598" s="124"/>
      <c r="AZ598" s="139">
        <v>1061975.55</v>
      </c>
      <c r="BA598" s="139">
        <v>284012.31</v>
      </c>
      <c r="BB598" s="44">
        <v>403796.35800000001</v>
      </c>
      <c r="BC598" s="28">
        <v>25495.898309999993</v>
      </c>
      <c r="BD598" s="28">
        <v>22264.675859999996</v>
      </c>
      <c r="BE598" s="140">
        <v>0</v>
      </c>
      <c r="BF598" s="44">
        <v>451556.93217000004</v>
      </c>
      <c r="BG598" s="60"/>
      <c r="BH598" s="28">
        <v>1005503.4421699999</v>
      </c>
      <c r="BI598" s="124"/>
      <c r="BJ598" s="28">
        <v>159201.91</v>
      </c>
      <c r="BK598" s="28">
        <v>846301.5321699999</v>
      </c>
      <c r="BL598" s="124"/>
      <c r="BM598" s="193">
        <v>0</v>
      </c>
    </row>
    <row r="599" spans="1:65" x14ac:dyDescent="0.25">
      <c r="A599" s="116" t="s">
        <v>1359</v>
      </c>
      <c r="B599" s="24" t="s">
        <v>1360</v>
      </c>
      <c r="C599" s="27" t="s">
        <v>1340</v>
      </c>
      <c r="D599" s="27" t="s">
        <v>131</v>
      </c>
      <c r="E599" s="139">
        <v>1238.5</v>
      </c>
      <c r="F599" s="68"/>
      <c r="G599" s="139">
        <v>0</v>
      </c>
      <c r="H599" s="139">
        <v>0</v>
      </c>
      <c r="I599" s="139">
        <v>0</v>
      </c>
      <c r="J599" s="139">
        <v>1238.5</v>
      </c>
      <c r="K599" s="60"/>
      <c r="L599" s="28">
        <v>0</v>
      </c>
      <c r="M599" s="28">
        <v>0</v>
      </c>
      <c r="N599" s="28">
        <v>111465</v>
      </c>
      <c r="O599" s="44">
        <v>111465</v>
      </c>
      <c r="P599" s="124"/>
      <c r="Q599" s="28">
        <v>0</v>
      </c>
      <c r="R599" s="28">
        <v>0</v>
      </c>
      <c r="S599" s="28">
        <v>154812.5</v>
      </c>
      <c r="T599" s="28">
        <v>154812.5</v>
      </c>
      <c r="U599" s="124"/>
      <c r="V599" s="28">
        <v>0</v>
      </c>
      <c r="W599" s="28">
        <v>0</v>
      </c>
      <c r="X599" s="28">
        <v>288570.5</v>
      </c>
      <c r="Y599" s="44">
        <v>288570.5</v>
      </c>
      <c r="Z599" s="124"/>
      <c r="AA599" s="28">
        <v>0</v>
      </c>
      <c r="AB599" s="28">
        <v>0</v>
      </c>
      <c r="AC599" s="28">
        <v>30962.5</v>
      </c>
      <c r="AD599" s="44">
        <v>30962.5</v>
      </c>
      <c r="AE599" s="124"/>
      <c r="AF599" s="139">
        <v>0</v>
      </c>
      <c r="AG599" s="139">
        <v>0</v>
      </c>
      <c r="AH599" s="139">
        <v>707183.5</v>
      </c>
      <c r="AI599" s="44">
        <v>707183.5</v>
      </c>
      <c r="AJ599" s="124"/>
      <c r="AK599" s="63">
        <v>0</v>
      </c>
      <c r="AL599" s="63">
        <v>0</v>
      </c>
      <c r="AM599" s="63">
        <v>888004.5</v>
      </c>
      <c r="AN599" s="44">
        <v>888004.5</v>
      </c>
      <c r="AO599" s="124"/>
      <c r="AP599" s="28">
        <v>0</v>
      </c>
      <c r="AQ599" s="28">
        <v>0</v>
      </c>
      <c r="AR599" s="28">
        <v>1285563</v>
      </c>
      <c r="AS599" s="28">
        <v>1285563</v>
      </c>
      <c r="AT599" s="124"/>
      <c r="AU599" s="28">
        <v>0</v>
      </c>
      <c r="AV599" s="28">
        <v>0</v>
      </c>
      <c r="AW599" s="28">
        <v>973461</v>
      </c>
      <c r="AX599" s="44">
        <v>973461</v>
      </c>
      <c r="AY599" s="124"/>
      <c r="AZ599" s="139">
        <v>7393877.629999999</v>
      </c>
      <c r="BA599" s="139">
        <v>2102611.33</v>
      </c>
      <c r="BB599" s="44">
        <v>2848946.6879999996</v>
      </c>
      <c r="BC599" s="28">
        <v>155527.1145</v>
      </c>
      <c r="BD599" s="28">
        <v>135816.38700000002</v>
      </c>
      <c r="BE599" s="140">
        <v>0</v>
      </c>
      <c r="BF599" s="44">
        <v>3140290.1894999999</v>
      </c>
      <c r="BG599" s="60"/>
      <c r="BH599" s="28">
        <v>7580312.6895000003</v>
      </c>
      <c r="BI599" s="124"/>
      <c r="BJ599" s="28">
        <v>971145</v>
      </c>
      <c r="BK599" s="28">
        <v>6609167.6895000003</v>
      </c>
      <c r="BL599" s="124"/>
      <c r="BM599" s="193">
        <v>1</v>
      </c>
    </row>
    <row r="600" spans="1:65" x14ac:dyDescent="0.25">
      <c r="A600" s="116" t="s">
        <v>1361</v>
      </c>
      <c r="B600" s="24" t="s">
        <v>1362</v>
      </c>
      <c r="C600" s="27" t="s">
        <v>1340</v>
      </c>
      <c r="D600" s="27" t="s">
        <v>120</v>
      </c>
      <c r="E600" s="139">
        <v>864.47</v>
      </c>
      <c r="F600" s="68"/>
      <c r="G600" s="139">
        <v>569.4799999999999</v>
      </c>
      <c r="H600" s="139">
        <v>555.4799999999999</v>
      </c>
      <c r="I600" s="139">
        <v>294.99</v>
      </c>
      <c r="J600" s="139">
        <v>0</v>
      </c>
      <c r="K600" s="60"/>
      <c r="L600" s="28">
        <v>49993.19999999999</v>
      </c>
      <c r="M600" s="28">
        <v>26549.100000000002</v>
      </c>
      <c r="N600" s="28">
        <v>0</v>
      </c>
      <c r="O600" s="44">
        <v>76542.299999999988</v>
      </c>
      <c r="P600" s="124"/>
      <c r="Q600" s="28">
        <v>71184.999999999985</v>
      </c>
      <c r="R600" s="28">
        <v>36873.75</v>
      </c>
      <c r="S600" s="28">
        <v>0</v>
      </c>
      <c r="T600" s="28">
        <v>108058.74999999999</v>
      </c>
      <c r="U600" s="124"/>
      <c r="V600" s="28">
        <v>132688.83999999997</v>
      </c>
      <c r="W600" s="28">
        <v>68732.67</v>
      </c>
      <c r="X600" s="28">
        <v>0</v>
      </c>
      <c r="Y600" s="44">
        <v>201421.50999999995</v>
      </c>
      <c r="Z600" s="124"/>
      <c r="AA600" s="28">
        <v>14236.999999999998</v>
      </c>
      <c r="AB600" s="28">
        <v>7374.75</v>
      </c>
      <c r="AC600" s="28">
        <v>0</v>
      </c>
      <c r="AD600" s="44">
        <v>21611.75</v>
      </c>
      <c r="AE600" s="124"/>
      <c r="AF600" s="139">
        <v>325173.08</v>
      </c>
      <c r="AG600" s="139">
        <v>168439.29</v>
      </c>
      <c r="AH600" s="139">
        <v>0</v>
      </c>
      <c r="AI600" s="44">
        <v>493612.37</v>
      </c>
      <c r="AJ600" s="124"/>
      <c r="AK600" s="63">
        <v>57769.919999999991</v>
      </c>
      <c r="AL600" s="63">
        <v>61357.919999999998</v>
      </c>
      <c r="AM600" s="63">
        <v>0</v>
      </c>
      <c r="AN600" s="44">
        <v>119127.84</v>
      </c>
      <c r="AO600" s="124"/>
      <c r="AP600" s="28">
        <v>591120.23999999987</v>
      </c>
      <c r="AQ600" s="28">
        <v>306199.62</v>
      </c>
      <c r="AR600" s="28">
        <v>0</v>
      </c>
      <c r="AS600" s="28">
        <v>897319.85999999987</v>
      </c>
      <c r="AT600" s="124"/>
      <c r="AU600" s="28">
        <v>447611.27999999991</v>
      </c>
      <c r="AV600" s="28">
        <v>231862.14</v>
      </c>
      <c r="AW600" s="28">
        <v>0</v>
      </c>
      <c r="AX600" s="44">
        <v>679473.41999999993</v>
      </c>
      <c r="AY600" s="124"/>
      <c r="AZ600" s="139">
        <v>4939861.92</v>
      </c>
      <c r="BA600" s="139">
        <v>2465539.5499999998</v>
      </c>
      <c r="BB600" s="44">
        <v>2221620.4409999996</v>
      </c>
      <c r="BC600" s="28">
        <v>108557.54918999998</v>
      </c>
      <c r="BD600" s="28">
        <v>94799.509139999995</v>
      </c>
      <c r="BE600" s="140">
        <v>0</v>
      </c>
      <c r="BF600" s="44">
        <v>2424977.49933</v>
      </c>
      <c r="BG600" s="60"/>
      <c r="BH600" s="28">
        <v>5022145.2993299989</v>
      </c>
      <c r="BI600" s="124"/>
      <c r="BJ600" s="28">
        <v>677856.86</v>
      </c>
      <c r="BK600" s="28">
        <v>4344288.4393299986</v>
      </c>
      <c r="BL600" s="124"/>
      <c r="BM600" s="193">
        <v>1</v>
      </c>
    </row>
    <row r="601" spans="1:65" x14ac:dyDescent="0.25">
      <c r="A601" s="116" t="s">
        <v>1363</v>
      </c>
      <c r="B601" s="24" t="s">
        <v>1364</v>
      </c>
      <c r="C601" s="27" t="s">
        <v>1340</v>
      </c>
      <c r="D601" s="27" t="s">
        <v>120</v>
      </c>
      <c r="E601" s="139">
        <v>883</v>
      </c>
      <c r="F601" s="68"/>
      <c r="G601" s="139">
        <v>587</v>
      </c>
      <c r="H601" s="139">
        <v>573.5</v>
      </c>
      <c r="I601" s="139">
        <v>296</v>
      </c>
      <c r="J601" s="139">
        <v>0</v>
      </c>
      <c r="K601" s="60"/>
      <c r="L601" s="28">
        <v>51615</v>
      </c>
      <c r="M601" s="28">
        <v>26640</v>
      </c>
      <c r="N601" s="28">
        <v>0</v>
      </c>
      <c r="O601" s="44">
        <v>78255</v>
      </c>
      <c r="P601" s="124"/>
      <c r="Q601" s="28">
        <v>73375</v>
      </c>
      <c r="R601" s="28">
        <v>37000</v>
      </c>
      <c r="S601" s="28">
        <v>0</v>
      </c>
      <c r="T601" s="28">
        <v>110375</v>
      </c>
      <c r="U601" s="124"/>
      <c r="V601" s="28">
        <v>136771</v>
      </c>
      <c r="W601" s="28">
        <v>68968</v>
      </c>
      <c r="X601" s="28">
        <v>0</v>
      </c>
      <c r="Y601" s="44">
        <v>205739</v>
      </c>
      <c r="Z601" s="124"/>
      <c r="AA601" s="28">
        <v>14675</v>
      </c>
      <c r="AB601" s="28">
        <v>7400</v>
      </c>
      <c r="AC601" s="28">
        <v>0</v>
      </c>
      <c r="AD601" s="44">
        <v>22075</v>
      </c>
      <c r="AE601" s="124"/>
      <c r="AF601" s="139">
        <v>335177</v>
      </c>
      <c r="AG601" s="139">
        <v>169016</v>
      </c>
      <c r="AH601" s="139">
        <v>0</v>
      </c>
      <c r="AI601" s="44">
        <v>504193</v>
      </c>
      <c r="AJ601" s="124"/>
      <c r="AK601" s="63">
        <v>59644</v>
      </c>
      <c r="AL601" s="63">
        <v>61568</v>
      </c>
      <c r="AM601" s="63">
        <v>0</v>
      </c>
      <c r="AN601" s="44">
        <v>121212</v>
      </c>
      <c r="AO601" s="124"/>
      <c r="AP601" s="28">
        <v>609306</v>
      </c>
      <c r="AQ601" s="28">
        <v>307248</v>
      </c>
      <c r="AR601" s="28">
        <v>0</v>
      </c>
      <c r="AS601" s="28">
        <v>916554</v>
      </c>
      <c r="AT601" s="124"/>
      <c r="AU601" s="28">
        <v>461382</v>
      </c>
      <c r="AV601" s="28">
        <v>232656</v>
      </c>
      <c r="AW601" s="28">
        <v>0</v>
      </c>
      <c r="AX601" s="44">
        <v>694038</v>
      </c>
      <c r="AY601" s="124"/>
      <c r="AZ601" s="139">
        <v>4769712.8</v>
      </c>
      <c r="BA601" s="139">
        <v>1512315.42</v>
      </c>
      <c r="BB601" s="44">
        <v>1884608.4659999998</v>
      </c>
      <c r="BC601" s="28">
        <v>110884.49099999999</v>
      </c>
      <c r="BD601" s="28">
        <v>96831.546000000002</v>
      </c>
      <c r="BE601" s="140">
        <v>0</v>
      </c>
      <c r="BF601" s="44">
        <v>2092324.5029999998</v>
      </c>
      <c r="BG601" s="60"/>
      <c r="BH601" s="28">
        <v>4744765.5029999996</v>
      </c>
      <c r="BI601" s="124"/>
      <c r="BJ601" s="28">
        <v>692386.79</v>
      </c>
      <c r="BK601" s="28">
        <v>4052378.7129999995</v>
      </c>
      <c r="BL601" s="124"/>
      <c r="BM601" s="193">
        <v>1</v>
      </c>
    </row>
    <row r="602" spans="1:65" x14ac:dyDescent="0.25">
      <c r="A602" s="116" t="s">
        <v>1365</v>
      </c>
      <c r="B602" s="24" t="s">
        <v>1366</v>
      </c>
      <c r="C602" s="27" t="s">
        <v>1340</v>
      </c>
      <c r="D602" s="27" t="s">
        <v>120</v>
      </c>
      <c r="E602" s="139">
        <v>457.3</v>
      </c>
      <c r="F602" s="68"/>
      <c r="G602" s="139">
        <v>292.64999999999998</v>
      </c>
      <c r="H602" s="139">
        <v>286.64999999999998</v>
      </c>
      <c r="I602" s="139">
        <v>164.64999999999998</v>
      </c>
      <c r="J602" s="139">
        <v>0</v>
      </c>
      <c r="K602" s="60"/>
      <c r="L602" s="28">
        <v>25798.499999999996</v>
      </c>
      <c r="M602" s="28">
        <v>14818.499999999998</v>
      </c>
      <c r="N602" s="28">
        <v>0</v>
      </c>
      <c r="O602" s="44">
        <v>40616.999999999993</v>
      </c>
      <c r="P602" s="124"/>
      <c r="Q602" s="28">
        <v>36581.25</v>
      </c>
      <c r="R602" s="28">
        <v>20581.249999999996</v>
      </c>
      <c r="S602" s="28">
        <v>0</v>
      </c>
      <c r="T602" s="28">
        <v>57162.5</v>
      </c>
      <c r="U602" s="124"/>
      <c r="V602" s="28">
        <v>68187.45</v>
      </c>
      <c r="W602" s="28">
        <v>38363.449999999997</v>
      </c>
      <c r="X602" s="28">
        <v>0</v>
      </c>
      <c r="Y602" s="44">
        <v>106550.9</v>
      </c>
      <c r="Z602" s="124"/>
      <c r="AA602" s="28">
        <v>7316.2499999999991</v>
      </c>
      <c r="AB602" s="28">
        <v>4116.2499999999991</v>
      </c>
      <c r="AC602" s="28">
        <v>0</v>
      </c>
      <c r="AD602" s="44">
        <v>11432.499999999998</v>
      </c>
      <c r="AE602" s="124"/>
      <c r="AF602" s="139">
        <v>167103.15</v>
      </c>
      <c r="AG602" s="139">
        <v>94015.15</v>
      </c>
      <c r="AH602" s="139">
        <v>0</v>
      </c>
      <c r="AI602" s="44">
        <v>261118.3</v>
      </c>
      <c r="AJ602" s="124"/>
      <c r="AK602" s="63">
        <v>29811.599999999999</v>
      </c>
      <c r="AL602" s="63">
        <v>34247.199999999997</v>
      </c>
      <c r="AM602" s="63">
        <v>0</v>
      </c>
      <c r="AN602" s="44">
        <v>64058.799999999996</v>
      </c>
      <c r="AO602" s="124"/>
      <c r="AP602" s="28">
        <v>303770.69999999995</v>
      </c>
      <c r="AQ602" s="28">
        <v>170906.69999999998</v>
      </c>
      <c r="AR602" s="28">
        <v>0</v>
      </c>
      <c r="AS602" s="28">
        <v>474677.39999999991</v>
      </c>
      <c r="AT602" s="124"/>
      <c r="AU602" s="28">
        <v>230022.9</v>
      </c>
      <c r="AV602" s="28">
        <v>129414.89999999998</v>
      </c>
      <c r="AW602" s="28">
        <v>0</v>
      </c>
      <c r="AX602" s="44">
        <v>359437.8</v>
      </c>
      <c r="AY602" s="124"/>
      <c r="AZ602" s="139">
        <v>2463857.7999999998</v>
      </c>
      <c r="BA602" s="139">
        <v>812553.31</v>
      </c>
      <c r="BB602" s="44">
        <v>982923.33299999987</v>
      </c>
      <c r="BC602" s="28">
        <v>57426.362099999991</v>
      </c>
      <c r="BD602" s="28">
        <v>50148.432599999993</v>
      </c>
      <c r="BE602" s="140">
        <v>0</v>
      </c>
      <c r="BF602" s="44">
        <v>1090498.1276999998</v>
      </c>
      <c r="BG602" s="60"/>
      <c r="BH602" s="28">
        <v>2465553.3276999998</v>
      </c>
      <c r="BI602" s="124"/>
      <c r="BJ602" s="28">
        <v>358582.64</v>
      </c>
      <c r="BK602" s="28">
        <v>2106970.6876999997</v>
      </c>
      <c r="BL602" s="124"/>
      <c r="BM602" s="193">
        <v>1</v>
      </c>
    </row>
    <row r="603" spans="1:65" x14ac:dyDescent="0.25">
      <c r="A603" s="116" t="s">
        <v>1367</v>
      </c>
      <c r="B603" s="24" t="s">
        <v>1368</v>
      </c>
      <c r="C603" s="27" t="s">
        <v>1340</v>
      </c>
      <c r="D603" s="27" t="s">
        <v>131</v>
      </c>
      <c r="E603" s="139">
        <v>1334.48</v>
      </c>
      <c r="F603" s="68"/>
      <c r="G603" s="139">
        <v>0</v>
      </c>
      <c r="H603" s="139">
        <v>0</v>
      </c>
      <c r="I603" s="139">
        <v>0</v>
      </c>
      <c r="J603" s="139">
        <v>1334.4800000000002</v>
      </c>
      <c r="K603" s="60"/>
      <c r="L603" s="28">
        <v>0</v>
      </c>
      <c r="M603" s="28">
        <v>0</v>
      </c>
      <c r="N603" s="28">
        <v>120103.20000000003</v>
      </c>
      <c r="O603" s="44">
        <v>120103.20000000003</v>
      </c>
      <c r="P603" s="124"/>
      <c r="Q603" s="28">
        <v>0</v>
      </c>
      <c r="R603" s="28">
        <v>0</v>
      </c>
      <c r="S603" s="28">
        <v>166810.00000000003</v>
      </c>
      <c r="T603" s="28">
        <v>166810.00000000003</v>
      </c>
      <c r="U603" s="124"/>
      <c r="V603" s="28">
        <v>0</v>
      </c>
      <c r="W603" s="28">
        <v>0</v>
      </c>
      <c r="X603" s="28">
        <v>310933.84000000008</v>
      </c>
      <c r="Y603" s="44">
        <v>310933.84000000008</v>
      </c>
      <c r="Z603" s="124"/>
      <c r="AA603" s="28">
        <v>0</v>
      </c>
      <c r="AB603" s="28">
        <v>0</v>
      </c>
      <c r="AC603" s="28">
        <v>33362.000000000007</v>
      </c>
      <c r="AD603" s="44">
        <v>33362.000000000007</v>
      </c>
      <c r="AE603" s="124"/>
      <c r="AF603" s="139">
        <v>0</v>
      </c>
      <c r="AG603" s="139">
        <v>0</v>
      </c>
      <c r="AH603" s="139">
        <v>761988.08</v>
      </c>
      <c r="AI603" s="44">
        <v>761988.08</v>
      </c>
      <c r="AJ603" s="124"/>
      <c r="AK603" s="63">
        <v>0</v>
      </c>
      <c r="AL603" s="63">
        <v>0</v>
      </c>
      <c r="AM603" s="63">
        <v>956822.16000000015</v>
      </c>
      <c r="AN603" s="44">
        <v>956822.16000000015</v>
      </c>
      <c r="AO603" s="124"/>
      <c r="AP603" s="28">
        <v>0</v>
      </c>
      <c r="AQ603" s="28">
        <v>0</v>
      </c>
      <c r="AR603" s="28">
        <v>1385190.2400000002</v>
      </c>
      <c r="AS603" s="28">
        <v>1385190.2400000002</v>
      </c>
      <c r="AT603" s="124"/>
      <c r="AU603" s="28">
        <v>0</v>
      </c>
      <c r="AV603" s="28">
        <v>0</v>
      </c>
      <c r="AW603" s="28">
        <v>1048901.2800000003</v>
      </c>
      <c r="AX603" s="44">
        <v>1048901.2800000003</v>
      </c>
      <c r="AY603" s="124"/>
      <c r="AZ603" s="139">
        <v>8006286.6400000006</v>
      </c>
      <c r="BA603" s="139">
        <v>2356786.0100000002</v>
      </c>
      <c r="BB603" s="44">
        <v>3108921.7949999999</v>
      </c>
      <c r="BC603" s="28">
        <v>167579.99496000001</v>
      </c>
      <c r="BD603" s="28">
        <v>146341.74576000005</v>
      </c>
      <c r="BE603" s="140">
        <v>0</v>
      </c>
      <c r="BF603" s="44">
        <v>3422843.5357199996</v>
      </c>
      <c r="BG603" s="60"/>
      <c r="BH603" s="28">
        <v>8206954.3357199999</v>
      </c>
      <c r="BI603" s="124"/>
      <c r="BJ603" s="28">
        <v>1046405.8</v>
      </c>
      <c r="BK603" s="28">
        <v>7160548.53572</v>
      </c>
      <c r="BL603" s="124"/>
      <c r="BM603" s="193">
        <v>1</v>
      </c>
    </row>
    <row r="604" spans="1:65" x14ac:dyDescent="0.25">
      <c r="A604" s="116" t="s">
        <v>1369</v>
      </c>
      <c r="B604" s="24" t="s">
        <v>1370</v>
      </c>
      <c r="C604" s="27" t="s">
        <v>1340</v>
      </c>
      <c r="D604" s="27" t="s">
        <v>120</v>
      </c>
      <c r="E604" s="139">
        <v>1845.38</v>
      </c>
      <c r="F604" s="68"/>
      <c r="G604" s="139">
        <v>1217.23</v>
      </c>
      <c r="H604" s="139">
        <v>1193.6500000000001</v>
      </c>
      <c r="I604" s="139">
        <v>628.15</v>
      </c>
      <c r="J604" s="139">
        <v>0</v>
      </c>
      <c r="K604" s="60"/>
      <c r="L604" s="28">
        <v>107428.50000000001</v>
      </c>
      <c r="M604" s="28">
        <v>56533.5</v>
      </c>
      <c r="N604" s="28">
        <v>0</v>
      </c>
      <c r="O604" s="44">
        <v>163962</v>
      </c>
      <c r="P604" s="124"/>
      <c r="Q604" s="28">
        <v>152153.75</v>
      </c>
      <c r="R604" s="28">
        <v>78518.75</v>
      </c>
      <c r="S604" s="28">
        <v>0</v>
      </c>
      <c r="T604" s="28">
        <v>230672.5</v>
      </c>
      <c r="U604" s="124"/>
      <c r="V604" s="28">
        <v>283614.59000000003</v>
      </c>
      <c r="W604" s="28">
        <v>146358.94999999998</v>
      </c>
      <c r="X604" s="28">
        <v>0</v>
      </c>
      <c r="Y604" s="44">
        <v>429973.54000000004</v>
      </c>
      <c r="Z604" s="124"/>
      <c r="AA604" s="28">
        <v>30430.75</v>
      </c>
      <c r="AB604" s="28">
        <v>15703.75</v>
      </c>
      <c r="AC604" s="28">
        <v>0</v>
      </c>
      <c r="AD604" s="44">
        <v>46134.5</v>
      </c>
      <c r="AE604" s="124"/>
      <c r="AF604" s="139">
        <v>695038.33</v>
      </c>
      <c r="AG604" s="139">
        <v>358673.65</v>
      </c>
      <c r="AH604" s="139">
        <v>0</v>
      </c>
      <c r="AI604" s="44">
        <v>1053711.98</v>
      </c>
      <c r="AJ604" s="124"/>
      <c r="AK604" s="63">
        <v>124139.6</v>
      </c>
      <c r="AL604" s="63">
        <v>130655.2</v>
      </c>
      <c r="AM604" s="63">
        <v>0</v>
      </c>
      <c r="AN604" s="44">
        <v>254794.8</v>
      </c>
      <c r="AO604" s="124"/>
      <c r="AP604" s="28">
        <v>1263484.74</v>
      </c>
      <c r="AQ604" s="28">
        <v>652019.69999999995</v>
      </c>
      <c r="AR604" s="28">
        <v>0</v>
      </c>
      <c r="AS604" s="28">
        <v>1915504.44</v>
      </c>
      <c r="AT604" s="124"/>
      <c r="AU604" s="28">
        <v>956742.78</v>
      </c>
      <c r="AV604" s="28">
        <v>493725.89999999997</v>
      </c>
      <c r="AW604" s="28">
        <v>0</v>
      </c>
      <c r="AX604" s="44">
        <v>1450468.68</v>
      </c>
      <c r="AY604" s="124"/>
      <c r="AZ604" s="139">
        <v>10144580.549999999</v>
      </c>
      <c r="BA604" s="139">
        <v>3810264.2800000003</v>
      </c>
      <c r="BB604" s="44">
        <v>4186453.4489999991</v>
      </c>
      <c r="BC604" s="28">
        <v>231737.28425999999</v>
      </c>
      <c r="BD604" s="28">
        <v>202368.06156000003</v>
      </c>
      <c r="BE604" s="140">
        <v>0</v>
      </c>
      <c r="BF604" s="44">
        <v>4620558.7948199995</v>
      </c>
      <c r="BG604" s="60"/>
      <c r="BH604" s="28">
        <v>10165781.234819997</v>
      </c>
      <c r="BI604" s="124"/>
      <c r="BJ604" s="28">
        <v>1447017.81</v>
      </c>
      <c r="BK604" s="28">
        <v>8718763.4248199966</v>
      </c>
      <c r="BL604" s="124"/>
      <c r="BM604" s="193">
        <v>1</v>
      </c>
    </row>
    <row r="605" spans="1:65" x14ac:dyDescent="0.25">
      <c r="A605" s="116" t="s">
        <v>1371</v>
      </c>
      <c r="B605" s="24" t="s">
        <v>1372</v>
      </c>
      <c r="C605" s="27" t="s">
        <v>1340</v>
      </c>
      <c r="D605" s="27" t="s">
        <v>120</v>
      </c>
      <c r="E605" s="139">
        <v>507.47</v>
      </c>
      <c r="F605" s="68"/>
      <c r="G605" s="139">
        <v>334.81</v>
      </c>
      <c r="H605" s="139">
        <v>327.47999999999996</v>
      </c>
      <c r="I605" s="139">
        <v>172.66</v>
      </c>
      <c r="J605" s="139">
        <v>0</v>
      </c>
      <c r="K605" s="60"/>
      <c r="L605" s="28">
        <v>29473.199999999997</v>
      </c>
      <c r="M605" s="28">
        <v>15539.4</v>
      </c>
      <c r="N605" s="28">
        <v>0</v>
      </c>
      <c r="O605" s="44">
        <v>45012.6</v>
      </c>
      <c r="P605" s="124"/>
      <c r="Q605" s="28">
        <v>41851.25</v>
      </c>
      <c r="R605" s="28">
        <v>21582.5</v>
      </c>
      <c r="S605" s="28">
        <v>0</v>
      </c>
      <c r="T605" s="28">
        <v>63433.75</v>
      </c>
      <c r="U605" s="124"/>
      <c r="V605" s="28">
        <v>78010.73</v>
      </c>
      <c r="W605" s="28">
        <v>40229.78</v>
      </c>
      <c r="X605" s="28">
        <v>0</v>
      </c>
      <c r="Y605" s="44">
        <v>118240.51</v>
      </c>
      <c r="Z605" s="124"/>
      <c r="AA605" s="28">
        <v>8370.25</v>
      </c>
      <c r="AB605" s="28">
        <v>4316.5</v>
      </c>
      <c r="AC605" s="28">
        <v>0</v>
      </c>
      <c r="AD605" s="44">
        <v>12686.75</v>
      </c>
      <c r="AE605" s="124"/>
      <c r="AF605" s="139">
        <v>191176.51</v>
      </c>
      <c r="AG605" s="139">
        <v>98588.86</v>
      </c>
      <c r="AH605" s="139">
        <v>0</v>
      </c>
      <c r="AI605" s="44">
        <v>289765.37</v>
      </c>
      <c r="AJ605" s="124"/>
      <c r="AK605" s="63">
        <v>34057.919999999998</v>
      </c>
      <c r="AL605" s="63">
        <v>35913.279999999999</v>
      </c>
      <c r="AM605" s="63">
        <v>0</v>
      </c>
      <c r="AN605" s="44">
        <v>69971.199999999997</v>
      </c>
      <c r="AO605" s="124"/>
      <c r="AP605" s="28">
        <v>347532.78</v>
      </c>
      <c r="AQ605" s="28">
        <v>179221.08</v>
      </c>
      <c r="AR605" s="28">
        <v>0</v>
      </c>
      <c r="AS605" s="28">
        <v>526753.86</v>
      </c>
      <c r="AT605" s="124"/>
      <c r="AU605" s="28">
        <v>263160.65999999997</v>
      </c>
      <c r="AV605" s="28">
        <v>135710.76</v>
      </c>
      <c r="AW605" s="28">
        <v>0</v>
      </c>
      <c r="AX605" s="44">
        <v>398871.42</v>
      </c>
      <c r="AY605" s="124"/>
      <c r="AZ605" s="139">
        <v>2788267.63</v>
      </c>
      <c r="BA605" s="139">
        <v>1011451.1500000001</v>
      </c>
      <c r="BB605" s="44">
        <v>1139915.6340000001</v>
      </c>
      <c r="BC605" s="28">
        <v>63726.560190000004</v>
      </c>
      <c r="BD605" s="28">
        <v>55650.175140000007</v>
      </c>
      <c r="BE605" s="140">
        <v>0</v>
      </c>
      <c r="BF605" s="44">
        <v>1259292.3693300001</v>
      </c>
      <c r="BG605" s="60"/>
      <c r="BH605" s="28">
        <v>2784027.8293300001</v>
      </c>
      <c r="BI605" s="124"/>
      <c r="BJ605" s="28">
        <v>397922.45</v>
      </c>
      <c r="BK605" s="28">
        <v>2386105.3793299999</v>
      </c>
      <c r="BL605" s="124"/>
      <c r="BM605" s="193">
        <v>1</v>
      </c>
    </row>
    <row r="606" spans="1:65" x14ac:dyDescent="0.25">
      <c r="A606" s="116" t="s">
        <v>1373</v>
      </c>
      <c r="B606" s="24" t="s">
        <v>1374</v>
      </c>
      <c r="C606" s="27" t="s">
        <v>1340</v>
      </c>
      <c r="D606" s="27" t="s">
        <v>131</v>
      </c>
      <c r="E606" s="139">
        <v>433.32</v>
      </c>
      <c r="F606" s="68"/>
      <c r="G606" s="139">
        <v>0</v>
      </c>
      <c r="H606" s="139">
        <v>0</v>
      </c>
      <c r="I606" s="139">
        <v>0</v>
      </c>
      <c r="J606" s="139">
        <v>433.32</v>
      </c>
      <c r="K606" s="60"/>
      <c r="L606" s="28">
        <v>0</v>
      </c>
      <c r="M606" s="28">
        <v>0</v>
      </c>
      <c r="N606" s="28">
        <v>38998.800000000003</v>
      </c>
      <c r="O606" s="44">
        <v>38998.800000000003</v>
      </c>
      <c r="P606" s="124"/>
      <c r="Q606" s="28">
        <v>0</v>
      </c>
      <c r="R606" s="28">
        <v>0</v>
      </c>
      <c r="S606" s="28">
        <v>54165</v>
      </c>
      <c r="T606" s="28">
        <v>54165</v>
      </c>
      <c r="U606" s="124"/>
      <c r="V606" s="28">
        <v>0</v>
      </c>
      <c r="W606" s="28">
        <v>0</v>
      </c>
      <c r="X606" s="28">
        <v>100963.56</v>
      </c>
      <c r="Y606" s="44">
        <v>100963.56</v>
      </c>
      <c r="Z606" s="124"/>
      <c r="AA606" s="28">
        <v>0</v>
      </c>
      <c r="AB606" s="28">
        <v>0</v>
      </c>
      <c r="AC606" s="28">
        <v>10833</v>
      </c>
      <c r="AD606" s="44">
        <v>10833</v>
      </c>
      <c r="AE606" s="124"/>
      <c r="AF606" s="139">
        <v>0</v>
      </c>
      <c r="AG606" s="139">
        <v>0</v>
      </c>
      <c r="AH606" s="139">
        <v>123712.86</v>
      </c>
      <c r="AI606" s="44">
        <v>123712.86</v>
      </c>
      <c r="AJ606" s="124"/>
      <c r="AK606" s="63">
        <v>0</v>
      </c>
      <c r="AL606" s="63">
        <v>0</v>
      </c>
      <c r="AM606" s="63">
        <v>310690.44</v>
      </c>
      <c r="AN606" s="44">
        <v>310690.44</v>
      </c>
      <c r="AO606" s="124"/>
      <c r="AP606" s="28">
        <v>0</v>
      </c>
      <c r="AQ606" s="28">
        <v>0</v>
      </c>
      <c r="AR606" s="28">
        <v>449786.16</v>
      </c>
      <c r="AS606" s="28">
        <v>449786.16</v>
      </c>
      <c r="AT606" s="124"/>
      <c r="AU606" s="28">
        <v>0</v>
      </c>
      <c r="AV606" s="28">
        <v>0</v>
      </c>
      <c r="AW606" s="28">
        <v>340589.52</v>
      </c>
      <c r="AX606" s="44">
        <v>340589.52</v>
      </c>
      <c r="AY606" s="124"/>
      <c r="AZ606" s="139">
        <v>2516217.6900000004</v>
      </c>
      <c r="BA606" s="139">
        <v>569854.68000000017</v>
      </c>
      <c r="BB606" s="44">
        <v>925821.71100000013</v>
      </c>
      <c r="BC606" s="28">
        <v>54415.025639999993</v>
      </c>
      <c r="BD606" s="28">
        <v>47518.737839999994</v>
      </c>
      <c r="BE606" s="140">
        <v>0</v>
      </c>
      <c r="BF606" s="44">
        <v>1027755.4744800001</v>
      </c>
      <c r="BG606" s="60"/>
      <c r="BH606" s="28">
        <v>2457494.8144799997</v>
      </c>
      <c r="BI606" s="124"/>
      <c r="BJ606" s="28">
        <v>339779.21</v>
      </c>
      <c r="BK606" s="28">
        <v>2117715.6044799997</v>
      </c>
      <c r="BL606" s="124"/>
      <c r="BM606" s="193">
        <v>0</v>
      </c>
    </row>
    <row r="607" spans="1:65" x14ac:dyDescent="0.25">
      <c r="A607" s="116" t="s">
        <v>1375</v>
      </c>
      <c r="B607" s="24" t="s">
        <v>1376</v>
      </c>
      <c r="C607" s="27" t="s">
        <v>1340</v>
      </c>
      <c r="D607" s="27" t="s">
        <v>120</v>
      </c>
      <c r="E607" s="139">
        <v>471.25</v>
      </c>
      <c r="F607" s="68"/>
      <c r="G607" s="139">
        <v>300.25</v>
      </c>
      <c r="H607" s="139">
        <v>289.5</v>
      </c>
      <c r="I607" s="139">
        <v>171</v>
      </c>
      <c r="J607" s="139">
        <v>0</v>
      </c>
      <c r="K607" s="60"/>
      <c r="L607" s="28">
        <v>26055</v>
      </c>
      <c r="M607" s="28">
        <v>15390</v>
      </c>
      <c r="N607" s="28">
        <v>0</v>
      </c>
      <c r="O607" s="44">
        <v>41445</v>
      </c>
      <c r="P607" s="124"/>
      <c r="Q607" s="28">
        <v>37531.25</v>
      </c>
      <c r="R607" s="28">
        <v>21375</v>
      </c>
      <c r="S607" s="28">
        <v>0</v>
      </c>
      <c r="T607" s="28">
        <v>58906.25</v>
      </c>
      <c r="U607" s="124"/>
      <c r="V607" s="28">
        <v>69958.25</v>
      </c>
      <c r="W607" s="28">
        <v>39843</v>
      </c>
      <c r="X607" s="28">
        <v>0</v>
      </c>
      <c r="Y607" s="44">
        <v>109801.25</v>
      </c>
      <c r="Z607" s="124"/>
      <c r="AA607" s="28">
        <v>7506.25</v>
      </c>
      <c r="AB607" s="28">
        <v>4275</v>
      </c>
      <c r="AC607" s="28">
        <v>0</v>
      </c>
      <c r="AD607" s="44">
        <v>11781.25</v>
      </c>
      <c r="AE607" s="124"/>
      <c r="AF607" s="139">
        <v>85721.37</v>
      </c>
      <c r="AG607" s="139">
        <v>48820.5</v>
      </c>
      <c r="AH607" s="139">
        <v>0</v>
      </c>
      <c r="AI607" s="44">
        <v>134541.87</v>
      </c>
      <c r="AJ607" s="124"/>
      <c r="AK607" s="63">
        <v>30108</v>
      </c>
      <c r="AL607" s="63">
        <v>35568</v>
      </c>
      <c r="AM607" s="63">
        <v>0</v>
      </c>
      <c r="AN607" s="44">
        <v>65676</v>
      </c>
      <c r="AO607" s="124"/>
      <c r="AP607" s="28">
        <v>311659.5</v>
      </c>
      <c r="AQ607" s="28">
        <v>177498</v>
      </c>
      <c r="AR607" s="28">
        <v>0</v>
      </c>
      <c r="AS607" s="28">
        <v>489157.5</v>
      </c>
      <c r="AT607" s="124"/>
      <c r="AU607" s="28">
        <v>235996.5</v>
      </c>
      <c r="AV607" s="28">
        <v>134406</v>
      </c>
      <c r="AW607" s="28">
        <v>0</v>
      </c>
      <c r="AX607" s="44">
        <v>370402.5</v>
      </c>
      <c r="AY607" s="124"/>
      <c r="AZ607" s="139">
        <v>2478983.7000000002</v>
      </c>
      <c r="BA607" s="139">
        <v>666328.39</v>
      </c>
      <c r="BB607" s="44">
        <v>943593.62700000009</v>
      </c>
      <c r="BC607" s="28">
        <v>59178.16124999999</v>
      </c>
      <c r="BD607" s="28">
        <v>51678.217499999999</v>
      </c>
      <c r="BE607" s="140">
        <v>0</v>
      </c>
      <c r="BF607" s="44">
        <v>1054450.00575</v>
      </c>
      <c r="BG607" s="60"/>
      <c r="BH607" s="28">
        <v>2336161.6257500001</v>
      </c>
      <c r="BI607" s="124"/>
      <c r="BJ607" s="28">
        <v>369521.26</v>
      </c>
      <c r="BK607" s="28">
        <v>1966640.3657500001</v>
      </c>
      <c r="BL607" s="124"/>
      <c r="BM607" s="193">
        <v>0</v>
      </c>
    </row>
    <row r="608" spans="1:65" x14ac:dyDescent="0.25">
      <c r="A608" s="118" t="s">
        <v>2126</v>
      </c>
      <c r="B608" s="24" t="s">
        <v>1377</v>
      </c>
      <c r="C608" s="27" t="s">
        <v>1340</v>
      </c>
      <c r="D608" s="27" t="s">
        <v>120</v>
      </c>
      <c r="E608" s="139">
        <v>163.13</v>
      </c>
      <c r="F608" s="68"/>
      <c r="G608" s="139">
        <v>105.30999999999999</v>
      </c>
      <c r="H608" s="139">
        <v>104.47999999999999</v>
      </c>
      <c r="I608" s="139">
        <v>57.819999999999993</v>
      </c>
      <c r="J608" s="139">
        <v>0</v>
      </c>
      <c r="K608" s="60"/>
      <c r="L608" s="28">
        <v>9403.1999999999989</v>
      </c>
      <c r="M608" s="28">
        <v>5203.7999999999993</v>
      </c>
      <c r="N608" s="28">
        <v>0</v>
      </c>
      <c r="O608" s="44">
        <v>14606.999999999998</v>
      </c>
      <c r="P608" s="124"/>
      <c r="Q608" s="28">
        <v>13163.749999999998</v>
      </c>
      <c r="R608" s="28">
        <v>7227.4999999999991</v>
      </c>
      <c r="S608" s="28">
        <v>0</v>
      </c>
      <c r="T608" s="28">
        <v>20391.249999999996</v>
      </c>
      <c r="U608" s="124"/>
      <c r="V608" s="28">
        <v>24537.229999999996</v>
      </c>
      <c r="W608" s="28">
        <v>13472.059999999998</v>
      </c>
      <c r="X608" s="28">
        <v>0</v>
      </c>
      <c r="Y608" s="44">
        <v>38009.289999999994</v>
      </c>
      <c r="Z608" s="124"/>
      <c r="AA608" s="28">
        <v>2632.7499999999995</v>
      </c>
      <c r="AB608" s="28">
        <v>1445.4999999999998</v>
      </c>
      <c r="AC608" s="28">
        <v>0</v>
      </c>
      <c r="AD608" s="44">
        <v>4078.2499999999991</v>
      </c>
      <c r="AE608" s="124"/>
      <c r="AF608" s="139">
        <v>30066</v>
      </c>
      <c r="AG608" s="139">
        <v>16507.61</v>
      </c>
      <c r="AH608" s="139">
        <v>0</v>
      </c>
      <c r="AI608" s="44">
        <v>46573.61</v>
      </c>
      <c r="AJ608" s="124"/>
      <c r="AK608" s="63">
        <v>10865.919999999998</v>
      </c>
      <c r="AL608" s="63">
        <v>12026.559999999998</v>
      </c>
      <c r="AM608" s="63">
        <v>0</v>
      </c>
      <c r="AN608" s="44">
        <v>22892.479999999996</v>
      </c>
      <c r="AO608" s="124"/>
      <c r="AP608" s="28">
        <v>109311.77999999998</v>
      </c>
      <c r="AQ608" s="28">
        <v>60017.159999999996</v>
      </c>
      <c r="AR608" s="28">
        <v>0</v>
      </c>
      <c r="AS608" s="28">
        <v>169328.93999999997</v>
      </c>
      <c r="AT608" s="124"/>
      <c r="AU608" s="28">
        <v>82773.659999999989</v>
      </c>
      <c r="AV608" s="28">
        <v>45446.52</v>
      </c>
      <c r="AW608" s="28">
        <v>0</v>
      </c>
      <c r="AX608" s="44">
        <v>128220.18</v>
      </c>
      <c r="AY608" s="124"/>
      <c r="AZ608" s="139">
        <v>839352.94000000006</v>
      </c>
      <c r="BA608" s="139">
        <v>189253.43</v>
      </c>
      <c r="BB608" s="44">
        <v>308581.91100000002</v>
      </c>
      <c r="BC608" s="28">
        <v>20485.37601</v>
      </c>
      <c r="BD608" s="28">
        <v>17889.162059999999</v>
      </c>
      <c r="BE608" s="140">
        <v>0</v>
      </c>
      <c r="BF608" s="44">
        <v>346956.44907000003</v>
      </c>
      <c r="BG608" s="60"/>
      <c r="BH608" s="28">
        <v>791057.44906999997</v>
      </c>
      <c r="BI608" s="124"/>
      <c r="BJ608" s="28">
        <v>127915.12</v>
      </c>
      <c r="BK608" s="28">
        <v>663142.32906999998</v>
      </c>
      <c r="BL608" s="124"/>
      <c r="BM608" s="193">
        <v>0</v>
      </c>
    </row>
    <row r="609" spans="1:65" x14ac:dyDescent="0.25">
      <c r="A609" s="116" t="s">
        <v>1378</v>
      </c>
      <c r="B609" s="24" t="s">
        <v>1379</v>
      </c>
      <c r="C609" s="27" t="s">
        <v>1340</v>
      </c>
      <c r="D609" s="27" t="s">
        <v>120</v>
      </c>
      <c r="E609" s="139">
        <v>217.9</v>
      </c>
      <c r="F609" s="68"/>
      <c r="G609" s="139">
        <v>130.39999999999998</v>
      </c>
      <c r="H609" s="139">
        <v>128.49</v>
      </c>
      <c r="I609" s="139">
        <v>87.5</v>
      </c>
      <c r="J609" s="139">
        <v>0</v>
      </c>
      <c r="K609" s="60"/>
      <c r="L609" s="28">
        <v>11564.1</v>
      </c>
      <c r="M609" s="28">
        <v>7875</v>
      </c>
      <c r="N609" s="28">
        <v>0</v>
      </c>
      <c r="O609" s="44">
        <v>19439.099999999999</v>
      </c>
      <c r="P609" s="124"/>
      <c r="Q609" s="28">
        <v>16299.999999999996</v>
      </c>
      <c r="R609" s="28">
        <v>10937.5</v>
      </c>
      <c r="S609" s="28">
        <v>0</v>
      </c>
      <c r="T609" s="28">
        <v>27237.499999999996</v>
      </c>
      <c r="U609" s="124"/>
      <c r="V609" s="28">
        <v>30383.199999999993</v>
      </c>
      <c r="W609" s="28">
        <v>20387.5</v>
      </c>
      <c r="X609" s="28">
        <v>0</v>
      </c>
      <c r="Y609" s="44">
        <v>50770.7</v>
      </c>
      <c r="Z609" s="124"/>
      <c r="AA609" s="28">
        <v>3259.9999999999995</v>
      </c>
      <c r="AB609" s="28">
        <v>2187.5</v>
      </c>
      <c r="AC609" s="28">
        <v>0</v>
      </c>
      <c r="AD609" s="44">
        <v>5447.5</v>
      </c>
      <c r="AE609" s="124"/>
      <c r="AF609" s="139">
        <v>37229.199999999997</v>
      </c>
      <c r="AG609" s="139">
        <v>24981.25</v>
      </c>
      <c r="AH609" s="139">
        <v>0</v>
      </c>
      <c r="AI609" s="44">
        <v>62210.45</v>
      </c>
      <c r="AJ609" s="124"/>
      <c r="AK609" s="63">
        <v>13362.960000000001</v>
      </c>
      <c r="AL609" s="63">
        <v>18200</v>
      </c>
      <c r="AM609" s="63">
        <v>0</v>
      </c>
      <c r="AN609" s="44">
        <v>31562.959999999999</v>
      </c>
      <c r="AO609" s="124"/>
      <c r="AP609" s="28">
        <v>135355.19999999998</v>
      </c>
      <c r="AQ609" s="28">
        <v>90825</v>
      </c>
      <c r="AR609" s="28">
        <v>0</v>
      </c>
      <c r="AS609" s="28">
        <v>226180.19999999998</v>
      </c>
      <c r="AT609" s="124"/>
      <c r="AU609" s="28">
        <v>102494.39999999998</v>
      </c>
      <c r="AV609" s="28">
        <v>68775</v>
      </c>
      <c r="AW609" s="28">
        <v>0</v>
      </c>
      <c r="AX609" s="44">
        <v>171269.39999999997</v>
      </c>
      <c r="AY609" s="124"/>
      <c r="AZ609" s="139">
        <v>1120904.6000000001</v>
      </c>
      <c r="BA609" s="139">
        <v>257980.41000000003</v>
      </c>
      <c r="BB609" s="44">
        <v>413665.50300000008</v>
      </c>
      <c r="BC609" s="28">
        <v>27363.228299999995</v>
      </c>
      <c r="BD609" s="28">
        <v>23895.3498</v>
      </c>
      <c r="BE609" s="140">
        <v>0</v>
      </c>
      <c r="BF609" s="44">
        <v>464924.08110000013</v>
      </c>
      <c r="BG609" s="60"/>
      <c r="BH609" s="28">
        <v>1059041.8910999999</v>
      </c>
      <c r="BI609" s="124"/>
      <c r="BJ609" s="28">
        <v>170861.92</v>
      </c>
      <c r="BK609" s="28">
        <v>888179.97109999985</v>
      </c>
      <c r="BL609" s="124"/>
      <c r="BM609" s="193">
        <v>0</v>
      </c>
    </row>
    <row r="610" spans="1:65" x14ac:dyDescent="0.25">
      <c r="A610" s="116" t="s">
        <v>1380</v>
      </c>
      <c r="B610" s="24" t="s">
        <v>1381</v>
      </c>
      <c r="C610" s="27" t="s">
        <v>1340</v>
      </c>
      <c r="D610" s="27" t="s">
        <v>120</v>
      </c>
      <c r="E610" s="139">
        <v>335.75</v>
      </c>
      <c r="F610" s="68"/>
      <c r="G610" s="139">
        <v>222.25</v>
      </c>
      <c r="H610" s="139">
        <v>215</v>
      </c>
      <c r="I610" s="139">
        <v>113.5</v>
      </c>
      <c r="J610" s="139">
        <v>0</v>
      </c>
      <c r="K610" s="60"/>
      <c r="L610" s="28">
        <v>19350</v>
      </c>
      <c r="M610" s="28">
        <v>10215</v>
      </c>
      <c r="N610" s="28">
        <v>0</v>
      </c>
      <c r="O610" s="44">
        <v>29565</v>
      </c>
      <c r="P610" s="124"/>
      <c r="Q610" s="28">
        <v>27781.25</v>
      </c>
      <c r="R610" s="28">
        <v>14187.5</v>
      </c>
      <c r="S610" s="28">
        <v>0</v>
      </c>
      <c r="T610" s="28">
        <v>41968.75</v>
      </c>
      <c r="U610" s="124"/>
      <c r="V610" s="28">
        <v>51784.25</v>
      </c>
      <c r="W610" s="28">
        <v>26445.5</v>
      </c>
      <c r="X610" s="28">
        <v>0</v>
      </c>
      <c r="Y610" s="44">
        <v>78229.75</v>
      </c>
      <c r="Z610" s="124"/>
      <c r="AA610" s="28">
        <v>5556.25</v>
      </c>
      <c r="AB610" s="28">
        <v>2837.5</v>
      </c>
      <c r="AC610" s="28">
        <v>0</v>
      </c>
      <c r="AD610" s="44">
        <v>8393.75</v>
      </c>
      <c r="AE610" s="124"/>
      <c r="AF610" s="139">
        <v>63452.37</v>
      </c>
      <c r="AG610" s="139">
        <v>32404.25</v>
      </c>
      <c r="AH610" s="139">
        <v>0</v>
      </c>
      <c r="AI610" s="44">
        <v>95856.62</v>
      </c>
      <c r="AJ610" s="124"/>
      <c r="AK610" s="63">
        <v>22360</v>
      </c>
      <c r="AL610" s="63">
        <v>23608</v>
      </c>
      <c r="AM610" s="63">
        <v>0</v>
      </c>
      <c r="AN610" s="44">
        <v>45968</v>
      </c>
      <c r="AO610" s="124"/>
      <c r="AP610" s="28">
        <v>230695.5</v>
      </c>
      <c r="AQ610" s="28">
        <v>117813</v>
      </c>
      <c r="AR610" s="28">
        <v>0</v>
      </c>
      <c r="AS610" s="28">
        <v>348508.5</v>
      </c>
      <c r="AT610" s="124"/>
      <c r="AU610" s="28">
        <v>174688.5</v>
      </c>
      <c r="AV610" s="28">
        <v>89211</v>
      </c>
      <c r="AW610" s="28">
        <v>0</v>
      </c>
      <c r="AX610" s="44">
        <v>263899.5</v>
      </c>
      <c r="AY610" s="124"/>
      <c r="AZ610" s="139">
        <v>1723725.8599999999</v>
      </c>
      <c r="BA610" s="139">
        <v>389271.61</v>
      </c>
      <c r="BB610" s="44">
        <v>633899.24099999992</v>
      </c>
      <c r="BC610" s="28">
        <v>42162.477749999998</v>
      </c>
      <c r="BD610" s="28">
        <v>36819.016499999998</v>
      </c>
      <c r="BE610" s="140">
        <v>0</v>
      </c>
      <c r="BF610" s="44">
        <v>712880.73524999991</v>
      </c>
      <c r="BG610" s="60"/>
      <c r="BH610" s="28">
        <v>1625270.60525</v>
      </c>
      <c r="BI610" s="124"/>
      <c r="BJ610" s="28">
        <v>263271.64</v>
      </c>
      <c r="BK610" s="28">
        <v>1361998.9652499999</v>
      </c>
      <c r="BL610" s="124"/>
      <c r="BM610" s="193">
        <v>0</v>
      </c>
    </row>
    <row r="611" spans="1:65" x14ac:dyDescent="0.25">
      <c r="A611" s="116" t="s">
        <v>1382</v>
      </c>
      <c r="B611" s="24" t="s">
        <v>1383</v>
      </c>
      <c r="C611" s="27" t="s">
        <v>1340</v>
      </c>
      <c r="D611" s="27" t="s">
        <v>120</v>
      </c>
      <c r="E611" s="139">
        <v>190.05</v>
      </c>
      <c r="F611" s="68"/>
      <c r="G611" s="139">
        <v>113.39999999999999</v>
      </c>
      <c r="H611" s="139">
        <v>111.82</v>
      </c>
      <c r="I611" s="139">
        <v>76.649999999999991</v>
      </c>
      <c r="J611" s="139">
        <v>0</v>
      </c>
      <c r="K611" s="60"/>
      <c r="L611" s="28">
        <v>10063.799999999999</v>
      </c>
      <c r="M611" s="28">
        <v>6898.4999999999991</v>
      </c>
      <c r="N611" s="28">
        <v>0</v>
      </c>
      <c r="O611" s="44">
        <v>16962.3</v>
      </c>
      <c r="P611" s="124"/>
      <c r="Q611" s="28">
        <v>14174.999999999998</v>
      </c>
      <c r="R611" s="28">
        <v>9581.2499999999982</v>
      </c>
      <c r="S611" s="28">
        <v>0</v>
      </c>
      <c r="T611" s="28">
        <v>23756.249999999996</v>
      </c>
      <c r="U611" s="124"/>
      <c r="V611" s="28">
        <v>26422.199999999997</v>
      </c>
      <c r="W611" s="28">
        <v>17859.449999999997</v>
      </c>
      <c r="X611" s="28">
        <v>0</v>
      </c>
      <c r="Y611" s="44">
        <v>44281.649999999994</v>
      </c>
      <c r="Z611" s="124"/>
      <c r="AA611" s="28">
        <v>2835</v>
      </c>
      <c r="AB611" s="28">
        <v>1916.2499999999998</v>
      </c>
      <c r="AC611" s="28">
        <v>0</v>
      </c>
      <c r="AD611" s="44">
        <v>4751.25</v>
      </c>
      <c r="AE611" s="124"/>
      <c r="AF611" s="139">
        <v>32375.7</v>
      </c>
      <c r="AG611" s="139">
        <v>21883.57</v>
      </c>
      <c r="AH611" s="139">
        <v>0</v>
      </c>
      <c r="AI611" s="44">
        <v>54259.270000000004</v>
      </c>
      <c r="AJ611" s="124"/>
      <c r="AK611" s="63">
        <v>11629.279999999999</v>
      </c>
      <c r="AL611" s="63">
        <v>15943.199999999999</v>
      </c>
      <c r="AM611" s="63">
        <v>0</v>
      </c>
      <c r="AN611" s="44">
        <v>27572.479999999996</v>
      </c>
      <c r="AO611" s="124"/>
      <c r="AP611" s="28">
        <v>117709.2</v>
      </c>
      <c r="AQ611" s="28">
        <v>79562.7</v>
      </c>
      <c r="AR611" s="28">
        <v>0</v>
      </c>
      <c r="AS611" s="28">
        <v>197271.9</v>
      </c>
      <c r="AT611" s="124"/>
      <c r="AU611" s="28">
        <v>89132.4</v>
      </c>
      <c r="AV611" s="28">
        <v>60246.899999999994</v>
      </c>
      <c r="AW611" s="28">
        <v>0</v>
      </c>
      <c r="AX611" s="44">
        <v>149379.29999999999</v>
      </c>
      <c r="AY611" s="124"/>
      <c r="AZ611" s="139">
        <v>1002923.1</v>
      </c>
      <c r="BA611" s="139">
        <v>288150.78999999998</v>
      </c>
      <c r="BB611" s="44">
        <v>387322.16699999996</v>
      </c>
      <c r="BC611" s="28">
        <v>23865.908849999996</v>
      </c>
      <c r="BD611" s="28">
        <v>20841.263099999996</v>
      </c>
      <c r="BE611" s="140">
        <v>0</v>
      </c>
      <c r="BF611" s="44">
        <v>432029.33894999995</v>
      </c>
      <c r="BG611" s="60"/>
      <c r="BH611" s="28">
        <v>950263.73895000003</v>
      </c>
      <c r="BI611" s="124"/>
      <c r="BJ611" s="28">
        <v>149023.9</v>
      </c>
      <c r="BK611" s="28">
        <v>801239.83895</v>
      </c>
      <c r="BL611" s="124"/>
      <c r="BM611" s="193">
        <v>0</v>
      </c>
    </row>
    <row r="612" spans="1:65" x14ac:dyDescent="0.25">
      <c r="A612" s="116" t="s">
        <v>1384</v>
      </c>
      <c r="B612" s="24" t="s">
        <v>1385</v>
      </c>
      <c r="C612" s="27" t="s">
        <v>1340</v>
      </c>
      <c r="D612" s="27" t="s">
        <v>120</v>
      </c>
      <c r="E612" s="139">
        <v>73</v>
      </c>
      <c r="F612" s="68"/>
      <c r="G612" s="139">
        <v>49.5</v>
      </c>
      <c r="H612" s="139">
        <v>49.5</v>
      </c>
      <c r="I612" s="139">
        <v>23.5</v>
      </c>
      <c r="J612" s="139">
        <v>0</v>
      </c>
      <c r="K612" s="60"/>
      <c r="L612" s="28">
        <v>4455</v>
      </c>
      <c r="M612" s="28">
        <v>2115</v>
      </c>
      <c r="N612" s="28">
        <v>0</v>
      </c>
      <c r="O612" s="44">
        <v>6570</v>
      </c>
      <c r="P612" s="124"/>
      <c r="Q612" s="28">
        <v>6187.5</v>
      </c>
      <c r="R612" s="28">
        <v>2937.5</v>
      </c>
      <c r="S612" s="28">
        <v>0</v>
      </c>
      <c r="T612" s="28">
        <v>9125</v>
      </c>
      <c r="U612" s="124"/>
      <c r="V612" s="28">
        <v>11533.5</v>
      </c>
      <c r="W612" s="28">
        <v>5475.5</v>
      </c>
      <c r="X612" s="28">
        <v>0</v>
      </c>
      <c r="Y612" s="44">
        <v>17009</v>
      </c>
      <c r="Z612" s="124"/>
      <c r="AA612" s="28">
        <v>1237.5</v>
      </c>
      <c r="AB612" s="28">
        <v>587.5</v>
      </c>
      <c r="AC612" s="28">
        <v>0</v>
      </c>
      <c r="AD612" s="44">
        <v>1825</v>
      </c>
      <c r="AE612" s="124"/>
      <c r="AF612" s="139">
        <v>14132.25</v>
      </c>
      <c r="AG612" s="139">
        <v>6709.25</v>
      </c>
      <c r="AH612" s="139">
        <v>0</v>
      </c>
      <c r="AI612" s="44">
        <v>20841.5</v>
      </c>
      <c r="AJ612" s="124"/>
      <c r="AK612" s="63">
        <v>5148</v>
      </c>
      <c r="AL612" s="63">
        <v>4888</v>
      </c>
      <c r="AM612" s="63">
        <v>0</v>
      </c>
      <c r="AN612" s="44">
        <v>10036</v>
      </c>
      <c r="AO612" s="124"/>
      <c r="AP612" s="28">
        <v>51381</v>
      </c>
      <c r="AQ612" s="28">
        <v>24393</v>
      </c>
      <c r="AR612" s="28">
        <v>0</v>
      </c>
      <c r="AS612" s="28">
        <v>75774</v>
      </c>
      <c r="AT612" s="124"/>
      <c r="AU612" s="28">
        <v>38907</v>
      </c>
      <c r="AV612" s="28">
        <v>18471</v>
      </c>
      <c r="AW612" s="28">
        <v>0</v>
      </c>
      <c r="AX612" s="44">
        <v>57378</v>
      </c>
      <c r="AY612" s="124"/>
      <c r="AZ612" s="139">
        <v>389281.73000000004</v>
      </c>
      <c r="BA612" s="139">
        <v>105028.83999999998</v>
      </c>
      <c r="BB612" s="44">
        <v>148293.171</v>
      </c>
      <c r="BC612" s="28">
        <v>9167.1209999999992</v>
      </c>
      <c r="BD612" s="28">
        <v>8005.326</v>
      </c>
      <c r="BE612" s="140">
        <v>0</v>
      </c>
      <c r="BF612" s="44">
        <v>165465.61800000002</v>
      </c>
      <c r="BG612" s="60"/>
      <c r="BH612" s="28">
        <v>364024.11800000002</v>
      </c>
      <c r="BI612" s="124"/>
      <c r="BJ612" s="28">
        <v>57241.49</v>
      </c>
      <c r="BK612" s="28">
        <v>306782.62800000003</v>
      </c>
      <c r="BL612" s="124"/>
      <c r="BM612" s="193">
        <v>0</v>
      </c>
    </row>
    <row r="613" spans="1:65" x14ac:dyDescent="0.25">
      <c r="A613" s="116" t="s">
        <v>1386</v>
      </c>
      <c r="B613" s="24" t="s">
        <v>1387</v>
      </c>
      <c r="C613" s="27" t="s">
        <v>1340</v>
      </c>
      <c r="D613" s="27" t="s">
        <v>131</v>
      </c>
      <c r="E613" s="139">
        <v>552.49</v>
      </c>
      <c r="F613" s="68"/>
      <c r="G613" s="139">
        <v>0</v>
      </c>
      <c r="H613" s="139">
        <v>0</v>
      </c>
      <c r="I613" s="139">
        <v>0</v>
      </c>
      <c r="J613" s="139">
        <v>552.49</v>
      </c>
      <c r="K613" s="60"/>
      <c r="L613" s="28">
        <v>0</v>
      </c>
      <c r="M613" s="28">
        <v>0</v>
      </c>
      <c r="N613" s="28">
        <v>49724.1</v>
      </c>
      <c r="O613" s="44">
        <v>49724.1</v>
      </c>
      <c r="P613" s="124"/>
      <c r="Q613" s="28">
        <v>0</v>
      </c>
      <c r="R613" s="28">
        <v>0</v>
      </c>
      <c r="S613" s="28">
        <v>69061.25</v>
      </c>
      <c r="T613" s="28">
        <v>69061.25</v>
      </c>
      <c r="U613" s="124"/>
      <c r="V613" s="28">
        <v>0</v>
      </c>
      <c r="W613" s="28">
        <v>0</v>
      </c>
      <c r="X613" s="28">
        <v>128730.17</v>
      </c>
      <c r="Y613" s="44">
        <v>128730.17</v>
      </c>
      <c r="Z613" s="124"/>
      <c r="AA613" s="28">
        <v>0</v>
      </c>
      <c r="AB613" s="28">
        <v>0</v>
      </c>
      <c r="AC613" s="28">
        <v>13812.25</v>
      </c>
      <c r="AD613" s="44">
        <v>13812.25</v>
      </c>
      <c r="AE613" s="124"/>
      <c r="AF613" s="139">
        <v>0</v>
      </c>
      <c r="AG613" s="139">
        <v>0</v>
      </c>
      <c r="AH613" s="139">
        <v>315471.78999999998</v>
      </c>
      <c r="AI613" s="44">
        <v>315471.78999999998</v>
      </c>
      <c r="AJ613" s="124"/>
      <c r="AK613" s="63">
        <v>0</v>
      </c>
      <c r="AL613" s="63">
        <v>0</v>
      </c>
      <c r="AM613" s="63">
        <v>396135.33</v>
      </c>
      <c r="AN613" s="44">
        <v>396135.33</v>
      </c>
      <c r="AO613" s="124"/>
      <c r="AP613" s="28">
        <v>0</v>
      </c>
      <c r="AQ613" s="28">
        <v>0</v>
      </c>
      <c r="AR613" s="28">
        <v>573484.62</v>
      </c>
      <c r="AS613" s="28">
        <v>573484.62</v>
      </c>
      <c r="AT613" s="124"/>
      <c r="AU613" s="28">
        <v>0</v>
      </c>
      <c r="AV613" s="28">
        <v>0</v>
      </c>
      <c r="AW613" s="28">
        <v>434257.14</v>
      </c>
      <c r="AX613" s="44">
        <v>434257.14</v>
      </c>
      <c r="AY613" s="124"/>
      <c r="AZ613" s="139">
        <v>3330274.0999999996</v>
      </c>
      <c r="BA613" s="139">
        <v>1149551.48</v>
      </c>
      <c r="BB613" s="44">
        <v>1343947.6739999999</v>
      </c>
      <c r="BC613" s="28">
        <v>69380.036729999993</v>
      </c>
      <c r="BD613" s="28">
        <v>60587.158380000001</v>
      </c>
      <c r="BE613" s="140">
        <v>0</v>
      </c>
      <c r="BF613" s="44">
        <v>1473914.8691099999</v>
      </c>
      <c r="BG613" s="60"/>
      <c r="BH613" s="28">
        <v>3454591.5191100002</v>
      </c>
      <c r="BI613" s="124"/>
      <c r="BJ613" s="28">
        <v>433223.98</v>
      </c>
      <c r="BK613" s="28">
        <v>3021367.5391100002</v>
      </c>
      <c r="BL613" s="124"/>
      <c r="BM613" s="193">
        <v>1</v>
      </c>
    </row>
    <row r="614" spans="1:65" x14ac:dyDescent="0.25">
      <c r="A614" s="116" t="s">
        <v>1388</v>
      </c>
      <c r="B614" s="24" t="s">
        <v>1389</v>
      </c>
      <c r="C614" s="27" t="s">
        <v>1340</v>
      </c>
      <c r="D614" s="27" t="s">
        <v>120</v>
      </c>
      <c r="E614" s="139">
        <v>1096.1300000000001</v>
      </c>
      <c r="F614" s="68"/>
      <c r="G614" s="139">
        <v>716.31000000000006</v>
      </c>
      <c r="H614" s="139">
        <v>700.81000000000006</v>
      </c>
      <c r="I614" s="139">
        <v>379.82</v>
      </c>
      <c r="J614" s="139">
        <v>0</v>
      </c>
      <c r="K614" s="60"/>
      <c r="L614" s="28">
        <v>63072.900000000009</v>
      </c>
      <c r="M614" s="28">
        <v>34183.800000000003</v>
      </c>
      <c r="N614" s="28">
        <v>0</v>
      </c>
      <c r="O614" s="44">
        <v>97256.700000000012</v>
      </c>
      <c r="P614" s="124"/>
      <c r="Q614" s="28">
        <v>89538.750000000015</v>
      </c>
      <c r="R614" s="28">
        <v>47477.5</v>
      </c>
      <c r="S614" s="28">
        <v>0</v>
      </c>
      <c r="T614" s="28">
        <v>137016.25</v>
      </c>
      <c r="U614" s="124"/>
      <c r="V614" s="28">
        <v>166900.23000000001</v>
      </c>
      <c r="W614" s="28">
        <v>88498.06</v>
      </c>
      <c r="X614" s="28">
        <v>0</v>
      </c>
      <c r="Y614" s="44">
        <v>255398.29</v>
      </c>
      <c r="Z614" s="124"/>
      <c r="AA614" s="28">
        <v>17907.75</v>
      </c>
      <c r="AB614" s="28">
        <v>9495.5</v>
      </c>
      <c r="AC614" s="28">
        <v>0</v>
      </c>
      <c r="AD614" s="44">
        <v>27403.25</v>
      </c>
      <c r="AE614" s="124"/>
      <c r="AF614" s="139">
        <v>409013.01</v>
      </c>
      <c r="AG614" s="139">
        <v>216877.22</v>
      </c>
      <c r="AH614" s="139">
        <v>0</v>
      </c>
      <c r="AI614" s="44">
        <v>625890.23</v>
      </c>
      <c r="AJ614" s="124"/>
      <c r="AK614" s="63">
        <v>72884.240000000005</v>
      </c>
      <c r="AL614" s="63">
        <v>79002.559999999998</v>
      </c>
      <c r="AM614" s="63">
        <v>0</v>
      </c>
      <c r="AN614" s="44">
        <v>151886.79999999999</v>
      </c>
      <c r="AO614" s="124"/>
      <c r="AP614" s="28">
        <v>743529.78</v>
      </c>
      <c r="AQ614" s="28">
        <v>394253.16</v>
      </c>
      <c r="AR614" s="28">
        <v>0</v>
      </c>
      <c r="AS614" s="28">
        <v>1137782.94</v>
      </c>
      <c r="AT614" s="124"/>
      <c r="AU614" s="28">
        <v>563019.66</v>
      </c>
      <c r="AV614" s="28">
        <v>298538.52</v>
      </c>
      <c r="AW614" s="28">
        <v>0</v>
      </c>
      <c r="AX614" s="44">
        <v>861558.18</v>
      </c>
      <c r="AY614" s="124"/>
      <c r="AZ614" s="139">
        <v>6072085.1699999999</v>
      </c>
      <c r="BA614" s="139">
        <v>2861505.0599999996</v>
      </c>
      <c r="BB614" s="44">
        <v>2680077.0690000001</v>
      </c>
      <c r="BC614" s="28">
        <v>137648.71700999999</v>
      </c>
      <c r="BD614" s="28">
        <v>120203.80806000001</v>
      </c>
      <c r="BE614" s="140">
        <v>0</v>
      </c>
      <c r="BF614" s="44">
        <v>2937929.5940700001</v>
      </c>
      <c r="BG614" s="60"/>
      <c r="BH614" s="28">
        <v>6232122.2340699993</v>
      </c>
      <c r="BI614" s="124"/>
      <c r="BJ614" s="28">
        <v>859508.41</v>
      </c>
      <c r="BK614" s="28">
        <v>5372613.8240699992</v>
      </c>
      <c r="BL614" s="124"/>
      <c r="BM614" s="193">
        <v>1</v>
      </c>
    </row>
    <row r="615" spans="1:65" x14ac:dyDescent="0.25">
      <c r="A615" s="116" t="s">
        <v>1390</v>
      </c>
      <c r="B615" s="24" t="s">
        <v>1391</v>
      </c>
      <c r="C615" s="27" t="s">
        <v>1340</v>
      </c>
      <c r="D615" s="27" t="s">
        <v>12</v>
      </c>
      <c r="E615" s="139">
        <v>105.11</v>
      </c>
      <c r="F615" s="68"/>
      <c r="G615" s="139">
        <v>39.14</v>
      </c>
      <c r="H615" s="139">
        <v>37.81</v>
      </c>
      <c r="I615" s="139">
        <v>26.650000000000002</v>
      </c>
      <c r="J615" s="139">
        <v>39.32</v>
      </c>
      <c r="K615" s="60"/>
      <c r="L615" s="28">
        <v>3402.9</v>
      </c>
      <c r="M615" s="28">
        <v>2398.5</v>
      </c>
      <c r="N615" s="28">
        <v>3538.8</v>
      </c>
      <c r="O615" s="44">
        <v>9340.2000000000007</v>
      </c>
      <c r="P615" s="124"/>
      <c r="Q615" s="28">
        <v>4892.5</v>
      </c>
      <c r="R615" s="28">
        <v>3331.2500000000005</v>
      </c>
      <c r="S615" s="28">
        <v>4915</v>
      </c>
      <c r="T615" s="28">
        <v>13138.75</v>
      </c>
      <c r="U615" s="124"/>
      <c r="V615" s="28">
        <v>9119.6200000000008</v>
      </c>
      <c r="W615" s="28">
        <v>6209.4500000000007</v>
      </c>
      <c r="X615" s="28">
        <v>9161.56</v>
      </c>
      <c r="Y615" s="44">
        <v>24490.63</v>
      </c>
      <c r="Z615" s="124"/>
      <c r="AA615" s="28">
        <v>978.5</v>
      </c>
      <c r="AB615" s="28">
        <v>666.25</v>
      </c>
      <c r="AC615" s="28">
        <v>983</v>
      </c>
      <c r="AD615" s="44">
        <v>2627.75</v>
      </c>
      <c r="AE615" s="124"/>
      <c r="AF615" s="139">
        <v>11174.47</v>
      </c>
      <c r="AG615" s="139">
        <v>7608.57</v>
      </c>
      <c r="AH615" s="139">
        <v>11225.86</v>
      </c>
      <c r="AI615" s="44">
        <v>30008.9</v>
      </c>
      <c r="AJ615" s="124"/>
      <c r="AK615" s="63">
        <v>3932.2400000000002</v>
      </c>
      <c r="AL615" s="63">
        <v>5543.2000000000007</v>
      </c>
      <c r="AM615" s="63">
        <v>28192.44</v>
      </c>
      <c r="AN615" s="44">
        <v>37667.879999999997</v>
      </c>
      <c r="AO615" s="124"/>
      <c r="AP615" s="28">
        <v>40627.32</v>
      </c>
      <c r="AQ615" s="28">
        <v>27662.7</v>
      </c>
      <c r="AR615" s="28">
        <v>40814.160000000003</v>
      </c>
      <c r="AS615" s="28">
        <v>109104.18000000001</v>
      </c>
      <c r="AT615" s="124"/>
      <c r="AU615" s="28">
        <v>30764.04</v>
      </c>
      <c r="AV615" s="28">
        <v>20946.900000000001</v>
      </c>
      <c r="AW615" s="28">
        <v>30905.52</v>
      </c>
      <c r="AX615" s="44">
        <v>82616.460000000006</v>
      </c>
      <c r="AY615" s="124"/>
      <c r="AZ615" s="139">
        <v>573361.81999999995</v>
      </c>
      <c r="BA615" s="139">
        <v>169371.24000000002</v>
      </c>
      <c r="BB615" s="44">
        <v>222819.91799999998</v>
      </c>
      <c r="BC615" s="28">
        <v>13199.398470000002</v>
      </c>
      <c r="BD615" s="28">
        <v>11526.572820000001</v>
      </c>
      <c r="BE615" s="140">
        <v>0</v>
      </c>
      <c r="BF615" s="44">
        <v>247545.88928999999</v>
      </c>
      <c r="BG615" s="60"/>
      <c r="BH615" s="28">
        <v>556540.63928999996</v>
      </c>
      <c r="BI615" s="124"/>
      <c r="BJ615" s="28">
        <v>82419.899999999994</v>
      </c>
      <c r="BK615" s="28">
        <v>474120.73928999994</v>
      </c>
      <c r="BL615" s="124"/>
      <c r="BM615" s="193">
        <v>0</v>
      </c>
    </row>
    <row r="616" spans="1:65" x14ac:dyDescent="0.25">
      <c r="A616" s="116" t="s">
        <v>1392</v>
      </c>
      <c r="B616" s="24" t="s">
        <v>1393</v>
      </c>
      <c r="C616" s="27" t="s">
        <v>1394</v>
      </c>
      <c r="D616" s="27" t="s">
        <v>12</v>
      </c>
      <c r="E616" s="139">
        <v>509.29</v>
      </c>
      <c r="F616" s="68"/>
      <c r="G616" s="139">
        <v>230.32</v>
      </c>
      <c r="H616" s="139">
        <v>226.82</v>
      </c>
      <c r="I616" s="139">
        <v>114.49</v>
      </c>
      <c r="J616" s="139">
        <v>164.48</v>
      </c>
      <c r="K616" s="60"/>
      <c r="L616" s="28">
        <v>20413.8</v>
      </c>
      <c r="M616" s="28">
        <v>10304.1</v>
      </c>
      <c r="N616" s="28">
        <v>14803.199999999999</v>
      </c>
      <c r="O616" s="44">
        <v>45521.1</v>
      </c>
      <c r="P616" s="124"/>
      <c r="Q616" s="28">
        <v>28790</v>
      </c>
      <c r="R616" s="28">
        <v>14311.25</v>
      </c>
      <c r="S616" s="28">
        <v>20560</v>
      </c>
      <c r="T616" s="28">
        <v>63661.25</v>
      </c>
      <c r="U616" s="124"/>
      <c r="V616" s="28">
        <v>53664.56</v>
      </c>
      <c r="W616" s="28">
        <v>26676.17</v>
      </c>
      <c r="X616" s="28">
        <v>38323.839999999997</v>
      </c>
      <c r="Y616" s="44">
        <v>118664.56999999999</v>
      </c>
      <c r="Z616" s="124"/>
      <c r="AA616" s="28">
        <v>5758</v>
      </c>
      <c r="AB616" s="28">
        <v>2862.25</v>
      </c>
      <c r="AC616" s="28">
        <v>4112</v>
      </c>
      <c r="AD616" s="44">
        <v>12732.25</v>
      </c>
      <c r="AE616" s="124"/>
      <c r="AF616" s="139">
        <v>65756.36</v>
      </c>
      <c r="AG616" s="139">
        <v>32686.89</v>
      </c>
      <c r="AH616" s="139">
        <v>46959.040000000001</v>
      </c>
      <c r="AI616" s="44">
        <v>145402.29</v>
      </c>
      <c r="AJ616" s="124"/>
      <c r="AK616" s="63">
        <v>23589.279999999999</v>
      </c>
      <c r="AL616" s="63">
        <v>23813.919999999998</v>
      </c>
      <c r="AM616" s="63">
        <v>117932.15999999999</v>
      </c>
      <c r="AN616" s="44">
        <v>165335.35999999999</v>
      </c>
      <c r="AO616" s="124"/>
      <c r="AP616" s="28">
        <v>239072.16</v>
      </c>
      <c r="AQ616" s="28">
        <v>118840.62</v>
      </c>
      <c r="AR616" s="28">
        <v>170730.23999999999</v>
      </c>
      <c r="AS616" s="28">
        <v>528643.02</v>
      </c>
      <c r="AT616" s="124"/>
      <c r="AU616" s="28">
        <v>181031.52</v>
      </c>
      <c r="AV616" s="28">
        <v>89989.14</v>
      </c>
      <c r="AW616" s="28">
        <v>129281.28</v>
      </c>
      <c r="AX616" s="44">
        <v>400301.93999999994</v>
      </c>
      <c r="AY616" s="124"/>
      <c r="AZ616" s="139">
        <v>2858696.73</v>
      </c>
      <c r="BA616" s="139">
        <v>889985.31</v>
      </c>
      <c r="BB616" s="44">
        <v>1124604.612</v>
      </c>
      <c r="BC616" s="28">
        <v>63955.110329999989</v>
      </c>
      <c r="BD616" s="28">
        <v>55849.759980000003</v>
      </c>
      <c r="BE616" s="140">
        <v>0</v>
      </c>
      <c r="BF616" s="44">
        <v>1244409.4823100001</v>
      </c>
      <c r="BG616" s="60"/>
      <c r="BH616" s="28">
        <v>2724671.2623099997</v>
      </c>
      <c r="BI616" s="124"/>
      <c r="BJ616" s="28">
        <v>399349.56</v>
      </c>
      <c r="BK616" s="28">
        <v>2325321.7023099996</v>
      </c>
      <c r="BL616" s="124"/>
      <c r="BM616" s="193">
        <v>0</v>
      </c>
    </row>
    <row r="617" spans="1:65" x14ac:dyDescent="0.25">
      <c r="A617" s="116" t="s">
        <v>1395</v>
      </c>
      <c r="B617" s="24" t="s">
        <v>1396</v>
      </c>
      <c r="C617" s="27" t="s">
        <v>1394</v>
      </c>
      <c r="D617" s="27" t="s">
        <v>12</v>
      </c>
      <c r="E617" s="139">
        <v>669.44</v>
      </c>
      <c r="F617" s="68"/>
      <c r="G617" s="139">
        <v>309.63</v>
      </c>
      <c r="H617" s="139">
        <v>303.97000000000003</v>
      </c>
      <c r="I617" s="139">
        <v>155.49</v>
      </c>
      <c r="J617" s="139">
        <v>204.32</v>
      </c>
      <c r="K617" s="60"/>
      <c r="L617" s="28">
        <v>27357.300000000003</v>
      </c>
      <c r="M617" s="28">
        <v>13994.1</v>
      </c>
      <c r="N617" s="28">
        <v>18388.8</v>
      </c>
      <c r="O617" s="44">
        <v>59740.2</v>
      </c>
      <c r="P617" s="124"/>
      <c r="Q617" s="28">
        <v>38703.75</v>
      </c>
      <c r="R617" s="28">
        <v>19436.25</v>
      </c>
      <c r="S617" s="28">
        <v>25540</v>
      </c>
      <c r="T617" s="28">
        <v>83680</v>
      </c>
      <c r="U617" s="124"/>
      <c r="V617" s="28">
        <v>72143.789999999994</v>
      </c>
      <c r="W617" s="28">
        <v>36229.170000000006</v>
      </c>
      <c r="X617" s="28">
        <v>47606.559999999998</v>
      </c>
      <c r="Y617" s="44">
        <v>155979.51999999999</v>
      </c>
      <c r="Z617" s="124"/>
      <c r="AA617" s="28">
        <v>7740.75</v>
      </c>
      <c r="AB617" s="28">
        <v>3887.25</v>
      </c>
      <c r="AC617" s="28">
        <v>5108</v>
      </c>
      <c r="AD617" s="44">
        <v>16736</v>
      </c>
      <c r="AE617" s="124"/>
      <c r="AF617" s="139">
        <v>176798.73</v>
      </c>
      <c r="AG617" s="139">
        <v>88784.79</v>
      </c>
      <c r="AH617" s="139">
        <v>116666.72</v>
      </c>
      <c r="AI617" s="44">
        <v>382250.23999999999</v>
      </c>
      <c r="AJ617" s="124"/>
      <c r="AK617" s="63">
        <v>31612.880000000005</v>
      </c>
      <c r="AL617" s="63">
        <v>32341.920000000002</v>
      </c>
      <c r="AM617" s="63">
        <v>146497.44</v>
      </c>
      <c r="AN617" s="44">
        <v>210452.24</v>
      </c>
      <c r="AO617" s="124"/>
      <c r="AP617" s="28">
        <v>321395.94</v>
      </c>
      <c r="AQ617" s="28">
        <v>161398.62</v>
      </c>
      <c r="AR617" s="28">
        <v>212084.16</v>
      </c>
      <c r="AS617" s="28">
        <v>694878.71999999997</v>
      </c>
      <c r="AT617" s="124"/>
      <c r="AU617" s="28">
        <v>243369.18</v>
      </c>
      <c r="AV617" s="28">
        <v>122215.14000000001</v>
      </c>
      <c r="AW617" s="28">
        <v>160595.51999999999</v>
      </c>
      <c r="AX617" s="44">
        <v>526179.83999999997</v>
      </c>
      <c r="AY617" s="124"/>
      <c r="AZ617" s="139">
        <v>3704856.3700000006</v>
      </c>
      <c r="BA617" s="139">
        <v>1073436.52</v>
      </c>
      <c r="BB617" s="44">
        <v>1433487.8670000001</v>
      </c>
      <c r="BC617" s="28">
        <v>84066.266879999996</v>
      </c>
      <c r="BD617" s="28">
        <v>73412.129280000008</v>
      </c>
      <c r="BE617" s="140">
        <v>0</v>
      </c>
      <c r="BF617" s="44">
        <v>1590966.2631600001</v>
      </c>
      <c r="BG617" s="60"/>
      <c r="BH617" s="28">
        <v>3720863.0231600008</v>
      </c>
      <c r="BI617" s="124"/>
      <c r="BJ617" s="28">
        <v>524927.98</v>
      </c>
      <c r="BK617" s="28">
        <v>3195935.0431600008</v>
      </c>
      <c r="BL617" s="124"/>
      <c r="BM617" s="193">
        <v>1</v>
      </c>
    </row>
    <row r="618" spans="1:65" x14ac:dyDescent="0.25">
      <c r="A618" s="116" t="s">
        <v>1397</v>
      </c>
      <c r="B618" s="24" t="s">
        <v>1398</v>
      </c>
      <c r="C618" s="27" t="s">
        <v>1399</v>
      </c>
      <c r="D618" s="27" t="s">
        <v>12</v>
      </c>
      <c r="E618" s="139">
        <v>767.95</v>
      </c>
      <c r="F618" s="68"/>
      <c r="G618" s="139">
        <v>336.79999999999995</v>
      </c>
      <c r="H618" s="139">
        <v>328.96999999999991</v>
      </c>
      <c r="I618" s="139">
        <v>179.49</v>
      </c>
      <c r="J618" s="139">
        <v>251.66</v>
      </c>
      <c r="K618" s="60"/>
      <c r="L618" s="28">
        <v>29607.299999999992</v>
      </c>
      <c r="M618" s="28">
        <v>16154.1</v>
      </c>
      <c r="N618" s="28">
        <v>22649.4</v>
      </c>
      <c r="O618" s="44">
        <v>68410.799999999988</v>
      </c>
      <c r="P618" s="124"/>
      <c r="Q618" s="28">
        <v>42099.999999999993</v>
      </c>
      <c r="R618" s="28">
        <v>22436.25</v>
      </c>
      <c r="S618" s="28">
        <v>31457.5</v>
      </c>
      <c r="T618" s="28">
        <v>95993.75</v>
      </c>
      <c r="U618" s="124"/>
      <c r="V618" s="28">
        <v>78474.399999999994</v>
      </c>
      <c r="W618" s="28">
        <v>41821.170000000006</v>
      </c>
      <c r="X618" s="28">
        <v>58636.78</v>
      </c>
      <c r="Y618" s="44">
        <v>178932.35</v>
      </c>
      <c r="Z618" s="124"/>
      <c r="AA618" s="28">
        <v>8419.9999999999982</v>
      </c>
      <c r="AB618" s="28">
        <v>4487.25</v>
      </c>
      <c r="AC618" s="28">
        <v>6291.5</v>
      </c>
      <c r="AD618" s="44">
        <v>19198.75</v>
      </c>
      <c r="AE618" s="124"/>
      <c r="AF618" s="139">
        <v>96156.4</v>
      </c>
      <c r="AG618" s="139">
        <v>51244.39</v>
      </c>
      <c r="AH618" s="139">
        <v>71848.929999999993</v>
      </c>
      <c r="AI618" s="44">
        <v>219249.71999999997</v>
      </c>
      <c r="AJ618" s="124"/>
      <c r="AK618" s="63">
        <v>34212.87999999999</v>
      </c>
      <c r="AL618" s="63">
        <v>37333.919999999998</v>
      </c>
      <c r="AM618" s="63">
        <v>180440.22</v>
      </c>
      <c r="AN618" s="44">
        <v>251987.02</v>
      </c>
      <c r="AO618" s="124"/>
      <c r="AP618" s="28">
        <v>349598.39999999997</v>
      </c>
      <c r="AQ618" s="28">
        <v>186310.62</v>
      </c>
      <c r="AR618" s="28">
        <v>261223.08</v>
      </c>
      <c r="AS618" s="28">
        <v>797132.1</v>
      </c>
      <c r="AT618" s="124"/>
      <c r="AU618" s="28">
        <v>264724.8</v>
      </c>
      <c r="AV618" s="28">
        <v>141079.14000000001</v>
      </c>
      <c r="AW618" s="28">
        <v>197804.76</v>
      </c>
      <c r="AX618" s="44">
        <v>603608.69999999995</v>
      </c>
      <c r="AY618" s="124"/>
      <c r="AZ618" s="139">
        <v>4176572.6500000004</v>
      </c>
      <c r="BA618" s="139">
        <v>1128993.22</v>
      </c>
      <c r="BB618" s="44">
        <v>1591669.7609999999</v>
      </c>
      <c r="BC618" s="28">
        <v>96436.857149999982</v>
      </c>
      <c r="BD618" s="28">
        <v>84214.932899999985</v>
      </c>
      <c r="BE618" s="140">
        <v>0</v>
      </c>
      <c r="BF618" s="44">
        <v>1772321.5510499999</v>
      </c>
      <c r="BG618" s="60"/>
      <c r="BH618" s="28">
        <v>4006834.7410499998</v>
      </c>
      <c r="BI618" s="124"/>
      <c r="BJ618" s="28">
        <v>602172.63</v>
      </c>
      <c r="BK618" s="28">
        <v>3404662.1110499999</v>
      </c>
      <c r="BL618" s="124"/>
      <c r="BM618" s="193">
        <v>0</v>
      </c>
    </row>
    <row r="619" spans="1:65" x14ac:dyDescent="0.25">
      <c r="A619" s="116" t="s">
        <v>1405</v>
      </c>
      <c r="B619" s="24" t="s">
        <v>1406</v>
      </c>
      <c r="C619" s="27" t="s">
        <v>1402</v>
      </c>
      <c r="D619" s="27" t="s">
        <v>12</v>
      </c>
      <c r="E619" s="139">
        <v>925.87</v>
      </c>
      <c r="F619" s="68"/>
      <c r="G619" s="139">
        <v>421.21999999999997</v>
      </c>
      <c r="H619" s="139">
        <v>414.81</v>
      </c>
      <c r="I619" s="139">
        <v>204.82</v>
      </c>
      <c r="J619" s="139">
        <v>299.83</v>
      </c>
      <c r="K619" s="60"/>
      <c r="L619" s="28">
        <v>37332.9</v>
      </c>
      <c r="M619" s="28">
        <v>18433.8</v>
      </c>
      <c r="N619" s="28">
        <v>26984.699999999997</v>
      </c>
      <c r="O619" s="44">
        <v>82751.399999999994</v>
      </c>
      <c r="P619" s="124"/>
      <c r="Q619" s="28">
        <v>52652.499999999993</v>
      </c>
      <c r="R619" s="28">
        <v>25602.5</v>
      </c>
      <c r="S619" s="28">
        <v>37478.75</v>
      </c>
      <c r="T619" s="28">
        <v>115733.75</v>
      </c>
      <c r="U619" s="124"/>
      <c r="V619" s="28">
        <v>98144.26</v>
      </c>
      <c r="W619" s="28">
        <v>47723.06</v>
      </c>
      <c r="X619" s="28">
        <v>69860.39</v>
      </c>
      <c r="Y619" s="44">
        <v>215727.71000000002</v>
      </c>
      <c r="Z619" s="124"/>
      <c r="AA619" s="28">
        <v>10530.5</v>
      </c>
      <c r="AB619" s="28">
        <v>5120.5</v>
      </c>
      <c r="AC619" s="28">
        <v>7495.75</v>
      </c>
      <c r="AD619" s="44">
        <v>23146.75</v>
      </c>
      <c r="AE619" s="124"/>
      <c r="AF619" s="139">
        <v>240516.62</v>
      </c>
      <c r="AG619" s="139">
        <v>116952.22</v>
      </c>
      <c r="AH619" s="139">
        <v>171202.93</v>
      </c>
      <c r="AI619" s="44">
        <v>528671.77</v>
      </c>
      <c r="AJ619" s="124"/>
      <c r="AK619" s="63">
        <v>43140.24</v>
      </c>
      <c r="AL619" s="63">
        <v>42602.559999999998</v>
      </c>
      <c r="AM619" s="63">
        <v>214978.11</v>
      </c>
      <c r="AN619" s="44">
        <v>300720.90999999997</v>
      </c>
      <c r="AO619" s="124"/>
      <c r="AP619" s="28">
        <v>437226.36</v>
      </c>
      <c r="AQ619" s="28">
        <v>212603.16</v>
      </c>
      <c r="AR619" s="28">
        <v>311223.53999999998</v>
      </c>
      <c r="AS619" s="28">
        <v>961053.06</v>
      </c>
      <c r="AT619" s="124"/>
      <c r="AU619" s="28">
        <v>331078.92</v>
      </c>
      <c r="AV619" s="28">
        <v>160988.51999999999</v>
      </c>
      <c r="AW619" s="28">
        <v>235666.37999999998</v>
      </c>
      <c r="AX619" s="44">
        <v>727733.82</v>
      </c>
      <c r="AY619" s="124"/>
      <c r="AZ619" s="139">
        <v>5119292.3499999996</v>
      </c>
      <c r="BA619" s="139">
        <v>1436151.96</v>
      </c>
      <c r="BB619" s="44">
        <v>1966633.2929999998</v>
      </c>
      <c r="BC619" s="28">
        <v>116267.97698999997</v>
      </c>
      <c r="BD619" s="28">
        <v>101532.75593999999</v>
      </c>
      <c r="BE619" s="140">
        <v>0</v>
      </c>
      <c r="BF619" s="44">
        <v>2184434.0259299995</v>
      </c>
      <c r="BG619" s="60"/>
      <c r="BH619" s="28">
        <v>5139973.1959299995</v>
      </c>
      <c r="BI619" s="124"/>
      <c r="BJ619" s="28">
        <v>726002.44</v>
      </c>
      <c r="BK619" s="28">
        <v>4413970.7559299991</v>
      </c>
      <c r="BL619" s="124"/>
      <c r="BM619" s="193">
        <v>1</v>
      </c>
    </row>
    <row r="620" spans="1:65" x14ac:dyDescent="0.25">
      <c r="A620" s="116" t="s">
        <v>1407</v>
      </c>
      <c r="B620" s="24" t="s">
        <v>1408</v>
      </c>
      <c r="C620" s="27" t="s">
        <v>1402</v>
      </c>
      <c r="D620" s="27" t="s">
        <v>12</v>
      </c>
      <c r="E620" s="139">
        <v>1167.7</v>
      </c>
      <c r="F620" s="68"/>
      <c r="G620" s="139">
        <v>507.89</v>
      </c>
      <c r="H620" s="139">
        <v>501.80999999999995</v>
      </c>
      <c r="I620" s="139">
        <v>267.65999999999997</v>
      </c>
      <c r="J620" s="139">
        <v>392.15</v>
      </c>
      <c r="K620" s="60"/>
      <c r="L620" s="28">
        <v>45162.899999999994</v>
      </c>
      <c r="M620" s="28">
        <v>24089.399999999998</v>
      </c>
      <c r="N620" s="28">
        <v>35293.5</v>
      </c>
      <c r="O620" s="44">
        <v>104545.79999999999</v>
      </c>
      <c r="P620" s="124"/>
      <c r="Q620" s="28">
        <v>63486.25</v>
      </c>
      <c r="R620" s="28">
        <v>33457.499999999993</v>
      </c>
      <c r="S620" s="28">
        <v>49018.75</v>
      </c>
      <c r="T620" s="28">
        <v>145962.5</v>
      </c>
      <c r="U620" s="124"/>
      <c r="V620" s="28">
        <v>118338.37</v>
      </c>
      <c r="W620" s="28">
        <v>62364.779999999992</v>
      </c>
      <c r="X620" s="28">
        <v>91370.95</v>
      </c>
      <c r="Y620" s="44">
        <v>272074.09999999998</v>
      </c>
      <c r="Z620" s="124"/>
      <c r="AA620" s="28">
        <v>12697.25</v>
      </c>
      <c r="AB620" s="28">
        <v>6691.4999999999991</v>
      </c>
      <c r="AC620" s="28">
        <v>9803.75</v>
      </c>
      <c r="AD620" s="44">
        <v>29192.5</v>
      </c>
      <c r="AE620" s="124"/>
      <c r="AF620" s="139">
        <v>290005.19</v>
      </c>
      <c r="AG620" s="139">
        <v>152833.85999999999</v>
      </c>
      <c r="AH620" s="139">
        <v>223917.65</v>
      </c>
      <c r="AI620" s="44">
        <v>666756.69999999995</v>
      </c>
      <c r="AJ620" s="124"/>
      <c r="AK620" s="63">
        <v>52188.239999999991</v>
      </c>
      <c r="AL620" s="63">
        <v>55673.279999999992</v>
      </c>
      <c r="AM620" s="63">
        <v>281171.55</v>
      </c>
      <c r="AN620" s="44">
        <v>389033.06999999995</v>
      </c>
      <c r="AO620" s="124"/>
      <c r="AP620" s="28">
        <v>527189.81999999995</v>
      </c>
      <c r="AQ620" s="28">
        <v>277831.07999999996</v>
      </c>
      <c r="AR620" s="28">
        <v>407051.69999999995</v>
      </c>
      <c r="AS620" s="28">
        <v>1212072.5999999999</v>
      </c>
      <c r="AT620" s="124"/>
      <c r="AU620" s="28">
        <v>399201.54</v>
      </c>
      <c r="AV620" s="28">
        <v>210380.75999999998</v>
      </c>
      <c r="AW620" s="28">
        <v>308229.89999999997</v>
      </c>
      <c r="AX620" s="44">
        <v>917812.2</v>
      </c>
      <c r="AY620" s="124"/>
      <c r="AZ620" s="139">
        <v>6271169.5700000003</v>
      </c>
      <c r="BA620" s="139">
        <v>1377991.12</v>
      </c>
      <c r="BB620" s="44">
        <v>2294748.2069999999</v>
      </c>
      <c r="BC620" s="28">
        <v>146636.26289999997</v>
      </c>
      <c r="BD620" s="28">
        <v>128052.31739999999</v>
      </c>
      <c r="BE620" s="140">
        <v>0</v>
      </c>
      <c r="BF620" s="44">
        <v>2569436.7873</v>
      </c>
      <c r="BG620" s="60"/>
      <c r="BH620" s="28">
        <v>6306886.2572999997</v>
      </c>
      <c r="BI620" s="124"/>
      <c r="BJ620" s="28">
        <v>915628.6</v>
      </c>
      <c r="BK620" s="28">
        <v>5391257.6573000001</v>
      </c>
      <c r="BL620" s="124"/>
      <c r="BM620" s="193">
        <v>1</v>
      </c>
    </row>
    <row r="621" spans="1:65" x14ac:dyDescent="0.25">
      <c r="A621" s="116" t="s">
        <v>1409</v>
      </c>
      <c r="B621" s="24" t="s">
        <v>1410</v>
      </c>
      <c r="C621" s="27" t="s">
        <v>1402</v>
      </c>
      <c r="D621" s="27" t="s">
        <v>12</v>
      </c>
      <c r="E621" s="139">
        <v>2480.46</v>
      </c>
      <c r="F621" s="68"/>
      <c r="G621" s="139">
        <v>1118.48</v>
      </c>
      <c r="H621" s="139">
        <v>1110.48</v>
      </c>
      <c r="I621" s="139">
        <v>573.49</v>
      </c>
      <c r="J621" s="139">
        <v>788.49</v>
      </c>
      <c r="K621" s="60"/>
      <c r="L621" s="28">
        <v>99943.2</v>
      </c>
      <c r="M621" s="28">
        <v>51614.1</v>
      </c>
      <c r="N621" s="28">
        <v>70964.100000000006</v>
      </c>
      <c r="O621" s="44">
        <v>222521.4</v>
      </c>
      <c r="P621" s="124"/>
      <c r="Q621" s="28">
        <v>139810</v>
      </c>
      <c r="R621" s="28">
        <v>71686.25</v>
      </c>
      <c r="S621" s="28">
        <v>98561.25</v>
      </c>
      <c r="T621" s="28">
        <v>310057.5</v>
      </c>
      <c r="U621" s="124"/>
      <c r="V621" s="28">
        <v>260605.84</v>
      </c>
      <c r="W621" s="28">
        <v>133623.17000000001</v>
      </c>
      <c r="X621" s="28">
        <v>183718.17</v>
      </c>
      <c r="Y621" s="44">
        <v>577947.18000000005</v>
      </c>
      <c r="Z621" s="124"/>
      <c r="AA621" s="28">
        <v>27962</v>
      </c>
      <c r="AB621" s="28">
        <v>14337.25</v>
      </c>
      <c r="AC621" s="28">
        <v>19712.25</v>
      </c>
      <c r="AD621" s="44">
        <v>62011.5</v>
      </c>
      <c r="AE621" s="124"/>
      <c r="AF621" s="139">
        <v>638652.07999999996</v>
      </c>
      <c r="AG621" s="139">
        <v>327462.78999999998</v>
      </c>
      <c r="AH621" s="139">
        <v>450227.79</v>
      </c>
      <c r="AI621" s="44">
        <v>1416342.66</v>
      </c>
      <c r="AJ621" s="124"/>
      <c r="AK621" s="63">
        <v>115489.92</v>
      </c>
      <c r="AL621" s="63">
        <v>119285.92</v>
      </c>
      <c r="AM621" s="63">
        <v>565347.32999999996</v>
      </c>
      <c r="AN621" s="44">
        <v>800123.16999999993</v>
      </c>
      <c r="AO621" s="124"/>
      <c r="AP621" s="28">
        <v>1160982.24</v>
      </c>
      <c r="AQ621" s="28">
        <v>595282.62</v>
      </c>
      <c r="AR621" s="28">
        <v>818452.62</v>
      </c>
      <c r="AS621" s="28">
        <v>2574717.48</v>
      </c>
      <c r="AT621" s="124"/>
      <c r="AU621" s="28">
        <v>879125.28</v>
      </c>
      <c r="AV621" s="28">
        <v>450763.14</v>
      </c>
      <c r="AW621" s="28">
        <v>619753.14</v>
      </c>
      <c r="AX621" s="44">
        <v>1949641.56</v>
      </c>
      <c r="AY621" s="124"/>
      <c r="AZ621" s="139">
        <v>13296744.729999999</v>
      </c>
      <c r="BA621" s="139">
        <v>2870857.15</v>
      </c>
      <c r="BB621" s="44">
        <v>4850280.5639999993</v>
      </c>
      <c r="BC621" s="28">
        <v>311488.72541999997</v>
      </c>
      <c r="BD621" s="28">
        <v>272012.20451999997</v>
      </c>
      <c r="BE621" s="140">
        <v>0</v>
      </c>
      <c r="BF621" s="44">
        <v>5433781.4939399995</v>
      </c>
      <c r="BG621" s="60"/>
      <c r="BH621" s="28">
        <v>13347143.943940001</v>
      </c>
      <c r="BI621" s="124"/>
      <c r="BJ621" s="28">
        <v>1945003.09</v>
      </c>
      <c r="BK621" s="28">
        <v>11402140.853940001</v>
      </c>
      <c r="BL621" s="124"/>
      <c r="BM621" s="193">
        <v>1</v>
      </c>
    </row>
    <row r="622" spans="1:65" x14ac:dyDescent="0.25">
      <c r="A622" s="116" t="s">
        <v>1411</v>
      </c>
      <c r="B622" s="24" t="s">
        <v>1412</v>
      </c>
      <c r="C622" s="27" t="s">
        <v>1402</v>
      </c>
      <c r="D622" s="27" t="s">
        <v>12</v>
      </c>
      <c r="E622" s="139">
        <v>688.62</v>
      </c>
      <c r="F622" s="68"/>
      <c r="G622" s="139">
        <v>303.32</v>
      </c>
      <c r="H622" s="139">
        <v>296.99</v>
      </c>
      <c r="I622" s="139">
        <v>155.64999999999998</v>
      </c>
      <c r="J622" s="139">
        <v>229.64999999999998</v>
      </c>
      <c r="K622" s="60"/>
      <c r="L622" s="28">
        <v>26729.100000000002</v>
      </c>
      <c r="M622" s="28">
        <v>14008.499999999998</v>
      </c>
      <c r="N622" s="28">
        <v>20668.499999999996</v>
      </c>
      <c r="O622" s="44">
        <v>61406.099999999991</v>
      </c>
      <c r="P622" s="124"/>
      <c r="Q622" s="28">
        <v>37915</v>
      </c>
      <c r="R622" s="28">
        <v>19456.249999999996</v>
      </c>
      <c r="S622" s="28">
        <v>28706.249999999996</v>
      </c>
      <c r="T622" s="28">
        <v>86077.5</v>
      </c>
      <c r="U622" s="124"/>
      <c r="V622" s="28">
        <v>70673.56</v>
      </c>
      <c r="W622" s="28">
        <v>36266.449999999997</v>
      </c>
      <c r="X622" s="28">
        <v>53508.45</v>
      </c>
      <c r="Y622" s="44">
        <v>160448.46</v>
      </c>
      <c r="Z622" s="124"/>
      <c r="AA622" s="28">
        <v>7583</v>
      </c>
      <c r="AB622" s="28">
        <v>3891.2499999999995</v>
      </c>
      <c r="AC622" s="28">
        <v>5741.2499999999991</v>
      </c>
      <c r="AD622" s="44">
        <v>17215.5</v>
      </c>
      <c r="AE622" s="124"/>
      <c r="AF622" s="139">
        <v>173195.72</v>
      </c>
      <c r="AG622" s="139">
        <v>88876.15</v>
      </c>
      <c r="AH622" s="139">
        <v>131130.15</v>
      </c>
      <c r="AI622" s="44">
        <v>393202.02</v>
      </c>
      <c r="AJ622" s="124"/>
      <c r="AK622" s="63">
        <v>30886.959999999999</v>
      </c>
      <c r="AL622" s="63">
        <v>32375.199999999997</v>
      </c>
      <c r="AM622" s="63">
        <v>164659.04999999999</v>
      </c>
      <c r="AN622" s="44">
        <v>227921.21</v>
      </c>
      <c r="AO622" s="124"/>
      <c r="AP622" s="28">
        <v>314846.15999999997</v>
      </c>
      <c r="AQ622" s="28">
        <v>161564.69999999998</v>
      </c>
      <c r="AR622" s="28">
        <v>238376.69999999998</v>
      </c>
      <c r="AS622" s="28">
        <v>714787.55999999994</v>
      </c>
      <c r="AT622" s="124"/>
      <c r="AU622" s="28">
        <v>238409.52</v>
      </c>
      <c r="AV622" s="28">
        <v>122340.89999999998</v>
      </c>
      <c r="AW622" s="28">
        <v>180504.9</v>
      </c>
      <c r="AX622" s="44">
        <v>541255.31999999995</v>
      </c>
      <c r="AY622" s="124"/>
      <c r="AZ622" s="139">
        <v>3784760.2699999996</v>
      </c>
      <c r="BA622" s="139">
        <v>1017946.4400000001</v>
      </c>
      <c r="BB622" s="44">
        <v>1440812.013</v>
      </c>
      <c r="BC622" s="28">
        <v>86474.833739999973</v>
      </c>
      <c r="BD622" s="28">
        <v>75515.446439999985</v>
      </c>
      <c r="BE622" s="140">
        <v>0</v>
      </c>
      <c r="BF622" s="44">
        <v>1602802.29318</v>
      </c>
      <c r="BG622" s="60"/>
      <c r="BH622" s="28">
        <v>3805115.96318</v>
      </c>
      <c r="BI622" s="124"/>
      <c r="BJ622" s="28">
        <v>539967.6</v>
      </c>
      <c r="BK622" s="28">
        <v>3265148.3631799999</v>
      </c>
      <c r="BL622" s="124"/>
      <c r="BM622" s="193">
        <v>1</v>
      </c>
    </row>
    <row r="623" spans="1:65" x14ac:dyDescent="0.25">
      <c r="A623" s="116" t="s">
        <v>1413</v>
      </c>
      <c r="B623" s="24" t="s">
        <v>1414</v>
      </c>
      <c r="C623" s="27" t="s">
        <v>1402</v>
      </c>
      <c r="D623" s="27" t="s">
        <v>12</v>
      </c>
      <c r="E623" s="139">
        <v>945.5</v>
      </c>
      <c r="F623" s="68"/>
      <c r="G623" s="139">
        <v>400.5</v>
      </c>
      <c r="H623" s="139">
        <v>394.5</v>
      </c>
      <c r="I623" s="139">
        <v>221.5</v>
      </c>
      <c r="J623" s="139">
        <v>323.5</v>
      </c>
      <c r="K623" s="60"/>
      <c r="L623" s="28">
        <v>35505</v>
      </c>
      <c r="M623" s="28">
        <v>19935</v>
      </c>
      <c r="N623" s="28">
        <v>29115</v>
      </c>
      <c r="O623" s="44">
        <v>84555</v>
      </c>
      <c r="P623" s="124"/>
      <c r="Q623" s="28">
        <v>50062.5</v>
      </c>
      <c r="R623" s="28">
        <v>27687.5</v>
      </c>
      <c r="S623" s="28">
        <v>40437.5</v>
      </c>
      <c r="T623" s="28">
        <v>118187.5</v>
      </c>
      <c r="U623" s="124"/>
      <c r="V623" s="28">
        <v>93316.5</v>
      </c>
      <c r="W623" s="28">
        <v>51609.5</v>
      </c>
      <c r="X623" s="28">
        <v>75375.5</v>
      </c>
      <c r="Y623" s="44">
        <v>220301.5</v>
      </c>
      <c r="Z623" s="124"/>
      <c r="AA623" s="28">
        <v>10012.5</v>
      </c>
      <c r="AB623" s="28">
        <v>5537.5</v>
      </c>
      <c r="AC623" s="28">
        <v>8087.5</v>
      </c>
      <c r="AD623" s="44">
        <v>23637.5</v>
      </c>
      <c r="AE623" s="124"/>
      <c r="AF623" s="139">
        <v>228685.5</v>
      </c>
      <c r="AG623" s="139">
        <v>126476.5</v>
      </c>
      <c r="AH623" s="139">
        <v>184718.5</v>
      </c>
      <c r="AI623" s="44">
        <v>539880.5</v>
      </c>
      <c r="AJ623" s="124"/>
      <c r="AK623" s="63">
        <v>41028</v>
      </c>
      <c r="AL623" s="63">
        <v>46072</v>
      </c>
      <c r="AM623" s="63">
        <v>231949.5</v>
      </c>
      <c r="AN623" s="44">
        <v>319049.5</v>
      </c>
      <c r="AO623" s="124"/>
      <c r="AP623" s="28">
        <v>415719</v>
      </c>
      <c r="AQ623" s="28">
        <v>229917</v>
      </c>
      <c r="AR623" s="28">
        <v>335793</v>
      </c>
      <c r="AS623" s="28">
        <v>981429</v>
      </c>
      <c r="AT623" s="124"/>
      <c r="AU623" s="28">
        <v>314793</v>
      </c>
      <c r="AV623" s="28">
        <v>174099</v>
      </c>
      <c r="AW623" s="28">
        <v>254271</v>
      </c>
      <c r="AX623" s="44">
        <v>743163</v>
      </c>
      <c r="AY623" s="124"/>
      <c r="AZ623" s="139">
        <v>5131830.46</v>
      </c>
      <c r="BA623" s="139">
        <v>1259988.0200000005</v>
      </c>
      <c r="BB623" s="44">
        <v>1917545.544</v>
      </c>
      <c r="BC623" s="28">
        <v>118733.05349999998</v>
      </c>
      <c r="BD623" s="28">
        <v>103685.421</v>
      </c>
      <c r="BE623" s="140">
        <v>0</v>
      </c>
      <c r="BF623" s="44">
        <v>2139964.0184999998</v>
      </c>
      <c r="BG623" s="60"/>
      <c r="BH623" s="28">
        <v>5170167.5185000002</v>
      </c>
      <c r="BI623" s="124"/>
      <c r="BJ623" s="28">
        <v>741394.91</v>
      </c>
      <c r="BK623" s="28">
        <v>4428772.6085000001</v>
      </c>
      <c r="BL623" s="124"/>
      <c r="BM623" s="193">
        <v>1</v>
      </c>
    </row>
    <row r="624" spans="1:65" x14ac:dyDescent="0.25">
      <c r="A624" s="116" t="s">
        <v>1415</v>
      </c>
      <c r="B624" s="24" t="s">
        <v>1416</v>
      </c>
      <c r="C624" s="27" t="s">
        <v>1402</v>
      </c>
      <c r="D624" s="27" t="s">
        <v>12</v>
      </c>
      <c r="E624" s="139">
        <v>957.5</v>
      </c>
      <c r="F624" s="68"/>
      <c r="G624" s="139">
        <v>434</v>
      </c>
      <c r="H624" s="139">
        <v>429</v>
      </c>
      <c r="I624" s="139">
        <v>255.5</v>
      </c>
      <c r="J624" s="139">
        <v>268</v>
      </c>
      <c r="K624" s="60"/>
      <c r="L624" s="28">
        <v>38610</v>
      </c>
      <c r="M624" s="28">
        <v>22995</v>
      </c>
      <c r="N624" s="28">
        <v>24120</v>
      </c>
      <c r="O624" s="44">
        <v>85725</v>
      </c>
      <c r="P624" s="124"/>
      <c r="Q624" s="28">
        <v>54250</v>
      </c>
      <c r="R624" s="28">
        <v>31937.5</v>
      </c>
      <c r="S624" s="28">
        <v>33500</v>
      </c>
      <c r="T624" s="28">
        <v>119687.5</v>
      </c>
      <c r="U624" s="124"/>
      <c r="V624" s="28">
        <v>101122</v>
      </c>
      <c r="W624" s="28">
        <v>59531.5</v>
      </c>
      <c r="X624" s="28">
        <v>62444</v>
      </c>
      <c r="Y624" s="44">
        <v>223097.5</v>
      </c>
      <c r="Z624" s="124"/>
      <c r="AA624" s="28">
        <v>10850</v>
      </c>
      <c r="AB624" s="28">
        <v>6387.5</v>
      </c>
      <c r="AC624" s="28">
        <v>6700</v>
      </c>
      <c r="AD624" s="44">
        <v>23937.5</v>
      </c>
      <c r="AE624" s="124"/>
      <c r="AF624" s="139">
        <v>247814</v>
      </c>
      <c r="AG624" s="139">
        <v>145890.5</v>
      </c>
      <c r="AH624" s="139">
        <v>153028</v>
      </c>
      <c r="AI624" s="44">
        <v>546732.5</v>
      </c>
      <c r="AJ624" s="124"/>
      <c r="AK624" s="63">
        <v>44616</v>
      </c>
      <c r="AL624" s="63">
        <v>53144</v>
      </c>
      <c r="AM624" s="63">
        <v>192156</v>
      </c>
      <c r="AN624" s="44">
        <v>289916</v>
      </c>
      <c r="AO624" s="124"/>
      <c r="AP624" s="28">
        <v>450492</v>
      </c>
      <c r="AQ624" s="28">
        <v>265209</v>
      </c>
      <c r="AR624" s="28">
        <v>278184</v>
      </c>
      <c r="AS624" s="28">
        <v>993885</v>
      </c>
      <c r="AT624" s="124"/>
      <c r="AU624" s="28">
        <v>341124</v>
      </c>
      <c r="AV624" s="28">
        <v>200823</v>
      </c>
      <c r="AW624" s="28">
        <v>210648</v>
      </c>
      <c r="AX624" s="44">
        <v>752595</v>
      </c>
      <c r="AY624" s="124"/>
      <c r="AZ624" s="139">
        <v>5224106.870000001</v>
      </c>
      <c r="BA624" s="139">
        <v>1416088.6</v>
      </c>
      <c r="BB624" s="44">
        <v>1992058.6410000001</v>
      </c>
      <c r="BC624" s="28">
        <v>120239.97749999999</v>
      </c>
      <c r="BD624" s="28">
        <v>105001.36500000001</v>
      </c>
      <c r="BE624" s="140">
        <v>0</v>
      </c>
      <c r="BF624" s="44">
        <v>2217299.9835000001</v>
      </c>
      <c r="BG624" s="60"/>
      <c r="BH624" s="28">
        <v>5252875.9835000001</v>
      </c>
      <c r="BI624" s="124"/>
      <c r="BJ624" s="28">
        <v>750804.47</v>
      </c>
      <c r="BK624" s="28">
        <v>4502071.5135000004</v>
      </c>
      <c r="BL624" s="124"/>
      <c r="BM624" s="193">
        <v>1</v>
      </c>
    </row>
    <row r="625" spans="1:65" x14ac:dyDescent="0.25">
      <c r="A625" s="116" t="s">
        <v>1417</v>
      </c>
      <c r="B625" s="24" t="s">
        <v>1418</v>
      </c>
      <c r="C625" s="27" t="s">
        <v>1402</v>
      </c>
      <c r="D625" s="27" t="s">
        <v>12</v>
      </c>
      <c r="E625" s="139">
        <v>8330.52</v>
      </c>
      <c r="F625" s="68"/>
      <c r="G625" s="139">
        <v>4250.7199999999993</v>
      </c>
      <c r="H625" s="139">
        <v>4169.2199999999993</v>
      </c>
      <c r="I625" s="139">
        <v>1933.6599999999999</v>
      </c>
      <c r="J625" s="139">
        <v>2146.14</v>
      </c>
      <c r="K625" s="60"/>
      <c r="L625" s="28">
        <v>375229.79999999993</v>
      </c>
      <c r="M625" s="28">
        <v>174029.4</v>
      </c>
      <c r="N625" s="28">
        <v>193152.59999999998</v>
      </c>
      <c r="O625" s="44">
        <v>742411.79999999993</v>
      </c>
      <c r="P625" s="124"/>
      <c r="Q625" s="28">
        <v>531339.99999999988</v>
      </c>
      <c r="R625" s="28">
        <v>241707.49999999997</v>
      </c>
      <c r="S625" s="28">
        <v>268267.5</v>
      </c>
      <c r="T625" s="28">
        <v>1041314.9999999999</v>
      </c>
      <c r="U625" s="124"/>
      <c r="V625" s="28">
        <v>990417.75999999989</v>
      </c>
      <c r="W625" s="28">
        <v>450542.77999999997</v>
      </c>
      <c r="X625" s="28">
        <v>500050.62</v>
      </c>
      <c r="Y625" s="44">
        <v>1941011.1599999997</v>
      </c>
      <c r="Z625" s="124"/>
      <c r="AA625" s="28">
        <v>106267.99999999999</v>
      </c>
      <c r="AB625" s="28">
        <v>48341.5</v>
      </c>
      <c r="AC625" s="28">
        <v>53653.5</v>
      </c>
      <c r="AD625" s="44">
        <v>208263</v>
      </c>
      <c r="AE625" s="124"/>
      <c r="AF625" s="139">
        <v>2427161.12</v>
      </c>
      <c r="AG625" s="139">
        <v>1104119.8600000001</v>
      </c>
      <c r="AH625" s="139">
        <v>1225445.94</v>
      </c>
      <c r="AI625" s="44">
        <v>4756726.92</v>
      </c>
      <c r="AJ625" s="124"/>
      <c r="AK625" s="63">
        <v>433598.87999999995</v>
      </c>
      <c r="AL625" s="63">
        <v>402201.27999999997</v>
      </c>
      <c r="AM625" s="63">
        <v>1538782.38</v>
      </c>
      <c r="AN625" s="44">
        <v>2374582.54</v>
      </c>
      <c r="AO625" s="124"/>
      <c r="AP625" s="28">
        <v>4412247.3599999994</v>
      </c>
      <c r="AQ625" s="28">
        <v>2007139.0799999998</v>
      </c>
      <c r="AR625" s="28">
        <v>2227693.3199999998</v>
      </c>
      <c r="AS625" s="28">
        <v>8647079.7599999998</v>
      </c>
      <c r="AT625" s="124"/>
      <c r="AU625" s="28">
        <v>3341065.9199999995</v>
      </c>
      <c r="AV625" s="28">
        <v>1519856.7599999998</v>
      </c>
      <c r="AW625" s="28">
        <v>1686866.0399999998</v>
      </c>
      <c r="AX625" s="44">
        <v>6547788.7199999997</v>
      </c>
      <c r="AY625" s="124"/>
      <c r="AZ625" s="139">
        <v>49594421.199999996</v>
      </c>
      <c r="BA625" s="139">
        <v>21375334.650000002</v>
      </c>
      <c r="BB625" s="44">
        <v>21290926.754999999</v>
      </c>
      <c r="BC625" s="28">
        <v>1046121.7100399997</v>
      </c>
      <c r="BD625" s="28">
        <v>913541.4842399999</v>
      </c>
      <c r="BE625" s="140">
        <v>0</v>
      </c>
      <c r="BF625" s="44">
        <v>23250589.949279997</v>
      </c>
      <c r="BG625" s="60"/>
      <c r="BH625" s="28">
        <v>49509768.849279992</v>
      </c>
      <c r="BI625" s="124"/>
      <c r="BJ625" s="28">
        <v>6532210.6399999997</v>
      </c>
      <c r="BK625" s="28">
        <v>42977558.209279992</v>
      </c>
      <c r="BL625" s="124"/>
      <c r="BM625" s="193">
        <v>1</v>
      </c>
    </row>
    <row r="626" spans="1:65" x14ac:dyDescent="0.25">
      <c r="A626" s="116" t="s">
        <v>1419</v>
      </c>
      <c r="B626" s="24" t="s">
        <v>1420</v>
      </c>
      <c r="C626" s="27" t="s">
        <v>525</v>
      </c>
      <c r="D626" s="27" t="s">
        <v>12</v>
      </c>
      <c r="E626" s="139">
        <v>290.61</v>
      </c>
      <c r="F626" s="68"/>
      <c r="G626" s="139">
        <v>120.80999999999999</v>
      </c>
      <c r="H626" s="139">
        <v>119.30999999999999</v>
      </c>
      <c r="I626" s="139">
        <v>68.149999999999991</v>
      </c>
      <c r="J626" s="139">
        <v>101.64999999999999</v>
      </c>
      <c r="K626" s="60"/>
      <c r="L626" s="28">
        <v>10737.9</v>
      </c>
      <c r="M626" s="28">
        <v>6133.4999999999991</v>
      </c>
      <c r="N626" s="28">
        <v>9148.5</v>
      </c>
      <c r="O626" s="44">
        <v>26019.899999999998</v>
      </c>
      <c r="P626" s="124"/>
      <c r="Q626" s="28">
        <v>15101.249999999998</v>
      </c>
      <c r="R626" s="28">
        <v>8518.7499999999982</v>
      </c>
      <c r="S626" s="28">
        <v>12706.249999999998</v>
      </c>
      <c r="T626" s="28">
        <v>36326.249999999993</v>
      </c>
      <c r="U626" s="124"/>
      <c r="V626" s="28">
        <v>28148.729999999996</v>
      </c>
      <c r="W626" s="28">
        <v>15878.949999999999</v>
      </c>
      <c r="X626" s="28">
        <v>23684.449999999997</v>
      </c>
      <c r="Y626" s="44">
        <v>67712.12999999999</v>
      </c>
      <c r="Z626" s="124"/>
      <c r="AA626" s="28">
        <v>3020.2499999999995</v>
      </c>
      <c r="AB626" s="28">
        <v>1703.7499999999998</v>
      </c>
      <c r="AC626" s="28">
        <v>2541.25</v>
      </c>
      <c r="AD626" s="44">
        <v>7265.2499999999991</v>
      </c>
      <c r="AE626" s="124"/>
      <c r="AF626" s="139">
        <v>34491.25</v>
      </c>
      <c r="AG626" s="139">
        <v>19456.82</v>
      </c>
      <c r="AH626" s="139">
        <v>29021.07</v>
      </c>
      <c r="AI626" s="44">
        <v>82969.14</v>
      </c>
      <c r="AJ626" s="124"/>
      <c r="AK626" s="63">
        <v>12408.239999999998</v>
      </c>
      <c r="AL626" s="63">
        <v>14175.199999999999</v>
      </c>
      <c r="AM626" s="63">
        <v>72883.049999999988</v>
      </c>
      <c r="AN626" s="44">
        <v>99466.489999999991</v>
      </c>
      <c r="AO626" s="124"/>
      <c r="AP626" s="28">
        <v>125400.77999999998</v>
      </c>
      <c r="AQ626" s="28">
        <v>70739.7</v>
      </c>
      <c r="AR626" s="28">
        <v>105512.7</v>
      </c>
      <c r="AS626" s="28">
        <v>301653.18</v>
      </c>
      <c r="AT626" s="124"/>
      <c r="AU626" s="28">
        <v>94956.659999999989</v>
      </c>
      <c r="AV626" s="28">
        <v>53565.899999999994</v>
      </c>
      <c r="AW626" s="28">
        <v>79896.899999999994</v>
      </c>
      <c r="AX626" s="44">
        <v>228419.46</v>
      </c>
      <c r="AY626" s="124"/>
      <c r="AZ626" s="139">
        <v>1625522.6800000002</v>
      </c>
      <c r="BA626" s="139">
        <v>491285.00999999995</v>
      </c>
      <c r="BB626" s="44">
        <v>635042.30699999991</v>
      </c>
      <c r="BC626" s="28">
        <v>36493.931969999991</v>
      </c>
      <c r="BD626" s="28">
        <v>31868.873819999993</v>
      </c>
      <c r="BE626" s="140">
        <v>0</v>
      </c>
      <c r="BF626" s="44">
        <v>703405.11278999993</v>
      </c>
      <c r="BG626" s="60"/>
      <c r="BH626" s="28">
        <v>1553236.9127899995</v>
      </c>
      <c r="BI626" s="124"/>
      <c r="BJ626" s="28">
        <v>227876.01</v>
      </c>
      <c r="BK626" s="28">
        <v>1325360.9027899995</v>
      </c>
      <c r="BL626" s="124"/>
      <c r="BM626" s="193">
        <v>0</v>
      </c>
    </row>
    <row r="627" spans="1:65" x14ac:dyDescent="0.25">
      <c r="A627" s="116" t="s">
        <v>1421</v>
      </c>
      <c r="B627" s="24" t="s">
        <v>1422</v>
      </c>
      <c r="C627" s="27" t="s">
        <v>525</v>
      </c>
      <c r="D627" s="27" t="s">
        <v>12</v>
      </c>
      <c r="E627" s="139">
        <v>1579.75</v>
      </c>
      <c r="F627" s="68"/>
      <c r="G627" s="139">
        <v>689.75</v>
      </c>
      <c r="H627" s="139">
        <v>681.75</v>
      </c>
      <c r="I627" s="139">
        <v>361</v>
      </c>
      <c r="J627" s="139">
        <v>529</v>
      </c>
      <c r="K627" s="60"/>
      <c r="L627" s="28">
        <v>61357.5</v>
      </c>
      <c r="M627" s="28">
        <v>32490</v>
      </c>
      <c r="N627" s="28">
        <v>47610</v>
      </c>
      <c r="O627" s="44">
        <v>141457.5</v>
      </c>
      <c r="P627" s="124"/>
      <c r="Q627" s="28">
        <v>86218.75</v>
      </c>
      <c r="R627" s="28">
        <v>45125</v>
      </c>
      <c r="S627" s="28">
        <v>66125</v>
      </c>
      <c r="T627" s="28">
        <v>197468.75</v>
      </c>
      <c r="U627" s="124"/>
      <c r="V627" s="28">
        <v>160711.75</v>
      </c>
      <c r="W627" s="28">
        <v>84113</v>
      </c>
      <c r="X627" s="28">
        <v>123257</v>
      </c>
      <c r="Y627" s="44">
        <v>368081.75</v>
      </c>
      <c r="Z627" s="124"/>
      <c r="AA627" s="28">
        <v>17243.75</v>
      </c>
      <c r="AB627" s="28">
        <v>9025</v>
      </c>
      <c r="AC627" s="28">
        <v>13225</v>
      </c>
      <c r="AD627" s="44">
        <v>39493.75</v>
      </c>
      <c r="AE627" s="124"/>
      <c r="AF627" s="139">
        <v>196923.62</v>
      </c>
      <c r="AG627" s="139">
        <v>103065.5</v>
      </c>
      <c r="AH627" s="139">
        <v>151029.5</v>
      </c>
      <c r="AI627" s="44">
        <v>451018.62</v>
      </c>
      <c r="AJ627" s="124"/>
      <c r="AK627" s="63">
        <v>70902</v>
      </c>
      <c r="AL627" s="63">
        <v>75088</v>
      </c>
      <c r="AM627" s="63">
        <v>379293</v>
      </c>
      <c r="AN627" s="44">
        <v>525283</v>
      </c>
      <c r="AO627" s="124"/>
      <c r="AP627" s="28">
        <v>715960.5</v>
      </c>
      <c r="AQ627" s="28">
        <v>374718</v>
      </c>
      <c r="AR627" s="28">
        <v>549102</v>
      </c>
      <c r="AS627" s="28">
        <v>1639780.5</v>
      </c>
      <c r="AT627" s="124"/>
      <c r="AU627" s="28">
        <v>542143.5</v>
      </c>
      <c r="AV627" s="28">
        <v>283746</v>
      </c>
      <c r="AW627" s="28">
        <v>415794</v>
      </c>
      <c r="AX627" s="44">
        <v>1241683.5</v>
      </c>
      <c r="AY627" s="124"/>
      <c r="AZ627" s="139">
        <v>8497874.0800000001</v>
      </c>
      <c r="BA627" s="139">
        <v>1858659.4700000002</v>
      </c>
      <c r="BB627" s="44">
        <v>3106960.0649999999</v>
      </c>
      <c r="BC627" s="28">
        <v>198380.26574999999</v>
      </c>
      <c r="BD627" s="28">
        <v>173238.54450000002</v>
      </c>
      <c r="BE627" s="140">
        <v>0</v>
      </c>
      <c r="BF627" s="44">
        <v>3478578.8752499996</v>
      </c>
      <c r="BG627" s="60"/>
      <c r="BH627" s="28">
        <v>8082846.2452499997</v>
      </c>
      <c r="BI627" s="124"/>
      <c r="BJ627" s="28">
        <v>1238729.3600000001</v>
      </c>
      <c r="BK627" s="28">
        <v>6844116.8852499994</v>
      </c>
      <c r="BL627" s="124"/>
      <c r="BM627" s="193">
        <v>0</v>
      </c>
    </row>
    <row r="628" spans="1:65" x14ac:dyDescent="0.25">
      <c r="A628" s="116" t="s">
        <v>1423</v>
      </c>
      <c r="B628" s="24" t="s">
        <v>1424</v>
      </c>
      <c r="C628" s="27" t="s">
        <v>525</v>
      </c>
      <c r="D628" s="27" t="s">
        <v>12</v>
      </c>
      <c r="E628" s="139">
        <v>193.5</v>
      </c>
      <c r="F628" s="68"/>
      <c r="G628" s="139">
        <v>81</v>
      </c>
      <c r="H628" s="139">
        <v>80.5</v>
      </c>
      <c r="I628" s="139">
        <v>49.5</v>
      </c>
      <c r="J628" s="139">
        <v>63</v>
      </c>
      <c r="K628" s="60"/>
      <c r="L628" s="28">
        <v>7245</v>
      </c>
      <c r="M628" s="28">
        <v>4455</v>
      </c>
      <c r="N628" s="28">
        <v>5670</v>
      </c>
      <c r="O628" s="44">
        <v>17370</v>
      </c>
      <c r="P628" s="124"/>
      <c r="Q628" s="28">
        <v>10125</v>
      </c>
      <c r="R628" s="28">
        <v>6187.5</v>
      </c>
      <c r="S628" s="28">
        <v>7875</v>
      </c>
      <c r="T628" s="28">
        <v>24187.5</v>
      </c>
      <c r="U628" s="124"/>
      <c r="V628" s="28">
        <v>18873</v>
      </c>
      <c r="W628" s="28">
        <v>11533.5</v>
      </c>
      <c r="X628" s="28">
        <v>14679</v>
      </c>
      <c r="Y628" s="44">
        <v>45085.5</v>
      </c>
      <c r="Z628" s="124"/>
      <c r="AA628" s="28">
        <v>2025</v>
      </c>
      <c r="AB628" s="28">
        <v>1237.5</v>
      </c>
      <c r="AC628" s="28">
        <v>1575</v>
      </c>
      <c r="AD628" s="44">
        <v>4837.5</v>
      </c>
      <c r="AE628" s="124"/>
      <c r="AF628" s="139">
        <v>23125.5</v>
      </c>
      <c r="AG628" s="139">
        <v>14132.25</v>
      </c>
      <c r="AH628" s="139">
        <v>17986.5</v>
      </c>
      <c r="AI628" s="44">
        <v>55244.25</v>
      </c>
      <c r="AJ628" s="124"/>
      <c r="AK628" s="63">
        <v>8372</v>
      </c>
      <c r="AL628" s="63">
        <v>10296</v>
      </c>
      <c r="AM628" s="63">
        <v>45171</v>
      </c>
      <c r="AN628" s="44">
        <v>63839</v>
      </c>
      <c r="AO628" s="124"/>
      <c r="AP628" s="28">
        <v>84078</v>
      </c>
      <c r="AQ628" s="28">
        <v>51381</v>
      </c>
      <c r="AR628" s="28">
        <v>65394</v>
      </c>
      <c r="AS628" s="28">
        <v>200853</v>
      </c>
      <c r="AT628" s="124"/>
      <c r="AU628" s="28">
        <v>63666</v>
      </c>
      <c r="AV628" s="28">
        <v>38907</v>
      </c>
      <c r="AW628" s="28">
        <v>49518</v>
      </c>
      <c r="AX628" s="44">
        <v>152091</v>
      </c>
      <c r="AY628" s="124"/>
      <c r="AZ628" s="139">
        <v>1079763.52</v>
      </c>
      <c r="BA628" s="139">
        <v>339716.42</v>
      </c>
      <c r="BB628" s="44">
        <v>425843.98199999996</v>
      </c>
      <c r="BC628" s="28">
        <v>24299.149499999996</v>
      </c>
      <c r="BD628" s="28">
        <v>21219.597000000002</v>
      </c>
      <c r="BE628" s="140">
        <v>0</v>
      </c>
      <c r="BF628" s="44">
        <v>471362.72849999997</v>
      </c>
      <c r="BG628" s="60"/>
      <c r="BH628" s="28">
        <v>1034870.4785</v>
      </c>
      <c r="BI628" s="124"/>
      <c r="BJ628" s="28">
        <v>151729.15</v>
      </c>
      <c r="BK628" s="28">
        <v>883141.32849999995</v>
      </c>
      <c r="BL628" s="124"/>
      <c r="BM628" s="193">
        <v>0</v>
      </c>
    </row>
    <row r="629" spans="1:65" x14ac:dyDescent="0.25">
      <c r="A629" s="116" t="s">
        <v>1425</v>
      </c>
      <c r="B629" s="24" t="s">
        <v>1426</v>
      </c>
      <c r="C629" s="27" t="s">
        <v>525</v>
      </c>
      <c r="D629" s="27" t="s">
        <v>12</v>
      </c>
      <c r="E629" s="139">
        <v>478.3</v>
      </c>
      <c r="F629" s="68"/>
      <c r="G629" s="139">
        <v>199.98</v>
      </c>
      <c r="H629" s="139">
        <v>197.73</v>
      </c>
      <c r="I629" s="139">
        <v>115.49</v>
      </c>
      <c r="J629" s="139">
        <v>162.82999999999998</v>
      </c>
      <c r="K629" s="60"/>
      <c r="L629" s="28">
        <v>17795.7</v>
      </c>
      <c r="M629" s="28">
        <v>10394.1</v>
      </c>
      <c r="N629" s="28">
        <v>14654.699999999999</v>
      </c>
      <c r="O629" s="44">
        <v>42844.5</v>
      </c>
      <c r="P629" s="124"/>
      <c r="Q629" s="28">
        <v>24997.5</v>
      </c>
      <c r="R629" s="28">
        <v>14436.25</v>
      </c>
      <c r="S629" s="28">
        <v>20353.749999999996</v>
      </c>
      <c r="T629" s="28">
        <v>59787.5</v>
      </c>
      <c r="U629" s="124"/>
      <c r="V629" s="28">
        <v>46595.34</v>
      </c>
      <c r="W629" s="28">
        <v>26909.17</v>
      </c>
      <c r="X629" s="28">
        <v>37939.39</v>
      </c>
      <c r="Y629" s="44">
        <v>111443.9</v>
      </c>
      <c r="Z629" s="124"/>
      <c r="AA629" s="28">
        <v>4999.5</v>
      </c>
      <c r="AB629" s="28">
        <v>2887.25</v>
      </c>
      <c r="AC629" s="28">
        <v>4070.7499999999995</v>
      </c>
      <c r="AD629" s="44">
        <v>11957.5</v>
      </c>
      <c r="AE629" s="124"/>
      <c r="AF629" s="139">
        <v>114188.58</v>
      </c>
      <c r="AG629" s="139">
        <v>65944.789999999994</v>
      </c>
      <c r="AH629" s="139">
        <v>92975.93</v>
      </c>
      <c r="AI629" s="44">
        <v>273109.3</v>
      </c>
      <c r="AJ629" s="124"/>
      <c r="AK629" s="63">
        <v>20563.919999999998</v>
      </c>
      <c r="AL629" s="63">
        <v>24021.919999999998</v>
      </c>
      <c r="AM629" s="63">
        <v>116749.10999999999</v>
      </c>
      <c r="AN629" s="44">
        <v>161334.94999999998</v>
      </c>
      <c r="AO629" s="124"/>
      <c r="AP629" s="28">
        <v>207579.24</v>
      </c>
      <c r="AQ629" s="28">
        <v>119878.62</v>
      </c>
      <c r="AR629" s="28">
        <v>169017.53999999998</v>
      </c>
      <c r="AS629" s="28">
        <v>496475.39999999997</v>
      </c>
      <c r="AT629" s="124"/>
      <c r="AU629" s="28">
        <v>157184.28</v>
      </c>
      <c r="AV629" s="28">
        <v>90775.14</v>
      </c>
      <c r="AW629" s="28">
        <v>127984.37999999999</v>
      </c>
      <c r="AX629" s="44">
        <v>375943.8</v>
      </c>
      <c r="AY629" s="124"/>
      <c r="AZ629" s="139">
        <v>2604692.67</v>
      </c>
      <c r="BA629" s="139">
        <v>645884.68000000005</v>
      </c>
      <c r="BB629" s="44">
        <v>975173.20499999996</v>
      </c>
      <c r="BC629" s="28">
        <v>60063.47909999999</v>
      </c>
      <c r="BD629" s="28">
        <v>52451.334600000002</v>
      </c>
      <c r="BE629" s="140">
        <v>0</v>
      </c>
      <c r="BF629" s="44">
        <v>1087688.0186999999</v>
      </c>
      <c r="BG629" s="60"/>
      <c r="BH629" s="28">
        <v>2620584.8686999995</v>
      </c>
      <c r="BI629" s="124"/>
      <c r="BJ629" s="28">
        <v>375049.37</v>
      </c>
      <c r="BK629" s="28">
        <v>2245535.4986999994</v>
      </c>
      <c r="BL629" s="124"/>
      <c r="BM629" s="193">
        <v>1</v>
      </c>
    </row>
    <row r="630" spans="1:65" x14ac:dyDescent="0.25">
      <c r="A630" s="116" t="s">
        <v>1432</v>
      </c>
      <c r="B630" s="24" t="s">
        <v>1433</v>
      </c>
      <c r="C630" s="27" t="s">
        <v>1434</v>
      </c>
      <c r="D630" s="27" t="s">
        <v>12</v>
      </c>
      <c r="E630" s="139">
        <v>453.55</v>
      </c>
      <c r="F630" s="68"/>
      <c r="G630" s="139">
        <v>213.24</v>
      </c>
      <c r="H630" s="139">
        <v>211.49</v>
      </c>
      <c r="I630" s="139">
        <v>106.99</v>
      </c>
      <c r="J630" s="139">
        <v>133.32</v>
      </c>
      <c r="K630" s="60"/>
      <c r="L630" s="28">
        <v>19034.100000000002</v>
      </c>
      <c r="M630" s="28">
        <v>9629.1</v>
      </c>
      <c r="N630" s="28">
        <v>11998.8</v>
      </c>
      <c r="O630" s="44">
        <v>40662</v>
      </c>
      <c r="P630" s="124"/>
      <c r="Q630" s="28">
        <v>26655</v>
      </c>
      <c r="R630" s="28">
        <v>13373.75</v>
      </c>
      <c r="S630" s="28">
        <v>16665</v>
      </c>
      <c r="T630" s="28">
        <v>56693.75</v>
      </c>
      <c r="U630" s="124"/>
      <c r="V630" s="28">
        <v>49684.920000000006</v>
      </c>
      <c r="W630" s="28">
        <v>24928.67</v>
      </c>
      <c r="X630" s="28">
        <v>31063.559999999998</v>
      </c>
      <c r="Y630" s="44">
        <v>105677.15</v>
      </c>
      <c r="Z630" s="124"/>
      <c r="AA630" s="28">
        <v>5331</v>
      </c>
      <c r="AB630" s="28">
        <v>2674.75</v>
      </c>
      <c r="AC630" s="28">
        <v>3333</v>
      </c>
      <c r="AD630" s="44">
        <v>11338.75</v>
      </c>
      <c r="AE630" s="124"/>
      <c r="AF630" s="139">
        <v>121760.04</v>
      </c>
      <c r="AG630" s="139">
        <v>61091.29</v>
      </c>
      <c r="AH630" s="139">
        <v>76125.72</v>
      </c>
      <c r="AI630" s="44">
        <v>258977.05</v>
      </c>
      <c r="AJ630" s="124"/>
      <c r="AK630" s="63">
        <v>21994.959999999999</v>
      </c>
      <c r="AL630" s="63">
        <v>22253.919999999998</v>
      </c>
      <c r="AM630" s="63">
        <v>95590.44</v>
      </c>
      <c r="AN630" s="44">
        <v>139839.32</v>
      </c>
      <c r="AO630" s="124"/>
      <c r="AP630" s="28">
        <v>221343.12</v>
      </c>
      <c r="AQ630" s="28">
        <v>111055.62</v>
      </c>
      <c r="AR630" s="28">
        <v>138386.16</v>
      </c>
      <c r="AS630" s="28">
        <v>470784.9</v>
      </c>
      <c r="AT630" s="124"/>
      <c r="AU630" s="28">
        <v>167606.64000000001</v>
      </c>
      <c r="AV630" s="28">
        <v>84094.14</v>
      </c>
      <c r="AW630" s="28">
        <v>104789.51999999999</v>
      </c>
      <c r="AX630" s="44">
        <v>356490.30000000005</v>
      </c>
      <c r="AY630" s="124"/>
      <c r="AZ630" s="139">
        <v>2472920.61</v>
      </c>
      <c r="BA630" s="139">
        <v>639654.40000000014</v>
      </c>
      <c r="BB630" s="44">
        <v>933772.50299999991</v>
      </c>
      <c r="BC630" s="28">
        <v>56955.448349999999</v>
      </c>
      <c r="BD630" s="28">
        <v>49737.200100000002</v>
      </c>
      <c r="BE630" s="140">
        <v>0</v>
      </c>
      <c r="BF630" s="44">
        <v>1040465.1514499999</v>
      </c>
      <c r="BG630" s="60"/>
      <c r="BH630" s="28">
        <v>2480928.37145</v>
      </c>
      <c r="BI630" s="124"/>
      <c r="BJ630" s="28">
        <v>355642.16</v>
      </c>
      <c r="BK630" s="28">
        <v>2125286.2114499998</v>
      </c>
      <c r="BL630" s="124"/>
      <c r="BM630" s="193">
        <v>1</v>
      </c>
    </row>
    <row r="631" spans="1:65" x14ac:dyDescent="0.25">
      <c r="A631" s="116" t="s">
        <v>1435</v>
      </c>
      <c r="B631" s="24" t="s">
        <v>1436</v>
      </c>
      <c r="C631" s="27" t="s">
        <v>1434</v>
      </c>
      <c r="D631" s="27" t="s">
        <v>12</v>
      </c>
      <c r="E631" s="139">
        <v>124.19</v>
      </c>
      <c r="F631" s="68"/>
      <c r="G631" s="139">
        <v>42.05</v>
      </c>
      <c r="H631" s="139">
        <v>41.97</v>
      </c>
      <c r="I631" s="139">
        <v>21.490000000000002</v>
      </c>
      <c r="J631" s="139">
        <v>60.650000000000006</v>
      </c>
      <c r="K631" s="60"/>
      <c r="L631" s="28">
        <v>3777.2999999999997</v>
      </c>
      <c r="M631" s="28">
        <v>1934.1000000000001</v>
      </c>
      <c r="N631" s="28">
        <v>5458.5000000000009</v>
      </c>
      <c r="O631" s="44">
        <v>11169.900000000001</v>
      </c>
      <c r="P631" s="124"/>
      <c r="Q631" s="28">
        <v>5256.25</v>
      </c>
      <c r="R631" s="28">
        <v>2686.2500000000005</v>
      </c>
      <c r="S631" s="28">
        <v>7581.2500000000009</v>
      </c>
      <c r="T631" s="28">
        <v>15523.75</v>
      </c>
      <c r="U631" s="124"/>
      <c r="V631" s="28">
        <v>9797.65</v>
      </c>
      <c r="W631" s="28">
        <v>5007.17</v>
      </c>
      <c r="X631" s="28">
        <v>14131.45</v>
      </c>
      <c r="Y631" s="44">
        <v>28936.27</v>
      </c>
      <c r="Z631" s="124"/>
      <c r="AA631" s="28">
        <v>1051.25</v>
      </c>
      <c r="AB631" s="28">
        <v>537.25</v>
      </c>
      <c r="AC631" s="28">
        <v>1516.2500000000002</v>
      </c>
      <c r="AD631" s="44">
        <v>3104.75</v>
      </c>
      <c r="AE631" s="124"/>
      <c r="AF631" s="139">
        <v>24010.55</v>
      </c>
      <c r="AG631" s="139">
        <v>12270.79</v>
      </c>
      <c r="AH631" s="139">
        <v>34631.15</v>
      </c>
      <c r="AI631" s="44">
        <v>70912.489999999991</v>
      </c>
      <c r="AJ631" s="124"/>
      <c r="AK631" s="63">
        <v>4364.88</v>
      </c>
      <c r="AL631" s="63">
        <v>4469.92</v>
      </c>
      <c r="AM631" s="63">
        <v>43486.05</v>
      </c>
      <c r="AN631" s="44">
        <v>52320.850000000006</v>
      </c>
      <c r="AO631" s="124"/>
      <c r="AP631" s="28">
        <v>43647.899999999994</v>
      </c>
      <c r="AQ631" s="28">
        <v>22306.620000000003</v>
      </c>
      <c r="AR631" s="28">
        <v>62954.700000000004</v>
      </c>
      <c r="AS631" s="28">
        <v>128909.22</v>
      </c>
      <c r="AT631" s="124"/>
      <c r="AU631" s="28">
        <v>33051.299999999996</v>
      </c>
      <c r="AV631" s="28">
        <v>16891.140000000003</v>
      </c>
      <c r="AW631" s="28">
        <v>47670.9</v>
      </c>
      <c r="AX631" s="44">
        <v>97613.34</v>
      </c>
      <c r="AY631" s="124"/>
      <c r="AZ631" s="139">
        <v>679210.82000000007</v>
      </c>
      <c r="BA631" s="139">
        <v>157402.88</v>
      </c>
      <c r="BB631" s="44">
        <v>250984.11000000002</v>
      </c>
      <c r="BC631" s="28">
        <v>15595.407629999998</v>
      </c>
      <c r="BD631" s="28">
        <v>13618.923780000001</v>
      </c>
      <c r="BE631" s="140">
        <v>0</v>
      </c>
      <c r="BF631" s="44">
        <v>280198.44141000003</v>
      </c>
      <c r="BG631" s="60"/>
      <c r="BH631" s="28">
        <v>688689.01141000004</v>
      </c>
      <c r="BI631" s="124"/>
      <c r="BJ631" s="28">
        <v>97381.1</v>
      </c>
      <c r="BK631" s="28">
        <v>591307.91141000006</v>
      </c>
      <c r="BL631" s="124"/>
      <c r="BM631" s="193">
        <v>1</v>
      </c>
    </row>
    <row r="632" spans="1:65" x14ac:dyDescent="0.25">
      <c r="A632" s="116" t="s">
        <v>1437</v>
      </c>
      <c r="B632" s="24" t="s">
        <v>1438</v>
      </c>
      <c r="C632" s="27" t="s">
        <v>1439</v>
      </c>
      <c r="D632" s="27" t="s">
        <v>12</v>
      </c>
      <c r="E632" s="139">
        <v>521.70000000000005</v>
      </c>
      <c r="F632" s="68"/>
      <c r="G632" s="139">
        <v>196.22</v>
      </c>
      <c r="H632" s="139">
        <v>193.30999999999997</v>
      </c>
      <c r="I632" s="139">
        <v>115.64999999999999</v>
      </c>
      <c r="J632" s="139">
        <v>209.82999999999998</v>
      </c>
      <c r="K632" s="60"/>
      <c r="L632" s="28">
        <v>17397.899999999998</v>
      </c>
      <c r="M632" s="28">
        <v>10408.5</v>
      </c>
      <c r="N632" s="28">
        <v>18884.699999999997</v>
      </c>
      <c r="O632" s="44">
        <v>46691.099999999991</v>
      </c>
      <c r="P632" s="124"/>
      <c r="Q632" s="28">
        <v>24527.5</v>
      </c>
      <c r="R632" s="28">
        <v>14456.249999999998</v>
      </c>
      <c r="S632" s="28">
        <v>26228.749999999996</v>
      </c>
      <c r="T632" s="28">
        <v>65212.5</v>
      </c>
      <c r="U632" s="124"/>
      <c r="V632" s="28">
        <v>45719.26</v>
      </c>
      <c r="W632" s="28">
        <v>26946.449999999997</v>
      </c>
      <c r="X632" s="28">
        <v>48890.39</v>
      </c>
      <c r="Y632" s="44">
        <v>121556.09999999999</v>
      </c>
      <c r="Z632" s="124"/>
      <c r="AA632" s="28">
        <v>4905.5</v>
      </c>
      <c r="AB632" s="28">
        <v>2891.25</v>
      </c>
      <c r="AC632" s="28">
        <v>5245.75</v>
      </c>
      <c r="AD632" s="44">
        <v>13042.5</v>
      </c>
      <c r="AE632" s="124"/>
      <c r="AF632" s="139">
        <v>112041.62</v>
      </c>
      <c r="AG632" s="139">
        <v>66036.149999999994</v>
      </c>
      <c r="AH632" s="139">
        <v>119812.93</v>
      </c>
      <c r="AI632" s="44">
        <v>297890.69999999995</v>
      </c>
      <c r="AJ632" s="124"/>
      <c r="AK632" s="63">
        <v>20104.239999999998</v>
      </c>
      <c r="AL632" s="63">
        <v>24055.199999999997</v>
      </c>
      <c r="AM632" s="63">
        <v>150448.10999999999</v>
      </c>
      <c r="AN632" s="44">
        <v>194607.55</v>
      </c>
      <c r="AO632" s="124"/>
      <c r="AP632" s="28">
        <v>203676.36</v>
      </c>
      <c r="AQ632" s="28">
        <v>120044.7</v>
      </c>
      <c r="AR632" s="28">
        <v>217803.53999999998</v>
      </c>
      <c r="AS632" s="28">
        <v>541524.6</v>
      </c>
      <c r="AT632" s="124"/>
      <c r="AU632" s="28">
        <v>154228.92000000001</v>
      </c>
      <c r="AV632" s="28">
        <v>90900.9</v>
      </c>
      <c r="AW632" s="28">
        <v>164926.37999999998</v>
      </c>
      <c r="AX632" s="44">
        <v>410056.19999999995</v>
      </c>
      <c r="AY632" s="124"/>
      <c r="AZ632" s="139">
        <v>2939988.3000000003</v>
      </c>
      <c r="BA632" s="139">
        <v>910330.22</v>
      </c>
      <c r="BB632" s="44">
        <v>1155095.5560000001</v>
      </c>
      <c r="BC632" s="28">
        <v>65513.520900000003</v>
      </c>
      <c r="BD632" s="28">
        <v>57210.665400000005</v>
      </c>
      <c r="BE632" s="140">
        <v>0</v>
      </c>
      <c r="BF632" s="44">
        <v>1277819.7423000003</v>
      </c>
      <c r="BG632" s="60"/>
      <c r="BH632" s="28">
        <v>2968400.9923</v>
      </c>
      <c r="BI632" s="124"/>
      <c r="BJ632" s="28">
        <v>409080.62</v>
      </c>
      <c r="BK632" s="28">
        <v>2559320.3722999999</v>
      </c>
      <c r="BL632" s="124"/>
      <c r="BM632" s="193">
        <v>1</v>
      </c>
    </row>
    <row r="633" spans="1:65" x14ac:dyDescent="0.25">
      <c r="A633" s="116" t="s">
        <v>1440</v>
      </c>
      <c r="B633" s="24" t="s">
        <v>1441</v>
      </c>
      <c r="C633" s="27" t="s">
        <v>1439</v>
      </c>
      <c r="D633" s="27" t="s">
        <v>12</v>
      </c>
      <c r="E633" s="139">
        <v>821</v>
      </c>
      <c r="F633" s="68"/>
      <c r="G633" s="139">
        <v>373</v>
      </c>
      <c r="H633" s="139">
        <v>365</v>
      </c>
      <c r="I633" s="139">
        <v>184</v>
      </c>
      <c r="J633" s="139">
        <v>264</v>
      </c>
      <c r="K633" s="60"/>
      <c r="L633" s="28">
        <v>32850</v>
      </c>
      <c r="M633" s="28">
        <v>16560</v>
      </c>
      <c r="N633" s="28">
        <v>23760</v>
      </c>
      <c r="O633" s="44">
        <v>73170</v>
      </c>
      <c r="P633" s="124"/>
      <c r="Q633" s="28">
        <v>46625</v>
      </c>
      <c r="R633" s="28">
        <v>23000</v>
      </c>
      <c r="S633" s="28">
        <v>33000</v>
      </c>
      <c r="T633" s="28">
        <v>102625</v>
      </c>
      <c r="U633" s="124"/>
      <c r="V633" s="28">
        <v>86909</v>
      </c>
      <c r="W633" s="28">
        <v>42872</v>
      </c>
      <c r="X633" s="28">
        <v>61512</v>
      </c>
      <c r="Y633" s="44">
        <v>191293</v>
      </c>
      <c r="Z633" s="124"/>
      <c r="AA633" s="28">
        <v>9325</v>
      </c>
      <c r="AB633" s="28">
        <v>4600</v>
      </c>
      <c r="AC633" s="28">
        <v>6600</v>
      </c>
      <c r="AD633" s="44">
        <v>20525</v>
      </c>
      <c r="AE633" s="124"/>
      <c r="AF633" s="139">
        <v>212983</v>
      </c>
      <c r="AG633" s="139">
        <v>105064</v>
      </c>
      <c r="AH633" s="139">
        <v>150744</v>
      </c>
      <c r="AI633" s="44">
        <v>468791</v>
      </c>
      <c r="AJ633" s="124"/>
      <c r="AK633" s="63">
        <v>37960</v>
      </c>
      <c r="AL633" s="63">
        <v>38272</v>
      </c>
      <c r="AM633" s="63">
        <v>189288</v>
      </c>
      <c r="AN633" s="44">
        <v>265520</v>
      </c>
      <c r="AO633" s="124"/>
      <c r="AP633" s="28">
        <v>387174</v>
      </c>
      <c r="AQ633" s="28">
        <v>190992</v>
      </c>
      <c r="AR633" s="28">
        <v>274032</v>
      </c>
      <c r="AS633" s="28">
        <v>852198</v>
      </c>
      <c r="AT633" s="124"/>
      <c r="AU633" s="28">
        <v>293178</v>
      </c>
      <c r="AV633" s="28">
        <v>144624</v>
      </c>
      <c r="AW633" s="28">
        <v>207504</v>
      </c>
      <c r="AX633" s="44">
        <v>645306</v>
      </c>
      <c r="AY633" s="124"/>
      <c r="AZ633" s="139">
        <v>4709946.68</v>
      </c>
      <c r="BA633" s="139">
        <v>1715186.32</v>
      </c>
      <c r="BB633" s="44">
        <v>1927539.9</v>
      </c>
      <c r="BC633" s="28">
        <v>103098.71699999999</v>
      </c>
      <c r="BD633" s="28">
        <v>90032.502000000008</v>
      </c>
      <c r="BE633" s="140">
        <v>0</v>
      </c>
      <c r="BF633" s="44">
        <v>2120671.1189999999</v>
      </c>
      <c r="BG633" s="60"/>
      <c r="BH633" s="28">
        <v>4740099.1189999999</v>
      </c>
      <c r="BI633" s="124"/>
      <c r="BJ633" s="28">
        <v>643770.73</v>
      </c>
      <c r="BK633" s="28">
        <v>4096328.389</v>
      </c>
      <c r="BL633" s="124"/>
      <c r="BM633" s="193">
        <v>1</v>
      </c>
    </row>
    <row r="634" spans="1:65" x14ac:dyDescent="0.25">
      <c r="A634" s="116" t="s">
        <v>1442</v>
      </c>
      <c r="B634" s="24" t="s">
        <v>1443</v>
      </c>
      <c r="C634" s="27" t="s">
        <v>1439</v>
      </c>
      <c r="D634" s="27" t="s">
        <v>12</v>
      </c>
      <c r="E634" s="139">
        <v>411.79</v>
      </c>
      <c r="F634" s="68"/>
      <c r="G634" s="139">
        <v>184.81</v>
      </c>
      <c r="H634" s="139">
        <v>181.89999999999998</v>
      </c>
      <c r="I634" s="139">
        <v>102.66</v>
      </c>
      <c r="J634" s="139">
        <v>124.32</v>
      </c>
      <c r="K634" s="60"/>
      <c r="L634" s="28">
        <v>16370.999999999998</v>
      </c>
      <c r="M634" s="28">
        <v>9239.4</v>
      </c>
      <c r="N634" s="28">
        <v>11188.8</v>
      </c>
      <c r="O634" s="44">
        <v>36799.199999999997</v>
      </c>
      <c r="P634" s="124"/>
      <c r="Q634" s="28">
        <v>23101.25</v>
      </c>
      <c r="R634" s="28">
        <v>12832.5</v>
      </c>
      <c r="S634" s="28">
        <v>15540</v>
      </c>
      <c r="T634" s="28">
        <v>51473.75</v>
      </c>
      <c r="U634" s="124"/>
      <c r="V634" s="28">
        <v>43060.73</v>
      </c>
      <c r="W634" s="28">
        <v>23919.78</v>
      </c>
      <c r="X634" s="28">
        <v>28966.559999999998</v>
      </c>
      <c r="Y634" s="44">
        <v>95947.07</v>
      </c>
      <c r="Z634" s="124"/>
      <c r="AA634" s="28">
        <v>4620.25</v>
      </c>
      <c r="AB634" s="28">
        <v>2566.5</v>
      </c>
      <c r="AC634" s="28">
        <v>3108</v>
      </c>
      <c r="AD634" s="44">
        <v>10294.75</v>
      </c>
      <c r="AE634" s="124"/>
      <c r="AF634" s="139">
        <v>105526.51</v>
      </c>
      <c r="AG634" s="139">
        <v>58618.86</v>
      </c>
      <c r="AH634" s="139">
        <v>70986.720000000001</v>
      </c>
      <c r="AI634" s="44">
        <v>235132.09</v>
      </c>
      <c r="AJ634" s="124"/>
      <c r="AK634" s="63">
        <v>18917.599999999999</v>
      </c>
      <c r="AL634" s="63">
        <v>21353.279999999999</v>
      </c>
      <c r="AM634" s="63">
        <v>89137.44</v>
      </c>
      <c r="AN634" s="44">
        <v>129408.32000000001</v>
      </c>
      <c r="AO634" s="124"/>
      <c r="AP634" s="28">
        <v>191832.78</v>
      </c>
      <c r="AQ634" s="28">
        <v>106561.08</v>
      </c>
      <c r="AR634" s="28">
        <v>129044.15999999999</v>
      </c>
      <c r="AS634" s="28">
        <v>427438.01999999996</v>
      </c>
      <c r="AT634" s="124"/>
      <c r="AU634" s="28">
        <v>145260.66</v>
      </c>
      <c r="AV634" s="28">
        <v>80690.759999999995</v>
      </c>
      <c r="AW634" s="28">
        <v>97715.51999999999</v>
      </c>
      <c r="AX634" s="44">
        <v>323666.93999999994</v>
      </c>
      <c r="AY634" s="124"/>
      <c r="AZ634" s="139">
        <v>2276938.8000000003</v>
      </c>
      <c r="BA634" s="139">
        <v>661349.43000000005</v>
      </c>
      <c r="BB634" s="44">
        <v>881486.46900000016</v>
      </c>
      <c r="BC634" s="28">
        <v>51711.352830000003</v>
      </c>
      <c r="BD634" s="28">
        <v>45157.714980000004</v>
      </c>
      <c r="BE634" s="140">
        <v>0</v>
      </c>
      <c r="BF634" s="44">
        <v>978355.53681000019</v>
      </c>
      <c r="BG634" s="60"/>
      <c r="BH634" s="28">
        <v>2288515.6768100006</v>
      </c>
      <c r="BI634" s="124"/>
      <c r="BJ634" s="28">
        <v>322896.89</v>
      </c>
      <c r="BK634" s="28">
        <v>1965618.7868100004</v>
      </c>
      <c r="BL634" s="124"/>
      <c r="BM634" s="193">
        <v>1</v>
      </c>
    </row>
    <row r="635" spans="1:65" x14ac:dyDescent="0.25">
      <c r="A635" s="116" t="s">
        <v>1444</v>
      </c>
      <c r="B635" s="24" t="s">
        <v>1445</v>
      </c>
      <c r="C635" s="27" t="s">
        <v>1446</v>
      </c>
      <c r="D635" s="27" t="s">
        <v>12</v>
      </c>
      <c r="E635" s="139">
        <v>2419</v>
      </c>
      <c r="F635" s="68"/>
      <c r="G635" s="139">
        <v>1056.5</v>
      </c>
      <c r="H635" s="139">
        <v>1029.5</v>
      </c>
      <c r="I635" s="139">
        <v>539.5</v>
      </c>
      <c r="J635" s="139">
        <v>823</v>
      </c>
      <c r="K635" s="60"/>
      <c r="L635" s="28">
        <v>92655</v>
      </c>
      <c r="M635" s="28">
        <v>48555</v>
      </c>
      <c r="N635" s="28">
        <v>74070</v>
      </c>
      <c r="O635" s="44">
        <v>215280</v>
      </c>
      <c r="P635" s="124"/>
      <c r="Q635" s="28">
        <v>132062.5</v>
      </c>
      <c r="R635" s="28">
        <v>67437.5</v>
      </c>
      <c r="S635" s="28">
        <v>102875</v>
      </c>
      <c r="T635" s="28">
        <v>302375</v>
      </c>
      <c r="U635" s="124"/>
      <c r="V635" s="28">
        <v>246164.5</v>
      </c>
      <c r="W635" s="28">
        <v>125703.5</v>
      </c>
      <c r="X635" s="28">
        <v>191759</v>
      </c>
      <c r="Y635" s="44">
        <v>563627</v>
      </c>
      <c r="Z635" s="124"/>
      <c r="AA635" s="28">
        <v>26412.5</v>
      </c>
      <c r="AB635" s="28">
        <v>13487.5</v>
      </c>
      <c r="AC635" s="28">
        <v>20575</v>
      </c>
      <c r="AD635" s="44">
        <v>60475</v>
      </c>
      <c r="AE635" s="124"/>
      <c r="AF635" s="139">
        <v>603261.5</v>
      </c>
      <c r="AG635" s="139">
        <v>308054.5</v>
      </c>
      <c r="AH635" s="139">
        <v>469933</v>
      </c>
      <c r="AI635" s="44">
        <v>1381249</v>
      </c>
      <c r="AJ635" s="124"/>
      <c r="AK635" s="63">
        <v>107068</v>
      </c>
      <c r="AL635" s="63">
        <v>112216</v>
      </c>
      <c r="AM635" s="63">
        <v>590091</v>
      </c>
      <c r="AN635" s="44">
        <v>809375</v>
      </c>
      <c r="AO635" s="124"/>
      <c r="AP635" s="28">
        <v>1096647</v>
      </c>
      <c r="AQ635" s="28">
        <v>560001</v>
      </c>
      <c r="AR635" s="28">
        <v>854274</v>
      </c>
      <c r="AS635" s="28">
        <v>2510922</v>
      </c>
      <c r="AT635" s="124"/>
      <c r="AU635" s="28">
        <v>830409</v>
      </c>
      <c r="AV635" s="28">
        <v>424047</v>
      </c>
      <c r="AW635" s="28">
        <v>646878</v>
      </c>
      <c r="AX635" s="44">
        <v>1901334</v>
      </c>
      <c r="AY635" s="124"/>
      <c r="AZ635" s="139">
        <v>13474558.939999999</v>
      </c>
      <c r="BA635" s="139">
        <v>3959903.6800000006</v>
      </c>
      <c r="BB635" s="44">
        <v>5230338.7860000003</v>
      </c>
      <c r="BC635" s="28">
        <v>303770.76299999998</v>
      </c>
      <c r="BD635" s="28">
        <v>265272.37799999997</v>
      </c>
      <c r="BE635" s="140">
        <v>0</v>
      </c>
      <c r="BF635" s="44">
        <v>5799381.9270000001</v>
      </c>
      <c r="BG635" s="60"/>
      <c r="BH635" s="28">
        <v>13544018.927000001</v>
      </c>
      <c r="BI635" s="124"/>
      <c r="BJ635" s="28">
        <v>1896810.47</v>
      </c>
      <c r="BK635" s="28">
        <v>11647208.457</v>
      </c>
      <c r="BL635" s="124"/>
      <c r="BM635" s="193">
        <v>1</v>
      </c>
    </row>
    <row r="636" spans="1:65" x14ac:dyDescent="0.25">
      <c r="A636" s="116" t="s">
        <v>1447</v>
      </c>
      <c r="B636" s="24" t="s">
        <v>1448</v>
      </c>
      <c r="C636" s="27" t="s">
        <v>1429</v>
      </c>
      <c r="D636" s="27" t="s">
        <v>12</v>
      </c>
      <c r="E636" s="139">
        <v>1405.89</v>
      </c>
      <c r="F636" s="68"/>
      <c r="G636" s="139">
        <v>607.91</v>
      </c>
      <c r="H636" s="139">
        <v>596.32999999999993</v>
      </c>
      <c r="I636" s="139">
        <v>350.15999999999997</v>
      </c>
      <c r="J636" s="139">
        <v>447.82</v>
      </c>
      <c r="K636" s="60"/>
      <c r="L636" s="28">
        <v>53669.7</v>
      </c>
      <c r="M636" s="28">
        <v>31514.399999999998</v>
      </c>
      <c r="N636" s="28">
        <v>40303.800000000003</v>
      </c>
      <c r="O636" s="44">
        <v>125487.9</v>
      </c>
      <c r="P636" s="124"/>
      <c r="Q636" s="28">
        <v>75988.75</v>
      </c>
      <c r="R636" s="28">
        <v>43769.999999999993</v>
      </c>
      <c r="S636" s="28">
        <v>55977.5</v>
      </c>
      <c r="T636" s="28">
        <v>175736.25</v>
      </c>
      <c r="U636" s="124"/>
      <c r="V636" s="28">
        <v>141643.03</v>
      </c>
      <c r="W636" s="28">
        <v>81587.28</v>
      </c>
      <c r="X636" s="28">
        <v>104342.06</v>
      </c>
      <c r="Y636" s="44">
        <v>327572.37</v>
      </c>
      <c r="Z636" s="124"/>
      <c r="AA636" s="28">
        <v>15197.75</v>
      </c>
      <c r="AB636" s="28">
        <v>8754</v>
      </c>
      <c r="AC636" s="28">
        <v>11195.5</v>
      </c>
      <c r="AD636" s="44">
        <v>35147.25</v>
      </c>
      <c r="AE636" s="124"/>
      <c r="AF636" s="139">
        <v>347116.61</v>
      </c>
      <c r="AG636" s="139">
        <v>199941.36</v>
      </c>
      <c r="AH636" s="139">
        <v>255705.22</v>
      </c>
      <c r="AI636" s="44">
        <v>802763.19</v>
      </c>
      <c r="AJ636" s="124"/>
      <c r="AK636" s="63">
        <v>62018.319999999992</v>
      </c>
      <c r="AL636" s="63">
        <v>72833.279999999999</v>
      </c>
      <c r="AM636" s="63">
        <v>321086.94</v>
      </c>
      <c r="AN636" s="44">
        <v>455938.54</v>
      </c>
      <c r="AO636" s="124"/>
      <c r="AP636" s="28">
        <v>631010.57999999996</v>
      </c>
      <c r="AQ636" s="28">
        <v>363466.07999999996</v>
      </c>
      <c r="AR636" s="28">
        <v>464837.16</v>
      </c>
      <c r="AS636" s="28">
        <v>1459313.8199999998</v>
      </c>
      <c r="AT636" s="124"/>
      <c r="AU636" s="28">
        <v>477817.25999999995</v>
      </c>
      <c r="AV636" s="28">
        <v>275225.75999999995</v>
      </c>
      <c r="AW636" s="28">
        <v>351986.52</v>
      </c>
      <c r="AX636" s="44">
        <v>1105029.54</v>
      </c>
      <c r="AY636" s="124"/>
      <c r="AZ636" s="139">
        <v>7843736.3099999996</v>
      </c>
      <c r="BA636" s="139">
        <v>2407082.9899999998</v>
      </c>
      <c r="BB636" s="44">
        <v>3075245.7899999996</v>
      </c>
      <c r="BC636" s="28">
        <v>176547.44852999997</v>
      </c>
      <c r="BD636" s="28">
        <v>154172.70918000001</v>
      </c>
      <c r="BE636" s="140">
        <v>0</v>
      </c>
      <c r="BF636" s="44">
        <v>3405965.94771</v>
      </c>
      <c r="BG636" s="60"/>
      <c r="BH636" s="28">
        <v>7892954.8077100003</v>
      </c>
      <c r="BI636" s="124"/>
      <c r="BJ636" s="28">
        <v>1102400.52</v>
      </c>
      <c r="BK636" s="28">
        <v>6790554.2877099998</v>
      </c>
      <c r="BL636" s="124"/>
      <c r="BM636" s="193">
        <v>1</v>
      </c>
    </row>
    <row r="637" spans="1:65" x14ac:dyDescent="0.25">
      <c r="A637" s="116" t="s">
        <v>1449</v>
      </c>
      <c r="B637" s="24" t="s">
        <v>1450</v>
      </c>
      <c r="C637" s="27" t="s">
        <v>1429</v>
      </c>
      <c r="D637" s="27" t="s">
        <v>12</v>
      </c>
      <c r="E637" s="139">
        <v>327.31</v>
      </c>
      <c r="F637" s="68"/>
      <c r="G637" s="139">
        <v>152.32</v>
      </c>
      <c r="H637" s="139">
        <v>148.49</v>
      </c>
      <c r="I637" s="139">
        <v>67.66</v>
      </c>
      <c r="J637" s="139">
        <v>107.33</v>
      </c>
      <c r="K637" s="60"/>
      <c r="L637" s="28">
        <v>13364.1</v>
      </c>
      <c r="M637" s="28">
        <v>6089.4</v>
      </c>
      <c r="N637" s="28">
        <v>9659.7000000000007</v>
      </c>
      <c r="O637" s="44">
        <v>29113.200000000001</v>
      </c>
      <c r="P637" s="124"/>
      <c r="Q637" s="28">
        <v>19040</v>
      </c>
      <c r="R637" s="28">
        <v>8457.5</v>
      </c>
      <c r="S637" s="28">
        <v>13416.25</v>
      </c>
      <c r="T637" s="28">
        <v>40913.75</v>
      </c>
      <c r="U637" s="124"/>
      <c r="V637" s="28">
        <v>35490.559999999998</v>
      </c>
      <c r="W637" s="28">
        <v>15764.779999999999</v>
      </c>
      <c r="X637" s="28">
        <v>25007.89</v>
      </c>
      <c r="Y637" s="44">
        <v>76263.23</v>
      </c>
      <c r="Z637" s="124"/>
      <c r="AA637" s="28">
        <v>3808</v>
      </c>
      <c r="AB637" s="28">
        <v>1691.5</v>
      </c>
      <c r="AC637" s="28">
        <v>2683.25</v>
      </c>
      <c r="AD637" s="44">
        <v>8182.75</v>
      </c>
      <c r="AE637" s="124"/>
      <c r="AF637" s="139">
        <v>86974.720000000001</v>
      </c>
      <c r="AG637" s="139">
        <v>38633.86</v>
      </c>
      <c r="AH637" s="139">
        <v>61285.43</v>
      </c>
      <c r="AI637" s="44">
        <v>186894.01</v>
      </c>
      <c r="AJ637" s="124"/>
      <c r="AK637" s="63">
        <v>15442.960000000001</v>
      </c>
      <c r="AL637" s="63">
        <v>14073.279999999999</v>
      </c>
      <c r="AM637" s="63">
        <v>76955.61</v>
      </c>
      <c r="AN637" s="44">
        <v>106471.85</v>
      </c>
      <c r="AO637" s="124"/>
      <c r="AP637" s="28">
        <v>158108.16</v>
      </c>
      <c r="AQ637" s="28">
        <v>70231.08</v>
      </c>
      <c r="AR637" s="28">
        <v>111408.54</v>
      </c>
      <c r="AS637" s="28">
        <v>339747.77999999997</v>
      </c>
      <c r="AT637" s="124"/>
      <c r="AU637" s="28">
        <v>119723.51999999999</v>
      </c>
      <c r="AV637" s="28">
        <v>53180.759999999995</v>
      </c>
      <c r="AW637" s="28">
        <v>84361.38</v>
      </c>
      <c r="AX637" s="44">
        <v>257265.65999999997</v>
      </c>
      <c r="AY637" s="124"/>
      <c r="AZ637" s="139">
        <v>1831538.95</v>
      </c>
      <c r="BA637" s="139">
        <v>561033.64</v>
      </c>
      <c r="BB637" s="44">
        <v>717771.77699999989</v>
      </c>
      <c r="BC637" s="28">
        <v>41102.60787</v>
      </c>
      <c r="BD637" s="28">
        <v>35893.469219999999</v>
      </c>
      <c r="BE637" s="140">
        <v>0</v>
      </c>
      <c r="BF637" s="44">
        <v>794767.8540899998</v>
      </c>
      <c r="BG637" s="60"/>
      <c r="BH637" s="28">
        <v>1839620.0840899998</v>
      </c>
      <c r="BI637" s="124"/>
      <c r="BJ637" s="28">
        <v>256653.59</v>
      </c>
      <c r="BK637" s="28">
        <v>1582966.4940899997</v>
      </c>
      <c r="BL637" s="124"/>
      <c r="BM637" s="193">
        <v>1</v>
      </c>
    </row>
    <row r="638" spans="1:65" x14ac:dyDescent="0.25">
      <c r="A638" s="116" t="s">
        <v>1451</v>
      </c>
      <c r="B638" s="24" t="s">
        <v>1452</v>
      </c>
      <c r="C638" s="27" t="s">
        <v>1429</v>
      </c>
      <c r="D638" s="27" t="s">
        <v>12</v>
      </c>
      <c r="E638" s="139">
        <v>440.79</v>
      </c>
      <c r="F638" s="68"/>
      <c r="G638" s="139">
        <v>205.64</v>
      </c>
      <c r="H638" s="139">
        <v>198.97999999999996</v>
      </c>
      <c r="I638" s="139">
        <v>96.32</v>
      </c>
      <c r="J638" s="139">
        <v>138.82999999999998</v>
      </c>
      <c r="K638" s="60"/>
      <c r="L638" s="28">
        <v>17908.199999999997</v>
      </c>
      <c r="M638" s="28">
        <v>8668.7999999999993</v>
      </c>
      <c r="N638" s="28">
        <v>12494.699999999999</v>
      </c>
      <c r="O638" s="44">
        <v>39071.699999999997</v>
      </c>
      <c r="P638" s="124"/>
      <c r="Q638" s="28">
        <v>25705</v>
      </c>
      <c r="R638" s="28">
        <v>12040</v>
      </c>
      <c r="S638" s="28">
        <v>17353.749999999996</v>
      </c>
      <c r="T638" s="28">
        <v>55098.75</v>
      </c>
      <c r="U638" s="124"/>
      <c r="V638" s="28">
        <v>47914.119999999995</v>
      </c>
      <c r="W638" s="28">
        <v>22442.559999999998</v>
      </c>
      <c r="X638" s="28">
        <v>32347.389999999996</v>
      </c>
      <c r="Y638" s="44">
        <v>102704.06999999999</v>
      </c>
      <c r="Z638" s="124"/>
      <c r="AA638" s="28">
        <v>5141</v>
      </c>
      <c r="AB638" s="28">
        <v>2408</v>
      </c>
      <c r="AC638" s="28">
        <v>3470.7499999999995</v>
      </c>
      <c r="AD638" s="44">
        <v>11019.75</v>
      </c>
      <c r="AE638" s="124"/>
      <c r="AF638" s="139">
        <v>117420.44</v>
      </c>
      <c r="AG638" s="139">
        <v>54998.720000000001</v>
      </c>
      <c r="AH638" s="139">
        <v>79271.929999999993</v>
      </c>
      <c r="AI638" s="44">
        <v>251691.09</v>
      </c>
      <c r="AJ638" s="124"/>
      <c r="AK638" s="63">
        <v>20693.919999999995</v>
      </c>
      <c r="AL638" s="63">
        <v>20034.559999999998</v>
      </c>
      <c r="AM638" s="63">
        <v>99541.109999999986</v>
      </c>
      <c r="AN638" s="44">
        <v>140269.58999999997</v>
      </c>
      <c r="AO638" s="124"/>
      <c r="AP638" s="28">
        <v>213454.31999999998</v>
      </c>
      <c r="AQ638" s="28">
        <v>99980.159999999989</v>
      </c>
      <c r="AR638" s="28">
        <v>144105.53999999998</v>
      </c>
      <c r="AS638" s="28">
        <v>457540.01999999996</v>
      </c>
      <c r="AT638" s="124"/>
      <c r="AU638" s="28">
        <v>161633.03999999998</v>
      </c>
      <c r="AV638" s="28">
        <v>75707.51999999999</v>
      </c>
      <c r="AW638" s="28">
        <v>109120.37999999999</v>
      </c>
      <c r="AX638" s="44">
        <v>346460.93999999994</v>
      </c>
      <c r="AY638" s="124"/>
      <c r="AZ638" s="139">
        <v>2465363.36</v>
      </c>
      <c r="BA638" s="139">
        <v>770401.52</v>
      </c>
      <c r="BB638" s="44">
        <v>970729.46399999992</v>
      </c>
      <c r="BC638" s="28">
        <v>55353.085829999989</v>
      </c>
      <c r="BD638" s="28">
        <v>48337.912979999994</v>
      </c>
      <c r="BE638" s="140">
        <v>0</v>
      </c>
      <c r="BF638" s="44">
        <v>1074420.4628099999</v>
      </c>
      <c r="BG638" s="60"/>
      <c r="BH638" s="28">
        <v>2478276.3728099996</v>
      </c>
      <c r="BI638" s="124"/>
      <c r="BJ638" s="28">
        <v>345636.66</v>
      </c>
      <c r="BK638" s="28">
        <v>2132639.7128099995</v>
      </c>
      <c r="BL638" s="124"/>
      <c r="BM638" s="193">
        <v>1</v>
      </c>
    </row>
    <row r="639" spans="1:65" x14ac:dyDescent="0.25">
      <c r="A639" s="116" t="s">
        <v>1453</v>
      </c>
      <c r="B639" s="24" t="s">
        <v>1454</v>
      </c>
      <c r="C639" s="27" t="s">
        <v>1429</v>
      </c>
      <c r="D639" s="27" t="s">
        <v>12</v>
      </c>
      <c r="E639" s="139">
        <v>1230.5</v>
      </c>
      <c r="F639" s="68"/>
      <c r="G639" s="139">
        <v>559</v>
      </c>
      <c r="H639" s="139">
        <v>547</v>
      </c>
      <c r="I639" s="139">
        <v>297.5</v>
      </c>
      <c r="J639" s="139">
        <v>374</v>
      </c>
      <c r="K639" s="60"/>
      <c r="L639" s="28">
        <v>49230</v>
      </c>
      <c r="M639" s="28">
        <v>26775</v>
      </c>
      <c r="N639" s="28">
        <v>33660</v>
      </c>
      <c r="O639" s="44">
        <v>109665</v>
      </c>
      <c r="P639" s="124"/>
      <c r="Q639" s="28">
        <v>69875</v>
      </c>
      <c r="R639" s="28">
        <v>37187.5</v>
      </c>
      <c r="S639" s="28">
        <v>46750</v>
      </c>
      <c r="T639" s="28">
        <v>153812.5</v>
      </c>
      <c r="U639" s="124"/>
      <c r="V639" s="28">
        <v>130247</v>
      </c>
      <c r="W639" s="28">
        <v>69317.5</v>
      </c>
      <c r="X639" s="28">
        <v>87142</v>
      </c>
      <c r="Y639" s="44">
        <v>286706.5</v>
      </c>
      <c r="Z639" s="124"/>
      <c r="AA639" s="28">
        <v>13975</v>
      </c>
      <c r="AB639" s="28">
        <v>7437.5</v>
      </c>
      <c r="AC639" s="28">
        <v>9350</v>
      </c>
      <c r="AD639" s="44">
        <v>30762.5</v>
      </c>
      <c r="AE639" s="124"/>
      <c r="AF639" s="139">
        <v>319189</v>
      </c>
      <c r="AG639" s="139">
        <v>169872.5</v>
      </c>
      <c r="AH639" s="139">
        <v>213554</v>
      </c>
      <c r="AI639" s="44">
        <v>702615.5</v>
      </c>
      <c r="AJ639" s="124"/>
      <c r="AK639" s="63">
        <v>56888</v>
      </c>
      <c r="AL639" s="63">
        <v>61880</v>
      </c>
      <c r="AM639" s="63">
        <v>268158</v>
      </c>
      <c r="AN639" s="44">
        <v>386926</v>
      </c>
      <c r="AO639" s="124"/>
      <c r="AP639" s="28">
        <v>580242</v>
      </c>
      <c r="AQ639" s="28">
        <v>308805</v>
      </c>
      <c r="AR639" s="28">
        <v>388212</v>
      </c>
      <c r="AS639" s="28">
        <v>1277259</v>
      </c>
      <c r="AT639" s="124"/>
      <c r="AU639" s="28">
        <v>439374</v>
      </c>
      <c r="AV639" s="28">
        <v>233835</v>
      </c>
      <c r="AW639" s="28">
        <v>293964</v>
      </c>
      <c r="AX639" s="44">
        <v>967173</v>
      </c>
      <c r="AY639" s="124"/>
      <c r="AZ639" s="139">
        <v>6758999.6699999999</v>
      </c>
      <c r="BA639" s="139">
        <v>1881443.89</v>
      </c>
      <c r="BB639" s="44">
        <v>2592133.068</v>
      </c>
      <c r="BC639" s="28">
        <v>154522.49849999999</v>
      </c>
      <c r="BD639" s="28">
        <v>134939.09100000001</v>
      </c>
      <c r="BE639" s="140">
        <v>0</v>
      </c>
      <c r="BF639" s="44">
        <v>2881594.6574999997</v>
      </c>
      <c r="BG639" s="60"/>
      <c r="BH639" s="28">
        <v>6796514.6574999997</v>
      </c>
      <c r="BI639" s="124"/>
      <c r="BJ639" s="28">
        <v>964871.96</v>
      </c>
      <c r="BK639" s="28">
        <v>5831642.6974999998</v>
      </c>
      <c r="BL639" s="124"/>
      <c r="BM639" s="193">
        <v>1</v>
      </c>
    </row>
    <row r="640" spans="1:65" x14ac:dyDescent="0.25">
      <c r="A640" s="116" t="s">
        <v>1455</v>
      </c>
      <c r="B640" s="24" t="s">
        <v>1456</v>
      </c>
      <c r="C640" s="27" t="s">
        <v>1429</v>
      </c>
      <c r="D640" s="27" t="s">
        <v>12</v>
      </c>
      <c r="E640" s="139">
        <v>1221.3</v>
      </c>
      <c r="F640" s="68"/>
      <c r="G640" s="139">
        <v>567.30999999999995</v>
      </c>
      <c r="H640" s="139">
        <v>557.80999999999995</v>
      </c>
      <c r="I640" s="139">
        <v>289.15999999999997</v>
      </c>
      <c r="J640" s="139">
        <v>364.83</v>
      </c>
      <c r="K640" s="60"/>
      <c r="L640" s="28">
        <v>50202.899999999994</v>
      </c>
      <c r="M640" s="28">
        <v>26024.399999999998</v>
      </c>
      <c r="N640" s="28">
        <v>32834.699999999997</v>
      </c>
      <c r="O640" s="44">
        <v>109061.99999999999</v>
      </c>
      <c r="P640" s="124"/>
      <c r="Q640" s="28">
        <v>70913.75</v>
      </c>
      <c r="R640" s="28">
        <v>36144.999999999993</v>
      </c>
      <c r="S640" s="28">
        <v>45603.75</v>
      </c>
      <c r="T640" s="28">
        <v>152662.5</v>
      </c>
      <c r="U640" s="124"/>
      <c r="V640" s="28">
        <v>132183.22999999998</v>
      </c>
      <c r="W640" s="28">
        <v>67374.28</v>
      </c>
      <c r="X640" s="28">
        <v>85005.39</v>
      </c>
      <c r="Y640" s="44">
        <v>284562.89999999997</v>
      </c>
      <c r="Z640" s="124"/>
      <c r="AA640" s="28">
        <v>14182.749999999998</v>
      </c>
      <c r="AB640" s="28">
        <v>7228.9999999999991</v>
      </c>
      <c r="AC640" s="28">
        <v>9120.75</v>
      </c>
      <c r="AD640" s="44">
        <v>30532.499999999996</v>
      </c>
      <c r="AE640" s="124"/>
      <c r="AF640" s="139">
        <v>323934.01</v>
      </c>
      <c r="AG640" s="139">
        <v>165110.35999999999</v>
      </c>
      <c r="AH640" s="139">
        <v>208317.93</v>
      </c>
      <c r="AI640" s="44">
        <v>697362.3</v>
      </c>
      <c r="AJ640" s="124"/>
      <c r="AK640" s="63">
        <v>58012.239999999991</v>
      </c>
      <c r="AL640" s="63">
        <v>60145.279999999992</v>
      </c>
      <c r="AM640" s="63">
        <v>261583.11</v>
      </c>
      <c r="AN640" s="44">
        <v>379740.63</v>
      </c>
      <c r="AO640" s="124"/>
      <c r="AP640" s="28">
        <v>588867.77999999991</v>
      </c>
      <c r="AQ640" s="28">
        <v>300148.07999999996</v>
      </c>
      <c r="AR640" s="28">
        <v>378693.54</v>
      </c>
      <c r="AS640" s="28">
        <v>1267709.3999999999</v>
      </c>
      <c r="AT640" s="124"/>
      <c r="AU640" s="28">
        <v>445905.66</v>
      </c>
      <c r="AV640" s="28">
        <v>227279.75999999998</v>
      </c>
      <c r="AW640" s="28">
        <v>286756.38</v>
      </c>
      <c r="AX640" s="44">
        <v>959941.79999999993</v>
      </c>
      <c r="AY640" s="124"/>
      <c r="AZ640" s="139">
        <v>6966928.7199999997</v>
      </c>
      <c r="BA640" s="139">
        <v>2419184.02</v>
      </c>
      <c r="BB640" s="44">
        <v>2815833.8220000002</v>
      </c>
      <c r="BC640" s="28">
        <v>153367.19009999998</v>
      </c>
      <c r="BD640" s="28">
        <v>133930.20060000001</v>
      </c>
      <c r="BE640" s="140">
        <v>0</v>
      </c>
      <c r="BF640" s="44">
        <v>3103131.2127</v>
      </c>
      <c r="BG640" s="60"/>
      <c r="BH640" s="28">
        <v>6984705.2426999994</v>
      </c>
      <c r="BI640" s="124"/>
      <c r="BJ640" s="28">
        <v>957657.96</v>
      </c>
      <c r="BK640" s="28">
        <v>6027047.2826999994</v>
      </c>
      <c r="BL640" s="124"/>
      <c r="BM640" s="193">
        <v>1</v>
      </c>
    </row>
    <row r="641" spans="1:65" x14ac:dyDescent="0.25">
      <c r="A641" s="116" t="s">
        <v>1457</v>
      </c>
      <c r="B641" s="24" t="s">
        <v>1458</v>
      </c>
      <c r="C641" s="27" t="s">
        <v>1429</v>
      </c>
      <c r="D641" s="27" t="s">
        <v>12</v>
      </c>
      <c r="E641" s="139">
        <v>576.29</v>
      </c>
      <c r="F641" s="68"/>
      <c r="G641" s="139">
        <v>259.80999999999995</v>
      </c>
      <c r="H641" s="139">
        <v>257.14999999999998</v>
      </c>
      <c r="I641" s="139">
        <v>131.82999999999998</v>
      </c>
      <c r="J641" s="139">
        <v>184.65</v>
      </c>
      <c r="K641" s="60"/>
      <c r="L641" s="28">
        <v>23143.499999999996</v>
      </c>
      <c r="M641" s="28">
        <v>11864.699999999999</v>
      </c>
      <c r="N641" s="28">
        <v>16618.5</v>
      </c>
      <c r="O641" s="44">
        <v>51626.7</v>
      </c>
      <c r="P641" s="124"/>
      <c r="Q641" s="28">
        <v>32476.249999999993</v>
      </c>
      <c r="R641" s="28">
        <v>16478.749999999996</v>
      </c>
      <c r="S641" s="28">
        <v>23081.25</v>
      </c>
      <c r="T641" s="28">
        <v>72036.249999999985</v>
      </c>
      <c r="U641" s="124"/>
      <c r="V641" s="28">
        <v>60535.729999999989</v>
      </c>
      <c r="W641" s="28">
        <v>30716.389999999996</v>
      </c>
      <c r="X641" s="28">
        <v>43023.450000000004</v>
      </c>
      <c r="Y641" s="44">
        <v>134275.56999999998</v>
      </c>
      <c r="Z641" s="124"/>
      <c r="AA641" s="28">
        <v>6495.2499999999982</v>
      </c>
      <c r="AB641" s="28">
        <v>3295.7499999999995</v>
      </c>
      <c r="AC641" s="28">
        <v>4616.25</v>
      </c>
      <c r="AD641" s="44">
        <v>14407.249999999998</v>
      </c>
      <c r="AE641" s="124"/>
      <c r="AF641" s="139">
        <v>148351.51</v>
      </c>
      <c r="AG641" s="139">
        <v>75274.929999999993</v>
      </c>
      <c r="AH641" s="139">
        <v>105435.15</v>
      </c>
      <c r="AI641" s="44">
        <v>329061.58999999997</v>
      </c>
      <c r="AJ641" s="124"/>
      <c r="AK641" s="63">
        <v>26743.599999999999</v>
      </c>
      <c r="AL641" s="63">
        <v>27420.639999999996</v>
      </c>
      <c r="AM641" s="63">
        <v>132394.05000000002</v>
      </c>
      <c r="AN641" s="44">
        <v>186558.29</v>
      </c>
      <c r="AO641" s="124"/>
      <c r="AP641" s="28">
        <v>269682.77999999997</v>
      </c>
      <c r="AQ641" s="28">
        <v>136839.53999999998</v>
      </c>
      <c r="AR641" s="28">
        <v>191666.7</v>
      </c>
      <c r="AS641" s="28">
        <v>598189.02</v>
      </c>
      <c r="AT641" s="124"/>
      <c r="AU641" s="28">
        <v>204210.65999999995</v>
      </c>
      <c r="AV641" s="28">
        <v>103618.37999999999</v>
      </c>
      <c r="AW641" s="28">
        <v>145134.9</v>
      </c>
      <c r="AX641" s="44">
        <v>452963.93999999994</v>
      </c>
      <c r="AY641" s="124"/>
      <c r="AZ641" s="139">
        <v>3216355.36</v>
      </c>
      <c r="BA641" s="139">
        <v>970221.30999999994</v>
      </c>
      <c r="BB641" s="44">
        <v>1255973.0009999999</v>
      </c>
      <c r="BC641" s="28">
        <v>72368.769329999996</v>
      </c>
      <c r="BD641" s="28">
        <v>63197.113979999995</v>
      </c>
      <c r="BE641" s="140">
        <v>0</v>
      </c>
      <c r="BF641" s="44">
        <v>1391538.8843099999</v>
      </c>
      <c r="BG641" s="60"/>
      <c r="BH641" s="28">
        <v>3230657.4943099995</v>
      </c>
      <c r="BI641" s="124"/>
      <c r="BJ641" s="28">
        <v>451886.27</v>
      </c>
      <c r="BK641" s="28">
        <v>2778771.2243099995</v>
      </c>
      <c r="BL641" s="124"/>
      <c r="BM641" s="193">
        <v>1</v>
      </c>
    </row>
    <row r="642" spans="1:65" x14ac:dyDescent="0.25">
      <c r="A642" s="116" t="s">
        <v>1459</v>
      </c>
      <c r="B642" s="24" t="s">
        <v>1460</v>
      </c>
      <c r="C642" s="27" t="s">
        <v>1429</v>
      </c>
      <c r="D642" s="27" t="s">
        <v>12</v>
      </c>
      <c r="E642" s="139">
        <v>1366.98</v>
      </c>
      <c r="F642" s="68"/>
      <c r="G642" s="139">
        <v>553.99</v>
      </c>
      <c r="H642" s="139">
        <v>548.99</v>
      </c>
      <c r="I642" s="139">
        <v>335.83</v>
      </c>
      <c r="J642" s="139">
        <v>477.15999999999997</v>
      </c>
      <c r="K642" s="60"/>
      <c r="L642" s="28">
        <v>49409.1</v>
      </c>
      <c r="M642" s="28">
        <v>30224.699999999997</v>
      </c>
      <c r="N642" s="28">
        <v>42944.399999999994</v>
      </c>
      <c r="O642" s="44">
        <v>122578.19999999998</v>
      </c>
      <c r="P642" s="124"/>
      <c r="Q642" s="28">
        <v>69248.75</v>
      </c>
      <c r="R642" s="28">
        <v>41978.75</v>
      </c>
      <c r="S642" s="28">
        <v>59644.999999999993</v>
      </c>
      <c r="T642" s="28">
        <v>170872.5</v>
      </c>
      <c r="U642" s="124"/>
      <c r="V642" s="28">
        <v>129079.67</v>
      </c>
      <c r="W642" s="28">
        <v>78248.39</v>
      </c>
      <c r="X642" s="28">
        <v>111178.28</v>
      </c>
      <c r="Y642" s="44">
        <v>318506.33999999997</v>
      </c>
      <c r="Z642" s="124"/>
      <c r="AA642" s="28">
        <v>13849.75</v>
      </c>
      <c r="AB642" s="28">
        <v>8395.75</v>
      </c>
      <c r="AC642" s="28">
        <v>11929</v>
      </c>
      <c r="AD642" s="44">
        <v>34174.5</v>
      </c>
      <c r="AE642" s="124"/>
      <c r="AF642" s="139">
        <v>316328.28999999998</v>
      </c>
      <c r="AG642" s="139">
        <v>191758.93</v>
      </c>
      <c r="AH642" s="139">
        <v>272458.36</v>
      </c>
      <c r="AI642" s="44">
        <v>780545.58</v>
      </c>
      <c r="AJ642" s="124"/>
      <c r="AK642" s="63">
        <v>57094.96</v>
      </c>
      <c r="AL642" s="63">
        <v>69852.639999999999</v>
      </c>
      <c r="AM642" s="63">
        <v>342123.72</v>
      </c>
      <c r="AN642" s="44">
        <v>469071.31999999995</v>
      </c>
      <c r="AO642" s="124"/>
      <c r="AP642" s="28">
        <v>575041.62</v>
      </c>
      <c r="AQ642" s="28">
        <v>348591.54</v>
      </c>
      <c r="AR642" s="28">
        <v>495292.07999999996</v>
      </c>
      <c r="AS642" s="28">
        <v>1418925.2399999998</v>
      </c>
      <c r="AT642" s="124"/>
      <c r="AU642" s="28">
        <v>435436.14</v>
      </c>
      <c r="AV642" s="28">
        <v>263962.38</v>
      </c>
      <c r="AW642" s="28">
        <v>375047.75999999995</v>
      </c>
      <c r="AX642" s="44">
        <v>1074446.28</v>
      </c>
      <c r="AY642" s="124"/>
      <c r="AZ642" s="139">
        <v>7541062.2399999993</v>
      </c>
      <c r="BA642" s="139">
        <v>2065701.0300000003</v>
      </c>
      <c r="BB642" s="44">
        <v>2882028.9809999997</v>
      </c>
      <c r="BC642" s="28">
        <v>171661.24745999998</v>
      </c>
      <c r="BD642" s="28">
        <v>149905.76076</v>
      </c>
      <c r="BE642" s="140">
        <v>0</v>
      </c>
      <c r="BF642" s="44">
        <v>3203595.9892199999</v>
      </c>
      <c r="BG642" s="60"/>
      <c r="BH642" s="28">
        <v>7592715.9492200008</v>
      </c>
      <c r="BI642" s="124"/>
      <c r="BJ642" s="28">
        <v>1071890.02</v>
      </c>
      <c r="BK642" s="28">
        <v>6520825.9292200003</v>
      </c>
      <c r="BL642" s="124"/>
      <c r="BM642" s="193">
        <v>1</v>
      </c>
    </row>
    <row r="643" spans="1:65" x14ac:dyDescent="0.25">
      <c r="A643" s="116" t="s">
        <v>1461</v>
      </c>
      <c r="B643" s="24" t="s">
        <v>1462</v>
      </c>
      <c r="C643" s="27" t="s">
        <v>1429</v>
      </c>
      <c r="D643" s="27" t="s">
        <v>12</v>
      </c>
      <c r="E643" s="139">
        <v>1263.46</v>
      </c>
      <c r="F643" s="68"/>
      <c r="G643" s="139">
        <v>521.30999999999995</v>
      </c>
      <c r="H643" s="139">
        <v>513.23</v>
      </c>
      <c r="I643" s="139">
        <v>319</v>
      </c>
      <c r="J643" s="139">
        <v>423.15</v>
      </c>
      <c r="K643" s="60"/>
      <c r="L643" s="28">
        <v>46190.700000000004</v>
      </c>
      <c r="M643" s="28">
        <v>28710</v>
      </c>
      <c r="N643" s="28">
        <v>38083.5</v>
      </c>
      <c r="O643" s="44">
        <v>112984.20000000001</v>
      </c>
      <c r="P643" s="124"/>
      <c r="Q643" s="28">
        <v>65163.749999999993</v>
      </c>
      <c r="R643" s="28">
        <v>39875</v>
      </c>
      <c r="S643" s="28">
        <v>52893.75</v>
      </c>
      <c r="T643" s="28">
        <v>157932.5</v>
      </c>
      <c r="U643" s="124"/>
      <c r="V643" s="28">
        <v>121465.22999999998</v>
      </c>
      <c r="W643" s="28">
        <v>74327</v>
      </c>
      <c r="X643" s="28">
        <v>98593.95</v>
      </c>
      <c r="Y643" s="44">
        <v>294386.18</v>
      </c>
      <c r="Z643" s="124"/>
      <c r="AA643" s="28">
        <v>13032.749999999998</v>
      </c>
      <c r="AB643" s="28">
        <v>7975</v>
      </c>
      <c r="AC643" s="28">
        <v>10578.75</v>
      </c>
      <c r="AD643" s="44">
        <v>31586.5</v>
      </c>
      <c r="AE643" s="124"/>
      <c r="AF643" s="139">
        <v>297668.01</v>
      </c>
      <c r="AG643" s="139">
        <v>182149</v>
      </c>
      <c r="AH643" s="139">
        <v>241618.65</v>
      </c>
      <c r="AI643" s="44">
        <v>721435.66</v>
      </c>
      <c r="AJ643" s="124"/>
      <c r="AK643" s="63">
        <v>53375.92</v>
      </c>
      <c r="AL643" s="63">
        <v>66352</v>
      </c>
      <c r="AM643" s="63">
        <v>303398.55</v>
      </c>
      <c r="AN643" s="44">
        <v>423126.47</v>
      </c>
      <c r="AO643" s="124"/>
      <c r="AP643" s="28">
        <v>541119.77999999991</v>
      </c>
      <c r="AQ643" s="28">
        <v>331122</v>
      </c>
      <c r="AR643" s="28">
        <v>439229.69999999995</v>
      </c>
      <c r="AS643" s="28">
        <v>1311471.48</v>
      </c>
      <c r="AT643" s="124"/>
      <c r="AU643" s="28">
        <v>409749.66</v>
      </c>
      <c r="AV643" s="28">
        <v>250734</v>
      </c>
      <c r="AW643" s="28">
        <v>332595.89999999997</v>
      </c>
      <c r="AX643" s="44">
        <v>993079.55999999982</v>
      </c>
      <c r="AY643" s="124"/>
      <c r="AZ643" s="139">
        <v>7130070.6200000001</v>
      </c>
      <c r="BA643" s="139">
        <v>2331810.42</v>
      </c>
      <c r="BB643" s="44">
        <v>2838564.3119999995</v>
      </c>
      <c r="BC643" s="28">
        <v>158661.51642</v>
      </c>
      <c r="BD643" s="28">
        <v>138553.55051999999</v>
      </c>
      <c r="BE643" s="140">
        <v>0</v>
      </c>
      <c r="BF643" s="44">
        <v>3135779.3789399993</v>
      </c>
      <c r="BG643" s="60"/>
      <c r="BH643" s="28">
        <v>7181781.9289399981</v>
      </c>
      <c r="BI643" s="124"/>
      <c r="BJ643" s="28">
        <v>990716.88</v>
      </c>
      <c r="BK643" s="28">
        <v>6191065.0489399983</v>
      </c>
      <c r="BL643" s="124"/>
      <c r="BM643" s="193">
        <v>1</v>
      </c>
    </row>
    <row r="644" spans="1:65" x14ac:dyDescent="0.25">
      <c r="A644" s="116" t="s">
        <v>1466</v>
      </c>
      <c r="B644" s="24" t="s">
        <v>1467</v>
      </c>
      <c r="C644" s="27" t="s">
        <v>1465</v>
      </c>
      <c r="D644" s="27" t="s">
        <v>12</v>
      </c>
      <c r="E644" s="139">
        <v>1787.78</v>
      </c>
      <c r="F644" s="68"/>
      <c r="G644" s="139">
        <v>814.31000000000006</v>
      </c>
      <c r="H644" s="139">
        <v>795.81000000000006</v>
      </c>
      <c r="I644" s="139">
        <v>428.49</v>
      </c>
      <c r="J644" s="139">
        <v>544.98</v>
      </c>
      <c r="K644" s="60"/>
      <c r="L644" s="28">
        <v>71622.900000000009</v>
      </c>
      <c r="M644" s="28">
        <v>38564.1</v>
      </c>
      <c r="N644" s="28">
        <v>49048.200000000004</v>
      </c>
      <c r="O644" s="44">
        <v>159235.20000000001</v>
      </c>
      <c r="P644" s="124"/>
      <c r="Q644" s="28">
        <v>101788.75000000001</v>
      </c>
      <c r="R644" s="28">
        <v>53561.25</v>
      </c>
      <c r="S644" s="28">
        <v>68122.5</v>
      </c>
      <c r="T644" s="28">
        <v>223472.5</v>
      </c>
      <c r="U644" s="124"/>
      <c r="V644" s="28">
        <v>189734.23</v>
      </c>
      <c r="W644" s="28">
        <v>99838.17</v>
      </c>
      <c r="X644" s="28">
        <v>126980.34000000001</v>
      </c>
      <c r="Y644" s="44">
        <v>416552.74000000005</v>
      </c>
      <c r="Z644" s="124"/>
      <c r="AA644" s="28">
        <v>20357.75</v>
      </c>
      <c r="AB644" s="28">
        <v>10712.25</v>
      </c>
      <c r="AC644" s="28">
        <v>13624.5</v>
      </c>
      <c r="AD644" s="44">
        <v>44694.5</v>
      </c>
      <c r="AE644" s="124"/>
      <c r="AF644" s="139">
        <v>232485.5</v>
      </c>
      <c r="AG644" s="139">
        <v>122333.89</v>
      </c>
      <c r="AH644" s="139">
        <v>155591.79</v>
      </c>
      <c r="AI644" s="44">
        <v>510411.18000000005</v>
      </c>
      <c r="AJ644" s="124"/>
      <c r="AK644" s="63">
        <v>82764.240000000005</v>
      </c>
      <c r="AL644" s="63">
        <v>89125.92</v>
      </c>
      <c r="AM644" s="63">
        <v>390750.66000000003</v>
      </c>
      <c r="AN644" s="44">
        <v>562640.82000000007</v>
      </c>
      <c r="AO644" s="124"/>
      <c r="AP644" s="28">
        <v>845253.78</v>
      </c>
      <c r="AQ644" s="28">
        <v>444772.62</v>
      </c>
      <c r="AR644" s="28">
        <v>565689.24</v>
      </c>
      <c r="AS644" s="28">
        <v>1855715.64</v>
      </c>
      <c r="AT644" s="124"/>
      <c r="AU644" s="28">
        <v>640047.66</v>
      </c>
      <c r="AV644" s="28">
        <v>336793.14</v>
      </c>
      <c r="AW644" s="28">
        <v>428354.28</v>
      </c>
      <c r="AX644" s="44">
        <v>1405195.08</v>
      </c>
      <c r="AY644" s="124"/>
      <c r="AZ644" s="139">
        <v>10061634.98</v>
      </c>
      <c r="BA644" s="139">
        <v>3227237.4099999997</v>
      </c>
      <c r="BB644" s="44">
        <v>3986661.7170000002</v>
      </c>
      <c r="BC644" s="28">
        <v>224504.04906000002</v>
      </c>
      <c r="BD644" s="28">
        <v>196051.53036000003</v>
      </c>
      <c r="BE644" s="140">
        <v>0</v>
      </c>
      <c r="BF644" s="44">
        <v>4407217.2964200005</v>
      </c>
      <c r="BG644" s="60"/>
      <c r="BH644" s="28">
        <v>9585134.9564200006</v>
      </c>
      <c r="BI644" s="124"/>
      <c r="BJ644" s="28">
        <v>1401851.93</v>
      </c>
      <c r="BK644" s="28">
        <v>8183283.0264200009</v>
      </c>
      <c r="BL644" s="124"/>
      <c r="BM644" s="193">
        <v>0</v>
      </c>
    </row>
    <row r="645" spans="1:65" x14ac:dyDescent="0.25">
      <c r="A645" s="116" t="s">
        <v>1468</v>
      </c>
      <c r="B645" s="24" t="s">
        <v>1469</v>
      </c>
      <c r="C645" s="27" t="s">
        <v>1465</v>
      </c>
      <c r="D645" s="27" t="s">
        <v>12</v>
      </c>
      <c r="E645" s="139">
        <v>3711.75</v>
      </c>
      <c r="F645" s="68"/>
      <c r="G645" s="139">
        <v>1712.75</v>
      </c>
      <c r="H645" s="139">
        <v>1675</v>
      </c>
      <c r="I645" s="139">
        <v>849</v>
      </c>
      <c r="J645" s="139">
        <v>1150</v>
      </c>
      <c r="K645" s="60"/>
      <c r="L645" s="28">
        <v>150750</v>
      </c>
      <c r="M645" s="28">
        <v>76410</v>
      </c>
      <c r="N645" s="28">
        <v>103500</v>
      </c>
      <c r="O645" s="44">
        <v>330660</v>
      </c>
      <c r="P645" s="124"/>
      <c r="Q645" s="28">
        <v>214093.75</v>
      </c>
      <c r="R645" s="28">
        <v>106125</v>
      </c>
      <c r="S645" s="28">
        <v>143750</v>
      </c>
      <c r="T645" s="28">
        <v>463968.75</v>
      </c>
      <c r="U645" s="124"/>
      <c r="V645" s="28">
        <v>399070.75</v>
      </c>
      <c r="W645" s="28">
        <v>197817</v>
      </c>
      <c r="X645" s="28">
        <v>267950</v>
      </c>
      <c r="Y645" s="44">
        <v>864837.75</v>
      </c>
      <c r="Z645" s="124"/>
      <c r="AA645" s="28">
        <v>42818.75</v>
      </c>
      <c r="AB645" s="28">
        <v>21225</v>
      </c>
      <c r="AC645" s="28">
        <v>28750</v>
      </c>
      <c r="AD645" s="44">
        <v>92793.75</v>
      </c>
      <c r="AE645" s="124"/>
      <c r="AF645" s="139">
        <v>977980.25</v>
      </c>
      <c r="AG645" s="139">
        <v>484779</v>
      </c>
      <c r="AH645" s="139">
        <v>656650</v>
      </c>
      <c r="AI645" s="44">
        <v>2119409.25</v>
      </c>
      <c r="AJ645" s="124"/>
      <c r="AK645" s="63">
        <v>174200</v>
      </c>
      <c r="AL645" s="63">
        <v>176592</v>
      </c>
      <c r="AM645" s="63">
        <v>824550</v>
      </c>
      <c r="AN645" s="44">
        <v>1175342</v>
      </c>
      <c r="AO645" s="124"/>
      <c r="AP645" s="28">
        <v>1777834.5</v>
      </c>
      <c r="AQ645" s="28">
        <v>881262</v>
      </c>
      <c r="AR645" s="28">
        <v>1193700</v>
      </c>
      <c r="AS645" s="28">
        <v>3852796.5</v>
      </c>
      <c r="AT645" s="124"/>
      <c r="AU645" s="28">
        <v>1346221.5</v>
      </c>
      <c r="AV645" s="28">
        <v>667314</v>
      </c>
      <c r="AW645" s="28">
        <v>903900</v>
      </c>
      <c r="AX645" s="44">
        <v>2917435.5</v>
      </c>
      <c r="AY645" s="124"/>
      <c r="AZ645" s="139">
        <v>19798182.710000001</v>
      </c>
      <c r="BA645" s="139">
        <v>4187441.53</v>
      </c>
      <c r="BB645" s="44">
        <v>7195687.2720000008</v>
      </c>
      <c r="BC645" s="28">
        <v>466110.42974999995</v>
      </c>
      <c r="BD645" s="28">
        <v>407037.92849999998</v>
      </c>
      <c r="BE645" s="140">
        <v>0</v>
      </c>
      <c r="BF645" s="44">
        <v>8068835.6302500013</v>
      </c>
      <c r="BG645" s="60"/>
      <c r="BH645" s="28">
        <v>19886079.130249999</v>
      </c>
      <c r="BI645" s="124"/>
      <c r="BJ645" s="28">
        <v>2910494.52</v>
      </c>
      <c r="BK645" s="28">
        <v>16975584.61025</v>
      </c>
      <c r="BL645" s="124"/>
      <c r="BM645" s="193">
        <v>1</v>
      </c>
    </row>
    <row r="646" spans="1:65" x14ac:dyDescent="0.25">
      <c r="A646" s="116" t="s">
        <v>1470</v>
      </c>
      <c r="B646" s="24" t="s">
        <v>1471</v>
      </c>
      <c r="C646" s="27" t="s">
        <v>1465</v>
      </c>
      <c r="D646" s="27" t="s">
        <v>12</v>
      </c>
      <c r="E646" s="139">
        <v>81.75</v>
      </c>
      <c r="F646" s="68"/>
      <c r="G646" s="139">
        <v>48.25</v>
      </c>
      <c r="H646" s="139">
        <v>46.5</v>
      </c>
      <c r="I646" s="139">
        <v>22.5</v>
      </c>
      <c r="J646" s="139">
        <v>11</v>
      </c>
      <c r="K646" s="60"/>
      <c r="L646" s="28">
        <v>4185</v>
      </c>
      <c r="M646" s="28">
        <v>2025</v>
      </c>
      <c r="N646" s="28">
        <v>990</v>
      </c>
      <c r="O646" s="44">
        <v>7200</v>
      </c>
      <c r="P646" s="124"/>
      <c r="Q646" s="28">
        <v>6031.25</v>
      </c>
      <c r="R646" s="28">
        <v>2812.5</v>
      </c>
      <c r="S646" s="28">
        <v>1375</v>
      </c>
      <c r="T646" s="28">
        <v>10218.75</v>
      </c>
      <c r="U646" s="124"/>
      <c r="V646" s="28">
        <v>11242.25</v>
      </c>
      <c r="W646" s="28">
        <v>5242.5</v>
      </c>
      <c r="X646" s="28">
        <v>2563</v>
      </c>
      <c r="Y646" s="44">
        <v>19047.75</v>
      </c>
      <c r="Z646" s="124"/>
      <c r="AA646" s="28">
        <v>1206.25</v>
      </c>
      <c r="AB646" s="28">
        <v>562.5</v>
      </c>
      <c r="AC646" s="28">
        <v>275</v>
      </c>
      <c r="AD646" s="44">
        <v>2043.75</v>
      </c>
      <c r="AE646" s="124"/>
      <c r="AF646" s="139">
        <v>13775.37</v>
      </c>
      <c r="AG646" s="139">
        <v>6423.75</v>
      </c>
      <c r="AH646" s="139">
        <v>3140.5</v>
      </c>
      <c r="AI646" s="44">
        <v>23339.620000000003</v>
      </c>
      <c r="AJ646" s="124"/>
      <c r="AK646" s="63">
        <v>4836</v>
      </c>
      <c r="AL646" s="63">
        <v>4680</v>
      </c>
      <c r="AM646" s="63">
        <v>7887</v>
      </c>
      <c r="AN646" s="44">
        <v>17403</v>
      </c>
      <c r="AO646" s="124"/>
      <c r="AP646" s="28">
        <v>50083.5</v>
      </c>
      <c r="AQ646" s="28">
        <v>23355</v>
      </c>
      <c r="AR646" s="28">
        <v>11418</v>
      </c>
      <c r="AS646" s="28">
        <v>84856.5</v>
      </c>
      <c r="AT646" s="124"/>
      <c r="AU646" s="28">
        <v>37924.5</v>
      </c>
      <c r="AV646" s="28">
        <v>17685</v>
      </c>
      <c r="AW646" s="28">
        <v>8646</v>
      </c>
      <c r="AX646" s="44">
        <v>64255.5</v>
      </c>
      <c r="AY646" s="124"/>
      <c r="AZ646" s="139">
        <v>486009.06000000006</v>
      </c>
      <c r="BA646" s="139">
        <v>281440.57</v>
      </c>
      <c r="BB646" s="44">
        <v>230234.88900000002</v>
      </c>
      <c r="BC646" s="28">
        <v>10265.919749999999</v>
      </c>
      <c r="BD646" s="28">
        <v>8964.8685000000005</v>
      </c>
      <c r="BE646" s="140">
        <v>0</v>
      </c>
      <c r="BF646" s="44">
        <v>249465.67725000004</v>
      </c>
      <c r="BG646" s="60"/>
      <c r="BH646" s="28">
        <v>477830.54725000006</v>
      </c>
      <c r="BI646" s="124"/>
      <c r="BJ646" s="28">
        <v>64102.62</v>
      </c>
      <c r="BK646" s="28">
        <v>413727.92725000007</v>
      </c>
      <c r="BL646" s="124"/>
      <c r="BM646" s="193">
        <v>0</v>
      </c>
    </row>
    <row r="647" spans="1:65" x14ac:dyDescent="0.25">
      <c r="A647" s="116" t="s">
        <v>1472</v>
      </c>
      <c r="B647" s="24" t="s">
        <v>1473</v>
      </c>
      <c r="C647" s="27" t="s">
        <v>1465</v>
      </c>
      <c r="D647" s="27" t="s">
        <v>12</v>
      </c>
      <c r="E647" s="139">
        <v>2797.25</v>
      </c>
      <c r="F647" s="68"/>
      <c r="G647" s="139">
        <v>1209.25</v>
      </c>
      <c r="H647" s="139">
        <v>1184.5</v>
      </c>
      <c r="I647" s="139">
        <v>681</v>
      </c>
      <c r="J647" s="139">
        <v>907</v>
      </c>
      <c r="K647" s="60"/>
      <c r="L647" s="28">
        <v>106605</v>
      </c>
      <c r="M647" s="28">
        <v>61290</v>
      </c>
      <c r="N647" s="28">
        <v>81630</v>
      </c>
      <c r="O647" s="44">
        <v>249525</v>
      </c>
      <c r="P647" s="124"/>
      <c r="Q647" s="28">
        <v>151156.25</v>
      </c>
      <c r="R647" s="28">
        <v>85125</v>
      </c>
      <c r="S647" s="28">
        <v>113375</v>
      </c>
      <c r="T647" s="28">
        <v>349656.25</v>
      </c>
      <c r="U647" s="124"/>
      <c r="V647" s="28">
        <v>281755.25</v>
      </c>
      <c r="W647" s="28">
        <v>158673</v>
      </c>
      <c r="X647" s="28">
        <v>211331</v>
      </c>
      <c r="Y647" s="44">
        <v>651759.25</v>
      </c>
      <c r="Z647" s="124"/>
      <c r="AA647" s="28">
        <v>30231.25</v>
      </c>
      <c r="AB647" s="28">
        <v>17025</v>
      </c>
      <c r="AC647" s="28">
        <v>22675</v>
      </c>
      <c r="AD647" s="44">
        <v>69931.25</v>
      </c>
      <c r="AE647" s="124"/>
      <c r="AF647" s="139">
        <v>690481.75</v>
      </c>
      <c r="AG647" s="139">
        <v>388851</v>
      </c>
      <c r="AH647" s="139">
        <v>517897</v>
      </c>
      <c r="AI647" s="44">
        <v>1597229.75</v>
      </c>
      <c r="AJ647" s="124"/>
      <c r="AK647" s="63">
        <v>123188</v>
      </c>
      <c r="AL647" s="63">
        <v>141648</v>
      </c>
      <c r="AM647" s="63">
        <v>650319</v>
      </c>
      <c r="AN647" s="44">
        <v>915155</v>
      </c>
      <c r="AO647" s="124"/>
      <c r="AP647" s="28">
        <v>1255201.5</v>
      </c>
      <c r="AQ647" s="28">
        <v>706878</v>
      </c>
      <c r="AR647" s="28">
        <v>941466</v>
      </c>
      <c r="AS647" s="28">
        <v>2903545.5</v>
      </c>
      <c r="AT647" s="124"/>
      <c r="AU647" s="28">
        <v>950470.5</v>
      </c>
      <c r="AV647" s="28">
        <v>535266</v>
      </c>
      <c r="AW647" s="28">
        <v>712902</v>
      </c>
      <c r="AX647" s="44">
        <v>2198638.5</v>
      </c>
      <c r="AY647" s="124"/>
      <c r="AZ647" s="139">
        <v>15067957.49</v>
      </c>
      <c r="BA647" s="139">
        <v>3469923.120000001</v>
      </c>
      <c r="BB647" s="44">
        <v>5561364.1829999993</v>
      </c>
      <c r="BC647" s="28">
        <v>351270.26324999996</v>
      </c>
      <c r="BD647" s="28">
        <v>306752.0295</v>
      </c>
      <c r="BE647" s="140">
        <v>0</v>
      </c>
      <c r="BF647" s="44">
        <v>6219386.4757499993</v>
      </c>
      <c r="BG647" s="60"/>
      <c r="BH647" s="28">
        <v>15154826.975749999</v>
      </c>
      <c r="BI647" s="124"/>
      <c r="BJ647" s="28">
        <v>2193407.64</v>
      </c>
      <c r="BK647" s="28">
        <v>12961419.335749999</v>
      </c>
      <c r="BL647" s="124"/>
      <c r="BM647" s="193">
        <v>1</v>
      </c>
    </row>
    <row r="648" spans="1:65" x14ac:dyDescent="0.25">
      <c r="A648" s="116" t="s">
        <v>1474</v>
      </c>
      <c r="B648" s="24" t="s">
        <v>1475</v>
      </c>
      <c r="C648" s="27" t="s">
        <v>1465</v>
      </c>
      <c r="D648" s="27" t="s">
        <v>12</v>
      </c>
      <c r="E648" s="139">
        <v>7418.2</v>
      </c>
      <c r="F648" s="68"/>
      <c r="G648" s="139">
        <v>3277.3899999999994</v>
      </c>
      <c r="H648" s="139">
        <v>3239.7299999999996</v>
      </c>
      <c r="I648" s="139">
        <v>1728.99</v>
      </c>
      <c r="J648" s="139">
        <v>2411.8200000000002</v>
      </c>
      <c r="K648" s="60"/>
      <c r="L648" s="28">
        <v>291575.69999999995</v>
      </c>
      <c r="M648" s="28">
        <v>155609.1</v>
      </c>
      <c r="N648" s="28">
        <v>217063.80000000002</v>
      </c>
      <c r="O648" s="44">
        <v>664248.6</v>
      </c>
      <c r="P648" s="124"/>
      <c r="Q648" s="28">
        <v>409673.74999999994</v>
      </c>
      <c r="R648" s="28">
        <v>216123.75</v>
      </c>
      <c r="S648" s="28">
        <v>301477.5</v>
      </c>
      <c r="T648" s="28">
        <v>927275</v>
      </c>
      <c r="U648" s="124"/>
      <c r="V648" s="28">
        <v>763631.86999999988</v>
      </c>
      <c r="W648" s="28">
        <v>402854.67</v>
      </c>
      <c r="X648" s="28">
        <v>561954.06000000006</v>
      </c>
      <c r="Y648" s="44">
        <v>1728440.5999999999</v>
      </c>
      <c r="Z648" s="124"/>
      <c r="AA648" s="28">
        <v>81934.749999999985</v>
      </c>
      <c r="AB648" s="28">
        <v>43224.75</v>
      </c>
      <c r="AC648" s="28">
        <v>60295.500000000007</v>
      </c>
      <c r="AD648" s="44">
        <v>185455</v>
      </c>
      <c r="AE648" s="124"/>
      <c r="AF648" s="139">
        <v>1871389.69</v>
      </c>
      <c r="AG648" s="139">
        <v>987253.29</v>
      </c>
      <c r="AH648" s="139">
        <v>1377149.22</v>
      </c>
      <c r="AI648" s="44">
        <v>4235792.2</v>
      </c>
      <c r="AJ648" s="124"/>
      <c r="AK648" s="63">
        <v>336931.91999999993</v>
      </c>
      <c r="AL648" s="63">
        <v>359629.92</v>
      </c>
      <c r="AM648" s="63">
        <v>1729274.9400000002</v>
      </c>
      <c r="AN648" s="44">
        <v>2425836.7800000003</v>
      </c>
      <c r="AO648" s="124"/>
      <c r="AP648" s="28">
        <v>3401930.8199999994</v>
      </c>
      <c r="AQ648" s="28">
        <v>1794691.62</v>
      </c>
      <c r="AR648" s="28">
        <v>2503469.16</v>
      </c>
      <c r="AS648" s="28">
        <v>7700091.5999999996</v>
      </c>
      <c r="AT648" s="124"/>
      <c r="AU648" s="28">
        <v>2576028.5399999996</v>
      </c>
      <c r="AV648" s="28">
        <v>1358986.14</v>
      </c>
      <c r="AW648" s="28">
        <v>1895690.52</v>
      </c>
      <c r="AX648" s="44">
        <v>5830705.1999999993</v>
      </c>
      <c r="AY648" s="124"/>
      <c r="AZ648" s="139">
        <v>39638155.979999997</v>
      </c>
      <c r="BA648" s="139">
        <v>8395109.3599999994</v>
      </c>
      <c r="BB648" s="44">
        <v>14409979.601999998</v>
      </c>
      <c r="BC648" s="28">
        <v>931555.30139999988</v>
      </c>
      <c r="BD648" s="28">
        <v>813494.64839999995</v>
      </c>
      <c r="BE648" s="140">
        <v>0</v>
      </c>
      <c r="BF648" s="44">
        <v>16155029.551799998</v>
      </c>
      <c r="BG648" s="60"/>
      <c r="BH648" s="28">
        <v>39852874.531800002</v>
      </c>
      <c r="BI648" s="124"/>
      <c r="BJ648" s="28">
        <v>5816833.1600000001</v>
      </c>
      <c r="BK648" s="28">
        <v>34036041.371800005</v>
      </c>
      <c r="BL648" s="124"/>
      <c r="BM648" s="193">
        <v>1</v>
      </c>
    </row>
    <row r="649" spans="1:65" x14ac:dyDescent="0.25">
      <c r="A649" s="116" t="s">
        <v>1476</v>
      </c>
      <c r="B649" s="24" t="s">
        <v>1477</v>
      </c>
      <c r="C649" s="27" t="s">
        <v>1465</v>
      </c>
      <c r="D649" s="27" t="s">
        <v>12</v>
      </c>
      <c r="E649" s="139">
        <v>2420.38</v>
      </c>
      <c r="F649" s="68"/>
      <c r="G649" s="139">
        <v>1098.73</v>
      </c>
      <c r="H649" s="139">
        <v>1079.6499999999999</v>
      </c>
      <c r="I649" s="139">
        <v>550.83000000000004</v>
      </c>
      <c r="J649" s="139">
        <v>770.82</v>
      </c>
      <c r="K649" s="60"/>
      <c r="L649" s="28">
        <v>97168.499999999985</v>
      </c>
      <c r="M649" s="28">
        <v>49574.700000000004</v>
      </c>
      <c r="N649" s="28">
        <v>69373.8</v>
      </c>
      <c r="O649" s="44">
        <v>216117</v>
      </c>
      <c r="P649" s="124"/>
      <c r="Q649" s="28">
        <v>137341.25</v>
      </c>
      <c r="R649" s="28">
        <v>68853.75</v>
      </c>
      <c r="S649" s="28">
        <v>96352.5</v>
      </c>
      <c r="T649" s="28">
        <v>302547.5</v>
      </c>
      <c r="U649" s="124"/>
      <c r="V649" s="28">
        <v>256004.09</v>
      </c>
      <c r="W649" s="28">
        <v>128343.39000000001</v>
      </c>
      <c r="X649" s="28">
        <v>179601.06</v>
      </c>
      <c r="Y649" s="44">
        <v>563948.54</v>
      </c>
      <c r="Z649" s="124"/>
      <c r="AA649" s="28">
        <v>27468.25</v>
      </c>
      <c r="AB649" s="28">
        <v>13770.750000000002</v>
      </c>
      <c r="AC649" s="28">
        <v>19270.5</v>
      </c>
      <c r="AD649" s="44">
        <v>60509.5</v>
      </c>
      <c r="AE649" s="124"/>
      <c r="AF649" s="139">
        <v>627374.82999999996</v>
      </c>
      <c r="AG649" s="139">
        <v>314523.93</v>
      </c>
      <c r="AH649" s="139">
        <v>440138.22</v>
      </c>
      <c r="AI649" s="44">
        <v>1382036.98</v>
      </c>
      <c r="AJ649" s="124"/>
      <c r="AK649" s="63">
        <v>112283.59999999999</v>
      </c>
      <c r="AL649" s="63">
        <v>114572.64000000001</v>
      </c>
      <c r="AM649" s="63">
        <v>552677.94000000006</v>
      </c>
      <c r="AN649" s="44">
        <v>779534.18</v>
      </c>
      <c r="AO649" s="124"/>
      <c r="AP649" s="28">
        <v>1140481.74</v>
      </c>
      <c r="AQ649" s="28">
        <v>571761.54</v>
      </c>
      <c r="AR649" s="28">
        <v>800111.16</v>
      </c>
      <c r="AS649" s="28">
        <v>2512354.44</v>
      </c>
      <c r="AT649" s="124"/>
      <c r="AU649" s="28">
        <v>863601.78</v>
      </c>
      <c r="AV649" s="28">
        <v>432952.38</v>
      </c>
      <c r="AW649" s="28">
        <v>605864.52</v>
      </c>
      <c r="AX649" s="44">
        <v>1902418.6800000002</v>
      </c>
      <c r="AY649" s="124"/>
      <c r="AZ649" s="139">
        <v>13467137.199999999</v>
      </c>
      <c r="BA649" s="139">
        <v>3971462.1000000006</v>
      </c>
      <c r="BB649" s="44">
        <v>5231579.79</v>
      </c>
      <c r="BC649" s="28">
        <v>303944.05925999995</v>
      </c>
      <c r="BD649" s="28">
        <v>265423.71156000003</v>
      </c>
      <c r="BE649" s="140">
        <v>0</v>
      </c>
      <c r="BF649" s="44">
        <v>5800947.5608199993</v>
      </c>
      <c r="BG649" s="60"/>
      <c r="BH649" s="28">
        <v>13520414.380819999</v>
      </c>
      <c r="BI649" s="124"/>
      <c r="BJ649" s="28">
        <v>1897892.56</v>
      </c>
      <c r="BK649" s="28">
        <v>11622521.820819998</v>
      </c>
      <c r="BL649" s="124"/>
      <c r="BM649" s="193">
        <v>1</v>
      </c>
    </row>
    <row r="650" spans="1:65" x14ac:dyDescent="0.25">
      <c r="A650" s="116" t="s">
        <v>1478</v>
      </c>
      <c r="B650" s="24" t="s">
        <v>1479</v>
      </c>
      <c r="C650" s="27" t="s">
        <v>1465</v>
      </c>
      <c r="D650" s="27" t="s">
        <v>12</v>
      </c>
      <c r="E650" s="139">
        <v>5951.77</v>
      </c>
      <c r="F650" s="68"/>
      <c r="G650" s="139">
        <v>2703.2999999999997</v>
      </c>
      <c r="H650" s="139">
        <v>2633.97</v>
      </c>
      <c r="I650" s="139">
        <v>1394.49</v>
      </c>
      <c r="J650" s="139">
        <v>1853.98</v>
      </c>
      <c r="K650" s="60"/>
      <c r="L650" s="28">
        <v>237057.3</v>
      </c>
      <c r="M650" s="28">
        <v>125504.1</v>
      </c>
      <c r="N650" s="28">
        <v>166858.20000000001</v>
      </c>
      <c r="O650" s="44">
        <v>529419.60000000009</v>
      </c>
      <c r="P650" s="124"/>
      <c r="Q650" s="28">
        <v>337912.49999999994</v>
      </c>
      <c r="R650" s="28">
        <v>174311.25</v>
      </c>
      <c r="S650" s="28">
        <v>231747.5</v>
      </c>
      <c r="T650" s="28">
        <v>743971.25</v>
      </c>
      <c r="U650" s="124"/>
      <c r="V650" s="28">
        <v>629868.89999999991</v>
      </c>
      <c r="W650" s="28">
        <v>324916.17</v>
      </c>
      <c r="X650" s="28">
        <v>431977.34</v>
      </c>
      <c r="Y650" s="44">
        <v>1386762.41</v>
      </c>
      <c r="Z650" s="124"/>
      <c r="AA650" s="28">
        <v>67582.5</v>
      </c>
      <c r="AB650" s="28">
        <v>34862.25</v>
      </c>
      <c r="AC650" s="28">
        <v>46349.5</v>
      </c>
      <c r="AD650" s="44">
        <v>148794.25</v>
      </c>
      <c r="AE650" s="124"/>
      <c r="AF650" s="139">
        <v>1543584.3</v>
      </c>
      <c r="AG650" s="139">
        <v>796253.79</v>
      </c>
      <c r="AH650" s="139">
        <v>1058622.58</v>
      </c>
      <c r="AI650" s="44">
        <v>3398460.67</v>
      </c>
      <c r="AJ650" s="124"/>
      <c r="AK650" s="63">
        <v>273932.88</v>
      </c>
      <c r="AL650" s="63">
        <v>290053.92</v>
      </c>
      <c r="AM650" s="63">
        <v>1329303.6599999999</v>
      </c>
      <c r="AN650" s="44">
        <v>1893290.46</v>
      </c>
      <c r="AO650" s="124"/>
      <c r="AP650" s="28">
        <v>2806025.4</v>
      </c>
      <c r="AQ650" s="28">
        <v>1447480.62</v>
      </c>
      <c r="AR650" s="28">
        <v>1924431.24</v>
      </c>
      <c r="AS650" s="28">
        <v>6177937.2599999998</v>
      </c>
      <c r="AT650" s="124"/>
      <c r="AU650" s="28">
        <v>2124793.7999999998</v>
      </c>
      <c r="AV650" s="28">
        <v>1096069.1399999999</v>
      </c>
      <c r="AW650" s="28">
        <v>1457228.28</v>
      </c>
      <c r="AX650" s="44">
        <v>4678091.22</v>
      </c>
      <c r="AY650" s="124"/>
      <c r="AZ650" s="139">
        <v>34289266.759999998</v>
      </c>
      <c r="BA650" s="139">
        <v>13123643.16</v>
      </c>
      <c r="BB650" s="44">
        <v>14223872.976</v>
      </c>
      <c r="BC650" s="28">
        <v>747405.42128999997</v>
      </c>
      <c r="BD650" s="28">
        <v>652683.00174000009</v>
      </c>
      <c r="BE650" s="140">
        <v>0</v>
      </c>
      <c r="BF650" s="44">
        <v>15623961.399029998</v>
      </c>
      <c r="BG650" s="60"/>
      <c r="BH650" s="28">
        <v>34580688.519029997</v>
      </c>
      <c r="BI650" s="124"/>
      <c r="BJ650" s="28">
        <v>4666961.41</v>
      </c>
      <c r="BK650" s="28">
        <v>29913727.109029997</v>
      </c>
      <c r="BL650" s="124"/>
      <c r="BM650" s="193">
        <v>1</v>
      </c>
    </row>
    <row r="651" spans="1:65" x14ac:dyDescent="0.25">
      <c r="A651" s="116" t="s">
        <v>1480</v>
      </c>
      <c r="B651" s="24" t="s">
        <v>1481</v>
      </c>
      <c r="C651" s="27" t="s">
        <v>1465</v>
      </c>
      <c r="D651" s="27" t="s">
        <v>12</v>
      </c>
      <c r="E651" s="139">
        <v>6237.44</v>
      </c>
      <c r="F651" s="68"/>
      <c r="G651" s="139">
        <v>2847.64</v>
      </c>
      <c r="H651" s="139">
        <v>2818.98</v>
      </c>
      <c r="I651" s="139">
        <v>1443.65</v>
      </c>
      <c r="J651" s="139">
        <v>1946.15</v>
      </c>
      <c r="K651" s="60"/>
      <c r="L651" s="28">
        <v>253708.2</v>
      </c>
      <c r="M651" s="28">
        <v>129928.50000000001</v>
      </c>
      <c r="N651" s="28">
        <v>175153.5</v>
      </c>
      <c r="O651" s="44">
        <v>558790.19999999995</v>
      </c>
      <c r="P651" s="124"/>
      <c r="Q651" s="28">
        <v>355955</v>
      </c>
      <c r="R651" s="28">
        <v>180456.25</v>
      </c>
      <c r="S651" s="28">
        <v>243268.75</v>
      </c>
      <c r="T651" s="28">
        <v>779680</v>
      </c>
      <c r="U651" s="124"/>
      <c r="V651" s="28">
        <v>663500.12</v>
      </c>
      <c r="W651" s="28">
        <v>336370.45</v>
      </c>
      <c r="X651" s="28">
        <v>453452.95</v>
      </c>
      <c r="Y651" s="44">
        <v>1453323.52</v>
      </c>
      <c r="Z651" s="124"/>
      <c r="AA651" s="28">
        <v>71191</v>
      </c>
      <c r="AB651" s="28">
        <v>36091.25</v>
      </c>
      <c r="AC651" s="28">
        <v>48653.75</v>
      </c>
      <c r="AD651" s="44">
        <v>155936</v>
      </c>
      <c r="AE651" s="124"/>
      <c r="AF651" s="139">
        <v>1626002.44</v>
      </c>
      <c r="AG651" s="139">
        <v>824324.15</v>
      </c>
      <c r="AH651" s="139">
        <v>1111251.6499999999</v>
      </c>
      <c r="AI651" s="44">
        <v>3561578.2399999998</v>
      </c>
      <c r="AJ651" s="124"/>
      <c r="AK651" s="63">
        <v>293173.92</v>
      </c>
      <c r="AL651" s="63">
        <v>300279.2</v>
      </c>
      <c r="AM651" s="63">
        <v>1395389.55</v>
      </c>
      <c r="AN651" s="44">
        <v>1988842.67</v>
      </c>
      <c r="AO651" s="124"/>
      <c r="AP651" s="28">
        <v>2955850.32</v>
      </c>
      <c r="AQ651" s="28">
        <v>1498508.7000000002</v>
      </c>
      <c r="AR651" s="28">
        <v>2020103.7000000002</v>
      </c>
      <c r="AS651" s="28">
        <v>6474462.7199999997</v>
      </c>
      <c r="AT651" s="124"/>
      <c r="AU651" s="28">
        <v>2238245.04</v>
      </c>
      <c r="AV651" s="28">
        <v>1134708.9000000001</v>
      </c>
      <c r="AW651" s="28">
        <v>1529673.9000000001</v>
      </c>
      <c r="AX651" s="44">
        <v>4902627.8400000008</v>
      </c>
      <c r="AY651" s="124"/>
      <c r="AZ651" s="139">
        <v>35557239.349999994</v>
      </c>
      <c r="BA651" s="139">
        <v>13823485.159999998</v>
      </c>
      <c r="BB651" s="44">
        <v>14814217.352999996</v>
      </c>
      <c r="BC651" s="28">
        <v>783279.00287999993</v>
      </c>
      <c r="BD651" s="28">
        <v>684010.14528000006</v>
      </c>
      <c r="BE651" s="140">
        <v>0</v>
      </c>
      <c r="BF651" s="44">
        <v>16281506.501159996</v>
      </c>
      <c r="BG651" s="60"/>
      <c r="BH651" s="28">
        <v>36156747.691159993</v>
      </c>
      <c r="BI651" s="124"/>
      <c r="BJ651" s="28">
        <v>4890963.82</v>
      </c>
      <c r="BK651" s="28">
        <v>31265783.871159993</v>
      </c>
      <c r="BL651" s="124"/>
      <c r="BM651" s="193">
        <v>1</v>
      </c>
    </row>
    <row r="652" spans="1:65" x14ac:dyDescent="0.25">
      <c r="A652" s="116" t="s">
        <v>1482</v>
      </c>
      <c r="B652" s="24" t="s">
        <v>1483</v>
      </c>
      <c r="C652" s="27" t="s">
        <v>1465</v>
      </c>
      <c r="D652" s="27" t="s">
        <v>12</v>
      </c>
      <c r="E652" s="139">
        <v>6076.13</v>
      </c>
      <c r="F652" s="68"/>
      <c r="G652" s="139">
        <v>2634.81</v>
      </c>
      <c r="H652" s="139">
        <v>2595.48</v>
      </c>
      <c r="I652" s="139">
        <v>1423.1599999999999</v>
      </c>
      <c r="J652" s="139">
        <v>2018.1599999999999</v>
      </c>
      <c r="K652" s="60"/>
      <c r="L652" s="28">
        <v>233593.2</v>
      </c>
      <c r="M652" s="28">
        <v>128084.4</v>
      </c>
      <c r="N652" s="28">
        <v>181634.4</v>
      </c>
      <c r="O652" s="44">
        <v>543312</v>
      </c>
      <c r="P652" s="124"/>
      <c r="Q652" s="28">
        <v>329351.25</v>
      </c>
      <c r="R652" s="28">
        <v>177894.99999999997</v>
      </c>
      <c r="S652" s="28">
        <v>252269.99999999997</v>
      </c>
      <c r="T652" s="28">
        <v>759516.25</v>
      </c>
      <c r="U652" s="124"/>
      <c r="V652" s="28">
        <v>613910.73</v>
      </c>
      <c r="W652" s="28">
        <v>331596.27999999997</v>
      </c>
      <c r="X652" s="28">
        <v>470231.27999999997</v>
      </c>
      <c r="Y652" s="44">
        <v>1415738.29</v>
      </c>
      <c r="Z652" s="124"/>
      <c r="AA652" s="28">
        <v>65870.25</v>
      </c>
      <c r="AB652" s="28">
        <v>35579</v>
      </c>
      <c r="AC652" s="28">
        <v>50454</v>
      </c>
      <c r="AD652" s="44">
        <v>151903.25</v>
      </c>
      <c r="AE652" s="124"/>
      <c r="AF652" s="139">
        <v>1504476.51</v>
      </c>
      <c r="AG652" s="139">
        <v>812624.36</v>
      </c>
      <c r="AH652" s="139">
        <v>1152369.3600000001</v>
      </c>
      <c r="AI652" s="44">
        <v>3469470.2300000004</v>
      </c>
      <c r="AJ652" s="124"/>
      <c r="AK652" s="63">
        <v>269929.92</v>
      </c>
      <c r="AL652" s="63">
        <v>296017.27999999997</v>
      </c>
      <c r="AM652" s="63">
        <v>1447020.72</v>
      </c>
      <c r="AN652" s="44">
        <v>2012967.92</v>
      </c>
      <c r="AO652" s="124"/>
      <c r="AP652" s="28">
        <v>2734932.78</v>
      </c>
      <c r="AQ652" s="28">
        <v>1477240.0799999998</v>
      </c>
      <c r="AR652" s="28">
        <v>2094850.0799999998</v>
      </c>
      <c r="AS652" s="28">
        <v>6307022.9399999995</v>
      </c>
      <c r="AT652" s="124"/>
      <c r="AU652" s="28">
        <v>2070960.66</v>
      </c>
      <c r="AV652" s="28">
        <v>1118603.7599999998</v>
      </c>
      <c r="AW652" s="28">
        <v>1586273.7599999998</v>
      </c>
      <c r="AX652" s="44">
        <v>4775838.18</v>
      </c>
      <c r="AY652" s="124"/>
      <c r="AZ652" s="139">
        <v>34942907.379999995</v>
      </c>
      <c r="BA652" s="139">
        <v>12438307.279999997</v>
      </c>
      <c r="BB652" s="44">
        <v>14214364.397999998</v>
      </c>
      <c r="BC652" s="28">
        <v>763022.17700999975</v>
      </c>
      <c r="BD652" s="28">
        <v>666320.56805999984</v>
      </c>
      <c r="BE652" s="140">
        <v>0</v>
      </c>
      <c r="BF652" s="44">
        <v>15643707.143069997</v>
      </c>
      <c r="BG652" s="60"/>
      <c r="BH652" s="28">
        <v>35079476.20307</v>
      </c>
      <c r="BI652" s="124"/>
      <c r="BJ652" s="28">
        <v>4764475.8099999996</v>
      </c>
      <c r="BK652" s="28">
        <v>30315000.393070001</v>
      </c>
      <c r="BL652" s="124"/>
      <c r="BM652" s="193">
        <v>1</v>
      </c>
    </row>
    <row r="653" spans="1:65" x14ac:dyDescent="0.25">
      <c r="A653" s="116" t="s">
        <v>1484</v>
      </c>
      <c r="B653" s="24" t="s">
        <v>1485</v>
      </c>
      <c r="C653" s="27" t="s">
        <v>1465</v>
      </c>
      <c r="D653" s="27" t="s">
        <v>12</v>
      </c>
      <c r="E653" s="139">
        <v>667.37</v>
      </c>
      <c r="F653" s="68"/>
      <c r="G653" s="139">
        <v>333.71999999999997</v>
      </c>
      <c r="H653" s="139">
        <v>332.80999999999995</v>
      </c>
      <c r="I653" s="139">
        <v>145.49</v>
      </c>
      <c r="J653" s="139">
        <v>188.15999999999997</v>
      </c>
      <c r="K653" s="60"/>
      <c r="L653" s="28">
        <v>29952.899999999994</v>
      </c>
      <c r="M653" s="28">
        <v>13094.1</v>
      </c>
      <c r="N653" s="28">
        <v>16934.399999999998</v>
      </c>
      <c r="O653" s="44">
        <v>59981.399999999994</v>
      </c>
      <c r="P653" s="124"/>
      <c r="Q653" s="28">
        <v>41714.999999999993</v>
      </c>
      <c r="R653" s="28">
        <v>18186.25</v>
      </c>
      <c r="S653" s="28">
        <v>23519.999999999996</v>
      </c>
      <c r="T653" s="28">
        <v>83421.249999999985</v>
      </c>
      <c r="U653" s="124"/>
      <c r="V653" s="28">
        <v>77756.759999999995</v>
      </c>
      <c r="W653" s="28">
        <v>33899.170000000006</v>
      </c>
      <c r="X653" s="28">
        <v>43841.279999999992</v>
      </c>
      <c r="Y653" s="44">
        <v>155497.21</v>
      </c>
      <c r="Z653" s="124"/>
      <c r="AA653" s="28">
        <v>8343</v>
      </c>
      <c r="AB653" s="28">
        <v>3637.25</v>
      </c>
      <c r="AC653" s="28">
        <v>4703.9999999999991</v>
      </c>
      <c r="AD653" s="44">
        <v>16684.25</v>
      </c>
      <c r="AE653" s="124"/>
      <c r="AF653" s="139">
        <v>190554.12</v>
      </c>
      <c r="AG653" s="139">
        <v>83074.789999999994</v>
      </c>
      <c r="AH653" s="139">
        <v>107439.36</v>
      </c>
      <c r="AI653" s="44">
        <v>381068.26999999996</v>
      </c>
      <c r="AJ653" s="124"/>
      <c r="AK653" s="63">
        <v>34612.239999999991</v>
      </c>
      <c r="AL653" s="63">
        <v>30261.920000000002</v>
      </c>
      <c r="AM653" s="63">
        <v>134910.71999999997</v>
      </c>
      <c r="AN653" s="44">
        <v>199784.87999999995</v>
      </c>
      <c r="AO653" s="124"/>
      <c r="AP653" s="28">
        <v>346401.36</v>
      </c>
      <c r="AQ653" s="28">
        <v>151018.62</v>
      </c>
      <c r="AR653" s="28">
        <v>195310.07999999996</v>
      </c>
      <c r="AS653" s="28">
        <v>692730.05999999994</v>
      </c>
      <c r="AT653" s="124"/>
      <c r="AU653" s="28">
        <v>262303.92</v>
      </c>
      <c r="AV653" s="28">
        <v>114355.14000000001</v>
      </c>
      <c r="AW653" s="28">
        <v>147893.75999999998</v>
      </c>
      <c r="AX653" s="44">
        <v>524552.81999999995</v>
      </c>
      <c r="AY653" s="124"/>
      <c r="AZ653" s="139">
        <v>4045701.9899999998</v>
      </c>
      <c r="BA653" s="139">
        <v>1812382.9100000001</v>
      </c>
      <c r="BB653" s="44">
        <v>1757425.47</v>
      </c>
      <c r="BC653" s="28">
        <v>83806.322489999977</v>
      </c>
      <c r="BD653" s="28">
        <v>73185.128939999995</v>
      </c>
      <c r="BE653" s="140">
        <v>0</v>
      </c>
      <c r="BF653" s="44">
        <v>1914416.9214299999</v>
      </c>
      <c r="BG653" s="60"/>
      <c r="BH653" s="28">
        <v>4028137.0614299998</v>
      </c>
      <c r="BI653" s="124"/>
      <c r="BJ653" s="28">
        <v>523304.83</v>
      </c>
      <c r="BK653" s="28">
        <v>3504832.2314299997</v>
      </c>
      <c r="BL653" s="124"/>
      <c r="BM653" s="193">
        <v>1</v>
      </c>
    </row>
    <row r="654" spans="1:65" x14ac:dyDescent="0.25">
      <c r="A654" s="116" t="s">
        <v>1486</v>
      </c>
      <c r="B654" s="24" t="s">
        <v>1487</v>
      </c>
      <c r="C654" s="27" t="s">
        <v>1465</v>
      </c>
      <c r="D654" s="27" t="s">
        <v>120</v>
      </c>
      <c r="E654" s="139">
        <v>697.47</v>
      </c>
      <c r="F654" s="68"/>
      <c r="G654" s="139">
        <v>473.97999999999996</v>
      </c>
      <c r="H654" s="139">
        <v>464.47999999999996</v>
      </c>
      <c r="I654" s="139">
        <v>223.49</v>
      </c>
      <c r="J654" s="139">
        <v>0</v>
      </c>
      <c r="K654" s="60"/>
      <c r="L654" s="28">
        <v>41803.199999999997</v>
      </c>
      <c r="M654" s="28">
        <v>20114.100000000002</v>
      </c>
      <c r="N654" s="28">
        <v>0</v>
      </c>
      <c r="O654" s="44">
        <v>61917.3</v>
      </c>
      <c r="P654" s="124"/>
      <c r="Q654" s="28">
        <v>59247.499999999993</v>
      </c>
      <c r="R654" s="28">
        <v>27936.25</v>
      </c>
      <c r="S654" s="28">
        <v>0</v>
      </c>
      <c r="T654" s="28">
        <v>87183.75</v>
      </c>
      <c r="U654" s="124"/>
      <c r="V654" s="28">
        <v>110437.34</v>
      </c>
      <c r="W654" s="28">
        <v>52073.170000000006</v>
      </c>
      <c r="X654" s="28">
        <v>0</v>
      </c>
      <c r="Y654" s="44">
        <v>162510.51</v>
      </c>
      <c r="Z654" s="124"/>
      <c r="AA654" s="28">
        <v>11849.499999999998</v>
      </c>
      <c r="AB654" s="28">
        <v>5587.25</v>
      </c>
      <c r="AC654" s="28">
        <v>0</v>
      </c>
      <c r="AD654" s="44">
        <v>17436.75</v>
      </c>
      <c r="AE654" s="124"/>
      <c r="AF654" s="139">
        <v>270642.58</v>
      </c>
      <c r="AG654" s="139">
        <v>127612.79</v>
      </c>
      <c r="AH654" s="139">
        <v>0</v>
      </c>
      <c r="AI654" s="44">
        <v>398255.37</v>
      </c>
      <c r="AJ654" s="124"/>
      <c r="AK654" s="63">
        <v>48305.919999999998</v>
      </c>
      <c r="AL654" s="63">
        <v>46485.919999999998</v>
      </c>
      <c r="AM654" s="63">
        <v>0</v>
      </c>
      <c r="AN654" s="44">
        <v>94791.84</v>
      </c>
      <c r="AO654" s="124"/>
      <c r="AP654" s="28">
        <v>491991.23999999993</v>
      </c>
      <c r="AQ654" s="28">
        <v>231982.62</v>
      </c>
      <c r="AR654" s="28">
        <v>0</v>
      </c>
      <c r="AS654" s="28">
        <v>723973.85999999987</v>
      </c>
      <c r="AT654" s="124"/>
      <c r="AU654" s="28">
        <v>372548.27999999997</v>
      </c>
      <c r="AV654" s="28">
        <v>175663.14</v>
      </c>
      <c r="AW654" s="28">
        <v>0</v>
      </c>
      <c r="AX654" s="44">
        <v>548211.41999999993</v>
      </c>
      <c r="AY654" s="124"/>
      <c r="AZ654" s="139">
        <v>3980196.84</v>
      </c>
      <c r="BA654" s="139">
        <v>1644742.03</v>
      </c>
      <c r="BB654" s="44">
        <v>1687481.6610000001</v>
      </c>
      <c r="BC654" s="28">
        <v>87586.190190000008</v>
      </c>
      <c r="BD654" s="28">
        <v>76485.955140000005</v>
      </c>
      <c r="BE654" s="140">
        <v>0</v>
      </c>
      <c r="BF654" s="44">
        <v>1851553.8063300001</v>
      </c>
      <c r="BG654" s="60"/>
      <c r="BH654" s="28">
        <v>3945834.6063299999</v>
      </c>
      <c r="BI654" s="124"/>
      <c r="BJ654" s="28">
        <v>546907.15</v>
      </c>
      <c r="BK654" s="28">
        <v>3398927.45633</v>
      </c>
      <c r="BL654" s="124"/>
      <c r="BM654" s="193">
        <v>1</v>
      </c>
    </row>
    <row r="655" spans="1:65" x14ac:dyDescent="0.25">
      <c r="A655" s="116" t="s">
        <v>1488</v>
      </c>
      <c r="B655" s="24" t="s">
        <v>1489</v>
      </c>
      <c r="C655" s="27" t="s">
        <v>1465</v>
      </c>
      <c r="D655" s="27" t="s">
        <v>131</v>
      </c>
      <c r="E655" s="139">
        <v>596.5</v>
      </c>
      <c r="F655" s="68"/>
      <c r="G655" s="139">
        <v>0</v>
      </c>
      <c r="H655" s="139">
        <v>0</v>
      </c>
      <c r="I655" s="139">
        <v>0</v>
      </c>
      <c r="J655" s="139">
        <v>596.5</v>
      </c>
      <c r="K655" s="60"/>
      <c r="L655" s="28">
        <v>0</v>
      </c>
      <c r="M655" s="28">
        <v>0</v>
      </c>
      <c r="N655" s="28">
        <v>53685</v>
      </c>
      <c r="O655" s="44">
        <v>53685</v>
      </c>
      <c r="P655" s="124"/>
      <c r="Q655" s="28">
        <v>0</v>
      </c>
      <c r="R655" s="28">
        <v>0</v>
      </c>
      <c r="S655" s="28">
        <v>74562.5</v>
      </c>
      <c r="T655" s="28">
        <v>74562.5</v>
      </c>
      <c r="U655" s="124"/>
      <c r="V655" s="28">
        <v>0</v>
      </c>
      <c r="W655" s="28">
        <v>0</v>
      </c>
      <c r="X655" s="28">
        <v>138984.5</v>
      </c>
      <c r="Y655" s="44">
        <v>138984.5</v>
      </c>
      <c r="Z655" s="124"/>
      <c r="AA655" s="28">
        <v>0</v>
      </c>
      <c r="AB655" s="28">
        <v>0</v>
      </c>
      <c r="AC655" s="28">
        <v>14912.5</v>
      </c>
      <c r="AD655" s="44">
        <v>14912.5</v>
      </c>
      <c r="AE655" s="124"/>
      <c r="AF655" s="139">
        <v>0</v>
      </c>
      <c r="AG655" s="139">
        <v>0</v>
      </c>
      <c r="AH655" s="139">
        <v>340601.5</v>
      </c>
      <c r="AI655" s="44">
        <v>340601.5</v>
      </c>
      <c r="AJ655" s="124"/>
      <c r="AK655" s="63">
        <v>0</v>
      </c>
      <c r="AL655" s="63">
        <v>0</v>
      </c>
      <c r="AM655" s="63">
        <v>427690.5</v>
      </c>
      <c r="AN655" s="44">
        <v>427690.5</v>
      </c>
      <c r="AO655" s="124"/>
      <c r="AP655" s="28">
        <v>0</v>
      </c>
      <c r="AQ655" s="28">
        <v>0</v>
      </c>
      <c r="AR655" s="28">
        <v>619167</v>
      </c>
      <c r="AS655" s="28">
        <v>619167</v>
      </c>
      <c r="AT655" s="124"/>
      <c r="AU655" s="28">
        <v>0</v>
      </c>
      <c r="AV655" s="28">
        <v>0</v>
      </c>
      <c r="AW655" s="28">
        <v>468849</v>
      </c>
      <c r="AX655" s="44">
        <v>468849</v>
      </c>
      <c r="AY655" s="124"/>
      <c r="AZ655" s="139">
        <v>3645945.0700000003</v>
      </c>
      <c r="BA655" s="139">
        <v>1184038.02</v>
      </c>
      <c r="BB655" s="44">
        <v>1448994.9269999999</v>
      </c>
      <c r="BC655" s="28">
        <v>74906.680500000002</v>
      </c>
      <c r="BD655" s="28">
        <v>65413.383000000002</v>
      </c>
      <c r="BE655" s="140">
        <v>0</v>
      </c>
      <c r="BF655" s="44">
        <v>1589314.9904999998</v>
      </c>
      <c r="BG655" s="60"/>
      <c r="BH655" s="28">
        <v>3727767.4904999998</v>
      </c>
      <c r="BI655" s="124"/>
      <c r="BJ655" s="28">
        <v>467733.54</v>
      </c>
      <c r="BK655" s="28">
        <v>3260033.9504999998</v>
      </c>
      <c r="BL655" s="124"/>
      <c r="BM655" s="193">
        <v>1</v>
      </c>
    </row>
    <row r="656" spans="1:65" x14ac:dyDescent="0.25">
      <c r="A656" s="116" t="s">
        <v>1490</v>
      </c>
      <c r="B656" s="24" t="s">
        <v>1491</v>
      </c>
      <c r="C656" s="27" t="s">
        <v>1465</v>
      </c>
      <c r="D656" s="27" t="s">
        <v>120</v>
      </c>
      <c r="E656" s="139">
        <v>661.95</v>
      </c>
      <c r="F656" s="68"/>
      <c r="G656" s="139">
        <v>418.12999999999994</v>
      </c>
      <c r="H656" s="139">
        <v>404.96999999999997</v>
      </c>
      <c r="I656" s="139">
        <v>243.82</v>
      </c>
      <c r="J656" s="139">
        <v>0</v>
      </c>
      <c r="K656" s="60"/>
      <c r="L656" s="28">
        <v>36447.299999999996</v>
      </c>
      <c r="M656" s="28">
        <v>21943.8</v>
      </c>
      <c r="N656" s="28">
        <v>0</v>
      </c>
      <c r="O656" s="44">
        <v>58391.099999999991</v>
      </c>
      <c r="P656" s="124"/>
      <c r="Q656" s="28">
        <v>52266.249999999993</v>
      </c>
      <c r="R656" s="28">
        <v>30477.5</v>
      </c>
      <c r="S656" s="28">
        <v>0</v>
      </c>
      <c r="T656" s="28">
        <v>82743.75</v>
      </c>
      <c r="U656" s="124"/>
      <c r="V656" s="28">
        <v>97424.289999999979</v>
      </c>
      <c r="W656" s="28">
        <v>56810.06</v>
      </c>
      <c r="X656" s="28">
        <v>0</v>
      </c>
      <c r="Y656" s="44">
        <v>154234.34999999998</v>
      </c>
      <c r="Z656" s="124"/>
      <c r="AA656" s="28">
        <v>10453.249999999998</v>
      </c>
      <c r="AB656" s="28">
        <v>6095.5</v>
      </c>
      <c r="AC656" s="28">
        <v>0</v>
      </c>
      <c r="AD656" s="44">
        <v>16548.75</v>
      </c>
      <c r="AE656" s="124"/>
      <c r="AF656" s="139">
        <v>238752.23</v>
      </c>
      <c r="AG656" s="139">
        <v>139221.22</v>
      </c>
      <c r="AH656" s="139">
        <v>0</v>
      </c>
      <c r="AI656" s="44">
        <v>377973.45</v>
      </c>
      <c r="AJ656" s="124"/>
      <c r="AK656" s="63">
        <v>42116.88</v>
      </c>
      <c r="AL656" s="63">
        <v>50714.559999999998</v>
      </c>
      <c r="AM656" s="63">
        <v>0</v>
      </c>
      <c r="AN656" s="44">
        <v>92831.44</v>
      </c>
      <c r="AO656" s="124"/>
      <c r="AP656" s="28">
        <v>434018.93999999994</v>
      </c>
      <c r="AQ656" s="28">
        <v>253085.16</v>
      </c>
      <c r="AR656" s="28">
        <v>0</v>
      </c>
      <c r="AS656" s="28">
        <v>687104.1</v>
      </c>
      <c r="AT656" s="124"/>
      <c r="AU656" s="28">
        <v>328650.17999999993</v>
      </c>
      <c r="AV656" s="28">
        <v>191642.52</v>
      </c>
      <c r="AW656" s="28">
        <v>0</v>
      </c>
      <c r="AX656" s="44">
        <v>520292.69999999995</v>
      </c>
      <c r="AY656" s="124"/>
      <c r="AZ656" s="139">
        <v>3605008.4400000004</v>
      </c>
      <c r="BA656" s="139">
        <v>1258735.23</v>
      </c>
      <c r="BB656" s="44">
        <v>1459123.101</v>
      </c>
      <c r="BC656" s="28">
        <v>83125.69514999997</v>
      </c>
      <c r="BD656" s="28">
        <v>72590.760899999994</v>
      </c>
      <c r="BE656" s="140">
        <v>0</v>
      </c>
      <c r="BF656" s="44">
        <v>1614839.5570499999</v>
      </c>
      <c r="BG656" s="60"/>
      <c r="BH656" s="28">
        <v>3604959.1970500005</v>
      </c>
      <c r="BI656" s="124"/>
      <c r="BJ656" s="28">
        <v>519054.85</v>
      </c>
      <c r="BK656" s="28">
        <v>3085904.3470500004</v>
      </c>
      <c r="BL656" s="124"/>
      <c r="BM656" s="193">
        <v>1</v>
      </c>
    </row>
    <row r="657" spans="1:65" x14ac:dyDescent="0.25">
      <c r="A657" s="116" t="s">
        <v>1495</v>
      </c>
      <c r="B657" s="24" t="s">
        <v>1496</v>
      </c>
      <c r="C657" s="27" t="s">
        <v>1494</v>
      </c>
      <c r="D657" s="27" t="s">
        <v>120</v>
      </c>
      <c r="E657" s="139">
        <v>1136.73</v>
      </c>
      <c r="F657" s="68"/>
      <c r="G657" s="139">
        <v>709.91</v>
      </c>
      <c r="H657" s="139">
        <v>698.16</v>
      </c>
      <c r="I657" s="139">
        <v>426.82000000000005</v>
      </c>
      <c r="J657" s="139">
        <v>0</v>
      </c>
      <c r="K657" s="60"/>
      <c r="L657" s="28">
        <v>62834.399999999994</v>
      </c>
      <c r="M657" s="28">
        <v>38413.800000000003</v>
      </c>
      <c r="N657" s="28">
        <v>0</v>
      </c>
      <c r="O657" s="44">
        <v>101248.2</v>
      </c>
      <c r="P657" s="124"/>
      <c r="Q657" s="28">
        <v>88738.75</v>
      </c>
      <c r="R657" s="28">
        <v>53352.500000000007</v>
      </c>
      <c r="S657" s="28">
        <v>0</v>
      </c>
      <c r="T657" s="28">
        <v>142091.25</v>
      </c>
      <c r="U657" s="124"/>
      <c r="V657" s="28">
        <v>165409.03</v>
      </c>
      <c r="W657" s="28">
        <v>99449.060000000012</v>
      </c>
      <c r="X657" s="28">
        <v>0</v>
      </c>
      <c r="Y657" s="44">
        <v>264858.09000000003</v>
      </c>
      <c r="Z657" s="124"/>
      <c r="AA657" s="28">
        <v>17747.75</v>
      </c>
      <c r="AB657" s="28">
        <v>10670.500000000002</v>
      </c>
      <c r="AC657" s="28">
        <v>0</v>
      </c>
      <c r="AD657" s="44">
        <v>28418.25</v>
      </c>
      <c r="AE657" s="124"/>
      <c r="AF657" s="139">
        <v>202679.3</v>
      </c>
      <c r="AG657" s="139">
        <v>121857.11</v>
      </c>
      <c r="AH657" s="139">
        <v>0</v>
      </c>
      <c r="AI657" s="44">
        <v>324536.40999999997</v>
      </c>
      <c r="AJ657" s="124"/>
      <c r="AK657" s="63">
        <v>72608.639999999999</v>
      </c>
      <c r="AL657" s="63">
        <v>88778.560000000012</v>
      </c>
      <c r="AM657" s="63">
        <v>0</v>
      </c>
      <c r="AN657" s="44">
        <v>161387.20000000001</v>
      </c>
      <c r="AO657" s="124"/>
      <c r="AP657" s="28">
        <v>736886.58</v>
      </c>
      <c r="AQ657" s="28">
        <v>443039.16000000003</v>
      </c>
      <c r="AR657" s="28">
        <v>0</v>
      </c>
      <c r="AS657" s="28">
        <v>1179925.74</v>
      </c>
      <c r="AT657" s="124"/>
      <c r="AU657" s="28">
        <v>557989.26</v>
      </c>
      <c r="AV657" s="28">
        <v>335480.52</v>
      </c>
      <c r="AW657" s="28">
        <v>0</v>
      </c>
      <c r="AX657" s="44">
        <v>893469.78</v>
      </c>
      <c r="AY657" s="124"/>
      <c r="AZ657" s="139">
        <v>5870023.1099999994</v>
      </c>
      <c r="BA657" s="139">
        <v>1352817.93</v>
      </c>
      <c r="BB657" s="44">
        <v>2166852.3119999995</v>
      </c>
      <c r="BC657" s="28">
        <v>142747.14320999998</v>
      </c>
      <c r="BD657" s="28">
        <v>124656.08526000001</v>
      </c>
      <c r="BE657" s="140">
        <v>0</v>
      </c>
      <c r="BF657" s="44">
        <v>2434255.5404699994</v>
      </c>
      <c r="BG657" s="60"/>
      <c r="BH657" s="28">
        <v>5530190.4604700003</v>
      </c>
      <c r="BI657" s="124"/>
      <c r="BJ657" s="28">
        <v>891344.09</v>
      </c>
      <c r="BK657" s="28">
        <v>4638846.3704700004</v>
      </c>
      <c r="BL657" s="124"/>
      <c r="BM657" s="193">
        <v>0</v>
      </c>
    </row>
    <row r="658" spans="1:65" x14ac:dyDescent="0.25">
      <c r="A658" s="116" t="s">
        <v>1497</v>
      </c>
      <c r="B658" s="24" t="s">
        <v>1498</v>
      </c>
      <c r="C658" s="27" t="s">
        <v>1494</v>
      </c>
      <c r="D658" s="27" t="s">
        <v>120</v>
      </c>
      <c r="E658" s="139">
        <v>428.79</v>
      </c>
      <c r="F658" s="68"/>
      <c r="G658" s="139">
        <v>275.47000000000003</v>
      </c>
      <c r="H658" s="139">
        <v>269.80999999999995</v>
      </c>
      <c r="I658" s="139">
        <v>153.32</v>
      </c>
      <c r="J658" s="139">
        <v>0</v>
      </c>
      <c r="K658" s="60"/>
      <c r="L658" s="28">
        <v>24282.899999999994</v>
      </c>
      <c r="M658" s="28">
        <v>13798.8</v>
      </c>
      <c r="N658" s="28">
        <v>0</v>
      </c>
      <c r="O658" s="44">
        <v>38081.699999999997</v>
      </c>
      <c r="P658" s="124"/>
      <c r="Q658" s="28">
        <v>34433.75</v>
      </c>
      <c r="R658" s="28">
        <v>19165</v>
      </c>
      <c r="S658" s="28">
        <v>0</v>
      </c>
      <c r="T658" s="28">
        <v>53598.75</v>
      </c>
      <c r="U658" s="124"/>
      <c r="V658" s="28">
        <v>64184.510000000009</v>
      </c>
      <c r="W658" s="28">
        <v>35723.56</v>
      </c>
      <c r="X658" s="28">
        <v>0</v>
      </c>
      <c r="Y658" s="44">
        <v>99908.07</v>
      </c>
      <c r="Z658" s="124"/>
      <c r="AA658" s="28">
        <v>6886.7500000000009</v>
      </c>
      <c r="AB658" s="28">
        <v>3833</v>
      </c>
      <c r="AC658" s="28">
        <v>0</v>
      </c>
      <c r="AD658" s="44">
        <v>10719.75</v>
      </c>
      <c r="AE658" s="124"/>
      <c r="AF658" s="139">
        <v>78646.679999999993</v>
      </c>
      <c r="AG658" s="139">
        <v>43772.86</v>
      </c>
      <c r="AH658" s="139">
        <v>0</v>
      </c>
      <c r="AI658" s="44">
        <v>122419.54</v>
      </c>
      <c r="AJ658" s="124"/>
      <c r="AK658" s="63">
        <v>28060.239999999994</v>
      </c>
      <c r="AL658" s="63">
        <v>31890.559999999998</v>
      </c>
      <c r="AM658" s="63">
        <v>0</v>
      </c>
      <c r="AN658" s="44">
        <v>59950.799999999988</v>
      </c>
      <c r="AO658" s="124"/>
      <c r="AP658" s="28">
        <v>285937.86000000004</v>
      </c>
      <c r="AQ658" s="28">
        <v>159146.16</v>
      </c>
      <c r="AR658" s="28">
        <v>0</v>
      </c>
      <c r="AS658" s="28">
        <v>445084.02</v>
      </c>
      <c r="AT658" s="124"/>
      <c r="AU658" s="28">
        <v>216519.42</v>
      </c>
      <c r="AV658" s="28">
        <v>120509.51999999999</v>
      </c>
      <c r="AW658" s="28">
        <v>0</v>
      </c>
      <c r="AX658" s="44">
        <v>337028.94</v>
      </c>
      <c r="AY658" s="124"/>
      <c r="AZ658" s="139">
        <v>2200084.6800000002</v>
      </c>
      <c r="BA658" s="139">
        <v>525457.82000000007</v>
      </c>
      <c r="BB658" s="44">
        <v>817662.75</v>
      </c>
      <c r="BC658" s="28">
        <v>53846.161830000005</v>
      </c>
      <c r="BD658" s="28">
        <v>47021.968979999998</v>
      </c>
      <c r="BE658" s="140">
        <v>0</v>
      </c>
      <c r="BF658" s="44">
        <v>918530.88081</v>
      </c>
      <c r="BG658" s="60"/>
      <c r="BH658" s="28">
        <v>2085322.4508100001</v>
      </c>
      <c r="BI658" s="124"/>
      <c r="BJ658" s="28">
        <v>336227.1</v>
      </c>
      <c r="BK658" s="28">
        <v>1749095.3508100002</v>
      </c>
      <c r="BL658" s="124"/>
      <c r="BM658" s="193">
        <v>0</v>
      </c>
    </row>
    <row r="659" spans="1:65" x14ac:dyDescent="0.25">
      <c r="A659" s="116" t="s">
        <v>1499</v>
      </c>
      <c r="B659" s="24" t="s">
        <v>1500</v>
      </c>
      <c r="C659" s="27" t="s">
        <v>1494</v>
      </c>
      <c r="D659" s="27" t="s">
        <v>12</v>
      </c>
      <c r="E659" s="139">
        <v>1770.7</v>
      </c>
      <c r="F659" s="68"/>
      <c r="G659" s="139">
        <v>682.89</v>
      </c>
      <c r="H659" s="139">
        <v>670.81</v>
      </c>
      <c r="I659" s="139">
        <v>457.82</v>
      </c>
      <c r="J659" s="139">
        <v>629.99</v>
      </c>
      <c r="K659" s="60"/>
      <c r="L659" s="28">
        <v>60372.899999999994</v>
      </c>
      <c r="M659" s="28">
        <v>41203.800000000003</v>
      </c>
      <c r="N659" s="28">
        <v>56699.1</v>
      </c>
      <c r="O659" s="44">
        <v>158275.79999999999</v>
      </c>
      <c r="P659" s="124"/>
      <c r="Q659" s="28">
        <v>85361.25</v>
      </c>
      <c r="R659" s="28">
        <v>57227.5</v>
      </c>
      <c r="S659" s="28">
        <v>78748.75</v>
      </c>
      <c r="T659" s="28">
        <v>221337.5</v>
      </c>
      <c r="U659" s="124"/>
      <c r="V659" s="28">
        <v>159113.37</v>
      </c>
      <c r="W659" s="28">
        <v>106672.06</v>
      </c>
      <c r="X659" s="28">
        <v>146787.67000000001</v>
      </c>
      <c r="Y659" s="44">
        <v>412573.1</v>
      </c>
      <c r="Z659" s="124"/>
      <c r="AA659" s="28">
        <v>17072.25</v>
      </c>
      <c r="AB659" s="28">
        <v>11445.5</v>
      </c>
      <c r="AC659" s="28">
        <v>15749.75</v>
      </c>
      <c r="AD659" s="44">
        <v>44267.5</v>
      </c>
      <c r="AE659" s="124"/>
      <c r="AF659" s="139">
        <v>389930.19</v>
      </c>
      <c r="AG659" s="139">
        <v>261415.22</v>
      </c>
      <c r="AH659" s="139">
        <v>359724.29</v>
      </c>
      <c r="AI659" s="44">
        <v>1011069.7</v>
      </c>
      <c r="AJ659" s="124"/>
      <c r="AK659" s="63">
        <v>69764.239999999991</v>
      </c>
      <c r="AL659" s="63">
        <v>95226.559999999998</v>
      </c>
      <c r="AM659" s="63">
        <v>451702.83</v>
      </c>
      <c r="AN659" s="44">
        <v>616693.63</v>
      </c>
      <c r="AO659" s="124"/>
      <c r="AP659" s="28">
        <v>708839.82</v>
      </c>
      <c r="AQ659" s="28">
        <v>475217.16</v>
      </c>
      <c r="AR659" s="28">
        <v>653929.62</v>
      </c>
      <c r="AS659" s="28">
        <v>1837986.6</v>
      </c>
      <c r="AT659" s="124"/>
      <c r="AU659" s="28">
        <v>536751.54</v>
      </c>
      <c r="AV659" s="28">
        <v>359846.52</v>
      </c>
      <c r="AW659" s="28">
        <v>495172.14</v>
      </c>
      <c r="AX659" s="44">
        <v>1391770.2000000002</v>
      </c>
      <c r="AY659" s="124"/>
      <c r="AZ659" s="139">
        <v>9530852.8399999999</v>
      </c>
      <c r="BA659" s="139">
        <v>2328499.04</v>
      </c>
      <c r="BB659" s="44">
        <v>3557805.5639999998</v>
      </c>
      <c r="BC659" s="28">
        <v>222359.19389999998</v>
      </c>
      <c r="BD659" s="28">
        <v>194178.50340000002</v>
      </c>
      <c r="BE659" s="140">
        <v>0</v>
      </c>
      <c r="BF659" s="44">
        <v>3974343.2612999994</v>
      </c>
      <c r="BG659" s="60"/>
      <c r="BH659" s="28">
        <v>9668317.2913000006</v>
      </c>
      <c r="BI659" s="124"/>
      <c r="BJ659" s="28">
        <v>1388458.99</v>
      </c>
      <c r="BK659" s="28">
        <v>8279858.3013000004</v>
      </c>
      <c r="BL659" s="124"/>
      <c r="BM659" s="193">
        <v>1</v>
      </c>
    </row>
    <row r="660" spans="1:65" x14ac:dyDescent="0.25">
      <c r="A660" s="116" t="s">
        <v>1501</v>
      </c>
      <c r="B660" s="24" t="s">
        <v>1502</v>
      </c>
      <c r="C660" s="27" t="s">
        <v>1494</v>
      </c>
      <c r="D660" s="27" t="s">
        <v>120</v>
      </c>
      <c r="E660" s="139">
        <v>4377.0600000000004</v>
      </c>
      <c r="F660" s="68"/>
      <c r="G660" s="139">
        <v>2808.23</v>
      </c>
      <c r="H660" s="139">
        <v>2760.15</v>
      </c>
      <c r="I660" s="139">
        <v>1568.83</v>
      </c>
      <c r="J660" s="139">
        <v>0</v>
      </c>
      <c r="K660" s="60"/>
      <c r="L660" s="28">
        <v>248413.5</v>
      </c>
      <c r="M660" s="28">
        <v>141194.69999999998</v>
      </c>
      <c r="N660" s="28">
        <v>0</v>
      </c>
      <c r="O660" s="44">
        <v>389608.19999999995</v>
      </c>
      <c r="P660" s="124"/>
      <c r="Q660" s="28">
        <v>351028.75</v>
      </c>
      <c r="R660" s="28">
        <v>196103.75</v>
      </c>
      <c r="S660" s="28">
        <v>0</v>
      </c>
      <c r="T660" s="28">
        <v>547132.5</v>
      </c>
      <c r="U660" s="124"/>
      <c r="V660" s="28">
        <v>654317.59</v>
      </c>
      <c r="W660" s="28">
        <v>365537.38999999996</v>
      </c>
      <c r="X660" s="28">
        <v>0</v>
      </c>
      <c r="Y660" s="44">
        <v>1019854.98</v>
      </c>
      <c r="Z660" s="124"/>
      <c r="AA660" s="28">
        <v>70205.75</v>
      </c>
      <c r="AB660" s="28">
        <v>39220.75</v>
      </c>
      <c r="AC660" s="28">
        <v>0</v>
      </c>
      <c r="AD660" s="44">
        <v>109426.5</v>
      </c>
      <c r="AE660" s="124"/>
      <c r="AF660" s="139">
        <v>1603499.33</v>
      </c>
      <c r="AG660" s="139">
        <v>895801.93</v>
      </c>
      <c r="AH660" s="139">
        <v>0</v>
      </c>
      <c r="AI660" s="44">
        <v>2499301.2600000002</v>
      </c>
      <c r="AJ660" s="124"/>
      <c r="AK660" s="63">
        <v>287055.60000000003</v>
      </c>
      <c r="AL660" s="63">
        <v>326316.64</v>
      </c>
      <c r="AM660" s="63">
        <v>0</v>
      </c>
      <c r="AN660" s="44">
        <v>613372.24</v>
      </c>
      <c r="AO660" s="124"/>
      <c r="AP660" s="28">
        <v>2914942.74</v>
      </c>
      <c r="AQ660" s="28">
        <v>1628445.54</v>
      </c>
      <c r="AR660" s="28">
        <v>0</v>
      </c>
      <c r="AS660" s="28">
        <v>4543388.28</v>
      </c>
      <c r="AT660" s="124"/>
      <c r="AU660" s="28">
        <v>2207268.7799999998</v>
      </c>
      <c r="AV660" s="28">
        <v>1233100.3799999999</v>
      </c>
      <c r="AW660" s="28">
        <v>0</v>
      </c>
      <c r="AX660" s="44">
        <v>3440369.1599999997</v>
      </c>
      <c r="AY660" s="124"/>
      <c r="AZ660" s="139">
        <v>23419767.259999998</v>
      </c>
      <c r="BA660" s="139">
        <v>8604929.4299999997</v>
      </c>
      <c r="BB660" s="44">
        <v>9607409.0069999993</v>
      </c>
      <c r="BC660" s="28">
        <v>549658.06361999991</v>
      </c>
      <c r="BD660" s="28">
        <v>479997.15371999994</v>
      </c>
      <c r="BE660" s="140">
        <v>0</v>
      </c>
      <c r="BF660" s="44">
        <v>10637064.224339999</v>
      </c>
      <c r="BG660" s="60"/>
      <c r="BH660" s="28">
        <v>23799517.34434</v>
      </c>
      <c r="BI660" s="124"/>
      <c r="BJ660" s="28">
        <v>3432184.05</v>
      </c>
      <c r="BK660" s="28">
        <v>20367333.29434</v>
      </c>
      <c r="BL660" s="124"/>
      <c r="BM660" s="193">
        <v>1</v>
      </c>
    </row>
    <row r="661" spans="1:65" x14ac:dyDescent="0.25">
      <c r="A661" s="116" t="s">
        <v>1503</v>
      </c>
      <c r="B661" s="24" t="s">
        <v>1504</v>
      </c>
      <c r="C661" s="27" t="s">
        <v>1494</v>
      </c>
      <c r="D661" s="27" t="s">
        <v>120</v>
      </c>
      <c r="E661" s="139">
        <v>301.48</v>
      </c>
      <c r="F661" s="68"/>
      <c r="G661" s="139">
        <v>190.99</v>
      </c>
      <c r="H661" s="139">
        <v>188.65999999999997</v>
      </c>
      <c r="I661" s="139">
        <v>110.49</v>
      </c>
      <c r="J661" s="139">
        <v>0</v>
      </c>
      <c r="K661" s="60"/>
      <c r="L661" s="28">
        <v>16979.399999999998</v>
      </c>
      <c r="M661" s="28">
        <v>9944.1</v>
      </c>
      <c r="N661" s="28">
        <v>0</v>
      </c>
      <c r="O661" s="44">
        <v>26923.5</v>
      </c>
      <c r="P661" s="124"/>
      <c r="Q661" s="28">
        <v>23873.75</v>
      </c>
      <c r="R661" s="28">
        <v>13811.25</v>
      </c>
      <c r="S661" s="28">
        <v>0</v>
      </c>
      <c r="T661" s="28">
        <v>37685</v>
      </c>
      <c r="U661" s="124"/>
      <c r="V661" s="28">
        <v>44500.670000000006</v>
      </c>
      <c r="W661" s="28">
        <v>25744.17</v>
      </c>
      <c r="X661" s="28">
        <v>0</v>
      </c>
      <c r="Y661" s="44">
        <v>70244.84</v>
      </c>
      <c r="Z661" s="124"/>
      <c r="AA661" s="28">
        <v>4774.75</v>
      </c>
      <c r="AB661" s="28">
        <v>2762.25</v>
      </c>
      <c r="AC661" s="28">
        <v>0</v>
      </c>
      <c r="AD661" s="44">
        <v>7537</v>
      </c>
      <c r="AE661" s="124"/>
      <c r="AF661" s="139">
        <v>54527.64</v>
      </c>
      <c r="AG661" s="139">
        <v>31544.89</v>
      </c>
      <c r="AH661" s="139">
        <v>0</v>
      </c>
      <c r="AI661" s="44">
        <v>86072.53</v>
      </c>
      <c r="AJ661" s="124"/>
      <c r="AK661" s="63">
        <v>19620.639999999996</v>
      </c>
      <c r="AL661" s="63">
        <v>22981.919999999998</v>
      </c>
      <c r="AM661" s="63">
        <v>0</v>
      </c>
      <c r="AN661" s="44">
        <v>42602.559999999998</v>
      </c>
      <c r="AO661" s="124"/>
      <c r="AP661" s="28">
        <v>198247.62</v>
      </c>
      <c r="AQ661" s="28">
        <v>114688.62</v>
      </c>
      <c r="AR661" s="28">
        <v>0</v>
      </c>
      <c r="AS661" s="28">
        <v>312936.24</v>
      </c>
      <c r="AT661" s="124"/>
      <c r="AU661" s="28">
        <v>150118.14000000001</v>
      </c>
      <c r="AV661" s="28">
        <v>86845.14</v>
      </c>
      <c r="AW661" s="28">
        <v>0</v>
      </c>
      <c r="AX661" s="44">
        <v>236963.28000000003</v>
      </c>
      <c r="AY661" s="124"/>
      <c r="AZ661" s="139">
        <v>1582198.8800000004</v>
      </c>
      <c r="BA661" s="139">
        <v>470793.58999999997</v>
      </c>
      <c r="BB661" s="44">
        <v>615897.74100000004</v>
      </c>
      <c r="BC661" s="28">
        <v>37858.953959999999</v>
      </c>
      <c r="BD661" s="28">
        <v>33060.89976</v>
      </c>
      <c r="BE661" s="140">
        <v>0</v>
      </c>
      <c r="BF661" s="44">
        <v>686817.59471999994</v>
      </c>
      <c r="BG661" s="60"/>
      <c r="BH661" s="28">
        <v>1507782.5447200001</v>
      </c>
      <c r="BI661" s="124"/>
      <c r="BJ661" s="28">
        <v>236399.51</v>
      </c>
      <c r="BK661" s="28">
        <v>1271383.0347200001</v>
      </c>
      <c r="BL661" s="124"/>
      <c r="BM661" s="193">
        <v>0</v>
      </c>
    </row>
    <row r="662" spans="1:65" x14ac:dyDescent="0.25">
      <c r="A662" s="116" t="s">
        <v>1505</v>
      </c>
      <c r="B662" s="24" t="s">
        <v>1506</v>
      </c>
      <c r="C662" s="27" t="s">
        <v>1494</v>
      </c>
      <c r="D662" s="27" t="s">
        <v>12</v>
      </c>
      <c r="E662" s="139">
        <v>384.97</v>
      </c>
      <c r="F662" s="68"/>
      <c r="G662" s="139">
        <v>179.82</v>
      </c>
      <c r="H662" s="139">
        <v>178.32</v>
      </c>
      <c r="I662" s="139">
        <v>90.83</v>
      </c>
      <c r="J662" s="139">
        <v>114.32</v>
      </c>
      <c r="K662" s="60"/>
      <c r="L662" s="28">
        <v>16048.8</v>
      </c>
      <c r="M662" s="28">
        <v>8174.7</v>
      </c>
      <c r="N662" s="28">
        <v>10288.799999999999</v>
      </c>
      <c r="O662" s="44">
        <v>34512.300000000003</v>
      </c>
      <c r="P662" s="124"/>
      <c r="Q662" s="28">
        <v>22477.5</v>
      </c>
      <c r="R662" s="28">
        <v>11353.75</v>
      </c>
      <c r="S662" s="28">
        <v>14290</v>
      </c>
      <c r="T662" s="28">
        <v>48121.25</v>
      </c>
      <c r="U662" s="124"/>
      <c r="V662" s="28">
        <v>41898.06</v>
      </c>
      <c r="W662" s="28">
        <v>21163.39</v>
      </c>
      <c r="X662" s="28">
        <v>26636.559999999998</v>
      </c>
      <c r="Y662" s="44">
        <v>89698.01</v>
      </c>
      <c r="Z662" s="124"/>
      <c r="AA662" s="28">
        <v>4495.5</v>
      </c>
      <c r="AB662" s="28">
        <v>2270.75</v>
      </c>
      <c r="AC662" s="28">
        <v>2858</v>
      </c>
      <c r="AD662" s="44">
        <v>9624.25</v>
      </c>
      <c r="AE662" s="124"/>
      <c r="AF662" s="139">
        <v>102677.22</v>
      </c>
      <c r="AG662" s="139">
        <v>51863.93</v>
      </c>
      <c r="AH662" s="139">
        <v>65276.72</v>
      </c>
      <c r="AI662" s="44">
        <v>219817.87</v>
      </c>
      <c r="AJ662" s="124"/>
      <c r="AK662" s="63">
        <v>18545.28</v>
      </c>
      <c r="AL662" s="63">
        <v>18892.64</v>
      </c>
      <c r="AM662" s="63">
        <v>81967.44</v>
      </c>
      <c r="AN662" s="44">
        <v>119405.36</v>
      </c>
      <c r="AO662" s="124"/>
      <c r="AP662" s="28">
        <v>186653.16</v>
      </c>
      <c r="AQ662" s="28">
        <v>94281.54</v>
      </c>
      <c r="AR662" s="28">
        <v>118664.15999999999</v>
      </c>
      <c r="AS662" s="28">
        <v>399598.86</v>
      </c>
      <c r="AT662" s="124"/>
      <c r="AU662" s="28">
        <v>141338.51999999999</v>
      </c>
      <c r="AV662" s="28">
        <v>71392.38</v>
      </c>
      <c r="AW662" s="28">
        <v>89855.51999999999</v>
      </c>
      <c r="AX662" s="44">
        <v>302586.42</v>
      </c>
      <c r="AY662" s="124"/>
      <c r="AZ662" s="139">
        <v>2176718.52</v>
      </c>
      <c r="BA662" s="139">
        <v>823582.3899999999</v>
      </c>
      <c r="BB662" s="44">
        <v>900090.27300000004</v>
      </c>
      <c r="BC662" s="28">
        <v>48343.377689999994</v>
      </c>
      <c r="BD662" s="28">
        <v>42216.580139999998</v>
      </c>
      <c r="BE662" s="140">
        <v>0</v>
      </c>
      <c r="BF662" s="44">
        <v>990650.23083000001</v>
      </c>
      <c r="BG662" s="60"/>
      <c r="BH662" s="28">
        <v>2214014.5508299996</v>
      </c>
      <c r="BI662" s="124"/>
      <c r="BJ662" s="28">
        <v>301866.52</v>
      </c>
      <c r="BK662" s="28">
        <v>1912148.0308299996</v>
      </c>
      <c r="BL662" s="124"/>
      <c r="BM662" s="193">
        <v>1</v>
      </c>
    </row>
    <row r="663" spans="1:65" x14ac:dyDescent="0.25">
      <c r="A663" s="116" t="s">
        <v>1507</v>
      </c>
      <c r="B663" s="24" t="s">
        <v>1508</v>
      </c>
      <c r="C663" s="27" t="s">
        <v>1494</v>
      </c>
      <c r="D663" s="27" t="s">
        <v>120</v>
      </c>
      <c r="E663" s="139">
        <v>2393.5</v>
      </c>
      <c r="F663" s="68"/>
      <c r="G663" s="139">
        <v>1545</v>
      </c>
      <c r="H663" s="139">
        <v>1502.5</v>
      </c>
      <c r="I663" s="139">
        <v>848.5</v>
      </c>
      <c r="J663" s="139">
        <v>0</v>
      </c>
      <c r="K663" s="60"/>
      <c r="L663" s="28">
        <v>135225</v>
      </c>
      <c r="M663" s="28">
        <v>76365</v>
      </c>
      <c r="N663" s="28">
        <v>0</v>
      </c>
      <c r="O663" s="44">
        <v>211590</v>
      </c>
      <c r="P663" s="124"/>
      <c r="Q663" s="28">
        <v>193125</v>
      </c>
      <c r="R663" s="28">
        <v>106062.5</v>
      </c>
      <c r="S663" s="28">
        <v>0</v>
      </c>
      <c r="T663" s="28">
        <v>299187.5</v>
      </c>
      <c r="U663" s="124"/>
      <c r="V663" s="28">
        <v>359985</v>
      </c>
      <c r="W663" s="28">
        <v>197700.5</v>
      </c>
      <c r="X663" s="28">
        <v>0</v>
      </c>
      <c r="Y663" s="44">
        <v>557685.5</v>
      </c>
      <c r="Z663" s="124"/>
      <c r="AA663" s="28">
        <v>38625</v>
      </c>
      <c r="AB663" s="28">
        <v>21212.5</v>
      </c>
      <c r="AC663" s="28">
        <v>0</v>
      </c>
      <c r="AD663" s="44">
        <v>59837.5</v>
      </c>
      <c r="AE663" s="124"/>
      <c r="AF663" s="139">
        <v>882195</v>
      </c>
      <c r="AG663" s="139">
        <v>484493.5</v>
      </c>
      <c r="AH663" s="139">
        <v>0</v>
      </c>
      <c r="AI663" s="44">
        <v>1366688.5</v>
      </c>
      <c r="AJ663" s="124"/>
      <c r="AK663" s="63">
        <v>156260</v>
      </c>
      <c r="AL663" s="63">
        <v>176488</v>
      </c>
      <c r="AM663" s="63">
        <v>0</v>
      </c>
      <c r="AN663" s="44">
        <v>332748</v>
      </c>
      <c r="AO663" s="124"/>
      <c r="AP663" s="28">
        <v>1603710</v>
      </c>
      <c r="AQ663" s="28">
        <v>880743</v>
      </c>
      <c r="AR663" s="28">
        <v>0</v>
      </c>
      <c r="AS663" s="28">
        <v>2484453</v>
      </c>
      <c r="AT663" s="124"/>
      <c r="AU663" s="28">
        <v>1214370</v>
      </c>
      <c r="AV663" s="28">
        <v>666921</v>
      </c>
      <c r="AW663" s="28">
        <v>0</v>
      </c>
      <c r="AX663" s="44">
        <v>1881291</v>
      </c>
      <c r="AY663" s="124"/>
      <c r="AZ663" s="139">
        <v>12388366.469999999</v>
      </c>
      <c r="BA663" s="139">
        <v>3641108.3200000003</v>
      </c>
      <c r="BB663" s="44">
        <v>4808842.4369999999</v>
      </c>
      <c r="BC663" s="28">
        <v>300568.54949999996</v>
      </c>
      <c r="BD663" s="28">
        <v>262475.99700000003</v>
      </c>
      <c r="BE663" s="140">
        <v>0</v>
      </c>
      <c r="BF663" s="44">
        <v>5371886.9835000001</v>
      </c>
      <c r="BG663" s="60"/>
      <c r="BH663" s="28">
        <v>12565367.9835</v>
      </c>
      <c r="BI663" s="124"/>
      <c r="BJ663" s="28">
        <v>1876815.15</v>
      </c>
      <c r="BK663" s="28">
        <v>10688552.8335</v>
      </c>
      <c r="BL663" s="124"/>
      <c r="BM663" s="193">
        <v>1</v>
      </c>
    </row>
    <row r="664" spans="1:65" x14ac:dyDescent="0.25">
      <c r="A664" s="116" t="s">
        <v>1509</v>
      </c>
      <c r="B664" s="24" t="s">
        <v>1510</v>
      </c>
      <c r="C664" s="27" t="s">
        <v>1494</v>
      </c>
      <c r="D664" s="27" t="s">
        <v>120</v>
      </c>
      <c r="E664" s="139">
        <v>381.75</v>
      </c>
      <c r="F664" s="68"/>
      <c r="G664" s="139">
        <v>258.25</v>
      </c>
      <c r="H664" s="139">
        <v>250.5</v>
      </c>
      <c r="I664" s="139">
        <v>123.5</v>
      </c>
      <c r="J664" s="139">
        <v>0</v>
      </c>
      <c r="K664" s="60"/>
      <c r="L664" s="28">
        <v>22545</v>
      </c>
      <c r="M664" s="28">
        <v>11115</v>
      </c>
      <c r="N664" s="28">
        <v>0</v>
      </c>
      <c r="O664" s="44">
        <v>33660</v>
      </c>
      <c r="P664" s="124"/>
      <c r="Q664" s="28">
        <v>32281.25</v>
      </c>
      <c r="R664" s="28">
        <v>15437.5</v>
      </c>
      <c r="S664" s="28">
        <v>0</v>
      </c>
      <c r="T664" s="28">
        <v>47718.75</v>
      </c>
      <c r="U664" s="124"/>
      <c r="V664" s="28">
        <v>60172.25</v>
      </c>
      <c r="W664" s="28">
        <v>28775.5</v>
      </c>
      <c r="X664" s="28">
        <v>0</v>
      </c>
      <c r="Y664" s="44">
        <v>88947.75</v>
      </c>
      <c r="Z664" s="124"/>
      <c r="AA664" s="28">
        <v>6456.25</v>
      </c>
      <c r="AB664" s="28">
        <v>3087.5</v>
      </c>
      <c r="AC664" s="28">
        <v>0</v>
      </c>
      <c r="AD664" s="44">
        <v>9543.75</v>
      </c>
      <c r="AE664" s="124"/>
      <c r="AF664" s="139">
        <v>147460.75</v>
      </c>
      <c r="AG664" s="139">
        <v>70518.5</v>
      </c>
      <c r="AH664" s="139">
        <v>0</v>
      </c>
      <c r="AI664" s="44">
        <v>217979.25</v>
      </c>
      <c r="AJ664" s="124"/>
      <c r="AK664" s="63">
        <v>26052</v>
      </c>
      <c r="AL664" s="63">
        <v>25688</v>
      </c>
      <c r="AM664" s="63">
        <v>0</v>
      </c>
      <c r="AN664" s="44">
        <v>51740</v>
      </c>
      <c r="AO664" s="124"/>
      <c r="AP664" s="28">
        <v>268063.5</v>
      </c>
      <c r="AQ664" s="28">
        <v>128193</v>
      </c>
      <c r="AR664" s="28">
        <v>0</v>
      </c>
      <c r="AS664" s="28">
        <v>396256.5</v>
      </c>
      <c r="AT664" s="124"/>
      <c r="AU664" s="28">
        <v>202984.5</v>
      </c>
      <c r="AV664" s="28">
        <v>97071</v>
      </c>
      <c r="AW664" s="28">
        <v>0</v>
      </c>
      <c r="AX664" s="44">
        <v>300055.5</v>
      </c>
      <c r="AY664" s="124"/>
      <c r="AZ664" s="139">
        <v>2085163.07</v>
      </c>
      <c r="BA664" s="139">
        <v>795755.88000000012</v>
      </c>
      <c r="BB664" s="44">
        <v>864275.68500000006</v>
      </c>
      <c r="BC664" s="28">
        <v>47939.019749999992</v>
      </c>
      <c r="BD664" s="28">
        <v>41863.468500000003</v>
      </c>
      <c r="BE664" s="140">
        <v>0</v>
      </c>
      <c r="BF664" s="44">
        <v>954078.17324999999</v>
      </c>
      <c r="BG664" s="60"/>
      <c r="BH664" s="28">
        <v>2099979.67325</v>
      </c>
      <c r="BI664" s="124"/>
      <c r="BJ664" s="28">
        <v>299341.62</v>
      </c>
      <c r="BK664" s="28">
        <v>1800638.0532499999</v>
      </c>
      <c r="BL664" s="124"/>
      <c r="BM664" s="193">
        <v>1</v>
      </c>
    </row>
    <row r="665" spans="1:65" x14ac:dyDescent="0.25">
      <c r="A665" s="116" t="s">
        <v>1511</v>
      </c>
      <c r="B665" s="24" t="s">
        <v>1512</v>
      </c>
      <c r="C665" s="27" t="s">
        <v>1494</v>
      </c>
      <c r="D665" s="27" t="s">
        <v>120</v>
      </c>
      <c r="E665" s="139">
        <v>671.47</v>
      </c>
      <c r="F665" s="68"/>
      <c r="G665" s="139">
        <v>423.81</v>
      </c>
      <c r="H665" s="139">
        <v>411.97999999999996</v>
      </c>
      <c r="I665" s="139">
        <v>247.65999999999997</v>
      </c>
      <c r="J665" s="139">
        <v>0</v>
      </c>
      <c r="K665" s="60"/>
      <c r="L665" s="28">
        <v>37078.199999999997</v>
      </c>
      <c r="M665" s="28">
        <v>22289.399999999998</v>
      </c>
      <c r="N665" s="28">
        <v>0</v>
      </c>
      <c r="O665" s="44">
        <v>59367.599999999991</v>
      </c>
      <c r="P665" s="124"/>
      <c r="Q665" s="28">
        <v>52976.25</v>
      </c>
      <c r="R665" s="28">
        <v>30957.499999999996</v>
      </c>
      <c r="S665" s="28">
        <v>0</v>
      </c>
      <c r="T665" s="28">
        <v>83933.75</v>
      </c>
      <c r="U665" s="124"/>
      <c r="V665" s="28">
        <v>98747.73</v>
      </c>
      <c r="W665" s="28">
        <v>57704.779999999992</v>
      </c>
      <c r="X665" s="28">
        <v>0</v>
      </c>
      <c r="Y665" s="44">
        <v>156452.50999999998</v>
      </c>
      <c r="Z665" s="124"/>
      <c r="AA665" s="28">
        <v>10595.25</v>
      </c>
      <c r="AB665" s="28">
        <v>6191.4999999999991</v>
      </c>
      <c r="AC665" s="28">
        <v>0</v>
      </c>
      <c r="AD665" s="44">
        <v>16786.75</v>
      </c>
      <c r="AE665" s="124"/>
      <c r="AF665" s="139">
        <v>120997.75</v>
      </c>
      <c r="AG665" s="139">
        <v>70706.929999999993</v>
      </c>
      <c r="AH665" s="139">
        <v>0</v>
      </c>
      <c r="AI665" s="44">
        <v>191704.68</v>
      </c>
      <c r="AJ665" s="124"/>
      <c r="AK665" s="63">
        <v>42845.919999999998</v>
      </c>
      <c r="AL665" s="63">
        <v>51513.279999999992</v>
      </c>
      <c r="AM665" s="63">
        <v>0</v>
      </c>
      <c r="AN665" s="44">
        <v>94359.199999999983</v>
      </c>
      <c r="AO665" s="124"/>
      <c r="AP665" s="28">
        <v>439914.78</v>
      </c>
      <c r="AQ665" s="28">
        <v>257071.07999999996</v>
      </c>
      <c r="AR665" s="28">
        <v>0</v>
      </c>
      <c r="AS665" s="28">
        <v>696985.86</v>
      </c>
      <c r="AT665" s="124"/>
      <c r="AU665" s="28">
        <v>333114.65999999997</v>
      </c>
      <c r="AV665" s="28">
        <v>194660.75999999998</v>
      </c>
      <c r="AW665" s="28">
        <v>0</v>
      </c>
      <c r="AX665" s="44">
        <v>527775.41999999993</v>
      </c>
      <c r="AY665" s="124"/>
      <c r="AZ665" s="139">
        <v>3438844.88</v>
      </c>
      <c r="BA665" s="139">
        <v>854461.36999999988</v>
      </c>
      <c r="BB665" s="44">
        <v>1287991.875</v>
      </c>
      <c r="BC665" s="28">
        <v>84321.188190000001</v>
      </c>
      <c r="BD665" s="28">
        <v>73634.743140000006</v>
      </c>
      <c r="BE665" s="140">
        <v>0</v>
      </c>
      <c r="BF665" s="44">
        <v>1445947.8063299998</v>
      </c>
      <c r="BG665" s="60"/>
      <c r="BH665" s="28">
        <v>3273313.5763300001</v>
      </c>
      <c r="BI665" s="124"/>
      <c r="BJ665" s="28">
        <v>526519.77</v>
      </c>
      <c r="BK665" s="28">
        <v>2746793.8063300001</v>
      </c>
      <c r="BL665" s="124"/>
      <c r="BM665" s="193">
        <v>0</v>
      </c>
    </row>
    <row r="666" spans="1:65" x14ac:dyDescent="0.25">
      <c r="A666" s="116" t="s">
        <v>1513</v>
      </c>
      <c r="B666" s="24" t="s">
        <v>1514</v>
      </c>
      <c r="C666" s="27" t="s">
        <v>1494</v>
      </c>
      <c r="D666" s="27" t="s">
        <v>120</v>
      </c>
      <c r="E666" s="139">
        <v>7403.13</v>
      </c>
      <c r="F666" s="68"/>
      <c r="G666" s="139">
        <v>4743.1400000000003</v>
      </c>
      <c r="H666" s="139">
        <v>4655.5600000000004</v>
      </c>
      <c r="I666" s="139">
        <v>2659.99</v>
      </c>
      <c r="J666" s="139">
        <v>0</v>
      </c>
      <c r="K666" s="60"/>
      <c r="L666" s="28">
        <v>419000.4</v>
      </c>
      <c r="M666" s="28">
        <v>239399.09999999998</v>
      </c>
      <c r="N666" s="28">
        <v>0</v>
      </c>
      <c r="O666" s="44">
        <v>658399.5</v>
      </c>
      <c r="P666" s="124"/>
      <c r="Q666" s="28">
        <v>592892.5</v>
      </c>
      <c r="R666" s="28">
        <v>332498.75</v>
      </c>
      <c r="S666" s="28">
        <v>0</v>
      </c>
      <c r="T666" s="28">
        <v>925391.25</v>
      </c>
      <c r="U666" s="124"/>
      <c r="V666" s="28">
        <v>1105151.6200000001</v>
      </c>
      <c r="W666" s="28">
        <v>619777.66999999993</v>
      </c>
      <c r="X666" s="28">
        <v>0</v>
      </c>
      <c r="Y666" s="44">
        <v>1724929.29</v>
      </c>
      <c r="Z666" s="124"/>
      <c r="AA666" s="28">
        <v>118578.50000000001</v>
      </c>
      <c r="AB666" s="28">
        <v>66499.75</v>
      </c>
      <c r="AC666" s="28">
        <v>0</v>
      </c>
      <c r="AD666" s="44">
        <v>185078.25</v>
      </c>
      <c r="AE666" s="124"/>
      <c r="AF666" s="139">
        <v>2708332.94</v>
      </c>
      <c r="AG666" s="139">
        <v>1518854.29</v>
      </c>
      <c r="AH666" s="139">
        <v>0</v>
      </c>
      <c r="AI666" s="44">
        <v>4227187.2300000004</v>
      </c>
      <c r="AJ666" s="124"/>
      <c r="AK666" s="63">
        <v>484178.24000000005</v>
      </c>
      <c r="AL666" s="63">
        <v>553277.91999999993</v>
      </c>
      <c r="AM666" s="63">
        <v>0</v>
      </c>
      <c r="AN666" s="44">
        <v>1037456.1599999999</v>
      </c>
      <c r="AO666" s="124"/>
      <c r="AP666" s="28">
        <v>4923379.32</v>
      </c>
      <c r="AQ666" s="28">
        <v>2761069.6199999996</v>
      </c>
      <c r="AR666" s="28">
        <v>0</v>
      </c>
      <c r="AS666" s="28">
        <v>7684448.9399999995</v>
      </c>
      <c r="AT666" s="124"/>
      <c r="AU666" s="28">
        <v>3728108.04</v>
      </c>
      <c r="AV666" s="28">
        <v>2090752.14</v>
      </c>
      <c r="AW666" s="28">
        <v>0</v>
      </c>
      <c r="AX666" s="44">
        <v>5818860.1799999997</v>
      </c>
      <c r="AY666" s="124"/>
      <c r="AZ666" s="139">
        <v>38626658.490000002</v>
      </c>
      <c r="BA666" s="139">
        <v>11871886.119999999</v>
      </c>
      <c r="BB666" s="44">
        <v>15149563.382999999</v>
      </c>
      <c r="BC666" s="28">
        <v>929662.85600999999</v>
      </c>
      <c r="BD666" s="28">
        <v>811842.04206000001</v>
      </c>
      <c r="BE666" s="140">
        <v>0</v>
      </c>
      <c r="BF666" s="44">
        <v>16891068.281069998</v>
      </c>
      <c r="BG666" s="60"/>
      <c r="BH666" s="28">
        <v>39152819.081069998</v>
      </c>
      <c r="BI666" s="124"/>
      <c r="BJ666" s="28">
        <v>5805016.3200000003</v>
      </c>
      <c r="BK666" s="28">
        <v>33347802.761069998</v>
      </c>
      <c r="BL666" s="124"/>
      <c r="BM666" s="193">
        <v>1</v>
      </c>
    </row>
    <row r="667" spans="1:65" x14ac:dyDescent="0.25">
      <c r="A667" s="116" t="s">
        <v>1515</v>
      </c>
      <c r="B667" s="24" t="s">
        <v>1516</v>
      </c>
      <c r="C667" s="27" t="s">
        <v>1494</v>
      </c>
      <c r="D667" s="27" t="s">
        <v>12</v>
      </c>
      <c r="E667" s="139">
        <v>2566.5</v>
      </c>
      <c r="F667" s="68"/>
      <c r="G667" s="139">
        <v>1243.5</v>
      </c>
      <c r="H667" s="139">
        <v>1218</v>
      </c>
      <c r="I667" s="139">
        <v>592</v>
      </c>
      <c r="J667" s="139">
        <v>731</v>
      </c>
      <c r="K667" s="60"/>
      <c r="L667" s="28">
        <v>109620</v>
      </c>
      <c r="M667" s="28">
        <v>53280</v>
      </c>
      <c r="N667" s="28">
        <v>65790</v>
      </c>
      <c r="O667" s="44">
        <v>228690</v>
      </c>
      <c r="P667" s="124"/>
      <c r="Q667" s="28">
        <v>155437.5</v>
      </c>
      <c r="R667" s="28">
        <v>74000</v>
      </c>
      <c r="S667" s="28">
        <v>91375</v>
      </c>
      <c r="T667" s="28">
        <v>320812.5</v>
      </c>
      <c r="U667" s="124"/>
      <c r="V667" s="28">
        <v>289735.5</v>
      </c>
      <c r="W667" s="28">
        <v>137936</v>
      </c>
      <c r="X667" s="28">
        <v>170323</v>
      </c>
      <c r="Y667" s="44">
        <v>597994.5</v>
      </c>
      <c r="Z667" s="124"/>
      <c r="AA667" s="28">
        <v>31087.5</v>
      </c>
      <c r="AB667" s="28">
        <v>14800</v>
      </c>
      <c r="AC667" s="28">
        <v>18275</v>
      </c>
      <c r="AD667" s="44">
        <v>64162.5</v>
      </c>
      <c r="AE667" s="124"/>
      <c r="AF667" s="139">
        <v>710038.5</v>
      </c>
      <c r="AG667" s="139">
        <v>338032</v>
      </c>
      <c r="AH667" s="139">
        <v>417401</v>
      </c>
      <c r="AI667" s="44">
        <v>1465471.5</v>
      </c>
      <c r="AJ667" s="124"/>
      <c r="AK667" s="63">
        <v>126672</v>
      </c>
      <c r="AL667" s="63">
        <v>123136</v>
      </c>
      <c r="AM667" s="63">
        <v>524127</v>
      </c>
      <c r="AN667" s="44">
        <v>773935</v>
      </c>
      <c r="AO667" s="124"/>
      <c r="AP667" s="28">
        <v>1290753</v>
      </c>
      <c r="AQ667" s="28">
        <v>614496</v>
      </c>
      <c r="AR667" s="28">
        <v>758778</v>
      </c>
      <c r="AS667" s="28">
        <v>2664027</v>
      </c>
      <c r="AT667" s="124"/>
      <c r="AU667" s="28">
        <v>977391</v>
      </c>
      <c r="AV667" s="28">
        <v>465312</v>
      </c>
      <c r="AW667" s="28">
        <v>574566</v>
      </c>
      <c r="AX667" s="44">
        <v>2017269</v>
      </c>
      <c r="AY667" s="124"/>
      <c r="AZ667" s="139">
        <v>14854047.369999999</v>
      </c>
      <c r="BA667" s="139">
        <v>8274407.1600000001</v>
      </c>
      <c r="BB667" s="44">
        <v>6938536.3590000002</v>
      </c>
      <c r="BC667" s="28">
        <v>322293.37049999996</v>
      </c>
      <c r="BD667" s="28">
        <v>281447.52299999999</v>
      </c>
      <c r="BE667" s="140">
        <v>0</v>
      </c>
      <c r="BF667" s="44">
        <v>7542277.2525000004</v>
      </c>
      <c r="BG667" s="60"/>
      <c r="BH667" s="28">
        <v>15674639.252500001</v>
      </c>
      <c r="BI667" s="124"/>
      <c r="BJ667" s="28">
        <v>2012469.64</v>
      </c>
      <c r="BK667" s="28">
        <v>13662169.612500001</v>
      </c>
      <c r="BL667" s="124"/>
      <c r="BM667" s="193">
        <v>1</v>
      </c>
    </row>
    <row r="668" spans="1:65" x14ac:dyDescent="0.25">
      <c r="A668" s="116" t="s">
        <v>1517</v>
      </c>
      <c r="B668" s="24" t="s">
        <v>1518</v>
      </c>
      <c r="C668" s="27" t="s">
        <v>1494</v>
      </c>
      <c r="D668" s="27" t="s">
        <v>131</v>
      </c>
      <c r="E668" s="139">
        <v>693.64</v>
      </c>
      <c r="F668" s="68"/>
      <c r="G668" s="139">
        <v>0</v>
      </c>
      <c r="H668" s="139">
        <v>0</v>
      </c>
      <c r="I668" s="139">
        <v>0</v>
      </c>
      <c r="J668" s="139">
        <v>693.64</v>
      </c>
      <c r="K668" s="60"/>
      <c r="L668" s="28">
        <v>0</v>
      </c>
      <c r="M668" s="28">
        <v>0</v>
      </c>
      <c r="N668" s="28">
        <v>62427.6</v>
      </c>
      <c r="O668" s="44">
        <v>62427.6</v>
      </c>
      <c r="P668" s="124"/>
      <c r="Q668" s="28">
        <v>0</v>
      </c>
      <c r="R668" s="28">
        <v>0</v>
      </c>
      <c r="S668" s="28">
        <v>86705</v>
      </c>
      <c r="T668" s="28">
        <v>86705</v>
      </c>
      <c r="U668" s="124"/>
      <c r="V668" s="28">
        <v>0</v>
      </c>
      <c r="W668" s="28">
        <v>0</v>
      </c>
      <c r="X668" s="28">
        <v>161618.12</v>
      </c>
      <c r="Y668" s="44">
        <v>161618.12</v>
      </c>
      <c r="Z668" s="124"/>
      <c r="AA668" s="28">
        <v>0</v>
      </c>
      <c r="AB668" s="28">
        <v>0</v>
      </c>
      <c r="AC668" s="28">
        <v>17341</v>
      </c>
      <c r="AD668" s="44">
        <v>17341</v>
      </c>
      <c r="AE668" s="124"/>
      <c r="AF668" s="139">
        <v>0</v>
      </c>
      <c r="AG668" s="139">
        <v>0</v>
      </c>
      <c r="AH668" s="139">
        <v>396068.44</v>
      </c>
      <c r="AI668" s="44">
        <v>396068.44</v>
      </c>
      <c r="AJ668" s="124"/>
      <c r="AK668" s="63">
        <v>0</v>
      </c>
      <c r="AL668" s="63">
        <v>0</v>
      </c>
      <c r="AM668" s="63">
        <v>497339.88</v>
      </c>
      <c r="AN668" s="44">
        <v>497339.88</v>
      </c>
      <c r="AO668" s="124"/>
      <c r="AP668" s="28">
        <v>0</v>
      </c>
      <c r="AQ668" s="28">
        <v>0</v>
      </c>
      <c r="AR668" s="28">
        <v>719998.32</v>
      </c>
      <c r="AS668" s="28">
        <v>719998.32</v>
      </c>
      <c r="AT668" s="124"/>
      <c r="AU668" s="28">
        <v>0</v>
      </c>
      <c r="AV668" s="28">
        <v>0</v>
      </c>
      <c r="AW668" s="28">
        <v>545201.04</v>
      </c>
      <c r="AX668" s="44">
        <v>545201.04</v>
      </c>
      <c r="AY668" s="124"/>
      <c r="AZ668" s="139">
        <v>4032912.1999999997</v>
      </c>
      <c r="BA668" s="139">
        <v>933096.98</v>
      </c>
      <c r="BB668" s="44">
        <v>1489802.754</v>
      </c>
      <c r="BC668" s="28">
        <v>87105.230279999989</v>
      </c>
      <c r="BD668" s="28">
        <v>76065.949680000005</v>
      </c>
      <c r="BE668" s="140">
        <v>0</v>
      </c>
      <c r="BF668" s="44">
        <v>1652973.9339600001</v>
      </c>
      <c r="BG668" s="60"/>
      <c r="BH668" s="28">
        <v>4139673.33396</v>
      </c>
      <c r="BI668" s="124"/>
      <c r="BJ668" s="28">
        <v>543903.93000000005</v>
      </c>
      <c r="BK668" s="28">
        <v>3595769.4039599998</v>
      </c>
      <c r="BL668" s="124"/>
      <c r="BM668" s="193">
        <v>1</v>
      </c>
    </row>
    <row r="669" spans="1:65" x14ac:dyDescent="0.25">
      <c r="A669" s="116" t="s">
        <v>1519</v>
      </c>
      <c r="B669" s="24" t="s">
        <v>1520</v>
      </c>
      <c r="C669" s="27" t="s">
        <v>1494</v>
      </c>
      <c r="D669" s="27" t="s">
        <v>131</v>
      </c>
      <c r="E669" s="139">
        <v>6073.98</v>
      </c>
      <c r="F669" s="68"/>
      <c r="G669" s="139">
        <v>0</v>
      </c>
      <c r="H669" s="139">
        <v>0</v>
      </c>
      <c r="I669" s="139">
        <v>0</v>
      </c>
      <c r="J669" s="139">
        <v>6073.98</v>
      </c>
      <c r="K669" s="60"/>
      <c r="L669" s="28">
        <v>0</v>
      </c>
      <c r="M669" s="28">
        <v>0</v>
      </c>
      <c r="N669" s="28">
        <v>546658.19999999995</v>
      </c>
      <c r="O669" s="44">
        <v>546658.19999999995</v>
      </c>
      <c r="P669" s="124"/>
      <c r="Q669" s="28">
        <v>0</v>
      </c>
      <c r="R669" s="28">
        <v>0</v>
      </c>
      <c r="S669" s="28">
        <v>759247.5</v>
      </c>
      <c r="T669" s="28">
        <v>759247.5</v>
      </c>
      <c r="U669" s="124"/>
      <c r="V669" s="28">
        <v>0</v>
      </c>
      <c r="W669" s="28">
        <v>0</v>
      </c>
      <c r="X669" s="28">
        <v>1415237.3399999999</v>
      </c>
      <c r="Y669" s="44">
        <v>1415237.3399999999</v>
      </c>
      <c r="Z669" s="124"/>
      <c r="AA669" s="28">
        <v>0</v>
      </c>
      <c r="AB669" s="28">
        <v>0</v>
      </c>
      <c r="AC669" s="28">
        <v>151849.5</v>
      </c>
      <c r="AD669" s="44">
        <v>151849.5</v>
      </c>
      <c r="AE669" s="124"/>
      <c r="AF669" s="139">
        <v>0</v>
      </c>
      <c r="AG669" s="139">
        <v>0</v>
      </c>
      <c r="AH669" s="139">
        <v>3468242.58</v>
      </c>
      <c r="AI669" s="44">
        <v>3468242.58</v>
      </c>
      <c r="AJ669" s="124"/>
      <c r="AK669" s="63">
        <v>0</v>
      </c>
      <c r="AL669" s="63">
        <v>0</v>
      </c>
      <c r="AM669" s="63">
        <v>4355043.66</v>
      </c>
      <c r="AN669" s="44">
        <v>4355043.66</v>
      </c>
      <c r="AO669" s="124"/>
      <c r="AP669" s="28">
        <v>0</v>
      </c>
      <c r="AQ669" s="28">
        <v>0</v>
      </c>
      <c r="AR669" s="28">
        <v>6304791.2399999993</v>
      </c>
      <c r="AS669" s="28">
        <v>6304791.2399999993</v>
      </c>
      <c r="AT669" s="124"/>
      <c r="AU669" s="28">
        <v>0</v>
      </c>
      <c r="AV669" s="28">
        <v>0</v>
      </c>
      <c r="AW669" s="28">
        <v>4774148.2799999993</v>
      </c>
      <c r="AX669" s="44">
        <v>4774148.2799999993</v>
      </c>
      <c r="AY669" s="124"/>
      <c r="AZ669" s="139">
        <v>34775024.209999993</v>
      </c>
      <c r="BA669" s="139">
        <v>7009434.9800000004</v>
      </c>
      <c r="BB669" s="44">
        <v>12535337.756999999</v>
      </c>
      <c r="BC669" s="28">
        <v>762752.18645999988</v>
      </c>
      <c r="BD669" s="28">
        <v>666084.79475999996</v>
      </c>
      <c r="BE669" s="140">
        <v>0</v>
      </c>
      <c r="BF669" s="44">
        <v>13964174.738219999</v>
      </c>
      <c r="BG669" s="60"/>
      <c r="BH669" s="28">
        <v>35739393.038220003</v>
      </c>
      <c r="BI669" s="124"/>
      <c r="BJ669" s="28">
        <v>4762789.93</v>
      </c>
      <c r="BK669" s="28">
        <v>30976603.108220004</v>
      </c>
      <c r="BL669" s="124"/>
      <c r="BM669" s="193">
        <v>1</v>
      </c>
    </row>
    <row r="670" spans="1:65" x14ac:dyDescent="0.25">
      <c r="A670" s="116" t="s">
        <v>1521</v>
      </c>
      <c r="B670" s="24" t="s">
        <v>1522</v>
      </c>
      <c r="C670" s="27" t="s">
        <v>1494</v>
      </c>
      <c r="D670" s="27" t="s">
        <v>131</v>
      </c>
      <c r="E670" s="139">
        <v>2201.3200000000002</v>
      </c>
      <c r="F670" s="68"/>
      <c r="G670" s="139">
        <v>0</v>
      </c>
      <c r="H670" s="139">
        <v>0</v>
      </c>
      <c r="I670" s="139">
        <v>0</v>
      </c>
      <c r="J670" s="139">
        <v>2201.3199999999997</v>
      </c>
      <c r="K670" s="60"/>
      <c r="L670" s="28">
        <v>0</v>
      </c>
      <c r="M670" s="28">
        <v>0</v>
      </c>
      <c r="N670" s="28">
        <v>198118.8</v>
      </c>
      <c r="O670" s="44">
        <v>198118.8</v>
      </c>
      <c r="P670" s="124"/>
      <c r="Q670" s="28">
        <v>0</v>
      </c>
      <c r="R670" s="28">
        <v>0</v>
      </c>
      <c r="S670" s="28">
        <v>275164.99999999994</v>
      </c>
      <c r="T670" s="28">
        <v>275164.99999999994</v>
      </c>
      <c r="U670" s="124"/>
      <c r="V670" s="28">
        <v>0</v>
      </c>
      <c r="W670" s="28">
        <v>0</v>
      </c>
      <c r="X670" s="28">
        <v>512907.55999999994</v>
      </c>
      <c r="Y670" s="44">
        <v>512907.55999999994</v>
      </c>
      <c r="Z670" s="124"/>
      <c r="AA670" s="28">
        <v>0</v>
      </c>
      <c r="AB670" s="28">
        <v>0</v>
      </c>
      <c r="AC670" s="28">
        <v>55032.999999999993</v>
      </c>
      <c r="AD670" s="44">
        <v>55032.999999999993</v>
      </c>
      <c r="AE670" s="124"/>
      <c r="AF670" s="139">
        <v>0</v>
      </c>
      <c r="AG670" s="139">
        <v>0</v>
      </c>
      <c r="AH670" s="139">
        <v>1256953.72</v>
      </c>
      <c r="AI670" s="44">
        <v>1256953.72</v>
      </c>
      <c r="AJ670" s="124"/>
      <c r="AK670" s="63">
        <v>0</v>
      </c>
      <c r="AL670" s="63">
        <v>0</v>
      </c>
      <c r="AM670" s="63">
        <v>1578346.4399999997</v>
      </c>
      <c r="AN670" s="44">
        <v>1578346.4399999997</v>
      </c>
      <c r="AO670" s="124"/>
      <c r="AP670" s="28">
        <v>0</v>
      </c>
      <c r="AQ670" s="28">
        <v>0</v>
      </c>
      <c r="AR670" s="28">
        <v>2284970.1599999997</v>
      </c>
      <c r="AS670" s="28">
        <v>2284970.1599999997</v>
      </c>
      <c r="AT670" s="124"/>
      <c r="AU670" s="28">
        <v>0</v>
      </c>
      <c r="AV670" s="28">
        <v>0</v>
      </c>
      <c r="AW670" s="28">
        <v>1730237.5199999998</v>
      </c>
      <c r="AX670" s="44">
        <v>1730237.5199999998</v>
      </c>
      <c r="AY670" s="124"/>
      <c r="AZ670" s="139">
        <v>12937366.600000001</v>
      </c>
      <c r="BA670" s="139">
        <v>3403865.43</v>
      </c>
      <c r="BB670" s="44">
        <v>4902369.6090000002</v>
      </c>
      <c r="BC670" s="28">
        <v>276435.16163999995</v>
      </c>
      <c r="BD670" s="28">
        <v>241401.15383999996</v>
      </c>
      <c r="BE670" s="140">
        <v>0</v>
      </c>
      <c r="BF670" s="44">
        <v>5420205.9244799996</v>
      </c>
      <c r="BG670" s="60"/>
      <c r="BH670" s="28">
        <v>13311938.12448</v>
      </c>
      <c r="BI670" s="124"/>
      <c r="BJ670" s="28">
        <v>1726121.05</v>
      </c>
      <c r="BK670" s="28">
        <v>11585817.074479999</v>
      </c>
      <c r="BL670" s="124"/>
      <c r="BM670" s="193">
        <v>1</v>
      </c>
    </row>
    <row r="671" spans="1:65" x14ac:dyDescent="0.25">
      <c r="A671" s="116" t="s">
        <v>1523</v>
      </c>
      <c r="B671" s="24" t="s">
        <v>1524</v>
      </c>
      <c r="C671" s="27" t="s">
        <v>1494</v>
      </c>
      <c r="D671" s="27" t="s">
        <v>131</v>
      </c>
      <c r="E671" s="139">
        <v>676.98</v>
      </c>
      <c r="F671" s="68"/>
      <c r="G671" s="139">
        <v>0</v>
      </c>
      <c r="H671" s="139">
        <v>0</v>
      </c>
      <c r="I671" s="139">
        <v>0</v>
      </c>
      <c r="J671" s="139">
        <v>676.98</v>
      </c>
      <c r="K671" s="60"/>
      <c r="L671" s="28">
        <v>0</v>
      </c>
      <c r="M671" s="28">
        <v>0</v>
      </c>
      <c r="N671" s="28">
        <v>60928.200000000004</v>
      </c>
      <c r="O671" s="44">
        <v>60928.200000000004</v>
      </c>
      <c r="P671" s="124"/>
      <c r="Q671" s="28">
        <v>0</v>
      </c>
      <c r="R671" s="28">
        <v>0</v>
      </c>
      <c r="S671" s="28">
        <v>84622.5</v>
      </c>
      <c r="T671" s="28">
        <v>84622.5</v>
      </c>
      <c r="U671" s="124"/>
      <c r="V671" s="28">
        <v>0</v>
      </c>
      <c r="W671" s="28">
        <v>0</v>
      </c>
      <c r="X671" s="28">
        <v>157736.34</v>
      </c>
      <c r="Y671" s="44">
        <v>157736.34</v>
      </c>
      <c r="Z671" s="124"/>
      <c r="AA671" s="28">
        <v>0</v>
      </c>
      <c r="AB671" s="28">
        <v>0</v>
      </c>
      <c r="AC671" s="28">
        <v>16924.5</v>
      </c>
      <c r="AD671" s="44">
        <v>16924.5</v>
      </c>
      <c r="AE671" s="124"/>
      <c r="AF671" s="139">
        <v>0</v>
      </c>
      <c r="AG671" s="139">
        <v>0</v>
      </c>
      <c r="AH671" s="139">
        <v>386555.58</v>
      </c>
      <c r="AI671" s="44">
        <v>386555.58</v>
      </c>
      <c r="AJ671" s="124"/>
      <c r="AK671" s="63">
        <v>0</v>
      </c>
      <c r="AL671" s="63">
        <v>0</v>
      </c>
      <c r="AM671" s="63">
        <v>485394.66000000003</v>
      </c>
      <c r="AN671" s="44">
        <v>485394.66000000003</v>
      </c>
      <c r="AO671" s="124"/>
      <c r="AP671" s="28">
        <v>0</v>
      </c>
      <c r="AQ671" s="28">
        <v>0</v>
      </c>
      <c r="AR671" s="28">
        <v>702705.24</v>
      </c>
      <c r="AS671" s="28">
        <v>702705.24</v>
      </c>
      <c r="AT671" s="124"/>
      <c r="AU671" s="28">
        <v>0</v>
      </c>
      <c r="AV671" s="28">
        <v>0</v>
      </c>
      <c r="AW671" s="28">
        <v>532106.28</v>
      </c>
      <c r="AX671" s="44">
        <v>532106.28</v>
      </c>
      <c r="AY671" s="124"/>
      <c r="AZ671" s="139">
        <v>3873987.6799999997</v>
      </c>
      <c r="BA671" s="139">
        <v>756602.09</v>
      </c>
      <c r="BB671" s="44">
        <v>1389176.9309999999</v>
      </c>
      <c r="BC671" s="28">
        <v>85013.117459999994</v>
      </c>
      <c r="BD671" s="28">
        <v>74238.980760000006</v>
      </c>
      <c r="BE671" s="140">
        <v>0</v>
      </c>
      <c r="BF671" s="44">
        <v>1548429.0292199999</v>
      </c>
      <c r="BG671" s="60"/>
      <c r="BH671" s="28">
        <v>3975402.3292200002</v>
      </c>
      <c r="BI671" s="124"/>
      <c r="BJ671" s="28">
        <v>530840.31999999995</v>
      </c>
      <c r="BK671" s="28">
        <v>3444562.0092200004</v>
      </c>
      <c r="BL671" s="124"/>
      <c r="BM671" s="193">
        <v>1</v>
      </c>
    </row>
    <row r="672" spans="1:65" x14ac:dyDescent="0.25">
      <c r="A672" s="116" t="s">
        <v>1525</v>
      </c>
      <c r="B672" s="24" t="s">
        <v>1526</v>
      </c>
      <c r="C672" s="27" t="s">
        <v>1494</v>
      </c>
      <c r="D672" s="27" t="s">
        <v>12</v>
      </c>
      <c r="E672" s="139">
        <v>9350.0499999999993</v>
      </c>
      <c r="F672" s="68"/>
      <c r="G672" s="139">
        <v>3980.3999999999996</v>
      </c>
      <c r="H672" s="139">
        <v>3906.1499999999996</v>
      </c>
      <c r="I672" s="139">
        <v>2306</v>
      </c>
      <c r="J672" s="139">
        <v>3063.6499999999996</v>
      </c>
      <c r="K672" s="60"/>
      <c r="L672" s="28">
        <v>351553.49999999994</v>
      </c>
      <c r="M672" s="28">
        <v>207540</v>
      </c>
      <c r="N672" s="28">
        <v>275728.49999999994</v>
      </c>
      <c r="O672" s="44">
        <v>834822</v>
      </c>
      <c r="P672" s="124"/>
      <c r="Q672" s="28">
        <v>497549.99999999994</v>
      </c>
      <c r="R672" s="28">
        <v>288250</v>
      </c>
      <c r="S672" s="28">
        <v>382956.24999999994</v>
      </c>
      <c r="T672" s="28">
        <v>1168756.25</v>
      </c>
      <c r="U672" s="124"/>
      <c r="V672" s="28">
        <v>927433.2</v>
      </c>
      <c r="W672" s="28">
        <v>537298</v>
      </c>
      <c r="X672" s="28">
        <v>713830.45</v>
      </c>
      <c r="Y672" s="44">
        <v>2178561.65</v>
      </c>
      <c r="Z672" s="124"/>
      <c r="AA672" s="28">
        <v>99509.999999999985</v>
      </c>
      <c r="AB672" s="28">
        <v>57650</v>
      </c>
      <c r="AC672" s="28">
        <v>76591.249999999985</v>
      </c>
      <c r="AD672" s="44">
        <v>233751.25</v>
      </c>
      <c r="AE672" s="124"/>
      <c r="AF672" s="139">
        <v>2272808.4</v>
      </c>
      <c r="AG672" s="139">
        <v>1316726</v>
      </c>
      <c r="AH672" s="139">
        <v>1749344.15</v>
      </c>
      <c r="AI672" s="44">
        <v>5338878.55</v>
      </c>
      <c r="AJ672" s="124"/>
      <c r="AK672" s="63">
        <v>406239.6</v>
      </c>
      <c r="AL672" s="63">
        <v>479648</v>
      </c>
      <c r="AM672" s="63">
        <v>2196637.0499999998</v>
      </c>
      <c r="AN672" s="44">
        <v>3082524.65</v>
      </c>
      <c r="AO672" s="124"/>
      <c r="AP672" s="28">
        <v>4131655.1999999997</v>
      </c>
      <c r="AQ672" s="28">
        <v>2393628</v>
      </c>
      <c r="AR672" s="28">
        <v>3180068.6999999997</v>
      </c>
      <c r="AS672" s="28">
        <v>9705351.8999999985</v>
      </c>
      <c r="AT672" s="124"/>
      <c r="AU672" s="28">
        <v>3128594.4</v>
      </c>
      <c r="AV672" s="28">
        <v>1812516</v>
      </c>
      <c r="AW672" s="28">
        <v>2408028.9</v>
      </c>
      <c r="AX672" s="44">
        <v>7349139.3000000007</v>
      </c>
      <c r="AY672" s="124"/>
      <c r="AZ672" s="139">
        <v>49313072.5</v>
      </c>
      <c r="BA672" s="139">
        <v>10468497.599999998</v>
      </c>
      <c r="BB672" s="44">
        <v>17934471.029999997</v>
      </c>
      <c r="BC672" s="28">
        <v>1174151.2288499998</v>
      </c>
      <c r="BD672" s="28">
        <v>1025345.1830999999</v>
      </c>
      <c r="BE672" s="140">
        <v>0</v>
      </c>
      <c r="BF672" s="44">
        <v>20133967.441949997</v>
      </c>
      <c r="BG672" s="60"/>
      <c r="BH672" s="28">
        <v>50025752.99194999</v>
      </c>
      <c r="BI672" s="124"/>
      <c r="BJ672" s="28">
        <v>7331654.7000000002</v>
      </c>
      <c r="BK672" s="28">
        <v>42694098.291949987</v>
      </c>
      <c r="BL672" s="124"/>
      <c r="BM672" s="193">
        <v>1</v>
      </c>
    </row>
    <row r="673" spans="1:65" x14ac:dyDescent="0.25">
      <c r="A673" s="116" t="s">
        <v>1527</v>
      </c>
      <c r="B673" s="24" t="s">
        <v>1528</v>
      </c>
      <c r="C673" s="27" t="s">
        <v>1494</v>
      </c>
      <c r="D673" s="27" t="s">
        <v>120</v>
      </c>
      <c r="E673" s="139">
        <v>976.5</v>
      </c>
      <c r="F673" s="68"/>
      <c r="G673" s="139">
        <v>627.5</v>
      </c>
      <c r="H673" s="139">
        <v>619.25</v>
      </c>
      <c r="I673" s="139">
        <v>349</v>
      </c>
      <c r="J673" s="139">
        <v>0</v>
      </c>
      <c r="K673" s="60"/>
      <c r="L673" s="28">
        <v>55732.5</v>
      </c>
      <c r="M673" s="28">
        <v>31410</v>
      </c>
      <c r="N673" s="28">
        <v>0</v>
      </c>
      <c r="O673" s="44">
        <v>87142.5</v>
      </c>
      <c r="P673" s="124"/>
      <c r="Q673" s="28">
        <v>78437.5</v>
      </c>
      <c r="R673" s="28">
        <v>43625</v>
      </c>
      <c r="S673" s="28">
        <v>0</v>
      </c>
      <c r="T673" s="28">
        <v>122062.5</v>
      </c>
      <c r="U673" s="124"/>
      <c r="V673" s="28">
        <v>146207.5</v>
      </c>
      <c r="W673" s="28">
        <v>81317</v>
      </c>
      <c r="X673" s="28">
        <v>0</v>
      </c>
      <c r="Y673" s="44">
        <v>227524.5</v>
      </c>
      <c r="Z673" s="124"/>
      <c r="AA673" s="28">
        <v>15687.5</v>
      </c>
      <c r="AB673" s="28">
        <v>8725</v>
      </c>
      <c r="AC673" s="28">
        <v>0</v>
      </c>
      <c r="AD673" s="44">
        <v>24412.5</v>
      </c>
      <c r="AE673" s="124"/>
      <c r="AF673" s="139">
        <v>358302.5</v>
      </c>
      <c r="AG673" s="139">
        <v>199279</v>
      </c>
      <c r="AH673" s="139">
        <v>0</v>
      </c>
      <c r="AI673" s="44">
        <v>557581.5</v>
      </c>
      <c r="AJ673" s="124"/>
      <c r="AK673" s="63">
        <v>64402</v>
      </c>
      <c r="AL673" s="63">
        <v>72592</v>
      </c>
      <c r="AM673" s="63">
        <v>0</v>
      </c>
      <c r="AN673" s="44">
        <v>136994</v>
      </c>
      <c r="AO673" s="124"/>
      <c r="AP673" s="28">
        <v>651345</v>
      </c>
      <c r="AQ673" s="28">
        <v>362262</v>
      </c>
      <c r="AR673" s="28">
        <v>0</v>
      </c>
      <c r="AS673" s="28">
        <v>1013607</v>
      </c>
      <c r="AT673" s="124"/>
      <c r="AU673" s="28">
        <v>493215</v>
      </c>
      <c r="AV673" s="28">
        <v>274314</v>
      </c>
      <c r="AW673" s="28">
        <v>0</v>
      </c>
      <c r="AX673" s="44">
        <v>767529</v>
      </c>
      <c r="AY673" s="124"/>
      <c r="AZ673" s="139">
        <v>5241647.5100000007</v>
      </c>
      <c r="BA673" s="139">
        <v>1830501.5500000003</v>
      </c>
      <c r="BB673" s="44">
        <v>2121644.7179999999</v>
      </c>
      <c r="BC673" s="28">
        <v>122625.94049999998</v>
      </c>
      <c r="BD673" s="28">
        <v>107084.943</v>
      </c>
      <c r="BE673" s="140">
        <v>0</v>
      </c>
      <c r="BF673" s="44">
        <v>2351355.6014999999</v>
      </c>
      <c r="BG673" s="60"/>
      <c r="BH673" s="28">
        <v>5288209.1014999999</v>
      </c>
      <c r="BI673" s="124"/>
      <c r="BJ673" s="28">
        <v>765702.94</v>
      </c>
      <c r="BK673" s="28">
        <v>4522506.1614999995</v>
      </c>
      <c r="BL673" s="124"/>
      <c r="BM673" s="193">
        <v>1</v>
      </c>
    </row>
    <row r="674" spans="1:65" x14ac:dyDescent="0.25">
      <c r="A674" s="116" t="s">
        <v>1529</v>
      </c>
      <c r="B674" s="24" t="s">
        <v>1530</v>
      </c>
      <c r="C674" s="27" t="s">
        <v>1494</v>
      </c>
      <c r="D674" s="27" t="s">
        <v>12</v>
      </c>
      <c r="E674" s="139">
        <v>5928.79</v>
      </c>
      <c r="F674" s="68"/>
      <c r="G674" s="139">
        <v>2590.9700000000003</v>
      </c>
      <c r="H674" s="139">
        <v>2554.31</v>
      </c>
      <c r="I674" s="139">
        <v>1406.83</v>
      </c>
      <c r="J674" s="139">
        <v>1930.99</v>
      </c>
      <c r="K674" s="60"/>
      <c r="L674" s="28">
        <v>229887.9</v>
      </c>
      <c r="M674" s="28">
        <v>126614.7</v>
      </c>
      <c r="N674" s="28">
        <v>173789.1</v>
      </c>
      <c r="O674" s="44">
        <v>530291.69999999995</v>
      </c>
      <c r="P674" s="124"/>
      <c r="Q674" s="28">
        <v>323871.25000000006</v>
      </c>
      <c r="R674" s="28">
        <v>175853.75</v>
      </c>
      <c r="S674" s="28">
        <v>241373.75</v>
      </c>
      <c r="T674" s="28">
        <v>741098.75</v>
      </c>
      <c r="U674" s="124"/>
      <c r="V674" s="28">
        <v>603696.01</v>
      </c>
      <c r="W674" s="28">
        <v>327791.38999999996</v>
      </c>
      <c r="X674" s="28">
        <v>449920.67</v>
      </c>
      <c r="Y674" s="44">
        <v>1381408.0699999998</v>
      </c>
      <c r="Z674" s="124"/>
      <c r="AA674" s="28">
        <v>64774.250000000007</v>
      </c>
      <c r="AB674" s="28">
        <v>35170.75</v>
      </c>
      <c r="AC674" s="28">
        <v>48274.75</v>
      </c>
      <c r="AD674" s="44">
        <v>148219.75</v>
      </c>
      <c r="AE674" s="124"/>
      <c r="AF674" s="139">
        <v>1479443.87</v>
      </c>
      <c r="AG674" s="139">
        <v>803299.93</v>
      </c>
      <c r="AH674" s="139">
        <v>1102595.29</v>
      </c>
      <c r="AI674" s="44">
        <v>3385339.0900000003</v>
      </c>
      <c r="AJ674" s="124"/>
      <c r="AK674" s="63">
        <v>265648.24</v>
      </c>
      <c r="AL674" s="63">
        <v>292620.64</v>
      </c>
      <c r="AM674" s="63">
        <v>1384519.83</v>
      </c>
      <c r="AN674" s="44">
        <v>1942788.71</v>
      </c>
      <c r="AO674" s="124"/>
      <c r="AP674" s="28">
        <v>2689426.8600000003</v>
      </c>
      <c r="AQ674" s="28">
        <v>1460289.54</v>
      </c>
      <c r="AR674" s="28">
        <v>2004367.62</v>
      </c>
      <c r="AS674" s="28">
        <v>6154084.0200000005</v>
      </c>
      <c r="AT674" s="124"/>
      <c r="AU674" s="28">
        <v>2036502.4200000002</v>
      </c>
      <c r="AV674" s="28">
        <v>1105768.3799999999</v>
      </c>
      <c r="AW674" s="28">
        <v>1517758.14</v>
      </c>
      <c r="AX674" s="44">
        <v>4660028.9399999995</v>
      </c>
      <c r="AY674" s="124"/>
      <c r="AZ674" s="139">
        <v>32979300.23</v>
      </c>
      <c r="BA674" s="139">
        <v>12348707.74</v>
      </c>
      <c r="BB674" s="44">
        <v>13598402.390999999</v>
      </c>
      <c r="BC674" s="28">
        <v>744519.66183</v>
      </c>
      <c r="BD674" s="28">
        <v>650162.96898000001</v>
      </c>
      <c r="BE674" s="140">
        <v>0</v>
      </c>
      <c r="BF674" s="44">
        <v>14993085.021809999</v>
      </c>
      <c r="BG674" s="60"/>
      <c r="BH674" s="28">
        <v>33936344.051810004</v>
      </c>
      <c r="BI674" s="124"/>
      <c r="BJ674" s="28">
        <v>4648942.0999999996</v>
      </c>
      <c r="BK674" s="28">
        <v>29287401.951810002</v>
      </c>
      <c r="BL674" s="124"/>
      <c r="BM674" s="193">
        <v>1</v>
      </c>
    </row>
    <row r="675" spans="1:65" x14ac:dyDescent="0.25">
      <c r="A675" s="116" t="s">
        <v>1536</v>
      </c>
      <c r="B675" s="24" t="s">
        <v>1537</v>
      </c>
      <c r="C675" s="27" t="s">
        <v>1533</v>
      </c>
      <c r="D675" s="27" t="s">
        <v>12</v>
      </c>
      <c r="E675" s="139">
        <v>432.04</v>
      </c>
      <c r="F675" s="68"/>
      <c r="G675" s="139">
        <v>187.89</v>
      </c>
      <c r="H675" s="139">
        <v>185.81</v>
      </c>
      <c r="I675" s="139">
        <v>109.49</v>
      </c>
      <c r="J675" s="139">
        <v>134.66</v>
      </c>
      <c r="K675" s="60"/>
      <c r="L675" s="28">
        <v>16722.900000000001</v>
      </c>
      <c r="M675" s="28">
        <v>9854.1</v>
      </c>
      <c r="N675" s="28">
        <v>12119.4</v>
      </c>
      <c r="O675" s="44">
        <v>38696.400000000001</v>
      </c>
      <c r="P675" s="124"/>
      <c r="Q675" s="28">
        <v>23486.25</v>
      </c>
      <c r="R675" s="28">
        <v>13686.25</v>
      </c>
      <c r="S675" s="28">
        <v>16832.5</v>
      </c>
      <c r="T675" s="28">
        <v>54005</v>
      </c>
      <c r="U675" s="124"/>
      <c r="V675" s="28">
        <v>43778.369999999995</v>
      </c>
      <c r="W675" s="28">
        <v>25511.17</v>
      </c>
      <c r="X675" s="28">
        <v>31375.78</v>
      </c>
      <c r="Y675" s="44">
        <v>100665.31999999999</v>
      </c>
      <c r="Z675" s="124"/>
      <c r="AA675" s="28">
        <v>4697.25</v>
      </c>
      <c r="AB675" s="28">
        <v>2737.25</v>
      </c>
      <c r="AC675" s="28">
        <v>3366.5</v>
      </c>
      <c r="AD675" s="44">
        <v>10801</v>
      </c>
      <c r="AE675" s="124"/>
      <c r="AF675" s="139">
        <v>107285.19</v>
      </c>
      <c r="AG675" s="139">
        <v>62518.79</v>
      </c>
      <c r="AH675" s="139">
        <v>76890.86</v>
      </c>
      <c r="AI675" s="44">
        <v>246694.84000000003</v>
      </c>
      <c r="AJ675" s="124"/>
      <c r="AK675" s="63">
        <v>19324.240000000002</v>
      </c>
      <c r="AL675" s="63">
        <v>22773.919999999998</v>
      </c>
      <c r="AM675" s="63">
        <v>96551.22</v>
      </c>
      <c r="AN675" s="44">
        <v>138649.38</v>
      </c>
      <c r="AO675" s="124"/>
      <c r="AP675" s="28">
        <v>195029.81999999998</v>
      </c>
      <c r="AQ675" s="28">
        <v>113650.62</v>
      </c>
      <c r="AR675" s="28">
        <v>139777.07999999999</v>
      </c>
      <c r="AS675" s="28">
        <v>448457.5199999999</v>
      </c>
      <c r="AT675" s="124"/>
      <c r="AU675" s="28">
        <v>147681.53999999998</v>
      </c>
      <c r="AV675" s="28">
        <v>86059.14</v>
      </c>
      <c r="AW675" s="28">
        <v>105842.76</v>
      </c>
      <c r="AX675" s="44">
        <v>339583.44</v>
      </c>
      <c r="AY675" s="124"/>
      <c r="AZ675" s="139">
        <v>2277882.6</v>
      </c>
      <c r="BA675" s="139">
        <v>446279.70999999996</v>
      </c>
      <c r="BB675" s="44">
        <v>817248.69299999997</v>
      </c>
      <c r="BC675" s="28">
        <v>54254.287079999987</v>
      </c>
      <c r="BD675" s="28">
        <v>47378.37047999999</v>
      </c>
      <c r="BE675" s="140">
        <v>0</v>
      </c>
      <c r="BF675" s="44">
        <v>918881.35056000005</v>
      </c>
      <c r="BG675" s="60"/>
      <c r="BH675" s="28">
        <v>2296434.2505599996</v>
      </c>
      <c r="BI675" s="124"/>
      <c r="BJ675" s="28">
        <v>338775.52</v>
      </c>
      <c r="BK675" s="28">
        <v>1957658.7305599996</v>
      </c>
      <c r="BL675" s="124"/>
      <c r="BM675" s="193">
        <v>1</v>
      </c>
    </row>
    <row r="676" spans="1:65" x14ac:dyDescent="0.25">
      <c r="A676" s="116" t="s">
        <v>1538</v>
      </c>
      <c r="B676" s="24" t="s">
        <v>1539</v>
      </c>
      <c r="C676" s="27" t="s">
        <v>1533</v>
      </c>
      <c r="D676" s="27" t="s">
        <v>12</v>
      </c>
      <c r="E676" s="139">
        <v>1966.04</v>
      </c>
      <c r="F676" s="68"/>
      <c r="G676" s="139">
        <v>851.39</v>
      </c>
      <c r="H676" s="139">
        <v>833.14</v>
      </c>
      <c r="I676" s="139">
        <v>452.49</v>
      </c>
      <c r="J676" s="139">
        <v>662.16</v>
      </c>
      <c r="K676" s="60"/>
      <c r="L676" s="28">
        <v>74982.600000000006</v>
      </c>
      <c r="M676" s="28">
        <v>40724.1</v>
      </c>
      <c r="N676" s="28">
        <v>59594.399999999994</v>
      </c>
      <c r="O676" s="44">
        <v>175301.1</v>
      </c>
      <c r="P676" s="124"/>
      <c r="Q676" s="28">
        <v>106423.75</v>
      </c>
      <c r="R676" s="28">
        <v>56561.25</v>
      </c>
      <c r="S676" s="28">
        <v>82770</v>
      </c>
      <c r="T676" s="28">
        <v>245755</v>
      </c>
      <c r="U676" s="124"/>
      <c r="V676" s="28">
        <v>198373.87</v>
      </c>
      <c r="W676" s="28">
        <v>105430.17</v>
      </c>
      <c r="X676" s="28">
        <v>154283.28</v>
      </c>
      <c r="Y676" s="44">
        <v>458087.31999999995</v>
      </c>
      <c r="Z676" s="124"/>
      <c r="AA676" s="28">
        <v>21284.75</v>
      </c>
      <c r="AB676" s="28">
        <v>11312.25</v>
      </c>
      <c r="AC676" s="28">
        <v>16554</v>
      </c>
      <c r="AD676" s="44">
        <v>49151</v>
      </c>
      <c r="AE676" s="124"/>
      <c r="AF676" s="139">
        <v>486143.69</v>
      </c>
      <c r="AG676" s="139">
        <v>258371.79</v>
      </c>
      <c r="AH676" s="139">
        <v>378093.36</v>
      </c>
      <c r="AI676" s="44">
        <v>1122608.8399999999</v>
      </c>
      <c r="AJ676" s="124"/>
      <c r="AK676" s="63">
        <v>86646.56</v>
      </c>
      <c r="AL676" s="63">
        <v>94117.92</v>
      </c>
      <c r="AM676" s="63">
        <v>474768.72</v>
      </c>
      <c r="AN676" s="44">
        <v>655533.19999999995</v>
      </c>
      <c r="AO676" s="124"/>
      <c r="AP676" s="28">
        <v>883742.82</v>
      </c>
      <c r="AQ676" s="28">
        <v>469684.62</v>
      </c>
      <c r="AR676" s="28">
        <v>687322.08</v>
      </c>
      <c r="AS676" s="28">
        <v>2040749.52</v>
      </c>
      <c r="AT676" s="124"/>
      <c r="AU676" s="28">
        <v>669192.54</v>
      </c>
      <c r="AV676" s="28">
        <v>355657.14</v>
      </c>
      <c r="AW676" s="28">
        <v>520457.75999999995</v>
      </c>
      <c r="AX676" s="44">
        <v>1545307.44</v>
      </c>
      <c r="AY676" s="124"/>
      <c r="AZ676" s="139">
        <v>10354608.25</v>
      </c>
      <c r="BA676" s="139">
        <v>1897880.3399999999</v>
      </c>
      <c r="BB676" s="44">
        <v>3675746.577</v>
      </c>
      <c r="BC676" s="28">
        <v>246889.40508</v>
      </c>
      <c r="BD676" s="28">
        <v>215599.87847999998</v>
      </c>
      <c r="BE676" s="140">
        <v>0</v>
      </c>
      <c r="BF676" s="44">
        <v>4138235.8605599999</v>
      </c>
      <c r="BG676" s="60"/>
      <c r="BH676" s="28">
        <v>10430729.28056</v>
      </c>
      <c r="BI676" s="124"/>
      <c r="BJ676" s="28">
        <v>1541630.94</v>
      </c>
      <c r="BK676" s="28">
        <v>8889098.3405600004</v>
      </c>
      <c r="BL676" s="124"/>
      <c r="BM676" s="193">
        <v>1</v>
      </c>
    </row>
    <row r="677" spans="1:65" x14ac:dyDescent="0.25">
      <c r="A677" s="116" t="s">
        <v>1540</v>
      </c>
      <c r="B677" s="24" t="s">
        <v>1541</v>
      </c>
      <c r="C677" s="27" t="s">
        <v>1533</v>
      </c>
      <c r="D677" s="27" t="s">
        <v>12</v>
      </c>
      <c r="E677" s="139">
        <v>2662.75</v>
      </c>
      <c r="F677" s="68"/>
      <c r="G677" s="139">
        <v>1193.75</v>
      </c>
      <c r="H677" s="139">
        <v>1176</v>
      </c>
      <c r="I677" s="139">
        <v>634.5</v>
      </c>
      <c r="J677" s="139">
        <v>834.5</v>
      </c>
      <c r="K677" s="60"/>
      <c r="L677" s="28">
        <v>105840</v>
      </c>
      <c r="M677" s="28">
        <v>57105</v>
      </c>
      <c r="N677" s="28">
        <v>75105</v>
      </c>
      <c r="O677" s="44">
        <v>238050</v>
      </c>
      <c r="P677" s="124"/>
      <c r="Q677" s="28">
        <v>149218.75</v>
      </c>
      <c r="R677" s="28">
        <v>79312.5</v>
      </c>
      <c r="S677" s="28">
        <v>104312.5</v>
      </c>
      <c r="T677" s="28">
        <v>332843.75</v>
      </c>
      <c r="U677" s="124"/>
      <c r="V677" s="28">
        <v>278143.75</v>
      </c>
      <c r="W677" s="28">
        <v>147838.5</v>
      </c>
      <c r="X677" s="28">
        <v>194438.5</v>
      </c>
      <c r="Y677" s="44">
        <v>620420.75</v>
      </c>
      <c r="Z677" s="124"/>
      <c r="AA677" s="28">
        <v>29843.75</v>
      </c>
      <c r="AB677" s="28">
        <v>15862.5</v>
      </c>
      <c r="AC677" s="28">
        <v>20862.5</v>
      </c>
      <c r="AD677" s="44">
        <v>66568.75</v>
      </c>
      <c r="AE677" s="124"/>
      <c r="AF677" s="139">
        <v>681631.25</v>
      </c>
      <c r="AG677" s="139">
        <v>362299.5</v>
      </c>
      <c r="AH677" s="139">
        <v>476499.5</v>
      </c>
      <c r="AI677" s="44">
        <v>1520430.25</v>
      </c>
      <c r="AJ677" s="124"/>
      <c r="AK677" s="63">
        <v>122304</v>
      </c>
      <c r="AL677" s="63">
        <v>131976</v>
      </c>
      <c r="AM677" s="63">
        <v>598336.5</v>
      </c>
      <c r="AN677" s="44">
        <v>852616.5</v>
      </c>
      <c r="AO677" s="124"/>
      <c r="AP677" s="28">
        <v>1239112.5</v>
      </c>
      <c r="AQ677" s="28">
        <v>658611</v>
      </c>
      <c r="AR677" s="28">
        <v>866211</v>
      </c>
      <c r="AS677" s="28">
        <v>2763934.5</v>
      </c>
      <c r="AT677" s="124"/>
      <c r="AU677" s="28">
        <v>938287.5</v>
      </c>
      <c r="AV677" s="28">
        <v>498717</v>
      </c>
      <c r="AW677" s="28">
        <v>655917</v>
      </c>
      <c r="AX677" s="44">
        <v>2092921.5</v>
      </c>
      <c r="AY677" s="124"/>
      <c r="AZ677" s="139">
        <v>14158976.250000002</v>
      </c>
      <c r="BA677" s="139">
        <v>2922193</v>
      </c>
      <c r="BB677" s="44">
        <v>5124350.7749999994</v>
      </c>
      <c r="BC677" s="28">
        <v>334380.15674999997</v>
      </c>
      <c r="BD677" s="28">
        <v>292002.49050000001</v>
      </c>
      <c r="BE677" s="140">
        <v>0</v>
      </c>
      <c r="BF677" s="44">
        <v>5750733.4222499998</v>
      </c>
      <c r="BG677" s="60"/>
      <c r="BH677" s="28">
        <v>14238519.422249999</v>
      </c>
      <c r="BI677" s="124"/>
      <c r="BJ677" s="28">
        <v>2087942.15</v>
      </c>
      <c r="BK677" s="28">
        <v>12150577.272249999</v>
      </c>
      <c r="BL677" s="124"/>
      <c r="BM677" s="193">
        <v>1</v>
      </c>
    </row>
    <row r="678" spans="1:65" x14ac:dyDescent="0.25">
      <c r="A678" s="116" t="s">
        <v>1542</v>
      </c>
      <c r="B678" s="24" t="s">
        <v>1543</v>
      </c>
      <c r="C678" s="27" t="s">
        <v>1544</v>
      </c>
      <c r="D678" s="27" t="s">
        <v>12</v>
      </c>
      <c r="E678" s="139">
        <v>208.03</v>
      </c>
      <c r="F678" s="68"/>
      <c r="G678" s="139">
        <v>98.049999999999983</v>
      </c>
      <c r="H678" s="139">
        <v>96.639999999999986</v>
      </c>
      <c r="I678" s="139">
        <v>47.33</v>
      </c>
      <c r="J678" s="139">
        <v>62.650000000000006</v>
      </c>
      <c r="K678" s="60"/>
      <c r="L678" s="28">
        <v>8697.5999999999985</v>
      </c>
      <c r="M678" s="28">
        <v>4259.7</v>
      </c>
      <c r="N678" s="28">
        <v>5638.5000000000009</v>
      </c>
      <c r="O678" s="44">
        <v>18595.8</v>
      </c>
      <c r="P678" s="124"/>
      <c r="Q678" s="28">
        <v>12256.249999999998</v>
      </c>
      <c r="R678" s="28">
        <v>5916.25</v>
      </c>
      <c r="S678" s="28">
        <v>7831.2500000000009</v>
      </c>
      <c r="T678" s="28">
        <v>26003.75</v>
      </c>
      <c r="U678" s="124"/>
      <c r="V678" s="28">
        <v>22845.649999999998</v>
      </c>
      <c r="W678" s="28">
        <v>11027.89</v>
      </c>
      <c r="X678" s="28">
        <v>14597.45</v>
      </c>
      <c r="Y678" s="44">
        <v>48470.989999999991</v>
      </c>
      <c r="Z678" s="124"/>
      <c r="AA678" s="28">
        <v>2451.2499999999995</v>
      </c>
      <c r="AB678" s="28">
        <v>1183.25</v>
      </c>
      <c r="AC678" s="28">
        <v>1566.2500000000002</v>
      </c>
      <c r="AD678" s="44">
        <v>5200.75</v>
      </c>
      <c r="AE678" s="124"/>
      <c r="AF678" s="139">
        <v>55986.55</v>
      </c>
      <c r="AG678" s="139">
        <v>27025.43</v>
      </c>
      <c r="AH678" s="139">
        <v>35773.15</v>
      </c>
      <c r="AI678" s="44">
        <v>118785.13</v>
      </c>
      <c r="AJ678" s="124"/>
      <c r="AK678" s="63">
        <v>10050.559999999998</v>
      </c>
      <c r="AL678" s="63">
        <v>9844.64</v>
      </c>
      <c r="AM678" s="63">
        <v>44920.05</v>
      </c>
      <c r="AN678" s="44">
        <v>64815.25</v>
      </c>
      <c r="AO678" s="124"/>
      <c r="AP678" s="28">
        <v>101775.89999999998</v>
      </c>
      <c r="AQ678" s="28">
        <v>49128.54</v>
      </c>
      <c r="AR678" s="28">
        <v>65030.700000000004</v>
      </c>
      <c r="AS678" s="28">
        <v>215935.13999999998</v>
      </c>
      <c r="AT678" s="124"/>
      <c r="AU678" s="28">
        <v>77067.299999999988</v>
      </c>
      <c r="AV678" s="28">
        <v>37201.379999999997</v>
      </c>
      <c r="AW678" s="28">
        <v>49242.9</v>
      </c>
      <c r="AX678" s="44">
        <v>163511.57999999999</v>
      </c>
      <c r="AY678" s="124"/>
      <c r="AZ678" s="139">
        <v>1164531.3</v>
      </c>
      <c r="BA678" s="139">
        <v>378703.67000000004</v>
      </c>
      <c r="BB678" s="44">
        <v>462970.49100000004</v>
      </c>
      <c r="BC678" s="28">
        <v>26123.783309999995</v>
      </c>
      <c r="BD678" s="28">
        <v>22812.985860000001</v>
      </c>
      <c r="BE678" s="140">
        <v>0</v>
      </c>
      <c r="BF678" s="44">
        <v>511907.26017000002</v>
      </c>
      <c r="BG678" s="60"/>
      <c r="BH678" s="28">
        <v>1173225.65017</v>
      </c>
      <c r="BI678" s="124"/>
      <c r="BJ678" s="28">
        <v>163122.56</v>
      </c>
      <c r="BK678" s="28">
        <v>1010103.09017</v>
      </c>
      <c r="BL678" s="124"/>
      <c r="BM678" s="193">
        <v>1</v>
      </c>
    </row>
    <row r="679" spans="1:65" x14ac:dyDescent="0.25">
      <c r="A679" s="116" t="s">
        <v>1545</v>
      </c>
      <c r="B679" s="24" t="s">
        <v>1546</v>
      </c>
      <c r="C679" s="27" t="s">
        <v>1544</v>
      </c>
      <c r="D679" s="27" t="s">
        <v>131</v>
      </c>
      <c r="E679" s="139">
        <v>52.5</v>
      </c>
      <c r="F679" s="68"/>
      <c r="G679" s="139">
        <v>0</v>
      </c>
      <c r="H679" s="139">
        <v>0</v>
      </c>
      <c r="I679" s="139">
        <v>0</v>
      </c>
      <c r="J679" s="139">
        <v>52.5</v>
      </c>
      <c r="K679" s="60"/>
      <c r="L679" s="28">
        <v>0</v>
      </c>
      <c r="M679" s="28">
        <v>0</v>
      </c>
      <c r="N679" s="28">
        <v>4725</v>
      </c>
      <c r="O679" s="44">
        <v>4725</v>
      </c>
      <c r="P679" s="124"/>
      <c r="Q679" s="28">
        <v>0</v>
      </c>
      <c r="R679" s="28">
        <v>0</v>
      </c>
      <c r="S679" s="28">
        <v>6562.5</v>
      </c>
      <c r="T679" s="28">
        <v>6562.5</v>
      </c>
      <c r="U679" s="124"/>
      <c r="V679" s="28">
        <v>0</v>
      </c>
      <c r="W679" s="28">
        <v>0</v>
      </c>
      <c r="X679" s="28">
        <v>12232.5</v>
      </c>
      <c r="Y679" s="44">
        <v>12232.5</v>
      </c>
      <c r="Z679" s="124"/>
      <c r="AA679" s="28">
        <v>0</v>
      </c>
      <c r="AB679" s="28">
        <v>0</v>
      </c>
      <c r="AC679" s="28">
        <v>1312.5</v>
      </c>
      <c r="AD679" s="44">
        <v>1312.5</v>
      </c>
      <c r="AE679" s="124"/>
      <c r="AF679" s="139">
        <v>0</v>
      </c>
      <c r="AG679" s="139">
        <v>0</v>
      </c>
      <c r="AH679" s="139">
        <v>29977.5</v>
      </c>
      <c r="AI679" s="44">
        <v>29977.5</v>
      </c>
      <c r="AJ679" s="124"/>
      <c r="AK679" s="63">
        <v>0</v>
      </c>
      <c r="AL679" s="63">
        <v>0</v>
      </c>
      <c r="AM679" s="63">
        <v>37642.5</v>
      </c>
      <c r="AN679" s="44">
        <v>37642.5</v>
      </c>
      <c r="AO679" s="124"/>
      <c r="AP679" s="28">
        <v>0</v>
      </c>
      <c r="AQ679" s="28">
        <v>0</v>
      </c>
      <c r="AR679" s="28">
        <v>54495</v>
      </c>
      <c r="AS679" s="28">
        <v>54495</v>
      </c>
      <c r="AT679" s="124"/>
      <c r="AU679" s="28">
        <v>0</v>
      </c>
      <c r="AV679" s="28">
        <v>0</v>
      </c>
      <c r="AW679" s="28">
        <v>41265</v>
      </c>
      <c r="AX679" s="44">
        <v>41265</v>
      </c>
      <c r="AY679" s="124"/>
      <c r="AZ679" s="139">
        <v>310744.75</v>
      </c>
      <c r="BA679" s="139">
        <v>86663.87999999999</v>
      </c>
      <c r="BB679" s="44">
        <v>119222.58899999999</v>
      </c>
      <c r="BC679" s="28">
        <v>6592.7924999999996</v>
      </c>
      <c r="BD679" s="28">
        <v>5757.2550000000001</v>
      </c>
      <c r="BE679" s="140">
        <v>0</v>
      </c>
      <c r="BF679" s="44">
        <v>131572.63649999999</v>
      </c>
      <c r="BG679" s="60"/>
      <c r="BH679" s="28">
        <v>319785.13650000002</v>
      </c>
      <c r="BI679" s="124"/>
      <c r="BJ679" s="28">
        <v>41166.82</v>
      </c>
      <c r="BK679" s="28">
        <v>278618.31650000002</v>
      </c>
      <c r="BL679" s="124"/>
      <c r="BM679" s="193">
        <v>1</v>
      </c>
    </row>
    <row r="680" spans="1:65" x14ac:dyDescent="0.25">
      <c r="A680" s="116" t="s">
        <v>1547</v>
      </c>
      <c r="B680" s="24" t="s">
        <v>1548</v>
      </c>
      <c r="C680" s="27" t="s">
        <v>1544</v>
      </c>
      <c r="D680" s="27" t="s">
        <v>12</v>
      </c>
      <c r="E680" s="139">
        <v>954.5</v>
      </c>
      <c r="F680" s="68"/>
      <c r="G680" s="139">
        <v>398.5</v>
      </c>
      <c r="H680" s="139">
        <v>390.5</v>
      </c>
      <c r="I680" s="139">
        <v>195.5</v>
      </c>
      <c r="J680" s="139">
        <v>360.5</v>
      </c>
      <c r="K680" s="60"/>
      <c r="L680" s="28">
        <v>35145</v>
      </c>
      <c r="M680" s="28">
        <v>17595</v>
      </c>
      <c r="N680" s="28">
        <v>32445</v>
      </c>
      <c r="O680" s="44">
        <v>85185</v>
      </c>
      <c r="P680" s="124"/>
      <c r="Q680" s="28">
        <v>49812.5</v>
      </c>
      <c r="R680" s="28">
        <v>24437.5</v>
      </c>
      <c r="S680" s="28">
        <v>45062.5</v>
      </c>
      <c r="T680" s="28">
        <v>119312.5</v>
      </c>
      <c r="U680" s="124"/>
      <c r="V680" s="28">
        <v>92850.5</v>
      </c>
      <c r="W680" s="28">
        <v>45551.5</v>
      </c>
      <c r="X680" s="28">
        <v>83996.5</v>
      </c>
      <c r="Y680" s="44">
        <v>222398.5</v>
      </c>
      <c r="Z680" s="124"/>
      <c r="AA680" s="28">
        <v>9962.5</v>
      </c>
      <c r="AB680" s="28">
        <v>4887.5</v>
      </c>
      <c r="AC680" s="28">
        <v>9012.5</v>
      </c>
      <c r="AD680" s="44">
        <v>23862.5</v>
      </c>
      <c r="AE680" s="124"/>
      <c r="AF680" s="139">
        <v>113771.75</v>
      </c>
      <c r="AG680" s="139">
        <v>55815.25</v>
      </c>
      <c r="AH680" s="139">
        <v>102922.75</v>
      </c>
      <c r="AI680" s="44">
        <v>272509.75</v>
      </c>
      <c r="AJ680" s="124"/>
      <c r="AK680" s="63">
        <v>40612</v>
      </c>
      <c r="AL680" s="63">
        <v>40664</v>
      </c>
      <c r="AM680" s="63">
        <v>258478.5</v>
      </c>
      <c r="AN680" s="44">
        <v>339754.5</v>
      </c>
      <c r="AO680" s="124"/>
      <c r="AP680" s="28">
        <v>413643</v>
      </c>
      <c r="AQ680" s="28">
        <v>202929</v>
      </c>
      <c r="AR680" s="28">
        <v>374199</v>
      </c>
      <c r="AS680" s="28">
        <v>990771</v>
      </c>
      <c r="AT680" s="124"/>
      <c r="AU680" s="28">
        <v>313221</v>
      </c>
      <c r="AV680" s="28">
        <v>153663</v>
      </c>
      <c r="AW680" s="28">
        <v>283353</v>
      </c>
      <c r="AX680" s="44">
        <v>750237</v>
      </c>
      <c r="AY680" s="124"/>
      <c r="AZ680" s="139">
        <v>5328855.17</v>
      </c>
      <c r="BA680" s="139">
        <v>1524102.6099999999</v>
      </c>
      <c r="BB680" s="44">
        <v>2055887.3339999998</v>
      </c>
      <c r="BC680" s="28">
        <v>119863.24649999998</v>
      </c>
      <c r="BD680" s="28">
        <v>104672.379</v>
      </c>
      <c r="BE680" s="140">
        <v>0</v>
      </c>
      <c r="BF680" s="44">
        <v>2280422.9594999999</v>
      </c>
      <c r="BG680" s="60"/>
      <c r="BH680" s="28">
        <v>5084453.7094999999</v>
      </c>
      <c r="BI680" s="124"/>
      <c r="BJ680" s="28">
        <v>748452.08</v>
      </c>
      <c r="BK680" s="28">
        <v>4336001.6294999998</v>
      </c>
      <c r="BL680" s="124"/>
      <c r="BM680" s="193">
        <v>0</v>
      </c>
    </row>
    <row r="681" spans="1:65" x14ac:dyDescent="0.25">
      <c r="A681" s="116" t="s">
        <v>1549</v>
      </c>
      <c r="B681" s="24" t="s">
        <v>1550</v>
      </c>
      <c r="C681" s="27" t="s">
        <v>1544</v>
      </c>
      <c r="D681" s="27" t="s">
        <v>120</v>
      </c>
      <c r="E681" s="139">
        <v>135.13999999999999</v>
      </c>
      <c r="F681" s="68"/>
      <c r="G681" s="139">
        <v>89.82</v>
      </c>
      <c r="H681" s="139">
        <v>87.32</v>
      </c>
      <c r="I681" s="139">
        <v>45.319999999999993</v>
      </c>
      <c r="J681" s="139">
        <v>0</v>
      </c>
      <c r="K681" s="60"/>
      <c r="L681" s="28">
        <v>7858.7999999999993</v>
      </c>
      <c r="M681" s="28">
        <v>4078.7999999999993</v>
      </c>
      <c r="N681" s="28">
        <v>0</v>
      </c>
      <c r="O681" s="44">
        <v>11937.599999999999</v>
      </c>
      <c r="P681" s="124"/>
      <c r="Q681" s="28">
        <v>11227.5</v>
      </c>
      <c r="R681" s="28">
        <v>5664.9999999999991</v>
      </c>
      <c r="S681" s="28">
        <v>0</v>
      </c>
      <c r="T681" s="28">
        <v>16892.5</v>
      </c>
      <c r="U681" s="124"/>
      <c r="V681" s="28">
        <v>20928.059999999998</v>
      </c>
      <c r="W681" s="28">
        <v>10559.559999999998</v>
      </c>
      <c r="X681" s="28">
        <v>0</v>
      </c>
      <c r="Y681" s="44">
        <v>31487.619999999995</v>
      </c>
      <c r="Z681" s="124"/>
      <c r="AA681" s="28">
        <v>2245.5</v>
      </c>
      <c r="AB681" s="28">
        <v>1132.9999999999998</v>
      </c>
      <c r="AC681" s="28">
        <v>0</v>
      </c>
      <c r="AD681" s="44">
        <v>3378.5</v>
      </c>
      <c r="AE681" s="124"/>
      <c r="AF681" s="139">
        <v>51287.22</v>
      </c>
      <c r="AG681" s="139">
        <v>25877.72</v>
      </c>
      <c r="AH681" s="139">
        <v>0</v>
      </c>
      <c r="AI681" s="44">
        <v>77164.94</v>
      </c>
      <c r="AJ681" s="124"/>
      <c r="AK681" s="63">
        <v>9081.2799999999988</v>
      </c>
      <c r="AL681" s="63">
        <v>9426.5599999999977</v>
      </c>
      <c r="AM681" s="63">
        <v>0</v>
      </c>
      <c r="AN681" s="44">
        <v>18507.839999999997</v>
      </c>
      <c r="AO681" s="124"/>
      <c r="AP681" s="28">
        <v>93233.159999999989</v>
      </c>
      <c r="AQ681" s="28">
        <v>47042.159999999996</v>
      </c>
      <c r="AR681" s="28">
        <v>0</v>
      </c>
      <c r="AS681" s="28">
        <v>140275.31999999998</v>
      </c>
      <c r="AT681" s="124"/>
      <c r="AU681" s="28">
        <v>70598.51999999999</v>
      </c>
      <c r="AV681" s="28">
        <v>35621.519999999997</v>
      </c>
      <c r="AW681" s="28">
        <v>0</v>
      </c>
      <c r="AX681" s="44">
        <v>106220.03999999998</v>
      </c>
      <c r="AY681" s="124"/>
      <c r="AZ681" s="139">
        <v>725218.07000000007</v>
      </c>
      <c r="BA681" s="139">
        <v>226592.58000000002</v>
      </c>
      <c r="BB681" s="44">
        <v>285543.19500000001</v>
      </c>
      <c r="BC681" s="28">
        <v>16970.475779999997</v>
      </c>
      <c r="BD681" s="28">
        <v>14819.722679999999</v>
      </c>
      <c r="BE681" s="140">
        <v>0</v>
      </c>
      <c r="BF681" s="44">
        <v>317333.39345999999</v>
      </c>
      <c r="BG681" s="60"/>
      <c r="BH681" s="28">
        <v>723197.7534599998</v>
      </c>
      <c r="BI681" s="124"/>
      <c r="BJ681" s="28">
        <v>105967.32</v>
      </c>
      <c r="BK681" s="28">
        <v>617230.43345999974</v>
      </c>
      <c r="BL681" s="124"/>
      <c r="BM681" s="193">
        <v>1</v>
      </c>
    </row>
    <row r="682" spans="1:65" x14ac:dyDescent="0.25">
      <c r="A682" s="116" t="s">
        <v>1551</v>
      </c>
      <c r="B682" s="24" t="s">
        <v>1552</v>
      </c>
      <c r="C682" s="27" t="s">
        <v>1544</v>
      </c>
      <c r="D682" s="27" t="s">
        <v>12</v>
      </c>
      <c r="E682" s="139">
        <v>433.12</v>
      </c>
      <c r="F682" s="68"/>
      <c r="G682" s="139">
        <v>184.15</v>
      </c>
      <c r="H682" s="139">
        <v>183.48999999999998</v>
      </c>
      <c r="I682" s="139">
        <v>93.47999999999999</v>
      </c>
      <c r="J682" s="139">
        <v>155.49</v>
      </c>
      <c r="K682" s="60"/>
      <c r="L682" s="28">
        <v>16514.099999999999</v>
      </c>
      <c r="M682" s="28">
        <v>8413.1999999999989</v>
      </c>
      <c r="N682" s="28">
        <v>13994.1</v>
      </c>
      <c r="O682" s="44">
        <v>38921.399999999994</v>
      </c>
      <c r="P682" s="124"/>
      <c r="Q682" s="28">
        <v>23018.75</v>
      </c>
      <c r="R682" s="28">
        <v>11684.999999999998</v>
      </c>
      <c r="S682" s="28">
        <v>19436.25</v>
      </c>
      <c r="T682" s="28">
        <v>54140</v>
      </c>
      <c r="U682" s="124"/>
      <c r="V682" s="28">
        <v>42906.950000000004</v>
      </c>
      <c r="W682" s="28">
        <v>21780.839999999997</v>
      </c>
      <c r="X682" s="28">
        <v>36229.170000000006</v>
      </c>
      <c r="Y682" s="44">
        <v>100916.96</v>
      </c>
      <c r="Z682" s="124"/>
      <c r="AA682" s="28">
        <v>4603.75</v>
      </c>
      <c r="AB682" s="28">
        <v>2336.9999999999995</v>
      </c>
      <c r="AC682" s="28">
        <v>3887.25</v>
      </c>
      <c r="AD682" s="44">
        <v>10828</v>
      </c>
      <c r="AE682" s="124"/>
      <c r="AF682" s="139">
        <v>105149.65</v>
      </c>
      <c r="AG682" s="139">
        <v>53377.08</v>
      </c>
      <c r="AH682" s="139">
        <v>88784.79</v>
      </c>
      <c r="AI682" s="44">
        <v>247311.51999999996</v>
      </c>
      <c r="AJ682" s="124"/>
      <c r="AK682" s="63">
        <v>19082.96</v>
      </c>
      <c r="AL682" s="63">
        <v>19443.839999999997</v>
      </c>
      <c r="AM682" s="63">
        <v>111486.33</v>
      </c>
      <c r="AN682" s="44">
        <v>150013.13</v>
      </c>
      <c r="AO682" s="124"/>
      <c r="AP682" s="28">
        <v>191147.7</v>
      </c>
      <c r="AQ682" s="28">
        <v>97032.239999999991</v>
      </c>
      <c r="AR682" s="28">
        <v>161398.62</v>
      </c>
      <c r="AS682" s="28">
        <v>449578.56</v>
      </c>
      <c r="AT682" s="124"/>
      <c r="AU682" s="28">
        <v>144741.9</v>
      </c>
      <c r="AV682" s="28">
        <v>73475.28</v>
      </c>
      <c r="AW682" s="28">
        <v>122215.14000000001</v>
      </c>
      <c r="AX682" s="44">
        <v>340432.32</v>
      </c>
      <c r="AY682" s="124"/>
      <c r="AZ682" s="139">
        <v>2374339.66</v>
      </c>
      <c r="BA682" s="139">
        <v>608101.04</v>
      </c>
      <c r="BB682" s="44">
        <v>894732.21000000008</v>
      </c>
      <c r="BC682" s="28">
        <v>54389.910239999997</v>
      </c>
      <c r="BD682" s="28">
        <v>47496.805440000004</v>
      </c>
      <c r="BE682" s="140">
        <v>0</v>
      </c>
      <c r="BF682" s="44">
        <v>996618.9256800001</v>
      </c>
      <c r="BG682" s="60"/>
      <c r="BH682" s="28">
        <v>2388760.81568</v>
      </c>
      <c r="BI682" s="124"/>
      <c r="BJ682" s="28">
        <v>339622.38</v>
      </c>
      <c r="BK682" s="28">
        <v>2049138.4356800001</v>
      </c>
      <c r="BL682" s="124"/>
      <c r="BM682" s="193">
        <v>1</v>
      </c>
    </row>
    <row r="683" spans="1:65" x14ac:dyDescent="0.25">
      <c r="A683" s="116" t="s">
        <v>1553</v>
      </c>
      <c r="B683" s="24" t="s">
        <v>1554</v>
      </c>
      <c r="C683" s="27" t="s">
        <v>1544</v>
      </c>
      <c r="D683" s="27" t="s">
        <v>12</v>
      </c>
      <c r="E683" s="139">
        <v>984.25</v>
      </c>
      <c r="F683" s="68"/>
      <c r="G683" s="139">
        <v>412.75</v>
      </c>
      <c r="H683" s="139">
        <v>403.5</v>
      </c>
      <c r="I683" s="139">
        <v>222.5</v>
      </c>
      <c r="J683" s="139">
        <v>349</v>
      </c>
      <c r="K683" s="60"/>
      <c r="L683" s="28">
        <v>36315</v>
      </c>
      <c r="M683" s="28">
        <v>20025</v>
      </c>
      <c r="N683" s="28">
        <v>31410</v>
      </c>
      <c r="O683" s="44">
        <v>87750</v>
      </c>
      <c r="P683" s="124"/>
      <c r="Q683" s="28">
        <v>51593.75</v>
      </c>
      <c r="R683" s="28">
        <v>27812.5</v>
      </c>
      <c r="S683" s="28">
        <v>43625</v>
      </c>
      <c r="T683" s="28">
        <v>123031.25</v>
      </c>
      <c r="U683" s="124"/>
      <c r="V683" s="28">
        <v>96170.75</v>
      </c>
      <c r="W683" s="28">
        <v>51842.5</v>
      </c>
      <c r="X683" s="28">
        <v>81317</v>
      </c>
      <c r="Y683" s="44">
        <v>229330.25</v>
      </c>
      <c r="Z683" s="124"/>
      <c r="AA683" s="28">
        <v>10318.75</v>
      </c>
      <c r="AB683" s="28">
        <v>5562.5</v>
      </c>
      <c r="AC683" s="28">
        <v>8725</v>
      </c>
      <c r="AD683" s="44">
        <v>24606.25</v>
      </c>
      <c r="AE683" s="124"/>
      <c r="AF683" s="139">
        <v>235680.25</v>
      </c>
      <c r="AG683" s="139">
        <v>127047.5</v>
      </c>
      <c r="AH683" s="139">
        <v>199279</v>
      </c>
      <c r="AI683" s="44">
        <v>562006.75</v>
      </c>
      <c r="AJ683" s="124"/>
      <c r="AK683" s="63">
        <v>41964</v>
      </c>
      <c r="AL683" s="63">
        <v>46280</v>
      </c>
      <c r="AM683" s="63">
        <v>250233</v>
      </c>
      <c r="AN683" s="44">
        <v>338477</v>
      </c>
      <c r="AO683" s="124"/>
      <c r="AP683" s="28">
        <v>428434.5</v>
      </c>
      <c r="AQ683" s="28">
        <v>230955</v>
      </c>
      <c r="AR683" s="28">
        <v>362262</v>
      </c>
      <c r="AS683" s="28">
        <v>1021651.5</v>
      </c>
      <c r="AT683" s="124"/>
      <c r="AU683" s="28">
        <v>324421.5</v>
      </c>
      <c r="AV683" s="28">
        <v>174885</v>
      </c>
      <c r="AW683" s="28">
        <v>274314</v>
      </c>
      <c r="AX683" s="44">
        <v>773620.5</v>
      </c>
      <c r="AY683" s="124"/>
      <c r="AZ683" s="139">
        <v>5572983.9000000004</v>
      </c>
      <c r="BA683" s="139">
        <v>1826232.2</v>
      </c>
      <c r="BB683" s="44">
        <v>2219764.83</v>
      </c>
      <c r="BC683" s="28">
        <v>123599.16224999998</v>
      </c>
      <c r="BD683" s="28">
        <v>107934.8235</v>
      </c>
      <c r="BE683" s="140">
        <v>0</v>
      </c>
      <c r="BF683" s="44">
        <v>2451298.8157500001</v>
      </c>
      <c r="BG683" s="60"/>
      <c r="BH683" s="28">
        <v>5611772.3157500001</v>
      </c>
      <c r="BI683" s="124"/>
      <c r="BJ683" s="28">
        <v>771779.95</v>
      </c>
      <c r="BK683" s="28">
        <v>4839992.3657499999</v>
      </c>
      <c r="BL683" s="124"/>
      <c r="BM683" s="193">
        <v>1</v>
      </c>
    </row>
    <row r="684" spans="1:65" x14ac:dyDescent="0.25">
      <c r="A684" s="116" t="s">
        <v>1555</v>
      </c>
      <c r="B684" s="24" t="s">
        <v>1556</v>
      </c>
      <c r="C684" s="27" t="s">
        <v>1544</v>
      </c>
      <c r="D684" s="27" t="s">
        <v>12</v>
      </c>
      <c r="E684" s="139">
        <v>1185.1199999999999</v>
      </c>
      <c r="F684" s="68"/>
      <c r="G684" s="139">
        <v>567.80999999999995</v>
      </c>
      <c r="H684" s="139">
        <v>561.64999999999986</v>
      </c>
      <c r="I684" s="139">
        <v>258.82</v>
      </c>
      <c r="J684" s="139">
        <v>358.49</v>
      </c>
      <c r="K684" s="60"/>
      <c r="L684" s="28">
        <v>50548.499999999985</v>
      </c>
      <c r="M684" s="28">
        <v>23293.8</v>
      </c>
      <c r="N684" s="28">
        <v>32264.100000000002</v>
      </c>
      <c r="O684" s="44">
        <v>106106.4</v>
      </c>
      <c r="P684" s="124"/>
      <c r="Q684" s="28">
        <v>70976.25</v>
      </c>
      <c r="R684" s="28">
        <v>32352.5</v>
      </c>
      <c r="S684" s="28">
        <v>44811.25</v>
      </c>
      <c r="T684" s="28">
        <v>148140</v>
      </c>
      <c r="U684" s="124"/>
      <c r="V684" s="28">
        <v>132299.72999999998</v>
      </c>
      <c r="W684" s="28">
        <v>60305.06</v>
      </c>
      <c r="X684" s="28">
        <v>83528.17</v>
      </c>
      <c r="Y684" s="44">
        <v>276132.95999999996</v>
      </c>
      <c r="Z684" s="124"/>
      <c r="AA684" s="28">
        <v>14195.249999999998</v>
      </c>
      <c r="AB684" s="28">
        <v>6470.5</v>
      </c>
      <c r="AC684" s="28">
        <v>8962.25</v>
      </c>
      <c r="AD684" s="44">
        <v>29628</v>
      </c>
      <c r="AE684" s="124"/>
      <c r="AF684" s="139">
        <v>324219.51</v>
      </c>
      <c r="AG684" s="139">
        <v>147786.22</v>
      </c>
      <c r="AH684" s="139">
        <v>204697.79</v>
      </c>
      <c r="AI684" s="44">
        <v>676703.52</v>
      </c>
      <c r="AJ684" s="124"/>
      <c r="AK684" s="63">
        <v>58411.599999999984</v>
      </c>
      <c r="AL684" s="63">
        <v>53834.559999999998</v>
      </c>
      <c r="AM684" s="63">
        <v>257037.33000000002</v>
      </c>
      <c r="AN684" s="44">
        <v>369283.49</v>
      </c>
      <c r="AO684" s="124"/>
      <c r="AP684" s="28">
        <v>589386.77999999991</v>
      </c>
      <c r="AQ684" s="28">
        <v>268655.15999999997</v>
      </c>
      <c r="AR684" s="28">
        <v>372112.62</v>
      </c>
      <c r="AS684" s="28">
        <v>1230154.56</v>
      </c>
      <c r="AT684" s="124"/>
      <c r="AU684" s="28">
        <v>446298.66</v>
      </c>
      <c r="AV684" s="28">
        <v>203432.52</v>
      </c>
      <c r="AW684" s="28">
        <v>281773.14</v>
      </c>
      <c r="AX684" s="44">
        <v>931504.32</v>
      </c>
      <c r="AY684" s="124"/>
      <c r="AZ684" s="139">
        <v>6756853.6200000001</v>
      </c>
      <c r="BA684" s="139">
        <v>2247799.86</v>
      </c>
      <c r="BB684" s="44">
        <v>2701396.0440000002</v>
      </c>
      <c r="BC684" s="28">
        <v>148823.81423999998</v>
      </c>
      <c r="BD684" s="28">
        <v>129962.62943999999</v>
      </c>
      <c r="BE684" s="140">
        <v>0</v>
      </c>
      <c r="BF684" s="44">
        <v>2980182.4876799998</v>
      </c>
      <c r="BG684" s="60"/>
      <c r="BH684" s="28">
        <v>6747835.7376800003</v>
      </c>
      <c r="BI684" s="124"/>
      <c r="BJ684" s="28">
        <v>929288.14</v>
      </c>
      <c r="BK684" s="28">
        <v>5818547.5976800006</v>
      </c>
      <c r="BL684" s="124"/>
      <c r="BM684" s="193">
        <v>1</v>
      </c>
    </row>
    <row r="685" spans="1:65" x14ac:dyDescent="0.25">
      <c r="A685" s="116" t="s">
        <v>1562</v>
      </c>
      <c r="B685" s="24" t="s">
        <v>1563</v>
      </c>
      <c r="C685" s="27" t="s">
        <v>1559</v>
      </c>
      <c r="D685" s="27" t="s">
        <v>12</v>
      </c>
      <c r="E685" s="139">
        <v>2649.2</v>
      </c>
      <c r="F685" s="68"/>
      <c r="G685" s="139">
        <v>1247.3899999999999</v>
      </c>
      <c r="H685" s="139">
        <v>1224.1399999999999</v>
      </c>
      <c r="I685" s="139">
        <v>622.82000000000005</v>
      </c>
      <c r="J685" s="139">
        <v>778.99</v>
      </c>
      <c r="K685" s="60"/>
      <c r="L685" s="28">
        <v>110172.59999999999</v>
      </c>
      <c r="M685" s="28">
        <v>56053.8</v>
      </c>
      <c r="N685" s="28">
        <v>70109.100000000006</v>
      </c>
      <c r="O685" s="44">
        <v>236335.5</v>
      </c>
      <c r="P685" s="124"/>
      <c r="Q685" s="28">
        <v>155923.74999999997</v>
      </c>
      <c r="R685" s="28">
        <v>77852.5</v>
      </c>
      <c r="S685" s="28">
        <v>97373.75</v>
      </c>
      <c r="T685" s="28">
        <v>331150</v>
      </c>
      <c r="U685" s="124"/>
      <c r="V685" s="28">
        <v>290641.87</v>
      </c>
      <c r="W685" s="28">
        <v>145117.06</v>
      </c>
      <c r="X685" s="28">
        <v>181504.67</v>
      </c>
      <c r="Y685" s="44">
        <v>617263.6</v>
      </c>
      <c r="Z685" s="124"/>
      <c r="AA685" s="28">
        <v>31184.749999999996</v>
      </c>
      <c r="AB685" s="28">
        <v>15570.500000000002</v>
      </c>
      <c r="AC685" s="28">
        <v>19474.75</v>
      </c>
      <c r="AD685" s="44">
        <v>66230</v>
      </c>
      <c r="AE685" s="124"/>
      <c r="AF685" s="139">
        <v>712259.69</v>
      </c>
      <c r="AG685" s="139">
        <v>355630.22</v>
      </c>
      <c r="AH685" s="139">
        <v>444803.29</v>
      </c>
      <c r="AI685" s="44">
        <v>1512693.2</v>
      </c>
      <c r="AJ685" s="124"/>
      <c r="AK685" s="63">
        <v>127310.55999999998</v>
      </c>
      <c r="AL685" s="63">
        <v>129546.56000000001</v>
      </c>
      <c r="AM685" s="63">
        <v>558535.82999999996</v>
      </c>
      <c r="AN685" s="44">
        <v>815392.95</v>
      </c>
      <c r="AO685" s="124"/>
      <c r="AP685" s="28">
        <v>1294790.8199999998</v>
      </c>
      <c r="AQ685" s="28">
        <v>646487.16</v>
      </c>
      <c r="AR685" s="28">
        <v>808591.62</v>
      </c>
      <c r="AS685" s="28">
        <v>2749869.6</v>
      </c>
      <c r="AT685" s="124"/>
      <c r="AU685" s="28">
        <v>980448.53999999992</v>
      </c>
      <c r="AV685" s="28">
        <v>489536.52</v>
      </c>
      <c r="AW685" s="28">
        <v>612286.14</v>
      </c>
      <c r="AX685" s="44">
        <v>2082271.2000000002</v>
      </c>
      <c r="AY685" s="124"/>
      <c r="AZ685" s="139">
        <v>14927785.280000001</v>
      </c>
      <c r="BA685" s="139">
        <v>4963591</v>
      </c>
      <c r="BB685" s="44">
        <v>5967412.8840000005</v>
      </c>
      <c r="BC685" s="28">
        <v>332678.58839999995</v>
      </c>
      <c r="BD685" s="28">
        <v>290516.57039999997</v>
      </c>
      <c r="BE685" s="140">
        <v>0</v>
      </c>
      <c r="BF685" s="44">
        <v>6590608.0427999999</v>
      </c>
      <c r="BG685" s="60"/>
      <c r="BH685" s="28">
        <v>15001814.092799999</v>
      </c>
      <c r="BI685" s="124"/>
      <c r="BJ685" s="28">
        <v>2077317.19</v>
      </c>
      <c r="BK685" s="28">
        <v>12924496.902799999</v>
      </c>
      <c r="BL685" s="124"/>
      <c r="BM685" s="193">
        <v>1</v>
      </c>
    </row>
    <row r="686" spans="1:65" x14ac:dyDescent="0.25">
      <c r="A686" s="116" t="s">
        <v>1564</v>
      </c>
      <c r="B686" s="24" t="s">
        <v>1565</v>
      </c>
      <c r="C686" s="27" t="s">
        <v>1559</v>
      </c>
      <c r="D686" s="27" t="s">
        <v>120</v>
      </c>
      <c r="E686" s="139">
        <v>69</v>
      </c>
      <c r="F686" s="68"/>
      <c r="G686" s="139">
        <v>47</v>
      </c>
      <c r="H686" s="139">
        <v>46.5</v>
      </c>
      <c r="I686" s="139">
        <v>22</v>
      </c>
      <c r="J686" s="139">
        <v>0</v>
      </c>
      <c r="K686" s="60"/>
      <c r="L686" s="28">
        <v>4185</v>
      </c>
      <c r="M686" s="28">
        <v>1980</v>
      </c>
      <c r="N686" s="28">
        <v>0</v>
      </c>
      <c r="O686" s="44">
        <v>6165</v>
      </c>
      <c r="P686" s="124"/>
      <c r="Q686" s="28">
        <v>5875</v>
      </c>
      <c r="R686" s="28">
        <v>2750</v>
      </c>
      <c r="S686" s="28">
        <v>0</v>
      </c>
      <c r="T686" s="28">
        <v>8625</v>
      </c>
      <c r="U686" s="124"/>
      <c r="V686" s="28">
        <v>10951</v>
      </c>
      <c r="W686" s="28">
        <v>5126</v>
      </c>
      <c r="X686" s="28">
        <v>0</v>
      </c>
      <c r="Y686" s="44">
        <v>16077</v>
      </c>
      <c r="Z686" s="124"/>
      <c r="AA686" s="28">
        <v>1175</v>
      </c>
      <c r="AB686" s="28">
        <v>550</v>
      </c>
      <c r="AC686" s="28">
        <v>0</v>
      </c>
      <c r="AD686" s="44">
        <v>1725</v>
      </c>
      <c r="AE686" s="124"/>
      <c r="AF686" s="139">
        <v>13418.5</v>
      </c>
      <c r="AG686" s="139">
        <v>6281</v>
      </c>
      <c r="AH686" s="139">
        <v>0</v>
      </c>
      <c r="AI686" s="44">
        <v>19699.5</v>
      </c>
      <c r="AJ686" s="124"/>
      <c r="AK686" s="63">
        <v>4836</v>
      </c>
      <c r="AL686" s="63">
        <v>4576</v>
      </c>
      <c r="AM686" s="63">
        <v>0</v>
      </c>
      <c r="AN686" s="44">
        <v>9412</v>
      </c>
      <c r="AO686" s="124"/>
      <c r="AP686" s="28">
        <v>48786</v>
      </c>
      <c r="AQ686" s="28">
        <v>22836</v>
      </c>
      <c r="AR686" s="28">
        <v>0</v>
      </c>
      <c r="AS686" s="28">
        <v>71622</v>
      </c>
      <c r="AT686" s="124"/>
      <c r="AU686" s="28">
        <v>36942</v>
      </c>
      <c r="AV686" s="28">
        <v>17292</v>
      </c>
      <c r="AW686" s="28">
        <v>0</v>
      </c>
      <c r="AX686" s="44">
        <v>54234</v>
      </c>
      <c r="AY686" s="124"/>
      <c r="AZ686" s="139">
        <v>359125.95999999996</v>
      </c>
      <c r="BA686" s="139">
        <v>88327.62000000001</v>
      </c>
      <c r="BB686" s="44">
        <v>134236.07399999999</v>
      </c>
      <c r="BC686" s="28">
        <v>8664.8130000000001</v>
      </c>
      <c r="BD686" s="28">
        <v>7566.6779999999999</v>
      </c>
      <c r="BE686" s="140">
        <v>0</v>
      </c>
      <c r="BF686" s="44">
        <v>150467.565</v>
      </c>
      <c r="BG686" s="60"/>
      <c r="BH686" s="28">
        <v>338027.065</v>
      </c>
      <c r="BI686" s="124"/>
      <c r="BJ686" s="28">
        <v>54104.97</v>
      </c>
      <c r="BK686" s="28">
        <v>283922.09499999997</v>
      </c>
      <c r="BL686" s="124"/>
      <c r="BM686" s="193">
        <v>0</v>
      </c>
    </row>
    <row r="687" spans="1:65" x14ac:dyDescent="0.25">
      <c r="A687" s="116" t="s">
        <v>1566</v>
      </c>
      <c r="B687" s="24" t="s">
        <v>2064</v>
      </c>
      <c r="C687" s="27" t="s">
        <v>1559</v>
      </c>
      <c r="D687" s="27" t="s">
        <v>12</v>
      </c>
      <c r="E687" s="139">
        <v>191.62</v>
      </c>
      <c r="F687" s="68"/>
      <c r="G687" s="139">
        <v>83.98</v>
      </c>
      <c r="H687" s="139">
        <v>83.48</v>
      </c>
      <c r="I687" s="139">
        <v>48.319999999999993</v>
      </c>
      <c r="J687" s="139">
        <v>59.319999999999993</v>
      </c>
      <c r="K687" s="60"/>
      <c r="L687" s="28">
        <v>7513.2000000000007</v>
      </c>
      <c r="M687" s="28">
        <v>4348.7999999999993</v>
      </c>
      <c r="N687" s="28">
        <v>5338.7999999999993</v>
      </c>
      <c r="O687" s="44">
        <v>17200.8</v>
      </c>
      <c r="P687" s="124"/>
      <c r="Q687" s="28">
        <v>10497.5</v>
      </c>
      <c r="R687" s="28">
        <v>6039.9999999999991</v>
      </c>
      <c r="S687" s="28">
        <v>7414.9999999999991</v>
      </c>
      <c r="T687" s="28">
        <v>23952.5</v>
      </c>
      <c r="U687" s="124"/>
      <c r="V687" s="28">
        <v>19567.34</v>
      </c>
      <c r="W687" s="28">
        <v>11258.559999999998</v>
      </c>
      <c r="X687" s="28">
        <v>13821.559999999998</v>
      </c>
      <c r="Y687" s="44">
        <v>44647.459999999992</v>
      </c>
      <c r="Z687" s="124"/>
      <c r="AA687" s="28">
        <v>2099.5</v>
      </c>
      <c r="AB687" s="28">
        <v>1207.9999999999998</v>
      </c>
      <c r="AC687" s="28">
        <v>1482.9999999999998</v>
      </c>
      <c r="AD687" s="44">
        <v>4790.5</v>
      </c>
      <c r="AE687" s="124"/>
      <c r="AF687" s="139">
        <v>23976.29</v>
      </c>
      <c r="AG687" s="139">
        <v>13795.36</v>
      </c>
      <c r="AH687" s="139">
        <v>16935.86</v>
      </c>
      <c r="AI687" s="44">
        <v>54707.51</v>
      </c>
      <c r="AJ687" s="124"/>
      <c r="AK687" s="63">
        <v>8681.92</v>
      </c>
      <c r="AL687" s="63">
        <v>10050.559999999998</v>
      </c>
      <c r="AM687" s="63">
        <v>42532.439999999995</v>
      </c>
      <c r="AN687" s="44">
        <v>61264.919999999991</v>
      </c>
      <c r="AO687" s="124"/>
      <c r="AP687" s="28">
        <v>87171.24</v>
      </c>
      <c r="AQ687" s="28">
        <v>50156.159999999996</v>
      </c>
      <c r="AR687" s="28">
        <v>61574.159999999996</v>
      </c>
      <c r="AS687" s="28">
        <v>198901.56</v>
      </c>
      <c r="AT687" s="124"/>
      <c r="AU687" s="28">
        <v>66008.28</v>
      </c>
      <c r="AV687" s="28">
        <v>37979.519999999997</v>
      </c>
      <c r="AW687" s="28">
        <v>46625.52</v>
      </c>
      <c r="AX687" s="44">
        <v>150613.31999999998</v>
      </c>
      <c r="AY687" s="124"/>
      <c r="AZ687" s="139">
        <v>1063829.22</v>
      </c>
      <c r="BA687" s="139">
        <v>332595.36</v>
      </c>
      <c r="BB687" s="44">
        <v>418927.37400000001</v>
      </c>
      <c r="BC687" s="28">
        <v>24063.064739999998</v>
      </c>
      <c r="BD687" s="28">
        <v>21013.43244</v>
      </c>
      <c r="BE687" s="140">
        <v>0</v>
      </c>
      <c r="BF687" s="44">
        <v>464003.87118000002</v>
      </c>
      <c r="BG687" s="60"/>
      <c r="BH687" s="28">
        <v>1020082.44118</v>
      </c>
      <c r="BI687" s="124"/>
      <c r="BJ687" s="28">
        <v>150254.99</v>
      </c>
      <c r="BK687" s="28">
        <v>869827.45117999997</v>
      </c>
      <c r="BL687" s="124"/>
      <c r="BM687" s="193">
        <v>0</v>
      </c>
    </row>
    <row r="688" spans="1:65" x14ac:dyDescent="0.25">
      <c r="A688" s="116" t="s">
        <v>1567</v>
      </c>
      <c r="B688" s="24" t="s">
        <v>1568</v>
      </c>
      <c r="C688" s="27" t="s">
        <v>1559</v>
      </c>
      <c r="D688" s="27" t="s">
        <v>12</v>
      </c>
      <c r="E688" s="139">
        <v>700</v>
      </c>
      <c r="F688" s="68"/>
      <c r="G688" s="139">
        <v>322.5</v>
      </c>
      <c r="H688" s="139">
        <v>318</v>
      </c>
      <c r="I688" s="139">
        <v>163</v>
      </c>
      <c r="J688" s="139">
        <v>214.5</v>
      </c>
      <c r="K688" s="60"/>
      <c r="L688" s="28">
        <v>28620</v>
      </c>
      <c r="M688" s="28">
        <v>14670</v>
      </c>
      <c r="N688" s="28">
        <v>19305</v>
      </c>
      <c r="O688" s="44">
        <v>62595</v>
      </c>
      <c r="P688" s="124"/>
      <c r="Q688" s="28">
        <v>40312.5</v>
      </c>
      <c r="R688" s="28">
        <v>20375</v>
      </c>
      <c r="S688" s="28">
        <v>26812.5</v>
      </c>
      <c r="T688" s="28">
        <v>87500</v>
      </c>
      <c r="U688" s="124"/>
      <c r="V688" s="28">
        <v>75142.5</v>
      </c>
      <c r="W688" s="28">
        <v>37979</v>
      </c>
      <c r="X688" s="28">
        <v>49978.5</v>
      </c>
      <c r="Y688" s="44">
        <v>163100</v>
      </c>
      <c r="Z688" s="124"/>
      <c r="AA688" s="28">
        <v>8062.5</v>
      </c>
      <c r="AB688" s="28">
        <v>4075</v>
      </c>
      <c r="AC688" s="28">
        <v>5362.5</v>
      </c>
      <c r="AD688" s="44">
        <v>17500</v>
      </c>
      <c r="AE688" s="124"/>
      <c r="AF688" s="139">
        <v>92073.75</v>
      </c>
      <c r="AG688" s="139">
        <v>46536.5</v>
      </c>
      <c r="AH688" s="139">
        <v>61239.75</v>
      </c>
      <c r="AI688" s="44">
        <v>199850</v>
      </c>
      <c r="AJ688" s="124"/>
      <c r="AK688" s="63">
        <v>33072</v>
      </c>
      <c r="AL688" s="63">
        <v>33904</v>
      </c>
      <c r="AM688" s="63">
        <v>153796.5</v>
      </c>
      <c r="AN688" s="44">
        <v>220772.5</v>
      </c>
      <c r="AO688" s="124"/>
      <c r="AP688" s="28">
        <v>334755</v>
      </c>
      <c r="AQ688" s="28">
        <v>169194</v>
      </c>
      <c r="AR688" s="28">
        <v>222651</v>
      </c>
      <c r="AS688" s="28">
        <v>726600</v>
      </c>
      <c r="AT688" s="124"/>
      <c r="AU688" s="28">
        <v>253485</v>
      </c>
      <c r="AV688" s="28">
        <v>128118</v>
      </c>
      <c r="AW688" s="28">
        <v>168597</v>
      </c>
      <c r="AX688" s="44">
        <v>550200</v>
      </c>
      <c r="AY688" s="124"/>
      <c r="AZ688" s="139">
        <v>3857796.71</v>
      </c>
      <c r="BA688" s="139">
        <v>1088803.26</v>
      </c>
      <c r="BB688" s="44">
        <v>1483979.9909999999</v>
      </c>
      <c r="BC688" s="28">
        <v>87903.9</v>
      </c>
      <c r="BD688" s="28">
        <v>76763.399999999994</v>
      </c>
      <c r="BE688" s="140">
        <v>0</v>
      </c>
      <c r="BF688" s="44">
        <v>1648647.2909999997</v>
      </c>
      <c r="BG688" s="60"/>
      <c r="BH688" s="28">
        <v>3676764.7909999997</v>
      </c>
      <c r="BI688" s="124"/>
      <c r="BJ688" s="28">
        <v>548891</v>
      </c>
      <c r="BK688" s="28">
        <v>3127873.7909999997</v>
      </c>
      <c r="BL688" s="124"/>
      <c r="BM688" s="193">
        <v>0</v>
      </c>
    </row>
    <row r="689" spans="1:65" x14ac:dyDescent="0.25">
      <c r="A689" s="116" t="s">
        <v>1569</v>
      </c>
      <c r="B689" s="24" t="s">
        <v>1570</v>
      </c>
      <c r="C689" s="27" t="s">
        <v>1559</v>
      </c>
      <c r="D689" s="27" t="s">
        <v>12</v>
      </c>
      <c r="E689" s="139">
        <v>505.81</v>
      </c>
      <c r="F689" s="68"/>
      <c r="G689" s="139">
        <v>232.16</v>
      </c>
      <c r="H689" s="139">
        <v>229.66</v>
      </c>
      <c r="I689" s="139">
        <v>113.49</v>
      </c>
      <c r="J689" s="139">
        <v>160.16</v>
      </c>
      <c r="K689" s="60"/>
      <c r="L689" s="28">
        <v>20669.400000000001</v>
      </c>
      <c r="M689" s="28">
        <v>10214.1</v>
      </c>
      <c r="N689" s="28">
        <v>14414.4</v>
      </c>
      <c r="O689" s="44">
        <v>45297.9</v>
      </c>
      <c r="P689" s="124"/>
      <c r="Q689" s="28">
        <v>29020</v>
      </c>
      <c r="R689" s="28">
        <v>14186.25</v>
      </c>
      <c r="S689" s="28">
        <v>20020</v>
      </c>
      <c r="T689" s="28">
        <v>63226.25</v>
      </c>
      <c r="U689" s="124"/>
      <c r="V689" s="28">
        <v>54093.279999999999</v>
      </c>
      <c r="W689" s="28">
        <v>26443.17</v>
      </c>
      <c r="X689" s="28">
        <v>37317.279999999999</v>
      </c>
      <c r="Y689" s="44">
        <v>117853.73</v>
      </c>
      <c r="Z689" s="124"/>
      <c r="AA689" s="28">
        <v>5804</v>
      </c>
      <c r="AB689" s="28">
        <v>2837.25</v>
      </c>
      <c r="AC689" s="28">
        <v>4004</v>
      </c>
      <c r="AD689" s="44">
        <v>12645.25</v>
      </c>
      <c r="AE689" s="124"/>
      <c r="AF689" s="139">
        <v>132563.35999999999</v>
      </c>
      <c r="AG689" s="139">
        <v>64802.79</v>
      </c>
      <c r="AH689" s="139">
        <v>91451.36</v>
      </c>
      <c r="AI689" s="44">
        <v>288817.51</v>
      </c>
      <c r="AJ689" s="124"/>
      <c r="AK689" s="63">
        <v>23884.639999999999</v>
      </c>
      <c r="AL689" s="63">
        <v>23605.919999999998</v>
      </c>
      <c r="AM689" s="63">
        <v>114834.72</v>
      </c>
      <c r="AN689" s="44">
        <v>162325.28</v>
      </c>
      <c r="AO689" s="124"/>
      <c r="AP689" s="28">
        <v>240982.08</v>
      </c>
      <c r="AQ689" s="28">
        <v>117802.62</v>
      </c>
      <c r="AR689" s="28">
        <v>166246.07999999999</v>
      </c>
      <c r="AS689" s="28">
        <v>525030.77999999991</v>
      </c>
      <c r="AT689" s="124"/>
      <c r="AU689" s="28">
        <v>182477.76</v>
      </c>
      <c r="AV689" s="28">
        <v>89203.14</v>
      </c>
      <c r="AW689" s="28">
        <v>125885.75999999999</v>
      </c>
      <c r="AX689" s="44">
        <v>397566.66000000003</v>
      </c>
      <c r="AY689" s="124"/>
      <c r="AZ689" s="139">
        <v>2812948.66</v>
      </c>
      <c r="BA689" s="139">
        <v>819955.92000000016</v>
      </c>
      <c r="BB689" s="44">
        <v>1089871.3740000001</v>
      </c>
      <c r="BC689" s="28">
        <v>63518.102369999986</v>
      </c>
      <c r="BD689" s="28">
        <v>55468.13622</v>
      </c>
      <c r="BE689" s="140">
        <v>0</v>
      </c>
      <c r="BF689" s="44">
        <v>1208857.61259</v>
      </c>
      <c r="BG689" s="60"/>
      <c r="BH689" s="28">
        <v>2821620.9725899994</v>
      </c>
      <c r="BI689" s="124"/>
      <c r="BJ689" s="28">
        <v>396620.79</v>
      </c>
      <c r="BK689" s="28">
        <v>2425000.1825899994</v>
      </c>
      <c r="BL689" s="124"/>
      <c r="BM689" s="193">
        <v>1</v>
      </c>
    </row>
    <row r="690" spans="1:65" x14ac:dyDescent="0.25">
      <c r="A690" s="116" t="s">
        <v>1571</v>
      </c>
      <c r="B690" s="24" t="s">
        <v>1572</v>
      </c>
      <c r="C690" s="27" t="s">
        <v>1573</v>
      </c>
      <c r="D690" s="27" t="s">
        <v>120</v>
      </c>
      <c r="E690" s="139">
        <v>86</v>
      </c>
      <c r="F690" s="68"/>
      <c r="G690" s="139">
        <v>55</v>
      </c>
      <c r="H690" s="139">
        <v>55</v>
      </c>
      <c r="I690" s="139">
        <v>31</v>
      </c>
      <c r="J690" s="139">
        <v>0</v>
      </c>
      <c r="K690" s="60"/>
      <c r="L690" s="28">
        <v>4950</v>
      </c>
      <c r="M690" s="28">
        <v>2790</v>
      </c>
      <c r="N690" s="28">
        <v>0</v>
      </c>
      <c r="O690" s="44">
        <v>7740</v>
      </c>
      <c r="P690" s="124"/>
      <c r="Q690" s="28">
        <v>6875</v>
      </c>
      <c r="R690" s="28">
        <v>3875</v>
      </c>
      <c r="S690" s="28">
        <v>0</v>
      </c>
      <c r="T690" s="28">
        <v>10750</v>
      </c>
      <c r="U690" s="124"/>
      <c r="V690" s="28">
        <v>12815</v>
      </c>
      <c r="W690" s="28">
        <v>7223</v>
      </c>
      <c r="X690" s="28">
        <v>0</v>
      </c>
      <c r="Y690" s="44">
        <v>20038</v>
      </c>
      <c r="Z690" s="124"/>
      <c r="AA690" s="28">
        <v>1375</v>
      </c>
      <c r="AB690" s="28">
        <v>775</v>
      </c>
      <c r="AC690" s="28">
        <v>0</v>
      </c>
      <c r="AD690" s="44">
        <v>2150</v>
      </c>
      <c r="AE690" s="124"/>
      <c r="AF690" s="139">
        <v>15702.5</v>
      </c>
      <c r="AG690" s="139">
        <v>8850.5</v>
      </c>
      <c r="AH690" s="139">
        <v>0</v>
      </c>
      <c r="AI690" s="44">
        <v>24553</v>
      </c>
      <c r="AJ690" s="124"/>
      <c r="AK690" s="63">
        <v>5720</v>
      </c>
      <c r="AL690" s="63">
        <v>6448</v>
      </c>
      <c r="AM690" s="63">
        <v>0</v>
      </c>
      <c r="AN690" s="44">
        <v>12168</v>
      </c>
      <c r="AO690" s="124"/>
      <c r="AP690" s="28">
        <v>57090</v>
      </c>
      <c r="AQ690" s="28">
        <v>32178</v>
      </c>
      <c r="AR690" s="28">
        <v>0</v>
      </c>
      <c r="AS690" s="28">
        <v>89268</v>
      </c>
      <c r="AT690" s="124"/>
      <c r="AU690" s="28">
        <v>43230</v>
      </c>
      <c r="AV690" s="28">
        <v>24366</v>
      </c>
      <c r="AW690" s="28">
        <v>0</v>
      </c>
      <c r="AX690" s="44">
        <v>67596</v>
      </c>
      <c r="AY690" s="124"/>
      <c r="AZ690" s="139">
        <v>465075.91000000003</v>
      </c>
      <c r="BA690" s="139">
        <v>151006.28</v>
      </c>
      <c r="BB690" s="44">
        <v>184824.65700000001</v>
      </c>
      <c r="BC690" s="28">
        <v>10799.621999999999</v>
      </c>
      <c r="BD690" s="28">
        <v>9430.9320000000007</v>
      </c>
      <c r="BE690" s="140">
        <v>0</v>
      </c>
      <c r="BF690" s="44">
        <v>205055.21100000001</v>
      </c>
      <c r="BG690" s="60"/>
      <c r="BH690" s="28">
        <v>439318.21100000001</v>
      </c>
      <c r="BI690" s="124"/>
      <c r="BJ690" s="28">
        <v>67435.179999999993</v>
      </c>
      <c r="BK690" s="28">
        <v>371883.03100000002</v>
      </c>
      <c r="BL690" s="124"/>
      <c r="BM690" s="193">
        <v>0</v>
      </c>
    </row>
    <row r="691" spans="1:65" x14ac:dyDescent="0.25">
      <c r="A691" s="116" t="s">
        <v>1574</v>
      </c>
      <c r="B691" s="24" t="s">
        <v>1575</v>
      </c>
      <c r="C691" s="27" t="s">
        <v>1573</v>
      </c>
      <c r="D691" s="27" t="s">
        <v>120</v>
      </c>
      <c r="E691" s="139">
        <v>90.88</v>
      </c>
      <c r="F691" s="68"/>
      <c r="G691" s="139">
        <v>57.06</v>
      </c>
      <c r="H691" s="139">
        <v>56.31</v>
      </c>
      <c r="I691" s="139">
        <v>33.82</v>
      </c>
      <c r="J691" s="139">
        <v>0</v>
      </c>
      <c r="K691" s="60"/>
      <c r="L691" s="28">
        <v>5067.9000000000005</v>
      </c>
      <c r="M691" s="28">
        <v>3043.8</v>
      </c>
      <c r="N691" s="28">
        <v>0</v>
      </c>
      <c r="O691" s="44">
        <v>8111.7000000000007</v>
      </c>
      <c r="P691" s="124"/>
      <c r="Q691" s="28">
        <v>7132.5</v>
      </c>
      <c r="R691" s="28">
        <v>4227.5</v>
      </c>
      <c r="S691" s="28">
        <v>0</v>
      </c>
      <c r="T691" s="28">
        <v>11360</v>
      </c>
      <c r="U691" s="124"/>
      <c r="V691" s="28">
        <v>13294.980000000001</v>
      </c>
      <c r="W691" s="28">
        <v>7880.06</v>
      </c>
      <c r="X691" s="28">
        <v>0</v>
      </c>
      <c r="Y691" s="44">
        <v>21175.040000000001</v>
      </c>
      <c r="Z691" s="124"/>
      <c r="AA691" s="28">
        <v>1426.5</v>
      </c>
      <c r="AB691" s="28">
        <v>845.5</v>
      </c>
      <c r="AC691" s="28">
        <v>0</v>
      </c>
      <c r="AD691" s="44">
        <v>2272</v>
      </c>
      <c r="AE691" s="124"/>
      <c r="AF691" s="139">
        <v>16290.63</v>
      </c>
      <c r="AG691" s="139">
        <v>9655.61</v>
      </c>
      <c r="AH691" s="139">
        <v>0</v>
      </c>
      <c r="AI691" s="44">
        <v>25946.239999999998</v>
      </c>
      <c r="AJ691" s="124"/>
      <c r="AK691" s="63">
        <v>5856.24</v>
      </c>
      <c r="AL691" s="63">
        <v>7034.56</v>
      </c>
      <c r="AM691" s="63">
        <v>0</v>
      </c>
      <c r="AN691" s="44">
        <v>12890.8</v>
      </c>
      <c r="AO691" s="124"/>
      <c r="AP691" s="28">
        <v>59228.28</v>
      </c>
      <c r="AQ691" s="28">
        <v>35105.160000000003</v>
      </c>
      <c r="AR691" s="28">
        <v>0</v>
      </c>
      <c r="AS691" s="28">
        <v>94333.440000000002</v>
      </c>
      <c r="AT691" s="124"/>
      <c r="AU691" s="28">
        <v>44849.16</v>
      </c>
      <c r="AV691" s="28">
        <v>26582.52</v>
      </c>
      <c r="AW691" s="28">
        <v>0</v>
      </c>
      <c r="AX691" s="44">
        <v>71431.680000000008</v>
      </c>
      <c r="AY691" s="124"/>
      <c r="AZ691" s="139">
        <v>474146.63</v>
      </c>
      <c r="BA691" s="139">
        <v>138297.03</v>
      </c>
      <c r="BB691" s="44">
        <v>183733.098</v>
      </c>
      <c r="BC691" s="28">
        <v>11412.437759999999</v>
      </c>
      <c r="BD691" s="28">
        <v>9966.0825600000007</v>
      </c>
      <c r="BE691" s="140">
        <v>0</v>
      </c>
      <c r="BF691" s="44">
        <v>205111.61832000001</v>
      </c>
      <c r="BG691" s="60"/>
      <c r="BH691" s="28">
        <v>452632.51831999997</v>
      </c>
      <c r="BI691" s="124"/>
      <c r="BJ691" s="28">
        <v>71261.73</v>
      </c>
      <c r="BK691" s="28">
        <v>381370.78831999999</v>
      </c>
      <c r="BL691" s="124"/>
      <c r="BM691" s="193">
        <v>0</v>
      </c>
    </row>
    <row r="692" spans="1:65" x14ac:dyDescent="0.25">
      <c r="A692" s="116" t="s">
        <v>1576</v>
      </c>
      <c r="B692" s="24" t="s">
        <v>1577</v>
      </c>
      <c r="C692" s="27" t="s">
        <v>1573</v>
      </c>
      <c r="D692" s="27" t="s">
        <v>131</v>
      </c>
      <c r="E692" s="139">
        <v>908.82</v>
      </c>
      <c r="F692" s="68"/>
      <c r="G692" s="139">
        <v>0</v>
      </c>
      <c r="H692" s="139">
        <v>0</v>
      </c>
      <c r="I692" s="139">
        <v>0</v>
      </c>
      <c r="J692" s="139">
        <v>908.82</v>
      </c>
      <c r="K692" s="60"/>
      <c r="L692" s="28">
        <v>0</v>
      </c>
      <c r="M692" s="28">
        <v>0</v>
      </c>
      <c r="N692" s="28">
        <v>81793.8</v>
      </c>
      <c r="O692" s="44">
        <v>81793.8</v>
      </c>
      <c r="P692" s="124"/>
      <c r="Q692" s="28">
        <v>0</v>
      </c>
      <c r="R692" s="28">
        <v>0</v>
      </c>
      <c r="S692" s="28">
        <v>113602.5</v>
      </c>
      <c r="T692" s="28">
        <v>113602.5</v>
      </c>
      <c r="U692" s="124"/>
      <c r="V692" s="28">
        <v>0</v>
      </c>
      <c r="W692" s="28">
        <v>0</v>
      </c>
      <c r="X692" s="28">
        <v>211755.06</v>
      </c>
      <c r="Y692" s="44">
        <v>211755.06</v>
      </c>
      <c r="Z692" s="124"/>
      <c r="AA692" s="28">
        <v>0</v>
      </c>
      <c r="AB692" s="28">
        <v>0</v>
      </c>
      <c r="AC692" s="28">
        <v>22720.5</v>
      </c>
      <c r="AD692" s="44">
        <v>22720.5</v>
      </c>
      <c r="AE692" s="124"/>
      <c r="AF692" s="139">
        <v>0</v>
      </c>
      <c r="AG692" s="139">
        <v>0</v>
      </c>
      <c r="AH692" s="139">
        <v>518936.22</v>
      </c>
      <c r="AI692" s="44">
        <v>518936.22</v>
      </c>
      <c r="AJ692" s="124"/>
      <c r="AK692" s="63">
        <v>0</v>
      </c>
      <c r="AL692" s="63">
        <v>0</v>
      </c>
      <c r="AM692" s="63">
        <v>651623.94000000006</v>
      </c>
      <c r="AN692" s="44">
        <v>651623.94000000006</v>
      </c>
      <c r="AO692" s="124"/>
      <c r="AP692" s="28">
        <v>0</v>
      </c>
      <c r="AQ692" s="28">
        <v>0</v>
      </c>
      <c r="AR692" s="28">
        <v>943355.16</v>
      </c>
      <c r="AS692" s="28">
        <v>943355.16</v>
      </c>
      <c r="AT692" s="124"/>
      <c r="AU692" s="28">
        <v>0</v>
      </c>
      <c r="AV692" s="28">
        <v>0</v>
      </c>
      <c r="AW692" s="28">
        <v>714332.52</v>
      </c>
      <c r="AX692" s="44">
        <v>714332.52</v>
      </c>
      <c r="AY692" s="124"/>
      <c r="AZ692" s="139">
        <v>5415262.6600000001</v>
      </c>
      <c r="BA692" s="139">
        <v>1724284.7399999998</v>
      </c>
      <c r="BB692" s="44">
        <v>2141864.2200000002</v>
      </c>
      <c r="BC692" s="28">
        <v>114126.88914</v>
      </c>
      <c r="BD692" s="28">
        <v>99663.018840000004</v>
      </c>
      <c r="BE692" s="140">
        <v>0</v>
      </c>
      <c r="BF692" s="44">
        <v>2355654.1279800003</v>
      </c>
      <c r="BG692" s="60"/>
      <c r="BH692" s="28">
        <v>5613773.8279799996</v>
      </c>
      <c r="BI692" s="124"/>
      <c r="BJ692" s="28">
        <v>712633.02</v>
      </c>
      <c r="BK692" s="28">
        <v>4901140.8079799991</v>
      </c>
      <c r="BL692" s="124"/>
      <c r="BM692" s="193">
        <v>1</v>
      </c>
    </row>
    <row r="693" spans="1:65" x14ac:dyDescent="0.25">
      <c r="A693" s="116" t="s">
        <v>1578</v>
      </c>
      <c r="B693" s="24" t="s">
        <v>1579</v>
      </c>
      <c r="C693" s="27" t="s">
        <v>1573</v>
      </c>
      <c r="D693" s="27" t="s">
        <v>12</v>
      </c>
      <c r="E693" s="139">
        <v>1363.63</v>
      </c>
      <c r="F693" s="68"/>
      <c r="G693" s="139">
        <v>619.80999999999995</v>
      </c>
      <c r="H693" s="139">
        <v>608.4799999999999</v>
      </c>
      <c r="I693" s="139">
        <v>330.65999999999997</v>
      </c>
      <c r="J693" s="139">
        <v>413.15999999999997</v>
      </c>
      <c r="K693" s="60"/>
      <c r="L693" s="28">
        <v>54763.19999999999</v>
      </c>
      <c r="M693" s="28">
        <v>29759.399999999998</v>
      </c>
      <c r="N693" s="28">
        <v>37184.399999999994</v>
      </c>
      <c r="O693" s="44">
        <v>121706.99999999999</v>
      </c>
      <c r="P693" s="124"/>
      <c r="Q693" s="28">
        <v>77476.25</v>
      </c>
      <c r="R693" s="28">
        <v>41332.499999999993</v>
      </c>
      <c r="S693" s="28">
        <v>51644.999999999993</v>
      </c>
      <c r="T693" s="28">
        <v>170453.75</v>
      </c>
      <c r="U693" s="124"/>
      <c r="V693" s="28">
        <v>144415.72999999998</v>
      </c>
      <c r="W693" s="28">
        <v>77043.78</v>
      </c>
      <c r="X693" s="28">
        <v>96266.28</v>
      </c>
      <c r="Y693" s="44">
        <v>317725.78999999998</v>
      </c>
      <c r="Z693" s="124"/>
      <c r="AA693" s="28">
        <v>15495.249999999998</v>
      </c>
      <c r="AB693" s="28">
        <v>8266.5</v>
      </c>
      <c r="AC693" s="28">
        <v>10329</v>
      </c>
      <c r="AD693" s="44">
        <v>34090.75</v>
      </c>
      <c r="AE693" s="124"/>
      <c r="AF693" s="139">
        <v>353911.51</v>
      </c>
      <c r="AG693" s="139">
        <v>188806.86</v>
      </c>
      <c r="AH693" s="139">
        <v>235914.36</v>
      </c>
      <c r="AI693" s="44">
        <v>778632.73</v>
      </c>
      <c r="AJ693" s="124"/>
      <c r="AK693" s="63">
        <v>63281.919999999991</v>
      </c>
      <c r="AL693" s="63">
        <v>68777.279999999999</v>
      </c>
      <c r="AM693" s="63">
        <v>296235.71999999997</v>
      </c>
      <c r="AN693" s="44">
        <v>428294.91999999993</v>
      </c>
      <c r="AO693" s="124"/>
      <c r="AP693" s="28">
        <v>643362.77999999991</v>
      </c>
      <c r="AQ693" s="28">
        <v>343225.07999999996</v>
      </c>
      <c r="AR693" s="28">
        <v>428860.07999999996</v>
      </c>
      <c r="AS693" s="28">
        <v>1415447.94</v>
      </c>
      <c r="AT693" s="124"/>
      <c r="AU693" s="28">
        <v>487170.66</v>
      </c>
      <c r="AV693" s="28">
        <v>259898.75999999998</v>
      </c>
      <c r="AW693" s="28">
        <v>324743.75999999995</v>
      </c>
      <c r="AX693" s="44">
        <v>1071813.18</v>
      </c>
      <c r="AY693" s="124"/>
      <c r="AZ693" s="139">
        <v>7626084.21</v>
      </c>
      <c r="BA693" s="139">
        <v>2440384.15</v>
      </c>
      <c r="BB693" s="44">
        <v>3019940.5079999999</v>
      </c>
      <c r="BC693" s="28">
        <v>171240.56450999997</v>
      </c>
      <c r="BD693" s="28">
        <v>149538.39306</v>
      </c>
      <c r="BE693" s="140">
        <v>0</v>
      </c>
      <c r="BF693" s="44">
        <v>3340719.46557</v>
      </c>
      <c r="BG693" s="60"/>
      <c r="BH693" s="28">
        <v>7678885.5255700005</v>
      </c>
      <c r="BI693" s="124"/>
      <c r="BJ693" s="28">
        <v>1069263.19</v>
      </c>
      <c r="BK693" s="28">
        <v>6609622.3355700001</v>
      </c>
      <c r="BL693" s="124"/>
      <c r="BM693" s="193">
        <v>1</v>
      </c>
    </row>
    <row r="694" spans="1:65" x14ac:dyDescent="0.25">
      <c r="A694" s="116" t="s">
        <v>1580</v>
      </c>
      <c r="B694" s="24" t="s">
        <v>1581</v>
      </c>
      <c r="C694" s="27" t="s">
        <v>1573</v>
      </c>
      <c r="D694" s="27" t="s">
        <v>12</v>
      </c>
      <c r="E694" s="139">
        <v>814.54</v>
      </c>
      <c r="F694" s="68"/>
      <c r="G694" s="139">
        <v>365.22999999999996</v>
      </c>
      <c r="H694" s="139">
        <v>358.97999999999996</v>
      </c>
      <c r="I694" s="139">
        <v>195.65999999999997</v>
      </c>
      <c r="J694" s="139">
        <v>253.65</v>
      </c>
      <c r="K694" s="60"/>
      <c r="L694" s="28">
        <v>32308.199999999997</v>
      </c>
      <c r="M694" s="28">
        <v>17609.399999999998</v>
      </c>
      <c r="N694" s="28">
        <v>22828.5</v>
      </c>
      <c r="O694" s="44">
        <v>72746.099999999991</v>
      </c>
      <c r="P694" s="124"/>
      <c r="Q694" s="28">
        <v>45653.749999999993</v>
      </c>
      <c r="R694" s="28">
        <v>24457.499999999996</v>
      </c>
      <c r="S694" s="28">
        <v>31706.25</v>
      </c>
      <c r="T694" s="28">
        <v>101817.49999999999</v>
      </c>
      <c r="U694" s="124"/>
      <c r="V694" s="28">
        <v>85098.59</v>
      </c>
      <c r="W694" s="28">
        <v>45588.779999999992</v>
      </c>
      <c r="X694" s="28">
        <v>59100.450000000004</v>
      </c>
      <c r="Y694" s="44">
        <v>189787.82</v>
      </c>
      <c r="Z694" s="124"/>
      <c r="AA694" s="28">
        <v>9130.7499999999982</v>
      </c>
      <c r="AB694" s="28">
        <v>4891.4999999999991</v>
      </c>
      <c r="AC694" s="28">
        <v>6341.25</v>
      </c>
      <c r="AD694" s="44">
        <v>20363.499999999996</v>
      </c>
      <c r="AE694" s="124"/>
      <c r="AF694" s="139">
        <v>208546.33</v>
      </c>
      <c r="AG694" s="139">
        <v>111721.86</v>
      </c>
      <c r="AH694" s="139">
        <v>144834.15</v>
      </c>
      <c r="AI694" s="44">
        <v>465102.33999999997</v>
      </c>
      <c r="AJ694" s="124"/>
      <c r="AK694" s="63">
        <v>37333.919999999998</v>
      </c>
      <c r="AL694" s="63">
        <v>40697.279999999992</v>
      </c>
      <c r="AM694" s="63">
        <v>181867.05000000002</v>
      </c>
      <c r="AN694" s="44">
        <v>259898.25</v>
      </c>
      <c r="AO694" s="124"/>
      <c r="AP694" s="28">
        <v>379108.73999999993</v>
      </c>
      <c r="AQ694" s="28">
        <v>203095.07999999996</v>
      </c>
      <c r="AR694" s="28">
        <v>263288.7</v>
      </c>
      <c r="AS694" s="28">
        <v>845492.51999999979</v>
      </c>
      <c r="AT694" s="124"/>
      <c r="AU694" s="28">
        <v>287070.77999999997</v>
      </c>
      <c r="AV694" s="28">
        <v>153788.75999999998</v>
      </c>
      <c r="AW694" s="28">
        <v>199368.9</v>
      </c>
      <c r="AX694" s="44">
        <v>640228.43999999994</v>
      </c>
      <c r="AY694" s="124"/>
      <c r="AZ694" s="139">
        <v>4458761.3499999996</v>
      </c>
      <c r="BA694" s="139">
        <v>1203393.2400000002</v>
      </c>
      <c r="BB694" s="44">
        <v>1698646.3769999999</v>
      </c>
      <c r="BC694" s="28">
        <v>102287.48957999998</v>
      </c>
      <c r="BD694" s="28">
        <v>89324.085479999994</v>
      </c>
      <c r="BE694" s="140">
        <v>0</v>
      </c>
      <c r="BF694" s="44">
        <v>1890257.9520599998</v>
      </c>
      <c r="BG694" s="60"/>
      <c r="BH694" s="28">
        <v>4485694.4220599988</v>
      </c>
      <c r="BI694" s="124"/>
      <c r="BJ694" s="28">
        <v>638705.25</v>
      </c>
      <c r="BK694" s="28">
        <v>3846989.1720599988</v>
      </c>
      <c r="BL694" s="124"/>
      <c r="BM694" s="193">
        <v>1</v>
      </c>
    </row>
    <row r="695" spans="1:65" x14ac:dyDescent="0.25">
      <c r="A695" s="116" t="s">
        <v>1582</v>
      </c>
      <c r="B695" s="24" t="s">
        <v>1583</v>
      </c>
      <c r="C695" s="27" t="s">
        <v>1573</v>
      </c>
      <c r="D695" s="27" t="s">
        <v>12</v>
      </c>
      <c r="E695" s="139">
        <v>565.5</v>
      </c>
      <c r="F695" s="68"/>
      <c r="G695" s="139">
        <v>250</v>
      </c>
      <c r="H695" s="139">
        <v>243</v>
      </c>
      <c r="I695" s="139">
        <v>143</v>
      </c>
      <c r="J695" s="139">
        <v>172.5</v>
      </c>
      <c r="K695" s="60"/>
      <c r="L695" s="28">
        <v>21870</v>
      </c>
      <c r="M695" s="28">
        <v>12870</v>
      </c>
      <c r="N695" s="28">
        <v>15525</v>
      </c>
      <c r="O695" s="44">
        <v>50265</v>
      </c>
      <c r="P695" s="124"/>
      <c r="Q695" s="28">
        <v>31250</v>
      </c>
      <c r="R695" s="28">
        <v>17875</v>
      </c>
      <c r="S695" s="28">
        <v>21562.5</v>
      </c>
      <c r="T695" s="28">
        <v>70687.5</v>
      </c>
      <c r="U695" s="124"/>
      <c r="V695" s="28">
        <v>58250</v>
      </c>
      <c r="W695" s="28">
        <v>33319</v>
      </c>
      <c r="X695" s="28">
        <v>40192.5</v>
      </c>
      <c r="Y695" s="44">
        <v>131761.5</v>
      </c>
      <c r="Z695" s="124"/>
      <c r="AA695" s="28">
        <v>6250</v>
      </c>
      <c r="AB695" s="28">
        <v>3575</v>
      </c>
      <c r="AC695" s="28">
        <v>4312.5</v>
      </c>
      <c r="AD695" s="44">
        <v>14137.5</v>
      </c>
      <c r="AE695" s="124"/>
      <c r="AF695" s="139">
        <v>142750</v>
      </c>
      <c r="AG695" s="139">
        <v>81653</v>
      </c>
      <c r="AH695" s="139">
        <v>98497.5</v>
      </c>
      <c r="AI695" s="44">
        <v>322900.5</v>
      </c>
      <c r="AJ695" s="124"/>
      <c r="AK695" s="63">
        <v>25272</v>
      </c>
      <c r="AL695" s="63">
        <v>29744</v>
      </c>
      <c r="AM695" s="63">
        <v>123682.5</v>
      </c>
      <c r="AN695" s="44">
        <v>178698.5</v>
      </c>
      <c r="AO695" s="124"/>
      <c r="AP695" s="28">
        <v>259500</v>
      </c>
      <c r="AQ695" s="28">
        <v>148434</v>
      </c>
      <c r="AR695" s="28">
        <v>179055</v>
      </c>
      <c r="AS695" s="28">
        <v>586989</v>
      </c>
      <c r="AT695" s="124"/>
      <c r="AU695" s="28">
        <v>196500</v>
      </c>
      <c r="AV695" s="28">
        <v>112398</v>
      </c>
      <c r="AW695" s="28">
        <v>135585</v>
      </c>
      <c r="AX695" s="44">
        <v>444483</v>
      </c>
      <c r="AY695" s="124"/>
      <c r="AZ695" s="139">
        <v>3148587.9800000004</v>
      </c>
      <c r="BA695" s="139">
        <v>993350.40999999992</v>
      </c>
      <c r="BB695" s="44">
        <v>1242581.5170000002</v>
      </c>
      <c r="BC695" s="28">
        <v>71013.7935</v>
      </c>
      <c r="BD695" s="28">
        <v>62013.861000000004</v>
      </c>
      <c r="BE695" s="140">
        <v>0</v>
      </c>
      <c r="BF695" s="44">
        <v>1375609.1715000002</v>
      </c>
      <c r="BG695" s="60"/>
      <c r="BH695" s="28">
        <v>3175531.6715000002</v>
      </c>
      <c r="BI695" s="124"/>
      <c r="BJ695" s="28">
        <v>443425.51</v>
      </c>
      <c r="BK695" s="28">
        <v>2732106.1615000004</v>
      </c>
      <c r="BL695" s="124"/>
      <c r="BM695" s="193">
        <v>1</v>
      </c>
    </row>
    <row r="696" spans="1:65" x14ac:dyDescent="0.25">
      <c r="A696" s="116" t="s">
        <v>1584</v>
      </c>
      <c r="B696" s="24" t="s">
        <v>1585</v>
      </c>
      <c r="C696" s="27" t="s">
        <v>1573</v>
      </c>
      <c r="D696" s="27" t="s">
        <v>12</v>
      </c>
      <c r="E696" s="139">
        <v>1641.21</v>
      </c>
      <c r="F696" s="68"/>
      <c r="G696" s="139">
        <v>639.56000000000006</v>
      </c>
      <c r="H696" s="139">
        <v>634.15</v>
      </c>
      <c r="I696" s="139">
        <v>408.65999999999997</v>
      </c>
      <c r="J696" s="139">
        <v>592.99</v>
      </c>
      <c r="K696" s="60"/>
      <c r="L696" s="28">
        <v>57073.5</v>
      </c>
      <c r="M696" s="28">
        <v>36779.399999999994</v>
      </c>
      <c r="N696" s="28">
        <v>53369.1</v>
      </c>
      <c r="O696" s="44">
        <v>147222</v>
      </c>
      <c r="P696" s="124"/>
      <c r="Q696" s="28">
        <v>79945.000000000015</v>
      </c>
      <c r="R696" s="28">
        <v>51082.499999999993</v>
      </c>
      <c r="S696" s="28">
        <v>74123.75</v>
      </c>
      <c r="T696" s="28">
        <v>205151.25</v>
      </c>
      <c r="U696" s="124"/>
      <c r="V696" s="28">
        <v>149017.48000000001</v>
      </c>
      <c r="W696" s="28">
        <v>95217.78</v>
      </c>
      <c r="X696" s="28">
        <v>138166.67000000001</v>
      </c>
      <c r="Y696" s="44">
        <v>382401.93000000005</v>
      </c>
      <c r="Z696" s="124"/>
      <c r="AA696" s="28">
        <v>15989.000000000002</v>
      </c>
      <c r="AB696" s="28">
        <v>10216.5</v>
      </c>
      <c r="AC696" s="28">
        <v>14824.75</v>
      </c>
      <c r="AD696" s="44">
        <v>41030.25</v>
      </c>
      <c r="AE696" s="124"/>
      <c r="AF696" s="139">
        <v>365188.76</v>
      </c>
      <c r="AG696" s="139">
        <v>233344.86</v>
      </c>
      <c r="AH696" s="139">
        <v>338597.29</v>
      </c>
      <c r="AI696" s="44">
        <v>937130.90999999992</v>
      </c>
      <c r="AJ696" s="124"/>
      <c r="AK696" s="63">
        <v>65951.599999999991</v>
      </c>
      <c r="AL696" s="63">
        <v>85001.279999999999</v>
      </c>
      <c r="AM696" s="63">
        <v>425173.83</v>
      </c>
      <c r="AN696" s="44">
        <v>576126.71</v>
      </c>
      <c r="AO696" s="124"/>
      <c r="AP696" s="28">
        <v>663863.28</v>
      </c>
      <c r="AQ696" s="28">
        <v>424189.07999999996</v>
      </c>
      <c r="AR696" s="28">
        <v>615523.62</v>
      </c>
      <c r="AS696" s="28">
        <v>1703575.98</v>
      </c>
      <c r="AT696" s="124"/>
      <c r="AU696" s="28">
        <v>502694.16000000003</v>
      </c>
      <c r="AV696" s="28">
        <v>321206.75999999995</v>
      </c>
      <c r="AW696" s="28">
        <v>466090.14</v>
      </c>
      <c r="AX696" s="44">
        <v>1289991.06</v>
      </c>
      <c r="AY696" s="124"/>
      <c r="AZ696" s="139">
        <v>8905336.1799999997</v>
      </c>
      <c r="BA696" s="139">
        <v>2252385.09</v>
      </c>
      <c r="BB696" s="44">
        <v>3347316.3809999996</v>
      </c>
      <c r="BC696" s="28">
        <v>206098.22816999999</v>
      </c>
      <c r="BD696" s="28">
        <v>179978.37102000002</v>
      </c>
      <c r="BE696" s="140">
        <v>0</v>
      </c>
      <c r="BF696" s="44">
        <v>3733392.9801899996</v>
      </c>
      <c r="BG696" s="60"/>
      <c r="BH696" s="28">
        <v>9016023.0701900013</v>
      </c>
      <c r="BI696" s="124"/>
      <c r="BJ696" s="28">
        <v>1286921.99</v>
      </c>
      <c r="BK696" s="28">
        <v>7729101.0801900011</v>
      </c>
      <c r="BL696" s="124"/>
      <c r="BM696" s="193">
        <v>1</v>
      </c>
    </row>
    <row r="697" spans="1:65" x14ac:dyDescent="0.25">
      <c r="A697" s="116" t="s">
        <v>1586</v>
      </c>
      <c r="B697" s="24" t="s">
        <v>1587</v>
      </c>
      <c r="C697" s="27" t="s">
        <v>1573</v>
      </c>
      <c r="D697" s="27" t="s">
        <v>12</v>
      </c>
      <c r="E697" s="139">
        <v>1483.94</v>
      </c>
      <c r="F697" s="68"/>
      <c r="G697" s="139">
        <v>676.14</v>
      </c>
      <c r="H697" s="139">
        <v>666.31000000000006</v>
      </c>
      <c r="I697" s="139">
        <v>330.15</v>
      </c>
      <c r="J697" s="139">
        <v>477.65</v>
      </c>
      <c r="K697" s="60"/>
      <c r="L697" s="28">
        <v>59967.900000000009</v>
      </c>
      <c r="M697" s="28">
        <v>29713.499999999996</v>
      </c>
      <c r="N697" s="28">
        <v>42988.5</v>
      </c>
      <c r="O697" s="44">
        <v>132669.90000000002</v>
      </c>
      <c r="P697" s="124"/>
      <c r="Q697" s="28">
        <v>84517.5</v>
      </c>
      <c r="R697" s="28">
        <v>41268.75</v>
      </c>
      <c r="S697" s="28">
        <v>59706.25</v>
      </c>
      <c r="T697" s="28">
        <v>185492.5</v>
      </c>
      <c r="U697" s="124"/>
      <c r="V697" s="28">
        <v>157540.62</v>
      </c>
      <c r="W697" s="28">
        <v>76924.95</v>
      </c>
      <c r="X697" s="28">
        <v>111292.45</v>
      </c>
      <c r="Y697" s="44">
        <v>345758.02</v>
      </c>
      <c r="Z697" s="124"/>
      <c r="AA697" s="28">
        <v>16903.5</v>
      </c>
      <c r="AB697" s="28">
        <v>8253.75</v>
      </c>
      <c r="AC697" s="28">
        <v>11941.25</v>
      </c>
      <c r="AD697" s="44">
        <v>37098.5</v>
      </c>
      <c r="AE697" s="124"/>
      <c r="AF697" s="139">
        <v>193037.97</v>
      </c>
      <c r="AG697" s="139">
        <v>94257.82</v>
      </c>
      <c r="AH697" s="139">
        <v>136369.07</v>
      </c>
      <c r="AI697" s="44">
        <v>423664.86000000004</v>
      </c>
      <c r="AJ697" s="124"/>
      <c r="AK697" s="63">
        <v>69296.240000000005</v>
      </c>
      <c r="AL697" s="63">
        <v>68671.199999999997</v>
      </c>
      <c r="AM697" s="63">
        <v>342475.05</v>
      </c>
      <c r="AN697" s="44">
        <v>480442.49</v>
      </c>
      <c r="AO697" s="124"/>
      <c r="AP697" s="28">
        <v>701833.32</v>
      </c>
      <c r="AQ697" s="28">
        <v>342695.69999999995</v>
      </c>
      <c r="AR697" s="28">
        <v>495800.69999999995</v>
      </c>
      <c r="AS697" s="28">
        <v>1540329.7199999997</v>
      </c>
      <c r="AT697" s="124"/>
      <c r="AU697" s="28">
        <v>531446.04</v>
      </c>
      <c r="AV697" s="28">
        <v>259497.9</v>
      </c>
      <c r="AW697" s="28">
        <v>375432.89999999997</v>
      </c>
      <c r="AX697" s="44">
        <v>1166376.8400000001</v>
      </c>
      <c r="AY697" s="124"/>
      <c r="AZ697" s="139">
        <v>7953144.0699999994</v>
      </c>
      <c r="BA697" s="139">
        <v>1715352.1999999997</v>
      </c>
      <c r="BB697" s="44">
        <v>2900548.8809999996</v>
      </c>
      <c r="BC697" s="28">
        <v>186348.73337999996</v>
      </c>
      <c r="BD697" s="28">
        <v>162731.82828000002</v>
      </c>
      <c r="BE697" s="140">
        <v>0</v>
      </c>
      <c r="BF697" s="44">
        <v>3249629.4426599997</v>
      </c>
      <c r="BG697" s="60"/>
      <c r="BH697" s="28">
        <v>7561462.2726600002</v>
      </c>
      <c r="BI697" s="124"/>
      <c r="BJ697" s="28">
        <v>1163601.8700000001</v>
      </c>
      <c r="BK697" s="28">
        <v>6397860.4026600001</v>
      </c>
      <c r="BL697" s="124"/>
      <c r="BM697" s="193">
        <v>0</v>
      </c>
    </row>
    <row r="698" spans="1:65" x14ac:dyDescent="0.25">
      <c r="A698" s="116" t="s">
        <v>1588</v>
      </c>
      <c r="B698" s="24" t="s">
        <v>1589</v>
      </c>
      <c r="C698" s="27" t="s">
        <v>1573</v>
      </c>
      <c r="D698" s="27" t="s">
        <v>120</v>
      </c>
      <c r="E698" s="139">
        <v>1510.46</v>
      </c>
      <c r="F698" s="68"/>
      <c r="G698" s="139">
        <v>991.64</v>
      </c>
      <c r="H698" s="139">
        <v>973.64</v>
      </c>
      <c r="I698" s="139">
        <v>518.82000000000005</v>
      </c>
      <c r="J698" s="139">
        <v>0</v>
      </c>
      <c r="K698" s="60"/>
      <c r="L698" s="28">
        <v>87627.6</v>
      </c>
      <c r="M698" s="28">
        <v>46693.8</v>
      </c>
      <c r="N698" s="28">
        <v>0</v>
      </c>
      <c r="O698" s="44">
        <v>134321.40000000002</v>
      </c>
      <c r="P698" s="124"/>
      <c r="Q698" s="28">
        <v>123955</v>
      </c>
      <c r="R698" s="28">
        <v>64852.500000000007</v>
      </c>
      <c r="S698" s="28">
        <v>0</v>
      </c>
      <c r="T698" s="28">
        <v>188807.5</v>
      </c>
      <c r="U698" s="124"/>
      <c r="V698" s="28">
        <v>231052.12</v>
      </c>
      <c r="W698" s="28">
        <v>120885.06000000001</v>
      </c>
      <c r="X698" s="28">
        <v>0</v>
      </c>
      <c r="Y698" s="44">
        <v>351937.18</v>
      </c>
      <c r="Z698" s="124"/>
      <c r="AA698" s="28">
        <v>24791</v>
      </c>
      <c r="AB698" s="28">
        <v>12970.500000000002</v>
      </c>
      <c r="AC698" s="28">
        <v>0</v>
      </c>
      <c r="AD698" s="44">
        <v>37761.5</v>
      </c>
      <c r="AE698" s="124"/>
      <c r="AF698" s="139">
        <v>566226.43999999994</v>
      </c>
      <c r="AG698" s="139">
        <v>296246.21999999997</v>
      </c>
      <c r="AH698" s="139">
        <v>0</v>
      </c>
      <c r="AI698" s="44">
        <v>862472.65999999992</v>
      </c>
      <c r="AJ698" s="124"/>
      <c r="AK698" s="63">
        <v>101258.56</v>
      </c>
      <c r="AL698" s="63">
        <v>107914.56000000001</v>
      </c>
      <c r="AM698" s="63">
        <v>0</v>
      </c>
      <c r="AN698" s="44">
        <v>209173.12</v>
      </c>
      <c r="AO698" s="124"/>
      <c r="AP698" s="28">
        <v>1029322.32</v>
      </c>
      <c r="AQ698" s="28">
        <v>538535.16</v>
      </c>
      <c r="AR698" s="28">
        <v>0</v>
      </c>
      <c r="AS698" s="28">
        <v>1567857.48</v>
      </c>
      <c r="AT698" s="124"/>
      <c r="AU698" s="28">
        <v>779429.04</v>
      </c>
      <c r="AV698" s="28">
        <v>407792.52</v>
      </c>
      <c r="AW698" s="28">
        <v>0</v>
      </c>
      <c r="AX698" s="44">
        <v>1187221.56</v>
      </c>
      <c r="AY698" s="124"/>
      <c r="AZ698" s="139">
        <v>8313769.8700000001</v>
      </c>
      <c r="BA698" s="139">
        <v>3831415.3400000003</v>
      </c>
      <c r="BB698" s="44">
        <v>3643555.5630000001</v>
      </c>
      <c r="BC698" s="28">
        <v>189679.03542</v>
      </c>
      <c r="BD698" s="28">
        <v>165640.06452000001</v>
      </c>
      <c r="BE698" s="140">
        <v>0</v>
      </c>
      <c r="BF698" s="44">
        <v>3998874.6629400002</v>
      </c>
      <c r="BG698" s="60"/>
      <c r="BH698" s="28">
        <v>8538427.0629399996</v>
      </c>
      <c r="BI698" s="124"/>
      <c r="BJ698" s="28">
        <v>1184396.99</v>
      </c>
      <c r="BK698" s="28">
        <v>7354030.0729399994</v>
      </c>
      <c r="BL698" s="124"/>
      <c r="BM698" s="193">
        <v>1</v>
      </c>
    </row>
    <row r="699" spans="1:65" x14ac:dyDescent="0.25">
      <c r="A699" s="116" t="s">
        <v>1590</v>
      </c>
      <c r="B699" s="24" t="s">
        <v>1591</v>
      </c>
      <c r="C699" s="27" t="s">
        <v>1573</v>
      </c>
      <c r="D699" s="27" t="s">
        <v>120</v>
      </c>
      <c r="E699" s="139">
        <v>81.64</v>
      </c>
      <c r="F699" s="68"/>
      <c r="G699" s="139">
        <v>48.98</v>
      </c>
      <c r="H699" s="139">
        <v>47.82</v>
      </c>
      <c r="I699" s="139">
        <v>32.659999999999997</v>
      </c>
      <c r="J699" s="139">
        <v>0</v>
      </c>
      <c r="K699" s="60"/>
      <c r="L699" s="28">
        <v>4303.8</v>
      </c>
      <c r="M699" s="28">
        <v>2939.3999999999996</v>
      </c>
      <c r="N699" s="28">
        <v>0</v>
      </c>
      <c r="O699" s="44">
        <v>7243.2</v>
      </c>
      <c r="P699" s="124"/>
      <c r="Q699" s="28">
        <v>6122.5</v>
      </c>
      <c r="R699" s="28">
        <v>4082.4999999999995</v>
      </c>
      <c r="S699" s="28">
        <v>0</v>
      </c>
      <c r="T699" s="28">
        <v>10205</v>
      </c>
      <c r="U699" s="124"/>
      <c r="V699" s="28">
        <v>11412.34</v>
      </c>
      <c r="W699" s="28">
        <v>7609.7799999999988</v>
      </c>
      <c r="X699" s="28">
        <v>0</v>
      </c>
      <c r="Y699" s="44">
        <v>19022.12</v>
      </c>
      <c r="Z699" s="124"/>
      <c r="AA699" s="28">
        <v>1224.5</v>
      </c>
      <c r="AB699" s="28">
        <v>816.49999999999989</v>
      </c>
      <c r="AC699" s="28">
        <v>0</v>
      </c>
      <c r="AD699" s="44">
        <v>2041</v>
      </c>
      <c r="AE699" s="124"/>
      <c r="AF699" s="139">
        <v>13983.79</v>
      </c>
      <c r="AG699" s="139">
        <v>9324.43</v>
      </c>
      <c r="AH699" s="139">
        <v>0</v>
      </c>
      <c r="AI699" s="44">
        <v>23308.22</v>
      </c>
      <c r="AJ699" s="124"/>
      <c r="AK699" s="63">
        <v>4973.28</v>
      </c>
      <c r="AL699" s="63">
        <v>6793.2799999999988</v>
      </c>
      <c r="AM699" s="63">
        <v>0</v>
      </c>
      <c r="AN699" s="44">
        <v>11766.559999999998</v>
      </c>
      <c r="AO699" s="124"/>
      <c r="AP699" s="28">
        <v>50841.24</v>
      </c>
      <c r="AQ699" s="28">
        <v>33901.079999999994</v>
      </c>
      <c r="AR699" s="28">
        <v>0</v>
      </c>
      <c r="AS699" s="28">
        <v>84742.319999999992</v>
      </c>
      <c r="AT699" s="124"/>
      <c r="AU699" s="28">
        <v>38498.28</v>
      </c>
      <c r="AV699" s="28">
        <v>25670.76</v>
      </c>
      <c r="AW699" s="28">
        <v>0</v>
      </c>
      <c r="AX699" s="44">
        <v>64169.039999999994</v>
      </c>
      <c r="AY699" s="124"/>
      <c r="AZ699" s="139">
        <v>428085.46000000008</v>
      </c>
      <c r="BA699" s="139">
        <v>125817.45</v>
      </c>
      <c r="BB699" s="44">
        <v>166170.87299999999</v>
      </c>
      <c r="BC699" s="28">
        <v>10252.106279999996</v>
      </c>
      <c r="BD699" s="28">
        <v>8952.8056799999995</v>
      </c>
      <c r="BE699" s="140">
        <v>0</v>
      </c>
      <c r="BF699" s="44">
        <v>185375.78495999999</v>
      </c>
      <c r="BG699" s="60"/>
      <c r="BH699" s="28">
        <v>407873.24495999998</v>
      </c>
      <c r="BI699" s="124"/>
      <c r="BJ699" s="28">
        <v>64016.37</v>
      </c>
      <c r="BK699" s="28">
        <v>343856.87495999999</v>
      </c>
      <c r="BL699" s="124"/>
      <c r="BM699" s="193">
        <v>0</v>
      </c>
    </row>
    <row r="700" spans="1:65" x14ac:dyDescent="0.25">
      <c r="A700" s="116" t="s">
        <v>1592</v>
      </c>
      <c r="B700" s="24" t="s">
        <v>1593</v>
      </c>
      <c r="C700" s="27" t="s">
        <v>1594</v>
      </c>
      <c r="D700" s="27" t="s">
        <v>12</v>
      </c>
      <c r="E700" s="139">
        <v>598.29</v>
      </c>
      <c r="F700" s="68"/>
      <c r="G700" s="139">
        <v>260.64999999999998</v>
      </c>
      <c r="H700" s="139">
        <v>258.14999999999998</v>
      </c>
      <c r="I700" s="139">
        <v>136.82</v>
      </c>
      <c r="J700" s="139">
        <v>200.82</v>
      </c>
      <c r="K700" s="60"/>
      <c r="L700" s="28">
        <v>23233.499999999996</v>
      </c>
      <c r="M700" s="28">
        <v>12313.8</v>
      </c>
      <c r="N700" s="28">
        <v>18073.8</v>
      </c>
      <c r="O700" s="44">
        <v>53621.099999999991</v>
      </c>
      <c r="P700" s="124"/>
      <c r="Q700" s="28">
        <v>32581.249999999996</v>
      </c>
      <c r="R700" s="28">
        <v>17102.5</v>
      </c>
      <c r="S700" s="28">
        <v>25102.5</v>
      </c>
      <c r="T700" s="28">
        <v>74786.25</v>
      </c>
      <c r="U700" s="124"/>
      <c r="V700" s="28">
        <v>60731.45</v>
      </c>
      <c r="W700" s="28">
        <v>31879.059999999998</v>
      </c>
      <c r="X700" s="28">
        <v>46791.06</v>
      </c>
      <c r="Y700" s="44">
        <v>139401.57</v>
      </c>
      <c r="Z700" s="124"/>
      <c r="AA700" s="28">
        <v>6516.2499999999991</v>
      </c>
      <c r="AB700" s="28">
        <v>3420.5</v>
      </c>
      <c r="AC700" s="28">
        <v>5020.5</v>
      </c>
      <c r="AD700" s="44">
        <v>14957.25</v>
      </c>
      <c r="AE700" s="124"/>
      <c r="AF700" s="139">
        <v>74415.570000000007</v>
      </c>
      <c r="AG700" s="139">
        <v>39062.11</v>
      </c>
      <c r="AH700" s="139">
        <v>57334.11</v>
      </c>
      <c r="AI700" s="44">
        <v>170811.79</v>
      </c>
      <c r="AJ700" s="124"/>
      <c r="AK700" s="63">
        <v>26847.599999999999</v>
      </c>
      <c r="AL700" s="63">
        <v>28458.559999999998</v>
      </c>
      <c r="AM700" s="63">
        <v>143987.94</v>
      </c>
      <c r="AN700" s="44">
        <v>199294.1</v>
      </c>
      <c r="AO700" s="124"/>
      <c r="AP700" s="28">
        <v>270554.69999999995</v>
      </c>
      <c r="AQ700" s="28">
        <v>142019.16</v>
      </c>
      <c r="AR700" s="28">
        <v>208451.16</v>
      </c>
      <c r="AS700" s="28">
        <v>621025.02</v>
      </c>
      <c r="AT700" s="124"/>
      <c r="AU700" s="28">
        <v>204870.9</v>
      </c>
      <c r="AV700" s="28">
        <v>107540.51999999999</v>
      </c>
      <c r="AW700" s="28">
        <v>157844.51999999999</v>
      </c>
      <c r="AX700" s="44">
        <v>470255.93999999994</v>
      </c>
      <c r="AY700" s="124"/>
      <c r="AZ700" s="139">
        <v>3231096.2800000003</v>
      </c>
      <c r="BA700" s="139">
        <v>753040.77</v>
      </c>
      <c r="BB700" s="44">
        <v>1195241.115</v>
      </c>
      <c r="BC700" s="28">
        <v>75131.463329999984</v>
      </c>
      <c r="BD700" s="28">
        <v>65609.677979999993</v>
      </c>
      <c r="BE700" s="140">
        <v>0</v>
      </c>
      <c r="BF700" s="44">
        <v>1335982.2563099999</v>
      </c>
      <c r="BG700" s="60"/>
      <c r="BH700" s="28">
        <v>3080135.2763100001</v>
      </c>
      <c r="BI700" s="124"/>
      <c r="BJ700" s="28">
        <v>469137.13</v>
      </c>
      <c r="BK700" s="28">
        <v>2610998.1463100002</v>
      </c>
      <c r="BL700" s="124"/>
      <c r="BM700" s="193">
        <v>0</v>
      </c>
    </row>
    <row r="701" spans="1:65" x14ac:dyDescent="0.25">
      <c r="A701" s="116" t="s">
        <v>1595</v>
      </c>
      <c r="B701" s="24" t="s">
        <v>1596</v>
      </c>
      <c r="C701" s="27" t="s">
        <v>1594</v>
      </c>
      <c r="D701" s="27" t="s">
        <v>12</v>
      </c>
      <c r="E701" s="139">
        <v>914.87</v>
      </c>
      <c r="F701" s="68"/>
      <c r="G701" s="139">
        <v>409.39</v>
      </c>
      <c r="H701" s="139">
        <v>404.47999999999996</v>
      </c>
      <c r="I701" s="139">
        <v>211.48999999999998</v>
      </c>
      <c r="J701" s="139">
        <v>293.99</v>
      </c>
      <c r="K701" s="60"/>
      <c r="L701" s="28">
        <v>36403.199999999997</v>
      </c>
      <c r="M701" s="28">
        <v>19034.099999999999</v>
      </c>
      <c r="N701" s="28">
        <v>26459.100000000002</v>
      </c>
      <c r="O701" s="44">
        <v>81896.399999999994</v>
      </c>
      <c r="P701" s="124"/>
      <c r="Q701" s="28">
        <v>51173.75</v>
      </c>
      <c r="R701" s="28">
        <v>26436.249999999996</v>
      </c>
      <c r="S701" s="28">
        <v>36748.75</v>
      </c>
      <c r="T701" s="28">
        <v>114358.75</v>
      </c>
      <c r="U701" s="124"/>
      <c r="V701" s="28">
        <v>95387.87</v>
      </c>
      <c r="W701" s="28">
        <v>49277.17</v>
      </c>
      <c r="X701" s="28">
        <v>68499.67</v>
      </c>
      <c r="Y701" s="44">
        <v>213164.70999999996</v>
      </c>
      <c r="Z701" s="124"/>
      <c r="AA701" s="28">
        <v>10234.75</v>
      </c>
      <c r="AB701" s="28">
        <v>5287.2499999999991</v>
      </c>
      <c r="AC701" s="28">
        <v>7349.75</v>
      </c>
      <c r="AD701" s="44">
        <v>22871.75</v>
      </c>
      <c r="AE701" s="124"/>
      <c r="AF701" s="139">
        <v>233761.69</v>
      </c>
      <c r="AG701" s="139">
        <v>120760.79</v>
      </c>
      <c r="AH701" s="139">
        <v>167868.29</v>
      </c>
      <c r="AI701" s="44">
        <v>522390.77</v>
      </c>
      <c r="AJ701" s="124"/>
      <c r="AK701" s="63">
        <v>42065.919999999998</v>
      </c>
      <c r="AL701" s="63">
        <v>43989.919999999998</v>
      </c>
      <c r="AM701" s="63">
        <v>210790.83000000002</v>
      </c>
      <c r="AN701" s="44">
        <v>296846.67000000004</v>
      </c>
      <c r="AO701" s="124"/>
      <c r="AP701" s="28">
        <v>424946.82</v>
      </c>
      <c r="AQ701" s="28">
        <v>219526.61999999997</v>
      </c>
      <c r="AR701" s="28">
        <v>305161.62</v>
      </c>
      <c r="AS701" s="28">
        <v>949635.05999999994</v>
      </c>
      <c r="AT701" s="124"/>
      <c r="AU701" s="28">
        <v>321780.53999999998</v>
      </c>
      <c r="AV701" s="28">
        <v>166231.13999999998</v>
      </c>
      <c r="AW701" s="28">
        <v>231076.14</v>
      </c>
      <c r="AX701" s="44">
        <v>719087.82</v>
      </c>
      <c r="AY701" s="124"/>
      <c r="AZ701" s="139">
        <v>4983083.3900000006</v>
      </c>
      <c r="BA701" s="139">
        <v>1247343.81</v>
      </c>
      <c r="BB701" s="44">
        <v>1869128.1600000004</v>
      </c>
      <c r="BC701" s="28">
        <v>114886.62998999999</v>
      </c>
      <c r="BD701" s="28">
        <v>100326.47394</v>
      </c>
      <c r="BE701" s="140">
        <v>0</v>
      </c>
      <c r="BF701" s="44">
        <v>2084341.2639300004</v>
      </c>
      <c r="BG701" s="60"/>
      <c r="BH701" s="28">
        <v>5004593.193930001</v>
      </c>
      <c r="BI701" s="124"/>
      <c r="BJ701" s="28">
        <v>717377.01</v>
      </c>
      <c r="BK701" s="28">
        <v>4287216.1839300012</v>
      </c>
      <c r="BL701" s="124"/>
      <c r="BM701" s="193">
        <v>1</v>
      </c>
    </row>
    <row r="702" spans="1:65" x14ac:dyDescent="0.25">
      <c r="A702" s="116" t="s">
        <v>1597</v>
      </c>
      <c r="B702" s="24" t="s">
        <v>1598</v>
      </c>
      <c r="C702" s="27" t="s">
        <v>1594</v>
      </c>
      <c r="D702" s="27" t="s">
        <v>12</v>
      </c>
      <c r="E702" s="139">
        <v>765.04</v>
      </c>
      <c r="F702" s="68"/>
      <c r="G702" s="139">
        <v>355.22999999999996</v>
      </c>
      <c r="H702" s="139">
        <v>343.14999999999992</v>
      </c>
      <c r="I702" s="139">
        <v>164.32</v>
      </c>
      <c r="J702" s="139">
        <v>245.49</v>
      </c>
      <c r="K702" s="60"/>
      <c r="L702" s="28">
        <v>30883.499999999993</v>
      </c>
      <c r="M702" s="28">
        <v>14788.8</v>
      </c>
      <c r="N702" s="28">
        <v>22094.100000000002</v>
      </c>
      <c r="O702" s="44">
        <v>67766.399999999994</v>
      </c>
      <c r="P702" s="124"/>
      <c r="Q702" s="28">
        <v>44403.749999999993</v>
      </c>
      <c r="R702" s="28">
        <v>20540</v>
      </c>
      <c r="S702" s="28">
        <v>30686.25</v>
      </c>
      <c r="T702" s="28">
        <v>95630</v>
      </c>
      <c r="U702" s="124"/>
      <c r="V702" s="28">
        <v>82768.59</v>
      </c>
      <c r="W702" s="28">
        <v>38286.559999999998</v>
      </c>
      <c r="X702" s="28">
        <v>57199.170000000006</v>
      </c>
      <c r="Y702" s="44">
        <v>178254.32</v>
      </c>
      <c r="Z702" s="124"/>
      <c r="AA702" s="28">
        <v>8880.7499999999982</v>
      </c>
      <c r="AB702" s="28">
        <v>4108</v>
      </c>
      <c r="AC702" s="28">
        <v>6137.25</v>
      </c>
      <c r="AD702" s="44">
        <v>19126</v>
      </c>
      <c r="AE702" s="124"/>
      <c r="AF702" s="139">
        <v>202836.33</v>
      </c>
      <c r="AG702" s="139">
        <v>93826.72</v>
      </c>
      <c r="AH702" s="139">
        <v>140174.79</v>
      </c>
      <c r="AI702" s="44">
        <v>436837.83999999997</v>
      </c>
      <c r="AJ702" s="124"/>
      <c r="AK702" s="63">
        <v>35687.599999999991</v>
      </c>
      <c r="AL702" s="63">
        <v>34178.559999999998</v>
      </c>
      <c r="AM702" s="63">
        <v>176016.33000000002</v>
      </c>
      <c r="AN702" s="44">
        <v>245882.49</v>
      </c>
      <c r="AO702" s="124"/>
      <c r="AP702" s="28">
        <v>368728.73999999993</v>
      </c>
      <c r="AQ702" s="28">
        <v>170564.16</v>
      </c>
      <c r="AR702" s="28">
        <v>254818.62</v>
      </c>
      <c r="AS702" s="28">
        <v>794111.5199999999</v>
      </c>
      <c r="AT702" s="124"/>
      <c r="AU702" s="28">
        <v>279210.77999999997</v>
      </c>
      <c r="AV702" s="28">
        <v>129155.51999999999</v>
      </c>
      <c r="AW702" s="28">
        <v>192955.14</v>
      </c>
      <c r="AX702" s="44">
        <v>601321.43999999994</v>
      </c>
      <c r="AY702" s="124"/>
      <c r="AZ702" s="139">
        <v>4238614.25</v>
      </c>
      <c r="BA702" s="139">
        <v>1267603.98</v>
      </c>
      <c r="BB702" s="44">
        <v>1651865.469</v>
      </c>
      <c r="BC702" s="28">
        <v>96071.428079999983</v>
      </c>
      <c r="BD702" s="28">
        <v>83895.816479999994</v>
      </c>
      <c r="BE702" s="140">
        <v>0</v>
      </c>
      <c r="BF702" s="44">
        <v>1831832.7135600001</v>
      </c>
      <c r="BG702" s="60"/>
      <c r="BH702" s="28">
        <v>4270762.7235599998</v>
      </c>
      <c r="BI702" s="124"/>
      <c r="BJ702" s="28">
        <v>599890.81000000006</v>
      </c>
      <c r="BK702" s="28">
        <v>3670871.9135599998</v>
      </c>
      <c r="BL702" s="124"/>
      <c r="BM702" s="193">
        <v>1</v>
      </c>
    </row>
    <row r="703" spans="1:65" x14ac:dyDescent="0.25">
      <c r="A703" s="116" t="s">
        <v>1599</v>
      </c>
      <c r="B703" s="24" t="s">
        <v>1600</v>
      </c>
      <c r="C703" s="27" t="s">
        <v>1594</v>
      </c>
      <c r="D703" s="27" t="s">
        <v>12</v>
      </c>
      <c r="E703" s="139">
        <v>3277.53</v>
      </c>
      <c r="F703" s="68"/>
      <c r="G703" s="139">
        <v>1457.07</v>
      </c>
      <c r="H703" s="139">
        <v>1430.82</v>
      </c>
      <c r="I703" s="139">
        <v>773.15</v>
      </c>
      <c r="J703" s="139">
        <v>1047.3100000000002</v>
      </c>
      <c r="K703" s="60"/>
      <c r="L703" s="28">
        <v>128773.79999999999</v>
      </c>
      <c r="M703" s="28">
        <v>69583.5</v>
      </c>
      <c r="N703" s="28">
        <v>94257.900000000009</v>
      </c>
      <c r="O703" s="44">
        <v>292615.2</v>
      </c>
      <c r="P703" s="124"/>
      <c r="Q703" s="28">
        <v>182133.75</v>
      </c>
      <c r="R703" s="28">
        <v>96643.75</v>
      </c>
      <c r="S703" s="28">
        <v>130913.75000000001</v>
      </c>
      <c r="T703" s="28">
        <v>409691.25</v>
      </c>
      <c r="U703" s="124"/>
      <c r="V703" s="28">
        <v>339497.31</v>
      </c>
      <c r="W703" s="28">
        <v>180143.94999999998</v>
      </c>
      <c r="X703" s="28">
        <v>244023.23000000004</v>
      </c>
      <c r="Y703" s="44">
        <v>763664.49</v>
      </c>
      <c r="Z703" s="124"/>
      <c r="AA703" s="28">
        <v>36426.75</v>
      </c>
      <c r="AB703" s="28">
        <v>19328.75</v>
      </c>
      <c r="AC703" s="28">
        <v>26182.750000000004</v>
      </c>
      <c r="AD703" s="44">
        <v>81938.25</v>
      </c>
      <c r="AE703" s="124"/>
      <c r="AF703" s="139">
        <v>831986.97</v>
      </c>
      <c r="AG703" s="139">
        <v>441468.65</v>
      </c>
      <c r="AH703" s="139">
        <v>598014.01</v>
      </c>
      <c r="AI703" s="44">
        <v>1871469.6300000001</v>
      </c>
      <c r="AJ703" s="124"/>
      <c r="AK703" s="63">
        <v>148805.28</v>
      </c>
      <c r="AL703" s="63">
        <v>160815.19999999998</v>
      </c>
      <c r="AM703" s="63">
        <v>750921.27000000014</v>
      </c>
      <c r="AN703" s="44">
        <v>1060541.75</v>
      </c>
      <c r="AO703" s="124"/>
      <c r="AP703" s="28">
        <v>1512438.66</v>
      </c>
      <c r="AQ703" s="28">
        <v>802529.7</v>
      </c>
      <c r="AR703" s="28">
        <v>1087107.7800000003</v>
      </c>
      <c r="AS703" s="28">
        <v>3402076.14</v>
      </c>
      <c r="AT703" s="124"/>
      <c r="AU703" s="28">
        <v>1145257.02</v>
      </c>
      <c r="AV703" s="28">
        <v>607695.9</v>
      </c>
      <c r="AW703" s="28">
        <v>823185.66000000015</v>
      </c>
      <c r="AX703" s="44">
        <v>2576138.58</v>
      </c>
      <c r="AY703" s="124"/>
      <c r="AZ703" s="139">
        <v>18583286.290000003</v>
      </c>
      <c r="BA703" s="139">
        <v>6566164.8100000005</v>
      </c>
      <c r="BB703" s="44">
        <v>7544835.3300000001</v>
      </c>
      <c r="BC703" s="28">
        <v>411582.38480999996</v>
      </c>
      <c r="BD703" s="28">
        <v>359420.49485999998</v>
      </c>
      <c r="BE703" s="140">
        <v>0</v>
      </c>
      <c r="BF703" s="44">
        <v>8315838.2096699998</v>
      </c>
      <c r="BG703" s="60"/>
      <c r="BH703" s="28">
        <v>18773973.499669999</v>
      </c>
      <c r="BI703" s="124"/>
      <c r="BJ703" s="28">
        <v>2570009.59</v>
      </c>
      <c r="BK703" s="28">
        <v>16203963.909669999</v>
      </c>
      <c r="BL703" s="124"/>
      <c r="BM703" s="193">
        <v>1</v>
      </c>
    </row>
    <row r="704" spans="1:65" x14ac:dyDescent="0.25">
      <c r="A704" s="116" t="s">
        <v>1601</v>
      </c>
      <c r="B704" s="24" t="s">
        <v>1602</v>
      </c>
      <c r="C704" s="27" t="s">
        <v>1594</v>
      </c>
      <c r="D704" s="27" t="s">
        <v>12</v>
      </c>
      <c r="E704" s="139">
        <v>994.75</v>
      </c>
      <c r="F704" s="68"/>
      <c r="G704" s="139">
        <v>466.75</v>
      </c>
      <c r="H704" s="139">
        <v>459.5</v>
      </c>
      <c r="I704" s="139">
        <v>244</v>
      </c>
      <c r="J704" s="139">
        <v>284</v>
      </c>
      <c r="K704" s="60"/>
      <c r="L704" s="28">
        <v>41355</v>
      </c>
      <c r="M704" s="28">
        <v>21960</v>
      </c>
      <c r="N704" s="28">
        <v>25560</v>
      </c>
      <c r="O704" s="44">
        <v>88875</v>
      </c>
      <c r="P704" s="124"/>
      <c r="Q704" s="28">
        <v>58343.75</v>
      </c>
      <c r="R704" s="28">
        <v>30500</v>
      </c>
      <c r="S704" s="28">
        <v>35500</v>
      </c>
      <c r="T704" s="28">
        <v>124343.75</v>
      </c>
      <c r="U704" s="124"/>
      <c r="V704" s="28">
        <v>108752.75</v>
      </c>
      <c r="W704" s="28">
        <v>56852</v>
      </c>
      <c r="X704" s="28">
        <v>66172</v>
      </c>
      <c r="Y704" s="44">
        <v>231776.75</v>
      </c>
      <c r="Z704" s="124"/>
      <c r="AA704" s="28">
        <v>11668.75</v>
      </c>
      <c r="AB704" s="28">
        <v>6100</v>
      </c>
      <c r="AC704" s="28">
        <v>7100</v>
      </c>
      <c r="AD704" s="44">
        <v>24868.75</v>
      </c>
      <c r="AE704" s="124"/>
      <c r="AF704" s="139">
        <v>266514.25</v>
      </c>
      <c r="AG704" s="139">
        <v>139324</v>
      </c>
      <c r="AH704" s="139">
        <v>162164</v>
      </c>
      <c r="AI704" s="44">
        <v>568002.25</v>
      </c>
      <c r="AJ704" s="124"/>
      <c r="AK704" s="63">
        <v>47788</v>
      </c>
      <c r="AL704" s="63">
        <v>50752</v>
      </c>
      <c r="AM704" s="63">
        <v>203628</v>
      </c>
      <c r="AN704" s="44">
        <v>302168</v>
      </c>
      <c r="AO704" s="124"/>
      <c r="AP704" s="28">
        <v>484486.5</v>
      </c>
      <c r="AQ704" s="28">
        <v>253272</v>
      </c>
      <c r="AR704" s="28">
        <v>294792</v>
      </c>
      <c r="AS704" s="28">
        <v>1032550.5</v>
      </c>
      <c r="AT704" s="124"/>
      <c r="AU704" s="28">
        <v>366865.5</v>
      </c>
      <c r="AV704" s="28">
        <v>191784</v>
      </c>
      <c r="AW704" s="28">
        <v>223224</v>
      </c>
      <c r="AX704" s="44">
        <v>781873.5</v>
      </c>
      <c r="AY704" s="124"/>
      <c r="AZ704" s="139">
        <v>5403359.9100000001</v>
      </c>
      <c r="BA704" s="139">
        <v>1402175.7400000002</v>
      </c>
      <c r="BB704" s="44">
        <v>2041660.6950000001</v>
      </c>
      <c r="BC704" s="28">
        <v>124917.72074999998</v>
      </c>
      <c r="BD704" s="28">
        <v>109086.27450000001</v>
      </c>
      <c r="BE704" s="140">
        <v>0</v>
      </c>
      <c r="BF704" s="44">
        <v>2275664.69025</v>
      </c>
      <c r="BG704" s="60"/>
      <c r="BH704" s="28">
        <v>5430123.19025</v>
      </c>
      <c r="BI704" s="124"/>
      <c r="BJ704" s="28">
        <v>780013.31</v>
      </c>
      <c r="BK704" s="28">
        <v>4650109.8802499995</v>
      </c>
      <c r="BL704" s="124"/>
      <c r="BM704" s="193">
        <v>1</v>
      </c>
    </row>
    <row r="705" spans="1:65" x14ac:dyDescent="0.25">
      <c r="A705" s="116" t="s">
        <v>1603</v>
      </c>
      <c r="B705" s="24" t="s">
        <v>1604</v>
      </c>
      <c r="C705" s="27" t="s">
        <v>1594</v>
      </c>
      <c r="D705" s="27" t="s">
        <v>120</v>
      </c>
      <c r="E705" s="139">
        <v>918.64</v>
      </c>
      <c r="F705" s="68"/>
      <c r="G705" s="139">
        <v>609.15</v>
      </c>
      <c r="H705" s="139">
        <v>597.74</v>
      </c>
      <c r="I705" s="139">
        <v>309.49</v>
      </c>
      <c r="J705" s="139">
        <v>0</v>
      </c>
      <c r="K705" s="60"/>
      <c r="L705" s="28">
        <v>53796.6</v>
      </c>
      <c r="M705" s="28">
        <v>27854.100000000002</v>
      </c>
      <c r="N705" s="28">
        <v>0</v>
      </c>
      <c r="O705" s="44">
        <v>81650.7</v>
      </c>
      <c r="P705" s="124"/>
      <c r="Q705" s="28">
        <v>76143.75</v>
      </c>
      <c r="R705" s="28">
        <v>38686.25</v>
      </c>
      <c r="S705" s="28">
        <v>0</v>
      </c>
      <c r="T705" s="28">
        <v>114830</v>
      </c>
      <c r="U705" s="124"/>
      <c r="V705" s="28">
        <v>141931.94999999998</v>
      </c>
      <c r="W705" s="28">
        <v>72111.17</v>
      </c>
      <c r="X705" s="28">
        <v>0</v>
      </c>
      <c r="Y705" s="44">
        <v>214043.12</v>
      </c>
      <c r="Z705" s="124"/>
      <c r="AA705" s="28">
        <v>15228.75</v>
      </c>
      <c r="AB705" s="28">
        <v>7737.25</v>
      </c>
      <c r="AC705" s="28">
        <v>0</v>
      </c>
      <c r="AD705" s="44">
        <v>22966</v>
      </c>
      <c r="AE705" s="124"/>
      <c r="AF705" s="139">
        <v>347824.65</v>
      </c>
      <c r="AG705" s="139">
        <v>176718.79</v>
      </c>
      <c r="AH705" s="139">
        <v>0</v>
      </c>
      <c r="AI705" s="44">
        <v>524543.44000000006</v>
      </c>
      <c r="AJ705" s="124"/>
      <c r="AK705" s="63">
        <v>62164.959999999999</v>
      </c>
      <c r="AL705" s="63">
        <v>64373.919999999998</v>
      </c>
      <c r="AM705" s="63">
        <v>0</v>
      </c>
      <c r="AN705" s="44">
        <v>126538.88</v>
      </c>
      <c r="AO705" s="124"/>
      <c r="AP705" s="28">
        <v>632297.69999999995</v>
      </c>
      <c r="AQ705" s="28">
        <v>321250.62</v>
      </c>
      <c r="AR705" s="28">
        <v>0</v>
      </c>
      <c r="AS705" s="28">
        <v>953548.32</v>
      </c>
      <c r="AT705" s="124"/>
      <c r="AU705" s="28">
        <v>478791.89999999997</v>
      </c>
      <c r="AV705" s="28">
        <v>243259.14</v>
      </c>
      <c r="AW705" s="28">
        <v>0</v>
      </c>
      <c r="AX705" s="44">
        <v>722051.04</v>
      </c>
      <c r="AY705" s="124"/>
      <c r="AZ705" s="139">
        <v>5221971.67</v>
      </c>
      <c r="BA705" s="139">
        <v>2295293.06</v>
      </c>
      <c r="BB705" s="44">
        <v>2255179.4190000002</v>
      </c>
      <c r="BC705" s="28">
        <v>115360.05527999999</v>
      </c>
      <c r="BD705" s="28">
        <v>100739.89968</v>
      </c>
      <c r="BE705" s="140">
        <v>0</v>
      </c>
      <c r="BF705" s="44">
        <v>2471279.37396</v>
      </c>
      <c r="BG705" s="60"/>
      <c r="BH705" s="28">
        <v>5231450.8739600005</v>
      </c>
      <c r="BI705" s="124"/>
      <c r="BJ705" s="28">
        <v>720333.18</v>
      </c>
      <c r="BK705" s="28">
        <v>4511117.6939600008</v>
      </c>
      <c r="BL705" s="124"/>
      <c r="BM705" s="193">
        <v>1</v>
      </c>
    </row>
    <row r="706" spans="1:65" x14ac:dyDescent="0.25">
      <c r="A706" s="116" t="s">
        <v>1605</v>
      </c>
      <c r="B706" s="24" t="s">
        <v>1606</v>
      </c>
      <c r="C706" s="27" t="s">
        <v>1594</v>
      </c>
      <c r="D706" s="27" t="s">
        <v>120</v>
      </c>
      <c r="E706" s="139">
        <v>261.89999999999998</v>
      </c>
      <c r="F706" s="68"/>
      <c r="G706" s="139">
        <v>170.57</v>
      </c>
      <c r="H706" s="139">
        <v>168.49</v>
      </c>
      <c r="I706" s="139">
        <v>91.33</v>
      </c>
      <c r="J706" s="139">
        <v>0</v>
      </c>
      <c r="K706" s="60"/>
      <c r="L706" s="28">
        <v>15164.1</v>
      </c>
      <c r="M706" s="28">
        <v>8219.7000000000007</v>
      </c>
      <c r="N706" s="28">
        <v>0</v>
      </c>
      <c r="O706" s="44">
        <v>23383.800000000003</v>
      </c>
      <c r="P706" s="124"/>
      <c r="Q706" s="28">
        <v>21321.25</v>
      </c>
      <c r="R706" s="28">
        <v>11416.25</v>
      </c>
      <c r="S706" s="28">
        <v>0</v>
      </c>
      <c r="T706" s="28">
        <v>32737.5</v>
      </c>
      <c r="U706" s="124"/>
      <c r="V706" s="28">
        <v>39742.81</v>
      </c>
      <c r="W706" s="28">
        <v>21279.89</v>
      </c>
      <c r="X706" s="28">
        <v>0</v>
      </c>
      <c r="Y706" s="44">
        <v>61022.7</v>
      </c>
      <c r="Z706" s="124"/>
      <c r="AA706" s="28">
        <v>4264.25</v>
      </c>
      <c r="AB706" s="28">
        <v>2283.25</v>
      </c>
      <c r="AC706" s="28">
        <v>0</v>
      </c>
      <c r="AD706" s="44">
        <v>6547.5</v>
      </c>
      <c r="AE706" s="124"/>
      <c r="AF706" s="139">
        <v>97395.47</v>
      </c>
      <c r="AG706" s="139">
        <v>52149.43</v>
      </c>
      <c r="AH706" s="139">
        <v>0</v>
      </c>
      <c r="AI706" s="44">
        <v>149544.9</v>
      </c>
      <c r="AJ706" s="124"/>
      <c r="AK706" s="63">
        <v>17522.96</v>
      </c>
      <c r="AL706" s="63">
        <v>18996.64</v>
      </c>
      <c r="AM706" s="63">
        <v>0</v>
      </c>
      <c r="AN706" s="44">
        <v>36519.599999999999</v>
      </c>
      <c r="AO706" s="124"/>
      <c r="AP706" s="28">
        <v>177051.66</v>
      </c>
      <c r="AQ706" s="28">
        <v>94800.54</v>
      </c>
      <c r="AR706" s="28">
        <v>0</v>
      </c>
      <c r="AS706" s="28">
        <v>271852.2</v>
      </c>
      <c r="AT706" s="124"/>
      <c r="AU706" s="28">
        <v>134068.01999999999</v>
      </c>
      <c r="AV706" s="28">
        <v>71785.38</v>
      </c>
      <c r="AW706" s="28">
        <v>0</v>
      </c>
      <c r="AX706" s="44">
        <v>205853.4</v>
      </c>
      <c r="AY706" s="124"/>
      <c r="AZ706" s="139">
        <v>1422505.92</v>
      </c>
      <c r="BA706" s="139">
        <v>465056.41</v>
      </c>
      <c r="BB706" s="44">
        <v>566268.69899999991</v>
      </c>
      <c r="BC706" s="28">
        <v>32888.616299999994</v>
      </c>
      <c r="BD706" s="28">
        <v>28720.477799999997</v>
      </c>
      <c r="BE706" s="140">
        <v>0</v>
      </c>
      <c r="BF706" s="44">
        <v>627877.79309999989</v>
      </c>
      <c r="BG706" s="60"/>
      <c r="BH706" s="28">
        <v>1415339.3931</v>
      </c>
      <c r="BI706" s="124"/>
      <c r="BJ706" s="28">
        <v>205363.64</v>
      </c>
      <c r="BK706" s="28">
        <v>1209975.7530999999</v>
      </c>
      <c r="BL706" s="124"/>
      <c r="BM706" s="193">
        <v>1</v>
      </c>
    </row>
    <row r="707" spans="1:65" x14ac:dyDescent="0.25">
      <c r="A707" s="116" t="s">
        <v>1607</v>
      </c>
      <c r="B707" s="24" t="s">
        <v>1608</v>
      </c>
      <c r="C707" s="27" t="s">
        <v>1594</v>
      </c>
      <c r="D707" s="27" t="s">
        <v>120</v>
      </c>
      <c r="E707" s="139">
        <v>251.05</v>
      </c>
      <c r="F707" s="68"/>
      <c r="G707" s="139">
        <v>151.56</v>
      </c>
      <c r="H707" s="139">
        <v>149.56</v>
      </c>
      <c r="I707" s="139">
        <v>99.49</v>
      </c>
      <c r="J707" s="139">
        <v>0</v>
      </c>
      <c r="K707" s="60"/>
      <c r="L707" s="28">
        <v>13460.4</v>
      </c>
      <c r="M707" s="28">
        <v>8954.1</v>
      </c>
      <c r="N707" s="28">
        <v>0</v>
      </c>
      <c r="O707" s="44">
        <v>22414.5</v>
      </c>
      <c r="P707" s="124"/>
      <c r="Q707" s="28">
        <v>18945</v>
      </c>
      <c r="R707" s="28">
        <v>12436.25</v>
      </c>
      <c r="S707" s="28">
        <v>0</v>
      </c>
      <c r="T707" s="28">
        <v>31381.25</v>
      </c>
      <c r="U707" s="124"/>
      <c r="V707" s="28">
        <v>35313.480000000003</v>
      </c>
      <c r="W707" s="28">
        <v>23181.17</v>
      </c>
      <c r="X707" s="28">
        <v>0</v>
      </c>
      <c r="Y707" s="44">
        <v>58494.65</v>
      </c>
      <c r="Z707" s="124"/>
      <c r="AA707" s="28">
        <v>3789</v>
      </c>
      <c r="AB707" s="28">
        <v>2487.25</v>
      </c>
      <c r="AC707" s="28">
        <v>0</v>
      </c>
      <c r="AD707" s="44">
        <v>6276.25</v>
      </c>
      <c r="AE707" s="124"/>
      <c r="AF707" s="139">
        <v>86540.76</v>
      </c>
      <c r="AG707" s="139">
        <v>56808.79</v>
      </c>
      <c r="AH707" s="139">
        <v>0</v>
      </c>
      <c r="AI707" s="44">
        <v>143349.54999999999</v>
      </c>
      <c r="AJ707" s="124"/>
      <c r="AK707" s="63">
        <v>15554.24</v>
      </c>
      <c r="AL707" s="63">
        <v>20693.919999999998</v>
      </c>
      <c r="AM707" s="63">
        <v>0</v>
      </c>
      <c r="AN707" s="44">
        <v>36248.159999999996</v>
      </c>
      <c r="AO707" s="124"/>
      <c r="AP707" s="28">
        <v>157319.28</v>
      </c>
      <c r="AQ707" s="28">
        <v>103270.62</v>
      </c>
      <c r="AR707" s="28">
        <v>0</v>
      </c>
      <c r="AS707" s="28">
        <v>260589.9</v>
      </c>
      <c r="AT707" s="124"/>
      <c r="AU707" s="28">
        <v>119126.16</v>
      </c>
      <c r="AV707" s="28">
        <v>78199.14</v>
      </c>
      <c r="AW707" s="28">
        <v>0</v>
      </c>
      <c r="AX707" s="44">
        <v>197325.3</v>
      </c>
      <c r="AY707" s="124"/>
      <c r="AZ707" s="139">
        <v>1325406.33</v>
      </c>
      <c r="BA707" s="139">
        <v>376743.52999999997</v>
      </c>
      <c r="BB707" s="44">
        <v>510644.95799999998</v>
      </c>
      <c r="BC707" s="28">
        <v>31526.105849999996</v>
      </c>
      <c r="BD707" s="28">
        <v>27530.645100000002</v>
      </c>
      <c r="BE707" s="140">
        <v>0</v>
      </c>
      <c r="BF707" s="44">
        <v>569701.70895</v>
      </c>
      <c r="BG707" s="60"/>
      <c r="BH707" s="28">
        <v>1325781.2689499999</v>
      </c>
      <c r="BI707" s="124"/>
      <c r="BJ707" s="28">
        <v>196855.83</v>
      </c>
      <c r="BK707" s="28">
        <v>1128925.4389499999</v>
      </c>
      <c r="BL707" s="124"/>
      <c r="BM707" s="193">
        <v>1</v>
      </c>
    </row>
    <row r="708" spans="1:65" x14ac:dyDescent="0.25">
      <c r="A708" s="116" t="s">
        <v>1609</v>
      </c>
      <c r="B708" s="24" t="s">
        <v>1610</v>
      </c>
      <c r="C708" s="27" t="s">
        <v>1594</v>
      </c>
      <c r="D708" s="27" t="s">
        <v>131</v>
      </c>
      <c r="E708" s="139">
        <v>673.5</v>
      </c>
      <c r="F708" s="68"/>
      <c r="G708" s="139">
        <v>0</v>
      </c>
      <c r="H708" s="139">
        <v>0</v>
      </c>
      <c r="I708" s="139">
        <v>0</v>
      </c>
      <c r="J708" s="139">
        <v>673.5</v>
      </c>
      <c r="K708" s="60"/>
      <c r="L708" s="28">
        <v>0</v>
      </c>
      <c r="M708" s="28">
        <v>0</v>
      </c>
      <c r="N708" s="28">
        <v>60615</v>
      </c>
      <c r="O708" s="44">
        <v>60615</v>
      </c>
      <c r="P708" s="124"/>
      <c r="Q708" s="28">
        <v>0</v>
      </c>
      <c r="R708" s="28">
        <v>0</v>
      </c>
      <c r="S708" s="28">
        <v>84187.5</v>
      </c>
      <c r="T708" s="28">
        <v>84187.5</v>
      </c>
      <c r="U708" s="124"/>
      <c r="V708" s="28">
        <v>0</v>
      </c>
      <c r="W708" s="28">
        <v>0</v>
      </c>
      <c r="X708" s="28">
        <v>156925.5</v>
      </c>
      <c r="Y708" s="44">
        <v>156925.5</v>
      </c>
      <c r="Z708" s="124"/>
      <c r="AA708" s="28">
        <v>0</v>
      </c>
      <c r="AB708" s="28">
        <v>0</v>
      </c>
      <c r="AC708" s="28">
        <v>16837.5</v>
      </c>
      <c r="AD708" s="44">
        <v>16837.5</v>
      </c>
      <c r="AE708" s="124"/>
      <c r="AF708" s="139">
        <v>0</v>
      </c>
      <c r="AG708" s="139">
        <v>0</v>
      </c>
      <c r="AH708" s="139">
        <v>384568.5</v>
      </c>
      <c r="AI708" s="44">
        <v>384568.5</v>
      </c>
      <c r="AJ708" s="124"/>
      <c r="AK708" s="63">
        <v>0</v>
      </c>
      <c r="AL708" s="63">
        <v>0</v>
      </c>
      <c r="AM708" s="63">
        <v>482899.5</v>
      </c>
      <c r="AN708" s="44">
        <v>482899.5</v>
      </c>
      <c r="AO708" s="124"/>
      <c r="AP708" s="28">
        <v>0</v>
      </c>
      <c r="AQ708" s="28">
        <v>0</v>
      </c>
      <c r="AR708" s="28">
        <v>699093</v>
      </c>
      <c r="AS708" s="28">
        <v>699093</v>
      </c>
      <c r="AT708" s="124"/>
      <c r="AU708" s="28">
        <v>0</v>
      </c>
      <c r="AV708" s="28">
        <v>0</v>
      </c>
      <c r="AW708" s="28">
        <v>529371</v>
      </c>
      <c r="AX708" s="44">
        <v>529371</v>
      </c>
      <c r="AY708" s="124"/>
      <c r="AZ708" s="139">
        <v>4078545.5700000003</v>
      </c>
      <c r="BA708" s="139">
        <v>1267521.72</v>
      </c>
      <c r="BB708" s="44">
        <v>1603820.1869999999</v>
      </c>
      <c r="BC708" s="28">
        <v>84576.109499999991</v>
      </c>
      <c r="BD708" s="28">
        <v>73857.357000000004</v>
      </c>
      <c r="BE708" s="140">
        <v>0</v>
      </c>
      <c r="BF708" s="44">
        <v>1762253.6535</v>
      </c>
      <c r="BG708" s="60"/>
      <c r="BH708" s="28">
        <v>4176751.1535</v>
      </c>
      <c r="BI708" s="124"/>
      <c r="BJ708" s="28">
        <v>528111.55000000005</v>
      </c>
      <c r="BK708" s="28">
        <v>3648639.6035000002</v>
      </c>
      <c r="BL708" s="124"/>
      <c r="BM708" s="193">
        <v>1</v>
      </c>
    </row>
    <row r="709" spans="1:65" x14ac:dyDescent="0.25">
      <c r="A709" s="116" t="s">
        <v>1616</v>
      </c>
      <c r="B709" s="24" t="s">
        <v>1617</v>
      </c>
      <c r="C709" s="27" t="s">
        <v>1613</v>
      </c>
      <c r="D709" s="27" t="s">
        <v>120</v>
      </c>
      <c r="E709" s="139">
        <v>442.04</v>
      </c>
      <c r="F709" s="68"/>
      <c r="G709" s="139">
        <v>320.37999999999994</v>
      </c>
      <c r="H709" s="139">
        <v>313.96999999999997</v>
      </c>
      <c r="I709" s="139">
        <v>121.66</v>
      </c>
      <c r="J709" s="139">
        <v>0</v>
      </c>
      <c r="K709" s="60"/>
      <c r="L709" s="28">
        <v>28257.299999999996</v>
      </c>
      <c r="M709" s="28">
        <v>10949.4</v>
      </c>
      <c r="N709" s="28">
        <v>0</v>
      </c>
      <c r="O709" s="44">
        <v>39206.699999999997</v>
      </c>
      <c r="P709" s="124"/>
      <c r="Q709" s="28">
        <v>40047.499999999993</v>
      </c>
      <c r="R709" s="28">
        <v>15207.5</v>
      </c>
      <c r="S709" s="28">
        <v>0</v>
      </c>
      <c r="T709" s="28">
        <v>55254.999999999993</v>
      </c>
      <c r="U709" s="124"/>
      <c r="V709" s="28">
        <v>74648.539999999979</v>
      </c>
      <c r="W709" s="28">
        <v>28346.78</v>
      </c>
      <c r="X709" s="28">
        <v>0</v>
      </c>
      <c r="Y709" s="44">
        <v>102995.31999999998</v>
      </c>
      <c r="Z709" s="124"/>
      <c r="AA709" s="28">
        <v>8009.4999999999982</v>
      </c>
      <c r="AB709" s="28">
        <v>3041.5</v>
      </c>
      <c r="AC709" s="28">
        <v>0</v>
      </c>
      <c r="AD709" s="44">
        <v>11050.999999999998</v>
      </c>
      <c r="AE709" s="124"/>
      <c r="AF709" s="139">
        <v>182936.98</v>
      </c>
      <c r="AG709" s="139">
        <v>69467.86</v>
      </c>
      <c r="AH709" s="139">
        <v>0</v>
      </c>
      <c r="AI709" s="44">
        <v>252404.84000000003</v>
      </c>
      <c r="AJ709" s="124"/>
      <c r="AK709" s="63">
        <v>32652.879999999997</v>
      </c>
      <c r="AL709" s="63">
        <v>25305.279999999999</v>
      </c>
      <c r="AM709" s="63">
        <v>0</v>
      </c>
      <c r="AN709" s="44">
        <v>57958.159999999996</v>
      </c>
      <c r="AO709" s="124"/>
      <c r="AP709" s="28">
        <v>332554.43999999994</v>
      </c>
      <c r="AQ709" s="28">
        <v>126283.08</v>
      </c>
      <c r="AR709" s="28">
        <v>0</v>
      </c>
      <c r="AS709" s="28">
        <v>458837.51999999996</v>
      </c>
      <c r="AT709" s="124"/>
      <c r="AU709" s="28">
        <v>251818.67999999996</v>
      </c>
      <c r="AV709" s="28">
        <v>95624.76</v>
      </c>
      <c r="AW709" s="28">
        <v>0</v>
      </c>
      <c r="AX709" s="44">
        <v>347443.43999999994</v>
      </c>
      <c r="AY709" s="124"/>
      <c r="AZ709" s="139">
        <v>2638455.3099999996</v>
      </c>
      <c r="BA709" s="139">
        <v>1213135.77</v>
      </c>
      <c r="BB709" s="44">
        <v>1155477.3239999998</v>
      </c>
      <c r="BC709" s="28">
        <v>55510.057079999991</v>
      </c>
      <c r="BD709" s="28">
        <v>48474.99048</v>
      </c>
      <c r="BE709" s="140">
        <v>0</v>
      </c>
      <c r="BF709" s="44">
        <v>1259462.3715599997</v>
      </c>
      <c r="BG709" s="60"/>
      <c r="BH709" s="28">
        <v>2584614.3515599994</v>
      </c>
      <c r="BI709" s="124"/>
      <c r="BJ709" s="28">
        <v>346616.82</v>
      </c>
      <c r="BK709" s="28">
        <v>2237997.5315599996</v>
      </c>
      <c r="BL709" s="124"/>
      <c r="BM709" s="193">
        <v>1</v>
      </c>
    </row>
    <row r="710" spans="1:65" x14ac:dyDescent="0.25">
      <c r="A710" s="116" t="s">
        <v>1618</v>
      </c>
      <c r="B710" s="24" t="s">
        <v>1619</v>
      </c>
      <c r="C710" s="27" t="s">
        <v>1613</v>
      </c>
      <c r="D710" s="27" t="s">
        <v>120</v>
      </c>
      <c r="E710" s="139">
        <v>398.5</v>
      </c>
      <c r="F710" s="68"/>
      <c r="G710" s="139">
        <v>257.5</v>
      </c>
      <c r="H710" s="139">
        <v>253</v>
      </c>
      <c r="I710" s="139">
        <v>141</v>
      </c>
      <c r="J710" s="139">
        <v>0</v>
      </c>
      <c r="K710" s="60"/>
      <c r="L710" s="28">
        <v>22770</v>
      </c>
      <c r="M710" s="28">
        <v>12690</v>
      </c>
      <c r="N710" s="28">
        <v>0</v>
      </c>
      <c r="O710" s="44">
        <v>35460</v>
      </c>
      <c r="P710" s="124"/>
      <c r="Q710" s="28">
        <v>32187.5</v>
      </c>
      <c r="R710" s="28">
        <v>17625</v>
      </c>
      <c r="S710" s="28">
        <v>0</v>
      </c>
      <c r="T710" s="28">
        <v>49812.5</v>
      </c>
      <c r="U710" s="124"/>
      <c r="V710" s="28">
        <v>59997.5</v>
      </c>
      <c r="W710" s="28">
        <v>32853</v>
      </c>
      <c r="X710" s="28">
        <v>0</v>
      </c>
      <c r="Y710" s="44">
        <v>92850.5</v>
      </c>
      <c r="Z710" s="124"/>
      <c r="AA710" s="28">
        <v>6437.5</v>
      </c>
      <c r="AB710" s="28">
        <v>3525</v>
      </c>
      <c r="AC710" s="28">
        <v>0</v>
      </c>
      <c r="AD710" s="44">
        <v>9962.5</v>
      </c>
      <c r="AE710" s="124"/>
      <c r="AF710" s="139">
        <v>147032.5</v>
      </c>
      <c r="AG710" s="139">
        <v>80511</v>
      </c>
      <c r="AH710" s="139">
        <v>0</v>
      </c>
      <c r="AI710" s="44">
        <v>227543.5</v>
      </c>
      <c r="AJ710" s="124"/>
      <c r="AK710" s="63">
        <v>26312</v>
      </c>
      <c r="AL710" s="63">
        <v>29328</v>
      </c>
      <c r="AM710" s="63">
        <v>0</v>
      </c>
      <c r="AN710" s="44">
        <v>55640</v>
      </c>
      <c r="AO710" s="124"/>
      <c r="AP710" s="28">
        <v>267285</v>
      </c>
      <c r="AQ710" s="28">
        <v>146358</v>
      </c>
      <c r="AR710" s="28">
        <v>0</v>
      </c>
      <c r="AS710" s="28">
        <v>413643</v>
      </c>
      <c r="AT710" s="124"/>
      <c r="AU710" s="28">
        <v>202395</v>
      </c>
      <c r="AV710" s="28">
        <v>110826</v>
      </c>
      <c r="AW710" s="28">
        <v>0</v>
      </c>
      <c r="AX710" s="44">
        <v>313221</v>
      </c>
      <c r="AY710" s="124"/>
      <c r="AZ710" s="139">
        <v>2153217.1300000004</v>
      </c>
      <c r="BA710" s="139">
        <v>690197.58999999985</v>
      </c>
      <c r="BB710" s="44">
        <v>853024.41600000008</v>
      </c>
      <c r="BC710" s="28">
        <v>50042.434499999996</v>
      </c>
      <c r="BD710" s="28">
        <v>43700.307000000001</v>
      </c>
      <c r="BE710" s="140">
        <v>0</v>
      </c>
      <c r="BF710" s="44">
        <v>946767.15750000009</v>
      </c>
      <c r="BG710" s="60"/>
      <c r="BH710" s="28">
        <v>2144900.1575000002</v>
      </c>
      <c r="BI710" s="124"/>
      <c r="BJ710" s="28">
        <v>312475.8</v>
      </c>
      <c r="BK710" s="28">
        <v>1832424.3575000002</v>
      </c>
      <c r="BL710" s="124"/>
      <c r="BM710" s="193">
        <v>1</v>
      </c>
    </row>
    <row r="711" spans="1:65" x14ac:dyDescent="0.25">
      <c r="A711" s="116" t="s">
        <v>1620</v>
      </c>
      <c r="B711" s="24" t="s">
        <v>1621</v>
      </c>
      <c r="C711" s="27" t="s">
        <v>1613</v>
      </c>
      <c r="D711" s="27" t="s">
        <v>120</v>
      </c>
      <c r="E711" s="139">
        <v>228.47</v>
      </c>
      <c r="F711" s="68"/>
      <c r="G711" s="139">
        <v>152.47999999999996</v>
      </c>
      <c r="H711" s="139">
        <v>147.47999999999999</v>
      </c>
      <c r="I711" s="139">
        <v>75.989999999999995</v>
      </c>
      <c r="J711" s="139">
        <v>0</v>
      </c>
      <c r="K711" s="60"/>
      <c r="L711" s="28">
        <v>13273.199999999999</v>
      </c>
      <c r="M711" s="28">
        <v>6839.0999999999995</v>
      </c>
      <c r="N711" s="28">
        <v>0</v>
      </c>
      <c r="O711" s="44">
        <v>20112.3</v>
      </c>
      <c r="P711" s="124"/>
      <c r="Q711" s="28">
        <v>19059.999999999996</v>
      </c>
      <c r="R711" s="28">
        <v>9498.75</v>
      </c>
      <c r="S711" s="28">
        <v>0</v>
      </c>
      <c r="T711" s="28">
        <v>28558.749999999996</v>
      </c>
      <c r="U711" s="124"/>
      <c r="V711" s="28">
        <v>35527.839999999989</v>
      </c>
      <c r="W711" s="28">
        <v>17705.669999999998</v>
      </c>
      <c r="X711" s="28">
        <v>0</v>
      </c>
      <c r="Y711" s="44">
        <v>53233.509999999987</v>
      </c>
      <c r="Z711" s="124"/>
      <c r="AA711" s="28">
        <v>3811.9999999999991</v>
      </c>
      <c r="AB711" s="28">
        <v>1899.7499999999998</v>
      </c>
      <c r="AC711" s="28">
        <v>0</v>
      </c>
      <c r="AD711" s="44">
        <v>5711.7499999999991</v>
      </c>
      <c r="AE711" s="124"/>
      <c r="AF711" s="139">
        <v>87066.08</v>
      </c>
      <c r="AG711" s="139">
        <v>43390.29</v>
      </c>
      <c r="AH711" s="139">
        <v>0</v>
      </c>
      <c r="AI711" s="44">
        <v>130456.37</v>
      </c>
      <c r="AJ711" s="124"/>
      <c r="AK711" s="63">
        <v>15337.919999999998</v>
      </c>
      <c r="AL711" s="63">
        <v>15805.919999999998</v>
      </c>
      <c r="AM711" s="63">
        <v>0</v>
      </c>
      <c r="AN711" s="44">
        <v>31143.839999999997</v>
      </c>
      <c r="AO711" s="124"/>
      <c r="AP711" s="28">
        <v>158274.23999999996</v>
      </c>
      <c r="AQ711" s="28">
        <v>78877.62</v>
      </c>
      <c r="AR711" s="28">
        <v>0</v>
      </c>
      <c r="AS711" s="28">
        <v>237151.85999999996</v>
      </c>
      <c r="AT711" s="124"/>
      <c r="AU711" s="28">
        <v>119849.27999999997</v>
      </c>
      <c r="AV711" s="28">
        <v>59728.14</v>
      </c>
      <c r="AW711" s="28">
        <v>0</v>
      </c>
      <c r="AX711" s="44">
        <v>179577.41999999998</v>
      </c>
      <c r="AY711" s="124"/>
      <c r="AZ711" s="139">
        <v>1248043.74</v>
      </c>
      <c r="BA711" s="139">
        <v>444150.88</v>
      </c>
      <c r="BB711" s="44">
        <v>507658.386</v>
      </c>
      <c r="BC711" s="28">
        <v>28690.577189999993</v>
      </c>
      <c r="BD711" s="28">
        <v>25054.477139999995</v>
      </c>
      <c r="BE711" s="140">
        <v>0</v>
      </c>
      <c r="BF711" s="44">
        <v>561403.44033000001</v>
      </c>
      <c r="BG711" s="60"/>
      <c r="BH711" s="28">
        <v>1247349.2403299999</v>
      </c>
      <c r="BI711" s="124"/>
      <c r="BJ711" s="28">
        <v>179150.18</v>
      </c>
      <c r="BK711" s="28">
        <v>1068199.06033</v>
      </c>
      <c r="BL711" s="124"/>
      <c r="BM711" s="193">
        <v>1</v>
      </c>
    </row>
    <row r="712" spans="1:65" x14ac:dyDescent="0.25">
      <c r="A712" s="116" t="s">
        <v>1622</v>
      </c>
      <c r="B712" s="24" t="s">
        <v>1281</v>
      </c>
      <c r="C712" s="27" t="s">
        <v>1613</v>
      </c>
      <c r="D712" s="27" t="s">
        <v>120</v>
      </c>
      <c r="E712" s="139">
        <v>287.20999999999998</v>
      </c>
      <c r="F712" s="68"/>
      <c r="G712" s="139">
        <v>183.23</v>
      </c>
      <c r="H712" s="139">
        <v>178.64999999999998</v>
      </c>
      <c r="I712" s="139">
        <v>103.97999999999999</v>
      </c>
      <c r="J712" s="139">
        <v>0</v>
      </c>
      <c r="K712" s="60"/>
      <c r="L712" s="28">
        <v>16078.499999999998</v>
      </c>
      <c r="M712" s="28">
        <v>9358.1999999999989</v>
      </c>
      <c r="N712" s="28">
        <v>0</v>
      </c>
      <c r="O712" s="44">
        <v>25436.699999999997</v>
      </c>
      <c r="P712" s="124"/>
      <c r="Q712" s="28">
        <v>22903.75</v>
      </c>
      <c r="R712" s="28">
        <v>12997.499999999998</v>
      </c>
      <c r="S712" s="28">
        <v>0</v>
      </c>
      <c r="T712" s="28">
        <v>35901.25</v>
      </c>
      <c r="U712" s="124"/>
      <c r="V712" s="28">
        <v>42692.59</v>
      </c>
      <c r="W712" s="28">
        <v>24227.339999999997</v>
      </c>
      <c r="X712" s="28">
        <v>0</v>
      </c>
      <c r="Y712" s="44">
        <v>66919.929999999993</v>
      </c>
      <c r="Z712" s="124"/>
      <c r="AA712" s="28">
        <v>4580.75</v>
      </c>
      <c r="AB712" s="28">
        <v>2599.4999999999995</v>
      </c>
      <c r="AC712" s="28">
        <v>0</v>
      </c>
      <c r="AD712" s="44">
        <v>7180.25</v>
      </c>
      <c r="AE712" s="124"/>
      <c r="AF712" s="139">
        <v>104624.33</v>
      </c>
      <c r="AG712" s="139">
        <v>59372.58</v>
      </c>
      <c r="AH712" s="139">
        <v>0</v>
      </c>
      <c r="AI712" s="44">
        <v>163996.91</v>
      </c>
      <c r="AJ712" s="124"/>
      <c r="AK712" s="63">
        <v>18579.599999999999</v>
      </c>
      <c r="AL712" s="63">
        <v>21627.839999999997</v>
      </c>
      <c r="AM712" s="63">
        <v>0</v>
      </c>
      <c r="AN712" s="44">
        <v>40207.439999999995</v>
      </c>
      <c r="AO712" s="124"/>
      <c r="AP712" s="28">
        <v>190192.74</v>
      </c>
      <c r="AQ712" s="28">
        <v>107931.23999999999</v>
      </c>
      <c r="AR712" s="28">
        <v>0</v>
      </c>
      <c r="AS712" s="28">
        <v>298123.98</v>
      </c>
      <c r="AT712" s="124"/>
      <c r="AU712" s="28">
        <v>144018.78</v>
      </c>
      <c r="AV712" s="28">
        <v>81728.28</v>
      </c>
      <c r="AW712" s="28">
        <v>0</v>
      </c>
      <c r="AX712" s="44">
        <v>225747.06</v>
      </c>
      <c r="AY712" s="124"/>
      <c r="AZ712" s="139">
        <v>1544420.4200000002</v>
      </c>
      <c r="BA712" s="139">
        <v>494366.39</v>
      </c>
      <c r="BB712" s="44">
        <v>611636.04299999995</v>
      </c>
      <c r="BC712" s="28">
        <v>36066.970169999993</v>
      </c>
      <c r="BD712" s="28">
        <v>31496.023019999997</v>
      </c>
      <c r="BE712" s="140">
        <v>0</v>
      </c>
      <c r="BF712" s="44">
        <v>679199.0361899999</v>
      </c>
      <c r="BG712" s="60"/>
      <c r="BH712" s="28">
        <v>1542712.5561899997</v>
      </c>
      <c r="BI712" s="124"/>
      <c r="BJ712" s="28">
        <v>225209.97</v>
      </c>
      <c r="BK712" s="28">
        <v>1317502.5861899997</v>
      </c>
      <c r="BL712" s="124"/>
      <c r="BM712" s="193">
        <v>1</v>
      </c>
    </row>
    <row r="713" spans="1:65" x14ac:dyDescent="0.25">
      <c r="A713" s="116" t="s">
        <v>1623</v>
      </c>
      <c r="B713" s="24" t="s">
        <v>1624</v>
      </c>
      <c r="C713" s="27" t="s">
        <v>1613</v>
      </c>
      <c r="D713" s="27" t="s">
        <v>120</v>
      </c>
      <c r="E713" s="139">
        <v>225.5</v>
      </c>
      <c r="F713" s="68"/>
      <c r="G713" s="139">
        <v>139</v>
      </c>
      <c r="H713" s="139">
        <v>137.5</v>
      </c>
      <c r="I713" s="139">
        <v>86.5</v>
      </c>
      <c r="J713" s="139">
        <v>0</v>
      </c>
      <c r="K713" s="60"/>
      <c r="L713" s="28">
        <v>12375</v>
      </c>
      <c r="M713" s="28">
        <v>7785</v>
      </c>
      <c r="N713" s="28">
        <v>0</v>
      </c>
      <c r="O713" s="44">
        <v>20160</v>
      </c>
      <c r="P713" s="124"/>
      <c r="Q713" s="28">
        <v>17375</v>
      </c>
      <c r="R713" s="28">
        <v>10812.5</v>
      </c>
      <c r="S713" s="28">
        <v>0</v>
      </c>
      <c r="T713" s="28">
        <v>28187.5</v>
      </c>
      <c r="U713" s="124"/>
      <c r="V713" s="28">
        <v>32387</v>
      </c>
      <c r="W713" s="28">
        <v>20154.5</v>
      </c>
      <c r="X713" s="28">
        <v>0</v>
      </c>
      <c r="Y713" s="44">
        <v>52541.5</v>
      </c>
      <c r="Z713" s="124"/>
      <c r="AA713" s="28">
        <v>3475</v>
      </c>
      <c r="AB713" s="28">
        <v>2162.5</v>
      </c>
      <c r="AC713" s="28">
        <v>0</v>
      </c>
      <c r="AD713" s="44">
        <v>5637.5</v>
      </c>
      <c r="AE713" s="124"/>
      <c r="AF713" s="139">
        <v>79369</v>
      </c>
      <c r="AG713" s="139">
        <v>49391.5</v>
      </c>
      <c r="AH713" s="139">
        <v>0</v>
      </c>
      <c r="AI713" s="44">
        <v>128760.5</v>
      </c>
      <c r="AJ713" s="124"/>
      <c r="AK713" s="63">
        <v>14300</v>
      </c>
      <c r="AL713" s="63">
        <v>17992</v>
      </c>
      <c r="AM713" s="63">
        <v>0</v>
      </c>
      <c r="AN713" s="44">
        <v>32292</v>
      </c>
      <c r="AO713" s="124"/>
      <c r="AP713" s="28">
        <v>144282</v>
      </c>
      <c r="AQ713" s="28">
        <v>89787</v>
      </c>
      <c r="AR713" s="28">
        <v>0</v>
      </c>
      <c r="AS713" s="28">
        <v>234069</v>
      </c>
      <c r="AT713" s="124"/>
      <c r="AU713" s="28">
        <v>109254</v>
      </c>
      <c r="AV713" s="28">
        <v>67989</v>
      </c>
      <c r="AW713" s="28">
        <v>0</v>
      </c>
      <c r="AX713" s="44">
        <v>177243</v>
      </c>
      <c r="AY713" s="124"/>
      <c r="AZ713" s="139">
        <v>1251184.9400000002</v>
      </c>
      <c r="BA713" s="139">
        <v>489519.99000000011</v>
      </c>
      <c r="BB713" s="44">
        <v>522211.47900000005</v>
      </c>
      <c r="BC713" s="28">
        <v>28317.613499999999</v>
      </c>
      <c r="BD713" s="28">
        <v>24728.780999999999</v>
      </c>
      <c r="BE713" s="140">
        <v>0</v>
      </c>
      <c r="BF713" s="44">
        <v>575257.87349999999</v>
      </c>
      <c r="BG713" s="60"/>
      <c r="BH713" s="28">
        <v>1254148.8735</v>
      </c>
      <c r="BI713" s="124"/>
      <c r="BJ713" s="28">
        <v>176821.31</v>
      </c>
      <c r="BK713" s="28">
        <v>1077327.5634999999</v>
      </c>
      <c r="BL713" s="124"/>
      <c r="BM713" s="193">
        <v>1</v>
      </c>
    </row>
    <row r="714" spans="1:65" x14ac:dyDescent="0.25">
      <c r="A714" s="116" t="s">
        <v>1625</v>
      </c>
      <c r="B714" s="24" t="s">
        <v>1626</v>
      </c>
      <c r="C714" s="27" t="s">
        <v>1613</v>
      </c>
      <c r="D714" s="27" t="s">
        <v>120</v>
      </c>
      <c r="E714" s="139">
        <v>318</v>
      </c>
      <c r="F714" s="68"/>
      <c r="G714" s="139">
        <v>207.5</v>
      </c>
      <c r="H714" s="139">
        <v>205.5</v>
      </c>
      <c r="I714" s="139">
        <v>110.5</v>
      </c>
      <c r="J714" s="139">
        <v>0</v>
      </c>
      <c r="K714" s="60"/>
      <c r="L714" s="28">
        <v>18495</v>
      </c>
      <c r="M714" s="28">
        <v>9945</v>
      </c>
      <c r="N714" s="28">
        <v>0</v>
      </c>
      <c r="O714" s="44">
        <v>28440</v>
      </c>
      <c r="P714" s="124"/>
      <c r="Q714" s="28">
        <v>25937.5</v>
      </c>
      <c r="R714" s="28">
        <v>13812.5</v>
      </c>
      <c r="S714" s="28">
        <v>0</v>
      </c>
      <c r="T714" s="28">
        <v>39750</v>
      </c>
      <c r="U714" s="124"/>
      <c r="V714" s="28">
        <v>48347.5</v>
      </c>
      <c r="W714" s="28">
        <v>25746.5</v>
      </c>
      <c r="X714" s="28">
        <v>0</v>
      </c>
      <c r="Y714" s="44">
        <v>74094</v>
      </c>
      <c r="Z714" s="124"/>
      <c r="AA714" s="28">
        <v>5187.5</v>
      </c>
      <c r="AB714" s="28">
        <v>2762.5</v>
      </c>
      <c r="AC714" s="28">
        <v>0</v>
      </c>
      <c r="AD714" s="44">
        <v>7950</v>
      </c>
      <c r="AE714" s="124"/>
      <c r="AF714" s="139">
        <v>118482.5</v>
      </c>
      <c r="AG714" s="139">
        <v>63095.5</v>
      </c>
      <c r="AH714" s="139">
        <v>0</v>
      </c>
      <c r="AI714" s="44">
        <v>181578</v>
      </c>
      <c r="AJ714" s="124"/>
      <c r="AK714" s="63">
        <v>21372</v>
      </c>
      <c r="AL714" s="63">
        <v>22984</v>
      </c>
      <c r="AM714" s="63">
        <v>0</v>
      </c>
      <c r="AN714" s="44">
        <v>44356</v>
      </c>
      <c r="AO714" s="124"/>
      <c r="AP714" s="28">
        <v>215385</v>
      </c>
      <c r="AQ714" s="28">
        <v>114699</v>
      </c>
      <c r="AR714" s="28">
        <v>0</v>
      </c>
      <c r="AS714" s="28">
        <v>330084</v>
      </c>
      <c r="AT714" s="124"/>
      <c r="AU714" s="28">
        <v>163095</v>
      </c>
      <c r="AV714" s="28">
        <v>86853</v>
      </c>
      <c r="AW714" s="28">
        <v>0</v>
      </c>
      <c r="AX714" s="44">
        <v>249948</v>
      </c>
      <c r="AY714" s="124"/>
      <c r="AZ714" s="139">
        <v>1650758.2600000002</v>
      </c>
      <c r="BA714" s="139">
        <v>395568.62</v>
      </c>
      <c r="BB714" s="44">
        <v>613898.06400000013</v>
      </c>
      <c r="BC714" s="28">
        <v>39933.485999999997</v>
      </c>
      <c r="BD714" s="28">
        <v>34872.515999999996</v>
      </c>
      <c r="BE714" s="140">
        <v>0</v>
      </c>
      <c r="BF714" s="44">
        <v>688704.06600000011</v>
      </c>
      <c r="BG714" s="60"/>
      <c r="BH714" s="28">
        <v>1644904.0660000001</v>
      </c>
      <c r="BI714" s="124"/>
      <c r="BJ714" s="28">
        <v>249353.34</v>
      </c>
      <c r="BK714" s="28">
        <v>1395550.726</v>
      </c>
      <c r="BL714" s="124"/>
      <c r="BM714" s="193">
        <v>1</v>
      </c>
    </row>
    <row r="715" spans="1:65" x14ac:dyDescent="0.25">
      <c r="A715" s="116" t="s">
        <v>1627</v>
      </c>
      <c r="B715" s="24" t="s">
        <v>1628</v>
      </c>
      <c r="C715" s="27" t="s">
        <v>1613</v>
      </c>
      <c r="D715" s="27" t="s">
        <v>12</v>
      </c>
      <c r="E715" s="139">
        <v>12651.21</v>
      </c>
      <c r="F715" s="68"/>
      <c r="G715" s="139">
        <v>6148.73</v>
      </c>
      <c r="H715" s="139">
        <v>6037.73</v>
      </c>
      <c r="I715" s="139">
        <v>2835.16</v>
      </c>
      <c r="J715" s="139">
        <v>3667.3199999999997</v>
      </c>
      <c r="K715" s="60"/>
      <c r="L715" s="28">
        <v>543395.69999999995</v>
      </c>
      <c r="M715" s="28">
        <v>255164.4</v>
      </c>
      <c r="N715" s="28">
        <v>330058.8</v>
      </c>
      <c r="O715" s="44">
        <v>1128618.8999999999</v>
      </c>
      <c r="P715" s="124"/>
      <c r="Q715" s="28">
        <v>768591.25</v>
      </c>
      <c r="R715" s="28">
        <v>354395</v>
      </c>
      <c r="S715" s="28">
        <v>458414.99999999994</v>
      </c>
      <c r="T715" s="28">
        <v>1581401.25</v>
      </c>
      <c r="U715" s="124"/>
      <c r="V715" s="28">
        <v>1432654.0899999999</v>
      </c>
      <c r="W715" s="28">
        <v>660592.27999999991</v>
      </c>
      <c r="X715" s="28">
        <v>854485.55999999994</v>
      </c>
      <c r="Y715" s="44">
        <v>2947731.9299999997</v>
      </c>
      <c r="Z715" s="124"/>
      <c r="AA715" s="28">
        <v>153718.25</v>
      </c>
      <c r="AB715" s="28">
        <v>70879</v>
      </c>
      <c r="AC715" s="28">
        <v>91683</v>
      </c>
      <c r="AD715" s="44">
        <v>316280.25</v>
      </c>
      <c r="AE715" s="124"/>
      <c r="AF715" s="139">
        <v>3510924.83</v>
      </c>
      <c r="AG715" s="139">
        <v>1618876.36</v>
      </c>
      <c r="AH715" s="139">
        <v>2094039.72</v>
      </c>
      <c r="AI715" s="44">
        <v>7223840.9100000001</v>
      </c>
      <c r="AJ715" s="124"/>
      <c r="AK715" s="63">
        <v>627923.91999999993</v>
      </c>
      <c r="AL715" s="63">
        <v>589713.28</v>
      </c>
      <c r="AM715" s="63">
        <v>2629468.44</v>
      </c>
      <c r="AN715" s="44">
        <v>3847105.6399999997</v>
      </c>
      <c r="AO715" s="124"/>
      <c r="AP715" s="28">
        <v>6382381.7399999993</v>
      </c>
      <c r="AQ715" s="28">
        <v>2942896.08</v>
      </c>
      <c r="AR715" s="28">
        <v>3806678.1599999997</v>
      </c>
      <c r="AS715" s="28">
        <v>13131955.98</v>
      </c>
      <c r="AT715" s="124"/>
      <c r="AU715" s="28">
        <v>4832901.7799999993</v>
      </c>
      <c r="AV715" s="28">
        <v>2228435.7599999998</v>
      </c>
      <c r="AW715" s="28">
        <v>2882513.5199999996</v>
      </c>
      <c r="AX715" s="44">
        <v>9943851.0599999987</v>
      </c>
      <c r="AY715" s="124"/>
      <c r="AZ715" s="139">
        <v>75407308.899999991</v>
      </c>
      <c r="BA715" s="139">
        <v>33710192.289999999</v>
      </c>
      <c r="BB715" s="44">
        <v>32735250.356999997</v>
      </c>
      <c r="BC715" s="28">
        <v>1588700.9981699998</v>
      </c>
      <c r="BD715" s="28">
        <v>1387356.9910199998</v>
      </c>
      <c r="BE715" s="140">
        <v>0</v>
      </c>
      <c r="BF715" s="44">
        <v>35711308.346189998</v>
      </c>
      <c r="BG715" s="60"/>
      <c r="BH715" s="28">
        <v>75832094.266189992</v>
      </c>
      <c r="BI715" s="124"/>
      <c r="BJ715" s="28">
        <v>9920193.2899999991</v>
      </c>
      <c r="BK715" s="28">
        <v>65911900.976189993</v>
      </c>
      <c r="BL715" s="124"/>
      <c r="BM715" s="193">
        <v>1</v>
      </c>
    </row>
    <row r="716" spans="1:65" x14ac:dyDescent="0.25">
      <c r="A716" s="116" t="s">
        <v>1629</v>
      </c>
      <c r="B716" s="24" t="s">
        <v>1630</v>
      </c>
      <c r="C716" s="27" t="s">
        <v>1613</v>
      </c>
      <c r="D716" s="27" t="s">
        <v>12</v>
      </c>
      <c r="E716" s="139">
        <v>1287.3900000000001</v>
      </c>
      <c r="F716" s="68"/>
      <c r="G716" s="139">
        <v>557.06999999999994</v>
      </c>
      <c r="H716" s="139">
        <v>549.49</v>
      </c>
      <c r="I716" s="139">
        <v>294.83</v>
      </c>
      <c r="J716" s="139">
        <v>435.48999999999995</v>
      </c>
      <c r="K716" s="60"/>
      <c r="L716" s="28">
        <v>49454.1</v>
      </c>
      <c r="M716" s="28">
        <v>26534.699999999997</v>
      </c>
      <c r="N716" s="28">
        <v>39194.1</v>
      </c>
      <c r="O716" s="44">
        <v>115182.9</v>
      </c>
      <c r="P716" s="124"/>
      <c r="Q716" s="28">
        <v>69633.749999999985</v>
      </c>
      <c r="R716" s="28">
        <v>36853.75</v>
      </c>
      <c r="S716" s="28">
        <v>54436.249999999993</v>
      </c>
      <c r="T716" s="28">
        <v>160923.74999999997</v>
      </c>
      <c r="U716" s="124"/>
      <c r="V716" s="28">
        <v>129797.30999999998</v>
      </c>
      <c r="W716" s="28">
        <v>68695.39</v>
      </c>
      <c r="X716" s="28">
        <v>101469.16999999998</v>
      </c>
      <c r="Y716" s="44">
        <v>299961.87</v>
      </c>
      <c r="Z716" s="124"/>
      <c r="AA716" s="28">
        <v>13926.749999999998</v>
      </c>
      <c r="AB716" s="28">
        <v>7370.75</v>
      </c>
      <c r="AC716" s="28">
        <v>10887.249999999998</v>
      </c>
      <c r="AD716" s="44">
        <v>32184.75</v>
      </c>
      <c r="AE716" s="124"/>
      <c r="AF716" s="139">
        <v>318086.96999999997</v>
      </c>
      <c r="AG716" s="139">
        <v>168347.93</v>
      </c>
      <c r="AH716" s="139">
        <v>248664.79</v>
      </c>
      <c r="AI716" s="44">
        <v>735099.69</v>
      </c>
      <c r="AJ716" s="124"/>
      <c r="AK716" s="63">
        <v>57146.96</v>
      </c>
      <c r="AL716" s="63">
        <v>61324.639999999999</v>
      </c>
      <c r="AM716" s="63">
        <v>312246.32999999996</v>
      </c>
      <c r="AN716" s="44">
        <v>430717.92999999993</v>
      </c>
      <c r="AO716" s="124"/>
      <c r="AP716" s="28">
        <v>578238.65999999992</v>
      </c>
      <c r="AQ716" s="28">
        <v>306033.53999999998</v>
      </c>
      <c r="AR716" s="28">
        <v>452038.61999999994</v>
      </c>
      <c r="AS716" s="28">
        <v>1336310.8199999998</v>
      </c>
      <c r="AT716" s="124"/>
      <c r="AU716" s="28">
        <v>437857.01999999996</v>
      </c>
      <c r="AV716" s="28">
        <v>231736.37999999998</v>
      </c>
      <c r="AW716" s="28">
        <v>342295.13999999996</v>
      </c>
      <c r="AX716" s="44">
        <v>1011888.5399999998</v>
      </c>
      <c r="AY716" s="124"/>
      <c r="AZ716" s="139">
        <v>7060208.75</v>
      </c>
      <c r="BA716" s="139">
        <v>1850465.8900000001</v>
      </c>
      <c r="BB716" s="44">
        <v>2673202.392</v>
      </c>
      <c r="BC716" s="28">
        <v>161666.57402999996</v>
      </c>
      <c r="BD716" s="28">
        <v>141177.76217999999</v>
      </c>
      <c r="BE716" s="140">
        <v>0</v>
      </c>
      <c r="BF716" s="44">
        <v>2976046.7282099999</v>
      </c>
      <c r="BG716" s="60"/>
      <c r="BH716" s="28">
        <v>7098316.9782099994</v>
      </c>
      <c r="BI716" s="124"/>
      <c r="BJ716" s="28">
        <v>1009481.12</v>
      </c>
      <c r="BK716" s="28">
        <v>6088835.8582099993</v>
      </c>
      <c r="BL716" s="124"/>
      <c r="BM716" s="193">
        <v>1</v>
      </c>
    </row>
    <row r="717" spans="1:65" x14ac:dyDescent="0.25">
      <c r="A717" s="116" t="s">
        <v>1631</v>
      </c>
      <c r="B717" s="24" t="s">
        <v>1632</v>
      </c>
      <c r="C717" s="27" t="s">
        <v>1613</v>
      </c>
      <c r="D717" s="27" t="s">
        <v>12</v>
      </c>
      <c r="E717" s="139">
        <v>662.05</v>
      </c>
      <c r="F717" s="68"/>
      <c r="G717" s="139">
        <v>272.57</v>
      </c>
      <c r="H717" s="139">
        <v>268.49</v>
      </c>
      <c r="I717" s="139">
        <v>154.16</v>
      </c>
      <c r="J717" s="139">
        <v>235.32</v>
      </c>
      <c r="K717" s="60"/>
      <c r="L717" s="28">
        <v>24164.100000000002</v>
      </c>
      <c r="M717" s="28">
        <v>13874.4</v>
      </c>
      <c r="N717" s="28">
        <v>21178.799999999999</v>
      </c>
      <c r="O717" s="44">
        <v>59217.3</v>
      </c>
      <c r="P717" s="124"/>
      <c r="Q717" s="28">
        <v>34071.25</v>
      </c>
      <c r="R717" s="28">
        <v>19270</v>
      </c>
      <c r="S717" s="28">
        <v>29415</v>
      </c>
      <c r="T717" s="28">
        <v>82756.25</v>
      </c>
      <c r="U717" s="124"/>
      <c r="V717" s="28">
        <v>63508.81</v>
      </c>
      <c r="W717" s="28">
        <v>35919.279999999999</v>
      </c>
      <c r="X717" s="28">
        <v>54829.56</v>
      </c>
      <c r="Y717" s="44">
        <v>154257.65</v>
      </c>
      <c r="Z717" s="124"/>
      <c r="AA717" s="28">
        <v>6814.25</v>
      </c>
      <c r="AB717" s="28">
        <v>3854</v>
      </c>
      <c r="AC717" s="28">
        <v>5883</v>
      </c>
      <c r="AD717" s="44">
        <v>16551.25</v>
      </c>
      <c r="AE717" s="124"/>
      <c r="AF717" s="139">
        <v>155637.47</v>
      </c>
      <c r="AG717" s="139">
        <v>88025.36</v>
      </c>
      <c r="AH717" s="139">
        <v>134367.72</v>
      </c>
      <c r="AI717" s="44">
        <v>378030.55000000005</v>
      </c>
      <c r="AJ717" s="124"/>
      <c r="AK717" s="63">
        <v>27922.959999999999</v>
      </c>
      <c r="AL717" s="63">
        <v>32065.279999999999</v>
      </c>
      <c r="AM717" s="63">
        <v>168724.44</v>
      </c>
      <c r="AN717" s="44">
        <v>228712.68</v>
      </c>
      <c r="AO717" s="124"/>
      <c r="AP717" s="28">
        <v>282927.65999999997</v>
      </c>
      <c r="AQ717" s="28">
        <v>160018.07999999999</v>
      </c>
      <c r="AR717" s="28">
        <v>244262.16</v>
      </c>
      <c r="AS717" s="28">
        <v>687207.9</v>
      </c>
      <c r="AT717" s="124"/>
      <c r="AU717" s="28">
        <v>214240.02</v>
      </c>
      <c r="AV717" s="28">
        <v>121169.76</v>
      </c>
      <c r="AW717" s="28">
        <v>184961.52</v>
      </c>
      <c r="AX717" s="44">
        <v>520371.29999999993</v>
      </c>
      <c r="AY717" s="124"/>
      <c r="AZ717" s="139">
        <v>3502119.1500000004</v>
      </c>
      <c r="BA717" s="139">
        <v>665257.23</v>
      </c>
      <c r="BB717" s="44">
        <v>1250212.9140000001</v>
      </c>
      <c r="BC717" s="28">
        <v>83138.25284999999</v>
      </c>
      <c r="BD717" s="28">
        <v>72601.727099999989</v>
      </c>
      <c r="BE717" s="140">
        <v>0</v>
      </c>
      <c r="BF717" s="44">
        <v>1405952.8939500002</v>
      </c>
      <c r="BG717" s="60"/>
      <c r="BH717" s="28">
        <v>3533057.7739499998</v>
      </c>
      <c r="BI717" s="124"/>
      <c r="BJ717" s="28">
        <v>519133.26</v>
      </c>
      <c r="BK717" s="28">
        <v>3013924.5139499996</v>
      </c>
      <c r="BL717" s="124"/>
      <c r="BM717" s="193">
        <v>1</v>
      </c>
    </row>
    <row r="718" spans="1:65" x14ac:dyDescent="0.25">
      <c r="A718" s="116" t="s">
        <v>1633</v>
      </c>
      <c r="B718" s="24" t="s">
        <v>1634</v>
      </c>
      <c r="C718" s="27" t="s">
        <v>1613</v>
      </c>
      <c r="D718" s="27" t="s">
        <v>131</v>
      </c>
      <c r="E718" s="139">
        <v>1005.15</v>
      </c>
      <c r="F718" s="68"/>
      <c r="G718" s="139">
        <v>0</v>
      </c>
      <c r="H718" s="139">
        <v>0</v>
      </c>
      <c r="I718" s="139">
        <v>0</v>
      </c>
      <c r="J718" s="139">
        <v>1005.1500000000001</v>
      </c>
      <c r="K718" s="60"/>
      <c r="L718" s="28">
        <v>0</v>
      </c>
      <c r="M718" s="28">
        <v>0</v>
      </c>
      <c r="N718" s="28">
        <v>90463.500000000015</v>
      </c>
      <c r="O718" s="44">
        <v>90463.500000000015</v>
      </c>
      <c r="P718" s="124"/>
      <c r="Q718" s="28">
        <v>0</v>
      </c>
      <c r="R718" s="28">
        <v>0</v>
      </c>
      <c r="S718" s="28">
        <v>125643.75000000001</v>
      </c>
      <c r="T718" s="28">
        <v>125643.75000000001</v>
      </c>
      <c r="U718" s="124"/>
      <c r="V718" s="28">
        <v>0</v>
      </c>
      <c r="W718" s="28">
        <v>0</v>
      </c>
      <c r="X718" s="28">
        <v>234199.95</v>
      </c>
      <c r="Y718" s="44">
        <v>234199.95</v>
      </c>
      <c r="Z718" s="124"/>
      <c r="AA718" s="28">
        <v>0</v>
      </c>
      <c r="AB718" s="28">
        <v>0</v>
      </c>
      <c r="AC718" s="28">
        <v>25128.750000000004</v>
      </c>
      <c r="AD718" s="44">
        <v>25128.750000000004</v>
      </c>
      <c r="AE718" s="124"/>
      <c r="AF718" s="139">
        <v>0</v>
      </c>
      <c r="AG718" s="139">
        <v>0</v>
      </c>
      <c r="AH718" s="139">
        <v>573940.65</v>
      </c>
      <c r="AI718" s="44">
        <v>573940.65</v>
      </c>
      <c r="AJ718" s="124"/>
      <c r="AK718" s="63">
        <v>0</v>
      </c>
      <c r="AL718" s="63">
        <v>0</v>
      </c>
      <c r="AM718" s="63">
        <v>720692.55</v>
      </c>
      <c r="AN718" s="44">
        <v>720692.55</v>
      </c>
      <c r="AO718" s="124"/>
      <c r="AP718" s="28">
        <v>0</v>
      </c>
      <c r="AQ718" s="28">
        <v>0</v>
      </c>
      <c r="AR718" s="28">
        <v>1043345.7000000001</v>
      </c>
      <c r="AS718" s="28">
        <v>1043345.7000000001</v>
      </c>
      <c r="AT718" s="124"/>
      <c r="AU718" s="28">
        <v>0</v>
      </c>
      <c r="AV718" s="28">
        <v>0</v>
      </c>
      <c r="AW718" s="28">
        <v>790047.9</v>
      </c>
      <c r="AX718" s="44">
        <v>790047.9</v>
      </c>
      <c r="AY718" s="124"/>
      <c r="AZ718" s="139">
        <v>5967726.3500000006</v>
      </c>
      <c r="BA718" s="139">
        <v>1596655.24</v>
      </c>
      <c r="BB718" s="44">
        <v>2269314.477</v>
      </c>
      <c r="BC718" s="28">
        <v>126223.72155</v>
      </c>
      <c r="BD718" s="28">
        <v>110226.75930000002</v>
      </c>
      <c r="BE718" s="140">
        <v>0</v>
      </c>
      <c r="BF718" s="44">
        <v>2505764.9578499999</v>
      </c>
      <c r="BG718" s="60"/>
      <c r="BH718" s="28">
        <v>6109227.7078499999</v>
      </c>
      <c r="BI718" s="124"/>
      <c r="BJ718" s="28">
        <v>788168.26</v>
      </c>
      <c r="BK718" s="28">
        <v>5321059.4478500001</v>
      </c>
      <c r="BL718" s="124"/>
      <c r="BM718" s="193">
        <v>1</v>
      </c>
    </row>
    <row r="719" spans="1:65" x14ac:dyDescent="0.25">
      <c r="A719" s="116" t="s">
        <v>1635</v>
      </c>
      <c r="B719" s="24" t="s">
        <v>1636</v>
      </c>
      <c r="C719" s="27" t="s">
        <v>1613</v>
      </c>
      <c r="D719" s="27" t="s">
        <v>120</v>
      </c>
      <c r="E719" s="139">
        <v>192.3</v>
      </c>
      <c r="F719" s="68"/>
      <c r="G719" s="139">
        <v>125.80999999999999</v>
      </c>
      <c r="H719" s="139">
        <v>122.80999999999999</v>
      </c>
      <c r="I719" s="139">
        <v>66.489999999999995</v>
      </c>
      <c r="J719" s="139">
        <v>0</v>
      </c>
      <c r="K719" s="60"/>
      <c r="L719" s="28">
        <v>11052.9</v>
      </c>
      <c r="M719" s="28">
        <v>5984.0999999999995</v>
      </c>
      <c r="N719" s="28">
        <v>0</v>
      </c>
      <c r="O719" s="44">
        <v>17037</v>
      </c>
      <c r="P719" s="124"/>
      <c r="Q719" s="28">
        <v>15726.249999999998</v>
      </c>
      <c r="R719" s="28">
        <v>8311.25</v>
      </c>
      <c r="S719" s="28">
        <v>0</v>
      </c>
      <c r="T719" s="28">
        <v>24037.5</v>
      </c>
      <c r="U719" s="124"/>
      <c r="V719" s="28">
        <v>29313.729999999996</v>
      </c>
      <c r="W719" s="28">
        <v>15492.169999999998</v>
      </c>
      <c r="X719" s="28">
        <v>0</v>
      </c>
      <c r="Y719" s="44">
        <v>44805.899999999994</v>
      </c>
      <c r="Z719" s="124"/>
      <c r="AA719" s="28">
        <v>3145.2499999999995</v>
      </c>
      <c r="AB719" s="28">
        <v>1662.2499999999998</v>
      </c>
      <c r="AC719" s="28">
        <v>0</v>
      </c>
      <c r="AD719" s="44">
        <v>4807.4999999999991</v>
      </c>
      <c r="AE719" s="124"/>
      <c r="AF719" s="139">
        <v>71837.509999999995</v>
      </c>
      <c r="AG719" s="139">
        <v>37965.79</v>
      </c>
      <c r="AH719" s="139">
        <v>0</v>
      </c>
      <c r="AI719" s="44">
        <v>109803.29999999999</v>
      </c>
      <c r="AJ719" s="124"/>
      <c r="AK719" s="63">
        <v>12772.239999999998</v>
      </c>
      <c r="AL719" s="63">
        <v>13829.919999999998</v>
      </c>
      <c r="AM719" s="63">
        <v>0</v>
      </c>
      <c r="AN719" s="44">
        <v>26602.159999999996</v>
      </c>
      <c r="AO719" s="124"/>
      <c r="AP719" s="28">
        <v>130590.77999999998</v>
      </c>
      <c r="AQ719" s="28">
        <v>69016.62</v>
      </c>
      <c r="AR719" s="28">
        <v>0</v>
      </c>
      <c r="AS719" s="28">
        <v>199607.39999999997</v>
      </c>
      <c r="AT719" s="124"/>
      <c r="AU719" s="28">
        <v>98886.659999999989</v>
      </c>
      <c r="AV719" s="28">
        <v>52261.14</v>
      </c>
      <c r="AW719" s="28">
        <v>0</v>
      </c>
      <c r="AX719" s="44">
        <v>151147.79999999999</v>
      </c>
      <c r="AY719" s="124"/>
      <c r="AZ719" s="139">
        <v>982673.05999999994</v>
      </c>
      <c r="BA719" s="139">
        <v>227351.59</v>
      </c>
      <c r="BB719" s="44">
        <v>363007.39499999996</v>
      </c>
      <c r="BC719" s="28">
        <v>24148.457099999996</v>
      </c>
      <c r="BD719" s="28">
        <v>21088.0026</v>
      </c>
      <c r="BE719" s="140">
        <v>0</v>
      </c>
      <c r="BF719" s="44">
        <v>408243.85469999997</v>
      </c>
      <c r="BG719" s="60"/>
      <c r="BH719" s="28">
        <v>986092.41469999996</v>
      </c>
      <c r="BI719" s="124"/>
      <c r="BJ719" s="28">
        <v>150788.19</v>
      </c>
      <c r="BK719" s="28">
        <v>835304.2246999999</v>
      </c>
      <c r="BL719" s="124"/>
      <c r="BM719" s="193">
        <v>1</v>
      </c>
    </row>
    <row r="720" spans="1:65" x14ac:dyDescent="0.25">
      <c r="A720" s="116" t="s">
        <v>1637</v>
      </c>
      <c r="B720" s="24" t="s">
        <v>1638</v>
      </c>
      <c r="C720" s="27" t="s">
        <v>1613</v>
      </c>
      <c r="D720" s="27" t="s">
        <v>12</v>
      </c>
      <c r="E720" s="139">
        <v>1996.77</v>
      </c>
      <c r="F720" s="68"/>
      <c r="G720" s="139">
        <v>890.3</v>
      </c>
      <c r="H720" s="139">
        <v>871.13999999999987</v>
      </c>
      <c r="I720" s="139">
        <v>466.15</v>
      </c>
      <c r="J720" s="139">
        <v>640.32000000000005</v>
      </c>
      <c r="K720" s="60"/>
      <c r="L720" s="28">
        <v>78402.599999999991</v>
      </c>
      <c r="M720" s="28">
        <v>41953.5</v>
      </c>
      <c r="N720" s="28">
        <v>57628.800000000003</v>
      </c>
      <c r="O720" s="44">
        <v>177984.9</v>
      </c>
      <c r="P720" s="124"/>
      <c r="Q720" s="28">
        <v>111287.5</v>
      </c>
      <c r="R720" s="28">
        <v>58268.75</v>
      </c>
      <c r="S720" s="28">
        <v>80040</v>
      </c>
      <c r="T720" s="28">
        <v>249596.25</v>
      </c>
      <c r="U720" s="124"/>
      <c r="V720" s="28">
        <v>207439.9</v>
      </c>
      <c r="W720" s="28">
        <v>108612.95</v>
      </c>
      <c r="X720" s="28">
        <v>149194.56</v>
      </c>
      <c r="Y720" s="44">
        <v>465247.41</v>
      </c>
      <c r="Z720" s="124"/>
      <c r="AA720" s="28">
        <v>22257.5</v>
      </c>
      <c r="AB720" s="28">
        <v>11653.75</v>
      </c>
      <c r="AC720" s="28">
        <v>16008.000000000002</v>
      </c>
      <c r="AD720" s="44">
        <v>49919.25</v>
      </c>
      <c r="AE720" s="124"/>
      <c r="AF720" s="139">
        <v>508361.3</v>
      </c>
      <c r="AG720" s="139">
        <v>266171.65000000002</v>
      </c>
      <c r="AH720" s="139">
        <v>365622.72</v>
      </c>
      <c r="AI720" s="44">
        <v>1140155.67</v>
      </c>
      <c r="AJ720" s="124"/>
      <c r="AK720" s="63">
        <v>90598.559999999983</v>
      </c>
      <c r="AL720" s="63">
        <v>96959.2</v>
      </c>
      <c r="AM720" s="63">
        <v>459109.44000000006</v>
      </c>
      <c r="AN720" s="44">
        <v>646667.20000000007</v>
      </c>
      <c r="AO720" s="124"/>
      <c r="AP720" s="28">
        <v>924131.39999999991</v>
      </c>
      <c r="AQ720" s="28">
        <v>483863.69999999995</v>
      </c>
      <c r="AR720" s="28">
        <v>664652.16</v>
      </c>
      <c r="AS720" s="28">
        <v>2072647.2599999998</v>
      </c>
      <c r="AT720" s="124"/>
      <c r="AU720" s="28">
        <v>699775.79999999993</v>
      </c>
      <c r="AV720" s="28">
        <v>366393.89999999997</v>
      </c>
      <c r="AW720" s="28">
        <v>503291.52</v>
      </c>
      <c r="AX720" s="44">
        <v>1569461.22</v>
      </c>
      <c r="AY720" s="124"/>
      <c r="AZ720" s="139">
        <v>10966679.530000001</v>
      </c>
      <c r="BA720" s="139">
        <v>3004502.33</v>
      </c>
      <c r="BB720" s="44">
        <v>4191354.5580000002</v>
      </c>
      <c r="BC720" s="28">
        <v>250748.38628999999</v>
      </c>
      <c r="BD720" s="28">
        <v>218969.79174000002</v>
      </c>
      <c r="BE720" s="140">
        <v>0</v>
      </c>
      <c r="BF720" s="44">
        <v>4661072.7360300003</v>
      </c>
      <c r="BG720" s="60"/>
      <c r="BH720" s="28">
        <v>11032751.896029999</v>
      </c>
      <c r="BI720" s="124"/>
      <c r="BJ720" s="28">
        <v>1565727.26</v>
      </c>
      <c r="BK720" s="28">
        <v>9467024.6360299997</v>
      </c>
      <c r="BL720" s="124"/>
      <c r="BM720" s="193">
        <v>1</v>
      </c>
    </row>
    <row r="721" spans="1:65" x14ac:dyDescent="0.25">
      <c r="A721" s="116" t="s">
        <v>1639</v>
      </c>
      <c r="B721" s="24" t="s">
        <v>1640</v>
      </c>
      <c r="C721" s="27" t="s">
        <v>1613</v>
      </c>
      <c r="D721" s="27" t="s">
        <v>12</v>
      </c>
      <c r="E721" s="139">
        <v>670.45</v>
      </c>
      <c r="F721" s="68"/>
      <c r="G721" s="139">
        <v>296.46999999999997</v>
      </c>
      <c r="H721" s="139">
        <v>291.96999999999997</v>
      </c>
      <c r="I721" s="139">
        <v>147.82</v>
      </c>
      <c r="J721" s="139">
        <v>226.16</v>
      </c>
      <c r="K721" s="60"/>
      <c r="L721" s="28">
        <v>26277.299999999996</v>
      </c>
      <c r="M721" s="28">
        <v>13303.8</v>
      </c>
      <c r="N721" s="28">
        <v>20354.400000000001</v>
      </c>
      <c r="O721" s="44">
        <v>59935.499999999993</v>
      </c>
      <c r="P721" s="124"/>
      <c r="Q721" s="28">
        <v>37058.749999999993</v>
      </c>
      <c r="R721" s="28">
        <v>18477.5</v>
      </c>
      <c r="S721" s="28">
        <v>28270</v>
      </c>
      <c r="T721" s="28">
        <v>83806.25</v>
      </c>
      <c r="U721" s="124"/>
      <c r="V721" s="28">
        <v>69077.509999999995</v>
      </c>
      <c r="W721" s="28">
        <v>34442.06</v>
      </c>
      <c r="X721" s="28">
        <v>52695.28</v>
      </c>
      <c r="Y721" s="44">
        <v>156214.84999999998</v>
      </c>
      <c r="Z721" s="124"/>
      <c r="AA721" s="28">
        <v>7411.7499999999991</v>
      </c>
      <c r="AB721" s="28">
        <v>3695.5</v>
      </c>
      <c r="AC721" s="28">
        <v>5654</v>
      </c>
      <c r="AD721" s="44">
        <v>16761.25</v>
      </c>
      <c r="AE721" s="124"/>
      <c r="AF721" s="139">
        <v>169284.37</v>
      </c>
      <c r="AG721" s="139">
        <v>84405.22</v>
      </c>
      <c r="AH721" s="139">
        <v>129137.36</v>
      </c>
      <c r="AI721" s="44">
        <v>382826.95</v>
      </c>
      <c r="AJ721" s="124"/>
      <c r="AK721" s="63">
        <v>30364.879999999997</v>
      </c>
      <c r="AL721" s="63">
        <v>30746.559999999998</v>
      </c>
      <c r="AM721" s="63">
        <v>162156.72</v>
      </c>
      <c r="AN721" s="44">
        <v>223268.16</v>
      </c>
      <c r="AO721" s="124"/>
      <c r="AP721" s="28">
        <v>307735.86</v>
      </c>
      <c r="AQ721" s="28">
        <v>153437.16</v>
      </c>
      <c r="AR721" s="28">
        <v>234754.08</v>
      </c>
      <c r="AS721" s="28">
        <v>695927.1</v>
      </c>
      <c r="AT721" s="124"/>
      <c r="AU721" s="28">
        <v>233025.41999999998</v>
      </c>
      <c r="AV721" s="28">
        <v>116186.51999999999</v>
      </c>
      <c r="AW721" s="28">
        <v>177761.76</v>
      </c>
      <c r="AX721" s="44">
        <v>526973.69999999995</v>
      </c>
      <c r="AY721" s="124"/>
      <c r="AZ721" s="139">
        <v>3609336.05</v>
      </c>
      <c r="BA721" s="139">
        <v>835734.17999999993</v>
      </c>
      <c r="BB721" s="44">
        <v>1333521.0689999999</v>
      </c>
      <c r="BC721" s="28">
        <v>84193.099649999975</v>
      </c>
      <c r="BD721" s="28">
        <v>73522.887899999987</v>
      </c>
      <c r="BE721" s="140">
        <v>0</v>
      </c>
      <c r="BF721" s="44">
        <v>1491237.0565499999</v>
      </c>
      <c r="BG721" s="60"/>
      <c r="BH721" s="28">
        <v>3636950.8165500001</v>
      </c>
      <c r="BI721" s="124"/>
      <c r="BJ721" s="28">
        <v>525719.94999999995</v>
      </c>
      <c r="BK721" s="28">
        <v>3111230.8665500004</v>
      </c>
      <c r="BL721" s="124"/>
      <c r="BM721" s="193">
        <v>1</v>
      </c>
    </row>
    <row r="722" spans="1:65" x14ac:dyDescent="0.25">
      <c r="A722" s="116" t="s">
        <v>1641</v>
      </c>
      <c r="B722" s="24" t="s">
        <v>1642</v>
      </c>
      <c r="C722" s="27" t="s">
        <v>1613</v>
      </c>
      <c r="D722" s="27" t="s">
        <v>12</v>
      </c>
      <c r="E722" s="139">
        <v>4487.04</v>
      </c>
      <c r="F722" s="68"/>
      <c r="G722" s="139">
        <v>2134.4</v>
      </c>
      <c r="H722" s="139">
        <v>2101.65</v>
      </c>
      <c r="I722" s="139">
        <v>1052.33</v>
      </c>
      <c r="J722" s="139">
        <v>1300.31</v>
      </c>
      <c r="K722" s="60"/>
      <c r="L722" s="28">
        <v>189148.5</v>
      </c>
      <c r="M722" s="28">
        <v>94709.7</v>
      </c>
      <c r="N722" s="28">
        <v>117027.9</v>
      </c>
      <c r="O722" s="44">
        <v>400886.1</v>
      </c>
      <c r="P722" s="124"/>
      <c r="Q722" s="28">
        <v>266800</v>
      </c>
      <c r="R722" s="28">
        <v>131541.25</v>
      </c>
      <c r="S722" s="28">
        <v>162538.75</v>
      </c>
      <c r="T722" s="28">
        <v>560880</v>
      </c>
      <c r="U722" s="124"/>
      <c r="V722" s="28">
        <v>497315.2</v>
      </c>
      <c r="W722" s="28">
        <v>245192.88999999998</v>
      </c>
      <c r="X722" s="28">
        <v>302972.23</v>
      </c>
      <c r="Y722" s="44">
        <v>1045480.32</v>
      </c>
      <c r="Z722" s="124"/>
      <c r="AA722" s="28">
        <v>53360</v>
      </c>
      <c r="AB722" s="28">
        <v>26308.25</v>
      </c>
      <c r="AC722" s="28">
        <v>32507.75</v>
      </c>
      <c r="AD722" s="44">
        <v>112176</v>
      </c>
      <c r="AE722" s="124"/>
      <c r="AF722" s="139">
        <v>1218742.3999999999</v>
      </c>
      <c r="AG722" s="139">
        <v>600880.43000000005</v>
      </c>
      <c r="AH722" s="139">
        <v>742477.01</v>
      </c>
      <c r="AI722" s="44">
        <v>2562099.84</v>
      </c>
      <c r="AJ722" s="124"/>
      <c r="AK722" s="63">
        <v>218571.6</v>
      </c>
      <c r="AL722" s="63">
        <v>218884.63999999998</v>
      </c>
      <c r="AM722" s="63">
        <v>932322.27</v>
      </c>
      <c r="AN722" s="44">
        <v>1369778.51</v>
      </c>
      <c r="AO722" s="124"/>
      <c r="AP722" s="28">
        <v>2215507.2000000002</v>
      </c>
      <c r="AQ722" s="28">
        <v>1092318.54</v>
      </c>
      <c r="AR722" s="28">
        <v>1349721.78</v>
      </c>
      <c r="AS722" s="28">
        <v>4657547.5200000005</v>
      </c>
      <c r="AT722" s="124"/>
      <c r="AU722" s="28">
        <v>1677638.4000000001</v>
      </c>
      <c r="AV722" s="28">
        <v>827131.37999999989</v>
      </c>
      <c r="AW722" s="28">
        <v>1022043.6599999999</v>
      </c>
      <c r="AX722" s="44">
        <v>3526813.4400000004</v>
      </c>
      <c r="AY722" s="124"/>
      <c r="AZ722" s="139">
        <v>23762012.549999997</v>
      </c>
      <c r="BA722" s="139">
        <v>5400527.6800000006</v>
      </c>
      <c r="BB722" s="44">
        <v>8748762.0689999983</v>
      </c>
      <c r="BC722" s="28">
        <v>563469.02207999991</v>
      </c>
      <c r="BD722" s="28">
        <v>492057.78048000002</v>
      </c>
      <c r="BE722" s="140">
        <v>0</v>
      </c>
      <c r="BF722" s="44">
        <v>9804288.871559998</v>
      </c>
      <c r="BG722" s="60"/>
      <c r="BH722" s="28">
        <v>24039950.60156</v>
      </c>
      <c r="BI722" s="124"/>
      <c r="BJ722" s="28">
        <v>3518422.67</v>
      </c>
      <c r="BK722" s="28">
        <v>20521527.931560002</v>
      </c>
      <c r="BL722" s="124"/>
      <c r="BM722" s="193">
        <v>1</v>
      </c>
    </row>
    <row r="723" spans="1:65" x14ac:dyDescent="0.25">
      <c r="A723" s="116" t="s">
        <v>1643</v>
      </c>
      <c r="B723" s="24" t="s">
        <v>1644</v>
      </c>
      <c r="C723" s="27" t="s">
        <v>1613</v>
      </c>
      <c r="D723" s="27" t="s">
        <v>12</v>
      </c>
      <c r="E723" s="139">
        <v>728.53</v>
      </c>
      <c r="F723" s="68"/>
      <c r="G723" s="139">
        <v>345.56</v>
      </c>
      <c r="H723" s="139">
        <v>340.31</v>
      </c>
      <c r="I723" s="139">
        <v>173.82</v>
      </c>
      <c r="J723" s="139">
        <v>209.15</v>
      </c>
      <c r="K723" s="60"/>
      <c r="L723" s="28">
        <v>30627.9</v>
      </c>
      <c r="M723" s="28">
        <v>15643.8</v>
      </c>
      <c r="N723" s="28">
        <v>18823.5</v>
      </c>
      <c r="O723" s="44">
        <v>65095.199999999997</v>
      </c>
      <c r="P723" s="124"/>
      <c r="Q723" s="28">
        <v>43195</v>
      </c>
      <c r="R723" s="28">
        <v>21727.5</v>
      </c>
      <c r="S723" s="28">
        <v>26143.75</v>
      </c>
      <c r="T723" s="28">
        <v>91066.25</v>
      </c>
      <c r="U723" s="124"/>
      <c r="V723" s="28">
        <v>80515.48</v>
      </c>
      <c r="W723" s="28">
        <v>40500.06</v>
      </c>
      <c r="X723" s="28">
        <v>48731.950000000004</v>
      </c>
      <c r="Y723" s="44">
        <v>169747.49</v>
      </c>
      <c r="Z723" s="124"/>
      <c r="AA723" s="28">
        <v>8639</v>
      </c>
      <c r="AB723" s="28">
        <v>4345.5</v>
      </c>
      <c r="AC723" s="28">
        <v>5228.75</v>
      </c>
      <c r="AD723" s="44">
        <v>18213.25</v>
      </c>
      <c r="AE723" s="124"/>
      <c r="AF723" s="139">
        <v>197314.76</v>
      </c>
      <c r="AG723" s="139">
        <v>99251.22</v>
      </c>
      <c r="AH723" s="139">
        <v>119424.65</v>
      </c>
      <c r="AI723" s="44">
        <v>415990.63</v>
      </c>
      <c r="AJ723" s="124"/>
      <c r="AK723" s="63">
        <v>35392.239999999998</v>
      </c>
      <c r="AL723" s="63">
        <v>36154.559999999998</v>
      </c>
      <c r="AM723" s="63">
        <v>149960.55000000002</v>
      </c>
      <c r="AN723" s="44">
        <v>221507.35</v>
      </c>
      <c r="AO723" s="124"/>
      <c r="AP723" s="28">
        <v>358691.28</v>
      </c>
      <c r="AQ723" s="28">
        <v>180425.16</v>
      </c>
      <c r="AR723" s="28">
        <v>217097.7</v>
      </c>
      <c r="AS723" s="28">
        <v>756214.14000000013</v>
      </c>
      <c r="AT723" s="124"/>
      <c r="AU723" s="28">
        <v>271610.15999999997</v>
      </c>
      <c r="AV723" s="28">
        <v>136622.51999999999</v>
      </c>
      <c r="AW723" s="28">
        <v>164391.9</v>
      </c>
      <c r="AX723" s="44">
        <v>572624.57999999996</v>
      </c>
      <c r="AY723" s="124"/>
      <c r="AZ723" s="139">
        <v>4159795.0100000002</v>
      </c>
      <c r="BA723" s="139">
        <v>1467473.2799999998</v>
      </c>
      <c r="BB723" s="44">
        <v>1688180.487</v>
      </c>
      <c r="BC723" s="28">
        <v>91486.611809999988</v>
      </c>
      <c r="BD723" s="28">
        <v>79892.056859999997</v>
      </c>
      <c r="BE723" s="140">
        <v>0</v>
      </c>
      <c r="BF723" s="44">
        <v>1859559.1556699998</v>
      </c>
      <c r="BG723" s="60"/>
      <c r="BH723" s="28">
        <v>4170018.0456699999</v>
      </c>
      <c r="BI723" s="124"/>
      <c r="BJ723" s="28">
        <v>571262.22</v>
      </c>
      <c r="BK723" s="28">
        <v>3598755.8256700002</v>
      </c>
      <c r="BL723" s="124"/>
      <c r="BM723" s="193">
        <v>1</v>
      </c>
    </row>
    <row r="724" spans="1:65" x14ac:dyDescent="0.25">
      <c r="A724" s="116" t="s">
        <v>1645</v>
      </c>
      <c r="B724" s="24" t="s">
        <v>1646</v>
      </c>
      <c r="C724" s="27" t="s">
        <v>1613</v>
      </c>
      <c r="D724" s="27" t="s">
        <v>12</v>
      </c>
      <c r="E724" s="139">
        <v>701</v>
      </c>
      <c r="F724" s="68"/>
      <c r="G724" s="139">
        <v>303</v>
      </c>
      <c r="H724" s="139">
        <v>296</v>
      </c>
      <c r="I724" s="139">
        <v>155.5</v>
      </c>
      <c r="J724" s="139">
        <v>242.5</v>
      </c>
      <c r="K724" s="60"/>
      <c r="L724" s="28">
        <v>26640</v>
      </c>
      <c r="M724" s="28">
        <v>13995</v>
      </c>
      <c r="N724" s="28">
        <v>21825</v>
      </c>
      <c r="O724" s="44">
        <v>62460</v>
      </c>
      <c r="P724" s="124"/>
      <c r="Q724" s="28">
        <v>37875</v>
      </c>
      <c r="R724" s="28">
        <v>19437.5</v>
      </c>
      <c r="S724" s="28">
        <v>30312.5</v>
      </c>
      <c r="T724" s="28">
        <v>87625</v>
      </c>
      <c r="U724" s="124"/>
      <c r="V724" s="28">
        <v>70599</v>
      </c>
      <c r="W724" s="28">
        <v>36231.5</v>
      </c>
      <c r="X724" s="28">
        <v>56502.5</v>
      </c>
      <c r="Y724" s="44">
        <v>163333</v>
      </c>
      <c r="Z724" s="124"/>
      <c r="AA724" s="28">
        <v>7575</v>
      </c>
      <c r="AB724" s="28">
        <v>3887.5</v>
      </c>
      <c r="AC724" s="28">
        <v>6062.5</v>
      </c>
      <c r="AD724" s="44">
        <v>17525</v>
      </c>
      <c r="AE724" s="124"/>
      <c r="AF724" s="139">
        <v>173013</v>
      </c>
      <c r="AG724" s="139">
        <v>88790.5</v>
      </c>
      <c r="AH724" s="139">
        <v>138467.5</v>
      </c>
      <c r="AI724" s="44">
        <v>400271</v>
      </c>
      <c r="AJ724" s="124"/>
      <c r="AK724" s="63">
        <v>30784</v>
      </c>
      <c r="AL724" s="63">
        <v>32344</v>
      </c>
      <c r="AM724" s="63">
        <v>173872.5</v>
      </c>
      <c r="AN724" s="44">
        <v>237000.5</v>
      </c>
      <c r="AO724" s="124"/>
      <c r="AP724" s="28">
        <v>314514</v>
      </c>
      <c r="AQ724" s="28">
        <v>161409</v>
      </c>
      <c r="AR724" s="28">
        <v>251715</v>
      </c>
      <c r="AS724" s="28">
        <v>727638</v>
      </c>
      <c r="AT724" s="124"/>
      <c r="AU724" s="28">
        <v>238158</v>
      </c>
      <c r="AV724" s="28">
        <v>122223</v>
      </c>
      <c r="AW724" s="28">
        <v>190605</v>
      </c>
      <c r="AX724" s="44">
        <v>550986</v>
      </c>
      <c r="AY724" s="124"/>
      <c r="AZ724" s="139">
        <v>3789266.14</v>
      </c>
      <c r="BA724" s="139">
        <v>913001.55</v>
      </c>
      <c r="BB724" s="44">
        <v>1410680.307</v>
      </c>
      <c r="BC724" s="28">
        <v>88029.476999999984</v>
      </c>
      <c r="BD724" s="28">
        <v>76873.062000000005</v>
      </c>
      <c r="BE724" s="140">
        <v>0</v>
      </c>
      <c r="BF724" s="44">
        <v>1575582.8459999999</v>
      </c>
      <c r="BG724" s="60"/>
      <c r="BH724" s="28">
        <v>3822421.3459999999</v>
      </c>
      <c r="BI724" s="124"/>
      <c r="BJ724" s="28">
        <v>549675.13</v>
      </c>
      <c r="BK724" s="28">
        <v>3272746.216</v>
      </c>
      <c r="BL724" s="124"/>
      <c r="BM724" s="193">
        <v>1</v>
      </c>
    </row>
    <row r="725" spans="1:65" x14ac:dyDescent="0.25">
      <c r="A725" s="116" t="s">
        <v>1647</v>
      </c>
      <c r="B725" s="24" t="s">
        <v>1648</v>
      </c>
      <c r="C725" s="27" t="s">
        <v>1613</v>
      </c>
      <c r="D725" s="27" t="s">
        <v>12</v>
      </c>
      <c r="E725" s="139">
        <v>890.21</v>
      </c>
      <c r="F725" s="68"/>
      <c r="G725" s="139">
        <v>408.4</v>
      </c>
      <c r="H725" s="139">
        <v>402.32</v>
      </c>
      <c r="I725" s="139">
        <v>221.16</v>
      </c>
      <c r="J725" s="139">
        <v>260.64999999999998</v>
      </c>
      <c r="K725" s="60"/>
      <c r="L725" s="28">
        <v>36208.800000000003</v>
      </c>
      <c r="M725" s="28">
        <v>19904.400000000001</v>
      </c>
      <c r="N725" s="28">
        <v>23458.499999999996</v>
      </c>
      <c r="O725" s="44">
        <v>79571.7</v>
      </c>
      <c r="P725" s="124"/>
      <c r="Q725" s="28">
        <v>51050</v>
      </c>
      <c r="R725" s="28">
        <v>27645</v>
      </c>
      <c r="S725" s="28">
        <v>32581.249999999996</v>
      </c>
      <c r="T725" s="28">
        <v>111276.25</v>
      </c>
      <c r="U725" s="124"/>
      <c r="V725" s="28">
        <v>95157.2</v>
      </c>
      <c r="W725" s="28">
        <v>51530.28</v>
      </c>
      <c r="X725" s="28">
        <v>60731.45</v>
      </c>
      <c r="Y725" s="44">
        <v>207418.93</v>
      </c>
      <c r="Z725" s="124"/>
      <c r="AA725" s="28">
        <v>10210</v>
      </c>
      <c r="AB725" s="28">
        <v>5529</v>
      </c>
      <c r="AC725" s="28">
        <v>6516.2499999999991</v>
      </c>
      <c r="AD725" s="44">
        <v>22255.25</v>
      </c>
      <c r="AE725" s="124"/>
      <c r="AF725" s="139">
        <v>233196.4</v>
      </c>
      <c r="AG725" s="139">
        <v>126282.36</v>
      </c>
      <c r="AH725" s="139">
        <v>148831.15</v>
      </c>
      <c r="AI725" s="44">
        <v>508309.91000000003</v>
      </c>
      <c r="AJ725" s="124"/>
      <c r="AK725" s="63">
        <v>41841.279999999999</v>
      </c>
      <c r="AL725" s="63">
        <v>46001.279999999999</v>
      </c>
      <c r="AM725" s="63">
        <v>186886.05</v>
      </c>
      <c r="AN725" s="44">
        <v>274728.61</v>
      </c>
      <c r="AO725" s="124"/>
      <c r="AP725" s="28">
        <v>423919.19999999995</v>
      </c>
      <c r="AQ725" s="28">
        <v>229564.08</v>
      </c>
      <c r="AR725" s="28">
        <v>270554.69999999995</v>
      </c>
      <c r="AS725" s="28">
        <v>924037.97999999986</v>
      </c>
      <c r="AT725" s="124"/>
      <c r="AU725" s="28">
        <v>321002.39999999997</v>
      </c>
      <c r="AV725" s="28">
        <v>173831.76</v>
      </c>
      <c r="AW725" s="28">
        <v>204870.9</v>
      </c>
      <c r="AX725" s="44">
        <v>699705.05999999994</v>
      </c>
      <c r="AY725" s="124"/>
      <c r="AZ725" s="139">
        <v>4766121.66</v>
      </c>
      <c r="BA725" s="139">
        <v>1079819.06</v>
      </c>
      <c r="BB725" s="44">
        <v>1753782.2160000002</v>
      </c>
      <c r="BC725" s="28">
        <v>111789.90116999998</v>
      </c>
      <c r="BD725" s="28">
        <v>97622.209019999995</v>
      </c>
      <c r="BE725" s="140">
        <v>0</v>
      </c>
      <c r="BF725" s="44">
        <v>1963194.3261900002</v>
      </c>
      <c r="BG725" s="60"/>
      <c r="BH725" s="28">
        <v>4790498.0161899999</v>
      </c>
      <c r="BI725" s="124"/>
      <c r="BJ725" s="28">
        <v>698040.36</v>
      </c>
      <c r="BK725" s="28">
        <v>4092457.65619</v>
      </c>
      <c r="BL725" s="124"/>
      <c r="BM725" s="193">
        <v>1</v>
      </c>
    </row>
    <row r="726" spans="1:65" x14ac:dyDescent="0.25">
      <c r="A726" s="116" t="s">
        <v>1649</v>
      </c>
      <c r="B726" s="24" t="s">
        <v>1650</v>
      </c>
      <c r="C726" s="27" t="s">
        <v>1613</v>
      </c>
      <c r="D726" s="27" t="s">
        <v>120</v>
      </c>
      <c r="E726" s="139">
        <v>93.5</v>
      </c>
      <c r="F726" s="68"/>
      <c r="G726" s="139">
        <v>55.5</v>
      </c>
      <c r="H726" s="139">
        <v>53.5</v>
      </c>
      <c r="I726" s="139">
        <v>38</v>
      </c>
      <c r="J726" s="139">
        <v>0</v>
      </c>
      <c r="K726" s="60"/>
      <c r="L726" s="28">
        <v>4815</v>
      </c>
      <c r="M726" s="28">
        <v>3420</v>
      </c>
      <c r="N726" s="28">
        <v>0</v>
      </c>
      <c r="O726" s="44">
        <v>8235</v>
      </c>
      <c r="P726" s="124"/>
      <c r="Q726" s="28">
        <v>6937.5</v>
      </c>
      <c r="R726" s="28">
        <v>4750</v>
      </c>
      <c r="S726" s="28">
        <v>0</v>
      </c>
      <c r="T726" s="28">
        <v>11687.5</v>
      </c>
      <c r="U726" s="124"/>
      <c r="V726" s="28">
        <v>12931.5</v>
      </c>
      <c r="W726" s="28">
        <v>8854</v>
      </c>
      <c r="X726" s="28">
        <v>0</v>
      </c>
      <c r="Y726" s="44">
        <v>21785.5</v>
      </c>
      <c r="Z726" s="124"/>
      <c r="AA726" s="28">
        <v>1387.5</v>
      </c>
      <c r="AB726" s="28">
        <v>950</v>
      </c>
      <c r="AC726" s="28">
        <v>0</v>
      </c>
      <c r="AD726" s="44">
        <v>2337.5</v>
      </c>
      <c r="AE726" s="124"/>
      <c r="AF726" s="139">
        <v>15845.25</v>
      </c>
      <c r="AG726" s="139">
        <v>10849</v>
      </c>
      <c r="AH726" s="139">
        <v>0</v>
      </c>
      <c r="AI726" s="44">
        <v>26694.25</v>
      </c>
      <c r="AJ726" s="124"/>
      <c r="AK726" s="63">
        <v>5564</v>
      </c>
      <c r="AL726" s="63">
        <v>7904</v>
      </c>
      <c r="AM726" s="63">
        <v>0</v>
      </c>
      <c r="AN726" s="44">
        <v>13468</v>
      </c>
      <c r="AO726" s="124"/>
      <c r="AP726" s="28">
        <v>57609</v>
      </c>
      <c r="AQ726" s="28">
        <v>39444</v>
      </c>
      <c r="AR726" s="28">
        <v>0</v>
      </c>
      <c r="AS726" s="28">
        <v>97053</v>
      </c>
      <c r="AT726" s="124"/>
      <c r="AU726" s="28">
        <v>43623</v>
      </c>
      <c r="AV726" s="28">
        <v>29868</v>
      </c>
      <c r="AW726" s="28">
        <v>0</v>
      </c>
      <c r="AX726" s="44">
        <v>73491</v>
      </c>
      <c r="AY726" s="124"/>
      <c r="AZ726" s="139">
        <v>471651.51</v>
      </c>
      <c r="BA726" s="139">
        <v>105852.89000000001</v>
      </c>
      <c r="BB726" s="44">
        <v>173251.32</v>
      </c>
      <c r="BC726" s="28">
        <v>11741.449500000001</v>
      </c>
      <c r="BD726" s="28">
        <v>10253.397000000001</v>
      </c>
      <c r="BE726" s="140">
        <v>0</v>
      </c>
      <c r="BF726" s="44">
        <v>195246.16649999999</v>
      </c>
      <c r="BG726" s="60"/>
      <c r="BH726" s="28">
        <v>449997.91649999999</v>
      </c>
      <c r="BI726" s="124"/>
      <c r="BJ726" s="28">
        <v>73316.149999999994</v>
      </c>
      <c r="BK726" s="28">
        <v>376681.76650000003</v>
      </c>
      <c r="BL726" s="124"/>
      <c r="BM726" s="193">
        <v>0</v>
      </c>
    </row>
    <row r="727" spans="1:65" x14ac:dyDescent="0.25">
      <c r="A727" s="116" t="s">
        <v>1654</v>
      </c>
      <c r="B727" s="24" t="s">
        <v>1655</v>
      </c>
      <c r="C727" s="27" t="s">
        <v>1653</v>
      </c>
      <c r="D727" s="27" t="s">
        <v>120</v>
      </c>
      <c r="E727" s="139">
        <v>226.46</v>
      </c>
      <c r="F727" s="68"/>
      <c r="G727" s="139">
        <v>148.63999999999999</v>
      </c>
      <c r="H727" s="139">
        <v>147.47999999999999</v>
      </c>
      <c r="I727" s="139">
        <v>77.819999999999993</v>
      </c>
      <c r="J727" s="139">
        <v>0</v>
      </c>
      <c r="K727" s="60"/>
      <c r="L727" s="28">
        <v>13273.199999999999</v>
      </c>
      <c r="M727" s="28">
        <v>7003.7999999999993</v>
      </c>
      <c r="N727" s="28">
        <v>0</v>
      </c>
      <c r="O727" s="44">
        <v>20277</v>
      </c>
      <c r="P727" s="124"/>
      <c r="Q727" s="28">
        <v>18580</v>
      </c>
      <c r="R727" s="28">
        <v>9727.5</v>
      </c>
      <c r="S727" s="28">
        <v>0</v>
      </c>
      <c r="T727" s="28">
        <v>28307.5</v>
      </c>
      <c r="U727" s="124"/>
      <c r="V727" s="28">
        <v>34633.119999999995</v>
      </c>
      <c r="W727" s="28">
        <v>18132.059999999998</v>
      </c>
      <c r="X727" s="28">
        <v>0</v>
      </c>
      <c r="Y727" s="44">
        <v>52765.179999999993</v>
      </c>
      <c r="Z727" s="124"/>
      <c r="AA727" s="28">
        <v>3715.9999999999995</v>
      </c>
      <c r="AB727" s="28">
        <v>1945.4999999999998</v>
      </c>
      <c r="AC727" s="28">
        <v>0</v>
      </c>
      <c r="AD727" s="44">
        <v>5661.4999999999991</v>
      </c>
      <c r="AE727" s="124"/>
      <c r="AF727" s="139">
        <v>84873.44</v>
      </c>
      <c r="AG727" s="139">
        <v>44435.22</v>
      </c>
      <c r="AH727" s="139">
        <v>0</v>
      </c>
      <c r="AI727" s="44">
        <v>129308.66</v>
      </c>
      <c r="AJ727" s="124"/>
      <c r="AK727" s="63">
        <v>15337.919999999998</v>
      </c>
      <c r="AL727" s="63">
        <v>16186.559999999998</v>
      </c>
      <c r="AM727" s="63">
        <v>0</v>
      </c>
      <c r="AN727" s="44">
        <v>31524.479999999996</v>
      </c>
      <c r="AO727" s="124"/>
      <c r="AP727" s="28">
        <v>154288.31999999998</v>
      </c>
      <c r="AQ727" s="28">
        <v>80777.159999999989</v>
      </c>
      <c r="AR727" s="28">
        <v>0</v>
      </c>
      <c r="AS727" s="28">
        <v>235065.47999999998</v>
      </c>
      <c r="AT727" s="124"/>
      <c r="AU727" s="28">
        <v>116831.03999999999</v>
      </c>
      <c r="AV727" s="28">
        <v>61166.52</v>
      </c>
      <c r="AW727" s="28">
        <v>0</v>
      </c>
      <c r="AX727" s="44">
        <v>177997.56</v>
      </c>
      <c r="AY727" s="124"/>
      <c r="AZ727" s="139">
        <v>1178183.1499999999</v>
      </c>
      <c r="BA727" s="139">
        <v>277450.18000000005</v>
      </c>
      <c r="BB727" s="44">
        <v>436689.99900000001</v>
      </c>
      <c r="BC727" s="28">
        <v>28438.167419999994</v>
      </c>
      <c r="BD727" s="28">
        <v>24834.056519999998</v>
      </c>
      <c r="BE727" s="140">
        <v>0</v>
      </c>
      <c r="BF727" s="44">
        <v>489962.22294000001</v>
      </c>
      <c r="BG727" s="60"/>
      <c r="BH727" s="28">
        <v>1170869.5829399999</v>
      </c>
      <c r="BI727" s="124"/>
      <c r="BJ727" s="28">
        <v>177574.07</v>
      </c>
      <c r="BK727" s="28">
        <v>993295.51293999981</v>
      </c>
      <c r="BL727" s="124"/>
      <c r="BM727" s="193">
        <v>1</v>
      </c>
    </row>
    <row r="728" spans="1:65" x14ac:dyDescent="0.25">
      <c r="A728" s="116" t="s">
        <v>1656</v>
      </c>
      <c r="B728" s="24" t="s">
        <v>1657</v>
      </c>
      <c r="C728" s="27" t="s">
        <v>1653</v>
      </c>
      <c r="D728" s="27" t="s">
        <v>131</v>
      </c>
      <c r="E728" s="139">
        <v>1682.16</v>
      </c>
      <c r="F728" s="68"/>
      <c r="G728" s="139">
        <v>0</v>
      </c>
      <c r="H728" s="139">
        <v>0</v>
      </c>
      <c r="I728" s="139">
        <v>0</v>
      </c>
      <c r="J728" s="139">
        <v>1682.16</v>
      </c>
      <c r="K728" s="60"/>
      <c r="L728" s="28">
        <v>0</v>
      </c>
      <c r="M728" s="28">
        <v>0</v>
      </c>
      <c r="N728" s="28">
        <v>151394.4</v>
      </c>
      <c r="O728" s="44">
        <v>151394.4</v>
      </c>
      <c r="P728" s="124"/>
      <c r="Q728" s="28">
        <v>0</v>
      </c>
      <c r="R728" s="28">
        <v>0</v>
      </c>
      <c r="S728" s="28">
        <v>210270</v>
      </c>
      <c r="T728" s="28">
        <v>210270</v>
      </c>
      <c r="U728" s="124"/>
      <c r="V728" s="28">
        <v>0</v>
      </c>
      <c r="W728" s="28">
        <v>0</v>
      </c>
      <c r="X728" s="28">
        <v>391943.28</v>
      </c>
      <c r="Y728" s="44">
        <v>391943.28</v>
      </c>
      <c r="Z728" s="124"/>
      <c r="AA728" s="28">
        <v>0</v>
      </c>
      <c r="AB728" s="28">
        <v>0</v>
      </c>
      <c r="AC728" s="28">
        <v>42054</v>
      </c>
      <c r="AD728" s="44">
        <v>42054</v>
      </c>
      <c r="AE728" s="124"/>
      <c r="AF728" s="139">
        <v>0</v>
      </c>
      <c r="AG728" s="139">
        <v>0</v>
      </c>
      <c r="AH728" s="139">
        <v>960513.36</v>
      </c>
      <c r="AI728" s="44">
        <v>960513.36</v>
      </c>
      <c r="AJ728" s="124"/>
      <c r="AK728" s="63">
        <v>0</v>
      </c>
      <c r="AL728" s="63">
        <v>0</v>
      </c>
      <c r="AM728" s="63">
        <v>1206108.72</v>
      </c>
      <c r="AN728" s="44">
        <v>1206108.72</v>
      </c>
      <c r="AO728" s="124"/>
      <c r="AP728" s="28">
        <v>0</v>
      </c>
      <c r="AQ728" s="28">
        <v>0</v>
      </c>
      <c r="AR728" s="28">
        <v>1746082.08</v>
      </c>
      <c r="AS728" s="28">
        <v>1746082.08</v>
      </c>
      <c r="AT728" s="124"/>
      <c r="AU728" s="28">
        <v>0</v>
      </c>
      <c r="AV728" s="28">
        <v>0</v>
      </c>
      <c r="AW728" s="28">
        <v>1322177.76</v>
      </c>
      <c r="AX728" s="44">
        <v>1322177.76</v>
      </c>
      <c r="AY728" s="124"/>
      <c r="AZ728" s="139">
        <v>10195748.390000001</v>
      </c>
      <c r="BA728" s="139">
        <v>3352626.91</v>
      </c>
      <c r="BB728" s="44">
        <v>4064512.59</v>
      </c>
      <c r="BC728" s="28">
        <v>211240.60631999999</v>
      </c>
      <c r="BD728" s="28">
        <v>184469.02992000003</v>
      </c>
      <c r="BE728" s="140">
        <v>0</v>
      </c>
      <c r="BF728" s="44">
        <v>4460222.2262399998</v>
      </c>
      <c r="BG728" s="60"/>
      <c r="BH728" s="28">
        <v>10490765.826239999</v>
      </c>
      <c r="BI728" s="124"/>
      <c r="BJ728" s="28">
        <v>1319032.1200000001</v>
      </c>
      <c r="BK728" s="28">
        <v>9171733.7062399983</v>
      </c>
      <c r="BL728" s="124"/>
      <c r="BM728" s="193">
        <v>1</v>
      </c>
    </row>
    <row r="729" spans="1:65" x14ac:dyDescent="0.25">
      <c r="A729" s="116" t="s">
        <v>1658</v>
      </c>
      <c r="B729" s="24" t="s">
        <v>1659</v>
      </c>
      <c r="C729" s="27" t="s">
        <v>1653</v>
      </c>
      <c r="D729" s="27" t="s">
        <v>120</v>
      </c>
      <c r="E729" s="139">
        <v>594.88</v>
      </c>
      <c r="F729" s="68"/>
      <c r="G729" s="139">
        <v>400.23</v>
      </c>
      <c r="H729" s="139">
        <v>396.15</v>
      </c>
      <c r="I729" s="139">
        <v>194.64999999999998</v>
      </c>
      <c r="J729" s="139">
        <v>0</v>
      </c>
      <c r="K729" s="60"/>
      <c r="L729" s="28">
        <v>35653.5</v>
      </c>
      <c r="M729" s="28">
        <v>17518.499999999996</v>
      </c>
      <c r="N729" s="28">
        <v>0</v>
      </c>
      <c r="O729" s="44">
        <v>53172</v>
      </c>
      <c r="P729" s="124"/>
      <c r="Q729" s="28">
        <v>50028.75</v>
      </c>
      <c r="R729" s="28">
        <v>24331.249999999996</v>
      </c>
      <c r="S729" s="28">
        <v>0</v>
      </c>
      <c r="T729" s="28">
        <v>74360</v>
      </c>
      <c r="U729" s="124"/>
      <c r="V729" s="28">
        <v>93253.590000000011</v>
      </c>
      <c r="W729" s="28">
        <v>45353.45</v>
      </c>
      <c r="X729" s="28">
        <v>0</v>
      </c>
      <c r="Y729" s="44">
        <v>138607.04000000001</v>
      </c>
      <c r="Z729" s="124"/>
      <c r="AA729" s="28">
        <v>10005.75</v>
      </c>
      <c r="AB729" s="28">
        <v>4866.2499999999991</v>
      </c>
      <c r="AC729" s="28">
        <v>0</v>
      </c>
      <c r="AD729" s="44">
        <v>14872</v>
      </c>
      <c r="AE729" s="124"/>
      <c r="AF729" s="139">
        <v>228531.33</v>
      </c>
      <c r="AG729" s="139">
        <v>111145.15</v>
      </c>
      <c r="AH729" s="139">
        <v>0</v>
      </c>
      <c r="AI729" s="44">
        <v>339676.48</v>
      </c>
      <c r="AJ729" s="124"/>
      <c r="AK729" s="63">
        <v>41199.599999999999</v>
      </c>
      <c r="AL729" s="63">
        <v>40487.199999999997</v>
      </c>
      <c r="AM729" s="63">
        <v>0</v>
      </c>
      <c r="AN729" s="44">
        <v>81686.799999999988</v>
      </c>
      <c r="AO729" s="124"/>
      <c r="AP729" s="28">
        <v>415438.74</v>
      </c>
      <c r="AQ729" s="28">
        <v>202046.69999999998</v>
      </c>
      <c r="AR729" s="28">
        <v>0</v>
      </c>
      <c r="AS729" s="28">
        <v>617485.43999999994</v>
      </c>
      <c r="AT729" s="124"/>
      <c r="AU729" s="28">
        <v>314580.78000000003</v>
      </c>
      <c r="AV729" s="28">
        <v>152994.9</v>
      </c>
      <c r="AW729" s="28">
        <v>0</v>
      </c>
      <c r="AX729" s="44">
        <v>467575.68000000005</v>
      </c>
      <c r="AY729" s="124"/>
      <c r="AZ729" s="139">
        <v>3345549.36</v>
      </c>
      <c r="BA729" s="139">
        <v>1441344.38</v>
      </c>
      <c r="BB729" s="44">
        <v>1436068.122</v>
      </c>
      <c r="BC729" s="28">
        <v>74703.245759999991</v>
      </c>
      <c r="BD729" s="28">
        <v>65235.730559999996</v>
      </c>
      <c r="BE729" s="140">
        <v>0</v>
      </c>
      <c r="BF729" s="44">
        <v>1576007.0983200001</v>
      </c>
      <c r="BG729" s="60"/>
      <c r="BH729" s="28">
        <v>3363442.5383199998</v>
      </c>
      <c r="BI729" s="124"/>
      <c r="BJ729" s="28">
        <v>466463.25</v>
      </c>
      <c r="BK729" s="28">
        <v>2896979.2883199998</v>
      </c>
      <c r="BL729" s="124"/>
      <c r="BM729" s="193">
        <v>1</v>
      </c>
    </row>
    <row r="730" spans="1:65" x14ac:dyDescent="0.25">
      <c r="A730" s="116" t="s">
        <v>1660</v>
      </c>
      <c r="B730" s="24" t="s">
        <v>1661</v>
      </c>
      <c r="C730" s="27" t="s">
        <v>1653</v>
      </c>
      <c r="D730" s="27" t="s">
        <v>120</v>
      </c>
      <c r="E730" s="139">
        <v>267.89999999999998</v>
      </c>
      <c r="F730" s="68"/>
      <c r="G730" s="139">
        <v>189.74</v>
      </c>
      <c r="H730" s="139">
        <v>186.66</v>
      </c>
      <c r="I730" s="139">
        <v>78.16</v>
      </c>
      <c r="J730" s="139">
        <v>0</v>
      </c>
      <c r="K730" s="60"/>
      <c r="L730" s="28">
        <v>16799.400000000001</v>
      </c>
      <c r="M730" s="28">
        <v>7034.4</v>
      </c>
      <c r="N730" s="28">
        <v>0</v>
      </c>
      <c r="O730" s="44">
        <v>23833.800000000003</v>
      </c>
      <c r="P730" s="124"/>
      <c r="Q730" s="28">
        <v>23717.5</v>
      </c>
      <c r="R730" s="28">
        <v>9770</v>
      </c>
      <c r="S730" s="28">
        <v>0</v>
      </c>
      <c r="T730" s="28">
        <v>33487.5</v>
      </c>
      <c r="U730" s="124"/>
      <c r="V730" s="28">
        <v>44209.420000000006</v>
      </c>
      <c r="W730" s="28">
        <v>18211.28</v>
      </c>
      <c r="X730" s="28">
        <v>0</v>
      </c>
      <c r="Y730" s="44">
        <v>62420.700000000004</v>
      </c>
      <c r="Z730" s="124"/>
      <c r="AA730" s="28">
        <v>4743.5</v>
      </c>
      <c r="AB730" s="28">
        <v>1954</v>
      </c>
      <c r="AC730" s="28">
        <v>0</v>
      </c>
      <c r="AD730" s="44">
        <v>6697.5</v>
      </c>
      <c r="AE730" s="124"/>
      <c r="AF730" s="139">
        <v>108341.54</v>
      </c>
      <c r="AG730" s="139">
        <v>44629.36</v>
      </c>
      <c r="AH730" s="139">
        <v>0</v>
      </c>
      <c r="AI730" s="44">
        <v>152970.9</v>
      </c>
      <c r="AJ730" s="124"/>
      <c r="AK730" s="63">
        <v>19412.64</v>
      </c>
      <c r="AL730" s="63">
        <v>16257.279999999999</v>
      </c>
      <c r="AM730" s="63">
        <v>0</v>
      </c>
      <c r="AN730" s="44">
        <v>35669.919999999998</v>
      </c>
      <c r="AO730" s="124"/>
      <c r="AP730" s="28">
        <v>196950.12</v>
      </c>
      <c r="AQ730" s="28">
        <v>81130.080000000002</v>
      </c>
      <c r="AR730" s="28">
        <v>0</v>
      </c>
      <c r="AS730" s="28">
        <v>278080.2</v>
      </c>
      <c r="AT730" s="124"/>
      <c r="AU730" s="28">
        <v>149135.64000000001</v>
      </c>
      <c r="AV730" s="28">
        <v>61433.759999999995</v>
      </c>
      <c r="AW730" s="28">
        <v>0</v>
      </c>
      <c r="AX730" s="44">
        <v>210569.40000000002</v>
      </c>
      <c r="AY730" s="124"/>
      <c r="AZ730" s="139">
        <v>1509676.8499999999</v>
      </c>
      <c r="BA730" s="139">
        <v>638482.18000000005</v>
      </c>
      <c r="BB730" s="44">
        <v>644447.70899999992</v>
      </c>
      <c r="BC730" s="28">
        <v>33642.078299999994</v>
      </c>
      <c r="BD730" s="28">
        <v>29378.449799999999</v>
      </c>
      <c r="BE730" s="140">
        <v>0</v>
      </c>
      <c r="BF730" s="44">
        <v>707468.23709999991</v>
      </c>
      <c r="BG730" s="60"/>
      <c r="BH730" s="28">
        <v>1511198.1570999997</v>
      </c>
      <c r="BI730" s="124"/>
      <c r="BJ730" s="28">
        <v>210068.42</v>
      </c>
      <c r="BK730" s="28">
        <v>1301129.7370999998</v>
      </c>
      <c r="BL730" s="124"/>
      <c r="BM730" s="193">
        <v>1</v>
      </c>
    </row>
    <row r="731" spans="1:65" x14ac:dyDescent="0.25">
      <c r="A731" s="116" t="s">
        <v>1662</v>
      </c>
      <c r="B731" s="24" t="s">
        <v>1663</v>
      </c>
      <c r="C731" s="27" t="s">
        <v>1653</v>
      </c>
      <c r="D731" s="27" t="s">
        <v>120</v>
      </c>
      <c r="E731" s="139">
        <v>2649.38</v>
      </c>
      <c r="F731" s="68"/>
      <c r="G731" s="139">
        <v>1770.3900000000003</v>
      </c>
      <c r="H731" s="139">
        <v>1745.1400000000003</v>
      </c>
      <c r="I731" s="139">
        <v>878.99</v>
      </c>
      <c r="J731" s="139">
        <v>0</v>
      </c>
      <c r="K731" s="60"/>
      <c r="L731" s="28">
        <v>157062.60000000003</v>
      </c>
      <c r="M731" s="28">
        <v>79109.100000000006</v>
      </c>
      <c r="N731" s="28">
        <v>0</v>
      </c>
      <c r="O731" s="44">
        <v>236171.70000000004</v>
      </c>
      <c r="P731" s="124"/>
      <c r="Q731" s="28">
        <v>221298.75000000003</v>
      </c>
      <c r="R731" s="28">
        <v>109873.75</v>
      </c>
      <c r="S731" s="28">
        <v>0</v>
      </c>
      <c r="T731" s="28">
        <v>331172.5</v>
      </c>
      <c r="U731" s="124"/>
      <c r="V731" s="28">
        <v>412500.87000000005</v>
      </c>
      <c r="W731" s="28">
        <v>204804.67</v>
      </c>
      <c r="X731" s="28">
        <v>0</v>
      </c>
      <c r="Y731" s="44">
        <v>617305.54</v>
      </c>
      <c r="Z731" s="124"/>
      <c r="AA731" s="28">
        <v>44259.750000000007</v>
      </c>
      <c r="AB731" s="28">
        <v>21974.75</v>
      </c>
      <c r="AC731" s="28">
        <v>0</v>
      </c>
      <c r="AD731" s="44">
        <v>66234.5</v>
      </c>
      <c r="AE731" s="124"/>
      <c r="AF731" s="139">
        <v>1010892.69</v>
      </c>
      <c r="AG731" s="139">
        <v>501903.29</v>
      </c>
      <c r="AH731" s="139">
        <v>0</v>
      </c>
      <c r="AI731" s="44">
        <v>1512795.98</v>
      </c>
      <c r="AJ731" s="124"/>
      <c r="AK731" s="63">
        <v>181494.56000000003</v>
      </c>
      <c r="AL731" s="63">
        <v>182829.92</v>
      </c>
      <c r="AM731" s="63">
        <v>0</v>
      </c>
      <c r="AN731" s="44">
        <v>364324.48000000004</v>
      </c>
      <c r="AO731" s="124"/>
      <c r="AP731" s="28">
        <v>1837664.8200000003</v>
      </c>
      <c r="AQ731" s="28">
        <v>912391.62</v>
      </c>
      <c r="AR731" s="28">
        <v>0</v>
      </c>
      <c r="AS731" s="28">
        <v>2750056.4400000004</v>
      </c>
      <c r="AT731" s="124"/>
      <c r="AU731" s="28">
        <v>1391526.5400000003</v>
      </c>
      <c r="AV731" s="28">
        <v>690886.14</v>
      </c>
      <c r="AW731" s="28">
        <v>0</v>
      </c>
      <c r="AX731" s="44">
        <v>2082412.6800000002</v>
      </c>
      <c r="AY731" s="124"/>
      <c r="AZ731" s="139">
        <v>15005526.189999999</v>
      </c>
      <c r="BA731" s="139">
        <v>7598633.3200000003</v>
      </c>
      <c r="BB731" s="44">
        <v>6781247.8529999992</v>
      </c>
      <c r="BC731" s="28">
        <v>332701.19225999998</v>
      </c>
      <c r="BD731" s="28">
        <v>290536.30956000002</v>
      </c>
      <c r="BE731" s="140">
        <v>0</v>
      </c>
      <c r="BF731" s="44">
        <v>7404485.3548199991</v>
      </c>
      <c r="BG731" s="60"/>
      <c r="BH731" s="28">
        <v>15364959.174819998</v>
      </c>
      <c r="BI731" s="124"/>
      <c r="BJ731" s="28">
        <v>2077458.33</v>
      </c>
      <c r="BK731" s="28">
        <v>13287500.844819998</v>
      </c>
      <c r="BL731" s="124"/>
      <c r="BM731" s="193">
        <v>1</v>
      </c>
    </row>
    <row r="732" spans="1:65" x14ac:dyDescent="0.25">
      <c r="A732" s="116" t="s">
        <v>1664</v>
      </c>
      <c r="B732" s="24" t="s">
        <v>1665</v>
      </c>
      <c r="C732" s="27" t="s">
        <v>1653</v>
      </c>
      <c r="D732" s="27" t="s">
        <v>12</v>
      </c>
      <c r="E732" s="139">
        <v>6988.21</v>
      </c>
      <c r="F732" s="68"/>
      <c r="G732" s="139">
        <v>3237.2299999999996</v>
      </c>
      <c r="H732" s="139">
        <v>3194.9799999999996</v>
      </c>
      <c r="I732" s="139">
        <v>1637.33</v>
      </c>
      <c r="J732" s="139">
        <v>2113.6499999999996</v>
      </c>
      <c r="K732" s="60"/>
      <c r="L732" s="28">
        <v>287548.19999999995</v>
      </c>
      <c r="M732" s="28">
        <v>147359.69999999998</v>
      </c>
      <c r="N732" s="28">
        <v>190228.49999999997</v>
      </c>
      <c r="O732" s="44">
        <v>625136.39999999991</v>
      </c>
      <c r="P732" s="124"/>
      <c r="Q732" s="28">
        <v>404653.74999999994</v>
      </c>
      <c r="R732" s="28">
        <v>204666.25</v>
      </c>
      <c r="S732" s="28">
        <v>264206.24999999994</v>
      </c>
      <c r="T732" s="28">
        <v>873526.25</v>
      </c>
      <c r="U732" s="124"/>
      <c r="V732" s="28">
        <v>754274.58999999985</v>
      </c>
      <c r="W732" s="28">
        <v>381497.88999999996</v>
      </c>
      <c r="X732" s="28">
        <v>492480.4499999999</v>
      </c>
      <c r="Y732" s="44">
        <v>1628252.9299999997</v>
      </c>
      <c r="Z732" s="124"/>
      <c r="AA732" s="28">
        <v>80930.749999999985</v>
      </c>
      <c r="AB732" s="28">
        <v>40933.25</v>
      </c>
      <c r="AC732" s="28">
        <v>52841.249999999993</v>
      </c>
      <c r="AD732" s="44">
        <v>174705.24999999997</v>
      </c>
      <c r="AE732" s="124"/>
      <c r="AF732" s="139">
        <v>1848458.33</v>
      </c>
      <c r="AG732" s="139">
        <v>934915.43</v>
      </c>
      <c r="AH732" s="139">
        <v>1206894.1499999999</v>
      </c>
      <c r="AI732" s="44">
        <v>3990267.91</v>
      </c>
      <c r="AJ732" s="124"/>
      <c r="AK732" s="63">
        <v>332277.91999999993</v>
      </c>
      <c r="AL732" s="63">
        <v>340564.64</v>
      </c>
      <c r="AM732" s="63">
        <v>1515487.0499999998</v>
      </c>
      <c r="AN732" s="44">
        <v>2188329.61</v>
      </c>
      <c r="AO732" s="124"/>
      <c r="AP732" s="28">
        <v>3360244.7399999998</v>
      </c>
      <c r="AQ732" s="28">
        <v>1699548.54</v>
      </c>
      <c r="AR732" s="28">
        <v>2193968.6999999997</v>
      </c>
      <c r="AS732" s="28">
        <v>7253761.9799999986</v>
      </c>
      <c r="AT732" s="124"/>
      <c r="AU732" s="28">
        <v>2544462.7799999998</v>
      </c>
      <c r="AV732" s="28">
        <v>1286941.3799999999</v>
      </c>
      <c r="AW732" s="28">
        <v>1661328.8999999997</v>
      </c>
      <c r="AX732" s="44">
        <v>5492733.0599999996</v>
      </c>
      <c r="AY732" s="124"/>
      <c r="AZ732" s="139">
        <v>39636330.029999994</v>
      </c>
      <c r="BA732" s="139">
        <v>15676176.640000001</v>
      </c>
      <c r="BB732" s="44">
        <v>16593752.000999998</v>
      </c>
      <c r="BC732" s="28">
        <v>877558.44716999971</v>
      </c>
      <c r="BD732" s="28">
        <v>766341.08501999988</v>
      </c>
      <c r="BE732" s="140">
        <v>0</v>
      </c>
      <c r="BF732" s="44">
        <v>18237651.533189997</v>
      </c>
      <c r="BG732" s="60"/>
      <c r="BH732" s="28">
        <v>40464364.923189998</v>
      </c>
      <c r="BI732" s="124"/>
      <c r="BJ732" s="28">
        <v>5479665.0999999996</v>
      </c>
      <c r="BK732" s="28">
        <v>34984699.823189996</v>
      </c>
      <c r="BL732" s="124"/>
      <c r="BM732" s="193">
        <v>1</v>
      </c>
    </row>
    <row r="733" spans="1:65" x14ac:dyDescent="0.25">
      <c r="A733" s="116" t="s">
        <v>1666</v>
      </c>
      <c r="B733" s="24" t="s">
        <v>1667</v>
      </c>
      <c r="C733" s="27" t="s">
        <v>1653</v>
      </c>
      <c r="D733" s="27" t="s">
        <v>12</v>
      </c>
      <c r="E733" s="139">
        <v>6036.72</v>
      </c>
      <c r="F733" s="68"/>
      <c r="G733" s="139">
        <v>2957.3999999999996</v>
      </c>
      <c r="H733" s="139">
        <v>2914.99</v>
      </c>
      <c r="I733" s="139">
        <v>1374.16</v>
      </c>
      <c r="J733" s="139">
        <v>1705.16</v>
      </c>
      <c r="K733" s="60"/>
      <c r="L733" s="28">
        <v>262349.09999999998</v>
      </c>
      <c r="M733" s="28">
        <v>123674.40000000001</v>
      </c>
      <c r="N733" s="28">
        <v>153464.4</v>
      </c>
      <c r="O733" s="44">
        <v>539487.9</v>
      </c>
      <c r="P733" s="124"/>
      <c r="Q733" s="28">
        <v>369674.99999999994</v>
      </c>
      <c r="R733" s="28">
        <v>171770</v>
      </c>
      <c r="S733" s="28">
        <v>213145</v>
      </c>
      <c r="T733" s="28">
        <v>754590</v>
      </c>
      <c r="U733" s="124"/>
      <c r="V733" s="28">
        <v>689074.2</v>
      </c>
      <c r="W733" s="28">
        <v>320179.28000000003</v>
      </c>
      <c r="X733" s="28">
        <v>397302.28</v>
      </c>
      <c r="Y733" s="44">
        <v>1406555.76</v>
      </c>
      <c r="Z733" s="124"/>
      <c r="AA733" s="28">
        <v>73934.999999999985</v>
      </c>
      <c r="AB733" s="28">
        <v>34354</v>
      </c>
      <c r="AC733" s="28">
        <v>42629</v>
      </c>
      <c r="AD733" s="44">
        <v>150918</v>
      </c>
      <c r="AE733" s="124"/>
      <c r="AF733" s="139">
        <v>1688675.4</v>
      </c>
      <c r="AG733" s="139">
        <v>784645.36</v>
      </c>
      <c r="AH733" s="139">
        <v>973646.36</v>
      </c>
      <c r="AI733" s="44">
        <v>3446967.1199999996</v>
      </c>
      <c r="AJ733" s="124"/>
      <c r="AK733" s="63">
        <v>303158.95999999996</v>
      </c>
      <c r="AL733" s="63">
        <v>285825.28000000003</v>
      </c>
      <c r="AM733" s="63">
        <v>1222599.72</v>
      </c>
      <c r="AN733" s="44">
        <v>1811583.96</v>
      </c>
      <c r="AO733" s="124"/>
      <c r="AP733" s="28">
        <v>3069781.1999999997</v>
      </c>
      <c r="AQ733" s="28">
        <v>1426378.08</v>
      </c>
      <c r="AR733" s="28">
        <v>1769956.08</v>
      </c>
      <c r="AS733" s="28">
        <v>6266115.3599999994</v>
      </c>
      <c r="AT733" s="124"/>
      <c r="AU733" s="28">
        <v>2324516.4</v>
      </c>
      <c r="AV733" s="28">
        <v>1080089.76</v>
      </c>
      <c r="AW733" s="28">
        <v>1340255.76</v>
      </c>
      <c r="AX733" s="44">
        <v>4744861.92</v>
      </c>
      <c r="AY733" s="124"/>
      <c r="AZ733" s="139">
        <v>34991585.659999996</v>
      </c>
      <c r="BA733" s="139">
        <v>14818351.659999998</v>
      </c>
      <c r="BB733" s="44">
        <v>14942981.195999997</v>
      </c>
      <c r="BC733" s="28">
        <v>758073.18743999978</v>
      </c>
      <c r="BD733" s="28">
        <v>661998.78864000004</v>
      </c>
      <c r="BE733" s="140">
        <v>0</v>
      </c>
      <c r="BF733" s="44">
        <v>16363053.172079997</v>
      </c>
      <c r="BG733" s="60"/>
      <c r="BH733" s="28">
        <v>35484133.192079999</v>
      </c>
      <c r="BI733" s="124"/>
      <c r="BJ733" s="28">
        <v>4733573.25</v>
      </c>
      <c r="BK733" s="28">
        <v>30750559.942079999</v>
      </c>
      <c r="BL733" s="124"/>
      <c r="BM733" s="193">
        <v>1</v>
      </c>
    </row>
    <row r="734" spans="1:65" x14ac:dyDescent="0.25">
      <c r="A734" s="116" t="s">
        <v>1668</v>
      </c>
      <c r="B734" s="24" t="s">
        <v>1669</v>
      </c>
      <c r="C734" s="27" t="s">
        <v>1653</v>
      </c>
      <c r="D734" s="27" t="s">
        <v>12</v>
      </c>
      <c r="E734" s="139">
        <v>1099.55</v>
      </c>
      <c r="F734" s="68"/>
      <c r="G734" s="139">
        <v>497.4</v>
      </c>
      <c r="H734" s="139">
        <v>490.65</v>
      </c>
      <c r="I734" s="139">
        <v>270.65999999999997</v>
      </c>
      <c r="J734" s="139">
        <v>331.49</v>
      </c>
      <c r="K734" s="60"/>
      <c r="L734" s="28">
        <v>44158.5</v>
      </c>
      <c r="M734" s="28">
        <v>24359.399999999998</v>
      </c>
      <c r="N734" s="28">
        <v>29834.100000000002</v>
      </c>
      <c r="O734" s="44">
        <v>98352</v>
      </c>
      <c r="P734" s="124"/>
      <c r="Q734" s="28">
        <v>62175</v>
      </c>
      <c r="R734" s="28">
        <v>33832.499999999993</v>
      </c>
      <c r="S734" s="28">
        <v>41436.25</v>
      </c>
      <c r="T734" s="28">
        <v>137443.75</v>
      </c>
      <c r="U734" s="124"/>
      <c r="V734" s="28">
        <v>115894.2</v>
      </c>
      <c r="W734" s="28">
        <v>63063.779999999992</v>
      </c>
      <c r="X734" s="28">
        <v>77237.17</v>
      </c>
      <c r="Y734" s="44">
        <v>256195.14999999997</v>
      </c>
      <c r="Z734" s="124"/>
      <c r="AA734" s="28">
        <v>12435</v>
      </c>
      <c r="AB734" s="28">
        <v>6766.4999999999991</v>
      </c>
      <c r="AC734" s="28">
        <v>8287.25</v>
      </c>
      <c r="AD734" s="44">
        <v>27488.75</v>
      </c>
      <c r="AE734" s="124"/>
      <c r="AF734" s="139">
        <v>284015.40000000002</v>
      </c>
      <c r="AG734" s="139">
        <v>154546.85999999999</v>
      </c>
      <c r="AH734" s="139">
        <v>189280.79</v>
      </c>
      <c r="AI734" s="44">
        <v>627843.05000000005</v>
      </c>
      <c r="AJ734" s="124"/>
      <c r="AK734" s="63">
        <v>51027.6</v>
      </c>
      <c r="AL734" s="63">
        <v>56297.279999999992</v>
      </c>
      <c r="AM734" s="63">
        <v>237678.33000000002</v>
      </c>
      <c r="AN734" s="44">
        <v>345003.21</v>
      </c>
      <c r="AO734" s="124"/>
      <c r="AP734" s="28">
        <v>516301.19999999995</v>
      </c>
      <c r="AQ734" s="28">
        <v>280945.07999999996</v>
      </c>
      <c r="AR734" s="28">
        <v>344086.62</v>
      </c>
      <c r="AS734" s="28">
        <v>1141332.8999999999</v>
      </c>
      <c r="AT734" s="124"/>
      <c r="AU734" s="28">
        <v>390956.39999999997</v>
      </c>
      <c r="AV734" s="28">
        <v>212738.75999999998</v>
      </c>
      <c r="AW734" s="28">
        <v>260551.14</v>
      </c>
      <c r="AX734" s="44">
        <v>864246.29999999993</v>
      </c>
      <c r="AY734" s="124"/>
      <c r="AZ734" s="139">
        <v>5904499.2400000002</v>
      </c>
      <c r="BA734" s="139">
        <v>1330199.26</v>
      </c>
      <c r="BB734" s="44">
        <v>2170409.5499999998</v>
      </c>
      <c r="BC734" s="28">
        <v>138078.19034999996</v>
      </c>
      <c r="BD734" s="28">
        <v>120578.85209999999</v>
      </c>
      <c r="BE734" s="140">
        <v>0</v>
      </c>
      <c r="BF734" s="44">
        <v>2429066.5924499994</v>
      </c>
      <c r="BG734" s="60"/>
      <c r="BH734" s="28">
        <v>5926971.7024499997</v>
      </c>
      <c r="BI734" s="124"/>
      <c r="BJ734" s="28">
        <v>862190.14</v>
      </c>
      <c r="BK734" s="28">
        <v>5064781.5624500001</v>
      </c>
      <c r="BL734" s="124"/>
      <c r="BM734" s="193">
        <v>1</v>
      </c>
    </row>
    <row r="735" spans="1:65" x14ac:dyDescent="0.25">
      <c r="A735" s="116" t="s">
        <v>1670</v>
      </c>
      <c r="B735" s="24" t="s">
        <v>1671</v>
      </c>
      <c r="C735" s="27" t="s">
        <v>1653</v>
      </c>
      <c r="D735" s="27" t="s">
        <v>12</v>
      </c>
      <c r="E735" s="139">
        <v>1392.45</v>
      </c>
      <c r="F735" s="68"/>
      <c r="G735" s="139">
        <v>614.80999999999995</v>
      </c>
      <c r="H735" s="139">
        <v>611.2299999999999</v>
      </c>
      <c r="I735" s="139">
        <v>313.32</v>
      </c>
      <c r="J735" s="139">
        <v>464.31999999999994</v>
      </c>
      <c r="K735" s="60"/>
      <c r="L735" s="28">
        <v>55010.69999999999</v>
      </c>
      <c r="M735" s="28">
        <v>28198.799999999999</v>
      </c>
      <c r="N735" s="28">
        <v>41788.799999999996</v>
      </c>
      <c r="O735" s="44">
        <v>124998.29999999999</v>
      </c>
      <c r="P735" s="124"/>
      <c r="Q735" s="28">
        <v>76851.25</v>
      </c>
      <c r="R735" s="28">
        <v>39165</v>
      </c>
      <c r="S735" s="28">
        <v>58039.999999999993</v>
      </c>
      <c r="T735" s="28">
        <v>174056.25</v>
      </c>
      <c r="U735" s="124"/>
      <c r="V735" s="28">
        <v>143250.72999999998</v>
      </c>
      <c r="W735" s="28">
        <v>73003.56</v>
      </c>
      <c r="X735" s="28">
        <v>108186.55999999998</v>
      </c>
      <c r="Y735" s="44">
        <v>324440.84999999998</v>
      </c>
      <c r="Z735" s="124"/>
      <c r="AA735" s="28">
        <v>15370.249999999998</v>
      </c>
      <c r="AB735" s="28">
        <v>7833</v>
      </c>
      <c r="AC735" s="28">
        <v>11607.999999999998</v>
      </c>
      <c r="AD735" s="44">
        <v>34811.25</v>
      </c>
      <c r="AE735" s="124"/>
      <c r="AF735" s="139">
        <v>351056.51</v>
      </c>
      <c r="AG735" s="139">
        <v>178905.72</v>
      </c>
      <c r="AH735" s="139">
        <v>265126.71999999997</v>
      </c>
      <c r="AI735" s="44">
        <v>795088.95</v>
      </c>
      <c r="AJ735" s="124"/>
      <c r="AK735" s="63">
        <v>63567.919999999991</v>
      </c>
      <c r="AL735" s="63">
        <v>65170.559999999998</v>
      </c>
      <c r="AM735" s="63">
        <v>332917.43999999994</v>
      </c>
      <c r="AN735" s="44">
        <v>461655.91999999993</v>
      </c>
      <c r="AO735" s="124"/>
      <c r="AP735" s="28">
        <v>638172.77999999991</v>
      </c>
      <c r="AQ735" s="28">
        <v>325226.15999999997</v>
      </c>
      <c r="AR735" s="28">
        <v>481964.15999999992</v>
      </c>
      <c r="AS735" s="28">
        <v>1445363.0999999999</v>
      </c>
      <c r="AT735" s="124"/>
      <c r="AU735" s="28">
        <v>483240.66</v>
      </c>
      <c r="AV735" s="28">
        <v>246269.52</v>
      </c>
      <c r="AW735" s="28">
        <v>364955.51999999996</v>
      </c>
      <c r="AX735" s="44">
        <v>1094465.7</v>
      </c>
      <c r="AY735" s="124"/>
      <c r="AZ735" s="139">
        <v>7590895.6100000003</v>
      </c>
      <c r="BA735" s="139">
        <v>1877487.26</v>
      </c>
      <c r="BB735" s="44">
        <v>2840514.861</v>
      </c>
      <c r="BC735" s="28">
        <v>174859.69364999994</v>
      </c>
      <c r="BD735" s="28">
        <v>152698.85189999998</v>
      </c>
      <c r="BE735" s="140">
        <v>0</v>
      </c>
      <c r="BF735" s="44">
        <v>3168073.40655</v>
      </c>
      <c r="BG735" s="60"/>
      <c r="BH735" s="28">
        <v>7622953.7265499989</v>
      </c>
      <c r="BI735" s="124"/>
      <c r="BJ735" s="28">
        <v>1091861.81</v>
      </c>
      <c r="BK735" s="28">
        <v>6531091.9165499993</v>
      </c>
      <c r="BL735" s="124"/>
      <c r="BM735" s="193">
        <v>1</v>
      </c>
    </row>
    <row r="736" spans="1:65" x14ac:dyDescent="0.25">
      <c r="A736" s="116" t="s">
        <v>1672</v>
      </c>
      <c r="B736" s="24" t="s">
        <v>1673</v>
      </c>
      <c r="C736" s="27" t="s">
        <v>1653</v>
      </c>
      <c r="D736" s="27" t="s">
        <v>12</v>
      </c>
      <c r="E736" s="139">
        <v>1079.8800000000001</v>
      </c>
      <c r="F736" s="68"/>
      <c r="G736" s="139">
        <v>447.22999999999996</v>
      </c>
      <c r="H736" s="139">
        <v>444.97999999999996</v>
      </c>
      <c r="I736" s="139">
        <v>267.99</v>
      </c>
      <c r="J736" s="139">
        <v>364.65999999999997</v>
      </c>
      <c r="K736" s="60"/>
      <c r="L736" s="28">
        <v>40048.199999999997</v>
      </c>
      <c r="M736" s="28">
        <v>24119.100000000002</v>
      </c>
      <c r="N736" s="28">
        <v>32819.399999999994</v>
      </c>
      <c r="O736" s="44">
        <v>96986.7</v>
      </c>
      <c r="P736" s="124"/>
      <c r="Q736" s="28">
        <v>55903.749999999993</v>
      </c>
      <c r="R736" s="28">
        <v>33498.75</v>
      </c>
      <c r="S736" s="28">
        <v>45582.499999999993</v>
      </c>
      <c r="T736" s="28">
        <v>134985</v>
      </c>
      <c r="U736" s="124"/>
      <c r="V736" s="28">
        <v>104204.59</v>
      </c>
      <c r="W736" s="28">
        <v>62441.670000000006</v>
      </c>
      <c r="X736" s="28">
        <v>84965.78</v>
      </c>
      <c r="Y736" s="44">
        <v>251612.04</v>
      </c>
      <c r="Z736" s="124"/>
      <c r="AA736" s="28">
        <v>11180.749999999998</v>
      </c>
      <c r="AB736" s="28">
        <v>6699.75</v>
      </c>
      <c r="AC736" s="28">
        <v>9116.5</v>
      </c>
      <c r="AD736" s="44">
        <v>26997</v>
      </c>
      <c r="AE736" s="124"/>
      <c r="AF736" s="139">
        <v>255368.33</v>
      </c>
      <c r="AG736" s="139">
        <v>153022.29</v>
      </c>
      <c r="AH736" s="139">
        <v>208220.86</v>
      </c>
      <c r="AI736" s="44">
        <v>616611.48</v>
      </c>
      <c r="AJ736" s="124"/>
      <c r="AK736" s="63">
        <v>46277.919999999998</v>
      </c>
      <c r="AL736" s="63">
        <v>55741.919999999998</v>
      </c>
      <c r="AM736" s="63">
        <v>261461.21999999997</v>
      </c>
      <c r="AN736" s="44">
        <v>363481.05999999994</v>
      </c>
      <c r="AO736" s="124"/>
      <c r="AP736" s="28">
        <v>464224.73999999993</v>
      </c>
      <c r="AQ736" s="28">
        <v>278173.62</v>
      </c>
      <c r="AR736" s="28">
        <v>378517.07999999996</v>
      </c>
      <c r="AS736" s="28">
        <v>1120915.44</v>
      </c>
      <c r="AT736" s="124"/>
      <c r="AU736" s="28">
        <v>351522.77999999997</v>
      </c>
      <c r="AV736" s="28">
        <v>210640.14</v>
      </c>
      <c r="AW736" s="28">
        <v>286622.75999999995</v>
      </c>
      <c r="AX736" s="44">
        <v>848785.67999999993</v>
      </c>
      <c r="AY736" s="124"/>
      <c r="AZ736" s="139">
        <v>5754483.9500000011</v>
      </c>
      <c r="BA736" s="139">
        <v>1179950.2999999998</v>
      </c>
      <c r="BB736" s="44">
        <v>2080330.2750000001</v>
      </c>
      <c r="BC736" s="28">
        <v>135608.09075999999</v>
      </c>
      <c r="BD736" s="28">
        <v>118421.80056000002</v>
      </c>
      <c r="BE736" s="140">
        <v>0</v>
      </c>
      <c r="BF736" s="44">
        <v>2334360.1663199998</v>
      </c>
      <c r="BG736" s="60"/>
      <c r="BH736" s="28">
        <v>5794734.5663199984</v>
      </c>
      <c r="BI736" s="124"/>
      <c r="BJ736" s="28">
        <v>846766.3</v>
      </c>
      <c r="BK736" s="28">
        <v>4947968.2663199985</v>
      </c>
      <c r="BL736" s="124"/>
      <c r="BM736" s="193">
        <v>1</v>
      </c>
    </row>
    <row r="737" spans="1:65" x14ac:dyDescent="0.25">
      <c r="A737" s="116" t="s">
        <v>1677</v>
      </c>
      <c r="B737" s="24" t="s">
        <v>1678</v>
      </c>
      <c r="C737" s="27" t="s">
        <v>1676</v>
      </c>
      <c r="D737" s="27" t="s">
        <v>12</v>
      </c>
      <c r="E737" s="139">
        <v>561.45000000000005</v>
      </c>
      <c r="F737" s="68"/>
      <c r="G737" s="139">
        <v>287.46999999999997</v>
      </c>
      <c r="H737" s="139">
        <v>282.31</v>
      </c>
      <c r="I737" s="139">
        <v>126.99</v>
      </c>
      <c r="J737" s="139">
        <v>146.99</v>
      </c>
      <c r="K737" s="60"/>
      <c r="L737" s="28">
        <v>25407.9</v>
      </c>
      <c r="M737" s="28">
        <v>11429.1</v>
      </c>
      <c r="N737" s="28">
        <v>13229.1</v>
      </c>
      <c r="O737" s="44">
        <v>50066.1</v>
      </c>
      <c r="P737" s="124"/>
      <c r="Q737" s="28">
        <v>35933.749999999993</v>
      </c>
      <c r="R737" s="28">
        <v>15873.75</v>
      </c>
      <c r="S737" s="28">
        <v>18373.75</v>
      </c>
      <c r="T737" s="28">
        <v>70181.25</v>
      </c>
      <c r="U737" s="124"/>
      <c r="V737" s="28">
        <v>66980.509999999995</v>
      </c>
      <c r="W737" s="28">
        <v>29588.67</v>
      </c>
      <c r="X737" s="28">
        <v>34248.670000000006</v>
      </c>
      <c r="Y737" s="44">
        <v>130817.85</v>
      </c>
      <c r="Z737" s="124"/>
      <c r="AA737" s="28">
        <v>7186.7499999999991</v>
      </c>
      <c r="AB737" s="28">
        <v>3174.75</v>
      </c>
      <c r="AC737" s="28">
        <v>3674.75</v>
      </c>
      <c r="AD737" s="44">
        <v>14036.25</v>
      </c>
      <c r="AE737" s="124"/>
      <c r="AF737" s="139">
        <v>164145.37</v>
      </c>
      <c r="AG737" s="139">
        <v>72511.289999999994</v>
      </c>
      <c r="AH737" s="139">
        <v>83931.29</v>
      </c>
      <c r="AI737" s="44">
        <v>320587.94999999995</v>
      </c>
      <c r="AJ737" s="124"/>
      <c r="AK737" s="63">
        <v>29360.240000000002</v>
      </c>
      <c r="AL737" s="63">
        <v>26413.919999999998</v>
      </c>
      <c r="AM737" s="63">
        <v>105391.83</v>
      </c>
      <c r="AN737" s="44">
        <v>161165.99</v>
      </c>
      <c r="AO737" s="124"/>
      <c r="AP737" s="28">
        <v>298393.86</v>
      </c>
      <c r="AQ737" s="28">
        <v>131815.62</v>
      </c>
      <c r="AR737" s="28">
        <v>152575.62</v>
      </c>
      <c r="AS737" s="28">
        <v>582785.1</v>
      </c>
      <c r="AT737" s="124"/>
      <c r="AU737" s="28">
        <v>225951.41999999998</v>
      </c>
      <c r="AV737" s="28">
        <v>99814.14</v>
      </c>
      <c r="AW737" s="28">
        <v>115534.14000000001</v>
      </c>
      <c r="AX737" s="44">
        <v>441299.7</v>
      </c>
      <c r="AY737" s="124"/>
      <c r="AZ737" s="139">
        <v>3095451.19</v>
      </c>
      <c r="BA737" s="139">
        <v>896944.22000000009</v>
      </c>
      <c r="BB737" s="44">
        <v>1197718.6229999999</v>
      </c>
      <c r="BC737" s="28">
        <v>70505.206649999993</v>
      </c>
      <c r="BD737" s="28">
        <v>61569.729900000006</v>
      </c>
      <c r="BE737" s="140">
        <v>0</v>
      </c>
      <c r="BF737" s="44">
        <v>1329793.5595499999</v>
      </c>
      <c r="BG737" s="60"/>
      <c r="BH737" s="28">
        <v>3100733.7495499998</v>
      </c>
      <c r="BI737" s="124"/>
      <c r="BJ737" s="28">
        <v>440249.78</v>
      </c>
      <c r="BK737" s="28">
        <v>2660483.9695499996</v>
      </c>
      <c r="BL737" s="124"/>
      <c r="BM737" s="193">
        <v>1</v>
      </c>
    </row>
    <row r="738" spans="1:65" x14ac:dyDescent="0.25">
      <c r="A738" s="116" t="s">
        <v>1679</v>
      </c>
      <c r="B738" s="24" t="s">
        <v>1680</v>
      </c>
      <c r="C738" s="27" t="s">
        <v>1676</v>
      </c>
      <c r="D738" s="27" t="s">
        <v>12</v>
      </c>
      <c r="E738" s="139">
        <v>4031.25</v>
      </c>
      <c r="F738" s="68"/>
      <c r="G738" s="139">
        <v>1965.75</v>
      </c>
      <c r="H738" s="139">
        <v>1926.75</v>
      </c>
      <c r="I738" s="139">
        <v>928</v>
      </c>
      <c r="J738" s="139">
        <v>1137.5</v>
      </c>
      <c r="K738" s="60"/>
      <c r="L738" s="28">
        <v>173407.5</v>
      </c>
      <c r="M738" s="28">
        <v>83520</v>
      </c>
      <c r="N738" s="28">
        <v>102375</v>
      </c>
      <c r="O738" s="44">
        <v>359302.5</v>
      </c>
      <c r="P738" s="124"/>
      <c r="Q738" s="28">
        <v>245718.75</v>
      </c>
      <c r="R738" s="28">
        <v>116000</v>
      </c>
      <c r="S738" s="28">
        <v>142187.5</v>
      </c>
      <c r="T738" s="28">
        <v>503906.25</v>
      </c>
      <c r="U738" s="124"/>
      <c r="V738" s="28">
        <v>458019.75</v>
      </c>
      <c r="W738" s="28">
        <v>216224</v>
      </c>
      <c r="X738" s="28">
        <v>265037.5</v>
      </c>
      <c r="Y738" s="44">
        <v>939281.25</v>
      </c>
      <c r="Z738" s="124"/>
      <c r="AA738" s="28">
        <v>49143.75</v>
      </c>
      <c r="AB738" s="28">
        <v>23200</v>
      </c>
      <c r="AC738" s="28">
        <v>28437.5</v>
      </c>
      <c r="AD738" s="44">
        <v>100781.25</v>
      </c>
      <c r="AE738" s="124"/>
      <c r="AF738" s="139">
        <v>1122443.25</v>
      </c>
      <c r="AG738" s="139">
        <v>529888</v>
      </c>
      <c r="AH738" s="139">
        <v>649512.5</v>
      </c>
      <c r="AI738" s="44">
        <v>2301843.75</v>
      </c>
      <c r="AJ738" s="124"/>
      <c r="AK738" s="63">
        <v>200382</v>
      </c>
      <c r="AL738" s="63">
        <v>193024</v>
      </c>
      <c r="AM738" s="63">
        <v>815587.5</v>
      </c>
      <c r="AN738" s="44">
        <v>1208993.5</v>
      </c>
      <c r="AO738" s="124"/>
      <c r="AP738" s="28">
        <v>2040448.5</v>
      </c>
      <c r="AQ738" s="28">
        <v>963264</v>
      </c>
      <c r="AR738" s="28">
        <v>1180725</v>
      </c>
      <c r="AS738" s="28">
        <v>4184437.5</v>
      </c>
      <c r="AT738" s="124"/>
      <c r="AU738" s="28">
        <v>1545079.5</v>
      </c>
      <c r="AV738" s="28">
        <v>729408</v>
      </c>
      <c r="AW738" s="28">
        <v>894075</v>
      </c>
      <c r="AX738" s="44">
        <v>3168562.5</v>
      </c>
      <c r="AY738" s="124"/>
      <c r="AZ738" s="139">
        <v>21193628.560000002</v>
      </c>
      <c r="BA738" s="139">
        <v>4059382.9600000004</v>
      </c>
      <c r="BB738" s="44">
        <v>7575903.4560000002</v>
      </c>
      <c r="BC738" s="28">
        <v>506232.28125</v>
      </c>
      <c r="BD738" s="28">
        <v>442074.9375</v>
      </c>
      <c r="BE738" s="140">
        <v>0</v>
      </c>
      <c r="BF738" s="44">
        <v>8524210.6747500002</v>
      </c>
      <c r="BG738" s="60"/>
      <c r="BH738" s="28">
        <v>21291319.17475</v>
      </c>
      <c r="BI738" s="124"/>
      <c r="BJ738" s="28">
        <v>3161024.06</v>
      </c>
      <c r="BK738" s="28">
        <v>18130295.114750002</v>
      </c>
      <c r="BL738" s="124"/>
      <c r="BM738" s="193">
        <v>1</v>
      </c>
    </row>
    <row r="739" spans="1:65" x14ac:dyDescent="0.25">
      <c r="A739" s="116" t="s">
        <v>1681</v>
      </c>
      <c r="B739" s="24" t="s">
        <v>1682</v>
      </c>
      <c r="C739" s="27" t="s">
        <v>1676</v>
      </c>
      <c r="D739" s="27" t="s">
        <v>120</v>
      </c>
      <c r="E739" s="139">
        <v>78.22</v>
      </c>
      <c r="F739" s="68"/>
      <c r="G739" s="139">
        <v>50.39</v>
      </c>
      <c r="H739" s="139">
        <v>49.98</v>
      </c>
      <c r="I739" s="139">
        <v>27.83</v>
      </c>
      <c r="J739" s="139">
        <v>0</v>
      </c>
      <c r="K739" s="60"/>
      <c r="L739" s="28">
        <v>4498.2</v>
      </c>
      <c r="M739" s="28">
        <v>2504.6999999999998</v>
      </c>
      <c r="N739" s="28">
        <v>0</v>
      </c>
      <c r="O739" s="44">
        <v>7002.9</v>
      </c>
      <c r="P739" s="124"/>
      <c r="Q739" s="28">
        <v>6298.75</v>
      </c>
      <c r="R739" s="28">
        <v>3478.75</v>
      </c>
      <c r="S739" s="28">
        <v>0</v>
      </c>
      <c r="T739" s="28">
        <v>9777.5</v>
      </c>
      <c r="U739" s="124"/>
      <c r="V739" s="28">
        <v>11740.87</v>
      </c>
      <c r="W739" s="28">
        <v>6484.3899999999994</v>
      </c>
      <c r="X739" s="28">
        <v>0</v>
      </c>
      <c r="Y739" s="44">
        <v>18225.260000000002</v>
      </c>
      <c r="Z739" s="124"/>
      <c r="AA739" s="28">
        <v>1259.75</v>
      </c>
      <c r="AB739" s="28">
        <v>695.75</v>
      </c>
      <c r="AC739" s="28">
        <v>0</v>
      </c>
      <c r="AD739" s="44">
        <v>1955.5</v>
      </c>
      <c r="AE739" s="124"/>
      <c r="AF739" s="139">
        <v>28772.69</v>
      </c>
      <c r="AG739" s="139">
        <v>15890.93</v>
      </c>
      <c r="AH739" s="139">
        <v>0</v>
      </c>
      <c r="AI739" s="44">
        <v>44663.619999999995</v>
      </c>
      <c r="AJ739" s="124"/>
      <c r="AK739" s="63">
        <v>5197.92</v>
      </c>
      <c r="AL739" s="63">
        <v>5788.6399999999994</v>
      </c>
      <c r="AM739" s="63">
        <v>0</v>
      </c>
      <c r="AN739" s="44">
        <v>10986.56</v>
      </c>
      <c r="AO739" s="124"/>
      <c r="AP739" s="28">
        <v>52304.82</v>
      </c>
      <c r="AQ739" s="28">
        <v>28887.539999999997</v>
      </c>
      <c r="AR739" s="28">
        <v>0</v>
      </c>
      <c r="AS739" s="28">
        <v>81192.36</v>
      </c>
      <c r="AT739" s="124"/>
      <c r="AU739" s="28">
        <v>39606.54</v>
      </c>
      <c r="AV739" s="28">
        <v>21874.379999999997</v>
      </c>
      <c r="AW739" s="28">
        <v>0</v>
      </c>
      <c r="AX739" s="44">
        <v>61480.92</v>
      </c>
      <c r="AY739" s="124"/>
      <c r="AZ739" s="139">
        <v>393794.65</v>
      </c>
      <c r="BA739" s="139">
        <v>69155.040000000008</v>
      </c>
      <c r="BB739" s="44">
        <v>138884.90700000001</v>
      </c>
      <c r="BC739" s="28">
        <v>9822.6329399999995</v>
      </c>
      <c r="BD739" s="28">
        <v>8577.7616400000006</v>
      </c>
      <c r="BE739" s="140">
        <v>0</v>
      </c>
      <c r="BF739" s="44">
        <v>157285.30158000003</v>
      </c>
      <c r="BG739" s="60"/>
      <c r="BH739" s="28">
        <v>392569.92158000002</v>
      </c>
      <c r="BI739" s="124"/>
      <c r="BJ739" s="28">
        <v>61334.64</v>
      </c>
      <c r="BK739" s="28">
        <v>331235.28158000001</v>
      </c>
      <c r="BL739" s="124"/>
      <c r="BM739" s="193">
        <v>1</v>
      </c>
    </row>
    <row r="740" spans="1:65" x14ac:dyDescent="0.25">
      <c r="A740" s="116" t="s">
        <v>1683</v>
      </c>
      <c r="B740" s="24" t="s">
        <v>1684</v>
      </c>
      <c r="C740" s="27" t="s">
        <v>1676</v>
      </c>
      <c r="D740" s="27" t="s">
        <v>12</v>
      </c>
      <c r="E740" s="139">
        <v>540.71</v>
      </c>
      <c r="F740" s="68"/>
      <c r="G740" s="139">
        <v>239.57</v>
      </c>
      <c r="H740" s="139">
        <v>234.82</v>
      </c>
      <c r="I740" s="139">
        <v>119.32</v>
      </c>
      <c r="J740" s="139">
        <v>181.82</v>
      </c>
      <c r="K740" s="60"/>
      <c r="L740" s="28">
        <v>21133.8</v>
      </c>
      <c r="M740" s="28">
        <v>10738.8</v>
      </c>
      <c r="N740" s="28">
        <v>16363.8</v>
      </c>
      <c r="O740" s="44">
        <v>48236.399999999994</v>
      </c>
      <c r="P740" s="124"/>
      <c r="Q740" s="28">
        <v>29946.25</v>
      </c>
      <c r="R740" s="28">
        <v>14915</v>
      </c>
      <c r="S740" s="28">
        <v>22727.5</v>
      </c>
      <c r="T740" s="28">
        <v>67588.75</v>
      </c>
      <c r="U740" s="124"/>
      <c r="V740" s="28">
        <v>55819.81</v>
      </c>
      <c r="W740" s="28">
        <v>27801.559999999998</v>
      </c>
      <c r="X740" s="28">
        <v>42364.06</v>
      </c>
      <c r="Y740" s="44">
        <v>125985.43</v>
      </c>
      <c r="Z740" s="124"/>
      <c r="AA740" s="28">
        <v>5989.25</v>
      </c>
      <c r="AB740" s="28">
        <v>2983</v>
      </c>
      <c r="AC740" s="28">
        <v>4545.5</v>
      </c>
      <c r="AD740" s="44">
        <v>13517.75</v>
      </c>
      <c r="AE740" s="124"/>
      <c r="AF740" s="139">
        <v>136794.47</v>
      </c>
      <c r="AG740" s="139">
        <v>68131.72</v>
      </c>
      <c r="AH740" s="139">
        <v>103819.22</v>
      </c>
      <c r="AI740" s="44">
        <v>308745.41000000003</v>
      </c>
      <c r="AJ740" s="124"/>
      <c r="AK740" s="63">
        <v>24421.279999999999</v>
      </c>
      <c r="AL740" s="63">
        <v>24818.559999999998</v>
      </c>
      <c r="AM740" s="63">
        <v>130364.94</v>
      </c>
      <c r="AN740" s="44">
        <v>179604.78</v>
      </c>
      <c r="AO740" s="124"/>
      <c r="AP740" s="28">
        <v>248673.66</v>
      </c>
      <c r="AQ740" s="28">
        <v>123854.15999999999</v>
      </c>
      <c r="AR740" s="28">
        <v>188729.16</v>
      </c>
      <c r="AS740" s="28">
        <v>561256.98</v>
      </c>
      <c r="AT740" s="124"/>
      <c r="AU740" s="28">
        <v>188302.02</v>
      </c>
      <c r="AV740" s="28">
        <v>93785.51999999999</v>
      </c>
      <c r="AW740" s="28">
        <v>142910.51999999999</v>
      </c>
      <c r="AX740" s="44">
        <v>424998.05999999994</v>
      </c>
      <c r="AY740" s="124"/>
      <c r="AZ740" s="139">
        <v>3070553.52</v>
      </c>
      <c r="BA740" s="139">
        <v>1031960.6900000001</v>
      </c>
      <c r="BB740" s="44">
        <v>1230754.263</v>
      </c>
      <c r="BC740" s="28">
        <v>67900.739669999995</v>
      </c>
      <c r="BD740" s="28">
        <v>59295.340020000003</v>
      </c>
      <c r="BE740" s="140">
        <v>0</v>
      </c>
      <c r="BF740" s="44">
        <v>1357950.3426900001</v>
      </c>
      <c r="BG740" s="60"/>
      <c r="BH740" s="28">
        <v>3087883.9026899999</v>
      </c>
      <c r="BI740" s="124"/>
      <c r="BJ740" s="28">
        <v>423986.93</v>
      </c>
      <c r="BK740" s="28">
        <v>2663896.9726899997</v>
      </c>
      <c r="BL740" s="124"/>
      <c r="BM740" s="193">
        <v>1</v>
      </c>
    </row>
    <row r="741" spans="1:65" x14ac:dyDescent="0.25">
      <c r="A741" s="116" t="s">
        <v>1685</v>
      </c>
      <c r="B741" s="24" t="s">
        <v>1686</v>
      </c>
      <c r="C741" s="27" t="s">
        <v>1676</v>
      </c>
      <c r="D741" s="27" t="s">
        <v>12</v>
      </c>
      <c r="E741" s="139">
        <v>490.75</v>
      </c>
      <c r="F741" s="68"/>
      <c r="G741" s="139">
        <v>209.25</v>
      </c>
      <c r="H741" s="139">
        <v>204</v>
      </c>
      <c r="I741" s="139">
        <v>119.5</v>
      </c>
      <c r="J741" s="139">
        <v>162</v>
      </c>
      <c r="K741" s="60"/>
      <c r="L741" s="28">
        <v>18360</v>
      </c>
      <c r="M741" s="28">
        <v>10755</v>
      </c>
      <c r="N741" s="28">
        <v>14580</v>
      </c>
      <c r="O741" s="44">
        <v>43695</v>
      </c>
      <c r="P741" s="124"/>
      <c r="Q741" s="28">
        <v>26156.25</v>
      </c>
      <c r="R741" s="28">
        <v>14937.5</v>
      </c>
      <c r="S741" s="28">
        <v>20250</v>
      </c>
      <c r="T741" s="28">
        <v>61343.75</v>
      </c>
      <c r="U741" s="124"/>
      <c r="V741" s="28">
        <v>48755.25</v>
      </c>
      <c r="W741" s="28">
        <v>27843.5</v>
      </c>
      <c r="X741" s="28">
        <v>37746</v>
      </c>
      <c r="Y741" s="44">
        <v>114344.75</v>
      </c>
      <c r="Z741" s="124"/>
      <c r="AA741" s="28">
        <v>5231.25</v>
      </c>
      <c r="AB741" s="28">
        <v>2987.5</v>
      </c>
      <c r="AC741" s="28">
        <v>4050</v>
      </c>
      <c r="AD741" s="44">
        <v>12268.75</v>
      </c>
      <c r="AE741" s="124"/>
      <c r="AF741" s="139">
        <v>119481.75</v>
      </c>
      <c r="AG741" s="139">
        <v>68234.5</v>
      </c>
      <c r="AH741" s="139">
        <v>92502</v>
      </c>
      <c r="AI741" s="44">
        <v>280218.25</v>
      </c>
      <c r="AJ741" s="124"/>
      <c r="AK741" s="63">
        <v>21216</v>
      </c>
      <c r="AL741" s="63">
        <v>24856</v>
      </c>
      <c r="AM741" s="63">
        <v>116154</v>
      </c>
      <c r="AN741" s="44">
        <v>162226</v>
      </c>
      <c r="AO741" s="124"/>
      <c r="AP741" s="28">
        <v>217201.5</v>
      </c>
      <c r="AQ741" s="28">
        <v>124041</v>
      </c>
      <c r="AR741" s="28">
        <v>168156</v>
      </c>
      <c r="AS741" s="28">
        <v>509398.5</v>
      </c>
      <c r="AT741" s="124"/>
      <c r="AU741" s="28">
        <v>164470.5</v>
      </c>
      <c r="AV741" s="28">
        <v>93927</v>
      </c>
      <c r="AW741" s="28">
        <v>127332</v>
      </c>
      <c r="AX741" s="44">
        <v>385729.5</v>
      </c>
      <c r="AY741" s="124"/>
      <c r="AZ741" s="139">
        <v>2692193.7600000002</v>
      </c>
      <c r="BA741" s="139">
        <v>766461.42999999993</v>
      </c>
      <c r="BB741" s="44">
        <v>1037596.557</v>
      </c>
      <c r="BC741" s="28">
        <v>61626.912749999989</v>
      </c>
      <c r="BD741" s="28">
        <v>53816.626499999998</v>
      </c>
      <c r="BE741" s="140">
        <v>0</v>
      </c>
      <c r="BF741" s="44">
        <v>1153040.0962499999</v>
      </c>
      <c r="BG741" s="60"/>
      <c r="BH741" s="28">
        <v>2722264.5962499999</v>
      </c>
      <c r="BI741" s="124"/>
      <c r="BJ741" s="28">
        <v>384811.79</v>
      </c>
      <c r="BK741" s="28">
        <v>2337452.8062499999</v>
      </c>
      <c r="BL741" s="124"/>
      <c r="BM741" s="193">
        <v>1</v>
      </c>
    </row>
    <row r="742" spans="1:65" x14ac:dyDescent="0.25">
      <c r="A742" s="116" t="s">
        <v>1687</v>
      </c>
      <c r="B742" s="24" t="s">
        <v>1688</v>
      </c>
      <c r="C742" s="27" t="s">
        <v>1676</v>
      </c>
      <c r="D742" s="27" t="s">
        <v>120</v>
      </c>
      <c r="E742" s="139">
        <v>763.14</v>
      </c>
      <c r="F742" s="68"/>
      <c r="G742" s="139">
        <v>504.32</v>
      </c>
      <c r="H742" s="139">
        <v>496.32</v>
      </c>
      <c r="I742" s="139">
        <v>258.82</v>
      </c>
      <c r="J742" s="139">
        <v>0</v>
      </c>
      <c r="K742" s="60"/>
      <c r="L742" s="28">
        <v>44668.800000000003</v>
      </c>
      <c r="M742" s="28">
        <v>23293.8</v>
      </c>
      <c r="N742" s="28">
        <v>0</v>
      </c>
      <c r="O742" s="44">
        <v>67962.600000000006</v>
      </c>
      <c r="P742" s="124"/>
      <c r="Q742" s="28">
        <v>63040</v>
      </c>
      <c r="R742" s="28">
        <v>32352.5</v>
      </c>
      <c r="S742" s="28">
        <v>0</v>
      </c>
      <c r="T742" s="28">
        <v>95392.5</v>
      </c>
      <c r="U742" s="124"/>
      <c r="V742" s="28">
        <v>117506.56</v>
      </c>
      <c r="W742" s="28">
        <v>60305.06</v>
      </c>
      <c r="X742" s="28">
        <v>0</v>
      </c>
      <c r="Y742" s="44">
        <v>177811.62</v>
      </c>
      <c r="Z742" s="124"/>
      <c r="AA742" s="28">
        <v>12608</v>
      </c>
      <c r="AB742" s="28">
        <v>6470.5</v>
      </c>
      <c r="AC742" s="28">
        <v>0</v>
      </c>
      <c r="AD742" s="44">
        <v>19078.5</v>
      </c>
      <c r="AE742" s="124"/>
      <c r="AF742" s="139">
        <v>287966.71999999997</v>
      </c>
      <c r="AG742" s="139">
        <v>147786.22</v>
      </c>
      <c r="AH742" s="139">
        <v>0</v>
      </c>
      <c r="AI742" s="44">
        <v>435752.93999999994</v>
      </c>
      <c r="AJ742" s="124"/>
      <c r="AK742" s="63">
        <v>51617.279999999999</v>
      </c>
      <c r="AL742" s="63">
        <v>53834.559999999998</v>
      </c>
      <c r="AM742" s="63">
        <v>0</v>
      </c>
      <c r="AN742" s="44">
        <v>105451.84</v>
      </c>
      <c r="AO742" s="124"/>
      <c r="AP742" s="28">
        <v>523484.15999999997</v>
      </c>
      <c r="AQ742" s="28">
        <v>268655.15999999997</v>
      </c>
      <c r="AR742" s="28">
        <v>0</v>
      </c>
      <c r="AS742" s="28">
        <v>792139.32</v>
      </c>
      <c r="AT742" s="124"/>
      <c r="AU742" s="28">
        <v>396395.52000000002</v>
      </c>
      <c r="AV742" s="28">
        <v>203432.52</v>
      </c>
      <c r="AW742" s="28">
        <v>0</v>
      </c>
      <c r="AX742" s="44">
        <v>599828.04</v>
      </c>
      <c r="AY742" s="124"/>
      <c r="AZ742" s="139">
        <v>3999124.86</v>
      </c>
      <c r="BA742" s="139">
        <v>1006869.6500000001</v>
      </c>
      <c r="BB742" s="44">
        <v>1501798.3529999999</v>
      </c>
      <c r="BC742" s="28">
        <v>95832.831779999993</v>
      </c>
      <c r="BD742" s="28">
        <v>83687.458680000011</v>
      </c>
      <c r="BE742" s="140">
        <v>0</v>
      </c>
      <c r="BF742" s="44">
        <v>1681318.6434599997</v>
      </c>
      <c r="BG742" s="60"/>
      <c r="BH742" s="28">
        <v>3974736.0034599998</v>
      </c>
      <c r="BI742" s="124"/>
      <c r="BJ742" s="28">
        <v>598400.96</v>
      </c>
      <c r="BK742" s="28">
        <v>3376335.0434599998</v>
      </c>
      <c r="BL742" s="124"/>
      <c r="BM742" s="193">
        <v>1</v>
      </c>
    </row>
    <row r="743" spans="1:65" x14ac:dyDescent="0.25">
      <c r="A743" s="116" t="s">
        <v>1689</v>
      </c>
      <c r="B743" s="24" t="s">
        <v>1690</v>
      </c>
      <c r="C743" s="27" t="s">
        <v>1676</v>
      </c>
      <c r="D743" s="27" t="s">
        <v>131</v>
      </c>
      <c r="E743" s="139">
        <v>673.5</v>
      </c>
      <c r="F743" s="68"/>
      <c r="G743" s="139">
        <v>0</v>
      </c>
      <c r="H743" s="139">
        <v>0</v>
      </c>
      <c r="I743" s="139">
        <v>0</v>
      </c>
      <c r="J743" s="139">
        <v>673.5</v>
      </c>
      <c r="K743" s="60"/>
      <c r="L743" s="28">
        <v>0</v>
      </c>
      <c r="M743" s="28">
        <v>0</v>
      </c>
      <c r="N743" s="28">
        <v>60615</v>
      </c>
      <c r="O743" s="44">
        <v>60615</v>
      </c>
      <c r="P743" s="124"/>
      <c r="Q743" s="28">
        <v>0</v>
      </c>
      <c r="R743" s="28">
        <v>0</v>
      </c>
      <c r="S743" s="28">
        <v>84187.5</v>
      </c>
      <c r="T743" s="28">
        <v>84187.5</v>
      </c>
      <c r="U743" s="124"/>
      <c r="V743" s="28">
        <v>0</v>
      </c>
      <c r="W743" s="28">
        <v>0</v>
      </c>
      <c r="X743" s="28">
        <v>156925.5</v>
      </c>
      <c r="Y743" s="44">
        <v>156925.5</v>
      </c>
      <c r="Z743" s="124"/>
      <c r="AA743" s="28">
        <v>0</v>
      </c>
      <c r="AB743" s="28">
        <v>0</v>
      </c>
      <c r="AC743" s="28">
        <v>16837.5</v>
      </c>
      <c r="AD743" s="44">
        <v>16837.5</v>
      </c>
      <c r="AE743" s="124"/>
      <c r="AF743" s="139">
        <v>0</v>
      </c>
      <c r="AG743" s="139">
        <v>0</v>
      </c>
      <c r="AH743" s="139">
        <v>384568.5</v>
      </c>
      <c r="AI743" s="44">
        <v>384568.5</v>
      </c>
      <c r="AJ743" s="124"/>
      <c r="AK743" s="63">
        <v>0</v>
      </c>
      <c r="AL743" s="63">
        <v>0</v>
      </c>
      <c r="AM743" s="63">
        <v>482899.5</v>
      </c>
      <c r="AN743" s="44">
        <v>482899.5</v>
      </c>
      <c r="AO743" s="124"/>
      <c r="AP743" s="28">
        <v>0</v>
      </c>
      <c r="AQ743" s="28">
        <v>0</v>
      </c>
      <c r="AR743" s="28">
        <v>699093</v>
      </c>
      <c r="AS743" s="28">
        <v>699093</v>
      </c>
      <c r="AT743" s="124"/>
      <c r="AU743" s="28">
        <v>0</v>
      </c>
      <c r="AV743" s="28">
        <v>0</v>
      </c>
      <c r="AW743" s="28">
        <v>529371</v>
      </c>
      <c r="AX743" s="44">
        <v>529371</v>
      </c>
      <c r="AY743" s="124"/>
      <c r="AZ743" s="139">
        <v>3838960.4300000006</v>
      </c>
      <c r="BA743" s="139">
        <v>713608.92</v>
      </c>
      <c r="BB743" s="44">
        <v>1365770.8050000002</v>
      </c>
      <c r="BC743" s="28">
        <v>84576.109499999991</v>
      </c>
      <c r="BD743" s="28">
        <v>73857.357000000004</v>
      </c>
      <c r="BE743" s="140">
        <v>0</v>
      </c>
      <c r="BF743" s="44">
        <v>1524204.2715000003</v>
      </c>
      <c r="BG743" s="60"/>
      <c r="BH743" s="28">
        <v>3938701.7715000003</v>
      </c>
      <c r="BI743" s="124"/>
      <c r="BJ743" s="28">
        <v>528111.55000000005</v>
      </c>
      <c r="BK743" s="28">
        <v>3410590.2215</v>
      </c>
      <c r="BL743" s="124"/>
      <c r="BM743" s="193">
        <v>1</v>
      </c>
    </row>
    <row r="744" spans="1:65" x14ac:dyDescent="0.25">
      <c r="A744" s="116" t="s">
        <v>1691</v>
      </c>
      <c r="B744" s="24" t="s">
        <v>1692</v>
      </c>
      <c r="C744" s="27" t="s">
        <v>1676</v>
      </c>
      <c r="D744" s="27" t="s">
        <v>120</v>
      </c>
      <c r="E744" s="139">
        <v>562.54999999999995</v>
      </c>
      <c r="F744" s="68"/>
      <c r="G744" s="139">
        <v>373.23</v>
      </c>
      <c r="H744" s="139">
        <v>366.15</v>
      </c>
      <c r="I744" s="139">
        <v>189.32</v>
      </c>
      <c r="J744" s="139">
        <v>0</v>
      </c>
      <c r="K744" s="60"/>
      <c r="L744" s="28">
        <v>32953.5</v>
      </c>
      <c r="M744" s="28">
        <v>17038.8</v>
      </c>
      <c r="N744" s="28">
        <v>0</v>
      </c>
      <c r="O744" s="44">
        <v>49992.3</v>
      </c>
      <c r="P744" s="124"/>
      <c r="Q744" s="28">
        <v>46653.75</v>
      </c>
      <c r="R744" s="28">
        <v>23665</v>
      </c>
      <c r="S744" s="28">
        <v>0</v>
      </c>
      <c r="T744" s="28">
        <v>70318.75</v>
      </c>
      <c r="U744" s="124"/>
      <c r="V744" s="28">
        <v>86962.590000000011</v>
      </c>
      <c r="W744" s="28">
        <v>44111.56</v>
      </c>
      <c r="X744" s="28">
        <v>0</v>
      </c>
      <c r="Y744" s="44">
        <v>131074.15000000002</v>
      </c>
      <c r="Z744" s="124"/>
      <c r="AA744" s="28">
        <v>9330.75</v>
      </c>
      <c r="AB744" s="28">
        <v>4733</v>
      </c>
      <c r="AC744" s="28">
        <v>0</v>
      </c>
      <c r="AD744" s="44">
        <v>14063.75</v>
      </c>
      <c r="AE744" s="124"/>
      <c r="AF744" s="139">
        <v>213114.33</v>
      </c>
      <c r="AG744" s="139">
        <v>108101.72</v>
      </c>
      <c r="AH744" s="139">
        <v>0</v>
      </c>
      <c r="AI744" s="44">
        <v>321216.05</v>
      </c>
      <c r="AJ744" s="124"/>
      <c r="AK744" s="63">
        <v>38079.599999999999</v>
      </c>
      <c r="AL744" s="63">
        <v>39378.559999999998</v>
      </c>
      <c r="AM744" s="63">
        <v>0</v>
      </c>
      <c r="AN744" s="44">
        <v>77458.16</v>
      </c>
      <c r="AO744" s="124"/>
      <c r="AP744" s="28">
        <v>387412.74</v>
      </c>
      <c r="AQ744" s="28">
        <v>196514.16</v>
      </c>
      <c r="AR744" s="28">
        <v>0</v>
      </c>
      <c r="AS744" s="28">
        <v>583926.9</v>
      </c>
      <c r="AT744" s="124"/>
      <c r="AU744" s="28">
        <v>293358.78000000003</v>
      </c>
      <c r="AV744" s="28">
        <v>148805.51999999999</v>
      </c>
      <c r="AW744" s="28">
        <v>0</v>
      </c>
      <c r="AX744" s="44">
        <v>442164.30000000005</v>
      </c>
      <c r="AY744" s="124"/>
      <c r="AZ744" s="139">
        <v>2932978.3400000003</v>
      </c>
      <c r="BA744" s="139">
        <v>722857.34000000008</v>
      </c>
      <c r="BB744" s="44">
        <v>1096750.7040000001</v>
      </c>
      <c r="BC744" s="28">
        <v>70643.341349999988</v>
      </c>
      <c r="BD744" s="28">
        <v>61690.358099999998</v>
      </c>
      <c r="BE744" s="140">
        <v>0</v>
      </c>
      <c r="BF744" s="44">
        <v>1229084.4034500001</v>
      </c>
      <c r="BG744" s="60"/>
      <c r="BH744" s="28">
        <v>2919298.76345</v>
      </c>
      <c r="BI744" s="124"/>
      <c r="BJ744" s="28">
        <v>441112.33</v>
      </c>
      <c r="BK744" s="28">
        <v>2478186.4334499999</v>
      </c>
      <c r="BL744" s="124"/>
      <c r="BM744" s="193">
        <v>1</v>
      </c>
    </row>
    <row r="745" spans="1:65" x14ac:dyDescent="0.25">
      <c r="A745" s="116" t="s">
        <v>1693</v>
      </c>
      <c r="B745" s="24" t="s">
        <v>1694</v>
      </c>
      <c r="C745" s="27" t="s">
        <v>1676</v>
      </c>
      <c r="D745" s="27" t="s">
        <v>120</v>
      </c>
      <c r="E745" s="139">
        <v>3680.5</v>
      </c>
      <c r="F745" s="68"/>
      <c r="G745" s="139">
        <v>2362</v>
      </c>
      <c r="H745" s="139">
        <v>2330.5</v>
      </c>
      <c r="I745" s="139">
        <v>1318.5</v>
      </c>
      <c r="J745" s="139">
        <v>0</v>
      </c>
      <c r="K745" s="60"/>
      <c r="L745" s="28">
        <v>209745</v>
      </c>
      <c r="M745" s="28">
        <v>118665</v>
      </c>
      <c r="N745" s="28">
        <v>0</v>
      </c>
      <c r="O745" s="44">
        <v>328410</v>
      </c>
      <c r="P745" s="124"/>
      <c r="Q745" s="28">
        <v>295250</v>
      </c>
      <c r="R745" s="28">
        <v>164812.5</v>
      </c>
      <c r="S745" s="28">
        <v>0</v>
      </c>
      <c r="T745" s="28">
        <v>460062.5</v>
      </c>
      <c r="U745" s="124"/>
      <c r="V745" s="28">
        <v>550346</v>
      </c>
      <c r="W745" s="28">
        <v>307210.5</v>
      </c>
      <c r="X745" s="28">
        <v>0</v>
      </c>
      <c r="Y745" s="44">
        <v>857556.5</v>
      </c>
      <c r="Z745" s="124"/>
      <c r="AA745" s="28">
        <v>59050</v>
      </c>
      <c r="AB745" s="28">
        <v>32962.5</v>
      </c>
      <c r="AC745" s="28">
        <v>0</v>
      </c>
      <c r="AD745" s="44">
        <v>92012.5</v>
      </c>
      <c r="AE745" s="124"/>
      <c r="AF745" s="139">
        <v>1348702</v>
      </c>
      <c r="AG745" s="139">
        <v>752863.5</v>
      </c>
      <c r="AH745" s="139">
        <v>0</v>
      </c>
      <c r="AI745" s="44">
        <v>2101565.5</v>
      </c>
      <c r="AJ745" s="124"/>
      <c r="AK745" s="63">
        <v>242372</v>
      </c>
      <c r="AL745" s="63">
        <v>274248</v>
      </c>
      <c r="AM745" s="63">
        <v>0</v>
      </c>
      <c r="AN745" s="44">
        <v>516620</v>
      </c>
      <c r="AO745" s="124"/>
      <c r="AP745" s="28">
        <v>2451756</v>
      </c>
      <c r="AQ745" s="28">
        <v>1368603</v>
      </c>
      <c r="AR745" s="28">
        <v>0</v>
      </c>
      <c r="AS745" s="28">
        <v>3820359</v>
      </c>
      <c r="AT745" s="124"/>
      <c r="AU745" s="28">
        <v>1856532</v>
      </c>
      <c r="AV745" s="28">
        <v>1036341</v>
      </c>
      <c r="AW745" s="28">
        <v>0</v>
      </c>
      <c r="AX745" s="44">
        <v>2892873</v>
      </c>
      <c r="AY745" s="124"/>
      <c r="AZ745" s="139">
        <v>19066659.669999998</v>
      </c>
      <c r="BA745" s="139">
        <v>4306021.8999999994</v>
      </c>
      <c r="BB745" s="44">
        <v>7011804.470999999</v>
      </c>
      <c r="BC745" s="28">
        <v>462186.14849999995</v>
      </c>
      <c r="BD745" s="28">
        <v>403610.99099999998</v>
      </c>
      <c r="BE745" s="140">
        <v>0</v>
      </c>
      <c r="BF745" s="44">
        <v>7877601.6104999995</v>
      </c>
      <c r="BG745" s="60"/>
      <c r="BH745" s="28">
        <v>18947060.6105</v>
      </c>
      <c r="BI745" s="124"/>
      <c r="BJ745" s="28">
        <v>2885990.46</v>
      </c>
      <c r="BK745" s="28">
        <v>16061070.1505</v>
      </c>
      <c r="BL745" s="124"/>
      <c r="BM745" s="193">
        <v>1</v>
      </c>
    </row>
    <row r="746" spans="1:65" x14ac:dyDescent="0.25">
      <c r="A746" s="116" t="s">
        <v>1695</v>
      </c>
      <c r="B746" s="24" t="s">
        <v>1696</v>
      </c>
      <c r="C746" s="27" t="s">
        <v>1676</v>
      </c>
      <c r="D746" s="27" t="s">
        <v>120</v>
      </c>
      <c r="E746" s="139">
        <v>569.79999999999995</v>
      </c>
      <c r="F746" s="68"/>
      <c r="G746" s="139">
        <v>386.98</v>
      </c>
      <c r="H746" s="139">
        <v>379.48</v>
      </c>
      <c r="I746" s="139">
        <v>182.82</v>
      </c>
      <c r="J746" s="139">
        <v>0</v>
      </c>
      <c r="K746" s="60"/>
      <c r="L746" s="28">
        <v>34153.200000000004</v>
      </c>
      <c r="M746" s="28">
        <v>16453.8</v>
      </c>
      <c r="N746" s="28">
        <v>0</v>
      </c>
      <c r="O746" s="44">
        <v>50607</v>
      </c>
      <c r="P746" s="124"/>
      <c r="Q746" s="28">
        <v>48372.5</v>
      </c>
      <c r="R746" s="28">
        <v>22852.5</v>
      </c>
      <c r="S746" s="28">
        <v>0</v>
      </c>
      <c r="T746" s="28">
        <v>71225</v>
      </c>
      <c r="U746" s="124"/>
      <c r="V746" s="28">
        <v>90166.340000000011</v>
      </c>
      <c r="W746" s="28">
        <v>42597.06</v>
      </c>
      <c r="X746" s="28">
        <v>0</v>
      </c>
      <c r="Y746" s="44">
        <v>132763.40000000002</v>
      </c>
      <c r="Z746" s="124"/>
      <c r="AA746" s="28">
        <v>9674.5</v>
      </c>
      <c r="AB746" s="28">
        <v>4570.5</v>
      </c>
      <c r="AC746" s="28">
        <v>0</v>
      </c>
      <c r="AD746" s="44">
        <v>14245</v>
      </c>
      <c r="AE746" s="124"/>
      <c r="AF746" s="139">
        <v>220965.58</v>
      </c>
      <c r="AG746" s="139">
        <v>104390.22</v>
      </c>
      <c r="AH746" s="139">
        <v>0</v>
      </c>
      <c r="AI746" s="44">
        <v>325355.8</v>
      </c>
      <c r="AJ746" s="124"/>
      <c r="AK746" s="63">
        <v>39465.919999999998</v>
      </c>
      <c r="AL746" s="63">
        <v>38026.559999999998</v>
      </c>
      <c r="AM746" s="63">
        <v>0</v>
      </c>
      <c r="AN746" s="44">
        <v>77492.479999999996</v>
      </c>
      <c r="AO746" s="124"/>
      <c r="AP746" s="28">
        <v>401685.24</v>
      </c>
      <c r="AQ746" s="28">
        <v>189767.16</v>
      </c>
      <c r="AR746" s="28">
        <v>0</v>
      </c>
      <c r="AS746" s="28">
        <v>591452.4</v>
      </c>
      <c r="AT746" s="124"/>
      <c r="AU746" s="28">
        <v>304166.28000000003</v>
      </c>
      <c r="AV746" s="28">
        <v>143696.51999999999</v>
      </c>
      <c r="AW746" s="28">
        <v>0</v>
      </c>
      <c r="AX746" s="44">
        <v>447862.80000000005</v>
      </c>
      <c r="AY746" s="124"/>
      <c r="AZ746" s="139">
        <v>3102049.94</v>
      </c>
      <c r="BA746" s="139">
        <v>1052169.6600000001</v>
      </c>
      <c r="BB746" s="44">
        <v>1246265.8799999999</v>
      </c>
      <c r="BC746" s="28">
        <v>71553.77459999999</v>
      </c>
      <c r="BD746" s="28">
        <v>62485.407599999991</v>
      </c>
      <c r="BE746" s="140">
        <v>0</v>
      </c>
      <c r="BF746" s="44">
        <v>1380305.0621999998</v>
      </c>
      <c r="BG746" s="60"/>
      <c r="BH746" s="28">
        <v>3091308.9421999995</v>
      </c>
      <c r="BI746" s="124"/>
      <c r="BJ746" s="28">
        <v>446797.27</v>
      </c>
      <c r="BK746" s="28">
        <v>2644511.6721999994</v>
      </c>
      <c r="BL746" s="124"/>
      <c r="BM746" s="193">
        <v>1</v>
      </c>
    </row>
    <row r="747" spans="1:65" x14ac:dyDescent="0.25">
      <c r="A747" s="116" t="s">
        <v>1697</v>
      </c>
      <c r="B747" s="24" t="s">
        <v>1698</v>
      </c>
      <c r="C747" s="27" t="s">
        <v>1676</v>
      </c>
      <c r="D747" s="27" t="s">
        <v>120</v>
      </c>
      <c r="E747" s="139">
        <v>670.71</v>
      </c>
      <c r="F747" s="68"/>
      <c r="G747" s="139">
        <v>441.38999999999993</v>
      </c>
      <c r="H747" s="139">
        <v>437.47999999999996</v>
      </c>
      <c r="I747" s="139">
        <v>229.32</v>
      </c>
      <c r="J747" s="139">
        <v>0</v>
      </c>
      <c r="K747" s="60"/>
      <c r="L747" s="28">
        <v>39373.199999999997</v>
      </c>
      <c r="M747" s="28">
        <v>20638.8</v>
      </c>
      <c r="N747" s="28">
        <v>0</v>
      </c>
      <c r="O747" s="44">
        <v>60012</v>
      </c>
      <c r="P747" s="124"/>
      <c r="Q747" s="28">
        <v>55173.749999999993</v>
      </c>
      <c r="R747" s="28">
        <v>28665</v>
      </c>
      <c r="S747" s="28">
        <v>0</v>
      </c>
      <c r="T747" s="28">
        <v>83838.75</v>
      </c>
      <c r="U747" s="124"/>
      <c r="V747" s="28">
        <v>102843.86999999998</v>
      </c>
      <c r="W747" s="28">
        <v>53431.56</v>
      </c>
      <c r="X747" s="28">
        <v>0</v>
      </c>
      <c r="Y747" s="44">
        <v>156275.43</v>
      </c>
      <c r="Z747" s="124"/>
      <c r="AA747" s="28">
        <v>11034.749999999998</v>
      </c>
      <c r="AB747" s="28">
        <v>5733</v>
      </c>
      <c r="AC747" s="28">
        <v>0</v>
      </c>
      <c r="AD747" s="44">
        <v>16767.75</v>
      </c>
      <c r="AE747" s="124"/>
      <c r="AF747" s="139">
        <v>126016.84</v>
      </c>
      <c r="AG747" s="139">
        <v>65470.86</v>
      </c>
      <c r="AH747" s="139">
        <v>0</v>
      </c>
      <c r="AI747" s="44">
        <v>191487.7</v>
      </c>
      <c r="AJ747" s="124"/>
      <c r="AK747" s="63">
        <v>45497.919999999998</v>
      </c>
      <c r="AL747" s="63">
        <v>47698.559999999998</v>
      </c>
      <c r="AM747" s="63">
        <v>0</v>
      </c>
      <c r="AN747" s="44">
        <v>93196.479999999996</v>
      </c>
      <c r="AO747" s="124"/>
      <c r="AP747" s="28">
        <v>458162.81999999995</v>
      </c>
      <c r="AQ747" s="28">
        <v>238034.16</v>
      </c>
      <c r="AR747" s="28">
        <v>0</v>
      </c>
      <c r="AS747" s="28">
        <v>696196.98</v>
      </c>
      <c r="AT747" s="124"/>
      <c r="AU747" s="28">
        <v>346932.53999999992</v>
      </c>
      <c r="AV747" s="28">
        <v>180245.52</v>
      </c>
      <c r="AW747" s="28">
        <v>0</v>
      </c>
      <c r="AX747" s="44">
        <v>527178.05999999994</v>
      </c>
      <c r="AY747" s="124"/>
      <c r="AZ747" s="139">
        <v>3597581.3000000003</v>
      </c>
      <c r="BA747" s="139">
        <v>1081038.42</v>
      </c>
      <c r="BB747" s="44">
        <v>1403585.9160000002</v>
      </c>
      <c r="BC747" s="28">
        <v>84225.749669999976</v>
      </c>
      <c r="BD747" s="28">
        <v>73551.400019999986</v>
      </c>
      <c r="BE747" s="140">
        <v>0</v>
      </c>
      <c r="BF747" s="44">
        <v>1561363.0656900003</v>
      </c>
      <c r="BG747" s="60"/>
      <c r="BH747" s="28">
        <v>3386316.2156900004</v>
      </c>
      <c r="BI747" s="124"/>
      <c r="BJ747" s="28">
        <v>525923.82999999996</v>
      </c>
      <c r="BK747" s="28">
        <v>2860392.3856900004</v>
      </c>
      <c r="BL747" s="124"/>
      <c r="BM747" s="193">
        <v>0</v>
      </c>
    </row>
    <row r="748" spans="1:65" x14ac:dyDescent="0.25">
      <c r="A748" s="116" t="s">
        <v>1699</v>
      </c>
      <c r="B748" s="24" t="s">
        <v>1700</v>
      </c>
      <c r="C748" s="27" t="s">
        <v>1676</v>
      </c>
      <c r="D748" s="27" t="s">
        <v>120</v>
      </c>
      <c r="E748" s="139">
        <v>580.5</v>
      </c>
      <c r="F748" s="68"/>
      <c r="G748" s="139">
        <v>366</v>
      </c>
      <c r="H748" s="139">
        <v>358</v>
      </c>
      <c r="I748" s="139">
        <v>214.5</v>
      </c>
      <c r="J748" s="139">
        <v>0</v>
      </c>
      <c r="K748" s="60"/>
      <c r="L748" s="28">
        <v>32220</v>
      </c>
      <c r="M748" s="28">
        <v>19305</v>
      </c>
      <c r="N748" s="28">
        <v>0</v>
      </c>
      <c r="O748" s="44">
        <v>51525</v>
      </c>
      <c r="P748" s="124"/>
      <c r="Q748" s="28">
        <v>45750</v>
      </c>
      <c r="R748" s="28">
        <v>26812.5</v>
      </c>
      <c r="S748" s="28">
        <v>0</v>
      </c>
      <c r="T748" s="28">
        <v>72562.5</v>
      </c>
      <c r="U748" s="124"/>
      <c r="V748" s="28">
        <v>85278</v>
      </c>
      <c r="W748" s="28">
        <v>49978.5</v>
      </c>
      <c r="X748" s="28">
        <v>0</v>
      </c>
      <c r="Y748" s="44">
        <v>135256.5</v>
      </c>
      <c r="Z748" s="124"/>
      <c r="AA748" s="28">
        <v>9150</v>
      </c>
      <c r="AB748" s="28">
        <v>5362.5</v>
      </c>
      <c r="AC748" s="28">
        <v>0</v>
      </c>
      <c r="AD748" s="44">
        <v>14512.5</v>
      </c>
      <c r="AE748" s="124"/>
      <c r="AF748" s="139">
        <v>208986</v>
      </c>
      <c r="AG748" s="139">
        <v>122479.5</v>
      </c>
      <c r="AH748" s="139">
        <v>0</v>
      </c>
      <c r="AI748" s="44">
        <v>331465.5</v>
      </c>
      <c r="AJ748" s="124"/>
      <c r="AK748" s="63">
        <v>37232</v>
      </c>
      <c r="AL748" s="63">
        <v>44616</v>
      </c>
      <c r="AM748" s="63">
        <v>0</v>
      </c>
      <c r="AN748" s="44">
        <v>81848</v>
      </c>
      <c r="AO748" s="124"/>
      <c r="AP748" s="28">
        <v>379908</v>
      </c>
      <c r="AQ748" s="28">
        <v>222651</v>
      </c>
      <c r="AR748" s="28">
        <v>0</v>
      </c>
      <c r="AS748" s="28">
        <v>602559</v>
      </c>
      <c r="AT748" s="124"/>
      <c r="AU748" s="28">
        <v>287676</v>
      </c>
      <c r="AV748" s="28">
        <v>168597</v>
      </c>
      <c r="AW748" s="28">
        <v>0</v>
      </c>
      <c r="AX748" s="44">
        <v>456273</v>
      </c>
      <c r="AY748" s="124"/>
      <c r="AZ748" s="139">
        <v>3185706.21</v>
      </c>
      <c r="BA748" s="139">
        <v>1133313.77</v>
      </c>
      <c r="BB748" s="44">
        <v>1295705.9940000002</v>
      </c>
      <c r="BC748" s="28">
        <v>72897.448499999999</v>
      </c>
      <c r="BD748" s="28">
        <v>63658.790999999997</v>
      </c>
      <c r="BE748" s="140">
        <v>0</v>
      </c>
      <c r="BF748" s="44">
        <v>1432262.2335000001</v>
      </c>
      <c r="BG748" s="60"/>
      <c r="BH748" s="28">
        <v>3178264.2335000001</v>
      </c>
      <c r="BI748" s="124"/>
      <c r="BJ748" s="28">
        <v>455187.46</v>
      </c>
      <c r="BK748" s="28">
        <v>2723076.7735000001</v>
      </c>
      <c r="BL748" s="124"/>
      <c r="BM748" s="193">
        <v>1</v>
      </c>
    </row>
    <row r="749" spans="1:65" x14ac:dyDescent="0.25">
      <c r="A749" s="116" t="s">
        <v>1701</v>
      </c>
      <c r="B749" s="24" t="s">
        <v>1702</v>
      </c>
      <c r="C749" s="27" t="s">
        <v>1676</v>
      </c>
      <c r="D749" s="27" t="s">
        <v>120</v>
      </c>
      <c r="E749" s="139">
        <v>764.72</v>
      </c>
      <c r="F749" s="68"/>
      <c r="G749" s="139">
        <v>483.22999999999996</v>
      </c>
      <c r="H749" s="139">
        <v>478.82</v>
      </c>
      <c r="I749" s="139">
        <v>281.49</v>
      </c>
      <c r="J749" s="139">
        <v>0</v>
      </c>
      <c r="K749" s="60"/>
      <c r="L749" s="28">
        <v>43093.8</v>
      </c>
      <c r="M749" s="28">
        <v>25334.100000000002</v>
      </c>
      <c r="N749" s="28">
        <v>0</v>
      </c>
      <c r="O749" s="44">
        <v>68427.900000000009</v>
      </c>
      <c r="P749" s="124"/>
      <c r="Q749" s="28">
        <v>60403.749999999993</v>
      </c>
      <c r="R749" s="28">
        <v>35186.25</v>
      </c>
      <c r="S749" s="28">
        <v>0</v>
      </c>
      <c r="T749" s="28">
        <v>95590</v>
      </c>
      <c r="U749" s="124"/>
      <c r="V749" s="28">
        <v>112592.59</v>
      </c>
      <c r="W749" s="28">
        <v>65587.17</v>
      </c>
      <c r="X749" s="28">
        <v>0</v>
      </c>
      <c r="Y749" s="44">
        <v>178179.76</v>
      </c>
      <c r="Z749" s="124"/>
      <c r="AA749" s="28">
        <v>12080.749999999998</v>
      </c>
      <c r="AB749" s="28">
        <v>7037.25</v>
      </c>
      <c r="AC749" s="28">
        <v>0</v>
      </c>
      <c r="AD749" s="44">
        <v>19118</v>
      </c>
      <c r="AE749" s="124"/>
      <c r="AF749" s="139">
        <v>275924.33</v>
      </c>
      <c r="AG749" s="139">
        <v>160730.79</v>
      </c>
      <c r="AH749" s="139">
        <v>0</v>
      </c>
      <c r="AI749" s="44">
        <v>436655.12</v>
      </c>
      <c r="AJ749" s="124"/>
      <c r="AK749" s="63">
        <v>49797.279999999999</v>
      </c>
      <c r="AL749" s="63">
        <v>58549.919999999998</v>
      </c>
      <c r="AM749" s="63">
        <v>0</v>
      </c>
      <c r="AN749" s="44">
        <v>108347.2</v>
      </c>
      <c r="AO749" s="124"/>
      <c r="AP749" s="28">
        <v>501592.73999999993</v>
      </c>
      <c r="AQ749" s="28">
        <v>292186.62</v>
      </c>
      <c r="AR749" s="28">
        <v>0</v>
      </c>
      <c r="AS749" s="28">
        <v>793779.35999999987</v>
      </c>
      <c r="AT749" s="124"/>
      <c r="AU749" s="28">
        <v>379818.77999999997</v>
      </c>
      <c r="AV749" s="28">
        <v>221251.14</v>
      </c>
      <c r="AW749" s="28">
        <v>0</v>
      </c>
      <c r="AX749" s="44">
        <v>601069.91999999993</v>
      </c>
      <c r="AY749" s="124"/>
      <c r="AZ749" s="139">
        <v>3945995.74</v>
      </c>
      <c r="BA749" s="139">
        <v>871292.56</v>
      </c>
      <c r="BB749" s="44">
        <v>1445186.4900000002</v>
      </c>
      <c r="BC749" s="28">
        <v>96031.243440000006</v>
      </c>
      <c r="BD749" s="28">
        <v>83860.72464</v>
      </c>
      <c r="BE749" s="140">
        <v>0</v>
      </c>
      <c r="BF749" s="44">
        <v>1625078.4580800002</v>
      </c>
      <c r="BG749" s="60"/>
      <c r="BH749" s="28">
        <v>3926245.7180800005</v>
      </c>
      <c r="BI749" s="124"/>
      <c r="BJ749" s="28">
        <v>599639.89</v>
      </c>
      <c r="BK749" s="28">
        <v>3326605.8280800004</v>
      </c>
      <c r="BL749" s="124"/>
      <c r="BM749" s="193">
        <v>1</v>
      </c>
    </row>
    <row r="750" spans="1:65" x14ac:dyDescent="0.25">
      <c r="A750" s="116" t="s">
        <v>1703</v>
      </c>
      <c r="B750" s="24" t="s">
        <v>1704</v>
      </c>
      <c r="C750" s="27" t="s">
        <v>1676</v>
      </c>
      <c r="D750" s="27" t="s">
        <v>120</v>
      </c>
      <c r="E750" s="139">
        <v>1224.22</v>
      </c>
      <c r="F750" s="68"/>
      <c r="G750" s="139">
        <v>798.73</v>
      </c>
      <c r="H750" s="139">
        <v>785.82</v>
      </c>
      <c r="I750" s="139">
        <v>425.49</v>
      </c>
      <c r="J750" s="139">
        <v>0</v>
      </c>
      <c r="K750" s="60"/>
      <c r="L750" s="28">
        <v>70723.8</v>
      </c>
      <c r="M750" s="28">
        <v>38294.1</v>
      </c>
      <c r="N750" s="28">
        <v>0</v>
      </c>
      <c r="O750" s="44">
        <v>109017.9</v>
      </c>
      <c r="P750" s="124"/>
      <c r="Q750" s="28">
        <v>99841.25</v>
      </c>
      <c r="R750" s="28">
        <v>53186.25</v>
      </c>
      <c r="S750" s="28">
        <v>0</v>
      </c>
      <c r="T750" s="28">
        <v>153027.5</v>
      </c>
      <c r="U750" s="124"/>
      <c r="V750" s="28">
        <v>186104.09</v>
      </c>
      <c r="W750" s="28">
        <v>99139.17</v>
      </c>
      <c r="X750" s="28">
        <v>0</v>
      </c>
      <c r="Y750" s="44">
        <v>285243.26</v>
      </c>
      <c r="Z750" s="124"/>
      <c r="AA750" s="28">
        <v>19968.25</v>
      </c>
      <c r="AB750" s="28">
        <v>10637.25</v>
      </c>
      <c r="AC750" s="28">
        <v>0</v>
      </c>
      <c r="AD750" s="44">
        <v>30605.5</v>
      </c>
      <c r="AE750" s="124"/>
      <c r="AF750" s="139">
        <v>456074.83</v>
      </c>
      <c r="AG750" s="139">
        <v>242954.79</v>
      </c>
      <c r="AH750" s="139">
        <v>0</v>
      </c>
      <c r="AI750" s="44">
        <v>699029.62</v>
      </c>
      <c r="AJ750" s="124"/>
      <c r="AK750" s="63">
        <v>81725.279999999999</v>
      </c>
      <c r="AL750" s="63">
        <v>88501.92</v>
      </c>
      <c r="AM750" s="63">
        <v>0</v>
      </c>
      <c r="AN750" s="44">
        <v>170227.20000000001</v>
      </c>
      <c r="AO750" s="124"/>
      <c r="AP750" s="28">
        <v>829081.74</v>
      </c>
      <c r="AQ750" s="28">
        <v>441658.62</v>
      </c>
      <c r="AR750" s="28">
        <v>0</v>
      </c>
      <c r="AS750" s="28">
        <v>1270740.3599999999</v>
      </c>
      <c r="AT750" s="124"/>
      <c r="AU750" s="28">
        <v>627801.78</v>
      </c>
      <c r="AV750" s="28">
        <v>334435.14</v>
      </c>
      <c r="AW750" s="28">
        <v>0</v>
      </c>
      <c r="AX750" s="44">
        <v>962236.92</v>
      </c>
      <c r="AY750" s="124"/>
      <c r="AZ750" s="139">
        <v>6599645.4800000004</v>
      </c>
      <c r="BA750" s="139">
        <v>2033950.1800000002</v>
      </c>
      <c r="BB750" s="44">
        <v>2590078.6979999999</v>
      </c>
      <c r="BC750" s="28">
        <v>153733.87493999998</v>
      </c>
      <c r="BD750" s="28">
        <v>134250.41364000001</v>
      </c>
      <c r="BE750" s="140">
        <v>0</v>
      </c>
      <c r="BF750" s="44">
        <v>2878062.9865799998</v>
      </c>
      <c r="BG750" s="60"/>
      <c r="BH750" s="28">
        <v>6558191.24658</v>
      </c>
      <c r="BI750" s="124"/>
      <c r="BJ750" s="28">
        <v>959947.62</v>
      </c>
      <c r="BK750" s="28">
        <v>5598243.6265799999</v>
      </c>
      <c r="BL750" s="124"/>
      <c r="BM750" s="193">
        <v>1</v>
      </c>
    </row>
    <row r="751" spans="1:65" x14ac:dyDescent="0.25">
      <c r="A751" s="116" t="s">
        <v>1705</v>
      </c>
      <c r="B751" s="24" t="s">
        <v>1706</v>
      </c>
      <c r="C751" s="27" t="s">
        <v>1676</v>
      </c>
      <c r="D751" s="27" t="s">
        <v>120</v>
      </c>
      <c r="E751" s="139">
        <v>403.13</v>
      </c>
      <c r="F751" s="68"/>
      <c r="G751" s="139">
        <v>268.46999999999997</v>
      </c>
      <c r="H751" s="139">
        <v>264.64</v>
      </c>
      <c r="I751" s="139">
        <v>134.66</v>
      </c>
      <c r="J751" s="139">
        <v>0</v>
      </c>
      <c r="K751" s="60"/>
      <c r="L751" s="28">
        <v>23817.599999999999</v>
      </c>
      <c r="M751" s="28">
        <v>12119.4</v>
      </c>
      <c r="N751" s="28">
        <v>0</v>
      </c>
      <c r="O751" s="44">
        <v>35937</v>
      </c>
      <c r="P751" s="124"/>
      <c r="Q751" s="28">
        <v>33558.749999999993</v>
      </c>
      <c r="R751" s="28">
        <v>16832.5</v>
      </c>
      <c r="S751" s="28">
        <v>0</v>
      </c>
      <c r="T751" s="28">
        <v>50391.249999999993</v>
      </c>
      <c r="U751" s="124"/>
      <c r="V751" s="28">
        <v>62553.509999999995</v>
      </c>
      <c r="W751" s="28">
        <v>31375.78</v>
      </c>
      <c r="X751" s="28">
        <v>0</v>
      </c>
      <c r="Y751" s="44">
        <v>93929.29</v>
      </c>
      <c r="Z751" s="124"/>
      <c r="AA751" s="28">
        <v>6711.7499999999991</v>
      </c>
      <c r="AB751" s="28">
        <v>3366.5</v>
      </c>
      <c r="AC751" s="28">
        <v>0</v>
      </c>
      <c r="AD751" s="44">
        <v>10078.25</v>
      </c>
      <c r="AE751" s="124"/>
      <c r="AF751" s="139">
        <v>153296.37</v>
      </c>
      <c r="AG751" s="139">
        <v>76890.86</v>
      </c>
      <c r="AH751" s="139">
        <v>0</v>
      </c>
      <c r="AI751" s="44">
        <v>230187.22999999998</v>
      </c>
      <c r="AJ751" s="124"/>
      <c r="AK751" s="63">
        <v>27522.559999999998</v>
      </c>
      <c r="AL751" s="63">
        <v>28009.279999999999</v>
      </c>
      <c r="AM751" s="63">
        <v>0</v>
      </c>
      <c r="AN751" s="44">
        <v>55531.839999999997</v>
      </c>
      <c r="AO751" s="124"/>
      <c r="AP751" s="28">
        <v>278671.86</v>
      </c>
      <c r="AQ751" s="28">
        <v>139777.07999999999</v>
      </c>
      <c r="AR751" s="28">
        <v>0</v>
      </c>
      <c r="AS751" s="28">
        <v>418448.93999999994</v>
      </c>
      <c r="AT751" s="124"/>
      <c r="AU751" s="28">
        <v>211017.41999999998</v>
      </c>
      <c r="AV751" s="28">
        <v>105842.76</v>
      </c>
      <c r="AW751" s="28">
        <v>0</v>
      </c>
      <c r="AX751" s="44">
        <v>316860.18</v>
      </c>
      <c r="AY751" s="124"/>
      <c r="AZ751" s="139">
        <v>2225254.7999999998</v>
      </c>
      <c r="BA751" s="139">
        <v>791304.57</v>
      </c>
      <c r="BB751" s="44">
        <v>904967.81099999987</v>
      </c>
      <c r="BC751" s="28">
        <v>50623.856009999996</v>
      </c>
      <c r="BD751" s="28">
        <v>44208.04206</v>
      </c>
      <c r="BE751" s="140">
        <v>0</v>
      </c>
      <c r="BF751" s="44">
        <v>999799.70906999987</v>
      </c>
      <c r="BG751" s="60"/>
      <c r="BH751" s="28">
        <v>2211163.6890699998</v>
      </c>
      <c r="BI751" s="124"/>
      <c r="BJ751" s="28">
        <v>316106.32</v>
      </c>
      <c r="BK751" s="28">
        <v>1895057.3690699998</v>
      </c>
      <c r="BL751" s="124"/>
      <c r="BM751" s="193">
        <v>1</v>
      </c>
    </row>
    <row r="752" spans="1:65" x14ac:dyDescent="0.25">
      <c r="A752" s="116" t="s">
        <v>1707</v>
      </c>
      <c r="B752" s="24" t="s">
        <v>1708</v>
      </c>
      <c r="C752" s="27" t="s">
        <v>1676</v>
      </c>
      <c r="D752" s="27" t="s">
        <v>120</v>
      </c>
      <c r="E752" s="139">
        <v>3614.89</v>
      </c>
      <c r="F752" s="68"/>
      <c r="G752" s="139">
        <v>2383.0699999999997</v>
      </c>
      <c r="H752" s="139">
        <v>2337.9899999999998</v>
      </c>
      <c r="I752" s="139">
        <v>1231.82</v>
      </c>
      <c r="J752" s="139">
        <v>0</v>
      </c>
      <c r="K752" s="60"/>
      <c r="L752" s="28">
        <v>210419.09999999998</v>
      </c>
      <c r="M752" s="28">
        <v>110863.79999999999</v>
      </c>
      <c r="N752" s="28">
        <v>0</v>
      </c>
      <c r="O752" s="44">
        <v>321282.89999999997</v>
      </c>
      <c r="P752" s="124"/>
      <c r="Q752" s="28">
        <v>297883.74999999994</v>
      </c>
      <c r="R752" s="28">
        <v>153977.5</v>
      </c>
      <c r="S752" s="28">
        <v>0</v>
      </c>
      <c r="T752" s="28">
        <v>451861.24999999994</v>
      </c>
      <c r="U752" s="124"/>
      <c r="V752" s="28">
        <v>555255.30999999994</v>
      </c>
      <c r="W752" s="28">
        <v>287014.06</v>
      </c>
      <c r="X752" s="28">
        <v>0</v>
      </c>
      <c r="Y752" s="44">
        <v>842269.36999999988</v>
      </c>
      <c r="Z752" s="124"/>
      <c r="AA752" s="28">
        <v>59576.749999999993</v>
      </c>
      <c r="AB752" s="28">
        <v>30795.5</v>
      </c>
      <c r="AC752" s="28">
        <v>0</v>
      </c>
      <c r="AD752" s="44">
        <v>90372.25</v>
      </c>
      <c r="AE752" s="124"/>
      <c r="AF752" s="139">
        <v>1360732.97</v>
      </c>
      <c r="AG752" s="139">
        <v>703369.22</v>
      </c>
      <c r="AH752" s="139">
        <v>0</v>
      </c>
      <c r="AI752" s="44">
        <v>2064102.19</v>
      </c>
      <c r="AJ752" s="124"/>
      <c r="AK752" s="63">
        <v>243150.95999999996</v>
      </c>
      <c r="AL752" s="63">
        <v>256218.56</v>
      </c>
      <c r="AM752" s="63">
        <v>0</v>
      </c>
      <c r="AN752" s="44">
        <v>499369.51999999996</v>
      </c>
      <c r="AO752" s="124"/>
      <c r="AP752" s="28">
        <v>2473626.6599999997</v>
      </c>
      <c r="AQ752" s="28">
        <v>1278629.1599999999</v>
      </c>
      <c r="AR752" s="28">
        <v>0</v>
      </c>
      <c r="AS752" s="28">
        <v>3752255.8199999994</v>
      </c>
      <c r="AT752" s="124"/>
      <c r="AU752" s="28">
        <v>1873093.0199999998</v>
      </c>
      <c r="AV752" s="28">
        <v>968210.5199999999</v>
      </c>
      <c r="AW752" s="28">
        <v>0</v>
      </c>
      <c r="AX752" s="44">
        <v>2841303.5399999996</v>
      </c>
      <c r="AY752" s="124"/>
      <c r="AZ752" s="139">
        <v>20203334.519999996</v>
      </c>
      <c r="BA752" s="139">
        <v>7633668.459999999</v>
      </c>
      <c r="BB752" s="44">
        <v>8351100.8939999985</v>
      </c>
      <c r="BC752" s="28">
        <v>453947.04152999993</v>
      </c>
      <c r="BD752" s="28">
        <v>396416.06717999995</v>
      </c>
      <c r="BE752" s="140">
        <v>0</v>
      </c>
      <c r="BF752" s="44">
        <v>9201464.0027099978</v>
      </c>
      <c r="BG752" s="60"/>
      <c r="BH752" s="28">
        <v>20064280.842709996</v>
      </c>
      <c r="BI752" s="124"/>
      <c r="BJ752" s="28">
        <v>2834543.69</v>
      </c>
      <c r="BK752" s="28">
        <v>17229737.152709994</v>
      </c>
      <c r="BL752" s="124"/>
      <c r="BM752" s="193">
        <v>1</v>
      </c>
    </row>
    <row r="753" spans="1:65" x14ac:dyDescent="0.25">
      <c r="A753" s="116" t="s">
        <v>1709</v>
      </c>
      <c r="B753" s="24" t="s">
        <v>1710</v>
      </c>
      <c r="C753" s="27" t="s">
        <v>1676</v>
      </c>
      <c r="D753" s="27" t="s">
        <v>120</v>
      </c>
      <c r="E753" s="139">
        <v>996.75</v>
      </c>
      <c r="F753" s="68"/>
      <c r="G753" s="139">
        <v>650.75</v>
      </c>
      <c r="H753" s="139">
        <v>636.5</v>
      </c>
      <c r="I753" s="139">
        <v>346</v>
      </c>
      <c r="J753" s="139">
        <v>0</v>
      </c>
      <c r="K753" s="60"/>
      <c r="L753" s="28">
        <v>57285</v>
      </c>
      <c r="M753" s="28">
        <v>31140</v>
      </c>
      <c r="N753" s="28">
        <v>0</v>
      </c>
      <c r="O753" s="44">
        <v>88425</v>
      </c>
      <c r="P753" s="124"/>
      <c r="Q753" s="28">
        <v>81343.75</v>
      </c>
      <c r="R753" s="28">
        <v>43250</v>
      </c>
      <c r="S753" s="28">
        <v>0</v>
      </c>
      <c r="T753" s="28">
        <v>124593.75</v>
      </c>
      <c r="U753" s="124"/>
      <c r="V753" s="28">
        <v>151624.75</v>
      </c>
      <c r="W753" s="28">
        <v>80618</v>
      </c>
      <c r="X753" s="28">
        <v>0</v>
      </c>
      <c r="Y753" s="44">
        <v>232242.75</v>
      </c>
      <c r="Z753" s="124"/>
      <c r="AA753" s="28">
        <v>16268.75</v>
      </c>
      <c r="AB753" s="28">
        <v>8650</v>
      </c>
      <c r="AC753" s="28">
        <v>0</v>
      </c>
      <c r="AD753" s="44">
        <v>24918.75</v>
      </c>
      <c r="AE753" s="124"/>
      <c r="AF753" s="139">
        <v>371578.25</v>
      </c>
      <c r="AG753" s="139">
        <v>197566</v>
      </c>
      <c r="AH753" s="139">
        <v>0</v>
      </c>
      <c r="AI753" s="44">
        <v>569144.25</v>
      </c>
      <c r="AJ753" s="124"/>
      <c r="AK753" s="63">
        <v>66196</v>
      </c>
      <c r="AL753" s="63">
        <v>71968</v>
      </c>
      <c r="AM753" s="63">
        <v>0</v>
      </c>
      <c r="AN753" s="44">
        <v>138164</v>
      </c>
      <c r="AO753" s="124"/>
      <c r="AP753" s="28">
        <v>675478.5</v>
      </c>
      <c r="AQ753" s="28">
        <v>359148</v>
      </c>
      <c r="AR753" s="28">
        <v>0</v>
      </c>
      <c r="AS753" s="28">
        <v>1034626.5</v>
      </c>
      <c r="AT753" s="124"/>
      <c r="AU753" s="28">
        <v>511489.5</v>
      </c>
      <c r="AV753" s="28">
        <v>271956</v>
      </c>
      <c r="AW753" s="28">
        <v>0</v>
      </c>
      <c r="AX753" s="44">
        <v>783445.5</v>
      </c>
      <c r="AY753" s="124"/>
      <c r="AZ753" s="139">
        <v>5497328.3099999996</v>
      </c>
      <c r="BA753" s="139">
        <v>1989982.3900000001</v>
      </c>
      <c r="BB753" s="44">
        <v>2246193.2099999995</v>
      </c>
      <c r="BC753" s="28">
        <v>125168.87474999999</v>
      </c>
      <c r="BD753" s="28">
        <v>109305.59849999999</v>
      </c>
      <c r="BE753" s="140">
        <v>0</v>
      </c>
      <c r="BF753" s="44">
        <v>2480667.6832499993</v>
      </c>
      <c r="BG753" s="60"/>
      <c r="BH753" s="28">
        <v>5476228.1832499988</v>
      </c>
      <c r="BI753" s="124"/>
      <c r="BJ753" s="28">
        <v>781581.57</v>
      </c>
      <c r="BK753" s="28">
        <v>4694646.6132499985</v>
      </c>
      <c r="BL753" s="124"/>
      <c r="BM753" s="193">
        <v>1</v>
      </c>
    </row>
    <row r="754" spans="1:65" x14ac:dyDescent="0.25">
      <c r="A754" s="116" t="s">
        <v>1711</v>
      </c>
      <c r="B754" s="24" t="s">
        <v>1712</v>
      </c>
      <c r="C754" s="27" t="s">
        <v>1676</v>
      </c>
      <c r="D754" s="27" t="s">
        <v>120</v>
      </c>
      <c r="E754" s="139">
        <v>548.5</v>
      </c>
      <c r="F754" s="68"/>
      <c r="G754" s="139">
        <v>354</v>
      </c>
      <c r="H754" s="139">
        <v>349.5</v>
      </c>
      <c r="I754" s="139">
        <v>194.5</v>
      </c>
      <c r="J754" s="139">
        <v>0</v>
      </c>
      <c r="K754" s="60"/>
      <c r="L754" s="28">
        <v>31455</v>
      </c>
      <c r="M754" s="28">
        <v>17505</v>
      </c>
      <c r="N754" s="28">
        <v>0</v>
      </c>
      <c r="O754" s="44">
        <v>48960</v>
      </c>
      <c r="P754" s="124"/>
      <c r="Q754" s="28">
        <v>44250</v>
      </c>
      <c r="R754" s="28">
        <v>24312.5</v>
      </c>
      <c r="S754" s="28">
        <v>0</v>
      </c>
      <c r="T754" s="28">
        <v>68562.5</v>
      </c>
      <c r="U754" s="124"/>
      <c r="V754" s="28">
        <v>82482</v>
      </c>
      <c r="W754" s="28">
        <v>45318.5</v>
      </c>
      <c r="X754" s="28">
        <v>0</v>
      </c>
      <c r="Y754" s="44">
        <v>127800.5</v>
      </c>
      <c r="Z754" s="124"/>
      <c r="AA754" s="28">
        <v>8850</v>
      </c>
      <c r="AB754" s="28">
        <v>4862.5</v>
      </c>
      <c r="AC754" s="28">
        <v>0</v>
      </c>
      <c r="AD754" s="44">
        <v>13712.5</v>
      </c>
      <c r="AE754" s="124"/>
      <c r="AF754" s="139">
        <v>202134</v>
      </c>
      <c r="AG754" s="139">
        <v>111059.5</v>
      </c>
      <c r="AH754" s="139">
        <v>0</v>
      </c>
      <c r="AI754" s="44">
        <v>313193.5</v>
      </c>
      <c r="AJ754" s="124"/>
      <c r="AK754" s="63">
        <v>36348</v>
      </c>
      <c r="AL754" s="63">
        <v>40456</v>
      </c>
      <c r="AM754" s="63">
        <v>0</v>
      </c>
      <c r="AN754" s="44">
        <v>76804</v>
      </c>
      <c r="AO754" s="124"/>
      <c r="AP754" s="28">
        <v>367452</v>
      </c>
      <c r="AQ754" s="28">
        <v>201891</v>
      </c>
      <c r="AR754" s="28">
        <v>0</v>
      </c>
      <c r="AS754" s="28">
        <v>569343</v>
      </c>
      <c r="AT754" s="124"/>
      <c r="AU754" s="28">
        <v>278244</v>
      </c>
      <c r="AV754" s="28">
        <v>152877</v>
      </c>
      <c r="AW754" s="28">
        <v>0</v>
      </c>
      <c r="AX754" s="44">
        <v>431121</v>
      </c>
      <c r="AY754" s="124"/>
      <c r="AZ754" s="139">
        <v>2797882.46</v>
      </c>
      <c r="BA754" s="139">
        <v>556121.18999999994</v>
      </c>
      <c r="BB754" s="44">
        <v>1006201.095</v>
      </c>
      <c r="BC754" s="28">
        <v>68878.984499999991</v>
      </c>
      <c r="BD754" s="28">
        <v>60149.606999999996</v>
      </c>
      <c r="BE754" s="140">
        <v>0</v>
      </c>
      <c r="BF754" s="44">
        <v>1135229.6865000001</v>
      </c>
      <c r="BG754" s="60"/>
      <c r="BH754" s="28">
        <v>2784726.6864999998</v>
      </c>
      <c r="BI754" s="124"/>
      <c r="BJ754" s="28">
        <v>430095.3</v>
      </c>
      <c r="BK754" s="28">
        <v>2354631.3865</v>
      </c>
      <c r="BL754" s="124"/>
      <c r="BM754" s="193">
        <v>1</v>
      </c>
    </row>
    <row r="755" spans="1:65" x14ac:dyDescent="0.25">
      <c r="A755" s="116" t="s">
        <v>1713</v>
      </c>
      <c r="B755" s="24" t="s">
        <v>1714</v>
      </c>
      <c r="C755" s="27" t="s">
        <v>1676</v>
      </c>
      <c r="D755" s="27" t="s">
        <v>120</v>
      </c>
      <c r="E755" s="139">
        <v>738.98</v>
      </c>
      <c r="F755" s="68"/>
      <c r="G755" s="139">
        <v>488.15</v>
      </c>
      <c r="H755" s="139">
        <v>479.15</v>
      </c>
      <c r="I755" s="139">
        <v>250.82999999999998</v>
      </c>
      <c r="J755" s="139">
        <v>0</v>
      </c>
      <c r="K755" s="60"/>
      <c r="L755" s="28">
        <v>43123.5</v>
      </c>
      <c r="M755" s="28">
        <v>22574.699999999997</v>
      </c>
      <c r="N755" s="28">
        <v>0</v>
      </c>
      <c r="O755" s="44">
        <v>65698.2</v>
      </c>
      <c r="P755" s="124"/>
      <c r="Q755" s="28">
        <v>61018.75</v>
      </c>
      <c r="R755" s="28">
        <v>31353.749999999996</v>
      </c>
      <c r="S755" s="28">
        <v>0</v>
      </c>
      <c r="T755" s="28">
        <v>92372.5</v>
      </c>
      <c r="U755" s="124"/>
      <c r="V755" s="28">
        <v>113738.95</v>
      </c>
      <c r="W755" s="28">
        <v>58443.39</v>
      </c>
      <c r="X755" s="28">
        <v>0</v>
      </c>
      <c r="Y755" s="44">
        <v>172182.34</v>
      </c>
      <c r="Z755" s="124"/>
      <c r="AA755" s="28">
        <v>12203.75</v>
      </c>
      <c r="AB755" s="28">
        <v>6270.75</v>
      </c>
      <c r="AC755" s="28">
        <v>0</v>
      </c>
      <c r="AD755" s="44">
        <v>18474.5</v>
      </c>
      <c r="AE755" s="124"/>
      <c r="AF755" s="139">
        <v>278733.65000000002</v>
      </c>
      <c r="AG755" s="139">
        <v>143223.93</v>
      </c>
      <c r="AH755" s="139">
        <v>0</v>
      </c>
      <c r="AI755" s="44">
        <v>421957.58</v>
      </c>
      <c r="AJ755" s="124"/>
      <c r="AK755" s="63">
        <v>49831.6</v>
      </c>
      <c r="AL755" s="63">
        <v>52172.639999999999</v>
      </c>
      <c r="AM755" s="63">
        <v>0</v>
      </c>
      <c r="AN755" s="44">
        <v>102004.23999999999</v>
      </c>
      <c r="AO755" s="124"/>
      <c r="AP755" s="28">
        <v>506699.69999999995</v>
      </c>
      <c r="AQ755" s="28">
        <v>260361.53999999998</v>
      </c>
      <c r="AR755" s="28">
        <v>0</v>
      </c>
      <c r="AS755" s="28">
        <v>767061.24</v>
      </c>
      <c r="AT755" s="124"/>
      <c r="AU755" s="28">
        <v>383685.89999999997</v>
      </c>
      <c r="AV755" s="28">
        <v>197152.37999999998</v>
      </c>
      <c r="AW755" s="28">
        <v>0</v>
      </c>
      <c r="AX755" s="44">
        <v>580838.27999999991</v>
      </c>
      <c r="AY755" s="124"/>
      <c r="AZ755" s="139">
        <v>3812253.05</v>
      </c>
      <c r="BA755" s="139">
        <v>843875.99</v>
      </c>
      <c r="BB755" s="44">
        <v>1396838.7120000001</v>
      </c>
      <c r="BC755" s="28">
        <v>92798.891459999999</v>
      </c>
      <c r="BD755" s="28">
        <v>81038.02476</v>
      </c>
      <c r="BE755" s="140">
        <v>0</v>
      </c>
      <c r="BF755" s="44">
        <v>1570675.6282200001</v>
      </c>
      <c r="BG755" s="60"/>
      <c r="BH755" s="28">
        <v>3791264.5082200002</v>
      </c>
      <c r="BI755" s="124"/>
      <c r="BJ755" s="28">
        <v>579456.38</v>
      </c>
      <c r="BK755" s="28">
        <v>3211808.1282200003</v>
      </c>
      <c r="BL755" s="124"/>
      <c r="BM755" s="193">
        <v>1</v>
      </c>
    </row>
    <row r="756" spans="1:65" x14ac:dyDescent="0.25">
      <c r="A756" s="116" t="s">
        <v>1715</v>
      </c>
      <c r="B756" s="24" t="s">
        <v>1716</v>
      </c>
      <c r="C756" s="27" t="s">
        <v>1676</v>
      </c>
      <c r="D756" s="27" t="s">
        <v>120</v>
      </c>
      <c r="E756" s="139">
        <v>748.87</v>
      </c>
      <c r="F756" s="68"/>
      <c r="G756" s="139">
        <v>490.38999999999993</v>
      </c>
      <c r="H756" s="139">
        <v>481.81</v>
      </c>
      <c r="I756" s="139">
        <v>258.48</v>
      </c>
      <c r="J756" s="139">
        <v>0</v>
      </c>
      <c r="K756" s="60"/>
      <c r="L756" s="28">
        <v>43362.9</v>
      </c>
      <c r="M756" s="28">
        <v>23263.200000000001</v>
      </c>
      <c r="N756" s="28">
        <v>0</v>
      </c>
      <c r="O756" s="44">
        <v>66626.100000000006</v>
      </c>
      <c r="P756" s="124"/>
      <c r="Q756" s="28">
        <v>61298.749999999993</v>
      </c>
      <c r="R756" s="28">
        <v>32310.000000000004</v>
      </c>
      <c r="S756" s="28">
        <v>0</v>
      </c>
      <c r="T756" s="28">
        <v>93608.75</v>
      </c>
      <c r="U756" s="124"/>
      <c r="V756" s="28">
        <v>114260.86999999998</v>
      </c>
      <c r="W756" s="28">
        <v>60225.840000000004</v>
      </c>
      <c r="X756" s="28">
        <v>0</v>
      </c>
      <c r="Y756" s="44">
        <v>174486.71</v>
      </c>
      <c r="Z756" s="124"/>
      <c r="AA756" s="28">
        <v>12259.749999999998</v>
      </c>
      <c r="AB756" s="28">
        <v>6462</v>
      </c>
      <c r="AC756" s="28">
        <v>0</v>
      </c>
      <c r="AD756" s="44">
        <v>18721.75</v>
      </c>
      <c r="AE756" s="124"/>
      <c r="AF756" s="139">
        <v>280012.69</v>
      </c>
      <c r="AG756" s="139">
        <v>147592.07999999999</v>
      </c>
      <c r="AH756" s="139">
        <v>0</v>
      </c>
      <c r="AI756" s="44">
        <v>427604.77</v>
      </c>
      <c r="AJ756" s="124"/>
      <c r="AK756" s="63">
        <v>50108.24</v>
      </c>
      <c r="AL756" s="63">
        <v>53763.840000000004</v>
      </c>
      <c r="AM756" s="63">
        <v>0</v>
      </c>
      <c r="AN756" s="44">
        <v>103872.08</v>
      </c>
      <c r="AO756" s="124"/>
      <c r="AP756" s="28">
        <v>509024.81999999995</v>
      </c>
      <c r="AQ756" s="28">
        <v>268302.24</v>
      </c>
      <c r="AR756" s="28">
        <v>0</v>
      </c>
      <c r="AS756" s="28">
        <v>777327.05999999994</v>
      </c>
      <c r="AT756" s="124"/>
      <c r="AU756" s="28">
        <v>385446.53999999992</v>
      </c>
      <c r="AV756" s="28">
        <v>203165.28000000003</v>
      </c>
      <c r="AW756" s="28">
        <v>0</v>
      </c>
      <c r="AX756" s="44">
        <v>588611.81999999995</v>
      </c>
      <c r="AY756" s="124"/>
      <c r="AZ756" s="139">
        <v>4153999.66</v>
      </c>
      <c r="BA756" s="139">
        <v>1550065.4100000001</v>
      </c>
      <c r="BB756" s="44">
        <v>1711219.5209999999</v>
      </c>
      <c r="BC756" s="28">
        <v>94040.847989999966</v>
      </c>
      <c r="BD756" s="28">
        <v>82122.581939999989</v>
      </c>
      <c r="BE756" s="140">
        <v>0</v>
      </c>
      <c r="BF756" s="44">
        <v>1887382.9509299998</v>
      </c>
      <c r="BG756" s="60"/>
      <c r="BH756" s="28">
        <v>4138241.9909299999</v>
      </c>
      <c r="BI756" s="124"/>
      <c r="BJ756" s="28">
        <v>587211.43000000005</v>
      </c>
      <c r="BK756" s="28">
        <v>3551030.5609299997</v>
      </c>
      <c r="BL756" s="124"/>
      <c r="BM756" s="193">
        <v>1</v>
      </c>
    </row>
    <row r="757" spans="1:65" x14ac:dyDescent="0.25">
      <c r="A757" s="116" t="s">
        <v>1717</v>
      </c>
      <c r="B757" s="24" t="s">
        <v>1718</v>
      </c>
      <c r="C757" s="27" t="s">
        <v>1676</v>
      </c>
      <c r="D757" s="27" t="s">
        <v>120</v>
      </c>
      <c r="E757" s="139">
        <v>325.72000000000003</v>
      </c>
      <c r="F757" s="68"/>
      <c r="G757" s="139">
        <v>217.39</v>
      </c>
      <c r="H757" s="139">
        <v>214.64</v>
      </c>
      <c r="I757" s="139">
        <v>108.33</v>
      </c>
      <c r="J757" s="139">
        <v>0</v>
      </c>
      <c r="K757" s="60"/>
      <c r="L757" s="28">
        <v>19317.599999999999</v>
      </c>
      <c r="M757" s="28">
        <v>9749.7000000000007</v>
      </c>
      <c r="N757" s="28">
        <v>0</v>
      </c>
      <c r="O757" s="44">
        <v>29067.3</v>
      </c>
      <c r="P757" s="124"/>
      <c r="Q757" s="28">
        <v>27173.75</v>
      </c>
      <c r="R757" s="28">
        <v>13541.25</v>
      </c>
      <c r="S757" s="28">
        <v>0</v>
      </c>
      <c r="T757" s="28">
        <v>40715</v>
      </c>
      <c r="U757" s="124"/>
      <c r="V757" s="28">
        <v>50651.869999999995</v>
      </c>
      <c r="W757" s="28">
        <v>25240.89</v>
      </c>
      <c r="X757" s="28">
        <v>0</v>
      </c>
      <c r="Y757" s="44">
        <v>75892.759999999995</v>
      </c>
      <c r="Z757" s="124"/>
      <c r="AA757" s="28">
        <v>5434.75</v>
      </c>
      <c r="AB757" s="28">
        <v>2708.25</v>
      </c>
      <c r="AC757" s="28">
        <v>0</v>
      </c>
      <c r="AD757" s="44">
        <v>8143</v>
      </c>
      <c r="AE757" s="124"/>
      <c r="AF757" s="139">
        <v>124129.69</v>
      </c>
      <c r="AG757" s="139">
        <v>61856.43</v>
      </c>
      <c r="AH757" s="139">
        <v>0</v>
      </c>
      <c r="AI757" s="44">
        <v>185986.12</v>
      </c>
      <c r="AJ757" s="124"/>
      <c r="AK757" s="63">
        <v>22322.559999999998</v>
      </c>
      <c r="AL757" s="63">
        <v>22532.639999999999</v>
      </c>
      <c r="AM757" s="63">
        <v>0</v>
      </c>
      <c r="AN757" s="44">
        <v>44855.199999999997</v>
      </c>
      <c r="AO757" s="124"/>
      <c r="AP757" s="28">
        <v>225650.81999999998</v>
      </c>
      <c r="AQ757" s="28">
        <v>112446.54</v>
      </c>
      <c r="AR757" s="28">
        <v>0</v>
      </c>
      <c r="AS757" s="28">
        <v>338097.36</v>
      </c>
      <c r="AT757" s="124"/>
      <c r="AU757" s="28">
        <v>170868.53999999998</v>
      </c>
      <c r="AV757" s="28">
        <v>85147.38</v>
      </c>
      <c r="AW757" s="28">
        <v>0</v>
      </c>
      <c r="AX757" s="44">
        <v>256015.91999999998</v>
      </c>
      <c r="AY757" s="124"/>
      <c r="AZ757" s="139">
        <v>1776950.59</v>
      </c>
      <c r="BA757" s="139">
        <v>593081.79</v>
      </c>
      <c r="BB757" s="44">
        <v>711009.71399999992</v>
      </c>
      <c r="BC757" s="28">
        <v>40902.940439999991</v>
      </c>
      <c r="BD757" s="28">
        <v>35719.106639999998</v>
      </c>
      <c r="BE757" s="140">
        <v>0</v>
      </c>
      <c r="BF757" s="44">
        <v>787631.76107999997</v>
      </c>
      <c r="BG757" s="60"/>
      <c r="BH757" s="28">
        <v>1766404.4210799998</v>
      </c>
      <c r="BI757" s="124"/>
      <c r="BJ757" s="28">
        <v>255406.82</v>
      </c>
      <c r="BK757" s="28">
        <v>1510997.6010799997</v>
      </c>
      <c r="BL757" s="124"/>
      <c r="BM757" s="193">
        <v>1</v>
      </c>
    </row>
    <row r="758" spans="1:65" x14ac:dyDescent="0.25">
      <c r="A758" s="116" t="s">
        <v>1719</v>
      </c>
      <c r="B758" s="24" t="s">
        <v>1720</v>
      </c>
      <c r="C758" s="27" t="s">
        <v>1676</v>
      </c>
      <c r="D758" s="27" t="s">
        <v>12</v>
      </c>
      <c r="E758" s="139">
        <v>3340.4</v>
      </c>
      <c r="F758" s="68"/>
      <c r="G758" s="139">
        <v>1669.5700000000002</v>
      </c>
      <c r="H758" s="139">
        <v>1655.3200000000002</v>
      </c>
      <c r="I758" s="139">
        <v>787</v>
      </c>
      <c r="J758" s="139">
        <v>883.83</v>
      </c>
      <c r="K758" s="60"/>
      <c r="L758" s="28">
        <v>148978.80000000002</v>
      </c>
      <c r="M758" s="28">
        <v>70830</v>
      </c>
      <c r="N758" s="28">
        <v>79544.7</v>
      </c>
      <c r="O758" s="44">
        <v>299353.5</v>
      </c>
      <c r="P758" s="124"/>
      <c r="Q758" s="28">
        <v>208696.25000000003</v>
      </c>
      <c r="R758" s="28">
        <v>98375</v>
      </c>
      <c r="S758" s="28">
        <v>110478.75</v>
      </c>
      <c r="T758" s="28">
        <v>417550</v>
      </c>
      <c r="U758" s="124"/>
      <c r="V758" s="28">
        <v>389009.81000000006</v>
      </c>
      <c r="W758" s="28">
        <v>183371</v>
      </c>
      <c r="X758" s="28">
        <v>205932.39</v>
      </c>
      <c r="Y758" s="44">
        <v>778313.20000000007</v>
      </c>
      <c r="Z758" s="124"/>
      <c r="AA758" s="28">
        <v>41739.250000000007</v>
      </c>
      <c r="AB758" s="28">
        <v>19675</v>
      </c>
      <c r="AC758" s="28">
        <v>22095.75</v>
      </c>
      <c r="AD758" s="44">
        <v>83510</v>
      </c>
      <c r="AE758" s="124"/>
      <c r="AF758" s="139">
        <v>953324.47</v>
      </c>
      <c r="AG758" s="139">
        <v>449377</v>
      </c>
      <c r="AH758" s="139">
        <v>504666.93</v>
      </c>
      <c r="AI758" s="44">
        <v>1907368.4</v>
      </c>
      <c r="AJ758" s="124"/>
      <c r="AK758" s="63">
        <v>172153.28000000003</v>
      </c>
      <c r="AL758" s="63">
        <v>163696</v>
      </c>
      <c r="AM758" s="63">
        <v>633706.11</v>
      </c>
      <c r="AN758" s="44">
        <v>969555.39</v>
      </c>
      <c r="AO758" s="124"/>
      <c r="AP758" s="28">
        <v>1733013.6600000001</v>
      </c>
      <c r="AQ758" s="28">
        <v>816906</v>
      </c>
      <c r="AR758" s="28">
        <v>917415.54</v>
      </c>
      <c r="AS758" s="28">
        <v>3467335.2</v>
      </c>
      <c r="AT758" s="124"/>
      <c r="AU758" s="28">
        <v>1312282.02</v>
      </c>
      <c r="AV758" s="28">
        <v>618582</v>
      </c>
      <c r="AW758" s="28">
        <v>694690.38</v>
      </c>
      <c r="AX758" s="44">
        <v>2625554.4</v>
      </c>
      <c r="AY758" s="124"/>
      <c r="AZ758" s="139">
        <v>20296116.529999997</v>
      </c>
      <c r="BA758" s="139">
        <v>9365981.4499999993</v>
      </c>
      <c r="BB758" s="44">
        <v>8898629.3939999994</v>
      </c>
      <c r="BC758" s="28">
        <v>419477.41079999995</v>
      </c>
      <c r="BD758" s="28">
        <v>366314.9448</v>
      </c>
      <c r="BE758" s="140">
        <v>0</v>
      </c>
      <c r="BF758" s="44">
        <v>9684421.7496000007</v>
      </c>
      <c r="BG758" s="60"/>
      <c r="BH758" s="28">
        <v>20232961.839600001</v>
      </c>
      <c r="BI758" s="124"/>
      <c r="BJ758" s="28">
        <v>2619307.85</v>
      </c>
      <c r="BK758" s="28">
        <v>17613653.989599999</v>
      </c>
      <c r="BL758" s="124"/>
      <c r="BM758" s="193">
        <v>1</v>
      </c>
    </row>
    <row r="759" spans="1:65" x14ac:dyDescent="0.25">
      <c r="A759" s="116" t="s">
        <v>1721</v>
      </c>
      <c r="B759" s="24" t="s">
        <v>1722</v>
      </c>
      <c r="C759" s="27" t="s">
        <v>1676</v>
      </c>
      <c r="D759" s="27" t="s">
        <v>12</v>
      </c>
      <c r="E759" s="139">
        <v>155</v>
      </c>
      <c r="F759" s="68"/>
      <c r="G759" s="139">
        <v>80.5</v>
      </c>
      <c r="H759" s="139">
        <v>80.5</v>
      </c>
      <c r="I759" s="139">
        <v>35.5</v>
      </c>
      <c r="J759" s="139">
        <v>39</v>
      </c>
      <c r="K759" s="60"/>
      <c r="L759" s="28">
        <v>7245</v>
      </c>
      <c r="M759" s="28">
        <v>3195</v>
      </c>
      <c r="N759" s="28">
        <v>3510</v>
      </c>
      <c r="O759" s="44">
        <v>13950</v>
      </c>
      <c r="P759" s="124"/>
      <c r="Q759" s="28">
        <v>10062.5</v>
      </c>
      <c r="R759" s="28">
        <v>4437.5</v>
      </c>
      <c r="S759" s="28">
        <v>4875</v>
      </c>
      <c r="T759" s="28">
        <v>19375</v>
      </c>
      <c r="U759" s="124"/>
      <c r="V759" s="28">
        <v>18756.5</v>
      </c>
      <c r="W759" s="28">
        <v>8271.5</v>
      </c>
      <c r="X759" s="28">
        <v>9087</v>
      </c>
      <c r="Y759" s="44">
        <v>36115</v>
      </c>
      <c r="Z759" s="124"/>
      <c r="AA759" s="28">
        <v>2012.5</v>
      </c>
      <c r="AB759" s="28">
        <v>887.5</v>
      </c>
      <c r="AC759" s="28">
        <v>975</v>
      </c>
      <c r="AD759" s="44">
        <v>3875</v>
      </c>
      <c r="AE759" s="124"/>
      <c r="AF759" s="139">
        <v>45965.5</v>
      </c>
      <c r="AG759" s="139">
        <v>20270.5</v>
      </c>
      <c r="AH759" s="139">
        <v>22269</v>
      </c>
      <c r="AI759" s="44">
        <v>88505</v>
      </c>
      <c r="AJ759" s="124"/>
      <c r="AK759" s="63">
        <v>8372</v>
      </c>
      <c r="AL759" s="63">
        <v>7384</v>
      </c>
      <c r="AM759" s="63">
        <v>27963</v>
      </c>
      <c r="AN759" s="44">
        <v>43719</v>
      </c>
      <c r="AO759" s="124"/>
      <c r="AP759" s="28">
        <v>83559</v>
      </c>
      <c r="AQ759" s="28">
        <v>36849</v>
      </c>
      <c r="AR759" s="28">
        <v>40482</v>
      </c>
      <c r="AS759" s="28">
        <v>160890</v>
      </c>
      <c r="AT759" s="124"/>
      <c r="AU759" s="28">
        <v>63273</v>
      </c>
      <c r="AV759" s="28">
        <v>27903</v>
      </c>
      <c r="AW759" s="28">
        <v>30654</v>
      </c>
      <c r="AX759" s="44">
        <v>121830</v>
      </c>
      <c r="AY759" s="124"/>
      <c r="AZ759" s="139">
        <v>879264.48</v>
      </c>
      <c r="BA759" s="139">
        <v>292435.78000000003</v>
      </c>
      <c r="BB759" s="44">
        <v>351510.07799999998</v>
      </c>
      <c r="BC759" s="28">
        <v>19464.434999999998</v>
      </c>
      <c r="BD759" s="28">
        <v>16997.61</v>
      </c>
      <c r="BE759" s="140">
        <v>0</v>
      </c>
      <c r="BF759" s="44">
        <v>387972.12299999996</v>
      </c>
      <c r="BG759" s="60"/>
      <c r="BH759" s="28">
        <v>876231.12299999991</v>
      </c>
      <c r="BI759" s="124"/>
      <c r="BJ759" s="28">
        <v>121540.15</v>
      </c>
      <c r="BK759" s="28">
        <v>754690.97299999988</v>
      </c>
      <c r="BL759" s="124"/>
      <c r="BM759" s="193">
        <v>1</v>
      </c>
    </row>
    <row r="760" spans="1:65" x14ac:dyDescent="0.25">
      <c r="A760" s="116" t="s">
        <v>1723</v>
      </c>
      <c r="B760" s="24" t="s">
        <v>1724</v>
      </c>
      <c r="C760" s="27" t="s">
        <v>1676</v>
      </c>
      <c r="D760" s="27" t="s">
        <v>12</v>
      </c>
      <c r="E760" s="139">
        <v>5233.84</v>
      </c>
      <c r="F760" s="68"/>
      <c r="G760" s="139">
        <v>2576.88</v>
      </c>
      <c r="H760" s="139">
        <v>2559.2999999999997</v>
      </c>
      <c r="I760" s="139">
        <v>1168.98</v>
      </c>
      <c r="J760" s="139">
        <v>1487.98</v>
      </c>
      <c r="K760" s="60"/>
      <c r="L760" s="28">
        <v>230336.99999999997</v>
      </c>
      <c r="M760" s="28">
        <v>105208.2</v>
      </c>
      <c r="N760" s="28">
        <v>133918.20000000001</v>
      </c>
      <c r="O760" s="44">
        <v>469463.39999999997</v>
      </c>
      <c r="P760" s="124"/>
      <c r="Q760" s="28">
        <v>322110</v>
      </c>
      <c r="R760" s="28">
        <v>146122.5</v>
      </c>
      <c r="S760" s="28">
        <v>185997.5</v>
      </c>
      <c r="T760" s="28">
        <v>654230</v>
      </c>
      <c r="U760" s="124"/>
      <c r="V760" s="28">
        <v>600413.04</v>
      </c>
      <c r="W760" s="28">
        <v>272372.34000000003</v>
      </c>
      <c r="X760" s="28">
        <v>346699.34</v>
      </c>
      <c r="Y760" s="44">
        <v>1219484.7200000002</v>
      </c>
      <c r="Z760" s="124"/>
      <c r="AA760" s="28">
        <v>64422</v>
      </c>
      <c r="AB760" s="28">
        <v>29224.5</v>
      </c>
      <c r="AC760" s="28">
        <v>37199.5</v>
      </c>
      <c r="AD760" s="44">
        <v>130846</v>
      </c>
      <c r="AE760" s="124"/>
      <c r="AF760" s="139">
        <v>1471398.48</v>
      </c>
      <c r="AG760" s="139">
        <v>667487.57999999996</v>
      </c>
      <c r="AH760" s="139">
        <v>849636.58</v>
      </c>
      <c r="AI760" s="44">
        <v>2988522.64</v>
      </c>
      <c r="AJ760" s="124"/>
      <c r="AK760" s="63">
        <v>266167.19999999995</v>
      </c>
      <c r="AL760" s="63">
        <v>243147.84</v>
      </c>
      <c r="AM760" s="63">
        <v>1066881.6599999999</v>
      </c>
      <c r="AN760" s="44">
        <v>1576196.6999999997</v>
      </c>
      <c r="AO760" s="124"/>
      <c r="AP760" s="28">
        <v>2674801.44</v>
      </c>
      <c r="AQ760" s="28">
        <v>1213401.24</v>
      </c>
      <c r="AR760" s="28">
        <v>1544523.24</v>
      </c>
      <c r="AS760" s="28">
        <v>5432725.9199999999</v>
      </c>
      <c r="AT760" s="124"/>
      <c r="AU760" s="28">
        <v>2025427.6800000002</v>
      </c>
      <c r="AV760" s="28">
        <v>918818.28</v>
      </c>
      <c r="AW760" s="28">
        <v>1169552.28</v>
      </c>
      <c r="AX760" s="44">
        <v>4113798.24</v>
      </c>
      <c r="AY760" s="124"/>
      <c r="AZ760" s="139">
        <v>32203163.440000001</v>
      </c>
      <c r="BA760" s="139">
        <v>15620864.66</v>
      </c>
      <c r="BB760" s="44">
        <v>14347208.43</v>
      </c>
      <c r="BC760" s="28">
        <v>657249.92567999999</v>
      </c>
      <c r="BD760" s="28">
        <v>573953.36207999999</v>
      </c>
      <c r="BE760" s="140">
        <v>0</v>
      </c>
      <c r="BF760" s="44">
        <v>15578411.71776</v>
      </c>
      <c r="BG760" s="60"/>
      <c r="BH760" s="28">
        <v>32163679.337759998</v>
      </c>
      <c r="BI760" s="124"/>
      <c r="BJ760" s="28">
        <v>4104010.95</v>
      </c>
      <c r="BK760" s="28">
        <v>28059668.387759998</v>
      </c>
      <c r="BL760" s="124"/>
      <c r="BM760" s="193">
        <v>1</v>
      </c>
    </row>
    <row r="761" spans="1:65" x14ac:dyDescent="0.25">
      <c r="A761" s="116" t="s">
        <v>1725</v>
      </c>
      <c r="B761" s="24" t="s">
        <v>1726</v>
      </c>
      <c r="C761" s="27" t="s">
        <v>1676</v>
      </c>
      <c r="D761" s="27" t="s">
        <v>12</v>
      </c>
      <c r="E761" s="139">
        <v>967.37</v>
      </c>
      <c r="F761" s="68"/>
      <c r="G761" s="139">
        <v>455.06</v>
      </c>
      <c r="H761" s="139">
        <v>448.97999999999996</v>
      </c>
      <c r="I761" s="139">
        <v>225.82</v>
      </c>
      <c r="J761" s="139">
        <v>286.49</v>
      </c>
      <c r="K761" s="60"/>
      <c r="L761" s="28">
        <v>40408.199999999997</v>
      </c>
      <c r="M761" s="28">
        <v>20323.8</v>
      </c>
      <c r="N761" s="28">
        <v>25784.100000000002</v>
      </c>
      <c r="O761" s="44">
        <v>86516.1</v>
      </c>
      <c r="P761" s="124"/>
      <c r="Q761" s="28">
        <v>56882.5</v>
      </c>
      <c r="R761" s="28">
        <v>28227.5</v>
      </c>
      <c r="S761" s="28">
        <v>35811.25</v>
      </c>
      <c r="T761" s="28">
        <v>120921.25</v>
      </c>
      <c r="U761" s="124"/>
      <c r="V761" s="28">
        <v>106028.98</v>
      </c>
      <c r="W761" s="28">
        <v>52616.06</v>
      </c>
      <c r="X761" s="28">
        <v>66752.17</v>
      </c>
      <c r="Y761" s="44">
        <v>225397.20999999996</v>
      </c>
      <c r="Z761" s="124"/>
      <c r="AA761" s="28">
        <v>11376.5</v>
      </c>
      <c r="AB761" s="28">
        <v>5645.5</v>
      </c>
      <c r="AC761" s="28">
        <v>7162.25</v>
      </c>
      <c r="AD761" s="44">
        <v>24184.25</v>
      </c>
      <c r="AE761" s="124"/>
      <c r="AF761" s="139">
        <v>259839.26</v>
      </c>
      <c r="AG761" s="139">
        <v>128943.22</v>
      </c>
      <c r="AH761" s="139">
        <v>163585.79</v>
      </c>
      <c r="AI761" s="44">
        <v>552368.27</v>
      </c>
      <c r="AJ761" s="124"/>
      <c r="AK761" s="63">
        <v>46693.919999999998</v>
      </c>
      <c r="AL761" s="63">
        <v>46970.559999999998</v>
      </c>
      <c r="AM761" s="63">
        <v>205413.33000000002</v>
      </c>
      <c r="AN761" s="44">
        <v>299077.81</v>
      </c>
      <c r="AO761" s="124"/>
      <c r="AP761" s="28">
        <v>472352.28</v>
      </c>
      <c r="AQ761" s="28">
        <v>234401.16</v>
      </c>
      <c r="AR761" s="28">
        <v>297376.62</v>
      </c>
      <c r="AS761" s="28">
        <v>1004130.06</v>
      </c>
      <c r="AT761" s="124"/>
      <c r="AU761" s="28">
        <v>357677.16</v>
      </c>
      <c r="AV761" s="28">
        <v>177494.52</v>
      </c>
      <c r="AW761" s="28">
        <v>225181.14</v>
      </c>
      <c r="AX761" s="44">
        <v>760352.82</v>
      </c>
      <c r="AY761" s="124"/>
      <c r="AZ761" s="139">
        <v>5507275.2500000009</v>
      </c>
      <c r="BA761" s="139">
        <v>1879611.46</v>
      </c>
      <c r="BB761" s="44">
        <v>2216066.0130000003</v>
      </c>
      <c r="BC761" s="28">
        <v>121479.42248999998</v>
      </c>
      <c r="BD761" s="28">
        <v>106083.72894000002</v>
      </c>
      <c r="BE761" s="140">
        <v>0</v>
      </c>
      <c r="BF761" s="44">
        <v>2443629.1644299999</v>
      </c>
      <c r="BG761" s="60"/>
      <c r="BH761" s="28">
        <v>5516576.9344299985</v>
      </c>
      <c r="BI761" s="124"/>
      <c r="BJ761" s="28">
        <v>758543.83</v>
      </c>
      <c r="BK761" s="28">
        <v>4758033.1044299984</v>
      </c>
      <c r="BL761" s="124"/>
      <c r="BM761" s="193">
        <v>1</v>
      </c>
    </row>
    <row r="762" spans="1:65" x14ac:dyDescent="0.25">
      <c r="A762" s="116" t="s">
        <v>1727</v>
      </c>
      <c r="B762" s="24" t="s">
        <v>1728</v>
      </c>
      <c r="C762" s="27" t="s">
        <v>1676</v>
      </c>
      <c r="D762" s="27" t="s">
        <v>131</v>
      </c>
      <c r="E762" s="139">
        <v>4740.32</v>
      </c>
      <c r="F762" s="68"/>
      <c r="G762" s="139">
        <v>0</v>
      </c>
      <c r="H762" s="139">
        <v>0</v>
      </c>
      <c r="I762" s="139">
        <v>0</v>
      </c>
      <c r="J762" s="139">
        <v>4740.32</v>
      </c>
      <c r="K762" s="60"/>
      <c r="L762" s="28">
        <v>0</v>
      </c>
      <c r="M762" s="28">
        <v>0</v>
      </c>
      <c r="N762" s="28">
        <v>426628.8</v>
      </c>
      <c r="O762" s="44">
        <v>426628.8</v>
      </c>
      <c r="P762" s="124"/>
      <c r="Q762" s="28">
        <v>0</v>
      </c>
      <c r="R762" s="28">
        <v>0</v>
      </c>
      <c r="S762" s="28">
        <v>592540</v>
      </c>
      <c r="T762" s="28">
        <v>592540</v>
      </c>
      <c r="U762" s="124"/>
      <c r="V762" s="28">
        <v>0</v>
      </c>
      <c r="W762" s="28">
        <v>0</v>
      </c>
      <c r="X762" s="28">
        <v>1104494.5599999998</v>
      </c>
      <c r="Y762" s="44">
        <v>1104494.5599999998</v>
      </c>
      <c r="Z762" s="124"/>
      <c r="AA762" s="28">
        <v>0</v>
      </c>
      <c r="AB762" s="28">
        <v>0</v>
      </c>
      <c r="AC762" s="28">
        <v>118508</v>
      </c>
      <c r="AD762" s="44">
        <v>118508</v>
      </c>
      <c r="AE762" s="124"/>
      <c r="AF762" s="139">
        <v>0</v>
      </c>
      <c r="AG762" s="139">
        <v>0</v>
      </c>
      <c r="AH762" s="139">
        <v>2706722.72</v>
      </c>
      <c r="AI762" s="44">
        <v>2706722.72</v>
      </c>
      <c r="AJ762" s="124"/>
      <c r="AK762" s="63">
        <v>0</v>
      </c>
      <c r="AL762" s="63">
        <v>0</v>
      </c>
      <c r="AM762" s="63">
        <v>3398809.44</v>
      </c>
      <c r="AN762" s="44">
        <v>3398809.44</v>
      </c>
      <c r="AO762" s="124"/>
      <c r="AP762" s="28">
        <v>0</v>
      </c>
      <c r="AQ762" s="28">
        <v>0</v>
      </c>
      <c r="AR762" s="28">
        <v>4920452.16</v>
      </c>
      <c r="AS762" s="28">
        <v>4920452.16</v>
      </c>
      <c r="AT762" s="124"/>
      <c r="AU762" s="28">
        <v>0</v>
      </c>
      <c r="AV762" s="28">
        <v>0</v>
      </c>
      <c r="AW762" s="28">
        <v>3725891.5199999996</v>
      </c>
      <c r="AX762" s="44">
        <v>3725891.5199999996</v>
      </c>
      <c r="AY762" s="124"/>
      <c r="AZ762" s="139">
        <v>28192154.509999998</v>
      </c>
      <c r="BA762" s="139">
        <v>7640480.9900000002</v>
      </c>
      <c r="BB762" s="44">
        <v>10749790.65</v>
      </c>
      <c r="BC762" s="28">
        <v>595275.16463999986</v>
      </c>
      <c r="BD762" s="28">
        <v>519832.97183999995</v>
      </c>
      <c r="BE762" s="140">
        <v>0</v>
      </c>
      <c r="BF762" s="44">
        <v>11864898.78648</v>
      </c>
      <c r="BG762" s="60"/>
      <c r="BH762" s="28">
        <v>28858945.986480001</v>
      </c>
      <c r="BI762" s="124"/>
      <c r="BJ762" s="28">
        <v>3717027.12</v>
      </c>
      <c r="BK762" s="28">
        <v>25141918.86648</v>
      </c>
      <c r="BL762" s="124"/>
      <c r="BM762" s="193">
        <v>1</v>
      </c>
    </row>
    <row r="763" spans="1:65" x14ac:dyDescent="0.25">
      <c r="A763" s="116" t="s">
        <v>1729</v>
      </c>
      <c r="B763" s="24" t="s">
        <v>1730</v>
      </c>
      <c r="C763" s="27" t="s">
        <v>1676</v>
      </c>
      <c r="D763" s="27" t="s">
        <v>131</v>
      </c>
      <c r="E763" s="139">
        <v>2422.16</v>
      </c>
      <c r="F763" s="68"/>
      <c r="G763" s="139">
        <v>0</v>
      </c>
      <c r="H763" s="139">
        <v>0</v>
      </c>
      <c r="I763" s="139">
        <v>0</v>
      </c>
      <c r="J763" s="139">
        <v>2422.16</v>
      </c>
      <c r="K763" s="60"/>
      <c r="L763" s="28">
        <v>0</v>
      </c>
      <c r="M763" s="28">
        <v>0</v>
      </c>
      <c r="N763" s="28">
        <v>217994.4</v>
      </c>
      <c r="O763" s="44">
        <v>217994.4</v>
      </c>
      <c r="P763" s="124"/>
      <c r="Q763" s="28">
        <v>0</v>
      </c>
      <c r="R763" s="28">
        <v>0</v>
      </c>
      <c r="S763" s="28">
        <v>302770</v>
      </c>
      <c r="T763" s="28">
        <v>302770</v>
      </c>
      <c r="U763" s="124"/>
      <c r="V763" s="28">
        <v>0</v>
      </c>
      <c r="W763" s="28">
        <v>0</v>
      </c>
      <c r="X763" s="28">
        <v>564363.27999999991</v>
      </c>
      <c r="Y763" s="44">
        <v>564363.27999999991</v>
      </c>
      <c r="Z763" s="124"/>
      <c r="AA763" s="28">
        <v>0</v>
      </c>
      <c r="AB763" s="28">
        <v>0</v>
      </c>
      <c r="AC763" s="28">
        <v>60554</v>
      </c>
      <c r="AD763" s="44">
        <v>60554</v>
      </c>
      <c r="AE763" s="124"/>
      <c r="AF763" s="139">
        <v>0</v>
      </c>
      <c r="AG763" s="139">
        <v>0</v>
      </c>
      <c r="AH763" s="139">
        <v>1383053.36</v>
      </c>
      <c r="AI763" s="44">
        <v>1383053.36</v>
      </c>
      <c r="AJ763" s="124"/>
      <c r="AK763" s="63">
        <v>0</v>
      </c>
      <c r="AL763" s="63">
        <v>0</v>
      </c>
      <c r="AM763" s="63">
        <v>1736688.72</v>
      </c>
      <c r="AN763" s="44">
        <v>1736688.72</v>
      </c>
      <c r="AO763" s="124"/>
      <c r="AP763" s="28">
        <v>0</v>
      </c>
      <c r="AQ763" s="28">
        <v>0</v>
      </c>
      <c r="AR763" s="28">
        <v>2514202.08</v>
      </c>
      <c r="AS763" s="28">
        <v>2514202.08</v>
      </c>
      <c r="AT763" s="124"/>
      <c r="AU763" s="28">
        <v>0</v>
      </c>
      <c r="AV763" s="28">
        <v>0</v>
      </c>
      <c r="AW763" s="28">
        <v>1903817.7599999998</v>
      </c>
      <c r="AX763" s="44">
        <v>1903817.7599999998</v>
      </c>
      <c r="AY763" s="124"/>
      <c r="AZ763" s="139">
        <v>13853154</v>
      </c>
      <c r="BA763" s="139">
        <v>2691131.89</v>
      </c>
      <c r="BB763" s="44">
        <v>4963285.767</v>
      </c>
      <c r="BC763" s="28">
        <v>304167.58631999994</v>
      </c>
      <c r="BD763" s="28">
        <v>265618.90991999995</v>
      </c>
      <c r="BE763" s="140">
        <v>0</v>
      </c>
      <c r="BF763" s="44">
        <v>5533072.2632399993</v>
      </c>
      <c r="BG763" s="60"/>
      <c r="BH763" s="28">
        <v>14216515.863239998</v>
      </c>
      <c r="BI763" s="124"/>
      <c r="BJ763" s="28">
        <v>1899288.32</v>
      </c>
      <c r="BK763" s="28">
        <v>12317227.543239998</v>
      </c>
      <c r="BL763" s="124"/>
      <c r="BM763" s="193">
        <v>1</v>
      </c>
    </row>
    <row r="764" spans="1:65" x14ac:dyDescent="0.25">
      <c r="A764" s="116" t="s">
        <v>1736</v>
      </c>
      <c r="B764" s="24" t="s">
        <v>1737</v>
      </c>
      <c r="C764" s="27" t="s">
        <v>1738</v>
      </c>
      <c r="D764" s="27" t="s">
        <v>12</v>
      </c>
      <c r="E764" s="139">
        <v>212.94</v>
      </c>
      <c r="F764" s="68"/>
      <c r="G764" s="139">
        <v>98.3</v>
      </c>
      <c r="H764" s="139">
        <v>96.8</v>
      </c>
      <c r="I764" s="139">
        <v>49.489999999999995</v>
      </c>
      <c r="J764" s="139">
        <v>65.149999999999991</v>
      </c>
      <c r="K764" s="60"/>
      <c r="L764" s="28">
        <v>8712</v>
      </c>
      <c r="M764" s="28">
        <v>4454.0999999999995</v>
      </c>
      <c r="N764" s="28">
        <v>5863.4999999999991</v>
      </c>
      <c r="O764" s="44">
        <v>19029.599999999999</v>
      </c>
      <c r="P764" s="124"/>
      <c r="Q764" s="28">
        <v>12287.5</v>
      </c>
      <c r="R764" s="28">
        <v>6186.2499999999991</v>
      </c>
      <c r="S764" s="28">
        <v>8143.7499999999991</v>
      </c>
      <c r="T764" s="28">
        <v>26617.5</v>
      </c>
      <c r="U764" s="124"/>
      <c r="V764" s="28">
        <v>22903.899999999998</v>
      </c>
      <c r="W764" s="28">
        <v>11531.169999999998</v>
      </c>
      <c r="X764" s="28">
        <v>15179.949999999999</v>
      </c>
      <c r="Y764" s="44">
        <v>49615.01999999999</v>
      </c>
      <c r="Z764" s="124"/>
      <c r="AA764" s="28">
        <v>2457.5</v>
      </c>
      <c r="AB764" s="28">
        <v>1237.2499999999998</v>
      </c>
      <c r="AC764" s="28">
        <v>1628.7499999999998</v>
      </c>
      <c r="AD764" s="44">
        <v>5323.5</v>
      </c>
      <c r="AE764" s="124"/>
      <c r="AF764" s="139">
        <v>56129.3</v>
      </c>
      <c r="AG764" s="139">
        <v>28258.79</v>
      </c>
      <c r="AH764" s="139">
        <v>37200.65</v>
      </c>
      <c r="AI764" s="44">
        <v>121588.73999999999</v>
      </c>
      <c r="AJ764" s="124"/>
      <c r="AK764" s="63">
        <v>10067.199999999999</v>
      </c>
      <c r="AL764" s="63">
        <v>10293.919999999998</v>
      </c>
      <c r="AM764" s="63">
        <v>46712.549999999996</v>
      </c>
      <c r="AN764" s="44">
        <v>67073.669999999984</v>
      </c>
      <c r="AO764" s="124"/>
      <c r="AP764" s="28">
        <v>102035.4</v>
      </c>
      <c r="AQ764" s="28">
        <v>51370.619999999995</v>
      </c>
      <c r="AR764" s="28">
        <v>67625.7</v>
      </c>
      <c r="AS764" s="28">
        <v>221031.71999999997</v>
      </c>
      <c r="AT764" s="124"/>
      <c r="AU764" s="28">
        <v>77263.8</v>
      </c>
      <c r="AV764" s="28">
        <v>38899.14</v>
      </c>
      <c r="AW764" s="28">
        <v>51207.899999999994</v>
      </c>
      <c r="AX764" s="44">
        <v>167370.84</v>
      </c>
      <c r="AY764" s="124"/>
      <c r="AZ764" s="139">
        <v>1157545.8299999998</v>
      </c>
      <c r="BA764" s="139">
        <v>323791.54000000004</v>
      </c>
      <c r="BB764" s="44">
        <v>444401.21099999995</v>
      </c>
      <c r="BC764" s="28">
        <v>26740.366379999996</v>
      </c>
      <c r="BD764" s="28">
        <v>23351.42628</v>
      </c>
      <c r="BE764" s="140">
        <v>0</v>
      </c>
      <c r="BF764" s="44">
        <v>494493.00365999999</v>
      </c>
      <c r="BG764" s="60"/>
      <c r="BH764" s="28">
        <v>1172143.59366</v>
      </c>
      <c r="BI764" s="124"/>
      <c r="BJ764" s="28">
        <v>166972.64000000001</v>
      </c>
      <c r="BK764" s="28">
        <v>1005170.95366</v>
      </c>
      <c r="BL764" s="124"/>
      <c r="BM764" s="193">
        <v>1</v>
      </c>
    </row>
    <row r="765" spans="1:65" x14ac:dyDescent="0.25">
      <c r="A765" s="116" t="s">
        <v>1739</v>
      </c>
      <c r="B765" s="24" t="s">
        <v>1740</v>
      </c>
      <c r="C765" s="27" t="s">
        <v>1738</v>
      </c>
      <c r="D765" s="27" t="s">
        <v>12</v>
      </c>
      <c r="E765" s="139">
        <v>1017.13</v>
      </c>
      <c r="F765" s="68"/>
      <c r="G765" s="139">
        <v>468.30999999999995</v>
      </c>
      <c r="H765" s="139">
        <v>453.48</v>
      </c>
      <c r="I765" s="139">
        <v>218.82999999999998</v>
      </c>
      <c r="J765" s="139">
        <v>329.99</v>
      </c>
      <c r="K765" s="60"/>
      <c r="L765" s="28">
        <v>40813.200000000004</v>
      </c>
      <c r="M765" s="28">
        <v>19694.699999999997</v>
      </c>
      <c r="N765" s="28">
        <v>29699.100000000002</v>
      </c>
      <c r="O765" s="44">
        <v>90207</v>
      </c>
      <c r="P765" s="124"/>
      <c r="Q765" s="28">
        <v>58538.749999999993</v>
      </c>
      <c r="R765" s="28">
        <v>27353.749999999996</v>
      </c>
      <c r="S765" s="28">
        <v>41248.75</v>
      </c>
      <c r="T765" s="28">
        <v>127141.24999999999</v>
      </c>
      <c r="U765" s="124"/>
      <c r="V765" s="28">
        <v>109116.22999999998</v>
      </c>
      <c r="W765" s="28">
        <v>50987.39</v>
      </c>
      <c r="X765" s="28">
        <v>76887.67</v>
      </c>
      <c r="Y765" s="44">
        <v>236991.28999999998</v>
      </c>
      <c r="Z765" s="124"/>
      <c r="AA765" s="28">
        <v>11707.749999999998</v>
      </c>
      <c r="AB765" s="28">
        <v>5470.75</v>
      </c>
      <c r="AC765" s="28">
        <v>8249.75</v>
      </c>
      <c r="AD765" s="44">
        <v>25428.25</v>
      </c>
      <c r="AE765" s="124"/>
      <c r="AF765" s="139">
        <v>267405.01</v>
      </c>
      <c r="AG765" s="139">
        <v>124951.93</v>
      </c>
      <c r="AH765" s="139">
        <v>188424.29</v>
      </c>
      <c r="AI765" s="44">
        <v>580781.23</v>
      </c>
      <c r="AJ765" s="124"/>
      <c r="AK765" s="63">
        <v>47161.919999999998</v>
      </c>
      <c r="AL765" s="63">
        <v>45516.639999999999</v>
      </c>
      <c r="AM765" s="63">
        <v>236602.83000000002</v>
      </c>
      <c r="AN765" s="44">
        <v>329281.39</v>
      </c>
      <c r="AO765" s="124"/>
      <c r="AP765" s="28">
        <v>486105.77999999997</v>
      </c>
      <c r="AQ765" s="28">
        <v>227145.53999999998</v>
      </c>
      <c r="AR765" s="28">
        <v>342529.62</v>
      </c>
      <c r="AS765" s="28">
        <v>1055780.94</v>
      </c>
      <c r="AT765" s="124"/>
      <c r="AU765" s="28">
        <v>368091.66</v>
      </c>
      <c r="AV765" s="28">
        <v>172000.37999999998</v>
      </c>
      <c r="AW765" s="28">
        <v>259372.14</v>
      </c>
      <c r="AX765" s="44">
        <v>799464.17999999993</v>
      </c>
      <c r="AY765" s="124"/>
      <c r="AZ765" s="139">
        <v>5615704.8399999999</v>
      </c>
      <c r="BA765" s="139">
        <v>1599110.96</v>
      </c>
      <c r="BB765" s="44">
        <v>2164444.7399999998</v>
      </c>
      <c r="BC765" s="28">
        <v>127728.13400999997</v>
      </c>
      <c r="BD765" s="28">
        <v>111540.51005999999</v>
      </c>
      <c r="BE765" s="140">
        <v>0</v>
      </c>
      <c r="BF765" s="44">
        <v>2403713.3840699997</v>
      </c>
      <c r="BG765" s="60"/>
      <c r="BH765" s="28">
        <v>5648788.9140699981</v>
      </c>
      <c r="BI765" s="124"/>
      <c r="BJ765" s="28">
        <v>797562.14</v>
      </c>
      <c r="BK765" s="28">
        <v>4851226.7740699984</v>
      </c>
      <c r="BL765" s="124"/>
      <c r="BM765" s="193">
        <v>1</v>
      </c>
    </row>
    <row r="766" spans="1:65" x14ac:dyDescent="0.25">
      <c r="A766" s="116" t="s">
        <v>1741</v>
      </c>
      <c r="B766" s="24" t="s">
        <v>1742</v>
      </c>
      <c r="C766" s="27" t="s">
        <v>1738</v>
      </c>
      <c r="D766" s="27" t="s">
        <v>12</v>
      </c>
      <c r="E766" s="139">
        <v>1059.75</v>
      </c>
      <c r="F766" s="68"/>
      <c r="G766" s="139">
        <v>459.75</v>
      </c>
      <c r="H766" s="139">
        <v>454.5</v>
      </c>
      <c r="I766" s="139">
        <v>273</v>
      </c>
      <c r="J766" s="139">
        <v>327</v>
      </c>
      <c r="K766" s="60"/>
      <c r="L766" s="28">
        <v>40905</v>
      </c>
      <c r="M766" s="28">
        <v>24570</v>
      </c>
      <c r="N766" s="28">
        <v>29430</v>
      </c>
      <c r="O766" s="44">
        <v>94905</v>
      </c>
      <c r="P766" s="124"/>
      <c r="Q766" s="28">
        <v>57468.75</v>
      </c>
      <c r="R766" s="28">
        <v>34125</v>
      </c>
      <c r="S766" s="28">
        <v>40875</v>
      </c>
      <c r="T766" s="28">
        <v>132468.75</v>
      </c>
      <c r="U766" s="124"/>
      <c r="V766" s="28">
        <v>107121.75</v>
      </c>
      <c r="W766" s="28">
        <v>63609</v>
      </c>
      <c r="X766" s="28">
        <v>76191</v>
      </c>
      <c r="Y766" s="44">
        <v>246921.75</v>
      </c>
      <c r="Z766" s="124"/>
      <c r="AA766" s="28">
        <v>11493.75</v>
      </c>
      <c r="AB766" s="28">
        <v>6825</v>
      </c>
      <c r="AC766" s="28">
        <v>8175</v>
      </c>
      <c r="AD766" s="44">
        <v>26493.75</v>
      </c>
      <c r="AE766" s="124"/>
      <c r="AF766" s="139">
        <v>262517.25</v>
      </c>
      <c r="AG766" s="139">
        <v>155883</v>
      </c>
      <c r="AH766" s="139">
        <v>186717</v>
      </c>
      <c r="AI766" s="44">
        <v>605117.25</v>
      </c>
      <c r="AJ766" s="124"/>
      <c r="AK766" s="63">
        <v>47268</v>
      </c>
      <c r="AL766" s="63">
        <v>56784</v>
      </c>
      <c r="AM766" s="63">
        <v>234459</v>
      </c>
      <c r="AN766" s="44">
        <v>338511</v>
      </c>
      <c r="AO766" s="124"/>
      <c r="AP766" s="28">
        <v>477220.5</v>
      </c>
      <c r="AQ766" s="28">
        <v>283374</v>
      </c>
      <c r="AR766" s="28">
        <v>339426</v>
      </c>
      <c r="AS766" s="28">
        <v>1100020.5</v>
      </c>
      <c r="AT766" s="124"/>
      <c r="AU766" s="28">
        <v>361363.5</v>
      </c>
      <c r="AV766" s="28">
        <v>214578</v>
      </c>
      <c r="AW766" s="28">
        <v>257022</v>
      </c>
      <c r="AX766" s="44">
        <v>832963.5</v>
      </c>
      <c r="AY766" s="124"/>
      <c r="AZ766" s="139">
        <v>5772272.5000000009</v>
      </c>
      <c r="BA766" s="139">
        <v>1460962.02</v>
      </c>
      <c r="BB766" s="44">
        <v>2169970.3560000001</v>
      </c>
      <c r="BC766" s="28">
        <v>133080.22574999998</v>
      </c>
      <c r="BD766" s="28">
        <v>116214.3045</v>
      </c>
      <c r="BE766" s="140">
        <v>0</v>
      </c>
      <c r="BF766" s="44">
        <v>2419264.88625</v>
      </c>
      <c r="BG766" s="60"/>
      <c r="BH766" s="28">
        <v>5796666.3862500004</v>
      </c>
      <c r="BI766" s="124"/>
      <c r="BJ766" s="28">
        <v>830981.76</v>
      </c>
      <c r="BK766" s="28">
        <v>4965684.6262500007</v>
      </c>
      <c r="BL766" s="124"/>
      <c r="BM766" s="193">
        <v>1</v>
      </c>
    </row>
    <row r="767" spans="1:65" x14ac:dyDescent="0.25">
      <c r="A767" s="116" t="s">
        <v>1743</v>
      </c>
      <c r="B767" s="24" t="s">
        <v>1744</v>
      </c>
      <c r="C767" s="27" t="s">
        <v>1733</v>
      </c>
      <c r="D767" s="27" t="s">
        <v>12</v>
      </c>
      <c r="E767" s="139">
        <v>522.88</v>
      </c>
      <c r="F767" s="68"/>
      <c r="G767" s="139">
        <v>245.89999999999998</v>
      </c>
      <c r="H767" s="139">
        <v>239.64999999999998</v>
      </c>
      <c r="I767" s="139">
        <v>122.16</v>
      </c>
      <c r="J767" s="139">
        <v>154.82</v>
      </c>
      <c r="K767" s="60"/>
      <c r="L767" s="28">
        <v>21568.499999999996</v>
      </c>
      <c r="M767" s="28">
        <v>10994.4</v>
      </c>
      <c r="N767" s="28">
        <v>13933.8</v>
      </c>
      <c r="O767" s="44">
        <v>46496.7</v>
      </c>
      <c r="P767" s="124"/>
      <c r="Q767" s="28">
        <v>30737.499999999996</v>
      </c>
      <c r="R767" s="28">
        <v>15270</v>
      </c>
      <c r="S767" s="28">
        <v>19352.5</v>
      </c>
      <c r="T767" s="28">
        <v>65360</v>
      </c>
      <c r="U767" s="124"/>
      <c r="V767" s="28">
        <v>57294.7</v>
      </c>
      <c r="W767" s="28">
        <v>28463.279999999999</v>
      </c>
      <c r="X767" s="28">
        <v>36073.06</v>
      </c>
      <c r="Y767" s="44">
        <v>121831.03999999999</v>
      </c>
      <c r="Z767" s="124"/>
      <c r="AA767" s="28">
        <v>6147.4999999999991</v>
      </c>
      <c r="AB767" s="28">
        <v>3054</v>
      </c>
      <c r="AC767" s="28">
        <v>3870.5</v>
      </c>
      <c r="AD767" s="44">
        <v>13072</v>
      </c>
      <c r="AE767" s="124"/>
      <c r="AF767" s="139">
        <v>140408.9</v>
      </c>
      <c r="AG767" s="139">
        <v>69753.36</v>
      </c>
      <c r="AH767" s="139">
        <v>88402.22</v>
      </c>
      <c r="AI767" s="44">
        <v>298564.47999999998</v>
      </c>
      <c r="AJ767" s="124"/>
      <c r="AK767" s="63">
        <v>24923.599999999999</v>
      </c>
      <c r="AL767" s="63">
        <v>25409.279999999999</v>
      </c>
      <c r="AM767" s="63">
        <v>111005.94</v>
      </c>
      <c r="AN767" s="44">
        <v>161338.82</v>
      </c>
      <c r="AO767" s="124"/>
      <c r="AP767" s="28">
        <v>255244.19999999998</v>
      </c>
      <c r="AQ767" s="28">
        <v>126802.08</v>
      </c>
      <c r="AR767" s="28">
        <v>160703.16</v>
      </c>
      <c r="AS767" s="28">
        <v>542749.43999999994</v>
      </c>
      <c r="AT767" s="124"/>
      <c r="AU767" s="28">
        <v>193277.4</v>
      </c>
      <c r="AV767" s="28">
        <v>96017.76</v>
      </c>
      <c r="AW767" s="28">
        <v>121688.51999999999</v>
      </c>
      <c r="AX767" s="44">
        <v>410983.67999999993</v>
      </c>
      <c r="AY767" s="124"/>
      <c r="AZ767" s="139">
        <v>2867018.77</v>
      </c>
      <c r="BA767" s="139">
        <v>794272.3</v>
      </c>
      <c r="BB767" s="44">
        <v>1098387.321</v>
      </c>
      <c r="BC767" s="28">
        <v>65661.701759999982</v>
      </c>
      <c r="BD767" s="28">
        <v>57340.066559999992</v>
      </c>
      <c r="BE767" s="140">
        <v>0</v>
      </c>
      <c r="BF767" s="44">
        <v>1221389.08932</v>
      </c>
      <c r="BG767" s="60"/>
      <c r="BH767" s="28">
        <v>2881785.2493199999</v>
      </c>
      <c r="BI767" s="124"/>
      <c r="BJ767" s="28">
        <v>410005.89</v>
      </c>
      <c r="BK767" s="28">
        <v>2471779.3593199998</v>
      </c>
      <c r="BL767" s="124"/>
      <c r="BM767" s="193">
        <v>1</v>
      </c>
    </row>
    <row r="768" spans="1:65" x14ac:dyDescent="0.25">
      <c r="A768" s="116" t="s">
        <v>1745</v>
      </c>
      <c r="B768" s="24" t="s">
        <v>1746</v>
      </c>
      <c r="C768" s="27" t="s">
        <v>1733</v>
      </c>
      <c r="D768" s="27" t="s">
        <v>12</v>
      </c>
      <c r="E768" s="139">
        <v>4699.18</v>
      </c>
      <c r="F768" s="68"/>
      <c r="G768" s="139">
        <v>2191.5500000000002</v>
      </c>
      <c r="H768" s="139">
        <v>2163.1400000000003</v>
      </c>
      <c r="I768" s="139">
        <v>1091.48</v>
      </c>
      <c r="J768" s="139">
        <v>1416.15</v>
      </c>
      <c r="K768" s="60"/>
      <c r="L768" s="28">
        <v>194682.60000000003</v>
      </c>
      <c r="M768" s="28">
        <v>98233.2</v>
      </c>
      <c r="N768" s="28">
        <v>127453.50000000001</v>
      </c>
      <c r="O768" s="44">
        <v>420369.30000000005</v>
      </c>
      <c r="P768" s="124"/>
      <c r="Q768" s="28">
        <v>273943.75</v>
      </c>
      <c r="R768" s="28">
        <v>136435</v>
      </c>
      <c r="S768" s="28">
        <v>177018.75</v>
      </c>
      <c r="T768" s="28">
        <v>587397.5</v>
      </c>
      <c r="U768" s="124"/>
      <c r="V768" s="28">
        <v>510631.15</v>
      </c>
      <c r="W768" s="28">
        <v>254314.84</v>
      </c>
      <c r="X768" s="28">
        <v>329962.95</v>
      </c>
      <c r="Y768" s="44">
        <v>1094908.94</v>
      </c>
      <c r="Z768" s="124"/>
      <c r="AA768" s="28">
        <v>54788.750000000007</v>
      </c>
      <c r="AB768" s="28">
        <v>27287</v>
      </c>
      <c r="AC768" s="28">
        <v>35403.75</v>
      </c>
      <c r="AD768" s="44">
        <v>117479.5</v>
      </c>
      <c r="AE768" s="124"/>
      <c r="AF768" s="139">
        <v>1251375.05</v>
      </c>
      <c r="AG768" s="139">
        <v>623235.07999999996</v>
      </c>
      <c r="AH768" s="139">
        <v>808621.65</v>
      </c>
      <c r="AI768" s="44">
        <v>2683231.7799999998</v>
      </c>
      <c r="AJ768" s="124"/>
      <c r="AK768" s="63">
        <v>224966.56000000003</v>
      </c>
      <c r="AL768" s="63">
        <v>227027.84</v>
      </c>
      <c r="AM768" s="63">
        <v>1015379.55</v>
      </c>
      <c r="AN768" s="44">
        <v>1467373.9500000002</v>
      </c>
      <c r="AO768" s="124"/>
      <c r="AP768" s="28">
        <v>2274828.9000000004</v>
      </c>
      <c r="AQ768" s="28">
        <v>1132956.24</v>
      </c>
      <c r="AR768" s="28">
        <v>1469963.7000000002</v>
      </c>
      <c r="AS768" s="28">
        <v>4877748.8400000008</v>
      </c>
      <c r="AT768" s="124"/>
      <c r="AU768" s="28">
        <v>1722558.3</v>
      </c>
      <c r="AV768" s="28">
        <v>857903.28</v>
      </c>
      <c r="AW768" s="28">
        <v>1113093.9000000001</v>
      </c>
      <c r="AX768" s="44">
        <v>3693555.4800000004</v>
      </c>
      <c r="AY768" s="124"/>
      <c r="AZ768" s="139">
        <v>25076517.539999999</v>
      </c>
      <c r="BA768" s="139">
        <v>5596787.7299999986</v>
      </c>
      <c r="BB768" s="44">
        <v>9201991.5809999984</v>
      </c>
      <c r="BC768" s="28">
        <v>590108.92686000001</v>
      </c>
      <c r="BD768" s="28">
        <v>515321.47716000001</v>
      </c>
      <c r="BE768" s="140">
        <v>0</v>
      </c>
      <c r="BF768" s="44">
        <v>10307421.985019997</v>
      </c>
      <c r="BG768" s="60"/>
      <c r="BH768" s="28">
        <v>25249487.27502</v>
      </c>
      <c r="BI768" s="124"/>
      <c r="BJ768" s="28">
        <v>3684768.01</v>
      </c>
      <c r="BK768" s="28">
        <v>21564719.265019998</v>
      </c>
      <c r="BL768" s="124"/>
      <c r="BM768" s="193">
        <v>1</v>
      </c>
    </row>
    <row r="769" spans="1:65" x14ac:dyDescent="0.25">
      <c r="A769" s="116" t="s">
        <v>1747</v>
      </c>
      <c r="B769" s="24" t="s">
        <v>1748</v>
      </c>
      <c r="C769" s="27" t="s">
        <v>1733</v>
      </c>
      <c r="D769" s="27" t="s">
        <v>12</v>
      </c>
      <c r="E769" s="139">
        <v>1257.25</v>
      </c>
      <c r="F769" s="68"/>
      <c r="G769" s="139">
        <v>542.25</v>
      </c>
      <c r="H769" s="139">
        <v>535.5</v>
      </c>
      <c r="I769" s="139">
        <v>288</v>
      </c>
      <c r="J769" s="139">
        <v>427</v>
      </c>
      <c r="K769" s="60"/>
      <c r="L769" s="28">
        <v>48195</v>
      </c>
      <c r="M769" s="28">
        <v>25920</v>
      </c>
      <c r="N769" s="28">
        <v>38430</v>
      </c>
      <c r="O769" s="44">
        <v>112545</v>
      </c>
      <c r="P769" s="124"/>
      <c r="Q769" s="28">
        <v>67781.25</v>
      </c>
      <c r="R769" s="28">
        <v>36000</v>
      </c>
      <c r="S769" s="28">
        <v>53375</v>
      </c>
      <c r="T769" s="28">
        <v>157156.25</v>
      </c>
      <c r="U769" s="124"/>
      <c r="V769" s="28">
        <v>126344.25</v>
      </c>
      <c r="W769" s="28">
        <v>67104</v>
      </c>
      <c r="X769" s="28">
        <v>99491</v>
      </c>
      <c r="Y769" s="44">
        <v>292939.25</v>
      </c>
      <c r="Z769" s="124"/>
      <c r="AA769" s="28">
        <v>13556.25</v>
      </c>
      <c r="AB769" s="28">
        <v>7200</v>
      </c>
      <c r="AC769" s="28">
        <v>10675</v>
      </c>
      <c r="AD769" s="44">
        <v>31431.25</v>
      </c>
      <c r="AE769" s="124"/>
      <c r="AF769" s="139">
        <v>309624.75</v>
      </c>
      <c r="AG769" s="139">
        <v>164448</v>
      </c>
      <c r="AH769" s="139">
        <v>243817</v>
      </c>
      <c r="AI769" s="44">
        <v>717889.75</v>
      </c>
      <c r="AJ769" s="124"/>
      <c r="AK769" s="63">
        <v>55692</v>
      </c>
      <c r="AL769" s="63">
        <v>59904</v>
      </c>
      <c r="AM769" s="63">
        <v>306159</v>
      </c>
      <c r="AN769" s="44">
        <v>421755</v>
      </c>
      <c r="AO769" s="124"/>
      <c r="AP769" s="28">
        <v>562855.5</v>
      </c>
      <c r="AQ769" s="28">
        <v>298944</v>
      </c>
      <c r="AR769" s="28">
        <v>443226</v>
      </c>
      <c r="AS769" s="28">
        <v>1305025.5</v>
      </c>
      <c r="AT769" s="124"/>
      <c r="AU769" s="28">
        <v>426208.5</v>
      </c>
      <c r="AV769" s="28">
        <v>226368</v>
      </c>
      <c r="AW769" s="28">
        <v>335622</v>
      </c>
      <c r="AX769" s="44">
        <v>988198.5</v>
      </c>
      <c r="AY769" s="124"/>
      <c r="AZ769" s="139">
        <v>6675330.9199999999</v>
      </c>
      <c r="BA769" s="139">
        <v>1272698.7400000002</v>
      </c>
      <c r="BB769" s="44">
        <v>2384408.898</v>
      </c>
      <c r="BC769" s="28">
        <v>157881.68324999997</v>
      </c>
      <c r="BD769" s="28">
        <v>137872.54949999999</v>
      </c>
      <c r="BE769" s="140">
        <v>0</v>
      </c>
      <c r="BF769" s="44">
        <v>2680163.13075</v>
      </c>
      <c r="BG769" s="60"/>
      <c r="BH769" s="28">
        <v>6707103.6307500005</v>
      </c>
      <c r="BI769" s="124"/>
      <c r="BJ769" s="28">
        <v>985847.44</v>
      </c>
      <c r="BK769" s="28">
        <v>5721256.190750001</v>
      </c>
      <c r="BL769" s="124"/>
      <c r="BM769" s="193">
        <v>1</v>
      </c>
    </row>
    <row r="770" spans="1:65" x14ac:dyDescent="0.25">
      <c r="A770" s="116" t="s">
        <v>1749</v>
      </c>
      <c r="B770" s="24" t="s">
        <v>1750</v>
      </c>
      <c r="C770" s="27" t="s">
        <v>1733</v>
      </c>
      <c r="D770" s="27" t="s">
        <v>12</v>
      </c>
      <c r="E770" s="139">
        <v>1250.1400000000001</v>
      </c>
      <c r="F770" s="68"/>
      <c r="G770" s="139">
        <v>541.66</v>
      </c>
      <c r="H770" s="139">
        <v>533.32999999999993</v>
      </c>
      <c r="I770" s="139">
        <v>299.49</v>
      </c>
      <c r="J770" s="139">
        <v>408.99</v>
      </c>
      <c r="K770" s="60"/>
      <c r="L770" s="28">
        <v>47999.7</v>
      </c>
      <c r="M770" s="28">
        <v>26954.100000000002</v>
      </c>
      <c r="N770" s="28">
        <v>36809.1</v>
      </c>
      <c r="O770" s="44">
        <v>111762.9</v>
      </c>
      <c r="P770" s="124"/>
      <c r="Q770" s="28">
        <v>67707.5</v>
      </c>
      <c r="R770" s="28">
        <v>37436.25</v>
      </c>
      <c r="S770" s="28">
        <v>51123.75</v>
      </c>
      <c r="T770" s="28">
        <v>156267.5</v>
      </c>
      <c r="U770" s="124"/>
      <c r="V770" s="28">
        <v>126206.78</v>
      </c>
      <c r="W770" s="28">
        <v>69781.17</v>
      </c>
      <c r="X770" s="28">
        <v>95294.67</v>
      </c>
      <c r="Y770" s="44">
        <v>291282.62</v>
      </c>
      <c r="Z770" s="124"/>
      <c r="AA770" s="28">
        <v>13541.5</v>
      </c>
      <c r="AB770" s="28">
        <v>7487.25</v>
      </c>
      <c r="AC770" s="28">
        <v>10224.75</v>
      </c>
      <c r="AD770" s="44">
        <v>31253.5</v>
      </c>
      <c r="AE770" s="124"/>
      <c r="AF770" s="139">
        <v>309287.86</v>
      </c>
      <c r="AG770" s="139">
        <v>171008.79</v>
      </c>
      <c r="AH770" s="139">
        <v>233533.29</v>
      </c>
      <c r="AI770" s="44">
        <v>713829.94000000006</v>
      </c>
      <c r="AJ770" s="124"/>
      <c r="AK770" s="63">
        <v>55466.319999999992</v>
      </c>
      <c r="AL770" s="63">
        <v>62293.919999999998</v>
      </c>
      <c r="AM770" s="63">
        <v>293245.83</v>
      </c>
      <c r="AN770" s="44">
        <v>411006.07</v>
      </c>
      <c r="AO770" s="124"/>
      <c r="AP770" s="28">
        <v>562243.07999999996</v>
      </c>
      <c r="AQ770" s="28">
        <v>310870.62</v>
      </c>
      <c r="AR770" s="28">
        <v>424531.62</v>
      </c>
      <c r="AS770" s="28">
        <v>1297645.3199999998</v>
      </c>
      <c r="AT770" s="124"/>
      <c r="AU770" s="28">
        <v>425744.75999999995</v>
      </c>
      <c r="AV770" s="28">
        <v>235399.14</v>
      </c>
      <c r="AW770" s="28">
        <v>321466.14</v>
      </c>
      <c r="AX770" s="44">
        <v>982610.03999999992</v>
      </c>
      <c r="AY770" s="124"/>
      <c r="AZ770" s="139">
        <v>6877866.9800000004</v>
      </c>
      <c r="BA770" s="139">
        <v>1868156.69</v>
      </c>
      <c r="BB770" s="44">
        <v>2623807.1009999998</v>
      </c>
      <c r="BC770" s="28">
        <v>156988.83077999996</v>
      </c>
      <c r="BD770" s="28">
        <v>137092.85267999998</v>
      </c>
      <c r="BE770" s="140">
        <v>0</v>
      </c>
      <c r="BF770" s="44">
        <v>2917888.7844599998</v>
      </c>
      <c r="BG770" s="60"/>
      <c r="BH770" s="28">
        <v>6913546.6744600013</v>
      </c>
      <c r="BI770" s="124"/>
      <c r="BJ770" s="28">
        <v>980272.27</v>
      </c>
      <c r="BK770" s="28">
        <v>5933274.4044600017</v>
      </c>
      <c r="BL770" s="124"/>
      <c r="BM770" s="193">
        <v>1</v>
      </c>
    </row>
    <row r="771" spans="1:65" x14ac:dyDescent="0.25">
      <c r="A771" s="116" t="s">
        <v>1751</v>
      </c>
      <c r="B771" s="24" t="s">
        <v>1752</v>
      </c>
      <c r="C771" s="27" t="s">
        <v>1733</v>
      </c>
      <c r="D771" s="27" t="s">
        <v>12</v>
      </c>
      <c r="E771" s="139">
        <v>597.04</v>
      </c>
      <c r="F771" s="68"/>
      <c r="G771" s="139">
        <v>277.55999999999995</v>
      </c>
      <c r="H771" s="139">
        <v>274.98</v>
      </c>
      <c r="I771" s="139">
        <v>135.49</v>
      </c>
      <c r="J771" s="139">
        <v>183.99</v>
      </c>
      <c r="K771" s="60"/>
      <c r="L771" s="28">
        <v>24748.2</v>
      </c>
      <c r="M771" s="28">
        <v>12194.1</v>
      </c>
      <c r="N771" s="28">
        <v>16559.100000000002</v>
      </c>
      <c r="O771" s="44">
        <v>53501.400000000009</v>
      </c>
      <c r="P771" s="124"/>
      <c r="Q771" s="28">
        <v>34694.999999999993</v>
      </c>
      <c r="R771" s="28">
        <v>16936.25</v>
      </c>
      <c r="S771" s="28">
        <v>22998.75</v>
      </c>
      <c r="T771" s="28">
        <v>74630</v>
      </c>
      <c r="U771" s="124"/>
      <c r="V771" s="28">
        <v>64671.479999999989</v>
      </c>
      <c r="W771" s="28">
        <v>31569.170000000002</v>
      </c>
      <c r="X771" s="28">
        <v>42869.670000000006</v>
      </c>
      <c r="Y771" s="44">
        <v>139110.32</v>
      </c>
      <c r="Z771" s="124"/>
      <c r="AA771" s="28">
        <v>6938.9999999999982</v>
      </c>
      <c r="AB771" s="28">
        <v>3387.25</v>
      </c>
      <c r="AC771" s="28">
        <v>4599.75</v>
      </c>
      <c r="AD771" s="44">
        <v>14925.999999999998</v>
      </c>
      <c r="AE771" s="124"/>
      <c r="AF771" s="139">
        <v>158486.76</v>
      </c>
      <c r="AG771" s="139">
        <v>77364.789999999994</v>
      </c>
      <c r="AH771" s="139">
        <v>105058.29</v>
      </c>
      <c r="AI771" s="44">
        <v>340909.83999999997</v>
      </c>
      <c r="AJ771" s="124"/>
      <c r="AK771" s="63">
        <v>28597.920000000002</v>
      </c>
      <c r="AL771" s="63">
        <v>28181.920000000002</v>
      </c>
      <c r="AM771" s="63">
        <v>131920.83000000002</v>
      </c>
      <c r="AN771" s="44">
        <v>188700.67</v>
      </c>
      <c r="AO771" s="124"/>
      <c r="AP771" s="28">
        <v>288107.27999999997</v>
      </c>
      <c r="AQ771" s="28">
        <v>140638.62</v>
      </c>
      <c r="AR771" s="28">
        <v>190981.62</v>
      </c>
      <c r="AS771" s="28">
        <v>619727.52</v>
      </c>
      <c r="AT771" s="124"/>
      <c r="AU771" s="28">
        <v>218162.15999999995</v>
      </c>
      <c r="AV771" s="28">
        <v>106495.14000000001</v>
      </c>
      <c r="AW771" s="28">
        <v>144616.14000000001</v>
      </c>
      <c r="AX771" s="44">
        <v>469273.43999999994</v>
      </c>
      <c r="AY771" s="124"/>
      <c r="AZ771" s="139">
        <v>3255701.11</v>
      </c>
      <c r="BA771" s="139">
        <v>814103.39999999991</v>
      </c>
      <c r="BB771" s="44">
        <v>1220941.3529999999</v>
      </c>
      <c r="BC771" s="28">
        <v>74974.492079999982</v>
      </c>
      <c r="BD771" s="28">
        <v>65472.600479999994</v>
      </c>
      <c r="BE771" s="140">
        <v>0</v>
      </c>
      <c r="BF771" s="44">
        <v>1361388.4455599999</v>
      </c>
      <c r="BG771" s="60"/>
      <c r="BH771" s="28">
        <v>3262167.6355599994</v>
      </c>
      <c r="BI771" s="124"/>
      <c r="BJ771" s="28">
        <v>468156.97</v>
      </c>
      <c r="BK771" s="28">
        <v>2794010.6655599996</v>
      </c>
      <c r="BL771" s="124"/>
      <c r="BM771" s="193">
        <v>1</v>
      </c>
    </row>
    <row r="772" spans="1:65" x14ac:dyDescent="0.25">
      <c r="A772" s="116" t="s">
        <v>1753</v>
      </c>
      <c r="B772" s="24" t="s">
        <v>1754</v>
      </c>
      <c r="C772" s="27" t="s">
        <v>1733</v>
      </c>
      <c r="D772" s="27" t="s">
        <v>12</v>
      </c>
      <c r="E772" s="139">
        <v>1370.12</v>
      </c>
      <c r="F772" s="68"/>
      <c r="G772" s="139">
        <v>618.65</v>
      </c>
      <c r="H772" s="139">
        <v>601.81999999999994</v>
      </c>
      <c r="I772" s="139">
        <v>319.14999999999998</v>
      </c>
      <c r="J772" s="139">
        <v>432.32</v>
      </c>
      <c r="K772" s="60"/>
      <c r="L772" s="28">
        <v>54163.799999999996</v>
      </c>
      <c r="M772" s="28">
        <v>28723.499999999996</v>
      </c>
      <c r="N772" s="28">
        <v>38908.800000000003</v>
      </c>
      <c r="O772" s="44">
        <v>121796.09999999999</v>
      </c>
      <c r="P772" s="124"/>
      <c r="Q772" s="28">
        <v>77331.25</v>
      </c>
      <c r="R772" s="28">
        <v>39893.75</v>
      </c>
      <c r="S772" s="28">
        <v>54040</v>
      </c>
      <c r="T772" s="28">
        <v>171265</v>
      </c>
      <c r="U772" s="124"/>
      <c r="V772" s="28">
        <v>144145.44999999998</v>
      </c>
      <c r="W772" s="28">
        <v>74361.95</v>
      </c>
      <c r="X772" s="28">
        <v>100730.56</v>
      </c>
      <c r="Y772" s="44">
        <v>319237.95999999996</v>
      </c>
      <c r="Z772" s="124"/>
      <c r="AA772" s="28">
        <v>15466.25</v>
      </c>
      <c r="AB772" s="28">
        <v>7978.7499999999991</v>
      </c>
      <c r="AC772" s="28">
        <v>10808</v>
      </c>
      <c r="AD772" s="44">
        <v>34253</v>
      </c>
      <c r="AE772" s="124"/>
      <c r="AF772" s="139">
        <v>353249.15</v>
      </c>
      <c r="AG772" s="139">
        <v>182234.65</v>
      </c>
      <c r="AH772" s="139">
        <v>246854.72</v>
      </c>
      <c r="AI772" s="44">
        <v>782338.52</v>
      </c>
      <c r="AJ772" s="124"/>
      <c r="AK772" s="63">
        <v>62589.279999999992</v>
      </c>
      <c r="AL772" s="63">
        <v>66383.199999999997</v>
      </c>
      <c r="AM772" s="63">
        <v>309973.44</v>
      </c>
      <c r="AN772" s="44">
        <v>438945.92</v>
      </c>
      <c r="AO772" s="124"/>
      <c r="AP772" s="28">
        <v>642158.69999999995</v>
      </c>
      <c r="AQ772" s="28">
        <v>331277.69999999995</v>
      </c>
      <c r="AR772" s="28">
        <v>448748.16</v>
      </c>
      <c r="AS772" s="28">
        <v>1422184.5599999998</v>
      </c>
      <c r="AT772" s="124"/>
      <c r="AU772" s="28">
        <v>486258.89999999997</v>
      </c>
      <c r="AV772" s="28">
        <v>250851.9</v>
      </c>
      <c r="AW772" s="28">
        <v>339803.52</v>
      </c>
      <c r="AX772" s="44">
        <v>1076914.3199999998</v>
      </c>
      <c r="AY772" s="124"/>
      <c r="AZ772" s="139">
        <v>7643049.7899999991</v>
      </c>
      <c r="BA772" s="139">
        <v>2361732.9</v>
      </c>
      <c r="BB772" s="44">
        <v>3001434.8069999996</v>
      </c>
      <c r="BC772" s="28">
        <v>172055.55923999997</v>
      </c>
      <c r="BD772" s="28">
        <v>150250.09943999999</v>
      </c>
      <c r="BE772" s="140">
        <v>0</v>
      </c>
      <c r="BF772" s="44">
        <v>3323740.4656799994</v>
      </c>
      <c r="BG772" s="60"/>
      <c r="BH772" s="28">
        <v>7690675.8456799993</v>
      </c>
      <c r="BI772" s="124"/>
      <c r="BJ772" s="28">
        <v>1074352.19</v>
      </c>
      <c r="BK772" s="28">
        <v>6616323.6556799989</v>
      </c>
      <c r="BL772" s="124"/>
      <c r="BM772" s="193">
        <v>1</v>
      </c>
    </row>
    <row r="773" spans="1:65" x14ac:dyDescent="0.25">
      <c r="A773" s="116" t="s">
        <v>1755</v>
      </c>
      <c r="B773" s="24" t="s">
        <v>1756</v>
      </c>
      <c r="C773" s="27" t="s">
        <v>1733</v>
      </c>
      <c r="D773" s="27" t="s">
        <v>12</v>
      </c>
      <c r="E773" s="139">
        <v>1503.48</v>
      </c>
      <c r="F773" s="68"/>
      <c r="G773" s="139">
        <v>681.99</v>
      </c>
      <c r="H773" s="139">
        <v>671.49</v>
      </c>
      <c r="I773" s="139">
        <v>360.83</v>
      </c>
      <c r="J773" s="139">
        <v>460.65999999999997</v>
      </c>
      <c r="K773" s="60"/>
      <c r="L773" s="28">
        <v>60434.1</v>
      </c>
      <c r="M773" s="28">
        <v>32474.699999999997</v>
      </c>
      <c r="N773" s="28">
        <v>41459.399999999994</v>
      </c>
      <c r="O773" s="44">
        <v>134368.19999999998</v>
      </c>
      <c r="P773" s="124"/>
      <c r="Q773" s="28">
        <v>85248.75</v>
      </c>
      <c r="R773" s="28">
        <v>45103.75</v>
      </c>
      <c r="S773" s="28">
        <v>57582.499999999993</v>
      </c>
      <c r="T773" s="28">
        <v>187935</v>
      </c>
      <c r="U773" s="124"/>
      <c r="V773" s="28">
        <v>158903.67000000001</v>
      </c>
      <c r="W773" s="28">
        <v>84073.39</v>
      </c>
      <c r="X773" s="28">
        <v>107333.78</v>
      </c>
      <c r="Y773" s="44">
        <v>350310.83999999997</v>
      </c>
      <c r="Z773" s="124"/>
      <c r="AA773" s="28">
        <v>17049.75</v>
      </c>
      <c r="AB773" s="28">
        <v>9020.75</v>
      </c>
      <c r="AC773" s="28">
        <v>11516.5</v>
      </c>
      <c r="AD773" s="44">
        <v>37587</v>
      </c>
      <c r="AE773" s="124"/>
      <c r="AF773" s="139">
        <v>389416.29</v>
      </c>
      <c r="AG773" s="139">
        <v>206033.93</v>
      </c>
      <c r="AH773" s="139">
        <v>263036.86</v>
      </c>
      <c r="AI773" s="44">
        <v>858487.08</v>
      </c>
      <c r="AJ773" s="124"/>
      <c r="AK773" s="63">
        <v>69834.960000000006</v>
      </c>
      <c r="AL773" s="63">
        <v>75052.639999999999</v>
      </c>
      <c r="AM773" s="63">
        <v>330293.21999999997</v>
      </c>
      <c r="AN773" s="44">
        <v>475180.81999999995</v>
      </c>
      <c r="AO773" s="124"/>
      <c r="AP773" s="28">
        <v>707905.62</v>
      </c>
      <c r="AQ773" s="28">
        <v>374541.54</v>
      </c>
      <c r="AR773" s="28">
        <v>478165.07999999996</v>
      </c>
      <c r="AS773" s="28">
        <v>1560612.2399999998</v>
      </c>
      <c r="AT773" s="124"/>
      <c r="AU773" s="28">
        <v>536044.14</v>
      </c>
      <c r="AV773" s="28">
        <v>283612.38</v>
      </c>
      <c r="AW773" s="28">
        <v>362078.75999999995</v>
      </c>
      <c r="AX773" s="44">
        <v>1181735.28</v>
      </c>
      <c r="AY773" s="124"/>
      <c r="AZ773" s="139">
        <v>7889943.5899999999</v>
      </c>
      <c r="BA773" s="139">
        <v>1434999.9</v>
      </c>
      <c r="BB773" s="44">
        <v>2797483.0469999998</v>
      </c>
      <c r="BC773" s="28">
        <v>188802.50795999999</v>
      </c>
      <c r="BD773" s="28">
        <v>164874.62376000002</v>
      </c>
      <c r="BE773" s="140">
        <v>0</v>
      </c>
      <c r="BF773" s="44">
        <v>3151160.1787199997</v>
      </c>
      <c r="BG773" s="60"/>
      <c r="BH773" s="28">
        <v>7937376.6387199992</v>
      </c>
      <c r="BI773" s="124"/>
      <c r="BJ773" s="28">
        <v>1178923.77</v>
      </c>
      <c r="BK773" s="28">
        <v>6758452.8687199987</v>
      </c>
      <c r="BL773" s="124"/>
      <c r="BM773" s="193">
        <v>1</v>
      </c>
    </row>
    <row r="774" spans="1:65" x14ac:dyDescent="0.25">
      <c r="A774" s="116" t="s">
        <v>1757</v>
      </c>
      <c r="B774" s="24" t="s">
        <v>1758</v>
      </c>
      <c r="C774" s="27" t="s">
        <v>1733</v>
      </c>
      <c r="D774" s="27" t="s">
        <v>12</v>
      </c>
      <c r="E774" s="139">
        <v>883.75</v>
      </c>
      <c r="F774" s="68"/>
      <c r="G774" s="139">
        <v>407.75</v>
      </c>
      <c r="H774" s="139">
        <v>401</v>
      </c>
      <c r="I774" s="139">
        <v>196.5</v>
      </c>
      <c r="J774" s="139">
        <v>279.5</v>
      </c>
      <c r="K774" s="60"/>
      <c r="L774" s="28">
        <v>36090</v>
      </c>
      <c r="M774" s="28">
        <v>17685</v>
      </c>
      <c r="N774" s="28">
        <v>25155</v>
      </c>
      <c r="O774" s="44">
        <v>78930</v>
      </c>
      <c r="P774" s="124"/>
      <c r="Q774" s="28">
        <v>50968.75</v>
      </c>
      <c r="R774" s="28">
        <v>24562.5</v>
      </c>
      <c r="S774" s="28">
        <v>34937.5</v>
      </c>
      <c r="T774" s="28">
        <v>110468.75</v>
      </c>
      <c r="U774" s="124"/>
      <c r="V774" s="28">
        <v>95005.75</v>
      </c>
      <c r="W774" s="28">
        <v>45784.5</v>
      </c>
      <c r="X774" s="28">
        <v>65123.5</v>
      </c>
      <c r="Y774" s="44">
        <v>205913.75</v>
      </c>
      <c r="Z774" s="124"/>
      <c r="AA774" s="28">
        <v>10193.75</v>
      </c>
      <c r="AB774" s="28">
        <v>4912.5</v>
      </c>
      <c r="AC774" s="28">
        <v>6987.5</v>
      </c>
      <c r="AD774" s="44">
        <v>22093.75</v>
      </c>
      <c r="AE774" s="124"/>
      <c r="AF774" s="139">
        <v>232825.25</v>
      </c>
      <c r="AG774" s="139">
        <v>112201.5</v>
      </c>
      <c r="AH774" s="139">
        <v>159594.5</v>
      </c>
      <c r="AI774" s="44">
        <v>504621.25</v>
      </c>
      <c r="AJ774" s="124"/>
      <c r="AK774" s="63">
        <v>41704</v>
      </c>
      <c r="AL774" s="63">
        <v>40872</v>
      </c>
      <c r="AM774" s="63">
        <v>200401.5</v>
      </c>
      <c r="AN774" s="44">
        <v>282977.5</v>
      </c>
      <c r="AO774" s="124"/>
      <c r="AP774" s="28">
        <v>423244.5</v>
      </c>
      <c r="AQ774" s="28">
        <v>203967</v>
      </c>
      <c r="AR774" s="28">
        <v>290121</v>
      </c>
      <c r="AS774" s="28">
        <v>917332.5</v>
      </c>
      <c r="AT774" s="124"/>
      <c r="AU774" s="28">
        <v>320491.5</v>
      </c>
      <c r="AV774" s="28">
        <v>154449</v>
      </c>
      <c r="AW774" s="28">
        <v>219687</v>
      </c>
      <c r="AX774" s="44">
        <v>694627.5</v>
      </c>
      <c r="AY774" s="124"/>
      <c r="AZ774" s="139">
        <v>4799554.25</v>
      </c>
      <c r="BA774" s="139">
        <v>1182605.42</v>
      </c>
      <c r="BB774" s="44">
        <v>1794647.9009999998</v>
      </c>
      <c r="BC774" s="28">
        <v>110978.67374999999</v>
      </c>
      <c r="BD774" s="28">
        <v>96913.79250000001</v>
      </c>
      <c r="BE774" s="140">
        <v>0</v>
      </c>
      <c r="BF774" s="44">
        <v>2002540.3672499999</v>
      </c>
      <c r="BG774" s="60"/>
      <c r="BH774" s="28">
        <v>4819505.3672500001</v>
      </c>
      <c r="BI774" s="124"/>
      <c r="BJ774" s="28">
        <v>692974.88</v>
      </c>
      <c r="BK774" s="28">
        <v>4126530.4872500002</v>
      </c>
      <c r="BL774" s="124"/>
      <c r="BM774" s="193">
        <v>1</v>
      </c>
    </row>
    <row r="775" spans="1:65" x14ac:dyDescent="0.25">
      <c r="A775" s="116" t="s">
        <v>1759</v>
      </c>
      <c r="B775" s="24" t="s">
        <v>1760</v>
      </c>
      <c r="C775" s="27" t="s">
        <v>1733</v>
      </c>
      <c r="D775" s="27" t="s">
        <v>12</v>
      </c>
      <c r="E775" s="139">
        <v>13506.63</v>
      </c>
      <c r="F775" s="68"/>
      <c r="G775" s="139">
        <v>6461.1399999999994</v>
      </c>
      <c r="H775" s="139">
        <v>6291.3099999999995</v>
      </c>
      <c r="I775" s="139">
        <v>3136.33</v>
      </c>
      <c r="J775" s="139">
        <v>3909.16</v>
      </c>
      <c r="K775" s="60"/>
      <c r="L775" s="28">
        <v>566217.89999999991</v>
      </c>
      <c r="M775" s="28">
        <v>282269.7</v>
      </c>
      <c r="N775" s="28">
        <v>351824.39999999997</v>
      </c>
      <c r="O775" s="44">
        <v>1200311.9999999998</v>
      </c>
      <c r="P775" s="124"/>
      <c r="Q775" s="28">
        <v>807642.49999999988</v>
      </c>
      <c r="R775" s="28">
        <v>392041.25</v>
      </c>
      <c r="S775" s="28">
        <v>488645</v>
      </c>
      <c r="T775" s="28">
        <v>1688328.75</v>
      </c>
      <c r="U775" s="124"/>
      <c r="V775" s="28">
        <v>1505445.6199999999</v>
      </c>
      <c r="W775" s="28">
        <v>730764.89</v>
      </c>
      <c r="X775" s="28">
        <v>910834.27999999991</v>
      </c>
      <c r="Y775" s="44">
        <v>3147044.7899999996</v>
      </c>
      <c r="Z775" s="124"/>
      <c r="AA775" s="28">
        <v>161528.5</v>
      </c>
      <c r="AB775" s="28">
        <v>78408.25</v>
      </c>
      <c r="AC775" s="28">
        <v>97729</v>
      </c>
      <c r="AD775" s="44">
        <v>337665.75</v>
      </c>
      <c r="AE775" s="124"/>
      <c r="AF775" s="139">
        <v>3689310.94</v>
      </c>
      <c r="AG775" s="139">
        <v>1790844.43</v>
      </c>
      <c r="AH775" s="139">
        <v>2232130.36</v>
      </c>
      <c r="AI775" s="44">
        <v>7712285.7300000004</v>
      </c>
      <c r="AJ775" s="124"/>
      <c r="AK775" s="63">
        <v>654296.24</v>
      </c>
      <c r="AL775" s="63">
        <v>652356.64</v>
      </c>
      <c r="AM775" s="63">
        <v>2802867.7199999997</v>
      </c>
      <c r="AN775" s="44">
        <v>4109520.5999999996</v>
      </c>
      <c r="AO775" s="124"/>
      <c r="AP775" s="28">
        <v>6706663.3199999994</v>
      </c>
      <c r="AQ775" s="28">
        <v>3255510.54</v>
      </c>
      <c r="AR775" s="28">
        <v>4057708.08</v>
      </c>
      <c r="AS775" s="28">
        <v>14019881.939999999</v>
      </c>
      <c r="AT775" s="124"/>
      <c r="AU775" s="28">
        <v>5078456.0399999991</v>
      </c>
      <c r="AV775" s="28">
        <v>2465155.38</v>
      </c>
      <c r="AW775" s="28">
        <v>3072599.76</v>
      </c>
      <c r="AX775" s="44">
        <v>10616211.18</v>
      </c>
      <c r="AY775" s="124"/>
      <c r="AZ775" s="139">
        <v>79243542.36999999</v>
      </c>
      <c r="BA775" s="139">
        <v>32313162.309999999</v>
      </c>
      <c r="BB775" s="44">
        <v>33467011.403999995</v>
      </c>
      <c r="BC775" s="28">
        <v>1696122.0755099996</v>
      </c>
      <c r="BD775" s="28">
        <v>1481164.0590599999</v>
      </c>
      <c r="BE775" s="140">
        <v>0</v>
      </c>
      <c r="BF775" s="44">
        <v>36644297.538569994</v>
      </c>
      <c r="BG775" s="60"/>
      <c r="BH775" s="28">
        <v>79475548.278569996</v>
      </c>
      <c r="BI775" s="124"/>
      <c r="BJ775" s="28">
        <v>10590953.779999999</v>
      </c>
      <c r="BK775" s="28">
        <v>68884594.498569995</v>
      </c>
      <c r="BL775" s="124"/>
      <c r="BM775" s="193">
        <v>1</v>
      </c>
    </row>
    <row r="776" spans="1:65" x14ac:dyDescent="0.25">
      <c r="A776" s="116" t="s">
        <v>1766</v>
      </c>
      <c r="B776" s="24" t="s">
        <v>1767</v>
      </c>
      <c r="C776" s="27" t="s">
        <v>1768</v>
      </c>
      <c r="D776" s="27" t="s">
        <v>12</v>
      </c>
      <c r="E776" s="139">
        <v>894.69</v>
      </c>
      <c r="F776" s="68"/>
      <c r="G776" s="139">
        <v>394.87999999999994</v>
      </c>
      <c r="H776" s="139">
        <v>382.46999999999997</v>
      </c>
      <c r="I776" s="139">
        <v>214.65999999999997</v>
      </c>
      <c r="J776" s="139">
        <v>285.14999999999998</v>
      </c>
      <c r="K776" s="60"/>
      <c r="L776" s="28">
        <v>34422.299999999996</v>
      </c>
      <c r="M776" s="28">
        <v>19319.399999999998</v>
      </c>
      <c r="N776" s="28">
        <v>25663.499999999996</v>
      </c>
      <c r="O776" s="44">
        <v>79405.2</v>
      </c>
      <c r="P776" s="124"/>
      <c r="Q776" s="28">
        <v>49359.999999999993</v>
      </c>
      <c r="R776" s="28">
        <v>26832.499999999996</v>
      </c>
      <c r="S776" s="28">
        <v>35643.75</v>
      </c>
      <c r="T776" s="28">
        <v>111836.24999999999</v>
      </c>
      <c r="U776" s="124"/>
      <c r="V776" s="28">
        <v>92007.039999999979</v>
      </c>
      <c r="W776" s="28">
        <v>50015.779999999992</v>
      </c>
      <c r="X776" s="28">
        <v>66439.95</v>
      </c>
      <c r="Y776" s="44">
        <v>208462.76999999996</v>
      </c>
      <c r="Z776" s="124"/>
      <c r="AA776" s="28">
        <v>9871.9999999999982</v>
      </c>
      <c r="AB776" s="28">
        <v>5366.4999999999991</v>
      </c>
      <c r="AC776" s="28">
        <v>7128.7499999999991</v>
      </c>
      <c r="AD776" s="44">
        <v>22367.249999999996</v>
      </c>
      <c r="AE776" s="124"/>
      <c r="AF776" s="139">
        <v>225476.48000000001</v>
      </c>
      <c r="AG776" s="139">
        <v>122570.86</v>
      </c>
      <c r="AH776" s="139">
        <v>162820.65</v>
      </c>
      <c r="AI776" s="44">
        <v>510867.99</v>
      </c>
      <c r="AJ776" s="124"/>
      <c r="AK776" s="63">
        <v>39776.879999999997</v>
      </c>
      <c r="AL776" s="63">
        <v>44649.279999999992</v>
      </c>
      <c r="AM776" s="63">
        <v>204452.55</v>
      </c>
      <c r="AN776" s="44">
        <v>288878.70999999996</v>
      </c>
      <c r="AO776" s="124"/>
      <c r="AP776" s="28">
        <v>409885.43999999994</v>
      </c>
      <c r="AQ776" s="28">
        <v>222817.07999999996</v>
      </c>
      <c r="AR776" s="28">
        <v>295985.69999999995</v>
      </c>
      <c r="AS776" s="28">
        <v>928688.21999999986</v>
      </c>
      <c r="AT776" s="124"/>
      <c r="AU776" s="28">
        <v>310375.67999999993</v>
      </c>
      <c r="AV776" s="28">
        <v>168722.75999999998</v>
      </c>
      <c r="AW776" s="28">
        <v>224127.9</v>
      </c>
      <c r="AX776" s="44">
        <v>703226.34</v>
      </c>
      <c r="AY776" s="124"/>
      <c r="AZ776" s="139">
        <v>5012279.46</v>
      </c>
      <c r="BA776" s="139">
        <v>1583746.81</v>
      </c>
      <c r="BB776" s="44">
        <v>1978807.8809999998</v>
      </c>
      <c r="BC776" s="28">
        <v>112352.48612999999</v>
      </c>
      <c r="BD776" s="28">
        <v>98113.494779999994</v>
      </c>
      <c r="BE776" s="140">
        <v>0</v>
      </c>
      <c r="BF776" s="44">
        <v>2189273.86191</v>
      </c>
      <c r="BG776" s="60"/>
      <c r="BH776" s="28">
        <v>5043006.591909999</v>
      </c>
      <c r="BI776" s="124"/>
      <c r="BJ776" s="28">
        <v>701553.26</v>
      </c>
      <c r="BK776" s="28">
        <v>4341453.3319099993</v>
      </c>
      <c r="BL776" s="124"/>
      <c r="BM776" s="193">
        <v>1</v>
      </c>
    </row>
    <row r="777" spans="1:65" x14ac:dyDescent="0.25">
      <c r="A777" s="116" t="s">
        <v>1769</v>
      </c>
      <c r="B777" s="24" t="s">
        <v>1770</v>
      </c>
      <c r="C777" s="27" t="s">
        <v>1768</v>
      </c>
      <c r="D777" s="27" t="s">
        <v>12</v>
      </c>
      <c r="E777" s="139">
        <v>648.37</v>
      </c>
      <c r="F777" s="68"/>
      <c r="G777" s="139">
        <v>298.89999999999998</v>
      </c>
      <c r="H777" s="139">
        <v>289.64999999999998</v>
      </c>
      <c r="I777" s="139">
        <v>150.32</v>
      </c>
      <c r="J777" s="139">
        <v>199.15</v>
      </c>
      <c r="K777" s="60"/>
      <c r="L777" s="28">
        <v>26068.499999999996</v>
      </c>
      <c r="M777" s="28">
        <v>13528.8</v>
      </c>
      <c r="N777" s="28">
        <v>17923.5</v>
      </c>
      <c r="O777" s="44">
        <v>57520.799999999996</v>
      </c>
      <c r="P777" s="124"/>
      <c r="Q777" s="28">
        <v>37362.5</v>
      </c>
      <c r="R777" s="28">
        <v>18790</v>
      </c>
      <c r="S777" s="28">
        <v>24893.75</v>
      </c>
      <c r="T777" s="28">
        <v>81046.25</v>
      </c>
      <c r="U777" s="124"/>
      <c r="V777" s="28">
        <v>69643.7</v>
      </c>
      <c r="W777" s="28">
        <v>35024.559999999998</v>
      </c>
      <c r="X777" s="28">
        <v>46401.950000000004</v>
      </c>
      <c r="Y777" s="44">
        <v>151070.21</v>
      </c>
      <c r="Z777" s="124"/>
      <c r="AA777" s="28">
        <v>7472.4999999999991</v>
      </c>
      <c r="AB777" s="28">
        <v>3758</v>
      </c>
      <c r="AC777" s="28">
        <v>4978.75</v>
      </c>
      <c r="AD777" s="44">
        <v>16209.25</v>
      </c>
      <c r="AE777" s="124"/>
      <c r="AF777" s="139">
        <v>170671.9</v>
      </c>
      <c r="AG777" s="139">
        <v>85832.72</v>
      </c>
      <c r="AH777" s="139">
        <v>113714.65</v>
      </c>
      <c r="AI777" s="44">
        <v>370219.27</v>
      </c>
      <c r="AJ777" s="124"/>
      <c r="AK777" s="63">
        <v>30123.599999999999</v>
      </c>
      <c r="AL777" s="63">
        <v>31266.559999999998</v>
      </c>
      <c r="AM777" s="63">
        <v>142790.55000000002</v>
      </c>
      <c r="AN777" s="44">
        <v>204180.71000000002</v>
      </c>
      <c r="AO777" s="124"/>
      <c r="AP777" s="28">
        <v>310258.19999999995</v>
      </c>
      <c r="AQ777" s="28">
        <v>156032.16</v>
      </c>
      <c r="AR777" s="28">
        <v>206717.7</v>
      </c>
      <c r="AS777" s="28">
        <v>673008.06</v>
      </c>
      <c r="AT777" s="124"/>
      <c r="AU777" s="28">
        <v>234935.4</v>
      </c>
      <c r="AV777" s="28">
        <v>118151.51999999999</v>
      </c>
      <c r="AW777" s="28">
        <v>156531.9</v>
      </c>
      <c r="AX777" s="44">
        <v>509618.81999999995</v>
      </c>
      <c r="AY777" s="124"/>
      <c r="AZ777" s="139">
        <v>3592068.05</v>
      </c>
      <c r="BA777" s="139">
        <v>1071293.6300000001</v>
      </c>
      <c r="BB777" s="44">
        <v>1399008.504</v>
      </c>
      <c r="BC777" s="28">
        <v>81420.359489999988</v>
      </c>
      <c r="BD777" s="28">
        <v>71101.550940000001</v>
      </c>
      <c r="BE777" s="140">
        <v>0</v>
      </c>
      <c r="BF777" s="44">
        <v>1551530.4144299999</v>
      </c>
      <c r="BG777" s="60"/>
      <c r="BH777" s="28">
        <v>3614403.7844299995</v>
      </c>
      <c r="BI777" s="124"/>
      <c r="BJ777" s="28">
        <v>508406.36</v>
      </c>
      <c r="BK777" s="28">
        <v>3105997.4244299997</v>
      </c>
      <c r="BL777" s="124"/>
      <c r="BM777" s="193">
        <v>1</v>
      </c>
    </row>
    <row r="778" spans="1:65" x14ac:dyDescent="0.25">
      <c r="A778" s="116" t="s">
        <v>1771</v>
      </c>
      <c r="B778" s="24" t="s">
        <v>1772</v>
      </c>
      <c r="C778" s="27" t="s">
        <v>1768</v>
      </c>
      <c r="D778" s="27" t="s">
        <v>12</v>
      </c>
      <c r="E778" s="139">
        <v>896.71</v>
      </c>
      <c r="F778" s="68"/>
      <c r="G778" s="139">
        <v>364.89</v>
      </c>
      <c r="H778" s="139">
        <v>355.89</v>
      </c>
      <c r="I778" s="139">
        <v>227.16</v>
      </c>
      <c r="J778" s="139">
        <v>304.65999999999997</v>
      </c>
      <c r="K778" s="60"/>
      <c r="L778" s="28">
        <v>32030.1</v>
      </c>
      <c r="M778" s="28">
        <v>20444.400000000001</v>
      </c>
      <c r="N778" s="28">
        <v>27419.399999999998</v>
      </c>
      <c r="O778" s="44">
        <v>79893.899999999994</v>
      </c>
      <c r="P778" s="124"/>
      <c r="Q778" s="28">
        <v>45611.25</v>
      </c>
      <c r="R778" s="28">
        <v>28395</v>
      </c>
      <c r="S778" s="28">
        <v>38082.499999999993</v>
      </c>
      <c r="T778" s="28">
        <v>112088.75</v>
      </c>
      <c r="U778" s="124"/>
      <c r="V778" s="28">
        <v>85019.37</v>
      </c>
      <c r="W778" s="28">
        <v>52928.28</v>
      </c>
      <c r="X778" s="28">
        <v>70985.78</v>
      </c>
      <c r="Y778" s="44">
        <v>208933.43</v>
      </c>
      <c r="Z778" s="124"/>
      <c r="AA778" s="28">
        <v>9122.25</v>
      </c>
      <c r="AB778" s="28">
        <v>5679</v>
      </c>
      <c r="AC778" s="28">
        <v>7616.4999999999991</v>
      </c>
      <c r="AD778" s="44">
        <v>22417.75</v>
      </c>
      <c r="AE778" s="124"/>
      <c r="AF778" s="139">
        <v>208352.19</v>
      </c>
      <c r="AG778" s="139">
        <v>129708.36</v>
      </c>
      <c r="AH778" s="139">
        <v>173960.86</v>
      </c>
      <c r="AI778" s="44">
        <v>512021.41</v>
      </c>
      <c r="AJ778" s="124"/>
      <c r="AK778" s="63">
        <v>37012.559999999998</v>
      </c>
      <c r="AL778" s="63">
        <v>47249.279999999999</v>
      </c>
      <c r="AM778" s="63">
        <v>218441.21999999997</v>
      </c>
      <c r="AN778" s="44">
        <v>302703.05999999994</v>
      </c>
      <c r="AO778" s="124"/>
      <c r="AP778" s="28">
        <v>378755.82</v>
      </c>
      <c r="AQ778" s="28">
        <v>235792.08</v>
      </c>
      <c r="AR778" s="28">
        <v>316237.07999999996</v>
      </c>
      <c r="AS778" s="28">
        <v>930784.98</v>
      </c>
      <c r="AT778" s="124"/>
      <c r="AU778" s="28">
        <v>286803.53999999998</v>
      </c>
      <c r="AV778" s="28">
        <v>178547.76</v>
      </c>
      <c r="AW778" s="28">
        <v>239462.75999999998</v>
      </c>
      <c r="AX778" s="44">
        <v>704814.05999999994</v>
      </c>
      <c r="AY778" s="124"/>
      <c r="AZ778" s="139">
        <v>5042019.79</v>
      </c>
      <c r="BA778" s="139">
        <v>1611046.4600000002</v>
      </c>
      <c r="BB778" s="44">
        <v>1995919.875</v>
      </c>
      <c r="BC778" s="28">
        <v>112606.15166999999</v>
      </c>
      <c r="BD778" s="28">
        <v>98335.012019999995</v>
      </c>
      <c r="BE778" s="140">
        <v>0</v>
      </c>
      <c r="BF778" s="44">
        <v>2206861.0386899998</v>
      </c>
      <c r="BG778" s="60"/>
      <c r="BH778" s="28">
        <v>5080518.3786899997</v>
      </c>
      <c r="BI778" s="124"/>
      <c r="BJ778" s="28">
        <v>703137.21</v>
      </c>
      <c r="BK778" s="28">
        <v>4377381.1686899997</v>
      </c>
      <c r="BL778" s="124"/>
      <c r="BM778" s="193">
        <v>1</v>
      </c>
    </row>
    <row r="779" spans="1:65" x14ac:dyDescent="0.25">
      <c r="A779" s="116" t="s">
        <v>1773</v>
      </c>
      <c r="B779" s="24" t="s">
        <v>1774</v>
      </c>
      <c r="C779" s="27" t="s">
        <v>1763</v>
      </c>
      <c r="D779" s="27" t="s">
        <v>120</v>
      </c>
      <c r="E779" s="139">
        <v>722.55</v>
      </c>
      <c r="F779" s="68"/>
      <c r="G779" s="139">
        <v>476.21999999999991</v>
      </c>
      <c r="H779" s="139">
        <v>461.46999999999991</v>
      </c>
      <c r="I779" s="139">
        <v>246.32999999999998</v>
      </c>
      <c r="J779" s="139">
        <v>0</v>
      </c>
      <c r="K779" s="60"/>
      <c r="L779" s="28">
        <v>41532.299999999996</v>
      </c>
      <c r="M779" s="28">
        <v>22169.699999999997</v>
      </c>
      <c r="N779" s="28">
        <v>0</v>
      </c>
      <c r="O779" s="44">
        <v>63701.999999999993</v>
      </c>
      <c r="P779" s="124"/>
      <c r="Q779" s="28">
        <v>59527.499999999993</v>
      </c>
      <c r="R779" s="28">
        <v>30791.249999999996</v>
      </c>
      <c r="S779" s="28">
        <v>0</v>
      </c>
      <c r="T779" s="28">
        <v>90318.749999999985</v>
      </c>
      <c r="U779" s="124"/>
      <c r="V779" s="28">
        <v>110959.25999999998</v>
      </c>
      <c r="W779" s="28">
        <v>57394.89</v>
      </c>
      <c r="X779" s="28">
        <v>0</v>
      </c>
      <c r="Y779" s="44">
        <v>168354.14999999997</v>
      </c>
      <c r="Z779" s="124"/>
      <c r="AA779" s="28">
        <v>11905.499999999998</v>
      </c>
      <c r="AB779" s="28">
        <v>6158.25</v>
      </c>
      <c r="AC779" s="28">
        <v>0</v>
      </c>
      <c r="AD779" s="44">
        <v>18063.75</v>
      </c>
      <c r="AE779" s="124"/>
      <c r="AF779" s="139">
        <v>271921.62</v>
      </c>
      <c r="AG779" s="139">
        <v>140654.43</v>
      </c>
      <c r="AH779" s="139">
        <v>0</v>
      </c>
      <c r="AI779" s="44">
        <v>412576.05</v>
      </c>
      <c r="AJ779" s="124"/>
      <c r="AK779" s="63">
        <v>47992.87999999999</v>
      </c>
      <c r="AL779" s="63">
        <v>51236.639999999999</v>
      </c>
      <c r="AM779" s="63">
        <v>0</v>
      </c>
      <c r="AN779" s="44">
        <v>99229.51999999999</v>
      </c>
      <c r="AO779" s="124"/>
      <c r="AP779" s="28">
        <v>494316.35999999993</v>
      </c>
      <c r="AQ779" s="28">
        <v>255690.53999999998</v>
      </c>
      <c r="AR779" s="28">
        <v>0</v>
      </c>
      <c r="AS779" s="28">
        <v>750006.89999999991</v>
      </c>
      <c r="AT779" s="124"/>
      <c r="AU779" s="28">
        <v>374308.91999999993</v>
      </c>
      <c r="AV779" s="28">
        <v>193615.37999999998</v>
      </c>
      <c r="AW779" s="28">
        <v>0</v>
      </c>
      <c r="AX779" s="44">
        <v>567924.29999999993</v>
      </c>
      <c r="AY779" s="124"/>
      <c r="AZ779" s="139">
        <v>3951484.56</v>
      </c>
      <c r="BA779" s="139">
        <v>1397839.8800000001</v>
      </c>
      <c r="BB779" s="44">
        <v>1604797.3320000002</v>
      </c>
      <c r="BC779" s="28">
        <v>90735.66134999998</v>
      </c>
      <c r="BD779" s="28">
        <v>79236.27810000001</v>
      </c>
      <c r="BE779" s="140">
        <v>0</v>
      </c>
      <c r="BF779" s="44">
        <v>1774769.2714500001</v>
      </c>
      <c r="BG779" s="60"/>
      <c r="BH779" s="28">
        <v>3944944.6914499998</v>
      </c>
      <c r="BI779" s="124"/>
      <c r="BJ779" s="28">
        <v>566573.13</v>
      </c>
      <c r="BK779" s="28">
        <v>3378371.5614499999</v>
      </c>
      <c r="BL779" s="124"/>
      <c r="BM779" s="193">
        <v>1</v>
      </c>
    </row>
    <row r="780" spans="1:65" x14ac:dyDescent="0.25">
      <c r="A780" s="116" t="s">
        <v>1775</v>
      </c>
      <c r="B780" s="24" t="s">
        <v>1776</v>
      </c>
      <c r="C780" s="27" t="s">
        <v>1763</v>
      </c>
      <c r="D780" s="27" t="s">
        <v>120</v>
      </c>
      <c r="E780" s="139">
        <v>1378</v>
      </c>
      <c r="F780" s="68"/>
      <c r="G780" s="139">
        <v>948</v>
      </c>
      <c r="H780" s="139">
        <v>931</v>
      </c>
      <c r="I780" s="139">
        <v>430</v>
      </c>
      <c r="J780" s="139">
        <v>0</v>
      </c>
      <c r="K780" s="60"/>
      <c r="L780" s="28">
        <v>83790</v>
      </c>
      <c r="M780" s="28">
        <v>38700</v>
      </c>
      <c r="N780" s="28">
        <v>0</v>
      </c>
      <c r="O780" s="44">
        <v>122490</v>
      </c>
      <c r="P780" s="124"/>
      <c r="Q780" s="28">
        <v>118500</v>
      </c>
      <c r="R780" s="28">
        <v>53750</v>
      </c>
      <c r="S780" s="28">
        <v>0</v>
      </c>
      <c r="T780" s="28">
        <v>172250</v>
      </c>
      <c r="U780" s="124"/>
      <c r="V780" s="28">
        <v>220884</v>
      </c>
      <c r="W780" s="28">
        <v>100190</v>
      </c>
      <c r="X780" s="28">
        <v>0</v>
      </c>
      <c r="Y780" s="44">
        <v>321074</v>
      </c>
      <c r="Z780" s="124"/>
      <c r="AA780" s="28">
        <v>23700</v>
      </c>
      <c r="AB780" s="28">
        <v>10750</v>
      </c>
      <c r="AC780" s="28">
        <v>0</v>
      </c>
      <c r="AD780" s="44">
        <v>34450</v>
      </c>
      <c r="AE780" s="124"/>
      <c r="AF780" s="139">
        <v>541308</v>
      </c>
      <c r="AG780" s="139">
        <v>245530</v>
      </c>
      <c r="AH780" s="139">
        <v>0</v>
      </c>
      <c r="AI780" s="44">
        <v>786838</v>
      </c>
      <c r="AJ780" s="124"/>
      <c r="AK780" s="63">
        <v>96824</v>
      </c>
      <c r="AL780" s="63">
        <v>89440</v>
      </c>
      <c r="AM780" s="63">
        <v>0</v>
      </c>
      <c r="AN780" s="44">
        <v>186264</v>
      </c>
      <c r="AO780" s="124"/>
      <c r="AP780" s="28">
        <v>984024</v>
      </c>
      <c r="AQ780" s="28">
        <v>446340</v>
      </c>
      <c r="AR780" s="28">
        <v>0</v>
      </c>
      <c r="AS780" s="28">
        <v>1430364</v>
      </c>
      <c r="AT780" s="124"/>
      <c r="AU780" s="28">
        <v>745128</v>
      </c>
      <c r="AV780" s="28">
        <v>337980</v>
      </c>
      <c r="AW780" s="28">
        <v>0</v>
      </c>
      <c r="AX780" s="44">
        <v>1083108</v>
      </c>
      <c r="AY780" s="124"/>
      <c r="AZ780" s="139">
        <v>7003580.0799999991</v>
      </c>
      <c r="BA780" s="139">
        <v>1368248.7</v>
      </c>
      <c r="BB780" s="44">
        <v>2511548.6339999996</v>
      </c>
      <c r="BC780" s="28">
        <v>173045.106</v>
      </c>
      <c r="BD780" s="28">
        <v>151114.236</v>
      </c>
      <c r="BE780" s="140">
        <v>0</v>
      </c>
      <c r="BF780" s="44">
        <v>2835707.9759999998</v>
      </c>
      <c r="BG780" s="60"/>
      <c r="BH780" s="28">
        <v>6972545.9759999998</v>
      </c>
      <c r="BI780" s="124"/>
      <c r="BJ780" s="28">
        <v>1080531.1399999999</v>
      </c>
      <c r="BK780" s="28">
        <v>5892014.8360000001</v>
      </c>
      <c r="BL780" s="124"/>
      <c r="BM780" s="193">
        <v>1</v>
      </c>
    </row>
    <row r="781" spans="1:65" x14ac:dyDescent="0.25">
      <c r="A781" s="116" t="s">
        <v>1777</v>
      </c>
      <c r="B781" s="24" t="s">
        <v>1778</v>
      </c>
      <c r="C781" s="27" t="s">
        <v>1763</v>
      </c>
      <c r="D781" s="27" t="s">
        <v>120</v>
      </c>
      <c r="E781" s="139">
        <v>945.54</v>
      </c>
      <c r="F781" s="68"/>
      <c r="G781" s="139">
        <v>595.87999999999988</v>
      </c>
      <c r="H781" s="139">
        <v>589.46999999999991</v>
      </c>
      <c r="I781" s="139">
        <v>349.65999999999997</v>
      </c>
      <c r="J781" s="139">
        <v>0</v>
      </c>
      <c r="K781" s="60"/>
      <c r="L781" s="28">
        <v>53052.299999999996</v>
      </c>
      <c r="M781" s="28">
        <v>31469.399999999998</v>
      </c>
      <c r="N781" s="28">
        <v>0</v>
      </c>
      <c r="O781" s="44">
        <v>84521.7</v>
      </c>
      <c r="P781" s="124"/>
      <c r="Q781" s="28">
        <v>74484.999999999985</v>
      </c>
      <c r="R781" s="28">
        <v>43707.499999999993</v>
      </c>
      <c r="S781" s="28">
        <v>0</v>
      </c>
      <c r="T781" s="28">
        <v>118192.49999999997</v>
      </c>
      <c r="U781" s="124"/>
      <c r="V781" s="28">
        <v>138840.03999999998</v>
      </c>
      <c r="W781" s="28">
        <v>81470.78</v>
      </c>
      <c r="X781" s="28">
        <v>0</v>
      </c>
      <c r="Y781" s="44">
        <v>220310.81999999998</v>
      </c>
      <c r="Z781" s="124"/>
      <c r="AA781" s="28">
        <v>14896.999999999996</v>
      </c>
      <c r="AB781" s="28">
        <v>8741.5</v>
      </c>
      <c r="AC781" s="28">
        <v>0</v>
      </c>
      <c r="AD781" s="44">
        <v>23638.499999999996</v>
      </c>
      <c r="AE781" s="124"/>
      <c r="AF781" s="139">
        <v>340247.48</v>
      </c>
      <c r="AG781" s="139">
        <v>199655.86</v>
      </c>
      <c r="AH781" s="139">
        <v>0</v>
      </c>
      <c r="AI781" s="44">
        <v>539903.34</v>
      </c>
      <c r="AJ781" s="124"/>
      <c r="AK781" s="63">
        <v>61304.87999999999</v>
      </c>
      <c r="AL781" s="63">
        <v>72729.279999999999</v>
      </c>
      <c r="AM781" s="63">
        <v>0</v>
      </c>
      <c r="AN781" s="44">
        <v>134034.15999999997</v>
      </c>
      <c r="AO781" s="124"/>
      <c r="AP781" s="28">
        <v>618523.43999999983</v>
      </c>
      <c r="AQ781" s="28">
        <v>362947.07999999996</v>
      </c>
      <c r="AR781" s="28">
        <v>0</v>
      </c>
      <c r="AS781" s="28">
        <v>981470.51999999979</v>
      </c>
      <c r="AT781" s="124"/>
      <c r="AU781" s="28">
        <v>468361.67999999993</v>
      </c>
      <c r="AV781" s="28">
        <v>274832.75999999995</v>
      </c>
      <c r="AW781" s="28">
        <v>0</v>
      </c>
      <c r="AX781" s="44">
        <v>743194.44</v>
      </c>
      <c r="AY781" s="124"/>
      <c r="AZ781" s="139">
        <v>4904044.7</v>
      </c>
      <c r="BA781" s="139">
        <v>1189430.08</v>
      </c>
      <c r="BB781" s="44">
        <v>1828042.4340000001</v>
      </c>
      <c r="BC781" s="28">
        <v>118738.07657999996</v>
      </c>
      <c r="BD781" s="28">
        <v>103689.80747999999</v>
      </c>
      <c r="BE781" s="140">
        <v>0</v>
      </c>
      <c r="BF781" s="44">
        <v>2050470.31806</v>
      </c>
      <c r="BG781" s="60"/>
      <c r="BH781" s="28">
        <v>4895736.2980599999</v>
      </c>
      <c r="BI781" s="124"/>
      <c r="BJ781" s="28">
        <v>741426.28</v>
      </c>
      <c r="BK781" s="28">
        <v>4154310.0180599997</v>
      </c>
      <c r="BL781" s="124"/>
      <c r="BM781" s="193">
        <v>1</v>
      </c>
    </row>
    <row r="782" spans="1:65" x14ac:dyDescent="0.25">
      <c r="A782" s="116" t="s">
        <v>1779</v>
      </c>
      <c r="B782" s="24" t="s">
        <v>1780</v>
      </c>
      <c r="C782" s="27" t="s">
        <v>1763</v>
      </c>
      <c r="D782" s="27" t="s">
        <v>120</v>
      </c>
      <c r="E782" s="139">
        <v>578.79999999999995</v>
      </c>
      <c r="F782" s="68"/>
      <c r="G782" s="139">
        <v>379.64999999999992</v>
      </c>
      <c r="H782" s="139">
        <v>373.14999999999992</v>
      </c>
      <c r="I782" s="139">
        <v>199.14999999999998</v>
      </c>
      <c r="J782" s="139">
        <v>0</v>
      </c>
      <c r="K782" s="60"/>
      <c r="L782" s="28">
        <v>33583.499999999993</v>
      </c>
      <c r="M782" s="28">
        <v>17923.499999999996</v>
      </c>
      <c r="N782" s="28">
        <v>0</v>
      </c>
      <c r="O782" s="44">
        <v>51506.999999999985</v>
      </c>
      <c r="P782" s="124"/>
      <c r="Q782" s="28">
        <v>47456.249999999993</v>
      </c>
      <c r="R782" s="28">
        <v>24893.749999999996</v>
      </c>
      <c r="S782" s="28">
        <v>0</v>
      </c>
      <c r="T782" s="28">
        <v>72349.999999999985</v>
      </c>
      <c r="U782" s="124"/>
      <c r="V782" s="28">
        <v>88458.449999999983</v>
      </c>
      <c r="W782" s="28">
        <v>46401.95</v>
      </c>
      <c r="X782" s="28">
        <v>0</v>
      </c>
      <c r="Y782" s="44">
        <v>134860.39999999997</v>
      </c>
      <c r="Z782" s="124"/>
      <c r="AA782" s="28">
        <v>9491.2499999999982</v>
      </c>
      <c r="AB782" s="28">
        <v>4978.7499999999991</v>
      </c>
      <c r="AC782" s="28">
        <v>0</v>
      </c>
      <c r="AD782" s="44">
        <v>14469.999999999996</v>
      </c>
      <c r="AE782" s="124"/>
      <c r="AF782" s="139">
        <v>216780.15</v>
      </c>
      <c r="AG782" s="139">
        <v>113714.65</v>
      </c>
      <c r="AH782" s="139">
        <v>0</v>
      </c>
      <c r="AI782" s="44">
        <v>330494.8</v>
      </c>
      <c r="AJ782" s="124"/>
      <c r="AK782" s="63">
        <v>38807.599999999991</v>
      </c>
      <c r="AL782" s="63">
        <v>41423.199999999997</v>
      </c>
      <c r="AM782" s="63">
        <v>0</v>
      </c>
      <c r="AN782" s="44">
        <v>80230.799999999988</v>
      </c>
      <c r="AO782" s="124"/>
      <c r="AP782" s="28">
        <v>394076.6999999999</v>
      </c>
      <c r="AQ782" s="28">
        <v>206717.69999999998</v>
      </c>
      <c r="AR782" s="28">
        <v>0</v>
      </c>
      <c r="AS782" s="28">
        <v>600794.39999999991</v>
      </c>
      <c r="AT782" s="124"/>
      <c r="AU782" s="28">
        <v>298404.89999999997</v>
      </c>
      <c r="AV782" s="28">
        <v>156531.9</v>
      </c>
      <c r="AW782" s="28">
        <v>0</v>
      </c>
      <c r="AX782" s="44">
        <v>454936.79999999993</v>
      </c>
      <c r="AY782" s="124"/>
      <c r="AZ782" s="139">
        <v>3285689.13</v>
      </c>
      <c r="BA782" s="139">
        <v>1314965.4099999999</v>
      </c>
      <c r="BB782" s="44">
        <v>1380196.362</v>
      </c>
      <c r="BC782" s="28">
        <v>72683.967599999989</v>
      </c>
      <c r="BD782" s="28">
        <v>63472.365599999997</v>
      </c>
      <c r="BE782" s="140">
        <v>0</v>
      </c>
      <c r="BF782" s="44">
        <v>1516352.6952</v>
      </c>
      <c r="BG782" s="60"/>
      <c r="BH782" s="28">
        <v>3255996.8951999992</v>
      </c>
      <c r="BI782" s="124"/>
      <c r="BJ782" s="28">
        <v>453854.44</v>
      </c>
      <c r="BK782" s="28">
        <v>2802142.4551999993</v>
      </c>
      <c r="BL782" s="124"/>
      <c r="BM782" s="193">
        <v>1</v>
      </c>
    </row>
    <row r="783" spans="1:65" x14ac:dyDescent="0.25">
      <c r="A783" s="116" t="s">
        <v>1781</v>
      </c>
      <c r="B783" s="24" t="s">
        <v>1782</v>
      </c>
      <c r="C783" s="27" t="s">
        <v>1763</v>
      </c>
      <c r="D783" s="27" t="s">
        <v>120</v>
      </c>
      <c r="E783" s="139">
        <v>163.25</v>
      </c>
      <c r="F783" s="68"/>
      <c r="G783" s="139">
        <v>107.25</v>
      </c>
      <c r="H783" s="139">
        <v>105.5</v>
      </c>
      <c r="I783" s="139">
        <v>56</v>
      </c>
      <c r="J783" s="139">
        <v>0</v>
      </c>
      <c r="K783" s="60"/>
      <c r="L783" s="28">
        <v>9495</v>
      </c>
      <c r="M783" s="28">
        <v>5040</v>
      </c>
      <c r="N783" s="28">
        <v>0</v>
      </c>
      <c r="O783" s="44">
        <v>14535</v>
      </c>
      <c r="P783" s="124"/>
      <c r="Q783" s="28">
        <v>13406.25</v>
      </c>
      <c r="R783" s="28">
        <v>7000</v>
      </c>
      <c r="S783" s="28">
        <v>0</v>
      </c>
      <c r="T783" s="28">
        <v>20406.25</v>
      </c>
      <c r="U783" s="124"/>
      <c r="V783" s="28">
        <v>24989.25</v>
      </c>
      <c r="W783" s="28">
        <v>13048</v>
      </c>
      <c r="X783" s="28">
        <v>0</v>
      </c>
      <c r="Y783" s="44">
        <v>38037.25</v>
      </c>
      <c r="Z783" s="124"/>
      <c r="AA783" s="28">
        <v>2681.25</v>
      </c>
      <c r="AB783" s="28">
        <v>1400</v>
      </c>
      <c r="AC783" s="28">
        <v>0</v>
      </c>
      <c r="AD783" s="44">
        <v>4081.25</v>
      </c>
      <c r="AE783" s="124"/>
      <c r="AF783" s="139">
        <v>61239.75</v>
      </c>
      <c r="AG783" s="139">
        <v>31976</v>
      </c>
      <c r="AH783" s="139">
        <v>0</v>
      </c>
      <c r="AI783" s="44">
        <v>93215.75</v>
      </c>
      <c r="AJ783" s="124"/>
      <c r="AK783" s="63">
        <v>10972</v>
      </c>
      <c r="AL783" s="63">
        <v>11648</v>
      </c>
      <c r="AM783" s="63">
        <v>0</v>
      </c>
      <c r="AN783" s="44">
        <v>22620</v>
      </c>
      <c r="AO783" s="124"/>
      <c r="AP783" s="28">
        <v>111325.5</v>
      </c>
      <c r="AQ783" s="28">
        <v>58128</v>
      </c>
      <c r="AR783" s="28">
        <v>0</v>
      </c>
      <c r="AS783" s="28">
        <v>169453.5</v>
      </c>
      <c r="AT783" s="124"/>
      <c r="AU783" s="28">
        <v>84298.5</v>
      </c>
      <c r="AV783" s="28">
        <v>44016</v>
      </c>
      <c r="AW783" s="28">
        <v>0</v>
      </c>
      <c r="AX783" s="44">
        <v>128314.5</v>
      </c>
      <c r="AY783" s="124"/>
      <c r="AZ783" s="139">
        <v>863938.95000000007</v>
      </c>
      <c r="BA783" s="139">
        <v>247941.81</v>
      </c>
      <c r="BB783" s="44">
        <v>333564.228</v>
      </c>
      <c r="BC783" s="28">
        <v>20500.445249999997</v>
      </c>
      <c r="BD783" s="28">
        <v>17902.321500000002</v>
      </c>
      <c r="BE783" s="140">
        <v>0</v>
      </c>
      <c r="BF783" s="44">
        <v>371966.99475000001</v>
      </c>
      <c r="BG783" s="60"/>
      <c r="BH783" s="28">
        <v>862630.49475000007</v>
      </c>
      <c r="BI783" s="124"/>
      <c r="BJ783" s="28">
        <v>128009.22</v>
      </c>
      <c r="BK783" s="28">
        <v>734621.2747500001</v>
      </c>
      <c r="BL783" s="124"/>
      <c r="BM783" s="193">
        <v>1</v>
      </c>
    </row>
    <row r="784" spans="1:65" x14ac:dyDescent="0.25">
      <c r="A784" s="116" t="s">
        <v>1783</v>
      </c>
      <c r="B784" s="24" t="s">
        <v>1784</v>
      </c>
      <c r="C784" s="27" t="s">
        <v>1763</v>
      </c>
      <c r="D784" s="27" t="s">
        <v>120</v>
      </c>
      <c r="E784" s="139">
        <v>1573.04</v>
      </c>
      <c r="F784" s="68"/>
      <c r="G784" s="139">
        <v>1012.55</v>
      </c>
      <c r="H784" s="139">
        <v>990.46999999999991</v>
      </c>
      <c r="I784" s="139">
        <v>560.49</v>
      </c>
      <c r="J784" s="139">
        <v>0</v>
      </c>
      <c r="K784" s="60"/>
      <c r="L784" s="28">
        <v>89142.299999999988</v>
      </c>
      <c r="M784" s="28">
        <v>50444.1</v>
      </c>
      <c r="N784" s="28">
        <v>0</v>
      </c>
      <c r="O784" s="44">
        <v>139586.4</v>
      </c>
      <c r="P784" s="124"/>
      <c r="Q784" s="28">
        <v>126568.75</v>
      </c>
      <c r="R784" s="28">
        <v>70061.25</v>
      </c>
      <c r="S784" s="28">
        <v>0</v>
      </c>
      <c r="T784" s="28">
        <v>196630</v>
      </c>
      <c r="U784" s="124"/>
      <c r="V784" s="28">
        <v>235924.15</v>
      </c>
      <c r="W784" s="28">
        <v>130594.17</v>
      </c>
      <c r="X784" s="28">
        <v>0</v>
      </c>
      <c r="Y784" s="44">
        <v>366518.32</v>
      </c>
      <c r="Z784" s="124"/>
      <c r="AA784" s="28">
        <v>25313.75</v>
      </c>
      <c r="AB784" s="28">
        <v>14012.25</v>
      </c>
      <c r="AC784" s="28">
        <v>0</v>
      </c>
      <c r="AD784" s="44">
        <v>39326</v>
      </c>
      <c r="AE784" s="124"/>
      <c r="AF784" s="139">
        <v>578166.05000000005</v>
      </c>
      <c r="AG784" s="139">
        <v>320039.78999999998</v>
      </c>
      <c r="AH784" s="139">
        <v>0</v>
      </c>
      <c r="AI784" s="44">
        <v>898205.84000000008</v>
      </c>
      <c r="AJ784" s="124"/>
      <c r="AK784" s="63">
        <v>103008.87999999999</v>
      </c>
      <c r="AL784" s="63">
        <v>116581.92</v>
      </c>
      <c r="AM784" s="63">
        <v>0</v>
      </c>
      <c r="AN784" s="44">
        <v>219590.8</v>
      </c>
      <c r="AO784" s="124"/>
      <c r="AP784" s="28">
        <v>1051026.8999999999</v>
      </c>
      <c r="AQ784" s="28">
        <v>581788.62</v>
      </c>
      <c r="AR784" s="28">
        <v>0</v>
      </c>
      <c r="AS784" s="28">
        <v>1632815.52</v>
      </c>
      <c r="AT784" s="124"/>
      <c r="AU784" s="28">
        <v>795864.29999999993</v>
      </c>
      <c r="AV784" s="28">
        <v>440545.14</v>
      </c>
      <c r="AW784" s="28">
        <v>0</v>
      </c>
      <c r="AX784" s="44">
        <v>1236409.44</v>
      </c>
      <c r="AY784" s="124"/>
      <c r="AZ784" s="139">
        <v>8557141.1999999993</v>
      </c>
      <c r="BA784" s="139">
        <v>2866914.3400000008</v>
      </c>
      <c r="BB784" s="44">
        <v>3427216.6619999995</v>
      </c>
      <c r="BC784" s="28">
        <v>197537.64408</v>
      </c>
      <c r="BD784" s="28">
        <v>172502.71247999999</v>
      </c>
      <c r="BE784" s="140">
        <v>0</v>
      </c>
      <c r="BF784" s="44">
        <v>3797257.0185599998</v>
      </c>
      <c r="BG784" s="60"/>
      <c r="BH784" s="28">
        <v>8526339.3385599982</v>
      </c>
      <c r="BI784" s="124"/>
      <c r="BJ784" s="28">
        <v>1233467.8500000001</v>
      </c>
      <c r="BK784" s="28">
        <v>7292871.4885599986</v>
      </c>
      <c r="BL784" s="124"/>
      <c r="BM784" s="193">
        <v>1</v>
      </c>
    </row>
    <row r="785" spans="1:65" x14ac:dyDescent="0.25">
      <c r="A785" s="116" t="s">
        <v>1785</v>
      </c>
      <c r="B785" s="24" t="s">
        <v>1786</v>
      </c>
      <c r="C785" s="27" t="s">
        <v>1763</v>
      </c>
      <c r="D785" s="27" t="s">
        <v>120</v>
      </c>
      <c r="E785" s="139">
        <v>208.22</v>
      </c>
      <c r="F785" s="68"/>
      <c r="G785" s="139">
        <v>137.89999999999998</v>
      </c>
      <c r="H785" s="139">
        <v>137.32</v>
      </c>
      <c r="I785" s="139">
        <v>70.319999999999993</v>
      </c>
      <c r="J785" s="139">
        <v>0</v>
      </c>
      <c r="K785" s="60"/>
      <c r="L785" s="28">
        <v>12358.8</v>
      </c>
      <c r="M785" s="28">
        <v>6328.7999999999993</v>
      </c>
      <c r="N785" s="28">
        <v>0</v>
      </c>
      <c r="O785" s="44">
        <v>18687.599999999999</v>
      </c>
      <c r="P785" s="124"/>
      <c r="Q785" s="28">
        <v>17237.499999999996</v>
      </c>
      <c r="R785" s="28">
        <v>8790</v>
      </c>
      <c r="S785" s="28">
        <v>0</v>
      </c>
      <c r="T785" s="28">
        <v>26027.499999999996</v>
      </c>
      <c r="U785" s="124"/>
      <c r="V785" s="28">
        <v>32130.699999999993</v>
      </c>
      <c r="W785" s="28">
        <v>16384.559999999998</v>
      </c>
      <c r="X785" s="28">
        <v>0</v>
      </c>
      <c r="Y785" s="44">
        <v>48515.259999999995</v>
      </c>
      <c r="Z785" s="124"/>
      <c r="AA785" s="28">
        <v>3447.4999999999995</v>
      </c>
      <c r="AB785" s="28">
        <v>1757.9999999999998</v>
      </c>
      <c r="AC785" s="28">
        <v>0</v>
      </c>
      <c r="AD785" s="44">
        <v>5205.4999999999991</v>
      </c>
      <c r="AE785" s="124"/>
      <c r="AF785" s="139">
        <v>39370.449999999997</v>
      </c>
      <c r="AG785" s="139">
        <v>20076.36</v>
      </c>
      <c r="AH785" s="139">
        <v>0</v>
      </c>
      <c r="AI785" s="44">
        <v>59446.81</v>
      </c>
      <c r="AJ785" s="124"/>
      <c r="AK785" s="63">
        <v>14281.279999999999</v>
      </c>
      <c r="AL785" s="63">
        <v>14626.559999999998</v>
      </c>
      <c r="AM785" s="63">
        <v>0</v>
      </c>
      <c r="AN785" s="44">
        <v>28907.839999999997</v>
      </c>
      <c r="AO785" s="124"/>
      <c r="AP785" s="28">
        <v>143140.19999999998</v>
      </c>
      <c r="AQ785" s="28">
        <v>72992.159999999989</v>
      </c>
      <c r="AR785" s="28">
        <v>0</v>
      </c>
      <c r="AS785" s="28">
        <v>216132.36</v>
      </c>
      <c r="AT785" s="124"/>
      <c r="AU785" s="28">
        <v>108389.39999999998</v>
      </c>
      <c r="AV785" s="28">
        <v>55271.519999999997</v>
      </c>
      <c r="AW785" s="28">
        <v>0</v>
      </c>
      <c r="AX785" s="44">
        <v>163660.91999999998</v>
      </c>
      <c r="AY785" s="124"/>
      <c r="AZ785" s="139">
        <v>1097492.77</v>
      </c>
      <c r="BA785" s="139">
        <v>282428.35000000003</v>
      </c>
      <c r="BB785" s="44">
        <v>413976.33600000001</v>
      </c>
      <c r="BC785" s="28">
        <v>26147.642939999994</v>
      </c>
      <c r="BD785" s="28">
        <v>22833.821639999998</v>
      </c>
      <c r="BE785" s="140">
        <v>0</v>
      </c>
      <c r="BF785" s="44">
        <v>462957.80057999998</v>
      </c>
      <c r="BG785" s="60"/>
      <c r="BH785" s="28">
        <v>1029541.59058</v>
      </c>
      <c r="BI785" s="124"/>
      <c r="BJ785" s="28">
        <v>163271.54</v>
      </c>
      <c r="BK785" s="28">
        <v>866270.05057999992</v>
      </c>
      <c r="BL785" s="124"/>
      <c r="BM785" s="193">
        <v>0</v>
      </c>
    </row>
    <row r="786" spans="1:65" x14ac:dyDescent="0.25">
      <c r="A786" s="116" t="s">
        <v>1787</v>
      </c>
      <c r="B786" s="24" t="s">
        <v>1788</v>
      </c>
      <c r="C786" s="27" t="s">
        <v>1763</v>
      </c>
      <c r="D786" s="27" t="s">
        <v>120</v>
      </c>
      <c r="E786" s="139">
        <v>512.55999999999995</v>
      </c>
      <c r="F786" s="68"/>
      <c r="G786" s="139">
        <v>332.9</v>
      </c>
      <c r="H786" s="139">
        <v>325.82</v>
      </c>
      <c r="I786" s="139">
        <v>179.66</v>
      </c>
      <c r="J786" s="139">
        <v>0</v>
      </c>
      <c r="K786" s="60"/>
      <c r="L786" s="28">
        <v>29323.8</v>
      </c>
      <c r="M786" s="28">
        <v>16169.4</v>
      </c>
      <c r="N786" s="28">
        <v>0</v>
      </c>
      <c r="O786" s="44">
        <v>45493.2</v>
      </c>
      <c r="P786" s="124"/>
      <c r="Q786" s="28">
        <v>41612.5</v>
      </c>
      <c r="R786" s="28">
        <v>22457.5</v>
      </c>
      <c r="S786" s="28">
        <v>0</v>
      </c>
      <c r="T786" s="28">
        <v>64070</v>
      </c>
      <c r="U786" s="124"/>
      <c r="V786" s="28">
        <v>77565.7</v>
      </c>
      <c r="W786" s="28">
        <v>41860.78</v>
      </c>
      <c r="X786" s="28">
        <v>0</v>
      </c>
      <c r="Y786" s="44">
        <v>119426.48</v>
      </c>
      <c r="Z786" s="124"/>
      <c r="AA786" s="28">
        <v>8322.5</v>
      </c>
      <c r="AB786" s="28">
        <v>4491.5</v>
      </c>
      <c r="AC786" s="28">
        <v>0</v>
      </c>
      <c r="AD786" s="44">
        <v>12814</v>
      </c>
      <c r="AE786" s="124"/>
      <c r="AF786" s="139">
        <v>190085.9</v>
      </c>
      <c r="AG786" s="139">
        <v>102585.86</v>
      </c>
      <c r="AH786" s="139">
        <v>0</v>
      </c>
      <c r="AI786" s="44">
        <v>292671.76</v>
      </c>
      <c r="AJ786" s="124"/>
      <c r="AK786" s="63">
        <v>33885.279999999999</v>
      </c>
      <c r="AL786" s="63">
        <v>37369.279999999999</v>
      </c>
      <c r="AM786" s="63">
        <v>0</v>
      </c>
      <c r="AN786" s="44">
        <v>71254.559999999998</v>
      </c>
      <c r="AO786" s="124"/>
      <c r="AP786" s="28">
        <v>345550.19999999995</v>
      </c>
      <c r="AQ786" s="28">
        <v>186487.08</v>
      </c>
      <c r="AR786" s="28">
        <v>0</v>
      </c>
      <c r="AS786" s="28">
        <v>532037.27999999991</v>
      </c>
      <c r="AT786" s="124"/>
      <c r="AU786" s="28">
        <v>261659.4</v>
      </c>
      <c r="AV786" s="28">
        <v>141212.76</v>
      </c>
      <c r="AW786" s="28">
        <v>0</v>
      </c>
      <c r="AX786" s="44">
        <v>402872.16000000003</v>
      </c>
      <c r="AY786" s="124"/>
      <c r="AZ786" s="139">
        <v>2755410.95</v>
      </c>
      <c r="BA786" s="139">
        <v>875430.36</v>
      </c>
      <c r="BB786" s="44">
        <v>1089252.3929999999</v>
      </c>
      <c r="BC786" s="28">
        <v>64365.747119999985</v>
      </c>
      <c r="BD786" s="28">
        <v>56208.354719999996</v>
      </c>
      <c r="BE786" s="140">
        <v>0</v>
      </c>
      <c r="BF786" s="44">
        <v>1209826.4948399998</v>
      </c>
      <c r="BG786" s="60"/>
      <c r="BH786" s="28">
        <v>2750465.9348399998</v>
      </c>
      <c r="BI786" s="124"/>
      <c r="BJ786" s="28">
        <v>401913.67</v>
      </c>
      <c r="BK786" s="28">
        <v>2348552.2648399998</v>
      </c>
      <c r="BL786" s="124"/>
      <c r="BM786" s="193">
        <v>1</v>
      </c>
    </row>
    <row r="787" spans="1:65" x14ac:dyDescent="0.25">
      <c r="A787" s="116" t="s">
        <v>1789</v>
      </c>
      <c r="B787" s="24" t="s">
        <v>1790</v>
      </c>
      <c r="C787" s="27" t="s">
        <v>1763</v>
      </c>
      <c r="D787" s="27" t="s">
        <v>120</v>
      </c>
      <c r="E787" s="139">
        <v>3455.55</v>
      </c>
      <c r="F787" s="68"/>
      <c r="G787" s="139">
        <v>2329.56</v>
      </c>
      <c r="H787" s="139">
        <v>2270.48</v>
      </c>
      <c r="I787" s="139">
        <v>1125.99</v>
      </c>
      <c r="J787" s="139">
        <v>0</v>
      </c>
      <c r="K787" s="60"/>
      <c r="L787" s="28">
        <v>204343.2</v>
      </c>
      <c r="M787" s="28">
        <v>101339.1</v>
      </c>
      <c r="N787" s="28">
        <v>0</v>
      </c>
      <c r="O787" s="44">
        <v>305682.30000000005</v>
      </c>
      <c r="P787" s="124"/>
      <c r="Q787" s="28">
        <v>291195</v>
      </c>
      <c r="R787" s="28">
        <v>140748.75</v>
      </c>
      <c r="S787" s="28">
        <v>0</v>
      </c>
      <c r="T787" s="28">
        <v>431943.75</v>
      </c>
      <c r="U787" s="124"/>
      <c r="V787" s="28">
        <v>542787.48</v>
      </c>
      <c r="W787" s="28">
        <v>262355.67</v>
      </c>
      <c r="X787" s="28">
        <v>0</v>
      </c>
      <c r="Y787" s="44">
        <v>805143.14999999991</v>
      </c>
      <c r="Z787" s="124"/>
      <c r="AA787" s="28">
        <v>58239</v>
      </c>
      <c r="AB787" s="28">
        <v>28149.75</v>
      </c>
      <c r="AC787" s="28">
        <v>0</v>
      </c>
      <c r="AD787" s="44">
        <v>86388.75</v>
      </c>
      <c r="AE787" s="124"/>
      <c r="AF787" s="139">
        <v>1330178.76</v>
      </c>
      <c r="AG787" s="139">
        <v>642940.29</v>
      </c>
      <c r="AH787" s="139">
        <v>0</v>
      </c>
      <c r="AI787" s="44">
        <v>1973119.05</v>
      </c>
      <c r="AJ787" s="124"/>
      <c r="AK787" s="63">
        <v>236129.92000000001</v>
      </c>
      <c r="AL787" s="63">
        <v>234205.92</v>
      </c>
      <c r="AM787" s="63">
        <v>0</v>
      </c>
      <c r="AN787" s="44">
        <v>470335.84</v>
      </c>
      <c r="AO787" s="124"/>
      <c r="AP787" s="28">
        <v>2418083.2799999998</v>
      </c>
      <c r="AQ787" s="28">
        <v>1168777.6200000001</v>
      </c>
      <c r="AR787" s="28">
        <v>0</v>
      </c>
      <c r="AS787" s="28">
        <v>3586860.9</v>
      </c>
      <c r="AT787" s="124"/>
      <c r="AU787" s="28">
        <v>1831034.16</v>
      </c>
      <c r="AV787" s="28">
        <v>885028.14</v>
      </c>
      <c r="AW787" s="28">
        <v>0</v>
      </c>
      <c r="AX787" s="44">
        <v>2716062.3</v>
      </c>
      <c r="AY787" s="124"/>
      <c r="AZ787" s="139">
        <v>19059366.149999999</v>
      </c>
      <c r="BA787" s="139">
        <v>6783543.6300000008</v>
      </c>
      <c r="BB787" s="44">
        <v>7752872.9340000004</v>
      </c>
      <c r="BC787" s="28">
        <v>433937.60235</v>
      </c>
      <c r="BD787" s="28">
        <v>378942.52410000004</v>
      </c>
      <c r="BE787" s="140">
        <v>0</v>
      </c>
      <c r="BF787" s="44">
        <v>8565753.0604500007</v>
      </c>
      <c r="BG787" s="60"/>
      <c r="BH787" s="28">
        <v>18941289.100449998</v>
      </c>
      <c r="BI787" s="124"/>
      <c r="BJ787" s="28">
        <v>2709600.42</v>
      </c>
      <c r="BK787" s="28">
        <v>16231688.680449998</v>
      </c>
      <c r="BL787" s="124"/>
      <c r="BM787" s="193">
        <v>1</v>
      </c>
    </row>
    <row r="788" spans="1:65" x14ac:dyDescent="0.25">
      <c r="A788" s="116" t="s">
        <v>1791</v>
      </c>
      <c r="B788" s="24" t="s">
        <v>1792</v>
      </c>
      <c r="C788" s="27" t="s">
        <v>1763</v>
      </c>
      <c r="D788" s="27" t="s">
        <v>120</v>
      </c>
      <c r="E788" s="139">
        <v>210.63</v>
      </c>
      <c r="F788" s="68"/>
      <c r="G788" s="139">
        <v>143.47</v>
      </c>
      <c r="H788" s="139">
        <v>139.81</v>
      </c>
      <c r="I788" s="139">
        <v>67.16</v>
      </c>
      <c r="J788" s="139">
        <v>0</v>
      </c>
      <c r="K788" s="60"/>
      <c r="L788" s="28">
        <v>12582.9</v>
      </c>
      <c r="M788" s="28">
        <v>6044.4</v>
      </c>
      <c r="N788" s="28">
        <v>0</v>
      </c>
      <c r="O788" s="44">
        <v>18627.3</v>
      </c>
      <c r="P788" s="124"/>
      <c r="Q788" s="28">
        <v>17933.75</v>
      </c>
      <c r="R788" s="28">
        <v>8395</v>
      </c>
      <c r="S788" s="28">
        <v>0</v>
      </c>
      <c r="T788" s="28">
        <v>26328.75</v>
      </c>
      <c r="U788" s="124"/>
      <c r="V788" s="28">
        <v>33428.51</v>
      </c>
      <c r="W788" s="28">
        <v>15648.279999999999</v>
      </c>
      <c r="X788" s="28">
        <v>0</v>
      </c>
      <c r="Y788" s="44">
        <v>49076.79</v>
      </c>
      <c r="Z788" s="124"/>
      <c r="AA788" s="28">
        <v>3586.75</v>
      </c>
      <c r="AB788" s="28">
        <v>1679</v>
      </c>
      <c r="AC788" s="28">
        <v>0</v>
      </c>
      <c r="AD788" s="44">
        <v>5265.75</v>
      </c>
      <c r="AE788" s="124"/>
      <c r="AF788" s="139">
        <v>81921.37</v>
      </c>
      <c r="AG788" s="139">
        <v>38348.36</v>
      </c>
      <c r="AH788" s="139">
        <v>0</v>
      </c>
      <c r="AI788" s="44">
        <v>120269.73</v>
      </c>
      <c r="AJ788" s="124"/>
      <c r="AK788" s="63">
        <v>14540.24</v>
      </c>
      <c r="AL788" s="63">
        <v>13969.279999999999</v>
      </c>
      <c r="AM788" s="63">
        <v>0</v>
      </c>
      <c r="AN788" s="44">
        <v>28509.519999999997</v>
      </c>
      <c r="AO788" s="124"/>
      <c r="AP788" s="28">
        <v>148921.85999999999</v>
      </c>
      <c r="AQ788" s="28">
        <v>69712.08</v>
      </c>
      <c r="AR788" s="28">
        <v>0</v>
      </c>
      <c r="AS788" s="28">
        <v>218633.94</v>
      </c>
      <c r="AT788" s="124"/>
      <c r="AU788" s="28">
        <v>112767.42</v>
      </c>
      <c r="AV788" s="28">
        <v>52787.759999999995</v>
      </c>
      <c r="AW788" s="28">
        <v>0</v>
      </c>
      <c r="AX788" s="44">
        <v>165555.18</v>
      </c>
      <c r="AY788" s="124"/>
      <c r="AZ788" s="139">
        <v>1143728.2799999998</v>
      </c>
      <c r="BA788" s="139">
        <v>393163.2</v>
      </c>
      <c r="BB788" s="44">
        <v>461067.4439999999</v>
      </c>
      <c r="BC788" s="28">
        <v>26450.283509999997</v>
      </c>
      <c r="BD788" s="28">
        <v>23098.107059999998</v>
      </c>
      <c r="BE788" s="140">
        <v>0</v>
      </c>
      <c r="BF788" s="44">
        <v>510615.83456999989</v>
      </c>
      <c r="BG788" s="60"/>
      <c r="BH788" s="28">
        <v>1142882.7945699999</v>
      </c>
      <c r="BI788" s="124"/>
      <c r="BJ788" s="28">
        <v>165161.29999999999</v>
      </c>
      <c r="BK788" s="28">
        <v>977721.49456999986</v>
      </c>
      <c r="BL788" s="124"/>
      <c r="BM788" s="193">
        <v>1</v>
      </c>
    </row>
    <row r="789" spans="1:65" x14ac:dyDescent="0.25">
      <c r="A789" s="116" t="s">
        <v>1793</v>
      </c>
      <c r="B789" s="24" t="s">
        <v>1794</v>
      </c>
      <c r="C789" s="27" t="s">
        <v>1763</v>
      </c>
      <c r="D789" s="27" t="s">
        <v>131</v>
      </c>
      <c r="E789" s="139">
        <v>1853.99</v>
      </c>
      <c r="F789" s="68"/>
      <c r="G789" s="139">
        <v>0</v>
      </c>
      <c r="H789" s="139">
        <v>0</v>
      </c>
      <c r="I789" s="139">
        <v>0</v>
      </c>
      <c r="J789" s="139">
        <v>1853.99</v>
      </c>
      <c r="K789" s="60"/>
      <c r="L789" s="28">
        <v>0</v>
      </c>
      <c r="M789" s="28">
        <v>0</v>
      </c>
      <c r="N789" s="28">
        <v>166859.1</v>
      </c>
      <c r="O789" s="44">
        <v>166859.1</v>
      </c>
      <c r="P789" s="124"/>
      <c r="Q789" s="28">
        <v>0</v>
      </c>
      <c r="R789" s="28">
        <v>0</v>
      </c>
      <c r="S789" s="28">
        <v>231748.75</v>
      </c>
      <c r="T789" s="28">
        <v>231748.75</v>
      </c>
      <c r="U789" s="124"/>
      <c r="V789" s="28">
        <v>0</v>
      </c>
      <c r="W789" s="28">
        <v>0</v>
      </c>
      <c r="X789" s="28">
        <v>431979.67</v>
      </c>
      <c r="Y789" s="44">
        <v>431979.67</v>
      </c>
      <c r="Z789" s="124"/>
      <c r="AA789" s="28">
        <v>0</v>
      </c>
      <c r="AB789" s="28">
        <v>0</v>
      </c>
      <c r="AC789" s="28">
        <v>46349.75</v>
      </c>
      <c r="AD789" s="44">
        <v>46349.75</v>
      </c>
      <c r="AE789" s="124"/>
      <c r="AF789" s="139">
        <v>0</v>
      </c>
      <c r="AG789" s="139">
        <v>0</v>
      </c>
      <c r="AH789" s="139">
        <v>1058628.29</v>
      </c>
      <c r="AI789" s="44">
        <v>1058628.29</v>
      </c>
      <c r="AJ789" s="124"/>
      <c r="AK789" s="63">
        <v>0</v>
      </c>
      <c r="AL789" s="63">
        <v>0</v>
      </c>
      <c r="AM789" s="63">
        <v>1329310.83</v>
      </c>
      <c r="AN789" s="44">
        <v>1329310.83</v>
      </c>
      <c r="AO789" s="124"/>
      <c r="AP789" s="28">
        <v>0</v>
      </c>
      <c r="AQ789" s="28">
        <v>0</v>
      </c>
      <c r="AR789" s="28">
        <v>1924441.62</v>
      </c>
      <c r="AS789" s="28">
        <v>1924441.62</v>
      </c>
      <c r="AT789" s="124"/>
      <c r="AU789" s="28">
        <v>0</v>
      </c>
      <c r="AV789" s="28">
        <v>0</v>
      </c>
      <c r="AW789" s="28">
        <v>1457236.14</v>
      </c>
      <c r="AX789" s="44">
        <v>1457236.14</v>
      </c>
      <c r="AY789" s="124"/>
      <c r="AZ789" s="139">
        <v>11143951.859999999</v>
      </c>
      <c r="BA789" s="139">
        <v>3253400.97</v>
      </c>
      <c r="BB789" s="44">
        <v>4319205.8489999995</v>
      </c>
      <c r="BC789" s="28">
        <v>232818.50222999998</v>
      </c>
      <c r="BD789" s="28">
        <v>203312.25138</v>
      </c>
      <c r="BE789" s="140">
        <v>0</v>
      </c>
      <c r="BF789" s="44">
        <v>4755336.6026099995</v>
      </c>
      <c r="BG789" s="60"/>
      <c r="BH789" s="28">
        <v>11401890.752609998</v>
      </c>
      <c r="BI789" s="124"/>
      <c r="BJ789" s="28">
        <v>1453769.17</v>
      </c>
      <c r="BK789" s="28">
        <v>9948121.5826099981</v>
      </c>
      <c r="BL789" s="124"/>
      <c r="BM789" s="193">
        <v>1</v>
      </c>
    </row>
    <row r="790" spans="1:65" x14ac:dyDescent="0.25">
      <c r="A790" s="116" t="s">
        <v>1795</v>
      </c>
      <c r="B790" s="24" t="s">
        <v>1796</v>
      </c>
      <c r="C790" s="27" t="s">
        <v>1763</v>
      </c>
      <c r="D790" s="27" t="s">
        <v>131</v>
      </c>
      <c r="E790" s="139">
        <v>1368</v>
      </c>
      <c r="F790" s="68"/>
      <c r="G790" s="139">
        <v>0</v>
      </c>
      <c r="H790" s="139">
        <v>0</v>
      </c>
      <c r="I790" s="139">
        <v>0</v>
      </c>
      <c r="J790" s="139">
        <v>1368</v>
      </c>
      <c r="K790" s="60"/>
      <c r="L790" s="28">
        <v>0</v>
      </c>
      <c r="M790" s="28">
        <v>0</v>
      </c>
      <c r="N790" s="28">
        <v>123120</v>
      </c>
      <c r="O790" s="44">
        <v>123120</v>
      </c>
      <c r="P790" s="124"/>
      <c r="Q790" s="28">
        <v>0</v>
      </c>
      <c r="R790" s="28">
        <v>0</v>
      </c>
      <c r="S790" s="28">
        <v>171000</v>
      </c>
      <c r="T790" s="28">
        <v>171000</v>
      </c>
      <c r="U790" s="124"/>
      <c r="V790" s="28">
        <v>0</v>
      </c>
      <c r="W790" s="28">
        <v>0</v>
      </c>
      <c r="X790" s="28">
        <v>318744</v>
      </c>
      <c r="Y790" s="44">
        <v>318744</v>
      </c>
      <c r="Z790" s="124"/>
      <c r="AA790" s="28">
        <v>0</v>
      </c>
      <c r="AB790" s="28">
        <v>0</v>
      </c>
      <c r="AC790" s="28">
        <v>34200</v>
      </c>
      <c r="AD790" s="44">
        <v>34200</v>
      </c>
      <c r="AE790" s="124"/>
      <c r="AF790" s="139">
        <v>0</v>
      </c>
      <c r="AG790" s="139">
        <v>0</v>
      </c>
      <c r="AH790" s="139">
        <v>781128</v>
      </c>
      <c r="AI790" s="44">
        <v>781128</v>
      </c>
      <c r="AJ790" s="124"/>
      <c r="AK790" s="63">
        <v>0</v>
      </c>
      <c r="AL790" s="63">
        <v>0</v>
      </c>
      <c r="AM790" s="63">
        <v>980856</v>
      </c>
      <c r="AN790" s="44">
        <v>980856</v>
      </c>
      <c r="AO790" s="124"/>
      <c r="AP790" s="28">
        <v>0</v>
      </c>
      <c r="AQ790" s="28">
        <v>0</v>
      </c>
      <c r="AR790" s="28">
        <v>1419984</v>
      </c>
      <c r="AS790" s="28">
        <v>1419984</v>
      </c>
      <c r="AT790" s="124"/>
      <c r="AU790" s="28">
        <v>0</v>
      </c>
      <c r="AV790" s="28">
        <v>0</v>
      </c>
      <c r="AW790" s="28">
        <v>1075248</v>
      </c>
      <c r="AX790" s="44">
        <v>1075248</v>
      </c>
      <c r="AY790" s="124"/>
      <c r="AZ790" s="139">
        <v>7875719.5199999996</v>
      </c>
      <c r="BA790" s="139">
        <v>1613602.3399999999</v>
      </c>
      <c r="BB790" s="44">
        <v>2846796.5579999997</v>
      </c>
      <c r="BC790" s="28">
        <v>171789.33599999998</v>
      </c>
      <c r="BD790" s="28">
        <v>150017.61600000001</v>
      </c>
      <c r="BE790" s="140">
        <v>0</v>
      </c>
      <c r="BF790" s="44">
        <v>3168603.51</v>
      </c>
      <c r="BG790" s="60"/>
      <c r="BH790" s="28">
        <v>8072883.5099999998</v>
      </c>
      <c r="BI790" s="124"/>
      <c r="BJ790" s="28">
        <v>1072689.8400000001</v>
      </c>
      <c r="BK790" s="28">
        <v>7000193.6699999999</v>
      </c>
      <c r="BL790" s="124"/>
      <c r="BM790" s="193">
        <v>1</v>
      </c>
    </row>
    <row r="791" spans="1:65" x14ac:dyDescent="0.25">
      <c r="A791" s="116" t="s">
        <v>1797</v>
      </c>
      <c r="B791" s="24" t="s">
        <v>1798</v>
      </c>
      <c r="C791" s="27" t="s">
        <v>1763</v>
      </c>
      <c r="D791" s="27" t="s">
        <v>131</v>
      </c>
      <c r="E791" s="139">
        <v>998.49</v>
      </c>
      <c r="F791" s="68"/>
      <c r="G791" s="139">
        <v>0</v>
      </c>
      <c r="H791" s="139">
        <v>0</v>
      </c>
      <c r="I791" s="139">
        <v>0</v>
      </c>
      <c r="J791" s="139">
        <v>998.49</v>
      </c>
      <c r="K791" s="60"/>
      <c r="L791" s="28">
        <v>0</v>
      </c>
      <c r="M791" s="28">
        <v>0</v>
      </c>
      <c r="N791" s="28">
        <v>89864.1</v>
      </c>
      <c r="O791" s="44">
        <v>89864.1</v>
      </c>
      <c r="P791" s="124"/>
      <c r="Q791" s="28">
        <v>0</v>
      </c>
      <c r="R791" s="28">
        <v>0</v>
      </c>
      <c r="S791" s="28">
        <v>124811.25</v>
      </c>
      <c r="T791" s="28">
        <v>124811.25</v>
      </c>
      <c r="U791" s="124"/>
      <c r="V791" s="28">
        <v>0</v>
      </c>
      <c r="W791" s="28">
        <v>0</v>
      </c>
      <c r="X791" s="28">
        <v>232648.17</v>
      </c>
      <c r="Y791" s="44">
        <v>232648.17</v>
      </c>
      <c r="Z791" s="124"/>
      <c r="AA791" s="28">
        <v>0</v>
      </c>
      <c r="AB791" s="28">
        <v>0</v>
      </c>
      <c r="AC791" s="28">
        <v>24962.25</v>
      </c>
      <c r="AD791" s="44">
        <v>24962.25</v>
      </c>
      <c r="AE791" s="124"/>
      <c r="AF791" s="139">
        <v>0</v>
      </c>
      <c r="AG791" s="139">
        <v>0</v>
      </c>
      <c r="AH791" s="139">
        <v>570137.79</v>
      </c>
      <c r="AI791" s="44">
        <v>570137.79</v>
      </c>
      <c r="AJ791" s="124"/>
      <c r="AK791" s="63">
        <v>0</v>
      </c>
      <c r="AL791" s="63">
        <v>0</v>
      </c>
      <c r="AM791" s="63">
        <v>715917.33</v>
      </c>
      <c r="AN791" s="44">
        <v>715917.33</v>
      </c>
      <c r="AO791" s="124"/>
      <c r="AP791" s="28">
        <v>0</v>
      </c>
      <c r="AQ791" s="28">
        <v>0</v>
      </c>
      <c r="AR791" s="28">
        <v>1036432.62</v>
      </c>
      <c r="AS791" s="28">
        <v>1036432.62</v>
      </c>
      <c r="AT791" s="124"/>
      <c r="AU791" s="28">
        <v>0</v>
      </c>
      <c r="AV791" s="28">
        <v>0</v>
      </c>
      <c r="AW791" s="28">
        <v>784813.14</v>
      </c>
      <c r="AX791" s="44">
        <v>784813.14</v>
      </c>
      <c r="AY791" s="124"/>
      <c r="AZ791" s="139">
        <v>6029760.75</v>
      </c>
      <c r="BA791" s="139">
        <v>1817081.79</v>
      </c>
      <c r="BB791" s="44">
        <v>2354052.7620000001</v>
      </c>
      <c r="BC791" s="28">
        <v>125387.37872999998</v>
      </c>
      <c r="BD791" s="28">
        <v>109496.41038</v>
      </c>
      <c r="BE791" s="140">
        <v>0</v>
      </c>
      <c r="BF791" s="44">
        <v>2588936.5511099999</v>
      </c>
      <c r="BG791" s="60"/>
      <c r="BH791" s="28">
        <v>6168523.2011099998</v>
      </c>
      <c r="BI791" s="124"/>
      <c r="BJ791" s="28">
        <v>782945.96</v>
      </c>
      <c r="BK791" s="28">
        <v>5385577.2411099998</v>
      </c>
      <c r="BL791" s="124"/>
      <c r="BM791" s="193">
        <v>1</v>
      </c>
    </row>
    <row r="792" spans="1:65" x14ac:dyDescent="0.25">
      <c r="A792" s="116" t="s">
        <v>1799</v>
      </c>
      <c r="B792" s="24" t="s">
        <v>1800</v>
      </c>
      <c r="C792" s="27" t="s">
        <v>1763</v>
      </c>
      <c r="D792" s="27" t="s">
        <v>120</v>
      </c>
      <c r="E792" s="139">
        <v>71.290000000000006</v>
      </c>
      <c r="F792" s="68"/>
      <c r="G792" s="139">
        <v>46.47</v>
      </c>
      <c r="H792" s="139">
        <v>45.64</v>
      </c>
      <c r="I792" s="139">
        <v>24.82</v>
      </c>
      <c r="J792" s="139">
        <v>0</v>
      </c>
      <c r="K792" s="60"/>
      <c r="L792" s="28">
        <v>4107.6000000000004</v>
      </c>
      <c r="M792" s="28">
        <v>2233.8000000000002</v>
      </c>
      <c r="N792" s="28">
        <v>0</v>
      </c>
      <c r="O792" s="44">
        <v>6341.4000000000005</v>
      </c>
      <c r="P792" s="124"/>
      <c r="Q792" s="28">
        <v>5808.75</v>
      </c>
      <c r="R792" s="28">
        <v>3102.5</v>
      </c>
      <c r="S792" s="28">
        <v>0</v>
      </c>
      <c r="T792" s="28">
        <v>8911.25</v>
      </c>
      <c r="U792" s="124"/>
      <c r="V792" s="28">
        <v>10827.51</v>
      </c>
      <c r="W792" s="28">
        <v>5783.06</v>
      </c>
      <c r="X792" s="28">
        <v>0</v>
      </c>
      <c r="Y792" s="44">
        <v>16610.57</v>
      </c>
      <c r="Z792" s="124"/>
      <c r="AA792" s="28">
        <v>1161.75</v>
      </c>
      <c r="AB792" s="28">
        <v>620.5</v>
      </c>
      <c r="AC792" s="28">
        <v>0</v>
      </c>
      <c r="AD792" s="44">
        <v>1782.25</v>
      </c>
      <c r="AE792" s="124"/>
      <c r="AF792" s="139">
        <v>26534.37</v>
      </c>
      <c r="AG792" s="139">
        <v>14172.22</v>
      </c>
      <c r="AH792" s="139">
        <v>0</v>
      </c>
      <c r="AI792" s="44">
        <v>40706.589999999997</v>
      </c>
      <c r="AJ792" s="124"/>
      <c r="AK792" s="63">
        <v>4746.5600000000004</v>
      </c>
      <c r="AL792" s="63">
        <v>5162.5600000000004</v>
      </c>
      <c r="AM792" s="63">
        <v>0</v>
      </c>
      <c r="AN792" s="44">
        <v>9909.1200000000008</v>
      </c>
      <c r="AO792" s="124"/>
      <c r="AP792" s="28">
        <v>48235.86</v>
      </c>
      <c r="AQ792" s="28">
        <v>25763.16</v>
      </c>
      <c r="AR792" s="28">
        <v>0</v>
      </c>
      <c r="AS792" s="28">
        <v>73999.02</v>
      </c>
      <c r="AT792" s="124"/>
      <c r="AU792" s="28">
        <v>36525.42</v>
      </c>
      <c r="AV792" s="28">
        <v>19508.52</v>
      </c>
      <c r="AW792" s="28">
        <v>0</v>
      </c>
      <c r="AX792" s="44">
        <v>56033.94</v>
      </c>
      <c r="AY792" s="124"/>
      <c r="AZ792" s="139">
        <v>374856.06999999995</v>
      </c>
      <c r="BA792" s="139">
        <v>106743.67000000001</v>
      </c>
      <c r="BB792" s="44">
        <v>144479.92199999999</v>
      </c>
      <c r="BC792" s="28">
        <v>8952.384329999999</v>
      </c>
      <c r="BD792" s="28">
        <v>7817.8039799999988</v>
      </c>
      <c r="BE792" s="140">
        <v>0</v>
      </c>
      <c r="BF792" s="44">
        <v>161250.11030999999</v>
      </c>
      <c r="BG792" s="60"/>
      <c r="BH792" s="28">
        <v>375544.25030999997</v>
      </c>
      <c r="BI792" s="124"/>
      <c r="BJ792" s="28">
        <v>55900.62</v>
      </c>
      <c r="BK792" s="28">
        <v>319643.63030999998</v>
      </c>
      <c r="BL792" s="124"/>
      <c r="BM792" s="193">
        <v>1</v>
      </c>
    </row>
    <row r="793" spans="1:65" x14ac:dyDescent="0.25">
      <c r="A793" s="116" t="s">
        <v>1801</v>
      </c>
      <c r="B793" s="24" t="s">
        <v>1802</v>
      </c>
      <c r="C793" s="27" t="s">
        <v>1763</v>
      </c>
      <c r="D793" s="27" t="s">
        <v>12</v>
      </c>
      <c r="E793" s="139">
        <v>1030.44</v>
      </c>
      <c r="F793" s="68"/>
      <c r="G793" s="139">
        <v>446.29999999999995</v>
      </c>
      <c r="H793" s="139">
        <v>439.29999999999995</v>
      </c>
      <c r="I793" s="139">
        <v>243.98999999999998</v>
      </c>
      <c r="J793" s="139">
        <v>340.15</v>
      </c>
      <c r="K793" s="60"/>
      <c r="L793" s="28">
        <v>39536.999999999993</v>
      </c>
      <c r="M793" s="28">
        <v>21959.1</v>
      </c>
      <c r="N793" s="28">
        <v>30613.499999999996</v>
      </c>
      <c r="O793" s="44">
        <v>92109.599999999991</v>
      </c>
      <c r="P793" s="124"/>
      <c r="Q793" s="28">
        <v>55787.499999999993</v>
      </c>
      <c r="R793" s="28">
        <v>30498.749999999996</v>
      </c>
      <c r="S793" s="28">
        <v>42518.75</v>
      </c>
      <c r="T793" s="28">
        <v>128804.99999999999</v>
      </c>
      <c r="U793" s="124"/>
      <c r="V793" s="28">
        <v>103987.9</v>
      </c>
      <c r="W793" s="28">
        <v>56849.67</v>
      </c>
      <c r="X793" s="28">
        <v>79254.95</v>
      </c>
      <c r="Y793" s="44">
        <v>240092.52000000002</v>
      </c>
      <c r="Z793" s="124"/>
      <c r="AA793" s="28">
        <v>11157.499999999998</v>
      </c>
      <c r="AB793" s="28">
        <v>6099.7499999999991</v>
      </c>
      <c r="AC793" s="28">
        <v>8503.75</v>
      </c>
      <c r="AD793" s="44">
        <v>25760.999999999996</v>
      </c>
      <c r="AE793" s="124"/>
      <c r="AF793" s="139">
        <v>254837.3</v>
      </c>
      <c r="AG793" s="139">
        <v>139318.29</v>
      </c>
      <c r="AH793" s="139">
        <v>194225.65</v>
      </c>
      <c r="AI793" s="44">
        <v>588381.24</v>
      </c>
      <c r="AJ793" s="124"/>
      <c r="AK793" s="63">
        <v>45687.199999999997</v>
      </c>
      <c r="AL793" s="63">
        <v>50749.919999999998</v>
      </c>
      <c r="AM793" s="63">
        <v>243887.55</v>
      </c>
      <c r="AN793" s="44">
        <v>340324.67</v>
      </c>
      <c r="AO793" s="124"/>
      <c r="AP793" s="28">
        <v>463259.39999999997</v>
      </c>
      <c r="AQ793" s="28">
        <v>253261.61999999997</v>
      </c>
      <c r="AR793" s="28">
        <v>353075.69999999995</v>
      </c>
      <c r="AS793" s="28">
        <v>1069596.7199999997</v>
      </c>
      <c r="AT793" s="124"/>
      <c r="AU793" s="28">
        <v>350791.8</v>
      </c>
      <c r="AV793" s="28">
        <v>191776.13999999998</v>
      </c>
      <c r="AW793" s="28">
        <v>267357.89999999997</v>
      </c>
      <c r="AX793" s="44">
        <v>809925.83999999985</v>
      </c>
      <c r="AY793" s="124"/>
      <c r="AZ793" s="139">
        <v>5537354.2199999997</v>
      </c>
      <c r="BA793" s="139">
        <v>1231716.9099999999</v>
      </c>
      <c r="BB793" s="44">
        <v>2030721.3389999999</v>
      </c>
      <c r="BC793" s="28">
        <v>129399.56387999999</v>
      </c>
      <c r="BD793" s="28">
        <v>113000.11128000001</v>
      </c>
      <c r="BE793" s="140">
        <v>0</v>
      </c>
      <c r="BF793" s="44">
        <v>2273121.0141599998</v>
      </c>
      <c r="BG793" s="60"/>
      <c r="BH793" s="28">
        <v>5568117.6041599996</v>
      </c>
      <c r="BI793" s="124"/>
      <c r="BJ793" s="28">
        <v>807998.91</v>
      </c>
      <c r="BK793" s="28">
        <v>4760118.6941599995</v>
      </c>
      <c r="BL793" s="124"/>
      <c r="BM793" s="193">
        <v>1</v>
      </c>
    </row>
    <row r="794" spans="1:65" x14ac:dyDescent="0.25">
      <c r="A794" s="116" t="s">
        <v>1803</v>
      </c>
      <c r="B794" s="24" t="s">
        <v>1804</v>
      </c>
      <c r="C794" s="27" t="s">
        <v>1763</v>
      </c>
      <c r="D794" s="27" t="s">
        <v>12</v>
      </c>
      <c r="E794" s="139">
        <v>982.75</v>
      </c>
      <c r="F794" s="68"/>
      <c r="G794" s="139">
        <v>423.75</v>
      </c>
      <c r="H794" s="139">
        <v>418</v>
      </c>
      <c r="I794" s="139">
        <v>222.5</v>
      </c>
      <c r="J794" s="139">
        <v>336.5</v>
      </c>
      <c r="K794" s="60"/>
      <c r="L794" s="28">
        <v>37620</v>
      </c>
      <c r="M794" s="28">
        <v>20025</v>
      </c>
      <c r="N794" s="28">
        <v>30285</v>
      </c>
      <c r="O794" s="44">
        <v>87930</v>
      </c>
      <c r="P794" s="124"/>
      <c r="Q794" s="28">
        <v>52968.75</v>
      </c>
      <c r="R794" s="28">
        <v>27812.5</v>
      </c>
      <c r="S794" s="28">
        <v>42062.5</v>
      </c>
      <c r="T794" s="28">
        <v>122843.75</v>
      </c>
      <c r="U794" s="124"/>
      <c r="V794" s="28">
        <v>98733.75</v>
      </c>
      <c r="W794" s="28">
        <v>51842.5</v>
      </c>
      <c r="X794" s="28">
        <v>78404.5</v>
      </c>
      <c r="Y794" s="44">
        <v>228980.75</v>
      </c>
      <c r="Z794" s="124"/>
      <c r="AA794" s="28">
        <v>10593.75</v>
      </c>
      <c r="AB794" s="28">
        <v>5562.5</v>
      </c>
      <c r="AC794" s="28">
        <v>8412.5</v>
      </c>
      <c r="AD794" s="44">
        <v>24568.75</v>
      </c>
      <c r="AE794" s="124"/>
      <c r="AF794" s="139">
        <v>241961.25</v>
      </c>
      <c r="AG794" s="139">
        <v>127047.5</v>
      </c>
      <c r="AH794" s="139">
        <v>192141.5</v>
      </c>
      <c r="AI794" s="44">
        <v>561150.25</v>
      </c>
      <c r="AJ794" s="124"/>
      <c r="AK794" s="63">
        <v>43472</v>
      </c>
      <c r="AL794" s="63">
        <v>46280</v>
      </c>
      <c r="AM794" s="63">
        <v>241270.5</v>
      </c>
      <c r="AN794" s="44">
        <v>331022.5</v>
      </c>
      <c r="AO794" s="124"/>
      <c r="AP794" s="28">
        <v>439852.5</v>
      </c>
      <c r="AQ794" s="28">
        <v>230955</v>
      </c>
      <c r="AR794" s="28">
        <v>349287</v>
      </c>
      <c r="AS794" s="28">
        <v>1020094.5</v>
      </c>
      <c r="AT794" s="124"/>
      <c r="AU794" s="28">
        <v>333067.5</v>
      </c>
      <c r="AV794" s="28">
        <v>174885</v>
      </c>
      <c r="AW794" s="28">
        <v>264489</v>
      </c>
      <c r="AX794" s="44">
        <v>772441.5</v>
      </c>
      <c r="AY794" s="124"/>
      <c r="AZ794" s="139">
        <v>5198913.7700000005</v>
      </c>
      <c r="BA794" s="139">
        <v>971756.44000000006</v>
      </c>
      <c r="BB794" s="44">
        <v>1851201.0630000003</v>
      </c>
      <c r="BC794" s="28">
        <v>123410.79674999998</v>
      </c>
      <c r="BD794" s="28">
        <v>107770.3305</v>
      </c>
      <c r="BE794" s="140">
        <v>0</v>
      </c>
      <c r="BF794" s="44">
        <v>2082382.1902500002</v>
      </c>
      <c r="BG794" s="60"/>
      <c r="BH794" s="28">
        <v>5231414.19025</v>
      </c>
      <c r="BI794" s="124"/>
      <c r="BJ794" s="28">
        <v>770603.75</v>
      </c>
      <c r="BK794" s="28">
        <v>4460810.44025</v>
      </c>
      <c r="BL794" s="124"/>
      <c r="BM794" s="193">
        <v>1</v>
      </c>
    </row>
    <row r="795" spans="1:65" x14ac:dyDescent="0.25">
      <c r="A795" s="116" t="s">
        <v>1805</v>
      </c>
      <c r="B795" s="24" t="s">
        <v>1806</v>
      </c>
      <c r="C795" s="27" t="s">
        <v>1763</v>
      </c>
      <c r="D795" s="27" t="s">
        <v>12</v>
      </c>
      <c r="E795" s="139">
        <v>461.94</v>
      </c>
      <c r="F795" s="68"/>
      <c r="G795" s="139">
        <v>211.64999999999998</v>
      </c>
      <c r="H795" s="139">
        <v>204.49</v>
      </c>
      <c r="I795" s="139">
        <v>109.97999999999999</v>
      </c>
      <c r="J795" s="139">
        <v>140.31</v>
      </c>
      <c r="K795" s="60"/>
      <c r="L795" s="28">
        <v>18404.100000000002</v>
      </c>
      <c r="M795" s="28">
        <v>9898.1999999999989</v>
      </c>
      <c r="N795" s="28">
        <v>12627.9</v>
      </c>
      <c r="O795" s="44">
        <v>40930.200000000004</v>
      </c>
      <c r="P795" s="124"/>
      <c r="Q795" s="28">
        <v>26456.249999999996</v>
      </c>
      <c r="R795" s="28">
        <v>13747.499999999998</v>
      </c>
      <c r="S795" s="28">
        <v>17538.75</v>
      </c>
      <c r="T795" s="28">
        <v>57742.499999999993</v>
      </c>
      <c r="U795" s="124"/>
      <c r="V795" s="28">
        <v>49314.45</v>
      </c>
      <c r="W795" s="28">
        <v>25625.339999999997</v>
      </c>
      <c r="X795" s="28">
        <v>32692.23</v>
      </c>
      <c r="Y795" s="44">
        <v>107632.01999999999</v>
      </c>
      <c r="Z795" s="124"/>
      <c r="AA795" s="28">
        <v>5291.2499999999991</v>
      </c>
      <c r="AB795" s="28">
        <v>2749.4999999999995</v>
      </c>
      <c r="AC795" s="28">
        <v>3507.75</v>
      </c>
      <c r="AD795" s="44">
        <v>11548.499999999998</v>
      </c>
      <c r="AE795" s="124"/>
      <c r="AF795" s="139">
        <v>120852.15</v>
      </c>
      <c r="AG795" s="139">
        <v>62798.58</v>
      </c>
      <c r="AH795" s="139">
        <v>80117.009999999995</v>
      </c>
      <c r="AI795" s="44">
        <v>263767.74</v>
      </c>
      <c r="AJ795" s="124"/>
      <c r="AK795" s="63">
        <v>21266.959999999999</v>
      </c>
      <c r="AL795" s="63">
        <v>22875.839999999997</v>
      </c>
      <c r="AM795" s="63">
        <v>100602.27</v>
      </c>
      <c r="AN795" s="44">
        <v>144745.07</v>
      </c>
      <c r="AO795" s="124"/>
      <c r="AP795" s="28">
        <v>219692.69999999998</v>
      </c>
      <c r="AQ795" s="28">
        <v>114159.23999999999</v>
      </c>
      <c r="AR795" s="28">
        <v>145641.78</v>
      </c>
      <c r="AS795" s="28">
        <v>479493.72</v>
      </c>
      <c r="AT795" s="124"/>
      <c r="AU795" s="28">
        <v>166356.9</v>
      </c>
      <c r="AV795" s="28">
        <v>86444.28</v>
      </c>
      <c r="AW795" s="28">
        <v>110283.66</v>
      </c>
      <c r="AX795" s="44">
        <v>363084.83999999997</v>
      </c>
      <c r="AY795" s="124"/>
      <c r="AZ795" s="139">
        <v>2479022.34</v>
      </c>
      <c r="BA795" s="139">
        <v>607689.41</v>
      </c>
      <c r="BB795" s="44">
        <v>926013.52500000002</v>
      </c>
      <c r="BC795" s="28">
        <v>58009.039379999995</v>
      </c>
      <c r="BD795" s="28">
        <v>50657.264280000003</v>
      </c>
      <c r="BE795" s="140">
        <v>0</v>
      </c>
      <c r="BF795" s="44">
        <v>1034679.82866</v>
      </c>
      <c r="BG795" s="60"/>
      <c r="BH795" s="28">
        <v>2503624.4186600004</v>
      </c>
      <c r="BI795" s="124"/>
      <c r="BJ795" s="28">
        <v>362221.01</v>
      </c>
      <c r="BK795" s="28">
        <v>2141403.4086600002</v>
      </c>
      <c r="BL795" s="124"/>
      <c r="BM795" s="193">
        <v>1</v>
      </c>
    </row>
    <row r="796" spans="1:65" x14ac:dyDescent="0.25">
      <c r="A796" s="116" t="s">
        <v>1807</v>
      </c>
      <c r="B796" s="24" t="s">
        <v>1808</v>
      </c>
      <c r="C796" s="27" t="s">
        <v>1763</v>
      </c>
      <c r="D796" s="27" t="s">
        <v>12</v>
      </c>
      <c r="E796" s="139">
        <v>3041</v>
      </c>
      <c r="F796" s="68"/>
      <c r="G796" s="139">
        <v>1362</v>
      </c>
      <c r="H796" s="139">
        <v>1336.5</v>
      </c>
      <c r="I796" s="139">
        <v>719.5</v>
      </c>
      <c r="J796" s="139">
        <v>959.5</v>
      </c>
      <c r="K796" s="60"/>
      <c r="L796" s="28">
        <v>120285</v>
      </c>
      <c r="M796" s="28">
        <v>64755</v>
      </c>
      <c r="N796" s="28">
        <v>86355</v>
      </c>
      <c r="O796" s="44">
        <v>271395</v>
      </c>
      <c r="P796" s="124"/>
      <c r="Q796" s="28">
        <v>170250</v>
      </c>
      <c r="R796" s="28">
        <v>89937.5</v>
      </c>
      <c r="S796" s="28">
        <v>119937.5</v>
      </c>
      <c r="T796" s="28">
        <v>380125</v>
      </c>
      <c r="U796" s="124"/>
      <c r="V796" s="28">
        <v>317346</v>
      </c>
      <c r="W796" s="28">
        <v>167643.5</v>
      </c>
      <c r="X796" s="28">
        <v>223563.5</v>
      </c>
      <c r="Y796" s="44">
        <v>708553</v>
      </c>
      <c r="Z796" s="124"/>
      <c r="AA796" s="28">
        <v>34050</v>
      </c>
      <c r="AB796" s="28">
        <v>17987.5</v>
      </c>
      <c r="AC796" s="28">
        <v>23987.5</v>
      </c>
      <c r="AD796" s="44">
        <v>76025</v>
      </c>
      <c r="AE796" s="124"/>
      <c r="AF796" s="139">
        <v>388851</v>
      </c>
      <c r="AG796" s="139">
        <v>205417.25</v>
      </c>
      <c r="AH796" s="139">
        <v>273937.25</v>
      </c>
      <c r="AI796" s="44">
        <v>868205.5</v>
      </c>
      <c r="AJ796" s="124"/>
      <c r="AK796" s="63">
        <v>138996</v>
      </c>
      <c r="AL796" s="63">
        <v>149656</v>
      </c>
      <c r="AM796" s="63">
        <v>687961.5</v>
      </c>
      <c r="AN796" s="44">
        <v>976613.5</v>
      </c>
      <c r="AO796" s="124"/>
      <c r="AP796" s="28">
        <v>1413756</v>
      </c>
      <c r="AQ796" s="28">
        <v>746841</v>
      </c>
      <c r="AR796" s="28">
        <v>995961</v>
      </c>
      <c r="AS796" s="28">
        <v>3156558</v>
      </c>
      <c r="AT796" s="124"/>
      <c r="AU796" s="28">
        <v>1070532</v>
      </c>
      <c r="AV796" s="28">
        <v>565527</v>
      </c>
      <c r="AW796" s="28">
        <v>754167</v>
      </c>
      <c r="AX796" s="44">
        <v>2390226</v>
      </c>
      <c r="AY796" s="124"/>
      <c r="AZ796" s="139">
        <v>16138045.32</v>
      </c>
      <c r="BA796" s="139">
        <v>3321110.6</v>
      </c>
      <c r="BB796" s="44">
        <v>5837746.7760000005</v>
      </c>
      <c r="BC796" s="28">
        <v>381879.65699999995</v>
      </c>
      <c r="BD796" s="28">
        <v>333482.14200000005</v>
      </c>
      <c r="BE796" s="140">
        <v>0</v>
      </c>
      <c r="BF796" s="44">
        <v>6553108.5750000002</v>
      </c>
      <c r="BG796" s="60"/>
      <c r="BH796" s="28">
        <v>15380809.574999999</v>
      </c>
      <c r="BI796" s="124"/>
      <c r="BJ796" s="28">
        <v>2384539.33</v>
      </c>
      <c r="BK796" s="28">
        <v>12996270.244999999</v>
      </c>
      <c r="BL796" s="124"/>
      <c r="BM796" s="193">
        <v>0</v>
      </c>
    </row>
    <row r="797" spans="1:65" x14ac:dyDescent="0.25">
      <c r="A797" s="116" t="s">
        <v>1809</v>
      </c>
      <c r="B797" s="24" t="s">
        <v>1810</v>
      </c>
      <c r="C797" s="27" t="s">
        <v>1811</v>
      </c>
      <c r="D797" s="27" t="s">
        <v>120</v>
      </c>
      <c r="E797" s="139">
        <v>882.71</v>
      </c>
      <c r="F797" s="68"/>
      <c r="G797" s="139">
        <v>578.05999999999995</v>
      </c>
      <c r="H797" s="139">
        <v>572.80999999999995</v>
      </c>
      <c r="I797" s="139">
        <v>304.64999999999998</v>
      </c>
      <c r="J797" s="139">
        <v>0</v>
      </c>
      <c r="K797" s="60"/>
      <c r="L797" s="28">
        <v>51552.899999999994</v>
      </c>
      <c r="M797" s="28">
        <v>27418.499999999996</v>
      </c>
      <c r="N797" s="28">
        <v>0</v>
      </c>
      <c r="O797" s="44">
        <v>78971.399999999994</v>
      </c>
      <c r="P797" s="124"/>
      <c r="Q797" s="28">
        <v>72257.5</v>
      </c>
      <c r="R797" s="28">
        <v>38081.25</v>
      </c>
      <c r="S797" s="28">
        <v>0</v>
      </c>
      <c r="T797" s="28">
        <v>110338.75</v>
      </c>
      <c r="U797" s="124"/>
      <c r="V797" s="28">
        <v>134687.97999999998</v>
      </c>
      <c r="W797" s="28">
        <v>70983.45</v>
      </c>
      <c r="X797" s="28">
        <v>0</v>
      </c>
      <c r="Y797" s="44">
        <v>205671.43</v>
      </c>
      <c r="Z797" s="124"/>
      <c r="AA797" s="28">
        <v>14451.499999999998</v>
      </c>
      <c r="AB797" s="28">
        <v>7616.2499999999991</v>
      </c>
      <c r="AC797" s="28">
        <v>0</v>
      </c>
      <c r="AD797" s="44">
        <v>22067.749999999996</v>
      </c>
      <c r="AE797" s="124"/>
      <c r="AF797" s="139">
        <v>330072.26</v>
      </c>
      <c r="AG797" s="139">
        <v>173955.15</v>
      </c>
      <c r="AH797" s="139">
        <v>0</v>
      </c>
      <c r="AI797" s="44">
        <v>504027.41000000003</v>
      </c>
      <c r="AJ797" s="124"/>
      <c r="AK797" s="63">
        <v>59572.239999999991</v>
      </c>
      <c r="AL797" s="63">
        <v>63367.199999999997</v>
      </c>
      <c r="AM797" s="63">
        <v>0</v>
      </c>
      <c r="AN797" s="44">
        <v>122939.43999999999</v>
      </c>
      <c r="AO797" s="124"/>
      <c r="AP797" s="28">
        <v>600026.27999999991</v>
      </c>
      <c r="AQ797" s="28">
        <v>316226.69999999995</v>
      </c>
      <c r="AR797" s="28">
        <v>0</v>
      </c>
      <c r="AS797" s="28">
        <v>916252.97999999986</v>
      </c>
      <c r="AT797" s="124"/>
      <c r="AU797" s="28">
        <v>454355.16</v>
      </c>
      <c r="AV797" s="28">
        <v>239454.9</v>
      </c>
      <c r="AW797" s="28">
        <v>0</v>
      </c>
      <c r="AX797" s="44">
        <v>693810.05999999994</v>
      </c>
      <c r="AY797" s="124"/>
      <c r="AZ797" s="139">
        <v>4571984.6099999994</v>
      </c>
      <c r="BA797" s="139">
        <v>997967.82000000007</v>
      </c>
      <c r="BB797" s="44">
        <v>1670985.7289999998</v>
      </c>
      <c r="BC797" s="28">
        <v>110848.07366999998</v>
      </c>
      <c r="BD797" s="28">
        <v>96799.744019999998</v>
      </c>
      <c r="BE797" s="140">
        <v>0</v>
      </c>
      <c r="BF797" s="44">
        <v>1878633.54669</v>
      </c>
      <c r="BG797" s="60"/>
      <c r="BH797" s="28">
        <v>4532712.76669</v>
      </c>
      <c r="BI797" s="124"/>
      <c r="BJ797" s="28">
        <v>692159.39</v>
      </c>
      <c r="BK797" s="28">
        <v>3840553.3766899998</v>
      </c>
      <c r="BL797" s="124"/>
      <c r="BM797" s="193">
        <v>1</v>
      </c>
    </row>
    <row r="798" spans="1:65" x14ac:dyDescent="0.25">
      <c r="A798" s="116" t="s">
        <v>1812</v>
      </c>
      <c r="B798" s="24" t="s">
        <v>1813</v>
      </c>
      <c r="C798" s="27" t="s">
        <v>1811</v>
      </c>
      <c r="D798" s="27" t="s">
        <v>120</v>
      </c>
      <c r="E798" s="139">
        <v>223.54</v>
      </c>
      <c r="F798" s="68"/>
      <c r="G798" s="139">
        <v>146.38</v>
      </c>
      <c r="H798" s="139">
        <v>144.96999999999997</v>
      </c>
      <c r="I798" s="139">
        <v>77.16</v>
      </c>
      <c r="J798" s="139">
        <v>0</v>
      </c>
      <c r="K798" s="60"/>
      <c r="L798" s="28">
        <v>13047.299999999997</v>
      </c>
      <c r="M798" s="28">
        <v>6944.4</v>
      </c>
      <c r="N798" s="28">
        <v>0</v>
      </c>
      <c r="O798" s="44">
        <v>19991.699999999997</v>
      </c>
      <c r="P798" s="124"/>
      <c r="Q798" s="28">
        <v>18297.5</v>
      </c>
      <c r="R798" s="28">
        <v>9645</v>
      </c>
      <c r="S798" s="28">
        <v>0</v>
      </c>
      <c r="T798" s="28">
        <v>27942.5</v>
      </c>
      <c r="U798" s="124"/>
      <c r="V798" s="28">
        <v>34106.54</v>
      </c>
      <c r="W798" s="28">
        <v>17978.28</v>
      </c>
      <c r="X798" s="28">
        <v>0</v>
      </c>
      <c r="Y798" s="44">
        <v>52084.82</v>
      </c>
      <c r="Z798" s="124"/>
      <c r="AA798" s="28">
        <v>3659.5</v>
      </c>
      <c r="AB798" s="28">
        <v>1929</v>
      </c>
      <c r="AC798" s="28">
        <v>0</v>
      </c>
      <c r="AD798" s="44">
        <v>5588.5</v>
      </c>
      <c r="AE798" s="124"/>
      <c r="AF798" s="139">
        <v>83582.98</v>
      </c>
      <c r="AG798" s="139">
        <v>44058.36</v>
      </c>
      <c r="AH798" s="139">
        <v>0</v>
      </c>
      <c r="AI798" s="44">
        <v>127641.34</v>
      </c>
      <c r="AJ798" s="124"/>
      <c r="AK798" s="63">
        <v>15076.879999999997</v>
      </c>
      <c r="AL798" s="63">
        <v>16049.279999999999</v>
      </c>
      <c r="AM798" s="63">
        <v>0</v>
      </c>
      <c r="AN798" s="44">
        <v>31126.159999999996</v>
      </c>
      <c r="AO798" s="124"/>
      <c r="AP798" s="28">
        <v>151942.44</v>
      </c>
      <c r="AQ798" s="28">
        <v>80092.08</v>
      </c>
      <c r="AR798" s="28">
        <v>0</v>
      </c>
      <c r="AS798" s="28">
        <v>232034.52000000002</v>
      </c>
      <c r="AT798" s="124"/>
      <c r="AU798" s="28">
        <v>115054.68</v>
      </c>
      <c r="AV798" s="28">
        <v>60647.759999999995</v>
      </c>
      <c r="AW798" s="28">
        <v>0</v>
      </c>
      <c r="AX798" s="44">
        <v>175702.44</v>
      </c>
      <c r="AY798" s="124"/>
      <c r="AZ798" s="139">
        <v>1203682.5600000003</v>
      </c>
      <c r="BA798" s="139">
        <v>371879.8</v>
      </c>
      <c r="BB798" s="44">
        <v>472668.7080000001</v>
      </c>
      <c r="BC798" s="28">
        <v>28071.482579999996</v>
      </c>
      <c r="BD798" s="28">
        <v>24513.84348</v>
      </c>
      <c r="BE798" s="140">
        <v>0</v>
      </c>
      <c r="BF798" s="44">
        <v>525254.03406000009</v>
      </c>
      <c r="BG798" s="60"/>
      <c r="BH798" s="28">
        <v>1197366.0140600002</v>
      </c>
      <c r="BI798" s="124"/>
      <c r="BJ798" s="28">
        <v>175284.42</v>
      </c>
      <c r="BK798" s="28">
        <v>1022081.5940600001</v>
      </c>
      <c r="BL798" s="124"/>
      <c r="BM798" s="193">
        <v>1</v>
      </c>
    </row>
    <row r="799" spans="1:65" x14ac:dyDescent="0.25">
      <c r="A799" s="116" t="s">
        <v>1814</v>
      </c>
      <c r="B799" s="24" t="s">
        <v>1815</v>
      </c>
      <c r="C799" s="27" t="s">
        <v>1811</v>
      </c>
      <c r="D799" s="27" t="s">
        <v>12</v>
      </c>
      <c r="E799" s="139">
        <v>969.97</v>
      </c>
      <c r="F799" s="68"/>
      <c r="G799" s="139">
        <v>394.31999999999994</v>
      </c>
      <c r="H799" s="139">
        <v>390.81999999999994</v>
      </c>
      <c r="I799" s="139">
        <v>239.15999999999997</v>
      </c>
      <c r="J799" s="139">
        <v>336.49</v>
      </c>
      <c r="K799" s="60"/>
      <c r="L799" s="28">
        <v>35173.799999999996</v>
      </c>
      <c r="M799" s="28">
        <v>21524.399999999998</v>
      </c>
      <c r="N799" s="28">
        <v>30284.100000000002</v>
      </c>
      <c r="O799" s="44">
        <v>86982.3</v>
      </c>
      <c r="P799" s="124"/>
      <c r="Q799" s="28">
        <v>49289.999999999993</v>
      </c>
      <c r="R799" s="28">
        <v>29894.999999999996</v>
      </c>
      <c r="S799" s="28">
        <v>42061.25</v>
      </c>
      <c r="T799" s="28">
        <v>121246.24999999999</v>
      </c>
      <c r="U799" s="124"/>
      <c r="V799" s="28">
        <v>91876.559999999983</v>
      </c>
      <c r="W799" s="28">
        <v>55724.279999999992</v>
      </c>
      <c r="X799" s="28">
        <v>78402.17</v>
      </c>
      <c r="Y799" s="44">
        <v>226003.00999999995</v>
      </c>
      <c r="Z799" s="124"/>
      <c r="AA799" s="28">
        <v>9857.9999999999982</v>
      </c>
      <c r="AB799" s="28">
        <v>5978.9999999999991</v>
      </c>
      <c r="AC799" s="28">
        <v>8412.25</v>
      </c>
      <c r="AD799" s="44">
        <v>24249.249999999996</v>
      </c>
      <c r="AE799" s="124"/>
      <c r="AF799" s="139">
        <v>225156.72</v>
      </c>
      <c r="AG799" s="139">
        <v>136560.35999999999</v>
      </c>
      <c r="AH799" s="139">
        <v>192135.79</v>
      </c>
      <c r="AI799" s="44">
        <v>553852.87</v>
      </c>
      <c r="AJ799" s="124"/>
      <c r="AK799" s="63">
        <v>40645.279999999992</v>
      </c>
      <c r="AL799" s="63">
        <v>49745.279999999992</v>
      </c>
      <c r="AM799" s="63">
        <v>241263.33000000002</v>
      </c>
      <c r="AN799" s="44">
        <v>331653.89</v>
      </c>
      <c r="AO799" s="124"/>
      <c r="AP799" s="28">
        <v>409304.15999999992</v>
      </c>
      <c r="AQ799" s="28">
        <v>248248.07999999996</v>
      </c>
      <c r="AR799" s="28">
        <v>349276.62</v>
      </c>
      <c r="AS799" s="28">
        <v>1006828.8599999999</v>
      </c>
      <c r="AT799" s="124"/>
      <c r="AU799" s="28">
        <v>309935.51999999996</v>
      </c>
      <c r="AV799" s="28">
        <v>187979.75999999998</v>
      </c>
      <c r="AW799" s="28">
        <v>264481.14</v>
      </c>
      <c r="AX799" s="44">
        <v>762396.41999999993</v>
      </c>
      <c r="AY799" s="124"/>
      <c r="AZ799" s="139">
        <v>5395694.4800000004</v>
      </c>
      <c r="BA799" s="139">
        <v>1566650.3899999997</v>
      </c>
      <c r="BB799" s="44">
        <v>2088703.4609999999</v>
      </c>
      <c r="BC799" s="28">
        <v>121805.92268999998</v>
      </c>
      <c r="BD799" s="28">
        <v>106368.85013999998</v>
      </c>
      <c r="BE799" s="140">
        <v>0</v>
      </c>
      <c r="BF799" s="44">
        <v>2316878.2338299998</v>
      </c>
      <c r="BG799" s="60"/>
      <c r="BH799" s="28">
        <v>5430091.083829999</v>
      </c>
      <c r="BI799" s="124"/>
      <c r="BJ799" s="28">
        <v>760582.57</v>
      </c>
      <c r="BK799" s="28">
        <v>4669508.5138299987</v>
      </c>
      <c r="BL799" s="124"/>
      <c r="BM799" s="193">
        <v>1</v>
      </c>
    </row>
    <row r="800" spans="1:65" x14ac:dyDescent="0.25">
      <c r="A800" s="116" t="s">
        <v>1816</v>
      </c>
      <c r="B800" s="24" t="s">
        <v>1817</v>
      </c>
      <c r="C800" s="27" t="s">
        <v>1811</v>
      </c>
      <c r="D800" s="27" t="s">
        <v>12</v>
      </c>
      <c r="E800" s="139">
        <v>1191.5</v>
      </c>
      <c r="F800" s="68"/>
      <c r="G800" s="139">
        <v>536.5</v>
      </c>
      <c r="H800" s="139">
        <v>530</v>
      </c>
      <c r="I800" s="139">
        <v>283</v>
      </c>
      <c r="J800" s="139">
        <v>372</v>
      </c>
      <c r="K800" s="60"/>
      <c r="L800" s="28">
        <v>47700</v>
      </c>
      <c r="M800" s="28">
        <v>25470</v>
      </c>
      <c r="N800" s="28">
        <v>33480</v>
      </c>
      <c r="O800" s="44">
        <v>106650</v>
      </c>
      <c r="P800" s="124"/>
      <c r="Q800" s="28">
        <v>67062.5</v>
      </c>
      <c r="R800" s="28">
        <v>35375</v>
      </c>
      <c r="S800" s="28">
        <v>46500</v>
      </c>
      <c r="T800" s="28">
        <v>148937.5</v>
      </c>
      <c r="U800" s="124"/>
      <c r="V800" s="28">
        <v>125004.5</v>
      </c>
      <c r="W800" s="28">
        <v>65939</v>
      </c>
      <c r="X800" s="28">
        <v>86676</v>
      </c>
      <c r="Y800" s="44">
        <v>277619.5</v>
      </c>
      <c r="Z800" s="124"/>
      <c r="AA800" s="28">
        <v>13412.5</v>
      </c>
      <c r="AB800" s="28">
        <v>7075</v>
      </c>
      <c r="AC800" s="28">
        <v>9300</v>
      </c>
      <c r="AD800" s="44">
        <v>29787.5</v>
      </c>
      <c r="AE800" s="124"/>
      <c r="AF800" s="139">
        <v>306341.5</v>
      </c>
      <c r="AG800" s="139">
        <v>161593</v>
      </c>
      <c r="AH800" s="139">
        <v>212412</v>
      </c>
      <c r="AI800" s="44">
        <v>680346.5</v>
      </c>
      <c r="AJ800" s="124"/>
      <c r="AK800" s="63">
        <v>55120</v>
      </c>
      <c r="AL800" s="63">
        <v>58864</v>
      </c>
      <c r="AM800" s="63">
        <v>266724</v>
      </c>
      <c r="AN800" s="44">
        <v>380708</v>
      </c>
      <c r="AO800" s="124"/>
      <c r="AP800" s="28">
        <v>556887</v>
      </c>
      <c r="AQ800" s="28">
        <v>293754</v>
      </c>
      <c r="AR800" s="28">
        <v>386136</v>
      </c>
      <c r="AS800" s="28">
        <v>1236777</v>
      </c>
      <c r="AT800" s="124"/>
      <c r="AU800" s="28">
        <v>421689</v>
      </c>
      <c r="AV800" s="28">
        <v>222438</v>
      </c>
      <c r="AW800" s="28">
        <v>292392</v>
      </c>
      <c r="AX800" s="44">
        <v>936519</v>
      </c>
      <c r="AY800" s="124"/>
      <c r="AZ800" s="139">
        <v>6534575.4100000001</v>
      </c>
      <c r="BA800" s="139">
        <v>1687376.0200000003</v>
      </c>
      <c r="BB800" s="44">
        <v>2466585.429</v>
      </c>
      <c r="BC800" s="28">
        <v>149624.99549999999</v>
      </c>
      <c r="BD800" s="28">
        <v>130662.273</v>
      </c>
      <c r="BE800" s="140">
        <v>0</v>
      </c>
      <c r="BF800" s="44">
        <v>2746872.6975000002</v>
      </c>
      <c r="BG800" s="60"/>
      <c r="BH800" s="28">
        <v>6544217.6974999998</v>
      </c>
      <c r="BI800" s="124"/>
      <c r="BJ800" s="28">
        <v>934290.89</v>
      </c>
      <c r="BK800" s="28">
        <v>5609926.8075000001</v>
      </c>
      <c r="BL800" s="124"/>
      <c r="BM800" s="193">
        <v>1</v>
      </c>
    </row>
    <row r="801" spans="1:65" x14ac:dyDescent="0.25">
      <c r="A801" s="116" t="s">
        <v>1818</v>
      </c>
      <c r="B801" s="24" t="s">
        <v>1819</v>
      </c>
      <c r="C801" s="27" t="s">
        <v>1811</v>
      </c>
      <c r="D801" s="27" t="s">
        <v>12</v>
      </c>
      <c r="E801" s="139">
        <v>333.87</v>
      </c>
      <c r="F801" s="68"/>
      <c r="G801" s="139">
        <v>150.72999999999999</v>
      </c>
      <c r="H801" s="139">
        <v>148.32</v>
      </c>
      <c r="I801" s="139">
        <v>75.16</v>
      </c>
      <c r="J801" s="139">
        <v>107.97999999999999</v>
      </c>
      <c r="K801" s="60"/>
      <c r="L801" s="28">
        <v>13348.8</v>
      </c>
      <c r="M801" s="28">
        <v>6764.4</v>
      </c>
      <c r="N801" s="28">
        <v>9718.1999999999989</v>
      </c>
      <c r="O801" s="44">
        <v>29831.399999999994</v>
      </c>
      <c r="P801" s="124"/>
      <c r="Q801" s="28">
        <v>18841.25</v>
      </c>
      <c r="R801" s="28">
        <v>9395</v>
      </c>
      <c r="S801" s="28">
        <v>13497.499999999998</v>
      </c>
      <c r="T801" s="28">
        <v>41733.75</v>
      </c>
      <c r="U801" s="124"/>
      <c r="V801" s="28">
        <v>35120.089999999997</v>
      </c>
      <c r="W801" s="28">
        <v>17512.28</v>
      </c>
      <c r="X801" s="28">
        <v>25159.339999999997</v>
      </c>
      <c r="Y801" s="44">
        <v>77791.709999999992</v>
      </c>
      <c r="Z801" s="124"/>
      <c r="AA801" s="28">
        <v>3768.2499999999995</v>
      </c>
      <c r="AB801" s="28">
        <v>1879</v>
      </c>
      <c r="AC801" s="28">
        <v>2699.4999999999995</v>
      </c>
      <c r="AD801" s="44">
        <v>8346.75</v>
      </c>
      <c r="AE801" s="124"/>
      <c r="AF801" s="139">
        <v>86066.83</v>
      </c>
      <c r="AG801" s="139">
        <v>42916.36</v>
      </c>
      <c r="AH801" s="139">
        <v>61656.58</v>
      </c>
      <c r="AI801" s="44">
        <v>190639.77000000002</v>
      </c>
      <c r="AJ801" s="124"/>
      <c r="AK801" s="63">
        <v>15425.279999999999</v>
      </c>
      <c r="AL801" s="63">
        <v>15633.279999999999</v>
      </c>
      <c r="AM801" s="63">
        <v>77421.659999999989</v>
      </c>
      <c r="AN801" s="44">
        <v>108480.21999999999</v>
      </c>
      <c r="AO801" s="124"/>
      <c r="AP801" s="28">
        <v>156457.74</v>
      </c>
      <c r="AQ801" s="28">
        <v>78016.08</v>
      </c>
      <c r="AR801" s="28">
        <v>112083.23999999999</v>
      </c>
      <c r="AS801" s="28">
        <v>346557.06</v>
      </c>
      <c r="AT801" s="124"/>
      <c r="AU801" s="28">
        <v>118473.78</v>
      </c>
      <c r="AV801" s="28">
        <v>59075.759999999995</v>
      </c>
      <c r="AW801" s="28">
        <v>84872.28</v>
      </c>
      <c r="AX801" s="44">
        <v>262421.81999999995</v>
      </c>
      <c r="AY801" s="124"/>
      <c r="AZ801" s="139">
        <v>1863670.57</v>
      </c>
      <c r="BA801" s="139">
        <v>570744.66999999993</v>
      </c>
      <c r="BB801" s="44">
        <v>730324.57200000004</v>
      </c>
      <c r="BC801" s="28">
        <v>41926.39299</v>
      </c>
      <c r="BD801" s="28">
        <v>36612.85194</v>
      </c>
      <c r="BE801" s="140">
        <v>0</v>
      </c>
      <c r="BF801" s="44">
        <v>808863.81692999997</v>
      </c>
      <c r="BG801" s="60"/>
      <c r="BH801" s="28">
        <v>1874666.29693</v>
      </c>
      <c r="BI801" s="124"/>
      <c r="BJ801" s="28">
        <v>261797.48</v>
      </c>
      <c r="BK801" s="28">
        <v>1612868.81693</v>
      </c>
      <c r="BL801" s="124"/>
      <c r="BM801" s="193">
        <v>1</v>
      </c>
    </row>
    <row r="802" spans="1:65" x14ac:dyDescent="0.25">
      <c r="A802" s="116" t="s">
        <v>1820</v>
      </c>
      <c r="B802" s="24" t="s">
        <v>1821</v>
      </c>
      <c r="C802" s="27" t="s">
        <v>1811</v>
      </c>
      <c r="D802" s="27" t="s">
        <v>12</v>
      </c>
      <c r="E802" s="139">
        <v>506.45</v>
      </c>
      <c r="F802" s="68"/>
      <c r="G802" s="139">
        <v>226.30999999999995</v>
      </c>
      <c r="H802" s="139">
        <v>224.97999999999996</v>
      </c>
      <c r="I802" s="139">
        <v>107.32</v>
      </c>
      <c r="J802" s="139">
        <v>172.82</v>
      </c>
      <c r="K802" s="60"/>
      <c r="L802" s="28">
        <v>20248.199999999997</v>
      </c>
      <c r="M802" s="28">
        <v>9658.7999999999993</v>
      </c>
      <c r="N802" s="28">
        <v>15553.8</v>
      </c>
      <c r="O802" s="44">
        <v>45460.799999999996</v>
      </c>
      <c r="P802" s="124"/>
      <c r="Q802" s="28">
        <v>28288.749999999993</v>
      </c>
      <c r="R802" s="28">
        <v>13415</v>
      </c>
      <c r="S802" s="28">
        <v>21602.5</v>
      </c>
      <c r="T802" s="28">
        <v>63306.249999999993</v>
      </c>
      <c r="U802" s="124"/>
      <c r="V802" s="28">
        <v>52730.229999999989</v>
      </c>
      <c r="W802" s="28">
        <v>25005.559999999998</v>
      </c>
      <c r="X802" s="28">
        <v>40267.06</v>
      </c>
      <c r="Y802" s="44">
        <v>118002.84999999998</v>
      </c>
      <c r="Z802" s="124"/>
      <c r="AA802" s="28">
        <v>5657.7499999999982</v>
      </c>
      <c r="AB802" s="28">
        <v>2683</v>
      </c>
      <c r="AC802" s="28">
        <v>4320.5</v>
      </c>
      <c r="AD802" s="44">
        <v>12661.249999999998</v>
      </c>
      <c r="AE802" s="124"/>
      <c r="AF802" s="139">
        <v>129223.01</v>
      </c>
      <c r="AG802" s="139">
        <v>61279.72</v>
      </c>
      <c r="AH802" s="139">
        <v>98680.22</v>
      </c>
      <c r="AI802" s="44">
        <v>289182.94999999995</v>
      </c>
      <c r="AJ802" s="124"/>
      <c r="AK802" s="63">
        <v>23397.919999999995</v>
      </c>
      <c r="AL802" s="63">
        <v>22322.559999999998</v>
      </c>
      <c r="AM802" s="63">
        <v>123911.94</v>
      </c>
      <c r="AN802" s="44">
        <v>169632.41999999998</v>
      </c>
      <c r="AO802" s="124"/>
      <c r="AP802" s="28">
        <v>234909.77999999994</v>
      </c>
      <c r="AQ802" s="28">
        <v>111398.15999999999</v>
      </c>
      <c r="AR802" s="28">
        <v>179387.16</v>
      </c>
      <c r="AS802" s="28">
        <v>525695.1</v>
      </c>
      <c r="AT802" s="124"/>
      <c r="AU802" s="28">
        <v>177879.65999999995</v>
      </c>
      <c r="AV802" s="28">
        <v>84353.51999999999</v>
      </c>
      <c r="AW802" s="28">
        <v>135836.51999999999</v>
      </c>
      <c r="AX802" s="44">
        <v>398069.69999999995</v>
      </c>
      <c r="AY802" s="124"/>
      <c r="AZ802" s="139">
        <v>2754591.01</v>
      </c>
      <c r="BA802" s="139">
        <v>648110.73</v>
      </c>
      <c r="BB802" s="44">
        <v>1020810.5219999999</v>
      </c>
      <c r="BC802" s="28">
        <v>63598.471649999985</v>
      </c>
      <c r="BD802" s="28">
        <v>55538.319899999995</v>
      </c>
      <c r="BE802" s="140">
        <v>0</v>
      </c>
      <c r="BF802" s="44">
        <v>1139947.3135499998</v>
      </c>
      <c r="BG802" s="60"/>
      <c r="BH802" s="28">
        <v>2761958.6335499999</v>
      </c>
      <c r="BI802" s="124"/>
      <c r="BJ802" s="28">
        <v>397122.63</v>
      </c>
      <c r="BK802" s="28">
        <v>2364836.00355</v>
      </c>
      <c r="BL802" s="124"/>
      <c r="BM802" s="193">
        <v>1</v>
      </c>
    </row>
    <row r="803" spans="1:65" x14ac:dyDescent="0.25">
      <c r="A803" s="116" t="s">
        <v>1822</v>
      </c>
      <c r="B803" s="24" t="s">
        <v>1823</v>
      </c>
      <c r="C803" s="27" t="s">
        <v>1811</v>
      </c>
      <c r="D803" s="27" t="s">
        <v>120</v>
      </c>
      <c r="E803" s="139">
        <v>825.64</v>
      </c>
      <c r="F803" s="68"/>
      <c r="G803" s="139">
        <v>528.65</v>
      </c>
      <c r="H803" s="139">
        <v>521.32000000000005</v>
      </c>
      <c r="I803" s="139">
        <v>296.99</v>
      </c>
      <c r="J803" s="139">
        <v>0</v>
      </c>
      <c r="K803" s="60"/>
      <c r="L803" s="28">
        <v>46918.8</v>
      </c>
      <c r="M803" s="28">
        <v>26729.100000000002</v>
      </c>
      <c r="N803" s="28">
        <v>0</v>
      </c>
      <c r="O803" s="44">
        <v>73647.900000000009</v>
      </c>
      <c r="P803" s="124"/>
      <c r="Q803" s="28">
        <v>66081.25</v>
      </c>
      <c r="R803" s="28">
        <v>37123.75</v>
      </c>
      <c r="S803" s="28">
        <v>0</v>
      </c>
      <c r="T803" s="28">
        <v>103205</v>
      </c>
      <c r="U803" s="124"/>
      <c r="V803" s="28">
        <v>123175.45</v>
      </c>
      <c r="W803" s="28">
        <v>69198.67</v>
      </c>
      <c r="X803" s="28">
        <v>0</v>
      </c>
      <c r="Y803" s="44">
        <v>192374.12</v>
      </c>
      <c r="Z803" s="124"/>
      <c r="AA803" s="28">
        <v>13216.25</v>
      </c>
      <c r="AB803" s="28">
        <v>7424.75</v>
      </c>
      <c r="AC803" s="28">
        <v>0</v>
      </c>
      <c r="AD803" s="44">
        <v>20641</v>
      </c>
      <c r="AE803" s="124"/>
      <c r="AF803" s="139">
        <v>301859.15000000002</v>
      </c>
      <c r="AG803" s="139">
        <v>169581.29</v>
      </c>
      <c r="AH803" s="139">
        <v>0</v>
      </c>
      <c r="AI803" s="44">
        <v>471440.44000000006</v>
      </c>
      <c r="AJ803" s="124"/>
      <c r="AK803" s="63">
        <v>54217.280000000006</v>
      </c>
      <c r="AL803" s="63">
        <v>61773.919999999998</v>
      </c>
      <c r="AM803" s="63">
        <v>0</v>
      </c>
      <c r="AN803" s="44">
        <v>115991.20000000001</v>
      </c>
      <c r="AO803" s="124"/>
      <c r="AP803" s="28">
        <v>548738.69999999995</v>
      </c>
      <c r="AQ803" s="28">
        <v>308275.62</v>
      </c>
      <c r="AR803" s="28">
        <v>0</v>
      </c>
      <c r="AS803" s="28">
        <v>857014.32</v>
      </c>
      <c r="AT803" s="124"/>
      <c r="AU803" s="28">
        <v>415518.89999999997</v>
      </c>
      <c r="AV803" s="28">
        <v>233434.14</v>
      </c>
      <c r="AW803" s="28">
        <v>0</v>
      </c>
      <c r="AX803" s="44">
        <v>648953.04</v>
      </c>
      <c r="AY803" s="124"/>
      <c r="AZ803" s="139">
        <v>4204977.3600000003</v>
      </c>
      <c r="BA803" s="139">
        <v>834991.48999999987</v>
      </c>
      <c r="BB803" s="44">
        <v>1511990.655</v>
      </c>
      <c r="BC803" s="28">
        <v>103681.39427999999</v>
      </c>
      <c r="BD803" s="28">
        <v>90541.333680000011</v>
      </c>
      <c r="BE803" s="140">
        <v>0</v>
      </c>
      <c r="BF803" s="44">
        <v>1706213.3829599998</v>
      </c>
      <c r="BG803" s="60"/>
      <c r="BH803" s="28">
        <v>4189480.4029600001</v>
      </c>
      <c r="BI803" s="124"/>
      <c r="BJ803" s="28">
        <v>647409.09</v>
      </c>
      <c r="BK803" s="28">
        <v>3542071.3129600002</v>
      </c>
      <c r="BL803" s="124"/>
      <c r="BM803" s="193">
        <v>1</v>
      </c>
    </row>
    <row r="804" spans="1:65" x14ac:dyDescent="0.25">
      <c r="A804" s="116" t="s">
        <v>1824</v>
      </c>
      <c r="B804" s="24" t="s">
        <v>1825</v>
      </c>
      <c r="C804" s="27" t="s">
        <v>1811</v>
      </c>
      <c r="D804" s="27" t="s">
        <v>131</v>
      </c>
      <c r="E804" s="139">
        <v>1021.5</v>
      </c>
      <c r="F804" s="68"/>
      <c r="G804" s="139">
        <v>0</v>
      </c>
      <c r="H804" s="139">
        <v>0</v>
      </c>
      <c r="I804" s="139">
        <v>0</v>
      </c>
      <c r="J804" s="139">
        <v>1021.5</v>
      </c>
      <c r="K804" s="60"/>
      <c r="L804" s="28">
        <v>0</v>
      </c>
      <c r="M804" s="28">
        <v>0</v>
      </c>
      <c r="N804" s="28">
        <v>91935</v>
      </c>
      <c r="O804" s="44">
        <v>91935</v>
      </c>
      <c r="P804" s="124"/>
      <c r="Q804" s="28">
        <v>0</v>
      </c>
      <c r="R804" s="28">
        <v>0</v>
      </c>
      <c r="S804" s="28">
        <v>127687.5</v>
      </c>
      <c r="T804" s="28">
        <v>127687.5</v>
      </c>
      <c r="U804" s="124"/>
      <c r="V804" s="28">
        <v>0</v>
      </c>
      <c r="W804" s="28">
        <v>0</v>
      </c>
      <c r="X804" s="28">
        <v>238009.5</v>
      </c>
      <c r="Y804" s="44">
        <v>238009.5</v>
      </c>
      <c r="Z804" s="124"/>
      <c r="AA804" s="28">
        <v>0</v>
      </c>
      <c r="AB804" s="28">
        <v>0</v>
      </c>
      <c r="AC804" s="28">
        <v>25537.5</v>
      </c>
      <c r="AD804" s="44">
        <v>25537.5</v>
      </c>
      <c r="AE804" s="124"/>
      <c r="AF804" s="139">
        <v>0</v>
      </c>
      <c r="AG804" s="139">
        <v>0</v>
      </c>
      <c r="AH804" s="139">
        <v>583276.5</v>
      </c>
      <c r="AI804" s="44">
        <v>583276.5</v>
      </c>
      <c r="AJ804" s="124"/>
      <c r="AK804" s="63">
        <v>0</v>
      </c>
      <c r="AL804" s="63">
        <v>0</v>
      </c>
      <c r="AM804" s="63">
        <v>732415.5</v>
      </c>
      <c r="AN804" s="44">
        <v>732415.5</v>
      </c>
      <c r="AO804" s="124"/>
      <c r="AP804" s="28">
        <v>0</v>
      </c>
      <c r="AQ804" s="28">
        <v>0</v>
      </c>
      <c r="AR804" s="28">
        <v>1060317</v>
      </c>
      <c r="AS804" s="28">
        <v>1060317</v>
      </c>
      <c r="AT804" s="124"/>
      <c r="AU804" s="28">
        <v>0</v>
      </c>
      <c r="AV804" s="28">
        <v>0</v>
      </c>
      <c r="AW804" s="28">
        <v>802899</v>
      </c>
      <c r="AX804" s="44">
        <v>802899</v>
      </c>
      <c r="AY804" s="124"/>
      <c r="AZ804" s="139">
        <v>5802307.7000000002</v>
      </c>
      <c r="BA804" s="139">
        <v>1034203.74</v>
      </c>
      <c r="BB804" s="44">
        <v>2050953.432</v>
      </c>
      <c r="BC804" s="28">
        <v>128276.90549999999</v>
      </c>
      <c r="BD804" s="28">
        <v>112019.73300000001</v>
      </c>
      <c r="BE804" s="140">
        <v>0</v>
      </c>
      <c r="BF804" s="44">
        <v>2291250.0704999999</v>
      </c>
      <c r="BG804" s="60"/>
      <c r="BH804" s="28">
        <v>5953327.5704999994</v>
      </c>
      <c r="BI804" s="124"/>
      <c r="BJ804" s="28">
        <v>800988.79</v>
      </c>
      <c r="BK804" s="28">
        <v>5152338.7804999994</v>
      </c>
      <c r="BL804" s="124"/>
      <c r="BM804" s="193">
        <v>1</v>
      </c>
    </row>
    <row r="805" spans="1:65" x14ac:dyDescent="0.25">
      <c r="A805" s="116" t="s">
        <v>1826</v>
      </c>
      <c r="B805" s="24" t="s">
        <v>1827</v>
      </c>
      <c r="C805" s="27" t="s">
        <v>1811</v>
      </c>
      <c r="D805" s="27" t="s">
        <v>12</v>
      </c>
      <c r="E805" s="139">
        <v>1562.13</v>
      </c>
      <c r="F805" s="68"/>
      <c r="G805" s="139">
        <v>733.47</v>
      </c>
      <c r="H805" s="139">
        <v>725.14</v>
      </c>
      <c r="I805" s="139">
        <v>338.33</v>
      </c>
      <c r="J805" s="139">
        <v>490.33</v>
      </c>
      <c r="K805" s="60"/>
      <c r="L805" s="28">
        <v>65262.6</v>
      </c>
      <c r="M805" s="28">
        <v>30449.699999999997</v>
      </c>
      <c r="N805" s="28">
        <v>44129.7</v>
      </c>
      <c r="O805" s="44">
        <v>139842</v>
      </c>
      <c r="P805" s="124"/>
      <c r="Q805" s="28">
        <v>91683.75</v>
      </c>
      <c r="R805" s="28">
        <v>42291.25</v>
      </c>
      <c r="S805" s="28">
        <v>61291.25</v>
      </c>
      <c r="T805" s="28">
        <v>195266.25</v>
      </c>
      <c r="U805" s="124"/>
      <c r="V805" s="28">
        <v>170898.51</v>
      </c>
      <c r="W805" s="28">
        <v>78830.89</v>
      </c>
      <c r="X805" s="28">
        <v>114246.89</v>
      </c>
      <c r="Y805" s="44">
        <v>363976.29000000004</v>
      </c>
      <c r="Z805" s="124"/>
      <c r="AA805" s="28">
        <v>18336.75</v>
      </c>
      <c r="AB805" s="28">
        <v>8458.25</v>
      </c>
      <c r="AC805" s="28">
        <v>12258.25</v>
      </c>
      <c r="AD805" s="44">
        <v>39053.25</v>
      </c>
      <c r="AE805" s="124"/>
      <c r="AF805" s="139">
        <v>418811.37</v>
      </c>
      <c r="AG805" s="139">
        <v>193186.43</v>
      </c>
      <c r="AH805" s="139">
        <v>279978.43</v>
      </c>
      <c r="AI805" s="44">
        <v>891976.23</v>
      </c>
      <c r="AJ805" s="124"/>
      <c r="AK805" s="63">
        <v>75414.559999999998</v>
      </c>
      <c r="AL805" s="63">
        <v>70372.639999999999</v>
      </c>
      <c r="AM805" s="63">
        <v>351566.61</v>
      </c>
      <c r="AN805" s="44">
        <v>497353.81</v>
      </c>
      <c r="AO805" s="124"/>
      <c r="AP805" s="28">
        <v>761341.86</v>
      </c>
      <c r="AQ805" s="28">
        <v>351186.54</v>
      </c>
      <c r="AR805" s="28">
        <v>508962.54</v>
      </c>
      <c r="AS805" s="28">
        <v>1621490.94</v>
      </c>
      <c r="AT805" s="124"/>
      <c r="AU805" s="28">
        <v>576507.42000000004</v>
      </c>
      <c r="AV805" s="28">
        <v>265927.38</v>
      </c>
      <c r="AW805" s="28">
        <v>385399.38</v>
      </c>
      <c r="AX805" s="44">
        <v>1227834.1800000002</v>
      </c>
      <c r="AY805" s="124"/>
      <c r="AZ805" s="139">
        <v>8424658.7699999996</v>
      </c>
      <c r="BA805" s="139">
        <v>1918454.3499999996</v>
      </c>
      <c r="BB805" s="44">
        <v>3102933.9359999998</v>
      </c>
      <c r="BC805" s="28">
        <v>196167.59900999998</v>
      </c>
      <c r="BD805" s="28">
        <v>171306.30006000001</v>
      </c>
      <c r="BE805" s="140">
        <v>0</v>
      </c>
      <c r="BF805" s="44">
        <v>3470407.8350699996</v>
      </c>
      <c r="BG805" s="60"/>
      <c r="BH805" s="28">
        <v>8447200.7850699984</v>
      </c>
      <c r="BI805" s="124"/>
      <c r="BJ805" s="28">
        <v>1224912.99</v>
      </c>
      <c r="BK805" s="28">
        <v>7222287.7950699981</v>
      </c>
      <c r="BL805" s="124"/>
      <c r="BM805" s="193">
        <v>1</v>
      </c>
    </row>
    <row r="806" spans="1:65" x14ac:dyDescent="0.25">
      <c r="A806" s="116" t="s">
        <v>1831</v>
      </c>
      <c r="B806" s="24" t="s">
        <v>1832</v>
      </c>
      <c r="C806" s="27" t="s">
        <v>1830</v>
      </c>
      <c r="D806" s="27" t="s">
        <v>12</v>
      </c>
      <c r="E806" s="139">
        <v>815.04</v>
      </c>
      <c r="F806" s="68"/>
      <c r="G806" s="139">
        <v>381.05999999999995</v>
      </c>
      <c r="H806" s="139">
        <v>377.47999999999996</v>
      </c>
      <c r="I806" s="139">
        <v>186.99</v>
      </c>
      <c r="J806" s="139">
        <v>246.99</v>
      </c>
      <c r="K806" s="60"/>
      <c r="L806" s="28">
        <v>33973.199999999997</v>
      </c>
      <c r="M806" s="28">
        <v>16829.100000000002</v>
      </c>
      <c r="N806" s="28">
        <v>22229.100000000002</v>
      </c>
      <c r="O806" s="44">
        <v>73031.400000000009</v>
      </c>
      <c r="P806" s="124"/>
      <c r="Q806" s="28">
        <v>47632.499999999993</v>
      </c>
      <c r="R806" s="28">
        <v>23373.75</v>
      </c>
      <c r="S806" s="28">
        <v>30873.75</v>
      </c>
      <c r="T806" s="28">
        <v>101880</v>
      </c>
      <c r="U806" s="124"/>
      <c r="V806" s="28">
        <v>88786.979999999981</v>
      </c>
      <c r="W806" s="28">
        <v>43568.670000000006</v>
      </c>
      <c r="X806" s="28">
        <v>57548.670000000006</v>
      </c>
      <c r="Y806" s="44">
        <v>189904.32</v>
      </c>
      <c r="Z806" s="124"/>
      <c r="AA806" s="28">
        <v>9526.4999999999982</v>
      </c>
      <c r="AB806" s="28">
        <v>4674.75</v>
      </c>
      <c r="AC806" s="28">
        <v>6174.75</v>
      </c>
      <c r="AD806" s="44">
        <v>20376</v>
      </c>
      <c r="AE806" s="124"/>
      <c r="AF806" s="139">
        <v>217585.26</v>
      </c>
      <c r="AG806" s="139">
        <v>106771.29</v>
      </c>
      <c r="AH806" s="139">
        <v>141031.29</v>
      </c>
      <c r="AI806" s="44">
        <v>465387.83999999997</v>
      </c>
      <c r="AJ806" s="124"/>
      <c r="AK806" s="63">
        <v>39257.919999999998</v>
      </c>
      <c r="AL806" s="63">
        <v>38893.919999999998</v>
      </c>
      <c r="AM806" s="63">
        <v>177091.83000000002</v>
      </c>
      <c r="AN806" s="44">
        <v>255243.67</v>
      </c>
      <c r="AO806" s="124"/>
      <c r="AP806" s="28">
        <v>395540.27999999997</v>
      </c>
      <c r="AQ806" s="28">
        <v>194095.62</v>
      </c>
      <c r="AR806" s="28">
        <v>256375.62</v>
      </c>
      <c r="AS806" s="28">
        <v>846011.5199999999</v>
      </c>
      <c r="AT806" s="124"/>
      <c r="AU806" s="28">
        <v>299513.15999999997</v>
      </c>
      <c r="AV806" s="28">
        <v>146974.14000000001</v>
      </c>
      <c r="AW806" s="28">
        <v>194134.14</v>
      </c>
      <c r="AX806" s="44">
        <v>640621.43999999994</v>
      </c>
      <c r="AY806" s="124"/>
      <c r="AZ806" s="139">
        <v>4474699.97</v>
      </c>
      <c r="BA806" s="139">
        <v>1191127.69</v>
      </c>
      <c r="BB806" s="44">
        <v>1699748.298</v>
      </c>
      <c r="BC806" s="28">
        <v>102350.27807999999</v>
      </c>
      <c r="BD806" s="28">
        <v>89378.91648</v>
      </c>
      <c r="BE806" s="140">
        <v>0</v>
      </c>
      <c r="BF806" s="44">
        <v>1891477.4925599999</v>
      </c>
      <c r="BG806" s="60"/>
      <c r="BH806" s="28">
        <v>4483933.6825599996</v>
      </c>
      <c r="BI806" s="124"/>
      <c r="BJ806" s="28">
        <v>639097.31000000006</v>
      </c>
      <c r="BK806" s="28">
        <v>3844836.3725599996</v>
      </c>
      <c r="BL806" s="124"/>
      <c r="BM806" s="193">
        <v>1</v>
      </c>
    </row>
    <row r="807" spans="1:65" x14ac:dyDescent="0.25">
      <c r="A807" s="116" t="s">
        <v>1833</v>
      </c>
      <c r="B807" s="24" t="s">
        <v>1834</v>
      </c>
      <c r="C807" s="27" t="s">
        <v>1830</v>
      </c>
      <c r="D807" s="27" t="s">
        <v>12</v>
      </c>
      <c r="E807" s="139">
        <v>1288.25</v>
      </c>
      <c r="F807" s="68"/>
      <c r="G807" s="139">
        <v>610.75</v>
      </c>
      <c r="H807" s="139">
        <v>603.5</v>
      </c>
      <c r="I807" s="139">
        <v>307</v>
      </c>
      <c r="J807" s="139">
        <v>370.5</v>
      </c>
      <c r="K807" s="60"/>
      <c r="L807" s="28">
        <v>54315</v>
      </c>
      <c r="M807" s="28">
        <v>27630</v>
      </c>
      <c r="N807" s="28">
        <v>33345</v>
      </c>
      <c r="O807" s="44">
        <v>115290</v>
      </c>
      <c r="P807" s="124"/>
      <c r="Q807" s="28">
        <v>76343.75</v>
      </c>
      <c r="R807" s="28">
        <v>38375</v>
      </c>
      <c r="S807" s="28">
        <v>46312.5</v>
      </c>
      <c r="T807" s="28">
        <v>161031.25</v>
      </c>
      <c r="U807" s="124"/>
      <c r="V807" s="28">
        <v>142304.75</v>
      </c>
      <c r="W807" s="28">
        <v>71531</v>
      </c>
      <c r="X807" s="28">
        <v>86326.5</v>
      </c>
      <c r="Y807" s="44">
        <v>300162.25</v>
      </c>
      <c r="Z807" s="124"/>
      <c r="AA807" s="28">
        <v>15268.75</v>
      </c>
      <c r="AB807" s="28">
        <v>7675</v>
      </c>
      <c r="AC807" s="28">
        <v>9262.5</v>
      </c>
      <c r="AD807" s="44">
        <v>32206.25</v>
      </c>
      <c r="AE807" s="124"/>
      <c r="AF807" s="139">
        <v>348738.25</v>
      </c>
      <c r="AG807" s="139">
        <v>175297</v>
      </c>
      <c r="AH807" s="139">
        <v>211555.5</v>
      </c>
      <c r="AI807" s="44">
        <v>735590.75</v>
      </c>
      <c r="AJ807" s="124"/>
      <c r="AK807" s="63">
        <v>62764</v>
      </c>
      <c r="AL807" s="63">
        <v>63856</v>
      </c>
      <c r="AM807" s="63">
        <v>265648.5</v>
      </c>
      <c r="AN807" s="44">
        <v>392268.5</v>
      </c>
      <c r="AO807" s="124"/>
      <c r="AP807" s="28">
        <v>633958.5</v>
      </c>
      <c r="AQ807" s="28">
        <v>318666</v>
      </c>
      <c r="AR807" s="28">
        <v>384579</v>
      </c>
      <c r="AS807" s="28">
        <v>1337203.5</v>
      </c>
      <c r="AT807" s="124"/>
      <c r="AU807" s="28">
        <v>480049.5</v>
      </c>
      <c r="AV807" s="28">
        <v>241302</v>
      </c>
      <c r="AW807" s="28">
        <v>291213</v>
      </c>
      <c r="AX807" s="44">
        <v>1012564.5</v>
      </c>
      <c r="AY807" s="124"/>
      <c r="AZ807" s="139">
        <v>7278470.5800000001</v>
      </c>
      <c r="BA807" s="139">
        <v>2378001.89</v>
      </c>
      <c r="BB807" s="44">
        <v>2896941.7409999999</v>
      </c>
      <c r="BC807" s="28">
        <v>161774.57024999999</v>
      </c>
      <c r="BD807" s="28">
        <v>141272.07149999999</v>
      </c>
      <c r="BE807" s="140">
        <v>0</v>
      </c>
      <c r="BF807" s="44">
        <v>3199988.3827499999</v>
      </c>
      <c r="BG807" s="60"/>
      <c r="BH807" s="28">
        <v>7286305.3827499999</v>
      </c>
      <c r="BI807" s="124"/>
      <c r="BJ807" s="28">
        <v>1010155.47</v>
      </c>
      <c r="BK807" s="28">
        <v>6276149.9127500001</v>
      </c>
      <c r="BL807" s="124"/>
      <c r="BM807" s="193">
        <v>1</v>
      </c>
    </row>
    <row r="808" spans="1:65" x14ac:dyDescent="0.25">
      <c r="A808" s="116" t="s">
        <v>1835</v>
      </c>
      <c r="B808" s="24" t="s">
        <v>1836</v>
      </c>
      <c r="C808" s="27" t="s">
        <v>1830</v>
      </c>
      <c r="D808" s="27" t="s">
        <v>12</v>
      </c>
      <c r="E808" s="139">
        <v>959.02</v>
      </c>
      <c r="F808" s="68"/>
      <c r="G808" s="139">
        <v>444.55999999999995</v>
      </c>
      <c r="H808" s="139">
        <v>437.15</v>
      </c>
      <c r="I808" s="139">
        <v>212.48</v>
      </c>
      <c r="J808" s="139">
        <v>301.98</v>
      </c>
      <c r="K808" s="60"/>
      <c r="L808" s="28">
        <v>39343.5</v>
      </c>
      <c r="M808" s="28">
        <v>19123.2</v>
      </c>
      <c r="N808" s="28">
        <v>27178.2</v>
      </c>
      <c r="O808" s="44">
        <v>85644.9</v>
      </c>
      <c r="P808" s="124"/>
      <c r="Q808" s="28">
        <v>55569.999999999993</v>
      </c>
      <c r="R808" s="28">
        <v>26560</v>
      </c>
      <c r="S808" s="28">
        <v>37747.5</v>
      </c>
      <c r="T808" s="28">
        <v>119877.5</v>
      </c>
      <c r="U808" s="124"/>
      <c r="V808" s="28">
        <v>103582.47999999998</v>
      </c>
      <c r="W808" s="28">
        <v>49507.839999999997</v>
      </c>
      <c r="X808" s="28">
        <v>70361.340000000011</v>
      </c>
      <c r="Y808" s="44">
        <v>223451.65999999997</v>
      </c>
      <c r="Z808" s="124"/>
      <c r="AA808" s="28">
        <v>11113.999999999998</v>
      </c>
      <c r="AB808" s="28">
        <v>5312</v>
      </c>
      <c r="AC808" s="28">
        <v>7549.5</v>
      </c>
      <c r="AD808" s="44">
        <v>23975.5</v>
      </c>
      <c r="AE808" s="124"/>
      <c r="AF808" s="139">
        <v>253843.76</v>
      </c>
      <c r="AG808" s="139">
        <v>121326.08</v>
      </c>
      <c r="AH808" s="139">
        <v>172430.58</v>
      </c>
      <c r="AI808" s="44">
        <v>547600.42000000004</v>
      </c>
      <c r="AJ808" s="124"/>
      <c r="AK808" s="63">
        <v>45463.6</v>
      </c>
      <c r="AL808" s="63">
        <v>44195.839999999997</v>
      </c>
      <c r="AM808" s="63">
        <v>216519.66</v>
      </c>
      <c r="AN808" s="44">
        <v>306179.09999999998</v>
      </c>
      <c r="AO808" s="124"/>
      <c r="AP808" s="28">
        <v>461453.27999999997</v>
      </c>
      <c r="AQ808" s="28">
        <v>220554.23999999999</v>
      </c>
      <c r="AR808" s="28">
        <v>313455.24</v>
      </c>
      <c r="AS808" s="28">
        <v>995462.76</v>
      </c>
      <c r="AT808" s="124"/>
      <c r="AU808" s="28">
        <v>349424.16</v>
      </c>
      <c r="AV808" s="28">
        <v>167009.28</v>
      </c>
      <c r="AW808" s="28">
        <v>237356.28000000003</v>
      </c>
      <c r="AX808" s="44">
        <v>753789.72</v>
      </c>
      <c r="AY808" s="124"/>
      <c r="AZ808" s="139">
        <v>5490699.2899999991</v>
      </c>
      <c r="BA808" s="139">
        <v>1915532.9699999997</v>
      </c>
      <c r="BB808" s="44">
        <v>2221869.6779999994</v>
      </c>
      <c r="BC808" s="28">
        <v>120430.85453999999</v>
      </c>
      <c r="BD808" s="28">
        <v>105168.05124</v>
      </c>
      <c r="BE808" s="140">
        <v>0</v>
      </c>
      <c r="BF808" s="44">
        <v>2447468.5837799995</v>
      </c>
      <c r="BG808" s="60"/>
      <c r="BH808" s="28">
        <v>5503450.1437799996</v>
      </c>
      <c r="BI808" s="124"/>
      <c r="BJ808" s="28">
        <v>751996.35</v>
      </c>
      <c r="BK808" s="28">
        <v>4751453.7937799999</v>
      </c>
      <c r="BL808" s="124"/>
      <c r="BM808" s="193">
        <v>1</v>
      </c>
    </row>
    <row r="809" spans="1:65" x14ac:dyDescent="0.25">
      <c r="A809" s="116" t="s">
        <v>1837</v>
      </c>
      <c r="B809" s="24" t="s">
        <v>1838</v>
      </c>
      <c r="C809" s="27" t="s">
        <v>1830</v>
      </c>
      <c r="D809" s="27" t="s">
        <v>12</v>
      </c>
      <c r="E809" s="139">
        <v>397.55</v>
      </c>
      <c r="F809" s="68"/>
      <c r="G809" s="139">
        <v>196.07</v>
      </c>
      <c r="H809" s="139">
        <v>193.82</v>
      </c>
      <c r="I809" s="139">
        <v>91.649999999999991</v>
      </c>
      <c r="J809" s="139">
        <v>109.83</v>
      </c>
      <c r="K809" s="60"/>
      <c r="L809" s="28">
        <v>17443.8</v>
      </c>
      <c r="M809" s="28">
        <v>8248.5</v>
      </c>
      <c r="N809" s="28">
        <v>9884.7000000000007</v>
      </c>
      <c r="O809" s="44">
        <v>35577</v>
      </c>
      <c r="P809" s="124"/>
      <c r="Q809" s="28">
        <v>24508.75</v>
      </c>
      <c r="R809" s="28">
        <v>11456.249999999998</v>
      </c>
      <c r="S809" s="28">
        <v>13728.75</v>
      </c>
      <c r="T809" s="28">
        <v>49693.75</v>
      </c>
      <c r="U809" s="124"/>
      <c r="V809" s="28">
        <v>45684.31</v>
      </c>
      <c r="W809" s="28">
        <v>21354.449999999997</v>
      </c>
      <c r="X809" s="28">
        <v>25590.39</v>
      </c>
      <c r="Y809" s="44">
        <v>92629.15</v>
      </c>
      <c r="Z809" s="124"/>
      <c r="AA809" s="28">
        <v>4901.75</v>
      </c>
      <c r="AB809" s="28">
        <v>2291.25</v>
      </c>
      <c r="AC809" s="28">
        <v>2745.75</v>
      </c>
      <c r="AD809" s="44">
        <v>9938.75</v>
      </c>
      <c r="AE809" s="124"/>
      <c r="AF809" s="139">
        <v>111955.97</v>
      </c>
      <c r="AG809" s="139">
        <v>52332.15</v>
      </c>
      <c r="AH809" s="139">
        <v>62712.93</v>
      </c>
      <c r="AI809" s="44">
        <v>227001.05</v>
      </c>
      <c r="AJ809" s="124"/>
      <c r="AK809" s="63">
        <v>20157.28</v>
      </c>
      <c r="AL809" s="63">
        <v>19063.199999999997</v>
      </c>
      <c r="AM809" s="63">
        <v>78748.11</v>
      </c>
      <c r="AN809" s="44">
        <v>117968.59</v>
      </c>
      <c r="AO809" s="124"/>
      <c r="AP809" s="28">
        <v>203520.66</v>
      </c>
      <c r="AQ809" s="28">
        <v>95132.7</v>
      </c>
      <c r="AR809" s="28">
        <v>114003.54</v>
      </c>
      <c r="AS809" s="28">
        <v>412656.89999999997</v>
      </c>
      <c r="AT809" s="124"/>
      <c r="AU809" s="28">
        <v>154111.01999999999</v>
      </c>
      <c r="AV809" s="28">
        <v>72036.899999999994</v>
      </c>
      <c r="AW809" s="28">
        <v>86326.38</v>
      </c>
      <c r="AX809" s="44">
        <v>312474.3</v>
      </c>
      <c r="AY809" s="124"/>
      <c r="AZ809" s="139">
        <v>2227274.4099999997</v>
      </c>
      <c r="BA809" s="139">
        <v>697187.77999999991</v>
      </c>
      <c r="BB809" s="44">
        <v>877338.65699999977</v>
      </c>
      <c r="BC809" s="28">
        <v>49923.136349999986</v>
      </c>
      <c r="BD809" s="28">
        <v>43596.128099999994</v>
      </c>
      <c r="BE809" s="140">
        <v>0</v>
      </c>
      <c r="BF809" s="44">
        <v>970857.92144999967</v>
      </c>
      <c r="BG809" s="60"/>
      <c r="BH809" s="28">
        <v>2228797.4114499995</v>
      </c>
      <c r="BI809" s="124"/>
      <c r="BJ809" s="28">
        <v>311730.88</v>
      </c>
      <c r="BK809" s="28">
        <v>1917066.5314499997</v>
      </c>
      <c r="BL809" s="124"/>
      <c r="BM809" s="193">
        <v>1</v>
      </c>
    </row>
    <row r="810" spans="1:65" x14ac:dyDescent="0.25">
      <c r="A810" s="116" t="s">
        <v>1839</v>
      </c>
      <c r="B810" s="24" t="s">
        <v>1840</v>
      </c>
      <c r="C810" s="27" t="s">
        <v>1830</v>
      </c>
      <c r="D810" s="27" t="s">
        <v>12</v>
      </c>
      <c r="E810" s="139">
        <v>211.5</v>
      </c>
      <c r="F810" s="68"/>
      <c r="G810" s="139">
        <v>94.5</v>
      </c>
      <c r="H810" s="139">
        <v>93</v>
      </c>
      <c r="I810" s="139">
        <v>48.5</v>
      </c>
      <c r="J810" s="139">
        <v>68.5</v>
      </c>
      <c r="K810" s="60"/>
      <c r="L810" s="28">
        <v>8370</v>
      </c>
      <c r="M810" s="28">
        <v>4365</v>
      </c>
      <c r="N810" s="28">
        <v>6165</v>
      </c>
      <c r="O810" s="44">
        <v>18900</v>
      </c>
      <c r="P810" s="124"/>
      <c r="Q810" s="28">
        <v>11812.5</v>
      </c>
      <c r="R810" s="28">
        <v>6062.5</v>
      </c>
      <c r="S810" s="28">
        <v>8562.5</v>
      </c>
      <c r="T810" s="28">
        <v>26437.5</v>
      </c>
      <c r="U810" s="124"/>
      <c r="V810" s="28">
        <v>22018.5</v>
      </c>
      <c r="W810" s="28">
        <v>11300.5</v>
      </c>
      <c r="X810" s="28">
        <v>15960.5</v>
      </c>
      <c r="Y810" s="44">
        <v>49279.5</v>
      </c>
      <c r="Z810" s="124"/>
      <c r="AA810" s="28">
        <v>2362.5</v>
      </c>
      <c r="AB810" s="28">
        <v>1212.5</v>
      </c>
      <c r="AC810" s="28">
        <v>1712.5</v>
      </c>
      <c r="AD810" s="44">
        <v>5287.5</v>
      </c>
      <c r="AE810" s="124"/>
      <c r="AF810" s="139">
        <v>53959.5</v>
      </c>
      <c r="AG810" s="139">
        <v>27693.5</v>
      </c>
      <c r="AH810" s="139">
        <v>39113.5</v>
      </c>
      <c r="AI810" s="44">
        <v>120766.5</v>
      </c>
      <c r="AJ810" s="124"/>
      <c r="AK810" s="63">
        <v>9672</v>
      </c>
      <c r="AL810" s="63">
        <v>10088</v>
      </c>
      <c r="AM810" s="63">
        <v>49114.5</v>
      </c>
      <c r="AN810" s="44">
        <v>68874.5</v>
      </c>
      <c r="AO810" s="124"/>
      <c r="AP810" s="28">
        <v>98091</v>
      </c>
      <c r="AQ810" s="28">
        <v>50343</v>
      </c>
      <c r="AR810" s="28">
        <v>71103</v>
      </c>
      <c r="AS810" s="28">
        <v>219537</v>
      </c>
      <c r="AT810" s="124"/>
      <c r="AU810" s="28">
        <v>74277</v>
      </c>
      <c r="AV810" s="28">
        <v>38121</v>
      </c>
      <c r="AW810" s="28">
        <v>53841</v>
      </c>
      <c r="AX810" s="44">
        <v>166239</v>
      </c>
      <c r="AY810" s="124"/>
      <c r="AZ810" s="139">
        <v>1152977.6099999999</v>
      </c>
      <c r="BA810" s="139">
        <v>301767.24999999994</v>
      </c>
      <c r="BB810" s="44">
        <v>436423.45799999993</v>
      </c>
      <c r="BC810" s="28">
        <v>26559.535499999994</v>
      </c>
      <c r="BD810" s="28">
        <v>23193.513000000003</v>
      </c>
      <c r="BE810" s="140">
        <v>0</v>
      </c>
      <c r="BF810" s="44">
        <v>486176.5064999999</v>
      </c>
      <c r="BG810" s="60"/>
      <c r="BH810" s="28">
        <v>1161498.0064999999</v>
      </c>
      <c r="BI810" s="124"/>
      <c r="BJ810" s="28">
        <v>165843.49</v>
      </c>
      <c r="BK810" s="28">
        <v>995654.51649999991</v>
      </c>
      <c r="BL810" s="124"/>
      <c r="BM810" s="193">
        <v>1</v>
      </c>
    </row>
    <row r="811" spans="1:65" x14ac:dyDescent="0.25">
      <c r="A811" s="116" t="s">
        <v>1841</v>
      </c>
      <c r="B811" s="24" t="s">
        <v>1842</v>
      </c>
      <c r="C811" s="27" t="s">
        <v>1830</v>
      </c>
      <c r="D811" s="27" t="s">
        <v>12</v>
      </c>
      <c r="E811" s="139">
        <v>1176.27</v>
      </c>
      <c r="F811" s="68"/>
      <c r="G811" s="139">
        <v>549.96999999999991</v>
      </c>
      <c r="H811" s="139">
        <v>540.80999999999995</v>
      </c>
      <c r="I811" s="139">
        <v>278.64999999999998</v>
      </c>
      <c r="J811" s="139">
        <v>347.65</v>
      </c>
      <c r="K811" s="60"/>
      <c r="L811" s="28">
        <v>48672.899999999994</v>
      </c>
      <c r="M811" s="28">
        <v>25078.499999999996</v>
      </c>
      <c r="N811" s="28">
        <v>31288.499999999996</v>
      </c>
      <c r="O811" s="44">
        <v>105039.9</v>
      </c>
      <c r="P811" s="124"/>
      <c r="Q811" s="28">
        <v>68746.249999999985</v>
      </c>
      <c r="R811" s="28">
        <v>34831.25</v>
      </c>
      <c r="S811" s="28">
        <v>43456.25</v>
      </c>
      <c r="T811" s="28">
        <v>147033.75</v>
      </c>
      <c r="U811" s="124"/>
      <c r="V811" s="28">
        <v>128143.00999999998</v>
      </c>
      <c r="W811" s="28">
        <v>64925.45</v>
      </c>
      <c r="X811" s="28">
        <v>81002.45</v>
      </c>
      <c r="Y811" s="44">
        <v>274070.90999999997</v>
      </c>
      <c r="Z811" s="124"/>
      <c r="AA811" s="28">
        <v>13749.249999999998</v>
      </c>
      <c r="AB811" s="28">
        <v>6966.2499999999991</v>
      </c>
      <c r="AC811" s="28">
        <v>8691.25</v>
      </c>
      <c r="AD811" s="44">
        <v>29406.749999999996</v>
      </c>
      <c r="AE811" s="124"/>
      <c r="AF811" s="139">
        <v>314032.87</v>
      </c>
      <c r="AG811" s="139">
        <v>159109.15</v>
      </c>
      <c r="AH811" s="139">
        <v>198508.15</v>
      </c>
      <c r="AI811" s="44">
        <v>671650.17</v>
      </c>
      <c r="AJ811" s="124"/>
      <c r="AK811" s="63">
        <v>56244.239999999991</v>
      </c>
      <c r="AL811" s="63">
        <v>57959.199999999997</v>
      </c>
      <c r="AM811" s="63">
        <v>249265.05</v>
      </c>
      <c r="AN811" s="44">
        <v>363468.49</v>
      </c>
      <c r="AO811" s="124"/>
      <c r="AP811" s="28">
        <v>570868.85999999987</v>
      </c>
      <c r="AQ811" s="28">
        <v>289238.69999999995</v>
      </c>
      <c r="AR811" s="28">
        <v>360860.69999999995</v>
      </c>
      <c r="AS811" s="28">
        <v>1220968.2599999998</v>
      </c>
      <c r="AT811" s="124"/>
      <c r="AU811" s="28">
        <v>432276.41999999993</v>
      </c>
      <c r="AV811" s="28">
        <v>219018.9</v>
      </c>
      <c r="AW811" s="28">
        <v>273252.89999999997</v>
      </c>
      <c r="AX811" s="44">
        <v>924548.22</v>
      </c>
      <c r="AY811" s="124"/>
      <c r="AZ811" s="139">
        <v>6748838</v>
      </c>
      <c r="BA811" s="139">
        <v>2449895.21</v>
      </c>
      <c r="BB811" s="44">
        <v>2759619.963</v>
      </c>
      <c r="BC811" s="28">
        <v>147712.45778999999</v>
      </c>
      <c r="BD811" s="28">
        <v>128992.12074</v>
      </c>
      <c r="BE811" s="140">
        <v>0</v>
      </c>
      <c r="BF811" s="44">
        <v>3036324.54153</v>
      </c>
      <c r="BG811" s="60"/>
      <c r="BH811" s="28">
        <v>6772510.9915300002</v>
      </c>
      <c r="BI811" s="124"/>
      <c r="BJ811" s="28">
        <v>922348.59</v>
      </c>
      <c r="BK811" s="28">
        <v>5850162.4015300004</v>
      </c>
      <c r="BL811" s="124"/>
      <c r="BM811" s="193">
        <v>1</v>
      </c>
    </row>
    <row r="812" spans="1:65" x14ac:dyDescent="0.25">
      <c r="A812" s="116" t="s">
        <v>1843</v>
      </c>
      <c r="B812" s="24" t="s">
        <v>1844</v>
      </c>
      <c r="C812" s="27" t="s">
        <v>1830</v>
      </c>
      <c r="D812" s="27" t="s">
        <v>120</v>
      </c>
      <c r="E812" s="139">
        <v>72.88</v>
      </c>
      <c r="F812" s="68"/>
      <c r="G812" s="139">
        <v>47.22</v>
      </c>
      <c r="H812" s="139">
        <v>46.81</v>
      </c>
      <c r="I812" s="139">
        <v>25.66</v>
      </c>
      <c r="J812" s="139">
        <v>0</v>
      </c>
      <c r="K812" s="60"/>
      <c r="L812" s="28">
        <v>4212.9000000000005</v>
      </c>
      <c r="M812" s="28">
        <v>2309.4</v>
      </c>
      <c r="N812" s="28">
        <v>0</v>
      </c>
      <c r="O812" s="44">
        <v>6522.3000000000011</v>
      </c>
      <c r="P812" s="124"/>
      <c r="Q812" s="28">
        <v>5902.5</v>
      </c>
      <c r="R812" s="28">
        <v>3207.5</v>
      </c>
      <c r="S812" s="28">
        <v>0</v>
      </c>
      <c r="T812" s="28">
        <v>9110</v>
      </c>
      <c r="U812" s="124"/>
      <c r="V812" s="28">
        <v>11002.26</v>
      </c>
      <c r="W812" s="28">
        <v>5978.78</v>
      </c>
      <c r="X812" s="28">
        <v>0</v>
      </c>
      <c r="Y812" s="44">
        <v>16981.04</v>
      </c>
      <c r="Z812" s="124"/>
      <c r="AA812" s="28">
        <v>1180.5</v>
      </c>
      <c r="AB812" s="28">
        <v>641.5</v>
      </c>
      <c r="AC812" s="28">
        <v>0</v>
      </c>
      <c r="AD812" s="44">
        <v>1822</v>
      </c>
      <c r="AE812" s="124"/>
      <c r="AF812" s="139">
        <v>13481.31</v>
      </c>
      <c r="AG812" s="139">
        <v>7325.93</v>
      </c>
      <c r="AH812" s="139">
        <v>0</v>
      </c>
      <c r="AI812" s="44">
        <v>20807.239999999998</v>
      </c>
      <c r="AJ812" s="124"/>
      <c r="AK812" s="63">
        <v>4868.24</v>
      </c>
      <c r="AL812" s="63">
        <v>5337.28</v>
      </c>
      <c r="AM812" s="63">
        <v>0</v>
      </c>
      <c r="AN812" s="44">
        <v>10205.52</v>
      </c>
      <c r="AO812" s="124"/>
      <c r="AP812" s="28">
        <v>49014.36</v>
      </c>
      <c r="AQ812" s="28">
        <v>26635.08</v>
      </c>
      <c r="AR812" s="28">
        <v>0</v>
      </c>
      <c r="AS812" s="28">
        <v>75649.440000000002</v>
      </c>
      <c r="AT812" s="124"/>
      <c r="AU812" s="28">
        <v>37114.92</v>
      </c>
      <c r="AV812" s="28">
        <v>20168.759999999998</v>
      </c>
      <c r="AW812" s="28">
        <v>0</v>
      </c>
      <c r="AX812" s="44">
        <v>57283.679999999993</v>
      </c>
      <c r="AY812" s="124"/>
      <c r="AZ812" s="139">
        <v>389108.66</v>
      </c>
      <c r="BA812" s="139">
        <v>116898.4</v>
      </c>
      <c r="BB812" s="44">
        <v>151802.11799999999</v>
      </c>
      <c r="BC812" s="28">
        <v>9152.0517599999985</v>
      </c>
      <c r="BD812" s="28">
        <v>7992.1665599999997</v>
      </c>
      <c r="BE812" s="140">
        <v>0</v>
      </c>
      <c r="BF812" s="44">
        <v>168946.33632</v>
      </c>
      <c r="BG812" s="60"/>
      <c r="BH812" s="28">
        <v>367327.55631999997</v>
      </c>
      <c r="BI812" s="124"/>
      <c r="BJ812" s="28">
        <v>57147.39</v>
      </c>
      <c r="BK812" s="28">
        <v>310180.16631999996</v>
      </c>
      <c r="BL812" s="124"/>
      <c r="BM812" s="193">
        <v>0</v>
      </c>
    </row>
    <row r="813" spans="1:65" x14ac:dyDescent="0.25">
      <c r="A813" s="116" t="s">
        <v>1845</v>
      </c>
      <c r="B813" s="24" t="s">
        <v>1846</v>
      </c>
      <c r="C813" s="27" t="s">
        <v>1830</v>
      </c>
      <c r="D813" s="27" t="s">
        <v>12</v>
      </c>
      <c r="E813" s="139">
        <v>959</v>
      </c>
      <c r="F813" s="68"/>
      <c r="G813" s="139">
        <v>403.5</v>
      </c>
      <c r="H813" s="139">
        <v>399.5</v>
      </c>
      <c r="I813" s="139">
        <v>242.5</v>
      </c>
      <c r="J813" s="139">
        <v>313</v>
      </c>
      <c r="K813" s="60"/>
      <c r="L813" s="28">
        <v>35955</v>
      </c>
      <c r="M813" s="28">
        <v>21825</v>
      </c>
      <c r="N813" s="28">
        <v>28170</v>
      </c>
      <c r="O813" s="44">
        <v>85950</v>
      </c>
      <c r="P813" s="124"/>
      <c r="Q813" s="28">
        <v>50437.5</v>
      </c>
      <c r="R813" s="28">
        <v>30312.5</v>
      </c>
      <c r="S813" s="28">
        <v>39125</v>
      </c>
      <c r="T813" s="28">
        <v>119875</v>
      </c>
      <c r="U813" s="124"/>
      <c r="V813" s="28">
        <v>94015.5</v>
      </c>
      <c r="W813" s="28">
        <v>56502.5</v>
      </c>
      <c r="X813" s="28">
        <v>72929</v>
      </c>
      <c r="Y813" s="44">
        <v>223447</v>
      </c>
      <c r="Z813" s="124"/>
      <c r="AA813" s="28">
        <v>10087.5</v>
      </c>
      <c r="AB813" s="28">
        <v>6062.5</v>
      </c>
      <c r="AC813" s="28">
        <v>7825</v>
      </c>
      <c r="AD813" s="44">
        <v>23975</v>
      </c>
      <c r="AE813" s="124"/>
      <c r="AF813" s="139">
        <v>230398.5</v>
      </c>
      <c r="AG813" s="139">
        <v>138467.5</v>
      </c>
      <c r="AH813" s="139">
        <v>178723</v>
      </c>
      <c r="AI813" s="44">
        <v>547589</v>
      </c>
      <c r="AJ813" s="124"/>
      <c r="AK813" s="63">
        <v>41548</v>
      </c>
      <c r="AL813" s="63">
        <v>50440</v>
      </c>
      <c r="AM813" s="63">
        <v>224421</v>
      </c>
      <c r="AN813" s="44">
        <v>316409</v>
      </c>
      <c r="AO813" s="124"/>
      <c r="AP813" s="28">
        <v>418833</v>
      </c>
      <c r="AQ813" s="28">
        <v>251715</v>
      </c>
      <c r="AR813" s="28">
        <v>324894</v>
      </c>
      <c r="AS813" s="28">
        <v>995442</v>
      </c>
      <c r="AT813" s="124"/>
      <c r="AU813" s="28">
        <v>317151</v>
      </c>
      <c r="AV813" s="28">
        <v>190605</v>
      </c>
      <c r="AW813" s="28">
        <v>246018</v>
      </c>
      <c r="AX813" s="44">
        <v>753774</v>
      </c>
      <c r="AY813" s="124"/>
      <c r="AZ813" s="139">
        <v>5257896.12</v>
      </c>
      <c r="BA813" s="139">
        <v>1409098.4099999997</v>
      </c>
      <c r="BB813" s="44">
        <v>2000098.3589999997</v>
      </c>
      <c r="BC813" s="28">
        <v>120428.34299999999</v>
      </c>
      <c r="BD813" s="28">
        <v>105165.85800000001</v>
      </c>
      <c r="BE813" s="140">
        <v>0</v>
      </c>
      <c r="BF813" s="44">
        <v>2225692.5599999996</v>
      </c>
      <c r="BG813" s="60"/>
      <c r="BH813" s="28">
        <v>5292153.5599999996</v>
      </c>
      <c r="BI813" s="124"/>
      <c r="BJ813" s="28">
        <v>751980.67</v>
      </c>
      <c r="BK813" s="28">
        <v>4540172.8899999997</v>
      </c>
      <c r="BL813" s="124"/>
      <c r="BM813" s="193">
        <v>1</v>
      </c>
    </row>
    <row r="814" spans="1:65" x14ac:dyDescent="0.25">
      <c r="A814" s="116" t="s">
        <v>1847</v>
      </c>
      <c r="B814" s="24" t="s">
        <v>1848</v>
      </c>
      <c r="C814" s="27" t="s">
        <v>1830</v>
      </c>
      <c r="D814" s="27" t="s">
        <v>12</v>
      </c>
      <c r="E814" s="139">
        <v>5385.78</v>
      </c>
      <c r="F814" s="68"/>
      <c r="G814" s="139">
        <v>2653.7999999999997</v>
      </c>
      <c r="H814" s="139">
        <v>2611.89</v>
      </c>
      <c r="I814" s="139">
        <v>1273.5</v>
      </c>
      <c r="J814" s="139">
        <v>1458.48</v>
      </c>
      <c r="K814" s="60"/>
      <c r="L814" s="28">
        <v>235070.09999999998</v>
      </c>
      <c r="M814" s="28">
        <v>114615</v>
      </c>
      <c r="N814" s="28">
        <v>131263.20000000001</v>
      </c>
      <c r="O814" s="44">
        <v>480948.3</v>
      </c>
      <c r="P814" s="124"/>
      <c r="Q814" s="28">
        <v>331724.99999999994</v>
      </c>
      <c r="R814" s="28">
        <v>159187.5</v>
      </c>
      <c r="S814" s="28">
        <v>182310</v>
      </c>
      <c r="T814" s="28">
        <v>673222.5</v>
      </c>
      <c r="U814" s="124"/>
      <c r="V814" s="28">
        <v>618335.39999999991</v>
      </c>
      <c r="W814" s="28">
        <v>296725.5</v>
      </c>
      <c r="X814" s="28">
        <v>339825.84</v>
      </c>
      <c r="Y814" s="44">
        <v>1254886.74</v>
      </c>
      <c r="Z814" s="124"/>
      <c r="AA814" s="28">
        <v>66345</v>
      </c>
      <c r="AB814" s="28">
        <v>31837.5</v>
      </c>
      <c r="AC814" s="28">
        <v>36462</v>
      </c>
      <c r="AD814" s="44">
        <v>134644.5</v>
      </c>
      <c r="AE814" s="124"/>
      <c r="AF814" s="139">
        <v>1515319.8</v>
      </c>
      <c r="AG814" s="139">
        <v>727168.5</v>
      </c>
      <c r="AH814" s="139">
        <v>832792.08</v>
      </c>
      <c r="AI814" s="44">
        <v>3075280.38</v>
      </c>
      <c r="AJ814" s="124"/>
      <c r="AK814" s="63">
        <v>271636.56</v>
      </c>
      <c r="AL814" s="63">
        <v>264888</v>
      </c>
      <c r="AM814" s="63">
        <v>1045730.16</v>
      </c>
      <c r="AN814" s="44">
        <v>1582254.7200000002</v>
      </c>
      <c r="AO814" s="124"/>
      <c r="AP814" s="28">
        <v>2754644.4</v>
      </c>
      <c r="AQ814" s="28">
        <v>1321893</v>
      </c>
      <c r="AR814" s="28">
        <v>1513902.24</v>
      </c>
      <c r="AS814" s="28">
        <v>5590439.6399999997</v>
      </c>
      <c r="AT814" s="124"/>
      <c r="AU814" s="28">
        <v>2085886.7999999998</v>
      </c>
      <c r="AV814" s="28">
        <v>1000971</v>
      </c>
      <c r="AW814" s="28">
        <v>1146365.28</v>
      </c>
      <c r="AX814" s="44">
        <v>4233223.08</v>
      </c>
      <c r="AY814" s="124"/>
      <c r="AZ814" s="139">
        <v>32061932.699999999</v>
      </c>
      <c r="BA814" s="139">
        <v>13958516.130000001</v>
      </c>
      <c r="BB814" s="44">
        <v>13806134.648999998</v>
      </c>
      <c r="BC814" s="28">
        <v>676330.09505999985</v>
      </c>
      <c r="BD814" s="28">
        <v>590615.40636000002</v>
      </c>
      <c r="BE814" s="140">
        <v>0</v>
      </c>
      <c r="BF814" s="44">
        <v>15073080.150419999</v>
      </c>
      <c r="BG814" s="60"/>
      <c r="BH814" s="28">
        <v>32097980.010419998</v>
      </c>
      <c r="BI814" s="124"/>
      <c r="BJ814" s="28">
        <v>4223151.67</v>
      </c>
      <c r="BK814" s="28">
        <v>27874828.34042</v>
      </c>
      <c r="BL814" s="124"/>
      <c r="BM814" s="193">
        <v>1</v>
      </c>
    </row>
    <row r="815" spans="1:65" x14ac:dyDescent="0.25">
      <c r="A815" s="116" t="s">
        <v>1849</v>
      </c>
      <c r="B815" s="24" t="s">
        <v>1850</v>
      </c>
      <c r="C815" s="27" t="s">
        <v>1830</v>
      </c>
      <c r="D815" s="27" t="s">
        <v>131</v>
      </c>
      <c r="E815" s="139">
        <v>68.489999999999995</v>
      </c>
      <c r="F815" s="68"/>
      <c r="G815" s="139">
        <v>0</v>
      </c>
      <c r="H815" s="139">
        <v>0</v>
      </c>
      <c r="I815" s="139">
        <v>0</v>
      </c>
      <c r="J815" s="139">
        <v>68.489999999999995</v>
      </c>
      <c r="K815" s="60"/>
      <c r="L815" s="28">
        <v>0</v>
      </c>
      <c r="M815" s="28">
        <v>0</v>
      </c>
      <c r="N815" s="28">
        <v>6164.0999999999995</v>
      </c>
      <c r="O815" s="44">
        <v>6164.0999999999995</v>
      </c>
      <c r="P815" s="124"/>
      <c r="Q815" s="28">
        <v>0</v>
      </c>
      <c r="R815" s="28">
        <v>0</v>
      </c>
      <c r="S815" s="28">
        <v>8561.25</v>
      </c>
      <c r="T815" s="28">
        <v>8561.25</v>
      </c>
      <c r="U815" s="124"/>
      <c r="V815" s="28">
        <v>0</v>
      </c>
      <c r="W815" s="28">
        <v>0</v>
      </c>
      <c r="X815" s="28">
        <v>15958.169999999998</v>
      </c>
      <c r="Y815" s="44">
        <v>15958.169999999998</v>
      </c>
      <c r="Z815" s="124"/>
      <c r="AA815" s="28">
        <v>0</v>
      </c>
      <c r="AB815" s="28">
        <v>0</v>
      </c>
      <c r="AC815" s="28">
        <v>1712.2499999999998</v>
      </c>
      <c r="AD815" s="44">
        <v>1712.2499999999998</v>
      </c>
      <c r="AE815" s="124"/>
      <c r="AF815" s="139">
        <v>0</v>
      </c>
      <c r="AG815" s="139">
        <v>0</v>
      </c>
      <c r="AH815" s="139">
        <v>19553.89</v>
      </c>
      <c r="AI815" s="44">
        <v>19553.89</v>
      </c>
      <c r="AJ815" s="124"/>
      <c r="AK815" s="63">
        <v>0</v>
      </c>
      <c r="AL815" s="63">
        <v>0</v>
      </c>
      <c r="AM815" s="63">
        <v>49107.329999999994</v>
      </c>
      <c r="AN815" s="44">
        <v>49107.329999999994</v>
      </c>
      <c r="AO815" s="124"/>
      <c r="AP815" s="28">
        <v>0</v>
      </c>
      <c r="AQ815" s="28">
        <v>0</v>
      </c>
      <c r="AR815" s="28">
        <v>71092.62</v>
      </c>
      <c r="AS815" s="28">
        <v>71092.62</v>
      </c>
      <c r="AT815" s="124"/>
      <c r="AU815" s="28">
        <v>0</v>
      </c>
      <c r="AV815" s="28">
        <v>0</v>
      </c>
      <c r="AW815" s="28">
        <v>53833.14</v>
      </c>
      <c r="AX815" s="44">
        <v>53833.14</v>
      </c>
      <c r="AY815" s="124"/>
      <c r="AZ815" s="139">
        <v>399344.05999999994</v>
      </c>
      <c r="BA815" s="139">
        <v>96240.659999999989</v>
      </c>
      <c r="BB815" s="44">
        <v>148675.41599999997</v>
      </c>
      <c r="BC815" s="28">
        <v>8600.768729999998</v>
      </c>
      <c r="BD815" s="28">
        <v>7510.7503799999995</v>
      </c>
      <c r="BE815" s="140">
        <v>0</v>
      </c>
      <c r="BF815" s="44">
        <v>164786.93510999999</v>
      </c>
      <c r="BG815" s="60"/>
      <c r="BH815" s="28">
        <v>390769.68510999996</v>
      </c>
      <c r="BI815" s="124"/>
      <c r="BJ815" s="28">
        <v>53705.06</v>
      </c>
      <c r="BK815" s="28">
        <v>337064.62510999996</v>
      </c>
      <c r="BL815" s="124"/>
      <c r="BM815" s="193">
        <v>0</v>
      </c>
    </row>
    <row r="816" spans="1:65" x14ac:dyDescent="0.25">
      <c r="A816" s="116" t="s">
        <v>1851</v>
      </c>
      <c r="B816" s="24" t="s">
        <v>1852</v>
      </c>
      <c r="C816" s="27" t="s">
        <v>1830</v>
      </c>
      <c r="D816" s="27" t="s">
        <v>12</v>
      </c>
      <c r="E816" s="139">
        <v>875.37</v>
      </c>
      <c r="F816" s="68"/>
      <c r="G816" s="139">
        <v>414.05999999999995</v>
      </c>
      <c r="H816" s="139">
        <v>406.97999999999996</v>
      </c>
      <c r="I816" s="139">
        <v>191.82999999999998</v>
      </c>
      <c r="J816" s="139">
        <v>269.48</v>
      </c>
      <c r="K816" s="60"/>
      <c r="L816" s="28">
        <v>36628.199999999997</v>
      </c>
      <c r="M816" s="28">
        <v>17264.699999999997</v>
      </c>
      <c r="N816" s="28">
        <v>24253.200000000001</v>
      </c>
      <c r="O816" s="44">
        <v>78146.099999999991</v>
      </c>
      <c r="P816" s="124"/>
      <c r="Q816" s="28">
        <v>51757.499999999993</v>
      </c>
      <c r="R816" s="28">
        <v>23978.749999999996</v>
      </c>
      <c r="S816" s="28">
        <v>33685</v>
      </c>
      <c r="T816" s="28">
        <v>109421.24999999999</v>
      </c>
      <c r="U816" s="124"/>
      <c r="V816" s="28">
        <v>96475.979999999981</v>
      </c>
      <c r="W816" s="28">
        <v>44696.39</v>
      </c>
      <c r="X816" s="28">
        <v>62788.840000000004</v>
      </c>
      <c r="Y816" s="44">
        <v>203961.21</v>
      </c>
      <c r="Z816" s="124"/>
      <c r="AA816" s="28">
        <v>10351.499999999998</v>
      </c>
      <c r="AB816" s="28">
        <v>4795.75</v>
      </c>
      <c r="AC816" s="28">
        <v>6737</v>
      </c>
      <c r="AD816" s="44">
        <v>21884.25</v>
      </c>
      <c r="AE816" s="124"/>
      <c r="AF816" s="139">
        <v>236428.26</v>
      </c>
      <c r="AG816" s="139">
        <v>109534.93</v>
      </c>
      <c r="AH816" s="139">
        <v>153873.07999999999</v>
      </c>
      <c r="AI816" s="44">
        <v>499836.27</v>
      </c>
      <c r="AJ816" s="124"/>
      <c r="AK816" s="63">
        <v>42325.919999999998</v>
      </c>
      <c r="AL816" s="63">
        <v>39900.639999999999</v>
      </c>
      <c r="AM816" s="63">
        <v>193217.16</v>
      </c>
      <c r="AN816" s="44">
        <v>275443.71999999997</v>
      </c>
      <c r="AO816" s="124"/>
      <c r="AP816" s="28">
        <v>429794.27999999997</v>
      </c>
      <c r="AQ816" s="28">
        <v>199119.53999999998</v>
      </c>
      <c r="AR816" s="28">
        <v>279720.24</v>
      </c>
      <c r="AS816" s="28">
        <v>908634.05999999994</v>
      </c>
      <c r="AT816" s="124"/>
      <c r="AU816" s="28">
        <v>325451.15999999997</v>
      </c>
      <c r="AV816" s="28">
        <v>150778.37999999998</v>
      </c>
      <c r="AW816" s="28">
        <v>211811.28000000003</v>
      </c>
      <c r="AX816" s="44">
        <v>688040.82</v>
      </c>
      <c r="AY816" s="124"/>
      <c r="AZ816" s="139">
        <v>4808451.459999999</v>
      </c>
      <c r="BA816" s="139">
        <v>1272599.3700000001</v>
      </c>
      <c r="BB816" s="44">
        <v>1824315.2489999996</v>
      </c>
      <c r="BC816" s="28">
        <v>109926.33848999998</v>
      </c>
      <c r="BD816" s="28">
        <v>95994.824939999991</v>
      </c>
      <c r="BE816" s="140">
        <v>0</v>
      </c>
      <c r="BF816" s="44">
        <v>2030236.4124299996</v>
      </c>
      <c r="BG816" s="60"/>
      <c r="BH816" s="28">
        <v>4815604.0924299983</v>
      </c>
      <c r="BI816" s="124"/>
      <c r="BJ816" s="28">
        <v>686403.87</v>
      </c>
      <c r="BK816" s="28">
        <v>4129200.2224299982</v>
      </c>
      <c r="BL816" s="124"/>
      <c r="BM816" s="193">
        <v>1</v>
      </c>
    </row>
    <row r="817" spans="1:65" x14ac:dyDescent="0.25">
      <c r="A817" s="116" t="s">
        <v>1859</v>
      </c>
      <c r="B817" s="24" t="s">
        <v>1860</v>
      </c>
      <c r="C817" s="27" t="s">
        <v>963</v>
      </c>
      <c r="D817" s="27" t="s">
        <v>120</v>
      </c>
      <c r="E817" s="139">
        <v>1209</v>
      </c>
      <c r="F817" s="68"/>
      <c r="G817" s="139">
        <v>758</v>
      </c>
      <c r="H817" s="139">
        <v>741.5</v>
      </c>
      <c r="I817" s="139">
        <v>451</v>
      </c>
      <c r="J817" s="139">
        <v>0</v>
      </c>
      <c r="K817" s="60"/>
      <c r="L817" s="28">
        <v>66735</v>
      </c>
      <c r="M817" s="28">
        <v>40590</v>
      </c>
      <c r="N817" s="28">
        <v>0</v>
      </c>
      <c r="O817" s="44">
        <v>107325</v>
      </c>
      <c r="P817" s="124"/>
      <c r="Q817" s="28">
        <v>94750</v>
      </c>
      <c r="R817" s="28">
        <v>56375</v>
      </c>
      <c r="S817" s="28">
        <v>0</v>
      </c>
      <c r="T817" s="28">
        <v>151125</v>
      </c>
      <c r="U817" s="124"/>
      <c r="V817" s="28">
        <v>176614</v>
      </c>
      <c r="W817" s="28">
        <v>105083</v>
      </c>
      <c r="X817" s="28">
        <v>0</v>
      </c>
      <c r="Y817" s="44">
        <v>281697</v>
      </c>
      <c r="Z817" s="124"/>
      <c r="AA817" s="28">
        <v>18950</v>
      </c>
      <c r="AB817" s="28">
        <v>11275</v>
      </c>
      <c r="AC817" s="28">
        <v>0</v>
      </c>
      <c r="AD817" s="44">
        <v>30225</v>
      </c>
      <c r="AE817" s="124"/>
      <c r="AF817" s="139">
        <v>216409</v>
      </c>
      <c r="AG817" s="139">
        <v>128760.5</v>
      </c>
      <c r="AH817" s="139">
        <v>0</v>
      </c>
      <c r="AI817" s="44">
        <v>345169.5</v>
      </c>
      <c r="AJ817" s="124"/>
      <c r="AK817" s="63">
        <v>77116</v>
      </c>
      <c r="AL817" s="63">
        <v>93808</v>
      </c>
      <c r="AM817" s="63">
        <v>0</v>
      </c>
      <c r="AN817" s="44">
        <v>170924</v>
      </c>
      <c r="AO817" s="124"/>
      <c r="AP817" s="28">
        <v>786804</v>
      </c>
      <c r="AQ817" s="28">
        <v>468138</v>
      </c>
      <c r="AR817" s="28">
        <v>0</v>
      </c>
      <c r="AS817" s="28">
        <v>1254942</v>
      </c>
      <c r="AT817" s="124"/>
      <c r="AU817" s="28">
        <v>595788</v>
      </c>
      <c r="AV817" s="28">
        <v>354486</v>
      </c>
      <c r="AW817" s="28">
        <v>0</v>
      </c>
      <c r="AX817" s="44">
        <v>950274</v>
      </c>
      <c r="AY817" s="124"/>
      <c r="AZ817" s="139">
        <v>6152127.79</v>
      </c>
      <c r="BA817" s="139">
        <v>1332556.97</v>
      </c>
      <c r="BB817" s="44">
        <v>2245405.4279999998</v>
      </c>
      <c r="BC817" s="28">
        <v>151822.59299999999</v>
      </c>
      <c r="BD817" s="28">
        <v>132581.35800000001</v>
      </c>
      <c r="BE817" s="140">
        <v>0</v>
      </c>
      <c r="BF817" s="44">
        <v>2529809.3789999997</v>
      </c>
      <c r="BG817" s="60"/>
      <c r="BH817" s="28">
        <v>5821490.8789999997</v>
      </c>
      <c r="BI817" s="124"/>
      <c r="BJ817" s="28">
        <v>948013.17</v>
      </c>
      <c r="BK817" s="28">
        <v>4873477.7089999998</v>
      </c>
      <c r="BL817" s="124"/>
      <c r="BM817" s="193">
        <v>0</v>
      </c>
    </row>
    <row r="818" spans="1:65" x14ac:dyDescent="0.25">
      <c r="A818" s="116" t="s">
        <v>1861</v>
      </c>
      <c r="B818" s="24" t="s">
        <v>1862</v>
      </c>
      <c r="C818" s="27" t="s">
        <v>963</v>
      </c>
      <c r="D818" s="27" t="s">
        <v>120</v>
      </c>
      <c r="E818" s="139">
        <v>107.5</v>
      </c>
      <c r="F818" s="68"/>
      <c r="G818" s="139">
        <v>71.5</v>
      </c>
      <c r="H818" s="139">
        <v>69</v>
      </c>
      <c r="I818" s="139">
        <v>36</v>
      </c>
      <c r="J818" s="139">
        <v>0</v>
      </c>
      <c r="K818" s="60"/>
      <c r="L818" s="28">
        <v>6210</v>
      </c>
      <c r="M818" s="28">
        <v>3240</v>
      </c>
      <c r="N818" s="28">
        <v>0</v>
      </c>
      <c r="O818" s="44">
        <v>9450</v>
      </c>
      <c r="P818" s="124"/>
      <c r="Q818" s="28">
        <v>8937.5</v>
      </c>
      <c r="R818" s="28">
        <v>4500</v>
      </c>
      <c r="S818" s="28">
        <v>0</v>
      </c>
      <c r="T818" s="28">
        <v>13437.5</v>
      </c>
      <c r="U818" s="124"/>
      <c r="V818" s="28">
        <v>16659.5</v>
      </c>
      <c r="W818" s="28">
        <v>8388</v>
      </c>
      <c r="X818" s="28">
        <v>0</v>
      </c>
      <c r="Y818" s="44">
        <v>25047.5</v>
      </c>
      <c r="Z818" s="124"/>
      <c r="AA818" s="28">
        <v>1787.5</v>
      </c>
      <c r="AB818" s="28">
        <v>900</v>
      </c>
      <c r="AC818" s="28">
        <v>0</v>
      </c>
      <c r="AD818" s="44">
        <v>2687.5</v>
      </c>
      <c r="AE818" s="124"/>
      <c r="AF818" s="139">
        <v>20413.25</v>
      </c>
      <c r="AG818" s="139">
        <v>10278</v>
      </c>
      <c r="AH818" s="139">
        <v>0</v>
      </c>
      <c r="AI818" s="44">
        <v>30691.25</v>
      </c>
      <c r="AJ818" s="124"/>
      <c r="AK818" s="63">
        <v>7176</v>
      </c>
      <c r="AL818" s="63">
        <v>7488</v>
      </c>
      <c r="AM818" s="63">
        <v>0</v>
      </c>
      <c r="AN818" s="44">
        <v>14664</v>
      </c>
      <c r="AO818" s="124"/>
      <c r="AP818" s="28">
        <v>74217</v>
      </c>
      <c r="AQ818" s="28">
        <v>37368</v>
      </c>
      <c r="AR818" s="28">
        <v>0</v>
      </c>
      <c r="AS818" s="28">
        <v>111585</v>
      </c>
      <c r="AT818" s="124"/>
      <c r="AU818" s="28">
        <v>56199</v>
      </c>
      <c r="AV818" s="28">
        <v>28296</v>
      </c>
      <c r="AW818" s="28">
        <v>0</v>
      </c>
      <c r="AX818" s="44">
        <v>84495</v>
      </c>
      <c r="AY818" s="124"/>
      <c r="AZ818" s="139">
        <v>580210.68999999994</v>
      </c>
      <c r="BA818" s="139">
        <v>209463.29999999996</v>
      </c>
      <c r="BB818" s="44">
        <v>236902.19699999996</v>
      </c>
      <c r="BC818" s="28">
        <v>13499.527499999998</v>
      </c>
      <c r="BD818" s="28">
        <v>11788.665000000001</v>
      </c>
      <c r="BE818" s="140">
        <v>0</v>
      </c>
      <c r="BF818" s="44">
        <v>262190.38949999993</v>
      </c>
      <c r="BG818" s="60"/>
      <c r="BH818" s="28">
        <v>554248.13949999993</v>
      </c>
      <c r="BI818" s="124"/>
      <c r="BJ818" s="28">
        <v>84293.97</v>
      </c>
      <c r="BK818" s="28">
        <v>469954.16949999996</v>
      </c>
      <c r="BL818" s="124"/>
      <c r="BM818" s="193">
        <v>0</v>
      </c>
    </row>
    <row r="819" spans="1:65" x14ac:dyDescent="0.25">
      <c r="A819" s="116" t="s">
        <v>1863</v>
      </c>
      <c r="B819" s="24" t="s">
        <v>1864</v>
      </c>
      <c r="C819" s="27" t="s">
        <v>963</v>
      </c>
      <c r="D819" s="27" t="s">
        <v>120</v>
      </c>
      <c r="E819" s="139">
        <v>294.05</v>
      </c>
      <c r="F819" s="68"/>
      <c r="G819" s="139">
        <v>201.05999999999997</v>
      </c>
      <c r="H819" s="139">
        <v>197.30999999999997</v>
      </c>
      <c r="I819" s="139">
        <v>92.99</v>
      </c>
      <c r="J819" s="139">
        <v>0</v>
      </c>
      <c r="K819" s="60"/>
      <c r="L819" s="28">
        <v>17757.899999999998</v>
      </c>
      <c r="M819" s="28">
        <v>8369.1</v>
      </c>
      <c r="N819" s="28">
        <v>0</v>
      </c>
      <c r="O819" s="44">
        <v>26127</v>
      </c>
      <c r="P819" s="124"/>
      <c r="Q819" s="28">
        <v>25132.499999999996</v>
      </c>
      <c r="R819" s="28">
        <v>11623.75</v>
      </c>
      <c r="S819" s="28">
        <v>0</v>
      </c>
      <c r="T819" s="28">
        <v>36756.25</v>
      </c>
      <c r="U819" s="124"/>
      <c r="V819" s="28">
        <v>46846.979999999996</v>
      </c>
      <c r="W819" s="28">
        <v>21666.67</v>
      </c>
      <c r="X819" s="28">
        <v>0</v>
      </c>
      <c r="Y819" s="44">
        <v>68513.649999999994</v>
      </c>
      <c r="Z819" s="124"/>
      <c r="AA819" s="28">
        <v>5026.4999999999991</v>
      </c>
      <c r="AB819" s="28">
        <v>2324.75</v>
      </c>
      <c r="AC819" s="28">
        <v>0</v>
      </c>
      <c r="AD819" s="44">
        <v>7351.2499999999991</v>
      </c>
      <c r="AE819" s="124"/>
      <c r="AF819" s="139">
        <v>57402.63</v>
      </c>
      <c r="AG819" s="139">
        <v>26548.639999999999</v>
      </c>
      <c r="AH819" s="139">
        <v>0</v>
      </c>
      <c r="AI819" s="44">
        <v>83951.26999999999</v>
      </c>
      <c r="AJ819" s="124"/>
      <c r="AK819" s="63">
        <v>20520.239999999998</v>
      </c>
      <c r="AL819" s="63">
        <v>19341.919999999998</v>
      </c>
      <c r="AM819" s="63">
        <v>0</v>
      </c>
      <c r="AN819" s="44">
        <v>39862.159999999996</v>
      </c>
      <c r="AO819" s="124"/>
      <c r="AP819" s="28">
        <v>208700.27999999997</v>
      </c>
      <c r="AQ819" s="28">
        <v>96523.62</v>
      </c>
      <c r="AR819" s="28">
        <v>0</v>
      </c>
      <c r="AS819" s="28">
        <v>305223.89999999997</v>
      </c>
      <c r="AT819" s="124"/>
      <c r="AU819" s="28">
        <v>158033.15999999997</v>
      </c>
      <c r="AV819" s="28">
        <v>73090.14</v>
      </c>
      <c r="AW819" s="28">
        <v>0</v>
      </c>
      <c r="AX819" s="44">
        <v>231123.3</v>
      </c>
      <c r="AY819" s="124"/>
      <c r="AZ819" s="139">
        <v>1656503.1999999997</v>
      </c>
      <c r="BA819" s="139">
        <v>748985.67</v>
      </c>
      <c r="BB819" s="44">
        <v>721646.66099999985</v>
      </c>
      <c r="BC819" s="28">
        <v>36925.916849999994</v>
      </c>
      <c r="BD819" s="28">
        <v>32246.111099999998</v>
      </c>
      <c r="BE819" s="140">
        <v>0</v>
      </c>
      <c r="BF819" s="44">
        <v>790818.68894999987</v>
      </c>
      <c r="BG819" s="60"/>
      <c r="BH819" s="28">
        <v>1589727.4689499997</v>
      </c>
      <c r="BI819" s="124"/>
      <c r="BJ819" s="28">
        <v>230573.42</v>
      </c>
      <c r="BK819" s="28">
        <v>1359154.0489499997</v>
      </c>
      <c r="BL819" s="124"/>
      <c r="BM819" s="193">
        <v>0</v>
      </c>
    </row>
    <row r="820" spans="1:65" x14ac:dyDescent="0.25">
      <c r="A820" s="116" t="s">
        <v>1865</v>
      </c>
      <c r="B820" s="24" t="s">
        <v>1866</v>
      </c>
      <c r="C820" s="27" t="s">
        <v>963</v>
      </c>
      <c r="D820" s="27" t="s">
        <v>120</v>
      </c>
      <c r="E820" s="139">
        <v>11002.71</v>
      </c>
      <c r="F820" s="68"/>
      <c r="G820" s="139">
        <v>7391.05</v>
      </c>
      <c r="H820" s="139">
        <v>7303.6399999999994</v>
      </c>
      <c r="I820" s="139">
        <v>3611.66</v>
      </c>
      <c r="J820" s="139">
        <v>0</v>
      </c>
      <c r="K820" s="60"/>
      <c r="L820" s="28">
        <v>657327.6</v>
      </c>
      <c r="M820" s="28">
        <v>325049.39999999997</v>
      </c>
      <c r="N820" s="28">
        <v>0</v>
      </c>
      <c r="O820" s="44">
        <v>982377</v>
      </c>
      <c r="P820" s="124"/>
      <c r="Q820" s="28">
        <v>923881.25</v>
      </c>
      <c r="R820" s="28">
        <v>451457.5</v>
      </c>
      <c r="S820" s="28">
        <v>0</v>
      </c>
      <c r="T820" s="28">
        <v>1375338.75</v>
      </c>
      <c r="U820" s="124"/>
      <c r="V820" s="28">
        <v>1722114.6500000001</v>
      </c>
      <c r="W820" s="28">
        <v>841516.77999999991</v>
      </c>
      <c r="X820" s="28">
        <v>0</v>
      </c>
      <c r="Y820" s="44">
        <v>2563631.4300000002</v>
      </c>
      <c r="Z820" s="124"/>
      <c r="AA820" s="28">
        <v>184776.25</v>
      </c>
      <c r="AB820" s="28">
        <v>90291.5</v>
      </c>
      <c r="AC820" s="28">
        <v>0</v>
      </c>
      <c r="AD820" s="44">
        <v>275067.75</v>
      </c>
      <c r="AE820" s="124"/>
      <c r="AF820" s="139">
        <v>4220289.55</v>
      </c>
      <c r="AG820" s="139">
        <v>2062257.86</v>
      </c>
      <c r="AH820" s="139">
        <v>0</v>
      </c>
      <c r="AI820" s="44">
        <v>6282547.4100000001</v>
      </c>
      <c r="AJ820" s="124"/>
      <c r="AK820" s="63">
        <v>759578.55999999994</v>
      </c>
      <c r="AL820" s="63">
        <v>751225.28</v>
      </c>
      <c r="AM820" s="63">
        <v>0</v>
      </c>
      <c r="AN820" s="44">
        <v>1510803.8399999999</v>
      </c>
      <c r="AO820" s="124"/>
      <c r="AP820" s="28">
        <v>7671909.9000000004</v>
      </c>
      <c r="AQ820" s="28">
        <v>3748903.08</v>
      </c>
      <c r="AR820" s="28">
        <v>0</v>
      </c>
      <c r="AS820" s="28">
        <v>11420812.98</v>
      </c>
      <c r="AT820" s="124"/>
      <c r="AU820" s="28">
        <v>5809365.2999999998</v>
      </c>
      <c r="AV820" s="28">
        <v>2838764.76</v>
      </c>
      <c r="AW820" s="28">
        <v>0</v>
      </c>
      <c r="AX820" s="44">
        <v>8648130.0599999987</v>
      </c>
      <c r="AY820" s="124"/>
      <c r="AZ820" s="139">
        <v>63911702.099999994</v>
      </c>
      <c r="BA820" s="139">
        <v>32242829.829999998</v>
      </c>
      <c r="BB820" s="44">
        <v>28846359.578999996</v>
      </c>
      <c r="BC820" s="28">
        <v>1381687.3136699996</v>
      </c>
      <c r="BD820" s="28">
        <v>1206579.1840199998</v>
      </c>
      <c r="BE820" s="140">
        <v>0</v>
      </c>
      <c r="BF820" s="44">
        <v>31434626.076689996</v>
      </c>
      <c r="BG820" s="60"/>
      <c r="BH820" s="28">
        <v>64493335.296689995</v>
      </c>
      <c r="BI820" s="124"/>
      <c r="BJ820" s="28">
        <v>8627554.9900000002</v>
      </c>
      <c r="BK820" s="28">
        <v>55865780.306689993</v>
      </c>
      <c r="BL820" s="124"/>
      <c r="BM820" s="193">
        <v>1</v>
      </c>
    </row>
    <row r="821" spans="1:65" x14ac:dyDescent="0.25">
      <c r="A821" s="116" t="s">
        <v>1867</v>
      </c>
      <c r="B821" s="24" t="s">
        <v>1868</v>
      </c>
      <c r="C821" s="27" t="s">
        <v>963</v>
      </c>
      <c r="D821" s="27" t="s">
        <v>120</v>
      </c>
      <c r="E821" s="139">
        <v>447.79</v>
      </c>
      <c r="F821" s="68"/>
      <c r="G821" s="139">
        <v>287.47000000000003</v>
      </c>
      <c r="H821" s="139">
        <v>282.81</v>
      </c>
      <c r="I821" s="139">
        <v>160.32</v>
      </c>
      <c r="J821" s="139">
        <v>0</v>
      </c>
      <c r="K821" s="60"/>
      <c r="L821" s="28">
        <v>25452.9</v>
      </c>
      <c r="M821" s="28">
        <v>14428.8</v>
      </c>
      <c r="N821" s="28">
        <v>0</v>
      </c>
      <c r="O821" s="44">
        <v>39881.699999999997</v>
      </c>
      <c r="P821" s="124"/>
      <c r="Q821" s="28">
        <v>35933.75</v>
      </c>
      <c r="R821" s="28">
        <v>20040</v>
      </c>
      <c r="S821" s="28">
        <v>0</v>
      </c>
      <c r="T821" s="28">
        <v>55973.75</v>
      </c>
      <c r="U821" s="124"/>
      <c r="V821" s="28">
        <v>66980.510000000009</v>
      </c>
      <c r="W821" s="28">
        <v>37354.559999999998</v>
      </c>
      <c r="X821" s="28">
        <v>0</v>
      </c>
      <c r="Y821" s="44">
        <v>104335.07</v>
      </c>
      <c r="Z821" s="124"/>
      <c r="AA821" s="28">
        <v>7186.7500000000009</v>
      </c>
      <c r="AB821" s="28">
        <v>4008</v>
      </c>
      <c r="AC821" s="28">
        <v>0</v>
      </c>
      <c r="AD821" s="44">
        <v>11194.75</v>
      </c>
      <c r="AE821" s="124"/>
      <c r="AF821" s="139">
        <v>164145.37</v>
      </c>
      <c r="AG821" s="139">
        <v>91542.720000000001</v>
      </c>
      <c r="AH821" s="139">
        <v>0</v>
      </c>
      <c r="AI821" s="44">
        <v>255688.09</v>
      </c>
      <c r="AJ821" s="124"/>
      <c r="AK821" s="63">
        <v>29412.240000000002</v>
      </c>
      <c r="AL821" s="63">
        <v>33346.559999999998</v>
      </c>
      <c r="AM821" s="63">
        <v>0</v>
      </c>
      <c r="AN821" s="44">
        <v>62758.8</v>
      </c>
      <c r="AO821" s="124"/>
      <c r="AP821" s="28">
        <v>298393.86000000004</v>
      </c>
      <c r="AQ821" s="28">
        <v>166412.16</v>
      </c>
      <c r="AR821" s="28">
        <v>0</v>
      </c>
      <c r="AS821" s="28">
        <v>464806.02</v>
      </c>
      <c r="AT821" s="124"/>
      <c r="AU821" s="28">
        <v>225951.42</v>
      </c>
      <c r="AV821" s="28">
        <v>126011.51999999999</v>
      </c>
      <c r="AW821" s="28">
        <v>0</v>
      </c>
      <c r="AX821" s="44">
        <v>351962.94</v>
      </c>
      <c r="AY821" s="124"/>
      <c r="AZ821" s="139">
        <v>2541636.8299999996</v>
      </c>
      <c r="BA821" s="139">
        <v>1342116.97</v>
      </c>
      <c r="BB821" s="44">
        <v>1165126.1399999999</v>
      </c>
      <c r="BC821" s="28">
        <v>56232.124830000001</v>
      </c>
      <c r="BD821" s="28">
        <v>49105.546980000006</v>
      </c>
      <c r="BE821" s="140">
        <v>0</v>
      </c>
      <c r="BF821" s="44">
        <v>1270463.8118100001</v>
      </c>
      <c r="BG821" s="60"/>
      <c r="BH821" s="28">
        <v>2617064.93181</v>
      </c>
      <c r="BI821" s="124"/>
      <c r="BJ821" s="28">
        <v>351125.57</v>
      </c>
      <c r="BK821" s="28">
        <v>2265939.3618100001</v>
      </c>
      <c r="BL821" s="124"/>
      <c r="BM821" s="193">
        <v>1</v>
      </c>
    </row>
    <row r="822" spans="1:65" x14ac:dyDescent="0.25">
      <c r="A822" s="116" t="s">
        <v>1869</v>
      </c>
      <c r="B822" s="24" t="s">
        <v>1870</v>
      </c>
      <c r="C822" s="27" t="s">
        <v>963</v>
      </c>
      <c r="D822" s="27" t="s">
        <v>120</v>
      </c>
      <c r="E822" s="139">
        <v>318</v>
      </c>
      <c r="F822" s="68"/>
      <c r="G822" s="139">
        <v>216.5</v>
      </c>
      <c r="H822" s="139">
        <v>214.5</v>
      </c>
      <c r="I822" s="139">
        <v>101.5</v>
      </c>
      <c r="J822" s="139">
        <v>0</v>
      </c>
      <c r="K822" s="60"/>
      <c r="L822" s="28">
        <v>19305</v>
      </c>
      <c r="M822" s="28">
        <v>9135</v>
      </c>
      <c r="N822" s="28">
        <v>0</v>
      </c>
      <c r="O822" s="44">
        <v>28440</v>
      </c>
      <c r="P822" s="124"/>
      <c r="Q822" s="28">
        <v>27062.5</v>
      </c>
      <c r="R822" s="28">
        <v>12687.5</v>
      </c>
      <c r="S822" s="28">
        <v>0</v>
      </c>
      <c r="T822" s="28">
        <v>39750</v>
      </c>
      <c r="U822" s="124"/>
      <c r="V822" s="28">
        <v>50444.5</v>
      </c>
      <c r="W822" s="28">
        <v>23649.5</v>
      </c>
      <c r="X822" s="28">
        <v>0</v>
      </c>
      <c r="Y822" s="44">
        <v>74094</v>
      </c>
      <c r="Z822" s="124"/>
      <c r="AA822" s="28">
        <v>5412.5</v>
      </c>
      <c r="AB822" s="28">
        <v>2537.5</v>
      </c>
      <c r="AC822" s="28">
        <v>0</v>
      </c>
      <c r="AD822" s="44">
        <v>7950</v>
      </c>
      <c r="AE822" s="124"/>
      <c r="AF822" s="139">
        <v>123621.5</v>
      </c>
      <c r="AG822" s="139">
        <v>57956.5</v>
      </c>
      <c r="AH822" s="139">
        <v>0</v>
      </c>
      <c r="AI822" s="44">
        <v>181578</v>
      </c>
      <c r="AJ822" s="124"/>
      <c r="AK822" s="63">
        <v>22308</v>
      </c>
      <c r="AL822" s="63">
        <v>21112</v>
      </c>
      <c r="AM822" s="63">
        <v>0</v>
      </c>
      <c r="AN822" s="44">
        <v>43420</v>
      </c>
      <c r="AO822" s="124"/>
      <c r="AP822" s="28">
        <v>224727</v>
      </c>
      <c r="AQ822" s="28">
        <v>105357</v>
      </c>
      <c r="AR822" s="28">
        <v>0</v>
      </c>
      <c r="AS822" s="28">
        <v>330084</v>
      </c>
      <c r="AT822" s="124"/>
      <c r="AU822" s="28">
        <v>170169</v>
      </c>
      <c r="AV822" s="28">
        <v>79779</v>
      </c>
      <c r="AW822" s="28">
        <v>0</v>
      </c>
      <c r="AX822" s="44">
        <v>249948</v>
      </c>
      <c r="AY822" s="124"/>
      <c r="AZ822" s="139">
        <v>1876479.14</v>
      </c>
      <c r="BA822" s="139">
        <v>1071474.1199999999</v>
      </c>
      <c r="BB822" s="44">
        <v>884385.97799999989</v>
      </c>
      <c r="BC822" s="28">
        <v>39933.485999999997</v>
      </c>
      <c r="BD822" s="28">
        <v>34872.515999999996</v>
      </c>
      <c r="BE822" s="140">
        <v>0</v>
      </c>
      <c r="BF822" s="44">
        <v>959191.97999999986</v>
      </c>
      <c r="BG822" s="60"/>
      <c r="BH822" s="28">
        <v>1914455.98</v>
      </c>
      <c r="BI822" s="124"/>
      <c r="BJ822" s="28">
        <v>249353.34</v>
      </c>
      <c r="BK822" s="28">
        <v>1665102.64</v>
      </c>
      <c r="BL822" s="124"/>
      <c r="BM822" s="193">
        <v>1</v>
      </c>
    </row>
    <row r="823" spans="1:65" x14ac:dyDescent="0.25">
      <c r="A823" s="116" t="s">
        <v>1871</v>
      </c>
      <c r="B823" s="24" t="s">
        <v>1872</v>
      </c>
      <c r="C823" s="27" t="s">
        <v>963</v>
      </c>
      <c r="D823" s="27" t="s">
        <v>120</v>
      </c>
      <c r="E823" s="139">
        <v>308.72000000000003</v>
      </c>
      <c r="F823" s="68"/>
      <c r="G823" s="139">
        <v>182.23</v>
      </c>
      <c r="H823" s="139">
        <v>177.23</v>
      </c>
      <c r="I823" s="139">
        <v>126.49</v>
      </c>
      <c r="J823" s="139">
        <v>0</v>
      </c>
      <c r="K823" s="60"/>
      <c r="L823" s="28">
        <v>15950.699999999999</v>
      </c>
      <c r="M823" s="28">
        <v>11384.1</v>
      </c>
      <c r="N823" s="28">
        <v>0</v>
      </c>
      <c r="O823" s="44">
        <v>27334.799999999999</v>
      </c>
      <c r="P823" s="124"/>
      <c r="Q823" s="28">
        <v>22778.75</v>
      </c>
      <c r="R823" s="28">
        <v>15811.25</v>
      </c>
      <c r="S823" s="28">
        <v>0</v>
      </c>
      <c r="T823" s="28">
        <v>38590</v>
      </c>
      <c r="U823" s="124"/>
      <c r="V823" s="28">
        <v>42459.59</v>
      </c>
      <c r="W823" s="28">
        <v>29472.17</v>
      </c>
      <c r="X823" s="28">
        <v>0</v>
      </c>
      <c r="Y823" s="44">
        <v>71931.759999999995</v>
      </c>
      <c r="Z823" s="124"/>
      <c r="AA823" s="28">
        <v>4555.75</v>
      </c>
      <c r="AB823" s="28">
        <v>3162.25</v>
      </c>
      <c r="AC823" s="28">
        <v>0</v>
      </c>
      <c r="AD823" s="44">
        <v>7718</v>
      </c>
      <c r="AE823" s="124"/>
      <c r="AF823" s="139">
        <v>104053.33</v>
      </c>
      <c r="AG823" s="139">
        <v>72225.789999999994</v>
      </c>
      <c r="AH823" s="139">
        <v>0</v>
      </c>
      <c r="AI823" s="44">
        <v>176279.12</v>
      </c>
      <c r="AJ823" s="124"/>
      <c r="AK823" s="63">
        <v>18431.919999999998</v>
      </c>
      <c r="AL823" s="63">
        <v>26309.919999999998</v>
      </c>
      <c r="AM823" s="63">
        <v>0</v>
      </c>
      <c r="AN823" s="44">
        <v>44741.84</v>
      </c>
      <c r="AO823" s="124"/>
      <c r="AP823" s="28">
        <v>189154.74</v>
      </c>
      <c r="AQ823" s="28">
        <v>131296.62</v>
      </c>
      <c r="AR823" s="28">
        <v>0</v>
      </c>
      <c r="AS823" s="28">
        <v>320451.36</v>
      </c>
      <c r="AT823" s="124"/>
      <c r="AU823" s="28">
        <v>143232.78</v>
      </c>
      <c r="AV823" s="28">
        <v>99421.14</v>
      </c>
      <c r="AW823" s="28">
        <v>0</v>
      </c>
      <c r="AX823" s="44">
        <v>242653.91999999998</v>
      </c>
      <c r="AY823" s="124"/>
      <c r="AZ823" s="139">
        <v>1625921.9</v>
      </c>
      <c r="BA823" s="139">
        <v>515632.46000000008</v>
      </c>
      <c r="BB823" s="44">
        <v>642466.30799999996</v>
      </c>
      <c r="BC823" s="28">
        <v>38768.131439999997</v>
      </c>
      <c r="BD823" s="28">
        <v>33854.852639999997</v>
      </c>
      <c r="BE823" s="140">
        <v>0</v>
      </c>
      <c r="BF823" s="44">
        <v>715089.29208000004</v>
      </c>
      <c r="BG823" s="60"/>
      <c r="BH823" s="28">
        <v>1644790.0920799999</v>
      </c>
      <c r="BI823" s="124"/>
      <c r="BJ823" s="28">
        <v>242076.61</v>
      </c>
      <c r="BK823" s="28">
        <v>1402713.48208</v>
      </c>
      <c r="BL823" s="124"/>
      <c r="BM823" s="193">
        <v>1</v>
      </c>
    </row>
    <row r="824" spans="1:65" x14ac:dyDescent="0.25">
      <c r="A824" s="116" t="s">
        <v>1873</v>
      </c>
      <c r="B824" s="24" t="s">
        <v>1874</v>
      </c>
      <c r="C824" s="27" t="s">
        <v>963</v>
      </c>
      <c r="D824" s="27" t="s">
        <v>120</v>
      </c>
      <c r="E824" s="139">
        <v>588.87</v>
      </c>
      <c r="F824" s="68"/>
      <c r="G824" s="139">
        <v>373.72</v>
      </c>
      <c r="H824" s="139">
        <v>368.30999999999995</v>
      </c>
      <c r="I824" s="139">
        <v>215.14999999999998</v>
      </c>
      <c r="J824" s="139">
        <v>0</v>
      </c>
      <c r="K824" s="60"/>
      <c r="L824" s="28">
        <v>33147.899999999994</v>
      </c>
      <c r="M824" s="28">
        <v>19363.499999999996</v>
      </c>
      <c r="N824" s="28">
        <v>0</v>
      </c>
      <c r="O824" s="44">
        <v>52511.399999999994</v>
      </c>
      <c r="P824" s="124"/>
      <c r="Q824" s="28">
        <v>46715</v>
      </c>
      <c r="R824" s="28">
        <v>26893.749999999996</v>
      </c>
      <c r="S824" s="28">
        <v>0</v>
      </c>
      <c r="T824" s="28">
        <v>73608.75</v>
      </c>
      <c r="U824" s="124"/>
      <c r="V824" s="28">
        <v>87076.760000000009</v>
      </c>
      <c r="W824" s="28">
        <v>50129.95</v>
      </c>
      <c r="X824" s="28">
        <v>0</v>
      </c>
      <c r="Y824" s="44">
        <v>137206.71000000002</v>
      </c>
      <c r="Z824" s="124"/>
      <c r="AA824" s="28">
        <v>9343</v>
      </c>
      <c r="AB824" s="28">
        <v>5378.7499999999991</v>
      </c>
      <c r="AC824" s="28">
        <v>0</v>
      </c>
      <c r="AD824" s="44">
        <v>14721.75</v>
      </c>
      <c r="AE824" s="124"/>
      <c r="AF824" s="139">
        <v>213394.12</v>
      </c>
      <c r="AG824" s="139">
        <v>122850.65</v>
      </c>
      <c r="AH824" s="139">
        <v>0</v>
      </c>
      <c r="AI824" s="44">
        <v>336244.77</v>
      </c>
      <c r="AJ824" s="124"/>
      <c r="AK824" s="63">
        <v>38304.239999999991</v>
      </c>
      <c r="AL824" s="63">
        <v>44751.199999999997</v>
      </c>
      <c r="AM824" s="63">
        <v>0</v>
      </c>
      <c r="AN824" s="44">
        <v>83055.439999999988</v>
      </c>
      <c r="AO824" s="124"/>
      <c r="AP824" s="28">
        <v>387921.36000000004</v>
      </c>
      <c r="AQ824" s="28">
        <v>223325.69999999998</v>
      </c>
      <c r="AR824" s="28">
        <v>0</v>
      </c>
      <c r="AS824" s="28">
        <v>611247.06000000006</v>
      </c>
      <c r="AT824" s="124"/>
      <c r="AU824" s="28">
        <v>293743.92000000004</v>
      </c>
      <c r="AV824" s="28">
        <v>169107.9</v>
      </c>
      <c r="AW824" s="28">
        <v>0</v>
      </c>
      <c r="AX824" s="44">
        <v>462851.82000000007</v>
      </c>
      <c r="AY824" s="124"/>
      <c r="AZ824" s="139">
        <v>3113022.8</v>
      </c>
      <c r="BA824" s="139">
        <v>906075.61</v>
      </c>
      <c r="BB824" s="44">
        <v>1205729.5229999998</v>
      </c>
      <c r="BC824" s="28">
        <v>73948.527989999988</v>
      </c>
      <c r="BD824" s="28">
        <v>64576.661940000005</v>
      </c>
      <c r="BE824" s="140">
        <v>0</v>
      </c>
      <c r="BF824" s="44">
        <v>1344254.7129299999</v>
      </c>
      <c r="BG824" s="60"/>
      <c r="BH824" s="28">
        <v>3115702.4129300001</v>
      </c>
      <c r="BI824" s="124"/>
      <c r="BJ824" s="28">
        <v>461750.63</v>
      </c>
      <c r="BK824" s="28">
        <v>2653951.7829300002</v>
      </c>
      <c r="BL824" s="124"/>
      <c r="BM824" s="193">
        <v>1</v>
      </c>
    </row>
    <row r="825" spans="1:65" x14ac:dyDescent="0.25">
      <c r="A825" s="116" t="s">
        <v>1875</v>
      </c>
      <c r="B825" s="24" t="s">
        <v>1876</v>
      </c>
      <c r="C825" s="27" t="s">
        <v>963</v>
      </c>
      <c r="D825" s="27" t="s">
        <v>120</v>
      </c>
      <c r="E825" s="139">
        <v>1491.05</v>
      </c>
      <c r="F825" s="68"/>
      <c r="G825" s="139">
        <v>909.23</v>
      </c>
      <c r="H825" s="139">
        <v>886.82</v>
      </c>
      <c r="I825" s="139">
        <v>581.81999999999994</v>
      </c>
      <c r="J825" s="139">
        <v>0</v>
      </c>
      <c r="K825" s="60"/>
      <c r="L825" s="28">
        <v>79813.8</v>
      </c>
      <c r="M825" s="28">
        <v>52363.799999999996</v>
      </c>
      <c r="N825" s="28">
        <v>0</v>
      </c>
      <c r="O825" s="44">
        <v>132177.60000000001</v>
      </c>
      <c r="P825" s="124"/>
      <c r="Q825" s="28">
        <v>113653.75</v>
      </c>
      <c r="R825" s="28">
        <v>72727.499999999985</v>
      </c>
      <c r="S825" s="28">
        <v>0</v>
      </c>
      <c r="T825" s="28">
        <v>186381.25</v>
      </c>
      <c r="U825" s="124"/>
      <c r="V825" s="28">
        <v>211850.59</v>
      </c>
      <c r="W825" s="28">
        <v>135564.06</v>
      </c>
      <c r="X825" s="28">
        <v>0</v>
      </c>
      <c r="Y825" s="44">
        <v>347414.65</v>
      </c>
      <c r="Z825" s="124"/>
      <c r="AA825" s="28">
        <v>22730.75</v>
      </c>
      <c r="AB825" s="28">
        <v>14545.499999999998</v>
      </c>
      <c r="AC825" s="28">
        <v>0</v>
      </c>
      <c r="AD825" s="44">
        <v>37276.25</v>
      </c>
      <c r="AE825" s="124"/>
      <c r="AF825" s="139">
        <v>259585.16</v>
      </c>
      <c r="AG825" s="139">
        <v>166109.60999999999</v>
      </c>
      <c r="AH825" s="139">
        <v>0</v>
      </c>
      <c r="AI825" s="44">
        <v>425694.77</v>
      </c>
      <c r="AJ825" s="124"/>
      <c r="AK825" s="63">
        <v>92229.28</v>
      </c>
      <c r="AL825" s="63">
        <v>121018.55999999998</v>
      </c>
      <c r="AM825" s="63">
        <v>0</v>
      </c>
      <c r="AN825" s="44">
        <v>213247.83999999997</v>
      </c>
      <c r="AO825" s="124"/>
      <c r="AP825" s="28">
        <v>943780.74</v>
      </c>
      <c r="AQ825" s="28">
        <v>603929.15999999992</v>
      </c>
      <c r="AR825" s="28">
        <v>0</v>
      </c>
      <c r="AS825" s="28">
        <v>1547709.9</v>
      </c>
      <c r="AT825" s="124"/>
      <c r="AU825" s="28">
        <v>714654.78</v>
      </c>
      <c r="AV825" s="28">
        <v>457310.51999999996</v>
      </c>
      <c r="AW825" s="28">
        <v>0</v>
      </c>
      <c r="AX825" s="44">
        <v>1171965.3</v>
      </c>
      <c r="AY825" s="124"/>
      <c r="AZ825" s="139">
        <v>7742325.1100000003</v>
      </c>
      <c r="BA825" s="139">
        <v>2089985.92</v>
      </c>
      <c r="BB825" s="44">
        <v>2949693.3090000004</v>
      </c>
      <c r="BC825" s="28">
        <v>187241.58584999997</v>
      </c>
      <c r="BD825" s="28">
        <v>163511.5251</v>
      </c>
      <c r="BE825" s="140">
        <v>0</v>
      </c>
      <c r="BF825" s="44">
        <v>3300446.4199500005</v>
      </c>
      <c r="BG825" s="60"/>
      <c r="BH825" s="28">
        <v>7362313.9799499996</v>
      </c>
      <c r="BI825" s="124"/>
      <c r="BJ825" s="28">
        <v>1169177.03</v>
      </c>
      <c r="BK825" s="28">
        <v>6193136.9499499993</v>
      </c>
      <c r="BL825" s="124"/>
      <c r="BM825" s="193">
        <v>0</v>
      </c>
    </row>
    <row r="826" spans="1:65" x14ac:dyDescent="0.25">
      <c r="A826" s="116" t="s">
        <v>1877</v>
      </c>
      <c r="B826" s="24" t="s">
        <v>1878</v>
      </c>
      <c r="C826" s="27" t="s">
        <v>963</v>
      </c>
      <c r="D826" s="27" t="s">
        <v>120</v>
      </c>
      <c r="E826" s="139">
        <v>1495.75</v>
      </c>
      <c r="F826" s="68"/>
      <c r="G826" s="139">
        <v>992.25</v>
      </c>
      <c r="H826" s="139">
        <v>972.5</v>
      </c>
      <c r="I826" s="139">
        <v>503.5</v>
      </c>
      <c r="J826" s="139">
        <v>0</v>
      </c>
      <c r="K826" s="60"/>
      <c r="L826" s="28">
        <v>87525</v>
      </c>
      <c r="M826" s="28">
        <v>45315</v>
      </c>
      <c r="N826" s="28">
        <v>0</v>
      </c>
      <c r="O826" s="44">
        <v>132840</v>
      </c>
      <c r="P826" s="124"/>
      <c r="Q826" s="28">
        <v>124031.25</v>
      </c>
      <c r="R826" s="28">
        <v>62937.5</v>
      </c>
      <c r="S826" s="28">
        <v>0</v>
      </c>
      <c r="T826" s="28">
        <v>186968.75</v>
      </c>
      <c r="U826" s="124"/>
      <c r="V826" s="28">
        <v>231194.25</v>
      </c>
      <c r="W826" s="28">
        <v>117315.5</v>
      </c>
      <c r="X826" s="28">
        <v>0</v>
      </c>
      <c r="Y826" s="44">
        <v>348509.75</v>
      </c>
      <c r="Z826" s="124"/>
      <c r="AA826" s="28">
        <v>24806.25</v>
      </c>
      <c r="AB826" s="28">
        <v>12587.5</v>
      </c>
      <c r="AC826" s="28">
        <v>0</v>
      </c>
      <c r="AD826" s="44">
        <v>37393.75</v>
      </c>
      <c r="AE826" s="124"/>
      <c r="AF826" s="139">
        <v>566574.75</v>
      </c>
      <c r="AG826" s="139">
        <v>287498.5</v>
      </c>
      <c r="AH826" s="139">
        <v>0</v>
      </c>
      <c r="AI826" s="44">
        <v>854073.25</v>
      </c>
      <c r="AJ826" s="124"/>
      <c r="AK826" s="63">
        <v>101140</v>
      </c>
      <c r="AL826" s="63">
        <v>104728</v>
      </c>
      <c r="AM826" s="63">
        <v>0</v>
      </c>
      <c r="AN826" s="44">
        <v>205868</v>
      </c>
      <c r="AO826" s="124"/>
      <c r="AP826" s="28">
        <v>1029955.5</v>
      </c>
      <c r="AQ826" s="28">
        <v>522633</v>
      </c>
      <c r="AR826" s="28">
        <v>0</v>
      </c>
      <c r="AS826" s="28">
        <v>1552588.5</v>
      </c>
      <c r="AT826" s="124"/>
      <c r="AU826" s="28">
        <v>779908.5</v>
      </c>
      <c r="AV826" s="28">
        <v>395751</v>
      </c>
      <c r="AW826" s="28">
        <v>0</v>
      </c>
      <c r="AX826" s="44">
        <v>1175659.5</v>
      </c>
      <c r="AY826" s="124"/>
      <c r="AZ826" s="139">
        <v>7612989.3300000001</v>
      </c>
      <c r="BA826" s="139">
        <v>1517080.81</v>
      </c>
      <c r="BB826" s="44">
        <v>2739021.0419999999</v>
      </c>
      <c r="BC826" s="28">
        <v>187831.79774999997</v>
      </c>
      <c r="BD826" s="28">
        <v>164026.93650000001</v>
      </c>
      <c r="BE826" s="140">
        <v>0</v>
      </c>
      <c r="BF826" s="44">
        <v>3090879.7762499996</v>
      </c>
      <c r="BG826" s="60"/>
      <c r="BH826" s="28">
        <v>7584781.2762499992</v>
      </c>
      <c r="BI826" s="124"/>
      <c r="BJ826" s="28">
        <v>1172862.44</v>
      </c>
      <c r="BK826" s="28">
        <v>6411918.8362499997</v>
      </c>
      <c r="BL826" s="124"/>
      <c r="BM826" s="193">
        <v>1</v>
      </c>
    </row>
    <row r="827" spans="1:65" x14ac:dyDescent="0.25">
      <c r="A827" s="116" t="s">
        <v>1879</v>
      </c>
      <c r="B827" s="24" t="s">
        <v>1880</v>
      </c>
      <c r="C827" s="27" t="s">
        <v>963</v>
      </c>
      <c r="D827" s="27" t="s">
        <v>120</v>
      </c>
      <c r="E827" s="139">
        <v>4945</v>
      </c>
      <c r="F827" s="68"/>
      <c r="G827" s="139">
        <v>3161.5</v>
      </c>
      <c r="H827" s="139">
        <v>3088</v>
      </c>
      <c r="I827" s="139">
        <v>1783.5</v>
      </c>
      <c r="J827" s="139">
        <v>0</v>
      </c>
      <c r="K827" s="60"/>
      <c r="L827" s="28">
        <v>277920</v>
      </c>
      <c r="M827" s="28">
        <v>160515</v>
      </c>
      <c r="N827" s="28">
        <v>0</v>
      </c>
      <c r="O827" s="44">
        <v>438435</v>
      </c>
      <c r="P827" s="124"/>
      <c r="Q827" s="28">
        <v>395187.5</v>
      </c>
      <c r="R827" s="28">
        <v>222937.5</v>
      </c>
      <c r="S827" s="28">
        <v>0</v>
      </c>
      <c r="T827" s="28">
        <v>618125</v>
      </c>
      <c r="U827" s="124"/>
      <c r="V827" s="28">
        <v>736629.5</v>
      </c>
      <c r="W827" s="28">
        <v>415555.5</v>
      </c>
      <c r="X827" s="28">
        <v>0</v>
      </c>
      <c r="Y827" s="44">
        <v>1152185</v>
      </c>
      <c r="Z827" s="124"/>
      <c r="AA827" s="28">
        <v>79037.5</v>
      </c>
      <c r="AB827" s="28">
        <v>44587.5</v>
      </c>
      <c r="AC827" s="28">
        <v>0</v>
      </c>
      <c r="AD827" s="44">
        <v>123625</v>
      </c>
      <c r="AE827" s="124"/>
      <c r="AF827" s="139">
        <v>1805216.5</v>
      </c>
      <c r="AG827" s="139">
        <v>1018378.5</v>
      </c>
      <c r="AH827" s="139">
        <v>0</v>
      </c>
      <c r="AI827" s="44">
        <v>2823595</v>
      </c>
      <c r="AJ827" s="124"/>
      <c r="AK827" s="63">
        <v>321152</v>
      </c>
      <c r="AL827" s="63">
        <v>370968</v>
      </c>
      <c r="AM827" s="63">
        <v>0</v>
      </c>
      <c r="AN827" s="44">
        <v>692120</v>
      </c>
      <c r="AO827" s="124"/>
      <c r="AP827" s="28">
        <v>3281637</v>
      </c>
      <c r="AQ827" s="28">
        <v>1851273</v>
      </c>
      <c r="AR827" s="28">
        <v>0</v>
      </c>
      <c r="AS827" s="28">
        <v>5132910</v>
      </c>
      <c r="AT827" s="124"/>
      <c r="AU827" s="28">
        <v>2484939</v>
      </c>
      <c r="AV827" s="28">
        <v>1401831</v>
      </c>
      <c r="AW827" s="28">
        <v>0</v>
      </c>
      <c r="AX827" s="44">
        <v>3886770</v>
      </c>
      <c r="AY827" s="124"/>
      <c r="AZ827" s="139">
        <v>24974082.73</v>
      </c>
      <c r="BA827" s="139">
        <v>4911074.7700000005</v>
      </c>
      <c r="BB827" s="44">
        <v>8965547.25</v>
      </c>
      <c r="BC827" s="28">
        <v>620978.2649999999</v>
      </c>
      <c r="BD827" s="28">
        <v>542278.59</v>
      </c>
      <c r="BE827" s="140">
        <v>0</v>
      </c>
      <c r="BF827" s="44">
        <v>10128804.105</v>
      </c>
      <c r="BG827" s="60"/>
      <c r="BH827" s="28">
        <v>24996569.105</v>
      </c>
      <c r="BI827" s="124"/>
      <c r="BJ827" s="28">
        <v>3877522.85</v>
      </c>
      <c r="BK827" s="28">
        <v>21119046.254999999</v>
      </c>
      <c r="BL827" s="124"/>
      <c r="BM827" s="193">
        <v>1</v>
      </c>
    </row>
    <row r="828" spans="1:65" x14ac:dyDescent="0.25">
      <c r="A828" s="116" t="s">
        <v>1881</v>
      </c>
      <c r="B828" s="24" t="s">
        <v>1882</v>
      </c>
      <c r="C828" s="27" t="s">
        <v>963</v>
      </c>
      <c r="D828" s="27" t="s">
        <v>120</v>
      </c>
      <c r="E828" s="139">
        <v>1517.06</v>
      </c>
      <c r="F828" s="68"/>
      <c r="G828" s="139">
        <v>995.90000000000009</v>
      </c>
      <c r="H828" s="139">
        <v>982.90000000000009</v>
      </c>
      <c r="I828" s="139">
        <v>521.16</v>
      </c>
      <c r="J828" s="139">
        <v>0</v>
      </c>
      <c r="K828" s="60"/>
      <c r="L828" s="28">
        <v>88461.000000000015</v>
      </c>
      <c r="M828" s="28">
        <v>46904.399999999994</v>
      </c>
      <c r="N828" s="28">
        <v>0</v>
      </c>
      <c r="O828" s="44">
        <v>135365.40000000002</v>
      </c>
      <c r="P828" s="124"/>
      <c r="Q828" s="28">
        <v>124487.50000000001</v>
      </c>
      <c r="R828" s="28">
        <v>65144.999999999993</v>
      </c>
      <c r="S828" s="28">
        <v>0</v>
      </c>
      <c r="T828" s="28">
        <v>189632.5</v>
      </c>
      <c r="U828" s="124"/>
      <c r="V828" s="28">
        <v>232044.7</v>
      </c>
      <c r="W828" s="28">
        <v>121430.28</v>
      </c>
      <c r="X828" s="28">
        <v>0</v>
      </c>
      <c r="Y828" s="44">
        <v>353474.98</v>
      </c>
      <c r="Z828" s="124"/>
      <c r="AA828" s="28">
        <v>24897.500000000004</v>
      </c>
      <c r="AB828" s="28">
        <v>13029</v>
      </c>
      <c r="AC828" s="28">
        <v>0</v>
      </c>
      <c r="AD828" s="44">
        <v>37926.5</v>
      </c>
      <c r="AE828" s="124"/>
      <c r="AF828" s="139">
        <v>284329.45</v>
      </c>
      <c r="AG828" s="139">
        <v>148791.18</v>
      </c>
      <c r="AH828" s="139">
        <v>0</v>
      </c>
      <c r="AI828" s="44">
        <v>433120.63</v>
      </c>
      <c r="AJ828" s="124"/>
      <c r="AK828" s="63">
        <v>102221.6</v>
      </c>
      <c r="AL828" s="63">
        <v>108401.28</v>
      </c>
      <c r="AM828" s="63">
        <v>0</v>
      </c>
      <c r="AN828" s="44">
        <v>210622.88</v>
      </c>
      <c r="AO828" s="124"/>
      <c r="AP828" s="28">
        <v>1033744.2000000001</v>
      </c>
      <c r="AQ828" s="28">
        <v>540964.07999999996</v>
      </c>
      <c r="AR828" s="28">
        <v>0</v>
      </c>
      <c r="AS828" s="28">
        <v>1574708.28</v>
      </c>
      <c r="AT828" s="124"/>
      <c r="AU828" s="28">
        <v>782777.4</v>
      </c>
      <c r="AV828" s="28">
        <v>409631.75999999995</v>
      </c>
      <c r="AW828" s="28">
        <v>0</v>
      </c>
      <c r="AX828" s="44">
        <v>1192409.1599999999</v>
      </c>
      <c r="AY828" s="124"/>
      <c r="AZ828" s="139">
        <v>7785515.6699999999</v>
      </c>
      <c r="BA828" s="139">
        <v>1819919.2200000002</v>
      </c>
      <c r="BB828" s="44">
        <v>2881630.4670000002</v>
      </c>
      <c r="BC828" s="28">
        <v>190507.84361999997</v>
      </c>
      <c r="BD828" s="28">
        <v>166363.83372</v>
      </c>
      <c r="BE828" s="140">
        <v>0</v>
      </c>
      <c r="BF828" s="44">
        <v>3238502.1443400001</v>
      </c>
      <c r="BG828" s="60"/>
      <c r="BH828" s="28">
        <v>7365762.4743400011</v>
      </c>
      <c r="BI828" s="124"/>
      <c r="BJ828" s="28">
        <v>1189572.25</v>
      </c>
      <c r="BK828" s="28">
        <v>6176190.2243400011</v>
      </c>
      <c r="BL828" s="124"/>
      <c r="BM828" s="193">
        <v>0</v>
      </c>
    </row>
    <row r="829" spans="1:65" x14ac:dyDescent="0.25">
      <c r="A829" s="116" t="s">
        <v>1883</v>
      </c>
      <c r="B829" s="24" t="s">
        <v>1884</v>
      </c>
      <c r="C829" s="27" t="s">
        <v>963</v>
      </c>
      <c r="D829" s="27" t="s">
        <v>120</v>
      </c>
      <c r="E829" s="139">
        <v>2932.3</v>
      </c>
      <c r="F829" s="68"/>
      <c r="G829" s="139">
        <v>1811.1399999999999</v>
      </c>
      <c r="H829" s="139">
        <v>1783.31</v>
      </c>
      <c r="I829" s="139">
        <v>1121.1600000000001</v>
      </c>
      <c r="J829" s="139">
        <v>0</v>
      </c>
      <c r="K829" s="60"/>
      <c r="L829" s="28">
        <v>160497.9</v>
      </c>
      <c r="M829" s="28">
        <v>100904.40000000001</v>
      </c>
      <c r="N829" s="28">
        <v>0</v>
      </c>
      <c r="O829" s="44">
        <v>261402.3</v>
      </c>
      <c r="P829" s="124"/>
      <c r="Q829" s="28">
        <v>226392.49999999997</v>
      </c>
      <c r="R829" s="28">
        <v>140145</v>
      </c>
      <c r="S829" s="28">
        <v>0</v>
      </c>
      <c r="T829" s="28">
        <v>366537.5</v>
      </c>
      <c r="U829" s="124"/>
      <c r="V829" s="28">
        <v>421995.62</v>
      </c>
      <c r="W829" s="28">
        <v>261230.28000000003</v>
      </c>
      <c r="X829" s="28">
        <v>0</v>
      </c>
      <c r="Y829" s="44">
        <v>683225.9</v>
      </c>
      <c r="Z829" s="124"/>
      <c r="AA829" s="28">
        <v>45278.5</v>
      </c>
      <c r="AB829" s="28">
        <v>28029.000000000004</v>
      </c>
      <c r="AC829" s="28">
        <v>0</v>
      </c>
      <c r="AD829" s="44">
        <v>73307.5</v>
      </c>
      <c r="AE829" s="124"/>
      <c r="AF829" s="139">
        <v>1034160.94</v>
      </c>
      <c r="AG829" s="139">
        <v>640182.36</v>
      </c>
      <c r="AH829" s="139">
        <v>0</v>
      </c>
      <c r="AI829" s="44">
        <v>1674343.2999999998</v>
      </c>
      <c r="AJ829" s="124"/>
      <c r="AK829" s="63">
        <v>185464.24</v>
      </c>
      <c r="AL829" s="63">
        <v>233201.28000000003</v>
      </c>
      <c r="AM829" s="63">
        <v>0</v>
      </c>
      <c r="AN829" s="44">
        <v>418665.52</v>
      </c>
      <c r="AO829" s="124"/>
      <c r="AP829" s="28">
        <v>1879963.3199999998</v>
      </c>
      <c r="AQ829" s="28">
        <v>1163764.08</v>
      </c>
      <c r="AR829" s="28">
        <v>0</v>
      </c>
      <c r="AS829" s="28">
        <v>3043727.4</v>
      </c>
      <c r="AT829" s="124"/>
      <c r="AU829" s="28">
        <v>1423556.0399999998</v>
      </c>
      <c r="AV829" s="28">
        <v>881231.76</v>
      </c>
      <c r="AW829" s="28">
        <v>0</v>
      </c>
      <c r="AX829" s="44">
        <v>2304787.7999999998</v>
      </c>
      <c r="AY829" s="124"/>
      <c r="AZ829" s="139">
        <v>14931331.66</v>
      </c>
      <c r="BA829" s="139">
        <v>3446284.38</v>
      </c>
      <c r="BB829" s="44">
        <v>5513284.8119999999</v>
      </c>
      <c r="BC829" s="28">
        <v>368229.43709999998</v>
      </c>
      <c r="BD829" s="28">
        <v>321561.88260000001</v>
      </c>
      <c r="BE829" s="140">
        <v>0</v>
      </c>
      <c r="BF829" s="44">
        <v>6203076.1316999998</v>
      </c>
      <c r="BG829" s="60"/>
      <c r="BH829" s="28">
        <v>15029073.351699999</v>
      </c>
      <c r="BI829" s="124"/>
      <c r="BJ829" s="28">
        <v>2299304.39</v>
      </c>
      <c r="BK829" s="28">
        <v>12729768.961699998</v>
      </c>
      <c r="BL829" s="124"/>
      <c r="BM829" s="193">
        <v>1</v>
      </c>
    </row>
    <row r="830" spans="1:65" x14ac:dyDescent="0.25">
      <c r="A830" s="116" t="s">
        <v>1885</v>
      </c>
      <c r="B830" s="24" t="s">
        <v>1886</v>
      </c>
      <c r="C830" s="27" t="s">
        <v>963</v>
      </c>
      <c r="D830" s="27" t="s">
        <v>12</v>
      </c>
      <c r="E830" s="139">
        <v>25902.46</v>
      </c>
      <c r="F830" s="68"/>
      <c r="G830" s="139">
        <v>10124.98</v>
      </c>
      <c r="H830" s="139">
        <v>9940.98</v>
      </c>
      <c r="I830" s="139">
        <v>6519.49</v>
      </c>
      <c r="J830" s="139">
        <v>9257.99</v>
      </c>
      <c r="K830" s="60"/>
      <c r="L830" s="28">
        <v>894688.2</v>
      </c>
      <c r="M830" s="28">
        <v>586754.1</v>
      </c>
      <c r="N830" s="28">
        <v>833219.1</v>
      </c>
      <c r="O830" s="44">
        <v>2314661.4</v>
      </c>
      <c r="P830" s="124"/>
      <c r="Q830" s="28">
        <v>1265622.5</v>
      </c>
      <c r="R830" s="28">
        <v>814936.25</v>
      </c>
      <c r="S830" s="28">
        <v>1157248.75</v>
      </c>
      <c r="T830" s="28">
        <v>3237807.5</v>
      </c>
      <c r="U830" s="124"/>
      <c r="V830" s="28">
        <v>2359120.34</v>
      </c>
      <c r="W830" s="28">
        <v>1519041.17</v>
      </c>
      <c r="X830" s="28">
        <v>2157111.67</v>
      </c>
      <c r="Y830" s="44">
        <v>6035273.1799999997</v>
      </c>
      <c r="Z830" s="124"/>
      <c r="AA830" s="28">
        <v>253124.5</v>
      </c>
      <c r="AB830" s="28">
        <v>162987.25</v>
      </c>
      <c r="AC830" s="28">
        <v>231449.75</v>
      </c>
      <c r="AD830" s="44">
        <v>647561.5</v>
      </c>
      <c r="AE830" s="124"/>
      <c r="AF830" s="139">
        <v>5781363.5800000001</v>
      </c>
      <c r="AG830" s="139">
        <v>3722628.79</v>
      </c>
      <c r="AH830" s="139">
        <v>5286312.29</v>
      </c>
      <c r="AI830" s="44">
        <v>14790304.66</v>
      </c>
      <c r="AJ830" s="124"/>
      <c r="AK830" s="63">
        <v>1033861.9199999999</v>
      </c>
      <c r="AL830" s="63">
        <v>1356053.92</v>
      </c>
      <c r="AM830" s="63">
        <v>6637978.8300000001</v>
      </c>
      <c r="AN830" s="44">
        <v>9027894.6699999999</v>
      </c>
      <c r="AO830" s="124"/>
      <c r="AP830" s="28">
        <v>10509729.24</v>
      </c>
      <c r="AQ830" s="28">
        <v>6767230.6200000001</v>
      </c>
      <c r="AR830" s="28">
        <v>9609793.6199999992</v>
      </c>
      <c r="AS830" s="28">
        <v>26886753.479999997</v>
      </c>
      <c r="AT830" s="124"/>
      <c r="AU830" s="28">
        <v>7958234.2799999993</v>
      </c>
      <c r="AV830" s="28">
        <v>5124319.1399999997</v>
      </c>
      <c r="AW830" s="28">
        <v>7276780.1399999997</v>
      </c>
      <c r="AX830" s="44">
        <v>20359333.559999999</v>
      </c>
      <c r="AY830" s="124"/>
      <c r="AZ830" s="139">
        <v>139275597.51000002</v>
      </c>
      <c r="BA830" s="139">
        <v>37352746.259999998</v>
      </c>
      <c r="BB830" s="44">
        <v>52988503.131000005</v>
      </c>
      <c r="BC830" s="28">
        <v>3252753.2194199995</v>
      </c>
      <c r="BD830" s="28">
        <v>2840515.5685199997</v>
      </c>
      <c r="BE830" s="140">
        <v>0</v>
      </c>
      <c r="BF830" s="44">
        <v>59081771.918940008</v>
      </c>
      <c r="BG830" s="60"/>
      <c r="BH830" s="28">
        <v>142381361.86894</v>
      </c>
      <c r="BI830" s="124"/>
      <c r="BJ830" s="28">
        <v>20310895.949999999</v>
      </c>
      <c r="BK830" s="28">
        <v>122070465.91893999</v>
      </c>
      <c r="BL830" s="124"/>
      <c r="BM830" s="193">
        <v>1</v>
      </c>
    </row>
    <row r="831" spans="1:65" x14ac:dyDescent="0.25">
      <c r="A831" s="116" t="s">
        <v>1887</v>
      </c>
      <c r="B831" s="24" t="s">
        <v>1888</v>
      </c>
      <c r="C831" s="27" t="s">
        <v>963</v>
      </c>
      <c r="D831" s="27" t="s">
        <v>120</v>
      </c>
      <c r="E831" s="139">
        <v>346.96</v>
      </c>
      <c r="F831" s="68"/>
      <c r="G831" s="139">
        <v>238.63999999999996</v>
      </c>
      <c r="H831" s="139">
        <v>233.55999999999997</v>
      </c>
      <c r="I831" s="139">
        <v>108.32</v>
      </c>
      <c r="J831" s="139">
        <v>0</v>
      </c>
      <c r="K831" s="60"/>
      <c r="L831" s="28">
        <v>21020.399999999998</v>
      </c>
      <c r="M831" s="28">
        <v>9748.7999999999993</v>
      </c>
      <c r="N831" s="28">
        <v>0</v>
      </c>
      <c r="O831" s="44">
        <v>30769.199999999997</v>
      </c>
      <c r="P831" s="124"/>
      <c r="Q831" s="28">
        <v>29829.999999999996</v>
      </c>
      <c r="R831" s="28">
        <v>13540</v>
      </c>
      <c r="S831" s="28">
        <v>0</v>
      </c>
      <c r="T831" s="28">
        <v>43370</v>
      </c>
      <c r="U831" s="124"/>
      <c r="V831" s="28">
        <v>55603.119999999988</v>
      </c>
      <c r="W831" s="28">
        <v>25238.559999999998</v>
      </c>
      <c r="X831" s="28">
        <v>0</v>
      </c>
      <c r="Y831" s="44">
        <v>80841.679999999993</v>
      </c>
      <c r="Z831" s="124"/>
      <c r="AA831" s="28">
        <v>5965.9999999999991</v>
      </c>
      <c r="AB831" s="28">
        <v>2708</v>
      </c>
      <c r="AC831" s="28">
        <v>0</v>
      </c>
      <c r="AD831" s="44">
        <v>8674</v>
      </c>
      <c r="AE831" s="124"/>
      <c r="AF831" s="139">
        <v>136263.44</v>
      </c>
      <c r="AG831" s="139">
        <v>61850.720000000001</v>
      </c>
      <c r="AH831" s="139">
        <v>0</v>
      </c>
      <c r="AI831" s="44">
        <v>198114.16</v>
      </c>
      <c r="AJ831" s="124"/>
      <c r="AK831" s="63">
        <v>24290.239999999998</v>
      </c>
      <c r="AL831" s="63">
        <v>22530.559999999998</v>
      </c>
      <c r="AM831" s="63">
        <v>0</v>
      </c>
      <c r="AN831" s="44">
        <v>46820.799999999996</v>
      </c>
      <c r="AO831" s="124"/>
      <c r="AP831" s="28">
        <v>247708.31999999995</v>
      </c>
      <c r="AQ831" s="28">
        <v>112436.15999999999</v>
      </c>
      <c r="AR831" s="28">
        <v>0</v>
      </c>
      <c r="AS831" s="28">
        <v>360144.47999999992</v>
      </c>
      <c r="AT831" s="124"/>
      <c r="AU831" s="28">
        <v>187571.03999999998</v>
      </c>
      <c r="AV831" s="28">
        <v>85139.51999999999</v>
      </c>
      <c r="AW831" s="28">
        <v>0</v>
      </c>
      <c r="AX831" s="44">
        <v>272710.55999999994</v>
      </c>
      <c r="AY831" s="124"/>
      <c r="AZ831" s="139">
        <v>1821006.4800000002</v>
      </c>
      <c r="BA831" s="139">
        <v>485101.54000000004</v>
      </c>
      <c r="BB831" s="44">
        <v>691832.40600000008</v>
      </c>
      <c r="BC831" s="28">
        <v>43570.195919999991</v>
      </c>
      <c r="BD831" s="28">
        <v>38048.327519999992</v>
      </c>
      <c r="BE831" s="140">
        <v>0</v>
      </c>
      <c r="BF831" s="44">
        <v>773450.92944000009</v>
      </c>
      <c r="BG831" s="60"/>
      <c r="BH831" s="28">
        <v>1814895.8094399997</v>
      </c>
      <c r="BI831" s="124"/>
      <c r="BJ831" s="28">
        <v>272061.74</v>
      </c>
      <c r="BK831" s="28">
        <v>1542834.0694399998</v>
      </c>
      <c r="BL831" s="124"/>
      <c r="BM831" s="193">
        <v>1</v>
      </c>
    </row>
    <row r="832" spans="1:65" x14ac:dyDescent="0.25">
      <c r="A832" s="116" t="s">
        <v>1889</v>
      </c>
      <c r="B832" s="24" t="s">
        <v>1890</v>
      </c>
      <c r="C832" s="27" t="s">
        <v>963</v>
      </c>
      <c r="D832" s="27" t="s">
        <v>131</v>
      </c>
      <c r="E832" s="139">
        <v>6802</v>
      </c>
      <c r="F832" s="68"/>
      <c r="G832" s="139">
        <v>0</v>
      </c>
      <c r="H832" s="139">
        <v>0</v>
      </c>
      <c r="I832" s="139">
        <v>0</v>
      </c>
      <c r="J832" s="139">
        <v>6802</v>
      </c>
      <c r="K832" s="60"/>
      <c r="L832" s="28">
        <v>0</v>
      </c>
      <c r="M832" s="28">
        <v>0</v>
      </c>
      <c r="N832" s="28">
        <v>612180</v>
      </c>
      <c r="O832" s="44">
        <v>612180</v>
      </c>
      <c r="P832" s="124"/>
      <c r="Q832" s="28">
        <v>0</v>
      </c>
      <c r="R832" s="28">
        <v>0</v>
      </c>
      <c r="S832" s="28">
        <v>850250</v>
      </c>
      <c r="T832" s="28">
        <v>850250</v>
      </c>
      <c r="U832" s="124"/>
      <c r="V832" s="28">
        <v>0</v>
      </c>
      <c r="W832" s="28">
        <v>0</v>
      </c>
      <c r="X832" s="28">
        <v>1584866</v>
      </c>
      <c r="Y832" s="44">
        <v>1584866</v>
      </c>
      <c r="Z832" s="124"/>
      <c r="AA832" s="28">
        <v>0</v>
      </c>
      <c r="AB832" s="28">
        <v>0</v>
      </c>
      <c r="AC832" s="28">
        <v>170050</v>
      </c>
      <c r="AD832" s="44">
        <v>170050</v>
      </c>
      <c r="AE832" s="124"/>
      <c r="AF832" s="139">
        <v>0</v>
      </c>
      <c r="AG832" s="139">
        <v>0</v>
      </c>
      <c r="AH832" s="139">
        <v>3883942</v>
      </c>
      <c r="AI832" s="44">
        <v>3883942</v>
      </c>
      <c r="AJ832" s="124"/>
      <c r="AK832" s="63">
        <v>0</v>
      </c>
      <c r="AL832" s="63">
        <v>0</v>
      </c>
      <c r="AM832" s="63">
        <v>4877034</v>
      </c>
      <c r="AN832" s="44">
        <v>4877034</v>
      </c>
      <c r="AO832" s="124"/>
      <c r="AP832" s="28">
        <v>0</v>
      </c>
      <c r="AQ832" s="28">
        <v>0</v>
      </c>
      <c r="AR832" s="28">
        <v>7060476</v>
      </c>
      <c r="AS832" s="28">
        <v>7060476</v>
      </c>
      <c r="AT832" s="124"/>
      <c r="AU832" s="28">
        <v>0</v>
      </c>
      <c r="AV832" s="28">
        <v>0</v>
      </c>
      <c r="AW832" s="28">
        <v>5346372</v>
      </c>
      <c r="AX832" s="44">
        <v>5346372</v>
      </c>
      <c r="AY832" s="124"/>
      <c r="AZ832" s="139">
        <v>41686813.179999992</v>
      </c>
      <c r="BA832" s="139">
        <v>14148927.960000001</v>
      </c>
      <c r="BB832" s="44">
        <v>16750722.341999996</v>
      </c>
      <c r="BC832" s="28">
        <v>854174.75399999984</v>
      </c>
      <c r="BD832" s="28">
        <v>745920.924</v>
      </c>
      <c r="BE832" s="140">
        <v>0</v>
      </c>
      <c r="BF832" s="44">
        <v>18350818.019999996</v>
      </c>
      <c r="BG832" s="60"/>
      <c r="BH832" s="28">
        <v>42735988.019999996</v>
      </c>
      <c r="BI832" s="124"/>
      <c r="BJ832" s="28">
        <v>5333652.26</v>
      </c>
      <c r="BK832" s="28">
        <v>37402335.759999998</v>
      </c>
      <c r="BL832" s="124"/>
      <c r="BM832" s="193">
        <v>1</v>
      </c>
    </row>
    <row r="833" spans="1:65" x14ac:dyDescent="0.25">
      <c r="A833" s="116" t="s">
        <v>1891</v>
      </c>
      <c r="B833" s="24" t="s">
        <v>1892</v>
      </c>
      <c r="C833" s="27" t="s">
        <v>963</v>
      </c>
      <c r="D833" s="27" t="s">
        <v>131</v>
      </c>
      <c r="E833" s="139">
        <v>3775</v>
      </c>
      <c r="F833" s="68"/>
      <c r="G833" s="139">
        <v>0</v>
      </c>
      <c r="H833" s="139">
        <v>0</v>
      </c>
      <c r="I833" s="139">
        <v>0</v>
      </c>
      <c r="J833" s="139">
        <v>3775</v>
      </c>
      <c r="K833" s="60"/>
      <c r="L833" s="28">
        <v>0</v>
      </c>
      <c r="M833" s="28">
        <v>0</v>
      </c>
      <c r="N833" s="28">
        <v>339750</v>
      </c>
      <c r="O833" s="44">
        <v>339750</v>
      </c>
      <c r="P833" s="124"/>
      <c r="Q833" s="28">
        <v>0</v>
      </c>
      <c r="R833" s="28">
        <v>0</v>
      </c>
      <c r="S833" s="28">
        <v>471875</v>
      </c>
      <c r="T833" s="28">
        <v>471875</v>
      </c>
      <c r="U833" s="124"/>
      <c r="V833" s="28">
        <v>0</v>
      </c>
      <c r="W833" s="28">
        <v>0</v>
      </c>
      <c r="X833" s="28">
        <v>879575</v>
      </c>
      <c r="Y833" s="44">
        <v>879575</v>
      </c>
      <c r="Z833" s="124"/>
      <c r="AA833" s="28">
        <v>0</v>
      </c>
      <c r="AB833" s="28">
        <v>0</v>
      </c>
      <c r="AC833" s="28">
        <v>94375</v>
      </c>
      <c r="AD833" s="44">
        <v>94375</v>
      </c>
      <c r="AE833" s="124"/>
      <c r="AF833" s="139">
        <v>0</v>
      </c>
      <c r="AG833" s="139">
        <v>0</v>
      </c>
      <c r="AH833" s="139">
        <v>2155525</v>
      </c>
      <c r="AI833" s="44">
        <v>2155525</v>
      </c>
      <c r="AJ833" s="124"/>
      <c r="AK833" s="63">
        <v>0</v>
      </c>
      <c r="AL833" s="63">
        <v>0</v>
      </c>
      <c r="AM833" s="63">
        <v>2706675</v>
      </c>
      <c r="AN833" s="44">
        <v>2706675</v>
      </c>
      <c r="AO833" s="124"/>
      <c r="AP833" s="28">
        <v>0</v>
      </c>
      <c r="AQ833" s="28">
        <v>0</v>
      </c>
      <c r="AR833" s="28">
        <v>3918450</v>
      </c>
      <c r="AS833" s="28">
        <v>3918450</v>
      </c>
      <c r="AT833" s="124"/>
      <c r="AU833" s="28">
        <v>0</v>
      </c>
      <c r="AV833" s="28">
        <v>0</v>
      </c>
      <c r="AW833" s="28">
        <v>2967150</v>
      </c>
      <c r="AX833" s="44">
        <v>2967150</v>
      </c>
      <c r="AY833" s="124"/>
      <c r="AZ833" s="139">
        <v>21885651.330000002</v>
      </c>
      <c r="BA833" s="139">
        <v>4891536.5599999996</v>
      </c>
      <c r="BB833" s="44">
        <v>8033156.3669999996</v>
      </c>
      <c r="BC833" s="28">
        <v>474053.17499999999</v>
      </c>
      <c r="BD833" s="28">
        <v>413974.05</v>
      </c>
      <c r="BE833" s="140">
        <v>0</v>
      </c>
      <c r="BF833" s="44">
        <v>8921183.5920000002</v>
      </c>
      <c r="BG833" s="60"/>
      <c r="BH833" s="28">
        <v>22454558.592</v>
      </c>
      <c r="BI833" s="124"/>
      <c r="BJ833" s="28">
        <v>2960090.75</v>
      </c>
      <c r="BK833" s="28">
        <v>19494467.842</v>
      </c>
      <c r="BL833" s="124"/>
      <c r="BM833" s="193">
        <v>1</v>
      </c>
    </row>
    <row r="834" spans="1:65" x14ac:dyDescent="0.25">
      <c r="A834" s="116" t="s">
        <v>1893</v>
      </c>
      <c r="B834" s="24" t="s">
        <v>1894</v>
      </c>
      <c r="C834" s="27" t="s">
        <v>963</v>
      </c>
      <c r="D834" s="27" t="s">
        <v>131</v>
      </c>
      <c r="E834" s="139">
        <v>6974.65</v>
      </c>
      <c r="F834" s="68"/>
      <c r="G834" s="139">
        <v>0</v>
      </c>
      <c r="H834" s="139">
        <v>0</v>
      </c>
      <c r="I834" s="139">
        <v>0</v>
      </c>
      <c r="J834" s="139">
        <v>6974.65</v>
      </c>
      <c r="K834" s="60"/>
      <c r="L834" s="28">
        <v>0</v>
      </c>
      <c r="M834" s="28">
        <v>0</v>
      </c>
      <c r="N834" s="28">
        <v>627718.5</v>
      </c>
      <c r="O834" s="44">
        <v>627718.5</v>
      </c>
      <c r="P834" s="124"/>
      <c r="Q834" s="28">
        <v>0</v>
      </c>
      <c r="R834" s="28">
        <v>0</v>
      </c>
      <c r="S834" s="28">
        <v>871831.25</v>
      </c>
      <c r="T834" s="28">
        <v>871831.25</v>
      </c>
      <c r="U834" s="124"/>
      <c r="V834" s="28">
        <v>0</v>
      </c>
      <c r="W834" s="28">
        <v>0</v>
      </c>
      <c r="X834" s="28">
        <v>1625093.45</v>
      </c>
      <c r="Y834" s="44">
        <v>1625093.45</v>
      </c>
      <c r="Z834" s="124"/>
      <c r="AA834" s="28">
        <v>0</v>
      </c>
      <c r="AB834" s="28">
        <v>0</v>
      </c>
      <c r="AC834" s="28">
        <v>174366.25</v>
      </c>
      <c r="AD834" s="44">
        <v>174366.25</v>
      </c>
      <c r="AE834" s="124"/>
      <c r="AF834" s="139">
        <v>0</v>
      </c>
      <c r="AG834" s="139">
        <v>0</v>
      </c>
      <c r="AH834" s="139">
        <v>3982525.15</v>
      </c>
      <c r="AI834" s="44">
        <v>3982525.15</v>
      </c>
      <c r="AJ834" s="124"/>
      <c r="AK834" s="63">
        <v>0</v>
      </c>
      <c r="AL834" s="63">
        <v>0</v>
      </c>
      <c r="AM834" s="63">
        <v>5000824.05</v>
      </c>
      <c r="AN834" s="44">
        <v>5000824.05</v>
      </c>
      <c r="AO834" s="124"/>
      <c r="AP834" s="28">
        <v>0</v>
      </c>
      <c r="AQ834" s="28">
        <v>0</v>
      </c>
      <c r="AR834" s="28">
        <v>7239686.6999999993</v>
      </c>
      <c r="AS834" s="28">
        <v>7239686.6999999993</v>
      </c>
      <c r="AT834" s="124"/>
      <c r="AU834" s="28">
        <v>0</v>
      </c>
      <c r="AV834" s="28">
        <v>0</v>
      </c>
      <c r="AW834" s="28">
        <v>5482074.8999999994</v>
      </c>
      <c r="AX834" s="44">
        <v>5482074.8999999994</v>
      </c>
      <c r="AY834" s="124"/>
      <c r="AZ834" s="139">
        <v>39387576.539999999</v>
      </c>
      <c r="BA834" s="139">
        <v>6573461.4900000002</v>
      </c>
      <c r="BB834" s="44">
        <v>13788311.409</v>
      </c>
      <c r="BC834" s="28">
        <v>875855.62304999994</v>
      </c>
      <c r="BD834" s="28">
        <v>764854.06830000004</v>
      </c>
      <c r="BE834" s="140">
        <v>0</v>
      </c>
      <c r="BF834" s="44">
        <v>15429021.10035</v>
      </c>
      <c r="BG834" s="60"/>
      <c r="BH834" s="28">
        <v>40433141.35035</v>
      </c>
      <c r="BI834" s="124"/>
      <c r="BJ834" s="28">
        <v>5469032.2999999998</v>
      </c>
      <c r="BK834" s="28">
        <v>34964109.050350003</v>
      </c>
      <c r="BL834" s="124"/>
      <c r="BM834" s="193">
        <v>1</v>
      </c>
    </row>
    <row r="835" spans="1:65" x14ac:dyDescent="0.25">
      <c r="A835" s="116" t="s">
        <v>1900</v>
      </c>
      <c r="B835" s="24" t="s">
        <v>1901</v>
      </c>
      <c r="C835" s="27" t="s">
        <v>142</v>
      </c>
      <c r="D835" s="27" t="s">
        <v>120</v>
      </c>
      <c r="E835" s="139">
        <v>2125.5</v>
      </c>
      <c r="F835" s="68"/>
      <c r="G835" s="139">
        <v>1305</v>
      </c>
      <c r="H835" s="139">
        <v>1276.5</v>
      </c>
      <c r="I835" s="139">
        <v>820.5</v>
      </c>
      <c r="J835" s="139">
        <v>0</v>
      </c>
      <c r="K835" s="60"/>
      <c r="L835" s="28">
        <v>114885</v>
      </c>
      <c r="M835" s="28">
        <v>73845</v>
      </c>
      <c r="N835" s="28">
        <v>0</v>
      </c>
      <c r="O835" s="44">
        <v>188730</v>
      </c>
      <c r="P835" s="124"/>
      <c r="Q835" s="28">
        <v>163125</v>
      </c>
      <c r="R835" s="28">
        <v>102562.5</v>
      </c>
      <c r="S835" s="28">
        <v>0</v>
      </c>
      <c r="T835" s="28">
        <v>265687.5</v>
      </c>
      <c r="U835" s="124"/>
      <c r="V835" s="28">
        <v>304065</v>
      </c>
      <c r="W835" s="28">
        <v>191176.5</v>
      </c>
      <c r="X835" s="28">
        <v>0</v>
      </c>
      <c r="Y835" s="44">
        <v>495241.5</v>
      </c>
      <c r="Z835" s="124"/>
      <c r="AA835" s="28">
        <v>32625</v>
      </c>
      <c r="AB835" s="28">
        <v>20512.5</v>
      </c>
      <c r="AC835" s="28">
        <v>0</v>
      </c>
      <c r="AD835" s="44">
        <v>53137.5</v>
      </c>
      <c r="AE835" s="124"/>
      <c r="AF835" s="139">
        <v>372577.5</v>
      </c>
      <c r="AG835" s="139">
        <v>234252.75</v>
      </c>
      <c r="AH835" s="139">
        <v>0</v>
      </c>
      <c r="AI835" s="44">
        <v>606830.25</v>
      </c>
      <c r="AJ835" s="124"/>
      <c r="AK835" s="63">
        <v>132756</v>
      </c>
      <c r="AL835" s="63">
        <v>170664</v>
      </c>
      <c r="AM835" s="63">
        <v>0</v>
      </c>
      <c r="AN835" s="44">
        <v>303420</v>
      </c>
      <c r="AO835" s="124"/>
      <c r="AP835" s="28">
        <v>1354590</v>
      </c>
      <c r="AQ835" s="28">
        <v>851679</v>
      </c>
      <c r="AR835" s="28">
        <v>0</v>
      </c>
      <c r="AS835" s="28">
        <v>2206269</v>
      </c>
      <c r="AT835" s="124"/>
      <c r="AU835" s="28">
        <v>1025730</v>
      </c>
      <c r="AV835" s="28">
        <v>644913</v>
      </c>
      <c r="AW835" s="28">
        <v>0</v>
      </c>
      <c r="AX835" s="44">
        <v>1670643</v>
      </c>
      <c r="AY835" s="124"/>
      <c r="AZ835" s="139">
        <v>10875414.17</v>
      </c>
      <c r="BA835" s="139">
        <v>2910881.91</v>
      </c>
      <c r="BB835" s="44">
        <v>4135888.824</v>
      </c>
      <c r="BC835" s="28">
        <v>266913.91349999997</v>
      </c>
      <c r="BD835" s="28">
        <v>233086.58100000001</v>
      </c>
      <c r="BE835" s="140">
        <v>0</v>
      </c>
      <c r="BF835" s="44">
        <v>4635889.3185000001</v>
      </c>
      <c r="BG835" s="60"/>
      <c r="BH835" s="28">
        <v>10425848.068500001</v>
      </c>
      <c r="BI835" s="124"/>
      <c r="BJ835" s="28">
        <v>1666668.31</v>
      </c>
      <c r="BK835" s="28">
        <v>8759179.7585000005</v>
      </c>
      <c r="BL835" s="124"/>
      <c r="BM835" s="193">
        <v>0</v>
      </c>
    </row>
    <row r="836" spans="1:65" x14ac:dyDescent="0.25">
      <c r="A836" s="116" t="s">
        <v>1902</v>
      </c>
      <c r="B836" s="24" t="s">
        <v>1903</v>
      </c>
      <c r="C836" s="27" t="s">
        <v>1904</v>
      </c>
      <c r="D836" s="27" t="s">
        <v>12</v>
      </c>
      <c r="E836" s="139">
        <v>1307.03</v>
      </c>
      <c r="F836" s="68"/>
      <c r="G836" s="139">
        <v>607.89</v>
      </c>
      <c r="H836" s="139">
        <v>589.89</v>
      </c>
      <c r="I836" s="139">
        <v>297.49</v>
      </c>
      <c r="J836" s="139">
        <v>401.65</v>
      </c>
      <c r="K836" s="60"/>
      <c r="L836" s="28">
        <v>53090.1</v>
      </c>
      <c r="M836" s="28">
        <v>26774.100000000002</v>
      </c>
      <c r="N836" s="28">
        <v>36148.5</v>
      </c>
      <c r="O836" s="44">
        <v>116012.7</v>
      </c>
      <c r="P836" s="124"/>
      <c r="Q836" s="28">
        <v>75986.25</v>
      </c>
      <c r="R836" s="28">
        <v>37186.25</v>
      </c>
      <c r="S836" s="28">
        <v>50206.25</v>
      </c>
      <c r="T836" s="28">
        <v>163378.75</v>
      </c>
      <c r="U836" s="124"/>
      <c r="V836" s="28">
        <v>141638.37</v>
      </c>
      <c r="W836" s="28">
        <v>69315.17</v>
      </c>
      <c r="X836" s="28">
        <v>93584.45</v>
      </c>
      <c r="Y836" s="44">
        <v>304537.99</v>
      </c>
      <c r="Z836" s="124"/>
      <c r="AA836" s="28">
        <v>15197.25</v>
      </c>
      <c r="AB836" s="28">
        <v>7437.25</v>
      </c>
      <c r="AC836" s="28">
        <v>10041.25</v>
      </c>
      <c r="AD836" s="44">
        <v>32675.75</v>
      </c>
      <c r="AE836" s="124"/>
      <c r="AF836" s="139">
        <v>347105.19</v>
      </c>
      <c r="AG836" s="139">
        <v>169866.79</v>
      </c>
      <c r="AH836" s="139">
        <v>229342.15</v>
      </c>
      <c r="AI836" s="44">
        <v>746314.13</v>
      </c>
      <c r="AJ836" s="124"/>
      <c r="AK836" s="63">
        <v>61348.56</v>
      </c>
      <c r="AL836" s="63">
        <v>61877.919999999998</v>
      </c>
      <c r="AM836" s="63">
        <v>287983.05</v>
      </c>
      <c r="AN836" s="44">
        <v>411209.52999999997</v>
      </c>
      <c r="AO836" s="124"/>
      <c r="AP836" s="28">
        <v>630989.81999999995</v>
      </c>
      <c r="AQ836" s="28">
        <v>308794.62</v>
      </c>
      <c r="AR836" s="28">
        <v>416912.69999999995</v>
      </c>
      <c r="AS836" s="28">
        <v>1356697.14</v>
      </c>
      <c r="AT836" s="124"/>
      <c r="AU836" s="28">
        <v>477801.54</v>
      </c>
      <c r="AV836" s="28">
        <v>233827.14</v>
      </c>
      <c r="AW836" s="28">
        <v>315696.89999999997</v>
      </c>
      <c r="AX836" s="44">
        <v>1027325.5799999998</v>
      </c>
      <c r="AY836" s="124"/>
      <c r="AZ836" s="139">
        <v>7179320.5599999996</v>
      </c>
      <c r="BA836" s="139">
        <v>1993857.22</v>
      </c>
      <c r="BB836" s="44">
        <v>2751953.3339999998</v>
      </c>
      <c r="BC836" s="28">
        <v>164132.90630999999</v>
      </c>
      <c r="BD836" s="28">
        <v>143331.52385999999</v>
      </c>
      <c r="BE836" s="140">
        <v>0</v>
      </c>
      <c r="BF836" s="44">
        <v>3059417.7641699999</v>
      </c>
      <c r="BG836" s="60"/>
      <c r="BH836" s="28">
        <v>7217569.3341699997</v>
      </c>
      <c r="BI836" s="124"/>
      <c r="BJ836" s="28">
        <v>1024881.43</v>
      </c>
      <c r="BK836" s="28">
        <v>6192687.90417</v>
      </c>
      <c r="BL836" s="124"/>
      <c r="BM836" s="193">
        <v>1</v>
      </c>
    </row>
    <row r="837" spans="1:65" x14ac:dyDescent="0.25">
      <c r="A837" s="116" t="s">
        <v>1905</v>
      </c>
      <c r="B837" s="24" t="s">
        <v>1906</v>
      </c>
      <c r="C837" s="27" t="s">
        <v>1904</v>
      </c>
      <c r="D837" s="27" t="s">
        <v>12</v>
      </c>
      <c r="E837" s="139">
        <v>387.86</v>
      </c>
      <c r="F837" s="68"/>
      <c r="G837" s="139">
        <v>180.22</v>
      </c>
      <c r="H837" s="139">
        <v>175.64</v>
      </c>
      <c r="I837" s="139">
        <v>98.66</v>
      </c>
      <c r="J837" s="139">
        <v>108.98</v>
      </c>
      <c r="K837" s="60"/>
      <c r="L837" s="28">
        <v>15807.599999999999</v>
      </c>
      <c r="M837" s="28">
        <v>8879.4</v>
      </c>
      <c r="N837" s="28">
        <v>9808.2000000000007</v>
      </c>
      <c r="O837" s="44">
        <v>34495.199999999997</v>
      </c>
      <c r="P837" s="124"/>
      <c r="Q837" s="28">
        <v>22527.5</v>
      </c>
      <c r="R837" s="28">
        <v>12332.5</v>
      </c>
      <c r="S837" s="28">
        <v>13622.5</v>
      </c>
      <c r="T837" s="28">
        <v>48482.5</v>
      </c>
      <c r="U837" s="124"/>
      <c r="V837" s="28">
        <v>41991.26</v>
      </c>
      <c r="W837" s="28">
        <v>22987.78</v>
      </c>
      <c r="X837" s="28">
        <v>25392.34</v>
      </c>
      <c r="Y837" s="44">
        <v>90371.38</v>
      </c>
      <c r="Z837" s="124"/>
      <c r="AA837" s="28">
        <v>4505.5</v>
      </c>
      <c r="AB837" s="28">
        <v>2466.5</v>
      </c>
      <c r="AC837" s="28">
        <v>2724.5</v>
      </c>
      <c r="AD837" s="44">
        <v>9696.5</v>
      </c>
      <c r="AE837" s="124"/>
      <c r="AF837" s="139">
        <v>102905.62</v>
      </c>
      <c r="AG837" s="139">
        <v>56334.86</v>
      </c>
      <c r="AH837" s="139">
        <v>62227.58</v>
      </c>
      <c r="AI837" s="44">
        <v>221468.06</v>
      </c>
      <c r="AJ837" s="124"/>
      <c r="AK837" s="63">
        <v>18266.559999999998</v>
      </c>
      <c r="AL837" s="63">
        <v>20521.28</v>
      </c>
      <c r="AM837" s="63">
        <v>78138.66</v>
      </c>
      <c r="AN837" s="44">
        <v>116926.5</v>
      </c>
      <c r="AO837" s="124"/>
      <c r="AP837" s="28">
        <v>187068.36</v>
      </c>
      <c r="AQ837" s="28">
        <v>102409.08</v>
      </c>
      <c r="AR837" s="28">
        <v>113121.24</v>
      </c>
      <c r="AS837" s="28">
        <v>402598.68</v>
      </c>
      <c r="AT837" s="124"/>
      <c r="AU837" s="28">
        <v>141652.92000000001</v>
      </c>
      <c r="AV837" s="28">
        <v>77546.759999999995</v>
      </c>
      <c r="AW837" s="28">
        <v>85658.28</v>
      </c>
      <c r="AX837" s="44">
        <v>304857.95999999996</v>
      </c>
      <c r="AY837" s="124"/>
      <c r="AZ837" s="139">
        <v>2201454.73</v>
      </c>
      <c r="BA837" s="139">
        <v>763442.60999999987</v>
      </c>
      <c r="BB837" s="44">
        <v>889469.20199999993</v>
      </c>
      <c r="BC837" s="28">
        <v>48706.29522</v>
      </c>
      <c r="BD837" s="28">
        <v>42533.503319999996</v>
      </c>
      <c r="BE837" s="140">
        <v>0</v>
      </c>
      <c r="BF837" s="44">
        <v>980709.00053999992</v>
      </c>
      <c r="BG837" s="60"/>
      <c r="BH837" s="28">
        <v>2209605.7805400002</v>
      </c>
      <c r="BI837" s="124"/>
      <c r="BJ837" s="28">
        <v>304132.65999999997</v>
      </c>
      <c r="BK837" s="28">
        <v>1905473.1205400003</v>
      </c>
      <c r="BL837" s="124"/>
      <c r="BM837" s="193">
        <v>1</v>
      </c>
    </row>
    <row r="838" spans="1:65" x14ac:dyDescent="0.25">
      <c r="A838" s="116" t="s">
        <v>1907</v>
      </c>
      <c r="B838" s="24" t="s">
        <v>1908</v>
      </c>
      <c r="C838" s="27" t="s">
        <v>1904</v>
      </c>
      <c r="D838" s="27" t="s">
        <v>12</v>
      </c>
      <c r="E838" s="139">
        <v>866.12</v>
      </c>
      <c r="F838" s="68"/>
      <c r="G838" s="139">
        <v>388.98999999999995</v>
      </c>
      <c r="H838" s="139">
        <v>378.65999999999997</v>
      </c>
      <c r="I838" s="139">
        <v>190.32</v>
      </c>
      <c r="J838" s="139">
        <v>286.80999999999995</v>
      </c>
      <c r="K838" s="60"/>
      <c r="L838" s="28">
        <v>34079.399999999994</v>
      </c>
      <c r="M838" s="28">
        <v>17128.8</v>
      </c>
      <c r="N838" s="28">
        <v>25812.899999999994</v>
      </c>
      <c r="O838" s="44">
        <v>77021.099999999991</v>
      </c>
      <c r="P838" s="124"/>
      <c r="Q838" s="28">
        <v>48623.749999999993</v>
      </c>
      <c r="R838" s="28">
        <v>23790</v>
      </c>
      <c r="S838" s="28">
        <v>35851.249999999993</v>
      </c>
      <c r="T838" s="28">
        <v>108265</v>
      </c>
      <c r="U838" s="124"/>
      <c r="V838" s="28">
        <v>90634.669999999984</v>
      </c>
      <c r="W838" s="28">
        <v>44344.56</v>
      </c>
      <c r="X838" s="28">
        <v>66826.729999999981</v>
      </c>
      <c r="Y838" s="44">
        <v>201805.95999999996</v>
      </c>
      <c r="Z838" s="124"/>
      <c r="AA838" s="28">
        <v>9724.7499999999982</v>
      </c>
      <c r="AB838" s="28">
        <v>4758</v>
      </c>
      <c r="AC838" s="28">
        <v>7170.2499999999982</v>
      </c>
      <c r="AD838" s="44">
        <v>21652.999999999996</v>
      </c>
      <c r="AE838" s="124"/>
      <c r="AF838" s="139">
        <v>222113.29</v>
      </c>
      <c r="AG838" s="139">
        <v>108672.72</v>
      </c>
      <c r="AH838" s="139">
        <v>163768.51</v>
      </c>
      <c r="AI838" s="44">
        <v>494554.52</v>
      </c>
      <c r="AJ838" s="124"/>
      <c r="AK838" s="63">
        <v>39380.639999999999</v>
      </c>
      <c r="AL838" s="63">
        <v>39586.559999999998</v>
      </c>
      <c r="AM838" s="63">
        <v>205642.76999999996</v>
      </c>
      <c r="AN838" s="44">
        <v>284609.96999999997</v>
      </c>
      <c r="AO838" s="124"/>
      <c r="AP838" s="28">
        <v>403771.61999999994</v>
      </c>
      <c r="AQ838" s="28">
        <v>197552.16</v>
      </c>
      <c r="AR838" s="28">
        <v>297708.77999999997</v>
      </c>
      <c r="AS838" s="28">
        <v>899032.55999999982</v>
      </c>
      <c r="AT838" s="124"/>
      <c r="AU838" s="28">
        <v>305746.13999999996</v>
      </c>
      <c r="AV838" s="28">
        <v>149591.51999999999</v>
      </c>
      <c r="AW838" s="28">
        <v>225432.65999999995</v>
      </c>
      <c r="AX838" s="44">
        <v>680770.31999999983</v>
      </c>
      <c r="AY838" s="124"/>
      <c r="AZ838" s="139">
        <v>4857833.4100000011</v>
      </c>
      <c r="BA838" s="139">
        <v>1519535.28</v>
      </c>
      <c r="BB838" s="44">
        <v>1913210.6070000003</v>
      </c>
      <c r="BC838" s="28">
        <v>108764.75123999997</v>
      </c>
      <c r="BD838" s="28">
        <v>94980.45143999999</v>
      </c>
      <c r="BE838" s="140">
        <v>0</v>
      </c>
      <c r="BF838" s="44">
        <v>2116955.8096800004</v>
      </c>
      <c r="BG838" s="60"/>
      <c r="BH838" s="28">
        <v>4884668.2396799987</v>
      </c>
      <c r="BI838" s="124"/>
      <c r="BJ838" s="28">
        <v>679150.67</v>
      </c>
      <c r="BK838" s="28">
        <v>4205517.5696799988</v>
      </c>
      <c r="BL838" s="124"/>
      <c r="BM838" s="193">
        <v>1</v>
      </c>
    </row>
    <row r="839" spans="1:65" x14ac:dyDescent="0.25">
      <c r="A839" s="116" t="s">
        <v>1909</v>
      </c>
      <c r="B839" s="24" t="s">
        <v>1910</v>
      </c>
      <c r="C839" s="27" t="s">
        <v>546</v>
      </c>
      <c r="D839" s="27" t="s">
        <v>12</v>
      </c>
      <c r="E839" s="139">
        <v>364.95</v>
      </c>
      <c r="F839" s="68"/>
      <c r="G839" s="139">
        <v>152.48000000000002</v>
      </c>
      <c r="H839" s="139">
        <v>150.32</v>
      </c>
      <c r="I839" s="139">
        <v>96.649999999999991</v>
      </c>
      <c r="J839" s="139">
        <v>115.82</v>
      </c>
      <c r="K839" s="60"/>
      <c r="L839" s="28">
        <v>13528.8</v>
      </c>
      <c r="M839" s="28">
        <v>8698.5</v>
      </c>
      <c r="N839" s="28">
        <v>10423.799999999999</v>
      </c>
      <c r="O839" s="44">
        <v>32651.1</v>
      </c>
      <c r="P839" s="124"/>
      <c r="Q839" s="28">
        <v>19060.000000000004</v>
      </c>
      <c r="R839" s="28">
        <v>12081.249999999998</v>
      </c>
      <c r="S839" s="28">
        <v>14477.5</v>
      </c>
      <c r="T839" s="28">
        <v>45618.75</v>
      </c>
      <c r="U839" s="124"/>
      <c r="V839" s="28">
        <v>35527.840000000004</v>
      </c>
      <c r="W839" s="28">
        <v>22519.449999999997</v>
      </c>
      <c r="X839" s="28">
        <v>26986.059999999998</v>
      </c>
      <c r="Y839" s="44">
        <v>85033.35</v>
      </c>
      <c r="Z839" s="124"/>
      <c r="AA839" s="28">
        <v>3812.0000000000005</v>
      </c>
      <c r="AB839" s="28">
        <v>2416.25</v>
      </c>
      <c r="AC839" s="28">
        <v>2895.5</v>
      </c>
      <c r="AD839" s="44">
        <v>9123.75</v>
      </c>
      <c r="AE839" s="124"/>
      <c r="AF839" s="139">
        <v>87066.08</v>
      </c>
      <c r="AG839" s="139">
        <v>55187.15</v>
      </c>
      <c r="AH839" s="139">
        <v>66133.22</v>
      </c>
      <c r="AI839" s="44">
        <v>208386.45</v>
      </c>
      <c r="AJ839" s="124"/>
      <c r="AK839" s="63">
        <v>15633.279999999999</v>
      </c>
      <c r="AL839" s="63">
        <v>20103.199999999997</v>
      </c>
      <c r="AM839" s="63">
        <v>83042.94</v>
      </c>
      <c r="AN839" s="44">
        <v>118779.42</v>
      </c>
      <c r="AO839" s="124"/>
      <c r="AP839" s="28">
        <v>158274.24000000002</v>
      </c>
      <c r="AQ839" s="28">
        <v>100322.7</v>
      </c>
      <c r="AR839" s="28">
        <v>120221.15999999999</v>
      </c>
      <c r="AS839" s="28">
        <v>378818.1</v>
      </c>
      <c r="AT839" s="124"/>
      <c r="AU839" s="28">
        <v>119849.28000000001</v>
      </c>
      <c r="AV839" s="28">
        <v>75966.899999999994</v>
      </c>
      <c r="AW839" s="28">
        <v>91034.51999999999</v>
      </c>
      <c r="AX839" s="44">
        <v>286850.69999999995</v>
      </c>
      <c r="AY839" s="124"/>
      <c r="AZ839" s="139">
        <v>2037641.9700000002</v>
      </c>
      <c r="BA839" s="139">
        <v>642077.26000000013</v>
      </c>
      <c r="BB839" s="44">
        <v>803915.76900000009</v>
      </c>
      <c r="BC839" s="28">
        <v>45829.326149999994</v>
      </c>
      <c r="BD839" s="28">
        <v>40021.1469</v>
      </c>
      <c r="BE839" s="140">
        <v>0</v>
      </c>
      <c r="BF839" s="44">
        <v>889766.24205000012</v>
      </c>
      <c r="BG839" s="60"/>
      <c r="BH839" s="28">
        <v>2055027.8620500003</v>
      </c>
      <c r="BI839" s="124"/>
      <c r="BJ839" s="28">
        <v>286168.24</v>
      </c>
      <c r="BK839" s="28">
        <v>1768859.6220500004</v>
      </c>
      <c r="BL839" s="124"/>
      <c r="BM839" s="193">
        <v>1</v>
      </c>
    </row>
    <row r="840" spans="1:65" x14ac:dyDescent="0.25">
      <c r="A840" s="116" t="s">
        <v>1911</v>
      </c>
      <c r="B840" s="24" t="s">
        <v>1912</v>
      </c>
      <c r="C840" s="27" t="s">
        <v>546</v>
      </c>
      <c r="D840" s="27" t="s">
        <v>12</v>
      </c>
      <c r="E840" s="139">
        <v>353.5</v>
      </c>
      <c r="F840" s="68"/>
      <c r="G840" s="139">
        <v>165.5</v>
      </c>
      <c r="H840" s="139">
        <v>163.5</v>
      </c>
      <c r="I840" s="139">
        <v>77</v>
      </c>
      <c r="J840" s="139">
        <v>111</v>
      </c>
      <c r="K840" s="60"/>
      <c r="L840" s="28">
        <v>14715</v>
      </c>
      <c r="M840" s="28">
        <v>6930</v>
      </c>
      <c r="N840" s="28">
        <v>9990</v>
      </c>
      <c r="O840" s="44">
        <v>31635</v>
      </c>
      <c r="P840" s="124"/>
      <c r="Q840" s="28">
        <v>20687.5</v>
      </c>
      <c r="R840" s="28">
        <v>9625</v>
      </c>
      <c r="S840" s="28">
        <v>13875</v>
      </c>
      <c r="T840" s="28">
        <v>44187.5</v>
      </c>
      <c r="U840" s="124"/>
      <c r="V840" s="28">
        <v>38561.5</v>
      </c>
      <c r="W840" s="28">
        <v>17941</v>
      </c>
      <c r="X840" s="28">
        <v>25863</v>
      </c>
      <c r="Y840" s="44">
        <v>82365.5</v>
      </c>
      <c r="Z840" s="124"/>
      <c r="AA840" s="28">
        <v>4137.5</v>
      </c>
      <c r="AB840" s="28">
        <v>1925</v>
      </c>
      <c r="AC840" s="28">
        <v>2775</v>
      </c>
      <c r="AD840" s="44">
        <v>8837.5</v>
      </c>
      <c r="AE840" s="124"/>
      <c r="AF840" s="139">
        <v>94500.5</v>
      </c>
      <c r="AG840" s="139">
        <v>43967</v>
      </c>
      <c r="AH840" s="139">
        <v>63381</v>
      </c>
      <c r="AI840" s="44">
        <v>201848.5</v>
      </c>
      <c r="AJ840" s="124"/>
      <c r="AK840" s="63">
        <v>17004</v>
      </c>
      <c r="AL840" s="63">
        <v>16016</v>
      </c>
      <c r="AM840" s="63">
        <v>79587</v>
      </c>
      <c r="AN840" s="44">
        <v>112607</v>
      </c>
      <c r="AO840" s="124"/>
      <c r="AP840" s="28">
        <v>171789</v>
      </c>
      <c r="AQ840" s="28">
        <v>79926</v>
      </c>
      <c r="AR840" s="28">
        <v>115218</v>
      </c>
      <c r="AS840" s="28">
        <v>366933</v>
      </c>
      <c r="AT840" s="124"/>
      <c r="AU840" s="28">
        <v>130083</v>
      </c>
      <c r="AV840" s="28">
        <v>60522</v>
      </c>
      <c r="AW840" s="28">
        <v>87246</v>
      </c>
      <c r="AX840" s="44">
        <v>277851</v>
      </c>
      <c r="AY840" s="124"/>
      <c r="AZ840" s="139">
        <v>1924877.9700000002</v>
      </c>
      <c r="BA840" s="139">
        <v>503385.03000000009</v>
      </c>
      <c r="BB840" s="44">
        <v>728478.90000000014</v>
      </c>
      <c r="BC840" s="28">
        <v>44391.469499999999</v>
      </c>
      <c r="BD840" s="28">
        <v>38765.517</v>
      </c>
      <c r="BE840" s="140">
        <v>0</v>
      </c>
      <c r="BF840" s="44">
        <v>811635.88650000014</v>
      </c>
      <c r="BG840" s="60"/>
      <c r="BH840" s="28">
        <v>1937900.8865</v>
      </c>
      <c r="BI840" s="124"/>
      <c r="BJ840" s="28">
        <v>277189.95</v>
      </c>
      <c r="BK840" s="28">
        <v>1660710.9365000001</v>
      </c>
      <c r="BL840" s="124"/>
      <c r="BM840" s="193">
        <v>1</v>
      </c>
    </row>
    <row r="841" spans="1:65" x14ac:dyDescent="0.25">
      <c r="A841" s="116" t="s">
        <v>1913</v>
      </c>
      <c r="B841" s="24" t="s">
        <v>1914</v>
      </c>
      <c r="C841" s="27" t="s">
        <v>713</v>
      </c>
      <c r="D841" s="27" t="s">
        <v>12</v>
      </c>
      <c r="E841" s="139">
        <v>361.02</v>
      </c>
      <c r="F841" s="68"/>
      <c r="G841" s="139">
        <v>164.38</v>
      </c>
      <c r="H841" s="139">
        <v>160.71999999999997</v>
      </c>
      <c r="I841" s="139">
        <v>88.16</v>
      </c>
      <c r="J841" s="139">
        <v>108.47999999999999</v>
      </c>
      <c r="K841" s="60"/>
      <c r="L841" s="28">
        <v>14464.799999999997</v>
      </c>
      <c r="M841" s="28">
        <v>7934.4</v>
      </c>
      <c r="N841" s="28">
        <v>9763.1999999999989</v>
      </c>
      <c r="O841" s="44">
        <v>32162.399999999994</v>
      </c>
      <c r="P841" s="124"/>
      <c r="Q841" s="28">
        <v>20547.5</v>
      </c>
      <c r="R841" s="28">
        <v>11020</v>
      </c>
      <c r="S841" s="28">
        <v>13559.999999999998</v>
      </c>
      <c r="T841" s="28">
        <v>45127.5</v>
      </c>
      <c r="U841" s="124"/>
      <c r="V841" s="28">
        <v>38300.54</v>
      </c>
      <c r="W841" s="28">
        <v>20541.28</v>
      </c>
      <c r="X841" s="28">
        <v>25275.839999999997</v>
      </c>
      <c r="Y841" s="44">
        <v>84117.66</v>
      </c>
      <c r="Z841" s="124"/>
      <c r="AA841" s="28">
        <v>4109.5</v>
      </c>
      <c r="AB841" s="28">
        <v>2204</v>
      </c>
      <c r="AC841" s="28">
        <v>2711.9999999999995</v>
      </c>
      <c r="AD841" s="44">
        <v>9025.5</v>
      </c>
      <c r="AE841" s="124"/>
      <c r="AF841" s="139">
        <v>46930.49</v>
      </c>
      <c r="AG841" s="139">
        <v>25169.68</v>
      </c>
      <c r="AH841" s="139">
        <v>30971.040000000001</v>
      </c>
      <c r="AI841" s="44">
        <v>103071.20999999999</v>
      </c>
      <c r="AJ841" s="124"/>
      <c r="AK841" s="63">
        <v>16714.879999999997</v>
      </c>
      <c r="AL841" s="63">
        <v>18337.28</v>
      </c>
      <c r="AM841" s="63">
        <v>77780.159999999989</v>
      </c>
      <c r="AN841" s="44">
        <v>112832.31999999998</v>
      </c>
      <c r="AO841" s="124"/>
      <c r="AP841" s="28">
        <v>170626.44</v>
      </c>
      <c r="AQ841" s="28">
        <v>91510.080000000002</v>
      </c>
      <c r="AR841" s="28">
        <v>112602.23999999999</v>
      </c>
      <c r="AS841" s="28">
        <v>374738.76</v>
      </c>
      <c r="AT841" s="124"/>
      <c r="AU841" s="28">
        <v>129202.68</v>
      </c>
      <c r="AV841" s="28">
        <v>69293.759999999995</v>
      </c>
      <c r="AW841" s="28">
        <v>85265.279999999999</v>
      </c>
      <c r="AX841" s="44">
        <v>283761.71999999997</v>
      </c>
      <c r="AY841" s="124"/>
      <c r="AZ841" s="139">
        <v>1993649.67</v>
      </c>
      <c r="BA841" s="139">
        <v>591434.48</v>
      </c>
      <c r="BB841" s="44">
        <v>775525.245</v>
      </c>
      <c r="BC841" s="28">
        <v>45335.808539999991</v>
      </c>
      <c r="BD841" s="28">
        <v>39590.175240000004</v>
      </c>
      <c r="BE841" s="140">
        <v>0</v>
      </c>
      <c r="BF841" s="44">
        <v>860451.22878</v>
      </c>
      <c r="BG841" s="60"/>
      <c r="BH841" s="28">
        <v>1905288.2987799998</v>
      </c>
      <c r="BI841" s="124"/>
      <c r="BJ841" s="28">
        <v>283086.61</v>
      </c>
      <c r="BK841" s="28">
        <v>1622201.68878</v>
      </c>
      <c r="BL841" s="124"/>
      <c r="BM841" s="193">
        <v>0</v>
      </c>
    </row>
    <row r="842" spans="1:65" x14ac:dyDescent="0.25">
      <c r="A842" s="116" t="s">
        <v>1915</v>
      </c>
      <c r="B842" s="24" t="s">
        <v>1916</v>
      </c>
      <c r="C842" s="27" t="s">
        <v>966</v>
      </c>
      <c r="D842" s="27" t="s">
        <v>120</v>
      </c>
      <c r="E842" s="139">
        <v>310.25</v>
      </c>
      <c r="F842" s="68"/>
      <c r="G842" s="139">
        <v>212.25</v>
      </c>
      <c r="H842" s="139">
        <v>208</v>
      </c>
      <c r="I842" s="139">
        <v>98</v>
      </c>
      <c r="J842" s="139">
        <v>0</v>
      </c>
      <c r="K842" s="60"/>
      <c r="L842" s="28">
        <v>18720</v>
      </c>
      <c r="M842" s="28">
        <v>8820</v>
      </c>
      <c r="N842" s="28">
        <v>0</v>
      </c>
      <c r="O842" s="44">
        <v>27540</v>
      </c>
      <c r="P842" s="124"/>
      <c r="Q842" s="28">
        <v>26531.25</v>
      </c>
      <c r="R842" s="28">
        <v>12250</v>
      </c>
      <c r="S842" s="28">
        <v>0</v>
      </c>
      <c r="T842" s="28">
        <v>38781.25</v>
      </c>
      <c r="U842" s="124"/>
      <c r="V842" s="28">
        <v>49454.25</v>
      </c>
      <c r="W842" s="28">
        <v>22834</v>
      </c>
      <c r="X842" s="28">
        <v>0</v>
      </c>
      <c r="Y842" s="44">
        <v>72288.25</v>
      </c>
      <c r="Z842" s="124"/>
      <c r="AA842" s="28">
        <v>5306.25</v>
      </c>
      <c r="AB842" s="28">
        <v>2450</v>
      </c>
      <c r="AC842" s="28">
        <v>0</v>
      </c>
      <c r="AD842" s="44">
        <v>7756.25</v>
      </c>
      <c r="AE842" s="124"/>
      <c r="AF842" s="139">
        <v>60597.37</v>
      </c>
      <c r="AG842" s="139">
        <v>27979</v>
      </c>
      <c r="AH842" s="139">
        <v>0</v>
      </c>
      <c r="AI842" s="44">
        <v>88576.37</v>
      </c>
      <c r="AJ842" s="124"/>
      <c r="AK842" s="63">
        <v>21632</v>
      </c>
      <c r="AL842" s="63">
        <v>20384</v>
      </c>
      <c r="AM842" s="63">
        <v>0</v>
      </c>
      <c r="AN842" s="44">
        <v>42016</v>
      </c>
      <c r="AO842" s="124"/>
      <c r="AP842" s="28">
        <v>220315.5</v>
      </c>
      <c r="AQ842" s="28">
        <v>101724</v>
      </c>
      <c r="AR842" s="28">
        <v>0</v>
      </c>
      <c r="AS842" s="28">
        <v>322039.5</v>
      </c>
      <c r="AT842" s="124"/>
      <c r="AU842" s="28">
        <v>166828.5</v>
      </c>
      <c r="AV842" s="28">
        <v>77028</v>
      </c>
      <c r="AW842" s="28">
        <v>0</v>
      </c>
      <c r="AX842" s="44">
        <v>243856.5</v>
      </c>
      <c r="AY842" s="124"/>
      <c r="AZ842" s="139">
        <v>1629548.58</v>
      </c>
      <c r="BA842" s="139">
        <v>433157.24999999988</v>
      </c>
      <c r="BB842" s="44">
        <v>618811.74899999995</v>
      </c>
      <c r="BC842" s="28">
        <v>38960.264249999993</v>
      </c>
      <c r="BD842" s="28">
        <v>34022.635499999997</v>
      </c>
      <c r="BE842" s="140">
        <v>0</v>
      </c>
      <c r="BF842" s="44">
        <v>691794.64874999993</v>
      </c>
      <c r="BG842" s="60"/>
      <c r="BH842" s="28">
        <v>1534648.7687499998</v>
      </c>
      <c r="BI842" s="124"/>
      <c r="BJ842" s="28">
        <v>243276.33</v>
      </c>
      <c r="BK842" s="28">
        <v>1291372.4387499997</v>
      </c>
      <c r="BL842" s="124"/>
      <c r="BM842" s="193">
        <v>0</v>
      </c>
    </row>
    <row r="843" spans="1:65" x14ac:dyDescent="0.25">
      <c r="A843" s="116" t="s">
        <v>1917</v>
      </c>
      <c r="B843" s="24" t="s">
        <v>1918</v>
      </c>
      <c r="C843" s="27" t="s">
        <v>966</v>
      </c>
      <c r="D843" s="27" t="s">
        <v>120</v>
      </c>
      <c r="E843" s="139">
        <v>93.5</v>
      </c>
      <c r="F843" s="68"/>
      <c r="G843" s="139">
        <v>61.5</v>
      </c>
      <c r="H843" s="139">
        <v>59.5</v>
      </c>
      <c r="I843" s="139">
        <v>32</v>
      </c>
      <c r="J843" s="139">
        <v>0</v>
      </c>
      <c r="K843" s="60"/>
      <c r="L843" s="28">
        <v>5355</v>
      </c>
      <c r="M843" s="28">
        <v>2880</v>
      </c>
      <c r="N843" s="28">
        <v>0</v>
      </c>
      <c r="O843" s="44">
        <v>8235</v>
      </c>
      <c r="P843" s="124"/>
      <c r="Q843" s="28">
        <v>7687.5</v>
      </c>
      <c r="R843" s="28">
        <v>4000</v>
      </c>
      <c r="S843" s="28">
        <v>0</v>
      </c>
      <c r="T843" s="28">
        <v>11687.5</v>
      </c>
      <c r="U843" s="124"/>
      <c r="V843" s="28">
        <v>14329.5</v>
      </c>
      <c r="W843" s="28">
        <v>7456</v>
      </c>
      <c r="X843" s="28">
        <v>0</v>
      </c>
      <c r="Y843" s="44">
        <v>21785.5</v>
      </c>
      <c r="Z843" s="124"/>
      <c r="AA843" s="28">
        <v>1537.5</v>
      </c>
      <c r="AB843" s="28">
        <v>800</v>
      </c>
      <c r="AC843" s="28">
        <v>0</v>
      </c>
      <c r="AD843" s="44">
        <v>2337.5</v>
      </c>
      <c r="AE843" s="124"/>
      <c r="AF843" s="139">
        <v>17558.25</v>
      </c>
      <c r="AG843" s="139">
        <v>9136</v>
      </c>
      <c r="AH843" s="139">
        <v>0</v>
      </c>
      <c r="AI843" s="44">
        <v>26694.25</v>
      </c>
      <c r="AJ843" s="124"/>
      <c r="AK843" s="63">
        <v>6188</v>
      </c>
      <c r="AL843" s="63">
        <v>6656</v>
      </c>
      <c r="AM843" s="63">
        <v>0</v>
      </c>
      <c r="AN843" s="44">
        <v>12844</v>
      </c>
      <c r="AO843" s="124"/>
      <c r="AP843" s="28">
        <v>63837</v>
      </c>
      <c r="AQ843" s="28">
        <v>33216</v>
      </c>
      <c r="AR843" s="28">
        <v>0</v>
      </c>
      <c r="AS843" s="28">
        <v>97053</v>
      </c>
      <c r="AT843" s="124"/>
      <c r="AU843" s="28">
        <v>48339</v>
      </c>
      <c r="AV843" s="28">
        <v>25152</v>
      </c>
      <c r="AW843" s="28">
        <v>0</v>
      </c>
      <c r="AX843" s="44">
        <v>73491</v>
      </c>
      <c r="AY843" s="124"/>
      <c r="AZ843" s="139">
        <v>464848.51</v>
      </c>
      <c r="BA843" s="139">
        <v>106512.30999999997</v>
      </c>
      <c r="BB843" s="44">
        <v>171408.24599999998</v>
      </c>
      <c r="BC843" s="28">
        <v>11741.449500000001</v>
      </c>
      <c r="BD843" s="28">
        <v>10253.397000000001</v>
      </c>
      <c r="BE843" s="140">
        <v>0</v>
      </c>
      <c r="BF843" s="44">
        <v>193403.09249999997</v>
      </c>
      <c r="BG843" s="60"/>
      <c r="BH843" s="28">
        <v>447530.84249999997</v>
      </c>
      <c r="BI843" s="124"/>
      <c r="BJ843" s="28">
        <v>73316.149999999994</v>
      </c>
      <c r="BK843" s="28">
        <v>374214.6925</v>
      </c>
      <c r="BL843" s="124"/>
      <c r="BM843" s="193">
        <v>0</v>
      </c>
    </row>
    <row r="844" spans="1:65" x14ac:dyDescent="0.25">
      <c r="A844" s="116" t="s">
        <v>1919</v>
      </c>
      <c r="B844" s="24" t="s">
        <v>1920</v>
      </c>
      <c r="C844" s="27" t="s">
        <v>966</v>
      </c>
      <c r="D844" s="27" t="s">
        <v>120</v>
      </c>
      <c r="E844" s="139">
        <v>767.37</v>
      </c>
      <c r="F844" s="68"/>
      <c r="G844" s="139">
        <v>498.71000000000004</v>
      </c>
      <c r="H844" s="139">
        <v>484.79999999999995</v>
      </c>
      <c r="I844" s="139">
        <v>268.65999999999997</v>
      </c>
      <c r="J844" s="139">
        <v>0</v>
      </c>
      <c r="K844" s="60"/>
      <c r="L844" s="28">
        <v>43631.999999999993</v>
      </c>
      <c r="M844" s="28">
        <v>24179.399999999998</v>
      </c>
      <c r="N844" s="28">
        <v>0</v>
      </c>
      <c r="O844" s="44">
        <v>67811.399999999994</v>
      </c>
      <c r="P844" s="124"/>
      <c r="Q844" s="28">
        <v>62338.750000000007</v>
      </c>
      <c r="R844" s="28">
        <v>33582.499999999993</v>
      </c>
      <c r="S844" s="28">
        <v>0</v>
      </c>
      <c r="T844" s="28">
        <v>95921.25</v>
      </c>
      <c r="U844" s="124"/>
      <c r="V844" s="28">
        <v>116199.43000000001</v>
      </c>
      <c r="W844" s="28">
        <v>62597.779999999992</v>
      </c>
      <c r="X844" s="28">
        <v>0</v>
      </c>
      <c r="Y844" s="44">
        <v>178797.21</v>
      </c>
      <c r="Z844" s="124"/>
      <c r="AA844" s="28">
        <v>12467.75</v>
      </c>
      <c r="AB844" s="28">
        <v>6716.4999999999991</v>
      </c>
      <c r="AC844" s="28">
        <v>0</v>
      </c>
      <c r="AD844" s="44">
        <v>19184.25</v>
      </c>
      <c r="AE844" s="124"/>
      <c r="AF844" s="139">
        <v>284763.40999999997</v>
      </c>
      <c r="AG844" s="139">
        <v>153404.85999999999</v>
      </c>
      <c r="AH844" s="139">
        <v>0</v>
      </c>
      <c r="AI844" s="44">
        <v>438168.26999999996</v>
      </c>
      <c r="AJ844" s="124"/>
      <c r="AK844" s="63">
        <v>50419.199999999997</v>
      </c>
      <c r="AL844" s="63">
        <v>55881.279999999992</v>
      </c>
      <c r="AM844" s="63">
        <v>0</v>
      </c>
      <c r="AN844" s="44">
        <v>106300.47999999998</v>
      </c>
      <c r="AO844" s="124"/>
      <c r="AP844" s="28">
        <v>517660.98000000004</v>
      </c>
      <c r="AQ844" s="28">
        <v>278869.07999999996</v>
      </c>
      <c r="AR844" s="28">
        <v>0</v>
      </c>
      <c r="AS844" s="28">
        <v>796530.06</v>
      </c>
      <c r="AT844" s="124"/>
      <c r="AU844" s="28">
        <v>391986.06000000006</v>
      </c>
      <c r="AV844" s="28">
        <v>211166.75999999998</v>
      </c>
      <c r="AW844" s="28">
        <v>0</v>
      </c>
      <c r="AX844" s="44">
        <v>603152.82000000007</v>
      </c>
      <c r="AY844" s="124"/>
      <c r="AZ844" s="139">
        <v>4043309.15</v>
      </c>
      <c r="BA844" s="139">
        <v>1247029.3999999999</v>
      </c>
      <c r="BB844" s="44">
        <v>1587101.5649999999</v>
      </c>
      <c r="BC844" s="28">
        <v>96364.022490000003</v>
      </c>
      <c r="BD844" s="28">
        <v>84151.328940000007</v>
      </c>
      <c r="BE844" s="140">
        <v>0</v>
      </c>
      <c r="BF844" s="44">
        <v>1767616.9164299998</v>
      </c>
      <c r="BG844" s="60"/>
      <c r="BH844" s="28">
        <v>4073482.6564299995</v>
      </c>
      <c r="BI844" s="124"/>
      <c r="BJ844" s="28">
        <v>601717.82999999996</v>
      </c>
      <c r="BK844" s="28">
        <v>3471764.8264299994</v>
      </c>
      <c r="BL844" s="124"/>
      <c r="BM844" s="193">
        <v>1</v>
      </c>
    </row>
    <row r="845" spans="1:65" x14ac:dyDescent="0.25">
      <c r="A845" s="116" t="s">
        <v>1921</v>
      </c>
      <c r="B845" s="24" t="s">
        <v>1922</v>
      </c>
      <c r="C845" s="27" t="s">
        <v>966</v>
      </c>
      <c r="D845" s="27" t="s">
        <v>120</v>
      </c>
      <c r="E845" s="139">
        <v>186.88</v>
      </c>
      <c r="F845" s="68"/>
      <c r="G845" s="139">
        <v>121.22</v>
      </c>
      <c r="H845" s="139">
        <v>118.13999999999999</v>
      </c>
      <c r="I845" s="139">
        <v>65.66</v>
      </c>
      <c r="J845" s="139">
        <v>0</v>
      </c>
      <c r="K845" s="60"/>
      <c r="L845" s="28">
        <v>10632.599999999999</v>
      </c>
      <c r="M845" s="28">
        <v>5909.4</v>
      </c>
      <c r="N845" s="28">
        <v>0</v>
      </c>
      <c r="O845" s="44">
        <v>16542</v>
      </c>
      <c r="P845" s="124"/>
      <c r="Q845" s="28">
        <v>15152.5</v>
      </c>
      <c r="R845" s="28">
        <v>8207.5</v>
      </c>
      <c r="S845" s="28">
        <v>0</v>
      </c>
      <c r="T845" s="28">
        <v>23360</v>
      </c>
      <c r="U845" s="124"/>
      <c r="V845" s="28">
        <v>28244.26</v>
      </c>
      <c r="W845" s="28">
        <v>15298.779999999999</v>
      </c>
      <c r="X845" s="28">
        <v>0</v>
      </c>
      <c r="Y845" s="44">
        <v>43543.039999999994</v>
      </c>
      <c r="Z845" s="124"/>
      <c r="AA845" s="28">
        <v>3030.5</v>
      </c>
      <c r="AB845" s="28">
        <v>1641.5</v>
      </c>
      <c r="AC845" s="28">
        <v>0</v>
      </c>
      <c r="AD845" s="44">
        <v>4672</v>
      </c>
      <c r="AE845" s="124"/>
      <c r="AF845" s="139">
        <v>69216.62</v>
      </c>
      <c r="AG845" s="139">
        <v>37491.86</v>
      </c>
      <c r="AH845" s="139">
        <v>0</v>
      </c>
      <c r="AI845" s="44">
        <v>106708.48</v>
      </c>
      <c r="AJ845" s="124"/>
      <c r="AK845" s="63">
        <v>12286.559999999998</v>
      </c>
      <c r="AL845" s="63">
        <v>13657.279999999999</v>
      </c>
      <c r="AM845" s="63">
        <v>0</v>
      </c>
      <c r="AN845" s="44">
        <v>25943.839999999997</v>
      </c>
      <c r="AO845" s="124"/>
      <c r="AP845" s="28">
        <v>125826.36</v>
      </c>
      <c r="AQ845" s="28">
        <v>68155.08</v>
      </c>
      <c r="AR845" s="28">
        <v>0</v>
      </c>
      <c r="AS845" s="28">
        <v>193981.44</v>
      </c>
      <c r="AT845" s="124"/>
      <c r="AU845" s="28">
        <v>95278.92</v>
      </c>
      <c r="AV845" s="28">
        <v>51608.759999999995</v>
      </c>
      <c r="AW845" s="28">
        <v>0</v>
      </c>
      <c r="AX845" s="44">
        <v>146887.67999999999</v>
      </c>
      <c r="AY845" s="124"/>
      <c r="AZ845" s="139">
        <v>979588.2699999999</v>
      </c>
      <c r="BA845" s="139">
        <v>275010.09999999998</v>
      </c>
      <c r="BB845" s="44">
        <v>376379.51099999994</v>
      </c>
      <c r="BC845" s="28">
        <v>23467.829759999997</v>
      </c>
      <c r="BD845" s="28">
        <v>20493.634559999999</v>
      </c>
      <c r="BE845" s="140">
        <v>0</v>
      </c>
      <c r="BF845" s="44">
        <v>420340.97531999991</v>
      </c>
      <c r="BG845" s="60"/>
      <c r="BH845" s="28">
        <v>981979.45531999983</v>
      </c>
      <c r="BI845" s="124"/>
      <c r="BJ845" s="28">
        <v>146538.21</v>
      </c>
      <c r="BK845" s="28">
        <v>835441.24531999987</v>
      </c>
      <c r="BL845" s="124"/>
      <c r="BM845" s="193">
        <v>1</v>
      </c>
    </row>
    <row r="846" spans="1:65" x14ac:dyDescent="0.25">
      <c r="A846" s="116" t="s">
        <v>1923</v>
      </c>
      <c r="B846" s="24" t="s">
        <v>1924</v>
      </c>
      <c r="C846" s="27" t="s">
        <v>1733</v>
      </c>
      <c r="D846" s="27" t="s">
        <v>12</v>
      </c>
      <c r="E846" s="139">
        <v>2248.79</v>
      </c>
      <c r="F846" s="68"/>
      <c r="G846" s="139">
        <v>909.82</v>
      </c>
      <c r="H846" s="139">
        <v>896.99</v>
      </c>
      <c r="I846" s="139">
        <v>550.82000000000005</v>
      </c>
      <c r="J846" s="139">
        <v>788.15</v>
      </c>
      <c r="K846" s="60"/>
      <c r="L846" s="28">
        <v>80729.100000000006</v>
      </c>
      <c r="M846" s="28">
        <v>49573.8</v>
      </c>
      <c r="N846" s="28">
        <v>70933.5</v>
      </c>
      <c r="O846" s="44">
        <v>201236.40000000002</v>
      </c>
      <c r="P846" s="124"/>
      <c r="Q846" s="28">
        <v>113727.5</v>
      </c>
      <c r="R846" s="28">
        <v>68852.5</v>
      </c>
      <c r="S846" s="28">
        <v>98518.75</v>
      </c>
      <c r="T846" s="28">
        <v>281098.75</v>
      </c>
      <c r="U846" s="124"/>
      <c r="V846" s="28">
        <v>211988.06</v>
      </c>
      <c r="W846" s="28">
        <v>128341.06000000001</v>
      </c>
      <c r="X846" s="28">
        <v>183638.94999999998</v>
      </c>
      <c r="Y846" s="44">
        <v>523968.06999999995</v>
      </c>
      <c r="Z846" s="124"/>
      <c r="AA846" s="28">
        <v>22745.5</v>
      </c>
      <c r="AB846" s="28">
        <v>13770.500000000002</v>
      </c>
      <c r="AC846" s="28">
        <v>19703.75</v>
      </c>
      <c r="AD846" s="44">
        <v>56219.75</v>
      </c>
      <c r="AE846" s="124"/>
      <c r="AF846" s="139">
        <v>519507.22</v>
      </c>
      <c r="AG846" s="139">
        <v>314518.21999999997</v>
      </c>
      <c r="AH846" s="139">
        <v>450033.65</v>
      </c>
      <c r="AI846" s="44">
        <v>1284059.0899999999</v>
      </c>
      <c r="AJ846" s="124"/>
      <c r="AK846" s="63">
        <v>93286.96</v>
      </c>
      <c r="AL846" s="63">
        <v>114570.56000000001</v>
      </c>
      <c r="AM846" s="63">
        <v>565103.54999999993</v>
      </c>
      <c r="AN846" s="44">
        <v>772961.07</v>
      </c>
      <c r="AO846" s="124"/>
      <c r="AP846" s="28">
        <v>944393.16</v>
      </c>
      <c r="AQ846" s="28">
        <v>571751.16</v>
      </c>
      <c r="AR846" s="28">
        <v>818099.7</v>
      </c>
      <c r="AS846" s="28">
        <v>2334244.02</v>
      </c>
      <c r="AT846" s="124"/>
      <c r="AU846" s="28">
        <v>715118.52</v>
      </c>
      <c r="AV846" s="28">
        <v>432944.52</v>
      </c>
      <c r="AW846" s="28">
        <v>619485.9</v>
      </c>
      <c r="AX846" s="44">
        <v>1767548.94</v>
      </c>
      <c r="AY846" s="124"/>
      <c r="AZ846" s="139">
        <v>11863773.710000001</v>
      </c>
      <c r="BA846" s="139">
        <v>2239130.42</v>
      </c>
      <c r="BB846" s="44">
        <v>4230871.2390000001</v>
      </c>
      <c r="BC846" s="28">
        <v>282396.30182999995</v>
      </c>
      <c r="BD846" s="28">
        <v>246606.80898</v>
      </c>
      <c r="BE846" s="140">
        <v>0</v>
      </c>
      <c r="BF846" s="44">
        <v>4759874.3498100005</v>
      </c>
      <c r="BG846" s="60"/>
      <c r="BH846" s="28">
        <v>11981210.43981</v>
      </c>
      <c r="BI846" s="124"/>
      <c r="BJ846" s="28">
        <v>1763343.7</v>
      </c>
      <c r="BK846" s="28">
        <v>10217866.739810001</v>
      </c>
      <c r="BL846" s="124"/>
      <c r="BM846" s="193">
        <v>1</v>
      </c>
    </row>
    <row r="847" spans="1:65" x14ac:dyDescent="0.25">
      <c r="A847" s="116" t="s">
        <v>1925</v>
      </c>
      <c r="B847" s="24" t="s">
        <v>1926</v>
      </c>
      <c r="C847" s="27" t="s">
        <v>963</v>
      </c>
      <c r="D847" s="27" t="s">
        <v>120</v>
      </c>
      <c r="E847" s="139">
        <v>4081.4</v>
      </c>
      <c r="F847" s="68"/>
      <c r="G847" s="139">
        <v>2658.41</v>
      </c>
      <c r="H847" s="139">
        <v>2613.41</v>
      </c>
      <c r="I847" s="139">
        <v>1422.99</v>
      </c>
      <c r="J847" s="139">
        <v>0</v>
      </c>
      <c r="K847" s="60"/>
      <c r="L847" s="28">
        <v>235206.9</v>
      </c>
      <c r="M847" s="28">
        <v>128069.1</v>
      </c>
      <c r="N847" s="28">
        <v>0</v>
      </c>
      <c r="O847" s="44">
        <v>363276</v>
      </c>
      <c r="P847" s="124"/>
      <c r="Q847" s="28">
        <v>332301.25</v>
      </c>
      <c r="R847" s="28">
        <v>177873.75</v>
      </c>
      <c r="S847" s="28">
        <v>0</v>
      </c>
      <c r="T847" s="28">
        <v>510175</v>
      </c>
      <c r="U847" s="124"/>
      <c r="V847" s="28">
        <v>619409.52999999991</v>
      </c>
      <c r="W847" s="28">
        <v>331556.67</v>
      </c>
      <c r="X847" s="28">
        <v>0</v>
      </c>
      <c r="Y847" s="44">
        <v>950966.2</v>
      </c>
      <c r="Z847" s="124"/>
      <c r="AA847" s="28">
        <v>66460.25</v>
      </c>
      <c r="AB847" s="28">
        <v>35574.75</v>
      </c>
      <c r="AC847" s="28">
        <v>0</v>
      </c>
      <c r="AD847" s="44">
        <v>102035</v>
      </c>
      <c r="AE847" s="124"/>
      <c r="AF847" s="139">
        <v>1517952.11</v>
      </c>
      <c r="AG847" s="139">
        <v>812527.29</v>
      </c>
      <c r="AH847" s="139">
        <v>0</v>
      </c>
      <c r="AI847" s="44">
        <v>2330479.4000000004</v>
      </c>
      <c r="AJ847" s="124"/>
      <c r="AK847" s="63">
        <v>271794.64</v>
      </c>
      <c r="AL847" s="63">
        <v>295981.92</v>
      </c>
      <c r="AM847" s="63">
        <v>0</v>
      </c>
      <c r="AN847" s="44">
        <v>567776.56000000006</v>
      </c>
      <c r="AO847" s="124"/>
      <c r="AP847" s="28">
        <v>2759429.58</v>
      </c>
      <c r="AQ847" s="28">
        <v>1477063.62</v>
      </c>
      <c r="AR847" s="28">
        <v>0</v>
      </c>
      <c r="AS847" s="28">
        <v>4236493.2</v>
      </c>
      <c r="AT847" s="124"/>
      <c r="AU847" s="28">
        <v>2089510.2599999998</v>
      </c>
      <c r="AV847" s="28">
        <v>1118470.1399999999</v>
      </c>
      <c r="AW847" s="28">
        <v>0</v>
      </c>
      <c r="AX847" s="44">
        <v>3207980.3999999994</v>
      </c>
      <c r="AY847" s="124"/>
      <c r="AZ847" s="139">
        <v>21559690.239999998</v>
      </c>
      <c r="BA847" s="139">
        <v>6946076.7200000007</v>
      </c>
      <c r="BB847" s="44">
        <v>8551730.0879999995</v>
      </c>
      <c r="BC847" s="28">
        <v>512529.96779999993</v>
      </c>
      <c r="BD847" s="28">
        <v>447574.48680000001</v>
      </c>
      <c r="BE847" s="140">
        <v>0</v>
      </c>
      <c r="BF847" s="44">
        <v>9511834.5426000003</v>
      </c>
      <c r="BG847" s="60"/>
      <c r="BH847" s="28">
        <v>21781016.3026</v>
      </c>
      <c r="BI847" s="124"/>
      <c r="BJ847" s="28">
        <v>3200348.18</v>
      </c>
      <c r="BK847" s="28">
        <v>18580668.1226</v>
      </c>
      <c r="BL847" s="124"/>
      <c r="BM847" s="193">
        <v>1</v>
      </c>
    </row>
    <row r="848" spans="1:65" x14ac:dyDescent="0.25">
      <c r="A848" s="116" t="s">
        <v>1927</v>
      </c>
      <c r="B848" s="24" t="s">
        <v>1928</v>
      </c>
      <c r="C848" s="27" t="s">
        <v>963</v>
      </c>
      <c r="D848" s="27" t="s">
        <v>120</v>
      </c>
      <c r="E848" s="139">
        <v>3762.5</v>
      </c>
      <c r="F848" s="68"/>
      <c r="G848" s="139">
        <v>2440.5</v>
      </c>
      <c r="H848" s="139">
        <v>2397.25</v>
      </c>
      <c r="I848" s="139">
        <v>1322</v>
      </c>
      <c r="J848" s="139">
        <v>0</v>
      </c>
      <c r="K848" s="60"/>
      <c r="L848" s="28">
        <v>215752.5</v>
      </c>
      <c r="M848" s="28">
        <v>118980</v>
      </c>
      <c r="N848" s="28">
        <v>0</v>
      </c>
      <c r="O848" s="44">
        <v>334732.5</v>
      </c>
      <c r="P848" s="124"/>
      <c r="Q848" s="28">
        <v>305062.5</v>
      </c>
      <c r="R848" s="28">
        <v>165250</v>
      </c>
      <c r="S848" s="28">
        <v>0</v>
      </c>
      <c r="T848" s="28">
        <v>470312.5</v>
      </c>
      <c r="U848" s="124"/>
      <c r="V848" s="28">
        <v>568636.5</v>
      </c>
      <c r="W848" s="28">
        <v>308026</v>
      </c>
      <c r="X848" s="28">
        <v>0</v>
      </c>
      <c r="Y848" s="44">
        <v>876662.5</v>
      </c>
      <c r="Z848" s="124"/>
      <c r="AA848" s="28">
        <v>61012.5</v>
      </c>
      <c r="AB848" s="28">
        <v>33050</v>
      </c>
      <c r="AC848" s="28">
        <v>0</v>
      </c>
      <c r="AD848" s="44">
        <v>94062.5</v>
      </c>
      <c r="AE848" s="124"/>
      <c r="AF848" s="139">
        <v>696762.75</v>
      </c>
      <c r="AG848" s="139">
        <v>377431</v>
      </c>
      <c r="AH848" s="139">
        <v>0</v>
      </c>
      <c r="AI848" s="44">
        <v>1074193.75</v>
      </c>
      <c r="AJ848" s="124"/>
      <c r="AK848" s="63">
        <v>249314</v>
      </c>
      <c r="AL848" s="63">
        <v>274976</v>
      </c>
      <c r="AM848" s="63">
        <v>0</v>
      </c>
      <c r="AN848" s="44">
        <v>524290</v>
      </c>
      <c r="AO848" s="124"/>
      <c r="AP848" s="28">
        <v>2533239</v>
      </c>
      <c r="AQ848" s="28">
        <v>1372236</v>
      </c>
      <c r="AR848" s="28">
        <v>0</v>
      </c>
      <c r="AS848" s="28">
        <v>3905475</v>
      </c>
      <c r="AT848" s="124"/>
      <c r="AU848" s="28">
        <v>1918233</v>
      </c>
      <c r="AV848" s="28">
        <v>1039092</v>
      </c>
      <c r="AW848" s="28">
        <v>0</v>
      </c>
      <c r="AX848" s="44">
        <v>2957325</v>
      </c>
      <c r="AY848" s="124"/>
      <c r="AZ848" s="139">
        <v>19313992.880000003</v>
      </c>
      <c r="BA848" s="139">
        <v>4796102.620000001</v>
      </c>
      <c r="BB848" s="44">
        <v>7233028.6500000013</v>
      </c>
      <c r="BC848" s="28">
        <v>472483.46249999997</v>
      </c>
      <c r="BD848" s="28">
        <v>412603.27499999997</v>
      </c>
      <c r="BE848" s="140">
        <v>0</v>
      </c>
      <c r="BF848" s="44">
        <v>8118115.387500002</v>
      </c>
      <c r="BG848" s="60"/>
      <c r="BH848" s="28">
        <v>18355169.137500003</v>
      </c>
      <c r="BI848" s="124"/>
      <c r="BJ848" s="28">
        <v>2950289.12</v>
      </c>
      <c r="BK848" s="28">
        <v>15404880.017500002</v>
      </c>
      <c r="BL848" s="124"/>
      <c r="BM848" s="193">
        <v>0</v>
      </c>
    </row>
    <row r="849" spans="1:65" x14ac:dyDescent="0.25">
      <c r="A849" s="116" t="s">
        <v>1929</v>
      </c>
      <c r="B849" s="24" t="s">
        <v>1930</v>
      </c>
      <c r="C849" s="27" t="s">
        <v>963</v>
      </c>
      <c r="D849" s="27" t="s">
        <v>120</v>
      </c>
      <c r="E849" s="139">
        <v>402.75</v>
      </c>
      <c r="F849" s="68"/>
      <c r="G849" s="139">
        <v>278.75</v>
      </c>
      <c r="H849" s="139">
        <v>269.5</v>
      </c>
      <c r="I849" s="139">
        <v>124</v>
      </c>
      <c r="J849" s="139">
        <v>0</v>
      </c>
      <c r="K849" s="60"/>
      <c r="L849" s="28">
        <v>24255</v>
      </c>
      <c r="M849" s="28">
        <v>11160</v>
      </c>
      <c r="N849" s="28">
        <v>0</v>
      </c>
      <c r="O849" s="44">
        <v>35415</v>
      </c>
      <c r="P849" s="124"/>
      <c r="Q849" s="28">
        <v>34843.75</v>
      </c>
      <c r="R849" s="28">
        <v>15500</v>
      </c>
      <c r="S849" s="28">
        <v>0</v>
      </c>
      <c r="T849" s="28">
        <v>50343.75</v>
      </c>
      <c r="U849" s="124"/>
      <c r="V849" s="28">
        <v>64948.75</v>
      </c>
      <c r="W849" s="28">
        <v>28892</v>
      </c>
      <c r="X849" s="28">
        <v>0</v>
      </c>
      <c r="Y849" s="44">
        <v>93840.75</v>
      </c>
      <c r="Z849" s="124"/>
      <c r="AA849" s="28">
        <v>6968.75</v>
      </c>
      <c r="AB849" s="28">
        <v>3100</v>
      </c>
      <c r="AC849" s="28">
        <v>0</v>
      </c>
      <c r="AD849" s="44">
        <v>10068.75</v>
      </c>
      <c r="AE849" s="124"/>
      <c r="AF849" s="139">
        <v>79583.12</v>
      </c>
      <c r="AG849" s="139">
        <v>35402</v>
      </c>
      <c r="AH849" s="139">
        <v>0</v>
      </c>
      <c r="AI849" s="44">
        <v>114985.12</v>
      </c>
      <c r="AJ849" s="124"/>
      <c r="AK849" s="63">
        <v>28028</v>
      </c>
      <c r="AL849" s="63">
        <v>25792</v>
      </c>
      <c r="AM849" s="63">
        <v>0</v>
      </c>
      <c r="AN849" s="44">
        <v>53820</v>
      </c>
      <c r="AO849" s="124"/>
      <c r="AP849" s="28">
        <v>289342.5</v>
      </c>
      <c r="AQ849" s="28">
        <v>128712</v>
      </c>
      <c r="AR849" s="28">
        <v>0</v>
      </c>
      <c r="AS849" s="28">
        <v>418054.5</v>
      </c>
      <c r="AT849" s="124"/>
      <c r="AU849" s="28">
        <v>219097.5</v>
      </c>
      <c r="AV849" s="28">
        <v>97464</v>
      </c>
      <c r="AW849" s="28">
        <v>0</v>
      </c>
      <c r="AX849" s="44">
        <v>316561.5</v>
      </c>
      <c r="AY849" s="124"/>
      <c r="AZ849" s="139">
        <v>2317283.25</v>
      </c>
      <c r="BA849" s="139">
        <v>1243007.27</v>
      </c>
      <c r="BB849" s="44">
        <v>1068087.156</v>
      </c>
      <c r="BC849" s="28">
        <v>50576.136749999998</v>
      </c>
      <c r="BD849" s="28">
        <v>44166.370500000005</v>
      </c>
      <c r="BE849" s="140">
        <v>0</v>
      </c>
      <c r="BF849" s="44">
        <v>1162829.66325</v>
      </c>
      <c r="BG849" s="60"/>
      <c r="BH849" s="28">
        <v>2255919.0332499999</v>
      </c>
      <c r="BI849" s="124"/>
      <c r="BJ849" s="28">
        <v>315808.34999999998</v>
      </c>
      <c r="BK849" s="28">
        <v>1940110.6832499998</v>
      </c>
      <c r="BL849" s="124"/>
      <c r="BM849" s="193">
        <v>0</v>
      </c>
    </row>
    <row r="850" spans="1:65" x14ac:dyDescent="0.25">
      <c r="A850" s="116" t="s">
        <v>1931</v>
      </c>
      <c r="B850" s="24" t="s">
        <v>1932</v>
      </c>
      <c r="C850" s="27" t="s">
        <v>963</v>
      </c>
      <c r="D850" s="27" t="s">
        <v>120</v>
      </c>
      <c r="E850" s="139">
        <v>898.75</v>
      </c>
      <c r="F850" s="68"/>
      <c r="G850" s="139">
        <v>573.75</v>
      </c>
      <c r="H850" s="139">
        <v>564</v>
      </c>
      <c r="I850" s="139">
        <v>325</v>
      </c>
      <c r="J850" s="139">
        <v>0</v>
      </c>
      <c r="K850" s="60"/>
      <c r="L850" s="28">
        <v>50760</v>
      </c>
      <c r="M850" s="28">
        <v>29250</v>
      </c>
      <c r="N850" s="28">
        <v>0</v>
      </c>
      <c r="O850" s="44">
        <v>80010</v>
      </c>
      <c r="P850" s="124"/>
      <c r="Q850" s="28">
        <v>71718.75</v>
      </c>
      <c r="R850" s="28">
        <v>40625</v>
      </c>
      <c r="S850" s="28">
        <v>0</v>
      </c>
      <c r="T850" s="28">
        <v>112343.75</v>
      </c>
      <c r="U850" s="124"/>
      <c r="V850" s="28">
        <v>133683.75</v>
      </c>
      <c r="W850" s="28">
        <v>75725</v>
      </c>
      <c r="X850" s="28">
        <v>0</v>
      </c>
      <c r="Y850" s="44">
        <v>209408.75</v>
      </c>
      <c r="Z850" s="124"/>
      <c r="AA850" s="28">
        <v>14343.75</v>
      </c>
      <c r="AB850" s="28">
        <v>8125</v>
      </c>
      <c r="AC850" s="28">
        <v>0</v>
      </c>
      <c r="AD850" s="44">
        <v>22468.75</v>
      </c>
      <c r="AE850" s="124"/>
      <c r="AF850" s="139">
        <v>327611.25</v>
      </c>
      <c r="AG850" s="139">
        <v>185575</v>
      </c>
      <c r="AH850" s="139">
        <v>0</v>
      </c>
      <c r="AI850" s="44">
        <v>513186.25</v>
      </c>
      <c r="AJ850" s="124"/>
      <c r="AK850" s="63">
        <v>58656</v>
      </c>
      <c r="AL850" s="63">
        <v>67600</v>
      </c>
      <c r="AM850" s="63">
        <v>0</v>
      </c>
      <c r="AN850" s="44">
        <v>126256</v>
      </c>
      <c r="AO850" s="124"/>
      <c r="AP850" s="28">
        <v>595552.5</v>
      </c>
      <c r="AQ850" s="28">
        <v>337350</v>
      </c>
      <c r="AR850" s="28">
        <v>0</v>
      </c>
      <c r="AS850" s="28">
        <v>932902.5</v>
      </c>
      <c r="AT850" s="124"/>
      <c r="AU850" s="28">
        <v>450967.5</v>
      </c>
      <c r="AV850" s="28">
        <v>255450</v>
      </c>
      <c r="AW850" s="28">
        <v>0</v>
      </c>
      <c r="AX850" s="44">
        <v>706417.5</v>
      </c>
      <c r="AY850" s="124"/>
      <c r="AZ850" s="139">
        <v>4804047.66</v>
      </c>
      <c r="BA850" s="139">
        <v>1738841.38</v>
      </c>
      <c r="BB850" s="44">
        <v>1962866.7119999998</v>
      </c>
      <c r="BC850" s="28">
        <v>112862.32874999999</v>
      </c>
      <c r="BD850" s="28">
        <v>98558.722500000003</v>
      </c>
      <c r="BE850" s="140">
        <v>0</v>
      </c>
      <c r="BF850" s="44">
        <v>2174287.7632499998</v>
      </c>
      <c r="BG850" s="60"/>
      <c r="BH850" s="28">
        <v>4877281.2632499998</v>
      </c>
      <c r="BI850" s="124"/>
      <c r="BJ850" s="28">
        <v>704736.83</v>
      </c>
      <c r="BK850" s="28">
        <v>4172544.4332499998</v>
      </c>
      <c r="BL850" s="124"/>
      <c r="BM850" s="193">
        <v>1</v>
      </c>
    </row>
    <row r="851" spans="1:65" x14ac:dyDescent="0.25">
      <c r="A851" s="116" t="s">
        <v>1933</v>
      </c>
      <c r="B851" s="24" t="s">
        <v>1934</v>
      </c>
      <c r="C851" s="27" t="s">
        <v>963</v>
      </c>
      <c r="D851" s="27" t="s">
        <v>120</v>
      </c>
      <c r="E851" s="139">
        <v>2487.5</v>
      </c>
      <c r="F851" s="68"/>
      <c r="G851" s="139">
        <v>1593.5</v>
      </c>
      <c r="H851" s="139">
        <v>1571</v>
      </c>
      <c r="I851" s="139">
        <v>894</v>
      </c>
      <c r="J851" s="139">
        <v>0</v>
      </c>
      <c r="K851" s="60"/>
      <c r="L851" s="28">
        <v>141390</v>
      </c>
      <c r="M851" s="28">
        <v>80460</v>
      </c>
      <c r="N851" s="28">
        <v>0</v>
      </c>
      <c r="O851" s="44">
        <v>221850</v>
      </c>
      <c r="P851" s="124"/>
      <c r="Q851" s="28">
        <v>199187.5</v>
      </c>
      <c r="R851" s="28">
        <v>111750</v>
      </c>
      <c r="S851" s="28">
        <v>0</v>
      </c>
      <c r="T851" s="28">
        <v>310937.5</v>
      </c>
      <c r="U851" s="124"/>
      <c r="V851" s="28">
        <v>371285.5</v>
      </c>
      <c r="W851" s="28">
        <v>208302</v>
      </c>
      <c r="X851" s="28">
        <v>0</v>
      </c>
      <c r="Y851" s="44">
        <v>579587.5</v>
      </c>
      <c r="Z851" s="124"/>
      <c r="AA851" s="28">
        <v>39837.5</v>
      </c>
      <c r="AB851" s="28">
        <v>22350</v>
      </c>
      <c r="AC851" s="28">
        <v>0</v>
      </c>
      <c r="AD851" s="44">
        <v>62187.5</v>
      </c>
      <c r="AE851" s="124"/>
      <c r="AF851" s="139">
        <v>454944.25</v>
      </c>
      <c r="AG851" s="139">
        <v>255237</v>
      </c>
      <c r="AH851" s="139">
        <v>0</v>
      </c>
      <c r="AI851" s="44">
        <v>710181.25</v>
      </c>
      <c r="AJ851" s="124"/>
      <c r="AK851" s="63">
        <v>163384</v>
      </c>
      <c r="AL851" s="63">
        <v>185952</v>
      </c>
      <c r="AM851" s="63">
        <v>0</v>
      </c>
      <c r="AN851" s="44">
        <v>349336</v>
      </c>
      <c r="AO851" s="124"/>
      <c r="AP851" s="28">
        <v>1654053</v>
      </c>
      <c r="AQ851" s="28">
        <v>927972</v>
      </c>
      <c r="AR851" s="28">
        <v>0</v>
      </c>
      <c r="AS851" s="28">
        <v>2582025</v>
      </c>
      <c r="AT851" s="124"/>
      <c r="AU851" s="28">
        <v>1252491</v>
      </c>
      <c r="AV851" s="28">
        <v>702684</v>
      </c>
      <c r="AW851" s="28">
        <v>0</v>
      </c>
      <c r="AX851" s="44">
        <v>1955175</v>
      </c>
      <c r="AY851" s="124"/>
      <c r="AZ851" s="139">
        <v>12563030.359999999</v>
      </c>
      <c r="BA851" s="139">
        <v>2278696.2999999998</v>
      </c>
      <c r="BB851" s="44">
        <v>4452517.9979999997</v>
      </c>
      <c r="BC851" s="28">
        <v>312372.78749999998</v>
      </c>
      <c r="BD851" s="28">
        <v>272784.22499999998</v>
      </c>
      <c r="BE851" s="140">
        <v>0</v>
      </c>
      <c r="BF851" s="44">
        <v>5037675.0104999989</v>
      </c>
      <c r="BG851" s="60"/>
      <c r="BH851" s="28">
        <v>11808954.760499999</v>
      </c>
      <c r="BI851" s="124"/>
      <c r="BJ851" s="28">
        <v>1950523.37</v>
      </c>
      <c r="BK851" s="28">
        <v>9858431.3904999979</v>
      </c>
      <c r="BL851" s="124"/>
      <c r="BM851" s="193">
        <v>0</v>
      </c>
    </row>
    <row r="852" spans="1:65" x14ac:dyDescent="0.25">
      <c r="A852" s="116" t="s">
        <v>1935</v>
      </c>
      <c r="B852" s="24" t="s">
        <v>1936</v>
      </c>
      <c r="C852" s="27" t="s">
        <v>963</v>
      </c>
      <c r="D852" s="27" t="s">
        <v>12</v>
      </c>
      <c r="E852" s="139">
        <v>1049.25</v>
      </c>
      <c r="F852" s="68"/>
      <c r="G852" s="139">
        <v>449.75</v>
      </c>
      <c r="H852" s="139">
        <v>444.5</v>
      </c>
      <c r="I852" s="139">
        <v>240.5</v>
      </c>
      <c r="J852" s="139">
        <v>359</v>
      </c>
      <c r="K852" s="60"/>
      <c r="L852" s="28">
        <v>40005</v>
      </c>
      <c r="M852" s="28">
        <v>21645</v>
      </c>
      <c r="N852" s="28">
        <v>32310</v>
      </c>
      <c r="O852" s="44">
        <v>93960</v>
      </c>
      <c r="P852" s="124"/>
      <c r="Q852" s="28">
        <v>56218.75</v>
      </c>
      <c r="R852" s="28">
        <v>30062.5</v>
      </c>
      <c r="S852" s="28">
        <v>44875</v>
      </c>
      <c r="T852" s="28">
        <v>131156.25</v>
      </c>
      <c r="U852" s="124"/>
      <c r="V852" s="28">
        <v>104791.75</v>
      </c>
      <c r="W852" s="28">
        <v>56036.5</v>
      </c>
      <c r="X852" s="28">
        <v>83647</v>
      </c>
      <c r="Y852" s="44">
        <v>244475.25</v>
      </c>
      <c r="Z852" s="124"/>
      <c r="AA852" s="28">
        <v>11243.75</v>
      </c>
      <c r="AB852" s="28">
        <v>6012.5</v>
      </c>
      <c r="AC852" s="28">
        <v>8975</v>
      </c>
      <c r="AD852" s="44">
        <v>26231.25</v>
      </c>
      <c r="AE852" s="124"/>
      <c r="AF852" s="139">
        <v>256807.25</v>
      </c>
      <c r="AG852" s="139">
        <v>137325.5</v>
      </c>
      <c r="AH852" s="139">
        <v>204989</v>
      </c>
      <c r="AI852" s="44">
        <v>599121.75</v>
      </c>
      <c r="AJ852" s="124"/>
      <c r="AK852" s="63">
        <v>46228</v>
      </c>
      <c r="AL852" s="63">
        <v>50024</v>
      </c>
      <c r="AM852" s="63">
        <v>257403</v>
      </c>
      <c r="AN852" s="44">
        <v>353655</v>
      </c>
      <c r="AO852" s="124"/>
      <c r="AP852" s="28">
        <v>466840.5</v>
      </c>
      <c r="AQ852" s="28">
        <v>249639</v>
      </c>
      <c r="AR852" s="28">
        <v>372642</v>
      </c>
      <c r="AS852" s="28">
        <v>1089121.5</v>
      </c>
      <c r="AT852" s="124"/>
      <c r="AU852" s="28">
        <v>353503.5</v>
      </c>
      <c r="AV852" s="28">
        <v>189033</v>
      </c>
      <c r="AW852" s="28">
        <v>282174</v>
      </c>
      <c r="AX852" s="44">
        <v>824710.5</v>
      </c>
      <c r="AY852" s="124"/>
      <c r="AZ852" s="139">
        <v>5660409.0699999994</v>
      </c>
      <c r="BA852" s="139">
        <v>1267141.94</v>
      </c>
      <c r="BB852" s="44">
        <v>2078265.3029999998</v>
      </c>
      <c r="BC852" s="28">
        <v>131761.66725</v>
      </c>
      <c r="BD852" s="28">
        <v>115062.85350000001</v>
      </c>
      <c r="BE852" s="140">
        <v>0</v>
      </c>
      <c r="BF852" s="44">
        <v>2325089.82375</v>
      </c>
      <c r="BG852" s="60"/>
      <c r="BH852" s="28">
        <v>5687521.3237500004</v>
      </c>
      <c r="BI852" s="124"/>
      <c r="BJ852" s="28">
        <v>822748.4</v>
      </c>
      <c r="BK852" s="28">
        <v>4864772.9237500001</v>
      </c>
      <c r="BL852" s="124"/>
      <c r="BM852" s="193">
        <v>1</v>
      </c>
    </row>
    <row r="853" spans="1:65" x14ac:dyDescent="0.25">
      <c r="A853" s="116" t="s">
        <v>1937</v>
      </c>
      <c r="B853" s="24" t="s">
        <v>1938</v>
      </c>
      <c r="C853" s="27" t="s">
        <v>963</v>
      </c>
      <c r="D853" s="27" t="s">
        <v>12</v>
      </c>
      <c r="E853" s="139">
        <v>4688.04</v>
      </c>
      <c r="F853" s="68"/>
      <c r="G853" s="139">
        <v>1977.4</v>
      </c>
      <c r="H853" s="139">
        <v>1934.49</v>
      </c>
      <c r="I853" s="139">
        <v>1073.8200000000002</v>
      </c>
      <c r="J853" s="139">
        <v>1636.82</v>
      </c>
      <c r="K853" s="60"/>
      <c r="L853" s="28">
        <v>174104.1</v>
      </c>
      <c r="M853" s="28">
        <v>96643.800000000017</v>
      </c>
      <c r="N853" s="28">
        <v>147313.79999999999</v>
      </c>
      <c r="O853" s="44">
        <v>418061.7</v>
      </c>
      <c r="P853" s="124"/>
      <c r="Q853" s="28">
        <v>247175</v>
      </c>
      <c r="R853" s="28">
        <v>134227.50000000003</v>
      </c>
      <c r="S853" s="28">
        <v>204602.5</v>
      </c>
      <c r="T853" s="28">
        <v>586005</v>
      </c>
      <c r="U853" s="124"/>
      <c r="V853" s="28">
        <v>460734.2</v>
      </c>
      <c r="W853" s="28">
        <v>250200.06000000003</v>
      </c>
      <c r="X853" s="28">
        <v>381379.06</v>
      </c>
      <c r="Y853" s="44">
        <v>1092313.32</v>
      </c>
      <c r="Z853" s="124"/>
      <c r="AA853" s="28">
        <v>49435</v>
      </c>
      <c r="AB853" s="28">
        <v>26845.500000000004</v>
      </c>
      <c r="AC853" s="28">
        <v>40920.5</v>
      </c>
      <c r="AD853" s="44">
        <v>117201</v>
      </c>
      <c r="AE853" s="124"/>
      <c r="AF853" s="139">
        <v>1129095.3999999999</v>
      </c>
      <c r="AG853" s="139">
        <v>613151.22</v>
      </c>
      <c r="AH853" s="139">
        <v>934624.22</v>
      </c>
      <c r="AI853" s="44">
        <v>2676870.84</v>
      </c>
      <c r="AJ853" s="124"/>
      <c r="AK853" s="63">
        <v>201186.96</v>
      </c>
      <c r="AL853" s="63">
        <v>223354.56000000003</v>
      </c>
      <c r="AM853" s="63">
        <v>1173599.94</v>
      </c>
      <c r="AN853" s="44">
        <v>1598141.46</v>
      </c>
      <c r="AO853" s="124"/>
      <c r="AP853" s="28">
        <v>2052541.2000000002</v>
      </c>
      <c r="AQ853" s="28">
        <v>1114625.1600000001</v>
      </c>
      <c r="AR853" s="28">
        <v>1699019.16</v>
      </c>
      <c r="AS853" s="28">
        <v>4866185.5200000005</v>
      </c>
      <c r="AT853" s="124"/>
      <c r="AU853" s="28">
        <v>1554236.4000000001</v>
      </c>
      <c r="AV853" s="28">
        <v>844022.52000000014</v>
      </c>
      <c r="AW853" s="28">
        <v>1286540.52</v>
      </c>
      <c r="AX853" s="44">
        <v>3684799.4400000004</v>
      </c>
      <c r="AY853" s="124"/>
      <c r="AZ853" s="139">
        <v>26569951.900000002</v>
      </c>
      <c r="BA853" s="139">
        <v>9028195.379999999</v>
      </c>
      <c r="BB853" s="44">
        <v>10679444.184</v>
      </c>
      <c r="BC853" s="28">
        <v>588709.99907999998</v>
      </c>
      <c r="BD853" s="28">
        <v>514099.84247999999</v>
      </c>
      <c r="BE853" s="140">
        <v>0</v>
      </c>
      <c r="BF853" s="44">
        <v>11782254.025560001</v>
      </c>
      <c r="BG853" s="60"/>
      <c r="BH853" s="28">
        <v>26821832.30556</v>
      </c>
      <c r="BI853" s="124"/>
      <c r="BJ853" s="28">
        <v>3676032.8</v>
      </c>
      <c r="BK853" s="28">
        <v>23145799.505559999</v>
      </c>
      <c r="BL853" s="124"/>
      <c r="BM853" s="193">
        <v>1</v>
      </c>
    </row>
    <row r="854" spans="1:65" x14ac:dyDescent="0.25">
      <c r="A854" s="116" t="s">
        <v>1939</v>
      </c>
      <c r="B854" s="24" t="s">
        <v>1940</v>
      </c>
      <c r="C854" s="27" t="s">
        <v>963</v>
      </c>
      <c r="D854" s="27" t="s">
        <v>12</v>
      </c>
      <c r="E854" s="139">
        <v>1442.29</v>
      </c>
      <c r="F854" s="68"/>
      <c r="G854" s="139">
        <v>581.64</v>
      </c>
      <c r="H854" s="139">
        <v>571.80999999999995</v>
      </c>
      <c r="I854" s="139">
        <v>349.65999999999997</v>
      </c>
      <c r="J854" s="139">
        <v>510.99</v>
      </c>
      <c r="K854" s="60"/>
      <c r="L854" s="28">
        <v>51462.899999999994</v>
      </c>
      <c r="M854" s="28">
        <v>31469.399999999998</v>
      </c>
      <c r="N854" s="28">
        <v>45989.1</v>
      </c>
      <c r="O854" s="44">
        <v>128921.4</v>
      </c>
      <c r="P854" s="124"/>
      <c r="Q854" s="28">
        <v>72705</v>
      </c>
      <c r="R854" s="28">
        <v>43707.499999999993</v>
      </c>
      <c r="S854" s="28">
        <v>63873.75</v>
      </c>
      <c r="T854" s="28">
        <v>180286.25</v>
      </c>
      <c r="U854" s="124"/>
      <c r="V854" s="28">
        <v>135522.12</v>
      </c>
      <c r="W854" s="28">
        <v>81470.78</v>
      </c>
      <c r="X854" s="28">
        <v>119060.67</v>
      </c>
      <c r="Y854" s="44">
        <v>336053.57</v>
      </c>
      <c r="Z854" s="124"/>
      <c r="AA854" s="28">
        <v>14541</v>
      </c>
      <c r="AB854" s="28">
        <v>8741.5</v>
      </c>
      <c r="AC854" s="28">
        <v>12774.75</v>
      </c>
      <c r="AD854" s="44">
        <v>36057.25</v>
      </c>
      <c r="AE854" s="124"/>
      <c r="AF854" s="139">
        <v>166058.22</v>
      </c>
      <c r="AG854" s="139">
        <v>99827.93</v>
      </c>
      <c r="AH854" s="139">
        <v>145887.64000000001</v>
      </c>
      <c r="AI854" s="44">
        <v>411773.79000000004</v>
      </c>
      <c r="AJ854" s="124"/>
      <c r="AK854" s="63">
        <v>59468.239999999991</v>
      </c>
      <c r="AL854" s="63">
        <v>72729.279999999999</v>
      </c>
      <c r="AM854" s="63">
        <v>366379.83</v>
      </c>
      <c r="AN854" s="44">
        <v>498577.35</v>
      </c>
      <c r="AO854" s="124"/>
      <c r="AP854" s="28">
        <v>603742.31999999995</v>
      </c>
      <c r="AQ854" s="28">
        <v>362947.07999999996</v>
      </c>
      <c r="AR854" s="28">
        <v>530407.62</v>
      </c>
      <c r="AS854" s="28">
        <v>1497097.02</v>
      </c>
      <c r="AT854" s="124"/>
      <c r="AU854" s="28">
        <v>457169.04</v>
      </c>
      <c r="AV854" s="28">
        <v>274832.75999999995</v>
      </c>
      <c r="AW854" s="28">
        <v>401638.14</v>
      </c>
      <c r="AX854" s="44">
        <v>1133639.94</v>
      </c>
      <c r="AY854" s="124"/>
      <c r="AZ854" s="139">
        <v>7742755.0799999991</v>
      </c>
      <c r="BA854" s="139">
        <v>1824486.6600000004</v>
      </c>
      <c r="BB854" s="44">
        <v>2870172.5219999999</v>
      </c>
      <c r="BC854" s="28">
        <v>181118.45132999998</v>
      </c>
      <c r="BD854" s="28">
        <v>158164.40598000001</v>
      </c>
      <c r="BE854" s="140">
        <v>0</v>
      </c>
      <c r="BF854" s="44">
        <v>3209455.3793099998</v>
      </c>
      <c r="BG854" s="60"/>
      <c r="BH854" s="28">
        <v>7431861.9493100001</v>
      </c>
      <c r="BI854" s="124"/>
      <c r="BJ854" s="28">
        <v>1130942.8500000001</v>
      </c>
      <c r="BK854" s="28">
        <v>6300919.0993099995</v>
      </c>
      <c r="BL854" s="124"/>
      <c r="BM854" s="193">
        <v>0</v>
      </c>
    </row>
    <row r="855" spans="1:65" x14ac:dyDescent="0.25">
      <c r="A855" s="116" t="s">
        <v>1941</v>
      </c>
      <c r="B855" s="24" t="s">
        <v>1942</v>
      </c>
      <c r="C855" s="27" t="s">
        <v>963</v>
      </c>
      <c r="D855" s="27" t="s">
        <v>12</v>
      </c>
      <c r="E855" s="139">
        <v>1305.78</v>
      </c>
      <c r="F855" s="68"/>
      <c r="G855" s="139">
        <v>555.80999999999995</v>
      </c>
      <c r="H855" s="139">
        <v>536.80999999999995</v>
      </c>
      <c r="I855" s="139">
        <v>303.32</v>
      </c>
      <c r="J855" s="139">
        <v>446.65</v>
      </c>
      <c r="K855" s="60"/>
      <c r="L855" s="28">
        <v>48312.899999999994</v>
      </c>
      <c r="M855" s="28">
        <v>27298.799999999999</v>
      </c>
      <c r="N855" s="28">
        <v>40198.5</v>
      </c>
      <c r="O855" s="44">
        <v>115810.2</v>
      </c>
      <c r="P855" s="124"/>
      <c r="Q855" s="28">
        <v>69476.25</v>
      </c>
      <c r="R855" s="28">
        <v>37915</v>
      </c>
      <c r="S855" s="28">
        <v>55831.25</v>
      </c>
      <c r="T855" s="28">
        <v>163222.5</v>
      </c>
      <c r="U855" s="124"/>
      <c r="V855" s="28">
        <v>129503.72999999998</v>
      </c>
      <c r="W855" s="28">
        <v>70673.56</v>
      </c>
      <c r="X855" s="28">
        <v>104069.45</v>
      </c>
      <c r="Y855" s="44">
        <v>304246.74</v>
      </c>
      <c r="Z855" s="124"/>
      <c r="AA855" s="28">
        <v>13895.249999999998</v>
      </c>
      <c r="AB855" s="28">
        <v>7583</v>
      </c>
      <c r="AC855" s="28">
        <v>11166.25</v>
      </c>
      <c r="AD855" s="44">
        <v>32644.5</v>
      </c>
      <c r="AE855" s="124"/>
      <c r="AF855" s="139">
        <v>317367.51</v>
      </c>
      <c r="AG855" s="139">
        <v>173195.72</v>
      </c>
      <c r="AH855" s="139">
        <v>255037.15</v>
      </c>
      <c r="AI855" s="44">
        <v>745600.38</v>
      </c>
      <c r="AJ855" s="124"/>
      <c r="AK855" s="63">
        <v>55828.239999999991</v>
      </c>
      <c r="AL855" s="63">
        <v>63090.559999999998</v>
      </c>
      <c r="AM855" s="63">
        <v>320248.05</v>
      </c>
      <c r="AN855" s="44">
        <v>439166.85</v>
      </c>
      <c r="AO855" s="124"/>
      <c r="AP855" s="28">
        <v>576930.77999999991</v>
      </c>
      <c r="AQ855" s="28">
        <v>314846.15999999997</v>
      </c>
      <c r="AR855" s="28">
        <v>463622.69999999995</v>
      </c>
      <c r="AS855" s="28">
        <v>1355399.64</v>
      </c>
      <c r="AT855" s="124"/>
      <c r="AU855" s="28">
        <v>436866.66</v>
      </c>
      <c r="AV855" s="28">
        <v>238409.52</v>
      </c>
      <c r="AW855" s="28">
        <v>351066.89999999997</v>
      </c>
      <c r="AX855" s="44">
        <v>1026343.0799999998</v>
      </c>
      <c r="AY855" s="124"/>
      <c r="AZ855" s="139">
        <v>7151814.0300000003</v>
      </c>
      <c r="BA855" s="139">
        <v>1976052.88</v>
      </c>
      <c r="BB855" s="44">
        <v>2738360.0729999999</v>
      </c>
      <c r="BC855" s="28">
        <v>163975.93505999996</v>
      </c>
      <c r="BD855" s="28">
        <v>143194.44635999997</v>
      </c>
      <c r="BE855" s="140">
        <v>0</v>
      </c>
      <c r="BF855" s="44">
        <v>3045530.4544199998</v>
      </c>
      <c r="BG855" s="60"/>
      <c r="BH855" s="28">
        <v>7227964.344419999</v>
      </c>
      <c r="BI855" s="124"/>
      <c r="BJ855" s="28">
        <v>1023901.27</v>
      </c>
      <c r="BK855" s="28">
        <v>6204063.0744199995</v>
      </c>
      <c r="BL855" s="124"/>
      <c r="BM855" s="193">
        <v>1</v>
      </c>
    </row>
    <row r="856" spans="1:65" x14ac:dyDescent="0.25">
      <c r="A856" s="116" t="s">
        <v>1943</v>
      </c>
      <c r="B856" s="24" t="s">
        <v>1944</v>
      </c>
      <c r="C856" s="27" t="s">
        <v>963</v>
      </c>
      <c r="D856" s="27" t="s">
        <v>12</v>
      </c>
      <c r="E856" s="139">
        <v>1441.43</v>
      </c>
      <c r="F856" s="68"/>
      <c r="G856" s="139">
        <v>581.80000000000007</v>
      </c>
      <c r="H856" s="139">
        <v>570.14</v>
      </c>
      <c r="I856" s="139">
        <v>357.65</v>
      </c>
      <c r="J856" s="139">
        <v>501.9799999999999</v>
      </c>
      <c r="K856" s="60"/>
      <c r="L856" s="28">
        <v>51312.6</v>
      </c>
      <c r="M856" s="28">
        <v>32188.499999999996</v>
      </c>
      <c r="N856" s="28">
        <v>45178.19999999999</v>
      </c>
      <c r="O856" s="44">
        <v>128679.29999999999</v>
      </c>
      <c r="P856" s="124"/>
      <c r="Q856" s="28">
        <v>72725.000000000015</v>
      </c>
      <c r="R856" s="28">
        <v>44706.25</v>
      </c>
      <c r="S856" s="28">
        <v>62747.499999999985</v>
      </c>
      <c r="T856" s="28">
        <v>180178.75</v>
      </c>
      <c r="U856" s="124"/>
      <c r="V856" s="28">
        <v>135559.40000000002</v>
      </c>
      <c r="W856" s="28">
        <v>83332.45</v>
      </c>
      <c r="X856" s="28">
        <v>116961.33999999998</v>
      </c>
      <c r="Y856" s="44">
        <v>335853.19</v>
      </c>
      <c r="Z856" s="124"/>
      <c r="AA856" s="28">
        <v>14545.000000000002</v>
      </c>
      <c r="AB856" s="28">
        <v>8941.25</v>
      </c>
      <c r="AC856" s="28">
        <v>12549.499999999998</v>
      </c>
      <c r="AD856" s="44">
        <v>36035.75</v>
      </c>
      <c r="AE856" s="124"/>
      <c r="AF856" s="139">
        <v>166103.9</v>
      </c>
      <c r="AG856" s="139">
        <v>102109.07</v>
      </c>
      <c r="AH856" s="139">
        <v>143315.29</v>
      </c>
      <c r="AI856" s="44">
        <v>411528.26</v>
      </c>
      <c r="AJ856" s="124"/>
      <c r="AK856" s="63">
        <v>59294.559999999998</v>
      </c>
      <c r="AL856" s="63">
        <v>74391.199999999997</v>
      </c>
      <c r="AM856" s="63">
        <v>359919.65999999992</v>
      </c>
      <c r="AN856" s="44">
        <v>493605.41999999993</v>
      </c>
      <c r="AO856" s="124"/>
      <c r="AP856" s="28">
        <v>603908.4</v>
      </c>
      <c r="AQ856" s="28">
        <v>371240.69999999995</v>
      </c>
      <c r="AR856" s="28">
        <v>521055.23999999987</v>
      </c>
      <c r="AS856" s="28">
        <v>1496204.3399999999</v>
      </c>
      <c r="AT856" s="124"/>
      <c r="AU856" s="28">
        <v>457294.80000000005</v>
      </c>
      <c r="AV856" s="28">
        <v>281112.89999999997</v>
      </c>
      <c r="AW856" s="28">
        <v>394556.27999999991</v>
      </c>
      <c r="AX856" s="44">
        <v>1132963.98</v>
      </c>
      <c r="AY856" s="124"/>
      <c r="AZ856" s="139">
        <v>7882796.1399999997</v>
      </c>
      <c r="BA856" s="139">
        <v>2153537.2400000002</v>
      </c>
      <c r="BB856" s="44">
        <v>3010900.0139999995</v>
      </c>
      <c r="BC856" s="28">
        <v>181010.45510999998</v>
      </c>
      <c r="BD856" s="28">
        <v>158070.09665999998</v>
      </c>
      <c r="BE856" s="140">
        <v>0</v>
      </c>
      <c r="BF856" s="44">
        <v>3349980.5657699993</v>
      </c>
      <c r="BG856" s="60"/>
      <c r="BH856" s="28">
        <v>7565029.5557699986</v>
      </c>
      <c r="BI856" s="124"/>
      <c r="BJ856" s="28">
        <v>1130268.5</v>
      </c>
      <c r="BK856" s="28">
        <v>6434761.0557699986</v>
      </c>
      <c r="BL856" s="124"/>
      <c r="BM856" s="193">
        <v>0</v>
      </c>
    </row>
    <row r="857" spans="1:65" x14ac:dyDescent="0.25">
      <c r="A857" s="116" t="s">
        <v>1945</v>
      </c>
      <c r="B857" s="24" t="s">
        <v>1946</v>
      </c>
      <c r="C857" s="27" t="s">
        <v>963</v>
      </c>
      <c r="D857" s="27" t="s">
        <v>12</v>
      </c>
      <c r="E857" s="139">
        <v>16337.3</v>
      </c>
      <c r="F857" s="68"/>
      <c r="G857" s="139">
        <v>7034.99</v>
      </c>
      <c r="H857" s="139">
        <v>6917.66</v>
      </c>
      <c r="I857" s="139">
        <v>3876.99</v>
      </c>
      <c r="J857" s="139">
        <v>5425.32</v>
      </c>
      <c r="K857" s="60"/>
      <c r="L857" s="28">
        <v>622589.4</v>
      </c>
      <c r="M857" s="28">
        <v>348929.1</v>
      </c>
      <c r="N857" s="28">
        <v>488278.8</v>
      </c>
      <c r="O857" s="44">
        <v>1459797.3</v>
      </c>
      <c r="P857" s="124"/>
      <c r="Q857" s="28">
        <v>879373.75</v>
      </c>
      <c r="R857" s="28">
        <v>484623.75</v>
      </c>
      <c r="S857" s="28">
        <v>678165</v>
      </c>
      <c r="T857" s="28">
        <v>2042162.5</v>
      </c>
      <c r="U857" s="124"/>
      <c r="V857" s="28">
        <v>1639152.67</v>
      </c>
      <c r="W857" s="28">
        <v>903338.66999999993</v>
      </c>
      <c r="X857" s="28">
        <v>1264099.5599999998</v>
      </c>
      <c r="Y857" s="44">
        <v>3806590.8999999994</v>
      </c>
      <c r="Z857" s="124"/>
      <c r="AA857" s="28">
        <v>175874.75</v>
      </c>
      <c r="AB857" s="28">
        <v>96924.75</v>
      </c>
      <c r="AC857" s="28">
        <v>135633</v>
      </c>
      <c r="AD857" s="44">
        <v>408432.5</v>
      </c>
      <c r="AE857" s="124"/>
      <c r="AF857" s="139">
        <v>4016979.29</v>
      </c>
      <c r="AG857" s="139">
        <v>2213761.29</v>
      </c>
      <c r="AH857" s="139">
        <v>3097857.72</v>
      </c>
      <c r="AI857" s="44">
        <v>9328598.3000000007</v>
      </c>
      <c r="AJ857" s="124"/>
      <c r="AK857" s="63">
        <v>719436.64</v>
      </c>
      <c r="AL857" s="63">
        <v>806413.91999999993</v>
      </c>
      <c r="AM857" s="63">
        <v>3889954.44</v>
      </c>
      <c r="AN857" s="44">
        <v>5415805</v>
      </c>
      <c r="AO857" s="124"/>
      <c r="AP857" s="28">
        <v>7302319.6200000001</v>
      </c>
      <c r="AQ857" s="28">
        <v>4024315.6199999996</v>
      </c>
      <c r="AR857" s="28">
        <v>5631482.1600000001</v>
      </c>
      <c r="AS857" s="28">
        <v>16958117.399999999</v>
      </c>
      <c r="AT857" s="124"/>
      <c r="AU857" s="28">
        <v>5529502.1399999997</v>
      </c>
      <c r="AV857" s="28">
        <v>3047314.1399999997</v>
      </c>
      <c r="AW857" s="28">
        <v>4264301.5199999996</v>
      </c>
      <c r="AX857" s="44">
        <v>12841117.799999999</v>
      </c>
      <c r="AY857" s="124"/>
      <c r="AZ857" s="139">
        <v>92123238.75999999</v>
      </c>
      <c r="BA857" s="139">
        <v>36537529.43</v>
      </c>
      <c r="BB857" s="44">
        <v>38598230.456999995</v>
      </c>
      <c r="BC857" s="28">
        <v>2051589.1220999998</v>
      </c>
      <c r="BD857" s="28">
        <v>1791580.9926</v>
      </c>
      <c r="BE857" s="140">
        <v>0</v>
      </c>
      <c r="BF857" s="44">
        <v>42441400.571699999</v>
      </c>
      <c r="BG857" s="60"/>
      <c r="BH857" s="28">
        <v>94702022.271699995</v>
      </c>
      <c r="BI857" s="124"/>
      <c r="BJ857" s="28">
        <v>12810567.039999999</v>
      </c>
      <c r="BK857" s="28">
        <v>81891455.231700003</v>
      </c>
      <c r="BL857" s="124"/>
      <c r="BM857" s="193">
        <v>1</v>
      </c>
    </row>
    <row r="858" spans="1:65" x14ac:dyDescent="0.25">
      <c r="A858" s="116" t="s">
        <v>1895</v>
      </c>
      <c r="B858" s="24" t="s">
        <v>1896</v>
      </c>
      <c r="C858" s="27" t="s">
        <v>703</v>
      </c>
      <c r="D858" s="27" t="s">
        <v>1897</v>
      </c>
      <c r="E858" s="139">
        <v>995.62</v>
      </c>
      <c r="F858" s="68"/>
      <c r="G858" s="139">
        <v>246.31</v>
      </c>
      <c r="H858" s="139">
        <v>246.31</v>
      </c>
      <c r="I858" s="139">
        <v>141.32</v>
      </c>
      <c r="J858" s="139">
        <v>607.99</v>
      </c>
      <c r="K858" s="124"/>
      <c r="L858" s="137">
        <v>22167.9</v>
      </c>
      <c r="M858" s="137">
        <v>12718.8</v>
      </c>
      <c r="N858" s="137">
        <v>54719.1</v>
      </c>
      <c r="O858" s="44">
        <v>89605.799999999988</v>
      </c>
      <c r="P858" s="124"/>
      <c r="Q858" s="137">
        <v>30788.75</v>
      </c>
      <c r="R858" s="137">
        <v>17665</v>
      </c>
      <c r="S858" s="137">
        <v>75998.75</v>
      </c>
      <c r="T858" s="137">
        <v>124452.5</v>
      </c>
      <c r="U858" s="124"/>
      <c r="V858" s="137">
        <v>57390.23</v>
      </c>
      <c r="W858" s="137">
        <v>32927.56</v>
      </c>
      <c r="X858" s="137">
        <v>141661.67000000001</v>
      </c>
      <c r="Y858" s="44">
        <v>231979.46000000002</v>
      </c>
      <c r="Z858" s="124"/>
      <c r="AA858" s="137">
        <v>6157.75</v>
      </c>
      <c r="AB858" s="137">
        <v>3533</v>
      </c>
      <c r="AC858" s="137">
        <v>15199.75</v>
      </c>
      <c r="AD858" s="44">
        <v>24890.5</v>
      </c>
      <c r="AE858" s="124"/>
      <c r="AF858" s="139">
        <v>140643.01</v>
      </c>
      <c r="AG858" s="139">
        <v>80693.72</v>
      </c>
      <c r="AH858" s="139">
        <v>347162.29</v>
      </c>
      <c r="AI858" s="44">
        <v>568499.02</v>
      </c>
      <c r="AJ858" s="124"/>
      <c r="AK858" s="63">
        <v>25616.240000000002</v>
      </c>
      <c r="AL858" s="63">
        <v>29394.559999999998</v>
      </c>
      <c r="AM858" s="63">
        <v>435928.83</v>
      </c>
      <c r="AN858" s="44">
        <v>490939.63</v>
      </c>
      <c r="AO858" s="124"/>
      <c r="AP858" s="137">
        <v>255669.78</v>
      </c>
      <c r="AQ858" s="137">
        <v>146690.16</v>
      </c>
      <c r="AR858" s="137">
        <v>631093.62</v>
      </c>
      <c r="AS858" s="137">
        <v>1033453.56</v>
      </c>
      <c r="AT858" s="124"/>
      <c r="AU858" s="137">
        <v>193599.66</v>
      </c>
      <c r="AV858" s="137">
        <v>111077.51999999999</v>
      </c>
      <c r="AW858" s="137">
        <v>477880.14</v>
      </c>
      <c r="AX858" s="44">
        <v>782557.32000000007</v>
      </c>
      <c r="AY858" s="124"/>
      <c r="AZ858" s="139">
        <v>5312722.05</v>
      </c>
      <c r="BA858" s="139">
        <v>738403.23</v>
      </c>
      <c r="BB858" s="44">
        <v>1815337.5839999998</v>
      </c>
      <c r="BC858" s="137">
        <v>125026.97274</v>
      </c>
      <c r="BD858" s="137">
        <v>109181.68044000001</v>
      </c>
      <c r="BE858" s="140">
        <v>0</v>
      </c>
      <c r="BF858" s="44">
        <v>2049546.2371799999</v>
      </c>
      <c r="BG858" s="124"/>
      <c r="BH858" s="137">
        <v>5395924.0271799993</v>
      </c>
      <c r="BI858" s="124"/>
      <c r="BJ858" s="137">
        <v>780695.51</v>
      </c>
      <c r="BK858" s="137">
        <v>4615228.5171799995</v>
      </c>
      <c r="BL858" s="124"/>
      <c r="BM858" s="193">
        <v>1</v>
      </c>
    </row>
    <row r="859" spans="1:65" x14ac:dyDescent="0.25">
      <c r="A859" s="116" t="s">
        <v>1898</v>
      </c>
      <c r="B859" s="24" t="s">
        <v>1899</v>
      </c>
      <c r="C859" s="27" t="s">
        <v>468</v>
      </c>
      <c r="D859" s="27" t="s">
        <v>1897</v>
      </c>
      <c r="E859" s="139">
        <v>318.5</v>
      </c>
      <c r="F859" s="68"/>
      <c r="G859" s="139">
        <v>0</v>
      </c>
      <c r="H859" s="139">
        <v>0</v>
      </c>
      <c r="I859" s="139">
        <v>65.5</v>
      </c>
      <c r="J859" s="139">
        <v>253</v>
      </c>
      <c r="K859" s="124"/>
      <c r="L859" s="137">
        <v>0</v>
      </c>
      <c r="M859" s="137">
        <v>5895</v>
      </c>
      <c r="N859" s="137">
        <v>22770</v>
      </c>
      <c r="O859" s="44">
        <v>28665</v>
      </c>
      <c r="P859" s="124"/>
      <c r="Q859" s="137">
        <v>0</v>
      </c>
      <c r="R859" s="137">
        <v>8187.5</v>
      </c>
      <c r="S859" s="137">
        <v>31625</v>
      </c>
      <c r="T859" s="137">
        <v>39812.5</v>
      </c>
      <c r="U859" s="124"/>
      <c r="V859" s="137">
        <v>0</v>
      </c>
      <c r="W859" s="137">
        <v>15261.5</v>
      </c>
      <c r="X859" s="137">
        <v>58949</v>
      </c>
      <c r="Y859" s="44">
        <v>74210.5</v>
      </c>
      <c r="Z859" s="124"/>
      <c r="AA859" s="137">
        <v>0</v>
      </c>
      <c r="AB859" s="137">
        <v>1637.5</v>
      </c>
      <c r="AC859" s="137">
        <v>6325</v>
      </c>
      <c r="AD859" s="44">
        <v>7962.5</v>
      </c>
      <c r="AE859" s="124"/>
      <c r="AF859" s="139">
        <v>0</v>
      </c>
      <c r="AG859" s="139">
        <v>37400.5</v>
      </c>
      <c r="AH859" s="139">
        <v>144463</v>
      </c>
      <c r="AI859" s="44">
        <v>181863.5</v>
      </c>
      <c r="AJ859" s="124"/>
      <c r="AK859" s="63">
        <v>0</v>
      </c>
      <c r="AL859" s="63">
        <v>13624</v>
      </c>
      <c r="AM859" s="63">
        <v>181401</v>
      </c>
      <c r="AN859" s="44">
        <v>195025</v>
      </c>
      <c r="AO859" s="124"/>
      <c r="AP859" s="137">
        <v>0</v>
      </c>
      <c r="AQ859" s="137">
        <v>67989</v>
      </c>
      <c r="AR859" s="137">
        <v>262614</v>
      </c>
      <c r="AS859" s="137">
        <v>330603</v>
      </c>
      <c r="AT859" s="124"/>
      <c r="AU859" s="137">
        <v>0</v>
      </c>
      <c r="AV859" s="137">
        <v>51483</v>
      </c>
      <c r="AW859" s="137">
        <v>198858</v>
      </c>
      <c r="AX859" s="44">
        <v>250341</v>
      </c>
      <c r="AY859" s="124"/>
      <c r="AZ859" s="139">
        <v>1714042.86</v>
      </c>
      <c r="BA859" s="139">
        <v>233351.30000000005</v>
      </c>
      <c r="BB859" s="44">
        <v>584218.24800000002</v>
      </c>
      <c r="BC859" s="137">
        <v>39996.274499999992</v>
      </c>
      <c r="BD859" s="137">
        <v>34927.347000000002</v>
      </c>
      <c r="BE859" s="140">
        <v>0</v>
      </c>
      <c r="BF859" s="44">
        <v>659141.86949999991</v>
      </c>
      <c r="BG859" s="124"/>
      <c r="BH859" s="137">
        <v>1767624.8695</v>
      </c>
      <c r="BI859" s="124"/>
      <c r="BJ859" s="137">
        <v>249745.4</v>
      </c>
      <c r="BK859" s="137">
        <v>1517879.4695000001</v>
      </c>
      <c r="BL859" s="124"/>
      <c r="BM859" s="193">
        <v>1</v>
      </c>
    </row>
    <row r="860" spans="1:65" x14ac:dyDescent="0.25">
      <c r="A860" s="116" t="s">
        <v>3</v>
      </c>
      <c r="B860" s="24" t="s">
        <v>4</v>
      </c>
      <c r="C860" s="102" t="s">
        <v>9</v>
      </c>
      <c r="D860" s="27" t="s">
        <v>6</v>
      </c>
      <c r="E860" s="139">
        <v>42</v>
      </c>
      <c r="F860" s="68"/>
      <c r="G860" s="139">
        <v>0</v>
      </c>
      <c r="H860" s="139">
        <v>0</v>
      </c>
      <c r="I860" s="139">
        <v>0</v>
      </c>
      <c r="J860" s="139">
        <v>42</v>
      </c>
      <c r="K860" s="124"/>
      <c r="L860" s="137">
        <v>0</v>
      </c>
      <c r="M860" s="137">
        <v>0</v>
      </c>
      <c r="N860" s="137">
        <v>3780</v>
      </c>
      <c r="O860" s="44">
        <v>3780</v>
      </c>
      <c r="P860" s="124"/>
      <c r="Q860" s="137">
        <v>0</v>
      </c>
      <c r="R860" s="137">
        <v>0</v>
      </c>
      <c r="S860" s="137">
        <v>5250</v>
      </c>
      <c r="T860" s="137">
        <v>5250</v>
      </c>
      <c r="U860" s="124"/>
      <c r="V860" s="137">
        <v>0</v>
      </c>
      <c r="W860" s="137">
        <v>0</v>
      </c>
      <c r="X860" s="137">
        <v>9786</v>
      </c>
      <c r="Y860" s="44">
        <v>9786</v>
      </c>
      <c r="Z860" s="124"/>
      <c r="AA860" s="137">
        <v>0</v>
      </c>
      <c r="AB860" s="137">
        <v>0</v>
      </c>
      <c r="AC860" s="137">
        <v>1050</v>
      </c>
      <c r="AD860" s="44">
        <v>1050</v>
      </c>
      <c r="AE860" s="124"/>
      <c r="AF860" s="139">
        <v>0</v>
      </c>
      <c r="AG860" s="139">
        <v>0</v>
      </c>
      <c r="AH860" s="139">
        <v>11991</v>
      </c>
      <c r="AI860" s="44">
        <v>11991</v>
      </c>
      <c r="AJ860" s="124"/>
      <c r="AK860" s="63">
        <v>0</v>
      </c>
      <c r="AL860" s="63">
        <v>0</v>
      </c>
      <c r="AM860" s="63">
        <v>30114</v>
      </c>
      <c r="AN860" s="44">
        <v>30114</v>
      </c>
      <c r="AO860" s="124"/>
      <c r="AP860" s="137">
        <v>0</v>
      </c>
      <c r="AQ860" s="137">
        <v>0</v>
      </c>
      <c r="AR860" s="137">
        <v>43596</v>
      </c>
      <c r="AS860" s="137">
        <v>43596</v>
      </c>
      <c r="AT860" s="124"/>
      <c r="AU860" s="137">
        <v>0</v>
      </c>
      <c r="AV860" s="137">
        <v>0</v>
      </c>
      <c r="AW860" s="137">
        <v>33012</v>
      </c>
      <c r="AX860" s="44">
        <v>33012</v>
      </c>
      <c r="AY860" s="124"/>
      <c r="AZ860" s="139">
        <v>252558.52</v>
      </c>
      <c r="BA860" s="139">
        <v>75899.13</v>
      </c>
      <c r="BB860" s="44">
        <v>98537.294999999998</v>
      </c>
      <c r="BC860" s="137">
        <v>5274.2339999999995</v>
      </c>
      <c r="BD860" s="137">
        <v>4605.8040000000001</v>
      </c>
      <c r="BE860" s="140">
        <v>0</v>
      </c>
      <c r="BF860" s="44">
        <v>108417.333</v>
      </c>
      <c r="BG860" s="124"/>
      <c r="BH860" s="137">
        <v>246996.33299999998</v>
      </c>
      <c r="BI860" s="124"/>
      <c r="BJ860" s="137">
        <v>32933.46</v>
      </c>
      <c r="BK860" s="137">
        <v>214062.87299999999</v>
      </c>
      <c r="BL860" s="124"/>
      <c r="BM860" s="193">
        <v>0</v>
      </c>
    </row>
    <row r="861" spans="1:65" x14ac:dyDescent="0.25">
      <c r="A861" s="116" t="s">
        <v>7</v>
      </c>
      <c r="B861" s="24" t="s">
        <v>8</v>
      </c>
      <c r="C861" s="27" t="s">
        <v>9</v>
      </c>
      <c r="D861" s="27" t="s">
        <v>6</v>
      </c>
      <c r="E861" s="139">
        <v>98</v>
      </c>
      <c r="F861" s="68"/>
      <c r="G861" s="139">
        <v>0</v>
      </c>
      <c r="H861" s="139">
        <v>0</v>
      </c>
      <c r="I861" s="139">
        <v>18</v>
      </c>
      <c r="J861" s="139">
        <v>80</v>
      </c>
      <c r="K861" s="124"/>
      <c r="L861" s="137">
        <v>0</v>
      </c>
      <c r="M861" s="137">
        <v>1620</v>
      </c>
      <c r="N861" s="137">
        <v>7200</v>
      </c>
      <c r="O861" s="44">
        <v>8820</v>
      </c>
      <c r="P861" s="124"/>
      <c r="Q861" s="137">
        <v>0</v>
      </c>
      <c r="R861" s="137">
        <v>2250</v>
      </c>
      <c r="S861" s="137">
        <v>10000</v>
      </c>
      <c r="T861" s="137">
        <v>12250</v>
      </c>
      <c r="U861" s="124"/>
      <c r="V861" s="137">
        <v>0</v>
      </c>
      <c r="W861" s="137">
        <v>4194</v>
      </c>
      <c r="X861" s="137">
        <v>18640</v>
      </c>
      <c r="Y861" s="44">
        <v>22834</v>
      </c>
      <c r="Z861" s="124"/>
      <c r="AA861" s="137">
        <v>0</v>
      </c>
      <c r="AB861" s="137">
        <v>450</v>
      </c>
      <c r="AC861" s="137">
        <v>2000</v>
      </c>
      <c r="AD861" s="44">
        <v>2450</v>
      </c>
      <c r="AE861" s="124"/>
      <c r="AF861" s="139">
        <v>0</v>
      </c>
      <c r="AG861" s="139">
        <v>5139</v>
      </c>
      <c r="AH861" s="139">
        <v>22840</v>
      </c>
      <c r="AI861" s="44">
        <v>27979</v>
      </c>
      <c r="AJ861" s="124"/>
      <c r="AK861" s="63">
        <v>0</v>
      </c>
      <c r="AL861" s="63">
        <v>3744</v>
      </c>
      <c r="AM861" s="63">
        <v>57360</v>
      </c>
      <c r="AN861" s="44">
        <v>61104</v>
      </c>
      <c r="AO861" s="124"/>
      <c r="AP861" s="137">
        <v>0</v>
      </c>
      <c r="AQ861" s="137">
        <v>18684</v>
      </c>
      <c r="AR861" s="137">
        <v>83040</v>
      </c>
      <c r="AS861" s="137">
        <v>101724</v>
      </c>
      <c r="AT861" s="124"/>
      <c r="AU861" s="137">
        <v>0</v>
      </c>
      <c r="AV861" s="137">
        <v>14148</v>
      </c>
      <c r="AW861" s="137">
        <v>62880</v>
      </c>
      <c r="AX861" s="44">
        <v>77028</v>
      </c>
      <c r="AY861" s="124"/>
      <c r="AZ861" s="139">
        <v>574504.04</v>
      </c>
      <c r="BA861" s="139">
        <v>178519.96</v>
      </c>
      <c r="BB861" s="44">
        <v>225907.19999999998</v>
      </c>
      <c r="BC861" s="137">
        <v>12306.546</v>
      </c>
      <c r="BD861" s="137">
        <v>10746.876000000002</v>
      </c>
      <c r="BE861" s="140">
        <v>0</v>
      </c>
      <c r="BF861" s="44">
        <v>248960.62199999997</v>
      </c>
      <c r="BG861" s="124"/>
      <c r="BH861" s="137">
        <v>563149.62199999997</v>
      </c>
      <c r="BI861" s="124"/>
      <c r="BJ861" s="137">
        <v>76844.740000000005</v>
      </c>
      <c r="BK861" s="137">
        <v>486304.88199999998</v>
      </c>
      <c r="BL861" s="124"/>
      <c r="BM861" s="193">
        <v>0</v>
      </c>
    </row>
    <row r="862" spans="1:65" x14ac:dyDescent="0.25">
      <c r="A862" s="116" t="s">
        <v>55</v>
      </c>
      <c r="B862" s="24" t="s">
        <v>56</v>
      </c>
      <c r="C862" s="27" t="s">
        <v>57</v>
      </c>
      <c r="D862" s="27" t="s">
        <v>6</v>
      </c>
      <c r="E862" s="139">
        <v>88</v>
      </c>
      <c r="F862" s="68"/>
      <c r="G862" s="139">
        <v>0</v>
      </c>
      <c r="H862" s="139">
        <v>0</v>
      </c>
      <c r="I862" s="139">
        <v>0</v>
      </c>
      <c r="J862" s="139">
        <v>88</v>
      </c>
      <c r="K862" s="124"/>
      <c r="L862" s="137">
        <v>0</v>
      </c>
      <c r="M862" s="137">
        <v>0</v>
      </c>
      <c r="N862" s="137">
        <v>7920</v>
      </c>
      <c r="O862" s="44">
        <v>7920</v>
      </c>
      <c r="P862" s="124"/>
      <c r="Q862" s="137">
        <v>0</v>
      </c>
      <c r="R862" s="137">
        <v>0</v>
      </c>
      <c r="S862" s="137">
        <v>11000</v>
      </c>
      <c r="T862" s="137">
        <v>11000</v>
      </c>
      <c r="U862" s="124"/>
      <c r="V862" s="137">
        <v>0</v>
      </c>
      <c r="W862" s="137">
        <v>0</v>
      </c>
      <c r="X862" s="137">
        <v>20504</v>
      </c>
      <c r="Y862" s="44">
        <v>20504</v>
      </c>
      <c r="Z862" s="124"/>
      <c r="AA862" s="137">
        <v>0</v>
      </c>
      <c r="AB862" s="137">
        <v>0</v>
      </c>
      <c r="AC862" s="137">
        <v>2200</v>
      </c>
      <c r="AD862" s="44">
        <v>2200</v>
      </c>
      <c r="AE862" s="124"/>
      <c r="AF862" s="139">
        <v>0</v>
      </c>
      <c r="AG862" s="139">
        <v>0</v>
      </c>
      <c r="AH862" s="139">
        <v>25124</v>
      </c>
      <c r="AI862" s="44">
        <v>25124</v>
      </c>
      <c r="AJ862" s="124"/>
      <c r="AK862" s="63">
        <v>0</v>
      </c>
      <c r="AL862" s="63">
        <v>0</v>
      </c>
      <c r="AM862" s="63">
        <v>63096</v>
      </c>
      <c r="AN862" s="44">
        <v>63096</v>
      </c>
      <c r="AO862" s="124"/>
      <c r="AP862" s="137">
        <v>0</v>
      </c>
      <c r="AQ862" s="137">
        <v>0</v>
      </c>
      <c r="AR862" s="137">
        <v>91344</v>
      </c>
      <c r="AS862" s="137">
        <v>91344</v>
      </c>
      <c r="AT862" s="124"/>
      <c r="AU862" s="137">
        <v>0</v>
      </c>
      <c r="AV862" s="137">
        <v>0</v>
      </c>
      <c r="AW862" s="137">
        <v>69168</v>
      </c>
      <c r="AX862" s="44">
        <v>69168</v>
      </c>
      <c r="AY862" s="124"/>
      <c r="AZ862" s="139">
        <v>526317.55999999994</v>
      </c>
      <c r="BA862" s="139">
        <v>152851.97999999998</v>
      </c>
      <c r="BB862" s="44">
        <v>203750.86199999996</v>
      </c>
      <c r="BC862" s="137">
        <v>11050.776</v>
      </c>
      <c r="BD862" s="137">
        <v>9650.2559999999994</v>
      </c>
      <c r="BE862" s="140">
        <v>0</v>
      </c>
      <c r="BF862" s="44">
        <v>224451.89399999997</v>
      </c>
      <c r="BG862" s="124"/>
      <c r="BH862" s="137">
        <v>514807.89399999997</v>
      </c>
      <c r="BI862" s="124"/>
      <c r="BJ862" s="137">
        <v>69003.44</v>
      </c>
      <c r="BK862" s="137">
        <v>445804.45399999997</v>
      </c>
      <c r="BL862" s="124"/>
      <c r="BM862" s="193">
        <v>0</v>
      </c>
    </row>
    <row r="863" spans="1:65" x14ac:dyDescent="0.25">
      <c r="A863" s="116" t="s">
        <v>58</v>
      </c>
      <c r="B863" s="24" t="s">
        <v>59</v>
      </c>
      <c r="C863" s="27" t="s">
        <v>57</v>
      </c>
      <c r="D863" s="27" t="s">
        <v>6</v>
      </c>
      <c r="E863" s="139">
        <v>48</v>
      </c>
      <c r="F863" s="68"/>
      <c r="G863" s="139">
        <v>0</v>
      </c>
      <c r="H863" s="139">
        <v>0</v>
      </c>
      <c r="I863" s="139">
        <v>35</v>
      </c>
      <c r="J863" s="139">
        <v>13</v>
      </c>
      <c r="K863" s="124"/>
      <c r="L863" s="137">
        <v>0</v>
      </c>
      <c r="M863" s="137">
        <v>3150</v>
      </c>
      <c r="N863" s="137">
        <v>1170</v>
      </c>
      <c r="O863" s="44">
        <v>4320</v>
      </c>
      <c r="P863" s="124"/>
      <c r="Q863" s="137">
        <v>0</v>
      </c>
      <c r="R863" s="137">
        <v>4375</v>
      </c>
      <c r="S863" s="137">
        <v>1625</v>
      </c>
      <c r="T863" s="137">
        <v>6000</v>
      </c>
      <c r="U863" s="124"/>
      <c r="V863" s="137">
        <v>0</v>
      </c>
      <c r="W863" s="137">
        <v>8155</v>
      </c>
      <c r="X863" s="137">
        <v>3029</v>
      </c>
      <c r="Y863" s="44">
        <v>11184</v>
      </c>
      <c r="Z863" s="124"/>
      <c r="AA863" s="137">
        <v>0</v>
      </c>
      <c r="AB863" s="137">
        <v>875</v>
      </c>
      <c r="AC863" s="137">
        <v>325</v>
      </c>
      <c r="AD863" s="44">
        <v>1200</v>
      </c>
      <c r="AE863" s="124"/>
      <c r="AF863" s="139">
        <v>0</v>
      </c>
      <c r="AG863" s="139">
        <v>9992.5</v>
      </c>
      <c r="AH863" s="139">
        <v>3711.5</v>
      </c>
      <c r="AI863" s="44">
        <v>13704</v>
      </c>
      <c r="AJ863" s="124"/>
      <c r="AK863" s="63">
        <v>0</v>
      </c>
      <c r="AL863" s="63">
        <v>7280</v>
      </c>
      <c r="AM863" s="63">
        <v>9321</v>
      </c>
      <c r="AN863" s="44">
        <v>16601</v>
      </c>
      <c r="AO863" s="124"/>
      <c r="AP863" s="137">
        <v>0</v>
      </c>
      <c r="AQ863" s="137">
        <v>36330</v>
      </c>
      <c r="AR863" s="137">
        <v>13494</v>
      </c>
      <c r="AS863" s="137">
        <v>49824</v>
      </c>
      <c r="AT863" s="124"/>
      <c r="AU863" s="137">
        <v>0</v>
      </c>
      <c r="AV863" s="137">
        <v>27510</v>
      </c>
      <c r="AW863" s="137">
        <v>10218</v>
      </c>
      <c r="AX863" s="44">
        <v>37728</v>
      </c>
      <c r="AY863" s="124"/>
      <c r="AZ863" s="139">
        <v>251393.24000000002</v>
      </c>
      <c r="BA863" s="139">
        <v>83151.059999999983</v>
      </c>
      <c r="BB863" s="44">
        <v>100363.29</v>
      </c>
      <c r="BC863" s="137">
        <v>6027.6959999999999</v>
      </c>
      <c r="BD863" s="137">
        <v>5263.7760000000007</v>
      </c>
      <c r="BE863" s="140">
        <v>0</v>
      </c>
      <c r="BF863" s="44">
        <v>111654.76199999999</v>
      </c>
      <c r="BG863" s="124"/>
      <c r="BH863" s="137">
        <v>252215.76199999999</v>
      </c>
      <c r="BI863" s="124"/>
      <c r="BJ863" s="137">
        <v>37638.239999999998</v>
      </c>
      <c r="BK863" s="137">
        <v>214577.522</v>
      </c>
      <c r="BL863" s="124"/>
      <c r="BM863" s="193">
        <v>0</v>
      </c>
    </row>
    <row r="864" spans="1:65" x14ac:dyDescent="0.25">
      <c r="A864" s="116" t="s">
        <v>104</v>
      </c>
      <c r="B864" s="24" t="s">
        <v>105</v>
      </c>
      <c r="C864" s="27" t="s">
        <v>106</v>
      </c>
      <c r="D864" s="27" t="s">
        <v>6</v>
      </c>
      <c r="E864" s="139">
        <v>16</v>
      </c>
      <c r="F864" s="68"/>
      <c r="G864" s="139">
        <v>0</v>
      </c>
      <c r="H864" s="139">
        <v>0</v>
      </c>
      <c r="I864" s="139">
        <v>0</v>
      </c>
      <c r="J864" s="139">
        <v>16</v>
      </c>
      <c r="K864" s="124"/>
      <c r="L864" s="137">
        <v>0</v>
      </c>
      <c r="M864" s="137">
        <v>0</v>
      </c>
      <c r="N864" s="137">
        <v>1440</v>
      </c>
      <c r="O864" s="44">
        <v>1440</v>
      </c>
      <c r="P864" s="124"/>
      <c r="Q864" s="137">
        <v>0</v>
      </c>
      <c r="R864" s="137">
        <v>0</v>
      </c>
      <c r="S864" s="137">
        <v>2000</v>
      </c>
      <c r="T864" s="137">
        <v>2000</v>
      </c>
      <c r="U864" s="124"/>
      <c r="V864" s="137">
        <v>0</v>
      </c>
      <c r="W864" s="137">
        <v>0</v>
      </c>
      <c r="X864" s="137">
        <v>3728</v>
      </c>
      <c r="Y864" s="44">
        <v>3728</v>
      </c>
      <c r="Z864" s="124"/>
      <c r="AA864" s="137">
        <v>0</v>
      </c>
      <c r="AB864" s="137">
        <v>0</v>
      </c>
      <c r="AC864" s="137">
        <v>400</v>
      </c>
      <c r="AD864" s="44">
        <v>400</v>
      </c>
      <c r="AE864" s="124"/>
      <c r="AF864" s="139">
        <v>0</v>
      </c>
      <c r="AG864" s="139">
        <v>0</v>
      </c>
      <c r="AH864" s="139">
        <v>4568</v>
      </c>
      <c r="AI864" s="44">
        <v>4568</v>
      </c>
      <c r="AJ864" s="124"/>
      <c r="AK864" s="63">
        <v>0</v>
      </c>
      <c r="AL864" s="63">
        <v>0</v>
      </c>
      <c r="AM864" s="63">
        <v>11472</v>
      </c>
      <c r="AN864" s="44">
        <v>11472</v>
      </c>
      <c r="AO864" s="124"/>
      <c r="AP864" s="137">
        <v>0</v>
      </c>
      <c r="AQ864" s="137">
        <v>0</v>
      </c>
      <c r="AR864" s="137">
        <v>16608</v>
      </c>
      <c r="AS864" s="137">
        <v>16608</v>
      </c>
      <c r="AT864" s="124"/>
      <c r="AU864" s="137">
        <v>0</v>
      </c>
      <c r="AV864" s="137">
        <v>0</v>
      </c>
      <c r="AW864" s="137">
        <v>12576</v>
      </c>
      <c r="AX864" s="44">
        <v>12576</v>
      </c>
      <c r="AY864" s="124"/>
      <c r="AZ864" s="139">
        <v>94762.76</v>
      </c>
      <c r="BA864" s="139">
        <v>29359.379999999994</v>
      </c>
      <c r="BB864" s="44">
        <v>37236.641999999993</v>
      </c>
      <c r="BC864" s="137">
        <v>2009.2319999999997</v>
      </c>
      <c r="BD864" s="137">
        <v>1754.5920000000001</v>
      </c>
      <c r="BE864" s="140">
        <v>0</v>
      </c>
      <c r="BF864" s="44">
        <v>41000.465999999986</v>
      </c>
      <c r="BG864" s="124"/>
      <c r="BH864" s="137">
        <v>93792.465999999986</v>
      </c>
      <c r="BI864" s="124"/>
      <c r="BJ864" s="137">
        <v>12546.08</v>
      </c>
      <c r="BK864" s="137">
        <v>81246.385999999984</v>
      </c>
      <c r="BL864" s="124"/>
      <c r="BM864" s="193">
        <v>0</v>
      </c>
    </row>
    <row r="865" spans="1:65" x14ac:dyDescent="0.25">
      <c r="A865" s="116" t="s">
        <v>107</v>
      </c>
      <c r="B865" s="24" t="s">
        <v>108</v>
      </c>
      <c r="C865" s="27" t="s">
        <v>106</v>
      </c>
      <c r="D865" s="27" t="s">
        <v>6</v>
      </c>
      <c r="E865" s="139">
        <v>239</v>
      </c>
      <c r="F865" s="68"/>
      <c r="G865" s="139">
        <v>0</v>
      </c>
      <c r="H865" s="139">
        <v>0</v>
      </c>
      <c r="I865" s="139">
        <v>100</v>
      </c>
      <c r="J865" s="139">
        <v>139</v>
      </c>
      <c r="K865" s="124"/>
      <c r="L865" s="137">
        <v>0</v>
      </c>
      <c r="M865" s="137">
        <v>9000</v>
      </c>
      <c r="N865" s="137">
        <v>12510</v>
      </c>
      <c r="O865" s="44">
        <v>21510</v>
      </c>
      <c r="P865" s="124"/>
      <c r="Q865" s="137">
        <v>0</v>
      </c>
      <c r="R865" s="137">
        <v>12500</v>
      </c>
      <c r="S865" s="137">
        <v>17375</v>
      </c>
      <c r="T865" s="137">
        <v>29875</v>
      </c>
      <c r="U865" s="124"/>
      <c r="V865" s="137">
        <v>0</v>
      </c>
      <c r="W865" s="137">
        <v>23300</v>
      </c>
      <c r="X865" s="137">
        <v>32387</v>
      </c>
      <c r="Y865" s="44">
        <v>55687</v>
      </c>
      <c r="Z865" s="124"/>
      <c r="AA865" s="137">
        <v>0</v>
      </c>
      <c r="AB865" s="137">
        <v>2500</v>
      </c>
      <c r="AC865" s="137">
        <v>3475</v>
      </c>
      <c r="AD865" s="44">
        <v>5975</v>
      </c>
      <c r="AE865" s="124"/>
      <c r="AF865" s="139">
        <v>0</v>
      </c>
      <c r="AG865" s="139">
        <v>28550</v>
      </c>
      <c r="AH865" s="139">
        <v>39684.5</v>
      </c>
      <c r="AI865" s="44">
        <v>68234.5</v>
      </c>
      <c r="AJ865" s="124"/>
      <c r="AK865" s="63">
        <v>0</v>
      </c>
      <c r="AL865" s="63">
        <v>20800</v>
      </c>
      <c r="AM865" s="63">
        <v>99663</v>
      </c>
      <c r="AN865" s="44">
        <v>120463</v>
      </c>
      <c r="AO865" s="124"/>
      <c r="AP865" s="137">
        <v>0</v>
      </c>
      <c r="AQ865" s="137">
        <v>103800</v>
      </c>
      <c r="AR865" s="137">
        <v>144282</v>
      </c>
      <c r="AS865" s="137">
        <v>248082</v>
      </c>
      <c r="AT865" s="124"/>
      <c r="AU865" s="137">
        <v>0</v>
      </c>
      <c r="AV865" s="137">
        <v>78600</v>
      </c>
      <c r="AW865" s="137">
        <v>109254</v>
      </c>
      <c r="AX865" s="44">
        <v>187854</v>
      </c>
      <c r="AY865" s="124"/>
      <c r="AZ865" s="139">
        <v>1368774.16</v>
      </c>
      <c r="BA865" s="139">
        <v>475094.22</v>
      </c>
      <c r="BB865" s="44">
        <v>553160.51399999997</v>
      </c>
      <c r="BC865" s="137">
        <v>30012.902999999998</v>
      </c>
      <c r="BD865" s="137">
        <v>26209.217999999997</v>
      </c>
      <c r="BE865" s="140">
        <v>0</v>
      </c>
      <c r="BF865" s="44">
        <v>609382.63500000001</v>
      </c>
      <c r="BG865" s="124"/>
      <c r="BH865" s="137">
        <v>1347063.135</v>
      </c>
      <c r="BI865" s="124"/>
      <c r="BJ865" s="137">
        <v>187407.07</v>
      </c>
      <c r="BK865" s="137">
        <v>1159656.0649999999</v>
      </c>
      <c r="BL865" s="124"/>
      <c r="BM865" s="193">
        <v>0</v>
      </c>
    </row>
    <row r="866" spans="1:65" x14ac:dyDescent="0.25">
      <c r="A866" s="116" t="s">
        <v>109</v>
      </c>
      <c r="B866" s="24" t="s">
        <v>110</v>
      </c>
      <c r="C866" s="27" t="s">
        <v>106</v>
      </c>
      <c r="D866" s="27" t="s">
        <v>6</v>
      </c>
      <c r="E866" s="139">
        <v>168</v>
      </c>
      <c r="F866" s="68"/>
      <c r="G866" s="139">
        <v>0</v>
      </c>
      <c r="H866" s="139">
        <v>0</v>
      </c>
      <c r="I866" s="139">
        <v>0</v>
      </c>
      <c r="J866" s="139">
        <v>168</v>
      </c>
      <c r="K866" s="124"/>
      <c r="L866" s="137">
        <v>0</v>
      </c>
      <c r="M866" s="137">
        <v>0</v>
      </c>
      <c r="N866" s="137">
        <v>15120</v>
      </c>
      <c r="O866" s="44">
        <v>15120</v>
      </c>
      <c r="P866" s="124"/>
      <c r="Q866" s="137">
        <v>0</v>
      </c>
      <c r="R866" s="137">
        <v>0</v>
      </c>
      <c r="S866" s="137">
        <v>21000</v>
      </c>
      <c r="T866" s="137">
        <v>21000</v>
      </c>
      <c r="U866" s="124"/>
      <c r="V866" s="137">
        <v>0</v>
      </c>
      <c r="W866" s="137">
        <v>0</v>
      </c>
      <c r="X866" s="137">
        <v>39144</v>
      </c>
      <c r="Y866" s="44">
        <v>39144</v>
      </c>
      <c r="Z866" s="124"/>
      <c r="AA866" s="137">
        <v>0</v>
      </c>
      <c r="AB866" s="137">
        <v>0</v>
      </c>
      <c r="AC866" s="137">
        <v>4200</v>
      </c>
      <c r="AD866" s="44">
        <v>4200</v>
      </c>
      <c r="AE866" s="124"/>
      <c r="AF866" s="139">
        <v>0</v>
      </c>
      <c r="AG866" s="139">
        <v>0</v>
      </c>
      <c r="AH866" s="139">
        <v>47964</v>
      </c>
      <c r="AI866" s="44">
        <v>47964</v>
      </c>
      <c r="AJ866" s="124"/>
      <c r="AK866" s="63">
        <v>0</v>
      </c>
      <c r="AL866" s="63">
        <v>0</v>
      </c>
      <c r="AM866" s="63">
        <v>120456</v>
      </c>
      <c r="AN866" s="44">
        <v>120456</v>
      </c>
      <c r="AO866" s="124"/>
      <c r="AP866" s="137">
        <v>0</v>
      </c>
      <c r="AQ866" s="137">
        <v>0</v>
      </c>
      <c r="AR866" s="137">
        <v>174384</v>
      </c>
      <c r="AS866" s="137">
        <v>174384</v>
      </c>
      <c r="AT866" s="124"/>
      <c r="AU866" s="137">
        <v>0</v>
      </c>
      <c r="AV866" s="137">
        <v>0</v>
      </c>
      <c r="AW866" s="137">
        <v>132048</v>
      </c>
      <c r="AX866" s="44">
        <v>132048</v>
      </c>
      <c r="AY866" s="124"/>
      <c r="AZ866" s="139">
        <v>1028193.8</v>
      </c>
      <c r="BA866" s="139">
        <v>334060.71000000002</v>
      </c>
      <c r="BB866" s="44">
        <v>408676.353</v>
      </c>
      <c r="BC866" s="137">
        <v>21096.935999999998</v>
      </c>
      <c r="BD866" s="137">
        <v>18423.216</v>
      </c>
      <c r="BE866" s="140">
        <v>0</v>
      </c>
      <c r="BF866" s="44">
        <v>448196.505</v>
      </c>
      <c r="BG866" s="124"/>
      <c r="BH866" s="137">
        <v>1002512.505</v>
      </c>
      <c r="BI866" s="124"/>
      <c r="BJ866" s="137">
        <v>131733.84</v>
      </c>
      <c r="BK866" s="137">
        <v>870778.66500000004</v>
      </c>
      <c r="BL866" s="124"/>
      <c r="BM866" s="193">
        <v>0</v>
      </c>
    </row>
    <row r="867" spans="1:65" x14ac:dyDescent="0.25">
      <c r="A867" s="116" t="s">
        <v>140</v>
      </c>
      <c r="B867" s="24" t="s">
        <v>141</v>
      </c>
      <c r="C867" s="27" t="s">
        <v>142</v>
      </c>
      <c r="D867" s="27" t="s">
        <v>6</v>
      </c>
      <c r="E867" s="139">
        <v>43</v>
      </c>
      <c r="F867" s="68"/>
      <c r="G867" s="139">
        <v>0</v>
      </c>
      <c r="H867" s="139">
        <v>0</v>
      </c>
      <c r="I867" s="139">
        <v>7</v>
      </c>
      <c r="J867" s="139">
        <v>36</v>
      </c>
      <c r="K867" s="124"/>
      <c r="L867" s="137">
        <v>0</v>
      </c>
      <c r="M867" s="137">
        <v>630</v>
      </c>
      <c r="N867" s="137">
        <v>3240</v>
      </c>
      <c r="O867" s="44">
        <v>3870</v>
      </c>
      <c r="P867" s="124"/>
      <c r="Q867" s="137">
        <v>0</v>
      </c>
      <c r="R867" s="137">
        <v>875</v>
      </c>
      <c r="S867" s="137">
        <v>4500</v>
      </c>
      <c r="T867" s="137">
        <v>5375</v>
      </c>
      <c r="U867" s="124"/>
      <c r="V867" s="137">
        <v>0</v>
      </c>
      <c r="W867" s="137">
        <v>1631</v>
      </c>
      <c r="X867" s="137">
        <v>8388</v>
      </c>
      <c r="Y867" s="44">
        <v>10019</v>
      </c>
      <c r="Z867" s="124"/>
      <c r="AA867" s="137">
        <v>0</v>
      </c>
      <c r="AB867" s="137">
        <v>175</v>
      </c>
      <c r="AC867" s="137">
        <v>900</v>
      </c>
      <c r="AD867" s="44">
        <v>1075</v>
      </c>
      <c r="AE867" s="124"/>
      <c r="AF867" s="139">
        <v>0</v>
      </c>
      <c r="AG867" s="139">
        <v>1998.5</v>
      </c>
      <c r="AH867" s="139">
        <v>10278</v>
      </c>
      <c r="AI867" s="44">
        <v>12276.5</v>
      </c>
      <c r="AJ867" s="124"/>
      <c r="AK867" s="63">
        <v>0</v>
      </c>
      <c r="AL867" s="63">
        <v>1456</v>
      </c>
      <c r="AM867" s="63">
        <v>25812</v>
      </c>
      <c r="AN867" s="44">
        <v>27268</v>
      </c>
      <c r="AO867" s="124"/>
      <c r="AP867" s="137">
        <v>0</v>
      </c>
      <c r="AQ867" s="137">
        <v>7266</v>
      </c>
      <c r="AR867" s="137">
        <v>37368</v>
      </c>
      <c r="AS867" s="137">
        <v>44634</v>
      </c>
      <c r="AT867" s="124"/>
      <c r="AU867" s="137">
        <v>0</v>
      </c>
      <c r="AV867" s="137">
        <v>5502</v>
      </c>
      <c r="AW867" s="137">
        <v>28296</v>
      </c>
      <c r="AX867" s="44">
        <v>33798</v>
      </c>
      <c r="AY867" s="124"/>
      <c r="AZ867" s="139">
        <v>241295.43</v>
      </c>
      <c r="BA867" s="139">
        <v>59677.060000000005</v>
      </c>
      <c r="BB867" s="44">
        <v>90291.746999999988</v>
      </c>
      <c r="BC867" s="137">
        <v>5399.8109999999997</v>
      </c>
      <c r="BD867" s="137">
        <v>4715.4660000000003</v>
      </c>
      <c r="BE867" s="140">
        <v>0</v>
      </c>
      <c r="BF867" s="44">
        <v>100407.02399999999</v>
      </c>
      <c r="BG867" s="124"/>
      <c r="BH867" s="137">
        <v>238722.52399999998</v>
      </c>
      <c r="BI867" s="124"/>
      <c r="BJ867" s="137">
        <v>33717.589999999997</v>
      </c>
      <c r="BK867" s="137">
        <v>205004.93399999998</v>
      </c>
      <c r="BL867" s="124"/>
      <c r="BM867" s="193">
        <v>0</v>
      </c>
    </row>
    <row r="868" spans="1:65" x14ac:dyDescent="0.25">
      <c r="A868" s="116" t="s">
        <v>221</v>
      </c>
      <c r="B868" s="24" t="s">
        <v>141</v>
      </c>
      <c r="C868" s="27" t="s">
        <v>142</v>
      </c>
      <c r="D868" s="27" t="s">
        <v>6</v>
      </c>
      <c r="E868" s="139">
        <v>72</v>
      </c>
      <c r="F868" s="68"/>
      <c r="G868" s="139">
        <v>0</v>
      </c>
      <c r="H868" s="139">
        <v>0</v>
      </c>
      <c r="I868" s="139">
        <v>14</v>
      </c>
      <c r="J868" s="139">
        <v>58</v>
      </c>
      <c r="K868" s="124"/>
      <c r="L868" s="137">
        <v>0</v>
      </c>
      <c r="M868" s="137">
        <v>1260</v>
      </c>
      <c r="N868" s="137">
        <v>5220</v>
      </c>
      <c r="O868" s="44">
        <v>6480</v>
      </c>
      <c r="P868" s="124"/>
      <c r="Q868" s="137">
        <v>0</v>
      </c>
      <c r="R868" s="137">
        <v>1750</v>
      </c>
      <c r="S868" s="137">
        <v>7250</v>
      </c>
      <c r="T868" s="137">
        <v>9000</v>
      </c>
      <c r="U868" s="124"/>
      <c r="V868" s="137">
        <v>0</v>
      </c>
      <c r="W868" s="137">
        <v>3262</v>
      </c>
      <c r="X868" s="137">
        <v>13514</v>
      </c>
      <c r="Y868" s="44">
        <v>16776</v>
      </c>
      <c r="Z868" s="124"/>
      <c r="AA868" s="137">
        <v>0</v>
      </c>
      <c r="AB868" s="137">
        <v>350</v>
      </c>
      <c r="AC868" s="137">
        <v>1450</v>
      </c>
      <c r="AD868" s="44">
        <v>1800</v>
      </c>
      <c r="AE868" s="124"/>
      <c r="AF868" s="139">
        <v>0</v>
      </c>
      <c r="AG868" s="139">
        <v>3997</v>
      </c>
      <c r="AH868" s="139">
        <v>16559</v>
      </c>
      <c r="AI868" s="44">
        <v>20556</v>
      </c>
      <c r="AJ868" s="124"/>
      <c r="AK868" s="63">
        <v>0</v>
      </c>
      <c r="AL868" s="63">
        <v>2912</v>
      </c>
      <c r="AM868" s="63">
        <v>41586</v>
      </c>
      <c r="AN868" s="44">
        <v>44498</v>
      </c>
      <c r="AO868" s="124"/>
      <c r="AP868" s="137">
        <v>0</v>
      </c>
      <c r="AQ868" s="137">
        <v>14532</v>
      </c>
      <c r="AR868" s="137">
        <v>60204</v>
      </c>
      <c r="AS868" s="137">
        <v>74736</v>
      </c>
      <c r="AT868" s="124"/>
      <c r="AU868" s="137">
        <v>0</v>
      </c>
      <c r="AV868" s="137">
        <v>11004</v>
      </c>
      <c r="AW868" s="137">
        <v>45588</v>
      </c>
      <c r="AX868" s="44">
        <v>56592</v>
      </c>
      <c r="AY868" s="124"/>
      <c r="AZ868" s="139">
        <v>420539.51</v>
      </c>
      <c r="BA868" s="139">
        <v>137999.84</v>
      </c>
      <c r="BB868" s="44">
        <v>167561.80499999999</v>
      </c>
      <c r="BC868" s="137">
        <v>9041.5439999999999</v>
      </c>
      <c r="BD868" s="137">
        <v>7895.6639999999998</v>
      </c>
      <c r="BE868" s="140">
        <v>0</v>
      </c>
      <c r="BF868" s="44">
        <v>184499.01299999998</v>
      </c>
      <c r="BG868" s="124"/>
      <c r="BH868" s="137">
        <v>414937.01299999998</v>
      </c>
      <c r="BI868" s="124"/>
      <c r="BJ868" s="137">
        <v>56457.36</v>
      </c>
      <c r="BK868" s="137">
        <v>358479.65299999999</v>
      </c>
      <c r="BL868" s="124"/>
      <c r="BM868" s="193">
        <v>0</v>
      </c>
    </row>
    <row r="869" spans="1:65" x14ac:dyDescent="0.25">
      <c r="A869" s="116" t="s">
        <v>222</v>
      </c>
      <c r="B869" s="24" t="s">
        <v>223</v>
      </c>
      <c r="C869" s="27" t="s">
        <v>142</v>
      </c>
      <c r="D869" s="27" t="s">
        <v>6</v>
      </c>
      <c r="E869" s="139">
        <v>1439</v>
      </c>
      <c r="F869" s="68"/>
      <c r="G869" s="139">
        <v>65</v>
      </c>
      <c r="H869" s="139">
        <v>65</v>
      </c>
      <c r="I869" s="139">
        <v>263</v>
      </c>
      <c r="J869" s="139">
        <v>1111</v>
      </c>
      <c r="K869" s="124"/>
      <c r="L869" s="137">
        <v>5850</v>
      </c>
      <c r="M869" s="137">
        <v>23670</v>
      </c>
      <c r="N869" s="137">
        <v>99990</v>
      </c>
      <c r="O869" s="44">
        <v>129510</v>
      </c>
      <c r="P869" s="124"/>
      <c r="Q869" s="137">
        <v>8125</v>
      </c>
      <c r="R869" s="137">
        <v>32875</v>
      </c>
      <c r="S869" s="137">
        <v>138875</v>
      </c>
      <c r="T869" s="137">
        <v>179875</v>
      </c>
      <c r="U869" s="124"/>
      <c r="V869" s="137">
        <v>15145</v>
      </c>
      <c r="W869" s="137">
        <v>61279</v>
      </c>
      <c r="X869" s="137">
        <v>258863</v>
      </c>
      <c r="Y869" s="44">
        <v>335287</v>
      </c>
      <c r="Z869" s="124"/>
      <c r="AA869" s="137">
        <v>1625</v>
      </c>
      <c r="AB869" s="137">
        <v>6575</v>
      </c>
      <c r="AC869" s="137">
        <v>27775</v>
      </c>
      <c r="AD869" s="44">
        <v>35975</v>
      </c>
      <c r="AE869" s="124"/>
      <c r="AF869" s="139">
        <v>18557.5</v>
      </c>
      <c r="AG869" s="139">
        <v>75086.5</v>
      </c>
      <c r="AH869" s="139">
        <v>317190.5</v>
      </c>
      <c r="AI869" s="44">
        <v>410834.5</v>
      </c>
      <c r="AJ869" s="124"/>
      <c r="AK869" s="63">
        <v>6760</v>
      </c>
      <c r="AL869" s="63">
        <v>54704</v>
      </c>
      <c r="AM869" s="63">
        <v>796587</v>
      </c>
      <c r="AN869" s="44">
        <v>858051</v>
      </c>
      <c r="AO869" s="124"/>
      <c r="AP869" s="137">
        <v>67470</v>
      </c>
      <c r="AQ869" s="137">
        <v>272994</v>
      </c>
      <c r="AR869" s="137">
        <v>1153218</v>
      </c>
      <c r="AS869" s="137">
        <v>1493682</v>
      </c>
      <c r="AT869" s="124"/>
      <c r="AU869" s="137">
        <v>51090</v>
      </c>
      <c r="AV869" s="137">
        <v>206718</v>
      </c>
      <c r="AW869" s="137">
        <v>873246</v>
      </c>
      <c r="AX869" s="44">
        <v>1131054</v>
      </c>
      <c r="AY869" s="124"/>
      <c r="AZ869" s="139">
        <v>8458876.5500000007</v>
      </c>
      <c r="BA869" s="139">
        <v>2782012.21</v>
      </c>
      <c r="BB869" s="44">
        <v>3372266.6280000005</v>
      </c>
      <c r="BC869" s="137">
        <v>180705.30299999999</v>
      </c>
      <c r="BD869" s="137">
        <v>157803.61800000002</v>
      </c>
      <c r="BE869" s="140">
        <v>0</v>
      </c>
      <c r="BF869" s="44">
        <v>3710775.5490000006</v>
      </c>
      <c r="BG869" s="124"/>
      <c r="BH869" s="137">
        <v>8285044.0490000006</v>
      </c>
      <c r="BI869" s="124"/>
      <c r="BJ869" s="137">
        <v>1128363.07</v>
      </c>
      <c r="BK869" s="137">
        <v>7156680.9790000003</v>
      </c>
      <c r="BL869" s="124"/>
      <c r="BM869" s="193">
        <v>0</v>
      </c>
    </row>
    <row r="870" spans="1:65" x14ac:dyDescent="0.25">
      <c r="A870" s="116" t="s">
        <v>300</v>
      </c>
      <c r="B870" s="24" t="s">
        <v>141</v>
      </c>
      <c r="C870" s="27" t="s">
        <v>142</v>
      </c>
      <c r="D870" s="27" t="s">
        <v>6</v>
      </c>
      <c r="E870" s="139">
        <v>105</v>
      </c>
      <c r="F870" s="68"/>
      <c r="G870" s="139">
        <v>0</v>
      </c>
      <c r="H870" s="139">
        <v>0</v>
      </c>
      <c r="I870" s="139">
        <v>20</v>
      </c>
      <c r="J870" s="139">
        <v>85</v>
      </c>
      <c r="K870" s="124"/>
      <c r="L870" s="137">
        <v>0</v>
      </c>
      <c r="M870" s="137">
        <v>1800</v>
      </c>
      <c r="N870" s="137">
        <v>7650</v>
      </c>
      <c r="O870" s="44">
        <v>9450</v>
      </c>
      <c r="P870" s="124"/>
      <c r="Q870" s="137">
        <v>0</v>
      </c>
      <c r="R870" s="137">
        <v>2500</v>
      </c>
      <c r="S870" s="137">
        <v>10625</v>
      </c>
      <c r="T870" s="137">
        <v>13125</v>
      </c>
      <c r="U870" s="124"/>
      <c r="V870" s="137">
        <v>0</v>
      </c>
      <c r="W870" s="137">
        <v>4660</v>
      </c>
      <c r="X870" s="137">
        <v>19805</v>
      </c>
      <c r="Y870" s="44">
        <v>24465</v>
      </c>
      <c r="Z870" s="124"/>
      <c r="AA870" s="137">
        <v>0</v>
      </c>
      <c r="AB870" s="137">
        <v>500</v>
      </c>
      <c r="AC870" s="137">
        <v>2125</v>
      </c>
      <c r="AD870" s="44">
        <v>2625</v>
      </c>
      <c r="AE870" s="124"/>
      <c r="AF870" s="139">
        <v>0</v>
      </c>
      <c r="AG870" s="139">
        <v>5710</v>
      </c>
      <c r="AH870" s="139">
        <v>24267.5</v>
      </c>
      <c r="AI870" s="44">
        <v>29977.5</v>
      </c>
      <c r="AJ870" s="124"/>
      <c r="AK870" s="63">
        <v>0</v>
      </c>
      <c r="AL870" s="63">
        <v>4160</v>
      </c>
      <c r="AM870" s="63">
        <v>60945</v>
      </c>
      <c r="AN870" s="44">
        <v>65105</v>
      </c>
      <c r="AO870" s="124"/>
      <c r="AP870" s="137">
        <v>0</v>
      </c>
      <c r="AQ870" s="137">
        <v>20760</v>
      </c>
      <c r="AR870" s="137">
        <v>88230</v>
      </c>
      <c r="AS870" s="137">
        <v>108990</v>
      </c>
      <c r="AT870" s="124"/>
      <c r="AU870" s="137">
        <v>0</v>
      </c>
      <c r="AV870" s="137">
        <v>15720</v>
      </c>
      <c r="AW870" s="137">
        <v>66810</v>
      </c>
      <c r="AX870" s="44">
        <v>82530</v>
      </c>
      <c r="AY870" s="124"/>
      <c r="AZ870" s="139">
        <v>618072.55999999994</v>
      </c>
      <c r="BA870" s="139">
        <v>204979.92</v>
      </c>
      <c r="BB870" s="44">
        <v>246915.74399999998</v>
      </c>
      <c r="BC870" s="137">
        <v>13185.584999999999</v>
      </c>
      <c r="BD870" s="137">
        <v>11514.51</v>
      </c>
      <c r="BE870" s="140">
        <v>0</v>
      </c>
      <c r="BF870" s="44">
        <v>271615.83899999998</v>
      </c>
      <c r="BG870" s="124"/>
      <c r="BH870" s="137">
        <v>607883.33899999992</v>
      </c>
      <c r="BI870" s="124"/>
      <c r="BJ870" s="137">
        <v>82333.649999999994</v>
      </c>
      <c r="BK870" s="137">
        <v>525549.6889999999</v>
      </c>
      <c r="BL870" s="124"/>
      <c r="BM870" s="193">
        <v>0</v>
      </c>
    </row>
    <row r="871" spans="1:65" x14ac:dyDescent="0.25">
      <c r="A871" s="116" t="s">
        <v>431</v>
      </c>
      <c r="B871" s="24" t="s">
        <v>432</v>
      </c>
      <c r="C871" s="27" t="s">
        <v>433</v>
      </c>
      <c r="D871" s="27" t="s">
        <v>6</v>
      </c>
      <c r="E871" s="139">
        <v>49</v>
      </c>
      <c r="F871" s="68"/>
      <c r="G871" s="139">
        <v>0</v>
      </c>
      <c r="H871" s="139">
        <v>0</v>
      </c>
      <c r="I871" s="139">
        <v>0</v>
      </c>
      <c r="J871" s="139">
        <v>49</v>
      </c>
      <c r="K871" s="124"/>
      <c r="L871" s="137">
        <v>0</v>
      </c>
      <c r="M871" s="137">
        <v>0</v>
      </c>
      <c r="N871" s="137">
        <v>4410</v>
      </c>
      <c r="O871" s="44">
        <v>4410</v>
      </c>
      <c r="P871" s="124"/>
      <c r="Q871" s="137">
        <v>0</v>
      </c>
      <c r="R871" s="137">
        <v>0</v>
      </c>
      <c r="S871" s="137">
        <v>6125</v>
      </c>
      <c r="T871" s="137">
        <v>6125</v>
      </c>
      <c r="U871" s="124"/>
      <c r="V871" s="137">
        <v>0</v>
      </c>
      <c r="W871" s="137">
        <v>0</v>
      </c>
      <c r="X871" s="137">
        <v>11417</v>
      </c>
      <c r="Y871" s="44">
        <v>11417</v>
      </c>
      <c r="Z871" s="124"/>
      <c r="AA871" s="137">
        <v>0</v>
      </c>
      <c r="AB871" s="137">
        <v>0</v>
      </c>
      <c r="AC871" s="137">
        <v>1225</v>
      </c>
      <c r="AD871" s="44">
        <v>1225</v>
      </c>
      <c r="AE871" s="124"/>
      <c r="AF871" s="139">
        <v>0</v>
      </c>
      <c r="AG871" s="139">
        <v>0</v>
      </c>
      <c r="AH871" s="139">
        <v>13989.5</v>
      </c>
      <c r="AI871" s="44">
        <v>13989.5</v>
      </c>
      <c r="AJ871" s="124"/>
      <c r="AK871" s="63">
        <v>0</v>
      </c>
      <c r="AL871" s="63">
        <v>0</v>
      </c>
      <c r="AM871" s="63">
        <v>35133</v>
      </c>
      <c r="AN871" s="44">
        <v>35133</v>
      </c>
      <c r="AO871" s="124"/>
      <c r="AP871" s="137">
        <v>0</v>
      </c>
      <c r="AQ871" s="137">
        <v>0</v>
      </c>
      <c r="AR871" s="137">
        <v>50862</v>
      </c>
      <c r="AS871" s="137">
        <v>50862</v>
      </c>
      <c r="AT871" s="124"/>
      <c r="AU871" s="137">
        <v>0</v>
      </c>
      <c r="AV871" s="137">
        <v>0</v>
      </c>
      <c r="AW871" s="137">
        <v>38514</v>
      </c>
      <c r="AX871" s="44">
        <v>38514</v>
      </c>
      <c r="AY871" s="124"/>
      <c r="AZ871" s="139">
        <v>293214.95</v>
      </c>
      <c r="BA871" s="139">
        <v>85788.739999999991</v>
      </c>
      <c r="BB871" s="44">
        <v>113701.107</v>
      </c>
      <c r="BC871" s="137">
        <v>6153.2730000000001</v>
      </c>
      <c r="BD871" s="137">
        <v>5373.438000000001</v>
      </c>
      <c r="BE871" s="140">
        <v>0</v>
      </c>
      <c r="BF871" s="44">
        <v>125227.818</v>
      </c>
      <c r="BG871" s="124"/>
      <c r="BH871" s="137">
        <v>286903.31799999997</v>
      </c>
      <c r="BI871" s="124"/>
      <c r="BJ871" s="137">
        <v>38422.370000000003</v>
      </c>
      <c r="BK871" s="137">
        <v>248480.94799999997</v>
      </c>
      <c r="BL871" s="124"/>
      <c r="BM871" s="193">
        <v>0</v>
      </c>
    </row>
    <row r="872" spans="1:65" x14ac:dyDescent="0.25">
      <c r="A872" s="116" t="s">
        <v>434</v>
      </c>
      <c r="B872" s="24" t="s">
        <v>435</v>
      </c>
      <c r="C872" s="27" t="s">
        <v>433</v>
      </c>
      <c r="D872" s="27" t="s">
        <v>6</v>
      </c>
      <c r="E872" s="139">
        <v>40</v>
      </c>
      <c r="F872" s="68"/>
      <c r="G872" s="139">
        <v>0</v>
      </c>
      <c r="H872" s="139">
        <v>0</v>
      </c>
      <c r="I872" s="139">
        <v>17</v>
      </c>
      <c r="J872" s="139">
        <v>23</v>
      </c>
      <c r="K872" s="124"/>
      <c r="L872" s="137">
        <v>0</v>
      </c>
      <c r="M872" s="137">
        <v>1530</v>
      </c>
      <c r="N872" s="137">
        <v>2070</v>
      </c>
      <c r="O872" s="44">
        <v>3600</v>
      </c>
      <c r="P872" s="124"/>
      <c r="Q872" s="137">
        <v>0</v>
      </c>
      <c r="R872" s="137">
        <v>2125</v>
      </c>
      <c r="S872" s="137">
        <v>2875</v>
      </c>
      <c r="T872" s="137">
        <v>5000</v>
      </c>
      <c r="U872" s="124"/>
      <c r="V872" s="137">
        <v>0</v>
      </c>
      <c r="W872" s="137">
        <v>3961</v>
      </c>
      <c r="X872" s="137">
        <v>5359</v>
      </c>
      <c r="Y872" s="44">
        <v>9320</v>
      </c>
      <c r="Z872" s="124"/>
      <c r="AA872" s="137">
        <v>0</v>
      </c>
      <c r="AB872" s="137">
        <v>425</v>
      </c>
      <c r="AC872" s="137">
        <v>575</v>
      </c>
      <c r="AD872" s="44">
        <v>1000</v>
      </c>
      <c r="AE872" s="124"/>
      <c r="AF872" s="139">
        <v>0</v>
      </c>
      <c r="AG872" s="139">
        <v>4853.5</v>
      </c>
      <c r="AH872" s="139">
        <v>6566.5</v>
      </c>
      <c r="AI872" s="44">
        <v>11420</v>
      </c>
      <c r="AJ872" s="124"/>
      <c r="AK872" s="63">
        <v>0</v>
      </c>
      <c r="AL872" s="63">
        <v>3536</v>
      </c>
      <c r="AM872" s="63">
        <v>16491</v>
      </c>
      <c r="AN872" s="44">
        <v>20027</v>
      </c>
      <c r="AO872" s="124"/>
      <c r="AP872" s="137">
        <v>0</v>
      </c>
      <c r="AQ872" s="137">
        <v>17646</v>
      </c>
      <c r="AR872" s="137">
        <v>23874</v>
      </c>
      <c r="AS872" s="137">
        <v>41520</v>
      </c>
      <c r="AT872" s="124"/>
      <c r="AU872" s="137">
        <v>0</v>
      </c>
      <c r="AV872" s="137">
        <v>13362</v>
      </c>
      <c r="AW872" s="137">
        <v>18078</v>
      </c>
      <c r="AX872" s="44">
        <v>31440</v>
      </c>
      <c r="AY872" s="124"/>
      <c r="AZ872" s="139">
        <v>217506.22</v>
      </c>
      <c r="BA872" s="139">
        <v>71019.759999999995</v>
      </c>
      <c r="BB872" s="44">
        <v>86557.793999999994</v>
      </c>
      <c r="BC872" s="137">
        <v>5023.079999999999</v>
      </c>
      <c r="BD872" s="137">
        <v>4386.4799999999996</v>
      </c>
      <c r="BE872" s="140">
        <v>0</v>
      </c>
      <c r="BF872" s="44">
        <v>95967.353999999992</v>
      </c>
      <c r="BG872" s="124"/>
      <c r="BH872" s="137">
        <v>219294.35399999999</v>
      </c>
      <c r="BI872" s="124"/>
      <c r="BJ872" s="137">
        <v>31365.200000000001</v>
      </c>
      <c r="BK872" s="137">
        <v>187929.15399999998</v>
      </c>
      <c r="BL872" s="124"/>
      <c r="BM872" s="193">
        <v>0</v>
      </c>
    </row>
    <row r="873" spans="1:65" x14ac:dyDescent="0.25">
      <c r="A873" s="116" t="s">
        <v>466</v>
      </c>
      <c r="B873" s="24" t="s">
        <v>467</v>
      </c>
      <c r="C873" s="27" t="s">
        <v>468</v>
      </c>
      <c r="D873" s="27" t="s">
        <v>6</v>
      </c>
      <c r="E873" s="139">
        <v>109</v>
      </c>
      <c r="F873" s="68"/>
      <c r="G873" s="139">
        <v>0</v>
      </c>
      <c r="H873" s="139">
        <v>0</v>
      </c>
      <c r="I873" s="139">
        <v>21</v>
      </c>
      <c r="J873" s="139">
        <v>88</v>
      </c>
      <c r="K873" s="124"/>
      <c r="L873" s="137">
        <v>0</v>
      </c>
      <c r="M873" s="137">
        <v>1890</v>
      </c>
      <c r="N873" s="137">
        <v>7920</v>
      </c>
      <c r="O873" s="44">
        <v>9810</v>
      </c>
      <c r="P873" s="124"/>
      <c r="Q873" s="137">
        <v>0</v>
      </c>
      <c r="R873" s="137">
        <v>2625</v>
      </c>
      <c r="S873" s="137">
        <v>11000</v>
      </c>
      <c r="T873" s="137">
        <v>13625</v>
      </c>
      <c r="U873" s="124"/>
      <c r="V873" s="137">
        <v>0</v>
      </c>
      <c r="W873" s="137">
        <v>4893</v>
      </c>
      <c r="X873" s="137">
        <v>20504</v>
      </c>
      <c r="Y873" s="44">
        <v>25397</v>
      </c>
      <c r="Z873" s="124"/>
      <c r="AA873" s="137">
        <v>0</v>
      </c>
      <c r="AB873" s="137">
        <v>525</v>
      </c>
      <c r="AC873" s="137">
        <v>2200</v>
      </c>
      <c r="AD873" s="44">
        <v>2725</v>
      </c>
      <c r="AE873" s="124"/>
      <c r="AF873" s="139">
        <v>0</v>
      </c>
      <c r="AG873" s="139">
        <v>5995.5</v>
      </c>
      <c r="AH873" s="139">
        <v>25124</v>
      </c>
      <c r="AI873" s="44">
        <v>31119.5</v>
      </c>
      <c r="AJ873" s="124"/>
      <c r="AK873" s="63">
        <v>0</v>
      </c>
      <c r="AL873" s="63">
        <v>4368</v>
      </c>
      <c r="AM873" s="63">
        <v>63096</v>
      </c>
      <c r="AN873" s="44">
        <v>67464</v>
      </c>
      <c r="AO873" s="124"/>
      <c r="AP873" s="137">
        <v>0</v>
      </c>
      <c r="AQ873" s="137">
        <v>21798</v>
      </c>
      <c r="AR873" s="137">
        <v>91344</v>
      </c>
      <c r="AS873" s="137">
        <v>113142</v>
      </c>
      <c r="AT873" s="124"/>
      <c r="AU873" s="137">
        <v>0</v>
      </c>
      <c r="AV873" s="137">
        <v>16506</v>
      </c>
      <c r="AW873" s="137">
        <v>69168</v>
      </c>
      <c r="AX873" s="44">
        <v>85674</v>
      </c>
      <c r="AY873" s="124"/>
      <c r="AZ873" s="139">
        <v>630601.78999999992</v>
      </c>
      <c r="BA873" s="139">
        <v>191922.39</v>
      </c>
      <c r="BB873" s="44">
        <v>246757.25399999996</v>
      </c>
      <c r="BC873" s="137">
        <v>13687.892999999998</v>
      </c>
      <c r="BD873" s="137">
        <v>11953.157999999999</v>
      </c>
      <c r="BE873" s="140">
        <v>0</v>
      </c>
      <c r="BF873" s="44">
        <v>272398.30499999999</v>
      </c>
      <c r="BG873" s="124"/>
      <c r="BH873" s="137">
        <v>621354.80499999993</v>
      </c>
      <c r="BI873" s="124"/>
      <c r="BJ873" s="137">
        <v>85470.17</v>
      </c>
      <c r="BK873" s="137">
        <v>535884.63499999989</v>
      </c>
      <c r="BL873" s="124"/>
      <c r="BM873" s="193">
        <v>0</v>
      </c>
    </row>
    <row r="874" spans="1:65" x14ac:dyDescent="0.25">
      <c r="A874" s="116" t="s">
        <v>502</v>
      </c>
      <c r="B874" s="24" t="s">
        <v>503</v>
      </c>
      <c r="C874" s="27" t="s">
        <v>504</v>
      </c>
      <c r="D874" s="27" t="s">
        <v>6</v>
      </c>
      <c r="E874" s="139">
        <v>93</v>
      </c>
      <c r="F874" s="68"/>
      <c r="G874" s="139">
        <v>0</v>
      </c>
      <c r="H874" s="139">
        <v>0</v>
      </c>
      <c r="I874" s="139">
        <v>4</v>
      </c>
      <c r="J874" s="139">
        <v>89</v>
      </c>
      <c r="K874" s="124"/>
      <c r="L874" s="137">
        <v>0</v>
      </c>
      <c r="M874" s="137">
        <v>360</v>
      </c>
      <c r="N874" s="137">
        <v>8010</v>
      </c>
      <c r="O874" s="44">
        <v>8370</v>
      </c>
      <c r="P874" s="124"/>
      <c r="Q874" s="137">
        <v>0</v>
      </c>
      <c r="R874" s="137">
        <v>500</v>
      </c>
      <c r="S874" s="137">
        <v>11125</v>
      </c>
      <c r="T874" s="137">
        <v>11625</v>
      </c>
      <c r="U874" s="124"/>
      <c r="V874" s="137">
        <v>0</v>
      </c>
      <c r="W874" s="137">
        <v>932</v>
      </c>
      <c r="X874" s="137">
        <v>20737</v>
      </c>
      <c r="Y874" s="44">
        <v>21669</v>
      </c>
      <c r="Z874" s="124"/>
      <c r="AA874" s="137">
        <v>0</v>
      </c>
      <c r="AB874" s="137">
        <v>100</v>
      </c>
      <c r="AC874" s="137">
        <v>2225</v>
      </c>
      <c r="AD874" s="44">
        <v>2325</v>
      </c>
      <c r="AE874" s="124"/>
      <c r="AF874" s="139">
        <v>0</v>
      </c>
      <c r="AG874" s="139">
        <v>1142</v>
      </c>
      <c r="AH874" s="139">
        <v>25409.5</v>
      </c>
      <c r="AI874" s="44">
        <v>26551.5</v>
      </c>
      <c r="AJ874" s="124"/>
      <c r="AK874" s="63">
        <v>0</v>
      </c>
      <c r="AL874" s="63">
        <v>832</v>
      </c>
      <c r="AM874" s="63">
        <v>63813</v>
      </c>
      <c r="AN874" s="44">
        <v>64645</v>
      </c>
      <c r="AO874" s="124"/>
      <c r="AP874" s="137">
        <v>0</v>
      </c>
      <c r="AQ874" s="137">
        <v>4152</v>
      </c>
      <c r="AR874" s="137">
        <v>92382</v>
      </c>
      <c r="AS874" s="137">
        <v>96534</v>
      </c>
      <c r="AT874" s="124"/>
      <c r="AU874" s="137">
        <v>0</v>
      </c>
      <c r="AV874" s="137">
        <v>3144</v>
      </c>
      <c r="AW874" s="137">
        <v>69954</v>
      </c>
      <c r="AX874" s="44">
        <v>73098</v>
      </c>
      <c r="AY874" s="124"/>
      <c r="AZ874" s="139">
        <v>544802.61</v>
      </c>
      <c r="BA874" s="139">
        <v>160321.32</v>
      </c>
      <c r="BB874" s="44">
        <v>211537.17899999997</v>
      </c>
      <c r="BC874" s="137">
        <v>11678.660999999998</v>
      </c>
      <c r="BD874" s="137">
        <v>10198.566000000001</v>
      </c>
      <c r="BE874" s="140">
        <v>0</v>
      </c>
      <c r="BF874" s="44">
        <v>233414.40599999996</v>
      </c>
      <c r="BG874" s="124"/>
      <c r="BH874" s="137">
        <v>538231.90599999996</v>
      </c>
      <c r="BI874" s="124"/>
      <c r="BJ874" s="137">
        <v>72924.09</v>
      </c>
      <c r="BK874" s="137">
        <v>465307.81599999999</v>
      </c>
      <c r="BL874" s="124"/>
      <c r="BM874" s="193">
        <v>0</v>
      </c>
    </row>
    <row r="875" spans="1:65" x14ac:dyDescent="0.25">
      <c r="A875" s="116" t="s">
        <v>505</v>
      </c>
      <c r="B875" s="24" t="s">
        <v>506</v>
      </c>
      <c r="C875" s="27" t="s">
        <v>504</v>
      </c>
      <c r="D875" s="27" t="s">
        <v>6</v>
      </c>
      <c r="E875" s="139">
        <v>117</v>
      </c>
      <c r="F875" s="68"/>
      <c r="G875" s="139">
        <v>0</v>
      </c>
      <c r="H875" s="139">
        <v>0</v>
      </c>
      <c r="I875" s="139">
        <v>28</v>
      </c>
      <c r="J875" s="139">
        <v>89</v>
      </c>
      <c r="K875" s="124"/>
      <c r="L875" s="137">
        <v>0</v>
      </c>
      <c r="M875" s="137">
        <v>2520</v>
      </c>
      <c r="N875" s="137">
        <v>8010</v>
      </c>
      <c r="O875" s="44">
        <v>10530</v>
      </c>
      <c r="P875" s="124"/>
      <c r="Q875" s="137">
        <v>0</v>
      </c>
      <c r="R875" s="137">
        <v>3500</v>
      </c>
      <c r="S875" s="137">
        <v>11125</v>
      </c>
      <c r="T875" s="137">
        <v>14625</v>
      </c>
      <c r="U875" s="124"/>
      <c r="V875" s="137">
        <v>0</v>
      </c>
      <c r="W875" s="137">
        <v>6524</v>
      </c>
      <c r="X875" s="137">
        <v>20737</v>
      </c>
      <c r="Y875" s="44">
        <v>27261</v>
      </c>
      <c r="Z875" s="124"/>
      <c r="AA875" s="137">
        <v>0</v>
      </c>
      <c r="AB875" s="137">
        <v>700</v>
      </c>
      <c r="AC875" s="137">
        <v>2225</v>
      </c>
      <c r="AD875" s="44">
        <v>2925</v>
      </c>
      <c r="AE875" s="124"/>
      <c r="AF875" s="139">
        <v>0</v>
      </c>
      <c r="AG875" s="139">
        <v>7994</v>
      </c>
      <c r="AH875" s="139">
        <v>25409.5</v>
      </c>
      <c r="AI875" s="44">
        <v>33403.5</v>
      </c>
      <c r="AJ875" s="124"/>
      <c r="AK875" s="63">
        <v>0</v>
      </c>
      <c r="AL875" s="63">
        <v>5824</v>
      </c>
      <c r="AM875" s="63">
        <v>63813</v>
      </c>
      <c r="AN875" s="44">
        <v>69637</v>
      </c>
      <c r="AO875" s="124"/>
      <c r="AP875" s="137">
        <v>0</v>
      </c>
      <c r="AQ875" s="137">
        <v>29064</v>
      </c>
      <c r="AR875" s="137">
        <v>92382</v>
      </c>
      <c r="AS875" s="137">
        <v>121446</v>
      </c>
      <c r="AT875" s="124"/>
      <c r="AU875" s="137">
        <v>0</v>
      </c>
      <c r="AV875" s="137">
        <v>22008</v>
      </c>
      <c r="AW875" s="137">
        <v>69954</v>
      </c>
      <c r="AX875" s="44">
        <v>91962</v>
      </c>
      <c r="AY875" s="124"/>
      <c r="AZ875" s="139">
        <v>670993.54</v>
      </c>
      <c r="BA875" s="139">
        <v>201237.43000000002</v>
      </c>
      <c r="BB875" s="44">
        <v>261669.29100000003</v>
      </c>
      <c r="BC875" s="137">
        <v>14692.509</v>
      </c>
      <c r="BD875" s="137">
        <v>12830.454</v>
      </c>
      <c r="BE875" s="140">
        <v>0</v>
      </c>
      <c r="BF875" s="44">
        <v>289192.25400000007</v>
      </c>
      <c r="BG875" s="124"/>
      <c r="BH875" s="137">
        <v>660981.75400000007</v>
      </c>
      <c r="BI875" s="124"/>
      <c r="BJ875" s="137">
        <v>91743.21</v>
      </c>
      <c r="BK875" s="137">
        <v>569238.54400000011</v>
      </c>
      <c r="BL875" s="124"/>
      <c r="BM875" s="193">
        <v>0</v>
      </c>
    </row>
    <row r="876" spans="1:65" x14ac:dyDescent="0.25">
      <c r="A876" s="116" t="s">
        <v>551</v>
      </c>
      <c r="B876" s="24" t="s">
        <v>552</v>
      </c>
      <c r="C876" s="27" t="s">
        <v>553</v>
      </c>
      <c r="D876" s="27" t="s">
        <v>6</v>
      </c>
      <c r="E876" s="139">
        <v>32</v>
      </c>
      <c r="F876" s="68"/>
      <c r="G876" s="139">
        <v>0</v>
      </c>
      <c r="H876" s="139">
        <v>0</v>
      </c>
      <c r="I876" s="139">
        <v>6</v>
      </c>
      <c r="J876" s="139">
        <v>26</v>
      </c>
      <c r="K876" s="124"/>
      <c r="L876" s="137">
        <v>0</v>
      </c>
      <c r="M876" s="137">
        <v>540</v>
      </c>
      <c r="N876" s="137">
        <v>2340</v>
      </c>
      <c r="O876" s="44">
        <v>2880</v>
      </c>
      <c r="P876" s="124"/>
      <c r="Q876" s="137">
        <v>0</v>
      </c>
      <c r="R876" s="137">
        <v>750</v>
      </c>
      <c r="S876" s="137">
        <v>3250</v>
      </c>
      <c r="T876" s="137">
        <v>4000</v>
      </c>
      <c r="U876" s="124"/>
      <c r="V876" s="137">
        <v>0</v>
      </c>
      <c r="W876" s="137">
        <v>1398</v>
      </c>
      <c r="X876" s="137">
        <v>6058</v>
      </c>
      <c r="Y876" s="44">
        <v>7456</v>
      </c>
      <c r="Z876" s="124"/>
      <c r="AA876" s="137">
        <v>0</v>
      </c>
      <c r="AB876" s="137">
        <v>150</v>
      </c>
      <c r="AC876" s="137">
        <v>650</v>
      </c>
      <c r="AD876" s="44">
        <v>800</v>
      </c>
      <c r="AE876" s="124"/>
      <c r="AF876" s="139">
        <v>0</v>
      </c>
      <c r="AG876" s="139">
        <v>1713</v>
      </c>
      <c r="AH876" s="139">
        <v>7423</v>
      </c>
      <c r="AI876" s="44">
        <v>9136</v>
      </c>
      <c r="AJ876" s="124"/>
      <c r="AK876" s="63">
        <v>0</v>
      </c>
      <c r="AL876" s="63">
        <v>1248</v>
      </c>
      <c r="AM876" s="63">
        <v>18642</v>
      </c>
      <c r="AN876" s="44">
        <v>19890</v>
      </c>
      <c r="AO876" s="124"/>
      <c r="AP876" s="137">
        <v>0</v>
      </c>
      <c r="AQ876" s="137">
        <v>6228</v>
      </c>
      <c r="AR876" s="137">
        <v>26988</v>
      </c>
      <c r="AS876" s="137">
        <v>33216</v>
      </c>
      <c r="AT876" s="124"/>
      <c r="AU876" s="137">
        <v>0</v>
      </c>
      <c r="AV876" s="137">
        <v>4716</v>
      </c>
      <c r="AW876" s="137">
        <v>20436</v>
      </c>
      <c r="AX876" s="44">
        <v>25152</v>
      </c>
      <c r="AY876" s="124"/>
      <c r="AZ876" s="139">
        <v>181972.58</v>
      </c>
      <c r="BA876" s="139">
        <v>52868.830000000009</v>
      </c>
      <c r="BB876" s="44">
        <v>70452.422999999995</v>
      </c>
      <c r="BC876" s="137">
        <v>4018.4639999999995</v>
      </c>
      <c r="BD876" s="137">
        <v>3509.1840000000002</v>
      </c>
      <c r="BE876" s="140">
        <v>0</v>
      </c>
      <c r="BF876" s="44">
        <v>77980.070999999982</v>
      </c>
      <c r="BG876" s="124"/>
      <c r="BH876" s="137">
        <v>180510.071</v>
      </c>
      <c r="BI876" s="124"/>
      <c r="BJ876" s="137">
        <v>25092.16</v>
      </c>
      <c r="BK876" s="137">
        <v>155417.91099999999</v>
      </c>
      <c r="BL876" s="124"/>
      <c r="BM876" s="193">
        <v>0</v>
      </c>
    </row>
    <row r="877" spans="1:65" x14ac:dyDescent="0.25">
      <c r="A877" s="116" t="s">
        <v>554</v>
      </c>
      <c r="B877" s="24" t="s">
        <v>555</v>
      </c>
      <c r="C877" s="27" t="s">
        <v>553</v>
      </c>
      <c r="D877" s="27" t="s">
        <v>6</v>
      </c>
      <c r="E877" s="139">
        <v>16</v>
      </c>
      <c r="F877" s="68"/>
      <c r="G877" s="139">
        <v>0</v>
      </c>
      <c r="H877" s="139">
        <v>0</v>
      </c>
      <c r="I877" s="139">
        <v>7</v>
      </c>
      <c r="J877" s="139">
        <v>9</v>
      </c>
      <c r="K877" s="124"/>
      <c r="L877" s="137">
        <v>0</v>
      </c>
      <c r="M877" s="137">
        <v>630</v>
      </c>
      <c r="N877" s="137">
        <v>810</v>
      </c>
      <c r="O877" s="44">
        <v>1440</v>
      </c>
      <c r="P877" s="124"/>
      <c r="Q877" s="137">
        <v>0</v>
      </c>
      <c r="R877" s="137">
        <v>875</v>
      </c>
      <c r="S877" s="137">
        <v>1125</v>
      </c>
      <c r="T877" s="137">
        <v>2000</v>
      </c>
      <c r="U877" s="124"/>
      <c r="V877" s="137">
        <v>0</v>
      </c>
      <c r="W877" s="137">
        <v>1631</v>
      </c>
      <c r="X877" s="137">
        <v>2097</v>
      </c>
      <c r="Y877" s="44">
        <v>3728</v>
      </c>
      <c r="Z877" s="124"/>
      <c r="AA877" s="137">
        <v>0</v>
      </c>
      <c r="AB877" s="137">
        <v>175</v>
      </c>
      <c r="AC877" s="137">
        <v>225</v>
      </c>
      <c r="AD877" s="44">
        <v>400</v>
      </c>
      <c r="AE877" s="124"/>
      <c r="AF877" s="139">
        <v>0</v>
      </c>
      <c r="AG877" s="139">
        <v>1998.5</v>
      </c>
      <c r="AH877" s="139">
        <v>2569.5</v>
      </c>
      <c r="AI877" s="44">
        <v>4568</v>
      </c>
      <c r="AJ877" s="124"/>
      <c r="AK877" s="63">
        <v>0</v>
      </c>
      <c r="AL877" s="63">
        <v>1456</v>
      </c>
      <c r="AM877" s="63">
        <v>6453</v>
      </c>
      <c r="AN877" s="44">
        <v>7909</v>
      </c>
      <c r="AO877" s="124"/>
      <c r="AP877" s="137">
        <v>0</v>
      </c>
      <c r="AQ877" s="137">
        <v>7266</v>
      </c>
      <c r="AR877" s="137">
        <v>9342</v>
      </c>
      <c r="AS877" s="137">
        <v>16608</v>
      </c>
      <c r="AT877" s="124"/>
      <c r="AU877" s="137">
        <v>0</v>
      </c>
      <c r="AV877" s="137">
        <v>5502</v>
      </c>
      <c r="AW877" s="137">
        <v>7074</v>
      </c>
      <c r="AX877" s="44">
        <v>12576</v>
      </c>
      <c r="AY877" s="124"/>
      <c r="AZ877" s="139">
        <v>83130.900000000009</v>
      </c>
      <c r="BA877" s="139">
        <v>25402.859999999997</v>
      </c>
      <c r="BB877" s="44">
        <v>32560.128000000001</v>
      </c>
      <c r="BC877" s="137">
        <v>2009.2319999999997</v>
      </c>
      <c r="BD877" s="137">
        <v>1754.5920000000001</v>
      </c>
      <c r="BE877" s="140">
        <v>0</v>
      </c>
      <c r="BF877" s="44">
        <v>36323.951999999997</v>
      </c>
      <c r="BG877" s="124"/>
      <c r="BH877" s="137">
        <v>85552.95199999999</v>
      </c>
      <c r="BI877" s="124"/>
      <c r="BJ877" s="137">
        <v>12546.08</v>
      </c>
      <c r="BK877" s="137">
        <v>73006.871999999988</v>
      </c>
      <c r="BL877" s="124"/>
      <c r="BM877" s="193">
        <v>0</v>
      </c>
    </row>
    <row r="878" spans="1:65" x14ac:dyDescent="0.25">
      <c r="A878" s="116" t="s">
        <v>582</v>
      </c>
      <c r="B878" s="24" t="s">
        <v>583</v>
      </c>
      <c r="C878" s="27" t="s">
        <v>584</v>
      </c>
      <c r="D878" s="27" t="s">
        <v>6</v>
      </c>
      <c r="E878" s="139">
        <v>71</v>
      </c>
      <c r="F878" s="68"/>
      <c r="G878" s="139">
        <v>0</v>
      </c>
      <c r="H878" s="139">
        <v>0</v>
      </c>
      <c r="I878" s="139">
        <v>19</v>
      </c>
      <c r="J878" s="139">
        <v>52</v>
      </c>
      <c r="K878" s="124"/>
      <c r="L878" s="137">
        <v>0</v>
      </c>
      <c r="M878" s="137">
        <v>1710</v>
      </c>
      <c r="N878" s="137">
        <v>4680</v>
      </c>
      <c r="O878" s="44">
        <v>6390</v>
      </c>
      <c r="P878" s="124"/>
      <c r="Q878" s="137">
        <v>0</v>
      </c>
      <c r="R878" s="137">
        <v>2375</v>
      </c>
      <c r="S878" s="137">
        <v>6500</v>
      </c>
      <c r="T878" s="137">
        <v>8875</v>
      </c>
      <c r="U878" s="124"/>
      <c r="V878" s="137">
        <v>0</v>
      </c>
      <c r="W878" s="137">
        <v>4427</v>
      </c>
      <c r="X878" s="137">
        <v>12116</v>
      </c>
      <c r="Y878" s="44">
        <v>16543</v>
      </c>
      <c r="Z878" s="124"/>
      <c r="AA878" s="137">
        <v>0</v>
      </c>
      <c r="AB878" s="137">
        <v>475</v>
      </c>
      <c r="AC878" s="137">
        <v>1300</v>
      </c>
      <c r="AD878" s="44">
        <v>1775</v>
      </c>
      <c r="AE878" s="124"/>
      <c r="AF878" s="139">
        <v>0</v>
      </c>
      <c r="AG878" s="139">
        <v>5424.5</v>
      </c>
      <c r="AH878" s="139">
        <v>14846</v>
      </c>
      <c r="AI878" s="44">
        <v>20270.5</v>
      </c>
      <c r="AJ878" s="124"/>
      <c r="AK878" s="63">
        <v>0</v>
      </c>
      <c r="AL878" s="63">
        <v>3952</v>
      </c>
      <c r="AM878" s="63">
        <v>37284</v>
      </c>
      <c r="AN878" s="44">
        <v>41236</v>
      </c>
      <c r="AO878" s="124"/>
      <c r="AP878" s="137">
        <v>0</v>
      </c>
      <c r="AQ878" s="137">
        <v>19722</v>
      </c>
      <c r="AR878" s="137">
        <v>53976</v>
      </c>
      <c r="AS878" s="137">
        <v>73698</v>
      </c>
      <c r="AT878" s="124"/>
      <c r="AU878" s="137">
        <v>0</v>
      </c>
      <c r="AV878" s="137">
        <v>14934</v>
      </c>
      <c r="AW878" s="137">
        <v>40872</v>
      </c>
      <c r="AX878" s="44">
        <v>55806</v>
      </c>
      <c r="AY878" s="124"/>
      <c r="AZ878" s="139">
        <v>404722.82999999996</v>
      </c>
      <c r="BA878" s="139">
        <v>123888.58999999998</v>
      </c>
      <c r="BB878" s="44">
        <v>158583.42599999998</v>
      </c>
      <c r="BC878" s="137">
        <v>8915.9669999999987</v>
      </c>
      <c r="BD878" s="137">
        <v>7786.0019999999995</v>
      </c>
      <c r="BE878" s="140">
        <v>0</v>
      </c>
      <c r="BF878" s="44">
        <v>175285.39499999999</v>
      </c>
      <c r="BG878" s="124"/>
      <c r="BH878" s="137">
        <v>399878.89500000002</v>
      </c>
      <c r="BI878" s="124"/>
      <c r="BJ878" s="137">
        <v>55673.23</v>
      </c>
      <c r="BK878" s="137">
        <v>344205.66500000004</v>
      </c>
      <c r="BL878" s="124"/>
      <c r="BM878" s="193">
        <v>0</v>
      </c>
    </row>
    <row r="879" spans="1:65" x14ac:dyDescent="0.25">
      <c r="A879" s="116" t="s">
        <v>585</v>
      </c>
      <c r="B879" s="24" t="s">
        <v>586</v>
      </c>
      <c r="C879" s="27" t="s">
        <v>584</v>
      </c>
      <c r="D879" s="27" t="s">
        <v>6</v>
      </c>
      <c r="E879" s="139">
        <v>53</v>
      </c>
      <c r="F879" s="68"/>
      <c r="G879" s="139">
        <v>0</v>
      </c>
      <c r="H879" s="139">
        <v>0</v>
      </c>
      <c r="I879" s="139">
        <v>31</v>
      </c>
      <c r="J879" s="139">
        <v>22</v>
      </c>
      <c r="K879" s="124"/>
      <c r="L879" s="137">
        <v>0</v>
      </c>
      <c r="M879" s="137">
        <v>2790</v>
      </c>
      <c r="N879" s="137">
        <v>1980</v>
      </c>
      <c r="O879" s="44">
        <v>4770</v>
      </c>
      <c r="P879" s="124"/>
      <c r="Q879" s="137">
        <v>0</v>
      </c>
      <c r="R879" s="137">
        <v>3875</v>
      </c>
      <c r="S879" s="137">
        <v>2750</v>
      </c>
      <c r="T879" s="137">
        <v>6625</v>
      </c>
      <c r="U879" s="124"/>
      <c r="V879" s="137">
        <v>0</v>
      </c>
      <c r="W879" s="137">
        <v>7223</v>
      </c>
      <c r="X879" s="137">
        <v>5126</v>
      </c>
      <c r="Y879" s="44">
        <v>12349</v>
      </c>
      <c r="Z879" s="124"/>
      <c r="AA879" s="137">
        <v>0</v>
      </c>
      <c r="AB879" s="137">
        <v>775</v>
      </c>
      <c r="AC879" s="137">
        <v>550</v>
      </c>
      <c r="AD879" s="44">
        <v>1325</v>
      </c>
      <c r="AE879" s="124"/>
      <c r="AF879" s="139">
        <v>0</v>
      </c>
      <c r="AG879" s="139">
        <v>8850.5</v>
      </c>
      <c r="AH879" s="139">
        <v>6281</v>
      </c>
      <c r="AI879" s="44">
        <v>15131.5</v>
      </c>
      <c r="AJ879" s="124"/>
      <c r="AK879" s="63">
        <v>0</v>
      </c>
      <c r="AL879" s="63">
        <v>6448</v>
      </c>
      <c r="AM879" s="63">
        <v>15774</v>
      </c>
      <c r="AN879" s="44">
        <v>22222</v>
      </c>
      <c r="AO879" s="124"/>
      <c r="AP879" s="137">
        <v>0</v>
      </c>
      <c r="AQ879" s="137">
        <v>32178</v>
      </c>
      <c r="AR879" s="137">
        <v>22836</v>
      </c>
      <c r="AS879" s="137">
        <v>55014</v>
      </c>
      <c r="AT879" s="124"/>
      <c r="AU879" s="137">
        <v>0</v>
      </c>
      <c r="AV879" s="137">
        <v>24366</v>
      </c>
      <c r="AW879" s="137">
        <v>17292</v>
      </c>
      <c r="AX879" s="44">
        <v>41658</v>
      </c>
      <c r="AY879" s="124"/>
      <c r="AZ879" s="139">
        <v>283358</v>
      </c>
      <c r="BA879" s="139">
        <v>91939.239999999991</v>
      </c>
      <c r="BB879" s="44">
        <v>112589.17199999999</v>
      </c>
      <c r="BC879" s="137">
        <v>6655.5810000000001</v>
      </c>
      <c r="BD879" s="137">
        <v>5812.0860000000002</v>
      </c>
      <c r="BE879" s="140">
        <v>0</v>
      </c>
      <c r="BF879" s="44">
        <v>125056.83899999999</v>
      </c>
      <c r="BG879" s="124"/>
      <c r="BH879" s="137">
        <v>284151.33899999998</v>
      </c>
      <c r="BI879" s="124"/>
      <c r="BJ879" s="137">
        <v>41558.89</v>
      </c>
      <c r="BK879" s="137">
        <v>242592.44899999996</v>
      </c>
      <c r="BL879" s="124"/>
      <c r="BM879" s="193">
        <v>0</v>
      </c>
    </row>
    <row r="880" spans="1:65" x14ac:dyDescent="0.25">
      <c r="A880" s="116" t="s">
        <v>682</v>
      </c>
      <c r="B880" s="24" t="s">
        <v>683</v>
      </c>
      <c r="C880" s="27" t="s">
        <v>684</v>
      </c>
      <c r="D880" s="27" t="s">
        <v>6</v>
      </c>
      <c r="E880" s="139">
        <v>29</v>
      </c>
      <c r="F880" s="68"/>
      <c r="G880" s="139">
        <v>0</v>
      </c>
      <c r="H880" s="139">
        <v>0</v>
      </c>
      <c r="I880" s="139">
        <v>2</v>
      </c>
      <c r="J880" s="139">
        <v>27</v>
      </c>
      <c r="K880" s="124"/>
      <c r="L880" s="137">
        <v>0</v>
      </c>
      <c r="M880" s="137">
        <v>180</v>
      </c>
      <c r="N880" s="137">
        <v>2430</v>
      </c>
      <c r="O880" s="44">
        <v>2610</v>
      </c>
      <c r="P880" s="124"/>
      <c r="Q880" s="137">
        <v>0</v>
      </c>
      <c r="R880" s="137">
        <v>250</v>
      </c>
      <c r="S880" s="137">
        <v>3375</v>
      </c>
      <c r="T880" s="137">
        <v>3625</v>
      </c>
      <c r="U880" s="124"/>
      <c r="V880" s="137">
        <v>0</v>
      </c>
      <c r="W880" s="137">
        <v>466</v>
      </c>
      <c r="X880" s="137">
        <v>6291</v>
      </c>
      <c r="Y880" s="44">
        <v>6757</v>
      </c>
      <c r="Z880" s="124"/>
      <c r="AA880" s="137">
        <v>0</v>
      </c>
      <c r="AB880" s="137">
        <v>50</v>
      </c>
      <c r="AC880" s="137">
        <v>675</v>
      </c>
      <c r="AD880" s="44">
        <v>725</v>
      </c>
      <c r="AE880" s="124"/>
      <c r="AF880" s="139">
        <v>0</v>
      </c>
      <c r="AG880" s="139">
        <v>571</v>
      </c>
      <c r="AH880" s="139">
        <v>7708.5</v>
      </c>
      <c r="AI880" s="44">
        <v>8279.5</v>
      </c>
      <c r="AJ880" s="124"/>
      <c r="AK880" s="63">
        <v>0</v>
      </c>
      <c r="AL880" s="63">
        <v>416</v>
      </c>
      <c r="AM880" s="63">
        <v>19359</v>
      </c>
      <c r="AN880" s="44">
        <v>19775</v>
      </c>
      <c r="AO880" s="124"/>
      <c r="AP880" s="137">
        <v>0</v>
      </c>
      <c r="AQ880" s="137">
        <v>2076</v>
      </c>
      <c r="AR880" s="137">
        <v>28026</v>
      </c>
      <c r="AS880" s="137">
        <v>30102</v>
      </c>
      <c r="AT880" s="124"/>
      <c r="AU880" s="137">
        <v>0</v>
      </c>
      <c r="AV880" s="137">
        <v>1572</v>
      </c>
      <c r="AW880" s="137">
        <v>21222</v>
      </c>
      <c r="AX880" s="44">
        <v>22794</v>
      </c>
      <c r="AY880" s="124"/>
      <c r="AZ880" s="139">
        <v>162925.38000000003</v>
      </c>
      <c r="BA880" s="139">
        <v>43684.659999999996</v>
      </c>
      <c r="BB880" s="44">
        <v>61983.01200000001</v>
      </c>
      <c r="BC880" s="137">
        <v>3641.7329999999997</v>
      </c>
      <c r="BD880" s="137">
        <v>3180.1979999999999</v>
      </c>
      <c r="BE880" s="140">
        <v>0</v>
      </c>
      <c r="BF880" s="44">
        <v>68804.943000000014</v>
      </c>
      <c r="BG880" s="124"/>
      <c r="BH880" s="137">
        <v>163472.44300000003</v>
      </c>
      <c r="BI880" s="124"/>
      <c r="BJ880" s="137">
        <v>22739.77</v>
      </c>
      <c r="BK880" s="137">
        <v>140732.67300000004</v>
      </c>
      <c r="BL880" s="124"/>
      <c r="BM880" s="193">
        <v>0</v>
      </c>
    </row>
    <row r="881" spans="1:65" x14ac:dyDescent="0.25">
      <c r="A881" s="116" t="s">
        <v>701</v>
      </c>
      <c r="B881" s="24" t="s">
        <v>702</v>
      </c>
      <c r="C881" s="27" t="s">
        <v>703</v>
      </c>
      <c r="D881" s="27" t="s">
        <v>6</v>
      </c>
      <c r="E881" s="139">
        <v>24</v>
      </c>
      <c r="F881" s="68"/>
      <c r="G881" s="139">
        <v>0</v>
      </c>
      <c r="H881" s="139">
        <v>0</v>
      </c>
      <c r="I881" s="139">
        <v>6</v>
      </c>
      <c r="J881" s="139">
        <v>18</v>
      </c>
      <c r="K881" s="124"/>
      <c r="L881" s="137">
        <v>0</v>
      </c>
      <c r="M881" s="137">
        <v>540</v>
      </c>
      <c r="N881" s="137">
        <v>1620</v>
      </c>
      <c r="O881" s="44">
        <v>2160</v>
      </c>
      <c r="P881" s="124"/>
      <c r="Q881" s="137">
        <v>0</v>
      </c>
      <c r="R881" s="137">
        <v>750</v>
      </c>
      <c r="S881" s="137">
        <v>2250</v>
      </c>
      <c r="T881" s="137">
        <v>3000</v>
      </c>
      <c r="U881" s="124"/>
      <c r="V881" s="137">
        <v>0</v>
      </c>
      <c r="W881" s="137">
        <v>1398</v>
      </c>
      <c r="X881" s="137">
        <v>4194</v>
      </c>
      <c r="Y881" s="44">
        <v>5592</v>
      </c>
      <c r="Z881" s="124"/>
      <c r="AA881" s="137">
        <v>0</v>
      </c>
      <c r="AB881" s="137">
        <v>150</v>
      </c>
      <c r="AC881" s="137">
        <v>450</v>
      </c>
      <c r="AD881" s="44">
        <v>600</v>
      </c>
      <c r="AE881" s="124"/>
      <c r="AF881" s="139">
        <v>0</v>
      </c>
      <c r="AG881" s="139">
        <v>1713</v>
      </c>
      <c r="AH881" s="139">
        <v>5139</v>
      </c>
      <c r="AI881" s="44">
        <v>6852</v>
      </c>
      <c r="AJ881" s="124"/>
      <c r="AK881" s="63">
        <v>0</v>
      </c>
      <c r="AL881" s="63">
        <v>1248</v>
      </c>
      <c r="AM881" s="63">
        <v>12906</v>
      </c>
      <c r="AN881" s="44">
        <v>14154</v>
      </c>
      <c r="AO881" s="124"/>
      <c r="AP881" s="137">
        <v>0</v>
      </c>
      <c r="AQ881" s="137">
        <v>6228</v>
      </c>
      <c r="AR881" s="137">
        <v>18684</v>
      </c>
      <c r="AS881" s="137">
        <v>24912</v>
      </c>
      <c r="AT881" s="124"/>
      <c r="AU881" s="137">
        <v>0</v>
      </c>
      <c r="AV881" s="137">
        <v>4716</v>
      </c>
      <c r="AW881" s="137">
        <v>14148</v>
      </c>
      <c r="AX881" s="44">
        <v>18864</v>
      </c>
      <c r="AY881" s="124"/>
      <c r="AZ881" s="139">
        <v>133279.63</v>
      </c>
      <c r="BA881" s="139">
        <v>35640.749999999993</v>
      </c>
      <c r="BB881" s="44">
        <v>50676.114000000001</v>
      </c>
      <c r="BC881" s="137">
        <v>3013.848</v>
      </c>
      <c r="BD881" s="137">
        <v>2631.8880000000004</v>
      </c>
      <c r="BE881" s="140">
        <v>0</v>
      </c>
      <c r="BF881" s="44">
        <v>56321.85</v>
      </c>
      <c r="BG881" s="124"/>
      <c r="BH881" s="137">
        <v>132455.85</v>
      </c>
      <c r="BI881" s="124"/>
      <c r="BJ881" s="137">
        <v>18819.12</v>
      </c>
      <c r="BK881" s="137">
        <v>113636.73000000001</v>
      </c>
      <c r="BL881" s="124"/>
      <c r="BM881" s="193">
        <v>0</v>
      </c>
    </row>
    <row r="882" spans="1:65" x14ac:dyDescent="0.25">
      <c r="A882" s="116" t="s">
        <v>704</v>
      </c>
      <c r="B882" s="24" t="s">
        <v>705</v>
      </c>
      <c r="C882" s="27" t="s">
        <v>703</v>
      </c>
      <c r="D882" s="27" t="s">
        <v>6</v>
      </c>
      <c r="E882" s="139">
        <v>244</v>
      </c>
      <c r="F882" s="68"/>
      <c r="G882" s="139">
        <v>0</v>
      </c>
      <c r="H882" s="139">
        <v>0</v>
      </c>
      <c r="I882" s="139">
        <v>24</v>
      </c>
      <c r="J882" s="139">
        <v>220</v>
      </c>
      <c r="K882" s="124"/>
      <c r="L882" s="137">
        <v>0</v>
      </c>
      <c r="M882" s="137">
        <v>2160</v>
      </c>
      <c r="N882" s="137">
        <v>19800</v>
      </c>
      <c r="O882" s="44">
        <v>21960</v>
      </c>
      <c r="P882" s="124"/>
      <c r="Q882" s="137">
        <v>0</v>
      </c>
      <c r="R882" s="137">
        <v>3000</v>
      </c>
      <c r="S882" s="137">
        <v>27500</v>
      </c>
      <c r="T882" s="137">
        <v>30500</v>
      </c>
      <c r="U882" s="124"/>
      <c r="V882" s="137">
        <v>0</v>
      </c>
      <c r="W882" s="137">
        <v>5592</v>
      </c>
      <c r="X882" s="137">
        <v>51260</v>
      </c>
      <c r="Y882" s="44">
        <v>56852</v>
      </c>
      <c r="Z882" s="124"/>
      <c r="AA882" s="137">
        <v>0</v>
      </c>
      <c r="AB882" s="137">
        <v>600</v>
      </c>
      <c r="AC882" s="137">
        <v>5500</v>
      </c>
      <c r="AD882" s="44">
        <v>6100</v>
      </c>
      <c r="AE882" s="124"/>
      <c r="AF882" s="139">
        <v>0</v>
      </c>
      <c r="AG882" s="139">
        <v>6852</v>
      </c>
      <c r="AH882" s="139">
        <v>62810</v>
      </c>
      <c r="AI882" s="44">
        <v>69662</v>
      </c>
      <c r="AJ882" s="124"/>
      <c r="AK882" s="63">
        <v>0</v>
      </c>
      <c r="AL882" s="63">
        <v>4992</v>
      </c>
      <c r="AM882" s="63">
        <v>157740</v>
      </c>
      <c r="AN882" s="44">
        <v>162732</v>
      </c>
      <c r="AO882" s="124"/>
      <c r="AP882" s="137">
        <v>0</v>
      </c>
      <c r="AQ882" s="137">
        <v>24912</v>
      </c>
      <c r="AR882" s="137">
        <v>228360</v>
      </c>
      <c r="AS882" s="137">
        <v>253272</v>
      </c>
      <c r="AT882" s="124"/>
      <c r="AU882" s="137">
        <v>0</v>
      </c>
      <c r="AV882" s="137">
        <v>18864</v>
      </c>
      <c r="AW882" s="137">
        <v>172920</v>
      </c>
      <c r="AX882" s="44">
        <v>191784</v>
      </c>
      <c r="AY882" s="124"/>
      <c r="AZ882" s="139">
        <v>1420722.24</v>
      </c>
      <c r="BA882" s="139">
        <v>379298.05</v>
      </c>
      <c r="BB882" s="44">
        <v>540006.08699999994</v>
      </c>
      <c r="BC882" s="137">
        <v>30640.787999999997</v>
      </c>
      <c r="BD882" s="137">
        <v>26757.528000000002</v>
      </c>
      <c r="BE882" s="140">
        <v>0</v>
      </c>
      <c r="BF882" s="44">
        <v>597404.40299999993</v>
      </c>
      <c r="BG882" s="124"/>
      <c r="BH882" s="137">
        <v>1390266.4029999999</v>
      </c>
      <c r="BI882" s="124"/>
      <c r="BJ882" s="137">
        <v>191327.72</v>
      </c>
      <c r="BK882" s="137">
        <v>1198938.683</v>
      </c>
      <c r="BL882" s="124"/>
      <c r="BM882" s="193">
        <v>0</v>
      </c>
    </row>
    <row r="883" spans="1:65" x14ac:dyDescent="0.25">
      <c r="A883" s="116" t="s">
        <v>765</v>
      </c>
      <c r="B883" s="24" t="s">
        <v>766</v>
      </c>
      <c r="C883" s="27" t="s">
        <v>767</v>
      </c>
      <c r="D883" s="27" t="s">
        <v>6</v>
      </c>
      <c r="E883" s="139">
        <v>74</v>
      </c>
      <c r="F883" s="68"/>
      <c r="G883" s="139">
        <v>0</v>
      </c>
      <c r="H883" s="139">
        <v>0</v>
      </c>
      <c r="I883" s="139">
        <v>27</v>
      </c>
      <c r="J883" s="139">
        <v>47</v>
      </c>
      <c r="K883" s="124"/>
      <c r="L883" s="137">
        <v>0</v>
      </c>
      <c r="M883" s="137">
        <v>2430</v>
      </c>
      <c r="N883" s="137">
        <v>4230</v>
      </c>
      <c r="O883" s="44">
        <v>6660</v>
      </c>
      <c r="P883" s="124"/>
      <c r="Q883" s="137">
        <v>0</v>
      </c>
      <c r="R883" s="137">
        <v>3375</v>
      </c>
      <c r="S883" s="137">
        <v>5875</v>
      </c>
      <c r="T883" s="137">
        <v>9250</v>
      </c>
      <c r="U883" s="124"/>
      <c r="V883" s="137">
        <v>0</v>
      </c>
      <c r="W883" s="137">
        <v>6291</v>
      </c>
      <c r="X883" s="137">
        <v>10951</v>
      </c>
      <c r="Y883" s="44">
        <v>17242</v>
      </c>
      <c r="Z883" s="124"/>
      <c r="AA883" s="137">
        <v>0</v>
      </c>
      <c r="AB883" s="137">
        <v>675</v>
      </c>
      <c r="AC883" s="137">
        <v>1175</v>
      </c>
      <c r="AD883" s="44">
        <v>1850</v>
      </c>
      <c r="AE883" s="124"/>
      <c r="AF883" s="139">
        <v>0</v>
      </c>
      <c r="AG883" s="139">
        <v>7708.5</v>
      </c>
      <c r="AH883" s="139">
        <v>13418.5</v>
      </c>
      <c r="AI883" s="44">
        <v>21127</v>
      </c>
      <c r="AJ883" s="124"/>
      <c r="AK883" s="63">
        <v>0</v>
      </c>
      <c r="AL883" s="63">
        <v>5616</v>
      </c>
      <c r="AM883" s="63">
        <v>33699</v>
      </c>
      <c r="AN883" s="44">
        <v>39315</v>
      </c>
      <c r="AO883" s="124"/>
      <c r="AP883" s="137">
        <v>0</v>
      </c>
      <c r="AQ883" s="137">
        <v>28026</v>
      </c>
      <c r="AR883" s="137">
        <v>48786</v>
      </c>
      <c r="AS883" s="137">
        <v>76812</v>
      </c>
      <c r="AT883" s="124"/>
      <c r="AU883" s="137">
        <v>0</v>
      </c>
      <c r="AV883" s="137">
        <v>21222</v>
      </c>
      <c r="AW883" s="137">
        <v>36942</v>
      </c>
      <c r="AX883" s="44">
        <v>58164</v>
      </c>
      <c r="AY883" s="124"/>
      <c r="AZ883" s="139">
        <v>402069.34</v>
      </c>
      <c r="BA883" s="139">
        <v>98038.65</v>
      </c>
      <c r="BB883" s="44">
        <v>150032.397</v>
      </c>
      <c r="BC883" s="137">
        <v>9292.6980000000003</v>
      </c>
      <c r="BD883" s="137">
        <v>8114.9880000000003</v>
      </c>
      <c r="BE883" s="140">
        <v>0</v>
      </c>
      <c r="BF883" s="44">
        <v>167440.08300000001</v>
      </c>
      <c r="BG883" s="124"/>
      <c r="BH883" s="137">
        <v>397860.08299999998</v>
      </c>
      <c r="BI883" s="124"/>
      <c r="BJ883" s="137">
        <v>58025.62</v>
      </c>
      <c r="BK883" s="137">
        <v>339834.46299999999</v>
      </c>
      <c r="BL883" s="124"/>
      <c r="BM883" s="193">
        <v>0</v>
      </c>
    </row>
    <row r="884" spans="1:65" x14ac:dyDescent="0.25">
      <c r="A884" s="116" t="s">
        <v>768</v>
      </c>
      <c r="B884" s="24" t="s">
        <v>769</v>
      </c>
      <c r="C884" s="27" t="s">
        <v>767</v>
      </c>
      <c r="D884" s="27" t="s">
        <v>6</v>
      </c>
      <c r="E884" s="139">
        <v>718</v>
      </c>
      <c r="F884" s="68"/>
      <c r="G884" s="139">
        <v>0</v>
      </c>
      <c r="H884" s="139">
        <v>0</v>
      </c>
      <c r="I884" s="139">
        <v>80</v>
      </c>
      <c r="J884" s="139">
        <v>638</v>
      </c>
      <c r="K884" s="124"/>
      <c r="L884" s="137">
        <v>0</v>
      </c>
      <c r="M884" s="137">
        <v>7200</v>
      </c>
      <c r="N884" s="137">
        <v>57420</v>
      </c>
      <c r="O884" s="44">
        <v>64620</v>
      </c>
      <c r="P884" s="124"/>
      <c r="Q884" s="137">
        <v>0</v>
      </c>
      <c r="R884" s="137">
        <v>10000</v>
      </c>
      <c r="S884" s="137">
        <v>79750</v>
      </c>
      <c r="T884" s="137">
        <v>89750</v>
      </c>
      <c r="U884" s="124"/>
      <c r="V884" s="137">
        <v>0</v>
      </c>
      <c r="W884" s="137">
        <v>18640</v>
      </c>
      <c r="X884" s="137">
        <v>148654</v>
      </c>
      <c r="Y884" s="44">
        <v>167294</v>
      </c>
      <c r="Z884" s="124"/>
      <c r="AA884" s="137">
        <v>0</v>
      </c>
      <c r="AB884" s="137">
        <v>2000</v>
      </c>
      <c r="AC884" s="137">
        <v>15950</v>
      </c>
      <c r="AD884" s="44">
        <v>17950</v>
      </c>
      <c r="AE884" s="124"/>
      <c r="AF884" s="139">
        <v>0</v>
      </c>
      <c r="AG884" s="139">
        <v>22840</v>
      </c>
      <c r="AH884" s="139">
        <v>182149</v>
      </c>
      <c r="AI884" s="44">
        <v>204989</v>
      </c>
      <c r="AJ884" s="124"/>
      <c r="AK884" s="63">
        <v>0</v>
      </c>
      <c r="AL884" s="63">
        <v>16640</v>
      </c>
      <c r="AM884" s="63">
        <v>457446</v>
      </c>
      <c r="AN884" s="44">
        <v>474086</v>
      </c>
      <c r="AO884" s="124"/>
      <c r="AP884" s="137">
        <v>0</v>
      </c>
      <c r="AQ884" s="137">
        <v>83040</v>
      </c>
      <c r="AR884" s="137">
        <v>662244</v>
      </c>
      <c r="AS884" s="137">
        <v>745284</v>
      </c>
      <c r="AT884" s="124"/>
      <c r="AU884" s="137">
        <v>0</v>
      </c>
      <c r="AV884" s="137">
        <v>62880</v>
      </c>
      <c r="AW884" s="137">
        <v>501468</v>
      </c>
      <c r="AX884" s="44">
        <v>564348</v>
      </c>
      <c r="AY884" s="124"/>
      <c r="AZ884" s="139">
        <v>4115621.3899999997</v>
      </c>
      <c r="BA884" s="139">
        <v>969660.58</v>
      </c>
      <c r="BB884" s="44">
        <v>1525584.5909999998</v>
      </c>
      <c r="BC884" s="137">
        <v>90164.285999999993</v>
      </c>
      <c r="BD884" s="137">
        <v>78737.316000000006</v>
      </c>
      <c r="BE884" s="140">
        <v>0</v>
      </c>
      <c r="BF884" s="44">
        <v>1694486.193</v>
      </c>
      <c r="BG884" s="124"/>
      <c r="BH884" s="137">
        <v>4022807.193</v>
      </c>
      <c r="BI884" s="124"/>
      <c r="BJ884" s="137">
        <v>563005.34</v>
      </c>
      <c r="BK884" s="137">
        <v>3459801.8530000001</v>
      </c>
      <c r="BL884" s="124"/>
      <c r="BM884" s="193">
        <v>0</v>
      </c>
    </row>
    <row r="885" spans="1:65" x14ac:dyDescent="0.25">
      <c r="A885" s="116" t="s">
        <v>854</v>
      </c>
      <c r="B885" s="24" t="s">
        <v>855</v>
      </c>
      <c r="C885" s="27" t="s">
        <v>856</v>
      </c>
      <c r="D885" s="27" t="s">
        <v>6</v>
      </c>
      <c r="E885" s="139">
        <v>42</v>
      </c>
      <c r="F885" s="68"/>
      <c r="G885" s="139">
        <v>0</v>
      </c>
      <c r="H885" s="139">
        <v>0</v>
      </c>
      <c r="I885" s="139">
        <v>8</v>
      </c>
      <c r="J885" s="139">
        <v>34</v>
      </c>
      <c r="K885" s="124"/>
      <c r="L885" s="137">
        <v>0</v>
      </c>
      <c r="M885" s="137">
        <v>720</v>
      </c>
      <c r="N885" s="137">
        <v>3060</v>
      </c>
      <c r="O885" s="44">
        <v>3780</v>
      </c>
      <c r="P885" s="124"/>
      <c r="Q885" s="137">
        <v>0</v>
      </c>
      <c r="R885" s="137">
        <v>1000</v>
      </c>
      <c r="S885" s="137">
        <v>4250</v>
      </c>
      <c r="T885" s="137">
        <v>5250</v>
      </c>
      <c r="U885" s="124"/>
      <c r="V885" s="137">
        <v>0</v>
      </c>
      <c r="W885" s="137">
        <v>1864</v>
      </c>
      <c r="X885" s="137">
        <v>7922</v>
      </c>
      <c r="Y885" s="44">
        <v>9786</v>
      </c>
      <c r="Z885" s="124"/>
      <c r="AA885" s="137">
        <v>0</v>
      </c>
      <c r="AB885" s="137">
        <v>200</v>
      </c>
      <c r="AC885" s="137">
        <v>850</v>
      </c>
      <c r="AD885" s="44">
        <v>1050</v>
      </c>
      <c r="AE885" s="124"/>
      <c r="AF885" s="139">
        <v>0</v>
      </c>
      <c r="AG885" s="139">
        <v>2284</v>
      </c>
      <c r="AH885" s="139">
        <v>9707</v>
      </c>
      <c r="AI885" s="44">
        <v>11991</v>
      </c>
      <c r="AJ885" s="124"/>
      <c r="AK885" s="63">
        <v>0</v>
      </c>
      <c r="AL885" s="63">
        <v>1664</v>
      </c>
      <c r="AM885" s="63">
        <v>24378</v>
      </c>
      <c r="AN885" s="44">
        <v>26042</v>
      </c>
      <c r="AO885" s="124"/>
      <c r="AP885" s="137">
        <v>0</v>
      </c>
      <c r="AQ885" s="137">
        <v>8304</v>
      </c>
      <c r="AR885" s="137">
        <v>35292</v>
      </c>
      <c r="AS885" s="137">
        <v>43596</v>
      </c>
      <c r="AT885" s="124"/>
      <c r="AU885" s="137">
        <v>0</v>
      </c>
      <c r="AV885" s="137">
        <v>6288</v>
      </c>
      <c r="AW885" s="137">
        <v>26724</v>
      </c>
      <c r="AX885" s="44">
        <v>33012</v>
      </c>
      <c r="AY885" s="124"/>
      <c r="AZ885" s="139">
        <v>239979.72</v>
      </c>
      <c r="BA885" s="139">
        <v>73261.45</v>
      </c>
      <c r="BB885" s="44">
        <v>93972.350999999995</v>
      </c>
      <c r="BC885" s="137">
        <v>5274.2339999999995</v>
      </c>
      <c r="BD885" s="137">
        <v>4605.8040000000001</v>
      </c>
      <c r="BE885" s="140">
        <v>0</v>
      </c>
      <c r="BF885" s="44">
        <v>103852.389</v>
      </c>
      <c r="BG885" s="124"/>
      <c r="BH885" s="137">
        <v>238359.389</v>
      </c>
      <c r="BI885" s="124"/>
      <c r="BJ885" s="137">
        <v>32933.46</v>
      </c>
      <c r="BK885" s="137">
        <v>205425.929</v>
      </c>
      <c r="BL885" s="124"/>
      <c r="BM885" s="193">
        <v>0</v>
      </c>
    </row>
    <row r="886" spans="1:65" x14ac:dyDescent="0.25">
      <c r="A886" s="116" t="s">
        <v>857</v>
      </c>
      <c r="B886" s="24" t="s">
        <v>858</v>
      </c>
      <c r="C886" s="27" t="s">
        <v>856</v>
      </c>
      <c r="D886" s="27" t="s">
        <v>6</v>
      </c>
      <c r="E886" s="139">
        <v>22</v>
      </c>
      <c r="F886" s="68"/>
      <c r="G886" s="139">
        <v>0</v>
      </c>
      <c r="H886" s="139">
        <v>0</v>
      </c>
      <c r="I886" s="139">
        <v>10</v>
      </c>
      <c r="J886" s="139">
        <v>12</v>
      </c>
      <c r="K886" s="124"/>
      <c r="L886" s="137">
        <v>0</v>
      </c>
      <c r="M886" s="137">
        <v>900</v>
      </c>
      <c r="N886" s="137">
        <v>1080</v>
      </c>
      <c r="O886" s="44">
        <v>1980</v>
      </c>
      <c r="P886" s="124"/>
      <c r="Q886" s="137">
        <v>0</v>
      </c>
      <c r="R886" s="137">
        <v>1250</v>
      </c>
      <c r="S886" s="137">
        <v>1500</v>
      </c>
      <c r="T886" s="137">
        <v>2750</v>
      </c>
      <c r="U886" s="124"/>
      <c r="V886" s="137">
        <v>0</v>
      </c>
      <c r="W886" s="137">
        <v>2330</v>
      </c>
      <c r="X886" s="137">
        <v>2796</v>
      </c>
      <c r="Y886" s="44">
        <v>5126</v>
      </c>
      <c r="Z886" s="124"/>
      <c r="AA886" s="137">
        <v>0</v>
      </c>
      <c r="AB886" s="137">
        <v>250</v>
      </c>
      <c r="AC886" s="137">
        <v>300</v>
      </c>
      <c r="AD886" s="44">
        <v>550</v>
      </c>
      <c r="AE886" s="124"/>
      <c r="AF886" s="139">
        <v>0</v>
      </c>
      <c r="AG886" s="139">
        <v>2855</v>
      </c>
      <c r="AH886" s="139">
        <v>3426</v>
      </c>
      <c r="AI886" s="44">
        <v>6281</v>
      </c>
      <c r="AJ886" s="124"/>
      <c r="AK886" s="63">
        <v>0</v>
      </c>
      <c r="AL886" s="63">
        <v>2080</v>
      </c>
      <c r="AM886" s="63">
        <v>8604</v>
      </c>
      <c r="AN886" s="44">
        <v>10684</v>
      </c>
      <c r="AO886" s="124"/>
      <c r="AP886" s="137">
        <v>0</v>
      </c>
      <c r="AQ886" s="137">
        <v>10380</v>
      </c>
      <c r="AR886" s="137">
        <v>12456</v>
      </c>
      <c r="AS886" s="137">
        <v>22836</v>
      </c>
      <c r="AT886" s="124"/>
      <c r="AU886" s="137">
        <v>0</v>
      </c>
      <c r="AV886" s="137">
        <v>7860</v>
      </c>
      <c r="AW886" s="137">
        <v>9432</v>
      </c>
      <c r="AX886" s="44">
        <v>17292</v>
      </c>
      <c r="AY886" s="124"/>
      <c r="AZ886" s="139">
        <v>121671.7</v>
      </c>
      <c r="BA886" s="139">
        <v>37751.57</v>
      </c>
      <c r="BB886" s="44">
        <v>47826.980999999992</v>
      </c>
      <c r="BC886" s="137">
        <v>2762.694</v>
      </c>
      <c r="BD886" s="137">
        <v>2412.5639999999999</v>
      </c>
      <c r="BE886" s="140">
        <v>0</v>
      </c>
      <c r="BF886" s="44">
        <v>53002.238999999994</v>
      </c>
      <c r="BG886" s="124"/>
      <c r="BH886" s="137">
        <v>120501.239</v>
      </c>
      <c r="BI886" s="124"/>
      <c r="BJ886" s="137">
        <v>17250.86</v>
      </c>
      <c r="BK886" s="137">
        <v>103250.379</v>
      </c>
      <c r="BL886" s="124"/>
      <c r="BM886" s="193">
        <v>0</v>
      </c>
    </row>
    <row r="887" spans="1:65" x14ac:dyDescent="0.25">
      <c r="A887" s="116" t="s">
        <v>909</v>
      </c>
      <c r="B887" s="24" t="s">
        <v>910</v>
      </c>
      <c r="C887" s="27" t="s">
        <v>911</v>
      </c>
      <c r="D887" s="27" t="s">
        <v>6</v>
      </c>
      <c r="E887" s="139">
        <v>74</v>
      </c>
      <c r="F887" s="68"/>
      <c r="G887" s="139">
        <v>0</v>
      </c>
      <c r="H887" s="139">
        <v>0</v>
      </c>
      <c r="I887" s="139">
        <v>18</v>
      </c>
      <c r="J887" s="139">
        <v>56</v>
      </c>
      <c r="K887" s="124"/>
      <c r="L887" s="137">
        <v>0</v>
      </c>
      <c r="M887" s="137">
        <v>1620</v>
      </c>
      <c r="N887" s="137">
        <v>5040</v>
      </c>
      <c r="O887" s="44">
        <v>6660</v>
      </c>
      <c r="P887" s="124"/>
      <c r="Q887" s="137">
        <v>0</v>
      </c>
      <c r="R887" s="137">
        <v>2250</v>
      </c>
      <c r="S887" s="137">
        <v>7000</v>
      </c>
      <c r="T887" s="137">
        <v>9250</v>
      </c>
      <c r="U887" s="124"/>
      <c r="V887" s="137">
        <v>0</v>
      </c>
      <c r="W887" s="137">
        <v>4194</v>
      </c>
      <c r="X887" s="137">
        <v>13048</v>
      </c>
      <c r="Y887" s="44">
        <v>17242</v>
      </c>
      <c r="Z887" s="124"/>
      <c r="AA887" s="137">
        <v>0</v>
      </c>
      <c r="AB887" s="137">
        <v>450</v>
      </c>
      <c r="AC887" s="137">
        <v>1400</v>
      </c>
      <c r="AD887" s="44">
        <v>1850</v>
      </c>
      <c r="AE887" s="124"/>
      <c r="AF887" s="139">
        <v>0</v>
      </c>
      <c r="AG887" s="139">
        <v>5139</v>
      </c>
      <c r="AH887" s="139">
        <v>15988</v>
      </c>
      <c r="AI887" s="44">
        <v>21127</v>
      </c>
      <c r="AJ887" s="124"/>
      <c r="AK887" s="63">
        <v>0</v>
      </c>
      <c r="AL887" s="63">
        <v>3744</v>
      </c>
      <c r="AM887" s="63">
        <v>40152</v>
      </c>
      <c r="AN887" s="44">
        <v>43896</v>
      </c>
      <c r="AO887" s="124"/>
      <c r="AP887" s="137">
        <v>0</v>
      </c>
      <c r="AQ887" s="137">
        <v>18684</v>
      </c>
      <c r="AR887" s="137">
        <v>58128</v>
      </c>
      <c r="AS887" s="137">
        <v>76812</v>
      </c>
      <c r="AT887" s="124"/>
      <c r="AU887" s="137">
        <v>0</v>
      </c>
      <c r="AV887" s="137">
        <v>14148</v>
      </c>
      <c r="AW887" s="137">
        <v>44016</v>
      </c>
      <c r="AX887" s="44">
        <v>58164</v>
      </c>
      <c r="AY887" s="124"/>
      <c r="AZ887" s="139">
        <v>429428.87</v>
      </c>
      <c r="BA887" s="139">
        <v>136285.01</v>
      </c>
      <c r="BB887" s="44">
        <v>169714.16399999999</v>
      </c>
      <c r="BC887" s="137">
        <v>9292.6980000000003</v>
      </c>
      <c r="BD887" s="137">
        <v>8114.9880000000003</v>
      </c>
      <c r="BE887" s="140">
        <v>0</v>
      </c>
      <c r="BF887" s="44">
        <v>187121.85</v>
      </c>
      <c r="BG887" s="124"/>
      <c r="BH887" s="137">
        <v>422122.85</v>
      </c>
      <c r="BI887" s="124"/>
      <c r="BJ887" s="137">
        <v>58025.62</v>
      </c>
      <c r="BK887" s="137">
        <v>364097.23</v>
      </c>
      <c r="BL887" s="124"/>
      <c r="BM887" s="193">
        <v>0</v>
      </c>
    </row>
    <row r="888" spans="1:65" x14ac:dyDescent="0.25">
      <c r="A888" s="116" t="s">
        <v>912</v>
      </c>
      <c r="B888" s="24" t="s">
        <v>913</v>
      </c>
      <c r="C888" s="27" t="s">
        <v>911</v>
      </c>
      <c r="D888" s="27" t="s">
        <v>6</v>
      </c>
      <c r="E888" s="139">
        <v>24</v>
      </c>
      <c r="F888" s="68"/>
      <c r="G888" s="139">
        <v>0</v>
      </c>
      <c r="H888" s="139">
        <v>0</v>
      </c>
      <c r="I888" s="139">
        <v>11</v>
      </c>
      <c r="J888" s="139">
        <v>13</v>
      </c>
      <c r="K888" s="124"/>
      <c r="L888" s="137">
        <v>0</v>
      </c>
      <c r="M888" s="137">
        <v>990</v>
      </c>
      <c r="N888" s="137">
        <v>1170</v>
      </c>
      <c r="O888" s="44">
        <v>2160</v>
      </c>
      <c r="P888" s="124"/>
      <c r="Q888" s="137">
        <v>0</v>
      </c>
      <c r="R888" s="137">
        <v>1375</v>
      </c>
      <c r="S888" s="137">
        <v>1625</v>
      </c>
      <c r="T888" s="137">
        <v>3000</v>
      </c>
      <c r="U888" s="124"/>
      <c r="V888" s="137">
        <v>0</v>
      </c>
      <c r="W888" s="137">
        <v>2563</v>
      </c>
      <c r="X888" s="137">
        <v>3029</v>
      </c>
      <c r="Y888" s="44">
        <v>5592</v>
      </c>
      <c r="Z888" s="124"/>
      <c r="AA888" s="137">
        <v>0</v>
      </c>
      <c r="AB888" s="137">
        <v>275</v>
      </c>
      <c r="AC888" s="137">
        <v>325</v>
      </c>
      <c r="AD888" s="44">
        <v>600</v>
      </c>
      <c r="AE888" s="124"/>
      <c r="AF888" s="139">
        <v>0</v>
      </c>
      <c r="AG888" s="139">
        <v>3140.5</v>
      </c>
      <c r="AH888" s="139">
        <v>3711.5</v>
      </c>
      <c r="AI888" s="44">
        <v>6852</v>
      </c>
      <c r="AJ888" s="124"/>
      <c r="AK888" s="63">
        <v>0</v>
      </c>
      <c r="AL888" s="63">
        <v>2288</v>
      </c>
      <c r="AM888" s="63">
        <v>9321</v>
      </c>
      <c r="AN888" s="44">
        <v>11609</v>
      </c>
      <c r="AO888" s="124"/>
      <c r="AP888" s="137">
        <v>0</v>
      </c>
      <c r="AQ888" s="137">
        <v>11418</v>
      </c>
      <c r="AR888" s="137">
        <v>13494</v>
      </c>
      <c r="AS888" s="137">
        <v>24912</v>
      </c>
      <c r="AT888" s="124"/>
      <c r="AU888" s="137">
        <v>0</v>
      </c>
      <c r="AV888" s="137">
        <v>8646</v>
      </c>
      <c r="AW888" s="137">
        <v>10218</v>
      </c>
      <c r="AX888" s="44">
        <v>18864</v>
      </c>
      <c r="AY888" s="124"/>
      <c r="AZ888" s="139">
        <v>129322.11999999998</v>
      </c>
      <c r="BA888" s="139">
        <v>43553.789999999994</v>
      </c>
      <c r="BB888" s="44">
        <v>51862.772999999994</v>
      </c>
      <c r="BC888" s="137">
        <v>3013.848</v>
      </c>
      <c r="BD888" s="137">
        <v>2631.8880000000004</v>
      </c>
      <c r="BE888" s="140">
        <v>0</v>
      </c>
      <c r="BF888" s="44">
        <v>57508.508999999991</v>
      </c>
      <c r="BG888" s="124"/>
      <c r="BH888" s="137">
        <v>131097.50899999999</v>
      </c>
      <c r="BI888" s="124"/>
      <c r="BJ888" s="137">
        <v>18819.12</v>
      </c>
      <c r="BK888" s="137">
        <v>112278.389</v>
      </c>
      <c r="BL888" s="124"/>
      <c r="BM888" s="193">
        <v>0</v>
      </c>
    </row>
    <row r="889" spans="1:65" x14ac:dyDescent="0.25">
      <c r="A889" s="116" t="s">
        <v>961</v>
      </c>
      <c r="B889" s="24" t="s">
        <v>962</v>
      </c>
      <c r="C889" s="102" t="s">
        <v>966</v>
      </c>
      <c r="D889" s="27" t="s">
        <v>6</v>
      </c>
      <c r="E889" s="139">
        <v>68</v>
      </c>
      <c r="F889" s="68"/>
      <c r="G889" s="139">
        <v>0</v>
      </c>
      <c r="H889" s="139">
        <v>0</v>
      </c>
      <c r="I889" s="139">
        <v>6</v>
      </c>
      <c r="J889" s="139">
        <v>62</v>
      </c>
      <c r="K889" s="124"/>
      <c r="L889" s="137">
        <v>0</v>
      </c>
      <c r="M889" s="137">
        <v>540</v>
      </c>
      <c r="N889" s="137">
        <v>5580</v>
      </c>
      <c r="O889" s="44">
        <v>6120</v>
      </c>
      <c r="P889" s="124"/>
      <c r="Q889" s="137">
        <v>0</v>
      </c>
      <c r="R889" s="137">
        <v>750</v>
      </c>
      <c r="S889" s="137">
        <v>7750</v>
      </c>
      <c r="T889" s="137">
        <v>8500</v>
      </c>
      <c r="U889" s="124"/>
      <c r="V889" s="137">
        <v>0</v>
      </c>
      <c r="W889" s="137">
        <v>1398</v>
      </c>
      <c r="X889" s="137">
        <v>14446</v>
      </c>
      <c r="Y889" s="44">
        <v>15844</v>
      </c>
      <c r="Z889" s="124"/>
      <c r="AA889" s="137">
        <v>0</v>
      </c>
      <c r="AB889" s="137">
        <v>150</v>
      </c>
      <c r="AC889" s="137">
        <v>1550</v>
      </c>
      <c r="AD889" s="44">
        <v>1700</v>
      </c>
      <c r="AE889" s="124"/>
      <c r="AF889" s="139">
        <v>0</v>
      </c>
      <c r="AG889" s="139">
        <v>1713</v>
      </c>
      <c r="AH889" s="139">
        <v>17701</v>
      </c>
      <c r="AI889" s="44">
        <v>19414</v>
      </c>
      <c r="AJ889" s="124"/>
      <c r="AK889" s="63">
        <v>0</v>
      </c>
      <c r="AL889" s="63">
        <v>1248</v>
      </c>
      <c r="AM889" s="63">
        <v>44454</v>
      </c>
      <c r="AN889" s="44">
        <v>45702</v>
      </c>
      <c r="AO889" s="124"/>
      <c r="AP889" s="137">
        <v>0</v>
      </c>
      <c r="AQ889" s="137">
        <v>6228</v>
      </c>
      <c r="AR889" s="137">
        <v>64356</v>
      </c>
      <c r="AS889" s="137">
        <v>70584</v>
      </c>
      <c r="AT889" s="124"/>
      <c r="AU889" s="137">
        <v>0</v>
      </c>
      <c r="AV889" s="137">
        <v>4716</v>
      </c>
      <c r="AW889" s="137">
        <v>48732</v>
      </c>
      <c r="AX889" s="44">
        <v>53448</v>
      </c>
      <c r="AY889" s="124"/>
      <c r="AZ889" s="139">
        <v>383907.57999999996</v>
      </c>
      <c r="BA889" s="139">
        <v>83052.25999999998</v>
      </c>
      <c r="BB889" s="44">
        <v>140087.95199999999</v>
      </c>
      <c r="BC889" s="137">
        <v>8539.235999999999</v>
      </c>
      <c r="BD889" s="137">
        <v>7457.0159999999996</v>
      </c>
      <c r="BE889" s="140">
        <v>0</v>
      </c>
      <c r="BF889" s="44">
        <v>156084.204</v>
      </c>
      <c r="BG889" s="124"/>
      <c r="BH889" s="137">
        <v>377396.20400000003</v>
      </c>
      <c r="BI889" s="124"/>
      <c r="BJ889" s="137">
        <v>53320.84</v>
      </c>
      <c r="BK889" s="137">
        <v>324075.36400000006</v>
      </c>
      <c r="BL889" s="124"/>
      <c r="BM889" s="193">
        <v>0</v>
      </c>
    </row>
    <row r="890" spans="1:65" x14ac:dyDescent="0.25">
      <c r="A890" s="116" t="s">
        <v>964</v>
      </c>
      <c r="B890" s="24" t="s">
        <v>965</v>
      </c>
      <c r="C890" s="27" t="s">
        <v>966</v>
      </c>
      <c r="D890" s="27" t="s">
        <v>6</v>
      </c>
      <c r="E890" s="139">
        <v>127</v>
      </c>
      <c r="F890" s="68"/>
      <c r="G890" s="139">
        <v>0</v>
      </c>
      <c r="H890" s="139">
        <v>0</v>
      </c>
      <c r="I890" s="139">
        <v>5</v>
      </c>
      <c r="J890" s="139">
        <v>122</v>
      </c>
      <c r="K890" s="124"/>
      <c r="L890" s="137">
        <v>0</v>
      </c>
      <c r="M890" s="137">
        <v>450</v>
      </c>
      <c r="N890" s="137">
        <v>10980</v>
      </c>
      <c r="O890" s="44">
        <v>11430</v>
      </c>
      <c r="P890" s="124"/>
      <c r="Q890" s="137">
        <v>0</v>
      </c>
      <c r="R890" s="137">
        <v>625</v>
      </c>
      <c r="S890" s="137">
        <v>15250</v>
      </c>
      <c r="T890" s="137">
        <v>15875</v>
      </c>
      <c r="U890" s="124"/>
      <c r="V890" s="137">
        <v>0</v>
      </c>
      <c r="W890" s="137">
        <v>1165</v>
      </c>
      <c r="X890" s="137">
        <v>28426</v>
      </c>
      <c r="Y890" s="44">
        <v>29591</v>
      </c>
      <c r="Z890" s="124"/>
      <c r="AA890" s="137">
        <v>0</v>
      </c>
      <c r="AB890" s="137">
        <v>125</v>
      </c>
      <c r="AC890" s="137">
        <v>3050</v>
      </c>
      <c r="AD890" s="44">
        <v>3175</v>
      </c>
      <c r="AE890" s="124"/>
      <c r="AF890" s="139">
        <v>0</v>
      </c>
      <c r="AG890" s="139">
        <v>1427.5</v>
      </c>
      <c r="AH890" s="139">
        <v>34831</v>
      </c>
      <c r="AI890" s="44">
        <v>36258.5</v>
      </c>
      <c r="AJ890" s="124"/>
      <c r="AK890" s="63">
        <v>0</v>
      </c>
      <c r="AL890" s="63">
        <v>1040</v>
      </c>
      <c r="AM890" s="63">
        <v>87474</v>
      </c>
      <c r="AN890" s="44">
        <v>88514</v>
      </c>
      <c r="AO890" s="124"/>
      <c r="AP890" s="137">
        <v>0</v>
      </c>
      <c r="AQ890" s="137">
        <v>5190</v>
      </c>
      <c r="AR890" s="137">
        <v>126636</v>
      </c>
      <c r="AS890" s="137">
        <v>131826</v>
      </c>
      <c r="AT890" s="124"/>
      <c r="AU890" s="137">
        <v>0</v>
      </c>
      <c r="AV890" s="137">
        <v>3930</v>
      </c>
      <c r="AW890" s="137">
        <v>95892</v>
      </c>
      <c r="AX890" s="44">
        <v>99822</v>
      </c>
      <c r="AY890" s="124"/>
      <c r="AZ890" s="139">
        <v>726800.33000000007</v>
      </c>
      <c r="BA890" s="139">
        <v>156610.9</v>
      </c>
      <c r="BB890" s="44">
        <v>265023.36900000001</v>
      </c>
      <c r="BC890" s="137">
        <v>15948.278999999999</v>
      </c>
      <c r="BD890" s="137">
        <v>13927.074000000001</v>
      </c>
      <c r="BE890" s="140">
        <v>0</v>
      </c>
      <c r="BF890" s="44">
        <v>294898.72200000001</v>
      </c>
      <c r="BG890" s="124"/>
      <c r="BH890" s="137">
        <v>711390.22200000007</v>
      </c>
      <c r="BI890" s="124"/>
      <c r="BJ890" s="137">
        <v>99584.51</v>
      </c>
      <c r="BK890" s="137">
        <v>611805.71200000006</v>
      </c>
      <c r="BL890" s="124"/>
      <c r="BM890" s="193">
        <v>0</v>
      </c>
    </row>
    <row r="891" spans="1:65" x14ac:dyDescent="0.25">
      <c r="A891" s="116" t="s">
        <v>996</v>
      </c>
      <c r="B891" s="24" t="s">
        <v>997</v>
      </c>
      <c r="C891" s="27" t="s">
        <v>998</v>
      </c>
      <c r="D891" s="27" t="s">
        <v>6</v>
      </c>
      <c r="E891" s="139">
        <v>52</v>
      </c>
      <c r="F891" s="68"/>
      <c r="G891" s="139">
        <v>0</v>
      </c>
      <c r="H891" s="139">
        <v>0</v>
      </c>
      <c r="I891" s="139">
        <v>0</v>
      </c>
      <c r="J891" s="139">
        <v>52</v>
      </c>
      <c r="K891" s="124"/>
      <c r="L891" s="137">
        <v>0</v>
      </c>
      <c r="M891" s="137">
        <v>0</v>
      </c>
      <c r="N891" s="137">
        <v>4680</v>
      </c>
      <c r="O891" s="44">
        <v>4680</v>
      </c>
      <c r="P891" s="124"/>
      <c r="Q891" s="137">
        <v>0</v>
      </c>
      <c r="R891" s="137">
        <v>0</v>
      </c>
      <c r="S891" s="137">
        <v>6500</v>
      </c>
      <c r="T891" s="137">
        <v>6500</v>
      </c>
      <c r="U891" s="124"/>
      <c r="V891" s="137">
        <v>0</v>
      </c>
      <c r="W891" s="137">
        <v>0</v>
      </c>
      <c r="X891" s="137">
        <v>12116</v>
      </c>
      <c r="Y891" s="44">
        <v>12116</v>
      </c>
      <c r="Z891" s="124"/>
      <c r="AA891" s="137">
        <v>0</v>
      </c>
      <c r="AB891" s="137">
        <v>0</v>
      </c>
      <c r="AC891" s="137">
        <v>1300</v>
      </c>
      <c r="AD891" s="44">
        <v>1300</v>
      </c>
      <c r="AE891" s="124"/>
      <c r="AF891" s="139">
        <v>0</v>
      </c>
      <c r="AG891" s="139">
        <v>0</v>
      </c>
      <c r="AH891" s="139">
        <v>14846</v>
      </c>
      <c r="AI891" s="44">
        <v>14846</v>
      </c>
      <c r="AJ891" s="124"/>
      <c r="AK891" s="63">
        <v>0</v>
      </c>
      <c r="AL891" s="63">
        <v>0</v>
      </c>
      <c r="AM891" s="63">
        <v>37284</v>
      </c>
      <c r="AN891" s="44">
        <v>37284</v>
      </c>
      <c r="AO891" s="124"/>
      <c r="AP891" s="137">
        <v>0</v>
      </c>
      <c r="AQ891" s="137">
        <v>0</v>
      </c>
      <c r="AR891" s="137">
        <v>53976</v>
      </c>
      <c r="AS891" s="137">
        <v>53976</v>
      </c>
      <c r="AT891" s="124"/>
      <c r="AU891" s="137">
        <v>0</v>
      </c>
      <c r="AV891" s="137">
        <v>0</v>
      </c>
      <c r="AW891" s="137">
        <v>40872</v>
      </c>
      <c r="AX891" s="44">
        <v>40872</v>
      </c>
      <c r="AY891" s="124"/>
      <c r="AZ891" s="139">
        <v>307449.01</v>
      </c>
      <c r="BA891" s="139">
        <v>87059.869999999981</v>
      </c>
      <c r="BB891" s="44">
        <v>118352.66399999999</v>
      </c>
      <c r="BC891" s="137">
        <v>6530.0039999999999</v>
      </c>
      <c r="BD891" s="137">
        <v>5702.424</v>
      </c>
      <c r="BE891" s="140">
        <v>0</v>
      </c>
      <c r="BF891" s="44">
        <v>130585.09199999999</v>
      </c>
      <c r="BG891" s="124"/>
      <c r="BH891" s="137">
        <v>302159.092</v>
      </c>
      <c r="BI891" s="124"/>
      <c r="BJ891" s="137">
        <v>40774.76</v>
      </c>
      <c r="BK891" s="137">
        <v>261384.33199999999</v>
      </c>
      <c r="BL891" s="124"/>
      <c r="BM891" s="193">
        <v>0</v>
      </c>
    </row>
    <row r="892" spans="1:65" x14ac:dyDescent="0.25">
      <c r="A892" s="116" t="s">
        <v>999</v>
      </c>
      <c r="B892" s="24" t="s">
        <v>1000</v>
      </c>
      <c r="C892" s="27" t="s">
        <v>998</v>
      </c>
      <c r="D892" s="27" t="s">
        <v>6</v>
      </c>
      <c r="E892" s="139">
        <v>23</v>
      </c>
      <c r="F892" s="68"/>
      <c r="G892" s="139">
        <v>0</v>
      </c>
      <c r="H892" s="139">
        <v>0</v>
      </c>
      <c r="I892" s="139">
        <v>12</v>
      </c>
      <c r="J892" s="139">
        <v>11</v>
      </c>
      <c r="K892" s="124"/>
      <c r="L892" s="137">
        <v>0</v>
      </c>
      <c r="M892" s="137">
        <v>1080</v>
      </c>
      <c r="N892" s="137">
        <v>990</v>
      </c>
      <c r="O892" s="44">
        <v>2070</v>
      </c>
      <c r="P892" s="124"/>
      <c r="Q892" s="137">
        <v>0</v>
      </c>
      <c r="R892" s="137">
        <v>1500</v>
      </c>
      <c r="S892" s="137">
        <v>1375</v>
      </c>
      <c r="T892" s="137">
        <v>2875</v>
      </c>
      <c r="U892" s="124"/>
      <c r="V892" s="137">
        <v>0</v>
      </c>
      <c r="W892" s="137">
        <v>2796</v>
      </c>
      <c r="X892" s="137">
        <v>2563</v>
      </c>
      <c r="Y892" s="44">
        <v>5359</v>
      </c>
      <c r="Z892" s="124"/>
      <c r="AA892" s="137">
        <v>0</v>
      </c>
      <c r="AB892" s="137">
        <v>300</v>
      </c>
      <c r="AC892" s="137">
        <v>275</v>
      </c>
      <c r="AD892" s="44">
        <v>575</v>
      </c>
      <c r="AE892" s="124"/>
      <c r="AF892" s="139">
        <v>0</v>
      </c>
      <c r="AG892" s="139">
        <v>3426</v>
      </c>
      <c r="AH892" s="139">
        <v>3140.5</v>
      </c>
      <c r="AI892" s="44">
        <v>6566.5</v>
      </c>
      <c r="AJ892" s="124"/>
      <c r="AK892" s="63">
        <v>0</v>
      </c>
      <c r="AL892" s="63">
        <v>2496</v>
      </c>
      <c r="AM892" s="63">
        <v>7887</v>
      </c>
      <c r="AN892" s="44">
        <v>10383</v>
      </c>
      <c r="AO892" s="124"/>
      <c r="AP892" s="137">
        <v>0</v>
      </c>
      <c r="AQ892" s="137">
        <v>12456</v>
      </c>
      <c r="AR892" s="137">
        <v>11418</v>
      </c>
      <c r="AS892" s="137">
        <v>23874</v>
      </c>
      <c r="AT892" s="124"/>
      <c r="AU892" s="137">
        <v>0</v>
      </c>
      <c r="AV892" s="137">
        <v>9432</v>
      </c>
      <c r="AW892" s="137">
        <v>8646</v>
      </c>
      <c r="AX892" s="44">
        <v>18078</v>
      </c>
      <c r="AY892" s="124"/>
      <c r="AZ892" s="139">
        <v>119344.33999999998</v>
      </c>
      <c r="BA892" s="139">
        <v>37355.58</v>
      </c>
      <c r="BB892" s="44">
        <v>47009.975999999995</v>
      </c>
      <c r="BC892" s="137">
        <v>2888.2709999999997</v>
      </c>
      <c r="BD892" s="137">
        <v>2522.2260000000001</v>
      </c>
      <c r="BE892" s="140">
        <v>0</v>
      </c>
      <c r="BF892" s="44">
        <v>52420.472999999998</v>
      </c>
      <c r="BG892" s="124"/>
      <c r="BH892" s="137">
        <v>122200.973</v>
      </c>
      <c r="BI892" s="124"/>
      <c r="BJ892" s="137">
        <v>18034.990000000002</v>
      </c>
      <c r="BK892" s="137">
        <v>104165.98299999999</v>
      </c>
      <c r="BL892" s="124"/>
      <c r="BM892" s="193">
        <v>0</v>
      </c>
    </row>
    <row r="893" spans="1:65" x14ac:dyDescent="0.25">
      <c r="A893" s="116" t="s">
        <v>1040</v>
      </c>
      <c r="B893" s="24" t="s">
        <v>1041</v>
      </c>
      <c r="C893" s="27" t="s">
        <v>1042</v>
      </c>
      <c r="D893" s="27" t="s">
        <v>6</v>
      </c>
      <c r="E893" s="139">
        <v>9</v>
      </c>
      <c r="F893" s="68"/>
      <c r="G893" s="139">
        <v>0</v>
      </c>
      <c r="H893" s="139">
        <v>0</v>
      </c>
      <c r="I893" s="139">
        <v>3</v>
      </c>
      <c r="J893" s="139">
        <v>6</v>
      </c>
      <c r="K893" s="124"/>
      <c r="L893" s="137">
        <v>0</v>
      </c>
      <c r="M893" s="137">
        <v>270</v>
      </c>
      <c r="N893" s="137">
        <v>540</v>
      </c>
      <c r="O893" s="44">
        <v>810</v>
      </c>
      <c r="P893" s="124"/>
      <c r="Q893" s="137">
        <v>0</v>
      </c>
      <c r="R893" s="137">
        <v>375</v>
      </c>
      <c r="S893" s="137">
        <v>750</v>
      </c>
      <c r="T893" s="137">
        <v>1125</v>
      </c>
      <c r="U893" s="124"/>
      <c r="V893" s="137">
        <v>0</v>
      </c>
      <c r="W893" s="137">
        <v>699</v>
      </c>
      <c r="X893" s="137">
        <v>1398</v>
      </c>
      <c r="Y893" s="44">
        <v>2097</v>
      </c>
      <c r="Z893" s="124"/>
      <c r="AA893" s="137">
        <v>0</v>
      </c>
      <c r="AB893" s="137">
        <v>75</v>
      </c>
      <c r="AC893" s="137">
        <v>150</v>
      </c>
      <c r="AD893" s="44">
        <v>225</v>
      </c>
      <c r="AE893" s="124"/>
      <c r="AF893" s="139">
        <v>0</v>
      </c>
      <c r="AG893" s="139">
        <v>856.5</v>
      </c>
      <c r="AH893" s="139">
        <v>1713</v>
      </c>
      <c r="AI893" s="44">
        <v>2569.5</v>
      </c>
      <c r="AJ893" s="124"/>
      <c r="AK893" s="63">
        <v>0</v>
      </c>
      <c r="AL893" s="63">
        <v>624</v>
      </c>
      <c r="AM893" s="63">
        <v>4302</v>
      </c>
      <c r="AN893" s="44">
        <v>4926</v>
      </c>
      <c r="AO893" s="124"/>
      <c r="AP893" s="137">
        <v>0</v>
      </c>
      <c r="AQ893" s="137">
        <v>3114</v>
      </c>
      <c r="AR893" s="137">
        <v>6228</v>
      </c>
      <c r="AS893" s="137">
        <v>9342</v>
      </c>
      <c r="AT893" s="124"/>
      <c r="AU893" s="137">
        <v>0</v>
      </c>
      <c r="AV893" s="137">
        <v>2358</v>
      </c>
      <c r="AW893" s="137">
        <v>4716</v>
      </c>
      <c r="AX893" s="44">
        <v>7074</v>
      </c>
      <c r="AY893" s="124"/>
      <c r="AZ893" s="139">
        <v>46426.430000000008</v>
      </c>
      <c r="BA893" s="139">
        <v>12131.300000000001</v>
      </c>
      <c r="BB893" s="44">
        <v>17567.319000000003</v>
      </c>
      <c r="BC893" s="137">
        <v>1130.193</v>
      </c>
      <c r="BD893" s="137">
        <v>986.95799999999997</v>
      </c>
      <c r="BE893" s="140">
        <v>0</v>
      </c>
      <c r="BF893" s="44">
        <v>19684.47</v>
      </c>
      <c r="BG893" s="124"/>
      <c r="BH893" s="137">
        <v>47852.97</v>
      </c>
      <c r="BI893" s="124"/>
      <c r="BJ893" s="137">
        <v>7057.17</v>
      </c>
      <c r="BK893" s="137">
        <v>40795.800000000003</v>
      </c>
      <c r="BL893" s="124"/>
      <c r="BM893" s="193">
        <v>0</v>
      </c>
    </row>
    <row r="894" spans="1:65" x14ac:dyDescent="0.25">
      <c r="A894" s="116" t="s">
        <v>1091</v>
      </c>
      <c r="B894" s="24" t="s">
        <v>1092</v>
      </c>
      <c r="C894" s="27" t="s">
        <v>1093</v>
      </c>
      <c r="D894" s="27" t="s">
        <v>6</v>
      </c>
      <c r="E894" s="139">
        <v>8</v>
      </c>
      <c r="F894" s="68"/>
      <c r="G894" s="139">
        <v>0</v>
      </c>
      <c r="H894" s="139">
        <v>0</v>
      </c>
      <c r="I894" s="139">
        <v>8</v>
      </c>
      <c r="J894" s="139">
        <v>0</v>
      </c>
      <c r="K894" s="124"/>
      <c r="L894" s="137">
        <v>0</v>
      </c>
      <c r="M894" s="137">
        <v>720</v>
      </c>
      <c r="N894" s="137">
        <v>0</v>
      </c>
      <c r="O894" s="44">
        <v>720</v>
      </c>
      <c r="P894" s="124"/>
      <c r="Q894" s="137">
        <v>0</v>
      </c>
      <c r="R894" s="137">
        <v>1000</v>
      </c>
      <c r="S894" s="137">
        <v>0</v>
      </c>
      <c r="T894" s="137">
        <v>1000</v>
      </c>
      <c r="U894" s="124"/>
      <c r="V894" s="137">
        <v>0</v>
      </c>
      <c r="W894" s="137">
        <v>1864</v>
      </c>
      <c r="X894" s="137">
        <v>0</v>
      </c>
      <c r="Y894" s="44">
        <v>1864</v>
      </c>
      <c r="Z894" s="124"/>
      <c r="AA894" s="137">
        <v>0</v>
      </c>
      <c r="AB894" s="137">
        <v>200</v>
      </c>
      <c r="AC894" s="137">
        <v>0</v>
      </c>
      <c r="AD894" s="44">
        <v>200</v>
      </c>
      <c r="AE894" s="124"/>
      <c r="AF894" s="139">
        <v>0</v>
      </c>
      <c r="AG894" s="139">
        <v>2284</v>
      </c>
      <c r="AH894" s="139">
        <v>0</v>
      </c>
      <c r="AI894" s="44">
        <v>2284</v>
      </c>
      <c r="AJ894" s="124"/>
      <c r="AK894" s="63">
        <v>0</v>
      </c>
      <c r="AL894" s="63">
        <v>1664</v>
      </c>
      <c r="AM894" s="63">
        <v>0</v>
      </c>
      <c r="AN894" s="44">
        <v>1664</v>
      </c>
      <c r="AO894" s="124"/>
      <c r="AP894" s="137">
        <v>0</v>
      </c>
      <c r="AQ894" s="137">
        <v>8304</v>
      </c>
      <c r="AR894" s="137">
        <v>0</v>
      </c>
      <c r="AS894" s="137">
        <v>8304</v>
      </c>
      <c r="AT894" s="124"/>
      <c r="AU894" s="137">
        <v>0</v>
      </c>
      <c r="AV894" s="137">
        <v>6288</v>
      </c>
      <c r="AW894" s="137">
        <v>0</v>
      </c>
      <c r="AX894" s="44">
        <v>6288</v>
      </c>
      <c r="AY894" s="124"/>
      <c r="AZ894" s="139">
        <v>37911.65</v>
      </c>
      <c r="BA894" s="139">
        <v>12527.29</v>
      </c>
      <c r="BB894" s="44">
        <v>15131.682000000001</v>
      </c>
      <c r="BC894" s="137">
        <v>1004.6159999999999</v>
      </c>
      <c r="BD894" s="137">
        <v>877.29600000000005</v>
      </c>
      <c r="BE894" s="140">
        <v>0</v>
      </c>
      <c r="BF894" s="44">
        <v>17013.594000000001</v>
      </c>
      <c r="BG894" s="124"/>
      <c r="BH894" s="137">
        <v>39337.593999999997</v>
      </c>
      <c r="BI894" s="124"/>
      <c r="BJ894" s="137">
        <v>6273.04</v>
      </c>
      <c r="BK894" s="137">
        <v>33064.553999999996</v>
      </c>
      <c r="BL894" s="124"/>
      <c r="BM894" s="193">
        <v>0</v>
      </c>
    </row>
    <row r="895" spans="1:65" x14ac:dyDescent="0.25">
      <c r="A895" s="116" t="s">
        <v>1094</v>
      </c>
      <c r="B895" s="24" t="s">
        <v>1095</v>
      </c>
      <c r="C895" s="27" t="s">
        <v>1093</v>
      </c>
      <c r="D895" s="27" t="s">
        <v>6</v>
      </c>
      <c r="E895" s="139">
        <v>13</v>
      </c>
      <c r="F895" s="68"/>
      <c r="G895" s="139">
        <v>0</v>
      </c>
      <c r="H895" s="139">
        <v>0</v>
      </c>
      <c r="I895" s="139">
        <v>3</v>
      </c>
      <c r="J895" s="139">
        <v>10</v>
      </c>
      <c r="K895" s="124"/>
      <c r="L895" s="137">
        <v>0</v>
      </c>
      <c r="M895" s="137">
        <v>270</v>
      </c>
      <c r="N895" s="137">
        <v>900</v>
      </c>
      <c r="O895" s="44">
        <v>1170</v>
      </c>
      <c r="P895" s="124"/>
      <c r="Q895" s="137">
        <v>0</v>
      </c>
      <c r="R895" s="137">
        <v>375</v>
      </c>
      <c r="S895" s="137">
        <v>1250</v>
      </c>
      <c r="T895" s="137">
        <v>1625</v>
      </c>
      <c r="U895" s="124"/>
      <c r="V895" s="137">
        <v>0</v>
      </c>
      <c r="W895" s="137">
        <v>699</v>
      </c>
      <c r="X895" s="137">
        <v>2330</v>
      </c>
      <c r="Y895" s="44">
        <v>3029</v>
      </c>
      <c r="Z895" s="124"/>
      <c r="AA895" s="137">
        <v>0</v>
      </c>
      <c r="AB895" s="137">
        <v>75</v>
      </c>
      <c r="AC895" s="137">
        <v>250</v>
      </c>
      <c r="AD895" s="44">
        <v>325</v>
      </c>
      <c r="AE895" s="124"/>
      <c r="AF895" s="139">
        <v>0</v>
      </c>
      <c r="AG895" s="139">
        <v>856.5</v>
      </c>
      <c r="AH895" s="139">
        <v>2855</v>
      </c>
      <c r="AI895" s="44">
        <v>3711.5</v>
      </c>
      <c r="AJ895" s="124"/>
      <c r="AK895" s="63">
        <v>0</v>
      </c>
      <c r="AL895" s="63">
        <v>624</v>
      </c>
      <c r="AM895" s="63">
        <v>7170</v>
      </c>
      <c r="AN895" s="44">
        <v>7794</v>
      </c>
      <c r="AO895" s="124"/>
      <c r="AP895" s="137">
        <v>0</v>
      </c>
      <c r="AQ895" s="137">
        <v>3114</v>
      </c>
      <c r="AR895" s="137">
        <v>10380</v>
      </c>
      <c r="AS895" s="137">
        <v>13494</v>
      </c>
      <c r="AT895" s="124"/>
      <c r="AU895" s="137">
        <v>0</v>
      </c>
      <c r="AV895" s="137">
        <v>2358</v>
      </c>
      <c r="AW895" s="137">
        <v>7860</v>
      </c>
      <c r="AX895" s="44">
        <v>10218</v>
      </c>
      <c r="AY895" s="124"/>
      <c r="AZ895" s="139">
        <v>69729.36</v>
      </c>
      <c r="BA895" s="139">
        <v>24876</v>
      </c>
      <c r="BB895" s="44">
        <v>28381.608</v>
      </c>
      <c r="BC895" s="137">
        <v>1632.501</v>
      </c>
      <c r="BD895" s="137">
        <v>1425.606</v>
      </c>
      <c r="BE895" s="140">
        <v>0</v>
      </c>
      <c r="BF895" s="44">
        <v>31439.715</v>
      </c>
      <c r="BG895" s="124"/>
      <c r="BH895" s="137">
        <v>72806.214999999997</v>
      </c>
      <c r="BI895" s="124"/>
      <c r="BJ895" s="137">
        <v>10193.69</v>
      </c>
      <c r="BK895" s="137">
        <v>62612.524999999994</v>
      </c>
      <c r="BL895" s="124"/>
      <c r="BM895" s="193">
        <v>0</v>
      </c>
    </row>
    <row r="896" spans="1:65" x14ac:dyDescent="0.25">
      <c r="A896" s="116" t="s">
        <v>1096</v>
      </c>
      <c r="B896" s="24" t="s">
        <v>1097</v>
      </c>
      <c r="C896" s="27" t="s">
        <v>1093</v>
      </c>
      <c r="D896" s="27" t="s">
        <v>6</v>
      </c>
      <c r="E896" s="139">
        <v>8</v>
      </c>
      <c r="F896" s="68"/>
      <c r="G896" s="139">
        <v>0</v>
      </c>
      <c r="H896" s="139">
        <v>0</v>
      </c>
      <c r="I896" s="139">
        <v>0</v>
      </c>
      <c r="J896" s="139">
        <v>8</v>
      </c>
      <c r="K896" s="124"/>
      <c r="L896" s="137">
        <v>0</v>
      </c>
      <c r="M896" s="137">
        <v>0</v>
      </c>
      <c r="N896" s="137">
        <v>720</v>
      </c>
      <c r="O896" s="44">
        <v>720</v>
      </c>
      <c r="P896" s="124"/>
      <c r="Q896" s="137">
        <v>0</v>
      </c>
      <c r="R896" s="137">
        <v>0</v>
      </c>
      <c r="S896" s="137">
        <v>1000</v>
      </c>
      <c r="T896" s="137">
        <v>1000</v>
      </c>
      <c r="U896" s="124"/>
      <c r="V896" s="137">
        <v>0</v>
      </c>
      <c r="W896" s="137">
        <v>0</v>
      </c>
      <c r="X896" s="137">
        <v>1864</v>
      </c>
      <c r="Y896" s="44">
        <v>1864</v>
      </c>
      <c r="Z896" s="124"/>
      <c r="AA896" s="137">
        <v>0</v>
      </c>
      <c r="AB896" s="137">
        <v>0</v>
      </c>
      <c r="AC896" s="137">
        <v>200</v>
      </c>
      <c r="AD896" s="44">
        <v>200</v>
      </c>
      <c r="AE896" s="124"/>
      <c r="AF896" s="139">
        <v>0</v>
      </c>
      <c r="AG896" s="139">
        <v>0</v>
      </c>
      <c r="AH896" s="139">
        <v>2284</v>
      </c>
      <c r="AI896" s="44">
        <v>2284</v>
      </c>
      <c r="AJ896" s="124"/>
      <c r="AK896" s="63">
        <v>0</v>
      </c>
      <c r="AL896" s="63">
        <v>0</v>
      </c>
      <c r="AM896" s="63">
        <v>5736</v>
      </c>
      <c r="AN896" s="44">
        <v>5736</v>
      </c>
      <c r="AO896" s="124"/>
      <c r="AP896" s="137">
        <v>0</v>
      </c>
      <c r="AQ896" s="137">
        <v>0</v>
      </c>
      <c r="AR896" s="137">
        <v>8304</v>
      </c>
      <c r="AS896" s="137">
        <v>8304</v>
      </c>
      <c r="AT896" s="124"/>
      <c r="AU896" s="137">
        <v>0</v>
      </c>
      <c r="AV896" s="137">
        <v>0</v>
      </c>
      <c r="AW896" s="137">
        <v>6288</v>
      </c>
      <c r="AX896" s="44">
        <v>6288</v>
      </c>
      <c r="AY896" s="124"/>
      <c r="AZ896" s="139">
        <v>46768.569999999992</v>
      </c>
      <c r="BA896" s="139">
        <v>12527.29</v>
      </c>
      <c r="BB896" s="44">
        <v>17788.757999999998</v>
      </c>
      <c r="BC896" s="137">
        <v>1004.6159999999999</v>
      </c>
      <c r="BD896" s="137">
        <v>877.29600000000005</v>
      </c>
      <c r="BE896" s="140">
        <v>0</v>
      </c>
      <c r="BF896" s="44">
        <v>19670.669999999995</v>
      </c>
      <c r="BG896" s="124"/>
      <c r="BH896" s="137">
        <v>46066.67</v>
      </c>
      <c r="BI896" s="124"/>
      <c r="BJ896" s="137">
        <v>6273.04</v>
      </c>
      <c r="BK896" s="137">
        <v>39793.629999999997</v>
      </c>
      <c r="BL896" s="124"/>
      <c r="BM896" s="193">
        <v>0</v>
      </c>
    </row>
    <row r="897" spans="1:65" x14ac:dyDescent="0.25">
      <c r="A897" s="116" t="s">
        <v>1150</v>
      </c>
      <c r="B897" s="24" t="s">
        <v>1151</v>
      </c>
      <c r="C897" s="27" t="s">
        <v>1152</v>
      </c>
      <c r="D897" s="27" t="s">
        <v>6</v>
      </c>
      <c r="E897" s="139">
        <v>122</v>
      </c>
      <c r="F897" s="68"/>
      <c r="G897" s="139">
        <v>0</v>
      </c>
      <c r="H897" s="139">
        <v>0</v>
      </c>
      <c r="I897" s="139">
        <v>17</v>
      </c>
      <c r="J897" s="139">
        <v>105</v>
      </c>
      <c r="K897" s="124"/>
      <c r="L897" s="137">
        <v>0</v>
      </c>
      <c r="M897" s="137">
        <v>1530</v>
      </c>
      <c r="N897" s="137">
        <v>9450</v>
      </c>
      <c r="O897" s="44">
        <v>10980</v>
      </c>
      <c r="P897" s="124"/>
      <c r="Q897" s="137">
        <v>0</v>
      </c>
      <c r="R897" s="137">
        <v>2125</v>
      </c>
      <c r="S897" s="137">
        <v>13125</v>
      </c>
      <c r="T897" s="137">
        <v>15250</v>
      </c>
      <c r="U897" s="124"/>
      <c r="V897" s="137">
        <v>0</v>
      </c>
      <c r="W897" s="137">
        <v>3961</v>
      </c>
      <c r="X897" s="137">
        <v>24465</v>
      </c>
      <c r="Y897" s="44">
        <v>28426</v>
      </c>
      <c r="Z897" s="124"/>
      <c r="AA897" s="137">
        <v>0</v>
      </c>
      <c r="AB897" s="137">
        <v>425</v>
      </c>
      <c r="AC897" s="137">
        <v>2625</v>
      </c>
      <c r="AD897" s="44">
        <v>3050</v>
      </c>
      <c r="AE897" s="124"/>
      <c r="AF897" s="139">
        <v>0</v>
      </c>
      <c r="AG897" s="139">
        <v>4853.5</v>
      </c>
      <c r="AH897" s="139">
        <v>29977.5</v>
      </c>
      <c r="AI897" s="44">
        <v>34831</v>
      </c>
      <c r="AJ897" s="124"/>
      <c r="AK897" s="63">
        <v>0</v>
      </c>
      <c r="AL897" s="63">
        <v>3536</v>
      </c>
      <c r="AM897" s="63">
        <v>75285</v>
      </c>
      <c r="AN897" s="44">
        <v>78821</v>
      </c>
      <c r="AO897" s="124"/>
      <c r="AP897" s="137">
        <v>0</v>
      </c>
      <c r="AQ897" s="137">
        <v>17646</v>
      </c>
      <c r="AR897" s="137">
        <v>108990</v>
      </c>
      <c r="AS897" s="137">
        <v>126636</v>
      </c>
      <c r="AT897" s="124"/>
      <c r="AU897" s="137">
        <v>0</v>
      </c>
      <c r="AV897" s="137">
        <v>13362</v>
      </c>
      <c r="AW897" s="137">
        <v>82530</v>
      </c>
      <c r="AX897" s="44">
        <v>95892</v>
      </c>
      <c r="AY897" s="124"/>
      <c r="AZ897" s="139">
        <v>708468.4</v>
      </c>
      <c r="BA897" s="139">
        <v>204354.25999999998</v>
      </c>
      <c r="BB897" s="44">
        <v>273846.79800000001</v>
      </c>
      <c r="BC897" s="137">
        <v>15320.393999999998</v>
      </c>
      <c r="BD897" s="137">
        <v>13378.764000000001</v>
      </c>
      <c r="BE897" s="140">
        <v>0</v>
      </c>
      <c r="BF897" s="44">
        <v>302545.95600000001</v>
      </c>
      <c r="BG897" s="124"/>
      <c r="BH897" s="137">
        <v>696431.95600000001</v>
      </c>
      <c r="BI897" s="124"/>
      <c r="BJ897" s="137">
        <v>95663.86</v>
      </c>
      <c r="BK897" s="137">
        <v>600768.09600000002</v>
      </c>
      <c r="BL897" s="124"/>
      <c r="BM897" s="193">
        <v>0</v>
      </c>
    </row>
    <row r="898" spans="1:65" x14ac:dyDescent="0.25">
      <c r="A898" s="116" t="s">
        <v>1153</v>
      </c>
      <c r="B898" s="24" t="s">
        <v>1154</v>
      </c>
      <c r="C898" s="27" t="s">
        <v>1152</v>
      </c>
      <c r="D898" s="27" t="s">
        <v>6</v>
      </c>
      <c r="E898" s="139">
        <v>670</v>
      </c>
      <c r="F898" s="68"/>
      <c r="G898" s="139">
        <v>34</v>
      </c>
      <c r="H898" s="139">
        <v>34</v>
      </c>
      <c r="I898" s="139">
        <v>84</v>
      </c>
      <c r="J898" s="139">
        <v>552</v>
      </c>
      <c r="K898" s="124"/>
      <c r="L898" s="137">
        <v>3060</v>
      </c>
      <c r="M898" s="137">
        <v>7560</v>
      </c>
      <c r="N898" s="137">
        <v>49680</v>
      </c>
      <c r="O898" s="44">
        <v>60300</v>
      </c>
      <c r="P898" s="124"/>
      <c r="Q898" s="137">
        <v>4250</v>
      </c>
      <c r="R898" s="137">
        <v>10500</v>
      </c>
      <c r="S898" s="137">
        <v>69000</v>
      </c>
      <c r="T898" s="137">
        <v>83750</v>
      </c>
      <c r="U898" s="124"/>
      <c r="V898" s="137">
        <v>7922</v>
      </c>
      <c r="W898" s="137">
        <v>19572</v>
      </c>
      <c r="X898" s="137">
        <v>128616</v>
      </c>
      <c r="Y898" s="44">
        <v>156110</v>
      </c>
      <c r="Z898" s="124"/>
      <c r="AA898" s="137">
        <v>850</v>
      </c>
      <c r="AB898" s="137">
        <v>2100</v>
      </c>
      <c r="AC898" s="137">
        <v>13800</v>
      </c>
      <c r="AD898" s="44">
        <v>16750</v>
      </c>
      <c r="AE898" s="124"/>
      <c r="AF898" s="139">
        <v>9707</v>
      </c>
      <c r="AG898" s="139">
        <v>23982</v>
      </c>
      <c r="AH898" s="139">
        <v>157596</v>
      </c>
      <c r="AI898" s="44">
        <v>191285</v>
      </c>
      <c r="AJ898" s="124"/>
      <c r="AK898" s="63">
        <v>3536</v>
      </c>
      <c r="AL898" s="63">
        <v>17472</v>
      </c>
      <c r="AM898" s="63">
        <v>395784</v>
      </c>
      <c r="AN898" s="44">
        <v>416792</v>
      </c>
      <c r="AO898" s="124"/>
      <c r="AP898" s="137">
        <v>35292</v>
      </c>
      <c r="AQ898" s="137">
        <v>87192</v>
      </c>
      <c r="AR898" s="137">
        <v>572976</v>
      </c>
      <c r="AS898" s="137">
        <v>695460</v>
      </c>
      <c r="AT898" s="124"/>
      <c r="AU898" s="137">
        <v>26724</v>
      </c>
      <c r="AV898" s="137">
        <v>66024</v>
      </c>
      <c r="AW898" s="137">
        <v>433872</v>
      </c>
      <c r="AX898" s="44">
        <v>526620</v>
      </c>
      <c r="AY898" s="124"/>
      <c r="AZ898" s="139">
        <v>3896022.02</v>
      </c>
      <c r="BA898" s="139">
        <v>1134451.44</v>
      </c>
      <c r="BB898" s="44">
        <v>1509142.0379999999</v>
      </c>
      <c r="BC898" s="137">
        <v>84136.59</v>
      </c>
      <c r="BD898" s="137">
        <v>73473.540000000008</v>
      </c>
      <c r="BE898" s="140">
        <v>0</v>
      </c>
      <c r="BF898" s="44">
        <v>1666752.1680000001</v>
      </c>
      <c r="BG898" s="124"/>
      <c r="BH898" s="137">
        <v>3813819.1680000001</v>
      </c>
      <c r="BI898" s="124"/>
      <c r="BJ898" s="137">
        <v>525367.1</v>
      </c>
      <c r="BK898" s="137">
        <v>3288452.068</v>
      </c>
      <c r="BL898" s="124"/>
      <c r="BM898" s="193">
        <v>0</v>
      </c>
    </row>
    <row r="899" spans="1:65" x14ac:dyDescent="0.25">
      <c r="A899" s="116" t="s">
        <v>1173</v>
      </c>
      <c r="B899" s="24" t="s">
        <v>1174</v>
      </c>
      <c r="C899" s="27" t="s">
        <v>1175</v>
      </c>
      <c r="D899" s="27" t="s">
        <v>6</v>
      </c>
      <c r="E899" s="139">
        <v>114</v>
      </c>
      <c r="F899" s="68"/>
      <c r="G899" s="139">
        <v>0</v>
      </c>
      <c r="H899" s="139">
        <v>0</v>
      </c>
      <c r="I899" s="139">
        <v>1</v>
      </c>
      <c r="J899" s="139">
        <v>113</v>
      </c>
      <c r="K899" s="124"/>
      <c r="L899" s="137">
        <v>0</v>
      </c>
      <c r="M899" s="137">
        <v>90</v>
      </c>
      <c r="N899" s="137">
        <v>10170</v>
      </c>
      <c r="O899" s="44">
        <v>10260</v>
      </c>
      <c r="P899" s="124"/>
      <c r="Q899" s="137">
        <v>0</v>
      </c>
      <c r="R899" s="137">
        <v>125</v>
      </c>
      <c r="S899" s="137">
        <v>14125</v>
      </c>
      <c r="T899" s="137">
        <v>14250</v>
      </c>
      <c r="U899" s="124"/>
      <c r="V899" s="137">
        <v>0</v>
      </c>
      <c r="W899" s="137">
        <v>233</v>
      </c>
      <c r="X899" s="137">
        <v>26329</v>
      </c>
      <c r="Y899" s="44">
        <v>26562</v>
      </c>
      <c r="Z899" s="124"/>
      <c r="AA899" s="137">
        <v>0</v>
      </c>
      <c r="AB899" s="137">
        <v>25</v>
      </c>
      <c r="AC899" s="137">
        <v>2825</v>
      </c>
      <c r="AD899" s="44">
        <v>2850</v>
      </c>
      <c r="AE899" s="124"/>
      <c r="AF899" s="139">
        <v>0</v>
      </c>
      <c r="AG899" s="139">
        <v>285.5</v>
      </c>
      <c r="AH899" s="139">
        <v>32261.5</v>
      </c>
      <c r="AI899" s="44">
        <v>32547</v>
      </c>
      <c r="AJ899" s="124"/>
      <c r="AK899" s="63">
        <v>0</v>
      </c>
      <c r="AL899" s="63">
        <v>208</v>
      </c>
      <c r="AM899" s="63">
        <v>81021</v>
      </c>
      <c r="AN899" s="44">
        <v>81229</v>
      </c>
      <c r="AO899" s="124"/>
      <c r="AP899" s="137">
        <v>0</v>
      </c>
      <c r="AQ899" s="137">
        <v>1038</v>
      </c>
      <c r="AR899" s="137">
        <v>117294</v>
      </c>
      <c r="AS899" s="137">
        <v>118332</v>
      </c>
      <c r="AT899" s="124"/>
      <c r="AU899" s="137">
        <v>0</v>
      </c>
      <c r="AV899" s="137">
        <v>786</v>
      </c>
      <c r="AW899" s="137">
        <v>88818</v>
      </c>
      <c r="AX899" s="44">
        <v>89604</v>
      </c>
      <c r="AY899" s="124"/>
      <c r="AZ899" s="139">
        <v>681732.78999999992</v>
      </c>
      <c r="BA899" s="139">
        <v>205985.93000000002</v>
      </c>
      <c r="BB899" s="44">
        <v>266315.61599999998</v>
      </c>
      <c r="BC899" s="137">
        <v>14315.777999999998</v>
      </c>
      <c r="BD899" s="137">
        <v>12501.468000000001</v>
      </c>
      <c r="BE899" s="140">
        <v>0</v>
      </c>
      <c r="BF899" s="44">
        <v>293132.86199999996</v>
      </c>
      <c r="BG899" s="124"/>
      <c r="BH899" s="137">
        <v>668766.86199999996</v>
      </c>
      <c r="BI899" s="124"/>
      <c r="BJ899" s="137">
        <v>89390.82</v>
      </c>
      <c r="BK899" s="137">
        <v>579376.0419999999</v>
      </c>
      <c r="BL899" s="124"/>
      <c r="BM899" s="193">
        <v>0</v>
      </c>
    </row>
    <row r="900" spans="1:65" x14ac:dyDescent="0.25">
      <c r="A900" s="116" t="s">
        <v>1176</v>
      </c>
      <c r="B900" s="24" t="s">
        <v>1177</v>
      </c>
      <c r="C900" s="27" t="s">
        <v>1175</v>
      </c>
      <c r="D900" s="27" t="s">
        <v>6</v>
      </c>
      <c r="E900" s="139">
        <v>34</v>
      </c>
      <c r="F900" s="68"/>
      <c r="G900" s="139">
        <v>0</v>
      </c>
      <c r="H900" s="139">
        <v>0</v>
      </c>
      <c r="I900" s="139">
        <v>2</v>
      </c>
      <c r="J900" s="139">
        <v>32</v>
      </c>
      <c r="K900" s="124"/>
      <c r="L900" s="137">
        <v>0</v>
      </c>
      <c r="M900" s="137">
        <v>180</v>
      </c>
      <c r="N900" s="137">
        <v>2880</v>
      </c>
      <c r="O900" s="44">
        <v>3060</v>
      </c>
      <c r="P900" s="124"/>
      <c r="Q900" s="137">
        <v>0</v>
      </c>
      <c r="R900" s="137">
        <v>250</v>
      </c>
      <c r="S900" s="137">
        <v>4000</v>
      </c>
      <c r="T900" s="137">
        <v>4250</v>
      </c>
      <c r="U900" s="124"/>
      <c r="V900" s="137">
        <v>0</v>
      </c>
      <c r="W900" s="137">
        <v>466</v>
      </c>
      <c r="X900" s="137">
        <v>7456</v>
      </c>
      <c r="Y900" s="44">
        <v>7922</v>
      </c>
      <c r="Z900" s="124"/>
      <c r="AA900" s="137">
        <v>0</v>
      </c>
      <c r="AB900" s="137">
        <v>50</v>
      </c>
      <c r="AC900" s="137">
        <v>800</v>
      </c>
      <c r="AD900" s="44">
        <v>850</v>
      </c>
      <c r="AE900" s="124"/>
      <c r="AF900" s="139">
        <v>0</v>
      </c>
      <c r="AG900" s="139">
        <v>571</v>
      </c>
      <c r="AH900" s="139">
        <v>9136</v>
      </c>
      <c r="AI900" s="44">
        <v>9707</v>
      </c>
      <c r="AJ900" s="124"/>
      <c r="AK900" s="63">
        <v>0</v>
      </c>
      <c r="AL900" s="63">
        <v>416</v>
      </c>
      <c r="AM900" s="63">
        <v>22944</v>
      </c>
      <c r="AN900" s="44">
        <v>23360</v>
      </c>
      <c r="AO900" s="124"/>
      <c r="AP900" s="137">
        <v>0</v>
      </c>
      <c r="AQ900" s="137">
        <v>2076</v>
      </c>
      <c r="AR900" s="137">
        <v>33216</v>
      </c>
      <c r="AS900" s="137">
        <v>35292</v>
      </c>
      <c r="AT900" s="124"/>
      <c r="AU900" s="137">
        <v>0</v>
      </c>
      <c r="AV900" s="137">
        <v>1572</v>
      </c>
      <c r="AW900" s="137">
        <v>25152</v>
      </c>
      <c r="AX900" s="44">
        <v>26724</v>
      </c>
      <c r="AY900" s="124"/>
      <c r="AZ900" s="139">
        <v>198477.66</v>
      </c>
      <c r="BA900" s="139">
        <v>59989.889999999992</v>
      </c>
      <c r="BB900" s="44">
        <v>77540.264999999999</v>
      </c>
      <c r="BC900" s="137">
        <v>4269.6179999999995</v>
      </c>
      <c r="BD900" s="137">
        <v>3728.5079999999998</v>
      </c>
      <c r="BE900" s="140">
        <v>0</v>
      </c>
      <c r="BF900" s="44">
        <v>85538.391000000003</v>
      </c>
      <c r="BG900" s="124"/>
      <c r="BH900" s="137">
        <v>196703.391</v>
      </c>
      <c r="BI900" s="124"/>
      <c r="BJ900" s="137">
        <v>26660.42</v>
      </c>
      <c r="BK900" s="137">
        <v>170042.97100000002</v>
      </c>
      <c r="BL900" s="124"/>
      <c r="BM900" s="193">
        <v>0</v>
      </c>
    </row>
    <row r="901" spans="1:65" x14ac:dyDescent="0.25">
      <c r="A901" s="116" t="s">
        <v>1217</v>
      </c>
      <c r="B901" s="24" t="s">
        <v>1218</v>
      </c>
      <c r="C901" s="27" t="s">
        <v>1219</v>
      </c>
      <c r="D901" s="27" t="s">
        <v>6</v>
      </c>
      <c r="E901" s="139">
        <v>64</v>
      </c>
      <c r="F901" s="68"/>
      <c r="G901" s="139">
        <v>0</v>
      </c>
      <c r="H901" s="139">
        <v>0</v>
      </c>
      <c r="I901" s="139">
        <v>5</v>
      </c>
      <c r="J901" s="139">
        <v>59</v>
      </c>
      <c r="K901" s="124"/>
      <c r="L901" s="137">
        <v>0</v>
      </c>
      <c r="M901" s="137">
        <v>450</v>
      </c>
      <c r="N901" s="137">
        <v>5310</v>
      </c>
      <c r="O901" s="44">
        <v>5760</v>
      </c>
      <c r="P901" s="124"/>
      <c r="Q901" s="137">
        <v>0</v>
      </c>
      <c r="R901" s="137">
        <v>625</v>
      </c>
      <c r="S901" s="137">
        <v>7375</v>
      </c>
      <c r="T901" s="137">
        <v>8000</v>
      </c>
      <c r="U901" s="124"/>
      <c r="V901" s="137">
        <v>0</v>
      </c>
      <c r="W901" s="137">
        <v>1165</v>
      </c>
      <c r="X901" s="137">
        <v>13747</v>
      </c>
      <c r="Y901" s="44">
        <v>14912</v>
      </c>
      <c r="Z901" s="124"/>
      <c r="AA901" s="137">
        <v>0</v>
      </c>
      <c r="AB901" s="137">
        <v>125</v>
      </c>
      <c r="AC901" s="137">
        <v>1475</v>
      </c>
      <c r="AD901" s="44">
        <v>1600</v>
      </c>
      <c r="AE901" s="124"/>
      <c r="AF901" s="139">
        <v>0</v>
      </c>
      <c r="AG901" s="139">
        <v>1427.5</v>
      </c>
      <c r="AH901" s="139">
        <v>16844.5</v>
      </c>
      <c r="AI901" s="44">
        <v>18272</v>
      </c>
      <c r="AJ901" s="124"/>
      <c r="AK901" s="63">
        <v>0</v>
      </c>
      <c r="AL901" s="63">
        <v>1040</v>
      </c>
      <c r="AM901" s="63">
        <v>42303</v>
      </c>
      <c r="AN901" s="44">
        <v>43343</v>
      </c>
      <c r="AO901" s="124"/>
      <c r="AP901" s="137">
        <v>0</v>
      </c>
      <c r="AQ901" s="137">
        <v>5190</v>
      </c>
      <c r="AR901" s="137">
        <v>61242</v>
      </c>
      <c r="AS901" s="137">
        <v>66432</v>
      </c>
      <c r="AT901" s="124"/>
      <c r="AU901" s="137">
        <v>0</v>
      </c>
      <c r="AV901" s="137">
        <v>3930</v>
      </c>
      <c r="AW901" s="137">
        <v>46374</v>
      </c>
      <c r="AX901" s="44">
        <v>50304</v>
      </c>
      <c r="AY901" s="124"/>
      <c r="AZ901" s="139">
        <v>375943.29</v>
      </c>
      <c r="BA901" s="139">
        <v>115892.39</v>
      </c>
      <c r="BB901" s="44">
        <v>147550.704</v>
      </c>
      <c r="BC901" s="137">
        <v>8036.927999999999</v>
      </c>
      <c r="BD901" s="137">
        <v>7018.3680000000004</v>
      </c>
      <c r="BE901" s="140">
        <v>0</v>
      </c>
      <c r="BF901" s="44">
        <v>162605.99999999997</v>
      </c>
      <c r="BG901" s="124"/>
      <c r="BH901" s="137">
        <v>371229</v>
      </c>
      <c r="BI901" s="124"/>
      <c r="BJ901" s="137">
        <v>50184.32</v>
      </c>
      <c r="BK901" s="137">
        <v>321044.68</v>
      </c>
      <c r="BL901" s="124"/>
      <c r="BM901" s="193">
        <v>0</v>
      </c>
    </row>
    <row r="902" spans="1:65" x14ac:dyDescent="0.25">
      <c r="A902" s="116" t="s">
        <v>1220</v>
      </c>
      <c r="B902" s="24" t="s">
        <v>1221</v>
      </c>
      <c r="C902" s="27" t="s">
        <v>525</v>
      </c>
      <c r="D902" s="27" t="s">
        <v>6</v>
      </c>
      <c r="E902" s="139">
        <v>20</v>
      </c>
      <c r="F902" s="68"/>
      <c r="G902" s="139">
        <v>0</v>
      </c>
      <c r="H902" s="139">
        <v>0</v>
      </c>
      <c r="I902" s="139">
        <v>8</v>
      </c>
      <c r="J902" s="139">
        <v>12</v>
      </c>
      <c r="K902" s="124"/>
      <c r="L902" s="137">
        <v>0</v>
      </c>
      <c r="M902" s="137">
        <v>720</v>
      </c>
      <c r="N902" s="137">
        <v>1080</v>
      </c>
      <c r="O902" s="44">
        <v>1800</v>
      </c>
      <c r="P902" s="124"/>
      <c r="Q902" s="137">
        <v>0</v>
      </c>
      <c r="R902" s="137">
        <v>1000</v>
      </c>
      <c r="S902" s="137">
        <v>1500</v>
      </c>
      <c r="T902" s="137">
        <v>2500</v>
      </c>
      <c r="U902" s="124"/>
      <c r="V902" s="137">
        <v>0</v>
      </c>
      <c r="W902" s="137">
        <v>1864</v>
      </c>
      <c r="X902" s="137">
        <v>2796</v>
      </c>
      <c r="Y902" s="44">
        <v>4660</v>
      </c>
      <c r="Z902" s="124"/>
      <c r="AA902" s="137">
        <v>0</v>
      </c>
      <c r="AB902" s="137">
        <v>200</v>
      </c>
      <c r="AC902" s="137">
        <v>300</v>
      </c>
      <c r="AD902" s="44">
        <v>500</v>
      </c>
      <c r="AE902" s="124"/>
      <c r="AF902" s="139">
        <v>0</v>
      </c>
      <c r="AG902" s="139">
        <v>2284</v>
      </c>
      <c r="AH902" s="139">
        <v>3426</v>
      </c>
      <c r="AI902" s="44">
        <v>5710</v>
      </c>
      <c r="AJ902" s="124"/>
      <c r="AK902" s="63">
        <v>0</v>
      </c>
      <c r="AL902" s="63">
        <v>1664</v>
      </c>
      <c r="AM902" s="63">
        <v>8604</v>
      </c>
      <c r="AN902" s="44">
        <v>10268</v>
      </c>
      <c r="AO902" s="124"/>
      <c r="AP902" s="137">
        <v>0</v>
      </c>
      <c r="AQ902" s="137">
        <v>8304</v>
      </c>
      <c r="AR902" s="137">
        <v>12456</v>
      </c>
      <c r="AS902" s="137">
        <v>20760</v>
      </c>
      <c r="AT902" s="124"/>
      <c r="AU902" s="137">
        <v>0</v>
      </c>
      <c r="AV902" s="137">
        <v>6288</v>
      </c>
      <c r="AW902" s="137">
        <v>9432</v>
      </c>
      <c r="AX902" s="44">
        <v>15720</v>
      </c>
      <c r="AY902" s="124"/>
      <c r="AZ902" s="139">
        <v>109371.48</v>
      </c>
      <c r="BA902" s="139">
        <v>35509.879999999997</v>
      </c>
      <c r="BB902" s="44">
        <v>43464.407999999996</v>
      </c>
      <c r="BC902" s="137">
        <v>2511.5399999999995</v>
      </c>
      <c r="BD902" s="137">
        <v>2193.2399999999998</v>
      </c>
      <c r="BE902" s="140">
        <v>0</v>
      </c>
      <c r="BF902" s="44">
        <v>48169.187999999995</v>
      </c>
      <c r="BG902" s="124"/>
      <c r="BH902" s="137">
        <v>110087.18799999999</v>
      </c>
      <c r="BI902" s="124"/>
      <c r="BJ902" s="137">
        <v>15682.6</v>
      </c>
      <c r="BK902" s="137">
        <v>94404.587999999989</v>
      </c>
      <c r="BL902" s="124"/>
      <c r="BM902" s="193">
        <v>0</v>
      </c>
    </row>
    <row r="903" spans="1:65" x14ac:dyDescent="0.25">
      <c r="A903" s="116" t="s">
        <v>1243</v>
      </c>
      <c r="B903" s="24" t="s">
        <v>1244</v>
      </c>
      <c r="C903" s="27" t="s">
        <v>1245</v>
      </c>
      <c r="D903" s="27" t="s">
        <v>6</v>
      </c>
      <c r="E903" s="139">
        <v>32</v>
      </c>
      <c r="F903" s="68"/>
      <c r="G903" s="139">
        <v>0</v>
      </c>
      <c r="H903" s="139">
        <v>0</v>
      </c>
      <c r="I903" s="139">
        <v>9</v>
      </c>
      <c r="J903" s="139">
        <v>23</v>
      </c>
      <c r="K903" s="124"/>
      <c r="L903" s="137">
        <v>0</v>
      </c>
      <c r="M903" s="137">
        <v>810</v>
      </c>
      <c r="N903" s="137">
        <v>2070</v>
      </c>
      <c r="O903" s="44">
        <v>2880</v>
      </c>
      <c r="P903" s="124"/>
      <c r="Q903" s="137">
        <v>0</v>
      </c>
      <c r="R903" s="137">
        <v>1125</v>
      </c>
      <c r="S903" s="137">
        <v>2875</v>
      </c>
      <c r="T903" s="137">
        <v>4000</v>
      </c>
      <c r="U903" s="124"/>
      <c r="V903" s="137">
        <v>0</v>
      </c>
      <c r="W903" s="137">
        <v>2097</v>
      </c>
      <c r="X903" s="137">
        <v>5359</v>
      </c>
      <c r="Y903" s="44">
        <v>7456</v>
      </c>
      <c r="Z903" s="124"/>
      <c r="AA903" s="137">
        <v>0</v>
      </c>
      <c r="AB903" s="137">
        <v>225</v>
      </c>
      <c r="AC903" s="137">
        <v>575</v>
      </c>
      <c r="AD903" s="44">
        <v>800</v>
      </c>
      <c r="AE903" s="124"/>
      <c r="AF903" s="139">
        <v>0</v>
      </c>
      <c r="AG903" s="139">
        <v>2569.5</v>
      </c>
      <c r="AH903" s="139">
        <v>6566.5</v>
      </c>
      <c r="AI903" s="44">
        <v>9136</v>
      </c>
      <c r="AJ903" s="124"/>
      <c r="AK903" s="63">
        <v>0</v>
      </c>
      <c r="AL903" s="63">
        <v>1872</v>
      </c>
      <c r="AM903" s="63">
        <v>16491</v>
      </c>
      <c r="AN903" s="44">
        <v>18363</v>
      </c>
      <c r="AO903" s="124"/>
      <c r="AP903" s="137">
        <v>0</v>
      </c>
      <c r="AQ903" s="137">
        <v>9342</v>
      </c>
      <c r="AR903" s="137">
        <v>23874</v>
      </c>
      <c r="AS903" s="137">
        <v>33216</v>
      </c>
      <c r="AT903" s="124"/>
      <c r="AU903" s="137">
        <v>0</v>
      </c>
      <c r="AV903" s="137">
        <v>7074</v>
      </c>
      <c r="AW903" s="137">
        <v>18078</v>
      </c>
      <c r="AX903" s="44">
        <v>25152</v>
      </c>
      <c r="AY903" s="124"/>
      <c r="AZ903" s="139">
        <v>175953.62</v>
      </c>
      <c r="BA903" s="139">
        <v>46274.63</v>
      </c>
      <c r="BB903" s="44">
        <v>66668.474999999991</v>
      </c>
      <c r="BC903" s="137">
        <v>4018.4639999999995</v>
      </c>
      <c r="BD903" s="137">
        <v>3509.1840000000002</v>
      </c>
      <c r="BE903" s="140">
        <v>0</v>
      </c>
      <c r="BF903" s="44">
        <v>74196.122999999978</v>
      </c>
      <c r="BG903" s="124"/>
      <c r="BH903" s="137">
        <v>175199.12299999996</v>
      </c>
      <c r="BI903" s="124"/>
      <c r="BJ903" s="137">
        <v>25092.16</v>
      </c>
      <c r="BK903" s="137">
        <v>150106.96299999996</v>
      </c>
      <c r="BL903" s="124"/>
      <c r="BM903" s="193">
        <v>0</v>
      </c>
    </row>
    <row r="904" spans="1:65" x14ac:dyDescent="0.25">
      <c r="A904" s="116" t="s">
        <v>1246</v>
      </c>
      <c r="B904" s="24" t="s">
        <v>1247</v>
      </c>
      <c r="C904" s="27" t="s">
        <v>1245</v>
      </c>
      <c r="D904" s="27" t="s">
        <v>6</v>
      </c>
      <c r="E904" s="139">
        <v>716</v>
      </c>
      <c r="F904" s="68"/>
      <c r="G904" s="139">
        <v>0</v>
      </c>
      <c r="H904" s="139">
        <v>0</v>
      </c>
      <c r="I904" s="139">
        <v>146</v>
      </c>
      <c r="J904" s="139">
        <v>570</v>
      </c>
      <c r="K904" s="124"/>
      <c r="L904" s="137">
        <v>0</v>
      </c>
      <c r="M904" s="137">
        <v>13140</v>
      </c>
      <c r="N904" s="137">
        <v>51300</v>
      </c>
      <c r="O904" s="44">
        <v>64440</v>
      </c>
      <c r="P904" s="124"/>
      <c r="Q904" s="137">
        <v>0</v>
      </c>
      <c r="R904" s="137">
        <v>18250</v>
      </c>
      <c r="S904" s="137">
        <v>71250</v>
      </c>
      <c r="T904" s="137">
        <v>89500</v>
      </c>
      <c r="U904" s="124"/>
      <c r="V904" s="137">
        <v>0</v>
      </c>
      <c r="W904" s="137">
        <v>34018</v>
      </c>
      <c r="X904" s="137">
        <v>132810</v>
      </c>
      <c r="Y904" s="44">
        <v>166828</v>
      </c>
      <c r="Z904" s="124"/>
      <c r="AA904" s="137">
        <v>0</v>
      </c>
      <c r="AB904" s="137">
        <v>3650</v>
      </c>
      <c r="AC904" s="137">
        <v>14250</v>
      </c>
      <c r="AD904" s="44">
        <v>17900</v>
      </c>
      <c r="AE904" s="124"/>
      <c r="AF904" s="139">
        <v>0</v>
      </c>
      <c r="AG904" s="139">
        <v>41683</v>
      </c>
      <c r="AH904" s="139">
        <v>162735</v>
      </c>
      <c r="AI904" s="44">
        <v>204418</v>
      </c>
      <c r="AJ904" s="124"/>
      <c r="AK904" s="63">
        <v>0</v>
      </c>
      <c r="AL904" s="63">
        <v>30368</v>
      </c>
      <c r="AM904" s="63">
        <v>408690</v>
      </c>
      <c r="AN904" s="44">
        <v>439058</v>
      </c>
      <c r="AO904" s="124"/>
      <c r="AP904" s="137">
        <v>0</v>
      </c>
      <c r="AQ904" s="137">
        <v>151548</v>
      </c>
      <c r="AR904" s="137">
        <v>591660</v>
      </c>
      <c r="AS904" s="137">
        <v>743208</v>
      </c>
      <c r="AT904" s="124"/>
      <c r="AU904" s="137">
        <v>0</v>
      </c>
      <c r="AV904" s="137">
        <v>114756</v>
      </c>
      <c r="AW904" s="137">
        <v>448020</v>
      </c>
      <c r="AX904" s="44">
        <v>562776</v>
      </c>
      <c r="AY904" s="124"/>
      <c r="AZ904" s="139">
        <v>4091675.26</v>
      </c>
      <c r="BA904" s="139">
        <v>1061452.52</v>
      </c>
      <c r="BB904" s="44">
        <v>1545938.3339999998</v>
      </c>
      <c r="BC904" s="137">
        <v>89913.131999999998</v>
      </c>
      <c r="BD904" s="137">
        <v>78517.991999999998</v>
      </c>
      <c r="BE904" s="140">
        <v>0</v>
      </c>
      <c r="BF904" s="44">
        <v>1714369.4579999999</v>
      </c>
      <c r="BG904" s="124"/>
      <c r="BH904" s="137">
        <v>4002497.4579999996</v>
      </c>
      <c r="BI904" s="124"/>
      <c r="BJ904" s="137">
        <v>561437.07999999996</v>
      </c>
      <c r="BK904" s="137">
        <v>3441060.3779999996</v>
      </c>
      <c r="BL904" s="124"/>
      <c r="BM904" s="193">
        <v>0</v>
      </c>
    </row>
    <row r="905" spans="1:65" x14ac:dyDescent="0.25">
      <c r="A905" s="116" t="s">
        <v>1338</v>
      </c>
      <c r="B905" s="24" t="s">
        <v>1339</v>
      </c>
      <c r="C905" s="27" t="s">
        <v>1340</v>
      </c>
      <c r="D905" s="27" t="s">
        <v>6</v>
      </c>
      <c r="E905" s="139">
        <v>57</v>
      </c>
      <c r="F905" s="68"/>
      <c r="G905" s="139">
        <v>0</v>
      </c>
      <c r="H905" s="139">
        <v>0</v>
      </c>
      <c r="I905" s="139">
        <v>21</v>
      </c>
      <c r="J905" s="139">
        <v>36</v>
      </c>
      <c r="K905" s="124"/>
      <c r="L905" s="137">
        <v>0</v>
      </c>
      <c r="M905" s="137">
        <v>1890</v>
      </c>
      <c r="N905" s="137">
        <v>3240</v>
      </c>
      <c r="O905" s="44">
        <v>5130</v>
      </c>
      <c r="P905" s="124"/>
      <c r="Q905" s="137">
        <v>0</v>
      </c>
      <c r="R905" s="137">
        <v>2625</v>
      </c>
      <c r="S905" s="137">
        <v>4500</v>
      </c>
      <c r="T905" s="137">
        <v>7125</v>
      </c>
      <c r="U905" s="124"/>
      <c r="V905" s="137">
        <v>0</v>
      </c>
      <c r="W905" s="137">
        <v>4893</v>
      </c>
      <c r="X905" s="137">
        <v>8388</v>
      </c>
      <c r="Y905" s="44">
        <v>13281</v>
      </c>
      <c r="Z905" s="124"/>
      <c r="AA905" s="137">
        <v>0</v>
      </c>
      <c r="AB905" s="137">
        <v>525</v>
      </c>
      <c r="AC905" s="137">
        <v>900</v>
      </c>
      <c r="AD905" s="44">
        <v>1425</v>
      </c>
      <c r="AE905" s="124"/>
      <c r="AF905" s="139">
        <v>0</v>
      </c>
      <c r="AG905" s="139">
        <v>5995.5</v>
      </c>
      <c r="AH905" s="139">
        <v>10278</v>
      </c>
      <c r="AI905" s="44">
        <v>16273.5</v>
      </c>
      <c r="AJ905" s="124"/>
      <c r="AK905" s="63">
        <v>0</v>
      </c>
      <c r="AL905" s="63">
        <v>4368</v>
      </c>
      <c r="AM905" s="63">
        <v>25812</v>
      </c>
      <c r="AN905" s="44">
        <v>30180</v>
      </c>
      <c r="AO905" s="124"/>
      <c r="AP905" s="137">
        <v>0</v>
      </c>
      <c r="AQ905" s="137">
        <v>21798</v>
      </c>
      <c r="AR905" s="137">
        <v>37368</v>
      </c>
      <c r="AS905" s="137">
        <v>59166</v>
      </c>
      <c r="AT905" s="124"/>
      <c r="AU905" s="137">
        <v>0</v>
      </c>
      <c r="AV905" s="137">
        <v>16506</v>
      </c>
      <c r="AW905" s="137">
        <v>28296</v>
      </c>
      <c r="AX905" s="44">
        <v>44802</v>
      </c>
      <c r="AY905" s="124"/>
      <c r="AZ905" s="139">
        <v>319857.04000000004</v>
      </c>
      <c r="BA905" s="139">
        <v>99983.150000000009</v>
      </c>
      <c r="BB905" s="44">
        <v>125952.05700000002</v>
      </c>
      <c r="BC905" s="137">
        <v>7157.8889999999992</v>
      </c>
      <c r="BD905" s="137">
        <v>6250.7340000000004</v>
      </c>
      <c r="BE905" s="140">
        <v>0</v>
      </c>
      <c r="BF905" s="44">
        <v>139360.68000000002</v>
      </c>
      <c r="BG905" s="124"/>
      <c r="BH905" s="137">
        <v>316743.18000000005</v>
      </c>
      <c r="BI905" s="124"/>
      <c r="BJ905" s="137">
        <v>44695.41</v>
      </c>
      <c r="BK905" s="137">
        <v>272047.77</v>
      </c>
      <c r="BL905" s="124"/>
      <c r="BM905" s="193">
        <v>0</v>
      </c>
    </row>
    <row r="906" spans="1:65" x14ac:dyDescent="0.25">
      <c r="A906" s="116" t="s">
        <v>1400</v>
      </c>
      <c r="B906" s="24" t="s">
        <v>1401</v>
      </c>
      <c r="C906" s="27" t="s">
        <v>1402</v>
      </c>
      <c r="D906" s="27" t="s">
        <v>6</v>
      </c>
      <c r="E906" s="139">
        <v>88</v>
      </c>
      <c r="F906" s="68"/>
      <c r="G906" s="139">
        <v>0</v>
      </c>
      <c r="H906" s="139">
        <v>0</v>
      </c>
      <c r="I906" s="139">
        <v>0</v>
      </c>
      <c r="J906" s="139">
        <v>88</v>
      </c>
      <c r="K906" s="124"/>
      <c r="L906" s="137">
        <v>0</v>
      </c>
      <c r="M906" s="137">
        <v>0</v>
      </c>
      <c r="N906" s="137">
        <v>7920</v>
      </c>
      <c r="O906" s="44">
        <v>7920</v>
      </c>
      <c r="P906" s="124"/>
      <c r="Q906" s="137">
        <v>0</v>
      </c>
      <c r="R906" s="137">
        <v>0</v>
      </c>
      <c r="S906" s="137">
        <v>11000</v>
      </c>
      <c r="T906" s="137">
        <v>11000</v>
      </c>
      <c r="U906" s="124"/>
      <c r="V906" s="137">
        <v>0</v>
      </c>
      <c r="W906" s="137">
        <v>0</v>
      </c>
      <c r="X906" s="137">
        <v>20504</v>
      </c>
      <c r="Y906" s="44">
        <v>20504</v>
      </c>
      <c r="Z906" s="124"/>
      <c r="AA906" s="137">
        <v>0</v>
      </c>
      <c r="AB906" s="137">
        <v>0</v>
      </c>
      <c r="AC906" s="137">
        <v>2200</v>
      </c>
      <c r="AD906" s="44">
        <v>2200</v>
      </c>
      <c r="AE906" s="124"/>
      <c r="AF906" s="139">
        <v>0</v>
      </c>
      <c r="AG906" s="139">
        <v>0</v>
      </c>
      <c r="AH906" s="139">
        <v>25124</v>
      </c>
      <c r="AI906" s="44">
        <v>25124</v>
      </c>
      <c r="AJ906" s="124"/>
      <c r="AK906" s="63">
        <v>0</v>
      </c>
      <c r="AL906" s="63">
        <v>0</v>
      </c>
      <c r="AM906" s="63">
        <v>63096</v>
      </c>
      <c r="AN906" s="44">
        <v>63096</v>
      </c>
      <c r="AO906" s="124"/>
      <c r="AP906" s="137">
        <v>0</v>
      </c>
      <c r="AQ906" s="137">
        <v>0</v>
      </c>
      <c r="AR906" s="137">
        <v>91344</v>
      </c>
      <c r="AS906" s="137">
        <v>91344</v>
      </c>
      <c r="AT906" s="124"/>
      <c r="AU906" s="137">
        <v>0</v>
      </c>
      <c r="AV906" s="137">
        <v>0</v>
      </c>
      <c r="AW906" s="137">
        <v>69168</v>
      </c>
      <c r="AX906" s="44">
        <v>69168</v>
      </c>
      <c r="AY906" s="124"/>
      <c r="AZ906" s="139">
        <v>530166.31999999995</v>
      </c>
      <c r="BA906" s="139">
        <v>163402.70000000001</v>
      </c>
      <c r="BB906" s="44">
        <v>208070.70600000001</v>
      </c>
      <c r="BC906" s="137">
        <v>11050.776</v>
      </c>
      <c r="BD906" s="137">
        <v>9650.2559999999994</v>
      </c>
      <c r="BE906" s="140">
        <v>0</v>
      </c>
      <c r="BF906" s="44">
        <v>228771.73800000001</v>
      </c>
      <c r="BG906" s="124"/>
      <c r="BH906" s="137">
        <v>519127.73800000001</v>
      </c>
      <c r="BI906" s="124"/>
      <c r="BJ906" s="137">
        <v>69003.44</v>
      </c>
      <c r="BK906" s="137">
        <v>450124.29800000001</v>
      </c>
      <c r="BL906" s="124"/>
      <c r="BM906" s="193">
        <v>0</v>
      </c>
    </row>
    <row r="907" spans="1:65" x14ac:dyDescent="0.25">
      <c r="A907" s="116" t="s">
        <v>1403</v>
      </c>
      <c r="B907" s="24" t="s">
        <v>1404</v>
      </c>
      <c r="C907" s="27" t="s">
        <v>1402</v>
      </c>
      <c r="D907" s="27" t="s">
        <v>6</v>
      </c>
      <c r="E907" s="139">
        <v>53</v>
      </c>
      <c r="F907" s="68"/>
      <c r="G907" s="139">
        <v>0</v>
      </c>
      <c r="H907" s="139">
        <v>0</v>
      </c>
      <c r="I907" s="139">
        <v>16</v>
      </c>
      <c r="J907" s="139">
        <v>37</v>
      </c>
      <c r="K907" s="124"/>
      <c r="L907" s="137">
        <v>0</v>
      </c>
      <c r="M907" s="137">
        <v>1440</v>
      </c>
      <c r="N907" s="137">
        <v>3330</v>
      </c>
      <c r="O907" s="44">
        <v>4770</v>
      </c>
      <c r="P907" s="124"/>
      <c r="Q907" s="137">
        <v>0</v>
      </c>
      <c r="R907" s="137">
        <v>2000</v>
      </c>
      <c r="S907" s="137">
        <v>4625</v>
      </c>
      <c r="T907" s="137">
        <v>6625</v>
      </c>
      <c r="U907" s="124"/>
      <c r="V907" s="137">
        <v>0</v>
      </c>
      <c r="W907" s="137">
        <v>3728</v>
      </c>
      <c r="X907" s="137">
        <v>8621</v>
      </c>
      <c r="Y907" s="44">
        <v>12349</v>
      </c>
      <c r="Z907" s="124"/>
      <c r="AA907" s="137">
        <v>0</v>
      </c>
      <c r="AB907" s="137">
        <v>400</v>
      </c>
      <c r="AC907" s="137">
        <v>925</v>
      </c>
      <c r="AD907" s="44">
        <v>1325</v>
      </c>
      <c r="AE907" s="124"/>
      <c r="AF907" s="139">
        <v>0</v>
      </c>
      <c r="AG907" s="139">
        <v>4568</v>
      </c>
      <c r="AH907" s="139">
        <v>10563.5</v>
      </c>
      <c r="AI907" s="44">
        <v>15131.5</v>
      </c>
      <c r="AJ907" s="124"/>
      <c r="AK907" s="63">
        <v>0</v>
      </c>
      <c r="AL907" s="63">
        <v>3328</v>
      </c>
      <c r="AM907" s="63">
        <v>26529</v>
      </c>
      <c r="AN907" s="44">
        <v>29857</v>
      </c>
      <c r="AO907" s="124"/>
      <c r="AP907" s="137">
        <v>0</v>
      </c>
      <c r="AQ907" s="137">
        <v>16608</v>
      </c>
      <c r="AR907" s="137">
        <v>38406</v>
      </c>
      <c r="AS907" s="137">
        <v>55014</v>
      </c>
      <c r="AT907" s="124"/>
      <c r="AU907" s="137">
        <v>0</v>
      </c>
      <c r="AV907" s="137">
        <v>12576</v>
      </c>
      <c r="AW907" s="137">
        <v>29082</v>
      </c>
      <c r="AX907" s="44">
        <v>41658</v>
      </c>
      <c r="AY907" s="124"/>
      <c r="AZ907" s="139">
        <v>301377.64</v>
      </c>
      <c r="BA907" s="139">
        <v>97214.60000000002</v>
      </c>
      <c r="BB907" s="44">
        <v>119577.67200000001</v>
      </c>
      <c r="BC907" s="137">
        <v>6655.5810000000001</v>
      </c>
      <c r="BD907" s="137">
        <v>5812.0860000000002</v>
      </c>
      <c r="BE907" s="140">
        <v>0</v>
      </c>
      <c r="BF907" s="44">
        <v>132045.33900000001</v>
      </c>
      <c r="BG907" s="124"/>
      <c r="BH907" s="137">
        <v>298774.83900000004</v>
      </c>
      <c r="BI907" s="124"/>
      <c r="BJ907" s="137">
        <v>41558.89</v>
      </c>
      <c r="BK907" s="137">
        <v>257215.94900000002</v>
      </c>
      <c r="BL907" s="124"/>
      <c r="BM907" s="193">
        <v>0</v>
      </c>
    </row>
    <row r="908" spans="1:65" x14ac:dyDescent="0.25">
      <c r="A908" s="116" t="s">
        <v>1427</v>
      </c>
      <c r="B908" s="24" t="s">
        <v>1428</v>
      </c>
      <c r="C908" s="27" t="s">
        <v>1429</v>
      </c>
      <c r="D908" s="27" t="s">
        <v>6</v>
      </c>
      <c r="E908" s="139">
        <v>2</v>
      </c>
      <c r="F908" s="68"/>
      <c r="G908" s="139">
        <v>0</v>
      </c>
      <c r="H908" s="139">
        <v>0</v>
      </c>
      <c r="I908" s="139">
        <v>0</v>
      </c>
      <c r="J908" s="139">
        <v>2</v>
      </c>
      <c r="K908" s="124"/>
      <c r="L908" s="137">
        <v>0</v>
      </c>
      <c r="M908" s="137">
        <v>0</v>
      </c>
      <c r="N908" s="137">
        <v>180</v>
      </c>
      <c r="O908" s="44">
        <v>180</v>
      </c>
      <c r="P908" s="124"/>
      <c r="Q908" s="137">
        <v>0</v>
      </c>
      <c r="R908" s="137">
        <v>0</v>
      </c>
      <c r="S908" s="137">
        <v>250</v>
      </c>
      <c r="T908" s="137">
        <v>250</v>
      </c>
      <c r="U908" s="124"/>
      <c r="V908" s="137">
        <v>0</v>
      </c>
      <c r="W908" s="137">
        <v>0</v>
      </c>
      <c r="X908" s="137">
        <v>466</v>
      </c>
      <c r="Y908" s="44">
        <v>466</v>
      </c>
      <c r="Z908" s="124"/>
      <c r="AA908" s="137">
        <v>0</v>
      </c>
      <c r="AB908" s="137">
        <v>0</v>
      </c>
      <c r="AC908" s="137">
        <v>50</v>
      </c>
      <c r="AD908" s="44">
        <v>50</v>
      </c>
      <c r="AE908" s="124"/>
      <c r="AF908" s="139">
        <v>0</v>
      </c>
      <c r="AG908" s="139">
        <v>0</v>
      </c>
      <c r="AH908" s="139">
        <v>571</v>
      </c>
      <c r="AI908" s="44">
        <v>571</v>
      </c>
      <c r="AJ908" s="124"/>
      <c r="AK908" s="63">
        <v>0</v>
      </c>
      <c r="AL908" s="63">
        <v>0</v>
      </c>
      <c r="AM908" s="63">
        <v>1434</v>
      </c>
      <c r="AN908" s="44">
        <v>1434</v>
      </c>
      <c r="AO908" s="124"/>
      <c r="AP908" s="137">
        <v>0</v>
      </c>
      <c r="AQ908" s="137">
        <v>0</v>
      </c>
      <c r="AR908" s="137">
        <v>2076</v>
      </c>
      <c r="AS908" s="137">
        <v>2076</v>
      </c>
      <c r="AT908" s="124"/>
      <c r="AU908" s="137">
        <v>0</v>
      </c>
      <c r="AV908" s="137">
        <v>0</v>
      </c>
      <c r="AW908" s="137">
        <v>1572</v>
      </c>
      <c r="AX908" s="44">
        <v>1572</v>
      </c>
      <c r="AY908" s="124"/>
      <c r="AZ908" s="139">
        <v>8998.7100000000009</v>
      </c>
      <c r="BA908" s="139">
        <v>922.84999999999991</v>
      </c>
      <c r="BB908" s="44">
        <v>2976.4680000000003</v>
      </c>
      <c r="BC908" s="137">
        <v>251.15399999999997</v>
      </c>
      <c r="BD908" s="137">
        <v>219.32400000000001</v>
      </c>
      <c r="BE908" s="140">
        <v>0</v>
      </c>
      <c r="BF908" s="44">
        <v>3446.9460000000004</v>
      </c>
      <c r="BG908" s="124"/>
      <c r="BH908" s="137">
        <v>10045.946</v>
      </c>
      <c r="BI908" s="124"/>
      <c r="BJ908" s="137">
        <v>1568.26</v>
      </c>
      <c r="BK908" s="137">
        <v>8477.6859999999997</v>
      </c>
      <c r="BL908" s="124"/>
      <c r="BM908" s="193">
        <v>0</v>
      </c>
    </row>
    <row r="909" spans="1:65" x14ac:dyDescent="0.25">
      <c r="A909" s="116" t="s">
        <v>1430</v>
      </c>
      <c r="B909" s="24" t="s">
        <v>1431</v>
      </c>
      <c r="C909" s="27" t="s">
        <v>1429</v>
      </c>
      <c r="D909" s="27" t="s">
        <v>6</v>
      </c>
      <c r="E909" s="139">
        <v>49</v>
      </c>
      <c r="F909" s="68"/>
      <c r="G909" s="139">
        <v>0</v>
      </c>
      <c r="H909" s="139">
        <v>0</v>
      </c>
      <c r="I909" s="139">
        <v>9</v>
      </c>
      <c r="J909" s="139">
        <v>40</v>
      </c>
      <c r="K909" s="124"/>
      <c r="L909" s="137">
        <v>0</v>
      </c>
      <c r="M909" s="137">
        <v>810</v>
      </c>
      <c r="N909" s="137">
        <v>3600</v>
      </c>
      <c r="O909" s="44">
        <v>4410</v>
      </c>
      <c r="P909" s="124"/>
      <c r="Q909" s="137">
        <v>0</v>
      </c>
      <c r="R909" s="137">
        <v>1125</v>
      </c>
      <c r="S909" s="137">
        <v>5000</v>
      </c>
      <c r="T909" s="137">
        <v>6125</v>
      </c>
      <c r="U909" s="124"/>
      <c r="V909" s="137">
        <v>0</v>
      </c>
      <c r="W909" s="137">
        <v>2097</v>
      </c>
      <c r="X909" s="137">
        <v>9320</v>
      </c>
      <c r="Y909" s="44">
        <v>11417</v>
      </c>
      <c r="Z909" s="124"/>
      <c r="AA909" s="137">
        <v>0</v>
      </c>
      <c r="AB909" s="137">
        <v>225</v>
      </c>
      <c r="AC909" s="137">
        <v>1000</v>
      </c>
      <c r="AD909" s="44">
        <v>1225</v>
      </c>
      <c r="AE909" s="124"/>
      <c r="AF909" s="139">
        <v>0</v>
      </c>
      <c r="AG909" s="139">
        <v>2569.5</v>
      </c>
      <c r="AH909" s="139">
        <v>11420</v>
      </c>
      <c r="AI909" s="44">
        <v>13989.5</v>
      </c>
      <c r="AJ909" s="124"/>
      <c r="AK909" s="63">
        <v>0</v>
      </c>
      <c r="AL909" s="63">
        <v>1872</v>
      </c>
      <c r="AM909" s="63">
        <v>28680</v>
      </c>
      <c r="AN909" s="44">
        <v>30552</v>
      </c>
      <c r="AO909" s="124"/>
      <c r="AP909" s="137">
        <v>0</v>
      </c>
      <c r="AQ909" s="137">
        <v>9342</v>
      </c>
      <c r="AR909" s="137">
        <v>41520</v>
      </c>
      <c r="AS909" s="137">
        <v>50862</v>
      </c>
      <c r="AT909" s="124"/>
      <c r="AU909" s="137">
        <v>0</v>
      </c>
      <c r="AV909" s="137">
        <v>7074</v>
      </c>
      <c r="AW909" s="137">
        <v>31440</v>
      </c>
      <c r="AX909" s="44">
        <v>38514</v>
      </c>
      <c r="AY909" s="124"/>
      <c r="AZ909" s="139">
        <v>282088.94000000006</v>
      </c>
      <c r="BA909" s="139">
        <v>80513.37999999999</v>
      </c>
      <c r="BB909" s="44">
        <v>108780.69600000001</v>
      </c>
      <c r="BC909" s="137">
        <v>6153.2730000000001</v>
      </c>
      <c r="BD909" s="137">
        <v>5373.438000000001</v>
      </c>
      <c r="BE909" s="140">
        <v>0</v>
      </c>
      <c r="BF909" s="44">
        <v>120307.40700000001</v>
      </c>
      <c r="BG909" s="124"/>
      <c r="BH909" s="137">
        <v>277401.90700000001</v>
      </c>
      <c r="BI909" s="124"/>
      <c r="BJ909" s="137">
        <v>38422.370000000003</v>
      </c>
      <c r="BK909" s="137">
        <v>238979.53700000001</v>
      </c>
      <c r="BL909" s="124"/>
      <c r="BM909" s="193">
        <v>0</v>
      </c>
    </row>
    <row r="910" spans="1:65" x14ac:dyDescent="0.25">
      <c r="A910" s="116" t="s">
        <v>1463</v>
      </c>
      <c r="B910" s="24" t="s">
        <v>1464</v>
      </c>
      <c r="C910" s="27" t="s">
        <v>1465</v>
      </c>
      <c r="D910" s="27" t="s">
        <v>6</v>
      </c>
      <c r="E910" s="139">
        <v>64</v>
      </c>
      <c r="F910" s="68"/>
      <c r="G910" s="139">
        <v>0</v>
      </c>
      <c r="H910" s="139">
        <v>0</v>
      </c>
      <c r="I910" s="139">
        <v>18</v>
      </c>
      <c r="J910" s="139">
        <v>46</v>
      </c>
      <c r="K910" s="124"/>
      <c r="L910" s="137">
        <v>0</v>
      </c>
      <c r="M910" s="137">
        <v>1620</v>
      </c>
      <c r="N910" s="137">
        <v>4140</v>
      </c>
      <c r="O910" s="44">
        <v>5760</v>
      </c>
      <c r="P910" s="124"/>
      <c r="Q910" s="137">
        <v>0</v>
      </c>
      <c r="R910" s="137">
        <v>2250</v>
      </c>
      <c r="S910" s="137">
        <v>5750</v>
      </c>
      <c r="T910" s="137">
        <v>8000</v>
      </c>
      <c r="U910" s="124"/>
      <c r="V910" s="137">
        <v>0</v>
      </c>
      <c r="W910" s="137">
        <v>4194</v>
      </c>
      <c r="X910" s="137">
        <v>10718</v>
      </c>
      <c r="Y910" s="44">
        <v>14912</v>
      </c>
      <c r="Z910" s="124"/>
      <c r="AA910" s="137">
        <v>0</v>
      </c>
      <c r="AB910" s="137">
        <v>450</v>
      </c>
      <c r="AC910" s="137">
        <v>1150</v>
      </c>
      <c r="AD910" s="44">
        <v>1600</v>
      </c>
      <c r="AE910" s="124"/>
      <c r="AF910" s="139">
        <v>0</v>
      </c>
      <c r="AG910" s="139">
        <v>5139</v>
      </c>
      <c r="AH910" s="139">
        <v>13133</v>
      </c>
      <c r="AI910" s="44">
        <v>18272</v>
      </c>
      <c r="AJ910" s="124"/>
      <c r="AK910" s="63">
        <v>0</v>
      </c>
      <c r="AL910" s="63">
        <v>3744</v>
      </c>
      <c r="AM910" s="63">
        <v>32982</v>
      </c>
      <c r="AN910" s="44">
        <v>36726</v>
      </c>
      <c r="AO910" s="124"/>
      <c r="AP910" s="137">
        <v>0</v>
      </c>
      <c r="AQ910" s="137">
        <v>18684</v>
      </c>
      <c r="AR910" s="137">
        <v>47748</v>
      </c>
      <c r="AS910" s="137">
        <v>66432</v>
      </c>
      <c r="AT910" s="124"/>
      <c r="AU910" s="137">
        <v>0</v>
      </c>
      <c r="AV910" s="137">
        <v>14148</v>
      </c>
      <c r="AW910" s="137">
        <v>36156</v>
      </c>
      <c r="AX910" s="44">
        <v>50304</v>
      </c>
      <c r="AY910" s="124"/>
      <c r="AZ910" s="139">
        <v>363590.24000000005</v>
      </c>
      <c r="BA910" s="139">
        <v>105341.67000000001</v>
      </c>
      <c r="BB910" s="44">
        <v>140679.573</v>
      </c>
      <c r="BC910" s="137">
        <v>8036.927999999999</v>
      </c>
      <c r="BD910" s="137">
        <v>7018.3680000000004</v>
      </c>
      <c r="BE910" s="140">
        <v>0</v>
      </c>
      <c r="BF910" s="44">
        <v>155734.86899999998</v>
      </c>
      <c r="BG910" s="124"/>
      <c r="BH910" s="137">
        <v>357740.86899999995</v>
      </c>
      <c r="BI910" s="124"/>
      <c r="BJ910" s="137">
        <v>50184.32</v>
      </c>
      <c r="BK910" s="137">
        <v>307556.54899999994</v>
      </c>
      <c r="BL910" s="124"/>
      <c r="BM910" s="193">
        <v>0</v>
      </c>
    </row>
    <row r="911" spans="1:65" x14ac:dyDescent="0.25">
      <c r="A911" s="116" t="s">
        <v>1492</v>
      </c>
      <c r="B911" s="24" t="s">
        <v>1493</v>
      </c>
      <c r="C911" s="27" t="s">
        <v>1494</v>
      </c>
      <c r="D911" s="27" t="s">
        <v>6</v>
      </c>
      <c r="E911" s="139">
        <v>37</v>
      </c>
      <c r="F911" s="68"/>
      <c r="G911" s="139">
        <v>0</v>
      </c>
      <c r="H911" s="139">
        <v>0</v>
      </c>
      <c r="I911" s="139">
        <v>13</v>
      </c>
      <c r="J911" s="139">
        <v>24</v>
      </c>
      <c r="K911" s="124"/>
      <c r="L911" s="137">
        <v>0</v>
      </c>
      <c r="M911" s="137">
        <v>1170</v>
      </c>
      <c r="N911" s="137">
        <v>2160</v>
      </c>
      <c r="O911" s="44">
        <v>3330</v>
      </c>
      <c r="P911" s="124"/>
      <c r="Q911" s="137">
        <v>0</v>
      </c>
      <c r="R911" s="137">
        <v>1625</v>
      </c>
      <c r="S911" s="137">
        <v>3000</v>
      </c>
      <c r="T911" s="137">
        <v>4625</v>
      </c>
      <c r="U911" s="124"/>
      <c r="V911" s="137">
        <v>0</v>
      </c>
      <c r="W911" s="137">
        <v>3029</v>
      </c>
      <c r="X911" s="137">
        <v>5592</v>
      </c>
      <c r="Y911" s="44">
        <v>8621</v>
      </c>
      <c r="Z911" s="124"/>
      <c r="AA911" s="137">
        <v>0</v>
      </c>
      <c r="AB911" s="137">
        <v>325</v>
      </c>
      <c r="AC911" s="137">
        <v>600</v>
      </c>
      <c r="AD911" s="44">
        <v>925</v>
      </c>
      <c r="AE911" s="124"/>
      <c r="AF911" s="139">
        <v>0</v>
      </c>
      <c r="AG911" s="139">
        <v>3711.5</v>
      </c>
      <c r="AH911" s="139">
        <v>6852</v>
      </c>
      <c r="AI911" s="44">
        <v>10563.5</v>
      </c>
      <c r="AJ911" s="124"/>
      <c r="AK911" s="63">
        <v>0</v>
      </c>
      <c r="AL911" s="63">
        <v>2704</v>
      </c>
      <c r="AM911" s="63">
        <v>17208</v>
      </c>
      <c r="AN911" s="44">
        <v>19912</v>
      </c>
      <c r="AO911" s="124"/>
      <c r="AP911" s="137">
        <v>0</v>
      </c>
      <c r="AQ911" s="137">
        <v>13494</v>
      </c>
      <c r="AR911" s="137">
        <v>24912</v>
      </c>
      <c r="AS911" s="137">
        <v>38406</v>
      </c>
      <c r="AT911" s="124"/>
      <c r="AU911" s="137">
        <v>0</v>
      </c>
      <c r="AV911" s="137">
        <v>10218</v>
      </c>
      <c r="AW911" s="137">
        <v>18864</v>
      </c>
      <c r="AX911" s="44">
        <v>29082</v>
      </c>
      <c r="AY911" s="124"/>
      <c r="AZ911" s="139">
        <v>198418.92</v>
      </c>
      <c r="BA911" s="139">
        <v>47328.35</v>
      </c>
      <c r="BB911" s="44">
        <v>73724.180999999997</v>
      </c>
      <c r="BC911" s="137">
        <v>4646.3490000000002</v>
      </c>
      <c r="BD911" s="137">
        <v>4057.4940000000001</v>
      </c>
      <c r="BE911" s="140">
        <v>0</v>
      </c>
      <c r="BF911" s="44">
        <v>82428.024000000005</v>
      </c>
      <c r="BG911" s="124"/>
      <c r="BH911" s="137">
        <v>197892.524</v>
      </c>
      <c r="BI911" s="124"/>
      <c r="BJ911" s="137">
        <v>29012.81</v>
      </c>
      <c r="BK911" s="137">
        <v>168879.71400000001</v>
      </c>
      <c r="BL911" s="124"/>
      <c r="BM911" s="193">
        <v>0</v>
      </c>
    </row>
    <row r="912" spans="1:65" x14ac:dyDescent="0.25">
      <c r="A912" s="116" t="s">
        <v>1531</v>
      </c>
      <c r="B912" s="24" t="s">
        <v>1532</v>
      </c>
      <c r="C912" s="27" t="s">
        <v>1533</v>
      </c>
      <c r="D912" s="27" t="s">
        <v>6</v>
      </c>
      <c r="E912" s="139">
        <v>61</v>
      </c>
      <c r="F912" s="68"/>
      <c r="G912" s="139">
        <v>0</v>
      </c>
      <c r="H912" s="139">
        <v>0</v>
      </c>
      <c r="I912" s="139">
        <v>0</v>
      </c>
      <c r="J912" s="139">
        <v>61</v>
      </c>
      <c r="K912" s="124"/>
      <c r="L912" s="137">
        <v>0</v>
      </c>
      <c r="M912" s="137">
        <v>0</v>
      </c>
      <c r="N912" s="137">
        <v>5490</v>
      </c>
      <c r="O912" s="44">
        <v>5490</v>
      </c>
      <c r="P912" s="124"/>
      <c r="Q912" s="137">
        <v>0</v>
      </c>
      <c r="R912" s="137">
        <v>0</v>
      </c>
      <c r="S912" s="137">
        <v>7625</v>
      </c>
      <c r="T912" s="137">
        <v>7625</v>
      </c>
      <c r="U912" s="124"/>
      <c r="V912" s="137">
        <v>0</v>
      </c>
      <c r="W912" s="137">
        <v>0</v>
      </c>
      <c r="X912" s="137">
        <v>14213</v>
      </c>
      <c r="Y912" s="44">
        <v>14213</v>
      </c>
      <c r="Z912" s="124"/>
      <c r="AA912" s="137">
        <v>0</v>
      </c>
      <c r="AB912" s="137">
        <v>0</v>
      </c>
      <c r="AC912" s="137">
        <v>1525</v>
      </c>
      <c r="AD912" s="44">
        <v>1525</v>
      </c>
      <c r="AE912" s="124"/>
      <c r="AF912" s="139">
        <v>0</v>
      </c>
      <c r="AG912" s="139">
        <v>0</v>
      </c>
      <c r="AH912" s="139">
        <v>17415.5</v>
      </c>
      <c r="AI912" s="44">
        <v>17415.5</v>
      </c>
      <c r="AJ912" s="124"/>
      <c r="AK912" s="63">
        <v>0</v>
      </c>
      <c r="AL912" s="63">
        <v>0</v>
      </c>
      <c r="AM912" s="63">
        <v>43737</v>
      </c>
      <c r="AN912" s="44">
        <v>43737</v>
      </c>
      <c r="AO912" s="124"/>
      <c r="AP912" s="137">
        <v>0</v>
      </c>
      <c r="AQ912" s="137">
        <v>0</v>
      </c>
      <c r="AR912" s="137">
        <v>63318</v>
      </c>
      <c r="AS912" s="137">
        <v>63318</v>
      </c>
      <c r="AT912" s="124"/>
      <c r="AU912" s="137">
        <v>0</v>
      </c>
      <c r="AV912" s="137">
        <v>0</v>
      </c>
      <c r="AW912" s="137">
        <v>47946</v>
      </c>
      <c r="AX912" s="44">
        <v>47946</v>
      </c>
      <c r="AY912" s="124"/>
      <c r="AZ912" s="139">
        <v>353537.68</v>
      </c>
      <c r="BA912" s="139">
        <v>81075.69</v>
      </c>
      <c r="BB912" s="44">
        <v>130384.011</v>
      </c>
      <c r="BC912" s="137">
        <v>7660.1969999999992</v>
      </c>
      <c r="BD912" s="137">
        <v>6689.3820000000005</v>
      </c>
      <c r="BE912" s="140">
        <v>0</v>
      </c>
      <c r="BF912" s="44">
        <v>144733.59</v>
      </c>
      <c r="BG912" s="124"/>
      <c r="BH912" s="137">
        <v>346003.08999999997</v>
      </c>
      <c r="BI912" s="124"/>
      <c r="BJ912" s="137">
        <v>47831.93</v>
      </c>
      <c r="BK912" s="137">
        <v>298171.15999999997</v>
      </c>
      <c r="BL912" s="124"/>
      <c r="BM912" s="193">
        <v>0</v>
      </c>
    </row>
    <row r="913" spans="1:65" x14ac:dyDescent="0.25">
      <c r="A913" s="116" t="s">
        <v>1534</v>
      </c>
      <c r="B913" s="24" t="s">
        <v>1535</v>
      </c>
      <c r="C913" s="27" t="s">
        <v>1533</v>
      </c>
      <c r="D913" s="27" t="s">
        <v>6</v>
      </c>
      <c r="E913" s="139">
        <v>25</v>
      </c>
      <c r="F913" s="68"/>
      <c r="G913" s="139">
        <v>0</v>
      </c>
      <c r="H913" s="139">
        <v>0</v>
      </c>
      <c r="I913" s="139">
        <v>14</v>
      </c>
      <c r="J913" s="139">
        <v>11</v>
      </c>
      <c r="K913" s="124"/>
      <c r="L913" s="137">
        <v>0</v>
      </c>
      <c r="M913" s="137">
        <v>1260</v>
      </c>
      <c r="N913" s="137">
        <v>990</v>
      </c>
      <c r="O913" s="44">
        <v>2250</v>
      </c>
      <c r="P913" s="124"/>
      <c r="Q913" s="137">
        <v>0</v>
      </c>
      <c r="R913" s="137">
        <v>1750</v>
      </c>
      <c r="S913" s="137">
        <v>1375</v>
      </c>
      <c r="T913" s="137">
        <v>3125</v>
      </c>
      <c r="U913" s="124"/>
      <c r="V913" s="137">
        <v>0</v>
      </c>
      <c r="W913" s="137">
        <v>3262</v>
      </c>
      <c r="X913" s="137">
        <v>2563</v>
      </c>
      <c r="Y913" s="44">
        <v>5825</v>
      </c>
      <c r="Z913" s="124"/>
      <c r="AA913" s="137">
        <v>0</v>
      </c>
      <c r="AB913" s="137">
        <v>350</v>
      </c>
      <c r="AC913" s="137">
        <v>275</v>
      </c>
      <c r="AD913" s="44">
        <v>625</v>
      </c>
      <c r="AE913" s="124"/>
      <c r="AF913" s="139">
        <v>0</v>
      </c>
      <c r="AG913" s="139">
        <v>3997</v>
      </c>
      <c r="AH913" s="139">
        <v>3140.5</v>
      </c>
      <c r="AI913" s="44">
        <v>7137.5</v>
      </c>
      <c r="AJ913" s="124"/>
      <c r="AK913" s="63">
        <v>0</v>
      </c>
      <c r="AL913" s="63">
        <v>2912</v>
      </c>
      <c r="AM913" s="63">
        <v>7887</v>
      </c>
      <c r="AN913" s="44">
        <v>10799</v>
      </c>
      <c r="AO913" s="124"/>
      <c r="AP913" s="137">
        <v>0</v>
      </c>
      <c r="AQ913" s="137">
        <v>14532</v>
      </c>
      <c r="AR913" s="137">
        <v>11418</v>
      </c>
      <c r="AS913" s="137">
        <v>25950</v>
      </c>
      <c r="AT913" s="124"/>
      <c r="AU913" s="137">
        <v>0</v>
      </c>
      <c r="AV913" s="137">
        <v>11004</v>
      </c>
      <c r="AW913" s="137">
        <v>8646</v>
      </c>
      <c r="AX913" s="44">
        <v>19650</v>
      </c>
      <c r="AY913" s="124"/>
      <c r="AZ913" s="139">
        <v>127947.99</v>
      </c>
      <c r="BA913" s="139">
        <v>31684.229999999996</v>
      </c>
      <c r="BB913" s="44">
        <v>47889.665999999997</v>
      </c>
      <c r="BC913" s="137">
        <v>3139.4249999999997</v>
      </c>
      <c r="BD913" s="137">
        <v>2741.5499999999997</v>
      </c>
      <c r="BE913" s="140">
        <v>0</v>
      </c>
      <c r="BF913" s="44">
        <v>53770.641000000003</v>
      </c>
      <c r="BG913" s="124"/>
      <c r="BH913" s="137">
        <v>129132.141</v>
      </c>
      <c r="BI913" s="124"/>
      <c r="BJ913" s="137">
        <v>19603.25</v>
      </c>
      <c r="BK913" s="137">
        <v>109528.891</v>
      </c>
      <c r="BL913" s="124"/>
      <c r="BM913" s="193">
        <v>0</v>
      </c>
    </row>
    <row r="914" spans="1:65" x14ac:dyDescent="0.25">
      <c r="A914" s="116" t="s">
        <v>1557</v>
      </c>
      <c r="B914" s="24" t="s">
        <v>1558</v>
      </c>
      <c r="C914" s="27" t="s">
        <v>1559</v>
      </c>
      <c r="D914" s="27" t="s">
        <v>6</v>
      </c>
      <c r="E914" s="139">
        <v>31</v>
      </c>
      <c r="F914" s="68"/>
      <c r="G914" s="139">
        <v>0</v>
      </c>
      <c r="H914" s="139">
        <v>0</v>
      </c>
      <c r="I914" s="139">
        <v>8</v>
      </c>
      <c r="J914" s="139">
        <v>23</v>
      </c>
      <c r="K914" s="124"/>
      <c r="L914" s="137">
        <v>0</v>
      </c>
      <c r="M914" s="137">
        <v>720</v>
      </c>
      <c r="N914" s="137">
        <v>2070</v>
      </c>
      <c r="O914" s="44">
        <v>2790</v>
      </c>
      <c r="P914" s="124"/>
      <c r="Q914" s="137">
        <v>0</v>
      </c>
      <c r="R914" s="137">
        <v>1000</v>
      </c>
      <c r="S914" s="137">
        <v>2875</v>
      </c>
      <c r="T914" s="137">
        <v>3875</v>
      </c>
      <c r="U914" s="124"/>
      <c r="V914" s="137">
        <v>0</v>
      </c>
      <c r="W914" s="137">
        <v>1864</v>
      </c>
      <c r="X914" s="137">
        <v>5359</v>
      </c>
      <c r="Y914" s="44">
        <v>7223</v>
      </c>
      <c r="Z914" s="124"/>
      <c r="AA914" s="137">
        <v>0</v>
      </c>
      <c r="AB914" s="137">
        <v>200</v>
      </c>
      <c r="AC914" s="137">
        <v>575</v>
      </c>
      <c r="AD914" s="44">
        <v>775</v>
      </c>
      <c r="AE914" s="124"/>
      <c r="AF914" s="139">
        <v>0</v>
      </c>
      <c r="AG914" s="139">
        <v>2284</v>
      </c>
      <c r="AH914" s="139">
        <v>6566.5</v>
      </c>
      <c r="AI914" s="44">
        <v>8850.5</v>
      </c>
      <c r="AJ914" s="124"/>
      <c r="AK914" s="63">
        <v>0</v>
      </c>
      <c r="AL914" s="63">
        <v>1664</v>
      </c>
      <c r="AM914" s="63">
        <v>16491</v>
      </c>
      <c r="AN914" s="44">
        <v>18155</v>
      </c>
      <c r="AO914" s="124"/>
      <c r="AP914" s="137">
        <v>0</v>
      </c>
      <c r="AQ914" s="137">
        <v>8304</v>
      </c>
      <c r="AR914" s="137">
        <v>23874</v>
      </c>
      <c r="AS914" s="137">
        <v>32178</v>
      </c>
      <c r="AT914" s="124"/>
      <c r="AU914" s="137">
        <v>0</v>
      </c>
      <c r="AV914" s="137">
        <v>6288</v>
      </c>
      <c r="AW914" s="137">
        <v>18078</v>
      </c>
      <c r="AX914" s="44">
        <v>24366</v>
      </c>
      <c r="AY914" s="124"/>
      <c r="AZ914" s="139">
        <v>170652.08000000002</v>
      </c>
      <c r="BA914" s="139">
        <v>49308.299999999996</v>
      </c>
      <c r="BB914" s="44">
        <v>65988.114000000001</v>
      </c>
      <c r="BC914" s="137">
        <v>3892.8869999999997</v>
      </c>
      <c r="BD914" s="137">
        <v>3399.5219999999999</v>
      </c>
      <c r="BE914" s="140">
        <v>0</v>
      </c>
      <c r="BF914" s="44">
        <v>73280.523000000001</v>
      </c>
      <c r="BG914" s="124"/>
      <c r="BH914" s="137">
        <v>171493.02299999999</v>
      </c>
      <c r="BI914" s="124"/>
      <c r="BJ914" s="137">
        <v>24308.03</v>
      </c>
      <c r="BK914" s="137">
        <v>147184.99299999999</v>
      </c>
      <c r="BL914" s="124"/>
      <c r="BM914" s="193">
        <v>0</v>
      </c>
    </row>
    <row r="915" spans="1:65" x14ac:dyDescent="0.25">
      <c r="A915" s="116" t="s">
        <v>1560</v>
      </c>
      <c r="B915" s="24" t="s">
        <v>1561</v>
      </c>
      <c r="C915" s="27" t="s">
        <v>1559</v>
      </c>
      <c r="D915" s="27" t="s">
        <v>6</v>
      </c>
      <c r="E915" s="139">
        <v>66</v>
      </c>
      <c r="F915" s="68"/>
      <c r="G915" s="139">
        <v>0</v>
      </c>
      <c r="H915" s="139">
        <v>0</v>
      </c>
      <c r="I915" s="139">
        <v>9</v>
      </c>
      <c r="J915" s="139">
        <v>57</v>
      </c>
      <c r="K915" s="124"/>
      <c r="L915" s="137">
        <v>0</v>
      </c>
      <c r="M915" s="137">
        <v>810</v>
      </c>
      <c r="N915" s="137">
        <v>5130</v>
      </c>
      <c r="O915" s="44">
        <v>5940</v>
      </c>
      <c r="P915" s="124"/>
      <c r="Q915" s="137">
        <v>0</v>
      </c>
      <c r="R915" s="137">
        <v>1125</v>
      </c>
      <c r="S915" s="137">
        <v>7125</v>
      </c>
      <c r="T915" s="137">
        <v>8250</v>
      </c>
      <c r="U915" s="124"/>
      <c r="V915" s="137">
        <v>0</v>
      </c>
      <c r="W915" s="137">
        <v>2097</v>
      </c>
      <c r="X915" s="137">
        <v>13281</v>
      </c>
      <c r="Y915" s="44">
        <v>15378</v>
      </c>
      <c r="Z915" s="124"/>
      <c r="AA915" s="137">
        <v>0</v>
      </c>
      <c r="AB915" s="137">
        <v>225</v>
      </c>
      <c r="AC915" s="137">
        <v>1425</v>
      </c>
      <c r="AD915" s="44">
        <v>1650</v>
      </c>
      <c r="AE915" s="124"/>
      <c r="AF915" s="139">
        <v>0</v>
      </c>
      <c r="AG915" s="139">
        <v>2569.5</v>
      </c>
      <c r="AH915" s="139">
        <v>16273.5</v>
      </c>
      <c r="AI915" s="44">
        <v>18843</v>
      </c>
      <c r="AJ915" s="124"/>
      <c r="AK915" s="63">
        <v>0</v>
      </c>
      <c r="AL915" s="63">
        <v>1872</v>
      </c>
      <c r="AM915" s="63">
        <v>40869</v>
      </c>
      <c r="AN915" s="44">
        <v>42741</v>
      </c>
      <c r="AO915" s="124"/>
      <c r="AP915" s="137">
        <v>0</v>
      </c>
      <c r="AQ915" s="137">
        <v>9342</v>
      </c>
      <c r="AR915" s="137">
        <v>59166</v>
      </c>
      <c r="AS915" s="137">
        <v>68508</v>
      </c>
      <c r="AT915" s="124"/>
      <c r="AU915" s="137">
        <v>0</v>
      </c>
      <c r="AV915" s="137">
        <v>7074</v>
      </c>
      <c r="AW915" s="137">
        <v>44802</v>
      </c>
      <c r="AX915" s="44">
        <v>51876</v>
      </c>
      <c r="AY915" s="124"/>
      <c r="AZ915" s="139">
        <v>380781.38</v>
      </c>
      <c r="BA915" s="139">
        <v>108902.20000000001</v>
      </c>
      <c r="BB915" s="44">
        <v>146905.07399999999</v>
      </c>
      <c r="BC915" s="137">
        <v>8288.0819999999985</v>
      </c>
      <c r="BD915" s="137">
        <v>7237.6920000000009</v>
      </c>
      <c r="BE915" s="140">
        <v>0</v>
      </c>
      <c r="BF915" s="44">
        <v>162430.848</v>
      </c>
      <c r="BG915" s="124"/>
      <c r="BH915" s="137">
        <v>375616.848</v>
      </c>
      <c r="BI915" s="124"/>
      <c r="BJ915" s="137">
        <v>51752.58</v>
      </c>
      <c r="BK915" s="137">
        <v>323864.26799999998</v>
      </c>
      <c r="BL915" s="124"/>
      <c r="BM915" s="193">
        <v>0</v>
      </c>
    </row>
    <row r="916" spans="1:65" x14ac:dyDescent="0.25">
      <c r="A916" s="116" t="s">
        <v>1611</v>
      </c>
      <c r="B916" s="24" t="s">
        <v>1612</v>
      </c>
      <c r="C916" s="27" t="s">
        <v>1613</v>
      </c>
      <c r="D916" s="27" t="s">
        <v>6</v>
      </c>
      <c r="E916" s="139">
        <v>54</v>
      </c>
      <c r="F916" s="68"/>
      <c r="G916" s="139">
        <v>0</v>
      </c>
      <c r="H916" s="139">
        <v>0</v>
      </c>
      <c r="I916" s="139">
        <v>0</v>
      </c>
      <c r="J916" s="139">
        <v>54</v>
      </c>
      <c r="K916" s="124"/>
      <c r="L916" s="137">
        <v>0</v>
      </c>
      <c r="M916" s="137">
        <v>0</v>
      </c>
      <c r="N916" s="137">
        <v>4860</v>
      </c>
      <c r="O916" s="44">
        <v>4860</v>
      </c>
      <c r="P916" s="124"/>
      <c r="Q916" s="137">
        <v>0</v>
      </c>
      <c r="R916" s="137">
        <v>0</v>
      </c>
      <c r="S916" s="137">
        <v>6750</v>
      </c>
      <c r="T916" s="137">
        <v>6750</v>
      </c>
      <c r="U916" s="124"/>
      <c r="V916" s="137">
        <v>0</v>
      </c>
      <c r="W916" s="137">
        <v>0</v>
      </c>
      <c r="X916" s="137">
        <v>12582</v>
      </c>
      <c r="Y916" s="44">
        <v>12582</v>
      </c>
      <c r="Z916" s="124"/>
      <c r="AA916" s="137">
        <v>0</v>
      </c>
      <c r="AB916" s="137">
        <v>0</v>
      </c>
      <c r="AC916" s="137">
        <v>1350</v>
      </c>
      <c r="AD916" s="44">
        <v>1350</v>
      </c>
      <c r="AE916" s="124"/>
      <c r="AF916" s="139">
        <v>0</v>
      </c>
      <c r="AG916" s="139">
        <v>0</v>
      </c>
      <c r="AH916" s="139">
        <v>15417</v>
      </c>
      <c r="AI916" s="44">
        <v>15417</v>
      </c>
      <c r="AJ916" s="124"/>
      <c r="AK916" s="63">
        <v>0</v>
      </c>
      <c r="AL916" s="63">
        <v>0</v>
      </c>
      <c r="AM916" s="63">
        <v>38718</v>
      </c>
      <c r="AN916" s="44">
        <v>38718</v>
      </c>
      <c r="AO916" s="124"/>
      <c r="AP916" s="137">
        <v>0</v>
      </c>
      <c r="AQ916" s="137">
        <v>0</v>
      </c>
      <c r="AR916" s="137">
        <v>56052</v>
      </c>
      <c r="AS916" s="137">
        <v>56052</v>
      </c>
      <c r="AT916" s="124"/>
      <c r="AU916" s="137">
        <v>0</v>
      </c>
      <c r="AV916" s="137">
        <v>0</v>
      </c>
      <c r="AW916" s="137">
        <v>42444</v>
      </c>
      <c r="AX916" s="44">
        <v>42444</v>
      </c>
      <c r="AY916" s="124"/>
      <c r="AZ916" s="139">
        <v>327314.09000000003</v>
      </c>
      <c r="BA916" s="139">
        <v>100775.13</v>
      </c>
      <c r="BB916" s="44">
        <v>128426.766</v>
      </c>
      <c r="BC916" s="137">
        <v>6781.1579999999985</v>
      </c>
      <c r="BD916" s="137">
        <v>5921.7479999999996</v>
      </c>
      <c r="BE916" s="140">
        <v>0</v>
      </c>
      <c r="BF916" s="44">
        <v>141129.67199999999</v>
      </c>
      <c r="BG916" s="124"/>
      <c r="BH916" s="137">
        <v>319302.67200000002</v>
      </c>
      <c r="BI916" s="124"/>
      <c r="BJ916" s="137">
        <v>42343.02</v>
      </c>
      <c r="BK916" s="137">
        <v>276959.652</v>
      </c>
      <c r="BL916" s="124"/>
      <c r="BM916" s="193">
        <v>0</v>
      </c>
    </row>
    <row r="917" spans="1:65" x14ac:dyDescent="0.25">
      <c r="A917" s="116" t="s">
        <v>1614</v>
      </c>
      <c r="B917" s="24" t="s">
        <v>1615</v>
      </c>
      <c r="C917" s="27" t="s">
        <v>1613</v>
      </c>
      <c r="D917" s="27" t="s">
        <v>6</v>
      </c>
      <c r="E917" s="139">
        <v>40</v>
      </c>
      <c r="F917" s="68"/>
      <c r="G917" s="139">
        <v>0</v>
      </c>
      <c r="H917" s="139">
        <v>0</v>
      </c>
      <c r="I917" s="139">
        <v>26</v>
      </c>
      <c r="J917" s="139">
        <v>14</v>
      </c>
      <c r="K917" s="124"/>
      <c r="L917" s="137">
        <v>0</v>
      </c>
      <c r="M917" s="137">
        <v>2340</v>
      </c>
      <c r="N917" s="137">
        <v>1260</v>
      </c>
      <c r="O917" s="44">
        <v>3600</v>
      </c>
      <c r="P917" s="124"/>
      <c r="Q917" s="137">
        <v>0</v>
      </c>
      <c r="R917" s="137">
        <v>3250</v>
      </c>
      <c r="S917" s="137">
        <v>1750</v>
      </c>
      <c r="T917" s="137">
        <v>5000</v>
      </c>
      <c r="U917" s="124"/>
      <c r="V917" s="137">
        <v>0</v>
      </c>
      <c r="W917" s="137">
        <v>6058</v>
      </c>
      <c r="X917" s="137">
        <v>3262</v>
      </c>
      <c r="Y917" s="44">
        <v>9320</v>
      </c>
      <c r="Z917" s="124"/>
      <c r="AA917" s="137">
        <v>0</v>
      </c>
      <c r="AB917" s="137">
        <v>650</v>
      </c>
      <c r="AC917" s="137">
        <v>350</v>
      </c>
      <c r="AD917" s="44">
        <v>1000</v>
      </c>
      <c r="AE917" s="124"/>
      <c r="AF917" s="139">
        <v>0</v>
      </c>
      <c r="AG917" s="139">
        <v>7423</v>
      </c>
      <c r="AH917" s="139">
        <v>3997</v>
      </c>
      <c r="AI917" s="44">
        <v>11420</v>
      </c>
      <c r="AJ917" s="124"/>
      <c r="AK917" s="63">
        <v>0</v>
      </c>
      <c r="AL917" s="63">
        <v>5408</v>
      </c>
      <c r="AM917" s="63">
        <v>10038</v>
      </c>
      <c r="AN917" s="44">
        <v>15446</v>
      </c>
      <c r="AO917" s="124"/>
      <c r="AP917" s="137">
        <v>0</v>
      </c>
      <c r="AQ917" s="137">
        <v>26988</v>
      </c>
      <c r="AR917" s="137">
        <v>14532</v>
      </c>
      <c r="AS917" s="137">
        <v>41520</v>
      </c>
      <c r="AT917" s="124"/>
      <c r="AU917" s="137">
        <v>0</v>
      </c>
      <c r="AV917" s="137">
        <v>20436</v>
      </c>
      <c r="AW917" s="137">
        <v>11004</v>
      </c>
      <c r="AX917" s="44">
        <v>31440</v>
      </c>
      <c r="AY917" s="124"/>
      <c r="AZ917" s="139">
        <v>213202.83</v>
      </c>
      <c r="BA917" s="139">
        <v>74976.28</v>
      </c>
      <c r="BB917" s="44">
        <v>86453.732999999993</v>
      </c>
      <c r="BC917" s="137">
        <v>5023.079999999999</v>
      </c>
      <c r="BD917" s="137">
        <v>4386.4799999999996</v>
      </c>
      <c r="BE917" s="140">
        <v>0</v>
      </c>
      <c r="BF917" s="44">
        <v>95863.292999999991</v>
      </c>
      <c r="BG917" s="124"/>
      <c r="BH917" s="137">
        <v>214609.29300000001</v>
      </c>
      <c r="BI917" s="124"/>
      <c r="BJ917" s="137">
        <v>31365.200000000001</v>
      </c>
      <c r="BK917" s="137">
        <v>183244.09299999999</v>
      </c>
      <c r="BL917" s="124"/>
      <c r="BM917" s="193">
        <v>0</v>
      </c>
    </row>
    <row r="918" spans="1:65" x14ac:dyDescent="0.25">
      <c r="A918" s="116" t="s">
        <v>1651</v>
      </c>
      <c r="B918" s="24" t="s">
        <v>1652</v>
      </c>
      <c r="C918" s="27" t="s">
        <v>1653</v>
      </c>
      <c r="D918" s="27" t="s">
        <v>6</v>
      </c>
      <c r="E918" s="139">
        <v>12</v>
      </c>
      <c r="F918" s="68"/>
      <c r="G918" s="139">
        <v>0</v>
      </c>
      <c r="H918" s="139">
        <v>0</v>
      </c>
      <c r="I918" s="139">
        <v>12</v>
      </c>
      <c r="J918" s="139">
        <v>0</v>
      </c>
      <c r="K918" s="124"/>
      <c r="L918" s="137">
        <v>0</v>
      </c>
      <c r="M918" s="137">
        <v>1080</v>
      </c>
      <c r="N918" s="137">
        <v>0</v>
      </c>
      <c r="O918" s="44">
        <v>1080</v>
      </c>
      <c r="P918" s="124"/>
      <c r="Q918" s="137">
        <v>0</v>
      </c>
      <c r="R918" s="137">
        <v>1500</v>
      </c>
      <c r="S918" s="137">
        <v>0</v>
      </c>
      <c r="T918" s="137">
        <v>1500</v>
      </c>
      <c r="U918" s="124"/>
      <c r="V918" s="137">
        <v>0</v>
      </c>
      <c r="W918" s="137">
        <v>2796</v>
      </c>
      <c r="X918" s="137">
        <v>0</v>
      </c>
      <c r="Y918" s="44">
        <v>2796</v>
      </c>
      <c r="Z918" s="124"/>
      <c r="AA918" s="137">
        <v>0</v>
      </c>
      <c r="AB918" s="137">
        <v>300</v>
      </c>
      <c r="AC918" s="137">
        <v>0</v>
      </c>
      <c r="AD918" s="44">
        <v>300</v>
      </c>
      <c r="AE918" s="124"/>
      <c r="AF918" s="139">
        <v>0</v>
      </c>
      <c r="AG918" s="139">
        <v>3426</v>
      </c>
      <c r="AH918" s="139">
        <v>0</v>
      </c>
      <c r="AI918" s="44">
        <v>3426</v>
      </c>
      <c r="AJ918" s="124"/>
      <c r="AK918" s="63">
        <v>0</v>
      </c>
      <c r="AL918" s="63">
        <v>2496</v>
      </c>
      <c r="AM918" s="63">
        <v>0</v>
      </c>
      <c r="AN918" s="44">
        <v>2496</v>
      </c>
      <c r="AO918" s="124"/>
      <c r="AP918" s="137">
        <v>0</v>
      </c>
      <c r="AQ918" s="137">
        <v>12456</v>
      </c>
      <c r="AR918" s="137">
        <v>0</v>
      </c>
      <c r="AS918" s="137">
        <v>12456</v>
      </c>
      <c r="AT918" s="124"/>
      <c r="AU918" s="137">
        <v>0</v>
      </c>
      <c r="AV918" s="137">
        <v>9432</v>
      </c>
      <c r="AW918" s="137">
        <v>0</v>
      </c>
      <c r="AX918" s="44">
        <v>9432</v>
      </c>
      <c r="AY918" s="124"/>
      <c r="AZ918" s="139">
        <v>58472.909999999996</v>
      </c>
      <c r="BA918" s="139">
        <v>21315.469999999998</v>
      </c>
      <c r="BB918" s="44">
        <v>23936.513999999996</v>
      </c>
      <c r="BC918" s="137">
        <v>1506.924</v>
      </c>
      <c r="BD918" s="137">
        <v>1315.9440000000002</v>
      </c>
      <c r="BE918" s="140">
        <v>0</v>
      </c>
      <c r="BF918" s="44">
        <v>26759.381999999994</v>
      </c>
      <c r="BG918" s="124"/>
      <c r="BH918" s="137">
        <v>60245.381999999998</v>
      </c>
      <c r="BI918" s="124"/>
      <c r="BJ918" s="137">
        <v>9409.56</v>
      </c>
      <c r="BK918" s="137">
        <v>50835.822</v>
      </c>
      <c r="BL918" s="124"/>
      <c r="BM918" s="193">
        <v>0</v>
      </c>
    </row>
    <row r="919" spans="1:65" x14ac:dyDescent="0.25">
      <c r="A919" s="116" t="s">
        <v>1674</v>
      </c>
      <c r="B919" s="24" t="s">
        <v>1675</v>
      </c>
      <c r="C919" s="27" t="s">
        <v>1676</v>
      </c>
      <c r="D919" s="27" t="s">
        <v>6</v>
      </c>
      <c r="E919" s="139">
        <v>49</v>
      </c>
      <c r="F919" s="68"/>
      <c r="G919" s="139">
        <v>2</v>
      </c>
      <c r="H919" s="139">
        <v>2</v>
      </c>
      <c r="I919" s="139">
        <v>18</v>
      </c>
      <c r="J919" s="139">
        <v>29</v>
      </c>
      <c r="K919" s="124"/>
      <c r="L919" s="137">
        <v>180</v>
      </c>
      <c r="M919" s="137">
        <v>1620</v>
      </c>
      <c r="N919" s="137">
        <v>2610</v>
      </c>
      <c r="O919" s="44">
        <v>4410</v>
      </c>
      <c r="P919" s="124"/>
      <c r="Q919" s="137">
        <v>250</v>
      </c>
      <c r="R919" s="137">
        <v>2250</v>
      </c>
      <c r="S919" s="137">
        <v>3625</v>
      </c>
      <c r="T919" s="137">
        <v>6125</v>
      </c>
      <c r="U919" s="124"/>
      <c r="V919" s="137">
        <v>466</v>
      </c>
      <c r="W919" s="137">
        <v>4194</v>
      </c>
      <c r="X919" s="137">
        <v>6757</v>
      </c>
      <c r="Y919" s="44">
        <v>11417</v>
      </c>
      <c r="Z919" s="124"/>
      <c r="AA919" s="137">
        <v>50</v>
      </c>
      <c r="AB919" s="137">
        <v>450</v>
      </c>
      <c r="AC919" s="137">
        <v>725</v>
      </c>
      <c r="AD919" s="44">
        <v>1225</v>
      </c>
      <c r="AE919" s="124"/>
      <c r="AF919" s="139">
        <v>571</v>
      </c>
      <c r="AG919" s="139">
        <v>5139</v>
      </c>
      <c r="AH919" s="139">
        <v>8279.5</v>
      </c>
      <c r="AI919" s="44">
        <v>13989.5</v>
      </c>
      <c r="AJ919" s="124"/>
      <c r="AK919" s="63">
        <v>208</v>
      </c>
      <c r="AL919" s="63">
        <v>3744</v>
      </c>
      <c r="AM919" s="63">
        <v>20793</v>
      </c>
      <c r="AN919" s="44">
        <v>24745</v>
      </c>
      <c r="AO919" s="124"/>
      <c r="AP919" s="137">
        <v>2076</v>
      </c>
      <c r="AQ919" s="137">
        <v>18684</v>
      </c>
      <c r="AR919" s="137">
        <v>30102</v>
      </c>
      <c r="AS919" s="137">
        <v>50862</v>
      </c>
      <c r="AT919" s="124"/>
      <c r="AU919" s="137">
        <v>1572</v>
      </c>
      <c r="AV919" s="137">
        <v>14148</v>
      </c>
      <c r="AW919" s="137">
        <v>22794</v>
      </c>
      <c r="AX919" s="44">
        <v>38514</v>
      </c>
      <c r="AY919" s="124"/>
      <c r="AZ919" s="139">
        <v>268888.92000000004</v>
      </c>
      <c r="BA919" s="139">
        <v>85788.739999999991</v>
      </c>
      <c r="BB919" s="44">
        <v>106403.29800000001</v>
      </c>
      <c r="BC919" s="137">
        <v>6153.2730000000001</v>
      </c>
      <c r="BD919" s="137">
        <v>5373.438000000001</v>
      </c>
      <c r="BE919" s="140">
        <v>0</v>
      </c>
      <c r="BF919" s="44">
        <v>117930.00900000001</v>
      </c>
      <c r="BG919" s="124"/>
      <c r="BH919" s="137">
        <v>269217.50900000002</v>
      </c>
      <c r="BI919" s="124"/>
      <c r="BJ919" s="137">
        <v>38422.370000000003</v>
      </c>
      <c r="BK919" s="137">
        <v>230795.13900000002</v>
      </c>
      <c r="BL919" s="124"/>
      <c r="BM919" s="193">
        <v>0</v>
      </c>
    </row>
    <row r="920" spans="1:65" x14ac:dyDescent="0.25">
      <c r="A920" s="116" t="s">
        <v>1731</v>
      </c>
      <c r="B920" s="24" t="s">
        <v>1732</v>
      </c>
      <c r="C920" s="27" t="s">
        <v>1733</v>
      </c>
      <c r="D920" s="27" t="s">
        <v>6</v>
      </c>
      <c r="E920" s="139">
        <v>68</v>
      </c>
      <c r="F920" s="68"/>
      <c r="G920" s="139">
        <v>0</v>
      </c>
      <c r="H920" s="139">
        <v>0</v>
      </c>
      <c r="I920" s="139">
        <v>29</v>
      </c>
      <c r="J920" s="139">
        <v>39</v>
      </c>
      <c r="K920" s="124"/>
      <c r="L920" s="137">
        <v>0</v>
      </c>
      <c r="M920" s="137">
        <v>2610</v>
      </c>
      <c r="N920" s="137">
        <v>3510</v>
      </c>
      <c r="O920" s="44">
        <v>6120</v>
      </c>
      <c r="P920" s="124"/>
      <c r="Q920" s="137">
        <v>0</v>
      </c>
      <c r="R920" s="137">
        <v>3625</v>
      </c>
      <c r="S920" s="137">
        <v>4875</v>
      </c>
      <c r="T920" s="137">
        <v>8500</v>
      </c>
      <c r="U920" s="124"/>
      <c r="V920" s="137">
        <v>0</v>
      </c>
      <c r="W920" s="137">
        <v>6757</v>
      </c>
      <c r="X920" s="137">
        <v>9087</v>
      </c>
      <c r="Y920" s="44">
        <v>15844</v>
      </c>
      <c r="Z920" s="124"/>
      <c r="AA920" s="137">
        <v>0</v>
      </c>
      <c r="AB920" s="137">
        <v>725</v>
      </c>
      <c r="AC920" s="137">
        <v>975</v>
      </c>
      <c r="AD920" s="44">
        <v>1700</v>
      </c>
      <c r="AE920" s="124"/>
      <c r="AF920" s="139">
        <v>0</v>
      </c>
      <c r="AG920" s="139">
        <v>8279.5</v>
      </c>
      <c r="AH920" s="139">
        <v>11134.5</v>
      </c>
      <c r="AI920" s="44">
        <v>19414</v>
      </c>
      <c r="AJ920" s="124"/>
      <c r="AK920" s="63">
        <v>0</v>
      </c>
      <c r="AL920" s="63">
        <v>6032</v>
      </c>
      <c r="AM920" s="63">
        <v>27963</v>
      </c>
      <c r="AN920" s="44">
        <v>33995</v>
      </c>
      <c r="AO920" s="124"/>
      <c r="AP920" s="137">
        <v>0</v>
      </c>
      <c r="AQ920" s="137">
        <v>30102</v>
      </c>
      <c r="AR920" s="137">
        <v>40482</v>
      </c>
      <c r="AS920" s="137">
        <v>70584</v>
      </c>
      <c r="AT920" s="124"/>
      <c r="AU920" s="137">
        <v>0</v>
      </c>
      <c r="AV920" s="137">
        <v>22794</v>
      </c>
      <c r="AW920" s="137">
        <v>30654</v>
      </c>
      <c r="AX920" s="44">
        <v>53448</v>
      </c>
      <c r="AY920" s="124"/>
      <c r="AZ920" s="139">
        <v>375824.19</v>
      </c>
      <c r="BA920" s="139">
        <v>116023.26</v>
      </c>
      <c r="BB920" s="44">
        <v>147554.23499999999</v>
      </c>
      <c r="BC920" s="137">
        <v>8539.235999999999</v>
      </c>
      <c r="BD920" s="137">
        <v>7457.0159999999996</v>
      </c>
      <c r="BE920" s="140">
        <v>0</v>
      </c>
      <c r="BF920" s="44">
        <v>163550.48699999999</v>
      </c>
      <c r="BG920" s="124"/>
      <c r="BH920" s="137">
        <v>373155.48699999996</v>
      </c>
      <c r="BI920" s="124"/>
      <c r="BJ920" s="137">
        <v>53320.84</v>
      </c>
      <c r="BK920" s="137">
        <v>319834.647</v>
      </c>
      <c r="BL920" s="124"/>
      <c r="BM920" s="193">
        <v>0</v>
      </c>
    </row>
    <row r="921" spans="1:65" x14ac:dyDescent="0.25">
      <c r="A921" s="116" t="s">
        <v>1734</v>
      </c>
      <c r="B921" s="24" t="s">
        <v>1735</v>
      </c>
      <c r="C921" s="27" t="s">
        <v>1733</v>
      </c>
      <c r="D921" s="27" t="s">
        <v>6</v>
      </c>
      <c r="E921" s="139">
        <v>42</v>
      </c>
      <c r="F921" s="68"/>
      <c r="G921" s="139">
        <v>0</v>
      </c>
      <c r="H921" s="139">
        <v>0</v>
      </c>
      <c r="I921" s="139">
        <v>8</v>
      </c>
      <c r="J921" s="139">
        <v>34</v>
      </c>
      <c r="K921" s="124"/>
      <c r="L921" s="137">
        <v>0</v>
      </c>
      <c r="M921" s="137">
        <v>720</v>
      </c>
      <c r="N921" s="137">
        <v>3060</v>
      </c>
      <c r="O921" s="44">
        <v>3780</v>
      </c>
      <c r="P921" s="124"/>
      <c r="Q921" s="137">
        <v>0</v>
      </c>
      <c r="R921" s="137">
        <v>1000</v>
      </c>
      <c r="S921" s="137">
        <v>4250</v>
      </c>
      <c r="T921" s="137">
        <v>5250</v>
      </c>
      <c r="U921" s="124"/>
      <c r="V921" s="137">
        <v>0</v>
      </c>
      <c r="W921" s="137">
        <v>1864</v>
      </c>
      <c r="X921" s="137">
        <v>7922</v>
      </c>
      <c r="Y921" s="44">
        <v>9786</v>
      </c>
      <c r="Z921" s="124"/>
      <c r="AA921" s="137">
        <v>0</v>
      </c>
      <c r="AB921" s="137">
        <v>200</v>
      </c>
      <c r="AC921" s="137">
        <v>850</v>
      </c>
      <c r="AD921" s="44">
        <v>1050</v>
      </c>
      <c r="AE921" s="124"/>
      <c r="AF921" s="139">
        <v>0</v>
      </c>
      <c r="AG921" s="139">
        <v>2284</v>
      </c>
      <c r="AH921" s="139">
        <v>9707</v>
      </c>
      <c r="AI921" s="44">
        <v>11991</v>
      </c>
      <c r="AJ921" s="124"/>
      <c r="AK921" s="63">
        <v>0</v>
      </c>
      <c r="AL921" s="63">
        <v>1664</v>
      </c>
      <c r="AM921" s="63">
        <v>24378</v>
      </c>
      <c r="AN921" s="44">
        <v>26042</v>
      </c>
      <c r="AO921" s="124"/>
      <c r="AP921" s="137">
        <v>0</v>
      </c>
      <c r="AQ921" s="137">
        <v>8304</v>
      </c>
      <c r="AR921" s="137">
        <v>35292</v>
      </c>
      <c r="AS921" s="137">
        <v>43596</v>
      </c>
      <c r="AT921" s="124"/>
      <c r="AU921" s="137">
        <v>0</v>
      </c>
      <c r="AV921" s="137">
        <v>6288</v>
      </c>
      <c r="AW921" s="137">
        <v>26724</v>
      </c>
      <c r="AX921" s="44">
        <v>33012</v>
      </c>
      <c r="AY921" s="124"/>
      <c r="AZ921" s="139">
        <v>238263.16</v>
      </c>
      <c r="BA921" s="139">
        <v>70623.77</v>
      </c>
      <c r="BB921" s="44">
        <v>92666.078999999998</v>
      </c>
      <c r="BC921" s="137">
        <v>5274.2339999999995</v>
      </c>
      <c r="BD921" s="137">
        <v>4605.8040000000001</v>
      </c>
      <c r="BE921" s="140">
        <v>0</v>
      </c>
      <c r="BF921" s="44">
        <v>102546.117</v>
      </c>
      <c r="BG921" s="124"/>
      <c r="BH921" s="137">
        <v>237053.117</v>
      </c>
      <c r="BI921" s="124"/>
      <c r="BJ921" s="137">
        <v>32933.46</v>
      </c>
      <c r="BK921" s="137">
        <v>204119.65700000001</v>
      </c>
      <c r="BL921" s="124"/>
      <c r="BM921" s="193">
        <v>0</v>
      </c>
    </row>
    <row r="922" spans="1:65" x14ac:dyDescent="0.25">
      <c r="A922" s="116" t="s">
        <v>1761</v>
      </c>
      <c r="B922" s="24" t="s">
        <v>1762</v>
      </c>
      <c r="C922" s="27" t="s">
        <v>1763</v>
      </c>
      <c r="D922" s="27" t="s">
        <v>6</v>
      </c>
      <c r="E922" s="139">
        <v>13</v>
      </c>
      <c r="F922" s="68"/>
      <c r="G922" s="139">
        <v>0</v>
      </c>
      <c r="H922" s="139">
        <v>0</v>
      </c>
      <c r="I922" s="139">
        <v>0</v>
      </c>
      <c r="J922" s="139">
        <v>13</v>
      </c>
      <c r="K922" s="124"/>
      <c r="L922" s="137">
        <v>0</v>
      </c>
      <c r="M922" s="137">
        <v>0</v>
      </c>
      <c r="N922" s="137">
        <v>1170</v>
      </c>
      <c r="O922" s="44">
        <v>1170</v>
      </c>
      <c r="P922" s="124"/>
      <c r="Q922" s="137">
        <v>0</v>
      </c>
      <c r="R922" s="137">
        <v>0</v>
      </c>
      <c r="S922" s="137">
        <v>1625</v>
      </c>
      <c r="T922" s="137">
        <v>1625</v>
      </c>
      <c r="U922" s="124"/>
      <c r="V922" s="137">
        <v>0</v>
      </c>
      <c r="W922" s="137">
        <v>0</v>
      </c>
      <c r="X922" s="137">
        <v>3029</v>
      </c>
      <c r="Y922" s="44">
        <v>3029</v>
      </c>
      <c r="Z922" s="124"/>
      <c r="AA922" s="137">
        <v>0</v>
      </c>
      <c r="AB922" s="137">
        <v>0</v>
      </c>
      <c r="AC922" s="137">
        <v>325</v>
      </c>
      <c r="AD922" s="44">
        <v>325</v>
      </c>
      <c r="AE922" s="124"/>
      <c r="AF922" s="139">
        <v>0</v>
      </c>
      <c r="AG922" s="139">
        <v>0</v>
      </c>
      <c r="AH922" s="139">
        <v>3711.5</v>
      </c>
      <c r="AI922" s="44">
        <v>3711.5</v>
      </c>
      <c r="AJ922" s="124"/>
      <c r="AK922" s="63">
        <v>0</v>
      </c>
      <c r="AL922" s="63">
        <v>0</v>
      </c>
      <c r="AM922" s="63">
        <v>9321</v>
      </c>
      <c r="AN922" s="44">
        <v>9321</v>
      </c>
      <c r="AO922" s="124"/>
      <c r="AP922" s="137">
        <v>0</v>
      </c>
      <c r="AQ922" s="137">
        <v>0</v>
      </c>
      <c r="AR922" s="137">
        <v>13494</v>
      </c>
      <c r="AS922" s="137">
        <v>13494</v>
      </c>
      <c r="AT922" s="124"/>
      <c r="AU922" s="137">
        <v>0</v>
      </c>
      <c r="AV922" s="137">
        <v>0</v>
      </c>
      <c r="AW922" s="137">
        <v>10218</v>
      </c>
      <c r="AX922" s="44">
        <v>10218</v>
      </c>
      <c r="AY922" s="124"/>
      <c r="AZ922" s="139">
        <v>74168.350000000006</v>
      </c>
      <c r="BA922" s="139">
        <v>16962.96</v>
      </c>
      <c r="BB922" s="44">
        <v>27339.393</v>
      </c>
      <c r="BC922" s="137">
        <v>1632.501</v>
      </c>
      <c r="BD922" s="137">
        <v>1425.606</v>
      </c>
      <c r="BE922" s="140">
        <v>0</v>
      </c>
      <c r="BF922" s="44">
        <v>30397.5</v>
      </c>
      <c r="BG922" s="124"/>
      <c r="BH922" s="137">
        <v>73291</v>
      </c>
      <c r="BI922" s="124"/>
      <c r="BJ922" s="137">
        <v>10193.69</v>
      </c>
      <c r="BK922" s="137">
        <v>63097.31</v>
      </c>
      <c r="BL922" s="124"/>
      <c r="BM922" s="193">
        <v>0</v>
      </c>
    </row>
    <row r="923" spans="1:65" x14ac:dyDescent="0.25">
      <c r="A923" s="116" t="s">
        <v>1764</v>
      </c>
      <c r="B923" s="24" t="s">
        <v>1765</v>
      </c>
      <c r="C923" s="27" t="s">
        <v>1763</v>
      </c>
      <c r="D923" s="27" t="s">
        <v>6</v>
      </c>
      <c r="E923" s="139">
        <v>24</v>
      </c>
      <c r="F923" s="68"/>
      <c r="G923" s="139">
        <v>0</v>
      </c>
      <c r="H923" s="139">
        <v>0</v>
      </c>
      <c r="I923" s="139">
        <v>7</v>
      </c>
      <c r="J923" s="139">
        <v>17</v>
      </c>
      <c r="K923" s="124"/>
      <c r="L923" s="137">
        <v>0</v>
      </c>
      <c r="M923" s="137">
        <v>630</v>
      </c>
      <c r="N923" s="137">
        <v>1530</v>
      </c>
      <c r="O923" s="44">
        <v>2160</v>
      </c>
      <c r="P923" s="124"/>
      <c r="Q923" s="137">
        <v>0</v>
      </c>
      <c r="R923" s="137">
        <v>875</v>
      </c>
      <c r="S923" s="137">
        <v>2125</v>
      </c>
      <c r="T923" s="137">
        <v>3000</v>
      </c>
      <c r="U923" s="124"/>
      <c r="V923" s="137">
        <v>0</v>
      </c>
      <c r="W923" s="137">
        <v>1631</v>
      </c>
      <c r="X923" s="137">
        <v>3961</v>
      </c>
      <c r="Y923" s="44">
        <v>5592</v>
      </c>
      <c r="Z923" s="124"/>
      <c r="AA923" s="137">
        <v>0</v>
      </c>
      <c r="AB923" s="137">
        <v>175</v>
      </c>
      <c r="AC923" s="137">
        <v>425</v>
      </c>
      <c r="AD923" s="44">
        <v>600</v>
      </c>
      <c r="AE923" s="124"/>
      <c r="AF923" s="139">
        <v>0</v>
      </c>
      <c r="AG923" s="139">
        <v>1998.5</v>
      </c>
      <c r="AH923" s="139">
        <v>4853.5</v>
      </c>
      <c r="AI923" s="44">
        <v>6852</v>
      </c>
      <c r="AJ923" s="124"/>
      <c r="AK923" s="63">
        <v>0</v>
      </c>
      <c r="AL923" s="63">
        <v>1456</v>
      </c>
      <c r="AM923" s="63">
        <v>12189</v>
      </c>
      <c r="AN923" s="44">
        <v>13645</v>
      </c>
      <c r="AO923" s="124"/>
      <c r="AP923" s="137">
        <v>0</v>
      </c>
      <c r="AQ923" s="137">
        <v>7266</v>
      </c>
      <c r="AR923" s="137">
        <v>17646</v>
      </c>
      <c r="AS923" s="137">
        <v>24912</v>
      </c>
      <c r="AT923" s="124"/>
      <c r="AU923" s="137">
        <v>0</v>
      </c>
      <c r="AV923" s="137">
        <v>5502</v>
      </c>
      <c r="AW923" s="137">
        <v>13362</v>
      </c>
      <c r="AX923" s="44">
        <v>18864</v>
      </c>
      <c r="AY923" s="124"/>
      <c r="AZ923" s="139">
        <v>126258.51999999999</v>
      </c>
      <c r="BA923" s="139">
        <v>33003.07</v>
      </c>
      <c r="BB923" s="44">
        <v>47778.476999999999</v>
      </c>
      <c r="BC923" s="137">
        <v>3013.848</v>
      </c>
      <c r="BD923" s="137">
        <v>2631.8880000000004</v>
      </c>
      <c r="BE923" s="140">
        <v>0</v>
      </c>
      <c r="BF923" s="44">
        <v>53424.212999999996</v>
      </c>
      <c r="BG923" s="124"/>
      <c r="BH923" s="137">
        <v>129049.21299999999</v>
      </c>
      <c r="BI923" s="124"/>
      <c r="BJ923" s="137">
        <v>18819.12</v>
      </c>
      <c r="BK923" s="137">
        <v>110230.09299999999</v>
      </c>
      <c r="BL923" s="124"/>
      <c r="BM923" s="193">
        <v>0</v>
      </c>
    </row>
    <row r="924" spans="1:65" x14ac:dyDescent="0.25">
      <c r="A924" s="116" t="s">
        <v>1828</v>
      </c>
      <c r="B924" s="24" t="s">
        <v>1829</v>
      </c>
      <c r="C924" s="27" t="s">
        <v>1830</v>
      </c>
      <c r="D924" s="27" t="s">
        <v>6</v>
      </c>
      <c r="E924" s="139">
        <v>24</v>
      </c>
      <c r="F924" s="68"/>
      <c r="G924" s="139">
        <v>0</v>
      </c>
      <c r="H924" s="139">
        <v>0</v>
      </c>
      <c r="I924" s="139">
        <v>12</v>
      </c>
      <c r="J924" s="139">
        <v>12</v>
      </c>
      <c r="K924" s="124"/>
      <c r="L924" s="137">
        <v>0</v>
      </c>
      <c r="M924" s="137">
        <v>1080</v>
      </c>
      <c r="N924" s="137">
        <v>1080</v>
      </c>
      <c r="O924" s="44">
        <v>2160</v>
      </c>
      <c r="P924" s="124"/>
      <c r="Q924" s="137">
        <v>0</v>
      </c>
      <c r="R924" s="137">
        <v>1500</v>
      </c>
      <c r="S924" s="137">
        <v>1500</v>
      </c>
      <c r="T924" s="137">
        <v>3000</v>
      </c>
      <c r="U924" s="124"/>
      <c r="V924" s="137">
        <v>0</v>
      </c>
      <c r="W924" s="137">
        <v>2796</v>
      </c>
      <c r="X924" s="137">
        <v>2796</v>
      </c>
      <c r="Y924" s="44">
        <v>5592</v>
      </c>
      <c r="Z924" s="124"/>
      <c r="AA924" s="137">
        <v>0</v>
      </c>
      <c r="AB924" s="137">
        <v>300</v>
      </c>
      <c r="AC924" s="137">
        <v>300</v>
      </c>
      <c r="AD924" s="44">
        <v>600</v>
      </c>
      <c r="AE924" s="124"/>
      <c r="AF924" s="139">
        <v>0</v>
      </c>
      <c r="AG924" s="139">
        <v>3426</v>
      </c>
      <c r="AH924" s="139">
        <v>3426</v>
      </c>
      <c r="AI924" s="44">
        <v>6852</v>
      </c>
      <c r="AJ924" s="124"/>
      <c r="AK924" s="63">
        <v>0</v>
      </c>
      <c r="AL924" s="63">
        <v>2496</v>
      </c>
      <c r="AM924" s="63">
        <v>8604</v>
      </c>
      <c r="AN924" s="44">
        <v>11100</v>
      </c>
      <c r="AO924" s="124"/>
      <c r="AP924" s="137">
        <v>0</v>
      </c>
      <c r="AQ924" s="137">
        <v>12456</v>
      </c>
      <c r="AR924" s="137">
        <v>12456</v>
      </c>
      <c r="AS924" s="137">
        <v>24912</v>
      </c>
      <c r="AT924" s="124"/>
      <c r="AU924" s="137">
        <v>0</v>
      </c>
      <c r="AV924" s="137">
        <v>9432</v>
      </c>
      <c r="AW924" s="137">
        <v>9432</v>
      </c>
      <c r="AX924" s="44">
        <v>18864</v>
      </c>
      <c r="AY924" s="124"/>
      <c r="AZ924" s="139">
        <v>131649.30999999997</v>
      </c>
      <c r="BA924" s="139">
        <v>48829.15</v>
      </c>
      <c r="BB924" s="44">
        <v>54143.537999999986</v>
      </c>
      <c r="BC924" s="137">
        <v>3013.848</v>
      </c>
      <c r="BD924" s="137">
        <v>2631.8880000000004</v>
      </c>
      <c r="BE924" s="140">
        <v>0</v>
      </c>
      <c r="BF924" s="44">
        <v>59789.273999999983</v>
      </c>
      <c r="BG924" s="124"/>
      <c r="BH924" s="137">
        <v>132869.27399999998</v>
      </c>
      <c r="BI924" s="124"/>
      <c r="BJ924" s="137">
        <v>18819.12</v>
      </c>
      <c r="BK924" s="137">
        <v>114050.15399999998</v>
      </c>
      <c r="BL924" s="124"/>
      <c r="BM924" s="193">
        <v>0</v>
      </c>
    </row>
    <row r="925" spans="1:65" x14ac:dyDescent="0.25">
      <c r="A925" s="116" t="s">
        <v>1853</v>
      </c>
      <c r="B925" s="24" t="s">
        <v>1854</v>
      </c>
      <c r="C925" s="27" t="s">
        <v>963</v>
      </c>
      <c r="D925" s="27" t="s">
        <v>6</v>
      </c>
      <c r="E925" s="139">
        <v>39</v>
      </c>
      <c r="F925" s="68"/>
      <c r="G925" s="139">
        <v>0</v>
      </c>
      <c r="H925" s="139">
        <v>0</v>
      </c>
      <c r="I925" s="139">
        <v>4</v>
      </c>
      <c r="J925" s="139">
        <v>35</v>
      </c>
      <c r="K925" s="124"/>
      <c r="L925" s="137">
        <v>0</v>
      </c>
      <c r="M925" s="137">
        <v>360</v>
      </c>
      <c r="N925" s="137">
        <v>3150</v>
      </c>
      <c r="O925" s="44">
        <v>3510</v>
      </c>
      <c r="P925" s="124"/>
      <c r="Q925" s="137">
        <v>0</v>
      </c>
      <c r="R925" s="137">
        <v>500</v>
      </c>
      <c r="S925" s="137">
        <v>4375</v>
      </c>
      <c r="T925" s="137">
        <v>4875</v>
      </c>
      <c r="U925" s="124"/>
      <c r="V925" s="137">
        <v>0</v>
      </c>
      <c r="W925" s="137">
        <v>932</v>
      </c>
      <c r="X925" s="137">
        <v>8155</v>
      </c>
      <c r="Y925" s="44">
        <v>9087</v>
      </c>
      <c r="Z925" s="124"/>
      <c r="AA925" s="137">
        <v>0</v>
      </c>
      <c r="AB925" s="137">
        <v>100</v>
      </c>
      <c r="AC925" s="137">
        <v>875</v>
      </c>
      <c r="AD925" s="44">
        <v>975</v>
      </c>
      <c r="AE925" s="124"/>
      <c r="AF925" s="139">
        <v>0</v>
      </c>
      <c r="AG925" s="139">
        <v>1142</v>
      </c>
      <c r="AH925" s="139">
        <v>9992.5</v>
      </c>
      <c r="AI925" s="44">
        <v>11134.5</v>
      </c>
      <c r="AJ925" s="124"/>
      <c r="AK925" s="63">
        <v>0</v>
      </c>
      <c r="AL925" s="63">
        <v>832</v>
      </c>
      <c r="AM925" s="63">
        <v>25095</v>
      </c>
      <c r="AN925" s="44">
        <v>25927</v>
      </c>
      <c r="AO925" s="124"/>
      <c r="AP925" s="137">
        <v>0</v>
      </c>
      <c r="AQ925" s="137">
        <v>4152</v>
      </c>
      <c r="AR925" s="137">
        <v>36330</v>
      </c>
      <c r="AS925" s="137">
        <v>40482</v>
      </c>
      <c r="AT925" s="124"/>
      <c r="AU925" s="137">
        <v>0</v>
      </c>
      <c r="AV925" s="137">
        <v>3144</v>
      </c>
      <c r="AW925" s="137">
        <v>27510</v>
      </c>
      <c r="AX925" s="44">
        <v>30654</v>
      </c>
      <c r="AY925" s="124"/>
      <c r="AZ925" s="139">
        <v>217488.52</v>
      </c>
      <c r="BA925" s="139">
        <v>56164.240000000013</v>
      </c>
      <c r="BB925" s="44">
        <v>82095.827999999994</v>
      </c>
      <c r="BC925" s="137">
        <v>4897.5029999999997</v>
      </c>
      <c r="BD925" s="137">
        <v>4276.8180000000002</v>
      </c>
      <c r="BE925" s="140">
        <v>0</v>
      </c>
      <c r="BF925" s="44">
        <v>91270.14899999999</v>
      </c>
      <c r="BG925" s="124"/>
      <c r="BH925" s="137">
        <v>217914.64899999998</v>
      </c>
      <c r="BI925" s="124"/>
      <c r="BJ925" s="137">
        <v>30581.07</v>
      </c>
      <c r="BK925" s="137">
        <v>187333.57899999997</v>
      </c>
      <c r="BL925" s="124"/>
      <c r="BM925" s="193">
        <v>0</v>
      </c>
    </row>
    <row r="926" spans="1:65" x14ac:dyDescent="0.25">
      <c r="A926" s="116" t="s">
        <v>1855</v>
      </c>
      <c r="B926" s="24" t="s">
        <v>1856</v>
      </c>
      <c r="C926" s="27" t="s">
        <v>963</v>
      </c>
      <c r="D926" s="27" t="s">
        <v>6</v>
      </c>
      <c r="E926" s="139">
        <v>47</v>
      </c>
      <c r="F926" s="68"/>
      <c r="G926" s="139">
        <v>0</v>
      </c>
      <c r="H926" s="139">
        <v>0</v>
      </c>
      <c r="I926" s="139">
        <v>8</v>
      </c>
      <c r="J926" s="139">
        <v>39</v>
      </c>
      <c r="K926" s="124"/>
      <c r="L926" s="137">
        <v>0</v>
      </c>
      <c r="M926" s="137">
        <v>720</v>
      </c>
      <c r="N926" s="137">
        <v>3510</v>
      </c>
      <c r="O926" s="44">
        <v>4230</v>
      </c>
      <c r="P926" s="124"/>
      <c r="Q926" s="137">
        <v>0</v>
      </c>
      <c r="R926" s="137">
        <v>1000</v>
      </c>
      <c r="S926" s="137">
        <v>4875</v>
      </c>
      <c r="T926" s="137">
        <v>5875</v>
      </c>
      <c r="U926" s="124"/>
      <c r="V926" s="137">
        <v>0</v>
      </c>
      <c r="W926" s="137">
        <v>1864</v>
      </c>
      <c r="X926" s="137">
        <v>9087</v>
      </c>
      <c r="Y926" s="44">
        <v>10951</v>
      </c>
      <c r="Z926" s="124"/>
      <c r="AA926" s="137">
        <v>0</v>
      </c>
      <c r="AB926" s="137">
        <v>200</v>
      </c>
      <c r="AC926" s="137">
        <v>975</v>
      </c>
      <c r="AD926" s="44">
        <v>1175</v>
      </c>
      <c r="AE926" s="124"/>
      <c r="AF926" s="139">
        <v>0</v>
      </c>
      <c r="AG926" s="139">
        <v>2284</v>
      </c>
      <c r="AH926" s="139">
        <v>11134.5</v>
      </c>
      <c r="AI926" s="44">
        <v>13418.5</v>
      </c>
      <c r="AJ926" s="124"/>
      <c r="AK926" s="63">
        <v>0</v>
      </c>
      <c r="AL926" s="63">
        <v>1664</v>
      </c>
      <c r="AM926" s="63">
        <v>27963</v>
      </c>
      <c r="AN926" s="44">
        <v>29627</v>
      </c>
      <c r="AO926" s="124"/>
      <c r="AP926" s="137">
        <v>0</v>
      </c>
      <c r="AQ926" s="137">
        <v>8304</v>
      </c>
      <c r="AR926" s="137">
        <v>40482</v>
      </c>
      <c r="AS926" s="137">
        <v>48786</v>
      </c>
      <c r="AT926" s="124"/>
      <c r="AU926" s="137">
        <v>0</v>
      </c>
      <c r="AV926" s="137">
        <v>6288</v>
      </c>
      <c r="AW926" s="137">
        <v>30654</v>
      </c>
      <c r="AX926" s="44">
        <v>36942</v>
      </c>
      <c r="AY926" s="124"/>
      <c r="AZ926" s="139">
        <v>263571.39</v>
      </c>
      <c r="BA926" s="139">
        <v>69039.81</v>
      </c>
      <c r="BB926" s="44">
        <v>99783.360000000001</v>
      </c>
      <c r="BC926" s="137">
        <v>5902.1189999999997</v>
      </c>
      <c r="BD926" s="137">
        <v>5154.1140000000005</v>
      </c>
      <c r="BE926" s="140">
        <v>0</v>
      </c>
      <c r="BF926" s="44">
        <v>110839.59300000001</v>
      </c>
      <c r="BG926" s="124"/>
      <c r="BH926" s="137">
        <v>261844.09299999999</v>
      </c>
      <c r="BI926" s="124"/>
      <c r="BJ926" s="137">
        <v>36854.11</v>
      </c>
      <c r="BK926" s="137">
        <v>224989.98300000001</v>
      </c>
      <c r="BL926" s="124"/>
      <c r="BM926" s="193">
        <v>0</v>
      </c>
    </row>
    <row r="927" spans="1:65" x14ac:dyDescent="0.25">
      <c r="A927" s="116" t="s">
        <v>1857</v>
      </c>
      <c r="B927" s="24" t="s">
        <v>1858</v>
      </c>
      <c r="C927" s="27" t="s">
        <v>963</v>
      </c>
      <c r="D927" s="27" t="s">
        <v>6</v>
      </c>
      <c r="E927" s="139">
        <v>8</v>
      </c>
      <c r="F927" s="68"/>
      <c r="G927" s="139">
        <v>0</v>
      </c>
      <c r="H927" s="139">
        <v>0</v>
      </c>
      <c r="I927" s="139">
        <v>0</v>
      </c>
      <c r="J927" s="139">
        <v>8</v>
      </c>
      <c r="K927" s="124"/>
      <c r="L927" s="137">
        <v>0</v>
      </c>
      <c r="M927" s="137">
        <v>0</v>
      </c>
      <c r="N927" s="137">
        <v>720</v>
      </c>
      <c r="O927" s="44">
        <v>720</v>
      </c>
      <c r="P927" s="124"/>
      <c r="Q927" s="137">
        <v>0</v>
      </c>
      <c r="R927" s="137">
        <v>0</v>
      </c>
      <c r="S927" s="137">
        <v>1000</v>
      </c>
      <c r="T927" s="137">
        <v>1000</v>
      </c>
      <c r="U927" s="124"/>
      <c r="V927" s="137">
        <v>0</v>
      </c>
      <c r="W927" s="137">
        <v>0</v>
      </c>
      <c r="X927" s="137">
        <v>1864</v>
      </c>
      <c r="Y927" s="44">
        <v>1864</v>
      </c>
      <c r="Z927" s="124"/>
      <c r="AA927" s="137">
        <v>0</v>
      </c>
      <c r="AB927" s="137">
        <v>0</v>
      </c>
      <c r="AC927" s="137">
        <v>200</v>
      </c>
      <c r="AD927" s="44">
        <v>200</v>
      </c>
      <c r="AE927" s="124"/>
      <c r="AF927" s="139">
        <v>0</v>
      </c>
      <c r="AG927" s="139">
        <v>0</v>
      </c>
      <c r="AH927" s="139">
        <v>2284</v>
      </c>
      <c r="AI927" s="44">
        <v>2284</v>
      </c>
      <c r="AJ927" s="124"/>
      <c r="AK927" s="63">
        <v>0</v>
      </c>
      <c r="AL927" s="63">
        <v>0</v>
      </c>
      <c r="AM927" s="63">
        <v>5736</v>
      </c>
      <c r="AN927" s="44">
        <v>5736</v>
      </c>
      <c r="AO927" s="124"/>
      <c r="AP927" s="137">
        <v>0</v>
      </c>
      <c r="AQ927" s="137">
        <v>0</v>
      </c>
      <c r="AR927" s="137">
        <v>8304</v>
      </c>
      <c r="AS927" s="137">
        <v>8304</v>
      </c>
      <c r="AT927" s="124"/>
      <c r="AU927" s="137">
        <v>0</v>
      </c>
      <c r="AV927" s="137">
        <v>0</v>
      </c>
      <c r="AW927" s="137">
        <v>6288</v>
      </c>
      <c r="AX927" s="44">
        <v>6288</v>
      </c>
      <c r="AY927" s="124"/>
      <c r="AZ927" s="139">
        <v>44844.19</v>
      </c>
      <c r="BA927" s="139">
        <v>9889.61</v>
      </c>
      <c r="BB927" s="44">
        <v>16420.14</v>
      </c>
      <c r="BC927" s="137">
        <v>1004.6159999999999</v>
      </c>
      <c r="BD927" s="137">
        <v>877.29600000000005</v>
      </c>
      <c r="BE927" s="140">
        <v>0</v>
      </c>
      <c r="BF927" s="44">
        <v>18302.051999999996</v>
      </c>
      <c r="BG927" s="124"/>
      <c r="BH927" s="137">
        <v>44698.051999999996</v>
      </c>
      <c r="BI927" s="124"/>
      <c r="BJ927" s="137">
        <v>6273.04</v>
      </c>
      <c r="BK927" s="137">
        <v>38425.011999999995</v>
      </c>
      <c r="BL927" s="124"/>
      <c r="BM927" s="193">
        <v>0</v>
      </c>
    </row>
    <row r="928" spans="1:65" s="128" customFormat="1" x14ac:dyDescent="0.25">
      <c r="A928" s="31"/>
      <c r="B928" s="31" t="s">
        <v>1960</v>
      </c>
      <c r="C928" s="32"/>
      <c r="D928" s="32"/>
      <c r="E928" s="150">
        <v>1935756.330000001</v>
      </c>
      <c r="F928" s="70"/>
      <c r="G928" s="150">
        <v>863584.41000000306</v>
      </c>
      <c r="H928" s="150">
        <v>851137.29000000167</v>
      </c>
      <c r="I928" s="150">
        <v>454353.82999999955</v>
      </c>
      <c r="J928" s="150">
        <v>617818.08999999985</v>
      </c>
      <c r="K928" s="62"/>
      <c r="L928" s="150">
        <v>76602356.100000024</v>
      </c>
      <c r="M928" s="150">
        <v>40891844.70000001</v>
      </c>
      <c r="N928" s="150">
        <v>55603628.100000001</v>
      </c>
      <c r="O928" s="150">
        <v>173097828.90000004</v>
      </c>
      <c r="P928" s="62"/>
      <c r="Q928" s="150">
        <v>107948051.25</v>
      </c>
      <c r="R928" s="150">
        <v>56794228.75</v>
      </c>
      <c r="S928" s="150">
        <v>77227261.25</v>
      </c>
      <c r="T928" s="150">
        <v>241969541.25</v>
      </c>
      <c r="U928" s="62"/>
      <c r="V928" s="150">
        <v>201215167.5299997</v>
      </c>
      <c r="W928" s="150">
        <v>105864442.3900007</v>
      </c>
      <c r="X928" s="150">
        <v>143951614.97000054</v>
      </c>
      <c r="Y928" s="150">
        <v>451031224.88999951</v>
      </c>
      <c r="Z928" s="62"/>
      <c r="AA928" s="150">
        <v>21589610.25</v>
      </c>
      <c r="AB928" s="150">
        <v>11358845.75</v>
      </c>
      <c r="AC928" s="150">
        <v>15445452.25</v>
      </c>
      <c r="AD928" s="150">
        <v>48393908.25</v>
      </c>
      <c r="AE928" s="62"/>
      <c r="AF928" s="150">
        <v>451487444.16000021</v>
      </c>
      <c r="AG928" s="150">
        <v>235970429.10000074</v>
      </c>
      <c r="AH928" s="150">
        <v>310311520.16000062</v>
      </c>
      <c r="AI928" s="150">
        <v>997769393.41999948</v>
      </c>
      <c r="AJ928" s="62"/>
      <c r="AK928" s="150">
        <v>88518278.159999967</v>
      </c>
      <c r="AL928" s="150">
        <v>94505596.640000701</v>
      </c>
      <c r="AM928" s="150">
        <v>442975570.53000104</v>
      </c>
      <c r="AN928" s="150">
        <v>625999445.3300004</v>
      </c>
      <c r="AO928" s="62"/>
      <c r="AP928" s="150">
        <v>896400617.58000255</v>
      </c>
      <c r="AQ928" s="150">
        <v>471619275.54000169</v>
      </c>
      <c r="AR928" s="150">
        <v>641295177.42000163</v>
      </c>
      <c r="AS928" s="150">
        <v>2009315070.5400012</v>
      </c>
      <c r="AT928" s="62"/>
      <c r="AU928" s="150">
        <v>678777346.25999594</v>
      </c>
      <c r="AV928" s="150">
        <v>357122110.37999684</v>
      </c>
      <c r="AW928" s="150">
        <v>485605018.73999637</v>
      </c>
      <c r="AX928" s="150">
        <v>1521504475.3800018</v>
      </c>
      <c r="AY928" s="62"/>
      <c r="AZ928" s="150">
        <v>10899512073.539989</v>
      </c>
      <c r="BA928" s="150">
        <v>4064661678.6599946</v>
      </c>
      <c r="BB928" s="150">
        <v>4489252125.6600018</v>
      </c>
      <c r="BC928" s="150">
        <v>243086472.65240985</v>
      </c>
      <c r="BD928" s="150">
        <v>212278910.66046023</v>
      </c>
      <c r="BE928" s="150">
        <v>0</v>
      </c>
      <c r="BF928" s="150">
        <v>4944617508.972868</v>
      </c>
      <c r="BG928" s="62"/>
      <c r="BH928" s="150">
        <v>11013698396.932867</v>
      </c>
      <c r="BI928" s="150">
        <v>0</v>
      </c>
      <c r="BJ928" s="150">
        <v>1517884607.0599995</v>
      </c>
      <c r="BK928" s="150">
        <v>9495813789.8728733</v>
      </c>
      <c r="BL928" s="62"/>
      <c r="BM928" s="150">
        <v>655</v>
      </c>
    </row>
    <row r="929" spans="13:14" x14ac:dyDescent="0.25">
      <c r="M929" s="6"/>
      <c r="N929" s="6"/>
    </row>
  </sheetData>
  <sheetProtection algorithmName="SHA-512" hashValue="V7WJhNej63al+m+SovRVcwnfFyK0vM5Wxg1IWiaMDfxlrpKgft+nsbzoUDpZ9xZY670kqJhFznGNM6uEi7B/DA==" saltValue="3Qbb5NHMZcf4xvT1fxky9w==" spinCount="100000" sheet="1" objects="1" scenarios="1"/>
  <autoFilter ref="A6:CI859"/>
  <mergeCells count="2">
    <mergeCell ref="G5:J5"/>
    <mergeCell ref="G4:J4"/>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59999389629810485"/>
  </sheetPr>
  <dimension ref="A1:AY929"/>
  <sheetViews>
    <sheetView zoomScaleNormal="100"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140625" defaultRowHeight="15" x14ac:dyDescent="0.25"/>
  <cols>
    <col min="1" max="1" width="14.42578125" style="135" bestFit="1" customWidth="1"/>
    <col min="2" max="2" width="42.7109375" style="136" customWidth="1"/>
    <col min="3" max="3" width="14.28515625" style="8" bestFit="1" customWidth="1"/>
    <col min="4" max="4" width="20" style="8" customWidth="1"/>
    <col min="5" max="5" width="1" style="8" customWidth="1"/>
    <col min="6" max="6" width="13.28515625" style="8" bestFit="1" customWidth="1"/>
    <col min="7" max="7" width="12.140625" style="8" bestFit="1" customWidth="1"/>
    <col min="8" max="8" width="13.140625" style="8" bestFit="1" customWidth="1"/>
    <col min="9" max="9" width="1" style="8" customWidth="1"/>
    <col min="10" max="10" width="13.7109375" style="8" customWidth="1"/>
    <col min="11" max="11" width="16.85546875" style="8" bestFit="1" customWidth="1"/>
    <col min="12" max="12" width="1" style="8" customWidth="1"/>
    <col min="13" max="13" width="13.7109375" style="8" customWidth="1"/>
    <col min="14" max="14" width="15.28515625" style="8" bestFit="1" customWidth="1"/>
    <col min="15" max="15" width="1" style="8" customWidth="1"/>
    <col min="16" max="16" width="12.85546875" style="8" customWidth="1"/>
    <col min="17" max="17" width="16.28515625" style="8" bestFit="1" customWidth="1"/>
    <col min="18" max="18" width="1" style="8" customWidth="1"/>
    <col min="19" max="19" width="11.85546875" style="8" customWidth="1"/>
    <col min="20" max="20" width="16.28515625" style="8" customWidth="1"/>
    <col min="21" max="22" width="1" style="8" customWidth="1"/>
    <col min="23" max="23" width="13.7109375" style="8" customWidth="1"/>
    <col min="24" max="24" width="16.85546875" style="8" bestFit="1" customWidth="1"/>
    <col min="25" max="25" width="1" style="8" customWidth="1"/>
    <col min="26" max="26" width="13.7109375" style="8" customWidth="1"/>
    <col min="27" max="27" width="15.28515625" style="8" bestFit="1" customWidth="1"/>
    <col min="28" max="28" width="1" style="8" customWidth="1"/>
    <col min="29" max="29" width="12.85546875" style="8" customWidth="1"/>
    <col min="30" max="30" width="16.28515625" style="8" bestFit="1" customWidth="1"/>
    <col min="31" max="31" width="1" style="8" customWidth="1"/>
    <col min="32" max="32" width="11.85546875" style="8" customWidth="1"/>
    <col min="33" max="33" width="16.28515625" style="8" customWidth="1"/>
    <col min="34" max="34" width="1" style="8" customWidth="1"/>
    <col min="35" max="35" width="13.28515625" style="7" customWidth="1"/>
    <col min="36" max="36" width="15.5703125" style="8" customWidth="1"/>
    <col min="37" max="37" width="1.140625" style="8" customWidth="1"/>
    <col min="38" max="38" width="1" style="8" customWidth="1"/>
    <col min="39" max="39" width="13.42578125" style="8" customWidth="1"/>
    <col min="40" max="40" width="17.140625" style="8" bestFit="1" customWidth="1"/>
    <col min="41" max="41" width="1" style="8" customWidth="1"/>
    <col min="42" max="42" width="13.42578125" style="8" customWidth="1"/>
    <col min="43" max="43" width="18" style="8" bestFit="1" customWidth="1"/>
    <col min="44" max="44" width="1" style="8" customWidth="1"/>
    <col min="45" max="46" width="16.5703125" style="8" bestFit="1" customWidth="1"/>
    <col min="47" max="47" width="1.42578125" style="8" customWidth="1"/>
    <col min="48" max="48" width="1" style="8" customWidth="1"/>
    <col min="49" max="49" width="16.85546875" style="8" bestFit="1" customWidth="1"/>
    <col min="50" max="50" width="1" style="26" customWidth="1"/>
    <col min="51" max="51" width="15.7109375" style="8" customWidth="1"/>
    <col min="52" max="16384" width="9.140625" style="8"/>
  </cols>
  <sheetData>
    <row r="1" spans="1:51" x14ac:dyDescent="0.25">
      <c r="A1" s="135">
        <v>1</v>
      </c>
      <c r="B1" s="136">
        <v>2</v>
      </c>
      <c r="C1" s="48">
        <v>3</v>
      </c>
      <c r="D1" s="48">
        <v>4</v>
      </c>
      <c r="E1" s="48">
        <v>5</v>
      </c>
      <c r="F1" s="48">
        <v>6</v>
      </c>
      <c r="G1" s="48">
        <v>7</v>
      </c>
      <c r="H1" s="48">
        <v>8</v>
      </c>
      <c r="I1" s="48">
        <v>9</v>
      </c>
      <c r="J1" s="48">
        <v>10</v>
      </c>
      <c r="K1" s="48">
        <v>11</v>
      </c>
      <c r="L1" s="48">
        <v>12</v>
      </c>
      <c r="M1" s="48">
        <v>13</v>
      </c>
      <c r="N1" s="48">
        <v>14</v>
      </c>
      <c r="O1" s="48">
        <v>15</v>
      </c>
      <c r="P1" s="48">
        <v>16</v>
      </c>
      <c r="Q1" s="48">
        <v>17</v>
      </c>
      <c r="R1" s="48">
        <v>18</v>
      </c>
      <c r="S1" s="48">
        <v>19</v>
      </c>
      <c r="T1" s="48">
        <v>20</v>
      </c>
      <c r="U1" s="48">
        <v>21</v>
      </c>
      <c r="V1" s="48">
        <v>22</v>
      </c>
      <c r="W1" s="48">
        <v>23</v>
      </c>
      <c r="X1" s="48">
        <v>24</v>
      </c>
      <c r="Y1" s="48">
        <v>25</v>
      </c>
      <c r="Z1" s="48">
        <v>26</v>
      </c>
      <c r="AA1" s="48">
        <v>27</v>
      </c>
      <c r="AB1" s="48">
        <v>28</v>
      </c>
      <c r="AC1" s="48">
        <v>29</v>
      </c>
      <c r="AD1" s="48">
        <v>30</v>
      </c>
      <c r="AE1" s="48">
        <v>31</v>
      </c>
      <c r="AF1" s="48">
        <v>32</v>
      </c>
      <c r="AG1" s="48">
        <v>33</v>
      </c>
      <c r="AH1" s="48">
        <v>34</v>
      </c>
      <c r="AI1" s="48">
        <v>35</v>
      </c>
      <c r="AJ1" s="48">
        <v>36</v>
      </c>
      <c r="AK1" s="48">
        <v>37</v>
      </c>
      <c r="AL1" s="48">
        <v>38</v>
      </c>
      <c r="AM1" s="48">
        <v>39</v>
      </c>
      <c r="AN1" s="48">
        <v>40</v>
      </c>
      <c r="AO1" s="48">
        <v>41</v>
      </c>
      <c r="AP1" s="48">
        <v>42</v>
      </c>
      <c r="AQ1" s="48">
        <v>43</v>
      </c>
      <c r="AR1" s="48">
        <v>44</v>
      </c>
      <c r="AS1" s="48">
        <v>45</v>
      </c>
      <c r="AT1" s="48">
        <v>46</v>
      </c>
      <c r="AU1" s="48">
        <v>47</v>
      </c>
      <c r="AV1" s="48">
        <v>48</v>
      </c>
      <c r="AW1" s="48">
        <v>49</v>
      </c>
      <c r="AX1" s="48">
        <v>50</v>
      </c>
      <c r="AY1" s="48">
        <v>51</v>
      </c>
    </row>
    <row r="2" spans="1:51" x14ac:dyDescent="0.25">
      <c r="A2" s="135" t="s">
        <v>2100</v>
      </c>
      <c r="B2" s="198"/>
    </row>
    <row r="3" spans="1:51" s="135" customFormat="1" ht="21" x14ac:dyDescent="0.25">
      <c r="A3" s="165" t="s">
        <v>2141</v>
      </c>
      <c r="B3" s="198"/>
      <c r="AI3" s="136"/>
    </row>
    <row r="4" spans="1:51" ht="12.75" customHeight="1" x14ac:dyDescent="0.25">
      <c r="A4" s="8"/>
      <c r="B4" s="316"/>
      <c r="C4" s="164"/>
      <c r="D4" s="164"/>
      <c r="E4" s="136"/>
      <c r="I4" s="136"/>
    </row>
    <row r="5" spans="1:51" s="3" customFormat="1" x14ac:dyDescent="0.25">
      <c r="A5" s="135"/>
      <c r="B5" s="136"/>
      <c r="C5" s="8"/>
      <c r="D5" s="8"/>
      <c r="E5" s="50"/>
      <c r="F5" s="361" t="s">
        <v>1961</v>
      </c>
      <c r="G5" s="361"/>
      <c r="H5" s="361"/>
      <c r="I5" s="166"/>
      <c r="J5" s="378" t="s">
        <v>2050</v>
      </c>
      <c r="K5" s="379"/>
      <c r="L5" s="379"/>
      <c r="M5" s="379"/>
      <c r="N5" s="379"/>
      <c r="O5" s="379"/>
      <c r="P5" s="379"/>
      <c r="Q5" s="379"/>
      <c r="R5" s="379"/>
      <c r="S5" s="379"/>
      <c r="T5" s="380"/>
      <c r="U5" s="79"/>
      <c r="V5" s="80"/>
      <c r="W5" s="381" t="s">
        <v>2053</v>
      </c>
      <c r="X5" s="382"/>
      <c r="Y5" s="382"/>
      <c r="Z5" s="382"/>
      <c r="AA5" s="382"/>
      <c r="AB5" s="382"/>
      <c r="AC5" s="382"/>
      <c r="AD5" s="382"/>
      <c r="AE5" s="382"/>
      <c r="AF5" s="382"/>
      <c r="AG5" s="382"/>
      <c r="AH5" s="382"/>
      <c r="AI5" s="382"/>
      <c r="AJ5" s="383"/>
      <c r="AK5" s="81"/>
      <c r="AL5" s="78"/>
      <c r="AM5" s="381" t="s">
        <v>2058</v>
      </c>
      <c r="AN5" s="382"/>
      <c r="AO5" s="382"/>
      <c r="AP5" s="382"/>
      <c r="AQ5" s="382"/>
      <c r="AR5" s="382"/>
      <c r="AS5" s="382"/>
      <c r="AT5" s="383"/>
      <c r="AU5" s="81"/>
      <c r="AV5" s="78"/>
      <c r="AX5" s="83"/>
    </row>
    <row r="6" spans="1:51" s="188" customFormat="1" ht="96" customHeight="1" thickBot="1" x14ac:dyDescent="0.3">
      <c r="A6" s="88" t="s">
        <v>2125</v>
      </c>
      <c r="B6" s="191" t="s">
        <v>0</v>
      </c>
      <c r="C6" s="88" t="s">
        <v>1</v>
      </c>
      <c r="D6" s="88" t="s">
        <v>2</v>
      </c>
      <c r="E6" s="183"/>
      <c r="F6" s="182" t="s">
        <v>1953</v>
      </c>
      <c r="G6" s="149" t="s">
        <v>2041</v>
      </c>
      <c r="H6" s="149" t="s">
        <v>2154</v>
      </c>
      <c r="I6" s="183"/>
      <c r="J6" s="149" t="s">
        <v>2042</v>
      </c>
      <c r="K6" s="149" t="s">
        <v>2043</v>
      </c>
      <c r="L6" s="183"/>
      <c r="M6" s="149" t="s">
        <v>2044</v>
      </c>
      <c r="N6" s="149" t="s">
        <v>2045</v>
      </c>
      <c r="O6" s="183"/>
      <c r="P6" s="90" t="s">
        <v>2046</v>
      </c>
      <c r="Q6" s="90" t="s">
        <v>2047</v>
      </c>
      <c r="R6" s="183"/>
      <c r="S6" s="90" t="s">
        <v>2048</v>
      </c>
      <c r="T6" s="90" t="s">
        <v>2049</v>
      </c>
      <c r="U6" s="189"/>
      <c r="V6" s="190"/>
      <c r="W6" s="149" t="s">
        <v>2042</v>
      </c>
      <c r="X6" s="149" t="s">
        <v>2043</v>
      </c>
      <c r="Y6" s="183"/>
      <c r="Z6" s="149" t="s">
        <v>2044</v>
      </c>
      <c r="AA6" s="149" t="s">
        <v>2045</v>
      </c>
      <c r="AB6" s="183"/>
      <c r="AC6" s="90" t="s">
        <v>2046</v>
      </c>
      <c r="AD6" s="90" t="s">
        <v>2047</v>
      </c>
      <c r="AE6" s="183"/>
      <c r="AF6" s="90" t="s">
        <v>2048</v>
      </c>
      <c r="AG6" s="90" t="s">
        <v>2049</v>
      </c>
      <c r="AH6" s="183"/>
      <c r="AI6" s="95" t="s">
        <v>2051</v>
      </c>
      <c r="AJ6" s="95" t="s">
        <v>2052</v>
      </c>
      <c r="AK6" s="189"/>
      <c r="AL6" s="190"/>
      <c r="AM6" s="95" t="s">
        <v>2255</v>
      </c>
      <c r="AN6" s="95" t="s">
        <v>2256</v>
      </c>
      <c r="AO6" s="183"/>
      <c r="AP6" s="187" t="s">
        <v>2054</v>
      </c>
      <c r="AQ6" s="95" t="s">
        <v>2055</v>
      </c>
      <c r="AR6" s="183"/>
      <c r="AS6" s="90" t="s">
        <v>2056</v>
      </c>
      <c r="AT6" s="90" t="s">
        <v>2057</v>
      </c>
      <c r="AU6" s="189"/>
      <c r="AV6" s="190"/>
      <c r="AW6" s="187" t="s">
        <v>1963</v>
      </c>
      <c r="AX6" s="190"/>
      <c r="AY6" s="187" t="s">
        <v>2061</v>
      </c>
    </row>
    <row r="7" spans="1:51" ht="15.75" thickTop="1" x14ac:dyDescent="0.25">
      <c r="A7" s="36" t="s">
        <v>10</v>
      </c>
      <c r="B7" s="296" t="s">
        <v>11</v>
      </c>
      <c r="C7" s="67" t="s">
        <v>9</v>
      </c>
      <c r="D7" s="67" t="s">
        <v>12</v>
      </c>
      <c r="E7" s="69"/>
      <c r="F7" s="38">
        <v>526.03</v>
      </c>
      <c r="G7" s="41">
        <v>232.66</v>
      </c>
      <c r="H7" s="41">
        <v>5</v>
      </c>
      <c r="I7" s="69"/>
      <c r="J7" s="41">
        <v>1.86</v>
      </c>
      <c r="K7" s="41">
        <v>122652.12</v>
      </c>
      <c r="L7" s="69"/>
      <c r="M7" s="41">
        <v>1.86</v>
      </c>
      <c r="N7" s="41">
        <v>122652.12</v>
      </c>
      <c r="O7" s="69"/>
      <c r="P7" s="41">
        <v>1.93</v>
      </c>
      <c r="Q7" s="41">
        <v>127268.06</v>
      </c>
      <c r="R7" s="69"/>
      <c r="S7" s="41">
        <v>1.93</v>
      </c>
      <c r="T7" s="38">
        <v>127268.06</v>
      </c>
      <c r="U7" s="12"/>
      <c r="V7" s="11"/>
      <c r="W7" s="41">
        <v>0.04</v>
      </c>
      <c r="X7" s="41">
        <v>2637.68</v>
      </c>
      <c r="Y7" s="69"/>
      <c r="Z7" s="41">
        <v>0.04</v>
      </c>
      <c r="AA7" s="41">
        <v>2637.68</v>
      </c>
      <c r="AB7" s="69"/>
      <c r="AC7" s="41">
        <v>0.04</v>
      </c>
      <c r="AD7" s="41">
        <v>2637.68</v>
      </c>
      <c r="AE7" s="69"/>
      <c r="AF7" s="41">
        <v>0.04</v>
      </c>
      <c r="AG7" s="38">
        <v>2637.68</v>
      </c>
      <c r="AH7" s="69"/>
      <c r="AI7" s="76">
        <v>0.05</v>
      </c>
      <c r="AJ7" s="38">
        <v>3297.1</v>
      </c>
      <c r="AK7" s="12"/>
      <c r="AL7" s="11"/>
      <c r="AM7" s="41">
        <v>3.73</v>
      </c>
      <c r="AN7" s="41">
        <v>245963.66</v>
      </c>
      <c r="AO7" s="69"/>
      <c r="AP7" s="41">
        <v>3.73</v>
      </c>
      <c r="AQ7" s="41">
        <v>98259.39</v>
      </c>
      <c r="AR7" s="69"/>
      <c r="AS7" s="41">
        <v>0.52</v>
      </c>
      <c r="AT7" s="41">
        <v>38702.04</v>
      </c>
      <c r="AU7" s="13"/>
      <c r="AV7" s="11"/>
      <c r="AW7" s="38">
        <v>896613.2699999999</v>
      </c>
      <c r="AX7" s="51"/>
      <c r="AY7" s="41">
        <v>9.6199999999999992</v>
      </c>
    </row>
    <row r="8" spans="1:51" x14ac:dyDescent="0.25">
      <c r="A8" s="116" t="s">
        <v>13</v>
      </c>
      <c r="B8" s="152" t="s">
        <v>14</v>
      </c>
      <c r="C8" s="27" t="s">
        <v>9</v>
      </c>
      <c r="D8" s="27" t="s">
        <v>12</v>
      </c>
      <c r="E8" s="60"/>
      <c r="F8" s="139">
        <v>575.75</v>
      </c>
      <c r="G8" s="140">
        <v>139</v>
      </c>
      <c r="H8" s="140">
        <v>0</v>
      </c>
      <c r="I8" s="60"/>
      <c r="J8" s="28">
        <v>1.1100000000000001</v>
      </c>
      <c r="K8" s="28">
        <v>73195.62</v>
      </c>
      <c r="L8" s="60"/>
      <c r="M8" s="28">
        <v>1.1100000000000001</v>
      </c>
      <c r="N8" s="28">
        <v>73195.62</v>
      </c>
      <c r="O8" s="60"/>
      <c r="P8" s="28">
        <v>1.1499999999999999</v>
      </c>
      <c r="Q8" s="28">
        <v>75833.3</v>
      </c>
      <c r="R8" s="60"/>
      <c r="S8" s="28">
        <v>1.1499999999999999</v>
      </c>
      <c r="T8" s="44">
        <v>75833.3</v>
      </c>
      <c r="U8" s="12"/>
      <c r="V8" s="11"/>
      <c r="W8" s="28">
        <v>0</v>
      </c>
      <c r="X8" s="28">
        <v>0</v>
      </c>
      <c r="Y8" s="60"/>
      <c r="Z8" s="28">
        <v>0</v>
      </c>
      <c r="AA8" s="28">
        <v>0</v>
      </c>
      <c r="AB8" s="60"/>
      <c r="AC8" s="28">
        <v>0</v>
      </c>
      <c r="AD8" s="28">
        <v>0</v>
      </c>
      <c r="AE8" s="60"/>
      <c r="AF8" s="28">
        <v>0</v>
      </c>
      <c r="AG8" s="44">
        <v>0</v>
      </c>
      <c r="AH8" s="60"/>
      <c r="AI8" s="63">
        <v>0</v>
      </c>
      <c r="AJ8" s="44">
        <v>0</v>
      </c>
      <c r="AK8" s="12"/>
      <c r="AL8" s="11"/>
      <c r="AM8" s="28">
        <v>4.08</v>
      </c>
      <c r="AN8" s="28">
        <v>269043.36</v>
      </c>
      <c r="AO8" s="60"/>
      <c r="AP8" s="28">
        <v>4.08</v>
      </c>
      <c r="AQ8" s="28">
        <v>107479.44</v>
      </c>
      <c r="AR8" s="60"/>
      <c r="AS8" s="28">
        <v>0.56999999999999995</v>
      </c>
      <c r="AT8" s="28">
        <v>42423.39</v>
      </c>
      <c r="AU8" s="13"/>
      <c r="AV8" s="11"/>
      <c r="AW8" s="44">
        <v>717004.03</v>
      </c>
      <c r="AX8" s="51"/>
      <c r="AY8" s="140">
        <v>7.49</v>
      </c>
    </row>
    <row r="9" spans="1:51" x14ac:dyDescent="0.25">
      <c r="A9" s="116" t="s">
        <v>15</v>
      </c>
      <c r="B9" s="152" t="s">
        <v>16</v>
      </c>
      <c r="C9" s="27" t="s">
        <v>9</v>
      </c>
      <c r="D9" s="27" t="s">
        <v>12</v>
      </c>
      <c r="E9" s="60"/>
      <c r="F9" s="139">
        <v>853.37</v>
      </c>
      <c r="G9" s="140">
        <v>340.33</v>
      </c>
      <c r="H9" s="140">
        <v>0</v>
      </c>
      <c r="I9" s="60"/>
      <c r="J9" s="28">
        <v>2.72</v>
      </c>
      <c r="K9" s="28">
        <v>179362.24</v>
      </c>
      <c r="L9" s="60"/>
      <c r="M9" s="28">
        <v>2.72</v>
      </c>
      <c r="N9" s="28">
        <v>179362.24</v>
      </c>
      <c r="O9" s="60"/>
      <c r="P9" s="28">
        <v>2.83</v>
      </c>
      <c r="Q9" s="28">
        <v>186615.86</v>
      </c>
      <c r="R9" s="60"/>
      <c r="S9" s="28">
        <v>2.83</v>
      </c>
      <c r="T9" s="44">
        <v>186615.86</v>
      </c>
      <c r="U9" s="12"/>
      <c r="V9" s="11"/>
      <c r="W9" s="28">
        <v>0</v>
      </c>
      <c r="X9" s="28">
        <v>0</v>
      </c>
      <c r="Y9" s="60"/>
      <c r="Z9" s="28">
        <v>0</v>
      </c>
      <c r="AA9" s="28">
        <v>0</v>
      </c>
      <c r="AB9" s="60"/>
      <c r="AC9" s="28">
        <v>0</v>
      </c>
      <c r="AD9" s="28">
        <v>0</v>
      </c>
      <c r="AE9" s="60"/>
      <c r="AF9" s="28">
        <v>0</v>
      </c>
      <c r="AG9" s="44">
        <v>0</v>
      </c>
      <c r="AH9" s="60"/>
      <c r="AI9" s="63">
        <v>0</v>
      </c>
      <c r="AJ9" s="44">
        <v>0</v>
      </c>
      <c r="AK9" s="12"/>
      <c r="AL9" s="11"/>
      <c r="AM9" s="28">
        <v>6.05</v>
      </c>
      <c r="AN9" s="28">
        <v>398949.1</v>
      </c>
      <c r="AO9" s="60"/>
      <c r="AP9" s="28">
        <v>6.05</v>
      </c>
      <c r="AQ9" s="28">
        <v>159375.15</v>
      </c>
      <c r="AR9" s="60"/>
      <c r="AS9" s="28">
        <v>0.85</v>
      </c>
      <c r="AT9" s="28">
        <v>63262.95</v>
      </c>
      <c r="AU9" s="13"/>
      <c r="AV9" s="11"/>
      <c r="AW9" s="44">
        <v>1353543.4</v>
      </c>
      <c r="AX9" s="51"/>
      <c r="AY9" s="140">
        <v>14.43</v>
      </c>
    </row>
    <row r="10" spans="1:51" x14ac:dyDescent="0.25">
      <c r="A10" s="116" t="s">
        <v>17</v>
      </c>
      <c r="B10" s="152" t="s">
        <v>18</v>
      </c>
      <c r="C10" s="27" t="s">
        <v>9</v>
      </c>
      <c r="D10" s="27" t="s">
        <v>12</v>
      </c>
      <c r="E10" s="60"/>
      <c r="F10" s="139">
        <v>674.25</v>
      </c>
      <c r="G10" s="140">
        <v>213</v>
      </c>
      <c r="H10" s="140">
        <v>9.5</v>
      </c>
      <c r="I10" s="60"/>
      <c r="J10" s="28">
        <v>1.7</v>
      </c>
      <c r="K10" s="28">
        <v>112101.4</v>
      </c>
      <c r="L10" s="60"/>
      <c r="M10" s="28">
        <v>1.7</v>
      </c>
      <c r="N10" s="28">
        <v>112101.4</v>
      </c>
      <c r="O10" s="60"/>
      <c r="P10" s="28">
        <v>1.77</v>
      </c>
      <c r="Q10" s="28">
        <v>116717.34</v>
      </c>
      <c r="R10" s="60"/>
      <c r="S10" s="28">
        <v>1.77</v>
      </c>
      <c r="T10" s="44">
        <v>116717.34</v>
      </c>
      <c r="U10" s="12"/>
      <c r="V10" s="11"/>
      <c r="W10" s="28">
        <v>7.0000000000000007E-2</v>
      </c>
      <c r="X10" s="28">
        <v>4615.9399999999996</v>
      </c>
      <c r="Y10" s="60"/>
      <c r="Z10" s="28">
        <v>7.0000000000000007E-2</v>
      </c>
      <c r="AA10" s="28">
        <v>4615.9399999999996</v>
      </c>
      <c r="AB10" s="60"/>
      <c r="AC10" s="28">
        <v>7.0000000000000007E-2</v>
      </c>
      <c r="AD10" s="28">
        <v>4615.9399999999996</v>
      </c>
      <c r="AE10" s="60"/>
      <c r="AF10" s="28">
        <v>7.0000000000000007E-2</v>
      </c>
      <c r="AG10" s="44">
        <v>4615.9399999999996</v>
      </c>
      <c r="AH10" s="60"/>
      <c r="AI10" s="63">
        <v>0.09</v>
      </c>
      <c r="AJ10" s="44">
        <v>5934.78</v>
      </c>
      <c r="AK10" s="12"/>
      <c r="AL10" s="11"/>
      <c r="AM10" s="28">
        <v>4.78</v>
      </c>
      <c r="AN10" s="28">
        <v>315202.76</v>
      </c>
      <c r="AO10" s="60"/>
      <c r="AP10" s="28">
        <v>4.78</v>
      </c>
      <c r="AQ10" s="28">
        <v>125919.54</v>
      </c>
      <c r="AR10" s="60"/>
      <c r="AS10" s="28">
        <v>0.67</v>
      </c>
      <c r="AT10" s="28">
        <v>49866.09</v>
      </c>
      <c r="AU10" s="13"/>
      <c r="AV10" s="11"/>
      <c r="AW10" s="44">
        <v>973024.41</v>
      </c>
      <c r="AX10" s="51"/>
      <c r="AY10" s="140">
        <v>10.32</v>
      </c>
    </row>
    <row r="11" spans="1:51" x14ac:dyDescent="0.25">
      <c r="A11" s="116" t="s">
        <v>19</v>
      </c>
      <c r="B11" s="152" t="s">
        <v>20</v>
      </c>
      <c r="C11" s="27" t="s">
        <v>9</v>
      </c>
      <c r="D11" s="27" t="s">
        <v>12</v>
      </c>
      <c r="E11" s="60"/>
      <c r="F11" s="139">
        <v>6174</v>
      </c>
      <c r="G11" s="140">
        <v>3562</v>
      </c>
      <c r="H11" s="140">
        <v>21.5</v>
      </c>
      <c r="I11" s="60"/>
      <c r="J11" s="28">
        <v>28.49</v>
      </c>
      <c r="K11" s="28">
        <v>1878687.58</v>
      </c>
      <c r="L11" s="60"/>
      <c r="M11" s="28">
        <v>28.49</v>
      </c>
      <c r="N11" s="28">
        <v>1878687.58</v>
      </c>
      <c r="O11" s="60"/>
      <c r="P11" s="28">
        <v>29.68</v>
      </c>
      <c r="Q11" s="28">
        <v>1957158.56</v>
      </c>
      <c r="R11" s="60"/>
      <c r="S11" s="28">
        <v>29.68</v>
      </c>
      <c r="T11" s="44">
        <v>1957158.56</v>
      </c>
      <c r="U11" s="12"/>
      <c r="V11" s="11"/>
      <c r="W11" s="28">
        <v>0.17</v>
      </c>
      <c r="X11" s="28">
        <v>11210.14</v>
      </c>
      <c r="Y11" s="60"/>
      <c r="Z11" s="28">
        <v>0.17</v>
      </c>
      <c r="AA11" s="28">
        <v>11210.14</v>
      </c>
      <c r="AB11" s="60"/>
      <c r="AC11" s="28">
        <v>0.17</v>
      </c>
      <c r="AD11" s="28">
        <v>11210.14</v>
      </c>
      <c r="AE11" s="60"/>
      <c r="AF11" s="28">
        <v>0.17</v>
      </c>
      <c r="AG11" s="44">
        <v>11210.14</v>
      </c>
      <c r="AH11" s="60"/>
      <c r="AI11" s="63">
        <v>0.21</v>
      </c>
      <c r="AJ11" s="44">
        <v>13847.82</v>
      </c>
      <c r="AK11" s="12"/>
      <c r="AL11" s="11"/>
      <c r="AM11" s="28">
        <v>43.78</v>
      </c>
      <c r="AN11" s="28">
        <v>2886940.76</v>
      </c>
      <c r="AO11" s="60"/>
      <c r="AP11" s="28">
        <v>43.78</v>
      </c>
      <c r="AQ11" s="28">
        <v>1153296.54</v>
      </c>
      <c r="AR11" s="60"/>
      <c r="AS11" s="28">
        <v>6.17</v>
      </c>
      <c r="AT11" s="28">
        <v>459214.59</v>
      </c>
      <c r="AU11" s="13"/>
      <c r="AV11" s="11"/>
      <c r="AW11" s="44">
        <v>12229832.549999999</v>
      </c>
      <c r="AX11" s="51"/>
      <c r="AY11" s="140">
        <v>132.35</v>
      </c>
    </row>
    <row r="12" spans="1:51" x14ac:dyDescent="0.25">
      <c r="A12" s="116" t="s">
        <v>29</v>
      </c>
      <c r="B12" s="152" t="s">
        <v>30</v>
      </c>
      <c r="C12" s="27" t="s">
        <v>26</v>
      </c>
      <c r="D12" s="27" t="s">
        <v>12</v>
      </c>
      <c r="E12" s="60"/>
      <c r="F12" s="139">
        <v>412.62</v>
      </c>
      <c r="G12" s="140">
        <v>143</v>
      </c>
      <c r="H12" s="140">
        <v>0.33</v>
      </c>
      <c r="I12" s="60"/>
      <c r="J12" s="28">
        <v>1.1399999999999999</v>
      </c>
      <c r="K12" s="28">
        <v>75173.88</v>
      </c>
      <c r="L12" s="60"/>
      <c r="M12" s="28">
        <v>1.1399999999999999</v>
      </c>
      <c r="N12" s="28">
        <v>75173.88</v>
      </c>
      <c r="O12" s="60"/>
      <c r="P12" s="28">
        <v>1.19</v>
      </c>
      <c r="Q12" s="28">
        <v>78470.98</v>
      </c>
      <c r="R12" s="60"/>
      <c r="S12" s="28">
        <v>1.19</v>
      </c>
      <c r="T12" s="44">
        <v>78470.98</v>
      </c>
      <c r="U12" s="12"/>
      <c r="V12" s="11"/>
      <c r="W12" s="28">
        <v>0</v>
      </c>
      <c r="X12" s="28">
        <v>0</v>
      </c>
      <c r="Y12" s="60"/>
      <c r="Z12" s="28">
        <v>0</v>
      </c>
      <c r="AA12" s="28">
        <v>0</v>
      </c>
      <c r="AB12" s="60"/>
      <c r="AC12" s="28">
        <v>0</v>
      </c>
      <c r="AD12" s="28">
        <v>0</v>
      </c>
      <c r="AE12" s="60"/>
      <c r="AF12" s="28">
        <v>0</v>
      </c>
      <c r="AG12" s="44">
        <v>0</v>
      </c>
      <c r="AH12" s="60"/>
      <c r="AI12" s="63">
        <v>0</v>
      </c>
      <c r="AJ12" s="44">
        <v>0</v>
      </c>
      <c r="AK12" s="12"/>
      <c r="AL12" s="11"/>
      <c r="AM12" s="28">
        <v>2.92</v>
      </c>
      <c r="AN12" s="28">
        <v>192550.64</v>
      </c>
      <c r="AO12" s="60"/>
      <c r="AP12" s="28">
        <v>2.92</v>
      </c>
      <c r="AQ12" s="28">
        <v>76921.56</v>
      </c>
      <c r="AR12" s="60"/>
      <c r="AS12" s="28">
        <v>0.41</v>
      </c>
      <c r="AT12" s="28">
        <v>30515.07</v>
      </c>
      <c r="AU12" s="13"/>
      <c r="AV12" s="11"/>
      <c r="AW12" s="44">
        <v>607276.99</v>
      </c>
      <c r="AX12" s="51"/>
      <c r="AY12" s="140">
        <v>6.4399999999999995</v>
      </c>
    </row>
    <row r="13" spans="1:51" x14ac:dyDescent="0.25">
      <c r="A13" s="116" t="s">
        <v>603</v>
      </c>
      <c r="B13" s="152" t="s">
        <v>604</v>
      </c>
      <c r="C13" s="27" t="s">
        <v>584</v>
      </c>
      <c r="D13" s="27" t="s">
        <v>120</v>
      </c>
      <c r="E13" s="60"/>
      <c r="F13" s="139">
        <v>190.21</v>
      </c>
      <c r="G13" s="140">
        <v>31.33</v>
      </c>
      <c r="H13" s="140">
        <v>0</v>
      </c>
      <c r="I13" s="60"/>
      <c r="J13" s="28">
        <v>0.25</v>
      </c>
      <c r="K13" s="28">
        <v>16485.5</v>
      </c>
      <c r="L13" s="60"/>
      <c r="M13" s="28">
        <v>0.25</v>
      </c>
      <c r="N13" s="28">
        <v>16485.5</v>
      </c>
      <c r="O13" s="60"/>
      <c r="P13" s="28">
        <v>0.26</v>
      </c>
      <c r="Q13" s="28">
        <v>17144.919999999998</v>
      </c>
      <c r="R13" s="60"/>
      <c r="S13" s="28">
        <v>0.26</v>
      </c>
      <c r="T13" s="44">
        <v>17144.919999999998</v>
      </c>
      <c r="U13" s="12"/>
      <c r="V13" s="11"/>
      <c r="W13" s="28">
        <v>0</v>
      </c>
      <c r="X13" s="28">
        <v>0</v>
      </c>
      <c r="Y13" s="60"/>
      <c r="Z13" s="28">
        <v>0</v>
      </c>
      <c r="AA13" s="28">
        <v>0</v>
      </c>
      <c r="AB13" s="60"/>
      <c r="AC13" s="28">
        <v>0</v>
      </c>
      <c r="AD13" s="28">
        <v>0</v>
      </c>
      <c r="AE13" s="60"/>
      <c r="AF13" s="28">
        <v>0</v>
      </c>
      <c r="AG13" s="44">
        <v>0</v>
      </c>
      <c r="AH13" s="60"/>
      <c r="AI13" s="63">
        <v>0</v>
      </c>
      <c r="AJ13" s="44">
        <v>0</v>
      </c>
      <c r="AK13" s="12"/>
      <c r="AL13" s="11"/>
      <c r="AM13" s="28">
        <v>1.34</v>
      </c>
      <c r="AN13" s="28">
        <v>88362.28</v>
      </c>
      <c r="AO13" s="60"/>
      <c r="AP13" s="28">
        <v>1.34</v>
      </c>
      <c r="AQ13" s="28">
        <v>35299.620000000003</v>
      </c>
      <c r="AR13" s="60"/>
      <c r="AS13" s="28">
        <v>0.19</v>
      </c>
      <c r="AT13" s="28">
        <v>14141.13</v>
      </c>
      <c r="AU13" s="13"/>
      <c r="AV13" s="11"/>
      <c r="AW13" s="44">
        <v>205063.87</v>
      </c>
      <c r="AX13" s="51"/>
      <c r="AY13" s="140">
        <v>2.1100000000000003</v>
      </c>
    </row>
    <row r="14" spans="1:51" x14ac:dyDescent="0.25">
      <c r="A14" s="116" t="s">
        <v>323</v>
      </c>
      <c r="B14" s="152" t="s">
        <v>324</v>
      </c>
      <c r="C14" s="27" t="s">
        <v>142</v>
      </c>
      <c r="D14" s="27" t="s">
        <v>120</v>
      </c>
      <c r="E14" s="60"/>
      <c r="F14" s="139">
        <v>1578.72</v>
      </c>
      <c r="G14" s="140">
        <v>792</v>
      </c>
      <c r="H14" s="140">
        <v>231</v>
      </c>
      <c r="I14" s="60"/>
      <c r="J14" s="28">
        <v>6.33</v>
      </c>
      <c r="K14" s="28">
        <v>417412.86</v>
      </c>
      <c r="L14" s="60"/>
      <c r="M14" s="28">
        <v>6.33</v>
      </c>
      <c r="N14" s="28">
        <v>417412.86</v>
      </c>
      <c r="O14" s="60"/>
      <c r="P14" s="28">
        <v>6.6</v>
      </c>
      <c r="Q14" s="28">
        <v>435217.2</v>
      </c>
      <c r="R14" s="60"/>
      <c r="S14" s="28">
        <v>6.6</v>
      </c>
      <c r="T14" s="44">
        <v>435217.2</v>
      </c>
      <c r="U14" s="12"/>
      <c r="V14" s="11"/>
      <c r="W14" s="28">
        <v>1.84</v>
      </c>
      <c r="X14" s="28">
        <v>121333.28</v>
      </c>
      <c r="Y14" s="60"/>
      <c r="Z14" s="28">
        <v>1.84</v>
      </c>
      <c r="AA14" s="28">
        <v>121333.28</v>
      </c>
      <c r="AB14" s="60"/>
      <c r="AC14" s="28">
        <v>1.92</v>
      </c>
      <c r="AD14" s="28">
        <v>126608.64</v>
      </c>
      <c r="AE14" s="60"/>
      <c r="AF14" s="28">
        <v>1.92</v>
      </c>
      <c r="AG14" s="44">
        <v>126608.64</v>
      </c>
      <c r="AH14" s="60"/>
      <c r="AI14" s="63">
        <v>2.31</v>
      </c>
      <c r="AJ14" s="44">
        <v>152326.01999999999</v>
      </c>
      <c r="AK14" s="12"/>
      <c r="AL14" s="11"/>
      <c r="AM14" s="28">
        <v>11.19</v>
      </c>
      <c r="AN14" s="28">
        <v>737890.98</v>
      </c>
      <c r="AO14" s="60"/>
      <c r="AP14" s="28">
        <v>11.19</v>
      </c>
      <c r="AQ14" s="28">
        <v>294778.17</v>
      </c>
      <c r="AR14" s="60"/>
      <c r="AS14" s="28">
        <v>1.57</v>
      </c>
      <c r="AT14" s="28">
        <v>116850.39</v>
      </c>
      <c r="AU14" s="13"/>
      <c r="AV14" s="11"/>
      <c r="AW14" s="44">
        <v>3502989.52</v>
      </c>
      <c r="AX14" s="51"/>
      <c r="AY14" s="140">
        <v>38.71</v>
      </c>
    </row>
    <row r="15" spans="1:51" x14ac:dyDescent="0.25">
      <c r="A15" s="116" t="s">
        <v>76</v>
      </c>
      <c r="B15" s="152" t="s">
        <v>77</v>
      </c>
      <c r="C15" s="27" t="s">
        <v>78</v>
      </c>
      <c r="D15" s="27" t="s">
        <v>12</v>
      </c>
      <c r="E15" s="60"/>
      <c r="F15" s="139">
        <v>680.03</v>
      </c>
      <c r="G15" s="140">
        <v>345.66</v>
      </c>
      <c r="H15" s="140">
        <v>1</v>
      </c>
      <c r="I15" s="60"/>
      <c r="J15" s="28">
        <v>2.76</v>
      </c>
      <c r="K15" s="28">
        <v>181999.92</v>
      </c>
      <c r="L15" s="60"/>
      <c r="M15" s="28">
        <v>2.76</v>
      </c>
      <c r="N15" s="28">
        <v>181999.92</v>
      </c>
      <c r="O15" s="60"/>
      <c r="P15" s="28">
        <v>2.88</v>
      </c>
      <c r="Q15" s="28">
        <v>189912.95999999999</v>
      </c>
      <c r="R15" s="60"/>
      <c r="S15" s="28">
        <v>2.88</v>
      </c>
      <c r="T15" s="44">
        <v>189912.95999999999</v>
      </c>
      <c r="U15" s="12"/>
      <c r="V15" s="11"/>
      <c r="W15" s="28">
        <v>0</v>
      </c>
      <c r="X15" s="28">
        <v>0</v>
      </c>
      <c r="Y15" s="60"/>
      <c r="Z15" s="28">
        <v>0</v>
      </c>
      <c r="AA15" s="28">
        <v>0</v>
      </c>
      <c r="AB15" s="60"/>
      <c r="AC15" s="28">
        <v>0</v>
      </c>
      <c r="AD15" s="28">
        <v>0</v>
      </c>
      <c r="AE15" s="60"/>
      <c r="AF15" s="28">
        <v>0</v>
      </c>
      <c r="AG15" s="44">
        <v>0</v>
      </c>
      <c r="AH15" s="60"/>
      <c r="AI15" s="63">
        <v>0.01</v>
      </c>
      <c r="AJ15" s="44">
        <v>659.42</v>
      </c>
      <c r="AK15" s="12"/>
      <c r="AL15" s="11"/>
      <c r="AM15" s="28">
        <v>4.82</v>
      </c>
      <c r="AN15" s="28">
        <v>317840.44</v>
      </c>
      <c r="AO15" s="60"/>
      <c r="AP15" s="28">
        <v>4.82</v>
      </c>
      <c r="AQ15" s="28">
        <v>126973.26</v>
      </c>
      <c r="AR15" s="60"/>
      <c r="AS15" s="28">
        <v>0.68</v>
      </c>
      <c r="AT15" s="28">
        <v>50610.36</v>
      </c>
      <c r="AU15" s="13"/>
      <c r="AV15" s="11"/>
      <c r="AW15" s="44">
        <v>1239909.2399999998</v>
      </c>
      <c r="AX15" s="51"/>
      <c r="AY15" s="140">
        <v>13.35</v>
      </c>
    </row>
    <row r="16" spans="1:51" x14ac:dyDescent="0.25">
      <c r="A16" s="116" t="s">
        <v>349</v>
      </c>
      <c r="B16" s="152" t="s">
        <v>350</v>
      </c>
      <c r="C16" s="27" t="s">
        <v>142</v>
      </c>
      <c r="D16" s="27" t="s">
        <v>120</v>
      </c>
      <c r="E16" s="60"/>
      <c r="F16" s="139">
        <v>1259.1500000000001</v>
      </c>
      <c r="G16" s="140">
        <v>541</v>
      </c>
      <c r="H16" s="140">
        <v>194</v>
      </c>
      <c r="I16" s="60"/>
      <c r="J16" s="28">
        <v>4.32</v>
      </c>
      <c r="K16" s="28">
        <v>284869.44</v>
      </c>
      <c r="L16" s="60"/>
      <c r="M16" s="28">
        <v>4.32</v>
      </c>
      <c r="N16" s="28">
        <v>284869.44</v>
      </c>
      <c r="O16" s="60"/>
      <c r="P16" s="28">
        <v>4.5</v>
      </c>
      <c r="Q16" s="28">
        <v>296739</v>
      </c>
      <c r="R16" s="60"/>
      <c r="S16" s="28">
        <v>4.5</v>
      </c>
      <c r="T16" s="44">
        <v>296739</v>
      </c>
      <c r="U16" s="12"/>
      <c r="V16" s="11"/>
      <c r="W16" s="28">
        <v>1.55</v>
      </c>
      <c r="X16" s="28">
        <v>102210.1</v>
      </c>
      <c r="Y16" s="60"/>
      <c r="Z16" s="28">
        <v>1.55</v>
      </c>
      <c r="AA16" s="28">
        <v>102210.1</v>
      </c>
      <c r="AB16" s="60"/>
      <c r="AC16" s="28">
        <v>1.61</v>
      </c>
      <c r="AD16" s="28">
        <v>106166.62</v>
      </c>
      <c r="AE16" s="60"/>
      <c r="AF16" s="28">
        <v>1.61</v>
      </c>
      <c r="AG16" s="44">
        <v>106166.62</v>
      </c>
      <c r="AH16" s="60"/>
      <c r="AI16" s="63">
        <v>1.94</v>
      </c>
      <c r="AJ16" s="44">
        <v>127927.48</v>
      </c>
      <c r="AK16" s="12"/>
      <c r="AL16" s="11"/>
      <c r="AM16" s="28">
        <v>8.93</v>
      </c>
      <c r="AN16" s="28">
        <v>588862.06000000006</v>
      </c>
      <c r="AO16" s="60"/>
      <c r="AP16" s="28">
        <v>8.93</v>
      </c>
      <c r="AQ16" s="28">
        <v>235242.99</v>
      </c>
      <c r="AR16" s="60"/>
      <c r="AS16" s="28">
        <v>1.25</v>
      </c>
      <c r="AT16" s="28">
        <v>93033.75</v>
      </c>
      <c r="AU16" s="13"/>
      <c r="AV16" s="11"/>
      <c r="AW16" s="44">
        <v>2625036.6</v>
      </c>
      <c r="AX16" s="51"/>
      <c r="AY16" s="140">
        <v>28.96</v>
      </c>
    </row>
    <row r="17" spans="1:51" x14ac:dyDescent="0.25">
      <c r="A17" s="116" t="s">
        <v>526</v>
      </c>
      <c r="B17" s="152" t="s">
        <v>527</v>
      </c>
      <c r="C17" s="27" t="s">
        <v>520</v>
      </c>
      <c r="D17" s="27" t="s">
        <v>12</v>
      </c>
      <c r="E17" s="60"/>
      <c r="F17" s="139">
        <v>665.19</v>
      </c>
      <c r="G17" s="140">
        <v>333.66</v>
      </c>
      <c r="H17" s="140">
        <v>90.16</v>
      </c>
      <c r="I17" s="60"/>
      <c r="J17" s="28">
        <v>2.66</v>
      </c>
      <c r="K17" s="28">
        <v>175405.72</v>
      </c>
      <c r="L17" s="60"/>
      <c r="M17" s="28">
        <v>2.66</v>
      </c>
      <c r="N17" s="28">
        <v>175405.72</v>
      </c>
      <c r="O17" s="60"/>
      <c r="P17" s="28">
        <v>2.78</v>
      </c>
      <c r="Q17" s="28">
        <v>183318.76</v>
      </c>
      <c r="R17" s="60"/>
      <c r="S17" s="28">
        <v>2.78</v>
      </c>
      <c r="T17" s="44">
        <v>183318.76</v>
      </c>
      <c r="U17" s="12"/>
      <c r="V17" s="11"/>
      <c r="W17" s="28">
        <v>0.72</v>
      </c>
      <c r="X17" s="28">
        <v>47478.239999999998</v>
      </c>
      <c r="Y17" s="60"/>
      <c r="Z17" s="28">
        <v>0.72</v>
      </c>
      <c r="AA17" s="28">
        <v>47478.239999999998</v>
      </c>
      <c r="AB17" s="60"/>
      <c r="AC17" s="28">
        <v>0.75</v>
      </c>
      <c r="AD17" s="28">
        <v>49456.5</v>
      </c>
      <c r="AE17" s="60"/>
      <c r="AF17" s="28">
        <v>0.75</v>
      </c>
      <c r="AG17" s="44">
        <v>49456.5</v>
      </c>
      <c r="AH17" s="60"/>
      <c r="AI17" s="63">
        <v>0.9</v>
      </c>
      <c r="AJ17" s="44">
        <v>59347.8</v>
      </c>
      <c r="AK17" s="12"/>
      <c r="AL17" s="11"/>
      <c r="AM17" s="28">
        <v>4.71</v>
      </c>
      <c r="AN17" s="28">
        <v>310586.82</v>
      </c>
      <c r="AO17" s="60"/>
      <c r="AP17" s="28">
        <v>4.71</v>
      </c>
      <c r="AQ17" s="28">
        <v>124075.53</v>
      </c>
      <c r="AR17" s="60"/>
      <c r="AS17" s="28">
        <v>0.66</v>
      </c>
      <c r="AT17" s="28">
        <v>49121.82</v>
      </c>
      <c r="AU17" s="13"/>
      <c r="AV17" s="11"/>
      <c r="AW17" s="44">
        <v>1454450.4100000001</v>
      </c>
      <c r="AX17" s="51"/>
      <c r="AY17" s="140">
        <v>16.05</v>
      </c>
    </row>
    <row r="18" spans="1:51" x14ac:dyDescent="0.25">
      <c r="A18" s="116" t="s">
        <v>413</v>
      </c>
      <c r="B18" s="152" t="s">
        <v>414</v>
      </c>
      <c r="C18" s="27" t="s">
        <v>142</v>
      </c>
      <c r="D18" s="27" t="s">
        <v>131</v>
      </c>
      <c r="E18" s="60"/>
      <c r="F18" s="139">
        <v>1961.5</v>
      </c>
      <c r="G18" s="140">
        <v>1316</v>
      </c>
      <c r="H18" s="140">
        <v>198</v>
      </c>
      <c r="I18" s="60"/>
      <c r="J18" s="28">
        <v>10.52</v>
      </c>
      <c r="K18" s="28">
        <v>693709.84</v>
      </c>
      <c r="L18" s="60"/>
      <c r="M18" s="28">
        <v>10.52</v>
      </c>
      <c r="N18" s="28">
        <v>693709.84</v>
      </c>
      <c r="O18" s="60"/>
      <c r="P18" s="28">
        <v>10.96</v>
      </c>
      <c r="Q18" s="28">
        <v>722724.32</v>
      </c>
      <c r="R18" s="60"/>
      <c r="S18" s="28">
        <v>10.96</v>
      </c>
      <c r="T18" s="44">
        <v>722724.32</v>
      </c>
      <c r="U18" s="12"/>
      <c r="V18" s="11"/>
      <c r="W18" s="28">
        <v>1.58</v>
      </c>
      <c r="X18" s="28">
        <v>104188.36</v>
      </c>
      <c r="Y18" s="60"/>
      <c r="Z18" s="28">
        <v>1.58</v>
      </c>
      <c r="AA18" s="28">
        <v>104188.36</v>
      </c>
      <c r="AB18" s="60"/>
      <c r="AC18" s="28">
        <v>1.65</v>
      </c>
      <c r="AD18" s="28">
        <v>108804.3</v>
      </c>
      <c r="AE18" s="60"/>
      <c r="AF18" s="28">
        <v>1.65</v>
      </c>
      <c r="AG18" s="44">
        <v>108804.3</v>
      </c>
      <c r="AH18" s="60"/>
      <c r="AI18" s="63">
        <v>1.98</v>
      </c>
      <c r="AJ18" s="44">
        <v>130565.16</v>
      </c>
      <c r="AK18" s="12"/>
      <c r="AL18" s="11"/>
      <c r="AM18" s="28">
        <v>13.91</v>
      </c>
      <c r="AN18" s="28">
        <v>917253.22</v>
      </c>
      <c r="AO18" s="60"/>
      <c r="AP18" s="28">
        <v>13.91</v>
      </c>
      <c r="AQ18" s="28">
        <v>366431.13</v>
      </c>
      <c r="AR18" s="60"/>
      <c r="AS18" s="28">
        <v>1.96</v>
      </c>
      <c r="AT18" s="28">
        <v>145876.92000000001</v>
      </c>
      <c r="AU18" s="13"/>
      <c r="AV18" s="11"/>
      <c r="AW18" s="44">
        <v>4818980.07</v>
      </c>
      <c r="AX18" s="51"/>
      <c r="AY18" s="140">
        <v>53.209999999999994</v>
      </c>
    </row>
    <row r="19" spans="1:51" x14ac:dyDescent="0.25">
      <c r="A19" s="116" t="s">
        <v>149</v>
      </c>
      <c r="B19" s="152" t="s">
        <v>150</v>
      </c>
      <c r="C19" s="27" t="s">
        <v>142</v>
      </c>
      <c r="D19" s="27" t="s">
        <v>120</v>
      </c>
      <c r="E19" s="60"/>
      <c r="F19" s="139">
        <v>5299.75</v>
      </c>
      <c r="G19" s="140">
        <v>683.66</v>
      </c>
      <c r="H19" s="140">
        <v>608</v>
      </c>
      <c r="I19" s="60"/>
      <c r="J19" s="28">
        <v>5.46</v>
      </c>
      <c r="K19" s="28">
        <v>360043.32</v>
      </c>
      <c r="L19" s="60"/>
      <c r="M19" s="28">
        <v>5.46</v>
      </c>
      <c r="N19" s="28">
        <v>360043.32</v>
      </c>
      <c r="O19" s="60"/>
      <c r="P19" s="28">
        <v>5.69</v>
      </c>
      <c r="Q19" s="28">
        <v>375209.98</v>
      </c>
      <c r="R19" s="60"/>
      <c r="S19" s="28">
        <v>5.69</v>
      </c>
      <c r="T19" s="44">
        <v>375209.98</v>
      </c>
      <c r="U19" s="12"/>
      <c r="V19" s="11"/>
      <c r="W19" s="28">
        <v>4.8600000000000003</v>
      </c>
      <c r="X19" s="28">
        <v>320478.12</v>
      </c>
      <c r="Y19" s="60"/>
      <c r="Z19" s="28">
        <v>4.8600000000000003</v>
      </c>
      <c r="AA19" s="28">
        <v>320478.12</v>
      </c>
      <c r="AB19" s="60"/>
      <c r="AC19" s="28">
        <v>5.0599999999999996</v>
      </c>
      <c r="AD19" s="28">
        <v>333666.52</v>
      </c>
      <c r="AE19" s="60"/>
      <c r="AF19" s="28">
        <v>5.0599999999999996</v>
      </c>
      <c r="AG19" s="44">
        <v>333666.52</v>
      </c>
      <c r="AH19" s="60"/>
      <c r="AI19" s="63">
        <v>6.08</v>
      </c>
      <c r="AJ19" s="44">
        <v>400927.36</v>
      </c>
      <c r="AK19" s="12"/>
      <c r="AL19" s="11"/>
      <c r="AM19" s="28">
        <v>37.58</v>
      </c>
      <c r="AN19" s="28">
        <v>2478100.36</v>
      </c>
      <c r="AO19" s="60"/>
      <c r="AP19" s="28">
        <v>37.58</v>
      </c>
      <c r="AQ19" s="28">
        <v>989969.94</v>
      </c>
      <c r="AR19" s="60"/>
      <c r="AS19" s="28">
        <v>5.29</v>
      </c>
      <c r="AT19" s="28">
        <v>393718.83</v>
      </c>
      <c r="AU19" s="13"/>
      <c r="AV19" s="11"/>
      <c r="AW19" s="44">
        <v>7041512.370000001</v>
      </c>
      <c r="AX19" s="51"/>
      <c r="AY19" s="140">
        <v>75.47999999999999</v>
      </c>
    </row>
    <row r="20" spans="1:51" x14ac:dyDescent="0.25">
      <c r="A20" s="116" t="s">
        <v>523</v>
      </c>
      <c r="B20" s="152" t="s">
        <v>524</v>
      </c>
      <c r="C20" s="27" t="s">
        <v>525</v>
      </c>
      <c r="D20" s="27" t="s">
        <v>12</v>
      </c>
      <c r="E20" s="60"/>
      <c r="F20" s="139">
        <v>1140.3699999999999</v>
      </c>
      <c r="G20" s="140">
        <v>445.66</v>
      </c>
      <c r="H20" s="140">
        <v>28.5</v>
      </c>
      <c r="I20" s="60"/>
      <c r="J20" s="28">
        <v>3.56</v>
      </c>
      <c r="K20" s="28">
        <v>234753.52</v>
      </c>
      <c r="L20" s="60"/>
      <c r="M20" s="28">
        <v>3.56</v>
      </c>
      <c r="N20" s="28">
        <v>234753.52</v>
      </c>
      <c r="O20" s="60"/>
      <c r="P20" s="28">
        <v>3.71</v>
      </c>
      <c r="Q20" s="28">
        <v>244644.82</v>
      </c>
      <c r="R20" s="60"/>
      <c r="S20" s="28">
        <v>3.71</v>
      </c>
      <c r="T20" s="44">
        <v>244644.82</v>
      </c>
      <c r="U20" s="12"/>
      <c r="V20" s="11"/>
      <c r="W20" s="28">
        <v>0.22</v>
      </c>
      <c r="X20" s="28">
        <v>14507.24</v>
      </c>
      <c r="Y20" s="60"/>
      <c r="Z20" s="28">
        <v>0.22</v>
      </c>
      <c r="AA20" s="28">
        <v>14507.24</v>
      </c>
      <c r="AB20" s="60"/>
      <c r="AC20" s="28">
        <v>0.23</v>
      </c>
      <c r="AD20" s="28">
        <v>15166.66</v>
      </c>
      <c r="AE20" s="60"/>
      <c r="AF20" s="28">
        <v>0.23</v>
      </c>
      <c r="AG20" s="44">
        <v>15166.66</v>
      </c>
      <c r="AH20" s="60"/>
      <c r="AI20" s="63">
        <v>0.28000000000000003</v>
      </c>
      <c r="AJ20" s="44">
        <v>18463.759999999998</v>
      </c>
      <c r="AK20" s="12"/>
      <c r="AL20" s="11"/>
      <c r="AM20" s="28">
        <v>8.08</v>
      </c>
      <c r="AN20" s="28">
        <v>532811.36</v>
      </c>
      <c r="AO20" s="60"/>
      <c r="AP20" s="28">
        <v>8.08</v>
      </c>
      <c r="AQ20" s="28">
        <v>212851.44</v>
      </c>
      <c r="AR20" s="60"/>
      <c r="AS20" s="28">
        <v>1.1399999999999999</v>
      </c>
      <c r="AT20" s="28">
        <v>84846.78</v>
      </c>
      <c r="AU20" s="13"/>
      <c r="AV20" s="11"/>
      <c r="AW20" s="44">
        <v>1867117.82</v>
      </c>
      <c r="AX20" s="51"/>
      <c r="AY20" s="140">
        <v>20.020000000000003</v>
      </c>
    </row>
    <row r="21" spans="1:51" x14ac:dyDescent="0.25">
      <c r="A21" s="116" t="s">
        <v>321</v>
      </c>
      <c r="B21" s="152" t="s">
        <v>322</v>
      </c>
      <c r="C21" s="27" t="s">
        <v>142</v>
      </c>
      <c r="D21" s="27" t="s">
        <v>120</v>
      </c>
      <c r="E21" s="60"/>
      <c r="F21" s="139">
        <v>626.64</v>
      </c>
      <c r="G21" s="140">
        <v>332.33</v>
      </c>
      <c r="H21" s="140">
        <v>45</v>
      </c>
      <c r="I21" s="60"/>
      <c r="J21" s="28">
        <v>2.65</v>
      </c>
      <c r="K21" s="28">
        <v>174746.3</v>
      </c>
      <c r="L21" s="60"/>
      <c r="M21" s="28">
        <v>2.65</v>
      </c>
      <c r="N21" s="28">
        <v>174746.3</v>
      </c>
      <c r="O21" s="60"/>
      <c r="P21" s="28">
        <v>2.76</v>
      </c>
      <c r="Q21" s="28">
        <v>181999.92</v>
      </c>
      <c r="R21" s="60"/>
      <c r="S21" s="28">
        <v>2.76</v>
      </c>
      <c r="T21" s="44">
        <v>181999.92</v>
      </c>
      <c r="U21" s="12"/>
      <c r="V21" s="11"/>
      <c r="W21" s="28">
        <v>0.36</v>
      </c>
      <c r="X21" s="28">
        <v>23739.119999999999</v>
      </c>
      <c r="Y21" s="60"/>
      <c r="Z21" s="28">
        <v>0.36</v>
      </c>
      <c r="AA21" s="28">
        <v>23739.119999999999</v>
      </c>
      <c r="AB21" s="60"/>
      <c r="AC21" s="28">
        <v>0.37</v>
      </c>
      <c r="AD21" s="28">
        <v>24398.54</v>
      </c>
      <c r="AE21" s="60"/>
      <c r="AF21" s="28">
        <v>0.37</v>
      </c>
      <c r="AG21" s="44">
        <v>24398.54</v>
      </c>
      <c r="AH21" s="60"/>
      <c r="AI21" s="63">
        <v>0.45</v>
      </c>
      <c r="AJ21" s="44">
        <v>29673.9</v>
      </c>
      <c r="AK21" s="12"/>
      <c r="AL21" s="11"/>
      <c r="AM21" s="28">
        <v>4.4400000000000004</v>
      </c>
      <c r="AN21" s="28">
        <v>292782.48</v>
      </c>
      <c r="AO21" s="60"/>
      <c r="AP21" s="28">
        <v>4.4400000000000004</v>
      </c>
      <c r="AQ21" s="28">
        <v>116962.92</v>
      </c>
      <c r="AR21" s="60"/>
      <c r="AS21" s="28">
        <v>0.62</v>
      </c>
      <c r="AT21" s="28">
        <v>46144.74</v>
      </c>
      <c r="AU21" s="13"/>
      <c r="AV21" s="11"/>
      <c r="AW21" s="44">
        <v>1295331.8</v>
      </c>
      <c r="AX21" s="51"/>
      <c r="AY21" s="140">
        <v>14.159999999999997</v>
      </c>
    </row>
    <row r="22" spans="1:51" x14ac:dyDescent="0.25">
      <c r="A22" s="116" t="s">
        <v>593</v>
      </c>
      <c r="B22" s="152" t="s">
        <v>594</v>
      </c>
      <c r="C22" s="27" t="s">
        <v>584</v>
      </c>
      <c r="D22" s="27" t="s">
        <v>120</v>
      </c>
      <c r="E22" s="60"/>
      <c r="F22" s="139">
        <v>349.56</v>
      </c>
      <c r="G22" s="140">
        <v>36.659999999999997</v>
      </c>
      <c r="H22" s="140">
        <v>0.66</v>
      </c>
      <c r="I22" s="60"/>
      <c r="J22" s="28">
        <v>0.28999999999999998</v>
      </c>
      <c r="K22" s="28">
        <v>19123.18</v>
      </c>
      <c r="L22" s="60"/>
      <c r="M22" s="28">
        <v>0.28999999999999998</v>
      </c>
      <c r="N22" s="28">
        <v>19123.18</v>
      </c>
      <c r="O22" s="60"/>
      <c r="P22" s="28">
        <v>0.3</v>
      </c>
      <c r="Q22" s="28">
        <v>19782.599999999999</v>
      </c>
      <c r="R22" s="60"/>
      <c r="S22" s="28">
        <v>0.3</v>
      </c>
      <c r="T22" s="44">
        <v>19782.599999999999</v>
      </c>
      <c r="U22" s="12"/>
      <c r="V22" s="11"/>
      <c r="W22" s="28">
        <v>0</v>
      </c>
      <c r="X22" s="28">
        <v>0</v>
      </c>
      <c r="Y22" s="60"/>
      <c r="Z22" s="28">
        <v>0</v>
      </c>
      <c r="AA22" s="28">
        <v>0</v>
      </c>
      <c r="AB22" s="60"/>
      <c r="AC22" s="28">
        <v>0</v>
      </c>
      <c r="AD22" s="28">
        <v>0</v>
      </c>
      <c r="AE22" s="60"/>
      <c r="AF22" s="28">
        <v>0</v>
      </c>
      <c r="AG22" s="44">
        <v>0</v>
      </c>
      <c r="AH22" s="60"/>
      <c r="AI22" s="63">
        <v>0</v>
      </c>
      <c r="AJ22" s="44">
        <v>0</v>
      </c>
      <c r="AK22" s="12"/>
      <c r="AL22" s="11"/>
      <c r="AM22" s="28">
        <v>2.4700000000000002</v>
      </c>
      <c r="AN22" s="28">
        <v>162876.74</v>
      </c>
      <c r="AO22" s="60"/>
      <c r="AP22" s="28">
        <v>2.4700000000000002</v>
      </c>
      <c r="AQ22" s="28">
        <v>65067.21</v>
      </c>
      <c r="AR22" s="60"/>
      <c r="AS22" s="28">
        <v>0.34</v>
      </c>
      <c r="AT22" s="28">
        <v>25305.18</v>
      </c>
      <c r="AU22" s="13"/>
      <c r="AV22" s="11"/>
      <c r="AW22" s="44">
        <v>331060.68999999994</v>
      </c>
      <c r="AX22" s="51"/>
      <c r="AY22" s="140">
        <v>3.3600000000000003</v>
      </c>
    </row>
    <row r="23" spans="1:51" x14ac:dyDescent="0.25">
      <c r="A23" s="116" t="s">
        <v>169</v>
      </c>
      <c r="B23" s="152" t="s">
        <v>170</v>
      </c>
      <c r="C23" s="27" t="s">
        <v>142</v>
      </c>
      <c r="D23" s="27" t="s">
        <v>120</v>
      </c>
      <c r="E23" s="60"/>
      <c r="F23" s="139">
        <v>725.46</v>
      </c>
      <c r="G23" s="140">
        <v>77</v>
      </c>
      <c r="H23" s="140">
        <v>81.5</v>
      </c>
      <c r="I23" s="60"/>
      <c r="J23" s="28">
        <v>0.61</v>
      </c>
      <c r="K23" s="28">
        <v>40224.620000000003</v>
      </c>
      <c r="L23" s="60"/>
      <c r="M23" s="28">
        <v>0.61</v>
      </c>
      <c r="N23" s="28">
        <v>40224.620000000003</v>
      </c>
      <c r="O23" s="60"/>
      <c r="P23" s="28">
        <v>0.64</v>
      </c>
      <c r="Q23" s="28">
        <v>42202.879999999997</v>
      </c>
      <c r="R23" s="60"/>
      <c r="S23" s="28">
        <v>0.64</v>
      </c>
      <c r="T23" s="44">
        <v>42202.879999999997</v>
      </c>
      <c r="U23" s="12"/>
      <c r="V23" s="11"/>
      <c r="W23" s="28">
        <v>0.65</v>
      </c>
      <c r="X23" s="28">
        <v>42862.3</v>
      </c>
      <c r="Y23" s="60"/>
      <c r="Z23" s="28">
        <v>0.65</v>
      </c>
      <c r="AA23" s="28">
        <v>42862.3</v>
      </c>
      <c r="AB23" s="60"/>
      <c r="AC23" s="28">
        <v>0.67</v>
      </c>
      <c r="AD23" s="28">
        <v>44181.14</v>
      </c>
      <c r="AE23" s="60"/>
      <c r="AF23" s="28">
        <v>0.67</v>
      </c>
      <c r="AG23" s="44">
        <v>44181.14</v>
      </c>
      <c r="AH23" s="60"/>
      <c r="AI23" s="63">
        <v>0.81</v>
      </c>
      <c r="AJ23" s="44">
        <v>53413.02</v>
      </c>
      <c r="AK23" s="12"/>
      <c r="AL23" s="11"/>
      <c r="AM23" s="28">
        <v>5.14</v>
      </c>
      <c r="AN23" s="28">
        <v>338941.88</v>
      </c>
      <c r="AO23" s="60"/>
      <c r="AP23" s="28">
        <v>5.14</v>
      </c>
      <c r="AQ23" s="28">
        <v>135403.01999999999</v>
      </c>
      <c r="AR23" s="60"/>
      <c r="AS23" s="28">
        <v>0.72</v>
      </c>
      <c r="AT23" s="28">
        <v>53587.44</v>
      </c>
      <c r="AU23" s="13"/>
      <c r="AV23" s="11"/>
      <c r="AW23" s="44">
        <v>920287.24000000011</v>
      </c>
      <c r="AX23" s="51"/>
      <c r="AY23" s="140">
        <v>9.8299999999999983</v>
      </c>
    </row>
    <row r="24" spans="1:51" x14ac:dyDescent="0.25">
      <c r="A24" s="116" t="s">
        <v>597</v>
      </c>
      <c r="B24" s="152" t="s">
        <v>598</v>
      </c>
      <c r="C24" s="27" t="s">
        <v>584</v>
      </c>
      <c r="D24" s="27" t="s">
        <v>120</v>
      </c>
      <c r="E24" s="60"/>
      <c r="F24" s="139">
        <v>158.55000000000001</v>
      </c>
      <c r="G24" s="140">
        <v>22</v>
      </c>
      <c r="H24" s="140">
        <v>0</v>
      </c>
      <c r="I24" s="60"/>
      <c r="J24" s="28">
        <v>0.17</v>
      </c>
      <c r="K24" s="28">
        <v>11210.14</v>
      </c>
      <c r="L24" s="60"/>
      <c r="M24" s="28">
        <v>0.17</v>
      </c>
      <c r="N24" s="28">
        <v>11210.14</v>
      </c>
      <c r="O24" s="60"/>
      <c r="P24" s="28">
        <v>0.18</v>
      </c>
      <c r="Q24" s="28">
        <v>11869.56</v>
      </c>
      <c r="R24" s="60"/>
      <c r="S24" s="28">
        <v>0.18</v>
      </c>
      <c r="T24" s="44">
        <v>11869.56</v>
      </c>
      <c r="U24" s="12"/>
      <c r="V24" s="11"/>
      <c r="W24" s="28">
        <v>0</v>
      </c>
      <c r="X24" s="28">
        <v>0</v>
      </c>
      <c r="Y24" s="60"/>
      <c r="Z24" s="28">
        <v>0</v>
      </c>
      <c r="AA24" s="28">
        <v>0</v>
      </c>
      <c r="AB24" s="60"/>
      <c r="AC24" s="28">
        <v>0</v>
      </c>
      <c r="AD24" s="28">
        <v>0</v>
      </c>
      <c r="AE24" s="60"/>
      <c r="AF24" s="28">
        <v>0</v>
      </c>
      <c r="AG24" s="44">
        <v>0</v>
      </c>
      <c r="AH24" s="60"/>
      <c r="AI24" s="63">
        <v>0</v>
      </c>
      <c r="AJ24" s="44">
        <v>0</v>
      </c>
      <c r="AK24" s="12"/>
      <c r="AL24" s="11"/>
      <c r="AM24" s="28">
        <v>1.1200000000000001</v>
      </c>
      <c r="AN24" s="28">
        <v>73855.039999999994</v>
      </c>
      <c r="AO24" s="60"/>
      <c r="AP24" s="28">
        <v>1.1200000000000001</v>
      </c>
      <c r="AQ24" s="28">
        <v>29504.16</v>
      </c>
      <c r="AR24" s="60"/>
      <c r="AS24" s="28">
        <v>0.15</v>
      </c>
      <c r="AT24" s="28">
        <v>11164.05</v>
      </c>
      <c r="AU24" s="13"/>
      <c r="AV24" s="11"/>
      <c r="AW24" s="44">
        <v>160682.65000000002</v>
      </c>
      <c r="AX24" s="51"/>
      <c r="AY24" s="140">
        <v>1.6500000000000001</v>
      </c>
    </row>
    <row r="25" spans="1:51" x14ac:dyDescent="0.25">
      <c r="A25" s="116" t="s">
        <v>24</v>
      </c>
      <c r="B25" s="152" t="s">
        <v>25</v>
      </c>
      <c r="C25" s="27" t="s">
        <v>26</v>
      </c>
      <c r="D25" s="27" t="s">
        <v>12</v>
      </c>
      <c r="E25" s="60"/>
      <c r="F25" s="139">
        <v>1412.96</v>
      </c>
      <c r="G25" s="140">
        <v>867</v>
      </c>
      <c r="H25" s="140">
        <v>685</v>
      </c>
      <c r="I25" s="60"/>
      <c r="J25" s="28">
        <v>6.93</v>
      </c>
      <c r="K25" s="28">
        <v>456978.06</v>
      </c>
      <c r="L25" s="60"/>
      <c r="M25" s="28">
        <v>6.93</v>
      </c>
      <c r="N25" s="28">
        <v>456978.06</v>
      </c>
      <c r="O25" s="60"/>
      <c r="P25" s="28">
        <v>7.22</v>
      </c>
      <c r="Q25" s="28">
        <v>476101.24</v>
      </c>
      <c r="R25" s="60"/>
      <c r="S25" s="28">
        <v>7.22</v>
      </c>
      <c r="T25" s="44">
        <v>476101.24</v>
      </c>
      <c r="U25" s="12"/>
      <c r="V25" s="11"/>
      <c r="W25" s="28">
        <v>5.48</v>
      </c>
      <c r="X25" s="28">
        <v>361362.16</v>
      </c>
      <c r="Y25" s="60"/>
      <c r="Z25" s="28">
        <v>5.48</v>
      </c>
      <c r="AA25" s="28">
        <v>361362.16</v>
      </c>
      <c r="AB25" s="60"/>
      <c r="AC25" s="28">
        <v>5.7</v>
      </c>
      <c r="AD25" s="28">
        <v>375869.4</v>
      </c>
      <c r="AE25" s="60"/>
      <c r="AF25" s="28">
        <v>5.7</v>
      </c>
      <c r="AG25" s="44">
        <v>375869.4</v>
      </c>
      <c r="AH25" s="60"/>
      <c r="AI25" s="63">
        <v>6.85</v>
      </c>
      <c r="AJ25" s="44">
        <v>451702.7</v>
      </c>
      <c r="AK25" s="12"/>
      <c r="AL25" s="11"/>
      <c r="AM25" s="28">
        <v>10.02</v>
      </c>
      <c r="AN25" s="28">
        <v>660738.84</v>
      </c>
      <c r="AO25" s="60"/>
      <c r="AP25" s="28">
        <v>10.02</v>
      </c>
      <c r="AQ25" s="28">
        <v>263956.86</v>
      </c>
      <c r="AR25" s="60"/>
      <c r="AS25" s="28">
        <v>1.41</v>
      </c>
      <c r="AT25" s="28">
        <v>104942.07</v>
      </c>
      <c r="AU25" s="13"/>
      <c r="AV25" s="11"/>
      <c r="AW25" s="44">
        <v>4821962.1899999995</v>
      </c>
      <c r="AX25" s="51"/>
      <c r="AY25" s="140">
        <v>55.120000000000005</v>
      </c>
    </row>
    <row r="26" spans="1:51" x14ac:dyDescent="0.25">
      <c r="A26" s="116" t="s">
        <v>79</v>
      </c>
      <c r="B26" s="152" t="s">
        <v>80</v>
      </c>
      <c r="C26" s="27" t="s">
        <v>78</v>
      </c>
      <c r="D26" s="27" t="s">
        <v>12</v>
      </c>
      <c r="E26" s="60"/>
      <c r="F26" s="139">
        <v>304</v>
      </c>
      <c r="G26" s="140">
        <v>129</v>
      </c>
      <c r="H26" s="140">
        <v>0</v>
      </c>
      <c r="I26" s="60"/>
      <c r="J26" s="28">
        <v>1.03</v>
      </c>
      <c r="K26" s="28">
        <v>67920.259999999995</v>
      </c>
      <c r="L26" s="60"/>
      <c r="M26" s="28">
        <v>1.03</v>
      </c>
      <c r="N26" s="28">
        <v>67920.259999999995</v>
      </c>
      <c r="O26" s="60"/>
      <c r="P26" s="28">
        <v>1.07</v>
      </c>
      <c r="Q26" s="28">
        <v>70557.94</v>
      </c>
      <c r="R26" s="60"/>
      <c r="S26" s="28">
        <v>1.07</v>
      </c>
      <c r="T26" s="44">
        <v>70557.94</v>
      </c>
      <c r="U26" s="12"/>
      <c r="V26" s="11"/>
      <c r="W26" s="28">
        <v>0</v>
      </c>
      <c r="X26" s="28">
        <v>0</v>
      </c>
      <c r="Y26" s="60"/>
      <c r="Z26" s="28">
        <v>0</v>
      </c>
      <c r="AA26" s="28">
        <v>0</v>
      </c>
      <c r="AB26" s="60"/>
      <c r="AC26" s="28">
        <v>0</v>
      </c>
      <c r="AD26" s="28">
        <v>0</v>
      </c>
      <c r="AE26" s="60"/>
      <c r="AF26" s="28">
        <v>0</v>
      </c>
      <c r="AG26" s="44">
        <v>0</v>
      </c>
      <c r="AH26" s="60"/>
      <c r="AI26" s="63">
        <v>0</v>
      </c>
      <c r="AJ26" s="44">
        <v>0</v>
      </c>
      <c r="AK26" s="12"/>
      <c r="AL26" s="11"/>
      <c r="AM26" s="28">
        <v>2.15</v>
      </c>
      <c r="AN26" s="28">
        <v>141775.29999999999</v>
      </c>
      <c r="AO26" s="60"/>
      <c r="AP26" s="28">
        <v>2.15</v>
      </c>
      <c r="AQ26" s="28">
        <v>56637.45</v>
      </c>
      <c r="AR26" s="60"/>
      <c r="AS26" s="28">
        <v>0.3</v>
      </c>
      <c r="AT26" s="28">
        <v>22328.1</v>
      </c>
      <c r="AU26" s="13"/>
      <c r="AV26" s="11"/>
      <c r="AW26" s="44">
        <v>497697.25</v>
      </c>
      <c r="AX26" s="51"/>
      <c r="AY26" s="140">
        <v>5.32</v>
      </c>
    </row>
    <row r="27" spans="1:51" x14ac:dyDescent="0.25">
      <c r="A27" s="116" t="s">
        <v>244</v>
      </c>
      <c r="B27" s="152" t="s">
        <v>245</v>
      </c>
      <c r="C27" s="27" t="s">
        <v>142</v>
      </c>
      <c r="D27" s="27" t="s">
        <v>120</v>
      </c>
      <c r="E27" s="60"/>
      <c r="F27" s="139">
        <v>2330.38</v>
      </c>
      <c r="G27" s="140">
        <v>2060.33</v>
      </c>
      <c r="H27" s="140">
        <v>714.33</v>
      </c>
      <c r="I27" s="60"/>
      <c r="J27" s="28">
        <v>16.48</v>
      </c>
      <c r="K27" s="28">
        <v>1086724.1599999999</v>
      </c>
      <c r="L27" s="60"/>
      <c r="M27" s="28">
        <v>16.48</v>
      </c>
      <c r="N27" s="28">
        <v>1086724.1599999999</v>
      </c>
      <c r="O27" s="60"/>
      <c r="P27" s="28">
        <v>17.16</v>
      </c>
      <c r="Q27" s="28">
        <v>1131564.72</v>
      </c>
      <c r="R27" s="60"/>
      <c r="S27" s="28">
        <v>17.16</v>
      </c>
      <c r="T27" s="44">
        <v>1131564.72</v>
      </c>
      <c r="U27" s="12"/>
      <c r="V27" s="11"/>
      <c r="W27" s="28">
        <v>5.71</v>
      </c>
      <c r="X27" s="28">
        <v>376528.82</v>
      </c>
      <c r="Y27" s="60"/>
      <c r="Z27" s="28">
        <v>5.71</v>
      </c>
      <c r="AA27" s="28">
        <v>376528.82</v>
      </c>
      <c r="AB27" s="60"/>
      <c r="AC27" s="28">
        <v>5.95</v>
      </c>
      <c r="AD27" s="28">
        <v>392354.9</v>
      </c>
      <c r="AE27" s="60"/>
      <c r="AF27" s="28">
        <v>5.95</v>
      </c>
      <c r="AG27" s="44">
        <v>392354.9</v>
      </c>
      <c r="AH27" s="60"/>
      <c r="AI27" s="63">
        <v>7.14</v>
      </c>
      <c r="AJ27" s="44">
        <v>470825.88</v>
      </c>
      <c r="AK27" s="12"/>
      <c r="AL27" s="11"/>
      <c r="AM27" s="28">
        <v>16.52</v>
      </c>
      <c r="AN27" s="28">
        <v>1089361.8400000001</v>
      </c>
      <c r="AO27" s="60"/>
      <c r="AP27" s="28">
        <v>16.52</v>
      </c>
      <c r="AQ27" s="28">
        <v>435186.36</v>
      </c>
      <c r="AR27" s="60"/>
      <c r="AS27" s="28">
        <v>2.33</v>
      </c>
      <c r="AT27" s="28">
        <v>173414.91</v>
      </c>
      <c r="AU27" s="13"/>
      <c r="AV27" s="11"/>
      <c r="AW27" s="44">
        <v>8143134.1899999995</v>
      </c>
      <c r="AX27" s="51"/>
      <c r="AY27" s="140">
        <v>92.07</v>
      </c>
    </row>
    <row r="28" spans="1:51" x14ac:dyDescent="0.25">
      <c r="A28" s="116" t="s">
        <v>111</v>
      </c>
      <c r="B28" s="152" t="s">
        <v>112</v>
      </c>
      <c r="C28" s="27" t="s">
        <v>113</v>
      </c>
      <c r="D28" s="27" t="s">
        <v>12</v>
      </c>
      <c r="E28" s="60"/>
      <c r="F28" s="139">
        <v>7911.69</v>
      </c>
      <c r="G28" s="140">
        <v>3650</v>
      </c>
      <c r="H28" s="140">
        <v>1047</v>
      </c>
      <c r="I28" s="60"/>
      <c r="J28" s="28">
        <v>29.2</v>
      </c>
      <c r="K28" s="28">
        <v>1925506.4</v>
      </c>
      <c r="L28" s="60"/>
      <c r="M28" s="28">
        <v>29.2</v>
      </c>
      <c r="N28" s="28">
        <v>1925506.4</v>
      </c>
      <c r="O28" s="60"/>
      <c r="P28" s="28">
        <v>30.41</v>
      </c>
      <c r="Q28" s="28">
        <v>2005296.22</v>
      </c>
      <c r="R28" s="60"/>
      <c r="S28" s="28">
        <v>30.41</v>
      </c>
      <c r="T28" s="44">
        <v>2005296.22</v>
      </c>
      <c r="U28" s="12"/>
      <c r="V28" s="11"/>
      <c r="W28" s="28">
        <v>8.3699999999999992</v>
      </c>
      <c r="X28" s="28">
        <v>551934.54</v>
      </c>
      <c r="Y28" s="60"/>
      <c r="Z28" s="28">
        <v>8.3699999999999992</v>
      </c>
      <c r="AA28" s="28">
        <v>551934.54</v>
      </c>
      <c r="AB28" s="60"/>
      <c r="AC28" s="28">
        <v>8.7200000000000006</v>
      </c>
      <c r="AD28" s="28">
        <v>575014.24</v>
      </c>
      <c r="AE28" s="60"/>
      <c r="AF28" s="28">
        <v>8.7200000000000006</v>
      </c>
      <c r="AG28" s="44">
        <v>575014.24</v>
      </c>
      <c r="AH28" s="60"/>
      <c r="AI28" s="63">
        <v>10.47</v>
      </c>
      <c r="AJ28" s="44">
        <v>690412.74</v>
      </c>
      <c r="AK28" s="12"/>
      <c r="AL28" s="11"/>
      <c r="AM28" s="28">
        <v>56.11</v>
      </c>
      <c r="AN28" s="28">
        <v>3700005.62</v>
      </c>
      <c r="AO28" s="60"/>
      <c r="AP28" s="28">
        <v>56.11</v>
      </c>
      <c r="AQ28" s="28">
        <v>1478105.73</v>
      </c>
      <c r="AR28" s="60"/>
      <c r="AS28" s="28">
        <v>7.91</v>
      </c>
      <c r="AT28" s="28">
        <v>588717.56999999995</v>
      </c>
      <c r="AU28" s="13"/>
      <c r="AV28" s="11"/>
      <c r="AW28" s="44">
        <v>16572744.460000003</v>
      </c>
      <c r="AX28" s="51"/>
      <c r="AY28" s="140">
        <v>182.41</v>
      </c>
    </row>
    <row r="29" spans="1:51" x14ac:dyDescent="0.25">
      <c r="A29" s="116" t="s">
        <v>242</v>
      </c>
      <c r="B29" s="152" t="s">
        <v>243</v>
      </c>
      <c r="C29" s="27" t="s">
        <v>142</v>
      </c>
      <c r="D29" s="27" t="s">
        <v>120</v>
      </c>
      <c r="E29" s="60"/>
      <c r="F29" s="139">
        <v>2602.7199999999998</v>
      </c>
      <c r="G29" s="140">
        <v>1896</v>
      </c>
      <c r="H29" s="140">
        <v>897</v>
      </c>
      <c r="I29" s="60"/>
      <c r="J29" s="28">
        <v>15.16</v>
      </c>
      <c r="K29" s="28">
        <v>999680.72</v>
      </c>
      <c r="L29" s="60"/>
      <c r="M29" s="28">
        <v>15.16</v>
      </c>
      <c r="N29" s="28">
        <v>999680.72</v>
      </c>
      <c r="O29" s="60"/>
      <c r="P29" s="28">
        <v>15.8</v>
      </c>
      <c r="Q29" s="28">
        <v>1041883.6</v>
      </c>
      <c r="R29" s="60"/>
      <c r="S29" s="28">
        <v>15.8</v>
      </c>
      <c r="T29" s="44">
        <v>1041883.6</v>
      </c>
      <c r="U29" s="12"/>
      <c r="V29" s="11"/>
      <c r="W29" s="28">
        <v>7.17</v>
      </c>
      <c r="X29" s="28">
        <v>472804.14</v>
      </c>
      <c r="Y29" s="60"/>
      <c r="Z29" s="28">
        <v>7.17</v>
      </c>
      <c r="AA29" s="28">
        <v>472804.14</v>
      </c>
      <c r="AB29" s="60"/>
      <c r="AC29" s="28">
        <v>7.47</v>
      </c>
      <c r="AD29" s="28">
        <v>492586.74</v>
      </c>
      <c r="AE29" s="60"/>
      <c r="AF29" s="28">
        <v>7.47</v>
      </c>
      <c r="AG29" s="44">
        <v>492586.74</v>
      </c>
      <c r="AH29" s="60"/>
      <c r="AI29" s="63">
        <v>8.9700000000000006</v>
      </c>
      <c r="AJ29" s="44">
        <v>591499.74</v>
      </c>
      <c r="AK29" s="12"/>
      <c r="AL29" s="11"/>
      <c r="AM29" s="28">
        <v>18.45</v>
      </c>
      <c r="AN29" s="28">
        <v>1216629.8999999999</v>
      </c>
      <c r="AO29" s="60"/>
      <c r="AP29" s="28">
        <v>18.45</v>
      </c>
      <c r="AQ29" s="28">
        <v>486028.35</v>
      </c>
      <c r="AR29" s="60"/>
      <c r="AS29" s="28">
        <v>2.6</v>
      </c>
      <c r="AT29" s="28">
        <v>193510.2</v>
      </c>
      <c r="AU29" s="13"/>
      <c r="AV29" s="11"/>
      <c r="AW29" s="44">
        <v>8501578.5899999999</v>
      </c>
      <c r="AX29" s="51"/>
      <c r="AY29" s="140">
        <v>96.29</v>
      </c>
    </row>
    <row r="30" spans="1:51" x14ac:dyDescent="0.25">
      <c r="A30" s="116" t="s">
        <v>266</v>
      </c>
      <c r="B30" s="152" t="s">
        <v>267</v>
      </c>
      <c r="C30" s="27" t="s">
        <v>142</v>
      </c>
      <c r="D30" s="27" t="s">
        <v>120</v>
      </c>
      <c r="E30" s="60"/>
      <c r="F30" s="139">
        <v>2873.89</v>
      </c>
      <c r="G30" s="140">
        <v>2192</v>
      </c>
      <c r="H30" s="140">
        <v>892.5</v>
      </c>
      <c r="I30" s="60"/>
      <c r="J30" s="28">
        <v>17.53</v>
      </c>
      <c r="K30" s="28">
        <v>1155963.26</v>
      </c>
      <c r="L30" s="60"/>
      <c r="M30" s="28">
        <v>17.53</v>
      </c>
      <c r="N30" s="28">
        <v>1155963.26</v>
      </c>
      <c r="O30" s="60"/>
      <c r="P30" s="28">
        <v>18.260000000000002</v>
      </c>
      <c r="Q30" s="28">
        <v>1204100.92</v>
      </c>
      <c r="R30" s="60"/>
      <c r="S30" s="28">
        <v>18.260000000000002</v>
      </c>
      <c r="T30" s="44">
        <v>1204100.92</v>
      </c>
      <c r="U30" s="12"/>
      <c r="V30" s="11"/>
      <c r="W30" s="28">
        <v>7.14</v>
      </c>
      <c r="X30" s="28">
        <v>470825.88</v>
      </c>
      <c r="Y30" s="60"/>
      <c r="Z30" s="28">
        <v>7.14</v>
      </c>
      <c r="AA30" s="28">
        <v>470825.88</v>
      </c>
      <c r="AB30" s="60"/>
      <c r="AC30" s="28">
        <v>7.43</v>
      </c>
      <c r="AD30" s="28">
        <v>489949.06</v>
      </c>
      <c r="AE30" s="60"/>
      <c r="AF30" s="28">
        <v>7.43</v>
      </c>
      <c r="AG30" s="44">
        <v>489949.06</v>
      </c>
      <c r="AH30" s="60"/>
      <c r="AI30" s="63">
        <v>8.92</v>
      </c>
      <c r="AJ30" s="44">
        <v>588202.64</v>
      </c>
      <c r="AK30" s="12"/>
      <c r="AL30" s="11"/>
      <c r="AM30" s="28">
        <v>20.38</v>
      </c>
      <c r="AN30" s="28">
        <v>1343897.96</v>
      </c>
      <c r="AO30" s="60"/>
      <c r="AP30" s="28">
        <v>20.38</v>
      </c>
      <c r="AQ30" s="28">
        <v>536870.34</v>
      </c>
      <c r="AR30" s="60"/>
      <c r="AS30" s="28">
        <v>2.87</v>
      </c>
      <c r="AT30" s="28">
        <v>213605.49</v>
      </c>
      <c r="AU30" s="13"/>
      <c r="AV30" s="11"/>
      <c r="AW30" s="44">
        <v>9324254.6699999999</v>
      </c>
      <c r="AX30" s="51"/>
      <c r="AY30" s="140">
        <v>105.35000000000001</v>
      </c>
    </row>
    <row r="31" spans="1:51" x14ac:dyDescent="0.25">
      <c r="A31" s="116" t="s">
        <v>270</v>
      </c>
      <c r="B31" s="152" t="s">
        <v>271</v>
      </c>
      <c r="C31" s="27" t="s">
        <v>142</v>
      </c>
      <c r="D31" s="27" t="s">
        <v>120</v>
      </c>
      <c r="E31" s="60"/>
      <c r="F31" s="139">
        <v>3602.39</v>
      </c>
      <c r="G31" s="140">
        <v>2192.66</v>
      </c>
      <c r="H31" s="140">
        <v>987.5</v>
      </c>
      <c r="I31" s="60"/>
      <c r="J31" s="28">
        <v>17.54</v>
      </c>
      <c r="K31" s="28">
        <v>1156622.68</v>
      </c>
      <c r="L31" s="60"/>
      <c r="M31" s="28">
        <v>17.54</v>
      </c>
      <c r="N31" s="28">
        <v>1156622.68</v>
      </c>
      <c r="O31" s="60"/>
      <c r="P31" s="28">
        <v>18.27</v>
      </c>
      <c r="Q31" s="28">
        <v>1204760.3400000001</v>
      </c>
      <c r="R31" s="60"/>
      <c r="S31" s="28">
        <v>18.27</v>
      </c>
      <c r="T31" s="44">
        <v>1204760.3400000001</v>
      </c>
      <c r="U31" s="12"/>
      <c r="V31" s="11"/>
      <c r="W31" s="28">
        <v>7.9</v>
      </c>
      <c r="X31" s="28">
        <v>520941.8</v>
      </c>
      <c r="Y31" s="60"/>
      <c r="Z31" s="28">
        <v>7.9</v>
      </c>
      <c r="AA31" s="28">
        <v>520941.8</v>
      </c>
      <c r="AB31" s="60"/>
      <c r="AC31" s="28">
        <v>8.2200000000000006</v>
      </c>
      <c r="AD31" s="28">
        <v>542043.24</v>
      </c>
      <c r="AE31" s="60"/>
      <c r="AF31" s="28">
        <v>8.2200000000000006</v>
      </c>
      <c r="AG31" s="44">
        <v>542043.24</v>
      </c>
      <c r="AH31" s="60"/>
      <c r="AI31" s="63">
        <v>9.8699999999999992</v>
      </c>
      <c r="AJ31" s="44">
        <v>650847.54</v>
      </c>
      <c r="AK31" s="12"/>
      <c r="AL31" s="11"/>
      <c r="AM31" s="28">
        <v>25.54</v>
      </c>
      <c r="AN31" s="28">
        <v>1684158.68</v>
      </c>
      <c r="AO31" s="60"/>
      <c r="AP31" s="28">
        <v>25.54</v>
      </c>
      <c r="AQ31" s="28">
        <v>672800.22</v>
      </c>
      <c r="AR31" s="60"/>
      <c r="AS31" s="28">
        <v>3.6</v>
      </c>
      <c r="AT31" s="28">
        <v>267937.2</v>
      </c>
      <c r="AU31" s="13"/>
      <c r="AV31" s="11"/>
      <c r="AW31" s="44">
        <v>10124479.76</v>
      </c>
      <c r="AX31" s="51"/>
      <c r="AY31" s="140">
        <v>113.83000000000001</v>
      </c>
    </row>
    <row r="32" spans="1:51" x14ac:dyDescent="0.25">
      <c r="A32" s="116" t="s">
        <v>407</v>
      </c>
      <c r="B32" s="152" t="s">
        <v>408</v>
      </c>
      <c r="C32" s="27" t="s">
        <v>142</v>
      </c>
      <c r="D32" s="27" t="s">
        <v>131</v>
      </c>
      <c r="E32" s="60"/>
      <c r="F32" s="139">
        <v>3014.32</v>
      </c>
      <c r="G32" s="140">
        <v>2265</v>
      </c>
      <c r="H32" s="140">
        <v>430</v>
      </c>
      <c r="I32" s="60"/>
      <c r="J32" s="28">
        <v>18.12</v>
      </c>
      <c r="K32" s="28">
        <v>1194869.04</v>
      </c>
      <c r="L32" s="60"/>
      <c r="M32" s="28">
        <v>18.12</v>
      </c>
      <c r="N32" s="28">
        <v>1194869.04</v>
      </c>
      <c r="O32" s="60"/>
      <c r="P32" s="28">
        <v>18.87</v>
      </c>
      <c r="Q32" s="28">
        <v>1244325.54</v>
      </c>
      <c r="R32" s="60"/>
      <c r="S32" s="28">
        <v>18.87</v>
      </c>
      <c r="T32" s="44">
        <v>1244325.54</v>
      </c>
      <c r="U32" s="12"/>
      <c r="V32" s="11"/>
      <c r="W32" s="28">
        <v>3.44</v>
      </c>
      <c r="X32" s="28">
        <v>226840.48</v>
      </c>
      <c r="Y32" s="60"/>
      <c r="Z32" s="28">
        <v>3.44</v>
      </c>
      <c r="AA32" s="28">
        <v>226840.48</v>
      </c>
      <c r="AB32" s="60"/>
      <c r="AC32" s="28">
        <v>3.58</v>
      </c>
      <c r="AD32" s="28">
        <v>236072.36</v>
      </c>
      <c r="AE32" s="60"/>
      <c r="AF32" s="28">
        <v>3.58</v>
      </c>
      <c r="AG32" s="44">
        <v>236072.36</v>
      </c>
      <c r="AH32" s="60"/>
      <c r="AI32" s="63">
        <v>4.3</v>
      </c>
      <c r="AJ32" s="44">
        <v>283550.59999999998</v>
      </c>
      <c r="AK32" s="12"/>
      <c r="AL32" s="11"/>
      <c r="AM32" s="28">
        <v>21.37</v>
      </c>
      <c r="AN32" s="28">
        <v>1409180.54</v>
      </c>
      <c r="AO32" s="60"/>
      <c r="AP32" s="28">
        <v>21.37</v>
      </c>
      <c r="AQ32" s="28">
        <v>562949.91</v>
      </c>
      <c r="AR32" s="60"/>
      <c r="AS32" s="28">
        <v>3.01</v>
      </c>
      <c r="AT32" s="28">
        <v>224025.27</v>
      </c>
      <c r="AU32" s="13"/>
      <c r="AV32" s="11"/>
      <c r="AW32" s="44">
        <v>8283921.1600000001</v>
      </c>
      <c r="AX32" s="51"/>
      <c r="AY32" s="140">
        <v>92.13</v>
      </c>
    </row>
    <row r="33" spans="1:51" x14ac:dyDescent="0.25">
      <c r="A33" s="116" t="s">
        <v>63</v>
      </c>
      <c r="B33" s="152" t="s">
        <v>64</v>
      </c>
      <c r="C33" s="27" t="s">
        <v>62</v>
      </c>
      <c r="D33" s="27" t="s">
        <v>12</v>
      </c>
      <c r="E33" s="60"/>
      <c r="F33" s="139">
        <v>1732.55</v>
      </c>
      <c r="G33" s="140">
        <v>743.33</v>
      </c>
      <c r="H33" s="140">
        <v>2.83</v>
      </c>
      <c r="I33" s="60"/>
      <c r="J33" s="28">
        <v>5.94</v>
      </c>
      <c r="K33" s="28">
        <v>391695.48</v>
      </c>
      <c r="L33" s="60"/>
      <c r="M33" s="28">
        <v>5.94</v>
      </c>
      <c r="N33" s="28">
        <v>391695.48</v>
      </c>
      <c r="O33" s="60"/>
      <c r="P33" s="28">
        <v>6.19</v>
      </c>
      <c r="Q33" s="28">
        <v>408180.98</v>
      </c>
      <c r="R33" s="60"/>
      <c r="S33" s="28">
        <v>6.19</v>
      </c>
      <c r="T33" s="44">
        <v>408180.98</v>
      </c>
      <c r="U33" s="12"/>
      <c r="V33" s="11"/>
      <c r="W33" s="28">
        <v>0.02</v>
      </c>
      <c r="X33" s="28">
        <v>1318.84</v>
      </c>
      <c r="Y33" s="60"/>
      <c r="Z33" s="28">
        <v>0.02</v>
      </c>
      <c r="AA33" s="28">
        <v>1318.84</v>
      </c>
      <c r="AB33" s="60"/>
      <c r="AC33" s="28">
        <v>0.02</v>
      </c>
      <c r="AD33" s="28">
        <v>1318.84</v>
      </c>
      <c r="AE33" s="60"/>
      <c r="AF33" s="28">
        <v>0.02</v>
      </c>
      <c r="AG33" s="44">
        <v>1318.84</v>
      </c>
      <c r="AH33" s="60"/>
      <c r="AI33" s="63">
        <v>0.02</v>
      </c>
      <c r="AJ33" s="44">
        <v>1318.84</v>
      </c>
      <c r="AK33" s="12"/>
      <c r="AL33" s="11"/>
      <c r="AM33" s="28">
        <v>12.28</v>
      </c>
      <c r="AN33" s="28">
        <v>809767.76</v>
      </c>
      <c r="AO33" s="60"/>
      <c r="AP33" s="28">
        <v>12.28</v>
      </c>
      <c r="AQ33" s="28">
        <v>323492.03999999998</v>
      </c>
      <c r="AR33" s="60"/>
      <c r="AS33" s="28">
        <v>1.73</v>
      </c>
      <c r="AT33" s="28">
        <v>128758.71</v>
      </c>
      <c r="AU33" s="13"/>
      <c r="AV33" s="11"/>
      <c r="AW33" s="44">
        <v>2868365.6300000004</v>
      </c>
      <c r="AX33" s="51"/>
      <c r="AY33" s="140">
        <v>30.68</v>
      </c>
    </row>
    <row r="34" spans="1:51" x14ac:dyDescent="0.25">
      <c r="A34" s="116" t="s">
        <v>591</v>
      </c>
      <c r="B34" s="152" t="s">
        <v>592</v>
      </c>
      <c r="C34" s="27" t="s">
        <v>584</v>
      </c>
      <c r="D34" s="27" t="s">
        <v>120</v>
      </c>
      <c r="E34" s="60"/>
      <c r="F34" s="139">
        <v>572.75</v>
      </c>
      <c r="G34" s="140">
        <v>194</v>
      </c>
      <c r="H34" s="140">
        <v>34</v>
      </c>
      <c r="I34" s="60"/>
      <c r="J34" s="28">
        <v>1.55</v>
      </c>
      <c r="K34" s="28">
        <v>102210.1</v>
      </c>
      <c r="L34" s="60"/>
      <c r="M34" s="28">
        <v>1.55</v>
      </c>
      <c r="N34" s="28">
        <v>102210.1</v>
      </c>
      <c r="O34" s="60"/>
      <c r="P34" s="28">
        <v>1.61</v>
      </c>
      <c r="Q34" s="28">
        <v>106166.62</v>
      </c>
      <c r="R34" s="60"/>
      <c r="S34" s="28">
        <v>1.61</v>
      </c>
      <c r="T34" s="44">
        <v>106166.62</v>
      </c>
      <c r="U34" s="12"/>
      <c r="V34" s="11"/>
      <c r="W34" s="28">
        <v>0.27</v>
      </c>
      <c r="X34" s="28">
        <v>17804.34</v>
      </c>
      <c r="Y34" s="60"/>
      <c r="Z34" s="28">
        <v>0.27</v>
      </c>
      <c r="AA34" s="28">
        <v>17804.34</v>
      </c>
      <c r="AB34" s="60"/>
      <c r="AC34" s="28">
        <v>0.28000000000000003</v>
      </c>
      <c r="AD34" s="28">
        <v>18463.759999999998</v>
      </c>
      <c r="AE34" s="60"/>
      <c r="AF34" s="28">
        <v>0.28000000000000003</v>
      </c>
      <c r="AG34" s="44">
        <v>18463.759999999998</v>
      </c>
      <c r="AH34" s="60"/>
      <c r="AI34" s="63">
        <v>0.34</v>
      </c>
      <c r="AJ34" s="44">
        <v>22420.28</v>
      </c>
      <c r="AK34" s="12"/>
      <c r="AL34" s="11"/>
      <c r="AM34" s="28">
        <v>4.0599999999999996</v>
      </c>
      <c r="AN34" s="28">
        <v>267724.52</v>
      </c>
      <c r="AO34" s="60"/>
      <c r="AP34" s="28">
        <v>4.0599999999999996</v>
      </c>
      <c r="AQ34" s="28">
        <v>106952.58</v>
      </c>
      <c r="AR34" s="60"/>
      <c r="AS34" s="28">
        <v>0.56999999999999995</v>
      </c>
      <c r="AT34" s="28">
        <v>42423.39</v>
      </c>
      <c r="AU34" s="13"/>
      <c r="AV34" s="11"/>
      <c r="AW34" s="44">
        <v>928810.41</v>
      </c>
      <c r="AX34" s="51"/>
      <c r="AY34" s="140">
        <v>10</v>
      </c>
    </row>
    <row r="35" spans="1:51" x14ac:dyDescent="0.25">
      <c r="A35" s="116" t="s">
        <v>421</v>
      </c>
      <c r="B35" s="152" t="s">
        <v>422</v>
      </c>
      <c r="C35" s="27" t="s">
        <v>142</v>
      </c>
      <c r="D35" s="27" t="s">
        <v>131</v>
      </c>
      <c r="E35" s="60"/>
      <c r="F35" s="139">
        <v>5062.16</v>
      </c>
      <c r="G35" s="140">
        <v>2441.66</v>
      </c>
      <c r="H35" s="140">
        <v>164.66</v>
      </c>
      <c r="I35" s="60"/>
      <c r="J35" s="28">
        <v>19.53</v>
      </c>
      <c r="K35" s="28">
        <v>1287847.26</v>
      </c>
      <c r="L35" s="60"/>
      <c r="M35" s="28">
        <v>19.53</v>
      </c>
      <c r="N35" s="28">
        <v>1287847.26</v>
      </c>
      <c r="O35" s="60"/>
      <c r="P35" s="28">
        <v>20.34</v>
      </c>
      <c r="Q35" s="28">
        <v>1341260.28</v>
      </c>
      <c r="R35" s="60"/>
      <c r="S35" s="28">
        <v>20.34</v>
      </c>
      <c r="T35" s="44">
        <v>1341260.28</v>
      </c>
      <c r="U35" s="12"/>
      <c r="V35" s="11"/>
      <c r="W35" s="28">
        <v>1.31</v>
      </c>
      <c r="X35" s="28">
        <v>86384.02</v>
      </c>
      <c r="Y35" s="60"/>
      <c r="Z35" s="28">
        <v>1.31</v>
      </c>
      <c r="AA35" s="28">
        <v>86384.02</v>
      </c>
      <c r="AB35" s="60"/>
      <c r="AC35" s="28">
        <v>1.37</v>
      </c>
      <c r="AD35" s="28">
        <v>90340.54</v>
      </c>
      <c r="AE35" s="60"/>
      <c r="AF35" s="28">
        <v>1.37</v>
      </c>
      <c r="AG35" s="44">
        <v>90340.54</v>
      </c>
      <c r="AH35" s="60"/>
      <c r="AI35" s="63">
        <v>1.64</v>
      </c>
      <c r="AJ35" s="44">
        <v>108144.88</v>
      </c>
      <c r="AK35" s="12"/>
      <c r="AL35" s="11"/>
      <c r="AM35" s="28">
        <v>35.9</v>
      </c>
      <c r="AN35" s="28">
        <v>2367317.7999999998</v>
      </c>
      <c r="AO35" s="60"/>
      <c r="AP35" s="28">
        <v>35.9</v>
      </c>
      <c r="AQ35" s="28">
        <v>945713.7</v>
      </c>
      <c r="AR35" s="60"/>
      <c r="AS35" s="28">
        <v>5.0599999999999996</v>
      </c>
      <c r="AT35" s="28">
        <v>376600.62</v>
      </c>
      <c r="AU35" s="13"/>
      <c r="AV35" s="11"/>
      <c r="AW35" s="44">
        <v>9409441.1999999993</v>
      </c>
      <c r="AX35" s="51"/>
      <c r="AY35" s="140">
        <v>101.80000000000001</v>
      </c>
    </row>
    <row r="36" spans="1:51" x14ac:dyDescent="0.25">
      <c r="A36" s="116" t="s">
        <v>260</v>
      </c>
      <c r="B36" s="152" t="s">
        <v>261</v>
      </c>
      <c r="C36" s="27" t="s">
        <v>142</v>
      </c>
      <c r="D36" s="27" t="s">
        <v>120</v>
      </c>
      <c r="E36" s="60"/>
      <c r="F36" s="139">
        <v>1205</v>
      </c>
      <c r="G36" s="140">
        <v>268</v>
      </c>
      <c r="H36" s="140">
        <v>38.5</v>
      </c>
      <c r="I36" s="60"/>
      <c r="J36" s="28">
        <v>2.14</v>
      </c>
      <c r="K36" s="28">
        <v>141115.88</v>
      </c>
      <c r="L36" s="60"/>
      <c r="M36" s="28">
        <v>2.14</v>
      </c>
      <c r="N36" s="28">
        <v>141115.88</v>
      </c>
      <c r="O36" s="60"/>
      <c r="P36" s="28">
        <v>2.23</v>
      </c>
      <c r="Q36" s="28">
        <v>147050.66</v>
      </c>
      <c r="R36" s="60"/>
      <c r="S36" s="28">
        <v>2.23</v>
      </c>
      <c r="T36" s="44">
        <v>147050.66</v>
      </c>
      <c r="U36" s="12"/>
      <c r="V36" s="11"/>
      <c r="W36" s="28">
        <v>0.3</v>
      </c>
      <c r="X36" s="28">
        <v>19782.599999999999</v>
      </c>
      <c r="Y36" s="60"/>
      <c r="Z36" s="28">
        <v>0.3</v>
      </c>
      <c r="AA36" s="28">
        <v>19782.599999999999</v>
      </c>
      <c r="AB36" s="60"/>
      <c r="AC36" s="28">
        <v>0.32</v>
      </c>
      <c r="AD36" s="28">
        <v>21101.439999999999</v>
      </c>
      <c r="AE36" s="60"/>
      <c r="AF36" s="28">
        <v>0.32</v>
      </c>
      <c r="AG36" s="44">
        <v>21101.439999999999</v>
      </c>
      <c r="AH36" s="60"/>
      <c r="AI36" s="63">
        <v>0.38</v>
      </c>
      <c r="AJ36" s="44">
        <v>25057.96</v>
      </c>
      <c r="AK36" s="12"/>
      <c r="AL36" s="11"/>
      <c r="AM36" s="28">
        <v>8.5399999999999991</v>
      </c>
      <c r="AN36" s="28">
        <v>563144.68000000005</v>
      </c>
      <c r="AO36" s="60"/>
      <c r="AP36" s="28">
        <v>8.5399999999999991</v>
      </c>
      <c r="AQ36" s="28">
        <v>224969.22</v>
      </c>
      <c r="AR36" s="60"/>
      <c r="AS36" s="28">
        <v>1.2</v>
      </c>
      <c r="AT36" s="28">
        <v>89312.4</v>
      </c>
      <c r="AU36" s="13"/>
      <c r="AV36" s="11"/>
      <c r="AW36" s="44">
        <v>1560585.4199999995</v>
      </c>
      <c r="AX36" s="51"/>
      <c r="AY36" s="140">
        <v>16.46</v>
      </c>
    </row>
    <row r="37" spans="1:51" x14ac:dyDescent="0.25">
      <c r="A37" s="116" t="s">
        <v>391</v>
      </c>
      <c r="B37" s="152" t="s">
        <v>392</v>
      </c>
      <c r="C37" s="27" t="s">
        <v>142</v>
      </c>
      <c r="D37" s="27" t="s">
        <v>120</v>
      </c>
      <c r="E37" s="60"/>
      <c r="F37" s="139">
        <v>1101.56</v>
      </c>
      <c r="G37" s="140">
        <v>749.66</v>
      </c>
      <c r="H37" s="140">
        <v>115</v>
      </c>
      <c r="I37" s="60"/>
      <c r="J37" s="28">
        <v>5.99</v>
      </c>
      <c r="K37" s="28">
        <v>394992.58</v>
      </c>
      <c r="L37" s="60"/>
      <c r="M37" s="28">
        <v>5.99</v>
      </c>
      <c r="N37" s="28">
        <v>394992.58</v>
      </c>
      <c r="O37" s="60"/>
      <c r="P37" s="28">
        <v>6.24</v>
      </c>
      <c r="Q37" s="28">
        <v>411478.08</v>
      </c>
      <c r="R37" s="60"/>
      <c r="S37" s="28">
        <v>6.24</v>
      </c>
      <c r="T37" s="44">
        <v>411478.08</v>
      </c>
      <c r="U37" s="12"/>
      <c r="V37" s="11"/>
      <c r="W37" s="28">
        <v>0.92</v>
      </c>
      <c r="X37" s="28">
        <v>60666.64</v>
      </c>
      <c r="Y37" s="60"/>
      <c r="Z37" s="28">
        <v>0.92</v>
      </c>
      <c r="AA37" s="28">
        <v>60666.64</v>
      </c>
      <c r="AB37" s="60"/>
      <c r="AC37" s="28">
        <v>0.95</v>
      </c>
      <c r="AD37" s="28">
        <v>62644.9</v>
      </c>
      <c r="AE37" s="60"/>
      <c r="AF37" s="28">
        <v>0.95</v>
      </c>
      <c r="AG37" s="44">
        <v>62644.9</v>
      </c>
      <c r="AH37" s="60"/>
      <c r="AI37" s="63">
        <v>1.1499999999999999</v>
      </c>
      <c r="AJ37" s="44">
        <v>75833.3</v>
      </c>
      <c r="AK37" s="12"/>
      <c r="AL37" s="11"/>
      <c r="AM37" s="28">
        <v>7.81</v>
      </c>
      <c r="AN37" s="28">
        <v>515007.02</v>
      </c>
      <c r="AO37" s="60"/>
      <c r="AP37" s="28">
        <v>7.81</v>
      </c>
      <c r="AQ37" s="28">
        <v>205738.83</v>
      </c>
      <c r="AR37" s="60"/>
      <c r="AS37" s="28">
        <v>1.1000000000000001</v>
      </c>
      <c r="AT37" s="28">
        <v>81869.7</v>
      </c>
      <c r="AU37" s="13"/>
      <c r="AV37" s="11"/>
      <c r="AW37" s="44">
        <v>2738013.25</v>
      </c>
      <c r="AX37" s="51"/>
      <c r="AY37" s="140">
        <v>30.249999999999996</v>
      </c>
    </row>
    <row r="38" spans="1:51" x14ac:dyDescent="0.25">
      <c r="A38" s="116" t="s">
        <v>21</v>
      </c>
      <c r="B38" s="152" t="s">
        <v>22</v>
      </c>
      <c r="C38" s="27" t="s">
        <v>23</v>
      </c>
      <c r="D38" s="27" t="s">
        <v>12</v>
      </c>
      <c r="E38" s="60"/>
      <c r="F38" s="139">
        <v>656.21</v>
      </c>
      <c r="G38" s="140">
        <v>255</v>
      </c>
      <c r="H38" s="140">
        <v>0</v>
      </c>
      <c r="I38" s="60"/>
      <c r="J38" s="28">
        <v>2.04</v>
      </c>
      <c r="K38" s="28">
        <v>134521.68</v>
      </c>
      <c r="L38" s="60"/>
      <c r="M38" s="28">
        <v>2.04</v>
      </c>
      <c r="N38" s="28">
        <v>134521.68</v>
      </c>
      <c r="O38" s="60"/>
      <c r="P38" s="28">
        <v>2.12</v>
      </c>
      <c r="Q38" s="28">
        <v>139797.04</v>
      </c>
      <c r="R38" s="60"/>
      <c r="S38" s="28">
        <v>2.12</v>
      </c>
      <c r="T38" s="44">
        <v>139797.04</v>
      </c>
      <c r="U38" s="12"/>
      <c r="V38" s="11"/>
      <c r="W38" s="28">
        <v>0</v>
      </c>
      <c r="X38" s="28">
        <v>0</v>
      </c>
      <c r="Y38" s="60"/>
      <c r="Z38" s="28">
        <v>0</v>
      </c>
      <c r="AA38" s="28">
        <v>0</v>
      </c>
      <c r="AB38" s="60"/>
      <c r="AC38" s="28">
        <v>0</v>
      </c>
      <c r="AD38" s="28">
        <v>0</v>
      </c>
      <c r="AE38" s="60"/>
      <c r="AF38" s="28">
        <v>0</v>
      </c>
      <c r="AG38" s="44">
        <v>0</v>
      </c>
      <c r="AH38" s="60"/>
      <c r="AI38" s="63">
        <v>0</v>
      </c>
      <c r="AJ38" s="44">
        <v>0</v>
      </c>
      <c r="AK38" s="12"/>
      <c r="AL38" s="11"/>
      <c r="AM38" s="28">
        <v>4.6500000000000004</v>
      </c>
      <c r="AN38" s="28">
        <v>306630.3</v>
      </c>
      <c r="AO38" s="60"/>
      <c r="AP38" s="28">
        <v>4.6500000000000004</v>
      </c>
      <c r="AQ38" s="28">
        <v>122494.95</v>
      </c>
      <c r="AR38" s="60"/>
      <c r="AS38" s="28">
        <v>0.65</v>
      </c>
      <c r="AT38" s="28">
        <v>48377.55</v>
      </c>
      <c r="AU38" s="13"/>
      <c r="AV38" s="11"/>
      <c r="AW38" s="44">
        <v>1026140.24</v>
      </c>
      <c r="AX38" s="51"/>
      <c r="AY38" s="140">
        <v>10.93</v>
      </c>
    </row>
    <row r="39" spans="1:51" x14ac:dyDescent="0.25">
      <c r="A39" s="116" t="s">
        <v>87</v>
      </c>
      <c r="B39" s="152" t="s">
        <v>88</v>
      </c>
      <c r="C39" s="27" t="s">
        <v>57</v>
      </c>
      <c r="D39" s="27" t="s">
        <v>12</v>
      </c>
      <c r="E39" s="60"/>
      <c r="F39" s="139">
        <v>356.96</v>
      </c>
      <c r="G39" s="140">
        <v>203</v>
      </c>
      <c r="H39" s="140">
        <v>0</v>
      </c>
      <c r="I39" s="60"/>
      <c r="J39" s="28">
        <v>1.62</v>
      </c>
      <c r="K39" s="28">
        <v>106826.04</v>
      </c>
      <c r="L39" s="60"/>
      <c r="M39" s="28">
        <v>1.62</v>
      </c>
      <c r="N39" s="28">
        <v>106826.04</v>
      </c>
      <c r="O39" s="60"/>
      <c r="P39" s="28">
        <v>1.69</v>
      </c>
      <c r="Q39" s="28">
        <v>111441.98</v>
      </c>
      <c r="R39" s="60"/>
      <c r="S39" s="28">
        <v>1.69</v>
      </c>
      <c r="T39" s="44">
        <v>111441.98</v>
      </c>
      <c r="U39" s="12"/>
      <c r="V39" s="11"/>
      <c r="W39" s="28">
        <v>0</v>
      </c>
      <c r="X39" s="28">
        <v>0</v>
      </c>
      <c r="Y39" s="60"/>
      <c r="Z39" s="28">
        <v>0</v>
      </c>
      <c r="AA39" s="28">
        <v>0</v>
      </c>
      <c r="AB39" s="60"/>
      <c r="AC39" s="28">
        <v>0</v>
      </c>
      <c r="AD39" s="28">
        <v>0</v>
      </c>
      <c r="AE39" s="60"/>
      <c r="AF39" s="28">
        <v>0</v>
      </c>
      <c r="AG39" s="44">
        <v>0</v>
      </c>
      <c r="AH39" s="60"/>
      <c r="AI39" s="63">
        <v>0</v>
      </c>
      <c r="AJ39" s="44">
        <v>0</v>
      </c>
      <c r="AK39" s="12"/>
      <c r="AL39" s="11"/>
      <c r="AM39" s="28">
        <v>2.5299999999999998</v>
      </c>
      <c r="AN39" s="28">
        <v>166833.26</v>
      </c>
      <c r="AO39" s="60"/>
      <c r="AP39" s="28">
        <v>2.5299999999999998</v>
      </c>
      <c r="AQ39" s="28">
        <v>66647.789999999994</v>
      </c>
      <c r="AR39" s="60"/>
      <c r="AS39" s="28">
        <v>0.35</v>
      </c>
      <c r="AT39" s="28">
        <v>26049.45</v>
      </c>
      <c r="AU39" s="13"/>
      <c r="AV39" s="11"/>
      <c r="AW39" s="44">
        <v>696066.54</v>
      </c>
      <c r="AX39" s="51"/>
      <c r="AY39" s="140">
        <v>7.5299999999999994</v>
      </c>
    </row>
    <row r="40" spans="1:51" x14ac:dyDescent="0.25">
      <c r="A40" s="116" t="s">
        <v>309</v>
      </c>
      <c r="B40" s="152" t="s">
        <v>310</v>
      </c>
      <c r="C40" s="27" t="s">
        <v>142</v>
      </c>
      <c r="D40" s="27" t="s">
        <v>120</v>
      </c>
      <c r="E40" s="60"/>
      <c r="F40" s="139">
        <v>3554.14</v>
      </c>
      <c r="G40" s="140">
        <v>2260.33</v>
      </c>
      <c r="H40" s="140">
        <v>1153</v>
      </c>
      <c r="I40" s="60"/>
      <c r="J40" s="28">
        <v>18.079999999999998</v>
      </c>
      <c r="K40" s="28">
        <v>1192231.3600000001</v>
      </c>
      <c r="L40" s="60"/>
      <c r="M40" s="28">
        <v>18.079999999999998</v>
      </c>
      <c r="N40" s="28">
        <v>1192231.3600000001</v>
      </c>
      <c r="O40" s="60"/>
      <c r="P40" s="28">
        <v>18.829999999999998</v>
      </c>
      <c r="Q40" s="28">
        <v>1241687.8600000001</v>
      </c>
      <c r="R40" s="60"/>
      <c r="S40" s="28">
        <v>18.829999999999998</v>
      </c>
      <c r="T40" s="44">
        <v>1241687.8600000001</v>
      </c>
      <c r="U40" s="12"/>
      <c r="V40" s="11"/>
      <c r="W40" s="28">
        <v>9.2200000000000006</v>
      </c>
      <c r="X40" s="28">
        <v>607985.24</v>
      </c>
      <c r="Y40" s="60"/>
      <c r="Z40" s="28">
        <v>9.2200000000000006</v>
      </c>
      <c r="AA40" s="28">
        <v>607985.24</v>
      </c>
      <c r="AB40" s="60"/>
      <c r="AC40" s="28">
        <v>9.6</v>
      </c>
      <c r="AD40" s="28">
        <v>633043.19999999995</v>
      </c>
      <c r="AE40" s="60"/>
      <c r="AF40" s="28">
        <v>9.6</v>
      </c>
      <c r="AG40" s="44">
        <v>633043.19999999995</v>
      </c>
      <c r="AH40" s="60"/>
      <c r="AI40" s="63">
        <v>11.53</v>
      </c>
      <c r="AJ40" s="44">
        <v>760311.26</v>
      </c>
      <c r="AK40" s="12"/>
      <c r="AL40" s="11"/>
      <c r="AM40" s="28">
        <v>25.2</v>
      </c>
      <c r="AN40" s="28">
        <v>1661738.4</v>
      </c>
      <c r="AO40" s="60"/>
      <c r="AP40" s="28">
        <v>25.2</v>
      </c>
      <c r="AQ40" s="28">
        <v>663843.6</v>
      </c>
      <c r="AR40" s="60"/>
      <c r="AS40" s="28">
        <v>3.55</v>
      </c>
      <c r="AT40" s="28">
        <v>264215.84999999998</v>
      </c>
      <c r="AU40" s="13"/>
      <c r="AV40" s="11"/>
      <c r="AW40" s="44">
        <v>10700004.43</v>
      </c>
      <c r="AX40" s="51"/>
      <c r="AY40" s="140">
        <v>120.88999999999999</v>
      </c>
    </row>
    <row r="41" spans="1:51" x14ac:dyDescent="0.25">
      <c r="A41" s="116" t="s">
        <v>371</v>
      </c>
      <c r="B41" s="152" t="s">
        <v>372</v>
      </c>
      <c r="C41" s="27" t="s">
        <v>142</v>
      </c>
      <c r="D41" s="27" t="s">
        <v>120</v>
      </c>
      <c r="E41" s="60"/>
      <c r="F41" s="139">
        <v>187.5</v>
      </c>
      <c r="G41" s="140">
        <v>179</v>
      </c>
      <c r="H41" s="140">
        <v>52.5</v>
      </c>
      <c r="I41" s="60"/>
      <c r="J41" s="28">
        <v>1.43</v>
      </c>
      <c r="K41" s="28">
        <v>94297.06</v>
      </c>
      <c r="L41" s="60"/>
      <c r="M41" s="28">
        <v>1.43</v>
      </c>
      <c r="N41" s="28">
        <v>94297.06</v>
      </c>
      <c r="O41" s="60"/>
      <c r="P41" s="28">
        <v>1.49</v>
      </c>
      <c r="Q41" s="28">
        <v>98253.58</v>
      </c>
      <c r="R41" s="60"/>
      <c r="S41" s="28">
        <v>1.49</v>
      </c>
      <c r="T41" s="44">
        <v>98253.58</v>
      </c>
      <c r="U41" s="12"/>
      <c r="V41" s="11"/>
      <c r="W41" s="28">
        <v>0.42</v>
      </c>
      <c r="X41" s="28">
        <v>27695.64</v>
      </c>
      <c r="Y41" s="60"/>
      <c r="Z41" s="28">
        <v>0.42</v>
      </c>
      <c r="AA41" s="28">
        <v>27695.64</v>
      </c>
      <c r="AB41" s="60"/>
      <c r="AC41" s="28">
        <v>0.43</v>
      </c>
      <c r="AD41" s="28">
        <v>28355.06</v>
      </c>
      <c r="AE41" s="60"/>
      <c r="AF41" s="28">
        <v>0.43</v>
      </c>
      <c r="AG41" s="44">
        <v>28355.06</v>
      </c>
      <c r="AH41" s="60"/>
      <c r="AI41" s="63">
        <v>0.52</v>
      </c>
      <c r="AJ41" s="44">
        <v>34289.839999999997</v>
      </c>
      <c r="AK41" s="12"/>
      <c r="AL41" s="11"/>
      <c r="AM41" s="28">
        <v>1.32</v>
      </c>
      <c r="AN41" s="28">
        <v>87043.44</v>
      </c>
      <c r="AO41" s="60"/>
      <c r="AP41" s="28">
        <v>1.32</v>
      </c>
      <c r="AQ41" s="28">
        <v>34772.76</v>
      </c>
      <c r="AR41" s="60"/>
      <c r="AS41" s="28">
        <v>0.18</v>
      </c>
      <c r="AT41" s="28">
        <v>13396.86</v>
      </c>
      <c r="AU41" s="13"/>
      <c r="AV41" s="11"/>
      <c r="AW41" s="44">
        <v>666705.58000000007</v>
      </c>
      <c r="AX41" s="51"/>
      <c r="AY41" s="140">
        <v>7.5299999999999994</v>
      </c>
    </row>
    <row r="42" spans="1:51" x14ac:dyDescent="0.25">
      <c r="A42" s="116" t="s">
        <v>373</v>
      </c>
      <c r="B42" s="152" t="s">
        <v>374</v>
      </c>
      <c r="C42" s="27" t="s">
        <v>142</v>
      </c>
      <c r="D42" s="27" t="s">
        <v>120</v>
      </c>
      <c r="E42" s="60"/>
      <c r="F42" s="139">
        <v>1024.5</v>
      </c>
      <c r="G42" s="140">
        <v>950</v>
      </c>
      <c r="H42" s="140">
        <v>199.5</v>
      </c>
      <c r="I42" s="60"/>
      <c r="J42" s="28">
        <v>7.6</v>
      </c>
      <c r="K42" s="28">
        <v>501159.2</v>
      </c>
      <c r="L42" s="60"/>
      <c r="M42" s="28">
        <v>7.6</v>
      </c>
      <c r="N42" s="28">
        <v>501159.2</v>
      </c>
      <c r="O42" s="60"/>
      <c r="P42" s="28">
        <v>7.91</v>
      </c>
      <c r="Q42" s="28">
        <v>521601.22</v>
      </c>
      <c r="R42" s="60"/>
      <c r="S42" s="28">
        <v>7.91</v>
      </c>
      <c r="T42" s="44">
        <v>521601.22</v>
      </c>
      <c r="U42" s="12"/>
      <c r="V42" s="11"/>
      <c r="W42" s="28">
        <v>1.59</v>
      </c>
      <c r="X42" s="28">
        <v>104847.78</v>
      </c>
      <c r="Y42" s="60"/>
      <c r="Z42" s="28">
        <v>1.59</v>
      </c>
      <c r="AA42" s="28">
        <v>104847.78</v>
      </c>
      <c r="AB42" s="60"/>
      <c r="AC42" s="28">
        <v>1.66</v>
      </c>
      <c r="AD42" s="28">
        <v>109463.72</v>
      </c>
      <c r="AE42" s="60"/>
      <c r="AF42" s="28">
        <v>1.66</v>
      </c>
      <c r="AG42" s="44">
        <v>109463.72</v>
      </c>
      <c r="AH42" s="60"/>
      <c r="AI42" s="63">
        <v>1.99</v>
      </c>
      <c r="AJ42" s="44">
        <v>131224.57999999999</v>
      </c>
      <c r="AK42" s="12"/>
      <c r="AL42" s="11"/>
      <c r="AM42" s="28">
        <v>7.26</v>
      </c>
      <c r="AN42" s="28">
        <v>478738.92</v>
      </c>
      <c r="AO42" s="60"/>
      <c r="AP42" s="28">
        <v>7.26</v>
      </c>
      <c r="AQ42" s="28">
        <v>191250.18</v>
      </c>
      <c r="AR42" s="60"/>
      <c r="AS42" s="28">
        <v>1.02</v>
      </c>
      <c r="AT42" s="28">
        <v>75915.539999999994</v>
      </c>
      <c r="AU42" s="13"/>
      <c r="AV42" s="11"/>
      <c r="AW42" s="44">
        <v>3351273.0600000005</v>
      </c>
      <c r="AX42" s="51"/>
      <c r="AY42" s="140">
        <v>37.58</v>
      </c>
    </row>
    <row r="43" spans="1:51" x14ac:dyDescent="0.25">
      <c r="A43" s="116" t="s">
        <v>333</v>
      </c>
      <c r="B43" s="152" t="s">
        <v>334</v>
      </c>
      <c r="C43" s="27" t="s">
        <v>142</v>
      </c>
      <c r="D43" s="27" t="s">
        <v>120</v>
      </c>
      <c r="E43" s="60"/>
      <c r="F43" s="139">
        <v>1036.97</v>
      </c>
      <c r="G43" s="140">
        <v>889.66</v>
      </c>
      <c r="H43" s="140">
        <v>75.5</v>
      </c>
      <c r="I43" s="60"/>
      <c r="J43" s="28">
        <v>7.11</v>
      </c>
      <c r="K43" s="28">
        <v>468847.62</v>
      </c>
      <c r="L43" s="60"/>
      <c r="M43" s="28">
        <v>7.11</v>
      </c>
      <c r="N43" s="28">
        <v>468847.62</v>
      </c>
      <c r="O43" s="60"/>
      <c r="P43" s="28">
        <v>7.41</v>
      </c>
      <c r="Q43" s="28">
        <v>488630.22</v>
      </c>
      <c r="R43" s="60"/>
      <c r="S43" s="28">
        <v>7.41</v>
      </c>
      <c r="T43" s="44">
        <v>488630.22</v>
      </c>
      <c r="U43" s="12"/>
      <c r="V43" s="11"/>
      <c r="W43" s="28">
        <v>0.6</v>
      </c>
      <c r="X43" s="28">
        <v>39565.199999999997</v>
      </c>
      <c r="Y43" s="60"/>
      <c r="Z43" s="28">
        <v>0.6</v>
      </c>
      <c r="AA43" s="28">
        <v>39565.199999999997</v>
      </c>
      <c r="AB43" s="60"/>
      <c r="AC43" s="28">
        <v>0.62</v>
      </c>
      <c r="AD43" s="28">
        <v>40884.04</v>
      </c>
      <c r="AE43" s="60"/>
      <c r="AF43" s="28">
        <v>0.62</v>
      </c>
      <c r="AG43" s="44">
        <v>40884.04</v>
      </c>
      <c r="AH43" s="60"/>
      <c r="AI43" s="63">
        <v>0.75</v>
      </c>
      <c r="AJ43" s="44">
        <v>49456.5</v>
      </c>
      <c r="AK43" s="12"/>
      <c r="AL43" s="11"/>
      <c r="AM43" s="28">
        <v>7.35</v>
      </c>
      <c r="AN43" s="28">
        <v>484673.7</v>
      </c>
      <c r="AO43" s="60"/>
      <c r="AP43" s="28">
        <v>7.35</v>
      </c>
      <c r="AQ43" s="28">
        <v>193621.05</v>
      </c>
      <c r="AR43" s="60"/>
      <c r="AS43" s="28">
        <v>1.03</v>
      </c>
      <c r="AT43" s="28">
        <v>76659.81</v>
      </c>
      <c r="AU43" s="13"/>
      <c r="AV43" s="11"/>
      <c r="AW43" s="44">
        <v>2880265.22</v>
      </c>
      <c r="AX43" s="51"/>
      <c r="AY43" s="140">
        <v>31.870000000000005</v>
      </c>
    </row>
    <row r="44" spans="1:51" x14ac:dyDescent="0.25">
      <c r="A44" s="116" t="s">
        <v>587</v>
      </c>
      <c r="B44" s="152" t="s">
        <v>588</v>
      </c>
      <c r="C44" s="27" t="s">
        <v>584</v>
      </c>
      <c r="D44" s="27" t="s">
        <v>12</v>
      </c>
      <c r="E44" s="60"/>
      <c r="F44" s="139">
        <v>1040.94</v>
      </c>
      <c r="G44" s="140">
        <v>449</v>
      </c>
      <c r="H44" s="140">
        <v>0</v>
      </c>
      <c r="I44" s="60"/>
      <c r="J44" s="28">
        <v>3.59</v>
      </c>
      <c r="K44" s="28">
        <v>236731.78</v>
      </c>
      <c r="L44" s="60"/>
      <c r="M44" s="28">
        <v>3.59</v>
      </c>
      <c r="N44" s="28">
        <v>236731.78</v>
      </c>
      <c r="O44" s="60"/>
      <c r="P44" s="28">
        <v>3.74</v>
      </c>
      <c r="Q44" s="28">
        <v>246623.08</v>
      </c>
      <c r="R44" s="60"/>
      <c r="S44" s="28">
        <v>3.74</v>
      </c>
      <c r="T44" s="44">
        <v>246623.08</v>
      </c>
      <c r="U44" s="12"/>
      <c r="V44" s="11"/>
      <c r="W44" s="28">
        <v>0</v>
      </c>
      <c r="X44" s="28">
        <v>0</v>
      </c>
      <c r="Y44" s="60"/>
      <c r="Z44" s="28">
        <v>0</v>
      </c>
      <c r="AA44" s="28">
        <v>0</v>
      </c>
      <c r="AB44" s="60"/>
      <c r="AC44" s="28">
        <v>0</v>
      </c>
      <c r="AD44" s="28">
        <v>0</v>
      </c>
      <c r="AE44" s="60"/>
      <c r="AF44" s="28">
        <v>0</v>
      </c>
      <c r="AG44" s="44">
        <v>0</v>
      </c>
      <c r="AH44" s="60"/>
      <c r="AI44" s="63">
        <v>0</v>
      </c>
      <c r="AJ44" s="44">
        <v>0</v>
      </c>
      <c r="AK44" s="12"/>
      <c r="AL44" s="11"/>
      <c r="AM44" s="28">
        <v>7.38</v>
      </c>
      <c r="AN44" s="28">
        <v>486651.96</v>
      </c>
      <c r="AO44" s="60"/>
      <c r="AP44" s="28">
        <v>7.38</v>
      </c>
      <c r="AQ44" s="28">
        <v>194411.34</v>
      </c>
      <c r="AR44" s="60"/>
      <c r="AS44" s="28">
        <v>1.04</v>
      </c>
      <c r="AT44" s="28">
        <v>77404.08</v>
      </c>
      <c r="AU44" s="13"/>
      <c r="AV44" s="11"/>
      <c r="AW44" s="44">
        <v>1725177.1</v>
      </c>
      <c r="AX44" s="51"/>
      <c r="AY44" s="140">
        <v>18.45</v>
      </c>
    </row>
    <row r="45" spans="1:51" x14ac:dyDescent="0.25">
      <c r="A45" s="116" t="s">
        <v>549</v>
      </c>
      <c r="B45" s="152" t="s">
        <v>550</v>
      </c>
      <c r="C45" s="27" t="s">
        <v>546</v>
      </c>
      <c r="D45" s="27" t="s">
        <v>12</v>
      </c>
      <c r="E45" s="60"/>
      <c r="F45" s="139">
        <v>687.11</v>
      </c>
      <c r="G45" s="140">
        <v>256.33</v>
      </c>
      <c r="H45" s="140">
        <v>0</v>
      </c>
      <c r="I45" s="60"/>
      <c r="J45" s="28">
        <v>2.0499999999999998</v>
      </c>
      <c r="K45" s="28">
        <v>135181.1</v>
      </c>
      <c r="L45" s="60"/>
      <c r="M45" s="28">
        <v>2.0499999999999998</v>
      </c>
      <c r="N45" s="28">
        <v>135181.1</v>
      </c>
      <c r="O45" s="60"/>
      <c r="P45" s="28">
        <v>2.13</v>
      </c>
      <c r="Q45" s="28">
        <v>140456.46</v>
      </c>
      <c r="R45" s="60"/>
      <c r="S45" s="28">
        <v>2.13</v>
      </c>
      <c r="T45" s="44">
        <v>140456.46</v>
      </c>
      <c r="U45" s="12"/>
      <c r="V45" s="11"/>
      <c r="W45" s="28">
        <v>0</v>
      </c>
      <c r="X45" s="28">
        <v>0</v>
      </c>
      <c r="Y45" s="60"/>
      <c r="Z45" s="28">
        <v>0</v>
      </c>
      <c r="AA45" s="28">
        <v>0</v>
      </c>
      <c r="AB45" s="60"/>
      <c r="AC45" s="28">
        <v>0</v>
      </c>
      <c r="AD45" s="28">
        <v>0</v>
      </c>
      <c r="AE45" s="60"/>
      <c r="AF45" s="28">
        <v>0</v>
      </c>
      <c r="AG45" s="44">
        <v>0</v>
      </c>
      <c r="AH45" s="60"/>
      <c r="AI45" s="63">
        <v>0</v>
      </c>
      <c r="AJ45" s="44">
        <v>0</v>
      </c>
      <c r="AK45" s="12"/>
      <c r="AL45" s="11"/>
      <c r="AM45" s="28">
        <v>4.87</v>
      </c>
      <c r="AN45" s="28">
        <v>321137.53999999998</v>
      </c>
      <c r="AO45" s="60"/>
      <c r="AP45" s="28">
        <v>4.87</v>
      </c>
      <c r="AQ45" s="28">
        <v>128290.41</v>
      </c>
      <c r="AR45" s="60"/>
      <c r="AS45" s="28">
        <v>0.68</v>
      </c>
      <c r="AT45" s="28">
        <v>50610.36</v>
      </c>
      <c r="AU45" s="13"/>
      <c r="AV45" s="11"/>
      <c r="AW45" s="44">
        <v>1051313.43</v>
      </c>
      <c r="AX45" s="51"/>
      <c r="AY45" s="140">
        <v>11.18</v>
      </c>
    </row>
    <row r="46" spans="1:51" x14ac:dyDescent="0.25">
      <c r="A46" s="116" t="s">
        <v>605</v>
      </c>
      <c r="B46" s="152" t="s">
        <v>606</v>
      </c>
      <c r="C46" s="27" t="s">
        <v>584</v>
      </c>
      <c r="D46" s="27" t="s">
        <v>131</v>
      </c>
      <c r="E46" s="60"/>
      <c r="F46" s="139">
        <v>611</v>
      </c>
      <c r="G46" s="140">
        <v>135.33000000000001</v>
      </c>
      <c r="H46" s="140">
        <v>0.33</v>
      </c>
      <c r="I46" s="60"/>
      <c r="J46" s="28">
        <v>1.08</v>
      </c>
      <c r="K46" s="28">
        <v>71217.36</v>
      </c>
      <c r="L46" s="60"/>
      <c r="M46" s="28">
        <v>1.08</v>
      </c>
      <c r="N46" s="28">
        <v>71217.36</v>
      </c>
      <c r="O46" s="60"/>
      <c r="P46" s="28">
        <v>1.1200000000000001</v>
      </c>
      <c r="Q46" s="28">
        <v>73855.039999999994</v>
      </c>
      <c r="R46" s="60"/>
      <c r="S46" s="28">
        <v>1.1200000000000001</v>
      </c>
      <c r="T46" s="44">
        <v>73855.039999999994</v>
      </c>
      <c r="U46" s="12"/>
      <c r="V46" s="11"/>
      <c r="W46" s="28">
        <v>0</v>
      </c>
      <c r="X46" s="28">
        <v>0</v>
      </c>
      <c r="Y46" s="60"/>
      <c r="Z46" s="28">
        <v>0</v>
      </c>
      <c r="AA46" s="28">
        <v>0</v>
      </c>
      <c r="AB46" s="60"/>
      <c r="AC46" s="28">
        <v>0</v>
      </c>
      <c r="AD46" s="28">
        <v>0</v>
      </c>
      <c r="AE46" s="60"/>
      <c r="AF46" s="28">
        <v>0</v>
      </c>
      <c r="AG46" s="44">
        <v>0</v>
      </c>
      <c r="AH46" s="60"/>
      <c r="AI46" s="63">
        <v>0</v>
      </c>
      <c r="AJ46" s="44">
        <v>0</v>
      </c>
      <c r="AK46" s="12"/>
      <c r="AL46" s="11"/>
      <c r="AM46" s="28">
        <v>4.33</v>
      </c>
      <c r="AN46" s="28">
        <v>285528.86</v>
      </c>
      <c r="AO46" s="60"/>
      <c r="AP46" s="28">
        <v>4.33</v>
      </c>
      <c r="AQ46" s="28">
        <v>114065.19</v>
      </c>
      <c r="AR46" s="60"/>
      <c r="AS46" s="28">
        <v>0.61</v>
      </c>
      <c r="AT46" s="28">
        <v>45400.47</v>
      </c>
      <c r="AU46" s="13"/>
      <c r="AV46" s="11"/>
      <c r="AW46" s="44">
        <v>735139.32</v>
      </c>
      <c r="AX46" s="51"/>
      <c r="AY46" s="140">
        <v>7.65</v>
      </c>
    </row>
    <row r="47" spans="1:51" x14ac:dyDescent="0.25">
      <c r="A47" s="116" t="s">
        <v>307</v>
      </c>
      <c r="B47" s="152" t="s">
        <v>308</v>
      </c>
      <c r="C47" s="27" t="s">
        <v>142</v>
      </c>
      <c r="D47" s="27" t="s">
        <v>120</v>
      </c>
      <c r="E47" s="60"/>
      <c r="F47" s="139">
        <v>365.64</v>
      </c>
      <c r="G47" s="140">
        <v>264</v>
      </c>
      <c r="H47" s="140">
        <v>167</v>
      </c>
      <c r="I47" s="60"/>
      <c r="J47" s="28">
        <v>2.11</v>
      </c>
      <c r="K47" s="28">
        <v>139137.62</v>
      </c>
      <c r="L47" s="60"/>
      <c r="M47" s="28">
        <v>2.11</v>
      </c>
      <c r="N47" s="28">
        <v>139137.62</v>
      </c>
      <c r="O47" s="60"/>
      <c r="P47" s="28">
        <v>2.2000000000000002</v>
      </c>
      <c r="Q47" s="28">
        <v>145072.4</v>
      </c>
      <c r="R47" s="60"/>
      <c r="S47" s="28">
        <v>2.2000000000000002</v>
      </c>
      <c r="T47" s="44">
        <v>145072.4</v>
      </c>
      <c r="U47" s="12"/>
      <c r="V47" s="11"/>
      <c r="W47" s="28">
        <v>1.33</v>
      </c>
      <c r="X47" s="28">
        <v>87702.86</v>
      </c>
      <c r="Y47" s="60"/>
      <c r="Z47" s="28">
        <v>1.33</v>
      </c>
      <c r="AA47" s="28">
        <v>87702.86</v>
      </c>
      <c r="AB47" s="60"/>
      <c r="AC47" s="28">
        <v>1.39</v>
      </c>
      <c r="AD47" s="28">
        <v>91659.38</v>
      </c>
      <c r="AE47" s="60"/>
      <c r="AF47" s="28">
        <v>1.39</v>
      </c>
      <c r="AG47" s="44">
        <v>91659.38</v>
      </c>
      <c r="AH47" s="60"/>
      <c r="AI47" s="63">
        <v>1.67</v>
      </c>
      <c r="AJ47" s="44">
        <v>110123.14</v>
      </c>
      <c r="AK47" s="12"/>
      <c r="AL47" s="11"/>
      <c r="AM47" s="28">
        <v>2.59</v>
      </c>
      <c r="AN47" s="28">
        <v>170789.78</v>
      </c>
      <c r="AO47" s="60"/>
      <c r="AP47" s="28">
        <v>2.59</v>
      </c>
      <c r="AQ47" s="28">
        <v>68228.37</v>
      </c>
      <c r="AR47" s="60"/>
      <c r="AS47" s="28">
        <v>0.36</v>
      </c>
      <c r="AT47" s="28">
        <v>26793.72</v>
      </c>
      <c r="AU47" s="13"/>
      <c r="AV47" s="11"/>
      <c r="AW47" s="44">
        <v>1303079.5300000003</v>
      </c>
      <c r="AX47" s="51"/>
      <c r="AY47" s="140">
        <v>14.88</v>
      </c>
    </row>
    <row r="48" spans="1:51" x14ac:dyDescent="0.25">
      <c r="A48" s="116" t="s">
        <v>441</v>
      </c>
      <c r="B48" s="152" t="s">
        <v>442</v>
      </c>
      <c r="C48" s="27" t="s">
        <v>438</v>
      </c>
      <c r="D48" s="27" t="s">
        <v>12</v>
      </c>
      <c r="E48" s="60"/>
      <c r="F48" s="139">
        <v>440.71</v>
      </c>
      <c r="G48" s="140">
        <v>161.66</v>
      </c>
      <c r="H48" s="140">
        <v>0.16</v>
      </c>
      <c r="I48" s="60"/>
      <c r="J48" s="28">
        <v>1.29</v>
      </c>
      <c r="K48" s="28">
        <v>85065.18</v>
      </c>
      <c r="L48" s="60"/>
      <c r="M48" s="28">
        <v>1.29</v>
      </c>
      <c r="N48" s="28">
        <v>85065.18</v>
      </c>
      <c r="O48" s="60"/>
      <c r="P48" s="28">
        <v>1.34</v>
      </c>
      <c r="Q48" s="28">
        <v>88362.28</v>
      </c>
      <c r="R48" s="60"/>
      <c r="S48" s="28">
        <v>1.34</v>
      </c>
      <c r="T48" s="44">
        <v>88362.28</v>
      </c>
      <c r="U48" s="12"/>
      <c r="V48" s="11"/>
      <c r="W48" s="28">
        <v>0</v>
      </c>
      <c r="X48" s="28">
        <v>0</v>
      </c>
      <c r="Y48" s="60"/>
      <c r="Z48" s="28">
        <v>0</v>
      </c>
      <c r="AA48" s="28">
        <v>0</v>
      </c>
      <c r="AB48" s="60"/>
      <c r="AC48" s="28">
        <v>0</v>
      </c>
      <c r="AD48" s="28">
        <v>0</v>
      </c>
      <c r="AE48" s="60"/>
      <c r="AF48" s="28">
        <v>0</v>
      </c>
      <c r="AG48" s="44">
        <v>0</v>
      </c>
      <c r="AH48" s="60"/>
      <c r="AI48" s="63">
        <v>0</v>
      </c>
      <c r="AJ48" s="44">
        <v>0</v>
      </c>
      <c r="AK48" s="12"/>
      <c r="AL48" s="11"/>
      <c r="AM48" s="28">
        <v>3.12</v>
      </c>
      <c r="AN48" s="28">
        <v>205739.04</v>
      </c>
      <c r="AO48" s="60"/>
      <c r="AP48" s="28">
        <v>3.12</v>
      </c>
      <c r="AQ48" s="28">
        <v>82190.16</v>
      </c>
      <c r="AR48" s="60"/>
      <c r="AS48" s="28">
        <v>0.44</v>
      </c>
      <c r="AT48" s="28">
        <v>32747.88</v>
      </c>
      <c r="AU48" s="13"/>
      <c r="AV48" s="11"/>
      <c r="AW48" s="44">
        <v>667532</v>
      </c>
      <c r="AX48" s="51"/>
      <c r="AY48" s="140">
        <v>7.09</v>
      </c>
    </row>
    <row r="49" spans="1:51" x14ac:dyDescent="0.25">
      <c r="A49" s="116" t="s">
        <v>473</v>
      </c>
      <c r="B49" s="152" t="s">
        <v>474</v>
      </c>
      <c r="C49" s="27" t="s">
        <v>468</v>
      </c>
      <c r="D49" s="27" t="s">
        <v>12</v>
      </c>
      <c r="E49" s="60"/>
      <c r="F49" s="139">
        <v>9840.25</v>
      </c>
      <c r="G49" s="140">
        <v>5283</v>
      </c>
      <c r="H49" s="140">
        <v>1126.5</v>
      </c>
      <c r="I49" s="60"/>
      <c r="J49" s="28">
        <v>42.26</v>
      </c>
      <c r="K49" s="28">
        <v>2786708.92</v>
      </c>
      <c r="L49" s="60"/>
      <c r="M49" s="28">
        <v>42.26</v>
      </c>
      <c r="N49" s="28">
        <v>2786708.92</v>
      </c>
      <c r="O49" s="60"/>
      <c r="P49" s="28">
        <v>44.02</v>
      </c>
      <c r="Q49" s="28">
        <v>2902766.84</v>
      </c>
      <c r="R49" s="60"/>
      <c r="S49" s="28">
        <v>44.02</v>
      </c>
      <c r="T49" s="44">
        <v>2902766.84</v>
      </c>
      <c r="U49" s="12"/>
      <c r="V49" s="11"/>
      <c r="W49" s="28">
        <v>9.01</v>
      </c>
      <c r="X49" s="28">
        <v>594137.42000000004</v>
      </c>
      <c r="Y49" s="60"/>
      <c r="Z49" s="28">
        <v>9.01</v>
      </c>
      <c r="AA49" s="28">
        <v>594137.42000000004</v>
      </c>
      <c r="AB49" s="60"/>
      <c r="AC49" s="28">
        <v>9.3800000000000008</v>
      </c>
      <c r="AD49" s="28">
        <v>618535.96</v>
      </c>
      <c r="AE49" s="60"/>
      <c r="AF49" s="28">
        <v>9.3800000000000008</v>
      </c>
      <c r="AG49" s="44">
        <v>618535.96</v>
      </c>
      <c r="AH49" s="60"/>
      <c r="AI49" s="63">
        <v>11.26</v>
      </c>
      <c r="AJ49" s="44">
        <v>742506.92</v>
      </c>
      <c r="AK49" s="12"/>
      <c r="AL49" s="11"/>
      <c r="AM49" s="28">
        <v>69.78</v>
      </c>
      <c r="AN49" s="28">
        <v>4601432.76</v>
      </c>
      <c r="AO49" s="60"/>
      <c r="AP49" s="28">
        <v>69.78</v>
      </c>
      <c r="AQ49" s="28">
        <v>1838214.54</v>
      </c>
      <c r="AR49" s="60"/>
      <c r="AS49" s="28">
        <v>9.84</v>
      </c>
      <c r="AT49" s="28">
        <v>732361.68</v>
      </c>
      <c r="AU49" s="13"/>
      <c r="AV49" s="11"/>
      <c r="AW49" s="44">
        <v>21718814.18</v>
      </c>
      <c r="AX49" s="51"/>
      <c r="AY49" s="140">
        <v>239.10999999999999</v>
      </c>
    </row>
    <row r="50" spans="1:51" x14ac:dyDescent="0.25">
      <c r="A50" s="116" t="s">
        <v>507</v>
      </c>
      <c r="B50" s="152" t="s">
        <v>508</v>
      </c>
      <c r="C50" s="27" t="s">
        <v>504</v>
      </c>
      <c r="D50" s="27" t="s">
        <v>12</v>
      </c>
      <c r="E50" s="60"/>
      <c r="F50" s="139">
        <v>2667.13</v>
      </c>
      <c r="G50" s="140">
        <v>1312</v>
      </c>
      <c r="H50" s="140">
        <v>18</v>
      </c>
      <c r="I50" s="60"/>
      <c r="J50" s="28">
        <v>10.49</v>
      </c>
      <c r="K50" s="28">
        <v>691731.58</v>
      </c>
      <c r="L50" s="60"/>
      <c r="M50" s="28">
        <v>10.49</v>
      </c>
      <c r="N50" s="28">
        <v>691731.58</v>
      </c>
      <c r="O50" s="60"/>
      <c r="P50" s="28">
        <v>10.93</v>
      </c>
      <c r="Q50" s="28">
        <v>720746.06</v>
      </c>
      <c r="R50" s="60"/>
      <c r="S50" s="28">
        <v>10.93</v>
      </c>
      <c r="T50" s="44">
        <v>720746.06</v>
      </c>
      <c r="U50" s="12"/>
      <c r="V50" s="11"/>
      <c r="W50" s="28">
        <v>0.14000000000000001</v>
      </c>
      <c r="X50" s="28">
        <v>9231.8799999999992</v>
      </c>
      <c r="Y50" s="60"/>
      <c r="Z50" s="28">
        <v>0.14000000000000001</v>
      </c>
      <c r="AA50" s="28">
        <v>9231.8799999999992</v>
      </c>
      <c r="AB50" s="60"/>
      <c r="AC50" s="28">
        <v>0.15</v>
      </c>
      <c r="AD50" s="28">
        <v>9891.2999999999993</v>
      </c>
      <c r="AE50" s="60"/>
      <c r="AF50" s="28">
        <v>0.15</v>
      </c>
      <c r="AG50" s="44">
        <v>9891.2999999999993</v>
      </c>
      <c r="AH50" s="60"/>
      <c r="AI50" s="63">
        <v>0.18</v>
      </c>
      <c r="AJ50" s="44">
        <v>11869.56</v>
      </c>
      <c r="AK50" s="12"/>
      <c r="AL50" s="11"/>
      <c r="AM50" s="28">
        <v>18.91</v>
      </c>
      <c r="AN50" s="28">
        <v>1246963.22</v>
      </c>
      <c r="AO50" s="60"/>
      <c r="AP50" s="28">
        <v>18.91</v>
      </c>
      <c r="AQ50" s="28">
        <v>498146.13</v>
      </c>
      <c r="AR50" s="60"/>
      <c r="AS50" s="28">
        <v>2.66</v>
      </c>
      <c r="AT50" s="28">
        <v>197975.82</v>
      </c>
      <c r="AU50" s="13"/>
      <c r="AV50" s="11"/>
      <c r="AW50" s="44">
        <v>4818156.37</v>
      </c>
      <c r="AX50" s="51"/>
      <c r="AY50" s="140">
        <v>51.879999999999995</v>
      </c>
    </row>
    <row r="51" spans="1:51" x14ac:dyDescent="0.25">
      <c r="A51" s="116" t="s">
        <v>397</v>
      </c>
      <c r="B51" s="152" t="s">
        <v>398</v>
      </c>
      <c r="C51" s="27" t="s">
        <v>142</v>
      </c>
      <c r="D51" s="27" t="s">
        <v>120</v>
      </c>
      <c r="E51" s="60"/>
      <c r="F51" s="139">
        <v>2978.3</v>
      </c>
      <c r="G51" s="140">
        <v>2594.33</v>
      </c>
      <c r="H51" s="140">
        <v>777</v>
      </c>
      <c r="I51" s="60"/>
      <c r="J51" s="28">
        <v>20.75</v>
      </c>
      <c r="K51" s="28">
        <v>1368296.5</v>
      </c>
      <c r="L51" s="60"/>
      <c r="M51" s="28">
        <v>20.75</v>
      </c>
      <c r="N51" s="28">
        <v>1368296.5</v>
      </c>
      <c r="O51" s="60"/>
      <c r="P51" s="28">
        <v>21.61</v>
      </c>
      <c r="Q51" s="28">
        <v>1425006.62</v>
      </c>
      <c r="R51" s="60"/>
      <c r="S51" s="28">
        <v>21.61</v>
      </c>
      <c r="T51" s="44">
        <v>1425006.62</v>
      </c>
      <c r="U51" s="12"/>
      <c r="V51" s="11"/>
      <c r="W51" s="28">
        <v>6.21</v>
      </c>
      <c r="X51" s="28">
        <v>409499.82</v>
      </c>
      <c r="Y51" s="60"/>
      <c r="Z51" s="28">
        <v>6.21</v>
      </c>
      <c r="AA51" s="28">
        <v>409499.82</v>
      </c>
      <c r="AB51" s="60"/>
      <c r="AC51" s="28">
        <v>6.47</v>
      </c>
      <c r="AD51" s="28">
        <v>426644.74</v>
      </c>
      <c r="AE51" s="60"/>
      <c r="AF51" s="28">
        <v>6.47</v>
      </c>
      <c r="AG51" s="44">
        <v>426644.74</v>
      </c>
      <c r="AH51" s="60"/>
      <c r="AI51" s="63">
        <v>7.77</v>
      </c>
      <c r="AJ51" s="44">
        <v>512369.34</v>
      </c>
      <c r="AK51" s="12"/>
      <c r="AL51" s="11"/>
      <c r="AM51" s="28">
        <v>21.12</v>
      </c>
      <c r="AN51" s="28">
        <v>1392695.04</v>
      </c>
      <c r="AO51" s="60"/>
      <c r="AP51" s="28">
        <v>21.12</v>
      </c>
      <c r="AQ51" s="28">
        <v>556364.16</v>
      </c>
      <c r="AR51" s="60"/>
      <c r="AS51" s="28">
        <v>2.97</v>
      </c>
      <c r="AT51" s="28">
        <v>221048.19</v>
      </c>
      <c r="AU51" s="13"/>
      <c r="AV51" s="11"/>
      <c r="AW51" s="44">
        <v>9941372.0899999999</v>
      </c>
      <c r="AX51" s="51"/>
      <c r="AY51" s="140">
        <v>112.00999999999999</v>
      </c>
    </row>
    <row r="52" spans="1:51" x14ac:dyDescent="0.25">
      <c r="A52" s="116" t="s">
        <v>327</v>
      </c>
      <c r="B52" s="152" t="s">
        <v>328</v>
      </c>
      <c r="C52" s="27" t="s">
        <v>142</v>
      </c>
      <c r="D52" s="27" t="s">
        <v>120</v>
      </c>
      <c r="E52" s="60"/>
      <c r="F52" s="139">
        <v>1383</v>
      </c>
      <c r="G52" s="140">
        <v>986</v>
      </c>
      <c r="H52" s="140">
        <v>487</v>
      </c>
      <c r="I52" s="60"/>
      <c r="J52" s="28">
        <v>7.88</v>
      </c>
      <c r="K52" s="28">
        <v>519622.96</v>
      </c>
      <c r="L52" s="60"/>
      <c r="M52" s="28">
        <v>7.88</v>
      </c>
      <c r="N52" s="28">
        <v>519622.96</v>
      </c>
      <c r="O52" s="60"/>
      <c r="P52" s="28">
        <v>8.2100000000000009</v>
      </c>
      <c r="Q52" s="28">
        <v>541383.81999999995</v>
      </c>
      <c r="R52" s="60"/>
      <c r="S52" s="28">
        <v>8.2100000000000009</v>
      </c>
      <c r="T52" s="44">
        <v>541383.81999999995</v>
      </c>
      <c r="U52" s="12"/>
      <c r="V52" s="11"/>
      <c r="W52" s="28">
        <v>3.89</v>
      </c>
      <c r="X52" s="28">
        <v>256514.38</v>
      </c>
      <c r="Y52" s="60"/>
      <c r="Z52" s="28">
        <v>3.89</v>
      </c>
      <c r="AA52" s="28">
        <v>256514.38</v>
      </c>
      <c r="AB52" s="60"/>
      <c r="AC52" s="28">
        <v>4.05</v>
      </c>
      <c r="AD52" s="28">
        <v>267065.09999999998</v>
      </c>
      <c r="AE52" s="60"/>
      <c r="AF52" s="28">
        <v>4.05</v>
      </c>
      <c r="AG52" s="44">
        <v>267065.09999999998</v>
      </c>
      <c r="AH52" s="60"/>
      <c r="AI52" s="63">
        <v>4.87</v>
      </c>
      <c r="AJ52" s="44">
        <v>321137.53999999998</v>
      </c>
      <c r="AK52" s="12"/>
      <c r="AL52" s="11"/>
      <c r="AM52" s="28">
        <v>9.8000000000000007</v>
      </c>
      <c r="AN52" s="28">
        <v>646231.6</v>
      </c>
      <c r="AO52" s="60"/>
      <c r="AP52" s="28">
        <v>9.8000000000000007</v>
      </c>
      <c r="AQ52" s="28">
        <v>258161.4</v>
      </c>
      <c r="AR52" s="60"/>
      <c r="AS52" s="28">
        <v>1.38</v>
      </c>
      <c r="AT52" s="28">
        <v>102709.26</v>
      </c>
      <c r="AU52" s="13"/>
      <c r="AV52" s="11"/>
      <c r="AW52" s="44">
        <v>4497412.3199999994</v>
      </c>
      <c r="AX52" s="51"/>
      <c r="AY52" s="140">
        <v>50.959999999999994</v>
      </c>
    </row>
    <row r="53" spans="1:51" x14ac:dyDescent="0.25">
      <c r="A53" s="116" t="s">
        <v>268</v>
      </c>
      <c r="B53" s="152" t="s">
        <v>269</v>
      </c>
      <c r="C53" s="27" t="s">
        <v>142</v>
      </c>
      <c r="D53" s="27" t="s">
        <v>120</v>
      </c>
      <c r="E53" s="60"/>
      <c r="F53" s="139">
        <v>11389.55</v>
      </c>
      <c r="G53" s="140">
        <v>10187</v>
      </c>
      <c r="H53" s="140">
        <v>6187</v>
      </c>
      <c r="I53" s="60"/>
      <c r="J53" s="28">
        <v>81.489999999999995</v>
      </c>
      <c r="K53" s="28">
        <v>5373613.5800000001</v>
      </c>
      <c r="L53" s="60"/>
      <c r="M53" s="28">
        <v>81.489999999999995</v>
      </c>
      <c r="N53" s="28">
        <v>5373613.5800000001</v>
      </c>
      <c r="O53" s="60"/>
      <c r="P53" s="28">
        <v>84.89</v>
      </c>
      <c r="Q53" s="28">
        <v>5597816.3799999999</v>
      </c>
      <c r="R53" s="60"/>
      <c r="S53" s="28">
        <v>84.89</v>
      </c>
      <c r="T53" s="44">
        <v>5597816.3799999999</v>
      </c>
      <c r="U53" s="12"/>
      <c r="V53" s="11"/>
      <c r="W53" s="28">
        <v>49.49</v>
      </c>
      <c r="X53" s="28">
        <v>3263469.58</v>
      </c>
      <c r="Y53" s="60"/>
      <c r="Z53" s="28">
        <v>49.49</v>
      </c>
      <c r="AA53" s="28">
        <v>3263469.58</v>
      </c>
      <c r="AB53" s="60"/>
      <c r="AC53" s="28">
        <v>51.55</v>
      </c>
      <c r="AD53" s="28">
        <v>3399310.1</v>
      </c>
      <c r="AE53" s="60"/>
      <c r="AF53" s="28">
        <v>51.55</v>
      </c>
      <c r="AG53" s="44">
        <v>3399310.1</v>
      </c>
      <c r="AH53" s="60"/>
      <c r="AI53" s="63">
        <v>61.87</v>
      </c>
      <c r="AJ53" s="44">
        <v>4079831.54</v>
      </c>
      <c r="AK53" s="12"/>
      <c r="AL53" s="11"/>
      <c r="AM53" s="28">
        <v>80.77</v>
      </c>
      <c r="AN53" s="28">
        <v>5326135.34</v>
      </c>
      <c r="AO53" s="60"/>
      <c r="AP53" s="28">
        <v>80.77</v>
      </c>
      <c r="AQ53" s="28">
        <v>2127724.11</v>
      </c>
      <c r="AR53" s="60"/>
      <c r="AS53" s="28">
        <v>11.38</v>
      </c>
      <c r="AT53" s="28">
        <v>846979.26</v>
      </c>
      <c r="AU53" s="13"/>
      <c r="AV53" s="11"/>
      <c r="AW53" s="44">
        <v>47649089.529999994</v>
      </c>
      <c r="AX53" s="51"/>
      <c r="AY53" s="140">
        <v>546.5</v>
      </c>
    </row>
    <row r="54" spans="1:51" x14ac:dyDescent="0.25">
      <c r="A54" s="116" t="s">
        <v>556</v>
      </c>
      <c r="B54" s="152" t="s">
        <v>557</v>
      </c>
      <c r="C54" s="27" t="s">
        <v>558</v>
      </c>
      <c r="D54" s="27" t="s">
        <v>12</v>
      </c>
      <c r="E54" s="60"/>
      <c r="F54" s="139">
        <v>272.87</v>
      </c>
      <c r="G54" s="140">
        <v>158</v>
      </c>
      <c r="H54" s="140">
        <v>0</v>
      </c>
      <c r="I54" s="60"/>
      <c r="J54" s="28">
        <v>1.26</v>
      </c>
      <c r="K54" s="28">
        <v>83086.92</v>
      </c>
      <c r="L54" s="60"/>
      <c r="M54" s="28">
        <v>1.26</v>
      </c>
      <c r="N54" s="28">
        <v>83086.92</v>
      </c>
      <c r="O54" s="60"/>
      <c r="P54" s="28">
        <v>1.31</v>
      </c>
      <c r="Q54" s="28">
        <v>86384.02</v>
      </c>
      <c r="R54" s="60"/>
      <c r="S54" s="28">
        <v>1.31</v>
      </c>
      <c r="T54" s="44">
        <v>86384.02</v>
      </c>
      <c r="U54" s="12"/>
      <c r="V54" s="11"/>
      <c r="W54" s="28">
        <v>0</v>
      </c>
      <c r="X54" s="28">
        <v>0</v>
      </c>
      <c r="Y54" s="60"/>
      <c r="Z54" s="28">
        <v>0</v>
      </c>
      <c r="AA54" s="28">
        <v>0</v>
      </c>
      <c r="AB54" s="60"/>
      <c r="AC54" s="28">
        <v>0</v>
      </c>
      <c r="AD54" s="28">
        <v>0</v>
      </c>
      <c r="AE54" s="60"/>
      <c r="AF54" s="28">
        <v>0</v>
      </c>
      <c r="AG54" s="44">
        <v>0</v>
      </c>
      <c r="AH54" s="60"/>
      <c r="AI54" s="63">
        <v>0</v>
      </c>
      <c r="AJ54" s="44">
        <v>0</v>
      </c>
      <c r="AK54" s="12"/>
      <c r="AL54" s="11"/>
      <c r="AM54" s="28">
        <v>1.93</v>
      </c>
      <c r="AN54" s="28">
        <v>127268.06</v>
      </c>
      <c r="AO54" s="60"/>
      <c r="AP54" s="28">
        <v>1.93</v>
      </c>
      <c r="AQ54" s="28">
        <v>50841.99</v>
      </c>
      <c r="AR54" s="60"/>
      <c r="AS54" s="28">
        <v>0.27</v>
      </c>
      <c r="AT54" s="28">
        <v>20095.29</v>
      </c>
      <c r="AU54" s="13"/>
      <c r="AV54" s="11"/>
      <c r="AW54" s="44">
        <v>537147.22</v>
      </c>
      <c r="AX54" s="51"/>
      <c r="AY54" s="140">
        <v>5.8100000000000005</v>
      </c>
    </row>
    <row r="55" spans="1:51" x14ac:dyDescent="0.25">
      <c r="A55" s="116" t="s">
        <v>179</v>
      </c>
      <c r="B55" s="152" t="s">
        <v>180</v>
      </c>
      <c r="C55" s="27" t="s">
        <v>142</v>
      </c>
      <c r="D55" s="27" t="s">
        <v>120</v>
      </c>
      <c r="E55" s="60"/>
      <c r="F55" s="139">
        <v>6597.06</v>
      </c>
      <c r="G55" s="140">
        <v>3772.66</v>
      </c>
      <c r="H55" s="140">
        <v>2698.5</v>
      </c>
      <c r="I55" s="60"/>
      <c r="J55" s="28">
        <v>30.18</v>
      </c>
      <c r="K55" s="28">
        <v>1990129.56</v>
      </c>
      <c r="L55" s="60"/>
      <c r="M55" s="28">
        <v>30.18</v>
      </c>
      <c r="N55" s="28">
        <v>1990129.56</v>
      </c>
      <c r="O55" s="60"/>
      <c r="P55" s="28">
        <v>31.43</v>
      </c>
      <c r="Q55" s="28">
        <v>2072557.06</v>
      </c>
      <c r="R55" s="60"/>
      <c r="S55" s="28">
        <v>31.43</v>
      </c>
      <c r="T55" s="44">
        <v>2072557.06</v>
      </c>
      <c r="U55" s="12"/>
      <c r="V55" s="11"/>
      <c r="W55" s="28">
        <v>21.58</v>
      </c>
      <c r="X55" s="28">
        <v>1423028.36</v>
      </c>
      <c r="Y55" s="60"/>
      <c r="Z55" s="28">
        <v>21.58</v>
      </c>
      <c r="AA55" s="28">
        <v>1423028.36</v>
      </c>
      <c r="AB55" s="60"/>
      <c r="AC55" s="28">
        <v>22.48</v>
      </c>
      <c r="AD55" s="28">
        <v>1482376.16</v>
      </c>
      <c r="AE55" s="60"/>
      <c r="AF55" s="28">
        <v>22.48</v>
      </c>
      <c r="AG55" s="44">
        <v>1482376.16</v>
      </c>
      <c r="AH55" s="60"/>
      <c r="AI55" s="63">
        <v>26.98</v>
      </c>
      <c r="AJ55" s="44">
        <v>1779115.16</v>
      </c>
      <c r="AK55" s="12"/>
      <c r="AL55" s="11"/>
      <c r="AM55" s="28">
        <v>46.78</v>
      </c>
      <c r="AN55" s="28">
        <v>3084766.76</v>
      </c>
      <c r="AO55" s="60"/>
      <c r="AP55" s="28">
        <v>46.78</v>
      </c>
      <c r="AQ55" s="28">
        <v>1232325.54</v>
      </c>
      <c r="AR55" s="60"/>
      <c r="AS55" s="28">
        <v>6.59</v>
      </c>
      <c r="AT55" s="28">
        <v>490473.93</v>
      </c>
      <c r="AU55" s="13"/>
      <c r="AV55" s="11"/>
      <c r="AW55" s="44">
        <v>20522863.669999998</v>
      </c>
      <c r="AX55" s="51"/>
      <c r="AY55" s="140">
        <v>233.33999999999997</v>
      </c>
    </row>
    <row r="56" spans="1:51" x14ac:dyDescent="0.25">
      <c r="A56" s="116" t="s">
        <v>393</v>
      </c>
      <c r="B56" s="152" t="s">
        <v>394</v>
      </c>
      <c r="C56" s="27" t="s">
        <v>142</v>
      </c>
      <c r="D56" s="27" t="s">
        <v>120</v>
      </c>
      <c r="E56" s="60"/>
      <c r="F56" s="139">
        <v>1276.3800000000001</v>
      </c>
      <c r="G56" s="140">
        <v>1205</v>
      </c>
      <c r="H56" s="140">
        <v>64.5</v>
      </c>
      <c r="I56" s="60"/>
      <c r="J56" s="28">
        <v>9.64</v>
      </c>
      <c r="K56" s="28">
        <v>635680.88</v>
      </c>
      <c r="L56" s="60"/>
      <c r="M56" s="28">
        <v>9.64</v>
      </c>
      <c r="N56" s="28">
        <v>635680.88</v>
      </c>
      <c r="O56" s="60"/>
      <c r="P56" s="28">
        <v>10.039999999999999</v>
      </c>
      <c r="Q56" s="28">
        <v>662057.68000000005</v>
      </c>
      <c r="R56" s="60"/>
      <c r="S56" s="28">
        <v>10.039999999999999</v>
      </c>
      <c r="T56" s="44">
        <v>662057.68000000005</v>
      </c>
      <c r="U56" s="12"/>
      <c r="V56" s="11"/>
      <c r="W56" s="28">
        <v>0.51</v>
      </c>
      <c r="X56" s="28">
        <v>33630.42</v>
      </c>
      <c r="Y56" s="60"/>
      <c r="Z56" s="28">
        <v>0.51</v>
      </c>
      <c r="AA56" s="28">
        <v>33630.42</v>
      </c>
      <c r="AB56" s="60"/>
      <c r="AC56" s="28">
        <v>0.53</v>
      </c>
      <c r="AD56" s="28">
        <v>34949.26</v>
      </c>
      <c r="AE56" s="60"/>
      <c r="AF56" s="28">
        <v>0.53</v>
      </c>
      <c r="AG56" s="44">
        <v>34949.26</v>
      </c>
      <c r="AH56" s="60"/>
      <c r="AI56" s="63">
        <v>0.64</v>
      </c>
      <c r="AJ56" s="44">
        <v>42202.879999999997</v>
      </c>
      <c r="AK56" s="12"/>
      <c r="AL56" s="11"/>
      <c r="AM56" s="28">
        <v>9.0500000000000007</v>
      </c>
      <c r="AN56" s="28">
        <v>596775.1</v>
      </c>
      <c r="AO56" s="60"/>
      <c r="AP56" s="28">
        <v>9.0500000000000007</v>
      </c>
      <c r="AQ56" s="28">
        <v>238404.15</v>
      </c>
      <c r="AR56" s="60"/>
      <c r="AS56" s="28">
        <v>1.27</v>
      </c>
      <c r="AT56" s="28">
        <v>94522.29</v>
      </c>
      <c r="AU56" s="13"/>
      <c r="AV56" s="11"/>
      <c r="AW56" s="44">
        <v>3704540.9</v>
      </c>
      <c r="AX56" s="51"/>
      <c r="AY56" s="140">
        <v>40.980000000000004</v>
      </c>
    </row>
    <row r="57" spans="1:51" x14ac:dyDescent="0.25">
      <c r="A57" s="116" t="s">
        <v>415</v>
      </c>
      <c r="B57" s="152" t="s">
        <v>416</v>
      </c>
      <c r="C57" s="27" t="s">
        <v>142</v>
      </c>
      <c r="D57" s="27" t="s">
        <v>131</v>
      </c>
      <c r="E57" s="60"/>
      <c r="F57" s="139">
        <v>5382</v>
      </c>
      <c r="G57" s="140">
        <v>2837.33</v>
      </c>
      <c r="H57" s="140">
        <v>249</v>
      </c>
      <c r="I57" s="60"/>
      <c r="J57" s="28">
        <v>22.69</v>
      </c>
      <c r="K57" s="28">
        <v>1496223.98</v>
      </c>
      <c r="L57" s="60"/>
      <c r="M57" s="28">
        <v>22.69</v>
      </c>
      <c r="N57" s="28">
        <v>1496223.98</v>
      </c>
      <c r="O57" s="60"/>
      <c r="P57" s="28">
        <v>23.64</v>
      </c>
      <c r="Q57" s="28">
        <v>1558868.88</v>
      </c>
      <c r="R57" s="60"/>
      <c r="S57" s="28">
        <v>23.64</v>
      </c>
      <c r="T57" s="44">
        <v>1558868.88</v>
      </c>
      <c r="U57" s="12"/>
      <c r="V57" s="11"/>
      <c r="W57" s="28">
        <v>1.99</v>
      </c>
      <c r="X57" s="28">
        <v>131224.57999999999</v>
      </c>
      <c r="Y57" s="60"/>
      <c r="Z57" s="28">
        <v>1.99</v>
      </c>
      <c r="AA57" s="28">
        <v>131224.57999999999</v>
      </c>
      <c r="AB57" s="60"/>
      <c r="AC57" s="28">
        <v>2.0699999999999998</v>
      </c>
      <c r="AD57" s="28">
        <v>136499.94</v>
      </c>
      <c r="AE57" s="60"/>
      <c r="AF57" s="28">
        <v>2.0699999999999998</v>
      </c>
      <c r="AG57" s="44">
        <v>136499.94</v>
      </c>
      <c r="AH57" s="60"/>
      <c r="AI57" s="63">
        <v>2.4900000000000002</v>
      </c>
      <c r="AJ57" s="44">
        <v>164195.57999999999</v>
      </c>
      <c r="AK57" s="12"/>
      <c r="AL57" s="11"/>
      <c r="AM57" s="28">
        <v>38.17</v>
      </c>
      <c r="AN57" s="28">
        <v>2517006.14</v>
      </c>
      <c r="AO57" s="60"/>
      <c r="AP57" s="28">
        <v>38.17</v>
      </c>
      <c r="AQ57" s="28">
        <v>1005512.31</v>
      </c>
      <c r="AR57" s="60"/>
      <c r="AS57" s="28">
        <v>5.38</v>
      </c>
      <c r="AT57" s="28">
        <v>400417.26</v>
      </c>
      <c r="AU57" s="13"/>
      <c r="AV57" s="11"/>
      <c r="AW57" s="44">
        <v>10732766.050000001</v>
      </c>
      <c r="AX57" s="51"/>
      <c r="AY57" s="140">
        <v>116.75999999999998</v>
      </c>
    </row>
    <row r="58" spans="1:51" x14ac:dyDescent="0.25">
      <c r="A58" s="116" t="s">
        <v>425</v>
      </c>
      <c r="B58" s="152" t="s">
        <v>426</v>
      </c>
      <c r="C58" s="27" t="s">
        <v>142</v>
      </c>
      <c r="D58" s="27" t="s">
        <v>131</v>
      </c>
      <c r="E58" s="60"/>
      <c r="F58" s="139">
        <v>7463.82</v>
      </c>
      <c r="G58" s="140">
        <v>2262</v>
      </c>
      <c r="H58" s="140">
        <v>299</v>
      </c>
      <c r="I58" s="60"/>
      <c r="J58" s="28">
        <v>18.09</v>
      </c>
      <c r="K58" s="28">
        <v>1192890.78</v>
      </c>
      <c r="L58" s="60"/>
      <c r="M58" s="28">
        <v>18.09</v>
      </c>
      <c r="N58" s="28">
        <v>1192890.78</v>
      </c>
      <c r="O58" s="60"/>
      <c r="P58" s="28">
        <v>18.850000000000001</v>
      </c>
      <c r="Q58" s="28">
        <v>1243006.7</v>
      </c>
      <c r="R58" s="60"/>
      <c r="S58" s="28">
        <v>18.850000000000001</v>
      </c>
      <c r="T58" s="44">
        <v>1243006.7</v>
      </c>
      <c r="U58" s="12"/>
      <c r="V58" s="11"/>
      <c r="W58" s="28">
        <v>2.39</v>
      </c>
      <c r="X58" s="28">
        <v>157601.38</v>
      </c>
      <c r="Y58" s="60"/>
      <c r="Z58" s="28">
        <v>2.39</v>
      </c>
      <c r="AA58" s="28">
        <v>157601.38</v>
      </c>
      <c r="AB58" s="60"/>
      <c r="AC58" s="28">
        <v>2.4900000000000002</v>
      </c>
      <c r="AD58" s="28">
        <v>164195.57999999999</v>
      </c>
      <c r="AE58" s="60"/>
      <c r="AF58" s="28">
        <v>2.4900000000000002</v>
      </c>
      <c r="AG58" s="44">
        <v>164195.57999999999</v>
      </c>
      <c r="AH58" s="60"/>
      <c r="AI58" s="63">
        <v>2.99</v>
      </c>
      <c r="AJ58" s="44">
        <v>197166.58</v>
      </c>
      <c r="AK58" s="12"/>
      <c r="AL58" s="11"/>
      <c r="AM58" s="28">
        <v>52.93</v>
      </c>
      <c r="AN58" s="28">
        <v>3490310.06</v>
      </c>
      <c r="AO58" s="60"/>
      <c r="AP58" s="28">
        <v>52.93</v>
      </c>
      <c r="AQ58" s="28">
        <v>1394334.99</v>
      </c>
      <c r="AR58" s="60"/>
      <c r="AS58" s="28">
        <v>7.46</v>
      </c>
      <c r="AT58" s="28">
        <v>555225.42000000004</v>
      </c>
      <c r="AU58" s="13"/>
      <c r="AV58" s="11"/>
      <c r="AW58" s="44">
        <v>11152425.93</v>
      </c>
      <c r="AX58" s="51"/>
      <c r="AY58" s="140">
        <v>119.08000000000001</v>
      </c>
    </row>
    <row r="59" spans="1:51" x14ac:dyDescent="0.25">
      <c r="A59" s="116" t="s">
        <v>331</v>
      </c>
      <c r="B59" s="152" t="s">
        <v>332</v>
      </c>
      <c r="C59" s="27" t="s">
        <v>142</v>
      </c>
      <c r="D59" s="27" t="s">
        <v>120</v>
      </c>
      <c r="E59" s="60"/>
      <c r="F59" s="139">
        <v>3332.63</v>
      </c>
      <c r="G59" s="140">
        <v>2332</v>
      </c>
      <c r="H59" s="140">
        <v>928.5</v>
      </c>
      <c r="I59" s="60"/>
      <c r="J59" s="28">
        <v>18.649999999999999</v>
      </c>
      <c r="K59" s="28">
        <v>1229818.3</v>
      </c>
      <c r="L59" s="60"/>
      <c r="M59" s="28">
        <v>18.649999999999999</v>
      </c>
      <c r="N59" s="28">
        <v>1229818.3</v>
      </c>
      <c r="O59" s="60"/>
      <c r="P59" s="28">
        <v>19.43</v>
      </c>
      <c r="Q59" s="28">
        <v>1281253.06</v>
      </c>
      <c r="R59" s="60"/>
      <c r="S59" s="28">
        <v>19.43</v>
      </c>
      <c r="T59" s="44">
        <v>1281253.06</v>
      </c>
      <c r="U59" s="12"/>
      <c r="V59" s="11"/>
      <c r="W59" s="28">
        <v>7.42</v>
      </c>
      <c r="X59" s="28">
        <v>489289.64</v>
      </c>
      <c r="Y59" s="60"/>
      <c r="Z59" s="28">
        <v>7.42</v>
      </c>
      <c r="AA59" s="28">
        <v>489289.64</v>
      </c>
      <c r="AB59" s="60"/>
      <c r="AC59" s="28">
        <v>7.73</v>
      </c>
      <c r="AD59" s="28">
        <v>509731.66</v>
      </c>
      <c r="AE59" s="60"/>
      <c r="AF59" s="28">
        <v>7.73</v>
      </c>
      <c r="AG59" s="44">
        <v>509731.66</v>
      </c>
      <c r="AH59" s="60"/>
      <c r="AI59" s="63">
        <v>9.2799999999999994</v>
      </c>
      <c r="AJ59" s="44">
        <v>611941.76</v>
      </c>
      <c r="AK59" s="12"/>
      <c r="AL59" s="11"/>
      <c r="AM59" s="28">
        <v>23.63</v>
      </c>
      <c r="AN59" s="28">
        <v>1558209.46</v>
      </c>
      <c r="AO59" s="60"/>
      <c r="AP59" s="28">
        <v>23.63</v>
      </c>
      <c r="AQ59" s="28">
        <v>622485.09</v>
      </c>
      <c r="AR59" s="60"/>
      <c r="AS59" s="28">
        <v>3.33</v>
      </c>
      <c r="AT59" s="28">
        <v>247841.91</v>
      </c>
      <c r="AU59" s="13"/>
      <c r="AV59" s="11"/>
      <c r="AW59" s="44">
        <v>10060663.540000001</v>
      </c>
      <c r="AX59" s="51"/>
      <c r="AY59" s="140">
        <v>113.3</v>
      </c>
    </row>
    <row r="60" spans="1:51" x14ac:dyDescent="0.25">
      <c r="A60" s="116" t="s">
        <v>383</v>
      </c>
      <c r="B60" s="152" t="s">
        <v>384</v>
      </c>
      <c r="C60" s="27" t="s">
        <v>142</v>
      </c>
      <c r="D60" s="27" t="s">
        <v>120</v>
      </c>
      <c r="E60" s="60"/>
      <c r="F60" s="139">
        <v>1271</v>
      </c>
      <c r="G60" s="140">
        <v>869</v>
      </c>
      <c r="H60" s="140">
        <v>29.83</v>
      </c>
      <c r="I60" s="60"/>
      <c r="J60" s="28">
        <v>6.95</v>
      </c>
      <c r="K60" s="28">
        <v>458296.9</v>
      </c>
      <c r="L60" s="60"/>
      <c r="M60" s="28">
        <v>6.95</v>
      </c>
      <c r="N60" s="28">
        <v>458296.9</v>
      </c>
      <c r="O60" s="60"/>
      <c r="P60" s="28">
        <v>7.24</v>
      </c>
      <c r="Q60" s="28">
        <v>477420.08</v>
      </c>
      <c r="R60" s="60"/>
      <c r="S60" s="28">
        <v>7.24</v>
      </c>
      <c r="T60" s="44">
        <v>477420.08</v>
      </c>
      <c r="U60" s="12"/>
      <c r="V60" s="11"/>
      <c r="W60" s="28">
        <v>0.23</v>
      </c>
      <c r="X60" s="28">
        <v>15166.66</v>
      </c>
      <c r="Y60" s="60"/>
      <c r="Z60" s="28">
        <v>0.23</v>
      </c>
      <c r="AA60" s="28">
        <v>15166.66</v>
      </c>
      <c r="AB60" s="60"/>
      <c r="AC60" s="28">
        <v>0.24</v>
      </c>
      <c r="AD60" s="28">
        <v>15826.08</v>
      </c>
      <c r="AE60" s="60"/>
      <c r="AF60" s="28">
        <v>0.24</v>
      </c>
      <c r="AG60" s="44">
        <v>15826.08</v>
      </c>
      <c r="AH60" s="60"/>
      <c r="AI60" s="63">
        <v>0.28999999999999998</v>
      </c>
      <c r="AJ60" s="44">
        <v>19123.18</v>
      </c>
      <c r="AK60" s="12"/>
      <c r="AL60" s="11"/>
      <c r="AM60" s="28">
        <v>9.01</v>
      </c>
      <c r="AN60" s="28">
        <v>594137.42000000004</v>
      </c>
      <c r="AO60" s="60"/>
      <c r="AP60" s="28">
        <v>9.01</v>
      </c>
      <c r="AQ60" s="28">
        <v>237350.43</v>
      </c>
      <c r="AR60" s="60"/>
      <c r="AS60" s="28">
        <v>1.27</v>
      </c>
      <c r="AT60" s="28">
        <v>94522.29</v>
      </c>
      <c r="AU60" s="13"/>
      <c r="AV60" s="11"/>
      <c r="AW60" s="44">
        <v>2878552.7600000002</v>
      </c>
      <c r="AX60" s="51"/>
      <c r="AY60" s="140">
        <v>31.439999999999998</v>
      </c>
    </row>
    <row r="61" spans="1:51" x14ac:dyDescent="0.25">
      <c r="A61" s="116" t="s">
        <v>516</v>
      </c>
      <c r="B61" s="152" t="s">
        <v>517</v>
      </c>
      <c r="C61" s="27" t="s">
        <v>515</v>
      </c>
      <c r="D61" s="27" t="s">
        <v>12</v>
      </c>
      <c r="E61" s="60"/>
      <c r="F61" s="139">
        <v>992.54</v>
      </c>
      <c r="G61" s="140">
        <v>395.66</v>
      </c>
      <c r="H61" s="140">
        <v>2</v>
      </c>
      <c r="I61" s="60"/>
      <c r="J61" s="28">
        <v>3.16</v>
      </c>
      <c r="K61" s="28">
        <v>208376.72</v>
      </c>
      <c r="L61" s="60"/>
      <c r="M61" s="28">
        <v>3.16</v>
      </c>
      <c r="N61" s="28">
        <v>208376.72</v>
      </c>
      <c r="O61" s="60"/>
      <c r="P61" s="28">
        <v>3.29</v>
      </c>
      <c r="Q61" s="28">
        <v>216949.18</v>
      </c>
      <c r="R61" s="60"/>
      <c r="S61" s="28">
        <v>3.29</v>
      </c>
      <c r="T61" s="44">
        <v>216949.18</v>
      </c>
      <c r="U61" s="12"/>
      <c r="V61" s="11"/>
      <c r="W61" s="28">
        <v>0.01</v>
      </c>
      <c r="X61" s="28">
        <v>659.42</v>
      </c>
      <c r="Y61" s="60"/>
      <c r="Z61" s="28">
        <v>0.01</v>
      </c>
      <c r="AA61" s="28">
        <v>659.42</v>
      </c>
      <c r="AB61" s="60"/>
      <c r="AC61" s="28">
        <v>0.01</v>
      </c>
      <c r="AD61" s="28">
        <v>659.42</v>
      </c>
      <c r="AE61" s="60"/>
      <c r="AF61" s="28">
        <v>0.01</v>
      </c>
      <c r="AG61" s="44">
        <v>659.42</v>
      </c>
      <c r="AH61" s="60"/>
      <c r="AI61" s="63">
        <v>0.02</v>
      </c>
      <c r="AJ61" s="44">
        <v>1318.84</v>
      </c>
      <c r="AK61" s="12"/>
      <c r="AL61" s="11"/>
      <c r="AM61" s="28">
        <v>7.03</v>
      </c>
      <c r="AN61" s="28">
        <v>463572.26</v>
      </c>
      <c r="AO61" s="60"/>
      <c r="AP61" s="28">
        <v>7.03</v>
      </c>
      <c r="AQ61" s="28">
        <v>185191.29</v>
      </c>
      <c r="AR61" s="60"/>
      <c r="AS61" s="28">
        <v>0.99</v>
      </c>
      <c r="AT61" s="28">
        <v>73682.73</v>
      </c>
      <c r="AU61" s="13"/>
      <c r="AV61" s="11"/>
      <c r="AW61" s="44">
        <v>1577054.6</v>
      </c>
      <c r="AX61" s="51"/>
      <c r="AY61" s="140">
        <v>16.82</v>
      </c>
    </row>
    <row r="62" spans="1:51" x14ac:dyDescent="0.25">
      <c r="A62" s="116" t="s">
        <v>460</v>
      </c>
      <c r="B62" s="152" t="s">
        <v>461</v>
      </c>
      <c r="C62" s="27" t="s">
        <v>457</v>
      </c>
      <c r="D62" s="27" t="s">
        <v>12</v>
      </c>
      <c r="E62" s="60"/>
      <c r="F62" s="139">
        <v>792.3</v>
      </c>
      <c r="G62" s="140">
        <v>248.66</v>
      </c>
      <c r="H62" s="140">
        <v>0</v>
      </c>
      <c r="I62" s="60"/>
      <c r="J62" s="28">
        <v>1.98</v>
      </c>
      <c r="K62" s="28">
        <v>130565.16</v>
      </c>
      <c r="L62" s="60"/>
      <c r="M62" s="28">
        <v>1.98</v>
      </c>
      <c r="N62" s="28">
        <v>130565.16</v>
      </c>
      <c r="O62" s="60"/>
      <c r="P62" s="28">
        <v>2.0699999999999998</v>
      </c>
      <c r="Q62" s="28">
        <v>136499.94</v>
      </c>
      <c r="R62" s="60"/>
      <c r="S62" s="28">
        <v>2.0699999999999998</v>
      </c>
      <c r="T62" s="44">
        <v>136499.94</v>
      </c>
      <c r="U62" s="12"/>
      <c r="V62" s="11"/>
      <c r="W62" s="28">
        <v>0</v>
      </c>
      <c r="X62" s="28">
        <v>0</v>
      </c>
      <c r="Y62" s="60"/>
      <c r="Z62" s="28">
        <v>0</v>
      </c>
      <c r="AA62" s="28">
        <v>0</v>
      </c>
      <c r="AB62" s="60"/>
      <c r="AC62" s="28">
        <v>0</v>
      </c>
      <c r="AD62" s="28">
        <v>0</v>
      </c>
      <c r="AE62" s="60"/>
      <c r="AF62" s="28">
        <v>0</v>
      </c>
      <c r="AG62" s="44">
        <v>0</v>
      </c>
      <c r="AH62" s="60"/>
      <c r="AI62" s="63">
        <v>0</v>
      </c>
      <c r="AJ62" s="44">
        <v>0</v>
      </c>
      <c r="AK62" s="12"/>
      <c r="AL62" s="11"/>
      <c r="AM62" s="28">
        <v>5.61</v>
      </c>
      <c r="AN62" s="28">
        <v>369934.62</v>
      </c>
      <c r="AO62" s="60"/>
      <c r="AP62" s="28">
        <v>5.61</v>
      </c>
      <c r="AQ62" s="28">
        <v>147784.23000000001</v>
      </c>
      <c r="AR62" s="60"/>
      <c r="AS62" s="28">
        <v>0.79</v>
      </c>
      <c r="AT62" s="28">
        <v>58797.33</v>
      </c>
      <c r="AU62" s="13"/>
      <c r="AV62" s="11"/>
      <c r="AW62" s="44">
        <v>1110646.3799999999</v>
      </c>
      <c r="AX62" s="51"/>
      <c r="AY62" s="140">
        <v>11.73</v>
      </c>
    </row>
    <row r="63" spans="1:51" x14ac:dyDescent="0.25">
      <c r="A63" s="116" t="s">
        <v>601</v>
      </c>
      <c r="B63" s="152" t="s">
        <v>602</v>
      </c>
      <c r="C63" s="27" t="s">
        <v>584</v>
      </c>
      <c r="D63" s="27" t="s">
        <v>120</v>
      </c>
      <c r="E63" s="60"/>
      <c r="F63" s="139">
        <v>89.25</v>
      </c>
      <c r="G63" s="140">
        <v>30.66</v>
      </c>
      <c r="H63" s="140">
        <v>0.33</v>
      </c>
      <c r="I63" s="60"/>
      <c r="J63" s="28">
        <v>0.24</v>
      </c>
      <c r="K63" s="28">
        <v>15826.08</v>
      </c>
      <c r="L63" s="60"/>
      <c r="M63" s="28">
        <v>0.24</v>
      </c>
      <c r="N63" s="28">
        <v>15826.08</v>
      </c>
      <c r="O63" s="60"/>
      <c r="P63" s="28">
        <v>0.25</v>
      </c>
      <c r="Q63" s="28">
        <v>16485.5</v>
      </c>
      <c r="R63" s="60"/>
      <c r="S63" s="28">
        <v>0.25</v>
      </c>
      <c r="T63" s="44">
        <v>16485.5</v>
      </c>
      <c r="U63" s="12"/>
      <c r="V63" s="11"/>
      <c r="W63" s="28">
        <v>0</v>
      </c>
      <c r="X63" s="28">
        <v>0</v>
      </c>
      <c r="Y63" s="60"/>
      <c r="Z63" s="28">
        <v>0</v>
      </c>
      <c r="AA63" s="28">
        <v>0</v>
      </c>
      <c r="AB63" s="60"/>
      <c r="AC63" s="28">
        <v>0</v>
      </c>
      <c r="AD63" s="28">
        <v>0</v>
      </c>
      <c r="AE63" s="60"/>
      <c r="AF63" s="28">
        <v>0</v>
      </c>
      <c r="AG63" s="44">
        <v>0</v>
      </c>
      <c r="AH63" s="60"/>
      <c r="AI63" s="63">
        <v>0</v>
      </c>
      <c r="AJ63" s="44">
        <v>0</v>
      </c>
      <c r="AK63" s="12"/>
      <c r="AL63" s="11"/>
      <c r="AM63" s="28">
        <v>0.63</v>
      </c>
      <c r="AN63" s="28">
        <v>41543.46</v>
      </c>
      <c r="AO63" s="60"/>
      <c r="AP63" s="28">
        <v>0.63</v>
      </c>
      <c r="AQ63" s="28">
        <v>16596.09</v>
      </c>
      <c r="AR63" s="60"/>
      <c r="AS63" s="28">
        <v>0.08</v>
      </c>
      <c r="AT63" s="28">
        <v>5954.16</v>
      </c>
      <c r="AU63" s="13"/>
      <c r="AV63" s="11"/>
      <c r="AW63" s="44">
        <v>128716.87</v>
      </c>
      <c r="AX63" s="51"/>
      <c r="AY63" s="140">
        <v>1.37</v>
      </c>
    </row>
    <row r="64" spans="1:51" x14ac:dyDescent="0.25">
      <c r="A64" s="116" t="s">
        <v>181</v>
      </c>
      <c r="B64" s="152" t="s">
        <v>182</v>
      </c>
      <c r="C64" s="27" t="s">
        <v>142</v>
      </c>
      <c r="D64" s="27" t="s">
        <v>120</v>
      </c>
      <c r="E64" s="60"/>
      <c r="F64" s="139">
        <v>4219.21</v>
      </c>
      <c r="G64" s="140">
        <v>2398</v>
      </c>
      <c r="H64" s="140">
        <v>1496.5</v>
      </c>
      <c r="I64" s="60"/>
      <c r="J64" s="28">
        <v>19.18</v>
      </c>
      <c r="K64" s="28">
        <v>1264767.56</v>
      </c>
      <c r="L64" s="60"/>
      <c r="M64" s="28">
        <v>19.18</v>
      </c>
      <c r="N64" s="28">
        <v>1264767.56</v>
      </c>
      <c r="O64" s="60"/>
      <c r="P64" s="28">
        <v>19.98</v>
      </c>
      <c r="Q64" s="28">
        <v>1317521.1599999999</v>
      </c>
      <c r="R64" s="60"/>
      <c r="S64" s="28">
        <v>19.98</v>
      </c>
      <c r="T64" s="44">
        <v>1317521.1599999999</v>
      </c>
      <c r="U64" s="12"/>
      <c r="V64" s="11"/>
      <c r="W64" s="28">
        <v>11.97</v>
      </c>
      <c r="X64" s="28">
        <v>789325.74</v>
      </c>
      <c r="Y64" s="60"/>
      <c r="Z64" s="28">
        <v>11.97</v>
      </c>
      <c r="AA64" s="28">
        <v>789325.74</v>
      </c>
      <c r="AB64" s="60"/>
      <c r="AC64" s="28">
        <v>12.47</v>
      </c>
      <c r="AD64" s="28">
        <v>822296.74</v>
      </c>
      <c r="AE64" s="60"/>
      <c r="AF64" s="28">
        <v>12.47</v>
      </c>
      <c r="AG64" s="44">
        <v>822296.74</v>
      </c>
      <c r="AH64" s="60"/>
      <c r="AI64" s="63">
        <v>14.96</v>
      </c>
      <c r="AJ64" s="44">
        <v>986492.32</v>
      </c>
      <c r="AK64" s="12"/>
      <c r="AL64" s="11"/>
      <c r="AM64" s="28">
        <v>29.92</v>
      </c>
      <c r="AN64" s="28">
        <v>1972984.64</v>
      </c>
      <c r="AO64" s="60"/>
      <c r="AP64" s="28">
        <v>29.92</v>
      </c>
      <c r="AQ64" s="28">
        <v>788182.56</v>
      </c>
      <c r="AR64" s="60"/>
      <c r="AS64" s="28">
        <v>4.21</v>
      </c>
      <c r="AT64" s="28">
        <v>313337.67</v>
      </c>
      <c r="AU64" s="13"/>
      <c r="AV64" s="11"/>
      <c r="AW64" s="44">
        <v>12448819.590000002</v>
      </c>
      <c r="AX64" s="51"/>
      <c r="AY64" s="140">
        <v>140.93</v>
      </c>
    </row>
    <row r="65" spans="1:51" x14ac:dyDescent="0.25">
      <c r="A65" s="116" t="s">
        <v>81</v>
      </c>
      <c r="B65" s="152" t="s">
        <v>82</v>
      </c>
      <c r="C65" s="27" t="s">
        <v>78</v>
      </c>
      <c r="D65" s="27" t="s">
        <v>12</v>
      </c>
      <c r="E65" s="60"/>
      <c r="F65" s="139">
        <v>503.25</v>
      </c>
      <c r="G65" s="140">
        <v>147.66</v>
      </c>
      <c r="H65" s="140">
        <v>0</v>
      </c>
      <c r="I65" s="60"/>
      <c r="J65" s="28">
        <v>1.18</v>
      </c>
      <c r="K65" s="28">
        <v>77811.56</v>
      </c>
      <c r="L65" s="60"/>
      <c r="M65" s="28">
        <v>1.18</v>
      </c>
      <c r="N65" s="28">
        <v>77811.56</v>
      </c>
      <c r="O65" s="60"/>
      <c r="P65" s="28">
        <v>1.23</v>
      </c>
      <c r="Q65" s="28">
        <v>81108.66</v>
      </c>
      <c r="R65" s="60"/>
      <c r="S65" s="28">
        <v>1.23</v>
      </c>
      <c r="T65" s="44">
        <v>81108.66</v>
      </c>
      <c r="U65" s="12"/>
      <c r="V65" s="11"/>
      <c r="W65" s="28">
        <v>0</v>
      </c>
      <c r="X65" s="28">
        <v>0</v>
      </c>
      <c r="Y65" s="60"/>
      <c r="Z65" s="28">
        <v>0</v>
      </c>
      <c r="AA65" s="28">
        <v>0</v>
      </c>
      <c r="AB65" s="60"/>
      <c r="AC65" s="28">
        <v>0</v>
      </c>
      <c r="AD65" s="28">
        <v>0</v>
      </c>
      <c r="AE65" s="60"/>
      <c r="AF65" s="28">
        <v>0</v>
      </c>
      <c r="AG65" s="44">
        <v>0</v>
      </c>
      <c r="AH65" s="60"/>
      <c r="AI65" s="63">
        <v>0</v>
      </c>
      <c r="AJ65" s="44">
        <v>0</v>
      </c>
      <c r="AK65" s="12"/>
      <c r="AL65" s="11"/>
      <c r="AM65" s="28">
        <v>3.56</v>
      </c>
      <c r="AN65" s="28">
        <v>234753.52</v>
      </c>
      <c r="AO65" s="60"/>
      <c r="AP65" s="28">
        <v>3.56</v>
      </c>
      <c r="AQ65" s="28">
        <v>93781.08</v>
      </c>
      <c r="AR65" s="60"/>
      <c r="AS65" s="28">
        <v>0.5</v>
      </c>
      <c r="AT65" s="28">
        <v>37213.5</v>
      </c>
      <c r="AU65" s="13"/>
      <c r="AV65" s="11"/>
      <c r="AW65" s="44">
        <v>683588.54</v>
      </c>
      <c r="AX65" s="51"/>
      <c r="AY65" s="140">
        <v>7.2</v>
      </c>
    </row>
    <row r="66" spans="1:51" x14ac:dyDescent="0.25">
      <c r="A66" s="116" t="s">
        <v>355</v>
      </c>
      <c r="B66" s="152" t="s">
        <v>356</v>
      </c>
      <c r="C66" s="27" t="s">
        <v>142</v>
      </c>
      <c r="D66" s="27" t="s">
        <v>120</v>
      </c>
      <c r="E66" s="60"/>
      <c r="F66" s="139">
        <v>2073.5</v>
      </c>
      <c r="G66" s="140">
        <v>2092.66</v>
      </c>
      <c r="H66" s="140">
        <v>85</v>
      </c>
      <c r="I66" s="60"/>
      <c r="J66" s="28">
        <v>16.739999999999998</v>
      </c>
      <c r="K66" s="28">
        <v>1103869.08</v>
      </c>
      <c r="L66" s="60"/>
      <c r="M66" s="28">
        <v>16.739999999999998</v>
      </c>
      <c r="N66" s="28">
        <v>1103869.08</v>
      </c>
      <c r="O66" s="60"/>
      <c r="P66" s="28">
        <v>17.43</v>
      </c>
      <c r="Q66" s="28">
        <v>1149369.06</v>
      </c>
      <c r="R66" s="60"/>
      <c r="S66" s="28">
        <v>17.43</v>
      </c>
      <c r="T66" s="44">
        <v>1149369.06</v>
      </c>
      <c r="U66" s="12"/>
      <c r="V66" s="11"/>
      <c r="W66" s="28">
        <v>0.68</v>
      </c>
      <c r="X66" s="28">
        <v>44840.56</v>
      </c>
      <c r="Y66" s="60"/>
      <c r="Z66" s="28">
        <v>0.68</v>
      </c>
      <c r="AA66" s="28">
        <v>44840.56</v>
      </c>
      <c r="AB66" s="60"/>
      <c r="AC66" s="28">
        <v>0.7</v>
      </c>
      <c r="AD66" s="28">
        <v>46159.4</v>
      </c>
      <c r="AE66" s="60"/>
      <c r="AF66" s="28">
        <v>0.7</v>
      </c>
      <c r="AG66" s="44">
        <v>46159.4</v>
      </c>
      <c r="AH66" s="60"/>
      <c r="AI66" s="63">
        <v>0.85</v>
      </c>
      <c r="AJ66" s="44">
        <v>56050.7</v>
      </c>
      <c r="AK66" s="12"/>
      <c r="AL66" s="11"/>
      <c r="AM66" s="28">
        <v>14.7</v>
      </c>
      <c r="AN66" s="28">
        <v>969347.4</v>
      </c>
      <c r="AO66" s="60"/>
      <c r="AP66" s="28">
        <v>14.7</v>
      </c>
      <c r="AQ66" s="28">
        <v>387242.1</v>
      </c>
      <c r="AR66" s="60"/>
      <c r="AS66" s="28">
        <v>2.0699999999999998</v>
      </c>
      <c r="AT66" s="28">
        <v>154063.89000000001</v>
      </c>
      <c r="AU66" s="13"/>
      <c r="AV66" s="11"/>
      <c r="AW66" s="44">
        <v>6255180.290000001</v>
      </c>
      <c r="AX66" s="51"/>
      <c r="AY66" s="140">
        <v>69.23</v>
      </c>
    </row>
    <row r="67" spans="1:51" x14ac:dyDescent="0.25">
      <c r="A67" s="116" t="s">
        <v>357</v>
      </c>
      <c r="B67" s="152" t="s">
        <v>358</v>
      </c>
      <c r="C67" s="27" t="s">
        <v>142</v>
      </c>
      <c r="D67" s="27" t="s">
        <v>120</v>
      </c>
      <c r="E67" s="60"/>
      <c r="F67" s="139">
        <v>2578.13</v>
      </c>
      <c r="G67" s="140">
        <v>2203.66</v>
      </c>
      <c r="H67" s="140">
        <v>104.5</v>
      </c>
      <c r="I67" s="60"/>
      <c r="J67" s="28">
        <v>17.62</v>
      </c>
      <c r="K67" s="28">
        <v>1161898.04</v>
      </c>
      <c r="L67" s="60"/>
      <c r="M67" s="28">
        <v>17.62</v>
      </c>
      <c r="N67" s="28">
        <v>1161898.04</v>
      </c>
      <c r="O67" s="60"/>
      <c r="P67" s="28">
        <v>18.36</v>
      </c>
      <c r="Q67" s="28">
        <v>1210695.1200000001</v>
      </c>
      <c r="R67" s="60"/>
      <c r="S67" s="28">
        <v>18.36</v>
      </c>
      <c r="T67" s="44">
        <v>1210695.1200000001</v>
      </c>
      <c r="U67" s="12"/>
      <c r="V67" s="11"/>
      <c r="W67" s="28">
        <v>0.83</v>
      </c>
      <c r="X67" s="28">
        <v>54731.86</v>
      </c>
      <c r="Y67" s="60"/>
      <c r="Z67" s="28">
        <v>0.83</v>
      </c>
      <c r="AA67" s="28">
        <v>54731.86</v>
      </c>
      <c r="AB67" s="60"/>
      <c r="AC67" s="28">
        <v>0.87</v>
      </c>
      <c r="AD67" s="28">
        <v>57369.54</v>
      </c>
      <c r="AE67" s="60"/>
      <c r="AF67" s="28">
        <v>0.87</v>
      </c>
      <c r="AG67" s="44">
        <v>57369.54</v>
      </c>
      <c r="AH67" s="60"/>
      <c r="AI67" s="63">
        <v>1.04</v>
      </c>
      <c r="AJ67" s="44">
        <v>68579.679999999993</v>
      </c>
      <c r="AK67" s="12"/>
      <c r="AL67" s="11"/>
      <c r="AM67" s="28">
        <v>18.28</v>
      </c>
      <c r="AN67" s="28">
        <v>1205419.76</v>
      </c>
      <c r="AO67" s="60"/>
      <c r="AP67" s="28">
        <v>18.28</v>
      </c>
      <c r="AQ67" s="28">
        <v>481550.04</v>
      </c>
      <c r="AR67" s="60"/>
      <c r="AS67" s="28">
        <v>2.57</v>
      </c>
      <c r="AT67" s="28">
        <v>191277.39</v>
      </c>
      <c r="AU67" s="13"/>
      <c r="AV67" s="11"/>
      <c r="AW67" s="44">
        <v>6916215.9900000002</v>
      </c>
      <c r="AX67" s="51"/>
      <c r="AY67" s="140">
        <v>76.22999999999999</v>
      </c>
    </row>
    <row r="68" spans="1:51" x14ac:dyDescent="0.25">
      <c r="A68" s="116" t="s">
        <v>136</v>
      </c>
      <c r="B68" s="152" t="s">
        <v>137</v>
      </c>
      <c r="C68" s="27" t="s">
        <v>106</v>
      </c>
      <c r="D68" s="27" t="s">
        <v>12</v>
      </c>
      <c r="E68" s="60"/>
      <c r="F68" s="139">
        <v>552.25</v>
      </c>
      <c r="G68" s="140">
        <v>138.66</v>
      </c>
      <c r="H68" s="140">
        <v>0</v>
      </c>
      <c r="I68" s="60"/>
      <c r="J68" s="28">
        <v>1.1000000000000001</v>
      </c>
      <c r="K68" s="28">
        <v>72536.2</v>
      </c>
      <c r="L68" s="60"/>
      <c r="M68" s="28">
        <v>1.1000000000000001</v>
      </c>
      <c r="N68" s="28">
        <v>72536.2</v>
      </c>
      <c r="O68" s="60"/>
      <c r="P68" s="28">
        <v>1.1499999999999999</v>
      </c>
      <c r="Q68" s="28">
        <v>75833.3</v>
      </c>
      <c r="R68" s="60"/>
      <c r="S68" s="28">
        <v>1.1499999999999999</v>
      </c>
      <c r="T68" s="44">
        <v>75833.3</v>
      </c>
      <c r="U68" s="12"/>
      <c r="V68" s="11"/>
      <c r="W68" s="28">
        <v>0</v>
      </c>
      <c r="X68" s="28">
        <v>0</v>
      </c>
      <c r="Y68" s="60"/>
      <c r="Z68" s="28">
        <v>0</v>
      </c>
      <c r="AA68" s="28">
        <v>0</v>
      </c>
      <c r="AB68" s="60"/>
      <c r="AC68" s="28">
        <v>0</v>
      </c>
      <c r="AD68" s="28">
        <v>0</v>
      </c>
      <c r="AE68" s="60"/>
      <c r="AF68" s="28">
        <v>0</v>
      </c>
      <c r="AG68" s="44">
        <v>0</v>
      </c>
      <c r="AH68" s="60"/>
      <c r="AI68" s="63">
        <v>0</v>
      </c>
      <c r="AJ68" s="44">
        <v>0</v>
      </c>
      <c r="AK68" s="12"/>
      <c r="AL68" s="11"/>
      <c r="AM68" s="28">
        <v>3.91</v>
      </c>
      <c r="AN68" s="28">
        <v>257833.22</v>
      </c>
      <c r="AO68" s="60"/>
      <c r="AP68" s="28">
        <v>3.91</v>
      </c>
      <c r="AQ68" s="28">
        <v>103001.13</v>
      </c>
      <c r="AR68" s="60"/>
      <c r="AS68" s="28">
        <v>0.55000000000000004</v>
      </c>
      <c r="AT68" s="28">
        <v>40934.85</v>
      </c>
      <c r="AU68" s="13"/>
      <c r="AV68" s="11"/>
      <c r="AW68" s="44">
        <v>698508.2</v>
      </c>
      <c r="AX68" s="51"/>
      <c r="AY68" s="140">
        <v>7.3100000000000005</v>
      </c>
    </row>
    <row r="69" spans="1:51" x14ac:dyDescent="0.25">
      <c r="A69" s="116" t="s">
        <v>443</v>
      </c>
      <c r="B69" s="152" t="s">
        <v>444</v>
      </c>
      <c r="C69" s="27" t="s">
        <v>433</v>
      </c>
      <c r="D69" s="27" t="s">
        <v>12</v>
      </c>
      <c r="E69" s="60"/>
      <c r="F69" s="139">
        <v>623.13</v>
      </c>
      <c r="G69" s="140">
        <v>164.66</v>
      </c>
      <c r="H69" s="140">
        <v>1.33</v>
      </c>
      <c r="I69" s="60"/>
      <c r="J69" s="28">
        <v>1.31</v>
      </c>
      <c r="K69" s="28">
        <v>86384.02</v>
      </c>
      <c r="L69" s="60"/>
      <c r="M69" s="28">
        <v>1.31</v>
      </c>
      <c r="N69" s="28">
        <v>86384.02</v>
      </c>
      <c r="O69" s="60"/>
      <c r="P69" s="28">
        <v>1.37</v>
      </c>
      <c r="Q69" s="28">
        <v>90340.54</v>
      </c>
      <c r="R69" s="60"/>
      <c r="S69" s="28">
        <v>1.37</v>
      </c>
      <c r="T69" s="44">
        <v>90340.54</v>
      </c>
      <c r="U69" s="12"/>
      <c r="V69" s="11"/>
      <c r="W69" s="28">
        <v>0.01</v>
      </c>
      <c r="X69" s="28">
        <v>659.42</v>
      </c>
      <c r="Y69" s="60"/>
      <c r="Z69" s="28">
        <v>0.01</v>
      </c>
      <c r="AA69" s="28">
        <v>659.42</v>
      </c>
      <c r="AB69" s="60"/>
      <c r="AC69" s="28">
        <v>0.01</v>
      </c>
      <c r="AD69" s="28">
        <v>659.42</v>
      </c>
      <c r="AE69" s="60"/>
      <c r="AF69" s="28">
        <v>0.01</v>
      </c>
      <c r="AG69" s="44">
        <v>659.42</v>
      </c>
      <c r="AH69" s="60"/>
      <c r="AI69" s="63">
        <v>0.01</v>
      </c>
      <c r="AJ69" s="44">
        <v>659.42</v>
      </c>
      <c r="AK69" s="12"/>
      <c r="AL69" s="11"/>
      <c r="AM69" s="28">
        <v>4.41</v>
      </c>
      <c r="AN69" s="28">
        <v>290804.21999999997</v>
      </c>
      <c r="AO69" s="60"/>
      <c r="AP69" s="28">
        <v>4.41</v>
      </c>
      <c r="AQ69" s="28">
        <v>116172.63</v>
      </c>
      <c r="AR69" s="60"/>
      <c r="AS69" s="28">
        <v>0.62</v>
      </c>
      <c r="AT69" s="28">
        <v>46144.74</v>
      </c>
      <c r="AU69" s="13"/>
      <c r="AV69" s="11"/>
      <c r="AW69" s="44">
        <v>809867.80999999994</v>
      </c>
      <c r="AX69" s="51"/>
      <c r="AY69" s="140">
        <v>8.5</v>
      </c>
    </row>
    <row r="70" spans="1:51" x14ac:dyDescent="0.25">
      <c r="A70" s="116" t="s">
        <v>183</v>
      </c>
      <c r="B70" s="152" t="s">
        <v>184</v>
      </c>
      <c r="C70" s="27" t="s">
        <v>142</v>
      </c>
      <c r="D70" s="27" t="s">
        <v>120</v>
      </c>
      <c r="E70" s="60"/>
      <c r="F70" s="139">
        <v>3296.71</v>
      </c>
      <c r="G70" s="140">
        <v>2043.33</v>
      </c>
      <c r="H70" s="140">
        <v>1366.5</v>
      </c>
      <c r="I70" s="60"/>
      <c r="J70" s="28">
        <v>16.34</v>
      </c>
      <c r="K70" s="28">
        <v>1077492.28</v>
      </c>
      <c r="L70" s="60"/>
      <c r="M70" s="28">
        <v>16.34</v>
      </c>
      <c r="N70" s="28">
        <v>1077492.28</v>
      </c>
      <c r="O70" s="60"/>
      <c r="P70" s="28">
        <v>17.02</v>
      </c>
      <c r="Q70" s="28">
        <v>1122332.8400000001</v>
      </c>
      <c r="R70" s="60"/>
      <c r="S70" s="28">
        <v>17.02</v>
      </c>
      <c r="T70" s="44">
        <v>1122332.8400000001</v>
      </c>
      <c r="U70" s="12"/>
      <c r="V70" s="11"/>
      <c r="W70" s="28">
        <v>10.93</v>
      </c>
      <c r="X70" s="28">
        <v>720746.06</v>
      </c>
      <c r="Y70" s="60"/>
      <c r="Z70" s="28">
        <v>10.93</v>
      </c>
      <c r="AA70" s="28">
        <v>720746.06</v>
      </c>
      <c r="AB70" s="60"/>
      <c r="AC70" s="28">
        <v>11.38</v>
      </c>
      <c r="AD70" s="28">
        <v>750419.96</v>
      </c>
      <c r="AE70" s="60"/>
      <c r="AF70" s="28">
        <v>11.38</v>
      </c>
      <c r="AG70" s="44">
        <v>750419.96</v>
      </c>
      <c r="AH70" s="60"/>
      <c r="AI70" s="63">
        <v>13.66</v>
      </c>
      <c r="AJ70" s="44">
        <v>900767.72</v>
      </c>
      <c r="AK70" s="12"/>
      <c r="AL70" s="11"/>
      <c r="AM70" s="28">
        <v>23.38</v>
      </c>
      <c r="AN70" s="28">
        <v>1541723.96</v>
      </c>
      <c r="AO70" s="60"/>
      <c r="AP70" s="28">
        <v>23.38</v>
      </c>
      <c r="AQ70" s="28">
        <v>615899.34</v>
      </c>
      <c r="AR70" s="60"/>
      <c r="AS70" s="28">
        <v>3.29</v>
      </c>
      <c r="AT70" s="28">
        <v>244864.83</v>
      </c>
      <c r="AU70" s="13"/>
      <c r="AV70" s="11"/>
      <c r="AW70" s="44">
        <v>10645238.129999999</v>
      </c>
      <c r="AX70" s="51"/>
      <c r="AY70" s="140">
        <v>121.10999999999999</v>
      </c>
    </row>
    <row r="71" spans="1:51" x14ac:dyDescent="0.25">
      <c r="A71" s="116" t="s">
        <v>201</v>
      </c>
      <c r="B71" s="152" t="s">
        <v>202</v>
      </c>
      <c r="C71" s="27" t="s">
        <v>142</v>
      </c>
      <c r="D71" s="27" t="s">
        <v>120</v>
      </c>
      <c r="E71" s="60"/>
      <c r="F71" s="139">
        <v>473.22</v>
      </c>
      <c r="G71" s="140">
        <v>186.66</v>
      </c>
      <c r="H71" s="140">
        <v>112.5</v>
      </c>
      <c r="I71" s="60"/>
      <c r="J71" s="28">
        <v>1.49</v>
      </c>
      <c r="K71" s="28">
        <v>98253.58</v>
      </c>
      <c r="L71" s="60"/>
      <c r="M71" s="28">
        <v>1.49</v>
      </c>
      <c r="N71" s="28">
        <v>98253.58</v>
      </c>
      <c r="O71" s="60"/>
      <c r="P71" s="28">
        <v>1.55</v>
      </c>
      <c r="Q71" s="28">
        <v>102210.1</v>
      </c>
      <c r="R71" s="60"/>
      <c r="S71" s="28">
        <v>1.55</v>
      </c>
      <c r="T71" s="44">
        <v>102210.1</v>
      </c>
      <c r="U71" s="12"/>
      <c r="V71" s="11"/>
      <c r="W71" s="28">
        <v>0.9</v>
      </c>
      <c r="X71" s="28">
        <v>59347.8</v>
      </c>
      <c r="Y71" s="60"/>
      <c r="Z71" s="28">
        <v>0.9</v>
      </c>
      <c r="AA71" s="28">
        <v>59347.8</v>
      </c>
      <c r="AB71" s="60"/>
      <c r="AC71" s="28">
        <v>0.93</v>
      </c>
      <c r="AD71" s="28">
        <v>61326.06</v>
      </c>
      <c r="AE71" s="60"/>
      <c r="AF71" s="28">
        <v>0.93</v>
      </c>
      <c r="AG71" s="44">
        <v>61326.06</v>
      </c>
      <c r="AH71" s="60"/>
      <c r="AI71" s="63">
        <v>1.1200000000000001</v>
      </c>
      <c r="AJ71" s="44">
        <v>73855.039999999994</v>
      </c>
      <c r="AK71" s="12"/>
      <c r="AL71" s="11"/>
      <c r="AM71" s="28">
        <v>3.35</v>
      </c>
      <c r="AN71" s="28">
        <v>220905.7</v>
      </c>
      <c r="AO71" s="60"/>
      <c r="AP71" s="28">
        <v>3.35</v>
      </c>
      <c r="AQ71" s="28">
        <v>88249.05</v>
      </c>
      <c r="AR71" s="60"/>
      <c r="AS71" s="28">
        <v>0.47</v>
      </c>
      <c r="AT71" s="28">
        <v>34980.69</v>
      </c>
      <c r="AU71" s="13"/>
      <c r="AV71" s="11"/>
      <c r="AW71" s="44">
        <v>1060265.56</v>
      </c>
      <c r="AX71" s="51"/>
      <c r="AY71" s="140">
        <v>11.819999999999999</v>
      </c>
    </row>
    <row r="72" spans="1:51" x14ac:dyDescent="0.25">
      <c r="A72" s="116" t="s">
        <v>580</v>
      </c>
      <c r="B72" s="152" t="s">
        <v>581</v>
      </c>
      <c r="C72" s="27" t="s">
        <v>553</v>
      </c>
      <c r="D72" s="27" t="s">
        <v>12</v>
      </c>
      <c r="E72" s="60"/>
      <c r="F72" s="139">
        <v>2221.71</v>
      </c>
      <c r="G72" s="140">
        <v>1118</v>
      </c>
      <c r="H72" s="140">
        <v>13.5</v>
      </c>
      <c r="I72" s="60"/>
      <c r="J72" s="28">
        <v>8.94</v>
      </c>
      <c r="K72" s="28">
        <v>589521.48</v>
      </c>
      <c r="L72" s="60"/>
      <c r="M72" s="28">
        <v>8.94</v>
      </c>
      <c r="N72" s="28">
        <v>589521.48</v>
      </c>
      <c r="O72" s="60"/>
      <c r="P72" s="28">
        <v>9.31</v>
      </c>
      <c r="Q72" s="28">
        <v>613920.02</v>
      </c>
      <c r="R72" s="60"/>
      <c r="S72" s="28">
        <v>9.31</v>
      </c>
      <c r="T72" s="44">
        <v>613920.02</v>
      </c>
      <c r="U72" s="12"/>
      <c r="V72" s="11"/>
      <c r="W72" s="28">
        <v>0.1</v>
      </c>
      <c r="X72" s="28">
        <v>6594.2</v>
      </c>
      <c r="Y72" s="60"/>
      <c r="Z72" s="28">
        <v>0.1</v>
      </c>
      <c r="AA72" s="28">
        <v>6594.2</v>
      </c>
      <c r="AB72" s="60"/>
      <c r="AC72" s="28">
        <v>0.11</v>
      </c>
      <c r="AD72" s="28">
        <v>7253.62</v>
      </c>
      <c r="AE72" s="60"/>
      <c r="AF72" s="28">
        <v>0.11</v>
      </c>
      <c r="AG72" s="44">
        <v>7253.62</v>
      </c>
      <c r="AH72" s="60"/>
      <c r="AI72" s="63">
        <v>0.13</v>
      </c>
      <c r="AJ72" s="44">
        <v>8572.4599999999991</v>
      </c>
      <c r="AK72" s="12"/>
      <c r="AL72" s="11"/>
      <c r="AM72" s="28">
        <v>15.75</v>
      </c>
      <c r="AN72" s="28">
        <v>1038586.5</v>
      </c>
      <c r="AO72" s="60"/>
      <c r="AP72" s="28">
        <v>15.75</v>
      </c>
      <c r="AQ72" s="28">
        <v>414902.25</v>
      </c>
      <c r="AR72" s="60"/>
      <c r="AS72" s="28">
        <v>2.2200000000000002</v>
      </c>
      <c r="AT72" s="28">
        <v>165227.94</v>
      </c>
      <c r="AU72" s="13"/>
      <c r="AV72" s="11"/>
      <c r="AW72" s="44">
        <v>4061867.79</v>
      </c>
      <c r="AX72" s="51"/>
      <c r="AY72" s="140">
        <v>43.760000000000005</v>
      </c>
    </row>
    <row r="73" spans="1:51" x14ac:dyDescent="0.25">
      <c r="A73" s="116" t="s">
        <v>436</v>
      </c>
      <c r="B73" s="152" t="s">
        <v>437</v>
      </c>
      <c r="C73" s="27" t="s">
        <v>438</v>
      </c>
      <c r="D73" s="27" t="s">
        <v>12</v>
      </c>
      <c r="E73" s="60"/>
      <c r="F73" s="139">
        <v>610</v>
      </c>
      <c r="G73" s="140">
        <v>223</v>
      </c>
      <c r="H73" s="140">
        <v>0</v>
      </c>
      <c r="I73" s="60"/>
      <c r="J73" s="28">
        <v>1.78</v>
      </c>
      <c r="K73" s="28">
        <v>117376.76</v>
      </c>
      <c r="L73" s="60"/>
      <c r="M73" s="28">
        <v>1.78</v>
      </c>
      <c r="N73" s="28">
        <v>117376.76</v>
      </c>
      <c r="O73" s="60"/>
      <c r="P73" s="28">
        <v>1.85</v>
      </c>
      <c r="Q73" s="28">
        <v>121992.7</v>
      </c>
      <c r="R73" s="60"/>
      <c r="S73" s="28">
        <v>1.85</v>
      </c>
      <c r="T73" s="44">
        <v>121992.7</v>
      </c>
      <c r="U73" s="12"/>
      <c r="V73" s="11"/>
      <c r="W73" s="28">
        <v>0</v>
      </c>
      <c r="X73" s="28">
        <v>0</v>
      </c>
      <c r="Y73" s="60"/>
      <c r="Z73" s="28">
        <v>0</v>
      </c>
      <c r="AA73" s="28">
        <v>0</v>
      </c>
      <c r="AB73" s="60"/>
      <c r="AC73" s="28">
        <v>0</v>
      </c>
      <c r="AD73" s="28">
        <v>0</v>
      </c>
      <c r="AE73" s="60"/>
      <c r="AF73" s="28">
        <v>0</v>
      </c>
      <c r="AG73" s="44">
        <v>0</v>
      </c>
      <c r="AH73" s="60"/>
      <c r="AI73" s="63">
        <v>0</v>
      </c>
      <c r="AJ73" s="44">
        <v>0</v>
      </c>
      <c r="AK73" s="12"/>
      <c r="AL73" s="11"/>
      <c r="AM73" s="28">
        <v>4.32</v>
      </c>
      <c r="AN73" s="28">
        <v>284869.44</v>
      </c>
      <c r="AO73" s="60"/>
      <c r="AP73" s="28">
        <v>4.32</v>
      </c>
      <c r="AQ73" s="28">
        <v>113801.76</v>
      </c>
      <c r="AR73" s="60"/>
      <c r="AS73" s="28">
        <v>0.61</v>
      </c>
      <c r="AT73" s="28">
        <v>45400.47</v>
      </c>
      <c r="AU73" s="13"/>
      <c r="AV73" s="11"/>
      <c r="AW73" s="44">
        <v>922810.59</v>
      </c>
      <c r="AX73" s="51"/>
      <c r="AY73" s="140">
        <v>9.8000000000000007</v>
      </c>
    </row>
    <row r="74" spans="1:51" x14ac:dyDescent="0.25">
      <c r="A74" s="116" t="s">
        <v>535</v>
      </c>
      <c r="B74" s="152" t="s">
        <v>536</v>
      </c>
      <c r="C74" s="27" t="s">
        <v>530</v>
      </c>
      <c r="D74" s="27" t="s">
        <v>12</v>
      </c>
      <c r="E74" s="60"/>
      <c r="F74" s="139">
        <v>310</v>
      </c>
      <c r="G74" s="140">
        <v>129</v>
      </c>
      <c r="H74" s="140">
        <v>0</v>
      </c>
      <c r="I74" s="60"/>
      <c r="J74" s="28">
        <v>1.03</v>
      </c>
      <c r="K74" s="28">
        <v>67920.259999999995</v>
      </c>
      <c r="L74" s="60"/>
      <c r="M74" s="28">
        <v>1.03</v>
      </c>
      <c r="N74" s="28">
        <v>67920.259999999995</v>
      </c>
      <c r="O74" s="60"/>
      <c r="P74" s="28">
        <v>1.07</v>
      </c>
      <c r="Q74" s="28">
        <v>70557.94</v>
      </c>
      <c r="R74" s="60"/>
      <c r="S74" s="28">
        <v>1.07</v>
      </c>
      <c r="T74" s="44">
        <v>70557.94</v>
      </c>
      <c r="U74" s="12"/>
      <c r="V74" s="11"/>
      <c r="W74" s="28">
        <v>0</v>
      </c>
      <c r="X74" s="28">
        <v>0</v>
      </c>
      <c r="Y74" s="60"/>
      <c r="Z74" s="28">
        <v>0</v>
      </c>
      <c r="AA74" s="28">
        <v>0</v>
      </c>
      <c r="AB74" s="60"/>
      <c r="AC74" s="28">
        <v>0</v>
      </c>
      <c r="AD74" s="28">
        <v>0</v>
      </c>
      <c r="AE74" s="60"/>
      <c r="AF74" s="28">
        <v>0</v>
      </c>
      <c r="AG74" s="44">
        <v>0</v>
      </c>
      <c r="AH74" s="60"/>
      <c r="AI74" s="63">
        <v>0</v>
      </c>
      <c r="AJ74" s="44">
        <v>0</v>
      </c>
      <c r="AK74" s="12"/>
      <c r="AL74" s="11"/>
      <c r="AM74" s="28">
        <v>2.19</v>
      </c>
      <c r="AN74" s="28">
        <v>144412.98000000001</v>
      </c>
      <c r="AO74" s="60"/>
      <c r="AP74" s="28">
        <v>2.19</v>
      </c>
      <c r="AQ74" s="28">
        <v>57691.17</v>
      </c>
      <c r="AR74" s="60"/>
      <c r="AS74" s="28">
        <v>0.31</v>
      </c>
      <c r="AT74" s="28">
        <v>23072.37</v>
      </c>
      <c r="AU74" s="13"/>
      <c r="AV74" s="11"/>
      <c r="AW74" s="44">
        <v>502132.92000000004</v>
      </c>
      <c r="AX74" s="51"/>
      <c r="AY74" s="140">
        <v>5.3599999999999994</v>
      </c>
    </row>
    <row r="75" spans="1:51" x14ac:dyDescent="0.25">
      <c r="A75" s="116" t="s">
        <v>70</v>
      </c>
      <c r="B75" s="152" t="s">
        <v>71</v>
      </c>
      <c r="C75" s="27" t="s">
        <v>67</v>
      </c>
      <c r="D75" s="27" t="s">
        <v>12</v>
      </c>
      <c r="E75" s="60"/>
      <c r="F75" s="139">
        <v>251.7</v>
      </c>
      <c r="G75" s="140">
        <v>101.66</v>
      </c>
      <c r="H75" s="140">
        <v>0</v>
      </c>
      <c r="I75" s="60"/>
      <c r="J75" s="28">
        <v>0.81</v>
      </c>
      <c r="K75" s="28">
        <v>53413.02</v>
      </c>
      <c r="L75" s="60"/>
      <c r="M75" s="28">
        <v>0.81</v>
      </c>
      <c r="N75" s="28">
        <v>53413.02</v>
      </c>
      <c r="O75" s="60"/>
      <c r="P75" s="28">
        <v>0.84</v>
      </c>
      <c r="Q75" s="28">
        <v>55391.28</v>
      </c>
      <c r="R75" s="60"/>
      <c r="S75" s="28">
        <v>0.84</v>
      </c>
      <c r="T75" s="44">
        <v>55391.28</v>
      </c>
      <c r="U75" s="12"/>
      <c r="V75" s="11"/>
      <c r="W75" s="28">
        <v>0</v>
      </c>
      <c r="X75" s="28">
        <v>0</v>
      </c>
      <c r="Y75" s="60"/>
      <c r="Z75" s="28">
        <v>0</v>
      </c>
      <c r="AA75" s="28">
        <v>0</v>
      </c>
      <c r="AB75" s="60"/>
      <c r="AC75" s="28">
        <v>0</v>
      </c>
      <c r="AD75" s="28">
        <v>0</v>
      </c>
      <c r="AE75" s="60"/>
      <c r="AF75" s="28">
        <v>0</v>
      </c>
      <c r="AG75" s="44">
        <v>0</v>
      </c>
      <c r="AH75" s="60"/>
      <c r="AI75" s="63">
        <v>0</v>
      </c>
      <c r="AJ75" s="44">
        <v>0</v>
      </c>
      <c r="AK75" s="12"/>
      <c r="AL75" s="11"/>
      <c r="AM75" s="28">
        <v>1.78</v>
      </c>
      <c r="AN75" s="28">
        <v>117376.76</v>
      </c>
      <c r="AO75" s="60"/>
      <c r="AP75" s="28">
        <v>1.78</v>
      </c>
      <c r="AQ75" s="28">
        <v>46890.54</v>
      </c>
      <c r="AR75" s="60"/>
      <c r="AS75" s="28">
        <v>0.25</v>
      </c>
      <c r="AT75" s="28">
        <v>18606.75</v>
      </c>
      <c r="AU75" s="13"/>
      <c r="AV75" s="11"/>
      <c r="AW75" s="44">
        <v>400482.65</v>
      </c>
      <c r="AX75" s="51"/>
      <c r="AY75" s="140">
        <v>4.2699999999999996</v>
      </c>
    </row>
    <row r="76" spans="1:51" x14ac:dyDescent="0.25">
      <c r="A76" s="116" t="s">
        <v>83</v>
      </c>
      <c r="B76" s="152" t="s">
        <v>84</v>
      </c>
      <c r="C76" s="27" t="s">
        <v>78</v>
      </c>
      <c r="D76" s="27" t="s">
        <v>12</v>
      </c>
      <c r="E76" s="60"/>
      <c r="F76" s="139">
        <v>2525.13</v>
      </c>
      <c r="G76" s="140">
        <v>1277</v>
      </c>
      <c r="H76" s="140">
        <v>57.5</v>
      </c>
      <c r="I76" s="60"/>
      <c r="J76" s="28">
        <v>10.210000000000001</v>
      </c>
      <c r="K76" s="28">
        <v>673267.82</v>
      </c>
      <c r="L76" s="60"/>
      <c r="M76" s="28">
        <v>10.210000000000001</v>
      </c>
      <c r="N76" s="28">
        <v>673267.82</v>
      </c>
      <c r="O76" s="60"/>
      <c r="P76" s="28">
        <v>10.64</v>
      </c>
      <c r="Q76" s="28">
        <v>701622.88</v>
      </c>
      <c r="R76" s="60"/>
      <c r="S76" s="28">
        <v>10.64</v>
      </c>
      <c r="T76" s="44">
        <v>701622.88</v>
      </c>
      <c r="U76" s="12"/>
      <c r="V76" s="11"/>
      <c r="W76" s="28">
        <v>0.46</v>
      </c>
      <c r="X76" s="28">
        <v>30333.32</v>
      </c>
      <c r="Y76" s="60"/>
      <c r="Z76" s="28">
        <v>0.46</v>
      </c>
      <c r="AA76" s="28">
        <v>30333.32</v>
      </c>
      <c r="AB76" s="60"/>
      <c r="AC76" s="28">
        <v>0.47</v>
      </c>
      <c r="AD76" s="28">
        <v>30992.74</v>
      </c>
      <c r="AE76" s="60"/>
      <c r="AF76" s="28">
        <v>0.47</v>
      </c>
      <c r="AG76" s="44">
        <v>30992.74</v>
      </c>
      <c r="AH76" s="60"/>
      <c r="AI76" s="63">
        <v>0.56999999999999995</v>
      </c>
      <c r="AJ76" s="44">
        <v>37586.94</v>
      </c>
      <c r="AK76" s="12"/>
      <c r="AL76" s="11"/>
      <c r="AM76" s="28">
        <v>17.899999999999999</v>
      </c>
      <c r="AN76" s="28">
        <v>1180361.8</v>
      </c>
      <c r="AO76" s="60"/>
      <c r="AP76" s="28">
        <v>17.899999999999999</v>
      </c>
      <c r="AQ76" s="28">
        <v>471539.7</v>
      </c>
      <c r="AR76" s="60"/>
      <c r="AS76" s="28">
        <v>2.52</v>
      </c>
      <c r="AT76" s="28">
        <v>187556.04</v>
      </c>
      <c r="AU76" s="13"/>
      <c r="AV76" s="11"/>
      <c r="AW76" s="44">
        <v>4749478</v>
      </c>
      <c r="AX76" s="51"/>
      <c r="AY76" s="140">
        <v>51.36</v>
      </c>
    </row>
    <row r="77" spans="1:51" x14ac:dyDescent="0.25">
      <c r="A77" s="116" t="s">
        <v>381</v>
      </c>
      <c r="B77" s="152" t="s">
        <v>382</v>
      </c>
      <c r="C77" s="27" t="s">
        <v>142</v>
      </c>
      <c r="D77" s="27" t="s">
        <v>120</v>
      </c>
      <c r="E77" s="60"/>
      <c r="F77" s="139">
        <v>1835.75</v>
      </c>
      <c r="G77" s="140">
        <v>943.66</v>
      </c>
      <c r="H77" s="140">
        <v>98.5</v>
      </c>
      <c r="I77" s="60"/>
      <c r="J77" s="28">
        <v>7.54</v>
      </c>
      <c r="K77" s="28">
        <v>497202.68</v>
      </c>
      <c r="L77" s="60"/>
      <c r="M77" s="28">
        <v>7.54</v>
      </c>
      <c r="N77" s="28">
        <v>497202.68</v>
      </c>
      <c r="O77" s="60"/>
      <c r="P77" s="28">
        <v>7.86</v>
      </c>
      <c r="Q77" s="28">
        <v>518304.12</v>
      </c>
      <c r="R77" s="60"/>
      <c r="S77" s="28">
        <v>7.86</v>
      </c>
      <c r="T77" s="44">
        <v>518304.12</v>
      </c>
      <c r="U77" s="12"/>
      <c r="V77" s="11"/>
      <c r="W77" s="28">
        <v>0.78</v>
      </c>
      <c r="X77" s="28">
        <v>51434.76</v>
      </c>
      <c r="Y77" s="60"/>
      <c r="Z77" s="28">
        <v>0.78</v>
      </c>
      <c r="AA77" s="28">
        <v>51434.76</v>
      </c>
      <c r="AB77" s="60"/>
      <c r="AC77" s="28">
        <v>0.82</v>
      </c>
      <c r="AD77" s="28">
        <v>54072.44</v>
      </c>
      <c r="AE77" s="60"/>
      <c r="AF77" s="28">
        <v>0.82</v>
      </c>
      <c r="AG77" s="44">
        <v>54072.44</v>
      </c>
      <c r="AH77" s="60"/>
      <c r="AI77" s="63">
        <v>0.98</v>
      </c>
      <c r="AJ77" s="44">
        <v>64623.16</v>
      </c>
      <c r="AK77" s="12"/>
      <c r="AL77" s="11"/>
      <c r="AM77" s="28">
        <v>13.01</v>
      </c>
      <c r="AN77" s="28">
        <v>857905.42</v>
      </c>
      <c r="AO77" s="60"/>
      <c r="AP77" s="28">
        <v>13.01</v>
      </c>
      <c r="AQ77" s="28">
        <v>342722.43</v>
      </c>
      <c r="AR77" s="60"/>
      <c r="AS77" s="28">
        <v>1.83</v>
      </c>
      <c r="AT77" s="28">
        <v>136201.41</v>
      </c>
      <c r="AU77" s="13"/>
      <c r="AV77" s="11"/>
      <c r="AW77" s="44">
        <v>3643480.4200000004</v>
      </c>
      <c r="AX77" s="51"/>
      <c r="AY77" s="140">
        <v>39.67</v>
      </c>
    </row>
    <row r="78" spans="1:51" x14ac:dyDescent="0.25">
      <c r="A78" s="116" t="s">
        <v>298</v>
      </c>
      <c r="B78" s="152" t="s">
        <v>299</v>
      </c>
      <c r="C78" s="27" t="s">
        <v>142</v>
      </c>
      <c r="D78" s="27" t="s">
        <v>12</v>
      </c>
      <c r="E78" s="60"/>
      <c r="F78" s="139">
        <v>2702.8</v>
      </c>
      <c r="G78" s="140">
        <v>1580.33</v>
      </c>
      <c r="H78" s="140">
        <v>497.5</v>
      </c>
      <c r="I78" s="60"/>
      <c r="J78" s="28">
        <v>12.64</v>
      </c>
      <c r="K78" s="28">
        <v>833506.88</v>
      </c>
      <c r="L78" s="60"/>
      <c r="M78" s="28">
        <v>12.64</v>
      </c>
      <c r="N78" s="28">
        <v>833506.88</v>
      </c>
      <c r="O78" s="60"/>
      <c r="P78" s="28">
        <v>13.16</v>
      </c>
      <c r="Q78" s="28">
        <v>867796.72</v>
      </c>
      <c r="R78" s="60"/>
      <c r="S78" s="28">
        <v>13.16</v>
      </c>
      <c r="T78" s="44">
        <v>867796.72</v>
      </c>
      <c r="U78" s="12"/>
      <c r="V78" s="11"/>
      <c r="W78" s="28">
        <v>3.98</v>
      </c>
      <c r="X78" s="28">
        <v>262449.15999999997</v>
      </c>
      <c r="Y78" s="60"/>
      <c r="Z78" s="28">
        <v>3.98</v>
      </c>
      <c r="AA78" s="28">
        <v>262449.15999999997</v>
      </c>
      <c r="AB78" s="60"/>
      <c r="AC78" s="28">
        <v>4.1399999999999997</v>
      </c>
      <c r="AD78" s="28">
        <v>272999.88</v>
      </c>
      <c r="AE78" s="60"/>
      <c r="AF78" s="28">
        <v>4.1399999999999997</v>
      </c>
      <c r="AG78" s="44">
        <v>272999.88</v>
      </c>
      <c r="AH78" s="60"/>
      <c r="AI78" s="63">
        <v>4.97</v>
      </c>
      <c r="AJ78" s="44">
        <v>327731.74</v>
      </c>
      <c r="AK78" s="12"/>
      <c r="AL78" s="11"/>
      <c r="AM78" s="28">
        <v>19.16</v>
      </c>
      <c r="AN78" s="28">
        <v>1263448.72</v>
      </c>
      <c r="AO78" s="60"/>
      <c r="AP78" s="28">
        <v>19.16</v>
      </c>
      <c r="AQ78" s="28">
        <v>504731.88</v>
      </c>
      <c r="AR78" s="60"/>
      <c r="AS78" s="28">
        <v>2.7</v>
      </c>
      <c r="AT78" s="28">
        <v>200952.9</v>
      </c>
      <c r="AU78" s="13"/>
      <c r="AV78" s="11"/>
      <c r="AW78" s="44">
        <v>6770370.5199999996</v>
      </c>
      <c r="AX78" s="51"/>
      <c r="AY78" s="140">
        <v>75.349999999999994</v>
      </c>
    </row>
    <row r="79" spans="1:51" x14ac:dyDescent="0.25">
      <c r="A79" s="116" t="s">
        <v>187</v>
      </c>
      <c r="B79" s="152" t="s">
        <v>188</v>
      </c>
      <c r="C79" s="27" t="s">
        <v>142</v>
      </c>
      <c r="D79" s="27" t="s">
        <v>120</v>
      </c>
      <c r="E79" s="60"/>
      <c r="F79" s="139">
        <v>7594.38</v>
      </c>
      <c r="G79" s="140">
        <v>2370</v>
      </c>
      <c r="H79" s="140">
        <v>1048</v>
      </c>
      <c r="I79" s="60"/>
      <c r="J79" s="28">
        <v>18.96</v>
      </c>
      <c r="K79" s="28">
        <v>1250260.32</v>
      </c>
      <c r="L79" s="60"/>
      <c r="M79" s="28">
        <v>18.96</v>
      </c>
      <c r="N79" s="28">
        <v>1250260.32</v>
      </c>
      <c r="O79" s="60"/>
      <c r="P79" s="28">
        <v>19.75</v>
      </c>
      <c r="Q79" s="28">
        <v>1302354.5</v>
      </c>
      <c r="R79" s="60"/>
      <c r="S79" s="28">
        <v>19.75</v>
      </c>
      <c r="T79" s="44">
        <v>1302354.5</v>
      </c>
      <c r="U79" s="12"/>
      <c r="V79" s="11"/>
      <c r="W79" s="28">
        <v>8.3800000000000008</v>
      </c>
      <c r="X79" s="28">
        <v>552593.96</v>
      </c>
      <c r="Y79" s="60"/>
      <c r="Z79" s="28">
        <v>8.3800000000000008</v>
      </c>
      <c r="AA79" s="28">
        <v>552593.96</v>
      </c>
      <c r="AB79" s="60"/>
      <c r="AC79" s="28">
        <v>8.73</v>
      </c>
      <c r="AD79" s="28">
        <v>575673.66</v>
      </c>
      <c r="AE79" s="60"/>
      <c r="AF79" s="28">
        <v>8.73</v>
      </c>
      <c r="AG79" s="44">
        <v>575673.66</v>
      </c>
      <c r="AH79" s="60"/>
      <c r="AI79" s="63">
        <v>10.48</v>
      </c>
      <c r="AJ79" s="44">
        <v>691072.16</v>
      </c>
      <c r="AK79" s="12"/>
      <c r="AL79" s="11"/>
      <c r="AM79" s="28">
        <v>53.86</v>
      </c>
      <c r="AN79" s="28">
        <v>3551636.12</v>
      </c>
      <c r="AO79" s="60"/>
      <c r="AP79" s="28">
        <v>53.86</v>
      </c>
      <c r="AQ79" s="28">
        <v>1418833.98</v>
      </c>
      <c r="AR79" s="60"/>
      <c r="AS79" s="28">
        <v>7.59</v>
      </c>
      <c r="AT79" s="28">
        <v>564900.93000000005</v>
      </c>
      <c r="AU79" s="13"/>
      <c r="AV79" s="11"/>
      <c r="AW79" s="44">
        <v>13588208.07</v>
      </c>
      <c r="AX79" s="51"/>
      <c r="AY79" s="140">
        <v>148.64000000000001</v>
      </c>
    </row>
    <row r="80" spans="1:51" x14ac:dyDescent="0.25">
      <c r="A80" s="116" t="s">
        <v>207</v>
      </c>
      <c r="B80" s="152" t="s">
        <v>208</v>
      </c>
      <c r="C80" s="27" t="s">
        <v>142</v>
      </c>
      <c r="D80" s="27" t="s">
        <v>131</v>
      </c>
      <c r="E80" s="60"/>
      <c r="F80" s="139">
        <v>3594</v>
      </c>
      <c r="G80" s="140">
        <v>974</v>
      </c>
      <c r="H80" s="140">
        <v>192</v>
      </c>
      <c r="I80" s="60"/>
      <c r="J80" s="28">
        <v>7.79</v>
      </c>
      <c r="K80" s="28">
        <v>513688.18</v>
      </c>
      <c r="L80" s="60"/>
      <c r="M80" s="28">
        <v>7.79</v>
      </c>
      <c r="N80" s="28">
        <v>513688.18</v>
      </c>
      <c r="O80" s="60"/>
      <c r="P80" s="28">
        <v>8.11</v>
      </c>
      <c r="Q80" s="28">
        <v>534789.62</v>
      </c>
      <c r="R80" s="60"/>
      <c r="S80" s="28">
        <v>8.11</v>
      </c>
      <c r="T80" s="44">
        <v>534789.62</v>
      </c>
      <c r="U80" s="12"/>
      <c r="V80" s="11"/>
      <c r="W80" s="28">
        <v>1.53</v>
      </c>
      <c r="X80" s="28">
        <v>100891.26</v>
      </c>
      <c r="Y80" s="60"/>
      <c r="Z80" s="28">
        <v>1.53</v>
      </c>
      <c r="AA80" s="28">
        <v>100891.26</v>
      </c>
      <c r="AB80" s="60"/>
      <c r="AC80" s="28">
        <v>1.6</v>
      </c>
      <c r="AD80" s="28">
        <v>105507.2</v>
      </c>
      <c r="AE80" s="60"/>
      <c r="AF80" s="28">
        <v>1.6</v>
      </c>
      <c r="AG80" s="44">
        <v>105507.2</v>
      </c>
      <c r="AH80" s="60"/>
      <c r="AI80" s="63">
        <v>1.92</v>
      </c>
      <c r="AJ80" s="44">
        <v>126608.64</v>
      </c>
      <c r="AK80" s="12"/>
      <c r="AL80" s="11"/>
      <c r="AM80" s="28">
        <v>25.48</v>
      </c>
      <c r="AN80" s="28">
        <v>1680202.16</v>
      </c>
      <c r="AO80" s="60"/>
      <c r="AP80" s="28">
        <v>25.48</v>
      </c>
      <c r="AQ80" s="28">
        <v>671219.64</v>
      </c>
      <c r="AR80" s="60"/>
      <c r="AS80" s="28">
        <v>3.59</v>
      </c>
      <c r="AT80" s="28">
        <v>267192.93</v>
      </c>
      <c r="AU80" s="13"/>
      <c r="AV80" s="11"/>
      <c r="AW80" s="44">
        <v>5254975.8899999997</v>
      </c>
      <c r="AX80" s="51"/>
      <c r="AY80" s="140">
        <v>56.14</v>
      </c>
    </row>
    <row r="81" spans="1:51" x14ac:dyDescent="0.25">
      <c r="A81" s="116" t="s">
        <v>427</v>
      </c>
      <c r="B81" s="152" t="s">
        <v>428</v>
      </c>
      <c r="C81" s="27" t="s">
        <v>142</v>
      </c>
      <c r="D81" s="27" t="s">
        <v>131</v>
      </c>
      <c r="E81" s="60"/>
      <c r="F81" s="139">
        <v>843.32</v>
      </c>
      <c r="G81" s="140">
        <v>297</v>
      </c>
      <c r="H81" s="140">
        <v>18</v>
      </c>
      <c r="I81" s="60"/>
      <c r="J81" s="28">
        <v>2.37</v>
      </c>
      <c r="K81" s="28">
        <v>156282.54</v>
      </c>
      <c r="L81" s="60"/>
      <c r="M81" s="28">
        <v>2.37</v>
      </c>
      <c r="N81" s="28">
        <v>156282.54</v>
      </c>
      <c r="O81" s="60"/>
      <c r="P81" s="28">
        <v>2.4700000000000002</v>
      </c>
      <c r="Q81" s="28">
        <v>162876.74</v>
      </c>
      <c r="R81" s="60"/>
      <c r="S81" s="28">
        <v>2.4700000000000002</v>
      </c>
      <c r="T81" s="44">
        <v>162876.74</v>
      </c>
      <c r="U81" s="12"/>
      <c r="V81" s="11"/>
      <c r="W81" s="28">
        <v>0.14000000000000001</v>
      </c>
      <c r="X81" s="28">
        <v>9231.8799999999992</v>
      </c>
      <c r="Y81" s="60"/>
      <c r="Z81" s="28">
        <v>0.14000000000000001</v>
      </c>
      <c r="AA81" s="28">
        <v>9231.8799999999992</v>
      </c>
      <c r="AB81" s="60"/>
      <c r="AC81" s="28">
        <v>0.15</v>
      </c>
      <c r="AD81" s="28">
        <v>9891.2999999999993</v>
      </c>
      <c r="AE81" s="60"/>
      <c r="AF81" s="28">
        <v>0.15</v>
      </c>
      <c r="AG81" s="44">
        <v>9891.2999999999993</v>
      </c>
      <c r="AH81" s="60"/>
      <c r="AI81" s="63">
        <v>0.18</v>
      </c>
      <c r="AJ81" s="44">
        <v>11869.56</v>
      </c>
      <c r="AK81" s="12"/>
      <c r="AL81" s="11"/>
      <c r="AM81" s="28">
        <v>5.98</v>
      </c>
      <c r="AN81" s="28">
        <v>394333.16</v>
      </c>
      <c r="AO81" s="60"/>
      <c r="AP81" s="28">
        <v>5.98</v>
      </c>
      <c r="AQ81" s="28">
        <v>157531.14000000001</v>
      </c>
      <c r="AR81" s="60"/>
      <c r="AS81" s="28">
        <v>0.84</v>
      </c>
      <c r="AT81" s="28">
        <v>62518.68</v>
      </c>
      <c r="AU81" s="13"/>
      <c r="AV81" s="11"/>
      <c r="AW81" s="44">
        <v>1302817.4600000002</v>
      </c>
      <c r="AX81" s="51"/>
      <c r="AY81" s="140">
        <v>13.91</v>
      </c>
    </row>
    <row r="82" spans="1:51" x14ac:dyDescent="0.25">
      <c r="A82" s="116" t="s">
        <v>319</v>
      </c>
      <c r="B82" s="152" t="s">
        <v>320</v>
      </c>
      <c r="C82" s="27" t="s">
        <v>142</v>
      </c>
      <c r="D82" s="27" t="s">
        <v>120</v>
      </c>
      <c r="E82" s="60"/>
      <c r="F82" s="139">
        <v>1829</v>
      </c>
      <c r="G82" s="140">
        <v>644.33000000000004</v>
      </c>
      <c r="H82" s="140">
        <v>164</v>
      </c>
      <c r="I82" s="60"/>
      <c r="J82" s="28">
        <v>5.15</v>
      </c>
      <c r="K82" s="28">
        <v>339601.3</v>
      </c>
      <c r="L82" s="60"/>
      <c r="M82" s="28">
        <v>5.15</v>
      </c>
      <c r="N82" s="28">
        <v>339601.3</v>
      </c>
      <c r="O82" s="60"/>
      <c r="P82" s="28">
        <v>5.36</v>
      </c>
      <c r="Q82" s="28">
        <v>353449.12</v>
      </c>
      <c r="R82" s="60"/>
      <c r="S82" s="28">
        <v>5.36</v>
      </c>
      <c r="T82" s="44">
        <v>353449.12</v>
      </c>
      <c r="U82" s="12"/>
      <c r="V82" s="11"/>
      <c r="W82" s="28">
        <v>1.31</v>
      </c>
      <c r="X82" s="28">
        <v>86384.02</v>
      </c>
      <c r="Y82" s="60"/>
      <c r="Z82" s="28">
        <v>1.31</v>
      </c>
      <c r="AA82" s="28">
        <v>86384.02</v>
      </c>
      <c r="AB82" s="60"/>
      <c r="AC82" s="28">
        <v>1.36</v>
      </c>
      <c r="AD82" s="28">
        <v>89681.12</v>
      </c>
      <c r="AE82" s="60"/>
      <c r="AF82" s="28">
        <v>1.36</v>
      </c>
      <c r="AG82" s="44">
        <v>89681.12</v>
      </c>
      <c r="AH82" s="60"/>
      <c r="AI82" s="63">
        <v>1.64</v>
      </c>
      <c r="AJ82" s="44">
        <v>108144.88</v>
      </c>
      <c r="AK82" s="12"/>
      <c r="AL82" s="11"/>
      <c r="AM82" s="28">
        <v>12.97</v>
      </c>
      <c r="AN82" s="28">
        <v>855267.74</v>
      </c>
      <c r="AO82" s="60"/>
      <c r="AP82" s="28">
        <v>12.97</v>
      </c>
      <c r="AQ82" s="28">
        <v>341668.71</v>
      </c>
      <c r="AR82" s="60"/>
      <c r="AS82" s="28">
        <v>1.82</v>
      </c>
      <c r="AT82" s="28">
        <v>135457.14000000001</v>
      </c>
      <c r="AU82" s="13"/>
      <c r="AV82" s="11"/>
      <c r="AW82" s="44">
        <v>3178769.5900000003</v>
      </c>
      <c r="AX82" s="51"/>
      <c r="AY82" s="140">
        <v>34.51</v>
      </c>
    </row>
    <row r="83" spans="1:51" x14ac:dyDescent="0.25">
      <c r="A83" s="116" t="s">
        <v>616</v>
      </c>
      <c r="B83" s="152" t="s">
        <v>617</v>
      </c>
      <c r="C83" s="27" t="s">
        <v>613</v>
      </c>
      <c r="D83" s="27" t="s">
        <v>120</v>
      </c>
      <c r="E83" s="60"/>
      <c r="F83" s="139">
        <v>237.63</v>
      </c>
      <c r="G83" s="140">
        <v>87</v>
      </c>
      <c r="H83" s="140">
        <v>0</v>
      </c>
      <c r="I83" s="60"/>
      <c r="J83" s="28">
        <v>0.69</v>
      </c>
      <c r="K83" s="28">
        <v>45499.98</v>
      </c>
      <c r="L83" s="60"/>
      <c r="M83" s="28">
        <v>0.69</v>
      </c>
      <c r="N83" s="28">
        <v>45499.98</v>
      </c>
      <c r="O83" s="60"/>
      <c r="P83" s="28">
        <v>0.72</v>
      </c>
      <c r="Q83" s="28">
        <v>47478.239999999998</v>
      </c>
      <c r="R83" s="60"/>
      <c r="S83" s="28">
        <v>0.72</v>
      </c>
      <c r="T83" s="44">
        <v>47478.239999999998</v>
      </c>
      <c r="U83" s="12"/>
      <c r="V83" s="11"/>
      <c r="W83" s="28">
        <v>0</v>
      </c>
      <c r="X83" s="28">
        <v>0</v>
      </c>
      <c r="Y83" s="60"/>
      <c r="Z83" s="28">
        <v>0</v>
      </c>
      <c r="AA83" s="28">
        <v>0</v>
      </c>
      <c r="AB83" s="60"/>
      <c r="AC83" s="28">
        <v>0</v>
      </c>
      <c r="AD83" s="28">
        <v>0</v>
      </c>
      <c r="AE83" s="60"/>
      <c r="AF83" s="28">
        <v>0</v>
      </c>
      <c r="AG83" s="44">
        <v>0</v>
      </c>
      <c r="AH83" s="60"/>
      <c r="AI83" s="63">
        <v>0</v>
      </c>
      <c r="AJ83" s="44">
        <v>0</v>
      </c>
      <c r="AK83" s="12"/>
      <c r="AL83" s="11"/>
      <c r="AM83" s="28">
        <v>1.68</v>
      </c>
      <c r="AN83" s="28">
        <v>110782.56</v>
      </c>
      <c r="AO83" s="60"/>
      <c r="AP83" s="28">
        <v>1.68</v>
      </c>
      <c r="AQ83" s="28">
        <v>44256.24</v>
      </c>
      <c r="AR83" s="60"/>
      <c r="AS83" s="28">
        <v>0.23</v>
      </c>
      <c r="AT83" s="28">
        <v>17118.21</v>
      </c>
      <c r="AU83" s="13"/>
      <c r="AV83" s="11"/>
      <c r="AW83" s="44">
        <v>358113.44999999995</v>
      </c>
      <c r="AX83" s="51"/>
      <c r="AY83" s="140">
        <v>3.8099999999999996</v>
      </c>
    </row>
    <row r="84" spans="1:51" x14ac:dyDescent="0.25">
      <c r="A84" s="116" t="s">
        <v>469</v>
      </c>
      <c r="B84" s="152" t="s">
        <v>470</v>
      </c>
      <c r="C84" s="27" t="s">
        <v>468</v>
      </c>
      <c r="D84" s="27" t="s">
        <v>12</v>
      </c>
      <c r="E84" s="60"/>
      <c r="F84" s="139">
        <v>616.03</v>
      </c>
      <c r="G84" s="140">
        <v>170</v>
      </c>
      <c r="H84" s="140">
        <v>0</v>
      </c>
      <c r="I84" s="60"/>
      <c r="J84" s="28">
        <v>1.36</v>
      </c>
      <c r="K84" s="28">
        <v>89681.12</v>
      </c>
      <c r="L84" s="60"/>
      <c r="M84" s="28">
        <v>1.36</v>
      </c>
      <c r="N84" s="28">
        <v>89681.12</v>
      </c>
      <c r="O84" s="60"/>
      <c r="P84" s="28">
        <v>1.41</v>
      </c>
      <c r="Q84" s="28">
        <v>92978.22</v>
      </c>
      <c r="R84" s="60"/>
      <c r="S84" s="28">
        <v>1.41</v>
      </c>
      <c r="T84" s="44">
        <v>92978.22</v>
      </c>
      <c r="U84" s="12"/>
      <c r="V84" s="11"/>
      <c r="W84" s="28">
        <v>0</v>
      </c>
      <c r="X84" s="28">
        <v>0</v>
      </c>
      <c r="Y84" s="60"/>
      <c r="Z84" s="28">
        <v>0</v>
      </c>
      <c r="AA84" s="28">
        <v>0</v>
      </c>
      <c r="AB84" s="60"/>
      <c r="AC84" s="28">
        <v>0</v>
      </c>
      <c r="AD84" s="28">
        <v>0</v>
      </c>
      <c r="AE84" s="60"/>
      <c r="AF84" s="28">
        <v>0</v>
      </c>
      <c r="AG84" s="44">
        <v>0</v>
      </c>
      <c r="AH84" s="60"/>
      <c r="AI84" s="63">
        <v>0</v>
      </c>
      <c r="AJ84" s="44">
        <v>0</v>
      </c>
      <c r="AK84" s="12"/>
      <c r="AL84" s="11"/>
      <c r="AM84" s="28">
        <v>4.3600000000000003</v>
      </c>
      <c r="AN84" s="28">
        <v>287507.12</v>
      </c>
      <c r="AO84" s="60"/>
      <c r="AP84" s="28">
        <v>4.3600000000000003</v>
      </c>
      <c r="AQ84" s="28">
        <v>114855.48</v>
      </c>
      <c r="AR84" s="60"/>
      <c r="AS84" s="28">
        <v>0.61</v>
      </c>
      <c r="AT84" s="28">
        <v>45400.47</v>
      </c>
      <c r="AU84" s="13"/>
      <c r="AV84" s="11"/>
      <c r="AW84" s="44">
        <v>813081.75</v>
      </c>
      <c r="AX84" s="51"/>
      <c r="AY84" s="140">
        <v>8.5399999999999991</v>
      </c>
    </row>
    <row r="85" spans="1:51" x14ac:dyDescent="0.25">
      <c r="A85" s="116" t="s">
        <v>561</v>
      </c>
      <c r="B85" s="152" t="s">
        <v>562</v>
      </c>
      <c r="C85" s="27" t="s">
        <v>558</v>
      </c>
      <c r="D85" s="27" t="s">
        <v>12</v>
      </c>
      <c r="E85" s="60"/>
      <c r="F85" s="139">
        <v>1291.53</v>
      </c>
      <c r="G85" s="140">
        <v>617</v>
      </c>
      <c r="H85" s="140">
        <v>0</v>
      </c>
      <c r="I85" s="60"/>
      <c r="J85" s="28">
        <v>4.93</v>
      </c>
      <c r="K85" s="28">
        <v>325094.06</v>
      </c>
      <c r="L85" s="60"/>
      <c r="M85" s="28">
        <v>4.93</v>
      </c>
      <c r="N85" s="28">
        <v>325094.06</v>
      </c>
      <c r="O85" s="60"/>
      <c r="P85" s="28">
        <v>5.14</v>
      </c>
      <c r="Q85" s="28">
        <v>338941.88</v>
      </c>
      <c r="R85" s="60"/>
      <c r="S85" s="28">
        <v>5.14</v>
      </c>
      <c r="T85" s="44">
        <v>338941.88</v>
      </c>
      <c r="U85" s="12"/>
      <c r="V85" s="11"/>
      <c r="W85" s="28">
        <v>0</v>
      </c>
      <c r="X85" s="28">
        <v>0</v>
      </c>
      <c r="Y85" s="60"/>
      <c r="Z85" s="28">
        <v>0</v>
      </c>
      <c r="AA85" s="28">
        <v>0</v>
      </c>
      <c r="AB85" s="60"/>
      <c r="AC85" s="28">
        <v>0</v>
      </c>
      <c r="AD85" s="28">
        <v>0</v>
      </c>
      <c r="AE85" s="60"/>
      <c r="AF85" s="28">
        <v>0</v>
      </c>
      <c r="AG85" s="44">
        <v>0</v>
      </c>
      <c r="AH85" s="60"/>
      <c r="AI85" s="63">
        <v>0</v>
      </c>
      <c r="AJ85" s="44">
        <v>0</v>
      </c>
      <c r="AK85" s="12"/>
      <c r="AL85" s="11"/>
      <c r="AM85" s="28">
        <v>9.15</v>
      </c>
      <c r="AN85" s="28">
        <v>603369.30000000005</v>
      </c>
      <c r="AO85" s="60"/>
      <c r="AP85" s="28">
        <v>9.15</v>
      </c>
      <c r="AQ85" s="28">
        <v>241038.45</v>
      </c>
      <c r="AR85" s="60"/>
      <c r="AS85" s="28">
        <v>1.29</v>
      </c>
      <c r="AT85" s="28">
        <v>96010.83</v>
      </c>
      <c r="AU85" s="13"/>
      <c r="AV85" s="11"/>
      <c r="AW85" s="44">
        <v>2268490.46</v>
      </c>
      <c r="AX85" s="51"/>
      <c r="AY85" s="140">
        <v>24.36</v>
      </c>
    </row>
    <row r="86" spans="1:51" x14ac:dyDescent="0.25">
      <c r="A86" s="116" t="s">
        <v>385</v>
      </c>
      <c r="B86" s="152" t="s">
        <v>386</v>
      </c>
      <c r="C86" s="27" t="s">
        <v>142</v>
      </c>
      <c r="D86" s="27" t="s">
        <v>120</v>
      </c>
      <c r="E86" s="60"/>
      <c r="F86" s="139">
        <v>2301.06</v>
      </c>
      <c r="G86" s="140">
        <v>759</v>
      </c>
      <c r="H86" s="140">
        <v>109</v>
      </c>
      <c r="I86" s="60"/>
      <c r="J86" s="28">
        <v>6.07</v>
      </c>
      <c r="K86" s="28">
        <v>400267.94</v>
      </c>
      <c r="L86" s="60"/>
      <c r="M86" s="28">
        <v>6.07</v>
      </c>
      <c r="N86" s="28">
        <v>400267.94</v>
      </c>
      <c r="O86" s="60"/>
      <c r="P86" s="28">
        <v>6.32</v>
      </c>
      <c r="Q86" s="28">
        <v>416753.44</v>
      </c>
      <c r="R86" s="60"/>
      <c r="S86" s="28">
        <v>6.32</v>
      </c>
      <c r="T86" s="44">
        <v>416753.44</v>
      </c>
      <c r="U86" s="12"/>
      <c r="V86" s="11"/>
      <c r="W86" s="28">
        <v>0.87</v>
      </c>
      <c r="X86" s="28">
        <v>57369.54</v>
      </c>
      <c r="Y86" s="60"/>
      <c r="Z86" s="28">
        <v>0.87</v>
      </c>
      <c r="AA86" s="28">
        <v>57369.54</v>
      </c>
      <c r="AB86" s="60"/>
      <c r="AC86" s="28">
        <v>0.9</v>
      </c>
      <c r="AD86" s="28">
        <v>59347.8</v>
      </c>
      <c r="AE86" s="60"/>
      <c r="AF86" s="28">
        <v>0.9</v>
      </c>
      <c r="AG86" s="44">
        <v>59347.8</v>
      </c>
      <c r="AH86" s="60"/>
      <c r="AI86" s="63">
        <v>1.0900000000000001</v>
      </c>
      <c r="AJ86" s="44">
        <v>71876.78</v>
      </c>
      <c r="AK86" s="12"/>
      <c r="AL86" s="11"/>
      <c r="AM86" s="28">
        <v>16.309999999999999</v>
      </c>
      <c r="AN86" s="28">
        <v>1075514.02</v>
      </c>
      <c r="AO86" s="60"/>
      <c r="AP86" s="28">
        <v>16.309999999999999</v>
      </c>
      <c r="AQ86" s="28">
        <v>429654.33</v>
      </c>
      <c r="AR86" s="60"/>
      <c r="AS86" s="28">
        <v>2.2999999999999998</v>
      </c>
      <c r="AT86" s="28">
        <v>171182.1</v>
      </c>
      <c r="AU86" s="13"/>
      <c r="AV86" s="11"/>
      <c r="AW86" s="44">
        <v>3615704.6700000004</v>
      </c>
      <c r="AX86" s="51"/>
      <c r="AY86" s="140">
        <v>38.78</v>
      </c>
    </row>
    <row r="87" spans="1:51" x14ac:dyDescent="0.25">
      <c r="A87" s="116" t="s">
        <v>395</v>
      </c>
      <c r="B87" s="152" t="s">
        <v>396</v>
      </c>
      <c r="C87" s="27" t="s">
        <v>142</v>
      </c>
      <c r="D87" s="27" t="s">
        <v>120</v>
      </c>
      <c r="E87" s="60"/>
      <c r="F87" s="139">
        <v>405.25</v>
      </c>
      <c r="G87" s="140">
        <v>308</v>
      </c>
      <c r="H87" s="140">
        <v>0</v>
      </c>
      <c r="I87" s="60"/>
      <c r="J87" s="28">
        <v>2.46</v>
      </c>
      <c r="K87" s="28">
        <v>162217.32</v>
      </c>
      <c r="L87" s="60"/>
      <c r="M87" s="28">
        <v>2.46</v>
      </c>
      <c r="N87" s="28">
        <v>162217.32</v>
      </c>
      <c r="O87" s="60"/>
      <c r="P87" s="28">
        <v>2.56</v>
      </c>
      <c r="Q87" s="28">
        <v>168811.51999999999</v>
      </c>
      <c r="R87" s="60"/>
      <c r="S87" s="28">
        <v>2.56</v>
      </c>
      <c r="T87" s="44">
        <v>168811.51999999999</v>
      </c>
      <c r="U87" s="12"/>
      <c r="V87" s="11"/>
      <c r="W87" s="28">
        <v>0</v>
      </c>
      <c r="X87" s="28">
        <v>0</v>
      </c>
      <c r="Y87" s="60"/>
      <c r="Z87" s="28">
        <v>0</v>
      </c>
      <c r="AA87" s="28">
        <v>0</v>
      </c>
      <c r="AB87" s="60"/>
      <c r="AC87" s="28">
        <v>0</v>
      </c>
      <c r="AD87" s="28">
        <v>0</v>
      </c>
      <c r="AE87" s="60"/>
      <c r="AF87" s="28">
        <v>0</v>
      </c>
      <c r="AG87" s="44">
        <v>0</v>
      </c>
      <c r="AH87" s="60"/>
      <c r="AI87" s="63">
        <v>0</v>
      </c>
      <c r="AJ87" s="44">
        <v>0</v>
      </c>
      <c r="AK87" s="12"/>
      <c r="AL87" s="11"/>
      <c r="AM87" s="28">
        <v>2.87</v>
      </c>
      <c r="AN87" s="28">
        <v>189253.54</v>
      </c>
      <c r="AO87" s="60"/>
      <c r="AP87" s="28">
        <v>2.87</v>
      </c>
      <c r="AQ87" s="28">
        <v>75604.41</v>
      </c>
      <c r="AR87" s="60"/>
      <c r="AS87" s="28">
        <v>0.4</v>
      </c>
      <c r="AT87" s="28">
        <v>29770.799999999999</v>
      </c>
      <c r="AU87" s="13"/>
      <c r="AV87" s="11"/>
      <c r="AW87" s="44">
        <v>956686.43000000017</v>
      </c>
      <c r="AX87" s="51"/>
      <c r="AY87" s="140">
        <v>10.45</v>
      </c>
    </row>
    <row r="88" spans="1:51" x14ac:dyDescent="0.25">
      <c r="A88" s="116" t="s">
        <v>250</v>
      </c>
      <c r="B88" s="152" t="s">
        <v>251</v>
      </c>
      <c r="C88" s="27" t="s">
        <v>142</v>
      </c>
      <c r="D88" s="27" t="s">
        <v>120</v>
      </c>
      <c r="E88" s="60"/>
      <c r="F88" s="139">
        <v>744.55</v>
      </c>
      <c r="G88" s="140">
        <v>394.66</v>
      </c>
      <c r="H88" s="140">
        <v>22.16</v>
      </c>
      <c r="I88" s="60"/>
      <c r="J88" s="28">
        <v>3.15</v>
      </c>
      <c r="K88" s="28">
        <v>207717.3</v>
      </c>
      <c r="L88" s="60"/>
      <c r="M88" s="28">
        <v>3.15</v>
      </c>
      <c r="N88" s="28">
        <v>207717.3</v>
      </c>
      <c r="O88" s="60"/>
      <c r="P88" s="28">
        <v>3.28</v>
      </c>
      <c r="Q88" s="28">
        <v>216289.76</v>
      </c>
      <c r="R88" s="60"/>
      <c r="S88" s="28">
        <v>3.28</v>
      </c>
      <c r="T88" s="44">
        <v>216289.76</v>
      </c>
      <c r="U88" s="12"/>
      <c r="V88" s="11"/>
      <c r="W88" s="28">
        <v>0.17</v>
      </c>
      <c r="X88" s="28">
        <v>11210.14</v>
      </c>
      <c r="Y88" s="60"/>
      <c r="Z88" s="28">
        <v>0.17</v>
      </c>
      <c r="AA88" s="28">
        <v>11210.14</v>
      </c>
      <c r="AB88" s="60"/>
      <c r="AC88" s="28">
        <v>0.18</v>
      </c>
      <c r="AD88" s="28">
        <v>11869.56</v>
      </c>
      <c r="AE88" s="60"/>
      <c r="AF88" s="28">
        <v>0.18</v>
      </c>
      <c r="AG88" s="44">
        <v>11869.56</v>
      </c>
      <c r="AH88" s="60"/>
      <c r="AI88" s="63">
        <v>0.22</v>
      </c>
      <c r="AJ88" s="44">
        <v>14507.24</v>
      </c>
      <c r="AK88" s="12"/>
      <c r="AL88" s="11"/>
      <c r="AM88" s="28">
        <v>5.28</v>
      </c>
      <c r="AN88" s="28">
        <v>348173.76</v>
      </c>
      <c r="AO88" s="60"/>
      <c r="AP88" s="28">
        <v>5.28</v>
      </c>
      <c r="AQ88" s="28">
        <v>139091.04</v>
      </c>
      <c r="AR88" s="60"/>
      <c r="AS88" s="28">
        <v>0.74</v>
      </c>
      <c r="AT88" s="28">
        <v>55075.98</v>
      </c>
      <c r="AU88" s="13"/>
      <c r="AV88" s="11"/>
      <c r="AW88" s="44">
        <v>1451021.5400000003</v>
      </c>
      <c r="AX88" s="51"/>
      <c r="AY88" s="140">
        <v>15.739999999999998</v>
      </c>
    </row>
    <row r="89" spans="1:51" x14ac:dyDescent="0.25">
      <c r="A89" s="116" t="s">
        <v>341</v>
      </c>
      <c r="B89" s="152" t="s">
        <v>342</v>
      </c>
      <c r="C89" s="27" t="s">
        <v>142</v>
      </c>
      <c r="D89" s="27" t="s">
        <v>120</v>
      </c>
      <c r="E89" s="60"/>
      <c r="F89" s="139">
        <v>1576.25</v>
      </c>
      <c r="G89" s="140">
        <v>512.33000000000004</v>
      </c>
      <c r="H89" s="140">
        <v>157</v>
      </c>
      <c r="I89" s="60"/>
      <c r="J89" s="28">
        <v>4.09</v>
      </c>
      <c r="K89" s="28">
        <v>269702.78000000003</v>
      </c>
      <c r="L89" s="60"/>
      <c r="M89" s="28">
        <v>4.09</v>
      </c>
      <c r="N89" s="28">
        <v>269702.78000000003</v>
      </c>
      <c r="O89" s="60"/>
      <c r="P89" s="28">
        <v>4.26</v>
      </c>
      <c r="Q89" s="28">
        <v>280912.92</v>
      </c>
      <c r="R89" s="60"/>
      <c r="S89" s="28">
        <v>4.26</v>
      </c>
      <c r="T89" s="44">
        <v>280912.92</v>
      </c>
      <c r="U89" s="12"/>
      <c r="V89" s="11"/>
      <c r="W89" s="28">
        <v>1.25</v>
      </c>
      <c r="X89" s="28">
        <v>82427.5</v>
      </c>
      <c r="Y89" s="60"/>
      <c r="Z89" s="28">
        <v>1.25</v>
      </c>
      <c r="AA89" s="28">
        <v>82427.5</v>
      </c>
      <c r="AB89" s="60"/>
      <c r="AC89" s="28">
        <v>1.3</v>
      </c>
      <c r="AD89" s="28">
        <v>85724.6</v>
      </c>
      <c r="AE89" s="60"/>
      <c r="AF89" s="28">
        <v>1.3</v>
      </c>
      <c r="AG89" s="44">
        <v>85724.6</v>
      </c>
      <c r="AH89" s="60"/>
      <c r="AI89" s="63">
        <v>1.57</v>
      </c>
      <c r="AJ89" s="44">
        <v>103528.94</v>
      </c>
      <c r="AK89" s="12"/>
      <c r="AL89" s="11"/>
      <c r="AM89" s="28">
        <v>11.17</v>
      </c>
      <c r="AN89" s="28">
        <v>736572.14</v>
      </c>
      <c r="AO89" s="60"/>
      <c r="AP89" s="28">
        <v>11.17</v>
      </c>
      <c r="AQ89" s="28">
        <v>294251.31</v>
      </c>
      <c r="AR89" s="60"/>
      <c r="AS89" s="28">
        <v>1.57</v>
      </c>
      <c r="AT89" s="28">
        <v>116850.39</v>
      </c>
      <c r="AU89" s="13"/>
      <c r="AV89" s="11"/>
      <c r="AW89" s="44">
        <v>2688738.3800000008</v>
      </c>
      <c r="AX89" s="51"/>
      <c r="AY89" s="140">
        <v>29.200000000000003</v>
      </c>
    </row>
    <row r="90" spans="1:51" x14ac:dyDescent="0.25">
      <c r="A90" s="116" t="s">
        <v>31</v>
      </c>
      <c r="B90" s="152" t="s">
        <v>32</v>
      </c>
      <c r="C90" s="27" t="s">
        <v>5</v>
      </c>
      <c r="D90" s="27" t="s">
        <v>12</v>
      </c>
      <c r="E90" s="60"/>
      <c r="F90" s="139">
        <v>283.37</v>
      </c>
      <c r="G90" s="140">
        <v>96.66</v>
      </c>
      <c r="H90" s="140">
        <v>0</v>
      </c>
      <c r="I90" s="60"/>
      <c r="J90" s="28">
        <v>0.77</v>
      </c>
      <c r="K90" s="28">
        <v>50775.34</v>
      </c>
      <c r="L90" s="60"/>
      <c r="M90" s="28">
        <v>0.77</v>
      </c>
      <c r="N90" s="28">
        <v>50775.34</v>
      </c>
      <c r="O90" s="60"/>
      <c r="P90" s="28">
        <v>0.8</v>
      </c>
      <c r="Q90" s="28">
        <v>52753.599999999999</v>
      </c>
      <c r="R90" s="60"/>
      <c r="S90" s="28">
        <v>0.8</v>
      </c>
      <c r="T90" s="44">
        <v>52753.599999999999</v>
      </c>
      <c r="U90" s="12"/>
      <c r="V90" s="11"/>
      <c r="W90" s="28">
        <v>0</v>
      </c>
      <c r="X90" s="28">
        <v>0</v>
      </c>
      <c r="Y90" s="60"/>
      <c r="Z90" s="28">
        <v>0</v>
      </c>
      <c r="AA90" s="28">
        <v>0</v>
      </c>
      <c r="AB90" s="60"/>
      <c r="AC90" s="28">
        <v>0</v>
      </c>
      <c r="AD90" s="28">
        <v>0</v>
      </c>
      <c r="AE90" s="60"/>
      <c r="AF90" s="28">
        <v>0</v>
      </c>
      <c r="AG90" s="44">
        <v>0</v>
      </c>
      <c r="AH90" s="60"/>
      <c r="AI90" s="63">
        <v>0</v>
      </c>
      <c r="AJ90" s="44">
        <v>0</v>
      </c>
      <c r="AK90" s="12"/>
      <c r="AL90" s="11"/>
      <c r="AM90" s="28">
        <v>2</v>
      </c>
      <c r="AN90" s="28">
        <v>131884</v>
      </c>
      <c r="AO90" s="60"/>
      <c r="AP90" s="28">
        <v>2</v>
      </c>
      <c r="AQ90" s="28">
        <v>52686</v>
      </c>
      <c r="AR90" s="60"/>
      <c r="AS90" s="28">
        <v>0.28000000000000003</v>
      </c>
      <c r="AT90" s="28">
        <v>20839.560000000001</v>
      </c>
      <c r="AU90" s="13"/>
      <c r="AV90" s="11"/>
      <c r="AW90" s="44">
        <v>412467.43999999994</v>
      </c>
      <c r="AX90" s="51"/>
      <c r="AY90" s="140">
        <v>4.37</v>
      </c>
    </row>
    <row r="91" spans="1:51" x14ac:dyDescent="0.25">
      <c r="A91" s="116" t="s">
        <v>234</v>
      </c>
      <c r="B91" s="152" t="s">
        <v>235</v>
      </c>
      <c r="C91" s="27" t="s">
        <v>142</v>
      </c>
      <c r="D91" s="27" t="s">
        <v>120</v>
      </c>
      <c r="E91" s="60"/>
      <c r="F91" s="139">
        <v>1349</v>
      </c>
      <c r="G91" s="140">
        <v>754</v>
      </c>
      <c r="H91" s="140">
        <v>360</v>
      </c>
      <c r="I91" s="60"/>
      <c r="J91" s="28">
        <v>6.03</v>
      </c>
      <c r="K91" s="28">
        <v>397630.26</v>
      </c>
      <c r="L91" s="60"/>
      <c r="M91" s="28">
        <v>6.03</v>
      </c>
      <c r="N91" s="28">
        <v>397630.26</v>
      </c>
      <c r="O91" s="60"/>
      <c r="P91" s="28">
        <v>6.28</v>
      </c>
      <c r="Q91" s="28">
        <v>414115.76</v>
      </c>
      <c r="R91" s="60"/>
      <c r="S91" s="28">
        <v>6.28</v>
      </c>
      <c r="T91" s="44">
        <v>414115.76</v>
      </c>
      <c r="U91" s="12"/>
      <c r="V91" s="11"/>
      <c r="W91" s="28">
        <v>2.88</v>
      </c>
      <c r="X91" s="28">
        <v>189912.95999999999</v>
      </c>
      <c r="Y91" s="60"/>
      <c r="Z91" s="28">
        <v>2.88</v>
      </c>
      <c r="AA91" s="28">
        <v>189912.95999999999</v>
      </c>
      <c r="AB91" s="60"/>
      <c r="AC91" s="28">
        <v>3</v>
      </c>
      <c r="AD91" s="28">
        <v>197826</v>
      </c>
      <c r="AE91" s="60"/>
      <c r="AF91" s="28">
        <v>3</v>
      </c>
      <c r="AG91" s="44">
        <v>197826</v>
      </c>
      <c r="AH91" s="60"/>
      <c r="AI91" s="63">
        <v>3.6</v>
      </c>
      <c r="AJ91" s="44">
        <v>237391.2</v>
      </c>
      <c r="AK91" s="12"/>
      <c r="AL91" s="11"/>
      <c r="AM91" s="28">
        <v>9.56</v>
      </c>
      <c r="AN91" s="28">
        <v>630405.52</v>
      </c>
      <c r="AO91" s="60"/>
      <c r="AP91" s="28">
        <v>9.56</v>
      </c>
      <c r="AQ91" s="28">
        <v>251839.08</v>
      </c>
      <c r="AR91" s="60"/>
      <c r="AS91" s="28">
        <v>1.34</v>
      </c>
      <c r="AT91" s="28">
        <v>99732.18</v>
      </c>
      <c r="AU91" s="13"/>
      <c r="AV91" s="11"/>
      <c r="AW91" s="44">
        <v>3618337.9399999995</v>
      </c>
      <c r="AX91" s="51"/>
      <c r="AY91" s="140">
        <v>40.630000000000003</v>
      </c>
    </row>
    <row r="92" spans="1:51" x14ac:dyDescent="0.25">
      <c r="A92" s="116" t="s">
        <v>455</v>
      </c>
      <c r="B92" s="152" t="s">
        <v>456</v>
      </c>
      <c r="C92" s="27" t="s">
        <v>457</v>
      </c>
      <c r="D92" s="27" t="s">
        <v>12</v>
      </c>
      <c r="E92" s="60"/>
      <c r="F92" s="139">
        <v>3859.96</v>
      </c>
      <c r="G92" s="140">
        <v>3014</v>
      </c>
      <c r="H92" s="140">
        <v>180.5</v>
      </c>
      <c r="I92" s="60"/>
      <c r="J92" s="28">
        <v>24.11</v>
      </c>
      <c r="K92" s="28">
        <v>1589861.62</v>
      </c>
      <c r="L92" s="60"/>
      <c r="M92" s="28">
        <v>24.11</v>
      </c>
      <c r="N92" s="28">
        <v>1589861.62</v>
      </c>
      <c r="O92" s="60"/>
      <c r="P92" s="28">
        <v>25.11</v>
      </c>
      <c r="Q92" s="28">
        <v>1655803.62</v>
      </c>
      <c r="R92" s="60"/>
      <c r="S92" s="28">
        <v>25.11</v>
      </c>
      <c r="T92" s="44">
        <v>1655803.62</v>
      </c>
      <c r="U92" s="12"/>
      <c r="V92" s="11"/>
      <c r="W92" s="28">
        <v>1.44</v>
      </c>
      <c r="X92" s="28">
        <v>94956.479999999996</v>
      </c>
      <c r="Y92" s="60"/>
      <c r="Z92" s="28">
        <v>1.44</v>
      </c>
      <c r="AA92" s="28">
        <v>94956.479999999996</v>
      </c>
      <c r="AB92" s="60"/>
      <c r="AC92" s="28">
        <v>1.5</v>
      </c>
      <c r="AD92" s="28">
        <v>98913</v>
      </c>
      <c r="AE92" s="60"/>
      <c r="AF92" s="28">
        <v>1.5</v>
      </c>
      <c r="AG92" s="44">
        <v>98913</v>
      </c>
      <c r="AH92" s="60"/>
      <c r="AI92" s="63">
        <v>1.8</v>
      </c>
      <c r="AJ92" s="44">
        <v>118695.6</v>
      </c>
      <c r="AK92" s="12"/>
      <c r="AL92" s="11"/>
      <c r="AM92" s="28">
        <v>27.37</v>
      </c>
      <c r="AN92" s="28">
        <v>1804832.54</v>
      </c>
      <c r="AO92" s="60"/>
      <c r="AP92" s="28">
        <v>27.37</v>
      </c>
      <c r="AQ92" s="28">
        <v>721007.91</v>
      </c>
      <c r="AR92" s="60"/>
      <c r="AS92" s="28">
        <v>3.85</v>
      </c>
      <c r="AT92" s="28">
        <v>286543.95</v>
      </c>
      <c r="AU92" s="13"/>
      <c r="AV92" s="11"/>
      <c r="AW92" s="44">
        <v>9810149.4400000013</v>
      </c>
      <c r="AX92" s="51"/>
      <c r="AY92" s="140">
        <v>107.94</v>
      </c>
    </row>
    <row r="93" spans="1:51" x14ac:dyDescent="0.25">
      <c r="A93" s="116" t="s">
        <v>445</v>
      </c>
      <c r="B93" s="152" t="s">
        <v>446</v>
      </c>
      <c r="C93" s="27" t="s">
        <v>433</v>
      </c>
      <c r="D93" s="27" t="s">
        <v>12</v>
      </c>
      <c r="E93" s="60"/>
      <c r="F93" s="139">
        <v>800.86</v>
      </c>
      <c r="G93" s="140">
        <v>279.66000000000003</v>
      </c>
      <c r="H93" s="140">
        <v>67</v>
      </c>
      <c r="I93" s="60"/>
      <c r="J93" s="28">
        <v>2.23</v>
      </c>
      <c r="K93" s="28">
        <v>147050.66</v>
      </c>
      <c r="L93" s="60"/>
      <c r="M93" s="28">
        <v>2.23</v>
      </c>
      <c r="N93" s="28">
        <v>147050.66</v>
      </c>
      <c r="O93" s="60"/>
      <c r="P93" s="28">
        <v>2.33</v>
      </c>
      <c r="Q93" s="28">
        <v>153644.85999999999</v>
      </c>
      <c r="R93" s="60"/>
      <c r="S93" s="28">
        <v>2.33</v>
      </c>
      <c r="T93" s="44">
        <v>153644.85999999999</v>
      </c>
      <c r="U93" s="12"/>
      <c r="V93" s="11"/>
      <c r="W93" s="28">
        <v>0.53</v>
      </c>
      <c r="X93" s="28">
        <v>34949.26</v>
      </c>
      <c r="Y93" s="60"/>
      <c r="Z93" s="28">
        <v>0.53</v>
      </c>
      <c r="AA93" s="28">
        <v>34949.26</v>
      </c>
      <c r="AB93" s="60"/>
      <c r="AC93" s="28">
        <v>0.55000000000000004</v>
      </c>
      <c r="AD93" s="28">
        <v>36268.1</v>
      </c>
      <c r="AE93" s="60"/>
      <c r="AF93" s="28">
        <v>0.55000000000000004</v>
      </c>
      <c r="AG93" s="44">
        <v>36268.1</v>
      </c>
      <c r="AH93" s="60"/>
      <c r="AI93" s="63">
        <v>0.67</v>
      </c>
      <c r="AJ93" s="44">
        <v>44181.14</v>
      </c>
      <c r="AK93" s="12"/>
      <c r="AL93" s="11"/>
      <c r="AM93" s="28">
        <v>5.67</v>
      </c>
      <c r="AN93" s="28">
        <v>373891.14</v>
      </c>
      <c r="AO93" s="60"/>
      <c r="AP93" s="28">
        <v>5.67</v>
      </c>
      <c r="AQ93" s="28">
        <v>149364.81</v>
      </c>
      <c r="AR93" s="60"/>
      <c r="AS93" s="28">
        <v>0.8</v>
      </c>
      <c r="AT93" s="28">
        <v>59541.599999999999</v>
      </c>
      <c r="AU93" s="13"/>
      <c r="AV93" s="11"/>
      <c r="AW93" s="44">
        <v>1370804.4499999997</v>
      </c>
      <c r="AX93" s="51"/>
      <c r="AY93" s="140">
        <v>14.860000000000001</v>
      </c>
    </row>
    <row r="94" spans="1:51" x14ac:dyDescent="0.25">
      <c r="A94" s="116" t="s">
        <v>335</v>
      </c>
      <c r="B94" s="152" t="s">
        <v>336</v>
      </c>
      <c r="C94" s="27" t="s">
        <v>142</v>
      </c>
      <c r="D94" s="27" t="s">
        <v>120</v>
      </c>
      <c r="E94" s="60"/>
      <c r="F94" s="139">
        <v>232</v>
      </c>
      <c r="G94" s="140">
        <v>230.66</v>
      </c>
      <c r="H94" s="140">
        <v>0</v>
      </c>
      <c r="I94" s="60"/>
      <c r="J94" s="28">
        <v>1.84</v>
      </c>
      <c r="K94" s="28">
        <v>121333.28</v>
      </c>
      <c r="L94" s="60"/>
      <c r="M94" s="28">
        <v>1.84</v>
      </c>
      <c r="N94" s="28">
        <v>121333.28</v>
      </c>
      <c r="O94" s="60"/>
      <c r="P94" s="28">
        <v>1.92</v>
      </c>
      <c r="Q94" s="28">
        <v>126608.64</v>
      </c>
      <c r="R94" s="60"/>
      <c r="S94" s="28">
        <v>1.92</v>
      </c>
      <c r="T94" s="44">
        <v>126608.64</v>
      </c>
      <c r="U94" s="12"/>
      <c r="V94" s="11"/>
      <c r="W94" s="28">
        <v>0</v>
      </c>
      <c r="X94" s="28">
        <v>0</v>
      </c>
      <c r="Y94" s="60"/>
      <c r="Z94" s="28">
        <v>0</v>
      </c>
      <c r="AA94" s="28">
        <v>0</v>
      </c>
      <c r="AB94" s="60"/>
      <c r="AC94" s="28">
        <v>0</v>
      </c>
      <c r="AD94" s="28">
        <v>0</v>
      </c>
      <c r="AE94" s="60"/>
      <c r="AF94" s="28">
        <v>0</v>
      </c>
      <c r="AG94" s="44">
        <v>0</v>
      </c>
      <c r="AH94" s="60"/>
      <c r="AI94" s="63">
        <v>0</v>
      </c>
      <c r="AJ94" s="44">
        <v>0</v>
      </c>
      <c r="AK94" s="12"/>
      <c r="AL94" s="11"/>
      <c r="AM94" s="28">
        <v>1.64</v>
      </c>
      <c r="AN94" s="28">
        <v>108144.88</v>
      </c>
      <c r="AO94" s="60"/>
      <c r="AP94" s="28">
        <v>1.64</v>
      </c>
      <c r="AQ94" s="28">
        <v>43202.52</v>
      </c>
      <c r="AR94" s="60"/>
      <c r="AS94" s="28">
        <v>0.23</v>
      </c>
      <c r="AT94" s="28">
        <v>17118.21</v>
      </c>
      <c r="AU94" s="13"/>
      <c r="AV94" s="11"/>
      <c r="AW94" s="44">
        <v>664349.45000000007</v>
      </c>
      <c r="AX94" s="51"/>
      <c r="AY94" s="140">
        <v>7.3199999999999994</v>
      </c>
    </row>
    <row r="95" spans="1:51" x14ac:dyDescent="0.25">
      <c r="A95" s="116" t="s">
        <v>599</v>
      </c>
      <c r="B95" s="152" t="s">
        <v>600</v>
      </c>
      <c r="C95" s="27" t="s">
        <v>584</v>
      </c>
      <c r="D95" s="27" t="s">
        <v>120</v>
      </c>
      <c r="E95" s="60"/>
      <c r="F95" s="139">
        <v>234.73</v>
      </c>
      <c r="G95" s="140">
        <v>46</v>
      </c>
      <c r="H95" s="140">
        <v>0</v>
      </c>
      <c r="I95" s="60"/>
      <c r="J95" s="28">
        <v>0.36</v>
      </c>
      <c r="K95" s="28">
        <v>23739.119999999999</v>
      </c>
      <c r="L95" s="60"/>
      <c r="M95" s="28">
        <v>0.36</v>
      </c>
      <c r="N95" s="28">
        <v>23739.119999999999</v>
      </c>
      <c r="O95" s="60"/>
      <c r="P95" s="28">
        <v>0.38</v>
      </c>
      <c r="Q95" s="28">
        <v>25057.96</v>
      </c>
      <c r="R95" s="60"/>
      <c r="S95" s="28">
        <v>0.38</v>
      </c>
      <c r="T95" s="44">
        <v>25057.96</v>
      </c>
      <c r="U95" s="12"/>
      <c r="V95" s="11"/>
      <c r="W95" s="28">
        <v>0</v>
      </c>
      <c r="X95" s="28">
        <v>0</v>
      </c>
      <c r="Y95" s="60"/>
      <c r="Z95" s="28">
        <v>0</v>
      </c>
      <c r="AA95" s="28">
        <v>0</v>
      </c>
      <c r="AB95" s="60"/>
      <c r="AC95" s="28">
        <v>0</v>
      </c>
      <c r="AD95" s="28">
        <v>0</v>
      </c>
      <c r="AE95" s="60"/>
      <c r="AF95" s="28">
        <v>0</v>
      </c>
      <c r="AG95" s="44">
        <v>0</v>
      </c>
      <c r="AH95" s="60"/>
      <c r="AI95" s="63">
        <v>0</v>
      </c>
      <c r="AJ95" s="44">
        <v>0</v>
      </c>
      <c r="AK95" s="12"/>
      <c r="AL95" s="11"/>
      <c r="AM95" s="28">
        <v>1.66</v>
      </c>
      <c r="AN95" s="28">
        <v>109463.72</v>
      </c>
      <c r="AO95" s="60"/>
      <c r="AP95" s="28">
        <v>1.66</v>
      </c>
      <c r="AQ95" s="28">
        <v>43729.38</v>
      </c>
      <c r="AR95" s="60"/>
      <c r="AS95" s="28">
        <v>0.23</v>
      </c>
      <c r="AT95" s="28">
        <v>17118.21</v>
      </c>
      <c r="AU95" s="13"/>
      <c r="AV95" s="11"/>
      <c r="AW95" s="44">
        <v>267905.46999999997</v>
      </c>
      <c r="AX95" s="51"/>
      <c r="AY95" s="140">
        <v>2.7800000000000002</v>
      </c>
    </row>
    <row r="96" spans="1:51" x14ac:dyDescent="0.25">
      <c r="A96" s="116" t="s">
        <v>497</v>
      </c>
      <c r="B96" s="152" t="s">
        <v>498</v>
      </c>
      <c r="C96" s="27" t="s">
        <v>499</v>
      </c>
      <c r="D96" s="27" t="s">
        <v>12</v>
      </c>
      <c r="E96" s="60"/>
      <c r="F96" s="139">
        <v>972.55</v>
      </c>
      <c r="G96" s="140">
        <v>335.66</v>
      </c>
      <c r="H96" s="140">
        <v>13.5</v>
      </c>
      <c r="I96" s="60"/>
      <c r="J96" s="28">
        <v>2.68</v>
      </c>
      <c r="K96" s="28">
        <v>176724.56</v>
      </c>
      <c r="L96" s="60"/>
      <c r="M96" s="28">
        <v>2.68</v>
      </c>
      <c r="N96" s="28">
        <v>176724.56</v>
      </c>
      <c r="O96" s="60"/>
      <c r="P96" s="28">
        <v>2.79</v>
      </c>
      <c r="Q96" s="28">
        <v>183978.18</v>
      </c>
      <c r="R96" s="60"/>
      <c r="S96" s="28">
        <v>2.79</v>
      </c>
      <c r="T96" s="44">
        <v>183978.18</v>
      </c>
      <c r="U96" s="12"/>
      <c r="V96" s="11"/>
      <c r="W96" s="28">
        <v>0.1</v>
      </c>
      <c r="X96" s="28">
        <v>6594.2</v>
      </c>
      <c r="Y96" s="60"/>
      <c r="Z96" s="28">
        <v>0.1</v>
      </c>
      <c r="AA96" s="28">
        <v>6594.2</v>
      </c>
      <c r="AB96" s="60"/>
      <c r="AC96" s="28">
        <v>0.11</v>
      </c>
      <c r="AD96" s="28">
        <v>7253.62</v>
      </c>
      <c r="AE96" s="60"/>
      <c r="AF96" s="28">
        <v>0.11</v>
      </c>
      <c r="AG96" s="44">
        <v>7253.62</v>
      </c>
      <c r="AH96" s="60"/>
      <c r="AI96" s="63">
        <v>0.13</v>
      </c>
      <c r="AJ96" s="44">
        <v>8572.4599999999991</v>
      </c>
      <c r="AK96" s="12"/>
      <c r="AL96" s="11"/>
      <c r="AM96" s="28">
        <v>6.89</v>
      </c>
      <c r="AN96" s="28">
        <v>454340.38</v>
      </c>
      <c r="AO96" s="60"/>
      <c r="AP96" s="28">
        <v>6.89</v>
      </c>
      <c r="AQ96" s="28">
        <v>181503.27</v>
      </c>
      <c r="AR96" s="60"/>
      <c r="AS96" s="28">
        <v>0.97</v>
      </c>
      <c r="AT96" s="28">
        <v>72194.19</v>
      </c>
      <c r="AU96" s="13"/>
      <c r="AV96" s="11"/>
      <c r="AW96" s="44">
        <v>1465711.42</v>
      </c>
      <c r="AX96" s="51"/>
      <c r="AY96" s="140">
        <v>15.600000000000001</v>
      </c>
    </row>
    <row r="97" spans="1:51" x14ac:dyDescent="0.25">
      <c r="A97" s="116" t="s">
        <v>489</v>
      </c>
      <c r="B97" s="152" t="s">
        <v>490</v>
      </c>
      <c r="C97" s="27" t="s">
        <v>468</v>
      </c>
      <c r="D97" s="27" t="s">
        <v>120</v>
      </c>
      <c r="E97" s="60"/>
      <c r="F97" s="139">
        <v>194.57</v>
      </c>
      <c r="G97" s="140">
        <v>62.33</v>
      </c>
      <c r="H97" s="140">
        <v>0</v>
      </c>
      <c r="I97" s="60"/>
      <c r="J97" s="28">
        <v>0.49</v>
      </c>
      <c r="K97" s="28">
        <v>32311.58</v>
      </c>
      <c r="L97" s="60"/>
      <c r="M97" s="28">
        <v>0.49</v>
      </c>
      <c r="N97" s="28">
        <v>32311.58</v>
      </c>
      <c r="O97" s="60"/>
      <c r="P97" s="28">
        <v>0.51</v>
      </c>
      <c r="Q97" s="28">
        <v>33630.42</v>
      </c>
      <c r="R97" s="60"/>
      <c r="S97" s="28">
        <v>0.51</v>
      </c>
      <c r="T97" s="44">
        <v>33630.42</v>
      </c>
      <c r="U97" s="12"/>
      <c r="V97" s="11"/>
      <c r="W97" s="28">
        <v>0</v>
      </c>
      <c r="X97" s="28">
        <v>0</v>
      </c>
      <c r="Y97" s="60"/>
      <c r="Z97" s="28">
        <v>0</v>
      </c>
      <c r="AA97" s="28">
        <v>0</v>
      </c>
      <c r="AB97" s="60"/>
      <c r="AC97" s="28">
        <v>0</v>
      </c>
      <c r="AD97" s="28">
        <v>0</v>
      </c>
      <c r="AE97" s="60"/>
      <c r="AF97" s="28">
        <v>0</v>
      </c>
      <c r="AG97" s="44">
        <v>0</v>
      </c>
      <c r="AH97" s="60"/>
      <c r="AI97" s="63">
        <v>0</v>
      </c>
      <c r="AJ97" s="44">
        <v>0</v>
      </c>
      <c r="AK97" s="12"/>
      <c r="AL97" s="11"/>
      <c r="AM97" s="28">
        <v>1.37</v>
      </c>
      <c r="AN97" s="28">
        <v>90340.54</v>
      </c>
      <c r="AO97" s="60"/>
      <c r="AP97" s="28">
        <v>1.37</v>
      </c>
      <c r="AQ97" s="28">
        <v>36089.910000000003</v>
      </c>
      <c r="AR97" s="60"/>
      <c r="AS97" s="28">
        <v>0.19</v>
      </c>
      <c r="AT97" s="28">
        <v>14141.13</v>
      </c>
      <c r="AU97" s="13"/>
      <c r="AV97" s="11"/>
      <c r="AW97" s="44">
        <v>272455.58</v>
      </c>
      <c r="AX97" s="51"/>
      <c r="AY97" s="140">
        <v>2.88</v>
      </c>
    </row>
    <row r="98" spans="1:51" x14ac:dyDescent="0.25">
      <c r="A98" s="116" t="s">
        <v>165</v>
      </c>
      <c r="B98" s="152" t="s">
        <v>166</v>
      </c>
      <c r="C98" s="27" t="s">
        <v>142</v>
      </c>
      <c r="D98" s="27" t="s">
        <v>120</v>
      </c>
      <c r="E98" s="60"/>
      <c r="F98" s="139">
        <v>1182.8</v>
      </c>
      <c r="G98" s="140">
        <v>30</v>
      </c>
      <c r="H98" s="140">
        <v>23.5</v>
      </c>
      <c r="I98" s="60"/>
      <c r="J98" s="28">
        <v>0.24</v>
      </c>
      <c r="K98" s="28">
        <v>15826.08</v>
      </c>
      <c r="L98" s="60"/>
      <c r="M98" s="28">
        <v>0.24</v>
      </c>
      <c r="N98" s="28">
        <v>15826.08</v>
      </c>
      <c r="O98" s="60"/>
      <c r="P98" s="28">
        <v>0.25</v>
      </c>
      <c r="Q98" s="28">
        <v>16485.5</v>
      </c>
      <c r="R98" s="60"/>
      <c r="S98" s="28">
        <v>0.25</v>
      </c>
      <c r="T98" s="44">
        <v>16485.5</v>
      </c>
      <c r="U98" s="12"/>
      <c r="V98" s="11"/>
      <c r="W98" s="28">
        <v>0.18</v>
      </c>
      <c r="X98" s="28">
        <v>11869.56</v>
      </c>
      <c r="Y98" s="60"/>
      <c r="Z98" s="28">
        <v>0.18</v>
      </c>
      <c r="AA98" s="28">
        <v>11869.56</v>
      </c>
      <c r="AB98" s="60"/>
      <c r="AC98" s="28">
        <v>0.19</v>
      </c>
      <c r="AD98" s="28">
        <v>12528.98</v>
      </c>
      <c r="AE98" s="60"/>
      <c r="AF98" s="28">
        <v>0.19</v>
      </c>
      <c r="AG98" s="44">
        <v>12528.98</v>
      </c>
      <c r="AH98" s="60"/>
      <c r="AI98" s="63">
        <v>0.23</v>
      </c>
      <c r="AJ98" s="44">
        <v>15166.66</v>
      </c>
      <c r="AK98" s="12"/>
      <c r="AL98" s="11"/>
      <c r="AM98" s="28">
        <v>8.3800000000000008</v>
      </c>
      <c r="AN98" s="28">
        <v>552593.96</v>
      </c>
      <c r="AO98" s="60"/>
      <c r="AP98" s="28">
        <v>8.3800000000000008</v>
      </c>
      <c r="AQ98" s="28">
        <v>220754.34</v>
      </c>
      <c r="AR98" s="60"/>
      <c r="AS98" s="28">
        <v>1.18</v>
      </c>
      <c r="AT98" s="28">
        <v>87823.86</v>
      </c>
      <c r="AU98" s="13"/>
      <c r="AV98" s="11"/>
      <c r="AW98" s="44">
        <v>989759.05999999994</v>
      </c>
      <c r="AX98" s="51"/>
      <c r="AY98" s="140">
        <v>9.91</v>
      </c>
    </row>
    <row r="99" spans="1:51" x14ac:dyDescent="0.25">
      <c r="A99" s="116" t="s">
        <v>163</v>
      </c>
      <c r="B99" s="152" t="s">
        <v>164</v>
      </c>
      <c r="C99" s="27" t="s">
        <v>142</v>
      </c>
      <c r="D99" s="27" t="s">
        <v>120</v>
      </c>
      <c r="E99" s="60"/>
      <c r="F99" s="139">
        <v>4572.63</v>
      </c>
      <c r="G99" s="140">
        <v>988.33</v>
      </c>
      <c r="H99" s="140">
        <v>805</v>
      </c>
      <c r="I99" s="60"/>
      <c r="J99" s="28">
        <v>7.9</v>
      </c>
      <c r="K99" s="28">
        <v>520941.8</v>
      </c>
      <c r="L99" s="60"/>
      <c r="M99" s="28">
        <v>7.9</v>
      </c>
      <c r="N99" s="28">
        <v>520941.8</v>
      </c>
      <c r="O99" s="60"/>
      <c r="P99" s="28">
        <v>8.23</v>
      </c>
      <c r="Q99" s="28">
        <v>542702.66</v>
      </c>
      <c r="R99" s="60"/>
      <c r="S99" s="28">
        <v>8.23</v>
      </c>
      <c r="T99" s="44">
        <v>542702.66</v>
      </c>
      <c r="U99" s="12"/>
      <c r="V99" s="11"/>
      <c r="W99" s="28">
        <v>6.44</v>
      </c>
      <c r="X99" s="28">
        <v>424666.48</v>
      </c>
      <c r="Y99" s="60"/>
      <c r="Z99" s="28">
        <v>6.44</v>
      </c>
      <c r="AA99" s="28">
        <v>424666.48</v>
      </c>
      <c r="AB99" s="60"/>
      <c r="AC99" s="28">
        <v>6.7</v>
      </c>
      <c r="AD99" s="28">
        <v>441811.4</v>
      </c>
      <c r="AE99" s="60"/>
      <c r="AF99" s="28">
        <v>6.7</v>
      </c>
      <c r="AG99" s="44">
        <v>441811.4</v>
      </c>
      <c r="AH99" s="60"/>
      <c r="AI99" s="63">
        <v>8.0500000000000007</v>
      </c>
      <c r="AJ99" s="44">
        <v>530833.1</v>
      </c>
      <c r="AK99" s="12"/>
      <c r="AL99" s="11"/>
      <c r="AM99" s="28">
        <v>32.43</v>
      </c>
      <c r="AN99" s="28">
        <v>2138499.06</v>
      </c>
      <c r="AO99" s="60"/>
      <c r="AP99" s="28">
        <v>32.43</v>
      </c>
      <c r="AQ99" s="28">
        <v>854303.49</v>
      </c>
      <c r="AR99" s="60"/>
      <c r="AS99" s="28">
        <v>4.57</v>
      </c>
      <c r="AT99" s="28">
        <v>340131.39</v>
      </c>
      <c r="AU99" s="13"/>
      <c r="AV99" s="11"/>
      <c r="AW99" s="44">
        <v>7724011.7200000007</v>
      </c>
      <c r="AX99" s="51"/>
      <c r="AY99" s="140">
        <v>84.68</v>
      </c>
    </row>
    <row r="100" spans="1:51" x14ac:dyDescent="0.25">
      <c r="A100" s="116" t="s">
        <v>189</v>
      </c>
      <c r="B100" s="152" t="s">
        <v>190</v>
      </c>
      <c r="C100" s="27" t="s">
        <v>142</v>
      </c>
      <c r="D100" s="27" t="s">
        <v>120</v>
      </c>
      <c r="E100" s="60"/>
      <c r="F100" s="139">
        <v>700</v>
      </c>
      <c r="G100" s="140">
        <v>219</v>
      </c>
      <c r="H100" s="140">
        <v>102.5</v>
      </c>
      <c r="I100" s="60"/>
      <c r="J100" s="28">
        <v>1.75</v>
      </c>
      <c r="K100" s="28">
        <v>115398.5</v>
      </c>
      <c r="L100" s="60"/>
      <c r="M100" s="28">
        <v>1.75</v>
      </c>
      <c r="N100" s="28">
        <v>115398.5</v>
      </c>
      <c r="O100" s="60"/>
      <c r="P100" s="28">
        <v>1.82</v>
      </c>
      <c r="Q100" s="28">
        <v>120014.44</v>
      </c>
      <c r="R100" s="60"/>
      <c r="S100" s="28">
        <v>1.82</v>
      </c>
      <c r="T100" s="44">
        <v>120014.44</v>
      </c>
      <c r="U100" s="12"/>
      <c r="V100" s="11"/>
      <c r="W100" s="28">
        <v>0.82</v>
      </c>
      <c r="X100" s="28">
        <v>54072.44</v>
      </c>
      <c r="Y100" s="60"/>
      <c r="Z100" s="28">
        <v>0.82</v>
      </c>
      <c r="AA100" s="28">
        <v>54072.44</v>
      </c>
      <c r="AB100" s="60"/>
      <c r="AC100" s="28">
        <v>0.85</v>
      </c>
      <c r="AD100" s="28">
        <v>56050.7</v>
      </c>
      <c r="AE100" s="60"/>
      <c r="AF100" s="28">
        <v>0.85</v>
      </c>
      <c r="AG100" s="44">
        <v>56050.7</v>
      </c>
      <c r="AH100" s="60"/>
      <c r="AI100" s="63">
        <v>1.02</v>
      </c>
      <c r="AJ100" s="44">
        <v>67260.84</v>
      </c>
      <c r="AK100" s="12"/>
      <c r="AL100" s="11"/>
      <c r="AM100" s="28">
        <v>4.96</v>
      </c>
      <c r="AN100" s="28">
        <v>327072.32</v>
      </c>
      <c r="AO100" s="60"/>
      <c r="AP100" s="28">
        <v>4.96</v>
      </c>
      <c r="AQ100" s="28">
        <v>130661.28</v>
      </c>
      <c r="AR100" s="60"/>
      <c r="AS100" s="28">
        <v>0.7</v>
      </c>
      <c r="AT100" s="28">
        <v>52098.9</v>
      </c>
      <c r="AU100" s="13"/>
      <c r="AV100" s="11"/>
      <c r="AW100" s="44">
        <v>1268165.4999999998</v>
      </c>
      <c r="AX100" s="51"/>
      <c r="AY100" s="140">
        <v>13.89</v>
      </c>
    </row>
    <row r="101" spans="1:51" x14ac:dyDescent="0.25">
      <c r="A101" s="116" t="s">
        <v>44</v>
      </c>
      <c r="B101" s="152" t="s">
        <v>45</v>
      </c>
      <c r="C101" s="27" t="s">
        <v>43</v>
      </c>
      <c r="D101" s="27" t="s">
        <v>12</v>
      </c>
      <c r="E101" s="60"/>
      <c r="F101" s="139">
        <v>346.3</v>
      </c>
      <c r="G101" s="140">
        <v>165</v>
      </c>
      <c r="H101" s="140">
        <v>0</v>
      </c>
      <c r="I101" s="60"/>
      <c r="J101" s="28">
        <v>1.32</v>
      </c>
      <c r="K101" s="28">
        <v>87043.44</v>
      </c>
      <c r="L101" s="60"/>
      <c r="M101" s="28">
        <v>1.32</v>
      </c>
      <c r="N101" s="28">
        <v>87043.44</v>
      </c>
      <c r="O101" s="60"/>
      <c r="P101" s="28">
        <v>1.37</v>
      </c>
      <c r="Q101" s="28">
        <v>90340.54</v>
      </c>
      <c r="R101" s="60"/>
      <c r="S101" s="28">
        <v>1.37</v>
      </c>
      <c r="T101" s="44">
        <v>90340.54</v>
      </c>
      <c r="U101" s="12"/>
      <c r="V101" s="11"/>
      <c r="W101" s="28">
        <v>0</v>
      </c>
      <c r="X101" s="28">
        <v>0</v>
      </c>
      <c r="Y101" s="60"/>
      <c r="Z101" s="28">
        <v>0</v>
      </c>
      <c r="AA101" s="28">
        <v>0</v>
      </c>
      <c r="AB101" s="60"/>
      <c r="AC101" s="28">
        <v>0</v>
      </c>
      <c r="AD101" s="28">
        <v>0</v>
      </c>
      <c r="AE101" s="60"/>
      <c r="AF101" s="28">
        <v>0</v>
      </c>
      <c r="AG101" s="44">
        <v>0</v>
      </c>
      <c r="AH101" s="60"/>
      <c r="AI101" s="63">
        <v>0</v>
      </c>
      <c r="AJ101" s="44">
        <v>0</v>
      </c>
      <c r="AK101" s="12"/>
      <c r="AL101" s="11"/>
      <c r="AM101" s="28">
        <v>2.4500000000000002</v>
      </c>
      <c r="AN101" s="28">
        <v>161557.9</v>
      </c>
      <c r="AO101" s="60"/>
      <c r="AP101" s="28">
        <v>2.4500000000000002</v>
      </c>
      <c r="AQ101" s="28">
        <v>64540.35</v>
      </c>
      <c r="AR101" s="60"/>
      <c r="AS101" s="28">
        <v>0.34</v>
      </c>
      <c r="AT101" s="28">
        <v>25305.18</v>
      </c>
      <c r="AU101" s="13"/>
      <c r="AV101" s="11"/>
      <c r="AW101" s="44">
        <v>606171.3899999999</v>
      </c>
      <c r="AX101" s="51"/>
      <c r="AY101" s="140">
        <v>6.5100000000000007</v>
      </c>
    </row>
    <row r="102" spans="1:51" x14ac:dyDescent="0.25">
      <c r="A102" s="116" t="s">
        <v>116</v>
      </c>
      <c r="B102" s="152" t="s">
        <v>117</v>
      </c>
      <c r="C102" s="27" t="s">
        <v>106</v>
      </c>
      <c r="D102" s="27" t="s">
        <v>12</v>
      </c>
      <c r="E102" s="60"/>
      <c r="F102" s="139">
        <v>6443.21</v>
      </c>
      <c r="G102" s="140">
        <v>3136.66</v>
      </c>
      <c r="H102" s="140">
        <v>238.33</v>
      </c>
      <c r="I102" s="60"/>
      <c r="J102" s="28">
        <v>25.09</v>
      </c>
      <c r="K102" s="28">
        <v>1654484.78</v>
      </c>
      <c r="L102" s="60"/>
      <c r="M102" s="28">
        <v>25.09</v>
      </c>
      <c r="N102" s="28">
        <v>1654484.78</v>
      </c>
      <c r="O102" s="60"/>
      <c r="P102" s="28">
        <v>26.13</v>
      </c>
      <c r="Q102" s="28">
        <v>1723064.46</v>
      </c>
      <c r="R102" s="60"/>
      <c r="S102" s="28">
        <v>26.13</v>
      </c>
      <c r="T102" s="44">
        <v>1723064.46</v>
      </c>
      <c r="U102" s="12"/>
      <c r="V102" s="11"/>
      <c r="W102" s="28">
        <v>1.9</v>
      </c>
      <c r="X102" s="28">
        <v>125289.8</v>
      </c>
      <c r="Y102" s="60"/>
      <c r="Z102" s="28">
        <v>1.9</v>
      </c>
      <c r="AA102" s="28">
        <v>125289.8</v>
      </c>
      <c r="AB102" s="60"/>
      <c r="AC102" s="28">
        <v>1.98</v>
      </c>
      <c r="AD102" s="28">
        <v>130565.16</v>
      </c>
      <c r="AE102" s="60"/>
      <c r="AF102" s="28">
        <v>1.98</v>
      </c>
      <c r="AG102" s="44">
        <v>130565.16</v>
      </c>
      <c r="AH102" s="60"/>
      <c r="AI102" s="63">
        <v>2.38</v>
      </c>
      <c r="AJ102" s="44">
        <v>156941.96</v>
      </c>
      <c r="AK102" s="12"/>
      <c r="AL102" s="11"/>
      <c r="AM102" s="28">
        <v>45.69</v>
      </c>
      <c r="AN102" s="28">
        <v>3012889.98</v>
      </c>
      <c r="AO102" s="60"/>
      <c r="AP102" s="28">
        <v>45.69</v>
      </c>
      <c r="AQ102" s="28">
        <v>1203611.67</v>
      </c>
      <c r="AR102" s="60"/>
      <c r="AS102" s="28">
        <v>6.44</v>
      </c>
      <c r="AT102" s="28">
        <v>479309.88</v>
      </c>
      <c r="AU102" s="13"/>
      <c r="AV102" s="11"/>
      <c r="AW102" s="44">
        <v>12119561.889999997</v>
      </c>
      <c r="AX102" s="51"/>
      <c r="AY102" s="140">
        <v>131.28</v>
      </c>
    </row>
    <row r="103" spans="1:51" x14ac:dyDescent="0.25">
      <c r="A103" s="116" t="s">
        <v>363</v>
      </c>
      <c r="B103" s="152" t="s">
        <v>364</v>
      </c>
      <c r="C103" s="27" t="s">
        <v>142</v>
      </c>
      <c r="D103" s="27" t="s">
        <v>120</v>
      </c>
      <c r="E103" s="60"/>
      <c r="F103" s="139">
        <v>1859.56</v>
      </c>
      <c r="G103" s="140">
        <v>1751.66</v>
      </c>
      <c r="H103" s="140">
        <v>327</v>
      </c>
      <c r="I103" s="60"/>
      <c r="J103" s="28">
        <v>14.01</v>
      </c>
      <c r="K103" s="28">
        <v>923847.42</v>
      </c>
      <c r="L103" s="60"/>
      <c r="M103" s="28">
        <v>14.01</v>
      </c>
      <c r="N103" s="28">
        <v>923847.42</v>
      </c>
      <c r="O103" s="60"/>
      <c r="P103" s="28">
        <v>14.59</v>
      </c>
      <c r="Q103" s="28">
        <v>962093.78</v>
      </c>
      <c r="R103" s="60"/>
      <c r="S103" s="28">
        <v>14.59</v>
      </c>
      <c r="T103" s="44">
        <v>962093.78</v>
      </c>
      <c r="U103" s="12"/>
      <c r="V103" s="11"/>
      <c r="W103" s="28">
        <v>2.61</v>
      </c>
      <c r="X103" s="28">
        <v>172108.62</v>
      </c>
      <c r="Y103" s="60"/>
      <c r="Z103" s="28">
        <v>2.61</v>
      </c>
      <c r="AA103" s="28">
        <v>172108.62</v>
      </c>
      <c r="AB103" s="60"/>
      <c r="AC103" s="28">
        <v>2.72</v>
      </c>
      <c r="AD103" s="28">
        <v>179362.24</v>
      </c>
      <c r="AE103" s="60"/>
      <c r="AF103" s="28">
        <v>2.72</v>
      </c>
      <c r="AG103" s="44">
        <v>179362.24</v>
      </c>
      <c r="AH103" s="60"/>
      <c r="AI103" s="63">
        <v>3.27</v>
      </c>
      <c r="AJ103" s="44">
        <v>215630.34</v>
      </c>
      <c r="AK103" s="12"/>
      <c r="AL103" s="11"/>
      <c r="AM103" s="28">
        <v>13.18</v>
      </c>
      <c r="AN103" s="28">
        <v>869115.56</v>
      </c>
      <c r="AO103" s="60"/>
      <c r="AP103" s="28">
        <v>13.18</v>
      </c>
      <c r="AQ103" s="28">
        <v>347200.74</v>
      </c>
      <c r="AR103" s="60"/>
      <c r="AS103" s="28">
        <v>1.85</v>
      </c>
      <c r="AT103" s="28">
        <v>137689.95000000001</v>
      </c>
      <c r="AU103" s="13"/>
      <c r="AV103" s="11"/>
      <c r="AW103" s="44">
        <v>6044460.71</v>
      </c>
      <c r="AX103" s="51"/>
      <c r="AY103" s="140">
        <v>67.69</v>
      </c>
    </row>
    <row r="104" spans="1:51" x14ac:dyDescent="0.25">
      <c r="A104" s="116" t="s">
        <v>365</v>
      </c>
      <c r="B104" s="152" t="s">
        <v>366</v>
      </c>
      <c r="C104" s="27" t="s">
        <v>142</v>
      </c>
      <c r="D104" s="27" t="s">
        <v>120</v>
      </c>
      <c r="E104" s="60"/>
      <c r="F104" s="139">
        <v>953.5</v>
      </c>
      <c r="G104" s="140">
        <v>808</v>
      </c>
      <c r="H104" s="140">
        <v>0</v>
      </c>
      <c r="I104" s="60"/>
      <c r="J104" s="28">
        <v>6.46</v>
      </c>
      <c r="K104" s="28">
        <v>425985.32</v>
      </c>
      <c r="L104" s="60"/>
      <c r="M104" s="28">
        <v>6.46</v>
      </c>
      <c r="N104" s="28">
        <v>425985.32</v>
      </c>
      <c r="O104" s="60"/>
      <c r="P104" s="28">
        <v>6.73</v>
      </c>
      <c r="Q104" s="28">
        <v>443789.66</v>
      </c>
      <c r="R104" s="60"/>
      <c r="S104" s="28">
        <v>6.73</v>
      </c>
      <c r="T104" s="44">
        <v>443789.66</v>
      </c>
      <c r="U104" s="12"/>
      <c r="V104" s="11"/>
      <c r="W104" s="28">
        <v>0</v>
      </c>
      <c r="X104" s="28">
        <v>0</v>
      </c>
      <c r="Y104" s="60"/>
      <c r="Z104" s="28">
        <v>0</v>
      </c>
      <c r="AA104" s="28">
        <v>0</v>
      </c>
      <c r="AB104" s="60"/>
      <c r="AC104" s="28">
        <v>0</v>
      </c>
      <c r="AD104" s="28">
        <v>0</v>
      </c>
      <c r="AE104" s="60"/>
      <c r="AF104" s="28">
        <v>0</v>
      </c>
      <c r="AG104" s="44">
        <v>0</v>
      </c>
      <c r="AH104" s="60"/>
      <c r="AI104" s="63">
        <v>0</v>
      </c>
      <c r="AJ104" s="44">
        <v>0</v>
      </c>
      <c r="AK104" s="12"/>
      <c r="AL104" s="11"/>
      <c r="AM104" s="28">
        <v>6.76</v>
      </c>
      <c r="AN104" s="28">
        <v>445767.92</v>
      </c>
      <c r="AO104" s="60"/>
      <c r="AP104" s="28">
        <v>6.76</v>
      </c>
      <c r="AQ104" s="28">
        <v>178078.68</v>
      </c>
      <c r="AR104" s="60"/>
      <c r="AS104" s="28">
        <v>0.95</v>
      </c>
      <c r="AT104" s="28">
        <v>70705.649999999994</v>
      </c>
      <c r="AU104" s="13"/>
      <c r="AV104" s="11"/>
      <c r="AW104" s="44">
        <v>2434102.21</v>
      </c>
      <c r="AX104" s="51"/>
      <c r="AY104" s="140">
        <v>26.68</v>
      </c>
    </row>
    <row r="105" spans="1:51" x14ac:dyDescent="0.25">
      <c r="A105" s="116" t="s">
        <v>477</v>
      </c>
      <c r="B105" s="152" t="s">
        <v>478</v>
      </c>
      <c r="C105" s="27" t="s">
        <v>468</v>
      </c>
      <c r="D105" s="27" t="s">
        <v>12</v>
      </c>
      <c r="E105" s="60"/>
      <c r="F105" s="139">
        <v>443.88</v>
      </c>
      <c r="G105" s="140">
        <v>159</v>
      </c>
      <c r="H105" s="140">
        <v>0</v>
      </c>
      <c r="I105" s="60"/>
      <c r="J105" s="28">
        <v>1.27</v>
      </c>
      <c r="K105" s="28">
        <v>83746.34</v>
      </c>
      <c r="L105" s="60"/>
      <c r="M105" s="28">
        <v>1.27</v>
      </c>
      <c r="N105" s="28">
        <v>83746.34</v>
      </c>
      <c r="O105" s="60"/>
      <c r="P105" s="28">
        <v>1.32</v>
      </c>
      <c r="Q105" s="28">
        <v>87043.44</v>
      </c>
      <c r="R105" s="60"/>
      <c r="S105" s="28">
        <v>1.32</v>
      </c>
      <c r="T105" s="44">
        <v>87043.44</v>
      </c>
      <c r="U105" s="12"/>
      <c r="V105" s="11"/>
      <c r="W105" s="28">
        <v>0</v>
      </c>
      <c r="X105" s="28">
        <v>0</v>
      </c>
      <c r="Y105" s="60"/>
      <c r="Z105" s="28">
        <v>0</v>
      </c>
      <c r="AA105" s="28">
        <v>0</v>
      </c>
      <c r="AB105" s="60"/>
      <c r="AC105" s="28">
        <v>0</v>
      </c>
      <c r="AD105" s="28">
        <v>0</v>
      </c>
      <c r="AE105" s="60"/>
      <c r="AF105" s="28">
        <v>0</v>
      </c>
      <c r="AG105" s="44">
        <v>0</v>
      </c>
      <c r="AH105" s="60"/>
      <c r="AI105" s="63">
        <v>0</v>
      </c>
      <c r="AJ105" s="44">
        <v>0</v>
      </c>
      <c r="AK105" s="12"/>
      <c r="AL105" s="11"/>
      <c r="AM105" s="28">
        <v>3.14</v>
      </c>
      <c r="AN105" s="28">
        <v>207057.88</v>
      </c>
      <c r="AO105" s="60"/>
      <c r="AP105" s="28">
        <v>3.14</v>
      </c>
      <c r="AQ105" s="28">
        <v>82717.02</v>
      </c>
      <c r="AR105" s="60"/>
      <c r="AS105" s="28">
        <v>0.44</v>
      </c>
      <c r="AT105" s="28">
        <v>32747.88</v>
      </c>
      <c r="AU105" s="13"/>
      <c r="AV105" s="11"/>
      <c r="AW105" s="44">
        <v>664102.34</v>
      </c>
      <c r="AX105" s="51"/>
      <c r="AY105" s="140">
        <v>7.0500000000000007</v>
      </c>
    </row>
    <row r="106" spans="1:51" x14ac:dyDescent="0.25">
      <c r="A106" s="116" t="s">
        <v>98</v>
      </c>
      <c r="B106" s="152" t="s">
        <v>99</v>
      </c>
      <c r="C106" s="27" t="s">
        <v>97</v>
      </c>
      <c r="D106" s="27" t="s">
        <v>12</v>
      </c>
      <c r="E106" s="60"/>
      <c r="F106" s="139">
        <v>1571.04</v>
      </c>
      <c r="G106" s="140">
        <v>743.66</v>
      </c>
      <c r="H106" s="140">
        <v>0</v>
      </c>
      <c r="I106" s="60"/>
      <c r="J106" s="28">
        <v>5.94</v>
      </c>
      <c r="K106" s="28">
        <v>391695.48</v>
      </c>
      <c r="L106" s="60"/>
      <c r="M106" s="28">
        <v>5.94</v>
      </c>
      <c r="N106" s="28">
        <v>391695.48</v>
      </c>
      <c r="O106" s="60"/>
      <c r="P106" s="28">
        <v>6.19</v>
      </c>
      <c r="Q106" s="28">
        <v>408180.98</v>
      </c>
      <c r="R106" s="60"/>
      <c r="S106" s="28">
        <v>6.19</v>
      </c>
      <c r="T106" s="44">
        <v>408180.98</v>
      </c>
      <c r="U106" s="12"/>
      <c r="V106" s="11"/>
      <c r="W106" s="28">
        <v>0</v>
      </c>
      <c r="X106" s="28">
        <v>0</v>
      </c>
      <c r="Y106" s="60"/>
      <c r="Z106" s="28">
        <v>0</v>
      </c>
      <c r="AA106" s="28">
        <v>0</v>
      </c>
      <c r="AB106" s="60"/>
      <c r="AC106" s="28">
        <v>0</v>
      </c>
      <c r="AD106" s="28">
        <v>0</v>
      </c>
      <c r="AE106" s="60"/>
      <c r="AF106" s="28">
        <v>0</v>
      </c>
      <c r="AG106" s="44">
        <v>0</v>
      </c>
      <c r="AH106" s="60"/>
      <c r="AI106" s="63">
        <v>0</v>
      </c>
      <c r="AJ106" s="44">
        <v>0</v>
      </c>
      <c r="AK106" s="12"/>
      <c r="AL106" s="11"/>
      <c r="AM106" s="28">
        <v>11.14</v>
      </c>
      <c r="AN106" s="28">
        <v>734593.88</v>
      </c>
      <c r="AO106" s="60"/>
      <c r="AP106" s="28">
        <v>11.14</v>
      </c>
      <c r="AQ106" s="28">
        <v>293461.02</v>
      </c>
      <c r="AR106" s="60"/>
      <c r="AS106" s="28">
        <v>1.57</v>
      </c>
      <c r="AT106" s="28">
        <v>116850.39</v>
      </c>
      <c r="AU106" s="13"/>
      <c r="AV106" s="11"/>
      <c r="AW106" s="44">
        <v>2744658.21</v>
      </c>
      <c r="AX106" s="51"/>
      <c r="AY106" s="140">
        <v>29.46</v>
      </c>
    </row>
    <row r="107" spans="1:51" x14ac:dyDescent="0.25">
      <c r="A107" s="116" t="s">
        <v>256</v>
      </c>
      <c r="B107" s="152" t="s">
        <v>257</v>
      </c>
      <c r="C107" s="27" t="s">
        <v>142</v>
      </c>
      <c r="D107" s="27" t="s">
        <v>120</v>
      </c>
      <c r="E107" s="60"/>
      <c r="F107" s="139">
        <v>462.47</v>
      </c>
      <c r="G107" s="140">
        <v>302</v>
      </c>
      <c r="H107" s="140">
        <v>104.83</v>
      </c>
      <c r="I107" s="60"/>
      <c r="J107" s="28">
        <v>2.41</v>
      </c>
      <c r="K107" s="28">
        <v>158920.22</v>
      </c>
      <c r="L107" s="60"/>
      <c r="M107" s="28">
        <v>2.41</v>
      </c>
      <c r="N107" s="28">
        <v>158920.22</v>
      </c>
      <c r="O107" s="60"/>
      <c r="P107" s="28">
        <v>2.5099999999999998</v>
      </c>
      <c r="Q107" s="28">
        <v>165514.42000000001</v>
      </c>
      <c r="R107" s="60"/>
      <c r="S107" s="28">
        <v>2.5099999999999998</v>
      </c>
      <c r="T107" s="44">
        <v>165514.42000000001</v>
      </c>
      <c r="U107" s="12"/>
      <c r="V107" s="11"/>
      <c r="W107" s="28">
        <v>0.83</v>
      </c>
      <c r="X107" s="28">
        <v>54731.86</v>
      </c>
      <c r="Y107" s="60"/>
      <c r="Z107" s="28">
        <v>0.83</v>
      </c>
      <c r="AA107" s="28">
        <v>54731.86</v>
      </c>
      <c r="AB107" s="60"/>
      <c r="AC107" s="28">
        <v>0.87</v>
      </c>
      <c r="AD107" s="28">
        <v>57369.54</v>
      </c>
      <c r="AE107" s="60"/>
      <c r="AF107" s="28">
        <v>0.87</v>
      </c>
      <c r="AG107" s="44">
        <v>57369.54</v>
      </c>
      <c r="AH107" s="60"/>
      <c r="AI107" s="63">
        <v>1.04</v>
      </c>
      <c r="AJ107" s="44">
        <v>68579.679999999993</v>
      </c>
      <c r="AK107" s="12"/>
      <c r="AL107" s="11"/>
      <c r="AM107" s="28">
        <v>3.27</v>
      </c>
      <c r="AN107" s="28">
        <v>215630.34</v>
      </c>
      <c r="AO107" s="60"/>
      <c r="AP107" s="28">
        <v>3.27</v>
      </c>
      <c r="AQ107" s="28">
        <v>86141.61</v>
      </c>
      <c r="AR107" s="60"/>
      <c r="AS107" s="28">
        <v>0.46</v>
      </c>
      <c r="AT107" s="28">
        <v>34236.42</v>
      </c>
      <c r="AU107" s="13"/>
      <c r="AV107" s="11"/>
      <c r="AW107" s="44">
        <v>1277660.1300000001</v>
      </c>
      <c r="AX107" s="51"/>
      <c r="AY107" s="140">
        <v>14.309999999999999</v>
      </c>
    </row>
    <row r="108" spans="1:51" x14ac:dyDescent="0.25">
      <c r="A108" s="116" t="s">
        <v>429</v>
      </c>
      <c r="B108" s="152" t="s">
        <v>430</v>
      </c>
      <c r="C108" s="27" t="s">
        <v>142</v>
      </c>
      <c r="D108" s="27" t="s">
        <v>131</v>
      </c>
      <c r="E108" s="60"/>
      <c r="F108" s="139">
        <v>2809</v>
      </c>
      <c r="G108" s="140">
        <v>661.66</v>
      </c>
      <c r="H108" s="140">
        <v>1.66</v>
      </c>
      <c r="I108" s="60"/>
      <c r="J108" s="28">
        <v>5.29</v>
      </c>
      <c r="K108" s="28">
        <v>348833.18</v>
      </c>
      <c r="L108" s="60"/>
      <c r="M108" s="28">
        <v>5.29</v>
      </c>
      <c r="N108" s="28">
        <v>348833.18</v>
      </c>
      <c r="O108" s="60"/>
      <c r="P108" s="28">
        <v>5.51</v>
      </c>
      <c r="Q108" s="28">
        <v>363340.42</v>
      </c>
      <c r="R108" s="60"/>
      <c r="S108" s="28">
        <v>5.51</v>
      </c>
      <c r="T108" s="44">
        <v>363340.42</v>
      </c>
      <c r="U108" s="12"/>
      <c r="V108" s="11"/>
      <c r="W108" s="28">
        <v>0.01</v>
      </c>
      <c r="X108" s="28">
        <v>659.42</v>
      </c>
      <c r="Y108" s="60"/>
      <c r="Z108" s="28">
        <v>0.01</v>
      </c>
      <c r="AA108" s="28">
        <v>659.42</v>
      </c>
      <c r="AB108" s="60"/>
      <c r="AC108" s="28">
        <v>0.01</v>
      </c>
      <c r="AD108" s="28">
        <v>659.42</v>
      </c>
      <c r="AE108" s="60"/>
      <c r="AF108" s="28">
        <v>0.01</v>
      </c>
      <c r="AG108" s="44">
        <v>659.42</v>
      </c>
      <c r="AH108" s="60"/>
      <c r="AI108" s="63">
        <v>0.01</v>
      </c>
      <c r="AJ108" s="44">
        <v>659.42</v>
      </c>
      <c r="AK108" s="12"/>
      <c r="AL108" s="11"/>
      <c r="AM108" s="28">
        <v>19.920000000000002</v>
      </c>
      <c r="AN108" s="28">
        <v>1313564.6399999999</v>
      </c>
      <c r="AO108" s="60"/>
      <c r="AP108" s="28">
        <v>19.920000000000002</v>
      </c>
      <c r="AQ108" s="28">
        <v>524752.56000000006</v>
      </c>
      <c r="AR108" s="60"/>
      <c r="AS108" s="28">
        <v>2.8</v>
      </c>
      <c r="AT108" s="28">
        <v>208395.6</v>
      </c>
      <c r="AU108" s="13"/>
      <c r="AV108" s="11"/>
      <c r="AW108" s="44">
        <v>3474357.0999999996</v>
      </c>
      <c r="AX108" s="51"/>
      <c r="AY108" s="140">
        <v>36.27000000000001</v>
      </c>
    </row>
    <row r="109" spans="1:51" x14ac:dyDescent="0.25">
      <c r="A109" s="116" t="s">
        <v>367</v>
      </c>
      <c r="B109" s="152" t="s">
        <v>368</v>
      </c>
      <c r="C109" s="27" t="s">
        <v>142</v>
      </c>
      <c r="D109" s="27" t="s">
        <v>120</v>
      </c>
      <c r="E109" s="60"/>
      <c r="F109" s="139">
        <v>1946.75</v>
      </c>
      <c r="G109" s="140">
        <v>565</v>
      </c>
      <c r="H109" s="140">
        <v>72</v>
      </c>
      <c r="I109" s="60"/>
      <c r="J109" s="28">
        <v>4.5199999999999996</v>
      </c>
      <c r="K109" s="28">
        <v>298057.84000000003</v>
      </c>
      <c r="L109" s="60"/>
      <c r="M109" s="28">
        <v>4.5199999999999996</v>
      </c>
      <c r="N109" s="28">
        <v>298057.84000000003</v>
      </c>
      <c r="O109" s="60"/>
      <c r="P109" s="28">
        <v>4.7</v>
      </c>
      <c r="Q109" s="28">
        <v>309927.40000000002</v>
      </c>
      <c r="R109" s="60"/>
      <c r="S109" s="28">
        <v>4.7</v>
      </c>
      <c r="T109" s="44">
        <v>309927.40000000002</v>
      </c>
      <c r="U109" s="12"/>
      <c r="V109" s="11"/>
      <c r="W109" s="28">
        <v>0.56999999999999995</v>
      </c>
      <c r="X109" s="28">
        <v>37586.94</v>
      </c>
      <c r="Y109" s="60"/>
      <c r="Z109" s="28">
        <v>0.56999999999999995</v>
      </c>
      <c r="AA109" s="28">
        <v>37586.94</v>
      </c>
      <c r="AB109" s="60"/>
      <c r="AC109" s="28">
        <v>0.6</v>
      </c>
      <c r="AD109" s="28">
        <v>39565.199999999997</v>
      </c>
      <c r="AE109" s="60"/>
      <c r="AF109" s="28">
        <v>0.6</v>
      </c>
      <c r="AG109" s="44">
        <v>39565.199999999997</v>
      </c>
      <c r="AH109" s="60"/>
      <c r="AI109" s="63">
        <v>0.72</v>
      </c>
      <c r="AJ109" s="44">
        <v>47478.239999999998</v>
      </c>
      <c r="AK109" s="12"/>
      <c r="AL109" s="11"/>
      <c r="AM109" s="28">
        <v>13.8</v>
      </c>
      <c r="AN109" s="28">
        <v>909999.6</v>
      </c>
      <c r="AO109" s="60"/>
      <c r="AP109" s="28">
        <v>13.8</v>
      </c>
      <c r="AQ109" s="28">
        <v>363533.4</v>
      </c>
      <c r="AR109" s="60"/>
      <c r="AS109" s="28">
        <v>1.94</v>
      </c>
      <c r="AT109" s="28">
        <v>144388.38</v>
      </c>
      <c r="AU109" s="13"/>
      <c r="AV109" s="11"/>
      <c r="AW109" s="44">
        <v>2835674.3799999994</v>
      </c>
      <c r="AX109" s="51"/>
      <c r="AY109" s="140">
        <v>30.209999999999997</v>
      </c>
    </row>
    <row r="110" spans="1:51" x14ac:dyDescent="0.25">
      <c r="A110" s="116" t="s">
        <v>129</v>
      </c>
      <c r="B110" s="152" t="s">
        <v>130</v>
      </c>
      <c r="C110" s="27" t="s">
        <v>106</v>
      </c>
      <c r="D110" s="27" t="s">
        <v>131</v>
      </c>
      <c r="E110" s="60"/>
      <c r="F110" s="139">
        <v>2046.32</v>
      </c>
      <c r="G110" s="140">
        <v>375</v>
      </c>
      <c r="H110" s="140">
        <v>7</v>
      </c>
      <c r="I110" s="60"/>
      <c r="J110" s="28">
        <v>3</v>
      </c>
      <c r="K110" s="28">
        <v>197826</v>
      </c>
      <c r="L110" s="60"/>
      <c r="M110" s="28">
        <v>3</v>
      </c>
      <c r="N110" s="28">
        <v>197826</v>
      </c>
      <c r="O110" s="60"/>
      <c r="P110" s="28">
        <v>3.12</v>
      </c>
      <c r="Q110" s="28">
        <v>205739.04</v>
      </c>
      <c r="R110" s="60"/>
      <c r="S110" s="28">
        <v>3.12</v>
      </c>
      <c r="T110" s="44">
        <v>205739.04</v>
      </c>
      <c r="U110" s="12"/>
      <c r="V110" s="11"/>
      <c r="W110" s="28">
        <v>0.05</v>
      </c>
      <c r="X110" s="28">
        <v>3297.1</v>
      </c>
      <c r="Y110" s="60"/>
      <c r="Z110" s="28">
        <v>0.05</v>
      </c>
      <c r="AA110" s="28">
        <v>3297.1</v>
      </c>
      <c r="AB110" s="60"/>
      <c r="AC110" s="28">
        <v>0.05</v>
      </c>
      <c r="AD110" s="28">
        <v>3297.1</v>
      </c>
      <c r="AE110" s="60"/>
      <c r="AF110" s="28">
        <v>0.05</v>
      </c>
      <c r="AG110" s="44">
        <v>3297.1</v>
      </c>
      <c r="AH110" s="60"/>
      <c r="AI110" s="63">
        <v>7.0000000000000007E-2</v>
      </c>
      <c r="AJ110" s="44">
        <v>4615.9399999999996</v>
      </c>
      <c r="AK110" s="12"/>
      <c r="AL110" s="11"/>
      <c r="AM110" s="28">
        <v>14.51</v>
      </c>
      <c r="AN110" s="28">
        <v>956818.42</v>
      </c>
      <c r="AO110" s="60"/>
      <c r="AP110" s="28">
        <v>14.51</v>
      </c>
      <c r="AQ110" s="28">
        <v>382236.93</v>
      </c>
      <c r="AR110" s="60"/>
      <c r="AS110" s="28">
        <v>2.04</v>
      </c>
      <c r="AT110" s="28">
        <v>151831.07999999999</v>
      </c>
      <c r="AU110" s="13"/>
      <c r="AV110" s="11"/>
      <c r="AW110" s="44">
        <v>2315820.8500000006</v>
      </c>
      <c r="AX110" s="51"/>
      <c r="AY110" s="140">
        <v>23.970000000000002</v>
      </c>
    </row>
    <row r="111" spans="1:51" x14ac:dyDescent="0.25">
      <c r="A111" s="116" t="s">
        <v>377</v>
      </c>
      <c r="B111" s="152" t="s">
        <v>378</v>
      </c>
      <c r="C111" s="27" t="s">
        <v>142</v>
      </c>
      <c r="D111" s="27" t="s">
        <v>120</v>
      </c>
      <c r="E111" s="60"/>
      <c r="F111" s="139">
        <v>853.38</v>
      </c>
      <c r="G111" s="140">
        <v>671.33</v>
      </c>
      <c r="H111" s="140">
        <v>90.16</v>
      </c>
      <c r="I111" s="60"/>
      <c r="J111" s="28">
        <v>5.37</v>
      </c>
      <c r="K111" s="28">
        <v>354108.54</v>
      </c>
      <c r="L111" s="60"/>
      <c r="M111" s="28">
        <v>5.37</v>
      </c>
      <c r="N111" s="28">
        <v>354108.54</v>
      </c>
      <c r="O111" s="60"/>
      <c r="P111" s="28">
        <v>5.59</v>
      </c>
      <c r="Q111" s="28">
        <v>368615.78</v>
      </c>
      <c r="R111" s="60"/>
      <c r="S111" s="28">
        <v>5.59</v>
      </c>
      <c r="T111" s="44">
        <v>368615.78</v>
      </c>
      <c r="U111" s="12"/>
      <c r="V111" s="11"/>
      <c r="W111" s="28">
        <v>0.72</v>
      </c>
      <c r="X111" s="28">
        <v>47478.239999999998</v>
      </c>
      <c r="Y111" s="60"/>
      <c r="Z111" s="28">
        <v>0.72</v>
      </c>
      <c r="AA111" s="28">
        <v>47478.239999999998</v>
      </c>
      <c r="AB111" s="60"/>
      <c r="AC111" s="28">
        <v>0.75</v>
      </c>
      <c r="AD111" s="28">
        <v>49456.5</v>
      </c>
      <c r="AE111" s="60"/>
      <c r="AF111" s="28">
        <v>0.75</v>
      </c>
      <c r="AG111" s="44">
        <v>49456.5</v>
      </c>
      <c r="AH111" s="60"/>
      <c r="AI111" s="63">
        <v>0.9</v>
      </c>
      <c r="AJ111" s="44">
        <v>59347.8</v>
      </c>
      <c r="AK111" s="12"/>
      <c r="AL111" s="11"/>
      <c r="AM111" s="28">
        <v>6.05</v>
      </c>
      <c r="AN111" s="28">
        <v>398949.1</v>
      </c>
      <c r="AO111" s="60"/>
      <c r="AP111" s="28">
        <v>6.05</v>
      </c>
      <c r="AQ111" s="28">
        <v>159375.15</v>
      </c>
      <c r="AR111" s="60"/>
      <c r="AS111" s="28">
        <v>0.85</v>
      </c>
      <c r="AT111" s="28">
        <v>63262.95</v>
      </c>
      <c r="AU111" s="13"/>
      <c r="AV111" s="11"/>
      <c r="AW111" s="44">
        <v>2320253.12</v>
      </c>
      <c r="AX111" s="51"/>
      <c r="AY111" s="140">
        <v>25.72</v>
      </c>
    </row>
    <row r="112" spans="1:51" x14ac:dyDescent="0.25">
      <c r="A112" s="116" t="s">
        <v>563</v>
      </c>
      <c r="B112" s="152" t="s">
        <v>564</v>
      </c>
      <c r="C112" s="27" t="s">
        <v>565</v>
      </c>
      <c r="D112" s="27" t="s">
        <v>12</v>
      </c>
      <c r="E112" s="60"/>
      <c r="F112" s="139">
        <v>301.88</v>
      </c>
      <c r="G112" s="140">
        <v>125</v>
      </c>
      <c r="H112" s="140">
        <v>0</v>
      </c>
      <c r="I112" s="60"/>
      <c r="J112" s="28">
        <v>1</v>
      </c>
      <c r="K112" s="28">
        <v>65942</v>
      </c>
      <c r="L112" s="60"/>
      <c r="M112" s="28">
        <v>1</v>
      </c>
      <c r="N112" s="28">
        <v>65942</v>
      </c>
      <c r="O112" s="60"/>
      <c r="P112" s="28">
        <v>1.04</v>
      </c>
      <c r="Q112" s="28">
        <v>68579.679999999993</v>
      </c>
      <c r="R112" s="60"/>
      <c r="S112" s="28">
        <v>1.04</v>
      </c>
      <c r="T112" s="44">
        <v>68579.679999999993</v>
      </c>
      <c r="U112" s="12"/>
      <c r="V112" s="11"/>
      <c r="W112" s="28">
        <v>0</v>
      </c>
      <c r="X112" s="28">
        <v>0</v>
      </c>
      <c r="Y112" s="60"/>
      <c r="Z112" s="28">
        <v>0</v>
      </c>
      <c r="AA112" s="28">
        <v>0</v>
      </c>
      <c r="AB112" s="60"/>
      <c r="AC112" s="28">
        <v>0</v>
      </c>
      <c r="AD112" s="28">
        <v>0</v>
      </c>
      <c r="AE112" s="60"/>
      <c r="AF112" s="28">
        <v>0</v>
      </c>
      <c r="AG112" s="44">
        <v>0</v>
      </c>
      <c r="AH112" s="60"/>
      <c r="AI112" s="63">
        <v>0</v>
      </c>
      <c r="AJ112" s="44">
        <v>0</v>
      </c>
      <c r="AK112" s="12"/>
      <c r="AL112" s="11"/>
      <c r="AM112" s="28">
        <v>2.14</v>
      </c>
      <c r="AN112" s="28">
        <v>141115.88</v>
      </c>
      <c r="AO112" s="60"/>
      <c r="AP112" s="28">
        <v>2.14</v>
      </c>
      <c r="AQ112" s="28">
        <v>56374.02</v>
      </c>
      <c r="AR112" s="60"/>
      <c r="AS112" s="28">
        <v>0.3</v>
      </c>
      <c r="AT112" s="28">
        <v>22328.1</v>
      </c>
      <c r="AU112" s="13"/>
      <c r="AV112" s="11"/>
      <c r="AW112" s="44">
        <v>488861.36</v>
      </c>
      <c r="AX112" s="51"/>
      <c r="AY112" s="140">
        <v>5.2200000000000006</v>
      </c>
    </row>
    <row r="113" spans="1:51" x14ac:dyDescent="0.25">
      <c r="A113" s="116" t="s">
        <v>305</v>
      </c>
      <c r="B113" s="152" t="s">
        <v>306</v>
      </c>
      <c r="C113" s="27" t="s">
        <v>142</v>
      </c>
      <c r="D113" s="27" t="s">
        <v>120</v>
      </c>
      <c r="E113" s="60"/>
      <c r="F113" s="139">
        <v>2702.38</v>
      </c>
      <c r="G113" s="140">
        <v>1898</v>
      </c>
      <c r="H113" s="140">
        <v>773</v>
      </c>
      <c r="I113" s="60"/>
      <c r="J113" s="28">
        <v>15.18</v>
      </c>
      <c r="K113" s="28">
        <v>1000999.56</v>
      </c>
      <c r="L113" s="60"/>
      <c r="M113" s="28">
        <v>15.18</v>
      </c>
      <c r="N113" s="28">
        <v>1000999.56</v>
      </c>
      <c r="O113" s="60"/>
      <c r="P113" s="28">
        <v>15.81</v>
      </c>
      <c r="Q113" s="28">
        <v>1042543.02</v>
      </c>
      <c r="R113" s="60"/>
      <c r="S113" s="28">
        <v>15.81</v>
      </c>
      <c r="T113" s="44">
        <v>1042543.02</v>
      </c>
      <c r="U113" s="12"/>
      <c r="V113" s="11"/>
      <c r="W113" s="28">
        <v>6.18</v>
      </c>
      <c r="X113" s="28">
        <v>407521.56</v>
      </c>
      <c r="Y113" s="60"/>
      <c r="Z113" s="28">
        <v>6.18</v>
      </c>
      <c r="AA113" s="28">
        <v>407521.56</v>
      </c>
      <c r="AB113" s="60"/>
      <c r="AC113" s="28">
        <v>6.44</v>
      </c>
      <c r="AD113" s="28">
        <v>424666.48</v>
      </c>
      <c r="AE113" s="60"/>
      <c r="AF113" s="28">
        <v>6.44</v>
      </c>
      <c r="AG113" s="44">
        <v>424666.48</v>
      </c>
      <c r="AH113" s="60"/>
      <c r="AI113" s="63">
        <v>7.73</v>
      </c>
      <c r="AJ113" s="44">
        <v>509731.66</v>
      </c>
      <c r="AK113" s="12"/>
      <c r="AL113" s="11"/>
      <c r="AM113" s="28">
        <v>19.16</v>
      </c>
      <c r="AN113" s="28">
        <v>1263448.72</v>
      </c>
      <c r="AO113" s="60"/>
      <c r="AP113" s="28">
        <v>19.16</v>
      </c>
      <c r="AQ113" s="28">
        <v>504731.88</v>
      </c>
      <c r="AR113" s="60"/>
      <c r="AS113" s="28">
        <v>2.7</v>
      </c>
      <c r="AT113" s="28">
        <v>200952.9</v>
      </c>
      <c r="AU113" s="13"/>
      <c r="AV113" s="11"/>
      <c r="AW113" s="44">
        <v>8230326.4000000004</v>
      </c>
      <c r="AX113" s="51"/>
      <c r="AY113" s="140">
        <v>92.75</v>
      </c>
    </row>
    <row r="114" spans="1:51" x14ac:dyDescent="0.25">
      <c r="A114" s="116" t="s">
        <v>286</v>
      </c>
      <c r="B114" s="152" t="s">
        <v>287</v>
      </c>
      <c r="C114" s="27" t="s">
        <v>142</v>
      </c>
      <c r="D114" s="27" t="s">
        <v>131</v>
      </c>
      <c r="E114" s="60"/>
      <c r="F114" s="139">
        <v>8439</v>
      </c>
      <c r="G114" s="140">
        <v>6437.66</v>
      </c>
      <c r="H114" s="140">
        <v>1457.5</v>
      </c>
      <c r="I114" s="60"/>
      <c r="J114" s="28">
        <v>51.5</v>
      </c>
      <c r="K114" s="28">
        <v>3396013</v>
      </c>
      <c r="L114" s="60"/>
      <c r="M114" s="28">
        <v>51.5</v>
      </c>
      <c r="N114" s="28">
        <v>3396013</v>
      </c>
      <c r="O114" s="60"/>
      <c r="P114" s="28">
        <v>53.64</v>
      </c>
      <c r="Q114" s="28">
        <v>3537128.88</v>
      </c>
      <c r="R114" s="60"/>
      <c r="S114" s="28">
        <v>53.64</v>
      </c>
      <c r="T114" s="44">
        <v>3537128.88</v>
      </c>
      <c r="U114" s="12"/>
      <c r="V114" s="11"/>
      <c r="W114" s="28">
        <v>11.66</v>
      </c>
      <c r="X114" s="28">
        <v>768883.72</v>
      </c>
      <c r="Y114" s="60"/>
      <c r="Z114" s="28">
        <v>11.66</v>
      </c>
      <c r="AA114" s="28">
        <v>768883.72</v>
      </c>
      <c r="AB114" s="60"/>
      <c r="AC114" s="28">
        <v>12.14</v>
      </c>
      <c r="AD114" s="28">
        <v>800535.88</v>
      </c>
      <c r="AE114" s="60"/>
      <c r="AF114" s="28">
        <v>12.14</v>
      </c>
      <c r="AG114" s="44">
        <v>800535.88</v>
      </c>
      <c r="AH114" s="60"/>
      <c r="AI114" s="63">
        <v>14.57</v>
      </c>
      <c r="AJ114" s="44">
        <v>960774.94</v>
      </c>
      <c r="AK114" s="12"/>
      <c r="AL114" s="11"/>
      <c r="AM114" s="28">
        <v>59.85</v>
      </c>
      <c r="AN114" s="28">
        <v>3946628.7</v>
      </c>
      <c r="AO114" s="60"/>
      <c r="AP114" s="28">
        <v>59.85</v>
      </c>
      <c r="AQ114" s="28">
        <v>1576628.55</v>
      </c>
      <c r="AR114" s="60"/>
      <c r="AS114" s="28">
        <v>8.43</v>
      </c>
      <c r="AT114" s="28">
        <v>627419.61</v>
      </c>
      <c r="AU114" s="13"/>
      <c r="AV114" s="11"/>
      <c r="AW114" s="44">
        <v>24116574.760000002</v>
      </c>
      <c r="AX114" s="51"/>
      <c r="AY114" s="140">
        <v>269.14</v>
      </c>
    </row>
    <row r="115" spans="1:51" x14ac:dyDescent="0.25">
      <c r="A115" s="116" t="s">
        <v>39</v>
      </c>
      <c r="B115" s="152" t="s">
        <v>40</v>
      </c>
      <c r="C115" s="27" t="s">
        <v>5</v>
      </c>
      <c r="D115" s="27" t="s">
        <v>12</v>
      </c>
      <c r="E115" s="60"/>
      <c r="F115" s="139">
        <v>3236.04</v>
      </c>
      <c r="G115" s="140">
        <v>1950.33</v>
      </c>
      <c r="H115" s="140">
        <v>83.16</v>
      </c>
      <c r="I115" s="60"/>
      <c r="J115" s="28">
        <v>15.6</v>
      </c>
      <c r="K115" s="28">
        <v>1028695.2</v>
      </c>
      <c r="L115" s="60"/>
      <c r="M115" s="28">
        <v>15.6</v>
      </c>
      <c r="N115" s="28">
        <v>1028695.2</v>
      </c>
      <c r="O115" s="60"/>
      <c r="P115" s="28">
        <v>16.25</v>
      </c>
      <c r="Q115" s="28">
        <v>1071557.5</v>
      </c>
      <c r="R115" s="60"/>
      <c r="S115" s="28">
        <v>16.25</v>
      </c>
      <c r="T115" s="44">
        <v>1071557.5</v>
      </c>
      <c r="U115" s="12"/>
      <c r="V115" s="11"/>
      <c r="W115" s="28">
        <v>0.66</v>
      </c>
      <c r="X115" s="28">
        <v>43521.72</v>
      </c>
      <c r="Y115" s="60"/>
      <c r="Z115" s="28">
        <v>0.66</v>
      </c>
      <c r="AA115" s="28">
        <v>43521.72</v>
      </c>
      <c r="AB115" s="60"/>
      <c r="AC115" s="28">
        <v>0.69</v>
      </c>
      <c r="AD115" s="28">
        <v>45499.98</v>
      </c>
      <c r="AE115" s="60"/>
      <c r="AF115" s="28">
        <v>0.69</v>
      </c>
      <c r="AG115" s="44">
        <v>45499.98</v>
      </c>
      <c r="AH115" s="60"/>
      <c r="AI115" s="63">
        <v>0.83</v>
      </c>
      <c r="AJ115" s="44">
        <v>54731.86</v>
      </c>
      <c r="AK115" s="12"/>
      <c r="AL115" s="11"/>
      <c r="AM115" s="28">
        <v>22.95</v>
      </c>
      <c r="AN115" s="28">
        <v>1513368.9</v>
      </c>
      <c r="AO115" s="60"/>
      <c r="AP115" s="28">
        <v>22.95</v>
      </c>
      <c r="AQ115" s="28">
        <v>604571.85</v>
      </c>
      <c r="AR115" s="60"/>
      <c r="AS115" s="28">
        <v>3.23</v>
      </c>
      <c r="AT115" s="28">
        <v>240399.21</v>
      </c>
      <c r="AU115" s="13"/>
      <c r="AV115" s="11"/>
      <c r="AW115" s="44">
        <v>6791620.620000001</v>
      </c>
      <c r="AX115" s="51"/>
      <c r="AY115" s="140">
        <v>73.919999999999987</v>
      </c>
    </row>
    <row r="116" spans="1:51" x14ac:dyDescent="0.25">
      <c r="A116" s="116" t="s">
        <v>572</v>
      </c>
      <c r="B116" s="152" t="s">
        <v>573</v>
      </c>
      <c r="C116" s="27" t="s">
        <v>574</v>
      </c>
      <c r="D116" s="27" t="s">
        <v>12</v>
      </c>
      <c r="E116" s="60"/>
      <c r="F116" s="139">
        <v>1311.88</v>
      </c>
      <c r="G116" s="140">
        <v>538</v>
      </c>
      <c r="H116" s="140">
        <v>1.66</v>
      </c>
      <c r="I116" s="60"/>
      <c r="J116" s="28">
        <v>4.3</v>
      </c>
      <c r="K116" s="28">
        <v>283550.59999999998</v>
      </c>
      <c r="L116" s="60"/>
      <c r="M116" s="28">
        <v>4.3</v>
      </c>
      <c r="N116" s="28">
        <v>283550.59999999998</v>
      </c>
      <c r="O116" s="60"/>
      <c r="P116" s="28">
        <v>4.4800000000000004</v>
      </c>
      <c r="Q116" s="28">
        <v>295420.15999999997</v>
      </c>
      <c r="R116" s="60"/>
      <c r="S116" s="28">
        <v>4.4800000000000004</v>
      </c>
      <c r="T116" s="44">
        <v>295420.15999999997</v>
      </c>
      <c r="U116" s="12"/>
      <c r="V116" s="11"/>
      <c r="W116" s="28">
        <v>0.01</v>
      </c>
      <c r="X116" s="28">
        <v>659.42</v>
      </c>
      <c r="Y116" s="60"/>
      <c r="Z116" s="28">
        <v>0.01</v>
      </c>
      <c r="AA116" s="28">
        <v>659.42</v>
      </c>
      <c r="AB116" s="60"/>
      <c r="AC116" s="28">
        <v>0.01</v>
      </c>
      <c r="AD116" s="28">
        <v>659.42</v>
      </c>
      <c r="AE116" s="60"/>
      <c r="AF116" s="28">
        <v>0.01</v>
      </c>
      <c r="AG116" s="44">
        <v>659.42</v>
      </c>
      <c r="AH116" s="60"/>
      <c r="AI116" s="63">
        <v>0.01</v>
      </c>
      <c r="AJ116" s="44">
        <v>659.42</v>
      </c>
      <c r="AK116" s="12"/>
      <c r="AL116" s="11"/>
      <c r="AM116" s="28">
        <v>9.3000000000000007</v>
      </c>
      <c r="AN116" s="28">
        <v>613260.6</v>
      </c>
      <c r="AO116" s="60"/>
      <c r="AP116" s="28">
        <v>9.3000000000000007</v>
      </c>
      <c r="AQ116" s="28">
        <v>244989.9</v>
      </c>
      <c r="AR116" s="60"/>
      <c r="AS116" s="28">
        <v>1.31</v>
      </c>
      <c r="AT116" s="28">
        <v>97499.37</v>
      </c>
      <c r="AU116" s="13"/>
      <c r="AV116" s="11"/>
      <c r="AW116" s="44">
        <v>2116988.4900000002</v>
      </c>
      <c r="AX116" s="51"/>
      <c r="AY116" s="140">
        <v>22.6</v>
      </c>
    </row>
    <row r="117" spans="1:51" x14ac:dyDescent="0.25">
      <c r="A117" s="116" t="s">
        <v>531</v>
      </c>
      <c r="B117" s="152" t="s">
        <v>532</v>
      </c>
      <c r="C117" s="27" t="s">
        <v>530</v>
      </c>
      <c r="D117" s="27" t="s">
        <v>12</v>
      </c>
      <c r="E117" s="60"/>
      <c r="F117" s="139">
        <v>198.27</v>
      </c>
      <c r="G117" s="140">
        <v>98.66</v>
      </c>
      <c r="H117" s="140">
        <v>0</v>
      </c>
      <c r="I117" s="60"/>
      <c r="J117" s="28">
        <v>0.78</v>
      </c>
      <c r="K117" s="28">
        <v>51434.76</v>
      </c>
      <c r="L117" s="60"/>
      <c r="M117" s="28">
        <v>0.78</v>
      </c>
      <c r="N117" s="28">
        <v>51434.76</v>
      </c>
      <c r="O117" s="60"/>
      <c r="P117" s="28">
        <v>0.82</v>
      </c>
      <c r="Q117" s="28">
        <v>54072.44</v>
      </c>
      <c r="R117" s="60"/>
      <c r="S117" s="28">
        <v>0.82</v>
      </c>
      <c r="T117" s="44">
        <v>54072.44</v>
      </c>
      <c r="U117" s="12"/>
      <c r="V117" s="11"/>
      <c r="W117" s="28">
        <v>0</v>
      </c>
      <c r="X117" s="28">
        <v>0</v>
      </c>
      <c r="Y117" s="60"/>
      <c r="Z117" s="28">
        <v>0</v>
      </c>
      <c r="AA117" s="28">
        <v>0</v>
      </c>
      <c r="AB117" s="60"/>
      <c r="AC117" s="28">
        <v>0</v>
      </c>
      <c r="AD117" s="28">
        <v>0</v>
      </c>
      <c r="AE117" s="60"/>
      <c r="AF117" s="28">
        <v>0</v>
      </c>
      <c r="AG117" s="44">
        <v>0</v>
      </c>
      <c r="AH117" s="60"/>
      <c r="AI117" s="63">
        <v>0</v>
      </c>
      <c r="AJ117" s="44">
        <v>0</v>
      </c>
      <c r="AK117" s="12"/>
      <c r="AL117" s="11"/>
      <c r="AM117" s="28">
        <v>1.4</v>
      </c>
      <c r="AN117" s="28">
        <v>92318.8</v>
      </c>
      <c r="AO117" s="60"/>
      <c r="AP117" s="28">
        <v>1.4</v>
      </c>
      <c r="AQ117" s="28">
        <v>36880.199999999997</v>
      </c>
      <c r="AR117" s="60"/>
      <c r="AS117" s="28">
        <v>0.19</v>
      </c>
      <c r="AT117" s="28">
        <v>14141.13</v>
      </c>
      <c r="AU117" s="13"/>
      <c r="AV117" s="11"/>
      <c r="AW117" s="44">
        <v>354354.53</v>
      </c>
      <c r="AX117" s="51"/>
      <c r="AY117" s="140">
        <v>3.82</v>
      </c>
    </row>
    <row r="118" spans="1:51" x14ac:dyDescent="0.25">
      <c r="A118" s="116" t="s">
        <v>171</v>
      </c>
      <c r="B118" s="152" t="s">
        <v>172</v>
      </c>
      <c r="C118" s="27" t="s">
        <v>142</v>
      </c>
      <c r="D118" s="27" t="s">
        <v>120</v>
      </c>
      <c r="E118" s="60"/>
      <c r="F118" s="139">
        <v>467.5</v>
      </c>
      <c r="G118" s="140">
        <v>3</v>
      </c>
      <c r="H118" s="140">
        <v>5.33</v>
      </c>
      <c r="I118" s="60"/>
      <c r="J118" s="28">
        <v>0.02</v>
      </c>
      <c r="K118" s="28">
        <v>1318.84</v>
      </c>
      <c r="L118" s="60"/>
      <c r="M118" s="28">
        <v>0.02</v>
      </c>
      <c r="N118" s="28">
        <v>1318.84</v>
      </c>
      <c r="O118" s="60"/>
      <c r="P118" s="28">
        <v>0.02</v>
      </c>
      <c r="Q118" s="28">
        <v>1318.84</v>
      </c>
      <c r="R118" s="60"/>
      <c r="S118" s="28">
        <v>0.02</v>
      </c>
      <c r="T118" s="44">
        <v>1318.84</v>
      </c>
      <c r="U118" s="12"/>
      <c r="V118" s="11"/>
      <c r="W118" s="28">
        <v>0.04</v>
      </c>
      <c r="X118" s="28">
        <v>2637.68</v>
      </c>
      <c r="Y118" s="60"/>
      <c r="Z118" s="28">
        <v>0.04</v>
      </c>
      <c r="AA118" s="28">
        <v>2637.68</v>
      </c>
      <c r="AB118" s="60"/>
      <c r="AC118" s="28">
        <v>0.04</v>
      </c>
      <c r="AD118" s="28">
        <v>2637.68</v>
      </c>
      <c r="AE118" s="60"/>
      <c r="AF118" s="28">
        <v>0.04</v>
      </c>
      <c r="AG118" s="44">
        <v>2637.68</v>
      </c>
      <c r="AH118" s="60"/>
      <c r="AI118" s="63">
        <v>0.05</v>
      </c>
      <c r="AJ118" s="44">
        <v>3297.1</v>
      </c>
      <c r="AK118" s="12"/>
      <c r="AL118" s="11"/>
      <c r="AM118" s="28">
        <v>3.31</v>
      </c>
      <c r="AN118" s="28">
        <v>218268.02</v>
      </c>
      <c r="AO118" s="60"/>
      <c r="AP118" s="28">
        <v>3.31</v>
      </c>
      <c r="AQ118" s="28">
        <v>87195.33</v>
      </c>
      <c r="AR118" s="60"/>
      <c r="AS118" s="28">
        <v>0.46</v>
      </c>
      <c r="AT118" s="28">
        <v>34236.42</v>
      </c>
      <c r="AU118" s="13"/>
      <c r="AV118" s="11"/>
      <c r="AW118" s="44">
        <v>358822.95000000007</v>
      </c>
      <c r="AX118" s="51"/>
      <c r="AY118" s="140">
        <v>3.54</v>
      </c>
    </row>
    <row r="119" spans="1:51" x14ac:dyDescent="0.25">
      <c r="A119" s="116" t="s">
        <v>118</v>
      </c>
      <c r="B119" s="152" t="s">
        <v>119</v>
      </c>
      <c r="C119" s="27" t="s">
        <v>106</v>
      </c>
      <c r="D119" s="27" t="s">
        <v>120</v>
      </c>
      <c r="E119" s="60"/>
      <c r="F119" s="139">
        <v>1677.07</v>
      </c>
      <c r="G119" s="140">
        <v>356</v>
      </c>
      <c r="H119" s="140">
        <v>21.5</v>
      </c>
      <c r="I119" s="60"/>
      <c r="J119" s="28">
        <v>2.84</v>
      </c>
      <c r="K119" s="28">
        <v>187275.28</v>
      </c>
      <c r="L119" s="60"/>
      <c r="M119" s="28">
        <v>2.84</v>
      </c>
      <c r="N119" s="28">
        <v>187275.28</v>
      </c>
      <c r="O119" s="60"/>
      <c r="P119" s="28">
        <v>2.96</v>
      </c>
      <c r="Q119" s="28">
        <v>195188.32</v>
      </c>
      <c r="R119" s="60"/>
      <c r="S119" s="28">
        <v>2.96</v>
      </c>
      <c r="T119" s="44">
        <v>195188.32</v>
      </c>
      <c r="U119" s="12"/>
      <c r="V119" s="11"/>
      <c r="W119" s="28">
        <v>0.17</v>
      </c>
      <c r="X119" s="28">
        <v>11210.14</v>
      </c>
      <c r="Y119" s="60"/>
      <c r="Z119" s="28">
        <v>0.17</v>
      </c>
      <c r="AA119" s="28">
        <v>11210.14</v>
      </c>
      <c r="AB119" s="60"/>
      <c r="AC119" s="28">
        <v>0.17</v>
      </c>
      <c r="AD119" s="28">
        <v>11210.14</v>
      </c>
      <c r="AE119" s="60"/>
      <c r="AF119" s="28">
        <v>0.17</v>
      </c>
      <c r="AG119" s="44">
        <v>11210.14</v>
      </c>
      <c r="AH119" s="60"/>
      <c r="AI119" s="63">
        <v>0.21</v>
      </c>
      <c r="AJ119" s="44">
        <v>13847.82</v>
      </c>
      <c r="AK119" s="12"/>
      <c r="AL119" s="11"/>
      <c r="AM119" s="28">
        <v>11.89</v>
      </c>
      <c r="AN119" s="28">
        <v>784050.38</v>
      </c>
      <c r="AO119" s="60"/>
      <c r="AP119" s="28">
        <v>11.89</v>
      </c>
      <c r="AQ119" s="28">
        <v>313218.27</v>
      </c>
      <c r="AR119" s="60"/>
      <c r="AS119" s="28">
        <v>1.67</v>
      </c>
      <c r="AT119" s="28">
        <v>124293.09</v>
      </c>
      <c r="AU119" s="13"/>
      <c r="AV119" s="11"/>
      <c r="AW119" s="44">
        <v>2045177.3199999998</v>
      </c>
      <c r="AX119" s="51"/>
      <c r="AY119" s="140">
        <v>21.37</v>
      </c>
    </row>
    <row r="120" spans="1:51" x14ac:dyDescent="0.25">
      <c r="A120" s="116" t="s">
        <v>339</v>
      </c>
      <c r="B120" s="152" t="s">
        <v>340</v>
      </c>
      <c r="C120" s="27" t="s">
        <v>142</v>
      </c>
      <c r="D120" s="27" t="s">
        <v>120</v>
      </c>
      <c r="E120" s="60"/>
      <c r="F120" s="139">
        <v>3505.88</v>
      </c>
      <c r="G120" s="140">
        <v>949.33</v>
      </c>
      <c r="H120" s="140">
        <v>119</v>
      </c>
      <c r="I120" s="60"/>
      <c r="J120" s="28">
        <v>7.59</v>
      </c>
      <c r="K120" s="28">
        <v>500499.78</v>
      </c>
      <c r="L120" s="60"/>
      <c r="M120" s="28">
        <v>7.59</v>
      </c>
      <c r="N120" s="28">
        <v>500499.78</v>
      </c>
      <c r="O120" s="60"/>
      <c r="P120" s="28">
        <v>7.91</v>
      </c>
      <c r="Q120" s="28">
        <v>521601.22</v>
      </c>
      <c r="R120" s="60"/>
      <c r="S120" s="28">
        <v>7.91</v>
      </c>
      <c r="T120" s="44">
        <v>521601.22</v>
      </c>
      <c r="U120" s="12"/>
      <c r="V120" s="11"/>
      <c r="W120" s="28">
        <v>0.95</v>
      </c>
      <c r="X120" s="28">
        <v>62644.9</v>
      </c>
      <c r="Y120" s="60"/>
      <c r="Z120" s="28">
        <v>0.95</v>
      </c>
      <c r="AA120" s="28">
        <v>62644.9</v>
      </c>
      <c r="AB120" s="60"/>
      <c r="AC120" s="28">
        <v>0.99</v>
      </c>
      <c r="AD120" s="28">
        <v>65282.58</v>
      </c>
      <c r="AE120" s="60"/>
      <c r="AF120" s="28">
        <v>0.99</v>
      </c>
      <c r="AG120" s="44">
        <v>65282.58</v>
      </c>
      <c r="AH120" s="60"/>
      <c r="AI120" s="63">
        <v>1.19</v>
      </c>
      <c r="AJ120" s="44">
        <v>78470.98</v>
      </c>
      <c r="AK120" s="12"/>
      <c r="AL120" s="11"/>
      <c r="AM120" s="28">
        <v>24.86</v>
      </c>
      <c r="AN120" s="28">
        <v>1639318.12</v>
      </c>
      <c r="AO120" s="60"/>
      <c r="AP120" s="28">
        <v>24.86</v>
      </c>
      <c r="AQ120" s="28">
        <v>654886.98</v>
      </c>
      <c r="AR120" s="60"/>
      <c r="AS120" s="28">
        <v>3.5</v>
      </c>
      <c r="AT120" s="28">
        <v>260494.5</v>
      </c>
      <c r="AU120" s="13"/>
      <c r="AV120" s="11"/>
      <c r="AW120" s="44">
        <v>4933227.54</v>
      </c>
      <c r="AX120" s="51"/>
      <c r="AY120" s="140">
        <v>52.39</v>
      </c>
    </row>
    <row r="121" spans="1:51" x14ac:dyDescent="0.25">
      <c r="A121" s="116" t="s">
        <v>258</v>
      </c>
      <c r="B121" s="152" t="s">
        <v>259</v>
      </c>
      <c r="C121" s="27" t="s">
        <v>142</v>
      </c>
      <c r="D121" s="27" t="s">
        <v>120</v>
      </c>
      <c r="E121" s="60"/>
      <c r="F121" s="139">
        <v>513.79</v>
      </c>
      <c r="G121" s="140">
        <v>214</v>
      </c>
      <c r="H121" s="140">
        <v>55.33</v>
      </c>
      <c r="I121" s="60"/>
      <c r="J121" s="28">
        <v>1.71</v>
      </c>
      <c r="K121" s="28">
        <v>112760.82</v>
      </c>
      <c r="L121" s="60"/>
      <c r="M121" s="28">
        <v>1.71</v>
      </c>
      <c r="N121" s="28">
        <v>112760.82</v>
      </c>
      <c r="O121" s="60"/>
      <c r="P121" s="28">
        <v>1.78</v>
      </c>
      <c r="Q121" s="28">
        <v>117376.76</v>
      </c>
      <c r="R121" s="60"/>
      <c r="S121" s="28">
        <v>1.78</v>
      </c>
      <c r="T121" s="44">
        <v>117376.76</v>
      </c>
      <c r="U121" s="12"/>
      <c r="V121" s="11"/>
      <c r="W121" s="28">
        <v>0.44</v>
      </c>
      <c r="X121" s="28">
        <v>29014.48</v>
      </c>
      <c r="Y121" s="60"/>
      <c r="Z121" s="28">
        <v>0.44</v>
      </c>
      <c r="AA121" s="28">
        <v>29014.48</v>
      </c>
      <c r="AB121" s="60"/>
      <c r="AC121" s="28">
        <v>0.46</v>
      </c>
      <c r="AD121" s="28">
        <v>30333.32</v>
      </c>
      <c r="AE121" s="60"/>
      <c r="AF121" s="28">
        <v>0.46</v>
      </c>
      <c r="AG121" s="44">
        <v>30333.32</v>
      </c>
      <c r="AH121" s="60"/>
      <c r="AI121" s="63">
        <v>0.55000000000000004</v>
      </c>
      <c r="AJ121" s="44">
        <v>36268.1</v>
      </c>
      <c r="AK121" s="12"/>
      <c r="AL121" s="11"/>
      <c r="AM121" s="28">
        <v>3.64</v>
      </c>
      <c r="AN121" s="28">
        <v>240028.88</v>
      </c>
      <c r="AO121" s="60"/>
      <c r="AP121" s="28">
        <v>3.64</v>
      </c>
      <c r="AQ121" s="28">
        <v>95888.52</v>
      </c>
      <c r="AR121" s="60"/>
      <c r="AS121" s="28">
        <v>0.51</v>
      </c>
      <c r="AT121" s="28">
        <v>37957.769999999997</v>
      </c>
      <c r="AU121" s="13"/>
      <c r="AV121" s="11"/>
      <c r="AW121" s="44">
        <v>989114.03</v>
      </c>
      <c r="AX121" s="51"/>
      <c r="AY121" s="140">
        <v>10.82</v>
      </c>
    </row>
    <row r="122" spans="1:51" x14ac:dyDescent="0.25">
      <c r="A122" s="116" t="s">
        <v>274</v>
      </c>
      <c r="B122" s="152" t="s">
        <v>275</v>
      </c>
      <c r="C122" s="27" t="s">
        <v>142</v>
      </c>
      <c r="D122" s="27" t="s">
        <v>120</v>
      </c>
      <c r="E122" s="60"/>
      <c r="F122" s="139">
        <v>3019.13</v>
      </c>
      <c r="G122" s="140">
        <v>440</v>
      </c>
      <c r="H122" s="140">
        <v>152</v>
      </c>
      <c r="I122" s="60"/>
      <c r="J122" s="28">
        <v>3.52</v>
      </c>
      <c r="K122" s="28">
        <v>232115.84</v>
      </c>
      <c r="L122" s="60"/>
      <c r="M122" s="28">
        <v>3.52</v>
      </c>
      <c r="N122" s="28">
        <v>232115.84</v>
      </c>
      <c r="O122" s="60"/>
      <c r="P122" s="28">
        <v>3.66</v>
      </c>
      <c r="Q122" s="28">
        <v>241347.72</v>
      </c>
      <c r="R122" s="60"/>
      <c r="S122" s="28">
        <v>3.66</v>
      </c>
      <c r="T122" s="44">
        <v>241347.72</v>
      </c>
      <c r="U122" s="12"/>
      <c r="V122" s="11"/>
      <c r="W122" s="28">
        <v>1.21</v>
      </c>
      <c r="X122" s="28">
        <v>79789.820000000007</v>
      </c>
      <c r="Y122" s="60"/>
      <c r="Z122" s="28">
        <v>1.21</v>
      </c>
      <c r="AA122" s="28">
        <v>79789.820000000007</v>
      </c>
      <c r="AB122" s="60"/>
      <c r="AC122" s="28">
        <v>1.26</v>
      </c>
      <c r="AD122" s="28">
        <v>83086.92</v>
      </c>
      <c r="AE122" s="60"/>
      <c r="AF122" s="28">
        <v>1.26</v>
      </c>
      <c r="AG122" s="44">
        <v>83086.92</v>
      </c>
      <c r="AH122" s="60"/>
      <c r="AI122" s="63">
        <v>1.52</v>
      </c>
      <c r="AJ122" s="44">
        <v>100231.84</v>
      </c>
      <c r="AK122" s="12"/>
      <c r="AL122" s="11"/>
      <c r="AM122" s="28">
        <v>21.41</v>
      </c>
      <c r="AN122" s="28">
        <v>1411818.22</v>
      </c>
      <c r="AO122" s="60"/>
      <c r="AP122" s="28">
        <v>21.41</v>
      </c>
      <c r="AQ122" s="28">
        <v>564003.63</v>
      </c>
      <c r="AR122" s="60"/>
      <c r="AS122" s="28">
        <v>3.01</v>
      </c>
      <c r="AT122" s="28">
        <v>224025.27</v>
      </c>
      <c r="AU122" s="13"/>
      <c r="AV122" s="11"/>
      <c r="AW122" s="44">
        <v>3572759.5599999996</v>
      </c>
      <c r="AX122" s="51"/>
      <c r="AY122" s="140">
        <v>37.5</v>
      </c>
    </row>
    <row r="123" spans="1:51" x14ac:dyDescent="0.25">
      <c r="A123" s="116" t="s">
        <v>278</v>
      </c>
      <c r="B123" s="152" t="s">
        <v>279</v>
      </c>
      <c r="C123" s="27" t="s">
        <v>142</v>
      </c>
      <c r="D123" s="27" t="s">
        <v>120</v>
      </c>
      <c r="E123" s="60"/>
      <c r="F123" s="139">
        <v>1320.13</v>
      </c>
      <c r="G123" s="140">
        <v>465.66</v>
      </c>
      <c r="H123" s="140">
        <v>224.5</v>
      </c>
      <c r="I123" s="60"/>
      <c r="J123" s="28">
        <v>3.72</v>
      </c>
      <c r="K123" s="28">
        <v>245304.24</v>
      </c>
      <c r="L123" s="60"/>
      <c r="M123" s="28">
        <v>3.72</v>
      </c>
      <c r="N123" s="28">
        <v>245304.24</v>
      </c>
      <c r="O123" s="60"/>
      <c r="P123" s="28">
        <v>3.88</v>
      </c>
      <c r="Q123" s="28">
        <v>255854.96</v>
      </c>
      <c r="R123" s="60"/>
      <c r="S123" s="28">
        <v>3.88</v>
      </c>
      <c r="T123" s="44">
        <v>255854.96</v>
      </c>
      <c r="U123" s="12"/>
      <c r="V123" s="11"/>
      <c r="W123" s="28">
        <v>1.79</v>
      </c>
      <c r="X123" s="28">
        <v>118036.18</v>
      </c>
      <c r="Y123" s="60"/>
      <c r="Z123" s="28">
        <v>1.79</v>
      </c>
      <c r="AA123" s="28">
        <v>118036.18</v>
      </c>
      <c r="AB123" s="60"/>
      <c r="AC123" s="28">
        <v>1.87</v>
      </c>
      <c r="AD123" s="28">
        <v>123311.54</v>
      </c>
      <c r="AE123" s="60"/>
      <c r="AF123" s="28">
        <v>1.87</v>
      </c>
      <c r="AG123" s="44">
        <v>123311.54</v>
      </c>
      <c r="AH123" s="60"/>
      <c r="AI123" s="63">
        <v>2.2400000000000002</v>
      </c>
      <c r="AJ123" s="44">
        <v>147710.07999999999</v>
      </c>
      <c r="AK123" s="12"/>
      <c r="AL123" s="11"/>
      <c r="AM123" s="28">
        <v>9.36</v>
      </c>
      <c r="AN123" s="28">
        <v>617217.12</v>
      </c>
      <c r="AO123" s="60"/>
      <c r="AP123" s="28">
        <v>9.36</v>
      </c>
      <c r="AQ123" s="28">
        <v>246570.48</v>
      </c>
      <c r="AR123" s="60"/>
      <c r="AS123" s="28">
        <v>1.32</v>
      </c>
      <c r="AT123" s="28">
        <v>98243.64</v>
      </c>
      <c r="AU123" s="13"/>
      <c r="AV123" s="11"/>
      <c r="AW123" s="44">
        <v>2594755.16</v>
      </c>
      <c r="AX123" s="51"/>
      <c r="AY123" s="140">
        <v>28.61</v>
      </c>
    </row>
    <row r="124" spans="1:51" x14ac:dyDescent="0.25">
      <c r="A124" s="116" t="s">
        <v>280</v>
      </c>
      <c r="B124" s="152" t="s">
        <v>281</v>
      </c>
      <c r="C124" s="27" t="s">
        <v>142</v>
      </c>
      <c r="D124" s="27" t="s">
        <v>120</v>
      </c>
      <c r="E124" s="60"/>
      <c r="F124" s="139">
        <v>877.5</v>
      </c>
      <c r="G124" s="140">
        <v>92</v>
      </c>
      <c r="H124" s="140">
        <v>48.33</v>
      </c>
      <c r="I124" s="60"/>
      <c r="J124" s="28">
        <v>0.73</v>
      </c>
      <c r="K124" s="28">
        <v>48137.66</v>
      </c>
      <c r="L124" s="60"/>
      <c r="M124" s="28">
        <v>0.73</v>
      </c>
      <c r="N124" s="28">
        <v>48137.66</v>
      </c>
      <c r="O124" s="60"/>
      <c r="P124" s="28">
        <v>0.76</v>
      </c>
      <c r="Q124" s="28">
        <v>50115.92</v>
      </c>
      <c r="R124" s="60"/>
      <c r="S124" s="28">
        <v>0.76</v>
      </c>
      <c r="T124" s="44">
        <v>50115.92</v>
      </c>
      <c r="U124" s="12"/>
      <c r="V124" s="11"/>
      <c r="W124" s="28">
        <v>0.38</v>
      </c>
      <c r="X124" s="28">
        <v>25057.96</v>
      </c>
      <c r="Y124" s="60"/>
      <c r="Z124" s="28">
        <v>0.38</v>
      </c>
      <c r="AA124" s="28">
        <v>25057.96</v>
      </c>
      <c r="AB124" s="60"/>
      <c r="AC124" s="28">
        <v>0.4</v>
      </c>
      <c r="AD124" s="28">
        <v>26376.799999999999</v>
      </c>
      <c r="AE124" s="60"/>
      <c r="AF124" s="28">
        <v>0.4</v>
      </c>
      <c r="AG124" s="44">
        <v>26376.799999999999</v>
      </c>
      <c r="AH124" s="60"/>
      <c r="AI124" s="63">
        <v>0.48</v>
      </c>
      <c r="AJ124" s="44">
        <v>31652.16</v>
      </c>
      <c r="AK124" s="12"/>
      <c r="AL124" s="11"/>
      <c r="AM124" s="28">
        <v>6.22</v>
      </c>
      <c r="AN124" s="28">
        <v>410159.24</v>
      </c>
      <c r="AO124" s="60"/>
      <c r="AP124" s="28">
        <v>6.22</v>
      </c>
      <c r="AQ124" s="28">
        <v>163853.46</v>
      </c>
      <c r="AR124" s="60"/>
      <c r="AS124" s="28">
        <v>0.87</v>
      </c>
      <c r="AT124" s="28">
        <v>64751.49</v>
      </c>
      <c r="AU124" s="13"/>
      <c r="AV124" s="11"/>
      <c r="AW124" s="44">
        <v>969793.03000000014</v>
      </c>
      <c r="AX124" s="51"/>
      <c r="AY124" s="140">
        <v>10.129999999999999</v>
      </c>
    </row>
    <row r="125" spans="1:51" x14ac:dyDescent="0.25">
      <c r="A125" s="116" t="s">
        <v>379</v>
      </c>
      <c r="B125" s="152" t="s">
        <v>380</v>
      </c>
      <c r="C125" s="27" t="s">
        <v>142</v>
      </c>
      <c r="D125" s="27" t="s">
        <v>120</v>
      </c>
      <c r="E125" s="60"/>
      <c r="F125" s="139">
        <v>2615.5</v>
      </c>
      <c r="G125" s="140">
        <v>1516.33</v>
      </c>
      <c r="H125" s="140">
        <v>155.5</v>
      </c>
      <c r="I125" s="60"/>
      <c r="J125" s="28">
        <v>12.13</v>
      </c>
      <c r="K125" s="28">
        <v>799876.46</v>
      </c>
      <c r="L125" s="60"/>
      <c r="M125" s="28">
        <v>12.13</v>
      </c>
      <c r="N125" s="28">
        <v>799876.46</v>
      </c>
      <c r="O125" s="60"/>
      <c r="P125" s="28">
        <v>12.63</v>
      </c>
      <c r="Q125" s="28">
        <v>832847.46</v>
      </c>
      <c r="R125" s="60"/>
      <c r="S125" s="28">
        <v>12.63</v>
      </c>
      <c r="T125" s="44">
        <v>832847.46</v>
      </c>
      <c r="U125" s="12"/>
      <c r="V125" s="11"/>
      <c r="W125" s="28">
        <v>1.24</v>
      </c>
      <c r="X125" s="28">
        <v>81768.08</v>
      </c>
      <c r="Y125" s="60"/>
      <c r="Z125" s="28">
        <v>1.24</v>
      </c>
      <c r="AA125" s="28">
        <v>81768.08</v>
      </c>
      <c r="AB125" s="60"/>
      <c r="AC125" s="28">
        <v>1.29</v>
      </c>
      <c r="AD125" s="28">
        <v>85065.18</v>
      </c>
      <c r="AE125" s="60"/>
      <c r="AF125" s="28">
        <v>1.29</v>
      </c>
      <c r="AG125" s="44">
        <v>85065.18</v>
      </c>
      <c r="AH125" s="60"/>
      <c r="AI125" s="63">
        <v>1.55</v>
      </c>
      <c r="AJ125" s="44">
        <v>102210.1</v>
      </c>
      <c r="AK125" s="12"/>
      <c r="AL125" s="11"/>
      <c r="AM125" s="28">
        <v>18.54</v>
      </c>
      <c r="AN125" s="28">
        <v>1222564.68</v>
      </c>
      <c r="AO125" s="60"/>
      <c r="AP125" s="28">
        <v>18.54</v>
      </c>
      <c r="AQ125" s="28">
        <v>488399.22</v>
      </c>
      <c r="AR125" s="60"/>
      <c r="AS125" s="28">
        <v>2.61</v>
      </c>
      <c r="AT125" s="28">
        <v>194254.47</v>
      </c>
      <c r="AU125" s="13"/>
      <c r="AV125" s="11"/>
      <c r="AW125" s="44">
        <v>5606542.8300000001</v>
      </c>
      <c r="AX125" s="51"/>
      <c r="AY125" s="140">
        <v>61.3</v>
      </c>
    </row>
    <row r="126" spans="1:51" x14ac:dyDescent="0.25">
      <c r="A126" s="116" t="s">
        <v>578</v>
      </c>
      <c r="B126" s="152" t="s">
        <v>579</v>
      </c>
      <c r="C126" s="27" t="s">
        <v>577</v>
      </c>
      <c r="D126" s="27" t="s">
        <v>12</v>
      </c>
      <c r="E126" s="60"/>
      <c r="F126" s="139">
        <v>1140.28</v>
      </c>
      <c r="G126" s="140">
        <v>540</v>
      </c>
      <c r="H126" s="140">
        <v>4</v>
      </c>
      <c r="I126" s="60"/>
      <c r="J126" s="28">
        <v>4.32</v>
      </c>
      <c r="K126" s="28">
        <v>284869.44</v>
      </c>
      <c r="L126" s="60"/>
      <c r="M126" s="28">
        <v>4.32</v>
      </c>
      <c r="N126" s="28">
        <v>284869.44</v>
      </c>
      <c r="O126" s="60"/>
      <c r="P126" s="28">
        <v>4.5</v>
      </c>
      <c r="Q126" s="28">
        <v>296739</v>
      </c>
      <c r="R126" s="60"/>
      <c r="S126" s="28">
        <v>4.5</v>
      </c>
      <c r="T126" s="44">
        <v>296739</v>
      </c>
      <c r="U126" s="12"/>
      <c r="V126" s="11"/>
      <c r="W126" s="28">
        <v>0.03</v>
      </c>
      <c r="X126" s="28">
        <v>1978.26</v>
      </c>
      <c r="Y126" s="60"/>
      <c r="Z126" s="28">
        <v>0.03</v>
      </c>
      <c r="AA126" s="28">
        <v>1978.26</v>
      </c>
      <c r="AB126" s="60"/>
      <c r="AC126" s="28">
        <v>0.03</v>
      </c>
      <c r="AD126" s="28">
        <v>1978.26</v>
      </c>
      <c r="AE126" s="60"/>
      <c r="AF126" s="28">
        <v>0.03</v>
      </c>
      <c r="AG126" s="44">
        <v>1978.26</v>
      </c>
      <c r="AH126" s="60"/>
      <c r="AI126" s="63">
        <v>0.04</v>
      </c>
      <c r="AJ126" s="44">
        <v>2637.68</v>
      </c>
      <c r="AK126" s="12"/>
      <c r="AL126" s="11"/>
      <c r="AM126" s="28">
        <v>8.08</v>
      </c>
      <c r="AN126" s="28">
        <v>532811.36</v>
      </c>
      <c r="AO126" s="60"/>
      <c r="AP126" s="28">
        <v>8.08</v>
      </c>
      <c r="AQ126" s="28">
        <v>212851.44</v>
      </c>
      <c r="AR126" s="60"/>
      <c r="AS126" s="28">
        <v>1.1399999999999999</v>
      </c>
      <c r="AT126" s="28">
        <v>84846.78</v>
      </c>
      <c r="AU126" s="13"/>
      <c r="AV126" s="11"/>
      <c r="AW126" s="44">
        <v>2004277.18</v>
      </c>
      <c r="AX126" s="51"/>
      <c r="AY126" s="140">
        <v>21.529999999999998</v>
      </c>
    </row>
    <row r="127" spans="1:51" x14ac:dyDescent="0.25">
      <c r="A127" s="116" t="s">
        <v>409</v>
      </c>
      <c r="B127" s="152" t="s">
        <v>410</v>
      </c>
      <c r="C127" s="27" t="s">
        <v>142</v>
      </c>
      <c r="D127" s="27" t="s">
        <v>131</v>
      </c>
      <c r="E127" s="60"/>
      <c r="F127" s="139">
        <v>1380.15</v>
      </c>
      <c r="G127" s="140">
        <v>173.33</v>
      </c>
      <c r="H127" s="140">
        <v>32</v>
      </c>
      <c r="I127" s="60"/>
      <c r="J127" s="28">
        <v>1.38</v>
      </c>
      <c r="K127" s="28">
        <v>90999.96</v>
      </c>
      <c r="L127" s="60"/>
      <c r="M127" s="28">
        <v>1.38</v>
      </c>
      <c r="N127" s="28">
        <v>90999.96</v>
      </c>
      <c r="O127" s="60"/>
      <c r="P127" s="28">
        <v>1.44</v>
      </c>
      <c r="Q127" s="28">
        <v>94956.479999999996</v>
      </c>
      <c r="R127" s="60"/>
      <c r="S127" s="28">
        <v>1.44</v>
      </c>
      <c r="T127" s="44">
        <v>94956.479999999996</v>
      </c>
      <c r="U127" s="12"/>
      <c r="V127" s="11"/>
      <c r="W127" s="28">
        <v>0.25</v>
      </c>
      <c r="X127" s="28">
        <v>16485.5</v>
      </c>
      <c r="Y127" s="60"/>
      <c r="Z127" s="28">
        <v>0.25</v>
      </c>
      <c r="AA127" s="28">
        <v>16485.5</v>
      </c>
      <c r="AB127" s="60"/>
      <c r="AC127" s="28">
        <v>0.26</v>
      </c>
      <c r="AD127" s="28">
        <v>17144.919999999998</v>
      </c>
      <c r="AE127" s="60"/>
      <c r="AF127" s="28">
        <v>0.26</v>
      </c>
      <c r="AG127" s="44">
        <v>17144.919999999998</v>
      </c>
      <c r="AH127" s="60"/>
      <c r="AI127" s="63">
        <v>0.32</v>
      </c>
      <c r="AJ127" s="44">
        <v>21101.439999999999</v>
      </c>
      <c r="AK127" s="12"/>
      <c r="AL127" s="11"/>
      <c r="AM127" s="28">
        <v>9.7799999999999994</v>
      </c>
      <c r="AN127" s="28">
        <v>644912.76</v>
      </c>
      <c r="AO127" s="60"/>
      <c r="AP127" s="28">
        <v>9.7799999999999994</v>
      </c>
      <c r="AQ127" s="28">
        <v>257634.54</v>
      </c>
      <c r="AR127" s="60"/>
      <c r="AS127" s="28">
        <v>1.38</v>
      </c>
      <c r="AT127" s="28">
        <v>102709.26</v>
      </c>
      <c r="AU127" s="13"/>
      <c r="AV127" s="11"/>
      <c r="AW127" s="44">
        <v>1465531.72</v>
      </c>
      <c r="AX127" s="51"/>
      <c r="AY127" s="140">
        <v>15.129999999999999</v>
      </c>
    </row>
    <row r="128" spans="1:51" x14ac:dyDescent="0.25">
      <c r="A128" s="116" t="s">
        <v>462</v>
      </c>
      <c r="B128" s="152" t="s">
        <v>463</v>
      </c>
      <c r="C128" s="27" t="s">
        <v>457</v>
      </c>
      <c r="D128" s="27" t="s">
        <v>12</v>
      </c>
      <c r="E128" s="60"/>
      <c r="F128" s="139">
        <v>771.25</v>
      </c>
      <c r="G128" s="140">
        <v>280</v>
      </c>
      <c r="H128" s="140">
        <v>0</v>
      </c>
      <c r="I128" s="60"/>
      <c r="J128" s="28">
        <v>2.2400000000000002</v>
      </c>
      <c r="K128" s="28">
        <v>147710.07999999999</v>
      </c>
      <c r="L128" s="60"/>
      <c r="M128" s="28">
        <v>2.2400000000000002</v>
      </c>
      <c r="N128" s="28">
        <v>147710.07999999999</v>
      </c>
      <c r="O128" s="60"/>
      <c r="P128" s="28">
        <v>2.33</v>
      </c>
      <c r="Q128" s="28">
        <v>153644.85999999999</v>
      </c>
      <c r="R128" s="60"/>
      <c r="S128" s="28">
        <v>2.33</v>
      </c>
      <c r="T128" s="44">
        <v>153644.85999999999</v>
      </c>
      <c r="U128" s="12"/>
      <c r="V128" s="11"/>
      <c r="W128" s="28">
        <v>0</v>
      </c>
      <c r="X128" s="28">
        <v>0</v>
      </c>
      <c r="Y128" s="60"/>
      <c r="Z128" s="28">
        <v>0</v>
      </c>
      <c r="AA128" s="28">
        <v>0</v>
      </c>
      <c r="AB128" s="60"/>
      <c r="AC128" s="28">
        <v>0</v>
      </c>
      <c r="AD128" s="28">
        <v>0</v>
      </c>
      <c r="AE128" s="60"/>
      <c r="AF128" s="28">
        <v>0</v>
      </c>
      <c r="AG128" s="44">
        <v>0</v>
      </c>
      <c r="AH128" s="60"/>
      <c r="AI128" s="63">
        <v>0</v>
      </c>
      <c r="AJ128" s="44">
        <v>0</v>
      </c>
      <c r="AK128" s="12"/>
      <c r="AL128" s="11"/>
      <c r="AM128" s="28">
        <v>5.46</v>
      </c>
      <c r="AN128" s="28">
        <v>360043.32</v>
      </c>
      <c r="AO128" s="60"/>
      <c r="AP128" s="28">
        <v>5.46</v>
      </c>
      <c r="AQ128" s="28">
        <v>143832.78</v>
      </c>
      <c r="AR128" s="60"/>
      <c r="AS128" s="28">
        <v>0.77</v>
      </c>
      <c r="AT128" s="28">
        <v>57308.79</v>
      </c>
      <c r="AU128" s="13"/>
      <c r="AV128" s="11"/>
      <c r="AW128" s="44">
        <v>1163894.77</v>
      </c>
      <c r="AX128" s="51"/>
      <c r="AY128" s="140">
        <v>12.36</v>
      </c>
    </row>
    <row r="129" spans="1:51" x14ac:dyDescent="0.25">
      <c r="A129" s="116" t="s">
        <v>294</v>
      </c>
      <c r="B129" s="152" t="s">
        <v>295</v>
      </c>
      <c r="C129" s="27" t="s">
        <v>142</v>
      </c>
      <c r="D129" s="27" t="s">
        <v>131</v>
      </c>
      <c r="E129" s="60"/>
      <c r="F129" s="139">
        <v>3512</v>
      </c>
      <c r="G129" s="140">
        <v>1968</v>
      </c>
      <c r="H129" s="140">
        <v>377.5</v>
      </c>
      <c r="I129" s="60"/>
      <c r="J129" s="28">
        <v>15.74</v>
      </c>
      <c r="K129" s="28">
        <v>1037927.08</v>
      </c>
      <c r="L129" s="60"/>
      <c r="M129" s="28">
        <v>15.74</v>
      </c>
      <c r="N129" s="28">
        <v>1037927.08</v>
      </c>
      <c r="O129" s="60"/>
      <c r="P129" s="28">
        <v>16.399999999999999</v>
      </c>
      <c r="Q129" s="28">
        <v>1081448.8</v>
      </c>
      <c r="R129" s="60"/>
      <c r="S129" s="28">
        <v>16.399999999999999</v>
      </c>
      <c r="T129" s="44">
        <v>1081448.8</v>
      </c>
      <c r="U129" s="12"/>
      <c r="V129" s="11"/>
      <c r="W129" s="28">
        <v>3.02</v>
      </c>
      <c r="X129" s="28">
        <v>199144.84</v>
      </c>
      <c r="Y129" s="60"/>
      <c r="Z129" s="28">
        <v>3.02</v>
      </c>
      <c r="AA129" s="28">
        <v>199144.84</v>
      </c>
      <c r="AB129" s="60"/>
      <c r="AC129" s="28">
        <v>3.14</v>
      </c>
      <c r="AD129" s="28">
        <v>207057.88</v>
      </c>
      <c r="AE129" s="60"/>
      <c r="AF129" s="28">
        <v>3.14</v>
      </c>
      <c r="AG129" s="44">
        <v>207057.88</v>
      </c>
      <c r="AH129" s="60"/>
      <c r="AI129" s="63">
        <v>3.77</v>
      </c>
      <c r="AJ129" s="44">
        <v>248601.34</v>
      </c>
      <c r="AK129" s="12"/>
      <c r="AL129" s="11"/>
      <c r="AM129" s="28">
        <v>24.9</v>
      </c>
      <c r="AN129" s="28">
        <v>1641955.8</v>
      </c>
      <c r="AO129" s="60"/>
      <c r="AP129" s="28">
        <v>24.9</v>
      </c>
      <c r="AQ129" s="28">
        <v>655940.69999999995</v>
      </c>
      <c r="AR129" s="60"/>
      <c r="AS129" s="28">
        <v>3.51</v>
      </c>
      <c r="AT129" s="28">
        <v>261238.77</v>
      </c>
      <c r="AU129" s="13"/>
      <c r="AV129" s="11"/>
      <c r="AW129" s="44">
        <v>7858893.8099999996</v>
      </c>
      <c r="AX129" s="51"/>
      <c r="AY129" s="140">
        <v>86.51</v>
      </c>
    </row>
    <row r="130" spans="1:51" x14ac:dyDescent="0.25">
      <c r="A130" s="116" t="s">
        <v>375</v>
      </c>
      <c r="B130" s="152" t="s">
        <v>376</v>
      </c>
      <c r="C130" s="27" t="s">
        <v>142</v>
      </c>
      <c r="D130" s="27" t="s">
        <v>120</v>
      </c>
      <c r="E130" s="60"/>
      <c r="F130" s="139">
        <v>905.46</v>
      </c>
      <c r="G130" s="140">
        <v>756</v>
      </c>
      <c r="H130" s="140">
        <v>144.33000000000001</v>
      </c>
      <c r="I130" s="60"/>
      <c r="J130" s="28">
        <v>6.04</v>
      </c>
      <c r="K130" s="28">
        <v>398289.68</v>
      </c>
      <c r="L130" s="60"/>
      <c r="M130" s="28">
        <v>6.04</v>
      </c>
      <c r="N130" s="28">
        <v>398289.68</v>
      </c>
      <c r="O130" s="60"/>
      <c r="P130" s="28">
        <v>6.3</v>
      </c>
      <c r="Q130" s="28">
        <v>415434.6</v>
      </c>
      <c r="R130" s="60"/>
      <c r="S130" s="28">
        <v>6.3</v>
      </c>
      <c r="T130" s="44">
        <v>415434.6</v>
      </c>
      <c r="U130" s="12"/>
      <c r="V130" s="11"/>
      <c r="W130" s="28">
        <v>1.1499999999999999</v>
      </c>
      <c r="X130" s="28">
        <v>75833.3</v>
      </c>
      <c r="Y130" s="60"/>
      <c r="Z130" s="28">
        <v>1.1499999999999999</v>
      </c>
      <c r="AA130" s="28">
        <v>75833.3</v>
      </c>
      <c r="AB130" s="60"/>
      <c r="AC130" s="28">
        <v>1.2</v>
      </c>
      <c r="AD130" s="28">
        <v>79130.399999999994</v>
      </c>
      <c r="AE130" s="60"/>
      <c r="AF130" s="28">
        <v>1.2</v>
      </c>
      <c r="AG130" s="44">
        <v>79130.399999999994</v>
      </c>
      <c r="AH130" s="60"/>
      <c r="AI130" s="63">
        <v>1.44</v>
      </c>
      <c r="AJ130" s="44">
        <v>94956.479999999996</v>
      </c>
      <c r="AK130" s="12"/>
      <c r="AL130" s="11"/>
      <c r="AM130" s="28">
        <v>6.42</v>
      </c>
      <c r="AN130" s="28">
        <v>423347.64</v>
      </c>
      <c r="AO130" s="60"/>
      <c r="AP130" s="28">
        <v>6.42</v>
      </c>
      <c r="AQ130" s="28">
        <v>169122.06</v>
      </c>
      <c r="AR130" s="60"/>
      <c r="AS130" s="28">
        <v>0.9</v>
      </c>
      <c r="AT130" s="28">
        <v>66984.3</v>
      </c>
      <c r="AU130" s="13"/>
      <c r="AV130" s="11"/>
      <c r="AW130" s="44">
        <v>2691786.4400000004</v>
      </c>
      <c r="AX130" s="51"/>
      <c r="AY130" s="140">
        <v>30.049999999999997</v>
      </c>
    </row>
    <row r="131" spans="1:51" x14ac:dyDescent="0.25">
      <c r="A131" s="116" t="s">
        <v>205</v>
      </c>
      <c r="B131" s="152" t="s">
        <v>206</v>
      </c>
      <c r="C131" s="27" t="s">
        <v>142</v>
      </c>
      <c r="D131" s="27" t="s">
        <v>120</v>
      </c>
      <c r="E131" s="60"/>
      <c r="F131" s="139">
        <v>1202</v>
      </c>
      <c r="G131" s="140">
        <v>441.33</v>
      </c>
      <c r="H131" s="140">
        <v>213.5</v>
      </c>
      <c r="I131" s="60"/>
      <c r="J131" s="28">
        <v>3.53</v>
      </c>
      <c r="K131" s="28">
        <v>232775.26</v>
      </c>
      <c r="L131" s="60"/>
      <c r="M131" s="28">
        <v>3.53</v>
      </c>
      <c r="N131" s="28">
        <v>232775.26</v>
      </c>
      <c r="O131" s="60"/>
      <c r="P131" s="28">
        <v>3.67</v>
      </c>
      <c r="Q131" s="28">
        <v>242007.14</v>
      </c>
      <c r="R131" s="60"/>
      <c r="S131" s="28">
        <v>3.67</v>
      </c>
      <c r="T131" s="44">
        <v>242007.14</v>
      </c>
      <c r="U131" s="12"/>
      <c r="V131" s="11"/>
      <c r="W131" s="28">
        <v>1.7</v>
      </c>
      <c r="X131" s="28">
        <v>112101.4</v>
      </c>
      <c r="Y131" s="60"/>
      <c r="Z131" s="28">
        <v>1.7</v>
      </c>
      <c r="AA131" s="28">
        <v>112101.4</v>
      </c>
      <c r="AB131" s="60"/>
      <c r="AC131" s="28">
        <v>1.77</v>
      </c>
      <c r="AD131" s="28">
        <v>116717.34</v>
      </c>
      <c r="AE131" s="60"/>
      <c r="AF131" s="28">
        <v>1.77</v>
      </c>
      <c r="AG131" s="44">
        <v>116717.34</v>
      </c>
      <c r="AH131" s="60"/>
      <c r="AI131" s="63">
        <v>2.13</v>
      </c>
      <c r="AJ131" s="44">
        <v>140456.46</v>
      </c>
      <c r="AK131" s="12"/>
      <c r="AL131" s="11"/>
      <c r="AM131" s="28">
        <v>8.52</v>
      </c>
      <c r="AN131" s="28">
        <v>561825.84</v>
      </c>
      <c r="AO131" s="60"/>
      <c r="AP131" s="28">
        <v>8.52</v>
      </c>
      <c r="AQ131" s="28">
        <v>224442.36</v>
      </c>
      <c r="AR131" s="60"/>
      <c r="AS131" s="28">
        <v>1.2</v>
      </c>
      <c r="AT131" s="28">
        <v>89312.4</v>
      </c>
      <c r="AU131" s="13"/>
      <c r="AV131" s="11"/>
      <c r="AW131" s="44">
        <v>2423239.34</v>
      </c>
      <c r="AX131" s="51"/>
      <c r="AY131" s="140">
        <v>26.759999999999998</v>
      </c>
    </row>
    <row r="132" spans="1:51" x14ac:dyDescent="0.25">
      <c r="A132" s="116" t="s">
        <v>252</v>
      </c>
      <c r="B132" s="152" t="s">
        <v>253</v>
      </c>
      <c r="C132" s="27" t="s">
        <v>142</v>
      </c>
      <c r="D132" s="27" t="s">
        <v>120</v>
      </c>
      <c r="E132" s="60"/>
      <c r="F132" s="139">
        <v>399.5</v>
      </c>
      <c r="G132" s="140">
        <v>239.66</v>
      </c>
      <c r="H132" s="140">
        <v>34.83</v>
      </c>
      <c r="I132" s="60"/>
      <c r="J132" s="28">
        <v>1.91</v>
      </c>
      <c r="K132" s="28">
        <v>125949.22</v>
      </c>
      <c r="L132" s="60"/>
      <c r="M132" s="28">
        <v>1.91</v>
      </c>
      <c r="N132" s="28">
        <v>125949.22</v>
      </c>
      <c r="O132" s="60"/>
      <c r="P132" s="28">
        <v>1.99</v>
      </c>
      <c r="Q132" s="28">
        <v>131224.57999999999</v>
      </c>
      <c r="R132" s="60"/>
      <c r="S132" s="28">
        <v>1.99</v>
      </c>
      <c r="T132" s="44">
        <v>131224.57999999999</v>
      </c>
      <c r="U132" s="12"/>
      <c r="V132" s="11"/>
      <c r="W132" s="28">
        <v>0.27</v>
      </c>
      <c r="X132" s="28">
        <v>17804.34</v>
      </c>
      <c r="Y132" s="60"/>
      <c r="Z132" s="28">
        <v>0.27</v>
      </c>
      <c r="AA132" s="28">
        <v>17804.34</v>
      </c>
      <c r="AB132" s="60"/>
      <c r="AC132" s="28">
        <v>0.28999999999999998</v>
      </c>
      <c r="AD132" s="28">
        <v>19123.18</v>
      </c>
      <c r="AE132" s="60"/>
      <c r="AF132" s="28">
        <v>0.28999999999999998</v>
      </c>
      <c r="AG132" s="44">
        <v>19123.18</v>
      </c>
      <c r="AH132" s="60"/>
      <c r="AI132" s="63">
        <v>0.34</v>
      </c>
      <c r="AJ132" s="44">
        <v>22420.28</v>
      </c>
      <c r="AK132" s="12"/>
      <c r="AL132" s="11"/>
      <c r="AM132" s="28">
        <v>2.83</v>
      </c>
      <c r="AN132" s="28">
        <v>186615.86</v>
      </c>
      <c r="AO132" s="60"/>
      <c r="AP132" s="28">
        <v>2.83</v>
      </c>
      <c r="AQ132" s="28">
        <v>74550.69</v>
      </c>
      <c r="AR132" s="60"/>
      <c r="AS132" s="28">
        <v>0.39</v>
      </c>
      <c r="AT132" s="28">
        <v>29026.53</v>
      </c>
      <c r="AU132" s="13"/>
      <c r="AV132" s="11"/>
      <c r="AW132" s="44">
        <v>900815.99999999988</v>
      </c>
      <c r="AX132" s="51"/>
      <c r="AY132" s="140">
        <v>9.91</v>
      </c>
    </row>
    <row r="133" spans="1:51" x14ac:dyDescent="0.25">
      <c r="A133" s="116" t="s">
        <v>100</v>
      </c>
      <c r="B133" s="152" t="s">
        <v>101</v>
      </c>
      <c r="C133" s="27" t="s">
        <v>97</v>
      </c>
      <c r="D133" s="27" t="s">
        <v>12</v>
      </c>
      <c r="E133" s="60"/>
      <c r="F133" s="139">
        <v>1322.35</v>
      </c>
      <c r="G133" s="140">
        <v>768</v>
      </c>
      <c r="H133" s="140">
        <v>6</v>
      </c>
      <c r="I133" s="60"/>
      <c r="J133" s="28">
        <v>6.14</v>
      </c>
      <c r="K133" s="28">
        <v>404883.88</v>
      </c>
      <c r="L133" s="60"/>
      <c r="M133" s="28">
        <v>6.14</v>
      </c>
      <c r="N133" s="28">
        <v>404883.88</v>
      </c>
      <c r="O133" s="60"/>
      <c r="P133" s="28">
        <v>6.4</v>
      </c>
      <c r="Q133" s="28">
        <v>422028.79999999999</v>
      </c>
      <c r="R133" s="60"/>
      <c r="S133" s="28">
        <v>6.4</v>
      </c>
      <c r="T133" s="44">
        <v>422028.79999999999</v>
      </c>
      <c r="U133" s="12"/>
      <c r="V133" s="11"/>
      <c r="W133" s="28">
        <v>0.04</v>
      </c>
      <c r="X133" s="28">
        <v>2637.68</v>
      </c>
      <c r="Y133" s="60"/>
      <c r="Z133" s="28">
        <v>0.04</v>
      </c>
      <c r="AA133" s="28">
        <v>2637.68</v>
      </c>
      <c r="AB133" s="60"/>
      <c r="AC133" s="28">
        <v>0.05</v>
      </c>
      <c r="AD133" s="28">
        <v>3297.1</v>
      </c>
      <c r="AE133" s="60"/>
      <c r="AF133" s="28">
        <v>0.05</v>
      </c>
      <c r="AG133" s="44">
        <v>3297.1</v>
      </c>
      <c r="AH133" s="60"/>
      <c r="AI133" s="63">
        <v>0.06</v>
      </c>
      <c r="AJ133" s="44">
        <v>3956.52</v>
      </c>
      <c r="AK133" s="12"/>
      <c r="AL133" s="11"/>
      <c r="AM133" s="28">
        <v>9.3699999999999992</v>
      </c>
      <c r="AN133" s="28">
        <v>617876.54</v>
      </c>
      <c r="AO133" s="60"/>
      <c r="AP133" s="28">
        <v>9.3699999999999992</v>
      </c>
      <c r="AQ133" s="28">
        <v>246833.91</v>
      </c>
      <c r="AR133" s="60"/>
      <c r="AS133" s="28">
        <v>1.32</v>
      </c>
      <c r="AT133" s="28">
        <v>98243.64</v>
      </c>
      <c r="AU133" s="13"/>
      <c r="AV133" s="11"/>
      <c r="AW133" s="44">
        <v>2632605.5300000003</v>
      </c>
      <c r="AX133" s="51"/>
      <c r="AY133" s="140">
        <v>28.509999999999998</v>
      </c>
    </row>
    <row r="134" spans="1:51" x14ac:dyDescent="0.25">
      <c r="A134" s="116" t="s">
        <v>485</v>
      </c>
      <c r="B134" s="152" t="s">
        <v>486</v>
      </c>
      <c r="C134" s="27" t="s">
        <v>468</v>
      </c>
      <c r="D134" s="27" t="s">
        <v>120</v>
      </c>
      <c r="E134" s="60"/>
      <c r="F134" s="139">
        <v>67.62</v>
      </c>
      <c r="G134" s="140">
        <v>72</v>
      </c>
      <c r="H134" s="140">
        <v>0</v>
      </c>
      <c r="I134" s="60"/>
      <c r="J134" s="28">
        <v>0.56999999999999995</v>
      </c>
      <c r="K134" s="28">
        <v>37586.94</v>
      </c>
      <c r="L134" s="60"/>
      <c r="M134" s="28">
        <v>0.56999999999999995</v>
      </c>
      <c r="N134" s="28">
        <v>37586.94</v>
      </c>
      <c r="O134" s="60"/>
      <c r="P134" s="28">
        <v>0.6</v>
      </c>
      <c r="Q134" s="28">
        <v>39565.199999999997</v>
      </c>
      <c r="R134" s="60"/>
      <c r="S134" s="28">
        <v>0.6</v>
      </c>
      <c r="T134" s="44">
        <v>39565.199999999997</v>
      </c>
      <c r="U134" s="12"/>
      <c r="V134" s="11"/>
      <c r="W134" s="28">
        <v>0</v>
      </c>
      <c r="X134" s="28">
        <v>0</v>
      </c>
      <c r="Y134" s="60"/>
      <c r="Z134" s="28">
        <v>0</v>
      </c>
      <c r="AA134" s="28">
        <v>0</v>
      </c>
      <c r="AB134" s="60"/>
      <c r="AC134" s="28">
        <v>0</v>
      </c>
      <c r="AD134" s="28">
        <v>0</v>
      </c>
      <c r="AE134" s="60"/>
      <c r="AF134" s="28">
        <v>0</v>
      </c>
      <c r="AG134" s="44">
        <v>0</v>
      </c>
      <c r="AH134" s="60"/>
      <c r="AI134" s="63">
        <v>0</v>
      </c>
      <c r="AJ134" s="44">
        <v>0</v>
      </c>
      <c r="AK134" s="12"/>
      <c r="AL134" s="11"/>
      <c r="AM134" s="28">
        <v>0.47</v>
      </c>
      <c r="AN134" s="28">
        <v>30992.74</v>
      </c>
      <c r="AO134" s="60"/>
      <c r="AP134" s="28">
        <v>0.47</v>
      </c>
      <c r="AQ134" s="28">
        <v>12381.21</v>
      </c>
      <c r="AR134" s="60"/>
      <c r="AS134" s="28">
        <v>0.06</v>
      </c>
      <c r="AT134" s="28">
        <v>4465.62</v>
      </c>
      <c r="AU134" s="13"/>
      <c r="AV134" s="11"/>
      <c r="AW134" s="44">
        <v>202143.84999999998</v>
      </c>
      <c r="AX134" s="51"/>
      <c r="AY134" s="140">
        <v>2.2400000000000002</v>
      </c>
    </row>
    <row r="135" spans="1:51" x14ac:dyDescent="0.25">
      <c r="A135" s="116" t="s">
        <v>276</v>
      </c>
      <c r="B135" s="152" t="s">
        <v>277</v>
      </c>
      <c r="C135" s="27" t="s">
        <v>142</v>
      </c>
      <c r="D135" s="27" t="s">
        <v>120</v>
      </c>
      <c r="E135" s="60"/>
      <c r="F135" s="139">
        <v>2308.2199999999998</v>
      </c>
      <c r="G135" s="140">
        <v>1397</v>
      </c>
      <c r="H135" s="140">
        <v>562.5</v>
      </c>
      <c r="I135" s="60"/>
      <c r="J135" s="28">
        <v>11.17</v>
      </c>
      <c r="K135" s="28">
        <v>736572.14</v>
      </c>
      <c r="L135" s="60"/>
      <c r="M135" s="28">
        <v>11.17</v>
      </c>
      <c r="N135" s="28">
        <v>736572.14</v>
      </c>
      <c r="O135" s="60"/>
      <c r="P135" s="28">
        <v>11.64</v>
      </c>
      <c r="Q135" s="28">
        <v>767564.88</v>
      </c>
      <c r="R135" s="60"/>
      <c r="S135" s="28">
        <v>11.64</v>
      </c>
      <c r="T135" s="44">
        <v>767564.88</v>
      </c>
      <c r="U135" s="12"/>
      <c r="V135" s="11"/>
      <c r="W135" s="28">
        <v>4.5</v>
      </c>
      <c r="X135" s="28">
        <v>296739</v>
      </c>
      <c r="Y135" s="60"/>
      <c r="Z135" s="28">
        <v>4.5</v>
      </c>
      <c r="AA135" s="28">
        <v>296739</v>
      </c>
      <c r="AB135" s="60"/>
      <c r="AC135" s="28">
        <v>4.68</v>
      </c>
      <c r="AD135" s="28">
        <v>308608.56</v>
      </c>
      <c r="AE135" s="60"/>
      <c r="AF135" s="28">
        <v>4.68</v>
      </c>
      <c r="AG135" s="44">
        <v>308608.56</v>
      </c>
      <c r="AH135" s="60"/>
      <c r="AI135" s="63">
        <v>5.62</v>
      </c>
      <c r="AJ135" s="44">
        <v>370594.04</v>
      </c>
      <c r="AK135" s="12"/>
      <c r="AL135" s="11"/>
      <c r="AM135" s="28">
        <v>16.37</v>
      </c>
      <c r="AN135" s="28">
        <v>1079470.54</v>
      </c>
      <c r="AO135" s="60"/>
      <c r="AP135" s="28">
        <v>16.37</v>
      </c>
      <c r="AQ135" s="28">
        <v>431234.91</v>
      </c>
      <c r="AR135" s="60"/>
      <c r="AS135" s="28">
        <v>2.2999999999999998</v>
      </c>
      <c r="AT135" s="28">
        <v>171182.1</v>
      </c>
      <c r="AU135" s="13"/>
      <c r="AV135" s="11"/>
      <c r="AW135" s="44">
        <v>6271450.7499999991</v>
      </c>
      <c r="AX135" s="51"/>
      <c r="AY135" s="140">
        <v>70.3</v>
      </c>
    </row>
    <row r="136" spans="1:51" x14ac:dyDescent="0.25">
      <c r="A136" s="116" t="s">
        <v>288</v>
      </c>
      <c r="B136" s="152" t="s">
        <v>289</v>
      </c>
      <c r="C136" s="27" t="s">
        <v>142</v>
      </c>
      <c r="D136" s="27" t="s">
        <v>131</v>
      </c>
      <c r="E136" s="60"/>
      <c r="F136" s="139">
        <v>4113.5</v>
      </c>
      <c r="G136" s="140">
        <v>624.66</v>
      </c>
      <c r="H136" s="140">
        <v>75.5</v>
      </c>
      <c r="I136" s="60"/>
      <c r="J136" s="28">
        <v>4.99</v>
      </c>
      <c r="K136" s="28">
        <v>329050.58</v>
      </c>
      <c r="L136" s="60"/>
      <c r="M136" s="28">
        <v>4.99</v>
      </c>
      <c r="N136" s="28">
        <v>329050.58</v>
      </c>
      <c r="O136" s="60"/>
      <c r="P136" s="28">
        <v>5.2</v>
      </c>
      <c r="Q136" s="28">
        <v>342898.4</v>
      </c>
      <c r="R136" s="60"/>
      <c r="S136" s="28">
        <v>5.2</v>
      </c>
      <c r="T136" s="44">
        <v>342898.4</v>
      </c>
      <c r="U136" s="12"/>
      <c r="V136" s="11"/>
      <c r="W136" s="28">
        <v>0.6</v>
      </c>
      <c r="X136" s="28">
        <v>39565.199999999997</v>
      </c>
      <c r="Y136" s="60"/>
      <c r="Z136" s="28">
        <v>0.6</v>
      </c>
      <c r="AA136" s="28">
        <v>39565.199999999997</v>
      </c>
      <c r="AB136" s="60"/>
      <c r="AC136" s="28">
        <v>0.62</v>
      </c>
      <c r="AD136" s="28">
        <v>40884.04</v>
      </c>
      <c r="AE136" s="60"/>
      <c r="AF136" s="28">
        <v>0.62</v>
      </c>
      <c r="AG136" s="44">
        <v>40884.04</v>
      </c>
      <c r="AH136" s="60"/>
      <c r="AI136" s="63">
        <v>0.75</v>
      </c>
      <c r="AJ136" s="44">
        <v>49456.5</v>
      </c>
      <c r="AK136" s="12"/>
      <c r="AL136" s="11"/>
      <c r="AM136" s="28">
        <v>29.17</v>
      </c>
      <c r="AN136" s="28">
        <v>1923528.14</v>
      </c>
      <c r="AO136" s="60"/>
      <c r="AP136" s="28">
        <v>29.17</v>
      </c>
      <c r="AQ136" s="28">
        <v>768425.31</v>
      </c>
      <c r="AR136" s="60"/>
      <c r="AS136" s="28">
        <v>4.1100000000000003</v>
      </c>
      <c r="AT136" s="28">
        <v>305894.96999999997</v>
      </c>
      <c r="AU136" s="13"/>
      <c r="AV136" s="11"/>
      <c r="AW136" s="44">
        <v>4552101.3600000003</v>
      </c>
      <c r="AX136" s="51"/>
      <c r="AY136" s="140">
        <v>47.150000000000006</v>
      </c>
    </row>
    <row r="137" spans="1:51" x14ac:dyDescent="0.25">
      <c r="A137" s="116" t="s">
        <v>471</v>
      </c>
      <c r="B137" s="152" t="s">
        <v>472</v>
      </c>
      <c r="C137" s="27" t="s">
        <v>468</v>
      </c>
      <c r="D137" s="27" t="s">
        <v>12</v>
      </c>
      <c r="E137" s="60"/>
      <c r="F137" s="139">
        <v>3113.75</v>
      </c>
      <c r="G137" s="140">
        <v>582</v>
      </c>
      <c r="H137" s="140">
        <v>29</v>
      </c>
      <c r="I137" s="60"/>
      <c r="J137" s="28">
        <v>4.6500000000000004</v>
      </c>
      <c r="K137" s="28">
        <v>306630.3</v>
      </c>
      <c r="L137" s="60"/>
      <c r="M137" s="28">
        <v>4.6500000000000004</v>
      </c>
      <c r="N137" s="28">
        <v>306630.3</v>
      </c>
      <c r="O137" s="60"/>
      <c r="P137" s="28">
        <v>4.8499999999999996</v>
      </c>
      <c r="Q137" s="28">
        <v>319818.7</v>
      </c>
      <c r="R137" s="60"/>
      <c r="S137" s="28">
        <v>4.8499999999999996</v>
      </c>
      <c r="T137" s="44">
        <v>319818.7</v>
      </c>
      <c r="U137" s="12"/>
      <c r="V137" s="11"/>
      <c r="W137" s="28">
        <v>0.23</v>
      </c>
      <c r="X137" s="28">
        <v>15166.66</v>
      </c>
      <c r="Y137" s="60"/>
      <c r="Z137" s="28">
        <v>0.23</v>
      </c>
      <c r="AA137" s="28">
        <v>15166.66</v>
      </c>
      <c r="AB137" s="60"/>
      <c r="AC137" s="28">
        <v>0.24</v>
      </c>
      <c r="AD137" s="28">
        <v>15826.08</v>
      </c>
      <c r="AE137" s="60"/>
      <c r="AF137" s="28">
        <v>0.24</v>
      </c>
      <c r="AG137" s="44">
        <v>15826.08</v>
      </c>
      <c r="AH137" s="60"/>
      <c r="AI137" s="63">
        <v>0.28999999999999998</v>
      </c>
      <c r="AJ137" s="44">
        <v>19123.18</v>
      </c>
      <c r="AK137" s="12"/>
      <c r="AL137" s="11"/>
      <c r="AM137" s="28">
        <v>22.08</v>
      </c>
      <c r="AN137" s="28">
        <v>1455999.36</v>
      </c>
      <c r="AO137" s="60"/>
      <c r="AP137" s="28">
        <v>22.08</v>
      </c>
      <c r="AQ137" s="28">
        <v>581653.43999999994</v>
      </c>
      <c r="AR137" s="60"/>
      <c r="AS137" s="28">
        <v>3.11</v>
      </c>
      <c r="AT137" s="28">
        <v>231467.97</v>
      </c>
      <c r="AU137" s="13"/>
      <c r="AV137" s="11"/>
      <c r="AW137" s="44">
        <v>3603127.4300000006</v>
      </c>
      <c r="AX137" s="51"/>
      <c r="AY137" s="140">
        <v>37.43</v>
      </c>
    </row>
    <row r="138" spans="1:51" x14ac:dyDescent="0.25">
      <c r="A138" s="116" t="s">
        <v>211</v>
      </c>
      <c r="B138" s="152" t="s">
        <v>212</v>
      </c>
      <c r="C138" s="27" t="s">
        <v>142</v>
      </c>
      <c r="D138" s="27" t="s">
        <v>131</v>
      </c>
      <c r="E138" s="60"/>
      <c r="F138" s="139">
        <v>6421.5</v>
      </c>
      <c r="G138" s="140">
        <v>2094.33</v>
      </c>
      <c r="H138" s="140">
        <v>419.5</v>
      </c>
      <c r="I138" s="60"/>
      <c r="J138" s="28">
        <v>16.75</v>
      </c>
      <c r="K138" s="28">
        <v>1104528.5</v>
      </c>
      <c r="L138" s="60"/>
      <c r="M138" s="28">
        <v>16.75</v>
      </c>
      <c r="N138" s="28">
        <v>1104528.5</v>
      </c>
      <c r="O138" s="60"/>
      <c r="P138" s="28">
        <v>17.45</v>
      </c>
      <c r="Q138" s="28">
        <v>1150687.8999999999</v>
      </c>
      <c r="R138" s="60"/>
      <c r="S138" s="28">
        <v>17.45</v>
      </c>
      <c r="T138" s="44">
        <v>1150687.8999999999</v>
      </c>
      <c r="U138" s="12"/>
      <c r="V138" s="11"/>
      <c r="W138" s="28">
        <v>3.35</v>
      </c>
      <c r="X138" s="28">
        <v>220905.7</v>
      </c>
      <c r="Y138" s="60"/>
      <c r="Z138" s="28">
        <v>3.35</v>
      </c>
      <c r="AA138" s="28">
        <v>220905.7</v>
      </c>
      <c r="AB138" s="60"/>
      <c r="AC138" s="28">
        <v>3.49</v>
      </c>
      <c r="AD138" s="28">
        <v>230137.58</v>
      </c>
      <c r="AE138" s="60"/>
      <c r="AF138" s="28">
        <v>3.49</v>
      </c>
      <c r="AG138" s="44">
        <v>230137.58</v>
      </c>
      <c r="AH138" s="60"/>
      <c r="AI138" s="63">
        <v>4.1900000000000004</v>
      </c>
      <c r="AJ138" s="44">
        <v>276296.98</v>
      </c>
      <c r="AK138" s="12"/>
      <c r="AL138" s="11"/>
      <c r="AM138" s="28">
        <v>45.54</v>
      </c>
      <c r="AN138" s="28">
        <v>3002998.68</v>
      </c>
      <c r="AO138" s="60"/>
      <c r="AP138" s="28">
        <v>45.54</v>
      </c>
      <c r="AQ138" s="28">
        <v>1199660.22</v>
      </c>
      <c r="AR138" s="60"/>
      <c r="AS138" s="28">
        <v>6.42</v>
      </c>
      <c r="AT138" s="28">
        <v>477821.34</v>
      </c>
      <c r="AU138" s="13"/>
      <c r="AV138" s="11"/>
      <c r="AW138" s="44">
        <v>10369296.580000002</v>
      </c>
      <c r="AX138" s="51"/>
      <c r="AY138" s="140">
        <v>111.71000000000001</v>
      </c>
    </row>
    <row r="139" spans="1:51" x14ac:dyDescent="0.25">
      <c r="A139" s="116" t="s">
        <v>232</v>
      </c>
      <c r="B139" s="152" t="s">
        <v>233</v>
      </c>
      <c r="C139" s="27" t="s">
        <v>142</v>
      </c>
      <c r="D139" s="27" t="s">
        <v>120</v>
      </c>
      <c r="E139" s="60"/>
      <c r="F139" s="139">
        <v>2552.2399999999998</v>
      </c>
      <c r="G139" s="140">
        <v>1653</v>
      </c>
      <c r="H139" s="140">
        <v>1007.5</v>
      </c>
      <c r="I139" s="60"/>
      <c r="J139" s="28">
        <v>13.22</v>
      </c>
      <c r="K139" s="28">
        <v>871753.24</v>
      </c>
      <c r="L139" s="60"/>
      <c r="M139" s="28">
        <v>13.22</v>
      </c>
      <c r="N139" s="28">
        <v>871753.24</v>
      </c>
      <c r="O139" s="60"/>
      <c r="P139" s="28">
        <v>13.77</v>
      </c>
      <c r="Q139" s="28">
        <v>908021.34</v>
      </c>
      <c r="R139" s="60"/>
      <c r="S139" s="28">
        <v>13.77</v>
      </c>
      <c r="T139" s="44">
        <v>908021.34</v>
      </c>
      <c r="U139" s="12"/>
      <c r="V139" s="11"/>
      <c r="W139" s="28">
        <v>8.06</v>
      </c>
      <c r="X139" s="28">
        <v>531492.52</v>
      </c>
      <c r="Y139" s="60"/>
      <c r="Z139" s="28">
        <v>8.06</v>
      </c>
      <c r="AA139" s="28">
        <v>531492.52</v>
      </c>
      <c r="AB139" s="60"/>
      <c r="AC139" s="28">
        <v>8.39</v>
      </c>
      <c r="AD139" s="28">
        <v>553253.38</v>
      </c>
      <c r="AE139" s="60"/>
      <c r="AF139" s="28">
        <v>8.39</v>
      </c>
      <c r="AG139" s="44">
        <v>553253.38</v>
      </c>
      <c r="AH139" s="60"/>
      <c r="AI139" s="63">
        <v>10.07</v>
      </c>
      <c r="AJ139" s="44">
        <v>664035.93999999994</v>
      </c>
      <c r="AK139" s="12"/>
      <c r="AL139" s="11"/>
      <c r="AM139" s="28">
        <v>18.100000000000001</v>
      </c>
      <c r="AN139" s="28">
        <v>1193550.2</v>
      </c>
      <c r="AO139" s="60"/>
      <c r="AP139" s="28">
        <v>18.100000000000001</v>
      </c>
      <c r="AQ139" s="28">
        <v>476808.3</v>
      </c>
      <c r="AR139" s="60"/>
      <c r="AS139" s="28">
        <v>2.5499999999999998</v>
      </c>
      <c r="AT139" s="28">
        <v>189788.85</v>
      </c>
      <c r="AU139" s="13"/>
      <c r="AV139" s="11"/>
      <c r="AW139" s="44">
        <v>8253224.25</v>
      </c>
      <c r="AX139" s="51"/>
      <c r="AY139" s="140">
        <v>93.77000000000001</v>
      </c>
    </row>
    <row r="140" spans="1:51" x14ac:dyDescent="0.25">
      <c r="A140" s="116" t="s">
        <v>387</v>
      </c>
      <c r="B140" s="152" t="s">
        <v>388</v>
      </c>
      <c r="C140" s="27" t="s">
        <v>142</v>
      </c>
      <c r="D140" s="27" t="s">
        <v>120</v>
      </c>
      <c r="E140" s="60"/>
      <c r="F140" s="139">
        <v>2553.88</v>
      </c>
      <c r="G140" s="140">
        <v>1471</v>
      </c>
      <c r="H140" s="140">
        <v>30</v>
      </c>
      <c r="I140" s="60"/>
      <c r="J140" s="28">
        <v>11.76</v>
      </c>
      <c r="K140" s="28">
        <v>775477.92</v>
      </c>
      <c r="L140" s="60"/>
      <c r="M140" s="28">
        <v>11.76</v>
      </c>
      <c r="N140" s="28">
        <v>775477.92</v>
      </c>
      <c r="O140" s="60"/>
      <c r="P140" s="28">
        <v>12.25</v>
      </c>
      <c r="Q140" s="28">
        <v>807789.5</v>
      </c>
      <c r="R140" s="60"/>
      <c r="S140" s="28">
        <v>12.25</v>
      </c>
      <c r="T140" s="44">
        <v>807789.5</v>
      </c>
      <c r="U140" s="12"/>
      <c r="V140" s="11"/>
      <c r="W140" s="28">
        <v>0.24</v>
      </c>
      <c r="X140" s="28">
        <v>15826.08</v>
      </c>
      <c r="Y140" s="60"/>
      <c r="Z140" s="28">
        <v>0.24</v>
      </c>
      <c r="AA140" s="28">
        <v>15826.08</v>
      </c>
      <c r="AB140" s="60"/>
      <c r="AC140" s="28">
        <v>0.25</v>
      </c>
      <c r="AD140" s="28">
        <v>16485.5</v>
      </c>
      <c r="AE140" s="60"/>
      <c r="AF140" s="28">
        <v>0.25</v>
      </c>
      <c r="AG140" s="44">
        <v>16485.5</v>
      </c>
      <c r="AH140" s="60"/>
      <c r="AI140" s="63">
        <v>0.3</v>
      </c>
      <c r="AJ140" s="44">
        <v>19782.599999999999</v>
      </c>
      <c r="AK140" s="12"/>
      <c r="AL140" s="11"/>
      <c r="AM140" s="28">
        <v>18.11</v>
      </c>
      <c r="AN140" s="28">
        <v>1194209.6200000001</v>
      </c>
      <c r="AO140" s="60"/>
      <c r="AP140" s="28">
        <v>18.11</v>
      </c>
      <c r="AQ140" s="28">
        <v>477071.73</v>
      </c>
      <c r="AR140" s="60"/>
      <c r="AS140" s="28">
        <v>2.5499999999999998</v>
      </c>
      <c r="AT140" s="28">
        <v>189788.85</v>
      </c>
      <c r="AU140" s="13"/>
      <c r="AV140" s="11"/>
      <c r="AW140" s="44">
        <v>5112010.8000000007</v>
      </c>
      <c r="AX140" s="51"/>
      <c r="AY140" s="140">
        <v>55.41</v>
      </c>
    </row>
    <row r="141" spans="1:51" x14ac:dyDescent="0.25">
      <c r="A141" s="116" t="s">
        <v>509</v>
      </c>
      <c r="B141" s="152" t="s">
        <v>510</v>
      </c>
      <c r="C141" s="27" t="s">
        <v>504</v>
      </c>
      <c r="D141" s="27" t="s">
        <v>12</v>
      </c>
      <c r="E141" s="60"/>
      <c r="F141" s="139">
        <v>3269.11</v>
      </c>
      <c r="G141" s="140">
        <v>1887</v>
      </c>
      <c r="H141" s="140">
        <v>6</v>
      </c>
      <c r="I141" s="60"/>
      <c r="J141" s="28">
        <v>15.09</v>
      </c>
      <c r="K141" s="28">
        <v>995064.78</v>
      </c>
      <c r="L141" s="60"/>
      <c r="M141" s="28">
        <v>15.09</v>
      </c>
      <c r="N141" s="28">
        <v>995064.78</v>
      </c>
      <c r="O141" s="60"/>
      <c r="P141" s="28">
        <v>15.72</v>
      </c>
      <c r="Q141" s="28">
        <v>1036608.24</v>
      </c>
      <c r="R141" s="60"/>
      <c r="S141" s="28">
        <v>15.72</v>
      </c>
      <c r="T141" s="44">
        <v>1036608.24</v>
      </c>
      <c r="U141" s="12"/>
      <c r="V141" s="11"/>
      <c r="W141" s="28">
        <v>0.04</v>
      </c>
      <c r="X141" s="28">
        <v>2637.68</v>
      </c>
      <c r="Y141" s="60"/>
      <c r="Z141" s="28">
        <v>0.04</v>
      </c>
      <c r="AA141" s="28">
        <v>2637.68</v>
      </c>
      <c r="AB141" s="60"/>
      <c r="AC141" s="28">
        <v>0.05</v>
      </c>
      <c r="AD141" s="28">
        <v>3297.1</v>
      </c>
      <c r="AE141" s="60"/>
      <c r="AF141" s="28">
        <v>0.05</v>
      </c>
      <c r="AG141" s="44">
        <v>3297.1</v>
      </c>
      <c r="AH141" s="60"/>
      <c r="AI141" s="63">
        <v>0.06</v>
      </c>
      <c r="AJ141" s="44">
        <v>3956.52</v>
      </c>
      <c r="AK141" s="12"/>
      <c r="AL141" s="11"/>
      <c r="AM141" s="28">
        <v>23.18</v>
      </c>
      <c r="AN141" s="28">
        <v>1528535.56</v>
      </c>
      <c r="AO141" s="60"/>
      <c r="AP141" s="28">
        <v>23.18</v>
      </c>
      <c r="AQ141" s="28">
        <v>610630.74</v>
      </c>
      <c r="AR141" s="60"/>
      <c r="AS141" s="28">
        <v>3.26</v>
      </c>
      <c r="AT141" s="28">
        <v>242632.02</v>
      </c>
      <c r="AU141" s="13"/>
      <c r="AV141" s="11"/>
      <c r="AW141" s="44">
        <v>6460970.4400000013</v>
      </c>
      <c r="AX141" s="51"/>
      <c r="AY141" s="140">
        <v>69.91</v>
      </c>
    </row>
    <row r="142" spans="1:51" x14ac:dyDescent="0.25">
      <c r="A142" s="116" t="s">
        <v>246</v>
      </c>
      <c r="B142" s="152" t="s">
        <v>247</v>
      </c>
      <c r="C142" s="27" t="s">
        <v>142</v>
      </c>
      <c r="D142" s="27" t="s">
        <v>120</v>
      </c>
      <c r="E142" s="60"/>
      <c r="F142" s="139">
        <v>4715.6400000000003</v>
      </c>
      <c r="G142" s="140">
        <v>4350.33</v>
      </c>
      <c r="H142" s="140">
        <v>1465</v>
      </c>
      <c r="I142" s="60"/>
      <c r="J142" s="28">
        <v>34.799999999999997</v>
      </c>
      <c r="K142" s="28">
        <v>2294781.6</v>
      </c>
      <c r="L142" s="60"/>
      <c r="M142" s="28">
        <v>34.799999999999997</v>
      </c>
      <c r="N142" s="28">
        <v>2294781.6</v>
      </c>
      <c r="O142" s="60"/>
      <c r="P142" s="28">
        <v>36.25</v>
      </c>
      <c r="Q142" s="28">
        <v>2390397.5</v>
      </c>
      <c r="R142" s="60"/>
      <c r="S142" s="28">
        <v>36.25</v>
      </c>
      <c r="T142" s="44">
        <v>2390397.5</v>
      </c>
      <c r="U142" s="12"/>
      <c r="V142" s="11"/>
      <c r="W142" s="28">
        <v>11.72</v>
      </c>
      <c r="X142" s="28">
        <v>772840.24</v>
      </c>
      <c r="Y142" s="60"/>
      <c r="Z142" s="28">
        <v>11.72</v>
      </c>
      <c r="AA142" s="28">
        <v>772840.24</v>
      </c>
      <c r="AB142" s="60"/>
      <c r="AC142" s="28">
        <v>12.2</v>
      </c>
      <c r="AD142" s="28">
        <v>804492.4</v>
      </c>
      <c r="AE142" s="60"/>
      <c r="AF142" s="28">
        <v>12.2</v>
      </c>
      <c r="AG142" s="44">
        <v>804492.4</v>
      </c>
      <c r="AH142" s="60"/>
      <c r="AI142" s="63">
        <v>14.65</v>
      </c>
      <c r="AJ142" s="44">
        <v>966050.3</v>
      </c>
      <c r="AK142" s="12"/>
      <c r="AL142" s="11"/>
      <c r="AM142" s="28">
        <v>33.44</v>
      </c>
      <c r="AN142" s="28">
        <v>2205100.48</v>
      </c>
      <c r="AO142" s="60"/>
      <c r="AP142" s="28">
        <v>33.44</v>
      </c>
      <c r="AQ142" s="28">
        <v>880909.92</v>
      </c>
      <c r="AR142" s="60"/>
      <c r="AS142" s="28">
        <v>4.71</v>
      </c>
      <c r="AT142" s="28">
        <v>350551.17</v>
      </c>
      <c r="AU142" s="13"/>
      <c r="AV142" s="11"/>
      <c r="AW142" s="44">
        <v>16927635.350000001</v>
      </c>
      <c r="AX142" s="51"/>
      <c r="AY142" s="140">
        <v>191.51</v>
      </c>
    </row>
    <row r="143" spans="1:51" x14ac:dyDescent="0.25">
      <c r="A143" s="116" t="s">
        <v>35</v>
      </c>
      <c r="B143" s="152" t="s">
        <v>36</v>
      </c>
      <c r="C143" s="27" t="s">
        <v>5</v>
      </c>
      <c r="D143" s="27" t="s">
        <v>12</v>
      </c>
      <c r="E143" s="60"/>
      <c r="F143" s="139">
        <v>183.95</v>
      </c>
      <c r="G143" s="140">
        <v>118.33</v>
      </c>
      <c r="H143" s="140">
        <v>0</v>
      </c>
      <c r="I143" s="60"/>
      <c r="J143" s="28">
        <v>0.94</v>
      </c>
      <c r="K143" s="28">
        <v>61985.48</v>
      </c>
      <c r="L143" s="60"/>
      <c r="M143" s="28">
        <v>0.94</v>
      </c>
      <c r="N143" s="28">
        <v>61985.48</v>
      </c>
      <c r="O143" s="60"/>
      <c r="P143" s="28">
        <v>0.98</v>
      </c>
      <c r="Q143" s="28">
        <v>64623.16</v>
      </c>
      <c r="R143" s="60"/>
      <c r="S143" s="28">
        <v>0.98</v>
      </c>
      <c r="T143" s="44">
        <v>64623.16</v>
      </c>
      <c r="U143" s="12"/>
      <c r="V143" s="11"/>
      <c r="W143" s="28">
        <v>0</v>
      </c>
      <c r="X143" s="28">
        <v>0</v>
      </c>
      <c r="Y143" s="60"/>
      <c r="Z143" s="28">
        <v>0</v>
      </c>
      <c r="AA143" s="28">
        <v>0</v>
      </c>
      <c r="AB143" s="60"/>
      <c r="AC143" s="28">
        <v>0</v>
      </c>
      <c r="AD143" s="28">
        <v>0</v>
      </c>
      <c r="AE143" s="60"/>
      <c r="AF143" s="28">
        <v>0</v>
      </c>
      <c r="AG143" s="44">
        <v>0</v>
      </c>
      <c r="AH143" s="60"/>
      <c r="AI143" s="63">
        <v>0</v>
      </c>
      <c r="AJ143" s="44">
        <v>0</v>
      </c>
      <c r="AK143" s="12"/>
      <c r="AL143" s="11"/>
      <c r="AM143" s="28">
        <v>1.3</v>
      </c>
      <c r="AN143" s="28">
        <v>85724.6</v>
      </c>
      <c r="AO143" s="60"/>
      <c r="AP143" s="28">
        <v>1.3</v>
      </c>
      <c r="AQ143" s="28">
        <v>34245.9</v>
      </c>
      <c r="AR143" s="60"/>
      <c r="AS143" s="28">
        <v>0.18</v>
      </c>
      <c r="AT143" s="28">
        <v>13396.86</v>
      </c>
      <c r="AU143" s="13"/>
      <c r="AV143" s="11"/>
      <c r="AW143" s="44">
        <v>386584.64</v>
      </c>
      <c r="AX143" s="51"/>
      <c r="AY143" s="140">
        <v>4.2</v>
      </c>
    </row>
    <row r="144" spans="1:51" x14ac:dyDescent="0.25">
      <c r="A144" s="116" t="s">
        <v>343</v>
      </c>
      <c r="B144" s="152" t="s">
        <v>344</v>
      </c>
      <c r="C144" s="27" t="s">
        <v>142</v>
      </c>
      <c r="D144" s="27" t="s">
        <v>120</v>
      </c>
      <c r="E144" s="60"/>
      <c r="F144" s="139">
        <v>1711.48</v>
      </c>
      <c r="G144" s="140">
        <v>1021.33</v>
      </c>
      <c r="H144" s="140">
        <v>310</v>
      </c>
      <c r="I144" s="60"/>
      <c r="J144" s="28">
        <v>8.17</v>
      </c>
      <c r="K144" s="28">
        <v>538746.14</v>
      </c>
      <c r="L144" s="60"/>
      <c r="M144" s="28">
        <v>8.17</v>
      </c>
      <c r="N144" s="28">
        <v>538746.14</v>
      </c>
      <c r="O144" s="60"/>
      <c r="P144" s="28">
        <v>8.51</v>
      </c>
      <c r="Q144" s="28">
        <v>561166.42000000004</v>
      </c>
      <c r="R144" s="60"/>
      <c r="S144" s="28">
        <v>8.51</v>
      </c>
      <c r="T144" s="44">
        <v>561166.42000000004</v>
      </c>
      <c r="U144" s="12"/>
      <c r="V144" s="11"/>
      <c r="W144" s="28">
        <v>2.48</v>
      </c>
      <c r="X144" s="28">
        <v>163536.16</v>
      </c>
      <c r="Y144" s="60"/>
      <c r="Z144" s="28">
        <v>2.48</v>
      </c>
      <c r="AA144" s="28">
        <v>163536.16</v>
      </c>
      <c r="AB144" s="60"/>
      <c r="AC144" s="28">
        <v>2.58</v>
      </c>
      <c r="AD144" s="28">
        <v>170130.36</v>
      </c>
      <c r="AE144" s="60"/>
      <c r="AF144" s="28">
        <v>2.58</v>
      </c>
      <c r="AG144" s="44">
        <v>170130.36</v>
      </c>
      <c r="AH144" s="60"/>
      <c r="AI144" s="63">
        <v>3.1</v>
      </c>
      <c r="AJ144" s="44">
        <v>204420.2</v>
      </c>
      <c r="AK144" s="12"/>
      <c r="AL144" s="11"/>
      <c r="AM144" s="28">
        <v>12.13</v>
      </c>
      <c r="AN144" s="28">
        <v>799876.46</v>
      </c>
      <c r="AO144" s="60"/>
      <c r="AP144" s="28">
        <v>12.13</v>
      </c>
      <c r="AQ144" s="28">
        <v>319540.59000000003</v>
      </c>
      <c r="AR144" s="60"/>
      <c r="AS144" s="28">
        <v>1.71</v>
      </c>
      <c r="AT144" s="28">
        <v>127270.17</v>
      </c>
      <c r="AU144" s="13"/>
      <c r="AV144" s="11"/>
      <c r="AW144" s="44">
        <v>4318265.5799999991</v>
      </c>
      <c r="AX144" s="51"/>
      <c r="AY144" s="140">
        <v>48.06</v>
      </c>
    </row>
    <row r="145" spans="1:51" x14ac:dyDescent="0.25">
      <c r="A145" s="116" t="s">
        <v>65</v>
      </c>
      <c r="B145" s="152" t="s">
        <v>66</v>
      </c>
      <c r="C145" s="27" t="s">
        <v>67</v>
      </c>
      <c r="D145" s="27" t="s">
        <v>12</v>
      </c>
      <c r="E145" s="60"/>
      <c r="F145" s="139">
        <v>304.37</v>
      </c>
      <c r="G145" s="140">
        <v>117.66</v>
      </c>
      <c r="H145" s="140">
        <v>0</v>
      </c>
      <c r="I145" s="60"/>
      <c r="J145" s="28">
        <v>0.94</v>
      </c>
      <c r="K145" s="28">
        <v>61985.48</v>
      </c>
      <c r="L145" s="60"/>
      <c r="M145" s="28">
        <v>0.94</v>
      </c>
      <c r="N145" s="28">
        <v>61985.48</v>
      </c>
      <c r="O145" s="60"/>
      <c r="P145" s="28">
        <v>0.98</v>
      </c>
      <c r="Q145" s="28">
        <v>64623.16</v>
      </c>
      <c r="R145" s="60"/>
      <c r="S145" s="28">
        <v>0.98</v>
      </c>
      <c r="T145" s="44">
        <v>64623.16</v>
      </c>
      <c r="U145" s="12"/>
      <c r="V145" s="11"/>
      <c r="W145" s="28">
        <v>0</v>
      </c>
      <c r="X145" s="28">
        <v>0</v>
      </c>
      <c r="Y145" s="60"/>
      <c r="Z145" s="28">
        <v>0</v>
      </c>
      <c r="AA145" s="28">
        <v>0</v>
      </c>
      <c r="AB145" s="60"/>
      <c r="AC145" s="28">
        <v>0</v>
      </c>
      <c r="AD145" s="28">
        <v>0</v>
      </c>
      <c r="AE145" s="60"/>
      <c r="AF145" s="28">
        <v>0</v>
      </c>
      <c r="AG145" s="44">
        <v>0</v>
      </c>
      <c r="AH145" s="60"/>
      <c r="AI145" s="63">
        <v>0</v>
      </c>
      <c r="AJ145" s="44">
        <v>0</v>
      </c>
      <c r="AK145" s="12"/>
      <c r="AL145" s="11"/>
      <c r="AM145" s="28">
        <v>2.15</v>
      </c>
      <c r="AN145" s="28">
        <v>141775.29999999999</v>
      </c>
      <c r="AO145" s="60"/>
      <c r="AP145" s="28">
        <v>2.15</v>
      </c>
      <c r="AQ145" s="28">
        <v>56637.45</v>
      </c>
      <c r="AR145" s="60"/>
      <c r="AS145" s="28">
        <v>0.3</v>
      </c>
      <c r="AT145" s="28">
        <v>22328.1</v>
      </c>
      <c r="AU145" s="13"/>
      <c r="AV145" s="11"/>
      <c r="AW145" s="44">
        <v>473958.13</v>
      </c>
      <c r="AX145" s="51"/>
      <c r="AY145" s="140">
        <v>5.05</v>
      </c>
    </row>
    <row r="146" spans="1:51" x14ac:dyDescent="0.25">
      <c r="A146" s="116" t="s">
        <v>195</v>
      </c>
      <c r="B146" s="152" t="s">
        <v>196</v>
      </c>
      <c r="C146" s="27" t="s">
        <v>142</v>
      </c>
      <c r="D146" s="27" t="s">
        <v>120</v>
      </c>
      <c r="E146" s="60"/>
      <c r="F146" s="139">
        <v>897.5</v>
      </c>
      <c r="G146" s="140">
        <v>278</v>
      </c>
      <c r="H146" s="140">
        <v>167.16</v>
      </c>
      <c r="I146" s="60"/>
      <c r="J146" s="28">
        <v>2.2200000000000002</v>
      </c>
      <c r="K146" s="28">
        <v>146391.24</v>
      </c>
      <c r="L146" s="60"/>
      <c r="M146" s="28">
        <v>2.2200000000000002</v>
      </c>
      <c r="N146" s="28">
        <v>146391.24</v>
      </c>
      <c r="O146" s="60"/>
      <c r="P146" s="28">
        <v>2.31</v>
      </c>
      <c r="Q146" s="28">
        <v>152326.01999999999</v>
      </c>
      <c r="R146" s="60"/>
      <c r="S146" s="28">
        <v>2.31</v>
      </c>
      <c r="T146" s="44">
        <v>152326.01999999999</v>
      </c>
      <c r="U146" s="12"/>
      <c r="V146" s="11"/>
      <c r="W146" s="28">
        <v>1.33</v>
      </c>
      <c r="X146" s="28">
        <v>87702.86</v>
      </c>
      <c r="Y146" s="60"/>
      <c r="Z146" s="28">
        <v>1.33</v>
      </c>
      <c r="AA146" s="28">
        <v>87702.86</v>
      </c>
      <c r="AB146" s="60"/>
      <c r="AC146" s="28">
        <v>1.39</v>
      </c>
      <c r="AD146" s="28">
        <v>91659.38</v>
      </c>
      <c r="AE146" s="60"/>
      <c r="AF146" s="28">
        <v>1.39</v>
      </c>
      <c r="AG146" s="44">
        <v>91659.38</v>
      </c>
      <c r="AH146" s="60"/>
      <c r="AI146" s="63">
        <v>1.67</v>
      </c>
      <c r="AJ146" s="44">
        <v>110123.14</v>
      </c>
      <c r="AK146" s="12"/>
      <c r="AL146" s="11"/>
      <c r="AM146" s="28">
        <v>6.36</v>
      </c>
      <c r="AN146" s="28">
        <v>419391.12</v>
      </c>
      <c r="AO146" s="60"/>
      <c r="AP146" s="28">
        <v>6.36</v>
      </c>
      <c r="AQ146" s="28">
        <v>167541.48000000001</v>
      </c>
      <c r="AR146" s="60"/>
      <c r="AS146" s="28">
        <v>0.89</v>
      </c>
      <c r="AT146" s="28">
        <v>66240.03</v>
      </c>
      <c r="AU146" s="13"/>
      <c r="AV146" s="11"/>
      <c r="AW146" s="44">
        <v>1719454.77</v>
      </c>
      <c r="AX146" s="51"/>
      <c r="AY146" s="140">
        <v>18.98</v>
      </c>
    </row>
    <row r="147" spans="1:51" x14ac:dyDescent="0.25">
      <c r="A147" s="116" t="s">
        <v>177</v>
      </c>
      <c r="B147" s="152" t="s">
        <v>178</v>
      </c>
      <c r="C147" s="27" t="s">
        <v>142</v>
      </c>
      <c r="D147" s="27" t="s">
        <v>120</v>
      </c>
      <c r="E147" s="60"/>
      <c r="F147" s="139">
        <v>2166.25</v>
      </c>
      <c r="G147" s="140">
        <v>406</v>
      </c>
      <c r="H147" s="140">
        <v>169</v>
      </c>
      <c r="I147" s="60"/>
      <c r="J147" s="28">
        <v>3.24</v>
      </c>
      <c r="K147" s="28">
        <v>213652.08</v>
      </c>
      <c r="L147" s="60"/>
      <c r="M147" s="28">
        <v>3.24</v>
      </c>
      <c r="N147" s="28">
        <v>213652.08</v>
      </c>
      <c r="O147" s="60"/>
      <c r="P147" s="28">
        <v>3.38</v>
      </c>
      <c r="Q147" s="28">
        <v>222883.96</v>
      </c>
      <c r="R147" s="60"/>
      <c r="S147" s="28">
        <v>3.38</v>
      </c>
      <c r="T147" s="44">
        <v>222883.96</v>
      </c>
      <c r="U147" s="12"/>
      <c r="V147" s="11"/>
      <c r="W147" s="28">
        <v>1.35</v>
      </c>
      <c r="X147" s="28">
        <v>89021.7</v>
      </c>
      <c r="Y147" s="60"/>
      <c r="Z147" s="28">
        <v>1.35</v>
      </c>
      <c r="AA147" s="28">
        <v>89021.7</v>
      </c>
      <c r="AB147" s="60"/>
      <c r="AC147" s="28">
        <v>1.4</v>
      </c>
      <c r="AD147" s="28">
        <v>92318.8</v>
      </c>
      <c r="AE147" s="60"/>
      <c r="AF147" s="28">
        <v>1.4</v>
      </c>
      <c r="AG147" s="44">
        <v>92318.8</v>
      </c>
      <c r="AH147" s="60"/>
      <c r="AI147" s="63">
        <v>1.69</v>
      </c>
      <c r="AJ147" s="44">
        <v>111441.98</v>
      </c>
      <c r="AK147" s="12"/>
      <c r="AL147" s="11"/>
      <c r="AM147" s="28">
        <v>15.36</v>
      </c>
      <c r="AN147" s="28">
        <v>1012869.12</v>
      </c>
      <c r="AO147" s="60"/>
      <c r="AP147" s="28">
        <v>15.36</v>
      </c>
      <c r="AQ147" s="28">
        <v>404628.47999999998</v>
      </c>
      <c r="AR147" s="60"/>
      <c r="AS147" s="28">
        <v>2.16</v>
      </c>
      <c r="AT147" s="28">
        <v>160762.32</v>
      </c>
      <c r="AU147" s="13"/>
      <c r="AV147" s="11"/>
      <c r="AW147" s="44">
        <v>2925454.98</v>
      </c>
      <c r="AX147" s="51"/>
      <c r="AY147" s="140">
        <v>31.2</v>
      </c>
    </row>
    <row r="148" spans="1:51" x14ac:dyDescent="0.25">
      <c r="A148" s="116" t="s">
        <v>60</v>
      </c>
      <c r="B148" s="152" t="s">
        <v>61</v>
      </c>
      <c r="C148" s="27" t="s">
        <v>62</v>
      </c>
      <c r="D148" s="27" t="s">
        <v>12</v>
      </c>
      <c r="E148" s="60"/>
      <c r="F148" s="139">
        <v>395.19</v>
      </c>
      <c r="G148" s="140">
        <v>181</v>
      </c>
      <c r="H148" s="140">
        <v>0</v>
      </c>
      <c r="I148" s="60"/>
      <c r="J148" s="28">
        <v>1.44</v>
      </c>
      <c r="K148" s="28">
        <v>94956.479999999996</v>
      </c>
      <c r="L148" s="60"/>
      <c r="M148" s="28">
        <v>1.44</v>
      </c>
      <c r="N148" s="28">
        <v>94956.479999999996</v>
      </c>
      <c r="O148" s="60"/>
      <c r="P148" s="28">
        <v>1.5</v>
      </c>
      <c r="Q148" s="28">
        <v>98913</v>
      </c>
      <c r="R148" s="60"/>
      <c r="S148" s="28">
        <v>1.5</v>
      </c>
      <c r="T148" s="44">
        <v>98913</v>
      </c>
      <c r="U148" s="12"/>
      <c r="V148" s="11"/>
      <c r="W148" s="28">
        <v>0</v>
      </c>
      <c r="X148" s="28">
        <v>0</v>
      </c>
      <c r="Y148" s="60"/>
      <c r="Z148" s="28">
        <v>0</v>
      </c>
      <c r="AA148" s="28">
        <v>0</v>
      </c>
      <c r="AB148" s="60"/>
      <c r="AC148" s="28">
        <v>0</v>
      </c>
      <c r="AD148" s="28">
        <v>0</v>
      </c>
      <c r="AE148" s="60"/>
      <c r="AF148" s="28">
        <v>0</v>
      </c>
      <c r="AG148" s="44">
        <v>0</v>
      </c>
      <c r="AH148" s="60"/>
      <c r="AI148" s="63">
        <v>0</v>
      </c>
      <c r="AJ148" s="44">
        <v>0</v>
      </c>
      <c r="AK148" s="12"/>
      <c r="AL148" s="11"/>
      <c r="AM148" s="28">
        <v>2.8</v>
      </c>
      <c r="AN148" s="28">
        <v>184637.6</v>
      </c>
      <c r="AO148" s="60"/>
      <c r="AP148" s="28">
        <v>2.8</v>
      </c>
      <c r="AQ148" s="28">
        <v>73760.399999999994</v>
      </c>
      <c r="AR148" s="60"/>
      <c r="AS148" s="28">
        <v>0.39</v>
      </c>
      <c r="AT148" s="28">
        <v>29026.53</v>
      </c>
      <c r="AU148" s="13"/>
      <c r="AV148" s="11"/>
      <c r="AW148" s="44">
        <v>675163.49</v>
      </c>
      <c r="AX148" s="51"/>
      <c r="AY148" s="140">
        <v>7.2399999999999993</v>
      </c>
    </row>
    <row r="149" spans="1:51" x14ac:dyDescent="0.25">
      <c r="A149" s="116" t="s">
        <v>513</v>
      </c>
      <c r="B149" s="152" t="s">
        <v>514</v>
      </c>
      <c r="C149" s="27" t="s">
        <v>515</v>
      </c>
      <c r="D149" s="27" t="s">
        <v>12</v>
      </c>
      <c r="E149" s="60"/>
      <c r="F149" s="139">
        <v>565.88</v>
      </c>
      <c r="G149" s="140">
        <v>289</v>
      </c>
      <c r="H149" s="140">
        <v>0.33</v>
      </c>
      <c r="I149" s="60"/>
      <c r="J149" s="28">
        <v>2.31</v>
      </c>
      <c r="K149" s="28">
        <v>152326.01999999999</v>
      </c>
      <c r="L149" s="60"/>
      <c r="M149" s="28">
        <v>2.31</v>
      </c>
      <c r="N149" s="28">
        <v>152326.01999999999</v>
      </c>
      <c r="O149" s="60"/>
      <c r="P149" s="28">
        <v>2.4</v>
      </c>
      <c r="Q149" s="28">
        <v>158260.79999999999</v>
      </c>
      <c r="R149" s="60"/>
      <c r="S149" s="28">
        <v>2.4</v>
      </c>
      <c r="T149" s="44">
        <v>158260.79999999999</v>
      </c>
      <c r="U149" s="12"/>
      <c r="V149" s="11"/>
      <c r="W149" s="28">
        <v>0</v>
      </c>
      <c r="X149" s="28">
        <v>0</v>
      </c>
      <c r="Y149" s="60"/>
      <c r="Z149" s="28">
        <v>0</v>
      </c>
      <c r="AA149" s="28">
        <v>0</v>
      </c>
      <c r="AB149" s="60"/>
      <c r="AC149" s="28">
        <v>0</v>
      </c>
      <c r="AD149" s="28">
        <v>0</v>
      </c>
      <c r="AE149" s="60"/>
      <c r="AF149" s="28">
        <v>0</v>
      </c>
      <c r="AG149" s="44">
        <v>0</v>
      </c>
      <c r="AH149" s="60"/>
      <c r="AI149" s="63">
        <v>0</v>
      </c>
      <c r="AJ149" s="44">
        <v>0</v>
      </c>
      <c r="AK149" s="12"/>
      <c r="AL149" s="11"/>
      <c r="AM149" s="28">
        <v>4.01</v>
      </c>
      <c r="AN149" s="28">
        <v>264427.42</v>
      </c>
      <c r="AO149" s="60"/>
      <c r="AP149" s="28">
        <v>4.01</v>
      </c>
      <c r="AQ149" s="28">
        <v>105635.43</v>
      </c>
      <c r="AR149" s="60"/>
      <c r="AS149" s="28">
        <v>0.56000000000000005</v>
      </c>
      <c r="AT149" s="28">
        <v>41679.120000000003</v>
      </c>
      <c r="AU149" s="13"/>
      <c r="AV149" s="11"/>
      <c r="AW149" s="44">
        <v>1032915.6100000001</v>
      </c>
      <c r="AX149" s="51"/>
      <c r="AY149" s="140">
        <v>11.12</v>
      </c>
    </row>
    <row r="150" spans="1:51" x14ac:dyDescent="0.25">
      <c r="A150" s="116" t="s">
        <v>209</v>
      </c>
      <c r="B150" s="152" t="s">
        <v>210</v>
      </c>
      <c r="C150" s="27" t="s">
        <v>142</v>
      </c>
      <c r="D150" s="27" t="s">
        <v>131</v>
      </c>
      <c r="E150" s="60"/>
      <c r="F150" s="139">
        <v>4022</v>
      </c>
      <c r="G150" s="140">
        <v>194</v>
      </c>
      <c r="H150" s="140">
        <v>19.329999999999998</v>
      </c>
      <c r="I150" s="60"/>
      <c r="J150" s="28">
        <v>1.55</v>
      </c>
      <c r="K150" s="28">
        <v>102210.1</v>
      </c>
      <c r="L150" s="60"/>
      <c r="M150" s="28">
        <v>1.55</v>
      </c>
      <c r="N150" s="28">
        <v>102210.1</v>
      </c>
      <c r="O150" s="60"/>
      <c r="P150" s="28">
        <v>1.61</v>
      </c>
      <c r="Q150" s="28">
        <v>106166.62</v>
      </c>
      <c r="R150" s="60"/>
      <c r="S150" s="28">
        <v>1.61</v>
      </c>
      <c r="T150" s="44">
        <v>106166.62</v>
      </c>
      <c r="U150" s="12"/>
      <c r="V150" s="11"/>
      <c r="W150" s="28">
        <v>0.15</v>
      </c>
      <c r="X150" s="28">
        <v>9891.2999999999993</v>
      </c>
      <c r="Y150" s="60"/>
      <c r="Z150" s="28">
        <v>0.15</v>
      </c>
      <c r="AA150" s="28">
        <v>9891.2999999999993</v>
      </c>
      <c r="AB150" s="60"/>
      <c r="AC150" s="28">
        <v>0.16</v>
      </c>
      <c r="AD150" s="28">
        <v>10550.72</v>
      </c>
      <c r="AE150" s="60"/>
      <c r="AF150" s="28">
        <v>0.16</v>
      </c>
      <c r="AG150" s="44">
        <v>10550.72</v>
      </c>
      <c r="AH150" s="60"/>
      <c r="AI150" s="63">
        <v>0.19</v>
      </c>
      <c r="AJ150" s="44">
        <v>12528.98</v>
      </c>
      <c r="AK150" s="12"/>
      <c r="AL150" s="11"/>
      <c r="AM150" s="28">
        <v>28.52</v>
      </c>
      <c r="AN150" s="28">
        <v>1880665.84</v>
      </c>
      <c r="AO150" s="60"/>
      <c r="AP150" s="28">
        <v>28.52</v>
      </c>
      <c r="AQ150" s="28">
        <v>751302.36</v>
      </c>
      <c r="AR150" s="60"/>
      <c r="AS150" s="28">
        <v>4.0199999999999996</v>
      </c>
      <c r="AT150" s="28">
        <v>299196.53999999998</v>
      </c>
      <c r="AU150" s="13"/>
      <c r="AV150" s="11"/>
      <c r="AW150" s="44">
        <v>3401331.2000000007</v>
      </c>
      <c r="AX150" s="51"/>
      <c r="AY150" s="140">
        <v>33.950000000000003</v>
      </c>
    </row>
    <row r="151" spans="1:51" x14ac:dyDescent="0.25">
      <c r="A151" s="116" t="s">
        <v>197</v>
      </c>
      <c r="B151" s="152" t="s">
        <v>198</v>
      </c>
      <c r="C151" s="27" t="s">
        <v>142</v>
      </c>
      <c r="D151" s="27" t="s">
        <v>120</v>
      </c>
      <c r="E151" s="60"/>
      <c r="F151" s="139">
        <v>556.25</v>
      </c>
      <c r="G151" s="140">
        <v>260</v>
      </c>
      <c r="H151" s="140">
        <v>84.5</v>
      </c>
      <c r="I151" s="60"/>
      <c r="J151" s="28">
        <v>2.08</v>
      </c>
      <c r="K151" s="28">
        <v>137159.35999999999</v>
      </c>
      <c r="L151" s="60"/>
      <c r="M151" s="28">
        <v>2.08</v>
      </c>
      <c r="N151" s="28">
        <v>137159.35999999999</v>
      </c>
      <c r="O151" s="60"/>
      <c r="P151" s="28">
        <v>2.16</v>
      </c>
      <c r="Q151" s="28">
        <v>142434.72</v>
      </c>
      <c r="R151" s="60"/>
      <c r="S151" s="28">
        <v>2.16</v>
      </c>
      <c r="T151" s="44">
        <v>142434.72</v>
      </c>
      <c r="U151" s="12"/>
      <c r="V151" s="11"/>
      <c r="W151" s="28">
        <v>0.67</v>
      </c>
      <c r="X151" s="28">
        <v>44181.14</v>
      </c>
      <c r="Y151" s="60"/>
      <c r="Z151" s="28">
        <v>0.67</v>
      </c>
      <c r="AA151" s="28">
        <v>44181.14</v>
      </c>
      <c r="AB151" s="60"/>
      <c r="AC151" s="28">
        <v>0.7</v>
      </c>
      <c r="AD151" s="28">
        <v>46159.4</v>
      </c>
      <c r="AE151" s="60"/>
      <c r="AF151" s="28">
        <v>0.7</v>
      </c>
      <c r="AG151" s="44">
        <v>46159.4</v>
      </c>
      <c r="AH151" s="60"/>
      <c r="AI151" s="63">
        <v>0.84</v>
      </c>
      <c r="AJ151" s="44">
        <v>55391.28</v>
      </c>
      <c r="AK151" s="12"/>
      <c r="AL151" s="11"/>
      <c r="AM151" s="28">
        <v>3.94</v>
      </c>
      <c r="AN151" s="28">
        <v>259811.48</v>
      </c>
      <c r="AO151" s="60"/>
      <c r="AP151" s="28">
        <v>3.94</v>
      </c>
      <c r="AQ151" s="28">
        <v>103791.42</v>
      </c>
      <c r="AR151" s="60"/>
      <c r="AS151" s="28">
        <v>0.55000000000000004</v>
      </c>
      <c r="AT151" s="28">
        <v>40934.85</v>
      </c>
      <c r="AU151" s="13"/>
      <c r="AV151" s="11"/>
      <c r="AW151" s="44">
        <v>1199798.27</v>
      </c>
      <c r="AX151" s="51"/>
      <c r="AY151" s="140">
        <v>13.25</v>
      </c>
    </row>
    <row r="152" spans="1:51" x14ac:dyDescent="0.25">
      <c r="A152" s="116" t="s">
        <v>217</v>
      </c>
      <c r="B152" s="152" t="s">
        <v>218</v>
      </c>
      <c r="C152" s="27" t="s">
        <v>142</v>
      </c>
      <c r="D152" s="27" t="s">
        <v>131</v>
      </c>
      <c r="E152" s="60"/>
      <c r="F152" s="139">
        <v>4603.5</v>
      </c>
      <c r="G152" s="140">
        <v>1796</v>
      </c>
      <c r="H152" s="140">
        <v>365</v>
      </c>
      <c r="I152" s="60"/>
      <c r="J152" s="28">
        <v>14.36</v>
      </c>
      <c r="K152" s="28">
        <v>946927.12</v>
      </c>
      <c r="L152" s="60"/>
      <c r="M152" s="28">
        <v>14.36</v>
      </c>
      <c r="N152" s="28">
        <v>946927.12</v>
      </c>
      <c r="O152" s="60"/>
      <c r="P152" s="28">
        <v>14.96</v>
      </c>
      <c r="Q152" s="28">
        <v>986492.32</v>
      </c>
      <c r="R152" s="60"/>
      <c r="S152" s="28">
        <v>14.96</v>
      </c>
      <c r="T152" s="44">
        <v>986492.32</v>
      </c>
      <c r="U152" s="12"/>
      <c r="V152" s="11"/>
      <c r="W152" s="28">
        <v>2.92</v>
      </c>
      <c r="X152" s="28">
        <v>192550.64</v>
      </c>
      <c r="Y152" s="60"/>
      <c r="Z152" s="28">
        <v>2.92</v>
      </c>
      <c r="AA152" s="28">
        <v>192550.64</v>
      </c>
      <c r="AB152" s="60"/>
      <c r="AC152" s="28">
        <v>3.04</v>
      </c>
      <c r="AD152" s="28">
        <v>200463.68</v>
      </c>
      <c r="AE152" s="60"/>
      <c r="AF152" s="28">
        <v>3.04</v>
      </c>
      <c r="AG152" s="44">
        <v>200463.68</v>
      </c>
      <c r="AH152" s="60"/>
      <c r="AI152" s="63">
        <v>3.65</v>
      </c>
      <c r="AJ152" s="44">
        <v>240688.3</v>
      </c>
      <c r="AK152" s="12"/>
      <c r="AL152" s="11"/>
      <c r="AM152" s="28">
        <v>32.64</v>
      </c>
      <c r="AN152" s="28">
        <v>2152346.88</v>
      </c>
      <c r="AO152" s="60"/>
      <c r="AP152" s="28">
        <v>32.64</v>
      </c>
      <c r="AQ152" s="28">
        <v>859835.52</v>
      </c>
      <c r="AR152" s="60"/>
      <c r="AS152" s="28">
        <v>4.5999999999999996</v>
      </c>
      <c r="AT152" s="28">
        <v>342364.2</v>
      </c>
      <c r="AU152" s="13"/>
      <c r="AV152" s="11"/>
      <c r="AW152" s="44">
        <v>8248102.4200000009</v>
      </c>
      <c r="AX152" s="51"/>
      <c r="AY152" s="140">
        <v>89.57</v>
      </c>
    </row>
    <row r="153" spans="1:51" x14ac:dyDescent="0.25">
      <c r="A153" s="116" t="s">
        <v>102</v>
      </c>
      <c r="B153" s="152" t="s">
        <v>103</v>
      </c>
      <c r="C153" s="27" t="s">
        <v>97</v>
      </c>
      <c r="D153" s="27" t="s">
        <v>12</v>
      </c>
      <c r="E153" s="60"/>
      <c r="F153" s="139">
        <v>579</v>
      </c>
      <c r="G153" s="140">
        <v>319.33</v>
      </c>
      <c r="H153" s="140">
        <v>0</v>
      </c>
      <c r="I153" s="60"/>
      <c r="J153" s="28">
        <v>2.5499999999999998</v>
      </c>
      <c r="K153" s="28">
        <v>168152.1</v>
      </c>
      <c r="L153" s="60"/>
      <c r="M153" s="28">
        <v>2.5499999999999998</v>
      </c>
      <c r="N153" s="28">
        <v>168152.1</v>
      </c>
      <c r="O153" s="60"/>
      <c r="P153" s="28">
        <v>2.66</v>
      </c>
      <c r="Q153" s="28">
        <v>175405.72</v>
      </c>
      <c r="R153" s="60"/>
      <c r="S153" s="28">
        <v>2.66</v>
      </c>
      <c r="T153" s="44">
        <v>175405.72</v>
      </c>
      <c r="U153" s="12"/>
      <c r="V153" s="11"/>
      <c r="W153" s="28">
        <v>0</v>
      </c>
      <c r="X153" s="28">
        <v>0</v>
      </c>
      <c r="Y153" s="60"/>
      <c r="Z153" s="28">
        <v>0</v>
      </c>
      <c r="AA153" s="28">
        <v>0</v>
      </c>
      <c r="AB153" s="60"/>
      <c r="AC153" s="28">
        <v>0</v>
      </c>
      <c r="AD153" s="28">
        <v>0</v>
      </c>
      <c r="AE153" s="60"/>
      <c r="AF153" s="28">
        <v>0</v>
      </c>
      <c r="AG153" s="44">
        <v>0</v>
      </c>
      <c r="AH153" s="60"/>
      <c r="AI153" s="63">
        <v>0</v>
      </c>
      <c r="AJ153" s="44">
        <v>0</v>
      </c>
      <c r="AK153" s="12"/>
      <c r="AL153" s="11"/>
      <c r="AM153" s="28">
        <v>4.0999999999999996</v>
      </c>
      <c r="AN153" s="28">
        <v>270362.2</v>
      </c>
      <c r="AO153" s="60"/>
      <c r="AP153" s="28">
        <v>4.0999999999999996</v>
      </c>
      <c r="AQ153" s="28">
        <v>108006.3</v>
      </c>
      <c r="AR153" s="60"/>
      <c r="AS153" s="28">
        <v>0.56999999999999995</v>
      </c>
      <c r="AT153" s="28">
        <v>42423.39</v>
      </c>
      <c r="AU153" s="13"/>
      <c r="AV153" s="11"/>
      <c r="AW153" s="44">
        <v>1107907.53</v>
      </c>
      <c r="AX153" s="51"/>
      <c r="AY153" s="140">
        <v>11.969999999999999</v>
      </c>
    </row>
    <row r="154" spans="1:51" x14ac:dyDescent="0.25">
      <c r="A154" s="116" t="s">
        <v>228</v>
      </c>
      <c r="B154" s="152" t="s">
        <v>229</v>
      </c>
      <c r="C154" s="27" t="s">
        <v>142</v>
      </c>
      <c r="D154" s="27" t="s">
        <v>120</v>
      </c>
      <c r="E154" s="60"/>
      <c r="F154" s="139">
        <v>1096.8900000000001</v>
      </c>
      <c r="G154" s="140">
        <v>477.66</v>
      </c>
      <c r="H154" s="140">
        <v>157.5</v>
      </c>
      <c r="I154" s="60"/>
      <c r="J154" s="28">
        <v>3.82</v>
      </c>
      <c r="K154" s="28">
        <v>251898.44</v>
      </c>
      <c r="L154" s="60"/>
      <c r="M154" s="28">
        <v>3.82</v>
      </c>
      <c r="N154" s="28">
        <v>251898.44</v>
      </c>
      <c r="O154" s="60"/>
      <c r="P154" s="28">
        <v>3.98</v>
      </c>
      <c r="Q154" s="28">
        <v>262449.15999999997</v>
      </c>
      <c r="R154" s="60"/>
      <c r="S154" s="28">
        <v>3.98</v>
      </c>
      <c r="T154" s="44">
        <v>262449.15999999997</v>
      </c>
      <c r="U154" s="12"/>
      <c r="V154" s="11"/>
      <c r="W154" s="28">
        <v>1.26</v>
      </c>
      <c r="X154" s="28">
        <v>83086.92</v>
      </c>
      <c r="Y154" s="60"/>
      <c r="Z154" s="28">
        <v>1.26</v>
      </c>
      <c r="AA154" s="28">
        <v>83086.92</v>
      </c>
      <c r="AB154" s="60"/>
      <c r="AC154" s="28">
        <v>1.31</v>
      </c>
      <c r="AD154" s="28">
        <v>86384.02</v>
      </c>
      <c r="AE154" s="60"/>
      <c r="AF154" s="28">
        <v>1.31</v>
      </c>
      <c r="AG154" s="44">
        <v>86384.02</v>
      </c>
      <c r="AH154" s="60"/>
      <c r="AI154" s="63">
        <v>1.57</v>
      </c>
      <c r="AJ154" s="44">
        <v>103528.94</v>
      </c>
      <c r="AK154" s="12"/>
      <c r="AL154" s="11"/>
      <c r="AM154" s="28">
        <v>7.77</v>
      </c>
      <c r="AN154" s="28">
        <v>512369.34</v>
      </c>
      <c r="AO154" s="60"/>
      <c r="AP154" s="28">
        <v>7.77</v>
      </c>
      <c r="AQ154" s="28">
        <v>204685.11</v>
      </c>
      <c r="AR154" s="60"/>
      <c r="AS154" s="28">
        <v>1.0900000000000001</v>
      </c>
      <c r="AT154" s="28">
        <v>81125.429999999993</v>
      </c>
      <c r="AU154" s="13"/>
      <c r="AV154" s="11"/>
      <c r="AW154" s="44">
        <v>2269345.9</v>
      </c>
      <c r="AX154" s="51"/>
      <c r="AY154" s="140">
        <v>25</v>
      </c>
    </row>
    <row r="155" spans="1:51" x14ac:dyDescent="0.25">
      <c r="A155" s="116" t="s">
        <v>114</v>
      </c>
      <c r="B155" s="152" t="s">
        <v>115</v>
      </c>
      <c r="C155" s="27" t="s">
        <v>113</v>
      </c>
      <c r="D155" s="27" t="s">
        <v>12</v>
      </c>
      <c r="E155" s="60"/>
      <c r="F155" s="139">
        <v>1601.45</v>
      </c>
      <c r="G155" s="140">
        <v>644.66</v>
      </c>
      <c r="H155" s="140">
        <v>133</v>
      </c>
      <c r="I155" s="60"/>
      <c r="J155" s="28">
        <v>5.15</v>
      </c>
      <c r="K155" s="28">
        <v>339601.3</v>
      </c>
      <c r="L155" s="60"/>
      <c r="M155" s="28">
        <v>5.15</v>
      </c>
      <c r="N155" s="28">
        <v>339601.3</v>
      </c>
      <c r="O155" s="60"/>
      <c r="P155" s="28">
        <v>5.37</v>
      </c>
      <c r="Q155" s="28">
        <v>354108.54</v>
      </c>
      <c r="R155" s="60"/>
      <c r="S155" s="28">
        <v>5.37</v>
      </c>
      <c r="T155" s="44">
        <v>354108.54</v>
      </c>
      <c r="U155" s="12"/>
      <c r="V155" s="11"/>
      <c r="W155" s="28">
        <v>1.06</v>
      </c>
      <c r="X155" s="28">
        <v>69898.52</v>
      </c>
      <c r="Y155" s="60"/>
      <c r="Z155" s="28">
        <v>1.06</v>
      </c>
      <c r="AA155" s="28">
        <v>69898.52</v>
      </c>
      <c r="AB155" s="60"/>
      <c r="AC155" s="28">
        <v>1.1000000000000001</v>
      </c>
      <c r="AD155" s="28">
        <v>72536.2</v>
      </c>
      <c r="AE155" s="60"/>
      <c r="AF155" s="28">
        <v>1.1000000000000001</v>
      </c>
      <c r="AG155" s="44">
        <v>72536.2</v>
      </c>
      <c r="AH155" s="60"/>
      <c r="AI155" s="63">
        <v>1.33</v>
      </c>
      <c r="AJ155" s="44">
        <v>87702.86</v>
      </c>
      <c r="AK155" s="12"/>
      <c r="AL155" s="11"/>
      <c r="AM155" s="28">
        <v>11.35</v>
      </c>
      <c r="AN155" s="28">
        <v>748441.7</v>
      </c>
      <c r="AO155" s="60"/>
      <c r="AP155" s="28">
        <v>11.35</v>
      </c>
      <c r="AQ155" s="28">
        <v>298993.05</v>
      </c>
      <c r="AR155" s="60"/>
      <c r="AS155" s="28">
        <v>1.6</v>
      </c>
      <c r="AT155" s="28">
        <v>119083.2</v>
      </c>
      <c r="AU155" s="13"/>
      <c r="AV155" s="11"/>
      <c r="AW155" s="44">
        <v>2926509.9299999997</v>
      </c>
      <c r="AX155" s="51"/>
      <c r="AY155" s="140">
        <v>31.830000000000005</v>
      </c>
    </row>
    <row r="156" spans="1:51" x14ac:dyDescent="0.25">
      <c r="A156" s="116" t="s">
        <v>559</v>
      </c>
      <c r="B156" s="152" t="s">
        <v>560</v>
      </c>
      <c r="C156" s="27" t="s">
        <v>558</v>
      </c>
      <c r="D156" s="27" t="s">
        <v>12</v>
      </c>
      <c r="E156" s="60"/>
      <c r="F156" s="139">
        <v>584.44000000000005</v>
      </c>
      <c r="G156" s="140">
        <v>276</v>
      </c>
      <c r="H156" s="140">
        <v>0</v>
      </c>
      <c r="I156" s="60"/>
      <c r="J156" s="28">
        <v>2.2000000000000002</v>
      </c>
      <c r="K156" s="28">
        <v>145072.4</v>
      </c>
      <c r="L156" s="60"/>
      <c r="M156" s="28">
        <v>2.2000000000000002</v>
      </c>
      <c r="N156" s="28">
        <v>145072.4</v>
      </c>
      <c r="O156" s="60"/>
      <c r="P156" s="28">
        <v>2.2999999999999998</v>
      </c>
      <c r="Q156" s="28">
        <v>151666.6</v>
      </c>
      <c r="R156" s="60"/>
      <c r="S156" s="28">
        <v>2.2999999999999998</v>
      </c>
      <c r="T156" s="44">
        <v>151666.6</v>
      </c>
      <c r="U156" s="12"/>
      <c r="V156" s="11"/>
      <c r="W156" s="28">
        <v>0</v>
      </c>
      <c r="X156" s="28">
        <v>0</v>
      </c>
      <c r="Y156" s="60"/>
      <c r="Z156" s="28">
        <v>0</v>
      </c>
      <c r="AA156" s="28">
        <v>0</v>
      </c>
      <c r="AB156" s="60"/>
      <c r="AC156" s="28">
        <v>0</v>
      </c>
      <c r="AD156" s="28">
        <v>0</v>
      </c>
      <c r="AE156" s="60"/>
      <c r="AF156" s="28">
        <v>0</v>
      </c>
      <c r="AG156" s="44">
        <v>0</v>
      </c>
      <c r="AH156" s="60"/>
      <c r="AI156" s="63">
        <v>0</v>
      </c>
      <c r="AJ156" s="44">
        <v>0</v>
      </c>
      <c r="AK156" s="12"/>
      <c r="AL156" s="11"/>
      <c r="AM156" s="28">
        <v>4.1399999999999997</v>
      </c>
      <c r="AN156" s="28">
        <v>272999.88</v>
      </c>
      <c r="AO156" s="60"/>
      <c r="AP156" s="28">
        <v>4.1399999999999997</v>
      </c>
      <c r="AQ156" s="28">
        <v>109060.02</v>
      </c>
      <c r="AR156" s="60"/>
      <c r="AS156" s="28">
        <v>0.57999999999999996</v>
      </c>
      <c r="AT156" s="28">
        <v>43167.66</v>
      </c>
      <c r="AU156" s="13"/>
      <c r="AV156" s="11"/>
      <c r="AW156" s="44">
        <v>1018705.56</v>
      </c>
      <c r="AX156" s="51"/>
      <c r="AY156" s="140">
        <v>10.94</v>
      </c>
    </row>
    <row r="157" spans="1:51" x14ac:dyDescent="0.25">
      <c r="A157" s="116" t="s">
        <v>311</v>
      </c>
      <c r="B157" s="152" t="s">
        <v>312</v>
      </c>
      <c r="C157" s="27" t="s">
        <v>142</v>
      </c>
      <c r="D157" s="27" t="s">
        <v>120</v>
      </c>
      <c r="E157" s="60"/>
      <c r="F157" s="139">
        <v>3153.25</v>
      </c>
      <c r="G157" s="140">
        <v>2173</v>
      </c>
      <c r="H157" s="140">
        <v>1212</v>
      </c>
      <c r="I157" s="60"/>
      <c r="J157" s="28">
        <v>17.38</v>
      </c>
      <c r="K157" s="28">
        <v>1146071.96</v>
      </c>
      <c r="L157" s="60"/>
      <c r="M157" s="28">
        <v>17.38</v>
      </c>
      <c r="N157" s="28">
        <v>1146071.96</v>
      </c>
      <c r="O157" s="60"/>
      <c r="P157" s="28">
        <v>18.100000000000001</v>
      </c>
      <c r="Q157" s="28">
        <v>1193550.2</v>
      </c>
      <c r="R157" s="60"/>
      <c r="S157" s="28">
        <v>18.100000000000001</v>
      </c>
      <c r="T157" s="44">
        <v>1193550.2</v>
      </c>
      <c r="U157" s="12"/>
      <c r="V157" s="11"/>
      <c r="W157" s="28">
        <v>9.69</v>
      </c>
      <c r="X157" s="28">
        <v>638977.98</v>
      </c>
      <c r="Y157" s="60"/>
      <c r="Z157" s="28">
        <v>9.69</v>
      </c>
      <c r="AA157" s="28">
        <v>638977.98</v>
      </c>
      <c r="AB157" s="60"/>
      <c r="AC157" s="28">
        <v>10.1</v>
      </c>
      <c r="AD157" s="28">
        <v>666014.19999999995</v>
      </c>
      <c r="AE157" s="60"/>
      <c r="AF157" s="28">
        <v>10.1</v>
      </c>
      <c r="AG157" s="44">
        <v>666014.19999999995</v>
      </c>
      <c r="AH157" s="60"/>
      <c r="AI157" s="63">
        <v>12.12</v>
      </c>
      <c r="AJ157" s="44">
        <v>799217.04</v>
      </c>
      <c r="AK157" s="12"/>
      <c r="AL157" s="11"/>
      <c r="AM157" s="28">
        <v>22.36</v>
      </c>
      <c r="AN157" s="28">
        <v>1474463.12</v>
      </c>
      <c r="AO157" s="60"/>
      <c r="AP157" s="28">
        <v>22.36</v>
      </c>
      <c r="AQ157" s="28">
        <v>589029.48</v>
      </c>
      <c r="AR157" s="60"/>
      <c r="AS157" s="28">
        <v>3.15</v>
      </c>
      <c r="AT157" s="28">
        <v>234445.05</v>
      </c>
      <c r="AU157" s="13"/>
      <c r="AV157" s="11"/>
      <c r="AW157" s="44">
        <v>10386383.370000001</v>
      </c>
      <c r="AX157" s="51"/>
      <c r="AY157" s="140">
        <v>117.95</v>
      </c>
    </row>
    <row r="158" spans="1:51" x14ac:dyDescent="0.25">
      <c r="A158" s="116" t="s">
        <v>609</v>
      </c>
      <c r="B158" s="152" t="s">
        <v>610</v>
      </c>
      <c r="C158" s="27" t="s">
        <v>584</v>
      </c>
      <c r="D158" s="27" t="s">
        <v>120</v>
      </c>
      <c r="E158" s="60"/>
      <c r="F158" s="139">
        <v>133.05000000000001</v>
      </c>
      <c r="G158" s="140">
        <v>96.33</v>
      </c>
      <c r="H158" s="140">
        <v>0</v>
      </c>
      <c r="I158" s="60"/>
      <c r="J158" s="28">
        <v>0.77</v>
      </c>
      <c r="K158" s="28">
        <v>50775.34</v>
      </c>
      <c r="L158" s="60"/>
      <c r="M158" s="28">
        <v>0.77</v>
      </c>
      <c r="N158" s="28">
        <v>50775.34</v>
      </c>
      <c r="O158" s="60"/>
      <c r="P158" s="28">
        <v>0.8</v>
      </c>
      <c r="Q158" s="28">
        <v>52753.599999999999</v>
      </c>
      <c r="R158" s="60"/>
      <c r="S158" s="28">
        <v>0.8</v>
      </c>
      <c r="T158" s="44">
        <v>52753.599999999999</v>
      </c>
      <c r="U158" s="12"/>
      <c r="V158" s="11"/>
      <c r="W158" s="28">
        <v>0</v>
      </c>
      <c r="X158" s="28">
        <v>0</v>
      </c>
      <c r="Y158" s="60"/>
      <c r="Z158" s="28">
        <v>0</v>
      </c>
      <c r="AA158" s="28">
        <v>0</v>
      </c>
      <c r="AB158" s="60"/>
      <c r="AC158" s="28">
        <v>0</v>
      </c>
      <c r="AD158" s="28">
        <v>0</v>
      </c>
      <c r="AE158" s="60"/>
      <c r="AF158" s="28">
        <v>0</v>
      </c>
      <c r="AG158" s="44">
        <v>0</v>
      </c>
      <c r="AH158" s="60"/>
      <c r="AI158" s="63">
        <v>0</v>
      </c>
      <c r="AJ158" s="44">
        <v>0</v>
      </c>
      <c r="AK158" s="12"/>
      <c r="AL158" s="11"/>
      <c r="AM158" s="28">
        <v>0.94</v>
      </c>
      <c r="AN158" s="28">
        <v>61985.48</v>
      </c>
      <c r="AO158" s="60"/>
      <c r="AP158" s="28">
        <v>0.94</v>
      </c>
      <c r="AQ158" s="28">
        <v>24762.42</v>
      </c>
      <c r="AR158" s="60"/>
      <c r="AS158" s="28">
        <v>0.13</v>
      </c>
      <c r="AT158" s="28">
        <v>9675.51</v>
      </c>
      <c r="AU158" s="13"/>
      <c r="AV158" s="11"/>
      <c r="AW158" s="44">
        <v>303481.29000000004</v>
      </c>
      <c r="AX158" s="51"/>
      <c r="AY158" s="140">
        <v>3.31</v>
      </c>
    </row>
    <row r="159" spans="1:51" x14ac:dyDescent="0.25">
      <c r="A159" s="116" t="s">
        <v>153</v>
      </c>
      <c r="B159" s="152" t="s">
        <v>154</v>
      </c>
      <c r="C159" s="27" t="s">
        <v>142</v>
      </c>
      <c r="D159" s="27" t="s">
        <v>120</v>
      </c>
      <c r="E159" s="60"/>
      <c r="F159" s="139">
        <v>1283.75</v>
      </c>
      <c r="G159" s="140">
        <v>93.33</v>
      </c>
      <c r="H159" s="140">
        <v>64.66</v>
      </c>
      <c r="I159" s="60"/>
      <c r="J159" s="28">
        <v>0.74</v>
      </c>
      <c r="K159" s="28">
        <v>48797.08</v>
      </c>
      <c r="L159" s="60"/>
      <c r="M159" s="28">
        <v>0.74</v>
      </c>
      <c r="N159" s="28">
        <v>48797.08</v>
      </c>
      <c r="O159" s="60"/>
      <c r="P159" s="28">
        <v>0.77</v>
      </c>
      <c r="Q159" s="28">
        <v>50775.34</v>
      </c>
      <c r="R159" s="60"/>
      <c r="S159" s="28">
        <v>0.77</v>
      </c>
      <c r="T159" s="44">
        <v>50775.34</v>
      </c>
      <c r="U159" s="12"/>
      <c r="V159" s="11"/>
      <c r="W159" s="28">
        <v>0.51</v>
      </c>
      <c r="X159" s="28">
        <v>33630.42</v>
      </c>
      <c r="Y159" s="60"/>
      <c r="Z159" s="28">
        <v>0.51</v>
      </c>
      <c r="AA159" s="28">
        <v>33630.42</v>
      </c>
      <c r="AB159" s="60"/>
      <c r="AC159" s="28">
        <v>0.53</v>
      </c>
      <c r="AD159" s="28">
        <v>34949.26</v>
      </c>
      <c r="AE159" s="60"/>
      <c r="AF159" s="28">
        <v>0.53</v>
      </c>
      <c r="AG159" s="44">
        <v>34949.26</v>
      </c>
      <c r="AH159" s="60"/>
      <c r="AI159" s="63">
        <v>0.64</v>
      </c>
      <c r="AJ159" s="44">
        <v>42202.879999999997</v>
      </c>
      <c r="AK159" s="12"/>
      <c r="AL159" s="11"/>
      <c r="AM159" s="28">
        <v>9.1</v>
      </c>
      <c r="AN159" s="28">
        <v>600072.19999999995</v>
      </c>
      <c r="AO159" s="60"/>
      <c r="AP159" s="28">
        <v>9.1</v>
      </c>
      <c r="AQ159" s="28">
        <v>239721.3</v>
      </c>
      <c r="AR159" s="60"/>
      <c r="AS159" s="28">
        <v>1.28</v>
      </c>
      <c r="AT159" s="28">
        <v>95266.559999999998</v>
      </c>
      <c r="AU159" s="13"/>
      <c r="AV159" s="11"/>
      <c r="AW159" s="44">
        <v>1313567.1400000001</v>
      </c>
      <c r="AX159" s="51"/>
      <c r="AY159" s="140">
        <v>13.59</v>
      </c>
    </row>
    <row r="160" spans="1:51" x14ac:dyDescent="0.25">
      <c r="A160" s="116" t="s">
        <v>155</v>
      </c>
      <c r="B160" s="152" t="s">
        <v>156</v>
      </c>
      <c r="C160" s="27" t="s">
        <v>142</v>
      </c>
      <c r="D160" s="27" t="s">
        <v>120</v>
      </c>
      <c r="E160" s="60"/>
      <c r="F160" s="139">
        <v>1783.75</v>
      </c>
      <c r="G160" s="140">
        <v>127</v>
      </c>
      <c r="H160" s="140">
        <v>132.5</v>
      </c>
      <c r="I160" s="60"/>
      <c r="J160" s="28">
        <v>1.01</v>
      </c>
      <c r="K160" s="28">
        <v>66601.42</v>
      </c>
      <c r="L160" s="60"/>
      <c r="M160" s="28">
        <v>1.01</v>
      </c>
      <c r="N160" s="28">
        <v>66601.42</v>
      </c>
      <c r="O160" s="60"/>
      <c r="P160" s="28">
        <v>1.05</v>
      </c>
      <c r="Q160" s="28">
        <v>69239.100000000006</v>
      </c>
      <c r="R160" s="60"/>
      <c r="S160" s="28">
        <v>1.05</v>
      </c>
      <c r="T160" s="44">
        <v>69239.100000000006</v>
      </c>
      <c r="U160" s="12"/>
      <c r="V160" s="11"/>
      <c r="W160" s="28">
        <v>1.06</v>
      </c>
      <c r="X160" s="28">
        <v>69898.52</v>
      </c>
      <c r="Y160" s="60"/>
      <c r="Z160" s="28">
        <v>1.06</v>
      </c>
      <c r="AA160" s="28">
        <v>69898.52</v>
      </c>
      <c r="AB160" s="60"/>
      <c r="AC160" s="28">
        <v>1.1000000000000001</v>
      </c>
      <c r="AD160" s="28">
        <v>72536.2</v>
      </c>
      <c r="AE160" s="60"/>
      <c r="AF160" s="28">
        <v>1.1000000000000001</v>
      </c>
      <c r="AG160" s="44">
        <v>72536.2</v>
      </c>
      <c r="AH160" s="60"/>
      <c r="AI160" s="63">
        <v>1.32</v>
      </c>
      <c r="AJ160" s="44">
        <v>87043.44</v>
      </c>
      <c r="AK160" s="12"/>
      <c r="AL160" s="11"/>
      <c r="AM160" s="28">
        <v>12.65</v>
      </c>
      <c r="AN160" s="28">
        <v>834166.3</v>
      </c>
      <c r="AO160" s="60"/>
      <c r="AP160" s="28">
        <v>12.65</v>
      </c>
      <c r="AQ160" s="28">
        <v>333238.95</v>
      </c>
      <c r="AR160" s="60"/>
      <c r="AS160" s="28">
        <v>1.78</v>
      </c>
      <c r="AT160" s="28">
        <v>132480.06</v>
      </c>
      <c r="AU160" s="13"/>
      <c r="AV160" s="11"/>
      <c r="AW160" s="44">
        <v>1943479.23</v>
      </c>
      <c r="AX160" s="51"/>
      <c r="AY160" s="140">
        <v>20.34</v>
      </c>
    </row>
    <row r="161" spans="1:51" x14ac:dyDescent="0.25">
      <c r="A161" s="116" t="s">
        <v>159</v>
      </c>
      <c r="B161" s="152" t="s">
        <v>160</v>
      </c>
      <c r="C161" s="27" t="s">
        <v>142</v>
      </c>
      <c r="D161" s="27" t="s">
        <v>120</v>
      </c>
      <c r="E161" s="60"/>
      <c r="F161" s="139">
        <v>1192.25</v>
      </c>
      <c r="G161" s="140">
        <v>100</v>
      </c>
      <c r="H161" s="140">
        <v>107</v>
      </c>
      <c r="I161" s="60"/>
      <c r="J161" s="28">
        <v>0.8</v>
      </c>
      <c r="K161" s="28">
        <v>52753.599999999999</v>
      </c>
      <c r="L161" s="60"/>
      <c r="M161" s="28">
        <v>0.8</v>
      </c>
      <c r="N161" s="28">
        <v>52753.599999999999</v>
      </c>
      <c r="O161" s="60"/>
      <c r="P161" s="28">
        <v>0.83</v>
      </c>
      <c r="Q161" s="28">
        <v>54731.86</v>
      </c>
      <c r="R161" s="60"/>
      <c r="S161" s="28">
        <v>0.83</v>
      </c>
      <c r="T161" s="44">
        <v>54731.86</v>
      </c>
      <c r="U161" s="12"/>
      <c r="V161" s="11"/>
      <c r="W161" s="28">
        <v>0.85</v>
      </c>
      <c r="X161" s="28">
        <v>56050.7</v>
      </c>
      <c r="Y161" s="60"/>
      <c r="Z161" s="28">
        <v>0.85</v>
      </c>
      <c r="AA161" s="28">
        <v>56050.7</v>
      </c>
      <c r="AB161" s="60"/>
      <c r="AC161" s="28">
        <v>0.89</v>
      </c>
      <c r="AD161" s="28">
        <v>58688.38</v>
      </c>
      <c r="AE161" s="60"/>
      <c r="AF161" s="28">
        <v>0.89</v>
      </c>
      <c r="AG161" s="44">
        <v>58688.38</v>
      </c>
      <c r="AH161" s="60"/>
      <c r="AI161" s="63">
        <v>1.07</v>
      </c>
      <c r="AJ161" s="44">
        <v>70557.94</v>
      </c>
      <c r="AK161" s="12"/>
      <c r="AL161" s="11"/>
      <c r="AM161" s="28">
        <v>8.4499999999999993</v>
      </c>
      <c r="AN161" s="28">
        <v>557209.9</v>
      </c>
      <c r="AO161" s="60"/>
      <c r="AP161" s="28">
        <v>8.4499999999999993</v>
      </c>
      <c r="AQ161" s="28">
        <v>222598.35</v>
      </c>
      <c r="AR161" s="60"/>
      <c r="AS161" s="28">
        <v>1.19</v>
      </c>
      <c r="AT161" s="28">
        <v>88568.13</v>
      </c>
      <c r="AU161" s="13"/>
      <c r="AV161" s="11"/>
      <c r="AW161" s="44">
        <v>1383383.4000000004</v>
      </c>
      <c r="AX161" s="51"/>
      <c r="AY161" s="140">
        <v>14.61</v>
      </c>
    </row>
    <row r="162" spans="1:51" x14ac:dyDescent="0.25">
      <c r="A162" s="116" t="s">
        <v>219</v>
      </c>
      <c r="B162" s="152" t="s">
        <v>220</v>
      </c>
      <c r="C162" s="27" t="s">
        <v>142</v>
      </c>
      <c r="D162" s="27" t="s">
        <v>131</v>
      </c>
      <c r="E162" s="60"/>
      <c r="F162" s="139">
        <v>5214</v>
      </c>
      <c r="G162" s="140">
        <v>746.66</v>
      </c>
      <c r="H162" s="140">
        <v>151.5</v>
      </c>
      <c r="I162" s="60"/>
      <c r="J162" s="28">
        <v>5.97</v>
      </c>
      <c r="K162" s="28">
        <v>393673.74</v>
      </c>
      <c r="L162" s="60"/>
      <c r="M162" s="28">
        <v>5.97</v>
      </c>
      <c r="N162" s="28">
        <v>393673.74</v>
      </c>
      <c r="O162" s="60"/>
      <c r="P162" s="28">
        <v>6.22</v>
      </c>
      <c r="Q162" s="28">
        <v>410159.24</v>
      </c>
      <c r="R162" s="60"/>
      <c r="S162" s="28">
        <v>6.22</v>
      </c>
      <c r="T162" s="44">
        <v>410159.24</v>
      </c>
      <c r="U162" s="12"/>
      <c r="V162" s="11"/>
      <c r="W162" s="28">
        <v>1.21</v>
      </c>
      <c r="X162" s="28">
        <v>79789.820000000007</v>
      </c>
      <c r="Y162" s="60"/>
      <c r="Z162" s="28">
        <v>1.21</v>
      </c>
      <c r="AA162" s="28">
        <v>79789.820000000007</v>
      </c>
      <c r="AB162" s="60"/>
      <c r="AC162" s="28">
        <v>1.26</v>
      </c>
      <c r="AD162" s="28">
        <v>83086.92</v>
      </c>
      <c r="AE162" s="60"/>
      <c r="AF162" s="28">
        <v>1.26</v>
      </c>
      <c r="AG162" s="44">
        <v>83086.92</v>
      </c>
      <c r="AH162" s="60"/>
      <c r="AI162" s="63">
        <v>1.51</v>
      </c>
      <c r="AJ162" s="44">
        <v>99572.42</v>
      </c>
      <c r="AK162" s="12"/>
      <c r="AL162" s="11"/>
      <c r="AM162" s="28">
        <v>36.97</v>
      </c>
      <c r="AN162" s="28">
        <v>2437875.7400000002</v>
      </c>
      <c r="AO162" s="60"/>
      <c r="AP162" s="28">
        <v>36.97</v>
      </c>
      <c r="AQ162" s="28">
        <v>973900.71</v>
      </c>
      <c r="AR162" s="60"/>
      <c r="AS162" s="28">
        <v>5.21</v>
      </c>
      <c r="AT162" s="28">
        <v>387764.67</v>
      </c>
      <c r="AU162" s="13"/>
      <c r="AV162" s="11"/>
      <c r="AW162" s="44">
        <v>5832532.9800000004</v>
      </c>
      <c r="AX162" s="51"/>
      <c r="AY162" s="140">
        <v>60.620000000000005</v>
      </c>
    </row>
    <row r="163" spans="1:51" x14ac:dyDescent="0.25">
      <c r="A163" s="116" t="s">
        <v>423</v>
      </c>
      <c r="B163" s="152" t="s">
        <v>424</v>
      </c>
      <c r="C163" s="27" t="s">
        <v>142</v>
      </c>
      <c r="D163" s="27" t="s">
        <v>131</v>
      </c>
      <c r="E163" s="60"/>
      <c r="F163" s="139">
        <v>1899.5</v>
      </c>
      <c r="G163" s="140">
        <v>925</v>
      </c>
      <c r="H163" s="140">
        <v>111.5</v>
      </c>
      <c r="I163" s="60"/>
      <c r="J163" s="28">
        <v>7.4</v>
      </c>
      <c r="K163" s="28">
        <v>487970.8</v>
      </c>
      <c r="L163" s="60"/>
      <c r="M163" s="28">
        <v>7.4</v>
      </c>
      <c r="N163" s="28">
        <v>487970.8</v>
      </c>
      <c r="O163" s="60"/>
      <c r="P163" s="28">
        <v>7.7</v>
      </c>
      <c r="Q163" s="28">
        <v>507753.4</v>
      </c>
      <c r="R163" s="60"/>
      <c r="S163" s="28">
        <v>7.7</v>
      </c>
      <c r="T163" s="44">
        <v>507753.4</v>
      </c>
      <c r="U163" s="12"/>
      <c r="V163" s="11"/>
      <c r="W163" s="28">
        <v>0.89</v>
      </c>
      <c r="X163" s="28">
        <v>58688.38</v>
      </c>
      <c r="Y163" s="60"/>
      <c r="Z163" s="28">
        <v>0.89</v>
      </c>
      <c r="AA163" s="28">
        <v>58688.38</v>
      </c>
      <c r="AB163" s="60"/>
      <c r="AC163" s="28">
        <v>0.92</v>
      </c>
      <c r="AD163" s="28">
        <v>60666.64</v>
      </c>
      <c r="AE163" s="60"/>
      <c r="AF163" s="28">
        <v>0.92</v>
      </c>
      <c r="AG163" s="44">
        <v>60666.64</v>
      </c>
      <c r="AH163" s="60"/>
      <c r="AI163" s="63">
        <v>1.1100000000000001</v>
      </c>
      <c r="AJ163" s="44">
        <v>73195.62</v>
      </c>
      <c r="AK163" s="12"/>
      <c r="AL163" s="11"/>
      <c r="AM163" s="28">
        <v>13.47</v>
      </c>
      <c r="AN163" s="28">
        <v>888238.74</v>
      </c>
      <c r="AO163" s="60"/>
      <c r="AP163" s="28">
        <v>13.47</v>
      </c>
      <c r="AQ163" s="28">
        <v>354840.21</v>
      </c>
      <c r="AR163" s="60"/>
      <c r="AS163" s="28">
        <v>1.89</v>
      </c>
      <c r="AT163" s="28">
        <v>140667.03</v>
      </c>
      <c r="AU163" s="13"/>
      <c r="AV163" s="11"/>
      <c r="AW163" s="44">
        <v>3687100.0399999991</v>
      </c>
      <c r="AX163" s="51"/>
      <c r="AY163" s="140">
        <v>40.110000000000007</v>
      </c>
    </row>
    <row r="164" spans="1:51" x14ac:dyDescent="0.25">
      <c r="A164" s="116" t="s">
        <v>317</v>
      </c>
      <c r="B164" s="152" t="s">
        <v>318</v>
      </c>
      <c r="C164" s="27" t="s">
        <v>142</v>
      </c>
      <c r="D164" s="27" t="s">
        <v>120</v>
      </c>
      <c r="E164" s="60"/>
      <c r="F164" s="139">
        <v>3165.25</v>
      </c>
      <c r="G164" s="140">
        <v>1282</v>
      </c>
      <c r="H164" s="140">
        <v>509.5</v>
      </c>
      <c r="I164" s="60"/>
      <c r="J164" s="28">
        <v>10.25</v>
      </c>
      <c r="K164" s="28">
        <v>675905.5</v>
      </c>
      <c r="L164" s="60"/>
      <c r="M164" s="28">
        <v>10.25</v>
      </c>
      <c r="N164" s="28">
        <v>675905.5</v>
      </c>
      <c r="O164" s="60"/>
      <c r="P164" s="28">
        <v>10.68</v>
      </c>
      <c r="Q164" s="28">
        <v>704260.56</v>
      </c>
      <c r="R164" s="60"/>
      <c r="S164" s="28">
        <v>10.68</v>
      </c>
      <c r="T164" s="44">
        <v>704260.56</v>
      </c>
      <c r="U164" s="12"/>
      <c r="V164" s="11"/>
      <c r="W164" s="28">
        <v>4.07</v>
      </c>
      <c r="X164" s="28">
        <v>268383.94</v>
      </c>
      <c r="Y164" s="60"/>
      <c r="Z164" s="28">
        <v>4.07</v>
      </c>
      <c r="AA164" s="28">
        <v>268383.94</v>
      </c>
      <c r="AB164" s="60"/>
      <c r="AC164" s="28">
        <v>4.24</v>
      </c>
      <c r="AD164" s="28">
        <v>279594.08</v>
      </c>
      <c r="AE164" s="60"/>
      <c r="AF164" s="28">
        <v>4.24</v>
      </c>
      <c r="AG164" s="44">
        <v>279594.08</v>
      </c>
      <c r="AH164" s="60"/>
      <c r="AI164" s="63">
        <v>5.09</v>
      </c>
      <c r="AJ164" s="44">
        <v>335644.78</v>
      </c>
      <c r="AK164" s="12"/>
      <c r="AL164" s="11"/>
      <c r="AM164" s="28">
        <v>22.44</v>
      </c>
      <c r="AN164" s="28">
        <v>1479738.48</v>
      </c>
      <c r="AO164" s="60"/>
      <c r="AP164" s="28">
        <v>22.44</v>
      </c>
      <c r="AQ164" s="28">
        <v>591136.92000000004</v>
      </c>
      <c r="AR164" s="60"/>
      <c r="AS164" s="28">
        <v>3.16</v>
      </c>
      <c r="AT164" s="28">
        <v>235189.32</v>
      </c>
      <c r="AU164" s="13"/>
      <c r="AV164" s="11"/>
      <c r="AW164" s="44">
        <v>6497997.6600000001</v>
      </c>
      <c r="AX164" s="51"/>
      <c r="AY164" s="140">
        <v>71.69</v>
      </c>
    </row>
    <row r="165" spans="1:51" x14ac:dyDescent="0.25">
      <c r="A165" s="116" t="s">
        <v>284</v>
      </c>
      <c r="B165" s="152" t="s">
        <v>285</v>
      </c>
      <c r="C165" s="27" t="s">
        <v>142</v>
      </c>
      <c r="D165" s="27" t="s">
        <v>131</v>
      </c>
      <c r="E165" s="60"/>
      <c r="F165" s="139">
        <v>3471</v>
      </c>
      <c r="G165" s="140">
        <v>521.66</v>
      </c>
      <c r="H165" s="140">
        <v>18.5</v>
      </c>
      <c r="I165" s="60"/>
      <c r="J165" s="28">
        <v>4.17</v>
      </c>
      <c r="K165" s="28">
        <v>274978.14</v>
      </c>
      <c r="L165" s="60"/>
      <c r="M165" s="28">
        <v>4.17</v>
      </c>
      <c r="N165" s="28">
        <v>274978.14</v>
      </c>
      <c r="O165" s="60"/>
      <c r="P165" s="28">
        <v>4.34</v>
      </c>
      <c r="Q165" s="28">
        <v>286188.28000000003</v>
      </c>
      <c r="R165" s="60"/>
      <c r="S165" s="28">
        <v>4.34</v>
      </c>
      <c r="T165" s="44">
        <v>286188.28000000003</v>
      </c>
      <c r="U165" s="12"/>
      <c r="V165" s="11"/>
      <c r="W165" s="28">
        <v>0.14000000000000001</v>
      </c>
      <c r="X165" s="28">
        <v>9231.8799999999992</v>
      </c>
      <c r="Y165" s="60"/>
      <c r="Z165" s="28">
        <v>0.14000000000000001</v>
      </c>
      <c r="AA165" s="28">
        <v>9231.8799999999992</v>
      </c>
      <c r="AB165" s="60"/>
      <c r="AC165" s="28">
        <v>0.15</v>
      </c>
      <c r="AD165" s="28">
        <v>9891.2999999999993</v>
      </c>
      <c r="AE165" s="60"/>
      <c r="AF165" s="28">
        <v>0.15</v>
      </c>
      <c r="AG165" s="44">
        <v>9891.2999999999993</v>
      </c>
      <c r="AH165" s="60"/>
      <c r="AI165" s="63">
        <v>0.18</v>
      </c>
      <c r="AJ165" s="44">
        <v>11869.56</v>
      </c>
      <c r="AK165" s="12"/>
      <c r="AL165" s="11"/>
      <c r="AM165" s="28">
        <v>24.61</v>
      </c>
      <c r="AN165" s="28">
        <v>1622832.62</v>
      </c>
      <c r="AO165" s="60"/>
      <c r="AP165" s="28">
        <v>24.61</v>
      </c>
      <c r="AQ165" s="28">
        <v>648301.23</v>
      </c>
      <c r="AR165" s="60"/>
      <c r="AS165" s="28">
        <v>3.47</v>
      </c>
      <c r="AT165" s="28">
        <v>258261.69</v>
      </c>
      <c r="AU165" s="13"/>
      <c r="AV165" s="11"/>
      <c r="AW165" s="44">
        <v>3701844.3</v>
      </c>
      <c r="AX165" s="51"/>
      <c r="AY165" s="140">
        <v>38.08</v>
      </c>
    </row>
    <row r="166" spans="1:51" x14ac:dyDescent="0.25">
      <c r="A166" s="116" t="s">
        <v>264</v>
      </c>
      <c r="B166" s="152" t="s">
        <v>265</v>
      </c>
      <c r="C166" s="27" t="s">
        <v>142</v>
      </c>
      <c r="D166" s="27" t="s">
        <v>120</v>
      </c>
      <c r="E166" s="60"/>
      <c r="F166" s="139">
        <v>6014.29</v>
      </c>
      <c r="G166" s="140">
        <v>872</v>
      </c>
      <c r="H166" s="140">
        <v>151.16</v>
      </c>
      <c r="I166" s="60"/>
      <c r="J166" s="28">
        <v>6.97</v>
      </c>
      <c r="K166" s="28">
        <v>459615.74</v>
      </c>
      <c r="L166" s="60"/>
      <c r="M166" s="28">
        <v>6.97</v>
      </c>
      <c r="N166" s="28">
        <v>459615.74</v>
      </c>
      <c r="O166" s="60"/>
      <c r="P166" s="28">
        <v>7.26</v>
      </c>
      <c r="Q166" s="28">
        <v>478738.92</v>
      </c>
      <c r="R166" s="60"/>
      <c r="S166" s="28">
        <v>7.26</v>
      </c>
      <c r="T166" s="44">
        <v>478738.92</v>
      </c>
      <c r="U166" s="12"/>
      <c r="V166" s="11"/>
      <c r="W166" s="28">
        <v>1.2</v>
      </c>
      <c r="X166" s="28">
        <v>79130.399999999994</v>
      </c>
      <c r="Y166" s="60"/>
      <c r="Z166" s="28">
        <v>1.2</v>
      </c>
      <c r="AA166" s="28">
        <v>79130.399999999994</v>
      </c>
      <c r="AB166" s="60"/>
      <c r="AC166" s="28">
        <v>1.25</v>
      </c>
      <c r="AD166" s="28">
        <v>82427.5</v>
      </c>
      <c r="AE166" s="60"/>
      <c r="AF166" s="28">
        <v>1.25</v>
      </c>
      <c r="AG166" s="44">
        <v>82427.5</v>
      </c>
      <c r="AH166" s="60"/>
      <c r="AI166" s="63">
        <v>1.51</v>
      </c>
      <c r="AJ166" s="44">
        <v>99572.42</v>
      </c>
      <c r="AK166" s="12"/>
      <c r="AL166" s="11"/>
      <c r="AM166" s="28">
        <v>42.65</v>
      </c>
      <c r="AN166" s="28">
        <v>2812426.3</v>
      </c>
      <c r="AO166" s="60"/>
      <c r="AP166" s="28">
        <v>42.65</v>
      </c>
      <c r="AQ166" s="28">
        <v>1123528.95</v>
      </c>
      <c r="AR166" s="60"/>
      <c r="AS166" s="28">
        <v>6.01</v>
      </c>
      <c r="AT166" s="28">
        <v>447306.27</v>
      </c>
      <c r="AU166" s="13"/>
      <c r="AV166" s="11"/>
      <c r="AW166" s="44">
        <v>6682659.0600000005</v>
      </c>
      <c r="AX166" s="51"/>
      <c r="AY166" s="140">
        <v>69.349999999999994</v>
      </c>
    </row>
    <row r="167" spans="1:51" x14ac:dyDescent="0.25">
      <c r="A167" s="116" t="s">
        <v>511</v>
      </c>
      <c r="B167" s="152" t="s">
        <v>512</v>
      </c>
      <c r="C167" s="27" t="s">
        <v>504</v>
      </c>
      <c r="D167" s="27" t="s">
        <v>12</v>
      </c>
      <c r="E167" s="60"/>
      <c r="F167" s="139">
        <v>250</v>
      </c>
      <c r="G167" s="140">
        <v>110.33</v>
      </c>
      <c r="H167" s="140">
        <v>0</v>
      </c>
      <c r="I167" s="60"/>
      <c r="J167" s="28">
        <v>0.88</v>
      </c>
      <c r="K167" s="28">
        <v>58028.959999999999</v>
      </c>
      <c r="L167" s="60"/>
      <c r="M167" s="28">
        <v>0.88</v>
      </c>
      <c r="N167" s="28">
        <v>58028.959999999999</v>
      </c>
      <c r="O167" s="60"/>
      <c r="P167" s="28">
        <v>0.91</v>
      </c>
      <c r="Q167" s="28">
        <v>60007.22</v>
      </c>
      <c r="R167" s="60"/>
      <c r="S167" s="28">
        <v>0.91</v>
      </c>
      <c r="T167" s="44">
        <v>60007.22</v>
      </c>
      <c r="U167" s="12"/>
      <c r="V167" s="11"/>
      <c r="W167" s="28">
        <v>0</v>
      </c>
      <c r="X167" s="28">
        <v>0</v>
      </c>
      <c r="Y167" s="60"/>
      <c r="Z167" s="28">
        <v>0</v>
      </c>
      <c r="AA167" s="28">
        <v>0</v>
      </c>
      <c r="AB167" s="60"/>
      <c r="AC167" s="28">
        <v>0</v>
      </c>
      <c r="AD167" s="28">
        <v>0</v>
      </c>
      <c r="AE167" s="60"/>
      <c r="AF167" s="28">
        <v>0</v>
      </c>
      <c r="AG167" s="44">
        <v>0</v>
      </c>
      <c r="AH167" s="60"/>
      <c r="AI167" s="63">
        <v>0</v>
      </c>
      <c r="AJ167" s="44">
        <v>0</v>
      </c>
      <c r="AK167" s="12"/>
      <c r="AL167" s="11"/>
      <c r="AM167" s="28">
        <v>1.77</v>
      </c>
      <c r="AN167" s="28">
        <v>116717.34</v>
      </c>
      <c r="AO167" s="60"/>
      <c r="AP167" s="28">
        <v>1.77</v>
      </c>
      <c r="AQ167" s="28">
        <v>46627.11</v>
      </c>
      <c r="AR167" s="60"/>
      <c r="AS167" s="28">
        <v>0.25</v>
      </c>
      <c r="AT167" s="28">
        <v>18606.75</v>
      </c>
      <c r="AU167" s="13"/>
      <c r="AV167" s="11"/>
      <c r="AW167" s="44">
        <v>418023.56000000006</v>
      </c>
      <c r="AX167" s="51"/>
      <c r="AY167" s="140">
        <v>4.4700000000000006</v>
      </c>
    </row>
    <row r="168" spans="1:51" x14ac:dyDescent="0.25">
      <c r="A168" s="116" t="s">
        <v>570</v>
      </c>
      <c r="B168" s="152" t="s">
        <v>571</v>
      </c>
      <c r="C168" s="27" t="s">
        <v>565</v>
      </c>
      <c r="D168" s="27" t="s">
        <v>12</v>
      </c>
      <c r="E168" s="60"/>
      <c r="F168" s="139">
        <v>560</v>
      </c>
      <c r="G168" s="140">
        <v>271</v>
      </c>
      <c r="H168" s="140">
        <v>0</v>
      </c>
      <c r="I168" s="60"/>
      <c r="J168" s="28">
        <v>2.16</v>
      </c>
      <c r="K168" s="28">
        <v>142434.72</v>
      </c>
      <c r="L168" s="60"/>
      <c r="M168" s="28">
        <v>2.16</v>
      </c>
      <c r="N168" s="28">
        <v>142434.72</v>
      </c>
      <c r="O168" s="60"/>
      <c r="P168" s="28">
        <v>2.25</v>
      </c>
      <c r="Q168" s="28">
        <v>148369.5</v>
      </c>
      <c r="R168" s="60"/>
      <c r="S168" s="28">
        <v>2.25</v>
      </c>
      <c r="T168" s="44">
        <v>148369.5</v>
      </c>
      <c r="U168" s="12"/>
      <c r="V168" s="11"/>
      <c r="W168" s="28">
        <v>0</v>
      </c>
      <c r="X168" s="28">
        <v>0</v>
      </c>
      <c r="Y168" s="60"/>
      <c r="Z168" s="28">
        <v>0</v>
      </c>
      <c r="AA168" s="28">
        <v>0</v>
      </c>
      <c r="AB168" s="60"/>
      <c r="AC168" s="28">
        <v>0</v>
      </c>
      <c r="AD168" s="28">
        <v>0</v>
      </c>
      <c r="AE168" s="60"/>
      <c r="AF168" s="28">
        <v>0</v>
      </c>
      <c r="AG168" s="44">
        <v>0</v>
      </c>
      <c r="AH168" s="60"/>
      <c r="AI168" s="63">
        <v>0</v>
      </c>
      <c r="AJ168" s="44">
        <v>0</v>
      </c>
      <c r="AK168" s="12"/>
      <c r="AL168" s="11"/>
      <c r="AM168" s="28">
        <v>3.97</v>
      </c>
      <c r="AN168" s="28">
        <v>261789.74</v>
      </c>
      <c r="AO168" s="60"/>
      <c r="AP168" s="28">
        <v>3.97</v>
      </c>
      <c r="AQ168" s="28">
        <v>104581.71</v>
      </c>
      <c r="AR168" s="60"/>
      <c r="AS168" s="28">
        <v>0.56000000000000005</v>
      </c>
      <c r="AT168" s="28">
        <v>41679.120000000003</v>
      </c>
      <c r="AU168" s="13"/>
      <c r="AV168" s="11"/>
      <c r="AW168" s="44">
        <v>989659.01</v>
      </c>
      <c r="AX168" s="51"/>
      <c r="AY168" s="140">
        <v>10.63</v>
      </c>
    </row>
    <row r="169" spans="1:51" x14ac:dyDescent="0.25">
      <c r="A169" s="116" t="s">
        <v>542</v>
      </c>
      <c r="B169" s="152" t="s">
        <v>543</v>
      </c>
      <c r="C169" s="27" t="s">
        <v>541</v>
      </c>
      <c r="D169" s="27" t="s">
        <v>12</v>
      </c>
      <c r="E169" s="60"/>
      <c r="F169" s="139">
        <v>488.75</v>
      </c>
      <c r="G169" s="140">
        <v>173</v>
      </c>
      <c r="H169" s="140">
        <v>0</v>
      </c>
      <c r="I169" s="60"/>
      <c r="J169" s="28">
        <v>1.38</v>
      </c>
      <c r="K169" s="28">
        <v>90999.96</v>
      </c>
      <c r="L169" s="60"/>
      <c r="M169" s="28">
        <v>1.38</v>
      </c>
      <c r="N169" s="28">
        <v>90999.96</v>
      </c>
      <c r="O169" s="60"/>
      <c r="P169" s="28">
        <v>1.44</v>
      </c>
      <c r="Q169" s="28">
        <v>94956.479999999996</v>
      </c>
      <c r="R169" s="60"/>
      <c r="S169" s="28">
        <v>1.44</v>
      </c>
      <c r="T169" s="44">
        <v>94956.479999999996</v>
      </c>
      <c r="U169" s="12"/>
      <c r="V169" s="11"/>
      <c r="W169" s="28">
        <v>0</v>
      </c>
      <c r="X169" s="28">
        <v>0</v>
      </c>
      <c r="Y169" s="60"/>
      <c r="Z169" s="28">
        <v>0</v>
      </c>
      <c r="AA169" s="28">
        <v>0</v>
      </c>
      <c r="AB169" s="60"/>
      <c r="AC169" s="28">
        <v>0</v>
      </c>
      <c r="AD169" s="28">
        <v>0</v>
      </c>
      <c r="AE169" s="60"/>
      <c r="AF169" s="28">
        <v>0</v>
      </c>
      <c r="AG169" s="44">
        <v>0</v>
      </c>
      <c r="AH169" s="60"/>
      <c r="AI169" s="63">
        <v>0</v>
      </c>
      <c r="AJ169" s="44">
        <v>0</v>
      </c>
      <c r="AK169" s="12"/>
      <c r="AL169" s="11"/>
      <c r="AM169" s="28">
        <v>3.46</v>
      </c>
      <c r="AN169" s="28">
        <v>228159.32</v>
      </c>
      <c r="AO169" s="60"/>
      <c r="AP169" s="28">
        <v>3.46</v>
      </c>
      <c r="AQ169" s="28">
        <v>91146.78</v>
      </c>
      <c r="AR169" s="60"/>
      <c r="AS169" s="28">
        <v>0.48</v>
      </c>
      <c r="AT169" s="28">
        <v>35724.959999999999</v>
      </c>
      <c r="AU169" s="13"/>
      <c r="AV169" s="11"/>
      <c r="AW169" s="44">
        <v>726943.94</v>
      </c>
      <c r="AX169" s="51"/>
      <c r="AY169" s="140">
        <v>7.72</v>
      </c>
    </row>
    <row r="170" spans="1:51" x14ac:dyDescent="0.25">
      <c r="A170" s="116" t="s">
        <v>464</v>
      </c>
      <c r="B170" s="152" t="s">
        <v>465</v>
      </c>
      <c r="C170" s="27" t="s">
        <v>457</v>
      </c>
      <c r="D170" s="27" t="s">
        <v>12</v>
      </c>
      <c r="E170" s="60"/>
      <c r="F170" s="139">
        <v>319.73</v>
      </c>
      <c r="G170" s="140">
        <v>92.66</v>
      </c>
      <c r="H170" s="140">
        <v>0</v>
      </c>
      <c r="I170" s="60"/>
      <c r="J170" s="28">
        <v>0.74</v>
      </c>
      <c r="K170" s="28">
        <v>48797.08</v>
      </c>
      <c r="L170" s="60"/>
      <c r="M170" s="28">
        <v>0.74</v>
      </c>
      <c r="N170" s="28">
        <v>48797.08</v>
      </c>
      <c r="O170" s="60"/>
      <c r="P170" s="28">
        <v>0.77</v>
      </c>
      <c r="Q170" s="28">
        <v>50775.34</v>
      </c>
      <c r="R170" s="60"/>
      <c r="S170" s="28">
        <v>0.77</v>
      </c>
      <c r="T170" s="44">
        <v>50775.34</v>
      </c>
      <c r="U170" s="12"/>
      <c r="V170" s="11"/>
      <c r="W170" s="28">
        <v>0</v>
      </c>
      <c r="X170" s="28">
        <v>0</v>
      </c>
      <c r="Y170" s="60"/>
      <c r="Z170" s="28">
        <v>0</v>
      </c>
      <c r="AA170" s="28">
        <v>0</v>
      </c>
      <c r="AB170" s="60"/>
      <c r="AC170" s="28">
        <v>0</v>
      </c>
      <c r="AD170" s="28">
        <v>0</v>
      </c>
      <c r="AE170" s="60"/>
      <c r="AF170" s="28">
        <v>0</v>
      </c>
      <c r="AG170" s="44">
        <v>0</v>
      </c>
      <c r="AH170" s="60"/>
      <c r="AI170" s="63">
        <v>0</v>
      </c>
      <c r="AJ170" s="44">
        <v>0</v>
      </c>
      <c r="AK170" s="12"/>
      <c r="AL170" s="11"/>
      <c r="AM170" s="28">
        <v>2.2599999999999998</v>
      </c>
      <c r="AN170" s="28">
        <v>149028.92000000001</v>
      </c>
      <c r="AO170" s="60"/>
      <c r="AP170" s="28">
        <v>2.2599999999999998</v>
      </c>
      <c r="AQ170" s="28">
        <v>59535.18</v>
      </c>
      <c r="AR170" s="60"/>
      <c r="AS170" s="28">
        <v>0.31</v>
      </c>
      <c r="AT170" s="28">
        <v>23072.37</v>
      </c>
      <c r="AU170" s="13"/>
      <c r="AV170" s="11"/>
      <c r="AW170" s="44">
        <v>430781.31000000006</v>
      </c>
      <c r="AX170" s="51"/>
      <c r="AY170" s="140">
        <v>4.54</v>
      </c>
    </row>
    <row r="171" spans="1:51" x14ac:dyDescent="0.25">
      <c r="A171" s="116" t="s">
        <v>337</v>
      </c>
      <c r="B171" s="152" t="s">
        <v>338</v>
      </c>
      <c r="C171" s="27" t="s">
        <v>142</v>
      </c>
      <c r="D171" s="27" t="s">
        <v>120</v>
      </c>
      <c r="E171" s="60"/>
      <c r="F171" s="139">
        <v>5096.75</v>
      </c>
      <c r="G171" s="140">
        <v>1469</v>
      </c>
      <c r="H171" s="140">
        <v>684</v>
      </c>
      <c r="I171" s="60"/>
      <c r="J171" s="28">
        <v>11.75</v>
      </c>
      <c r="K171" s="28">
        <v>774818.5</v>
      </c>
      <c r="L171" s="60"/>
      <c r="M171" s="28">
        <v>11.75</v>
      </c>
      <c r="N171" s="28">
        <v>774818.5</v>
      </c>
      <c r="O171" s="60"/>
      <c r="P171" s="28">
        <v>12.24</v>
      </c>
      <c r="Q171" s="28">
        <v>807130.08</v>
      </c>
      <c r="R171" s="60"/>
      <c r="S171" s="28">
        <v>12.24</v>
      </c>
      <c r="T171" s="44">
        <v>807130.08</v>
      </c>
      <c r="U171" s="12"/>
      <c r="V171" s="11"/>
      <c r="W171" s="28">
        <v>5.47</v>
      </c>
      <c r="X171" s="28">
        <v>360702.74</v>
      </c>
      <c r="Y171" s="60"/>
      <c r="Z171" s="28">
        <v>5.47</v>
      </c>
      <c r="AA171" s="28">
        <v>360702.74</v>
      </c>
      <c r="AB171" s="60"/>
      <c r="AC171" s="28">
        <v>5.7</v>
      </c>
      <c r="AD171" s="28">
        <v>375869.4</v>
      </c>
      <c r="AE171" s="60"/>
      <c r="AF171" s="28">
        <v>5.7</v>
      </c>
      <c r="AG171" s="44">
        <v>375869.4</v>
      </c>
      <c r="AH171" s="60"/>
      <c r="AI171" s="63">
        <v>6.84</v>
      </c>
      <c r="AJ171" s="44">
        <v>451043.28</v>
      </c>
      <c r="AK171" s="12"/>
      <c r="AL171" s="11"/>
      <c r="AM171" s="28">
        <v>36.14</v>
      </c>
      <c r="AN171" s="28">
        <v>2383143.88</v>
      </c>
      <c r="AO171" s="60"/>
      <c r="AP171" s="28">
        <v>36.14</v>
      </c>
      <c r="AQ171" s="28">
        <v>952036.02</v>
      </c>
      <c r="AR171" s="60"/>
      <c r="AS171" s="28">
        <v>5.09</v>
      </c>
      <c r="AT171" s="28">
        <v>378833.43</v>
      </c>
      <c r="AU171" s="13"/>
      <c r="AV171" s="11"/>
      <c r="AW171" s="44">
        <v>8802098.0500000007</v>
      </c>
      <c r="AX171" s="51"/>
      <c r="AY171" s="140">
        <v>96.080000000000013</v>
      </c>
    </row>
    <row r="172" spans="1:51" x14ac:dyDescent="0.25">
      <c r="A172" s="116" t="s">
        <v>143</v>
      </c>
      <c r="B172" s="152" t="s">
        <v>144</v>
      </c>
      <c r="C172" s="27" t="s">
        <v>142</v>
      </c>
      <c r="D172" s="27" t="s">
        <v>120</v>
      </c>
      <c r="E172" s="60"/>
      <c r="F172" s="139">
        <v>11537.97</v>
      </c>
      <c r="G172" s="140">
        <v>4866.33</v>
      </c>
      <c r="H172" s="140">
        <v>3215</v>
      </c>
      <c r="I172" s="60"/>
      <c r="J172" s="28">
        <v>38.93</v>
      </c>
      <c r="K172" s="28">
        <v>2567122.06</v>
      </c>
      <c r="L172" s="60"/>
      <c r="M172" s="28">
        <v>38.93</v>
      </c>
      <c r="N172" s="28">
        <v>2567122.06</v>
      </c>
      <c r="O172" s="60"/>
      <c r="P172" s="28">
        <v>40.549999999999997</v>
      </c>
      <c r="Q172" s="28">
        <v>2673948.1</v>
      </c>
      <c r="R172" s="60"/>
      <c r="S172" s="28">
        <v>40.549999999999997</v>
      </c>
      <c r="T172" s="44">
        <v>2673948.1</v>
      </c>
      <c r="U172" s="12"/>
      <c r="V172" s="11"/>
      <c r="W172" s="28">
        <v>25.72</v>
      </c>
      <c r="X172" s="28">
        <v>1696028.24</v>
      </c>
      <c r="Y172" s="60"/>
      <c r="Z172" s="28">
        <v>25.72</v>
      </c>
      <c r="AA172" s="28">
        <v>1696028.24</v>
      </c>
      <c r="AB172" s="60"/>
      <c r="AC172" s="28">
        <v>26.79</v>
      </c>
      <c r="AD172" s="28">
        <v>1766586.18</v>
      </c>
      <c r="AE172" s="60"/>
      <c r="AF172" s="28">
        <v>26.79</v>
      </c>
      <c r="AG172" s="44">
        <v>1766586.18</v>
      </c>
      <c r="AH172" s="60"/>
      <c r="AI172" s="63">
        <v>32.15</v>
      </c>
      <c r="AJ172" s="44">
        <v>2120035.2999999998</v>
      </c>
      <c r="AK172" s="12"/>
      <c r="AL172" s="11"/>
      <c r="AM172" s="28">
        <v>81.819999999999993</v>
      </c>
      <c r="AN172" s="28">
        <v>5395374.4400000004</v>
      </c>
      <c r="AO172" s="60"/>
      <c r="AP172" s="28">
        <v>81.819999999999993</v>
      </c>
      <c r="AQ172" s="28">
        <v>2155384.2599999998</v>
      </c>
      <c r="AR172" s="60"/>
      <c r="AS172" s="28">
        <v>11.53</v>
      </c>
      <c r="AT172" s="28">
        <v>858143.31</v>
      </c>
      <c r="AU172" s="13"/>
      <c r="AV172" s="11"/>
      <c r="AW172" s="44">
        <v>27936306.469999999</v>
      </c>
      <c r="AX172" s="51"/>
      <c r="AY172" s="140">
        <v>313.29999999999995</v>
      </c>
    </row>
    <row r="173" spans="1:51" x14ac:dyDescent="0.25">
      <c r="A173" s="116" t="s">
        <v>568</v>
      </c>
      <c r="B173" s="152" t="s">
        <v>569</v>
      </c>
      <c r="C173" s="27" t="s">
        <v>565</v>
      </c>
      <c r="D173" s="27" t="s">
        <v>12</v>
      </c>
      <c r="E173" s="60"/>
      <c r="F173" s="139">
        <v>287.12</v>
      </c>
      <c r="G173" s="140">
        <v>107</v>
      </c>
      <c r="H173" s="140">
        <v>0</v>
      </c>
      <c r="I173" s="60"/>
      <c r="J173" s="28">
        <v>0.85</v>
      </c>
      <c r="K173" s="28">
        <v>56050.7</v>
      </c>
      <c r="L173" s="60"/>
      <c r="M173" s="28">
        <v>0.85</v>
      </c>
      <c r="N173" s="28">
        <v>56050.7</v>
      </c>
      <c r="O173" s="60"/>
      <c r="P173" s="28">
        <v>0.89</v>
      </c>
      <c r="Q173" s="28">
        <v>58688.38</v>
      </c>
      <c r="R173" s="60"/>
      <c r="S173" s="28">
        <v>0.89</v>
      </c>
      <c r="T173" s="44">
        <v>58688.38</v>
      </c>
      <c r="U173" s="12"/>
      <c r="V173" s="11"/>
      <c r="W173" s="28">
        <v>0</v>
      </c>
      <c r="X173" s="28">
        <v>0</v>
      </c>
      <c r="Y173" s="60"/>
      <c r="Z173" s="28">
        <v>0</v>
      </c>
      <c r="AA173" s="28">
        <v>0</v>
      </c>
      <c r="AB173" s="60"/>
      <c r="AC173" s="28">
        <v>0</v>
      </c>
      <c r="AD173" s="28">
        <v>0</v>
      </c>
      <c r="AE173" s="60"/>
      <c r="AF173" s="28">
        <v>0</v>
      </c>
      <c r="AG173" s="44">
        <v>0</v>
      </c>
      <c r="AH173" s="60"/>
      <c r="AI173" s="63">
        <v>0</v>
      </c>
      <c r="AJ173" s="44">
        <v>0</v>
      </c>
      <c r="AK173" s="12"/>
      <c r="AL173" s="11"/>
      <c r="AM173" s="28">
        <v>2.0299999999999998</v>
      </c>
      <c r="AN173" s="28">
        <v>133862.26</v>
      </c>
      <c r="AO173" s="60"/>
      <c r="AP173" s="28">
        <v>2.0299999999999998</v>
      </c>
      <c r="AQ173" s="28">
        <v>53476.29</v>
      </c>
      <c r="AR173" s="60"/>
      <c r="AS173" s="28">
        <v>0.28000000000000003</v>
      </c>
      <c r="AT173" s="28">
        <v>20839.560000000001</v>
      </c>
      <c r="AU173" s="13"/>
      <c r="AV173" s="11"/>
      <c r="AW173" s="44">
        <v>437656.27</v>
      </c>
      <c r="AX173" s="51"/>
      <c r="AY173" s="140">
        <v>4.66</v>
      </c>
    </row>
    <row r="174" spans="1:51" x14ac:dyDescent="0.25">
      <c r="A174" s="116" t="s">
        <v>313</v>
      </c>
      <c r="B174" s="152" t="s">
        <v>314</v>
      </c>
      <c r="C174" s="27" t="s">
        <v>142</v>
      </c>
      <c r="D174" s="27" t="s">
        <v>120</v>
      </c>
      <c r="E174" s="60"/>
      <c r="F174" s="139">
        <v>1923.75</v>
      </c>
      <c r="G174" s="140">
        <v>582</v>
      </c>
      <c r="H174" s="140">
        <v>227</v>
      </c>
      <c r="I174" s="60"/>
      <c r="J174" s="28">
        <v>4.6500000000000004</v>
      </c>
      <c r="K174" s="28">
        <v>306630.3</v>
      </c>
      <c r="L174" s="60"/>
      <c r="M174" s="28">
        <v>4.6500000000000004</v>
      </c>
      <c r="N174" s="28">
        <v>306630.3</v>
      </c>
      <c r="O174" s="60"/>
      <c r="P174" s="28">
        <v>4.8499999999999996</v>
      </c>
      <c r="Q174" s="28">
        <v>319818.7</v>
      </c>
      <c r="R174" s="60"/>
      <c r="S174" s="28">
        <v>4.8499999999999996</v>
      </c>
      <c r="T174" s="44">
        <v>319818.7</v>
      </c>
      <c r="U174" s="12"/>
      <c r="V174" s="11"/>
      <c r="W174" s="28">
        <v>1.81</v>
      </c>
      <c r="X174" s="28">
        <v>119355.02</v>
      </c>
      <c r="Y174" s="60"/>
      <c r="Z174" s="28">
        <v>1.81</v>
      </c>
      <c r="AA174" s="28">
        <v>119355.02</v>
      </c>
      <c r="AB174" s="60"/>
      <c r="AC174" s="28">
        <v>1.89</v>
      </c>
      <c r="AD174" s="28">
        <v>124630.38</v>
      </c>
      <c r="AE174" s="60"/>
      <c r="AF174" s="28">
        <v>1.89</v>
      </c>
      <c r="AG174" s="44">
        <v>124630.38</v>
      </c>
      <c r="AH174" s="60"/>
      <c r="AI174" s="63">
        <v>2.27</v>
      </c>
      <c r="AJ174" s="44">
        <v>149688.34</v>
      </c>
      <c r="AK174" s="12"/>
      <c r="AL174" s="11"/>
      <c r="AM174" s="28">
        <v>13.64</v>
      </c>
      <c r="AN174" s="28">
        <v>899448.88</v>
      </c>
      <c r="AO174" s="60"/>
      <c r="AP174" s="28">
        <v>13.64</v>
      </c>
      <c r="AQ174" s="28">
        <v>359318.52</v>
      </c>
      <c r="AR174" s="60"/>
      <c r="AS174" s="28">
        <v>1.92</v>
      </c>
      <c r="AT174" s="28">
        <v>142899.84</v>
      </c>
      <c r="AU174" s="13"/>
      <c r="AV174" s="11"/>
      <c r="AW174" s="44">
        <v>3292224.38</v>
      </c>
      <c r="AX174" s="51"/>
      <c r="AY174" s="140">
        <v>35.85</v>
      </c>
    </row>
    <row r="175" spans="1:51" x14ac:dyDescent="0.25">
      <c r="A175" s="116" t="s">
        <v>329</v>
      </c>
      <c r="B175" s="152" t="s">
        <v>330</v>
      </c>
      <c r="C175" s="27" t="s">
        <v>142</v>
      </c>
      <c r="D175" s="27" t="s">
        <v>120</v>
      </c>
      <c r="E175" s="60"/>
      <c r="F175" s="139">
        <v>668</v>
      </c>
      <c r="G175" s="140">
        <v>134</v>
      </c>
      <c r="H175" s="140">
        <v>29</v>
      </c>
      <c r="I175" s="60"/>
      <c r="J175" s="28">
        <v>1.07</v>
      </c>
      <c r="K175" s="28">
        <v>70557.94</v>
      </c>
      <c r="L175" s="60"/>
      <c r="M175" s="28">
        <v>1.07</v>
      </c>
      <c r="N175" s="28">
        <v>70557.94</v>
      </c>
      <c r="O175" s="60"/>
      <c r="P175" s="28">
        <v>1.1100000000000001</v>
      </c>
      <c r="Q175" s="28">
        <v>73195.62</v>
      </c>
      <c r="R175" s="60"/>
      <c r="S175" s="28">
        <v>1.1100000000000001</v>
      </c>
      <c r="T175" s="44">
        <v>73195.62</v>
      </c>
      <c r="U175" s="12"/>
      <c r="V175" s="11"/>
      <c r="W175" s="28">
        <v>0.23</v>
      </c>
      <c r="X175" s="28">
        <v>15166.66</v>
      </c>
      <c r="Y175" s="60"/>
      <c r="Z175" s="28">
        <v>0.23</v>
      </c>
      <c r="AA175" s="28">
        <v>15166.66</v>
      </c>
      <c r="AB175" s="60"/>
      <c r="AC175" s="28">
        <v>0.24</v>
      </c>
      <c r="AD175" s="28">
        <v>15826.08</v>
      </c>
      <c r="AE175" s="60"/>
      <c r="AF175" s="28">
        <v>0.24</v>
      </c>
      <c r="AG175" s="44">
        <v>15826.08</v>
      </c>
      <c r="AH175" s="60"/>
      <c r="AI175" s="63">
        <v>0.28999999999999998</v>
      </c>
      <c r="AJ175" s="44">
        <v>19123.18</v>
      </c>
      <c r="AK175" s="12"/>
      <c r="AL175" s="11"/>
      <c r="AM175" s="28">
        <v>4.7300000000000004</v>
      </c>
      <c r="AN175" s="28">
        <v>311905.65999999997</v>
      </c>
      <c r="AO175" s="60"/>
      <c r="AP175" s="28">
        <v>4.7300000000000004</v>
      </c>
      <c r="AQ175" s="28">
        <v>124602.39</v>
      </c>
      <c r="AR175" s="60"/>
      <c r="AS175" s="28">
        <v>0.66</v>
      </c>
      <c r="AT175" s="28">
        <v>49121.82</v>
      </c>
      <c r="AU175" s="13"/>
      <c r="AV175" s="11"/>
      <c r="AW175" s="44">
        <v>854245.64999999991</v>
      </c>
      <c r="AX175" s="51"/>
      <c r="AY175" s="140">
        <v>9.02</v>
      </c>
    </row>
    <row r="176" spans="1:51" x14ac:dyDescent="0.25">
      <c r="A176" s="116" t="s">
        <v>72</v>
      </c>
      <c r="B176" s="152" t="s">
        <v>73</v>
      </c>
      <c r="C176" s="27" t="s">
        <v>67</v>
      </c>
      <c r="D176" s="27" t="s">
        <v>12</v>
      </c>
      <c r="E176" s="60"/>
      <c r="F176" s="139">
        <v>1250.46</v>
      </c>
      <c r="G176" s="140">
        <v>727</v>
      </c>
      <c r="H176" s="140">
        <v>4.33</v>
      </c>
      <c r="I176" s="60"/>
      <c r="J176" s="28">
        <v>5.81</v>
      </c>
      <c r="K176" s="28">
        <v>383123.02</v>
      </c>
      <c r="L176" s="60"/>
      <c r="M176" s="28">
        <v>5.81</v>
      </c>
      <c r="N176" s="28">
        <v>383123.02</v>
      </c>
      <c r="O176" s="60"/>
      <c r="P176" s="28">
        <v>6.05</v>
      </c>
      <c r="Q176" s="28">
        <v>398949.1</v>
      </c>
      <c r="R176" s="60"/>
      <c r="S176" s="28">
        <v>6.05</v>
      </c>
      <c r="T176" s="44">
        <v>398949.1</v>
      </c>
      <c r="U176" s="12"/>
      <c r="V176" s="11"/>
      <c r="W176" s="28">
        <v>0.03</v>
      </c>
      <c r="X176" s="28">
        <v>1978.26</v>
      </c>
      <c r="Y176" s="60"/>
      <c r="Z176" s="28">
        <v>0.03</v>
      </c>
      <c r="AA176" s="28">
        <v>1978.26</v>
      </c>
      <c r="AB176" s="60"/>
      <c r="AC176" s="28">
        <v>0.03</v>
      </c>
      <c r="AD176" s="28">
        <v>1978.26</v>
      </c>
      <c r="AE176" s="60"/>
      <c r="AF176" s="28">
        <v>0.03</v>
      </c>
      <c r="AG176" s="44">
        <v>1978.26</v>
      </c>
      <c r="AH176" s="60"/>
      <c r="AI176" s="63">
        <v>0.04</v>
      </c>
      <c r="AJ176" s="44">
        <v>2637.68</v>
      </c>
      <c r="AK176" s="12"/>
      <c r="AL176" s="11"/>
      <c r="AM176" s="28">
        <v>8.86</v>
      </c>
      <c r="AN176" s="28">
        <v>584246.12</v>
      </c>
      <c r="AO176" s="60"/>
      <c r="AP176" s="28">
        <v>8.86</v>
      </c>
      <c r="AQ176" s="28">
        <v>233398.98</v>
      </c>
      <c r="AR176" s="60"/>
      <c r="AS176" s="28">
        <v>1.25</v>
      </c>
      <c r="AT176" s="28">
        <v>93033.75</v>
      </c>
      <c r="AU176" s="13"/>
      <c r="AV176" s="11"/>
      <c r="AW176" s="44">
        <v>2485373.81</v>
      </c>
      <c r="AX176" s="51"/>
      <c r="AY176" s="140">
        <v>26.900000000000002</v>
      </c>
    </row>
    <row r="177" spans="1:51" x14ac:dyDescent="0.25">
      <c r="A177" s="116" t="s">
        <v>95</v>
      </c>
      <c r="B177" s="152" t="s">
        <v>96</v>
      </c>
      <c r="C177" s="27" t="s">
        <v>97</v>
      </c>
      <c r="D177" s="27" t="s">
        <v>12</v>
      </c>
      <c r="E177" s="60"/>
      <c r="F177" s="139">
        <v>455.36</v>
      </c>
      <c r="G177" s="140">
        <v>204.66</v>
      </c>
      <c r="H177" s="140">
        <v>0</v>
      </c>
      <c r="I177" s="60"/>
      <c r="J177" s="28">
        <v>1.63</v>
      </c>
      <c r="K177" s="28">
        <v>107485.46</v>
      </c>
      <c r="L177" s="60"/>
      <c r="M177" s="28">
        <v>1.63</v>
      </c>
      <c r="N177" s="28">
        <v>107485.46</v>
      </c>
      <c r="O177" s="60"/>
      <c r="P177" s="28">
        <v>1.7</v>
      </c>
      <c r="Q177" s="28">
        <v>112101.4</v>
      </c>
      <c r="R177" s="60"/>
      <c r="S177" s="28">
        <v>1.7</v>
      </c>
      <c r="T177" s="44">
        <v>112101.4</v>
      </c>
      <c r="U177" s="12"/>
      <c r="V177" s="11"/>
      <c r="W177" s="28">
        <v>0</v>
      </c>
      <c r="X177" s="28">
        <v>0</v>
      </c>
      <c r="Y177" s="60"/>
      <c r="Z177" s="28">
        <v>0</v>
      </c>
      <c r="AA177" s="28">
        <v>0</v>
      </c>
      <c r="AB177" s="60"/>
      <c r="AC177" s="28">
        <v>0</v>
      </c>
      <c r="AD177" s="28">
        <v>0</v>
      </c>
      <c r="AE177" s="60"/>
      <c r="AF177" s="28">
        <v>0</v>
      </c>
      <c r="AG177" s="44">
        <v>0</v>
      </c>
      <c r="AH177" s="60"/>
      <c r="AI177" s="63">
        <v>0</v>
      </c>
      <c r="AJ177" s="44">
        <v>0</v>
      </c>
      <c r="AK177" s="12"/>
      <c r="AL177" s="11"/>
      <c r="AM177" s="28">
        <v>3.22</v>
      </c>
      <c r="AN177" s="28">
        <v>212333.24</v>
      </c>
      <c r="AO177" s="60"/>
      <c r="AP177" s="28">
        <v>3.22</v>
      </c>
      <c r="AQ177" s="28">
        <v>84824.46</v>
      </c>
      <c r="AR177" s="60"/>
      <c r="AS177" s="28">
        <v>0.45</v>
      </c>
      <c r="AT177" s="28">
        <v>33492.15</v>
      </c>
      <c r="AU177" s="13"/>
      <c r="AV177" s="11"/>
      <c r="AW177" s="44">
        <v>769823.57</v>
      </c>
      <c r="AX177" s="51"/>
      <c r="AY177" s="140">
        <v>8.25</v>
      </c>
    </row>
    <row r="178" spans="1:51" x14ac:dyDescent="0.25">
      <c r="A178" s="116" t="s">
        <v>533</v>
      </c>
      <c r="B178" s="152" t="s">
        <v>534</v>
      </c>
      <c r="C178" s="27" t="s">
        <v>530</v>
      </c>
      <c r="D178" s="27" t="s">
        <v>12</v>
      </c>
      <c r="E178" s="60"/>
      <c r="F178" s="139">
        <v>637.42999999999995</v>
      </c>
      <c r="G178" s="140">
        <v>172.66</v>
      </c>
      <c r="H178" s="140">
        <v>2</v>
      </c>
      <c r="I178" s="60"/>
      <c r="J178" s="28">
        <v>1.38</v>
      </c>
      <c r="K178" s="28">
        <v>90999.96</v>
      </c>
      <c r="L178" s="60"/>
      <c r="M178" s="28">
        <v>1.38</v>
      </c>
      <c r="N178" s="28">
        <v>90999.96</v>
      </c>
      <c r="O178" s="60"/>
      <c r="P178" s="28">
        <v>1.43</v>
      </c>
      <c r="Q178" s="28">
        <v>94297.06</v>
      </c>
      <c r="R178" s="60"/>
      <c r="S178" s="28">
        <v>1.43</v>
      </c>
      <c r="T178" s="44">
        <v>94297.06</v>
      </c>
      <c r="U178" s="12"/>
      <c r="V178" s="11"/>
      <c r="W178" s="28">
        <v>0.01</v>
      </c>
      <c r="X178" s="28">
        <v>659.42</v>
      </c>
      <c r="Y178" s="60"/>
      <c r="Z178" s="28">
        <v>0.01</v>
      </c>
      <c r="AA178" s="28">
        <v>659.42</v>
      </c>
      <c r="AB178" s="60"/>
      <c r="AC178" s="28">
        <v>0.01</v>
      </c>
      <c r="AD178" s="28">
        <v>659.42</v>
      </c>
      <c r="AE178" s="60"/>
      <c r="AF178" s="28">
        <v>0.01</v>
      </c>
      <c r="AG178" s="44">
        <v>659.42</v>
      </c>
      <c r="AH178" s="60"/>
      <c r="AI178" s="63">
        <v>0.02</v>
      </c>
      <c r="AJ178" s="44">
        <v>1318.84</v>
      </c>
      <c r="AK178" s="12"/>
      <c r="AL178" s="11"/>
      <c r="AM178" s="28">
        <v>4.5199999999999996</v>
      </c>
      <c r="AN178" s="28">
        <v>298057.84000000003</v>
      </c>
      <c r="AO178" s="60"/>
      <c r="AP178" s="28">
        <v>4.5199999999999996</v>
      </c>
      <c r="AQ178" s="28">
        <v>119070.36</v>
      </c>
      <c r="AR178" s="60"/>
      <c r="AS178" s="28">
        <v>0.63</v>
      </c>
      <c r="AT178" s="28">
        <v>46889.01</v>
      </c>
      <c r="AU178" s="13"/>
      <c r="AV178" s="11"/>
      <c r="AW178" s="44">
        <v>838567.77</v>
      </c>
      <c r="AX178" s="51"/>
      <c r="AY178" s="140">
        <v>8.8099999999999987</v>
      </c>
    </row>
    <row r="179" spans="1:51" x14ac:dyDescent="0.25">
      <c r="A179" s="116" t="s">
        <v>537</v>
      </c>
      <c r="B179" s="152" t="s">
        <v>538</v>
      </c>
      <c r="C179" s="27" t="s">
        <v>530</v>
      </c>
      <c r="D179" s="27" t="s">
        <v>12</v>
      </c>
      <c r="E179" s="60"/>
      <c r="F179" s="139">
        <v>1273.3699999999999</v>
      </c>
      <c r="G179" s="140">
        <v>792</v>
      </c>
      <c r="H179" s="140">
        <v>0.33</v>
      </c>
      <c r="I179" s="60"/>
      <c r="J179" s="28">
        <v>6.33</v>
      </c>
      <c r="K179" s="28">
        <v>417412.86</v>
      </c>
      <c r="L179" s="60"/>
      <c r="M179" s="28">
        <v>6.33</v>
      </c>
      <c r="N179" s="28">
        <v>417412.86</v>
      </c>
      <c r="O179" s="60"/>
      <c r="P179" s="28">
        <v>6.6</v>
      </c>
      <c r="Q179" s="28">
        <v>435217.2</v>
      </c>
      <c r="R179" s="60"/>
      <c r="S179" s="28">
        <v>6.6</v>
      </c>
      <c r="T179" s="44">
        <v>435217.2</v>
      </c>
      <c r="U179" s="12"/>
      <c r="V179" s="11"/>
      <c r="W179" s="28">
        <v>0</v>
      </c>
      <c r="X179" s="28">
        <v>0</v>
      </c>
      <c r="Y179" s="60"/>
      <c r="Z179" s="28">
        <v>0</v>
      </c>
      <c r="AA179" s="28">
        <v>0</v>
      </c>
      <c r="AB179" s="60"/>
      <c r="AC179" s="28">
        <v>0</v>
      </c>
      <c r="AD179" s="28">
        <v>0</v>
      </c>
      <c r="AE179" s="60"/>
      <c r="AF179" s="28">
        <v>0</v>
      </c>
      <c r="AG179" s="44">
        <v>0</v>
      </c>
      <c r="AH179" s="60"/>
      <c r="AI179" s="63">
        <v>0</v>
      </c>
      <c r="AJ179" s="44">
        <v>0</v>
      </c>
      <c r="AK179" s="12"/>
      <c r="AL179" s="11"/>
      <c r="AM179" s="28">
        <v>9.0299999999999994</v>
      </c>
      <c r="AN179" s="28">
        <v>595456.26</v>
      </c>
      <c r="AO179" s="60"/>
      <c r="AP179" s="28">
        <v>9.0299999999999994</v>
      </c>
      <c r="AQ179" s="28">
        <v>237877.29</v>
      </c>
      <c r="AR179" s="60"/>
      <c r="AS179" s="28">
        <v>1.27</v>
      </c>
      <c r="AT179" s="28">
        <v>94522.29</v>
      </c>
      <c r="AU179" s="13"/>
      <c r="AV179" s="11"/>
      <c r="AW179" s="44">
        <v>2633115.96</v>
      </c>
      <c r="AX179" s="51"/>
      <c r="AY179" s="140">
        <v>28.560000000000002</v>
      </c>
    </row>
    <row r="180" spans="1:51" x14ac:dyDescent="0.25">
      <c r="A180" s="116" t="s">
        <v>389</v>
      </c>
      <c r="B180" s="152" t="s">
        <v>390</v>
      </c>
      <c r="C180" s="27" t="s">
        <v>142</v>
      </c>
      <c r="D180" s="27" t="s">
        <v>120</v>
      </c>
      <c r="E180" s="60"/>
      <c r="F180" s="139">
        <v>1712.87</v>
      </c>
      <c r="G180" s="140">
        <v>1367.33</v>
      </c>
      <c r="H180" s="140">
        <v>41.5</v>
      </c>
      <c r="I180" s="60"/>
      <c r="J180" s="28">
        <v>10.93</v>
      </c>
      <c r="K180" s="28">
        <v>720746.06</v>
      </c>
      <c r="L180" s="60"/>
      <c r="M180" s="28">
        <v>10.93</v>
      </c>
      <c r="N180" s="28">
        <v>720746.06</v>
      </c>
      <c r="O180" s="60"/>
      <c r="P180" s="28">
        <v>11.39</v>
      </c>
      <c r="Q180" s="28">
        <v>751079.38</v>
      </c>
      <c r="R180" s="60"/>
      <c r="S180" s="28">
        <v>11.39</v>
      </c>
      <c r="T180" s="44">
        <v>751079.38</v>
      </c>
      <c r="U180" s="12"/>
      <c r="V180" s="11"/>
      <c r="W180" s="28">
        <v>0.33</v>
      </c>
      <c r="X180" s="28">
        <v>21760.86</v>
      </c>
      <c r="Y180" s="60"/>
      <c r="Z180" s="28">
        <v>0.33</v>
      </c>
      <c r="AA180" s="28">
        <v>21760.86</v>
      </c>
      <c r="AB180" s="60"/>
      <c r="AC180" s="28">
        <v>0.34</v>
      </c>
      <c r="AD180" s="28">
        <v>22420.28</v>
      </c>
      <c r="AE180" s="60"/>
      <c r="AF180" s="28">
        <v>0.34</v>
      </c>
      <c r="AG180" s="44">
        <v>22420.28</v>
      </c>
      <c r="AH180" s="60"/>
      <c r="AI180" s="63">
        <v>0.41</v>
      </c>
      <c r="AJ180" s="44">
        <v>27036.22</v>
      </c>
      <c r="AK180" s="12"/>
      <c r="AL180" s="11"/>
      <c r="AM180" s="28">
        <v>12.14</v>
      </c>
      <c r="AN180" s="28">
        <v>800535.88</v>
      </c>
      <c r="AO180" s="60"/>
      <c r="AP180" s="28">
        <v>12.14</v>
      </c>
      <c r="AQ180" s="28">
        <v>319804.02</v>
      </c>
      <c r="AR180" s="60"/>
      <c r="AS180" s="28">
        <v>1.71</v>
      </c>
      <c r="AT180" s="28">
        <v>127270.17</v>
      </c>
      <c r="AU180" s="13"/>
      <c r="AV180" s="11"/>
      <c r="AW180" s="44">
        <v>4306659.45</v>
      </c>
      <c r="AX180" s="51"/>
      <c r="AY180" s="140">
        <v>47.27</v>
      </c>
    </row>
    <row r="181" spans="1:51" x14ac:dyDescent="0.25">
      <c r="A181" s="116" t="s">
        <v>185</v>
      </c>
      <c r="B181" s="152" t="s">
        <v>186</v>
      </c>
      <c r="C181" s="27" t="s">
        <v>142</v>
      </c>
      <c r="D181" s="27" t="s">
        <v>120</v>
      </c>
      <c r="E181" s="60"/>
      <c r="F181" s="139">
        <v>4420.75</v>
      </c>
      <c r="G181" s="140">
        <v>523</v>
      </c>
      <c r="H181" s="140">
        <v>305</v>
      </c>
      <c r="I181" s="60"/>
      <c r="J181" s="28">
        <v>4.18</v>
      </c>
      <c r="K181" s="28">
        <v>275637.56</v>
      </c>
      <c r="L181" s="60"/>
      <c r="M181" s="28">
        <v>4.18</v>
      </c>
      <c r="N181" s="28">
        <v>275637.56</v>
      </c>
      <c r="O181" s="60"/>
      <c r="P181" s="28">
        <v>4.3499999999999996</v>
      </c>
      <c r="Q181" s="28">
        <v>286847.7</v>
      </c>
      <c r="R181" s="60"/>
      <c r="S181" s="28">
        <v>4.3499999999999996</v>
      </c>
      <c r="T181" s="44">
        <v>286847.7</v>
      </c>
      <c r="U181" s="12"/>
      <c r="V181" s="11"/>
      <c r="W181" s="28">
        <v>2.44</v>
      </c>
      <c r="X181" s="28">
        <v>160898.48000000001</v>
      </c>
      <c r="Y181" s="60"/>
      <c r="Z181" s="28">
        <v>2.44</v>
      </c>
      <c r="AA181" s="28">
        <v>160898.48000000001</v>
      </c>
      <c r="AB181" s="60"/>
      <c r="AC181" s="28">
        <v>2.54</v>
      </c>
      <c r="AD181" s="28">
        <v>167492.68</v>
      </c>
      <c r="AE181" s="60"/>
      <c r="AF181" s="28">
        <v>2.54</v>
      </c>
      <c r="AG181" s="44">
        <v>167492.68</v>
      </c>
      <c r="AH181" s="60"/>
      <c r="AI181" s="63">
        <v>3.05</v>
      </c>
      <c r="AJ181" s="44">
        <v>201123.1</v>
      </c>
      <c r="AK181" s="12"/>
      <c r="AL181" s="11"/>
      <c r="AM181" s="28">
        <v>31.35</v>
      </c>
      <c r="AN181" s="28">
        <v>2067281.7</v>
      </c>
      <c r="AO181" s="60"/>
      <c r="AP181" s="28">
        <v>31.35</v>
      </c>
      <c r="AQ181" s="28">
        <v>825853.05</v>
      </c>
      <c r="AR181" s="60"/>
      <c r="AS181" s="28">
        <v>4.42</v>
      </c>
      <c r="AT181" s="28">
        <v>328967.34000000003</v>
      </c>
      <c r="AU181" s="13"/>
      <c r="AV181" s="11"/>
      <c r="AW181" s="44">
        <v>5204978.0299999993</v>
      </c>
      <c r="AX181" s="51"/>
      <c r="AY181" s="140">
        <v>54.8</v>
      </c>
    </row>
    <row r="182" spans="1:51" x14ac:dyDescent="0.25">
      <c r="A182" s="116" t="s">
        <v>500</v>
      </c>
      <c r="B182" s="152" t="s">
        <v>501</v>
      </c>
      <c r="C182" s="27" t="s">
        <v>499</v>
      </c>
      <c r="D182" s="27" t="s">
        <v>12</v>
      </c>
      <c r="E182" s="60"/>
      <c r="F182" s="139">
        <v>1326.71</v>
      </c>
      <c r="G182" s="140">
        <v>561.66</v>
      </c>
      <c r="H182" s="140">
        <v>19</v>
      </c>
      <c r="I182" s="60"/>
      <c r="J182" s="28">
        <v>4.49</v>
      </c>
      <c r="K182" s="28">
        <v>296079.58</v>
      </c>
      <c r="L182" s="60"/>
      <c r="M182" s="28">
        <v>4.49</v>
      </c>
      <c r="N182" s="28">
        <v>296079.58</v>
      </c>
      <c r="O182" s="60"/>
      <c r="P182" s="28">
        <v>4.68</v>
      </c>
      <c r="Q182" s="28">
        <v>308608.56</v>
      </c>
      <c r="R182" s="60"/>
      <c r="S182" s="28">
        <v>4.68</v>
      </c>
      <c r="T182" s="44">
        <v>308608.56</v>
      </c>
      <c r="U182" s="12"/>
      <c r="V182" s="11"/>
      <c r="W182" s="28">
        <v>0.15</v>
      </c>
      <c r="X182" s="28">
        <v>9891.2999999999993</v>
      </c>
      <c r="Y182" s="60"/>
      <c r="Z182" s="28">
        <v>0.15</v>
      </c>
      <c r="AA182" s="28">
        <v>9891.2999999999993</v>
      </c>
      <c r="AB182" s="60"/>
      <c r="AC182" s="28">
        <v>0.15</v>
      </c>
      <c r="AD182" s="28">
        <v>9891.2999999999993</v>
      </c>
      <c r="AE182" s="60"/>
      <c r="AF182" s="28">
        <v>0.15</v>
      </c>
      <c r="AG182" s="44">
        <v>9891.2999999999993</v>
      </c>
      <c r="AH182" s="60"/>
      <c r="AI182" s="63">
        <v>0.19</v>
      </c>
      <c r="AJ182" s="44">
        <v>12528.98</v>
      </c>
      <c r="AK182" s="12"/>
      <c r="AL182" s="11"/>
      <c r="AM182" s="28">
        <v>9.4</v>
      </c>
      <c r="AN182" s="28">
        <v>619854.80000000005</v>
      </c>
      <c r="AO182" s="60"/>
      <c r="AP182" s="28">
        <v>9.4</v>
      </c>
      <c r="AQ182" s="28">
        <v>247624.2</v>
      </c>
      <c r="AR182" s="60"/>
      <c r="AS182" s="28">
        <v>1.32</v>
      </c>
      <c r="AT182" s="28">
        <v>98243.64</v>
      </c>
      <c r="AU182" s="13"/>
      <c r="AV182" s="11"/>
      <c r="AW182" s="44">
        <v>2227193.1000000006</v>
      </c>
      <c r="AX182" s="51"/>
      <c r="AY182" s="140">
        <v>23.89</v>
      </c>
    </row>
    <row r="183" spans="1:51" x14ac:dyDescent="0.25">
      <c r="A183" s="116" t="s">
        <v>458</v>
      </c>
      <c r="B183" s="152" t="s">
        <v>459</v>
      </c>
      <c r="C183" s="27" t="s">
        <v>457</v>
      </c>
      <c r="D183" s="27" t="s">
        <v>12</v>
      </c>
      <c r="E183" s="60"/>
      <c r="F183" s="139">
        <v>425.2</v>
      </c>
      <c r="G183" s="140">
        <v>140</v>
      </c>
      <c r="H183" s="140">
        <v>0</v>
      </c>
      <c r="I183" s="60"/>
      <c r="J183" s="28">
        <v>1.1200000000000001</v>
      </c>
      <c r="K183" s="28">
        <v>73855.039999999994</v>
      </c>
      <c r="L183" s="60"/>
      <c r="M183" s="28">
        <v>1.1200000000000001</v>
      </c>
      <c r="N183" s="28">
        <v>73855.039999999994</v>
      </c>
      <c r="O183" s="60"/>
      <c r="P183" s="28">
        <v>1.1599999999999999</v>
      </c>
      <c r="Q183" s="28">
        <v>76492.72</v>
      </c>
      <c r="R183" s="60"/>
      <c r="S183" s="28">
        <v>1.1599999999999999</v>
      </c>
      <c r="T183" s="44">
        <v>76492.72</v>
      </c>
      <c r="U183" s="12"/>
      <c r="V183" s="11"/>
      <c r="W183" s="28">
        <v>0</v>
      </c>
      <c r="X183" s="28">
        <v>0</v>
      </c>
      <c r="Y183" s="60"/>
      <c r="Z183" s="28">
        <v>0</v>
      </c>
      <c r="AA183" s="28">
        <v>0</v>
      </c>
      <c r="AB183" s="60"/>
      <c r="AC183" s="28">
        <v>0</v>
      </c>
      <c r="AD183" s="28">
        <v>0</v>
      </c>
      <c r="AE183" s="60"/>
      <c r="AF183" s="28">
        <v>0</v>
      </c>
      <c r="AG183" s="44">
        <v>0</v>
      </c>
      <c r="AH183" s="60"/>
      <c r="AI183" s="63">
        <v>0</v>
      </c>
      <c r="AJ183" s="44">
        <v>0</v>
      </c>
      <c r="AK183" s="12"/>
      <c r="AL183" s="11"/>
      <c r="AM183" s="28">
        <v>3.01</v>
      </c>
      <c r="AN183" s="28">
        <v>198485.42</v>
      </c>
      <c r="AO183" s="60"/>
      <c r="AP183" s="28">
        <v>3.01</v>
      </c>
      <c r="AQ183" s="28">
        <v>79292.429999999993</v>
      </c>
      <c r="AR183" s="60"/>
      <c r="AS183" s="28">
        <v>0.42</v>
      </c>
      <c r="AT183" s="28">
        <v>31259.34</v>
      </c>
      <c r="AU183" s="13"/>
      <c r="AV183" s="11"/>
      <c r="AW183" s="44">
        <v>609732.71000000008</v>
      </c>
      <c r="AX183" s="51"/>
      <c r="AY183" s="140">
        <v>6.45</v>
      </c>
    </row>
    <row r="184" spans="1:51" x14ac:dyDescent="0.25">
      <c r="A184" s="116" t="s">
        <v>134</v>
      </c>
      <c r="B184" s="152" t="s">
        <v>135</v>
      </c>
      <c r="C184" s="27" t="s">
        <v>106</v>
      </c>
      <c r="D184" s="27" t="s">
        <v>12</v>
      </c>
      <c r="E184" s="60"/>
      <c r="F184" s="139">
        <v>883.2</v>
      </c>
      <c r="G184" s="140">
        <v>215.33</v>
      </c>
      <c r="H184" s="140">
        <v>8</v>
      </c>
      <c r="I184" s="60"/>
      <c r="J184" s="28">
        <v>1.72</v>
      </c>
      <c r="K184" s="28">
        <v>113420.24</v>
      </c>
      <c r="L184" s="60"/>
      <c r="M184" s="28">
        <v>1.72</v>
      </c>
      <c r="N184" s="28">
        <v>113420.24</v>
      </c>
      <c r="O184" s="60"/>
      <c r="P184" s="28">
        <v>1.79</v>
      </c>
      <c r="Q184" s="28">
        <v>118036.18</v>
      </c>
      <c r="R184" s="60"/>
      <c r="S184" s="28">
        <v>1.79</v>
      </c>
      <c r="T184" s="44">
        <v>118036.18</v>
      </c>
      <c r="U184" s="12"/>
      <c r="V184" s="11"/>
      <c r="W184" s="28">
        <v>0.06</v>
      </c>
      <c r="X184" s="28">
        <v>3956.52</v>
      </c>
      <c r="Y184" s="60"/>
      <c r="Z184" s="28">
        <v>0.06</v>
      </c>
      <c r="AA184" s="28">
        <v>3956.52</v>
      </c>
      <c r="AB184" s="60"/>
      <c r="AC184" s="28">
        <v>0.06</v>
      </c>
      <c r="AD184" s="28">
        <v>3956.52</v>
      </c>
      <c r="AE184" s="60"/>
      <c r="AF184" s="28">
        <v>0.06</v>
      </c>
      <c r="AG184" s="44">
        <v>3956.52</v>
      </c>
      <c r="AH184" s="60"/>
      <c r="AI184" s="63">
        <v>0.08</v>
      </c>
      <c r="AJ184" s="44">
        <v>5275.36</v>
      </c>
      <c r="AK184" s="12"/>
      <c r="AL184" s="11"/>
      <c r="AM184" s="28">
        <v>6.26</v>
      </c>
      <c r="AN184" s="28">
        <v>412796.92</v>
      </c>
      <c r="AO184" s="60"/>
      <c r="AP184" s="28">
        <v>6.26</v>
      </c>
      <c r="AQ184" s="28">
        <v>164907.18</v>
      </c>
      <c r="AR184" s="60"/>
      <c r="AS184" s="28">
        <v>0.88</v>
      </c>
      <c r="AT184" s="28">
        <v>65495.76</v>
      </c>
      <c r="AU184" s="13"/>
      <c r="AV184" s="11"/>
      <c r="AW184" s="44">
        <v>1127214.1399999999</v>
      </c>
      <c r="AX184" s="51"/>
      <c r="AY184" s="140">
        <v>11.819999999999999</v>
      </c>
    </row>
    <row r="185" spans="1:51" x14ac:dyDescent="0.25">
      <c r="A185" s="116" t="s">
        <v>226</v>
      </c>
      <c r="B185" s="152" t="s">
        <v>227</v>
      </c>
      <c r="C185" s="27" t="s">
        <v>142</v>
      </c>
      <c r="D185" s="27" t="s">
        <v>120</v>
      </c>
      <c r="E185" s="60"/>
      <c r="F185" s="139">
        <v>412.5</v>
      </c>
      <c r="G185" s="140">
        <v>186</v>
      </c>
      <c r="H185" s="140">
        <v>103</v>
      </c>
      <c r="I185" s="60"/>
      <c r="J185" s="28">
        <v>1.48</v>
      </c>
      <c r="K185" s="28">
        <v>97594.16</v>
      </c>
      <c r="L185" s="60"/>
      <c r="M185" s="28">
        <v>1.48</v>
      </c>
      <c r="N185" s="28">
        <v>97594.16</v>
      </c>
      <c r="O185" s="60"/>
      <c r="P185" s="28">
        <v>1.55</v>
      </c>
      <c r="Q185" s="28">
        <v>102210.1</v>
      </c>
      <c r="R185" s="60"/>
      <c r="S185" s="28">
        <v>1.55</v>
      </c>
      <c r="T185" s="44">
        <v>102210.1</v>
      </c>
      <c r="U185" s="12"/>
      <c r="V185" s="11"/>
      <c r="W185" s="28">
        <v>0.82</v>
      </c>
      <c r="X185" s="28">
        <v>54072.44</v>
      </c>
      <c r="Y185" s="60"/>
      <c r="Z185" s="28">
        <v>0.82</v>
      </c>
      <c r="AA185" s="28">
        <v>54072.44</v>
      </c>
      <c r="AB185" s="60"/>
      <c r="AC185" s="28">
        <v>0.85</v>
      </c>
      <c r="AD185" s="28">
        <v>56050.7</v>
      </c>
      <c r="AE185" s="60"/>
      <c r="AF185" s="28">
        <v>0.85</v>
      </c>
      <c r="AG185" s="44">
        <v>56050.7</v>
      </c>
      <c r="AH185" s="60"/>
      <c r="AI185" s="63">
        <v>1.03</v>
      </c>
      <c r="AJ185" s="44">
        <v>67920.259999999995</v>
      </c>
      <c r="AK185" s="12"/>
      <c r="AL185" s="11"/>
      <c r="AM185" s="28">
        <v>2.92</v>
      </c>
      <c r="AN185" s="28">
        <v>192550.64</v>
      </c>
      <c r="AO185" s="60"/>
      <c r="AP185" s="28">
        <v>2.92</v>
      </c>
      <c r="AQ185" s="28">
        <v>76921.56</v>
      </c>
      <c r="AR185" s="60"/>
      <c r="AS185" s="28">
        <v>0.41</v>
      </c>
      <c r="AT185" s="28">
        <v>30515.07</v>
      </c>
      <c r="AU185" s="13"/>
      <c r="AV185" s="11"/>
      <c r="AW185" s="44">
        <v>987762.33000000007</v>
      </c>
      <c r="AX185" s="51"/>
      <c r="AY185" s="140">
        <v>11.049999999999999</v>
      </c>
    </row>
    <row r="186" spans="1:51" x14ac:dyDescent="0.25">
      <c r="A186" s="116" t="s">
        <v>46</v>
      </c>
      <c r="B186" s="152" t="s">
        <v>47</v>
      </c>
      <c r="C186" s="27" t="s">
        <v>43</v>
      </c>
      <c r="D186" s="27" t="s">
        <v>12</v>
      </c>
      <c r="E186" s="60"/>
      <c r="F186" s="139">
        <v>1178.46</v>
      </c>
      <c r="G186" s="140">
        <v>584.33000000000004</v>
      </c>
      <c r="H186" s="140">
        <v>2</v>
      </c>
      <c r="I186" s="60"/>
      <c r="J186" s="28">
        <v>4.67</v>
      </c>
      <c r="K186" s="28">
        <v>307949.14</v>
      </c>
      <c r="L186" s="60"/>
      <c r="M186" s="28">
        <v>4.67</v>
      </c>
      <c r="N186" s="28">
        <v>307949.14</v>
      </c>
      <c r="O186" s="60"/>
      <c r="P186" s="28">
        <v>4.8600000000000003</v>
      </c>
      <c r="Q186" s="28">
        <v>320478.12</v>
      </c>
      <c r="R186" s="60"/>
      <c r="S186" s="28">
        <v>4.8600000000000003</v>
      </c>
      <c r="T186" s="44">
        <v>320478.12</v>
      </c>
      <c r="U186" s="12"/>
      <c r="V186" s="11"/>
      <c r="W186" s="28">
        <v>0.01</v>
      </c>
      <c r="X186" s="28">
        <v>659.42</v>
      </c>
      <c r="Y186" s="60"/>
      <c r="Z186" s="28">
        <v>0.01</v>
      </c>
      <c r="AA186" s="28">
        <v>659.42</v>
      </c>
      <c r="AB186" s="60"/>
      <c r="AC186" s="28">
        <v>0.01</v>
      </c>
      <c r="AD186" s="28">
        <v>659.42</v>
      </c>
      <c r="AE186" s="60"/>
      <c r="AF186" s="28">
        <v>0.01</v>
      </c>
      <c r="AG186" s="44">
        <v>659.42</v>
      </c>
      <c r="AH186" s="60"/>
      <c r="AI186" s="63">
        <v>0.02</v>
      </c>
      <c r="AJ186" s="44">
        <v>1318.84</v>
      </c>
      <c r="AK186" s="12"/>
      <c r="AL186" s="11"/>
      <c r="AM186" s="28">
        <v>8.35</v>
      </c>
      <c r="AN186" s="28">
        <v>550615.69999999995</v>
      </c>
      <c r="AO186" s="60"/>
      <c r="AP186" s="28">
        <v>8.35</v>
      </c>
      <c r="AQ186" s="28">
        <v>219964.05</v>
      </c>
      <c r="AR186" s="60"/>
      <c r="AS186" s="28">
        <v>1.17</v>
      </c>
      <c r="AT186" s="28">
        <v>87079.59</v>
      </c>
      <c r="AU186" s="13"/>
      <c r="AV186" s="11"/>
      <c r="AW186" s="44">
        <v>2118470.3800000004</v>
      </c>
      <c r="AX186" s="51"/>
      <c r="AY186" s="140">
        <v>22.79</v>
      </c>
    </row>
    <row r="187" spans="1:51" x14ac:dyDescent="0.25">
      <c r="A187" s="116" t="s">
        <v>41</v>
      </c>
      <c r="B187" s="152" t="s">
        <v>42</v>
      </c>
      <c r="C187" s="27" t="s">
        <v>43</v>
      </c>
      <c r="D187" s="27" t="s">
        <v>12</v>
      </c>
      <c r="E187" s="60"/>
      <c r="F187" s="139">
        <v>286</v>
      </c>
      <c r="G187" s="140">
        <v>134</v>
      </c>
      <c r="H187" s="140">
        <v>0</v>
      </c>
      <c r="I187" s="60"/>
      <c r="J187" s="28">
        <v>1.07</v>
      </c>
      <c r="K187" s="28">
        <v>70557.94</v>
      </c>
      <c r="L187" s="60"/>
      <c r="M187" s="28">
        <v>1.07</v>
      </c>
      <c r="N187" s="28">
        <v>70557.94</v>
      </c>
      <c r="O187" s="60"/>
      <c r="P187" s="28">
        <v>1.1100000000000001</v>
      </c>
      <c r="Q187" s="28">
        <v>73195.62</v>
      </c>
      <c r="R187" s="60"/>
      <c r="S187" s="28">
        <v>1.1100000000000001</v>
      </c>
      <c r="T187" s="44">
        <v>73195.62</v>
      </c>
      <c r="U187" s="12"/>
      <c r="V187" s="11"/>
      <c r="W187" s="28">
        <v>0</v>
      </c>
      <c r="X187" s="28">
        <v>0</v>
      </c>
      <c r="Y187" s="60"/>
      <c r="Z187" s="28">
        <v>0</v>
      </c>
      <c r="AA187" s="28">
        <v>0</v>
      </c>
      <c r="AB187" s="60"/>
      <c r="AC187" s="28">
        <v>0</v>
      </c>
      <c r="AD187" s="28">
        <v>0</v>
      </c>
      <c r="AE187" s="60"/>
      <c r="AF187" s="28">
        <v>0</v>
      </c>
      <c r="AG187" s="44">
        <v>0</v>
      </c>
      <c r="AH187" s="60"/>
      <c r="AI187" s="63">
        <v>0</v>
      </c>
      <c r="AJ187" s="44">
        <v>0</v>
      </c>
      <c r="AK187" s="12"/>
      <c r="AL187" s="11"/>
      <c r="AM187" s="28">
        <v>2.02</v>
      </c>
      <c r="AN187" s="28">
        <v>133202.84</v>
      </c>
      <c r="AO187" s="60"/>
      <c r="AP187" s="28">
        <v>2.02</v>
      </c>
      <c r="AQ187" s="28">
        <v>53212.86</v>
      </c>
      <c r="AR187" s="60"/>
      <c r="AS187" s="28">
        <v>0.28000000000000003</v>
      </c>
      <c r="AT187" s="28">
        <v>20839.560000000001</v>
      </c>
      <c r="AU187" s="13"/>
      <c r="AV187" s="11"/>
      <c r="AW187" s="44">
        <v>494762.38</v>
      </c>
      <c r="AX187" s="51"/>
      <c r="AY187" s="140">
        <v>5.3100000000000005</v>
      </c>
    </row>
    <row r="188" spans="1:51" x14ac:dyDescent="0.25">
      <c r="A188" s="116" t="s">
        <v>282</v>
      </c>
      <c r="B188" s="152" t="s">
        <v>283</v>
      </c>
      <c r="C188" s="27" t="s">
        <v>142</v>
      </c>
      <c r="D188" s="27" t="s">
        <v>120</v>
      </c>
      <c r="E188" s="60"/>
      <c r="F188" s="139">
        <v>783.63</v>
      </c>
      <c r="G188" s="140">
        <v>124</v>
      </c>
      <c r="H188" s="140">
        <v>90.5</v>
      </c>
      <c r="I188" s="60"/>
      <c r="J188" s="28">
        <v>0.99</v>
      </c>
      <c r="K188" s="28">
        <v>65282.58</v>
      </c>
      <c r="L188" s="60"/>
      <c r="M188" s="28">
        <v>0.99</v>
      </c>
      <c r="N188" s="28">
        <v>65282.58</v>
      </c>
      <c r="O188" s="60"/>
      <c r="P188" s="28">
        <v>1.03</v>
      </c>
      <c r="Q188" s="28">
        <v>67920.259999999995</v>
      </c>
      <c r="R188" s="60"/>
      <c r="S188" s="28">
        <v>1.03</v>
      </c>
      <c r="T188" s="44">
        <v>67920.259999999995</v>
      </c>
      <c r="U188" s="12"/>
      <c r="V188" s="11"/>
      <c r="W188" s="28">
        <v>0.72</v>
      </c>
      <c r="X188" s="28">
        <v>47478.239999999998</v>
      </c>
      <c r="Y188" s="60"/>
      <c r="Z188" s="28">
        <v>0.72</v>
      </c>
      <c r="AA188" s="28">
        <v>47478.239999999998</v>
      </c>
      <c r="AB188" s="60"/>
      <c r="AC188" s="28">
        <v>0.75</v>
      </c>
      <c r="AD188" s="28">
        <v>49456.5</v>
      </c>
      <c r="AE188" s="60"/>
      <c r="AF188" s="28">
        <v>0.75</v>
      </c>
      <c r="AG188" s="44">
        <v>49456.5</v>
      </c>
      <c r="AH188" s="60"/>
      <c r="AI188" s="63">
        <v>0.9</v>
      </c>
      <c r="AJ188" s="44">
        <v>59347.8</v>
      </c>
      <c r="AK188" s="12"/>
      <c r="AL188" s="11"/>
      <c r="AM188" s="28">
        <v>5.55</v>
      </c>
      <c r="AN188" s="28">
        <v>365978.1</v>
      </c>
      <c r="AO188" s="60"/>
      <c r="AP188" s="28">
        <v>5.55</v>
      </c>
      <c r="AQ188" s="28">
        <v>146203.65</v>
      </c>
      <c r="AR188" s="60"/>
      <c r="AS188" s="28">
        <v>0.78</v>
      </c>
      <c r="AT188" s="28">
        <v>58053.06</v>
      </c>
      <c r="AU188" s="13"/>
      <c r="AV188" s="11"/>
      <c r="AW188" s="44">
        <v>1089857.77</v>
      </c>
      <c r="AX188" s="51"/>
      <c r="AY188" s="140">
        <v>11.719999999999999</v>
      </c>
    </row>
    <row r="189" spans="1:51" x14ac:dyDescent="0.25">
      <c r="A189" s="116" t="s">
        <v>345</v>
      </c>
      <c r="B189" s="152" t="s">
        <v>346</v>
      </c>
      <c r="C189" s="27" t="s">
        <v>142</v>
      </c>
      <c r="D189" s="27" t="s">
        <v>120</v>
      </c>
      <c r="E189" s="60"/>
      <c r="F189" s="139">
        <v>1433.39</v>
      </c>
      <c r="G189" s="140">
        <v>1300.33</v>
      </c>
      <c r="H189" s="140">
        <v>454</v>
      </c>
      <c r="I189" s="60"/>
      <c r="J189" s="28">
        <v>10.4</v>
      </c>
      <c r="K189" s="28">
        <v>685796.8</v>
      </c>
      <c r="L189" s="60"/>
      <c r="M189" s="28">
        <v>10.4</v>
      </c>
      <c r="N189" s="28">
        <v>685796.8</v>
      </c>
      <c r="O189" s="60"/>
      <c r="P189" s="28">
        <v>10.83</v>
      </c>
      <c r="Q189" s="28">
        <v>714151.86</v>
      </c>
      <c r="R189" s="60"/>
      <c r="S189" s="28">
        <v>10.83</v>
      </c>
      <c r="T189" s="44">
        <v>714151.86</v>
      </c>
      <c r="U189" s="12"/>
      <c r="V189" s="11"/>
      <c r="W189" s="28">
        <v>3.63</v>
      </c>
      <c r="X189" s="28">
        <v>239369.46</v>
      </c>
      <c r="Y189" s="60"/>
      <c r="Z189" s="28">
        <v>3.63</v>
      </c>
      <c r="AA189" s="28">
        <v>239369.46</v>
      </c>
      <c r="AB189" s="60"/>
      <c r="AC189" s="28">
        <v>3.78</v>
      </c>
      <c r="AD189" s="28">
        <v>249260.76</v>
      </c>
      <c r="AE189" s="60"/>
      <c r="AF189" s="28">
        <v>3.78</v>
      </c>
      <c r="AG189" s="44">
        <v>249260.76</v>
      </c>
      <c r="AH189" s="60"/>
      <c r="AI189" s="63">
        <v>4.54</v>
      </c>
      <c r="AJ189" s="44">
        <v>299376.68</v>
      </c>
      <c r="AK189" s="12"/>
      <c r="AL189" s="11"/>
      <c r="AM189" s="28">
        <v>10.16</v>
      </c>
      <c r="AN189" s="28">
        <v>669970.72</v>
      </c>
      <c r="AO189" s="60"/>
      <c r="AP189" s="28">
        <v>10.16</v>
      </c>
      <c r="AQ189" s="28">
        <v>267644.88</v>
      </c>
      <c r="AR189" s="60"/>
      <c r="AS189" s="28">
        <v>1.43</v>
      </c>
      <c r="AT189" s="28">
        <v>106430.61</v>
      </c>
      <c r="AU189" s="13"/>
      <c r="AV189" s="11"/>
      <c r="AW189" s="44">
        <v>5120580.6499999994</v>
      </c>
      <c r="AX189" s="51"/>
      <c r="AY189" s="140">
        <v>57.95</v>
      </c>
    </row>
    <row r="190" spans="1:51" x14ac:dyDescent="0.25">
      <c r="A190" s="116" t="s">
        <v>121</v>
      </c>
      <c r="B190" s="152" t="s">
        <v>122</v>
      </c>
      <c r="C190" s="27" t="s">
        <v>106</v>
      </c>
      <c r="D190" s="27" t="s">
        <v>120</v>
      </c>
      <c r="E190" s="60"/>
      <c r="F190" s="139">
        <v>709.71</v>
      </c>
      <c r="G190" s="140">
        <v>109.66</v>
      </c>
      <c r="H190" s="140">
        <v>8.66</v>
      </c>
      <c r="I190" s="60"/>
      <c r="J190" s="28">
        <v>0.87</v>
      </c>
      <c r="K190" s="28">
        <v>57369.54</v>
      </c>
      <c r="L190" s="60"/>
      <c r="M190" s="28">
        <v>0.87</v>
      </c>
      <c r="N190" s="28">
        <v>57369.54</v>
      </c>
      <c r="O190" s="60"/>
      <c r="P190" s="28">
        <v>0.91</v>
      </c>
      <c r="Q190" s="28">
        <v>60007.22</v>
      </c>
      <c r="R190" s="60"/>
      <c r="S190" s="28">
        <v>0.91</v>
      </c>
      <c r="T190" s="44">
        <v>60007.22</v>
      </c>
      <c r="U190" s="12"/>
      <c r="V190" s="11"/>
      <c r="W190" s="28">
        <v>0.06</v>
      </c>
      <c r="X190" s="28">
        <v>3956.52</v>
      </c>
      <c r="Y190" s="60"/>
      <c r="Z190" s="28">
        <v>0.06</v>
      </c>
      <c r="AA190" s="28">
        <v>3956.52</v>
      </c>
      <c r="AB190" s="60"/>
      <c r="AC190" s="28">
        <v>7.0000000000000007E-2</v>
      </c>
      <c r="AD190" s="28">
        <v>4615.9399999999996</v>
      </c>
      <c r="AE190" s="60"/>
      <c r="AF190" s="28">
        <v>7.0000000000000007E-2</v>
      </c>
      <c r="AG190" s="44">
        <v>4615.9399999999996</v>
      </c>
      <c r="AH190" s="60"/>
      <c r="AI190" s="63">
        <v>0.08</v>
      </c>
      <c r="AJ190" s="44">
        <v>5275.36</v>
      </c>
      <c r="AK190" s="12"/>
      <c r="AL190" s="11"/>
      <c r="AM190" s="28">
        <v>5.03</v>
      </c>
      <c r="AN190" s="28">
        <v>331688.26</v>
      </c>
      <c r="AO190" s="60"/>
      <c r="AP190" s="28">
        <v>5.03</v>
      </c>
      <c r="AQ190" s="28">
        <v>132505.29</v>
      </c>
      <c r="AR190" s="60"/>
      <c r="AS190" s="28">
        <v>0.7</v>
      </c>
      <c r="AT190" s="28">
        <v>52098.9</v>
      </c>
      <c r="AU190" s="13"/>
      <c r="AV190" s="11"/>
      <c r="AW190" s="44">
        <v>773466.25</v>
      </c>
      <c r="AX190" s="51"/>
      <c r="AY190" s="140">
        <v>8</v>
      </c>
    </row>
    <row r="191" spans="1:51" x14ac:dyDescent="0.25">
      <c r="A191" s="116" t="s">
        <v>347</v>
      </c>
      <c r="B191" s="152" t="s">
        <v>348</v>
      </c>
      <c r="C191" s="27" t="s">
        <v>142</v>
      </c>
      <c r="D191" s="27" t="s">
        <v>120</v>
      </c>
      <c r="E191" s="60"/>
      <c r="F191" s="139">
        <v>2696.5</v>
      </c>
      <c r="G191" s="140">
        <v>1958</v>
      </c>
      <c r="H191" s="140">
        <v>110.5</v>
      </c>
      <c r="I191" s="60"/>
      <c r="J191" s="28">
        <v>15.66</v>
      </c>
      <c r="K191" s="28">
        <v>1032651.72</v>
      </c>
      <c r="L191" s="60"/>
      <c r="M191" s="28">
        <v>15.66</v>
      </c>
      <c r="N191" s="28">
        <v>1032651.72</v>
      </c>
      <c r="O191" s="60"/>
      <c r="P191" s="28">
        <v>16.309999999999999</v>
      </c>
      <c r="Q191" s="28">
        <v>1075514.02</v>
      </c>
      <c r="R191" s="60"/>
      <c r="S191" s="28">
        <v>16.309999999999999</v>
      </c>
      <c r="T191" s="44">
        <v>1075514.02</v>
      </c>
      <c r="U191" s="12"/>
      <c r="V191" s="11"/>
      <c r="W191" s="28">
        <v>0.88</v>
      </c>
      <c r="X191" s="28">
        <v>58028.959999999999</v>
      </c>
      <c r="Y191" s="60"/>
      <c r="Z191" s="28">
        <v>0.88</v>
      </c>
      <c r="AA191" s="28">
        <v>58028.959999999999</v>
      </c>
      <c r="AB191" s="60"/>
      <c r="AC191" s="28">
        <v>0.92</v>
      </c>
      <c r="AD191" s="28">
        <v>60666.64</v>
      </c>
      <c r="AE191" s="60"/>
      <c r="AF191" s="28">
        <v>0.92</v>
      </c>
      <c r="AG191" s="44">
        <v>60666.64</v>
      </c>
      <c r="AH191" s="60"/>
      <c r="AI191" s="63">
        <v>1.1000000000000001</v>
      </c>
      <c r="AJ191" s="44">
        <v>72536.2</v>
      </c>
      <c r="AK191" s="12"/>
      <c r="AL191" s="11"/>
      <c r="AM191" s="28">
        <v>19.12</v>
      </c>
      <c r="AN191" s="28">
        <v>1260811.04</v>
      </c>
      <c r="AO191" s="60"/>
      <c r="AP191" s="28">
        <v>19.12</v>
      </c>
      <c r="AQ191" s="28">
        <v>503678.16</v>
      </c>
      <c r="AR191" s="60"/>
      <c r="AS191" s="28">
        <v>2.69</v>
      </c>
      <c r="AT191" s="28">
        <v>200208.63</v>
      </c>
      <c r="AU191" s="13"/>
      <c r="AV191" s="11"/>
      <c r="AW191" s="44">
        <v>6490956.709999999</v>
      </c>
      <c r="AX191" s="51"/>
      <c r="AY191" s="140">
        <v>71.220000000000013</v>
      </c>
    </row>
    <row r="192" spans="1:51" x14ac:dyDescent="0.25">
      <c r="A192" s="116" t="s">
        <v>493</v>
      </c>
      <c r="B192" s="152" t="s">
        <v>494</v>
      </c>
      <c r="C192" s="27" t="s">
        <v>468</v>
      </c>
      <c r="D192" s="27" t="s">
        <v>120</v>
      </c>
      <c r="E192" s="60"/>
      <c r="F192" s="139">
        <v>265.25</v>
      </c>
      <c r="G192" s="140">
        <v>50</v>
      </c>
      <c r="H192" s="140">
        <v>0</v>
      </c>
      <c r="I192" s="60"/>
      <c r="J192" s="28">
        <v>0.4</v>
      </c>
      <c r="K192" s="28">
        <v>26376.799999999999</v>
      </c>
      <c r="L192" s="60"/>
      <c r="M192" s="28">
        <v>0.4</v>
      </c>
      <c r="N192" s="28">
        <v>26376.799999999999</v>
      </c>
      <c r="O192" s="60"/>
      <c r="P192" s="28">
        <v>0.41</v>
      </c>
      <c r="Q192" s="28">
        <v>27036.22</v>
      </c>
      <c r="R192" s="60"/>
      <c r="S192" s="28">
        <v>0.41</v>
      </c>
      <c r="T192" s="44">
        <v>27036.22</v>
      </c>
      <c r="U192" s="12"/>
      <c r="V192" s="11"/>
      <c r="W192" s="28">
        <v>0</v>
      </c>
      <c r="X192" s="28">
        <v>0</v>
      </c>
      <c r="Y192" s="60"/>
      <c r="Z192" s="28">
        <v>0</v>
      </c>
      <c r="AA192" s="28">
        <v>0</v>
      </c>
      <c r="AB192" s="60"/>
      <c r="AC192" s="28">
        <v>0</v>
      </c>
      <c r="AD192" s="28">
        <v>0</v>
      </c>
      <c r="AE192" s="60"/>
      <c r="AF192" s="28">
        <v>0</v>
      </c>
      <c r="AG192" s="44">
        <v>0</v>
      </c>
      <c r="AH192" s="60"/>
      <c r="AI192" s="63">
        <v>0</v>
      </c>
      <c r="AJ192" s="44">
        <v>0</v>
      </c>
      <c r="AK192" s="12"/>
      <c r="AL192" s="11"/>
      <c r="AM192" s="28">
        <v>1.88</v>
      </c>
      <c r="AN192" s="28">
        <v>123970.96</v>
      </c>
      <c r="AO192" s="60"/>
      <c r="AP192" s="28">
        <v>1.88</v>
      </c>
      <c r="AQ192" s="28">
        <v>49524.84</v>
      </c>
      <c r="AR192" s="60"/>
      <c r="AS192" s="28">
        <v>0.26</v>
      </c>
      <c r="AT192" s="28">
        <v>19351.02</v>
      </c>
      <c r="AU192" s="13"/>
      <c r="AV192" s="11"/>
      <c r="AW192" s="44">
        <v>299672.86</v>
      </c>
      <c r="AX192" s="51"/>
      <c r="AY192" s="140">
        <v>3.0999999999999996</v>
      </c>
    </row>
    <row r="193" spans="1:51" x14ac:dyDescent="0.25">
      <c r="A193" s="116" t="s">
        <v>147</v>
      </c>
      <c r="B193" s="152" t="s">
        <v>148</v>
      </c>
      <c r="C193" s="27" t="s">
        <v>142</v>
      </c>
      <c r="D193" s="27" t="s">
        <v>120</v>
      </c>
      <c r="E193" s="60"/>
      <c r="F193" s="139">
        <v>1468.88</v>
      </c>
      <c r="G193" s="140">
        <v>558</v>
      </c>
      <c r="H193" s="140">
        <v>401.5</v>
      </c>
      <c r="I193" s="60"/>
      <c r="J193" s="28">
        <v>4.46</v>
      </c>
      <c r="K193" s="28">
        <v>294101.32</v>
      </c>
      <c r="L193" s="60"/>
      <c r="M193" s="28">
        <v>4.46</v>
      </c>
      <c r="N193" s="28">
        <v>294101.32</v>
      </c>
      <c r="O193" s="60"/>
      <c r="P193" s="28">
        <v>4.6500000000000004</v>
      </c>
      <c r="Q193" s="28">
        <v>306630.3</v>
      </c>
      <c r="R193" s="60"/>
      <c r="S193" s="28">
        <v>4.6500000000000004</v>
      </c>
      <c r="T193" s="44">
        <v>306630.3</v>
      </c>
      <c r="U193" s="12"/>
      <c r="V193" s="11"/>
      <c r="W193" s="28">
        <v>3.21</v>
      </c>
      <c r="X193" s="28">
        <v>211673.82</v>
      </c>
      <c r="Y193" s="60"/>
      <c r="Z193" s="28">
        <v>3.21</v>
      </c>
      <c r="AA193" s="28">
        <v>211673.82</v>
      </c>
      <c r="AB193" s="60"/>
      <c r="AC193" s="28">
        <v>3.34</v>
      </c>
      <c r="AD193" s="28">
        <v>220246.28</v>
      </c>
      <c r="AE193" s="60"/>
      <c r="AF193" s="28">
        <v>3.34</v>
      </c>
      <c r="AG193" s="44">
        <v>220246.28</v>
      </c>
      <c r="AH193" s="60"/>
      <c r="AI193" s="63">
        <v>4.01</v>
      </c>
      <c r="AJ193" s="44">
        <v>264427.42</v>
      </c>
      <c r="AK193" s="12"/>
      <c r="AL193" s="11"/>
      <c r="AM193" s="28">
        <v>10.41</v>
      </c>
      <c r="AN193" s="28">
        <v>686456.22</v>
      </c>
      <c r="AO193" s="60"/>
      <c r="AP193" s="28">
        <v>10.41</v>
      </c>
      <c r="AQ193" s="28">
        <v>274230.63</v>
      </c>
      <c r="AR193" s="60"/>
      <c r="AS193" s="28">
        <v>1.46</v>
      </c>
      <c r="AT193" s="28">
        <v>108663.42</v>
      </c>
      <c r="AU193" s="13"/>
      <c r="AV193" s="11"/>
      <c r="AW193" s="44">
        <v>3399081.1299999994</v>
      </c>
      <c r="AX193" s="51"/>
      <c r="AY193" s="140">
        <v>38.069999999999993</v>
      </c>
    </row>
    <row r="194" spans="1:51" x14ac:dyDescent="0.25">
      <c r="A194" s="116" t="s">
        <v>292</v>
      </c>
      <c r="B194" s="152" t="s">
        <v>293</v>
      </c>
      <c r="C194" s="27" t="s">
        <v>142</v>
      </c>
      <c r="D194" s="27" t="s">
        <v>131</v>
      </c>
      <c r="E194" s="60"/>
      <c r="F194" s="139">
        <v>4614</v>
      </c>
      <c r="G194" s="140">
        <v>3624</v>
      </c>
      <c r="H194" s="140">
        <v>524.5</v>
      </c>
      <c r="I194" s="60"/>
      <c r="J194" s="28">
        <v>28.99</v>
      </c>
      <c r="K194" s="28">
        <v>1911658.58</v>
      </c>
      <c r="L194" s="60"/>
      <c r="M194" s="28">
        <v>28.99</v>
      </c>
      <c r="N194" s="28">
        <v>1911658.58</v>
      </c>
      <c r="O194" s="60"/>
      <c r="P194" s="28">
        <v>30.2</v>
      </c>
      <c r="Q194" s="28">
        <v>1991448.4</v>
      </c>
      <c r="R194" s="60"/>
      <c r="S194" s="28">
        <v>30.2</v>
      </c>
      <c r="T194" s="44">
        <v>1991448.4</v>
      </c>
      <c r="U194" s="12"/>
      <c r="V194" s="11"/>
      <c r="W194" s="28">
        <v>4.1900000000000004</v>
      </c>
      <c r="X194" s="28">
        <v>276296.98</v>
      </c>
      <c r="Y194" s="60"/>
      <c r="Z194" s="28">
        <v>4.1900000000000004</v>
      </c>
      <c r="AA194" s="28">
        <v>276296.98</v>
      </c>
      <c r="AB194" s="60"/>
      <c r="AC194" s="28">
        <v>4.37</v>
      </c>
      <c r="AD194" s="28">
        <v>288166.53999999998</v>
      </c>
      <c r="AE194" s="60"/>
      <c r="AF194" s="28">
        <v>4.37</v>
      </c>
      <c r="AG194" s="44">
        <v>288166.53999999998</v>
      </c>
      <c r="AH194" s="60"/>
      <c r="AI194" s="63">
        <v>5.24</v>
      </c>
      <c r="AJ194" s="44">
        <v>345536.08</v>
      </c>
      <c r="AK194" s="12"/>
      <c r="AL194" s="11"/>
      <c r="AM194" s="28">
        <v>32.72</v>
      </c>
      <c r="AN194" s="28">
        <v>2157622.2400000002</v>
      </c>
      <c r="AO194" s="60"/>
      <c r="AP194" s="28">
        <v>32.72</v>
      </c>
      <c r="AQ194" s="28">
        <v>861942.96</v>
      </c>
      <c r="AR194" s="60"/>
      <c r="AS194" s="28">
        <v>4.6100000000000003</v>
      </c>
      <c r="AT194" s="28">
        <v>343108.47</v>
      </c>
      <c r="AU194" s="13"/>
      <c r="AV194" s="11"/>
      <c r="AW194" s="44">
        <v>12643350.750000002</v>
      </c>
      <c r="AX194" s="51"/>
      <c r="AY194" s="140">
        <v>140.28</v>
      </c>
    </row>
    <row r="195" spans="1:51" x14ac:dyDescent="0.25">
      <c r="A195" s="116" t="s">
        <v>93</v>
      </c>
      <c r="B195" s="152" t="s">
        <v>94</v>
      </c>
      <c r="C195" s="27" t="s">
        <v>57</v>
      </c>
      <c r="D195" s="27" t="s">
        <v>12</v>
      </c>
      <c r="E195" s="60"/>
      <c r="F195" s="139">
        <v>415.37</v>
      </c>
      <c r="G195" s="140">
        <v>187.33</v>
      </c>
      <c r="H195" s="140">
        <v>0</v>
      </c>
      <c r="I195" s="60"/>
      <c r="J195" s="28">
        <v>1.49</v>
      </c>
      <c r="K195" s="28">
        <v>98253.58</v>
      </c>
      <c r="L195" s="60"/>
      <c r="M195" s="28">
        <v>1.49</v>
      </c>
      <c r="N195" s="28">
        <v>98253.58</v>
      </c>
      <c r="O195" s="60"/>
      <c r="P195" s="28">
        <v>1.56</v>
      </c>
      <c r="Q195" s="28">
        <v>102869.52</v>
      </c>
      <c r="R195" s="60"/>
      <c r="S195" s="28">
        <v>1.56</v>
      </c>
      <c r="T195" s="44">
        <v>102869.52</v>
      </c>
      <c r="U195" s="12"/>
      <c r="V195" s="11"/>
      <c r="W195" s="28">
        <v>0</v>
      </c>
      <c r="X195" s="28">
        <v>0</v>
      </c>
      <c r="Y195" s="60"/>
      <c r="Z195" s="28">
        <v>0</v>
      </c>
      <c r="AA195" s="28">
        <v>0</v>
      </c>
      <c r="AB195" s="60"/>
      <c r="AC195" s="28">
        <v>0</v>
      </c>
      <c r="AD195" s="28">
        <v>0</v>
      </c>
      <c r="AE195" s="60"/>
      <c r="AF195" s="28">
        <v>0</v>
      </c>
      <c r="AG195" s="44">
        <v>0</v>
      </c>
      <c r="AH195" s="60"/>
      <c r="AI195" s="63">
        <v>0</v>
      </c>
      <c r="AJ195" s="44">
        <v>0</v>
      </c>
      <c r="AK195" s="12"/>
      <c r="AL195" s="11"/>
      <c r="AM195" s="28">
        <v>2.94</v>
      </c>
      <c r="AN195" s="28">
        <v>193869.48</v>
      </c>
      <c r="AO195" s="60"/>
      <c r="AP195" s="28">
        <v>2.94</v>
      </c>
      <c r="AQ195" s="28">
        <v>77448.42</v>
      </c>
      <c r="AR195" s="60"/>
      <c r="AS195" s="28">
        <v>0.41</v>
      </c>
      <c r="AT195" s="28">
        <v>30515.07</v>
      </c>
      <c r="AU195" s="13"/>
      <c r="AV195" s="11"/>
      <c r="AW195" s="44">
        <v>704079.16999999993</v>
      </c>
      <c r="AX195" s="51"/>
      <c r="AY195" s="140">
        <v>7.5499999999999989</v>
      </c>
    </row>
    <row r="196" spans="1:51" x14ac:dyDescent="0.25">
      <c r="A196" s="116" t="s">
        <v>483</v>
      </c>
      <c r="B196" s="152" t="s">
        <v>484</v>
      </c>
      <c r="C196" s="27" t="s">
        <v>468</v>
      </c>
      <c r="D196" s="27" t="s">
        <v>120</v>
      </c>
      <c r="E196" s="60"/>
      <c r="F196" s="139">
        <v>1616.38</v>
      </c>
      <c r="G196" s="140">
        <v>1316</v>
      </c>
      <c r="H196" s="140">
        <v>337</v>
      </c>
      <c r="I196" s="60"/>
      <c r="J196" s="28">
        <v>10.52</v>
      </c>
      <c r="K196" s="28">
        <v>693709.84</v>
      </c>
      <c r="L196" s="60"/>
      <c r="M196" s="28">
        <v>10.52</v>
      </c>
      <c r="N196" s="28">
        <v>693709.84</v>
      </c>
      <c r="O196" s="60"/>
      <c r="P196" s="28">
        <v>10.96</v>
      </c>
      <c r="Q196" s="28">
        <v>722724.32</v>
      </c>
      <c r="R196" s="60"/>
      <c r="S196" s="28">
        <v>10.96</v>
      </c>
      <c r="T196" s="44">
        <v>722724.32</v>
      </c>
      <c r="U196" s="12"/>
      <c r="V196" s="11"/>
      <c r="W196" s="28">
        <v>2.69</v>
      </c>
      <c r="X196" s="28">
        <v>177383.98</v>
      </c>
      <c r="Y196" s="60"/>
      <c r="Z196" s="28">
        <v>2.69</v>
      </c>
      <c r="AA196" s="28">
        <v>177383.98</v>
      </c>
      <c r="AB196" s="60"/>
      <c r="AC196" s="28">
        <v>2.8</v>
      </c>
      <c r="AD196" s="28">
        <v>184637.6</v>
      </c>
      <c r="AE196" s="60"/>
      <c r="AF196" s="28">
        <v>2.8</v>
      </c>
      <c r="AG196" s="44">
        <v>184637.6</v>
      </c>
      <c r="AH196" s="60"/>
      <c r="AI196" s="63">
        <v>3.37</v>
      </c>
      <c r="AJ196" s="44">
        <v>222224.54</v>
      </c>
      <c r="AK196" s="12"/>
      <c r="AL196" s="11"/>
      <c r="AM196" s="28">
        <v>11.46</v>
      </c>
      <c r="AN196" s="28">
        <v>755695.32</v>
      </c>
      <c r="AO196" s="60"/>
      <c r="AP196" s="28">
        <v>11.46</v>
      </c>
      <c r="AQ196" s="28">
        <v>301890.78000000003</v>
      </c>
      <c r="AR196" s="60"/>
      <c r="AS196" s="28">
        <v>1.61</v>
      </c>
      <c r="AT196" s="28">
        <v>119827.47</v>
      </c>
      <c r="AU196" s="13"/>
      <c r="AV196" s="11"/>
      <c r="AW196" s="44">
        <v>4956549.59</v>
      </c>
      <c r="AX196" s="51"/>
      <c r="AY196" s="140">
        <v>55.559999999999988</v>
      </c>
    </row>
    <row r="197" spans="1:51" x14ac:dyDescent="0.25">
      <c r="A197" s="116" t="s">
        <v>491</v>
      </c>
      <c r="B197" s="152" t="s">
        <v>492</v>
      </c>
      <c r="C197" s="27" t="s">
        <v>468</v>
      </c>
      <c r="D197" s="27" t="s">
        <v>131</v>
      </c>
      <c r="E197" s="60"/>
      <c r="F197" s="139">
        <v>772.65</v>
      </c>
      <c r="G197" s="140">
        <v>569</v>
      </c>
      <c r="H197" s="140">
        <v>87</v>
      </c>
      <c r="I197" s="60"/>
      <c r="J197" s="28">
        <v>4.55</v>
      </c>
      <c r="K197" s="28">
        <v>300036.09999999998</v>
      </c>
      <c r="L197" s="60"/>
      <c r="M197" s="28">
        <v>4.55</v>
      </c>
      <c r="N197" s="28">
        <v>300036.09999999998</v>
      </c>
      <c r="O197" s="60"/>
      <c r="P197" s="28">
        <v>4.74</v>
      </c>
      <c r="Q197" s="28">
        <v>312565.08</v>
      </c>
      <c r="R197" s="60"/>
      <c r="S197" s="28">
        <v>4.74</v>
      </c>
      <c r="T197" s="44">
        <v>312565.08</v>
      </c>
      <c r="U197" s="12"/>
      <c r="V197" s="11"/>
      <c r="W197" s="28">
        <v>0.69</v>
      </c>
      <c r="X197" s="28">
        <v>45499.98</v>
      </c>
      <c r="Y197" s="60"/>
      <c r="Z197" s="28">
        <v>0.69</v>
      </c>
      <c r="AA197" s="28">
        <v>45499.98</v>
      </c>
      <c r="AB197" s="60"/>
      <c r="AC197" s="28">
        <v>0.72</v>
      </c>
      <c r="AD197" s="28">
        <v>47478.239999999998</v>
      </c>
      <c r="AE197" s="60"/>
      <c r="AF197" s="28">
        <v>0.72</v>
      </c>
      <c r="AG197" s="44">
        <v>47478.239999999998</v>
      </c>
      <c r="AH197" s="60"/>
      <c r="AI197" s="63">
        <v>0.87</v>
      </c>
      <c r="AJ197" s="44">
        <v>57369.54</v>
      </c>
      <c r="AK197" s="12"/>
      <c r="AL197" s="11"/>
      <c r="AM197" s="28">
        <v>5.47</v>
      </c>
      <c r="AN197" s="28">
        <v>360702.74</v>
      </c>
      <c r="AO197" s="60"/>
      <c r="AP197" s="28">
        <v>5.47</v>
      </c>
      <c r="AQ197" s="28">
        <v>144096.21</v>
      </c>
      <c r="AR197" s="60"/>
      <c r="AS197" s="28">
        <v>0.77</v>
      </c>
      <c r="AT197" s="28">
        <v>57308.79</v>
      </c>
      <c r="AU197" s="13"/>
      <c r="AV197" s="11"/>
      <c r="AW197" s="44">
        <v>2030636.08</v>
      </c>
      <c r="AX197" s="51"/>
      <c r="AY197" s="140">
        <v>22.5</v>
      </c>
    </row>
    <row r="198" spans="1:51" x14ac:dyDescent="0.25">
      <c r="A198" s="116" t="s">
        <v>417</v>
      </c>
      <c r="B198" s="152" t="s">
        <v>418</v>
      </c>
      <c r="C198" s="27" t="s">
        <v>142</v>
      </c>
      <c r="D198" s="27" t="s">
        <v>131</v>
      </c>
      <c r="E198" s="60"/>
      <c r="F198" s="139">
        <v>1842.5</v>
      </c>
      <c r="G198" s="140">
        <v>1044</v>
      </c>
      <c r="H198" s="140">
        <v>116</v>
      </c>
      <c r="I198" s="60"/>
      <c r="J198" s="28">
        <v>8.35</v>
      </c>
      <c r="K198" s="28">
        <v>550615.69999999995</v>
      </c>
      <c r="L198" s="60"/>
      <c r="M198" s="28">
        <v>8.35</v>
      </c>
      <c r="N198" s="28">
        <v>550615.69999999995</v>
      </c>
      <c r="O198" s="60"/>
      <c r="P198" s="28">
        <v>8.6999999999999993</v>
      </c>
      <c r="Q198" s="28">
        <v>573695.4</v>
      </c>
      <c r="R198" s="60"/>
      <c r="S198" s="28">
        <v>8.6999999999999993</v>
      </c>
      <c r="T198" s="44">
        <v>573695.4</v>
      </c>
      <c r="U198" s="12"/>
      <c r="V198" s="11"/>
      <c r="W198" s="28">
        <v>0.92</v>
      </c>
      <c r="X198" s="28">
        <v>60666.64</v>
      </c>
      <c r="Y198" s="60"/>
      <c r="Z198" s="28">
        <v>0.92</v>
      </c>
      <c r="AA198" s="28">
        <v>60666.64</v>
      </c>
      <c r="AB198" s="60"/>
      <c r="AC198" s="28">
        <v>0.96</v>
      </c>
      <c r="AD198" s="28">
        <v>63304.32</v>
      </c>
      <c r="AE198" s="60"/>
      <c r="AF198" s="28">
        <v>0.96</v>
      </c>
      <c r="AG198" s="44">
        <v>63304.32</v>
      </c>
      <c r="AH198" s="60"/>
      <c r="AI198" s="63">
        <v>1.1599999999999999</v>
      </c>
      <c r="AJ198" s="44">
        <v>76492.72</v>
      </c>
      <c r="AK198" s="12"/>
      <c r="AL198" s="11"/>
      <c r="AM198" s="28">
        <v>13.06</v>
      </c>
      <c r="AN198" s="28">
        <v>861202.52</v>
      </c>
      <c r="AO198" s="60"/>
      <c r="AP198" s="28">
        <v>13.06</v>
      </c>
      <c r="AQ198" s="28">
        <v>344039.58</v>
      </c>
      <c r="AR198" s="60"/>
      <c r="AS198" s="28">
        <v>1.84</v>
      </c>
      <c r="AT198" s="28">
        <v>136945.68</v>
      </c>
      <c r="AU198" s="13"/>
      <c r="AV198" s="11"/>
      <c r="AW198" s="44">
        <v>3915244.62</v>
      </c>
      <c r="AX198" s="51"/>
      <c r="AY198" s="140">
        <v>42.81</v>
      </c>
    </row>
    <row r="199" spans="1:51" x14ac:dyDescent="0.25">
      <c r="A199" s="116" t="s">
        <v>575</v>
      </c>
      <c r="B199" s="152" t="s">
        <v>576</v>
      </c>
      <c r="C199" s="27" t="s">
        <v>577</v>
      </c>
      <c r="D199" s="27" t="s">
        <v>12</v>
      </c>
      <c r="E199" s="60"/>
      <c r="F199" s="139">
        <v>907.2</v>
      </c>
      <c r="G199" s="140">
        <v>374</v>
      </c>
      <c r="H199" s="140">
        <v>0.33</v>
      </c>
      <c r="I199" s="60"/>
      <c r="J199" s="28">
        <v>2.99</v>
      </c>
      <c r="K199" s="28">
        <v>197166.58</v>
      </c>
      <c r="L199" s="60"/>
      <c r="M199" s="28">
        <v>2.99</v>
      </c>
      <c r="N199" s="28">
        <v>197166.58</v>
      </c>
      <c r="O199" s="60"/>
      <c r="P199" s="28">
        <v>3.11</v>
      </c>
      <c r="Q199" s="28">
        <v>205079.62</v>
      </c>
      <c r="R199" s="60"/>
      <c r="S199" s="28">
        <v>3.11</v>
      </c>
      <c r="T199" s="44">
        <v>205079.62</v>
      </c>
      <c r="U199" s="12"/>
      <c r="V199" s="11"/>
      <c r="W199" s="28">
        <v>0</v>
      </c>
      <c r="X199" s="28">
        <v>0</v>
      </c>
      <c r="Y199" s="60"/>
      <c r="Z199" s="28">
        <v>0</v>
      </c>
      <c r="AA199" s="28">
        <v>0</v>
      </c>
      <c r="AB199" s="60"/>
      <c r="AC199" s="28">
        <v>0</v>
      </c>
      <c r="AD199" s="28">
        <v>0</v>
      </c>
      <c r="AE199" s="60"/>
      <c r="AF199" s="28">
        <v>0</v>
      </c>
      <c r="AG199" s="44">
        <v>0</v>
      </c>
      <c r="AH199" s="60"/>
      <c r="AI199" s="63">
        <v>0</v>
      </c>
      <c r="AJ199" s="44">
        <v>0</v>
      </c>
      <c r="AK199" s="12"/>
      <c r="AL199" s="11"/>
      <c r="AM199" s="28">
        <v>6.43</v>
      </c>
      <c r="AN199" s="28">
        <v>424007.06</v>
      </c>
      <c r="AO199" s="60"/>
      <c r="AP199" s="28">
        <v>6.43</v>
      </c>
      <c r="AQ199" s="28">
        <v>169385.49</v>
      </c>
      <c r="AR199" s="60"/>
      <c r="AS199" s="28">
        <v>0.9</v>
      </c>
      <c r="AT199" s="28">
        <v>66984.3</v>
      </c>
      <c r="AU199" s="13"/>
      <c r="AV199" s="11"/>
      <c r="AW199" s="44">
        <v>1464869.25</v>
      </c>
      <c r="AX199" s="51"/>
      <c r="AY199" s="140">
        <v>15.639999999999999</v>
      </c>
    </row>
    <row r="200" spans="1:51" x14ac:dyDescent="0.25">
      <c r="A200" s="116" t="s">
        <v>236</v>
      </c>
      <c r="B200" s="152" t="s">
        <v>237</v>
      </c>
      <c r="C200" s="27" t="s">
        <v>142</v>
      </c>
      <c r="D200" s="27" t="s">
        <v>120</v>
      </c>
      <c r="E200" s="60"/>
      <c r="F200" s="139">
        <v>634.04</v>
      </c>
      <c r="G200" s="140">
        <v>489.66</v>
      </c>
      <c r="H200" s="140">
        <v>275</v>
      </c>
      <c r="I200" s="60"/>
      <c r="J200" s="28">
        <v>3.91</v>
      </c>
      <c r="K200" s="28">
        <v>257833.22</v>
      </c>
      <c r="L200" s="60"/>
      <c r="M200" s="28">
        <v>3.91</v>
      </c>
      <c r="N200" s="28">
        <v>257833.22</v>
      </c>
      <c r="O200" s="60"/>
      <c r="P200" s="28">
        <v>4.08</v>
      </c>
      <c r="Q200" s="28">
        <v>269043.36</v>
      </c>
      <c r="R200" s="60"/>
      <c r="S200" s="28">
        <v>4.08</v>
      </c>
      <c r="T200" s="44">
        <v>269043.36</v>
      </c>
      <c r="U200" s="12"/>
      <c r="V200" s="11"/>
      <c r="W200" s="28">
        <v>2.2000000000000002</v>
      </c>
      <c r="X200" s="28">
        <v>145072.4</v>
      </c>
      <c r="Y200" s="60"/>
      <c r="Z200" s="28">
        <v>2.2000000000000002</v>
      </c>
      <c r="AA200" s="28">
        <v>145072.4</v>
      </c>
      <c r="AB200" s="60"/>
      <c r="AC200" s="28">
        <v>2.29</v>
      </c>
      <c r="AD200" s="28">
        <v>151007.18</v>
      </c>
      <c r="AE200" s="60"/>
      <c r="AF200" s="28">
        <v>2.29</v>
      </c>
      <c r="AG200" s="44">
        <v>151007.18</v>
      </c>
      <c r="AH200" s="60"/>
      <c r="AI200" s="63">
        <v>2.75</v>
      </c>
      <c r="AJ200" s="44">
        <v>181340.5</v>
      </c>
      <c r="AK200" s="12"/>
      <c r="AL200" s="11"/>
      <c r="AM200" s="28">
        <v>4.49</v>
      </c>
      <c r="AN200" s="28">
        <v>296079.58</v>
      </c>
      <c r="AO200" s="60"/>
      <c r="AP200" s="28">
        <v>4.49</v>
      </c>
      <c r="AQ200" s="28">
        <v>118280.07</v>
      </c>
      <c r="AR200" s="60"/>
      <c r="AS200" s="28">
        <v>0.63</v>
      </c>
      <c r="AT200" s="28">
        <v>46889.01</v>
      </c>
      <c r="AU200" s="13"/>
      <c r="AV200" s="11"/>
      <c r="AW200" s="44">
        <v>2288501.4799999995</v>
      </c>
      <c r="AX200" s="51"/>
      <c r="AY200" s="140">
        <v>26.089999999999996</v>
      </c>
    </row>
    <row r="201" spans="1:51" x14ac:dyDescent="0.25">
      <c r="A201" s="116" t="s">
        <v>419</v>
      </c>
      <c r="B201" s="152" t="s">
        <v>420</v>
      </c>
      <c r="C201" s="27" t="s">
        <v>142</v>
      </c>
      <c r="D201" s="27" t="s">
        <v>131</v>
      </c>
      <c r="E201" s="60"/>
      <c r="F201" s="139">
        <v>3522.16</v>
      </c>
      <c r="G201" s="140">
        <v>1904</v>
      </c>
      <c r="H201" s="140">
        <v>55</v>
      </c>
      <c r="I201" s="60"/>
      <c r="J201" s="28">
        <v>15.23</v>
      </c>
      <c r="K201" s="28">
        <v>1004296.66</v>
      </c>
      <c r="L201" s="60"/>
      <c r="M201" s="28">
        <v>15.23</v>
      </c>
      <c r="N201" s="28">
        <v>1004296.66</v>
      </c>
      <c r="O201" s="60"/>
      <c r="P201" s="28">
        <v>15.86</v>
      </c>
      <c r="Q201" s="28">
        <v>1045840.12</v>
      </c>
      <c r="R201" s="60"/>
      <c r="S201" s="28">
        <v>15.86</v>
      </c>
      <c r="T201" s="44">
        <v>1045840.12</v>
      </c>
      <c r="U201" s="12"/>
      <c r="V201" s="11"/>
      <c r="W201" s="28">
        <v>0.44</v>
      </c>
      <c r="X201" s="28">
        <v>29014.48</v>
      </c>
      <c r="Y201" s="60"/>
      <c r="Z201" s="28">
        <v>0.44</v>
      </c>
      <c r="AA201" s="28">
        <v>29014.48</v>
      </c>
      <c r="AB201" s="60"/>
      <c r="AC201" s="28">
        <v>0.45</v>
      </c>
      <c r="AD201" s="28">
        <v>29673.9</v>
      </c>
      <c r="AE201" s="60"/>
      <c r="AF201" s="28">
        <v>0.45</v>
      </c>
      <c r="AG201" s="44">
        <v>29673.9</v>
      </c>
      <c r="AH201" s="60"/>
      <c r="AI201" s="63">
        <v>0.55000000000000004</v>
      </c>
      <c r="AJ201" s="44">
        <v>36268.1</v>
      </c>
      <c r="AK201" s="12"/>
      <c r="AL201" s="11"/>
      <c r="AM201" s="28">
        <v>24.97</v>
      </c>
      <c r="AN201" s="28">
        <v>1646571.74</v>
      </c>
      <c r="AO201" s="60"/>
      <c r="AP201" s="28">
        <v>24.97</v>
      </c>
      <c r="AQ201" s="28">
        <v>657784.71</v>
      </c>
      <c r="AR201" s="60"/>
      <c r="AS201" s="28">
        <v>3.52</v>
      </c>
      <c r="AT201" s="28">
        <v>261983.04</v>
      </c>
      <c r="AU201" s="13"/>
      <c r="AV201" s="11"/>
      <c r="AW201" s="44">
        <v>6820257.9100000001</v>
      </c>
      <c r="AX201" s="51"/>
      <c r="AY201" s="140">
        <v>73.81</v>
      </c>
    </row>
    <row r="202" spans="1:51" x14ac:dyDescent="0.25">
      <c r="A202" s="116" t="s">
        <v>315</v>
      </c>
      <c r="B202" s="152" t="s">
        <v>316</v>
      </c>
      <c r="C202" s="27" t="s">
        <v>142</v>
      </c>
      <c r="D202" s="27" t="s">
        <v>120</v>
      </c>
      <c r="E202" s="60"/>
      <c r="F202" s="139">
        <v>2269.25</v>
      </c>
      <c r="G202" s="140">
        <v>1557</v>
      </c>
      <c r="H202" s="140">
        <v>787.5</v>
      </c>
      <c r="I202" s="60"/>
      <c r="J202" s="28">
        <v>12.45</v>
      </c>
      <c r="K202" s="28">
        <v>820977.9</v>
      </c>
      <c r="L202" s="60"/>
      <c r="M202" s="28">
        <v>12.45</v>
      </c>
      <c r="N202" s="28">
        <v>820977.9</v>
      </c>
      <c r="O202" s="60"/>
      <c r="P202" s="28">
        <v>12.97</v>
      </c>
      <c r="Q202" s="28">
        <v>855267.74</v>
      </c>
      <c r="R202" s="60"/>
      <c r="S202" s="28">
        <v>12.97</v>
      </c>
      <c r="T202" s="44">
        <v>855267.74</v>
      </c>
      <c r="U202" s="12"/>
      <c r="V202" s="11"/>
      <c r="W202" s="28">
        <v>6.3</v>
      </c>
      <c r="X202" s="28">
        <v>415434.6</v>
      </c>
      <c r="Y202" s="60"/>
      <c r="Z202" s="28">
        <v>6.3</v>
      </c>
      <c r="AA202" s="28">
        <v>415434.6</v>
      </c>
      <c r="AB202" s="60"/>
      <c r="AC202" s="28">
        <v>6.56</v>
      </c>
      <c r="AD202" s="28">
        <v>432579.52</v>
      </c>
      <c r="AE202" s="60"/>
      <c r="AF202" s="28">
        <v>6.56</v>
      </c>
      <c r="AG202" s="44">
        <v>432579.52</v>
      </c>
      <c r="AH202" s="60"/>
      <c r="AI202" s="63">
        <v>7.87</v>
      </c>
      <c r="AJ202" s="44">
        <v>518963.54</v>
      </c>
      <c r="AK202" s="12"/>
      <c r="AL202" s="11"/>
      <c r="AM202" s="28">
        <v>16.09</v>
      </c>
      <c r="AN202" s="28">
        <v>1061006.78</v>
      </c>
      <c r="AO202" s="60"/>
      <c r="AP202" s="28">
        <v>16.09</v>
      </c>
      <c r="AQ202" s="28">
        <v>423858.87</v>
      </c>
      <c r="AR202" s="60"/>
      <c r="AS202" s="28">
        <v>2.2599999999999998</v>
      </c>
      <c r="AT202" s="28">
        <v>168205.02</v>
      </c>
      <c r="AU202" s="13"/>
      <c r="AV202" s="11"/>
      <c r="AW202" s="44">
        <v>7220553.7300000014</v>
      </c>
      <c r="AX202" s="51"/>
      <c r="AY202" s="140">
        <v>81.77000000000001</v>
      </c>
    </row>
    <row r="203" spans="1:51" x14ac:dyDescent="0.25">
      <c r="A203" s="116" t="s">
        <v>296</v>
      </c>
      <c r="B203" s="152" t="s">
        <v>297</v>
      </c>
      <c r="C203" s="27" t="s">
        <v>142</v>
      </c>
      <c r="D203" s="27" t="s">
        <v>131</v>
      </c>
      <c r="E203" s="60"/>
      <c r="F203" s="139">
        <v>852.5</v>
      </c>
      <c r="G203" s="140">
        <v>336</v>
      </c>
      <c r="H203" s="140">
        <v>45.5</v>
      </c>
      <c r="I203" s="60"/>
      <c r="J203" s="28">
        <v>2.68</v>
      </c>
      <c r="K203" s="28">
        <v>176724.56</v>
      </c>
      <c r="L203" s="60"/>
      <c r="M203" s="28">
        <v>2.68</v>
      </c>
      <c r="N203" s="28">
        <v>176724.56</v>
      </c>
      <c r="O203" s="60"/>
      <c r="P203" s="28">
        <v>2.8</v>
      </c>
      <c r="Q203" s="28">
        <v>184637.6</v>
      </c>
      <c r="R203" s="60"/>
      <c r="S203" s="28">
        <v>2.8</v>
      </c>
      <c r="T203" s="44">
        <v>184637.6</v>
      </c>
      <c r="U203" s="12"/>
      <c r="V203" s="11"/>
      <c r="W203" s="28">
        <v>0.36</v>
      </c>
      <c r="X203" s="28">
        <v>23739.119999999999</v>
      </c>
      <c r="Y203" s="60"/>
      <c r="Z203" s="28">
        <v>0.36</v>
      </c>
      <c r="AA203" s="28">
        <v>23739.119999999999</v>
      </c>
      <c r="AB203" s="60"/>
      <c r="AC203" s="28">
        <v>0.37</v>
      </c>
      <c r="AD203" s="28">
        <v>24398.54</v>
      </c>
      <c r="AE203" s="60"/>
      <c r="AF203" s="28">
        <v>0.37</v>
      </c>
      <c r="AG203" s="44">
        <v>24398.54</v>
      </c>
      <c r="AH203" s="60"/>
      <c r="AI203" s="63">
        <v>0.45</v>
      </c>
      <c r="AJ203" s="44">
        <v>29673.9</v>
      </c>
      <c r="AK203" s="12"/>
      <c r="AL203" s="11"/>
      <c r="AM203" s="28">
        <v>6.04</v>
      </c>
      <c r="AN203" s="28">
        <v>398289.68</v>
      </c>
      <c r="AO203" s="60"/>
      <c r="AP203" s="28">
        <v>6.04</v>
      </c>
      <c r="AQ203" s="28">
        <v>159111.72</v>
      </c>
      <c r="AR203" s="60"/>
      <c r="AS203" s="28">
        <v>0.85</v>
      </c>
      <c r="AT203" s="28">
        <v>63262.95</v>
      </c>
      <c r="AU203" s="13"/>
      <c r="AV203" s="11"/>
      <c r="AW203" s="44">
        <v>1469337.8900000001</v>
      </c>
      <c r="AX203" s="51"/>
      <c r="AY203" s="140">
        <v>15.869999999999997</v>
      </c>
    </row>
    <row r="204" spans="1:51" x14ac:dyDescent="0.25">
      <c r="A204" s="116" t="s">
        <v>248</v>
      </c>
      <c r="B204" s="152" t="s">
        <v>249</v>
      </c>
      <c r="C204" s="27" t="s">
        <v>142</v>
      </c>
      <c r="D204" s="27" t="s">
        <v>120</v>
      </c>
      <c r="E204" s="60"/>
      <c r="F204" s="139">
        <v>1401.75</v>
      </c>
      <c r="G204" s="140">
        <v>95</v>
      </c>
      <c r="H204" s="140">
        <v>30.5</v>
      </c>
      <c r="I204" s="60"/>
      <c r="J204" s="28">
        <v>0.76</v>
      </c>
      <c r="K204" s="28">
        <v>50115.92</v>
      </c>
      <c r="L204" s="60"/>
      <c r="M204" s="28">
        <v>0.76</v>
      </c>
      <c r="N204" s="28">
        <v>50115.92</v>
      </c>
      <c r="O204" s="60"/>
      <c r="P204" s="28">
        <v>0.79</v>
      </c>
      <c r="Q204" s="28">
        <v>52094.18</v>
      </c>
      <c r="R204" s="60"/>
      <c r="S204" s="28">
        <v>0.79</v>
      </c>
      <c r="T204" s="44">
        <v>52094.18</v>
      </c>
      <c r="U204" s="12"/>
      <c r="V204" s="11"/>
      <c r="W204" s="28">
        <v>0.24</v>
      </c>
      <c r="X204" s="28">
        <v>15826.08</v>
      </c>
      <c r="Y204" s="60"/>
      <c r="Z204" s="28">
        <v>0.24</v>
      </c>
      <c r="AA204" s="28">
        <v>15826.08</v>
      </c>
      <c r="AB204" s="60"/>
      <c r="AC204" s="28">
        <v>0.25</v>
      </c>
      <c r="AD204" s="28">
        <v>16485.5</v>
      </c>
      <c r="AE204" s="60"/>
      <c r="AF204" s="28">
        <v>0.25</v>
      </c>
      <c r="AG204" s="44">
        <v>16485.5</v>
      </c>
      <c r="AH204" s="60"/>
      <c r="AI204" s="63">
        <v>0.3</v>
      </c>
      <c r="AJ204" s="44">
        <v>19782.599999999999</v>
      </c>
      <c r="AK204" s="12"/>
      <c r="AL204" s="11"/>
      <c r="AM204" s="28">
        <v>9.94</v>
      </c>
      <c r="AN204" s="28">
        <v>655463.48</v>
      </c>
      <c r="AO204" s="60"/>
      <c r="AP204" s="28">
        <v>9.94</v>
      </c>
      <c r="AQ204" s="28">
        <v>261849.42</v>
      </c>
      <c r="AR204" s="60"/>
      <c r="AS204" s="28">
        <v>1.4</v>
      </c>
      <c r="AT204" s="28">
        <v>104197.8</v>
      </c>
      <c r="AU204" s="13"/>
      <c r="AV204" s="11"/>
      <c r="AW204" s="44">
        <v>1310336.6599999997</v>
      </c>
      <c r="AX204" s="51"/>
      <c r="AY204" s="140">
        <v>13.32</v>
      </c>
    </row>
    <row r="205" spans="1:51" x14ac:dyDescent="0.25">
      <c r="A205" s="116" t="s">
        <v>238</v>
      </c>
      <c r="B205" s="152" t="s">
        <v>239</v>
      </c>
      <c r="C205" s="27" t="s">
        <v>142</v>
      </c>
      <c r="D205" s="27" t="s">
        <v>120</v>
      </c>
      <c r="E205" s="60"/>
      <c r="F205" s="139">
        <v>747.5</v>
      </c>
      <c r="G205" s="140">
        <v>502</v>
      </c>
      <c r="H205" s="140">
        <v>153.16</v>
      </c>
      <c r="I205" s="60"/>
      <c r="J205" s="28">
        <v>4.01</v>
      </c>
      <c r="K205" s="28">
        <v>264427.42</v>
      </c>
      <c r="L205" s="60"/>
      <c r="M205" s="28">
        <v>4.01</v>
      </c>
      <c r="N205" s="28">
        <v>264427.42</v>
      </c>
      <c r="O205" s="60"/>
      <c r="P205" s="28">
        <v>4.18</v>
      </c>
      <c r="Q205" s="28">
        <v>275637.56</v>
      </c>
      <c r="R205" s="60"/>
      <c r="S205" s="28">
        <v>4.18</v>
      </c>
      <c r="T205" s="44">
        <v>275637.56</v>
      </c>
      <c r="U205" s="12"/>
      <c r="V205" s="11"/>
      <c r="W205" s="28">
        <v>1.22</v>
      </c>
      <c r="X205" s="28">
        <v>80449.240000000005</v>
      </c>
      <c r="Y205" s="60"/>
      <c r="Z205" s="28">
        <v>1.22</v>
      </c>
      <c r="AA205" s="28">
        <v>80449.240000000005</v>
      </c>
      <c r="AB205" s="60"/>
      <c r="AC205" s="28">
        <v>1.27</v>
      </c>
      <c r="AD205" s="28">
        <v>83746.34</v>
      </c>
      <c r="AE205" s="60"/>
      <c r="AF205" s="28">
        <v>1.27</v>
      </c>
      <c r="AG205" s="44">
        <v>83746.34</v>
      </c>
      <c r="AH205" s="60"/>
      <c r="AI205" s="63">
        <v>1.53</v>
      </c>
      <c r="AJ205" s="44">
        <v>100891.26</v>
      </c>
      <c r="AK205" s="12"/>
      <c r="AL205" s="11"/>
      <c r="AM205" s="28">
        <v>5.3</v>
      </c>
      <c r="AN205" s="28">
        <v>349492.6</v>
      </c>
      <c r="AO205" s="60"/>
      <c r="AP205" s="28">
        <v>5.3</v>
      </c>
      <c r="AQ205" s="28">
        <v>139617.9</v>
      </c>
      <c r="AR205" s="60"/>
      <c r="AS205" s="28">
        <v>0.74</v>
      </c>
      <c r="AT205" s="28">
        <v>55075.98</v>
      </c>
      <c r="AU205" s="13"/>
      <c r="AV205" s="11"/>
      <c r="AW205" s="44">
        <v>2053598.8599999999</v>
      </c>
      <c r="AX205" s="51"/>
      <c r="AY205" s="140">
        <v>22.96</v>
      </c>
    </row>
    <row r="206" spans="1:51" x14ac:dyDescent="0.25">
      <c r="A206" s="116" t="s">
        <v>451</v>
      </c>
      <c r="B206" s="152" t="s">
        <v>452</v>
      </c>
      <c r="C206" s="27" t="s">
        <v>433</v>
      </c>
      <c r="D206" s="27" t="s">
        <v>12</v>
      </c>
      <c r="E206" s="60"/>
      <c r="F206" s="139">
        <v>471.77</v>
      </c>
      <c r="G206" s="140">
        <v>195</v>
      </c>
      <c r="H206" s="140">
        <v>1.33</v>
      </c>
      <c r="I206" s="60"/>
      <c r="J206" s="28">
        <v>1.56</v>
      </c>
      <c r="K206" s="28">
        <v>102869.52</v>
      </c>
      <c r="L206" s="60"/>
      <c r="M206" s="28">
        <v>1.56</v>
      </c>
      <c r="N206" s="28">
        <v>102869.52</v>
      </c>
      <c r="O206" s="60"/>
      <c r="P206" s="28">
        <v>1.62</v>
      </c>
      <c r="Q206" s="28">
        <v>106826.04</v>
      </c>
      <c r="R206" s="60"/>
      <c r="S206" s="28">
        <v>1.62</v>
      </c>
      <c r="T206" s="44">
        <v>106826.04</v>
      </c>
      <c r="U206" s="12"/>
      <c r="V206" s="11"/>
      <c r="W206" s="28">
        <v>0.01</v>
      </c>
      <c r="X206" s="28">
        <v>659.42</v>
      </c>
      <c r="Y206" s="60"/>
      <c r="Z206" s="28">
        <v>0.01</v>
      </c>
      <c r="AA206" s="28">
        <v>659.42</v>
      </c>
      <c r="AB206" s="60"/>
      <c r="AC206" s="28">
        <v>0.01</v>
      </c>
      <c r="AD206" s="28">
        <v>659.42</v>
      </c>
      <c r="AE206" s="60"/>
      <c r="AF206" s="28">
        <v>0.01</v>
      </c>
      <c r="AG206" s="44">
        <v>659.42</v>
      </c>
      <c r="AH206" s="60"/>
      <c r="AI206" s="63">
        <v>0.01</v>
      </c>
      <c r="AJ206" s="44">
        <v>659.42</v>
      </c>
      <c r="AK206" s="12"/>
      <c r="AL206" s="11"/>
      <c r="AM206" s="28">
        <v>3.34</v>
      </c>
      <c r="AN206" s="28">
        <v>220246.28</v>
      </c>
      <c r="AO206" s="60"/>
      <c r="AP206" s="28">
        <v>3.34</v>
      </c>
      <c r="AQ206" s="28">
        <v>87985.62</v>
      </c>
      <c r="AR206" s="60"/>
      <c r="AS206" s="28">
        <v>0.47</v>
      </c>
      <c r="AT206" s="28">
        <v>34980.69</v>
      </c>
      <c r="AU206" s="13"/>
      <c r="AV206" s="11"/>
      <c r="AW206" s="44">
        <v>765900.80999999994</v>
      </c>
      <c r="AX206" s="51"/>
      <c r="AY206" s="140">
        <v>8.18</v>
      </c>
    </row>
    <row r="207" spans="1:51" x14ac:dyDescent="0.25">
      <c r="A207" s="116" t="s">
        <v>151</v>
      </c>
      <c r="B207" s="152" t="s">
        <v>152</v>
      </c>
      <c r="C207" s="27" t="s">
        <v>142</v>
      </c>
      <c r="D207" s="27" t="s">
        <v>120</v>
      </c>
      <c r="E207" s="60"/>
      <c r="F207" s="139">
        <v>1538.25</v>
      </c>
      <c r="G207" s="140">
        <v>497</v>
      </c>
      <c r="H207" s="140">
        <v>300</v>
      </c>
      <c r="I207" s="60"/>
      <c r="J207" s="28">
        <v>3.97</v>
      </c>
      <c r="K207" s="28">
        <v>261789.74</v>
      </c>
      <c r="L207" s="60"/>
      <c r="M207" s="28">
        <v>3.97</v>
      </c>
      <c r="N207" s="28">
        <v>261789.74</v>
      </c>
      <c r="O207" s="60"/>
      <c r="P207" s="28">
        <v>4.1399999999999997</v>
      </c>
      <c r="Q207" s="28">
        <v>272999.88</v>
      </c>
      <c r="R207" s="60"/>
      <c r="S207" s="28">
        <v>4.1399999999999997</v>
      </c>
      <c r="T207" s="44">
        <v>272999.88</v>
      </c>
      <c r="U207" s="12"/>
      <c r="V207" s="11"/>
      <c r="W207" s="28">
        <v>2.4</v>
      </c>
      <c r="X207" s="28">
        <v>158260.79999999999</v>
      </c>
      <c r="Y207" s="60"/>
      <c r="Z207" s="28">
        <v>2.4</v>
      </c>
      <c r="AA207" s="28">
        <v>158260.79999999999</v>
      </c>
      <c r="AB207" s="60"/>
      <c r="AC207" s="28">
        <v>2.5</v>
      </c>
      <c r="AD207" s="28">
        <v>164855</v>
      </c>
      <c r="AE207" s="60"/>
      <c r="AF207" s="28">
        <v>2.5</v>
      </c>
      <c r="AG207" s="44">
        <v>164855</v>
      </c>
      <c r="AH207" s="60"/>
      <c r="AI207" s="63">
        <v>3</v>
      </c>
      <c r="AJ207" s="44">
        <v>197826</v>
      </c>
      <c r="AK207" s="12"/>
      <c r="AL207" s="11"/>
      <c r="AM207" s="28">
        <v>10.9</v>
      </c>
      <c r="AN207" s="28">
        <v>718767.8</v>
      </c>
      <c r="AO207" s="60"/>
      <c r="AP207" s="28">
        <v>10.9</v>
      </c>
      <c r="AQ207" s="28">
        <v>287138.7</v>
      </c>
      <c r="AR207" s="60"/>
      <c r="AS207" s="28">
        <v>1.53</v>
      </c>
      <c r="AT207" s="28">
        <v>113873.31</v>
      </c>
      <c r="AU207" s="13"/>
      <c r="AV207" s="11"/>
      <c r="AW207" s="44">
        <v>3033416.6500000004</v>
      </c>
      <c r="AX207" s="51"/>
      <c r="AY207" s="140">
        <v>33.549999999999997</v>
      </c>
    </row>
    <row r="208" spans="1:51" x14ac:dyDescent="0.25">
      <c r="A208" s="116" t="s">
        <v>290</v>
      </c>
      <c r="B208" s="152" t="s">
        <v>291</v>
      </c>
      <c r="C208" s="27" t="s">
        <v>142</v>
      </c>
      <c r="D208" s="27" t="s">
        <v>131</v>
      </c>
      <c r="E208" s="60"/>
      <c r="F208" s="139">
        <v>1648</v>
      </c>
      <c r="G208" s="140">
        <v>358</v>
      </c>
      <c r="H208" s="140">
        <v>26</v>
      </c>
      <c r="I208" s="60"/>
      <c r="J208" s="28">
        <v>2.86</v>
      </c>
      <c r="K208" s="28">
        <v>188594.12</v>
      </c>
      <c r="L208" s="60"/>
      <c r="M208" s="28">
        <v>2.86</v>
      </c>
      <c r="N208" s="28">
        <v>188594.12</v>
      </c>
      <c r="O208" s="60"/>
      <c r="P208" s="28">
        <v>2.98</v>
      </c>
      <c r="Q208" s="28">
        <v>196507.16</v>
      </c>
      <c r="R208" s="60"/>
      <c r="S208" s="28">
        <v>2.98</v>
      </c>
      <c r="T208" s="44">
        <v>196507.16</v>
      </c>
      <c r="U208" s="12"/>
      <c r="V208" s="11"/>
      <c r="W208" s="28">
        <v>0.2</v>
      </c>
      <c r="X208" s="28">
        <v>13188.4</v>
      </c>
      <c r="Y208" s="60"/>
      <c r="Z208" s="28">
        <v>0.2</v>
      </c>
      <c r="AA208" s="28">
        <v>13188.4</v>
      </c>
      <c r="AB208" s="60"/>
      <c r="AC208" s="28">
        <v>0.21</v>
      </c>
      <c r="AD208" s="28">
        <v>13847.82</v>
      </c>
      <c r="AE208" s="60"/>
      <c r="AF208" s="28">
        <v>0.21</v>
      </c>
      <c r="AG208" s="44">
        <v>13847.82</v>
      </c>
      <c r="AH208" s="60"/>
      <c r="AI208" s="63">
        <v>0.26</v>
      </c>
      <c r="AJ208" s="44">
        <v>17144.919999999998</v>
      </c>
      <c r="AK208" s="12"/>
      <c r="AL208" s="11"/>
      <c r="AM208" s="28">
        <v>11.68</v>
      </c>
      <c r="AN208" s="28">
        <v>770202.56</v>
      </c>
      <c r="AO208" s="60"/>
      <c r="AP208" s="28">
        <v>11.68</v>
      </c>
      <c r="AQ208" s="28">
        <v>307686.24</v>
      </c>
      <c r="AR208" s="60"/>
      <c r="AS208" s="28">
        <v>1.64</v>
      </c>
      <c r="AT208" s="28">
        <v>122060.28</v>
      </c>
      <c r="AU208" s="13"/>
      <c r="AV208" s="11"/>
      <c r="AW208" s="44">
        <v>2041369</v>
      </c>
      <c r="AX208" s="51"/>
      <c r="AY208" s="140">
        <v>21.380000000000003</v>
      </c>
    </row>
    <row r="209" spans="1:51" x14ac:dyDescent="0.25">
      <c r="A209" s="116" t="s">
        <v>262</v>
      </c>
      <c r="B209" s="152" t="s">
        <v>263</v>
      </c>
      <c r="C209" s="27" t="s">
        <v>142</v>
      </c>
      <c r="D209" s="27" t="s">
        <v>120</v>
      </c>
      <c r="E209" s="60"/>
      <c r="F209" s="139">
        <v>1600.97</v>
      </c>
      <c r="G209" s="140">
        <v>332.33</v>
      </c>
      <c r="H209" s="140">
        <v>86.66</v>
      </c>
      <c r="I209" s="60"/>
      <c r="J209" s="28">
        <v>2.65</v>
      </c>
      <c r="K209" s="28">
        <v>174746.3</v>
      </c>
      <c r="L209" s="60"/>
      <c r="M209" s="28">
        <v>2.65</v>
      </c>
      <c r="N209" s="28">
        <v>174746.3</v>
      </c>
      <c r="O209" s="60"/>
      <c r="P209" s="28">
        <v>2.76</v>
      </c>
      <c r="Q209" s="28">
        <v>181999.92</v>
      </c>
      <c r="R209" s="60"/>
      <c r="S209" s="28">
        <v>2.76</v>
      </c>
      <c r="T209" s="44">
        <v>181999.92</v>
      </c>
      <c r="U209" s="12"/>
      <c r="V209" s="11"/>
      <c r="W209" s="28">
        <v>0.69</v>
      </c>
      <c r="X209" s="28">
        <v>45499.98</v>
      </c>
      <c r="Y209" s="60"/>
      <c r="Z209" s="28">
        <v>0.69</v>
      </c>
      <c r="AA209" s="28">
        <v>45499.98</v>
      </c>
      <c r="AB209" s="60"/>
      <c r="AC209" s="28">
        <v>0.72</v>
      </c>
      <c r="AD209" s="28">
        <v>47478.239999999998</v>
      </c>
      <c r="AE209" s="60"/>
      <c r="AF209" s="28">
        <v>0.72</v>
      </c>
      <c r="AG209" s="44">
        <v>47478.239999999998</v>
      </c>
      <c r="AH209" s="60"/>
      <c r="AI209" s="63">
        <v>0.86</v>
      </c>
      <c r="AJ209" s="44">
        <v>56710.12</v>
      </c>
      <c r="AK209" s="12"/>
      <c r="AL209" s="11"/>
      <c r="AM209" s="28">
        <v>11.35</v>
      </c>
      <c r="AN209" s="28">
        <v>748441.7</v>
      </c>
      <c r="AO209" s="60"/>
      <c r="AP209" s="28">
        <v>11.35</v>
      </c>
      <c r="AQ209" s="28">
        <v>298993.05</v>
      </c>
      <c r="AR209" s="60"/>
      <c r="AS209" s="28">
        <v>1.6</v>
      </c>
      <c r="AT209" s="28">
        <v>119083.2</v>
      </c>
      <c r="AU209" s="13"/>
      <c r="AV209" s="11"/>
      <c r="AW209" s="44">
        <v>2122676.9499999997</v>
      </c>
      <c r="AX209" s="51"/>
      <c r="AY209" s="140">
        <v>22.509999999999998</v>
      </c>
    </row>
    <row r="210" spans="1:51" x14ac:dyDescent="0.25">
      <c r="A210" s="116" t="s">
        <v>566</v>
      </c>
      <c r="B210" s="152" t="s">
        <v>567</v>
      </c>
      <c r="C210" s="27" t="s">
        <v>565</v>
      </c>
      <c r="D210" s="27" t="s">
        <v>12</v>
      </c>
      <c r="E210" s="60"/>
      <c r="F210" s="139">
        <v>1530</v>
      </c>
      <c r="G210" s="140">
        <v>660</v>
      </c>
      <c r="H210" s="140">
        <v>1</v>
      </c>
      <c r="I210" s="60"/>
      <c r="J210" s="28">
        <v>5.28</v>
      </c>
      <c r="K210" s="28">
        <v>348173.76</v>
      </c>
      <c r="L210" s="60"/>
      <c r="M210" s="28">
        <v>5.28</v>
      </c>
      <c r="N210" s="28">
        <v>348173.76</v>
      </c>
      <c r="O210" s="60"/>
      <c r="P210" s="28">
        <v>5.5</v>
      </c>
      <c r="Q210" s="28">
        <v>362681</v>
      </c>
      <c r="R210" s="60"/>
      <c r="S210" s="28">
        <v>5.5</v>
      </c>
      <c r="T210" s="44">
        <v>362681</v>
      </c>
      <c r="U210" s="12"/>
      <c r="V210" s="11"/>
      <c r="W210" s="28">
        <v>0</v>
      </c>
      <c r="X210" s="28">
        <v>0</v>
      </c>
      <c r="Y210" s="60"/>
      <c r="Z210" s="28">
        <v>0</v>
      </c>
      <c r="AA210" s="28">
        <v>0</v>
      </c>
      <c r="AB210" s="60"/>
      <c r="AC210" s="28">
        <v>0</v>
      </c>
      <c r="AD210" s="28">
        <v>0</v>
      </c>
      <c r="AE210" s="60"/>
      <c r="AF210" s="28">
        <v>0</v>
      </c>
      <c r="AG210" s="44">
        <v>0</v>
      </c>
      <c r="AH210" s="60"/>
      <c r="AI210" s="63">
        <v>0.01</v>
      </c>
      <c r="AJ210" s="44">
        <v>659.42</v>
      </c>
      <c r="AK210" s="12"/>
      <c r="AL210" s="11"/>
      <c r="AM210" s="28">
        <v>10.85</v>
      </c>
      <c r="AN210" s="28">
        <v>715470.7</v>
      </c>
      <c r="AO210" s="60"/>
      <c r="AP210" s="28">
        <v>10.85</v>
      </c>
      <c r="AQ210" s="28">
        <v>285821.55</v>
      </c>
      <c r="AR210" s="60"/>
      <c r="AS210" s="28">
        <v>1.53</v>
      </c>
      <c r="AT210" s="28">
        <v>113873.31</v>
      </c>
      <c r="AU210" s="13"/>
      <c r="AV210" s="11"/>
      <c r="AW210" s="44">
        <v>2537534.5</v>
      </c>
      <c r="AX210" s="51"/>
      <c r="AY210" s="140">
        <v>27.14</v>
      </c>
    </row>
    <row r="211" spans="1:51" x14ac:dyDescent="0.25">
      <c r="A211" s="116" t="s">
        <v>127</v>
      </c>
      <c r="B211" s="152" t="s">
        <v>128</v>
      </c>
      <c r="C211" s="27" t="s">
        <v>106</v>
      </c>
      <c r="D211" s="27" t="s">
        <v>12</v>
      </c>
      <c r="E211" s="60"/>
      <c r="F211" s="139">
        <v>26424.25</v>
      </c>
      <c r="G211" s="140">
        <v>20658</v>
      </c>
      <c r="H211" s="140">
        <v>4534.5</v>
      </c>
      <c r="I211" s="60"/>
      <c r="J211" s="28">
        <v>165.26</v>
      </c>
      <c r="K211" s="28">
        <v>10897574.92</v>
      </c>
      <c r="L211" s="60"/>
      <c r="M211" s="28">
        <v>165.26</v>
      </c>
      <c r="N211" s="28">
        <v>10897574.92</v>
      </c>
      <c r="O211" s="60"/>
      <c r="P211" s="28">
        <v>172.15</v>
      </c>
      <c r="Q211" s="28">
        <v>11351915.300000001</v>
      </c>
      <c r="R211" s="60"/>
      <c r="S211" s="28">
        <v>172.15</v>
      </c>
      <c r="T211" s="44">
        <v>11351915.300000001</v>
      </c>
      <c r="U211" s="12"/>
      <c r="V211" s="11"/>
      <c r="W211" s="28">
        <v>36.270000000000003</v>
      </c>
      <c r="X211" s="28">
        <v>2391716.34</v>
      </c>
      <c r="Y211" s="60"/>
      <c r="Z211" s="28">
        <v>36.270000000000003</v>
      </c>
      <c r="AA211" s="28">
        <v>2391716.34</v>
      </c>
      <c r="AB211" s="60"/>
      <c r="AC211" s="28">
        <v>37.78</v>
      </c>
      <c r="AD211" s="28">
        <v>2491288.7599999998</v>
      </c>
      <c r="AE211" s="60"/>
      <c r="AF211" s="28">
        <v>37.78</v>
      </c>
      <c r="AG211" s="44">
        <v>2491288.7599999998</v>
      </c>
      <c r="AH211" s="60"/>
      <c r="AI211" s="63">
        <v>45.34</v>
      </c>
      <c r="AJ211" s="44">
        <v>2989810.28</v>
      </c>
      <c r="AK211" s="12"/>
      <c r="AL211" s="11"/>
      <c r="AM211" s="28">
        <v>187.4</v>
      </c>
      <c r="AN211" s="28">
        <v>12357530.800000001</v>
      </c>
      <c r="AO211" s="60"/>
      <c r="AP211" s="28">
        <v>187.4</v>
      </c>
      <c r="AQ211" s="28">
        <v>4936678.2</v>
      </c>
      <c r="AR211" s="60"/>
      <c r="AS211" s="28">
        <v>26.42</v>
      </c>
      <c r="AT211" s="28">
        <v>1966361.34</v>
      </c>
      <c r="AU211" s="13"/>
      <c r="AV211" s="11"/>
      <c r="AW211" s="44">
        <v>76515371.260000005</v>
      </c>
      <c r="AX211" s="51"/>
      <c r="AY211" s="140">
        <v>854.12999999999988</v>
      </c>
    </row>
    <row r="212" spans="1:51" x14ac:dyDescent="0.25">
      <c r="A212" s="116" t="s">
        <v>125</v>
      </c>
      <c r="B212" s="152" t="s">
        <v>126</v>
      </c>
      <c r="C212" s="27" t="s">
        <v>106</v>
      </c>
      <c r="D212" s="27" t="s">
        <v>120</v>
      </c>
      <c r="E212" s="60"/>
      <c r="F212" s="139">
        <v>1529.5</v>
      </c>
      <c r="G212" s="140">
        <v>349.33</v>
      </c>
      <c r="H212" s="140">
        <v>17</v>
      </c>
      <c r="I212" s="60"/>
      <c r="J212" s="28">
        <v>2.79</v>
      </c>
      <c r="K212" s="28">
        <v>183978.18</v>
      </c>
      <c r="L212" s="60"/>
      <c r="M212" s="28">
        <v>2.79</v>
      </c>
      <c r="N212" s="28">
        <v>183978.18</v>
      </c>
      <c r="O212" s="60"/>
      <c r="P212" s="28">
        <v>2.91</v>
      </c>
      <c r="Q212" s="28">
        <v>191891.22</v>
      </c>
      <c r="R212" s="60"/>
      <c r="S212" s="28">
        <v>2.91</v>
      </c>
      <c r="T212" s="44">
        <v>191891.22</v>
      </c>
      <c r="U212" s="12"/>
      <c r="V212" s="11"/>
      <c r="W212" s="28">
        <v>0.13</v>
      </c>
      <c r="X212" s="28">
        <v>8572.4599999999991</v>
      </c>
      <c r="Y212" s="60"/>
      <c r="Z212" s="28">
        <v>0.13</v>
      </c>
      <c r="AA212" s="28">
        <v>8572.4599999999991</v>
      </c>
      <c r="AB212" s="60"/>
      <c r="AC212" s="28">
        <v>0.14000000000000001</v>
      </c>
      <c r="AD212" s="28">
        <v>9231.8799999999992</v>
      </c>
      <c r="AE212" s="60"/>
      <c r="AF212" s="28">
        <v>0.14000000000000001</v>
      </c>
      <c r="AG212" s="44">
        <v>9231.8799999999992</v>
      </c>
      <c r="AH212" s="60"/>
      <c r="AI212" s="63">
        <v>0.17</v>
      </c>
      <c r="AJ212" s="44">
        <v>11210.14</v>
      </c>
      <c r="AK212" s="12"/>
      <c r="AL212" s="11"/>
      <c r="AM212" s="28">
        <v>10.84</v>
      </c>
      <c r="AN212" s="28">
        <v>714811.28</v>
      </c>
      <c r="AO212" s="60"/>
      <c r="AP212" s="28">
        <v>10.84</v>
      </c>
      <c r="AQ212" s="28">
        <v>285558.12</v>
      </c>
      <c r="AR212" s="60"/>
      <c r="AS212" s="28">
        <v>1.52</v>
      </c>
      <c r="AT212" s="28">
        <v>113129.04</v>
      </c>
      <c r="AU212" s="13"/>
      <c r="AV212" s="11"/>
      <c r="AW212" s="44">
        <v>1912056.0599999994</v>
      </c>
      <c r="AX212" s="51"/>
      <c r="AY212" s="140">
        <v>20.03</v>
      </c>
    </row>
    <row r="213" spans="1:51" x14ac:dyDescent="0.25">
      <c r="A213" s="116" t="s">
        <v>614</v>
      </c>
      <c r="B213" s="152" t="s">
        <v>615</v>
      </c>
      <c r="C213" s="27" t="s">
        <v>613</v>
      </c>
      <c r="D213" s="27" t="s">
        <v>120</v>
      </c>
      <c r="E213" s="60"/>
      <c r="F213" s="139">
        <v>367</v>
      </c>
      <c r="G213" s="140">
        <v>140</v>
      </c>
      <c r="H213" s="140">
        <v>0</v>
      </c>
      <c r="I213" s="60"/>
      <c r="J213" s="28">
        <v>1.1200000000000001</v>
      </c>
      <c r="K213" s="28">
        <v>73855.039999999994</v>
      </c>
      <c r="L213" s="60"/>
      <c r="M213" s="28">
        <v>1.1200000000000001</v>
      </c>
      <c r="N213" s="28">
        <v>73855.039999999994</v>
      </c>
      <c r="O213" s="60"/>
      <c r="P213" s="28">
        <v>1.1599999999999999</v>
      </c>
      <c r="Q213" s="28">
        <v>76492.72</v>
      </c>
      <c r="R213" s="60"/>
      <c r="S213" s="28">
        <v>1.1599999999999999</v>
      </c>
      <c r="T213" s="44">
        <v>76492.72</v>
      </c>
      <c r="U213" s="12"/>
      <c r="V213" s="11"/>
      <c r="W213" s="28">
        <v>0</v>
      </c>
      <c r="X213" s="28">
        <v>0</v>
      </c>
      <c r="Y213" s="60"/>
      <c r="Z213" s="28">
        <v>0</v>
      </c>
      <c r="AA213" s="28">
        <v>0</v>
      </c>
      <c r="AB213" s="60"/>
      <c r="AC213" s="28">
        <v>0</v>
      </c>
      <c r="AD213" s="28">
        <v>0</v>
      </c>
      <c r="AE213" s="60"/>
      <c r="AF213" s="28">
        <v>0</v>
      </c>
      <c r="AG213" s="44">
        <v>0</v>
      </c>
      <c r="AH213" s="60"/>
      <c r="AI213" s="63">
        <v>0</v>
      </c>
      <c r="AJ213" s="44">
        <v>0</v>
      </c>
      <c r="AK213" s="12"/>
      <c r="AL213" s="11"/>
      <c r="AM213" s="28">
        <v>2.6</v>
      </c>
      <c r="AN213" s="28">
        <v>171449.2</v>
      </c>
      <c r="AO213" s="60"/>
      <c r="AP213" s="28">
        <v>2.6</v>
      </c>
      <c r="AQ213" s="28">
        <v>68491.8</v>
      </c>
      <c r="AR213" s="60"/>
      <c r="AS213" s="28">
        <v>0.36</v>
      </c>
      <c r="AT213" s="28">
        <v>26793.72</v>
      </c>
      <c r="AU213" s="13"/>
      <c r="AV213" s="11"/>
      <c r="AW213" s="44">
        <v>567430.24</v>
      </c>
      <c r="AX213" s="51"/>
      <c r="AY213" s="140">
        <v>6.0400000000000009</v>
      </c>
    </row>
    <row r="214" spans="1:51" x14ac:dyDescent="0.25">
      <c r="A214" s="116" t="s">
        <v>224</v>
      </c>
      <c r="B214" s="152" t="s">
        <v>225</v>
      </c>
      <c r="C214" s="27" t="s">
        <v>142</v>
      </c>
      <c r="D214" s="27" t="s">
        <v>120</v>
      </c>
      <c r="E214" s="60"/>
      <c r="F214" s="139">
        <v>206.72</v>
      </c>
      <c r="G214" s="140">
        <v>90.66</v>
      </c>
      <c r="H214" s="140">
        <v>29</v>
      </c>
      <c r="I214" s="60"/>
      <c r="J214" s="28">
        <v>0.72</v>
      </c>
      <c r="K214" s="28">
        <v>47478.239999999998</v>
      </c>
      <c r="L214" s="60"/>
      <c r="M214" s="28">
        <v>0.72</v>
      </c>
      <c r="N214" s="28">
        <v>47478.239999999998</v>
      </c>
      <c r="O214" s="60"/>
      <c r="P214" s="28">
        <v>0.75</v>
      </c>
      <c r="Q214" s="28">
        <v>49456.5</v>
      </c>
      <c r="R214" s="60"/>
      <c r="S214" s="28">
        <v>0.75</v>
      </c>
      <c r="T214" s="44">
        <v>49456.5</v>
      </c>
      <c r="U214" s="12"/>
      <c r="V214" s="11"/>
      <c r="W214" s="28">
        <v>0.23</v>
      </c>
      <c r="X214" s="28">
        <v>15166.66</v>
      </c>
      <c r="Y214" s="60"/>
      <c r="Z214" s="28">
        <v>0.23</v>
      </c>
      <c r="AA214" s="28">
        <v>15166.66</v>
      </c>
      <c r="AB214" s="60"/>
      <c r="AC214" s="28">
        <v>0.24</v>
      </c>
      <c r="AD214" s="28">
        <v>15826.08</v>
      </c>
      <c r="AE214" s="60"/>
      <c r="AF214" s="28">
        <v>0.24</v>
      </c>
      <c r="AG214" s="44">
        <v>15826.08</v>
      </c>
      <c r="AH214" s="60"/>
      <c r="AI214" s="63">
        <v>0.28999999999999998</v>
      </c>
      <c r="AJ214" s="44">
        <v>19123.18</v>
      </c>
      <c r="AK214" s="12"/>
      <c r="AL214" s="11"/>
      <c r="AM214" s="28">
        <v>1.46</v>
      </c>
      <c r="AN214" s="28">
        <v>96275.32</v>
      </c>
      <c r="AO214" s="60"/>
      <c r="AP214" s="28">
        <v>1.46</v>
      </c>
      <c r="AQ214" s="28">
        <v>38460.78</v>
      </c>
      <c r="AR214" s="60"/>
      <c r="AS214" s="28">
        <v>0.2</v>
      </c>
      <c r="AT214" s="28">
        <v>14885.4</v>
      </c>
      <c r="AU214" s="13"/>
      <c r="AV214" s="11"/>
      <c r="AW214" s="44">
        <v>424599.63999999996</v>
      </c>
      <c r="AX214" s="51"/>
      <c r="AY214" s="140">
        <v>4.68</v>
      </c>
    </row>
    <row r="215" spans="1:51" x14ac:dyDescent="0.25">
      <c r="A215" s="116" t="s">
        <v>401</v>
      </c>
      <c r="B215" s="152" t="s">
        <v>402</v>
      </c>
      <c r="C215" s="27" t="s">
        <v>142</v>
      </c>
      <c r="D215" s="27" t="s">
        <v>120</v>
      </c>
      <c r="E215" s="60"/>
      <c r="F215" s="139">
        <v>360.14</v>
      </c>
      <c r="G215" s="140">
        <v>300</v>
      </c>
      <c r="H215" s="140">
        <v>25.16</v>
      </c>
      <c r="I215" s="60"/>
      <c r="J215" s="28">
        <v>2.4</v>
      </c>
      <c r="K215" s="28">
        <v>158260.79999999999</v>
      </c>
      <c r="L215" s="60"/>
      <c r="M215" s="28">
        <v>2.4</v>
      </c>
      <c r="N215" s="28">
        <v>158260.79999999999</v>
      </c>
      <c r="O215" s="60"/>
      <c r="P215" s="28">
        <v>2.5</v>
      </c>
      <c r="Q215" s="28">
        <v>164855</v>
      </c>
      <c r="R215" s="60"/>
      <c r="S215" s="28">
        <v>2.5</v>
      </c>
      <c r="T215" s="44">
        <v>164855</v>
      </c>
      <c r="U215" s="12"/>
      <c r="V215" s="11"/>
      <c r="W215" s="28">
        <v>0.2</v>
      </c>
      <c r="X215" s="28">
        <v>13188.4</v>
      </c>
      <c r="Y215" s="60"/>
      <c r="Z215" s="28">
        <v>0.2</v>
      </c>
      <c r="AA215" s="28">
        <v>13188.4</v>
      </c>
      <c r="AB215" s="60"/>
      <c r="AC215" s="28">
        <v>0.2</v>
      </c>
      <c r="AD215" s="28">
        <v>13188.4</v>
      </c>
      <c r="AE215" s="60"/>
      <c r="AF215" s="28">
        <v>0.2</v>
      </c>
      <c r="AG215" s="44">
        <v>13188.4</v>
      </c>
      <c r="AH215" s="60"/>
      <c r="AI215" s="63">
        <v>0.25</v>
      </c>
      <c r="AJ215" s="44">
        <v>16485.5</v>
      </c>
      <c r="AK215" s="12"/>
      <c r="AL215" s="11"/>
      <c r="AM215" s="28">
        <v>2.5499999999999998</v>
      </c>
      <c r="AN215" s="28">
        <v>168152.1</v>
      </c>
      <c r="AO215" s="60"/>
      <c r="AP215" s="28">
        <v>2.5499999999999998</v>
      </c>
      <c r="AQ215" s="28">
        <v>67174.649999999994</v>
      </c>
      <c r="AR215" s="60"/>
      <c r="AS215" s="28">
        <v>0.36</v>
      </c>
      <c r="AT215" s="28">
        <v>26793.72</v>
      </c>
      <c r="AU215" s="13"/>
      <c r="AV215" s="11"/>
      <c r="AW215" s="44">
        <v>977591.17000000016</v>
      </c>
      <c r="AX215" s="51"/>
      <c r="AY215" s="140">
        <v>10.8</v>
      </c>
    </row>
    <row r="216" spans="1:51" x14ac:dyDescent="0.25">
      <c r="A216" s="116" t="s">
        <v>453</v>
      </c>
      <c r="B216" s="152" t="s">
        <v>454</v>
      </c>
      <c r="C216" s="27" t="s">
        <v>433</v>
      </c>
      <c r="D216" s="27" t="s">
        <v>12</v>
      </c>
      <c r="E216" s="60"/>
      <c r="F216" s="139">
        <v>234.75</v>
      </c>
      <c r="G216" s="140">
        <v>56</v>
      </c>
      <c r="H216" s="140">
        <v>0</v>
      </c>
      <c r="I216" s="60"/>
      <c r="J216" s="28">
        <v>0.44</v>
      </c>
      <c r="K216" s="28">
        <v>29014.48</v>
      </c>
      <c r="L216" s="60"/>
      <c r="M216" s="28">
        <v>0.44</v>
      </c>
      <c r="N216" s="28">
        <v>29014.48</v>
      </c>
      <c r="O216" s="60"/>
      <c r="P216" s="28">
        <v>0.46</v>
      </c>
      <c r="Q216" s="28">
        <v>30333.32</v>
      </c>
      <c r="R216" s="60"/>
      <c r="S216" s="28">
        <v>0.46</v>
      </c>
      <c r="T216" s="44">
        <v>30333.32</v>
      </c>
      <c r="U216" s="12"/>
      <c r="V216" s="11"/>
      <c r="W216" s="28">
        <v>0</v>
      </c>
      <c r="X216" s="28">
        <v>0</v>
      </c>
      <c r="Y216" s="60"/>
      <c r="Z216" s="28">
        <v>0</v>
      </c>
      <c r="AA216" s="28">
        <v>0</v>
      </c>
      <c r="AB216" s="60"/>
      <c r="AC216" s="28">
        <v>0</v>
      </c>
      <c r="AD216" s="28">
        <v>0</v>
      </c>
      <c r="AE216" s="60"/>
      <c r="AF216" s="28">
        <v>0</v>
      </c>
      <c r="AG216" s="44">
        <v>0</v>
      </c>
      <c r="AH216" s="60"/>
      <c r="AI216" s="63">
        <v>0</v>
      </c>
      <c r="AJ216" s="44">
        <v>0</v>
      </c>
      <c r="AK216" s="12"/>
      <c r="AL216" s="11"/>
      <c r="AM216" s="28">
        <v>1.66</v>
      </c>
      <c r="AN216" s="28">
        <v>109463.72</v>
      </c>
      <c r="AO216" s="60"/>
      <c r="AP216" s="28">
        <v>1.66</v>
      </c>
      <c r="AQ216" s="28">
        <v>43729.38</v>
      </c>
      <c r="AR216" s="60"/>
      <c r="AS216" s="28">
        <v>0.23</v>
      </c>
      <c r="AT216" s="28">
        <v>17118.21</v>
      </c>
      <c r="AU216" s="13"/>
      <c r="AV216" s="11"/>
      <c r="AW216" s="44">
        <v>289006.91000000003</v>
      </c>
      <c r="AX216" s="51"/>
      <c r="AY216" s="140">
        <v>3.02</v>
      </c>
    </row>
    <row r="217" spans="1:51" x14ac:dyDescent="0.25">
      <c r="A217" s="116" t="s">
        <v>175</v>
      </c>
      <c r="B217" s="152" t="s">
        <v>176</v>
      </c>
      <c r="C217" s="27" t="s">
        <v>142</v>
      </c>
      <c r="D217" s="27" t="s">
        <v>120</v>
      </c>
      <c r="E217" s="60"/>
      <c r="F217" s="139">
        <v>14863.25</v>
      </c>
      <c r="G217" s="140">
        <v>5047</v>
      </c>
      <c r="H217" s="140">
        <v>3204</v>
      </c>
      <c r="I217" s="60"/>
      <c r="J217" s="28">
        <v>40.369999999999997</v>
      </c>
      <c r="K217" s="28">
        <v>2662078.54</v>
      </c>
      <c r="L217" s="60"/>
      <c r="M217" s="28">
        <v>40.369999999999997</v>
      </c>
      <c r="N217" s="28">
        <v>2662078.54</v>
      </c>
      <c r="O217" s="60"/>
      <c r="P217" s="28">
        <v>42.05</v>
      </c>
      <c r="Q217" s="28">
        <v>2772861.1</v>
      </c>
      <c r="R217" s="60"/>
      <c r="S217" s="28">
        <v>42.05</v>
      </c>
      <c r="T217" s="44">
        <v>2772861.1</v>
      </c>
      <c r="U217" s="12"/>
      <c r="V217" s="11"/>
      <c r="W217" s="28">
        <v>25.63</v>
      </c>
      <c r="X217" s="28">
        <v>1690093.46</v>
      </c>
      <c r="Y217" s="60"/>
      <c r="Z217" s="28">
        <v>25.63</v>
      </c>
      <c r="AA217" s="28">
        <v>1690093.46</v>
      </c>
      <c r="AB217" s="60"/>
      <c r="AC217" s="28">
        <v>26.7</v>
      </c>
      <c r="AD217" s="28">
        <v>1760651.4</v>
      </c>
      <c r="AE217" s="60"/>
      <c r="AF217" s="28">
        <v>26.7</v>
      </c>
      <c r="AG217" s="44">
        <v>1760651.4</v>
      </c>
      <c r="AH217" s="60"/>
      <c r="AI217" s="63">
        <v>32.04</v>
      </c>
      <c r="AJ217" s="44">
        <v>2112781.6800000002</v>
      </c>
      <c r="AK217" s="12"/>
      <c r="AL217" s="11"/>
      <c r="AM217" s="28">
        <v>105.41</v>
      </c>
      <c r="AN217" s="28">
        <v>6950946.2199999997</v>
      </c>
      <c r="AO217" s="60"/>
      <c r="AP217" s="28">
        <v>105.41</v>
      </c>
      <c r="AQ217" s="28">
        <v>2776815.63</v>
      </c>
      <c r="AR217" s="60"/>
      <c r="AS217" s="28">
        <v>14.86</v>
      </c>
      <c r="AT217" s="28">
        <v>1105985.22</v>
      </c>
      <c r="AU217" s="13"/>
      <c r="AV217" s="11"/>
      <c r="AW217" s="44">
        <v>30717897.750000004</v>
      </c>
      <c r="AX217" s="51"/>
      <c r="AY217" s="140">
        <v>340.94999999999993</v>
      </c>
    </row>
    <row r="218" spans="1:51" x14ac:dyDescent="0.25">
      <c r="A218" s="116" t="s">
        <v>230</v>
      </c>
      <c r="B218" s="152" t="s">
        <v>231</v>
      </c>
      <c r="C218" s="27" t="s">
        <v>142</v>
      </c>
      <c r="D218" s="27" t="s">
        <v>120</v>
      </c>
      <c r="E218" s="60"/>
      <c r="F218" s="139">
        <v>1334.22</v>
      </c>
      <c r="G218" s="140">
        <v>933</v>
      </c>
      <c r="H218" s="140">
        <v>361.33</v>
      </c>
      <c r="I218" s="60"/>
      <c r="J218" s="28">
        <v>7.46</v>
      </c>
      <c r="K218" s="28">
        <v>491927.32</v>
      </c>
      <c r="L218" s="60"/>
      <c r="M218" s="28">
        <v>7.46</v>
      </c>
      <c r="N218" s="28">
        <v>491927.32</v>
      </c>
      <c r="O218" s="60"/>
      <c r="P218" s="28">
        <v>7.77</v>
      </c>
      <c r="Q218" s="28">
        <v>512369.34</v>
      </c>
      <c r="R218" s="60"/>
      <c r="S218" s="28">
        <v>7.77</v>
      </c>
      <c r="T218" s="44">
        <v>512369.34</v>
      </c>
      <c r="U218" s="12"/>
      <c r="V218" s="11"/>
      <c r="W218" s="28">
        <v>2.89</v>
      </c>
      <c r="X218" s="28">
        <v>190572.38</v>
      </c>
      <c r="Y218" s="60"/>
      <c r="Z218" s="28">
        <v>2.89</v>
      </c>
      <c r="AA218" s="28">
        <v>190572.38</v>
      </c>
      <c r="AB218" s="60"/>
      <c r="AC218" s="28">
        <v>3.01</v>
      </c>
      <c r="AD218" s="28">
        <v>198485.42</v>
      </c>
      <c r="AE218" s="60"/>
      <c r="AF218" s="28">
        <v>3.01</v>
      </c>
      <c r="AG218" s="44">
        <v>198485.42</v>
      </c>
      <c r="AH218" s="60"/>
      <c r="AI218" s="63">
        <v>3.61</v>
      </c>
      <c r="AJ218" s="44">
        <v>238050.62</v>
      </c>
      <c r="AK218" s="12"/>
      <c r="AL218" s="11"/>
      <c r="AM218" s="28">
        <v>9.4600000000000009</v>
      </c>
      <c r="AN218" s="28">
        <v>623811.31999999995</v>
      </c>
      <c r="AO218" s="60"/>
      <c r="AP218" s="28">
        <v>9.4600000000000009</v>
      </c>
      <c r="AQ218" s="28">
        <v>249204.78</v>
      </c>
      <c r="AR218" s="60"/>
      <c r="AS218" s="28">
        <v>1.33</v>
      </c>
      <c r="AT218" s="28">
        <v>98987.91</v>
      </c>
      <c r="AU218" s="13"/>
      <c r="AV218" s="11"/>
      <c r="AW218" s="44">
        <v>3996763.5499999989</v>
      </c>
      <c r="AX218" s="51"/>
      <c r="AY218" s="140">
        <v>44.98</v>
      </c>
    </row>
    <row r="219" spans="1:51" x14ac:dyDescent="0.25">
      <c r="A219" s="116" t="s">
        <v>53</v>
      </c>
      <c r="B219" s="152" t="s">
        <v>54</v>
      </c>
      <c r="C219" s="27" t="s">
        <v>52</v>
      </c>
      <c r="D219" s="27" t="s">
        <v>12</v>
      </c>
      <c r="E219" s="60"/>
      <c r="F219" s="139">
        <v>222.25</v>
      </c>
      <c r="G219" s="140">
        <v>116</v>
      </c>
      <c r="H219" s="140">
        <v>1</v>
      </c>
      <c r="I219" s="60"/>
      <c r="J219" s="28">
        <v>0.92</v>
      </c>
      <c r="K219" s="28">
        <v>60666.64</v>
      </c>
      <c r="L219" s="60"/>
      <c r="M219" s="28">
        <v>0.92</v>
      </c>
      <c r="N219" s="28">
        <v>60666.64</v>
      </c>
      <c r="O219" s="60"/>
      <c r="P219" s="28">
        <v>0.96</v>
      </c>
      <c r="Q219" s="28">
        <v>63304.32</v>
      </c>
      <c r="R219" s="60"/>
      <c r="S219" s="28">
        <v>0.96</v>
      </c>
      <c r="T219" s="44">
        <v>63304.32</v>
      </c>
      <c r="U219" s="12"/>
      <c r="V219" s="11"/>
      <c r="W219" s="28">
        <v>0</v>
      </c>
      <c r="X219" s="28">
        <v>0</v>
      </c>
      <c r="Y219" s="60"/>
      <c r="Z219" s="28">
        <v>0</v>
      </c>
      <c r="AA219" s="28">
        <v>0</v>
      </c>
      <c r="AB219" s="60"/>
      <c r="AC219" s="28">
        <v>0</v>
      </c>
      <c r="AD219" s="28">
        <v>0</v>
      </c>
      <c r="AE219" s="60"/>
      <c r="AF219" s="28">
        <v>0</v>
      </c>
      <c r="AG219" s="44">
        <v>0</v>
      </c>
      <c r="AH219" s="60"/>
      <c r="AI219" s="63">
        <v>0.01</v>
      </c>
      <c r="AJ219" s="44">
        <v>659.42</v>
      </c>
      <c r="AK219" s="12"/>
      <c r="AL219" s="11"/>
      <c r="AM219" s="28">
        <v>1.57</v>
      </c>
      <c r="AN219" s="28">
        <v>103528.94</v>
      </c>
      <c r="AO219" s="60"/>
      <c r="AP219" s="28">
        <v>1.57</v>
      </c>
      <c r="AQ219" s="28">
        <v>41358.51</v>
      </c>
      <c r="AR219" s="60"/>
      <c r="AS219" s="28">
        <v>0.22</v>
      </c>
      <c r="AT219" s="28">
        <v>16373.94</v>
      </c>
      <c r="AU219" s="13"/>
      <c r="AV219" s="11"/>
      <c r="AW219" s="44">
        <v>409862.73000000004</v>
      </c>
      <c r="AX219" s="51"/>
      <c r="AY219" s="140">
        <v>4.42</v>
      </c>
    </row>
    <row r="220" spans="1:51" x14ac:dyDescent="0.25">
      <c r="A220" s="116" t="s">
        <v>547</v>
      </c>
      <c r="B220" s="152" t="s">
        <v>548</v>
      </c>
      <c r="C220" s="27" t="s">
        <v>546</v>
      </c>
      <c r="D220" s="27" t="s">
        <v>12</v>
      </c>
      <c r="E220" s="60"/>
      <c r="F220" s="139">
        <v>1144.46</v>
      </c>
      <c r="G220" s="140">
        <v>490</v>
      </c>
      <c r="H220" s="140">
        <v>0</v>
      </c>
      <c r="I220" s="60"/>
      <c r="J220" s="28">
        <v>3.92</v>
      </c>
      <c r="K220" s="28">
        <v>258492.64</v>
      </c>
      <c r="L220" s="60"/>
      <c r="M220" s="28">
        <v>3.92</v>
      </c>
      <c r="N220" s="28">
        <v>258492.64</v>
      </c>
      <c r="O220" s="60"/>
      <c r="P220" s="28">
        <v>4.08</v>
      </c>
      <c r="Q220" s="28">
        <v>269043.36</v>
      </c>
      <c r="R220" s="60"/>
      <c r="S220" s="28">
        <v>4.08</v>
      </c>
      <c r="T220" s="44">
        <v>269043.36</v>
      </c>
      <c r="U220" s="12"/>
      <c r="V220" s="11"/>
      <c r="W220" s="28">
        <v>0</v>
      </c>
      <c r="X220" s="28">
        <v>0</v>
      </c>
      <c r="Y220" s="60"/>
      <c r="Z220" s="28">
        <v>0</v>
      </c>
      <c r="AA220" s="28">
        <v>0</v>
      </c>
      <c r="AB220" s="60"/>
      <c r="AC220" s="28">
        <v>0</v>
      </c>
      <c r="AD220" s="28">
        <v>0</v>
      </c>
      <c r="AE220" s="60"/>
      <c r="AF220" s="28">
        <v>0</v>
      </c>
      <c r="AG220" s="44">
        <v>0</v>
      </c>
      <c r="AH220" s="60"/>
      <c r="AI220" s="63">
        <v>0</v>
      </c>
      <c r="AJ220" s="44">
        <v>0</v>
      </c>
      <c r="AK220" s="12"/>
      <c r="AL220" s="11"/>
      <c r="AM220" s="28">
        <v>8.11</v>
      </c>
      <c r="AN220" s="28">
        <v>534789.62</v>
      </c>
      <c r="AO220" s="60"/>
      <c r="AP220" s="28">
        <v>8.11</v>
      </c>
      <c r="AQ220" s="28">
        <v>213641.73</v>
      </c>
      <c r="AR220" s="60"/>
      <c r="AS220" s="28">
        <v>1.1399999999999999</v>
      </c>
      <c r="AT220" s="28">
        <v>84846.78</v>
      </c>
      <c r="AU220" s="13"/>
      <c r="AV220" s="11"/>
      <c r="AW220" s="44">
        <v>1888350.1300000004</v>
      </c>
      <c r="AX220" s="51"/>
      <c r="AY220" s="140">
        <v>20.189999999999998</v>
      </c>
    </row>
    <row r="221" spans="1:51" x14ac:dyDescent="0.25">
      <c r="A221" s="116" t="s">
        <v>528</v>
      </c>
      <c r="B221" s="152" t="s">
        <v>529</v>
      </c>
      <c r="C221" s="27" t="s">
        <v>530</v>
      </c>
      <c r="D221" s="27" t="s">
        <v>12</v>
      </c>
      <c r="E221" s="60"/>
      <c r="F221" s="139">
        <v>366.45</v>
      </c>
      <c r="G221" s="140">
        <v>190</v>
      </c>
      <c r="H221" s="140">
        <v>0</v>
      </c>
      <c r="I221" s="60"/>
      <c r="J221" s="28">
        <v>1.52</v>
      </c>
      <c r="K221" s="28">
        <v>100231.84</v>
      </c>
      <c r="L221" s="60"/>
      <c r="M221" s="28">
        <v>1.52</v>
      </c>
      <c r="N221" s="28">
        <v>100231.84</v>
      </c>
      <c r="O221" s="60"/>
      <c r="P221" s="28">
        <v>1.58</v>
      </c>
      <c r="Q221" s="28">
        <v>104188.36</v>
      </c>
      <c r="R221" s="60"/>
      <c r="S221" s="28">
        <v>1.58</v>
      </c>
      <c r="T221" s="44">
        <v>104188.36</v>
      </c>
      <c r="U221" s="12"/>
      <c r="V221" s="11"/>
      <c r="W221" s="28">
        <v>0</v>
      </c>
      <c r="X221" s="28">
        <v>0</v>
      </c>
      <c r="Y221" s="60"/>
      <c r="Z221" s="28">
        <v>0</v>
      </c>
      <c r="AA221" s="28">
        <v>0</v>
      </c>
      <c r="AB221" s="60"/>
      <c r="AC221" s="28">
        <v>0</v>
      </c>
      <c r="AD221" s="28">
        <v>0</v>
      </c>
      <c r="AE221" s="60"/>
      <c r="AF221" s="28">
        <v>0</v>
      </c>
      <c r="AG221" s="44">
        <v>0</v>
      </c>
      <c r="AH221" s="60"/>
      <c r="AI221" s="63">
        <v>0</v>
      </c>
      <c r="AJ221" s="44">
        <v>0</v>
      </c>
      <c r="AK221" s="12"/>
      <c r="AL221" s="11"/>
      <c r="AM221" s="28">
        <v>2.59</v>
      </c>
      <c r="AN221" s="28">
        <v>170789.78</v>
      </c>
      <c r="AO221" s="60"/>
      <c r="AP221" s="28">
        <v>2.59</v>
      </c>
      <c r="AQ221" s="28">
        <v>68228.37</v>
      </c>
      <c r="AR221" s="60"/>
      <c r="AS221" s="28">
        <v>0.36</v>
      </c>
      <c r="AT221" s="28">
        <v>26793.72</v>
      </c>
      <c r="AU221" s="13"/>
      <c r="AV221" s="11"/>
      <c r="AW221" s="44">
        <v>674652.2699999999</v>
      </c>
      <c r="AX221" s="51"/>
      <c r="AY221" s="140">
        <v>7.27</v>
      </c>
    </row>
    <row r="222" spans="1:51" x14ac:dyDescent="0.25">
      <c r="A222" s="116" t="s">
        <v>123</v>
      </c>
      <c r="B222" s="152" t="s">
        <v>124</v>
      </c>
      <c r="C222" s="27" t="s">
        <v>106</v>
      </c>
      <c r="D222" s="27" t="s">
        <v>120</v>
      </c>
      <c r="E222" s="60"/>
      <c r="F222" s="139">
        <v>111.97</v>
      </c>
      <c r="G222" s="140">
        <v>34</v>
      </c>
      <c r="H222" s="140">
        <v>1</v>
      </c>
      <c r="I222" s="60"/>
      <c r="J222" s="28">
        <v>0.27</v>
      </c>
      <c r="K222" s="28">
        <v>17804.34</v>
      </c>
      <c r="L222" s="60"/>
      <c r="M222" s="28">
        <v>0.27</v>
      </c>
      <c r="N222" s="28">
        <v>17804.34</v>
      </c>
      <c r="O222" s="60"/>
      <c r="P222" s="28">
        <v>0.28000000000000003</v>
      </c>
      <c r="Q222" s="28">
        <v>18463.759999999998</v>
      </c>
      <c r="R222" s="60"/>
      <c r="S222" s="28">
        <v>0.28000000000000003</v>
      </c>
      <c r="T222" s="44">
        <v>18463.759999999998</v>
      </c>
      <c r="U222" s="12"/>
      <c r="V222" s="11"/>
      <c r="W222" s="28">
        <v>0</v>
      </c>
      <c r="X222" s="28">
        <v>0</v>
      </c>
      <c r="Y222" s="60"/>
      <c r="Z222" s="28">
        <v>0</v>
      </c>
      <c r="AA222" s="28">
        <v>0</v>
      </c>
      <c r="AB222" s="60"/>
      <c r="AC222" s="28">
        <v>0</v>
      </c>
      <c r="AD222" s="28">
        <v>0</v>
      </c>
      <c r="AE222" s="60"/>
      <c r="AF222" s="28">
        <v>0</v>
      </c>
      <c r="AG222" s="44">
        <v>0</v>
      </c>
      <c r="AH222" s="60"/>
      <c r="AI222" s="63">
        <v>0.01</v>
      </c>
      <c r="AJ222" s="44">
        <v>659.42</v>
      </c>
      <c r="AK222" s="12"/>
      <c r="AL222" s="11"/>
      <c r="AM222" s="28">
        <v>0.79</v>
      </c>
      <c r="AN222" s="28">
        <v>52094.18</v>
      </c>
      <c r="AO222" s="60"/>
      <c r="AP222" s="28">
        <v>0.79</v>
      </c>
      <c r="AQ222" s="28">
        <v>20810.97</v>
      </c>
      <c r="AR222" s="60"/>
      <c r="AS222" s="28">
        <v>0.11</v>
      </c>
      <c r="AT222" s="28">
        <v>8186.97</v>
      </c>
      <c r="AU222" s="13"/>
      <c r="AV222" s="11"/>
      <c r="AW222" s="44">
        <v>154287.74</v>
      </c>
      <c r="AX222" s="51"/>
      <c r="AY222" s="140">
        <v>1.6300000000000001</v>
      </c>
    </row>
    <row r="223" spans="1:51" x14ac:dyDescent="0.25">
      <c r="A223" s="116" t="s">
        <v>199</v>
      </c>
      <c r="B223" s="152" t="s">
        <v>200</v>
      </c>
      <c r="C223" s="27" t="s">
        <v>142</v>
      </c>
      <c r="D223" s="27" t="s">
        <v>120</v>
      </c>
      <c r="E223" s="60"/>
      <c r="F223" s="139">
        <v>754.75</v>
      </c>
      <c r="G223" s="140">
        <v>242</v>
      </c>
      <c r="H223" s="140">
        <v>67.5</v>
      </c>
      <c r="I223" s="60"/>
      <c r="J223" s="28">
        <v>1.93</v>
      </c>
      <c r="K223" s="28">
        <v>127268.06</v>
      </c>
      <c r="L223" s="60"/>
      <c r="M223" s="28">
        <v>1.93</v>
      </c>
      <c r="N223" s="28">
        <v>127268.06</v>
      </c>
      <c r="O223" s="60"/>
      <c r="P223" s="28">
        <v>2.0099999999999998</v>
      </c>
      <c r="Q223" s="28">
        <v>132543.42000000001</v>
      </c>
      <c r="R223" s="60"/>
      <c r="S223" s="28">
        <v>2.0099999999999998</v>
      </c>
      <c r="T223" s="44">
        <v>132543.42000000001</v>
      </c>
      <c r="U223" s="12"/>
      <c r="V223" s="11"/>
      <c r="W223" s="28">
        <v>0.54</v>
      </c>
      <c r="X223" s="28">
        <v>35608.68</v>
      </c>
      <c r="Y223" s="60"/>
      <c r="Z223" s="28">
        <v>0.54</v>
      </c>
      <c r="AA223" s="28">
        <v>35608.68</v>
      </c>
      <c r="AB223" s="60"/>
      <c r="AC223" s="28">
        <v>0.56000000000000005</v>
      </c>
      <c r="AD223" s="28">
        <v>36927.519999999997</v>
      </c>
      <c r="AE223" s="60"/>
      <c r="AF223" s="28">
        <v>0.56000000000000005</v>
      </c>
      <c r="AG223" s="44">
        <v>36927.519999999997</v>
      </c>
      <c r="AH223" s="60"/>
      <c r="AI223" s="63">
        <v>0.67</v>
      </c>
      <c r="AJ223" s="44">
        <v>44181.14</v>
      </c>
      <c r="AK223" s="12"/>
      <c r="AL223" s="11"/>
      <c r="AM223" s="28">
        <v>5.35</v>
      </c>
      <c r="AN223" s="28">
        <v>352789.7</v>
      </c>
      <c r="AO223" s="60"/>
      <c r="AP223" s="28">
        <v>5.35</v>
      </c>
      <c r="AQ223" s="28">
        <v>140935.04999999999</v>
      </c>
      <c r="AR223" s="60"/>
      <c r="AS223" s="28">
        <v>0.75</v>
      </c>
      <c r="AT223" s="28">
        <v>55820.25</v>
      </c>
      <c r="AU223" s="13"/>
      <c r="AV223" s="11"/>
      <c r="AW223" s="44">
        <v>1258421.5000000002</v>
      </c>
      <c r="AX223" s="51"/>
      <c r="AY223" s="140">
        <v>13.629999999999999</v>
      </c>
    </row>
    <row r="224" spans="1:51" x14ac:dyDescent="0.25">
      <c r="A224" s="116" t="s">
        <v>191</v>
      </c>
      <c r="B224" s="152" t="s">
        <v>192</v>
      </c>
      <c r="C224" s="27" t="s">
        <v>142</v>
      </c>
      <c r="D224" s="27" t="s">
        <v>120</v>
      </c>
      <c r="E224" s="60"/>
      <c r="F224" s="139">
        <v>1796.21</v>
      </c>
      <c r="G224" s="140">
        <v>957</v>
      </c>
      <c r="H224" s="140">
        <v>374.5</v>
      </c>
      <c r="I224" s="60"/>
      <c r="J224" s="28">
        <v>7.65</v>
      </c>
      <c r="K224" s="28">
        <v>504456.3</v>
      </c>
      <c r="L224" s="60"/>
      <c r="M224" s="28">
        <v>7.65</v>
      </c>
      <c r="N224" s="28">
        <v>504456.3</v>
      </c>
      <c r="O224" s="60"/>
      <c r="P224" s="28">
        <v>7.97</v>
      </c>
      <c r="Q224" s="28">
        <v>525557.74</v>
      </c>
      <c r="R224" s="60"/>
      <c r="S224" s="28">
        <v>7.97</v>
      </c>
      <c r="T224" s="44">
        <v>525557.74</v>
      </c>
      <c r="U224" s="12"/>
      <c r="V224" s="11"/>
      <c r="W224" s="28">
        <v>2.99</v>
      </c>
      <c r="X224" s="28">
        <v>197166.58</v>
      </c>
      <c r="Y224" s="60"/>
      <c r="Z224" s="28">
        <v>2.99</v>
      </c>
      <c r="AA224" s="28">
        <v>197166.58</v>
      </c>
      <c r="AB224" s="60"/>
      <c r="AC224" s="28">
        <v>3.12</v>
      </c>
      <c r="AD224" s="28">
        <v>205739.04</v>
      </c>
      <c r="AE224" s="60"/>
      <c r="AF224" s="28">
        <v>3.12</v>
      </c>
      <c r="AG224" s="44">
        <v>205739.04</v>
      </c>
      <c r="AH224" s="60"/>
      <c r="AI224" s="63">
        <v>3.74</v>
      </c>
      <c r="AJ224" s="44">
        <v>246623.08</v>
      </c>
      <c r="AK224" s="12"/>
      <c r="AL224" s="11"/>
      <c r="AM224" s="28">
        <v>12.73</v>
      </c>
      <c r="AN224" s="28">
        <v>839441.66</v>
      </c>
      <c r="AO224" s="60"/>
      <c r="AP224" s="28">
        <v>12.73</v>
      </c>
      <c r="AQ224" s="28">
        <v>335346.39</v>
      </c>
      <c r="AR224" s="60"/>
      <c r="AS224" s="28">
        <v>1.79</v>
      </c>
      <c r="AT224" s="28">
        <v>133224.32999999999</v>
      </c>
      <c r="AU224" s="13"/>
      <c r="AV224" s="11"/>
      <c r="AW224" s="44">
        <v>4420474.78</v>
      </c>
      <c r="AX224" s="51"/>
      <c r="AY224" s="140">
        <v>49.290000000000006</v>
      </c>
    </row>
    <row r="225" spans="1:51" x14ac:dyDescent="0.25">
      <c r="A225" s="116" t="s">
        <v>193</v>
      </c>
      <c r="B225" s="152" t="s">
        <v>194</v>
      </c>
      <c r="C225" s="27" t="s">
        <v>142</v>
      </c>
      <c r="D225" s="27" t="s">
        <v>120</v>
      </c>
      <c r="E225" s="60"/>
      <c r="F225" s="139">
        <v>1633.5</v>
      </c>
      <c r="G225" s="140">
        <v>940</v>
      </c>
      <c r="H225" s="140">
        <v>582</v>
      </c>
      <c r="I225" s="60"/>
      <c r="J225" s="28">
        <v>7.52</v>
      </c>
      <c r="K225" s="28">
        <v>495883.84</v>
      </c>
      <c r="L225" s="60"/>
      <c r="M225" s="28">
        <v>7.52</v>
      </c>
      <c r="N225" s="28">
        <v>495883.84</v>
      </c>
      <c r="O225" s="60"/>
      <c r="P225" s="28">
        <v>7.83</v>
      </c>
      <c r="Q225" s="28">
        <v>516325.86</v>
      </c>
      <c r="R225" s="60"/>
      <c r="S225" s="28">
        <v>7.83</v>
      </c>
      <c r="T225" s="44">
        <v>516325.86</v>
      </c>
      <c r="U225" s="12"/>
      <c r="V225" s="11"/>
      <c r="W225" s="28">
        <v>4.6500000000000004</v>
      </c>
      <c r="X225" s="28">
        <v>306630.3</v>
      </c>
      <c r="Y225" s="60"/>
      <c r="Z225" s="28">
        <v>4.6500000000000004</v>
      </c>
      <c r="AA225" s="28">
        <v>306630.3</v>
      </c>
      <c r="AB225" s="60"/>
      <c r="AC225" s="28">
        <v>4.8499999999999996</v>
      </c>
      <c r="AD225" s="28">
        <v>319818.7</v>
      </c>
      <c r="AE225" s="60"/>
      <c r="AF225" s="28">
        <v>4.8499999999999996</v>
      </c>
      <c r="AG225" s="44">
        <v>319818.7</v>
      </c>
      <c r="AH225" s="60"/>
      <c r="AI225" s="63">
        <v>5.82</v>
      </c>
      <c r="AJ225" s="44">
        <v>383782.44</v>
      </c>
      <c r="AK225" s="12"/>
      <c r="AL225" s="11"/>
      <c r="AM225" s="28">
        <v>11.58</v>
      </c>
      <c r="AN225" s="28">
        <v>763608.36</v>
      </c>
      <c r="AO225" s="60"/>
      <c r="AP225" s="28">
        <v>11.58</v>
      </c>
      <c r="AQ225" s="28">
        <v>305051.94</v>
      </c>
      <c r="AR225" s="60"/>
      <c r="AS225" s="28">
        <v>1.63</v>
      </c>
      <c r="AT225" s="28">
        <v>121316.01</v>
      </c>
      <c r="AU225" s="13"/>
      <c r="AV225" s="11"/>
      <c r="AW225" s="44">
        <v>4851076.1499999994</v>
      </c>
      <c r="AX225" s="51"/>
      <c r="AY225" s="140">
        <v>54.93</v>
      </c>
    </row>
    <row r="226" spans="1:51" x14ac:dyDescent="0.25">
      <c r="A226" s="116" t="s">
        <v>203</v>
      </c>
      <c r="B226" s="152" t="s">
        <v>204</v>
      </c>
      <c r="C226" s="27" t="s">
        <v>142</v>
      </c>
      <c r="D226" s="27" t="s">
        <v>120</v>
      </c>
      <c r="E226" s="60"/>
      <c r="F226" s="139">
        <v>1028.5</v>
      </c>
      <c r="G226" s="140">
        <v>365</v>
      </c>
      <c r="H226" s="140">
        <v>198.5</v>
      </c>
      <c r="I226" s="60"/>
      <c r="J226" s="28">
        <v>2.92</v>
      </c>
      <c r="K226" s="28">
        <v>192550.64</v>
      </c>
      <c r="L226" s="60"/>
      <c r="M226" s="28">
        <v>2.92</v>
      </c>
      <c r="N226" s="28">
        <v>192550.64</v>
      </c>
      <c r="O226" s="60"/>
      <c r="P226" s="28">
        <v>3.04</v>
      </c>
      <c r="Q226" s="28">
        <v>200463.68</v>
      </c>
      <c r="R226" s="60"/>
      <c r="S226" s="28">
        <v>3.04</v>
      </c>
      <c r="T226" s="44">
        <v>200463.68</v>
      </c>
      <c r="U226" s="12"/>
      <c r="V226" s="11"/>
      <c r="W226" s="28">
        <v>1.58</v>
      </c>
      <c r="X226" s="28">
        <v>104188.36</v>
      </c>
      <c r="Y226" s="60"/>
      <c r="Z226" s="28">
        <v>1.58</v>
      </c>
      <c r="AA226" s="28">
        <v>104188.36</v>
      </c>
      <c r="AB226" s="60"/>
      <c r="AC226" s="28">
        <v>1.65</v>
      </c>
      <c r="AD226" s="28">
        <v>108804.3</v>
      </c>
      <c r="AE226" s="60"/>
      <c r="AF226" s="28">
        <v>1.65</v>
      </c>
      <c r="AG226" s="44">
        <v>108804.3</v>
      </c>
      <c r="AH226" s="60"/>
      <c r="AI226" s="63">
        <v>1.98</v>
      </c>
      <c r="AJ226" s="44">
        <v>130565.16</v>
      </c>
      <c r="AK226" s="12"/>
      <c r="AL226" s="11"/>
      <c r="AM226" s="28">
        <v>7.29</v>
      </c>
      <c r="AN226" s="28">
        <v>480717.18</v>
      </c>
      <c r="AO226" s="60"/>
      <c r="AP226" s="28">
        <v>7.29</v>
      </c>
      <c r="AQ226" s="28">
        <v>192040.47</v>
      </c>
      <c r="AR226" s="60"/>
      <c r="AS226" s="28">
        <v>1.02</v>
      </c>
      <c r="AT226" s="28">
        <v>75915.539999999994</v>
      </c>
      <c r="AU226" s="13"/>
      <c r="AV226" s="11"/>
      <c r="AW226" s="44">
        <v>2091252.31</v>
      </c>
      <c r="AX226" s="51"/>
      <c r="AY226" s="140">
        <v>23.150000000000002</v>
      </c>
    </row>
    <row r="227" spans="1:51" x14ac:dyDescent="0.25">
      <c r="A227" s="116" t="s">
        <v>132</v>
      </c>
      <c r="B227" s="152" t="s">
        <v>133</v>
      </c>
      <c r="C227" s="27" t="s">
        <v>106</v>
      </c>
      <c r="D227" s="27" t="s">
        <v>12</v>
      </c>
      <c r="E227" s="60"/>
      <c r="F227" s="139">
        <v>924.29</v>
      </c>
      <c r="G227" s="140">
        <v>532.66</v>
      </c>
      <c r="H227" s="140">
        <v>65</v>
      </c>
      <c r="I227" s="60"/>
      <c r="J227" s="28">
        <v>4.26</v>
      </c>
      <c r="K227" s="28">
        <v>280912.92</v>
      </c>
      <c r="L227" s="60"/>
      <c r="M227" s="28">
        <v>4.26</v>
      </c>
      <c r="N227" s="28">
        <v>280912.92</v>
      </c>
      <c r="O227" s="60"/>
      <c r="P227" s="28">
        <v>4.43</v>
      </c>
      <c r="Q227" s="28">
        <v>292123.06</v>
      </c>
      <c r="R227" s="60"/>
      <c r="S227" s="28">
        <v>4.43</v>
      </c>
      <c r="T227" s="44">
        <v>292123.06</v>
      </c>
      <c r="U227" s="12"/>
      <c r="V227" s="11"/>
      <c r="W227" s="28">
        <v>0.52</v>
      </c>
      <c r="X227" s="28">
        <v>34289.839999999997</v>
      </c>
      <c r="Y227" s="60"/>
      <c r="Z227" s="28">
        <v>0.52</v>
      </c>
      <c r="AA227" s="28">
        <v>34289.839999999997</v>
      </c>
      <c r="AB227" s="60"/>
      <c r="AC227" s="28">
        <v>0.54</v>
      </c>
      <c r="AD227" s="28">
        <v>35608.68</v>
      </c>
      <c r="AE227" s="60"/>
      <c r="AF227" s="28">
        <v>0.54</v>
      </c>
      <c r="AG227" s="44">
        <v>35608.68</v>
      </c>
      <c r="AH227" s="60"/>
      <c r="AI227" s="63">
        <v>0.65</v>
      </c>
      <c r="AJ227" s="44">
        <v>42862.3</v>
      </c>
      <c r="AK227" s="12"/>
      <c r="AL227" s="11"/>
      <c r="AM227" s="28">
        <v>6.55</v>
      </c>
      <c r="AN227" s="28">
        <v>431920.1</v>
      </c>
      <c r="AO227" s="60"/>
      <c r="AP227" s="28">
        <v>6.55</v>
      </c>
      <c r="AQ227" s="28">
        <v>172546.65</v>
      </c>
      <c r="AR227" s="60"/>
      <c r="AS227" s="28">
        <v>0.92</v>
      </c>
      <c r="AT227" s="28">
        <v>68472.84</v>
      </c>
      <c r="AU227" s="13"/>
      <c r="AV227" s="11"/>
      <c r="AW227" s="44">
        <v>2001670.89</v>
      </c>
      <c r="AX227" s="51"/>
      <c r="AY227" s="140">
        <v>21.919999999999998</v>
      </c>
    </row>
    <row r="228" spans="1:51" x14ac:dyDescent="0.25">
      <c r="A228" s="116" t="s">
        <v>74</v>
      </c>
      <c r="B228" s="152" t="s">
        <v>75</v>
      </c>
      <c r="C228" s="27" t="s">
        <v>67</v>
      </c>
      <c r="D228" s="27" t="s">
        <v>12</v>
      </c>
      <c r="E228" s="60"/>
      <c r="F228" s="139">
        <v>295.77999999999997</v>
      </c>
      <c r="G228" s="140">
        <v>152</v>
      </c>
      <c r="H228" s="140">
        <v>0</v>
      </c>
      <c r="I228" s="60"/>
      <c r="J228" s="28">
        <v>1.21</v>
      </c>
      <c r="K228" s="28">
        <v>79789.820000000007</v>
      </c>
      <c r="L228" s="60"/>
      <c r="M228" s="28">
        <v>1.21</v>
      </c>
      <c r="N228" s="28">
        <v>79789.820000000007</v>
      </c>
      <c r="O228" s="60"/>
      <c r="P228" s="28">
        <v>1.26</v>
      </c>
      <c r="Q228" s="28">
        <v>83086.92</v>
      </c>
      <c r="R228" s="60"/>
      <c r="S228" s="28">
        <v>1.26</v>
      </c>
      <c r="T228" s="44">
        <v>83086.92</v>
      </c>
      <c r="U228" s="12"/>
      <c r="V228" s="11"/>
      <c r="W228" s="28">
        <v>0</v>
      </c>
      <c r="X228" s="28">
        <v>0</v>
      </c>
      <c r="Y228" s="60"/>
      <c r="Z228" s="28">
        <v>0</v>
      </c>
      <c r="AA228" s="28">
        <v>0</v>
      </c>
      <c r="AB228" s="60"/>
      <c r="AC228" s="28">
        <v>0</v>
      </c>
      <c r="AD228" s="28">
        <v>0</v>
      </c>
      <c r="AE228" s="60"/>
      <c r="AF228" s="28">
        <v>0</v>
      </c>
      <c r="AG228" s="44">
        <v>0</v>
      </c>
      <c r="AH228" s="60"/>
      <c r="AI228" s="63">
        <v>0</v>
      </c>
      <c r="AJ228" s="44">
        <v>0</v>
      </c>
      <c r="AK228" s="12"/>
      <c r="AL228" s="11"/>
      <c r="AM228" s="28">
        <v>2.09</v>
      </c>
      <c r="AN228" s="28">
        <v>137818.78</v>
      </c>
      <c r="AO228" s="60"/>
      <c r="AP228" s="28">
        <v>2.09</v>
      </c>
      <c r="AQ228" s="28">
        <v>55056.87</v>
      </c>
      <c r="AR228" s="60"/>
      <c r="AS228" s="28">
        <v>0.28999999999999998</v>
      </c>
      <c r="AT228" s="28">
        <v>21583.83</v>
      </c>
      <c r="AU228" s="13"/>
      <c r="AV228" s="11"/>
      <c r="AW228" s="44">
        <v>540212.96</v>
      </c>
      <c r="AX228" s="51"/>
      <c r="AY228" s="140">
        <v>5.8199999999999994</v>
      </c>
    </row>
    <row r="229" spans="1:51" x14ac:dyDescent="0.25">
      <c r="A229" s="116" t="s">
        <v>359</v>
      </c>
      <c r="B229" s="152" t="s">
        <v>360</v>
      </c>
      <c r="C229" s="27" t="s">
        <v>142</v>
      </c>
      <c r="D229" s="27" t="s">
        <v>120</v>
      </c>
      <c r="E229" s="60"/>
      <c r="F229" s="139">
        <v>972.5</v>
      </c>
      <c r="G229" s="140">
        <v>544</v>
      </c>
      <c r="H229" s="140">
        <v>0</v>
      </c>
      <c r="I229" s="60"/>
      <c r="J229" s="28">
        <v>4.3499999999999996</v>
      </c>
      <c r="K229" s="28">
        <v>286847.7</v>
      </c>
      <c r="L229" s="60"/>
      <c r="M229" s="28">
        <v>4.3499999999999996</v>
      </c>
      <c r="N229" s="28">
        <v>286847.7</v>
      </c>
      <c r="O229" s="60"/>
      <c r="P229" s="28">
        <v>4.53</v>
      </c>
      <c r="Q229" s="28">
        <v>298717.26</v>
      </c>
      <c r="R229" s="60"/>
      <c r="S229" s="28">
        <v>4.53</v>
      </c>
      <c r="T229" s="44">
        <v>298717.26</v>
      </c>
      <c r="U229" s="12"/>
      <c r="V229" s="11"/>
      <c r="W229" s="28">
        <v>0</v>
      </c>
      <c r="X229" s="28">
        <v>0</v>
      </c>
      <c r="Y229" s="60"/>
      <c r="Z229" s="28">
        <v>0</v>
      </c>
      <c r="AA229" s="28">
        <v>0</v>
      </c>
      <c r="AB229" s="60"/>
      <c r="AC229" s="28">
        <v>0</v>
      </c>
      <c r="AD229" s="28">
        <v>0</v>
      </c>
      <c r="AE229" s="60"/>
      <c r="AF229" s="28">
        <v>0</v>
      </c>
      <c r="AG229" s="44">
        <v>0</v>
      </c>
      <c r="AH229" s="60"/>
      <c r="AI229" s="63">
        <v>0</v>
      </c>
      <c r="AJ229" s="44">
        <v>0</v>
      </c>
      <c r="AK229" s="12"/>
      <c r="AL229" s="11"/>
      <c r="AM229" s="28">
        <v>6.89</v>
      </c>
      <c r="AN229" s="28">
        <v>454340.38</v>
      </c>
      <c r="AO229" s="60"/>
      <c r="AP229" s="28">
        <v>6.89</v>
      </c>
      <c r="AQ229" s="28">
        <v>181503.27</v>
      </c>
      <c r="AR229" s="60"/>
      <c r="AS229" s="28">
        <v>0.97</v>
      </c>
      <c r="AT229" s="28">
        <v>72194.19</v>
      </c>
      <c r="AU229" s="13"/>
      <c r="AV229" s="11"/>
      <c r="AW229" s="44">
        <v>1879167.7599999998</v>
      </c>
      <c r="AX229" s="51"/>
      <c r="AY229" s="140">
        <v>20.3</v>
      </c>
    </row>
    <row r="230" spans="1:51" x14ac:dyDescent="0.25">
      <c r="A230" s="116" t="s">
        <v>361</v>
      </c>
      <c r="B230" s="152" t="s">
        <v>362</v>
      </c>
      <c r="C230" s="27" t="s">
        <v>142</v>
      </c>
      <c r="D230" s="27" t="s">
        <v>120</v>
      </c>
      <c r="E230" s="60"/>
      <c r="F230" s="139">
        <v>1554.25</v>
      </c>
      <c r="G230" s="140">
        <v>1178</v>
      </c>
      <c r="H230" s="140">
        <v>353.5</v>
      </c>
      <c r="I230" s="60"/>
      <c r="J230" s="28">
        <v>9.42</v>
      </c>
      <c r="K230" s="28">
        <v>621173.64</v>
      </c>
      <c r="L230" s="60"/>
      <c r="M230" s="28">
        <v>9.42</v>
      </c>
      <c r="N230" s="28">
        <v>621173.64</v>
      </c>
      <c r="O230" s="60"/>
      <c r="P230" s="28">
        <v>9.81</v>
      </c>
      <c r="Q230" s="28">
        <v>646891.02</v>
      </c>
      <c r="R230" s="60"/>
      <c r="S230" s="28">
        <v>9.81</v>
      </c>
      <c r="T230" s="44">
        <v>646891.02</v>
      </c>
      <c r="U230" s="12"/>
      <c r="V230" s="11"/>
      <c r="W230" s="28">
        <v>2.82</v>
      </c>
      <c r="X230" s="28">
        <v>185956.44</v>
      </c>
      <c r="Y230" s="60"/>
      <c r="Z230" s="28">
        <v>2.82</v>
      </c>
      <c r="AA230" s="28">
        <v>185956.44</v>
      </c>
      <c r="AB230" s="60"/>
      <c r="AC230" s="28">
        <v>2.94</v>
      </c>
      <c r="AD230" s="28">
        <v>193869.48</v>
      </c>
      <c r="AE230" s="60"/>
      <c r="AF230" s="28">
        <v>2.94</v>
      </c>
      <c r="AG230" s="44">
        <v>193869.48</v>
      </c>
      <c r="AH230" s="60"/>
      <c r="AI230" s="63">
        <v>3.53</v>
      </c>
      <c r="AJ230" s="44">
        <v>232775.26</v>
      </c>
      <c r="AK230" s="12"/>
      <c r="AL230" s="11"/>
      <c r="AM230" s="28">
        <v>11.02</v>
      </c>
      <c r="AN230" s="28">
        <v>726680.84</v>
      </c>
      <c r="AO230" s="60"/>
      <c r="AP230" s="28">
        <v>11.02</v>
      </c>
      <c r="AQ230" s="28">
        <v>290299.86</v>
      </c>
      <c r="AR230" s="60"/>
      <c r="AS230" s="28">
        <v>1.55</v>
      </c>
      <c r="AT230" s="28">
        <v>115361.85</v>
      </c>
      <c r="AU230" s="13"/>
      <c r="AV230" s="11"/>
      <c r="AW230" s="44">
        <v>4660898.97</v>
      </c>
      <c r="AX230" s="51"/>
      <c r="AY230" s="140">
        <v>52.289999999999992</v>
      </c>
    </row>
    <row r="231" spans="1:51" x14ac:dyDescent="0.25">
      <c r="A231" s="116" t="s">
        <v>89</v>
      </c>
      <c r="B231" s="152" t="s">
        <v>90</v>
      </c>
      <c r="C231" s="27" t="s">
        <v>57</v>
      </c>
      <c r="D231" s="27" t="s">
        <v>12</v>
      </c>
      <c r="E231" s="60"/>
      <c r="F231" s="139">
        <v>418.27</v>
      </c>
      <c r="G231" s="140">
        <v>245</v>
      </c>
      <c r="H231" s="140">
        <v>0</v>
      </c>
      <c r="I231" s="60"/>
      <c r="J231" s="28">
        <v>1.96</v>
      </c>
      <c r="K231" s="28">
        <v>129246.32</v>
      </c>
      <c r="L231" s="60"/>
      <c r="M231" s="28">
        <v>1.96</v>
      </c>
      <c r="N231" s="28">
        <v>129246.32</v>
      </c>
      <c r="O231" s="60"/>
      <c r="P231" s="28">
        <v>2.04</v>
      </c>
      <c r="Q231" s="28">
        <v>134521.68</v>
      </c>
      <c r="R231" s="60"/>
      <c r="S231" s="28">
        <v>2.04</v>
      </c>
      <c r="T231" s="44">
        <v>134521.68</v>
      </c>
      <c r="U231" s="12"/>
      <c r="V231" s="11"/>
      <c r="W231" s="28">
        <v>0</v>
      </c>
      <c r="X231" s="28">
        <v>0</v>
      </c>
      <c r="Y231" s="60"/>
      <c r="Z231" s="28">
        <v>0</v>
      </c>
      <c r="AA231" s="28">
        <v>0</v>
      </c>
      <c r="AB231" s="60"/>
      <c r="AC231" s="28">
        <v>0</v>
      </c>
      <c r="AD231" s="28">
        <v>0</v>
      </c>
      <c r="AE231" s="60"/>
      <c r="AF231" s="28">
        <v>0</v>
      </c>
      <c r="AG231" s="44">
        <v>0</v>
      </c>
      <c r="AH231" s="60"/>
      <c r="AI231" s="63">
        <v>0</v>
      </c>
      <c r="AJ231" s="44">
        <v>0</v>
      </c>
      <c r="AK231" s="12"/>
      <c r="AL231" s="11"/>
      <c r="AM231" s="28">
        <v>2.96</v>
      </c>
      <c r="AN231" s="28">
        <v>195188.32</v>
      </c>
      <c r="AO231" s="60"/>
      <c r="AP231" s="28">
        <v>2.96</v>
      </c>
      <c r="AQ231" s="28">
        <v>77975.28</v>
      </c>
      <c r="AR231" s="60"/>
      <c r="AS231" s="28">
        <v>0.41</v>
      </c>
      <c r="AT231" s="28">
        <v>30515.07</v>
      </c>
      <c r="AU231" s="13"/>
      <c r="AV231" s="11"/>
      <c r="AW231" s="44">
        <v>831214.67000000016</v>
      </c>
      <c r="AX231" s="51"/>
      <c r="AY231" s="140">
        <v>9</v>
      </c>
    </row>
    <row r="232" spans="1:51" x14ac:dyDescent="0.25">
      <c r="A232" s="116" t="s">
        <v>487</v>
      </c>
      <c r="B232" s="152" t="s">
        <v>488</v>
      </c>
      <c r="C232" s="27" t="s">
        <v>468</v>
      </c>
      <c r="D232" s="27" t="s">
        <v>120</v>
      </c>
      <c r="E232" s="60"/>
      <c r="F232" s="139">
        <v>804.87</v>
      </c>
      <c r="G232" s="140">
        <v>128</v>
      </c>
      <c r="H232" s="140">
        <v>1.33</v>
      </c>
      <c r="I232" s="60"/>
      <c r="J232" s="28">
        <v>1.02</v>
      </c>
      <c r="K232" s="28">
        <v>67260.84</v>
      </c>
      <c r="L232" s="60"/>
      <c r="M232" s="28">
        <v>1.02</v>
      </c>
      <c r="N232" s="28">
        <v>67260.84</v>
      </c>
      <c r="O232" s="60"/>
      <c r="P232" s="28">
        <v>1.06</v>
      </c>
      <c r="Q232" s="28">
        <v>69898.52</v>
      </c>
      <c r="R232" s="60"/>
      <c r="S232" s="28">
        <v>1.06</v>
      </c>
      <c r="T232" s="44">
        <v>69898.52</v>
      </c>
      <c r="U232" s="12"/>
      <c r="V232" s="11"/>
      <c r="W232" s="28">
        <v>0.01</v>
      </c>
      <c r="X232" s="28">
        <v>659.42</v>
      </c>
      <c r="Y232" s="60"/>
      <c r="Z232" s="28">
        <v>0.01</v>
      </c>
      <c r="AA232" s="28">
        <v>659.42</v>
      </c>
      <c r="AB232" s="60"/>
      <c r="AC232" s="28">
        <v>0.01</v>
      </c>
      <c r="AD232" s="28">
        <v>659.42</v>
      </c>
      <c r="AE232" s="60"/>
      <c r="AF232" s="28">
        <v>0.01</v>
      </c>
      <c r="AG232" s="44">
        <v>659.42</v>
      </c>
      <c r="AH232" s="60"/>
      <c r="AI232" s="63">
        <v>0.01</v>
      </c>
      <c r="AJ232" s="44">
        <v>659.42</v>
      </c>
      <c r="AK232" s="12"/>
      <c r="AL232" s="11"/>
      <c r="AM232" s="28">
        <v>5.7</v>
      </c>
      <c r="AN232" s="28">
        <v>375869.4</v>
      </c>
      <c r="AO232" s="60"/>
      <c r="AP232" s="28">
        <v>5.7</v>
      </c>
      <c r="AQ232" s="28">
        <v>150155.1</v>
      </c>
      <c r="AR232" s="60"/>
      <c r="AS232" s="28">
        <v>0.8</v>
      </c>
      <c r="AT232" s="28">
        <v>59541.599999999999</v>
      </c>
      <c r="AU232" s="13"/>
      <c r="AV232" s="11"/>
      <c r="AW232" s="44">
        <v>863181.92000000027</v>
      </c>
      <c r="AX232" s="51"/>
      <c r="AY232" s="140">
        <v>8.879999999999999</v>
      </c>
    </row>
    <row r="233" spans="1:51" x14ac:dyDescent="0.25">
      <c r="A233" s="116" t="s">
        <v>495</v>
      </c>
      <c r="B233" s="152" t="s">
        <v>496</v>
      </c>
      <c r="C233" s="27" t="s">
        <v>468</v>
      </c>
      <c r="D233" s="27" t="s">
        <v>131</v>
      </c>
      <c r="E233" s="60"/>
      <c r="F233" s="139">
        <v>464.32</v>
      </c>
      <c r="G233" s="140">
        <v>55</v>
      </c>
      <c r="H233" s="140">
        <v>0</v>
      </c>
      <c r="I233" s="60"/>
      <c r="J233" s="28">
        <v>0.44</v>
      </c>
      <c r="K233" s="28">
        <v>29014.48</v>
      </c>
      <c r="L233" s="60"/>
      <c r="M233" s="28">
        <v>0.44</v>
      </c>
      <c r="N233" s="28">
        <v>29014.48</v>
      </c>
      <c r="O233" s="60"/>
      <c r="P233" s="28">
        <v>0.45</v>
      </c>
      <c r="Q233" s="28">
        <v>29673.9</v>
      </c>
      <c r="R233" s="60"/>
      <c r="S233" s="28">
        <v>0.45</v>
      </c>
      <c r="T233" s="44">
        <v>29673.9</v>
      </c>
      <c r="U233" s="12"/>
      <c r="V233" s="11"/>
      <c r="W233" s="28">
        <v>0</v>
      </c>
      <c r="X233" s="28">
        <v>0</v>
      </c>
      <c r="Y233" s="60"/>
      <c r="Z233" s="28">
        <v>0</v>
      </c>
      <c r="AA233" s="28">
        <v>0</v>
      </c>
      <c r="AB233" s="60"/>
      <c r="AC233" s="28">
        <v>0</v>
      </c>
      <c r="AD233" s="28">
        <v>0</v>
      </c>
      <c r="AE233" s="60"/>
      <c r="AF233" s="28">
        <v>0</v>
      </c>
      <c r="AG233" s="44">
        <v>0</v>
      </c>
      <c r="AH233" s="60"/>
      <c r="AI233" s="63">
        <v>0</v>
      </c>
      <c r="AJ233" s="44">
        <v>0</v>
      </c>
      <c r="AK233" s="12"/>
      <c r="AL233" s="11"/>
      <c r="AM233" s="28">
        <v>3.29</v>
      </c>
      <c r="AN233" s="28">
        <v>216949.18</v>
      </c>
      <c r="AO233" s="60"/>
      <c r="AP233" s="28">
        <v>3.29</v>
      </c>
      <c r="AQ233" s="28">
        <v>86668.47</v>
      </c>
      <c r="AR233" s="60"/>
      <c r="AS233" s="28">
        <v>0.46</v>
      </c>
      <c r="AT233" s="28">
        <v>34236.42</v>
      </c>
      <c r="AU233" s="13"/>
      <c r="AV233" s="11"/>
      <c r="AW233" s="44">
        <v>455230.83</v>
      </c>
      <c r="AX233" s="51"/>
      <c r="AY233" s="140">
        <v>4.63</v>
      </c>
    </row>
    <row r="234" spans="1:51" x14ac:dyDescent="0.25">
      <c r="A234" s="116" t="s">
        <v>607</v>
      </c>
      <c r="B234" s="152" t="s">
        <v>608</v>
      </c>
      <c r="C234" s="27" t="s">
        <v>584</v>
      </c>
      <c r="D234" s="27" t="s">
        <v>120</v>
      </c>
      <c r="E234" s="60"/>
      <c r="F234" s="139">
        <v>154.75</v>
      </c>
      <c r="G234" s="140">
        <v>30.66</v>
      </c>
      <c r="H234" s="140">
        <v>0</v>
      </c>
      <c r="I234" s="60"/>
      <c r="J234" s="28">
        <v>0.24</v>
      </c>
      <c r="K234" s="28">
        <v>15826.08</v>
      </c>
      <c r="L234" s="60"/>
      <c r="M234" s="28">
        <v>0.24</v>
      </c>
      <c r="N234" s="28">
        <v>15826.08</v>
      </c>
      <c r="O234" s="60"/>
      <c r="P234" s="28">
        <v>0.25</v>
      </c>
      <c r="Q234" s="28">
        <v>16485.5</v>
      </c>
      <c r="R234" s="60"/>
      <c r="S234" s="28">
        <v>0.25</v>
      </c>
      <c r="T234" s="44">
        <v>16485.5</v>
      </c>
      <c r="U234" s="12"/>
      <c r="V234" s="11"/>
      <c r="W234" s="28">
        <v>0</v>
      </c>
      <c r="X234" s="28">
        <v>0</v>
      </c>
      <c r="Y234" s="60"/>
      <c r="Z234" s="28">
        <v>0</v>
      </c>
      <c r="AA234" s="28">
        <v>0</v>
      </c>
      <c r="AB234" s="60"/>
      <c r="AC234" s="28">
        <v>0</v>
      </c>
      <c r="AD234" s="28">
        <v>0</v>
      </c>
      <c r="AE234" s="60"/>
      <c r="AF234" s="28">
        <v>0</v>
      </c>
      <c r="AG234" s="44">
        <v>0</v>
      </c>
      <c r="AH234" s="60"/>
      <c r="AI234" s="63">
        <v>0</v>
      </c>
      <c r="AJ234" s="44">
        <v>0</v>
      </c>
      <c r="AK234" s="12"/>
      <c r="AL234" s="11"/>
      <c r="AM234" s="28">
        <v>1.0900000000000001</v>
      </c>
      <c r="AN234" s="28">
        <v>71876.78</v>
      </c>
      <c r="AO234" s="60"/>
      <c r="AP234" s="28">
        <v>1.0900000000000001</v>
      </c>
      <c r="AQ234" s="28">
        <v>28713.87</v>
      </c>
      <c r="AR234" s="60"/>
      <c r="AS234" s="28">
        <v>0.15</v>
      </c>
      <c r="AT234" s="28">
        <v>11164.05</v>
      </c>
      <c r="AU234" s="13"/>
      <c r="AV234" s="11"/>
      <c r="AW234" s="44">
        <v>176377.86</v>
      </c>
      <c r="AX234" s="51"/>
      <c r="AY234" s="140">
        <v>1.83</v>
      </c>
    </row>
    <row r="235" spans="1:51" x14ac:dyDescent="0.25">
      <c r="A235" s="116" t="s">
        <v>403</v>
      </c>
      <c r="B235" s="152" t="s">
        <v>404</v>
      </c>
      <c r="C235" s="27" t="s">
        <v>142</v>
      </c>
      <c r="D235" s="27" t="s">
        <v>120</v>
      </c>
      <c r="E235" s="60"/>
      <c r="F235" s="139">
        <v>1438.79</v>
      </c>
      <c r="G235" s="140">
        <v>922.66</v>
      </c>
      <c r="H235" s="140">
        <v>92.83</v>
      </c>
      <c r="I235" s="60"/>
      <c r="J235" s="28">
        <v>7.38</v>
      </c>
      <c r="K235" s="28">
        <v>486651.96</v>
      </c>
      <c r="L235" s="60"/>
      <c r="M235" s="28">
        <v>7.38</v>
      </c>
      <c r="N235" s="28">
        <v>486651.96</v>
      </c>
      <c r="O235" s="60"/>
      <c r="P235" s="28">
        <v>7.68</v>
      </c>
      <c r="Q235" s="28">
        <v>506434.56</v>
      </c>
      <c r="R235" s="60"/>
      <c r="S235" s="28">
        <v>7.68</v>
      </c>
      <c r="T235" s="44">
        <v>506434.56</v>
      </c>
      <c r="U235" s="12"/>
      <c r="V235" s="11"/>
      <c r="W235" s="28">
        <v>0.74</v>
      </c>
      <c r="X235" s="28">
        <v>48797.08</v>
      </c>
      <c r="Y235" s="60"/>
      <c r="Z235" s="28">
        <v>0.74</v>
      </c>
      <c r="AA235" s="28">
        <v>48797.08</v>
      </c>
      <c r="AB235" s="60"/>
      <c r="AC235" s="28">
        <v>0.77</v>
      </c>
      <c r="AD235" s="28">
        <v>50775.34</v>
      </c>
      <c r="AE235" s="60"/>
      <c r="AF235" s="28">
        <v>0.77</v>
      </c>
      <c r="AG235" s="44">
        <v>50775.34</v>
      </c>
      <c r="AH235" s="60"/>
      <c r="AI235" s="63">
        <v>0.92</v>
      </c>
      <c r="AJ235" s="44">
        <v>60666.64</v>
      </c>
      <c r="AK235" s="12"/>
      <c r="AL235" s="11"/>
      <c r="AM235" s="28">
        <v>10.199999999999999</v>
      </c>
      <c r="AN235" s="28">
        <v>672608.4</v>
      </c>
      <c r="AO235" s="60"/>
      <c r="AP235" s="28">
        <v>10.199999999999999</v>
      </c>
      <c r="AQ235" s="28">
        <v>268698.59999999998</v>
      </c>
      <c r="AR235" s="60"/>
      <c r="AS235" s="28">
        <v>1.43</v>
      </c>
      <c r="AT235" s="28">
        <v>106430.61</v>
      </c>
      <c r="AU235" s="13"/>
      <c r="AV235" s="11"/>
      <c r="AW235" s="44">
        <v>3293722.1300000004</v>
      </c>
      <c r="AX235" s="51"/>
      <c r="AY235" s="140">
        <v>36.14</v>
      </c>
    </row>
    <row r="236" spans="1:51" x14ac:dyDescent="0.25">
      <c r="A236" s="116" t="s">
        <v>449</v>
      </c>
      <c r="B236" s="152" t="s">
        <v>450</v>
      </c>
      <c r="C236" s="27" t="s">
        <v>433</v>
      </c>
      <c r="D236" s="27" t="s">
        <v>12</v>
      </c>
      <c r="E236" s="60"/>
      <c r="F236" s="139">
        <v>567.88</v>
      </c>
      <c r="G236" s="140">
        <v>207</v>
      </c>
      <c r="H236" s="140">
        <v>0</v>
      </c>
      <c r="I236" s="60"/>
      <c r="J236" s="28">
        <v>1.65</v>
      </c>
      <c r="K236" s="28">
        <v>108804.3</v>
      </c>
      <c r="L236" s="60"/>
      <c r="M236" s="28">
        <v>1.65</v>
      </c>
      <c r="N236" s="28">
        <v>108804.3</v>
      </c>
      <c r="O236" s="60"/>
      <c r="P236" s="28">
        <v>1.72</v>
      </c>
      <c r="Q236" s="28">
        <v>113420.24</v>
      </c>
      <c r="R236" s="60"/>
      <c r="S236" s="28">
        <v>1.72</v>
      </c>
      <c r="T236" s="44">
        <v>113420.24</v>
      </c>
      <c r="U236" s="12"/>
      <c r="V236" s="11"/>
      <c r="W236" s="28">
        <v>0</v>
      </c>
      <c r="X236" s="28">
        <v>0</v>
      </c>
      <c r="Y236" s="60"/>
      <c r="Z236" s="28">
        <v>0</v>
      </c>
      <c r="AA236" s="28">
        <v>0</v>
      </c>
      <c r="AB236" s="60"/>
      <c r="AC236" s="28">
        <v>0</v>
      </c>
      <c r="AD236" s="28">
        <v>0</v>
      </c>
      <c r="AE236" s="60"/>
      <c r="AF236" s="28">
        <v>0</v>
      </c>
      <c r="AG236" s="44">
        <v>0</v>
      </c>
      <c r="AH236" s="60"/>
      <c r="AI236" s="63">
        <v>0</v>
      </c>
      <c r="AJ236" s="44">
        <v>0</v>
      </c>
      <c r="AK236" s="12"/>
      <c r="AL236" s="11"/>
      <c r="AM236" s="28">
        <v>4.0199999999999996</v>
      </c>
      <c r="AN236" s="28">
        <v>265086.84000000003</v>
      </c>
      <c r="AO236" s="60"/>
      <c r="AP236" s="28">
        <v>4.0199999999999996</v>
      </c>
      <c r="AQ236" s="28">
        <v>105898.86</v>
      </c>
      <c r="AR236" s="60"/>
      <c r="AS236" s="28">
        <v>0.56000000000000005</v>
      </c>
      <c r="AT236" s="28">
        <v>41679.120000000003</v>
      </c>
      <c r="AU236" s="13"/>
      <c r="AV236" s="11"/>
      <c r="AW236" s="44">
        <v>857113.90000000014</v>
      </c>
      <c r="AX236" s="51"/>
      <c r="AY236" s="140">
        <v>9.11</v>
      </c>
    </row>
    <row r="237" spans="1:51" x14ac:dyDescent="0.25">
      <c r="A237" s="116" t="s">
        <v>539</v>
      </c>
      <c r="B237" s="152" t="s">
        <v>540</v>
      </c>
      <c r="C237" s="27" t="s">
        <v>541</v>
      </c>
      <c r="D237" s="27" t="s">
        <v>12</v>
      </c>
      <c r="E237" s="60"/>
      <c r="F237" s="139">
        <v>1114.6300000000001</v>
      </c>
      <c r="G237" s="140">
        <v>484</v>
      </c>
      <c r="H237" s="140">
        <v>0</v>
      </c>
      <c r="I237" s="60"/>
      <c r="J237" s="28">
        <v>3.87</v>
      </c>
      <c r="K237" s="28">
        <v>255195.54</v>
      </c>
      <c r="L237" s="60"/>
      <c r="M237" s="28">
        <v>3.87</v>
      </c>
      <c r="N237" s="28">
        <v>255195.54</v>
      </c>
      <c r="O237" s="60"/>
      <c r="P237" s="28">
        <v>4.03</v>
      </c>
      <c r="Q237" s="28">
        <v>265746.26</v>
      </c>
      <c r="R237" s="60"/>
      <c r="S237" s="28">
        <v>4.03</v>
      </c>
      <c r="T237" s="44">
        <v>265746.26</v>
      </c>
      <c r="U237" s="12"/>
      <c r="V237" s="11"/>
      <c r="W237" s="28">
        <v>0</v>
      </c>
      <c r="X237" s="28">
        <v>0</v>
      </c>
      <c r="Y237" s="60"/>
      <c r="Z237" s="28">
        <v>0</v>
      </c>
      <c r="AA237" s="28">
        <v>0</v>
      </c>
      <c r="AB237" s="60"/>
      <c r="AC237" s="28">
        <v>0</v>
      </c>
      <c r="AD237" s="28">
        <v>0</v>
      </c>
      <c r="AE237" s="60"/>
      <c r="AF237" s="28">
        <v>0</v>
      </c>
      <c r="AG237" s="44">
        <v>0</v>
      </c>
      <c r="AH237" s="60"/>
      <c r="AI237" s="63">
        <v>0</v>
      </c>
      <c r="AJ237" s="44">
        <v>0</v>
      </c>
      <c r="AK237" s="12"/>
      <c r="AL237" s="11"/>
      <c r="AM237" s="28">
        <v>7.9</v>
      </c>
      <c r="AN237" s="28">
        <v>520941.8</v>
      </c>
      <c r="AO237" s="60"/>
      <c r="AP237" s="28">
        <v>7.9</v>
      </c>
      <c r="AQ237" s="28">
        <v>208109.7</v>
      </c>
      <c r="AR237" s="60"/>
      <c r="AS237" s="28">
        <v>1.1100000000000001</v>
      </c>
      <c r="AT237" s="28">
        <v>82613.97</v>
      </c>
      <c r="AU237" s="13"/>
      <c r="AV237" s="11"/>
      <c r="AW237" s="44">
        <v>1853549.07</v>
      </c>
      <c r="AX237" s="51"/>
      <c r="AY237" s="140">
        <v>19.829999999999998</v>
      </c>
    </row>
    <row r="238" spans="1:51" x14ac:dyDescent="0.25">
      <c r="A238" s="116" t="s">
        <v>301</v>
      </c>
      <c r="B238" s="152" t="s">
        <v>302</v>
      </c>
      <c r="C238" s="27" t="s">
        <v>142</v>
      </c>
      <c r="D238" s="27" t="s">
        <v>120</v>
      </c>
      <c r="E238" s="60"/>
      <c r="F238" s="139">
        <v>1630.95</v>
      </c>
      <c r="G238" s="140">
        <v>1357.66</v>
      </c>
      <c r="H238" s="140">
        <v>845.5</v>
      </c>
      <c r="I238" s="60"/>
      <c r="J238" s="28">
        <v>10.86</v>
      </c>
      <c r="K238" s="28">
        <v>716130.12</v>
      </c>
      <c r="L238" s="60"/>
      <c r="M238" s="28">
        <v>10.86</v>
      </c>
      <c r="N238" s="28">
        <v>716130.12</v>
      </c>
      <c r="O238" s="60"/>
      <c r="P238" s="28">
        <v>11.31</v>
      </c>
      <c r="Q238" s="28">
        <v>745804.02</v>
      </c>
      <c r="R238" s="60"/>
      <c r="S238" s="28">
        <v>11.31</v>
      </c>
      <c r="T238" s="44">
        <v>745804.02</v>
      </c>
      <c r="U238" s="12"/>
      <c r="V238" s="11"/>
      <c r="W238" s="28">
        <v>6.76</v>
      </c>
      <c r="X238" s="28">
        <v>445767.92</v>
      </c>
      <c r="Y238" s="60"/>
      <c r="Z238" s="28">
        <v>6.76</v>
      </c>
      <c r="AA238" s="28">
        <v>445767.92</v>
      </c>
      <c r="AB238" s="60"/>
      <c r="AC238" s="28">
        <v>7.04</v>
      </c>
      <c r="AD238" s="28">
        <v>464231.67999999999</v>
      </c>
      <c r="AE238" s="60"/>
      <c r="AF238" s="28">
        <v>7.04</v>
      </c>
      <c r="AG238" s="44">
        <v>464231.67999999999</v>
      </c>
      <c r="AH238" s="60"/>
      <c r="AI238" s="63">
        <v>8.4499999999999993</v>
      </c>
      <c r="AJ238" s="44">
        <v>557209.9</v>
      </c>
      <c r="AK238" s="12"/>
      <c r="AL238" s="11"/>
      <c r="AM238" s="28">
        <v>11.56</v>
      </c>
      <c r="AN238" s="28">
        <v>762289.52</v>
      </c>
      <c r="AO238" s="60"/>
      <c r="AP238" s="28">
        <v>11.56</v>
      </c>
      <c r="AQ238" s="28">
        <v>304525.08</v>
      </c>
      <c r="AR238" s="60"/>
      <c r="AS238" s="28">
        <v>1.63</v>
      </c>
      <c r="AT238" s="28">
        <v>121316.01</v>
      </c>
      <c r="AU238" s="13"/>
      <c r="AV238" s="11"/>
      <c r="AW238" s="44">
        <v>6489207.9900000002</v>
      </c>
      <c r="AX238" s="51"/>
      <c r="AY238" s="140">
        <v>74.33</v>
      </c>
    </row>
    <row r="239" spans="1:51" x14ac:dyDescent="0.25">
      <c r="A239" s="116" t="s">
        <v>399</v>
      </c>
      <c r="B239" s="152" t="s">
        <v>400</v>
      </c>
      <c r="C239" s="27" t="s">
        <v>142</v>
      </c>
      <c r="D239" s="27" t="s">
        <v>120</v>
      </c>
      <c r="E239" s="60"/>
      <c r="F239" s="139">
        <v>1013.88</v>
      </c>
      <c r="G239" s="140">
        <v>538</v>
      </c>
      <c r="H239" s="140">
        <v>120</v>
      </c>
      <c r="I239" s="60"/>
      <c r="J239" s="28">
        <v>4.3</v>
      </c>
      <c r="K239" s="28">
        <v>283550.59999999998</v>
      </c>
      <c r="L239" s="60"/>
      <c r="M239" s="28">
        <v>4.3</v>
      </c>
      <c r="N239" s="28">
        <v>283550.59999999998</v>
      </c>
      <c r="O239" s="60"/>
      <c r="P239" s="28">
        <v>4.4800000000000004</v>
      </c>
      <c r="Q239" s="28">
        <v>295420.15999999997</v>
      </c>
      <c r="R239" s="60"/>
      <c r="S239" s="28">
        <v>4.4800000000000004</v>
      </c>
      <c r="T239" s="44">
        <v>295420.15999999997</v>
      </c>
      <c r="U239" s="12"/>
      <c r="V239" s="11"/>
      <c r="W239" s="28">
        <v>0.96</v>
      </c>
      <c r="X239" s="28">
        <v>63304.32</v>
      </c>
      <c r="Y239" s="60"/>
      <c r="Z239" s="28">
        <v>0.96</v>
      </c>
      <c r="AA239" s="28">
        <v>63304.32</v>
      </c>
      <c r="AB239" s="60"/>
      <c r="AC239" s="28">
        <v>1</v>
      </c>
      <c r="AD239" s="28">
        <v>65942</v>
      </c>
      <c r="AE239" s="60"/>
      <c r="AF239" s="28">
        <v>1</v>
      </c>
      <c r="AG239" s="44">
        <v>65942</v>
      </c>
      <c r="AH239" s="60"/>
      <c r="AI239" s="63">
        <v>1.2</v>
      </c>
      <c r="AJ239" s="44">
        <v>79130.399999999994</v>
      </c>
      <c r="AK239" s="12"/>
      <c r="AL239" s="11"/>
      <c r="AM239" s="28">
        <v>7.19</v>
      </c>
      <c r="AN239" s="28">
        <v>474122.98</v>
      </c>
      <c r="AO239" s="60"/>
      <c r="AP239" s="28">
        <v>7.19</v>
      </c>
      <c r="AQ239" s="28">
        <v>189406.17</v>
      </c>
      <c r="AR239" s="60"/>
      <c r="AS239" s="28">
        <v>1.01</v>
      </c>
      <c r="AT239" s="28">
        <v>75171.27</v>
      </c>
      <c r="AU239" s="13"/>
      <c r="AV239" s="11"/>
      <c r="AW239" s="44">
        <v>2234264.98</v>
      </c>
      <c r="AX239" s="51"/>
      <c r="AY239" s="140">
        <v>24.610000000000003</v>
      </c>
    </row>
    <row r="240" spans="1:51" x14ac:dyDescent="0.25">
      <c r="A240" s="116" t="s">
        <v>157</v>
      </c>
      <c r="B240" s="152" t="s">
        <v>158</v>
      </c>
      <c r="C240" s="27" t="s">
        <v>142</v>
      </c>
      <c r="D240" s="27" t="s">
        <v>120</v>
      </c>
      <c r="E240" s="60"/>
      <c r="F240" s="139">
        <v>478.25</v>
      </c>
      <c r="G240" s="140">
        <v>18.329999999999998</v>
      </c>
      <c r="H240" s="140">
        <v>19</v>
      </c>
      <c r="I240" s="60"/>
      <c r="J240" s="28">
        <v>0.14000000000000001</v>
      </c>
      <c r="K240" s="28">
        <v>9231.8799999999992</v>
      </c>
      <c r="L240" s="60"/>
      <c r="M240" s="28">
        <v>0.14000000000000001</v>
      </c>
      <c r="N240" s="28">
        <v>9231.8799999999992</v>
      </c>
      <c r="O240" s="60"/>
      <c r="P240" s="28">
        <v>0.15</v>
      </c>
      <c r="Q240" s="28">
        <v>9891.2999999999993</v>
      </c>
      <c r="R240" s="60"/>
      <c r="S240" s="28">
        <v>0.15</v>
      </c>
      <c r="T240" s="44">
        <v>9891.2999999999993</v>
      </c>
      <c r="U240" s="12"/>
      <c r="V240" s="11"/>
      <c r="W240" s="28">
        <v>0.15</v>
      </c>
      <c r="X240" s="28">
        <v>9891.2999999999993</v>
      </c>
      <c r="Y240" s="60"/>
      <c r="Z240" s="28">
        <v>0.15</v>
      </c>
      <c r="AA240" s="28">
        <v>9891.2999999999993</v>
      </c>
      <c r="AB240" s="60"/>
      <c r="AC240" s="28">
        <v>0.15</v>
      </c>
      <c r="AD240" s="28">
        <v>9891.2999999999993</v>
      </c>
      <c r="AE240" s="60"/>
      <c r="AF240" s="28">
        <v>0.15</v>
      </c>
      <c r="AG240" s="44">
        <v>9891.2999999999993</v>
      </c>
      <c r="AH240" s="60"/>
      <c r="AI240" s="63">
        <v>0.19</v>
      </c>
      <c r="AJ240" s="44">
        <v>12528.98</v>
      </c>
      <c r="AK240" s="12"/>
      <c r="AL240" s="11"/>
      <c r="AM240" s="28">
        <v>3.39</v>
      </c>
      <c r="AN240" s="28">
        <v>223543.38</v>
      </c>
      <c r="AO240" s="60"/>
      <c r="AP240" s="28">
        <v>3.39</v>
      </c>
      <c r="AQ240" s="28">
        <v>89302.77</v>
      </c>
      <c r="AR240" s="60"/>
      <c r="AS240" s="28">
        <v>0.47</v>
      </c>
      <c r="AT240" s="28">
        <v>34980.69</v>
      </c>
      <c r="AU240" s="13"/>
      <c r="AV240" s="11"/>
      <c r="AW240" s="44">
        <v>438167.37999999995</v>
      </c>
      <c r="AX240" s="51"/>
      <c r="AY240" s="140">
        <v>4.4700000000000006</v>
      </c>
    </row>
    <row r="241" spans="1:51" x14ac:dyDescent="0.25">
      <c r="A241" s="116" t="s">
        <v>68</v>
      </c>
      <c r="B241" s="152" t="s">
        <v>69</v>
      </c>
      <c r="C241" s="27" t="s">
        <v>67</v>
      </c>
      <c r="D241" s="27" t="s">
        <v>12</v>
      </c>
      <c r="E241" s="60"/>
      <c r="F241" s="139">
        <v>2346.1999999999998</v>
      </c>
      <c r="G241" s="140">
        <v>1212</v>
      </c>
      <c r="H241" s="140">
        <v>2</v>
      </c>
      <c r="I241" s="60"/>
      <c r="J241" s="28">
        <v>9.69</v>
      </c>
      <c r="K241" s="28">
        <v>638977.98</v>
      </c>
      <c r="L241" s="60"/>
      <c r="M241" s="28">
        <v>9.69</v>
      </c>
      <c r="N241" s="28">
        <v>638977.98</v>
      </c>
      <c r="O241" s="60"/>
      <c r="P241" s="28">
        <v>10.1</v>
      </c>
      <c r="Q241" s="28">
        <v>666014.19999999995</v>
      </c>
      <c r="R241" s="60"/>
      <c r="S241" s="28">
        <v>10.1</v>
      </c>
      <c r="T241" s="44">
        <v>666014.19999999995</v>
      </c>
      <c r="U241" s="12"/>
      <c r="V241" s="11"/>
      <c r="W241" s="28">
        <v>0.01</v>
      </c>
      <c r="X241" s="28">
        <v>659.42</v>
      </c>
      <c r="Y241" s="60"/>
      <c r="Z241" s="28">
        <v>0.01</v>
      </c>
      <c r="AA241" s="28">
        <v>659.42</v>
      </c>
      <c r="AB241" s="60"/>
      <c r="AC241" s="28">
        <v>0.01</v>
      </c>
      <c r="AD241" s="28">
        <v>659.42</v>
      </c>
      <c r="AE241" s="60"/>
      <c r="AF241" s="28">
        <v>0.01</v>
      </c>
      <c r="AG241" s="44">
        <v>659.42</v>
      </c>
      <c r="AH241" s="60"/>
      <c r="AI241" s="63">
        <v>0.02</v>
      </c>
      <c r="AJ241" s="44">
        <v>1318.84</v>
      </c>
      <c r="AK241" s="12"/>
      <c r="AL241" s="11"/>
      <c r="AM241" s="28">
        <v>16.63</v>
      </c>
      <c r="AN241" s="28">
        <v>1096615.46</v>
      </c>
      <c r="AO241" s="60"/>
      <c r="AP241" s="28">
        <v>16.63</v>
      </c>
      <c r="AQ241" s="28">
        <v>438084.09</v>
      </c>
      <c r="AR241" s="60"/>
      <c r="AS241" s="28">
        <v>2.34</v>
      </c>
      <c r="AT241" s="28">
        <v>174159.18</v>
      </c>
      <c r="AU241" s="13"/>
      <c r="AV241" s="11"/>
      <c r="AW241" s="44">
        <v>4322799.6099999994</v>
      </c>
      <c r="AX241" s="51"/>
      <c r="AY241" s="140">
        <v>46.570000000000007</v>
      </c>
    </row>
    <row r="242" spans="1:51" x14ac:dyDescent="0.25">
      <c r="A242" s="116" t="s">
        <v>85</v>
      </c>
      <c r="B242" s="152" t="s">
        <v>86</v>
      </c>
      <c r="C242" s="27" t="s">
        <v>78</v>
      </c>
      <c r="D242" s="27" t="s">
        <v>12</v>
      </c>
      <c r="E242" s="60"/>
      <c r="F242" s="139">
        <v>1038.5</v>
      </c>
      <c r="G242" s="140">
        <v>130</v>
      </c>
      <c r="H242" s="140">
        <v>1</v>
      </c>
      <c r="I242" s="60"/>
      <c r="J242" s="28">
        <v>1.04</v>
      </c>
      <c r="K242" s="28">
        <v>68579.679999999993</v>
      </c>
      <c r="L242" s="60"/>
      <c r="M242" s="28">
        <v>1.04</v>
      </c>
      <c r="N242" s="28">
        <v>68579.679999999993</v>
      </c>
      <c r="O242" s="60"/>
      <c r="P242" s="28">
        <v>1.08</v>
      </c>
      <c r="Q242" s="28">
        <v>71217.36</v>
      </c>
      <c r="R242" s="60"/>
      <c r="S242" s="28">
        <v>1.08</v>
      </c>
      <c r="T242" s="44">
        <v>71217.36</v>
      </c>
      <c r="U242" s="12"/>
      <c r="V242" s="11"/>
      <c r="W242" s="28">
        <v>0</v>
      </c>
      <c r="X242" s="28">
        <v>0</v>
      </c>
      <c r="Y242" s="60"/>
      <c r="Z242" s="28">
        <v>0</v>
      </c>
      <c r="AA242" s="28">
        <v>0</v>
      </c>
      <c r="AB242" s="60"/>
      <c r="AC242" s="28">
        <v>0</v>
      </c>
      <c r="AD242" s="28">
        <v>0</v>
      </c>
      <c r="AE242" s="60"/>
      <c r="AF242" s="28">
        <v>0</v>
      </c>
      <c r="AG242" s="44">
        <v>0</v>
      </c>
      <c r="AH242" s="60"/>
      <c r="AI242" s="63">
        <v>0.01</v>
      </c>
      <c r="AJ242" s="44">
        <v>659.42</v>
      </c>
      <c r="AK242" s="12"/>
      <c r="AL242" s="11"/>
      <c r="AM242" s="28">
        <v>7.36</v>
      </c>
      <c r="AN242" s="28">
        <v>485333.12</v>
      </c>
      <c r="AO242" s="60"/>
      <c r="AP242" s="28">
        <v>7.36</v>
      </c>
      <c r="AQ242" s="28">
        <v>193884.48</v>
      </c>
      <c r="AR242" s="60"/>
      <c r="AS242" s="28">
        <v>1.03</v>
      </c>
      <c r="AT242" s="28">
        <v>76659.81</v>
      </c>
      <c r="AU242" s="13"/>
      <c r="AV242" s="11"/>
      <c r="AW242" s="44">
        <v>1036130.9099999999</v>
      </c>
      <c r="AX242" s="51"/>
      <c r="AY242" s="140">
        <v>10.57</v>
      </c>
    </row>
    <row r="243" spans="1:51" x14ac:dyDescent="0.25">
      <c r="A243" s="116" t="s">
        <v>481</v>
      </c>
      <c r="B243" s="152" t="s">
        <v>482</v>
      </c>
      <c r="C243" s="27" t="s">
        <v>468</v>
      </c>
      <c r="D243" s="27" t="s">
        <v>120</v>
      </c>
      <c r="E243" s="60"/>
      <c r="F243" s="139">
        <v>154.05000000000001</v>
      </c>
      <c r="G243" s="140">
        <v>149</v>
      </c>
      <c r="H243" s="140">
        <v>10</v>
      </c>
      <c r="I243" s="60"/>
      <c r="J243" s="28">
        <v>1.19</v>
      </c>
      <c r="K243" s="28">
        <v>78470.98</v>
      </c>
      <c r="L243" s="60"/>
      <c r="M243" s="28">
        <v>1.19</v>
      </c>
      <c r="N243" s="28">
        <v>78470.98</v>
      </c>
      <c r="O243" s="60"/>
      <c r="P243" s="28">
        <v>1.24</v>
      </c>
      <c r="Q243" s="28">
        <v>81768.08</v>
      </c>
      <c r="R243" s="60"/>
      <c r="S243" s="28">
        <v>1.24</v>
      </c>
      <c r="T243" s="44">
        <v>81768.08</v>
      </c>
      <c r="U243" s="12"/>
      <c r="V243" s="11"/>
      <c r="W243" s="28">
        <v>0.08</v>
      </c>
      <c r="X243" s="28">
        <v>5275.36</v>
      </c>
      <c r="Y243" s="60"/>
      <c r="Z243" s="28">
        <v>0.08</v>
      </c>
      <c r="AA243" s="28">
        <v>5275.36</v>
      </c>
      <c r="AB243" s="60"/>
      <c r="AC243" s="28">
        <v>0.08</v>
      </c>
      <c r="AD243" s="28">
        <v>5275.36</v>
      </c>
      <c r="AE243" s="60"/>
      <c r="AF243" s="28">
        <v>0.08</v>
      </c>
      <c r="AG243" s="44">
        <v>5275.36</v>
      </c>
      <c r="AH243" s="60"/>
      <c r="AI243" s="63">
        <v>0.1</v>
      </c>
      <c r="AJ243" s="44">
        <v>6594.2</v>
      </c>
      <c r="AK243" s="12"/>
      <c r="AL243" s="11"/>
      <c r="AM243" s="28">
        <v>1.0900000000000001</v>
      </c>
      <c r="AN243" s="28">
        <v>71876.78</v>
      </c>
      <c r="AO243" s="60"/>
      <c r="AP243" s="28">
        <v>1.0900000000000001</v>
      </c>
      <c r="AQ243" s="28">
        <v>28713.87</v>
      </c>
      <c r="AR243" s="60"/>
      <c r="AS243" s="28">
        <v>0.15</v>
      </c>
      <c r="AT243" s="28">
        <v>11164.05</v>
      </c>
      <c r="AU243" s="13"/>
      <c r="AV243" s="11"/>
      <c r="AW243" s="44">
        <v>459928.45999999996</v>
      </c>
      <c r="AX243" s="51"/>
      <c r="AY243" s="140">
        <v>5.0999999999999996</v>
      </c>
    </row>
    <row r="244" spans="1:51" x14ac:dyDescent="0.25">
      <c r="A244" s="116" t="s">
        <v>411</v>
      </c>
      <c r="B244" s="152" t="s">
        <v>412</v>
      </c>
      <c r="C244" s="27" t="s">
        <v>142</v>
      </c>
      <c r="D244" s="27" t="s">
        <v>131</v>
      </c>
      <c r="E244" s="60"/>
      <c r="F244" s="139">
        <v>3441</v>
      </c>
      <c r="G244" s="140">
        <v>1954.66</v>
      </c>
      <c r="H244" s="140">
        <v>85.33</v>
      </c>
      <c r="I244" s="60"/>
      <c r="J244" s="28">
        <v>15.63</v>
      </c>
      <c r="K244" s="28">
        <v>1030673.46</v>
      </c>
      <c r="L244" s="60"/>
      <c r="M244" s="28">
        <v>15.63</v>
      </c>
      <c r="N244" s="28">
        <v>1030673.46</v>
      </c>
      <c r="O244" s="60"/>
      <c r="P244" s="28">
        <v>16.28</v>
      </c>
      <c r="Q244" s="28">
        <v>1073535.76</v>
      </c>
      <c r="R244" s="60"/>
      <c r="S244" s="28">
        <v>16.28</v>
      </c>
      <c r="T244" s="44">
        <v>1073535.76</v>
      </c>
      <c r="U244" s="12"/>
      <c r="V244" s="11"/>
      <c r="W244" s="28">
        <v>0.68</v>
      </c>
      <c r="X244" s="28">
        <v>44840.56</v>
      </c>
      <c r="Y244" s="60"/>
      <c r="Z244" s="28">
        <v>0.68</v>
      </c>
      <c r="AA244" s="28">
        <v>44840.56</v>
      </c>
      <c r="AB244" s="60"/>
      <c r="AC244" s="28">
        <v>0.71</v>
      </c>
      <c r="AD244" s="28">
        <v>46818.82</v>
      </c>
      <c r="AE244" s="60"/>
      <c r="AF244" s="28">
        <v>0.71</v>
      </c>
      <c r="AG244" s="44">
        <v>46818.82</v>
      </c>
      <c r="AH244" s="60"/>
      <c r="AI244" s="63">
        <v>0.85</v>
      </c>
      <c r="AJ244" s="44">
        <v>56050.7</v>
      </c>
      <c r="AK244" s="12"/>
      <c r="AL244" s="11"/>
      <c r="AM244" s="28">
        <v>24.4</v>
      </c>
      <c r="AN244" s="28">
        <v>1608984.8</v>
      </c>
      <c r="AO244" s="60"/>
      <c r="AP244" s="28">
        <v>24.4</v>
      </c>
      <c r="AQ244" s="28">
        <v>642769.19999999995</v>
      </c>
      <c r="AR244" s="60"/>
      <c r="AS244" s="28">
        <v>3.44</v>
      </c>
      <c r="AT244" s="28">
        <v>256028.88</v>
      </c>
      <c r="AU244" s="13"/>
      <c r="AV244" s="11"/>
      <c r="AW244" s="44">
        <v>6955570.7799999993</v>
      </c>
      <c r="AX244" s="51"/>
      <c r="AY244" s="140">
        <v>75.540000000000006</v>
      </c>
    </row>
    <row r="245" spans="1:51" x14ac:dyDescent="0.25">
      <c r="A245" s="116" t="s">
        <v>369</v>
      </c>
      <c r="B245" s="152" t="s">
        <v>370</v>
      </c>
      <c r="C245" s="27" t="s">
        <v>142</v>
      </c>
      <c r="D245" s="27" t="s">
        <v>120</v>
      </c>
      <c r="E245" s="60"/>
      <c r="F245" s="139">
        <v>229.37</v>
      </c>
      <c r="G245" s="140">
        <v>120</v>
      </c>
      <c r="H245" s="140">
        <v>38.5</v>
      </c>
      <c r="I245" s="60"/>
      <c r="J245" s="28">
        <v>0.96</v>
      </c>
      <c r="K245" s="28">
        <v>63304.32</v>
      </c>
      <c r="L245" s="60"/>
      <c r="M245" s="28">
        <v>0.96</v>
      </c>
      <c r="N245" s="28">
        <v>63304.32</v>
      </c>
      <c r="O245" s="60"/>
      <c r="P245" s="28">
        <v>1</v>
      </c>
      <c r="Q245" s="28">
        <v>65942</v>
      </c>
      <c r="R245" s="60"/>
      <c r="S245" s="28">
        <v>1</v>
      </c>
      <c r="T245" s="44">
        <v>65942</v>
      </c>
      <c r="U245" s="12"/>
      <c r="V245" s="11"/>
      <c r="W245" s="28">
        <v>0.3</v>
      </c>
      <c r="X245" s="28">
        <v>19782.599999999999</v>
      </c>
      <c r="Y245" s="60"/>
      <c r="Z245" s="28">
        <v>0.3</v>
      </c>
      <c r="AA245" s="28">
        <v>19782.599999999999</v>
      </c>
      <c r="AB245" s="60"/>
      <c r="AC245" s="28">
        <v>0.32</v>
      </c>
      <c r="AD245" s="28">
        <v>21101.439999999999</v>
      </c>
      <c r="AE245" s="60"/>
      <c r="AF245" s="28">
        <v>0.32</v>
      </c>
      <c r="AG245" s="44">
        <v>21101.439999999999</v>
      </c>
      <c r="AH245" s="60"/>
      <c r="AI245" s="63">
        <v>0.38</v>
      </c>
      <c r="AJ245" s="44">
        <v>25057.96</v>
      </c>
      <c r="AK245" s="12"/>
      <c r="AL245" s="11"/>
      <c r="AM245" s="28">
        <v>1.62</v>
      </c>
      <c r="AN245" s="28">
        <v>106826.04</v>
      </c>
      <c r="AO245" s="60"/>
      <c r="AP245" s="28">
        <v>1.62</v>
      </c>
      <c r="AQ245" s="28">
        <v>42675.66</v>
      </c>
      <c r="AR245" s="60"/>
      <c r="AS245" s="28">
        <v>0.22</v>
      </c>
      <c r="AT245" s="28">
        <v>16373.94</v>
      </c>
      <c r="AU245" s="13"/>
      <c r="AV245" s="11"/>
      <c r="AW245" s="44">
        <v>531194.31999999995</v>
      </c>
      <c r="AX245" s="51"/>
      <c r="AY245" s="140">
        <v>5.8999999999999995</v>
      </c>
    </row>
    <row r="246" spans="1:51" x14ac:dyDescent="0.25">
      <c r="A246" s="116" t="s">
        <v>405</v>
      </c>
      <c r="B246" s="152" t="s">
        <v>406</v>
      </c>
      <c r="C246" s="27" t="s">
        <v>142</v>
      </c>
      <c r="D246" s="27" t="s">
        <v>131</v>
      </c>
      <c r="E246" s="60"/>
      <c r="F246" s="139">
        <v>5126.49</v>
      </c>
      <c r="G246" s="140">
        <v>4202.33</v>
      </c>
      <c r="H246" s="140">
        <v>261.33</v>
      </c>
      <c r="I246" s="60"/>
      <c r="J246" s="28">
        <v>33.61</v>
      </c>
      <c r="K246" s="28">
        <v>2216310.62</v>
      </c>
      <c r="L246" s="60"/>
      <c r="M246" s="28">
        <v>33.61</v>
      </c>
      <c r="N246" s="28">
        <v>2216310.62</v>
      </c>
      <c r="O246" s="60"/>
      <c r="P246" s="28">
        <v>35.01</v>
      </c>
      <c r="Q246" s="28">
        <v>2308629.42</v>
      </c>
      <c r="R246" s="60"/>
      <c r="S246" s="28">
        <v>35.01</v>
      </c>
      <c r="T246" s="44">
        <v>2308629.42</v>
      </c>
      <c r="U246" s="12"/>
      <c r="V246" s="11"/>
      <c r="W246" s="28">
        <v>2.09</v>
      </c>
      <c r="X246" s="28">
        <v>137818.78</v>
      </c>
      <c r="Y246" s="60"/>
      <c r="Z246" s="28">
        <v>2.09</v>
      </c>
      <c r="AA246" s="28">
        <v>137818.78</v>
      </c>
      <c r="AB246" s="60"/>
      <c r="AC246" s="28">
        <v>2.17</v>
      </c>
      <c r="AD246" s="28">
        <v>143094.14000000001</v>
      </c>
      <c r="AE246" s="60"/>
      <c r="AF246" s="28">
        <v>2.17</v>
      </c>
      <c r="AG246" s="44">
        <v>143094.14000000001</v>
      </c>
      <c r="AH246" s="60"/>
      <c r="AI246" s="63">
        <v>2.61</v>
      </c>
      <c r="AJ246" s="44">
        <v>172108.62</v>
      </c>
      <c r="AK246" s="12"/>
      <c r="AL246" s="11"/>
      <c r="AM246" s="28">
        <v>36.35</v>
      </c>
      <c r="AN246" s="28">
        <v>2396991.7000000002</v>
      </c>
      <c r="AO246" s="60"/>
      <c r="AP246" s="28">
        <v>36.35</v>
      </c>
      <c r="AQ246" s="28">
        <v>957568.05</v>
      </c>
      <c r="AR246" s="60"/>
      <c r="AS246" s="28">
        <v>5.12</v>
      </c>
      <c r="AT246" s="28">
        <v>381066.23999999999</v>
      </c>
      <c r="AU246" s="13"/>
      <c r="AV246" s="11"/>
      <c r="AW246" s="44">
        <v>13519440.530000001</v>
      </c>
      <c r="AX246" s="51"/>
      <c r="AY246" s="140">
        <v>149.02000000000001</v>
      </c>
    </row>
    <row r="247" spans="1:51" x14ac:dyDescent="0.25">
      <c r="A247" s="116" t="s">
        <v>351</v>
      </c>
      <c r="B247" s="152" t="s">
        <v>352</v>
      </c>
      <c r="C247" s="27" t="s">
        <v>142</v>
      </c>
      <c r="D247" s="27" t="s">
        <v>120</v>
      </c>
      <c r="E247" s="60"/>
      <c r="F247" s="139">
        <v>2355</v>
      </c>
      <c r="G247" s="140">
        <v>842</v>
      </c>
      <c r="H247" s="140">
        <v>315.5</v>
      </c>
      <c r="I247" s="60"/>
      <c r="J247" s="28">
        <v>6.73</v>
      </c>
      <c r="K247" s="28">
        <v>443789.66</v>
      </c>
      <c r="L247" s="60"/>
      <c r="M247" s="28">
        <v>6.73</v>
      </c>
      <c r="N247" s="28">
        <v>443789.66</v>
      </c>
      <c r="O247" s="60"/>
      <c r="P247" s="28">
        <v>7.01</v>
      </c>
      <c r="Q247" s="28">
        <v>462253.42</v>
      </c>
      <c r="R247" s="60"/>
      <c r="S247" s="28">
        <v>7.01</v>
      </c>
      <c r="T247" s="44">
        <v>462253.42</v>
      </c>
      <c r="U247" s="12"/>
      <c r="V247" s="11"/>
      <c r="W247" s="28">
        <v>2.52</v>
      </c>
      <c r="X247" s="28">
        <v>166173.84</v>
      </c>
      <c r="Y247" s="60"/>
      <c r="Z247" s="28">
        <v>2.52</v>
      </c>
      <c r="AA247" s="28">
        <v>166173.84</v>
      </c>
      <c r="AB247" s="60"/>
      <c r="AC247" s="28">
        <v>2.62</v>
      </c>
      <c r="AD247" s="28">
        <v>172768.04</v>
      </c>
      <c r="AE247" s="60"/>
      <c r="AF247" s="28">
        <v>2.62</v>
      </c>
      <c r="AG247" s="44">
        <v>172768.04</v>
      </c>
      <c r="AH247" s="60"/>
      <c r="AI247" s="63">
        <v>3.15</v>
      </c>
      <c r="AJ247" s="44">
        <v>207717.3</v>
      </c>
      <c r="AK247" s="12"/>
      <c r="AL247" s="11"/>
      <c r="AM247" s="28">
        <v>16.7</v>
      </c>
      <c r="AN247" s="28">
        <v>1101231.3999999999</v>
      </c>
      <c r="AO247" s="60"/>
      <c r="AP247" s="28">
        <v>16.7</v>
      </c>
      <c r="AQ247" s="28">
        <v>439928.1</v>
      </c>
      <c r="AR247" s="60"/>
      <c r="AS247" s="28">
        <v>2.35</v>
      </c>
      <c r="AT247" s="28">
        <v>174903.45</v>
      </c>
      <c r="AU247" s="13"/>
      <c r="AV247" s="11"/>
      <c r="AW247" s="44">
        <v>4413750.17</v>
      </c>
      <c r="AX247" s="51"/>
      <c r="AY247" s="140">
        <v>48.36</v>
      </c>
    </row>
    <row r="248" spans="1:51" x14ac:dyDescent="0.25">
      <c r="A248" s="116" t="s">
        <v>475</v>
      </c>
      <c r="B248" s="152" t="s">
        <v>476</v>
      </c>
      <c r="C248" s="27" t="s">
        <v>468</v>
      </c>
      <c r="D248" s="27" t="s">
        <v>12</v>
      </c>
      <c r="E248" s="60"/>
      <c r="F248" s="139">
        <v>1619.06</v>
      </c>
      <c r="G248" s="140">
        <v>390</v>
      </c>
      <c r="H248" s="140">
        <v>10</v>
      </c>
      <c r="I248" s="60"/>
      <c r="J248" s="28">
        <v>3.12</v>
      </c>
      <c r="K248" s="28">
        <v>205739.04</v>
      </c>
      <c r="L248" s="60"/>
      <c r="M248" s="28">
        <v>3.12</v>
      </c>
      <c r="N248" s="28">
        <v>205739.04</v>
      </c>
      <c r="O248" s="60"/>
      <c r="P248" s="28">
        <v>3.25</v>
      </c>
      <c r="Q248" s="28">
        <v>214311.5</v>
      </c>
      <c r="R248" s="60"/>
      <c r="S248" s="28">
        <v>3.25</v>
      </c>
      <c r="T248" s="44">
        <v>214311.5</v>
      </c>
      <c r="U248" s="12"/>
      <c r="V248" s="11"/>
      <c r="W248" s="28">
        <v>0.08</v>
      </c>
      <c r="X248" s="28">
        <v>5275.36</v>
      </c>
      <c r="Y248" s="60"/>
      <c r="Z248" s="28">
        <v>0.08</v>
      </c>
      <c r="AA248" s="28">
        <v>5275.36</v>
      </c>
      <c r="AB248" s="60"/>
      <c r="AC248" s="28">
        <v>0.08</v>
      </c>
      <c r="AD248" s="28">
        <v>5275.36</v>
      </c>
      <c r="AE248" s="60"/>
      <c r="AF248" s="28">
        <v>0.08</v>
      </c>
      <c r="AG248" s="44">
        <v>5275.36</v>
      </c>
      <c r="AH248" s="60"/>
      <c r="AI248" s="63">
        <v>0.1</v>
      </c>
      <c r="AJ248" s="44">
        <v>6594.2</v>
      </c>
      <c r="AK248" s="12"/>
      <c r="AL248" s="11"/>
      <c r="AM248" s="28">
        <v>11.48</v>
      </c>
      <c r="AN248" s="28">
        <v>757014.16</v>
      </c>
      <c r="AO248" s="60"/>
      <c r="AP248" s="28">
        <v>11.48</v>
      </c>
      <c r="AQ248" s="28">
        <v>302417.64</v>
      </c>
      <c r="AR248" s="60"/>
      <c r="AS248" s="28">
        <v>1.61</v>
      </c>
      <c r="AT248" s="28">
        <v>119827.47</v>
      </c>
      <c r="AU248" s="13"/>
      <c r="AV248" s="11"/>
      <c r="AW248" s="44">
        <v>2047055.9900000005</v>
      </c>
      <c r="AX248" s="51"/>
      <c r="AY248" s="140">
        <v>21.44</v>
      </c>
    </row>
    <row r="249" spans="1:51" x14ac:dyDescent="0.25">
      <c r="A249" s="116" t="s">
        <v>213</v>
      </c>
      <c r="B249" s="152" t="s">
        <v>214</v>
      </c>
      <c r="C249" s="27" t="s">
        <v>142</v>
      </c>
      <c r="D249" s="27" t="s">
        <v>131</v>
      </c>
      <c r="E249" s="60"/>
      <c r="F249" s="139">
        <v>11828.48</v>
      </c>
      <c r="G249" s="140">
        <v>3491</v>
      </c>
      <c r="H249" s="140">
        <v>739</v>
      </c>
      <c r="I249" s="60"/>
      <c r="J249" s="28">
        <v>27.92</v>
      </c>
      <c r="K249" s="28">
        <v>1841100.64</v>
      </c>
      <c r="L249" s="60"/>
      <c r="M249" s="28">
        <v>27.92</v>
      </c>
      <c r="N249" s="28">
        <v>1841100.64</v>
      </c>
      <c r="O249" s="60"/>
      <c r="P249" s="28">
        <v>29.09</v>
      </c>
      <c r="Q249" s="28">
        <v>1918252.78</v>
      </c>
      <c r="R249" s="60"/>
      <c r="S249" s="28">
        <v>29.09</v>
      </c>
      <c r="T249" s="44">
        <v>1918252.78</v>
      </c>
      <c r="U249" s="12"/>
      <c r="V249" s="11"/>
      <c r="W249" s="28">
        <v>5.91</v>
      </c>
      <c r="X249" s="28">
        <v>389717.22</v>
      </c>
      <c r="Y249" s="60"/>
      <c r="Z249" s="28">
        <v>5.91</v>
      </c>
      <c r="AA249" s="28">
        <v>389717.22</v>
      </c>
      <c r="AB249" s="60"/>
      <c r="AC249" s="28">
        <v>6.15</v>
      </c>
      <c r="AD249" s="28">
        <v>405543.3</v>
      </c>
      <c r="AE249" s="60"/>
      <c r="AF249" s="28">
        <v>6.15</v>
      </c>
      <c r="AG249" s="44">
        <v>405543.3</v>
      </c>
      <c r="AH249" s="60"/>
      <c r="AI249" s="63">
        <v>7.39</v>
      </c>
      <c r="AJ249" s="44">
        <v>487311.38</v>
      </c>
      <c r="AK249" s="12"/>
      <c r="AL249" s="11"/>
      <c r="AM249" s="28">
        <v>83.88</v>
      </c>
      <c r="AN249" s="28">
        <v>5531214.96</v>
      </c>
      <c r="AO249" s="60"/>
      <c r="AP249" s="28">
        <v>83.88</v>
      </c>
      <c r="AQ249" s="28">
        <v>2209650.84</v>
      </c>
      <c r="AR249" s="60"/>
      <c r="AS249" s="28">
        <v>11.82</v>
      </c>
      <c r="AT249" s="28">
        <v>879727.14</v>
      </c>
      <c r="AU249" s="13"/>
      <c r="AV249" s="11"/>
      <c r="AW249" s="44">
        <v>18217132.200000003</v>
      </c>
      <c r="AX249" s="51"/>
      <c r="AY249" s="140">
        <v>195.58</v>
      </c>
    </row>
    <row r="250" spans="1:51" x14ac:dyDescent="0.25">
      <c r="A250" s="116" t="s">
        <v>215</v>
      </c>
      <c r="B250" s="152" t="s">
        <v>216</v>
      </c>
      <c r="C250" s="27" t="s">
        <v>142</v>
      </c>
      <c r="D250" s="27" t="s">
        <v>131</v>
      </c>
      <c r="E250" s="60"/>
      <c r="F250" s="139">
        <v>11984</v>
      </c>
      <c r="G250" s="140">
        <v>3991</v>
      </c>
      <c r="H250" s="140">
        <v>860</v>
      </c>
      <c r="I250" s="60"/>
      <c r="J250" s="28">
        <v>31.92</v>
      </c>
      <c r="K250" s="28">
        <v>2104868.64</v>
      </c>
      <c r="L250" s="60"/>
      <c r="M250" s="28">
        <v>31.92</v>
      </c>
      <c r="N250" s="28">
        <v>2104868.64</v>
      </c>
      <c r="O250" s="60"/>
      <c r="P250" s="28">
        <v>33.25</v>
      </c>
      <c r="Q250" s="28">
        <v>2192571.5</v>
      </c>
      <c r="R250" s="60"/>
      <c r="S250" s="28">
        <v>33.25</v>
      </c>
      <c r="T250" s="44">
        <v>2192571.5</v>
      </c>
      <c r="U250" s="12"/>
      <c r="V250" s="11"/>
      <c r="W250" s="28">
        <v>6.88</v>
      </c>
      <c r="X250" s="28">
        <v>453680.96</v>
      </c>
      <c r="Y250" s="60"/>
      <c r="Z250" s="28">
        <v>6.88</v>
      </c>
      <c r="AA250" s="28">
        <v>453680.96</v>
      </c>
      <c r="AB250" s="60"/>
      <c r="AC250" s="28">
        <v>7.16</v>
      </c>
      <c r="AD250" s="28">
        <v>472144.72</v>
      </c>
      <c r="AE250" s="60"/>
      <c r="AF250" s="28">
        <v>7.16</v>
      </c>
      <c r="AG250" s="44">
        <v>472144.72</v>
      </c>
      <c r="AH250" s="60"/>
      <c r="AI250" s="63">
        <v>8.6</v>
      </c>
      <c r="AJ250" s="44">
        <v>567101.19999999995</v>
      </c>
      <c r="AK250" s="12"/>
      <c r="AL250" s="11"/>
      <c r="AM250" s="28">
        <v>84.99</v>
      </c>
      <c r="AN250" s="28">
        <v>5604410.5800000001</v>
      </c>
      <c r="AO250" s="60"/>
      <c r="AP250" s="28">
        <v>84.99</v>
      </c>
      <c r="AQ250" s="28">
        <v>2238891.5699999998</v>
      </c>
      <c r="AR250" s="60"/>
      <c r="AS250" s="28">
        <v>11.98</v>
      </c>
      <c r="AT250" s="28">
        <v>891635.46</v>
      </c>
      <c r="AU250" s="13"/>
      <c r="AV250" s="11"/>
      <c r="AW250" s="44">
        <v>19748570.450000003</v>
      </c>
      <c r="AX250" s="51"/>
      <c r="AY250" s="140">
        <v>213.20999999999998</v>
      </c>
    </row>
    <row r="251" spans="1:51" x14ac:dyDescent="0.25">
      <c r="A251" s="116" t="s">
        <v>37</v>
      </c>
      <c r="B251" s="152" t="s">
        <v>38</v>
      </c>
      <c r="C251" s="27" t="s">
        <v>5</v>
      </c>
      <c r="D251" s="27" t="s">
        <v>12</v>
      </c>
      <c r="E251" s="60"/>
      <c r="F251" s="139">
        <v>368.25</v>
      </c>
      <c r="G251" s="140">
        <v>100.66</v>
      </c>
      <c r="H251" s="140">
        <v>0</v>
      </c>
      <c r="I251" s="60"/>
      <c r="J251" s="28">
        <v>0.8</v>
      </c>
      <c r="K251" s="28">
        <v>52753.599999999999</v>
      </c>
      <c r="L251" s="60"/>
      <c r="M251" s="28">
        <v>0.8</v>
      </c>
      <c r="N251" s="28">
        <v>52753.599999999999</v>
      </c>
      <c r="O251" s="60"/>
      <c r="P251" s="28">
        <v>0.83</v>
      </c>
      <c r="Q251" s="28">
        <v>54731.86</v>
      </c>
      <c r="R251" s="60"/>
      <c r="S251" s="28">
        <v>0.83</v>
      </c>
      <c r="T251" s="44">
        <v>54731.86</v>
      </c>
      <c r="U251" s="12"/>
      <c r="V251" s="11"/>
      <c r="W251" s="28">
        <v>0</v>
      </c>
      <c r="X251" s="28">
        <v>0</v>
      </c>
      <c r="Y251" s="60"/>
      <c r="Z251" s="28">
        <v>0</v>
      </c>
      <c r="AA251" s="28">
        <v>0</v>
      </c>
      <c r="AB251" s="60"/>
      <c r="AC251" s="28">
        <v>0</v>
      </c>
      <c r="AD251" s="28">
        <v>0</v>
      </c>
      <c r="AE251" s="60"/>
      <c r="AF251" s="28">
        <v>0</v>
      </c>
      <c r="AG251" s="44">
        <v>0</v>
      </c>
      <c r="AH251" s="60"/>
      <c r="AI251" s="63">
        <v>0</v>
      </c>
      <c r="AJ251" s="44">
        <v>0</v>
      </c>
      <c r="AK251" s="12"/>
      <c r="AL251" s="11"/>
      <c r="AM251" s="28">
        <v>2.61</v>
      </c>
      <c r="AN251" s="28">
        <v>172108.62</v>
      </c>
      <c r="AO251" s="60"/>
      <c r="AP251" s="28">
        <v>2.61</v>
      </c>
      <c r="AQ251" s="28">
        <v>68755.23</v>
      </c>
      <c r="AR251" s="60"/>
      <c r="AS251" s="28">
        <v>0.36</v>
      </c>
      <c r="AT251" s="28">
        <v>26793.72</v>
      </c>
      <c r="AU251" s="13"/>
      <c r="AV251" s="11"/>
      <c r="AW251" s="44">
        <v>482628.48999999993</v>
      </c>
      <c r="AX251" s="51"/>
      <c r="AY251" s="140">
        <v>5.07</v>
      </c>
    </row>
    <row r="252" spans="1:51" x14ac:dyDescent="0.25">
      <c r="A252" s="116" t="s">
        <v>518</v>
      </c>
      <c r="B252" s="152" t="s">
        <v>519</v>
      </c>
      <c r="C252" s="27" t="s">
        <v>520</v>
      </c>
      <c r="D252" s="27" t="s">
        <v>12</v>
      </c>
      <c r="E252" s="60"/>
      <c r="F252" s="139">
        <v>943.28</v>
      </c>
      <c r="G252" s="140">
        <v>357</v>
      </c>
      <c r="H252" s="140">
        <v>0</v>
      </c>
      <c r="I252" s="60"/>
      <c r="J252" s="28">
        <v>2.85</v>
      </c>
      <c r="K252" s="28">
        <v>187934.7</v>
      </c>
      <c r="L252" s="60"/>
      <c r="M252" s="28">
        <v>2.85</v>
      </c>
      <c r="N252" s="28">
        <v>187934.7</v>
      </c>
      <c r="O252" s="60"/>
      <c r="P252" s="28">
        <v>2.97</v>
      </c>
      <c r="Q252" s="28">
        <v>195847.74</v>
      </c>
      <c r="R252" s="60"/>
      <c r="S252" s="28">
        <v>2.97</v>
      </c>
      <c r="T252" s="44">
        <v>195847.74</v>
      </c>
      <c r="U252" s="12"/>
      <c r="V252" s="11"/>
      <c r="W252" s="28">
        <v>0</v>
      </c>
      <c r="X252" s="28">
        <v>0</v>
      </c>
      <c r="Y252" s="60"/>
      <c r="Z252" s="28">
        <v>0</v>
      </c>
      <c r="AA252" s="28">
        <v>0</v>
      </c>
      <c r="AB252" s="60"/>
      <c r="AC252" s="28">
        <v>0</v>
      </c>
      <c r="AD252" s="28">
        <v>0</v>
      </c>
      <c r="AE252" s="60"/>
      <c r="AF252" s="28">
        <v>0</v>
      </c>
      <c r="AG252" s="44">
        <v>0</v>
      </c>
      <c r="AH252" s="60"/>
      <c r="AI252" s="63">
        <v>0</v>
      </c>
      <c r="AJ252" s="44">
        <v>0</v>
      </c>
      <c r="AK252" s="12"/>
      <c r="AL252" s="11"/>
      <c r="AM252" s="28">
        <v>6.68</v>
      </c>
      <c r="AN252" s="28">
        <v>440492.56</v>
      </c>
      <c r="AO252" s="60"/>
      <c r="AP252" s="28">
        <v>6.68</v>
      </c>
      <c r="AQ252" s="28">
        <v>175971.24</v>
      </c>
      <c r="AR252" s="60"/>
      <c r="AS252" s="28">
        <v>0.94</v>
      </c>
      <c r="AT252" s="28">
        <v>69961.38</v>
      </c>
      <c r="AU252" s="13"/>
      <c r="AV252" s="11"/>
      <c r="AW252" s="44">
        <v>1453990.0599999998</v>
      </c>
      <c r="AX252" s="51"/>
      <c r="AY252" s="140">
        <v>15.47</v>
      </c>
    </row>
    <row r="253" spans="1:51" x14ac:dyDescent="0.25">
      <c r="A253" s="116" t="s">
        <v>240</v>
      </c>
      <c r="B253" s="152" t="s">
        <v>241</v>
      </c>
      <c r="C253" s="27" t="s">
        <v>142</v>
      </c>
      <c r="D253" s="27" t="s">
        <v>120</v>
      </c>
      <c r="E253" s="60"/>
      <c r="F253" s="139">
        <v>584.47</v>
      </c>
      <c r="G253" s="140">
        <v>340.33</v>
      </c>
      <c r="H253" s="140">
        <v>184</v>
      </c>
      <c r="I253" s="60"/>
      <c r="J253" s="28">
        <v>2.72</v>
      </c>
      <c r="K253" s="28">
        <v>179362.24</v>
      </c>
      <c r="L253" s="60"/>
      <c r="M253" s="28">
        <v>2.72</v>
      </c>
      <c r="N253" s="28">
        <v>179362.24</v>
      </c>
      <c r="O253" s="60"/>
      <c r="P253" s="28">
        <v>2.83</v>
      </c>
      <c r="Q253" s="28">
        <v>186615.86</v>
      </c>
      <c r="R253" s="60"/>
      <c r="S253" s="28">
        <v>2.83</v>
      </c>
      <c r="T253" s="44">
        <v>186615.86</v>
      </c>
      <c r="U253" s="12"/>
      <c r="V253" s="11"/>
      <c r="W253" s="28">
        <v>1.47</v>
      </c>
      <c r="X253" s="28">
        <v>96934.74</v>
      </c>
      <c r="Y253" s="60"/>
      <c r="Z253" s="28">
        <v>1.47</v>
      </c>
      <c r="AA253" s="28">
        <v>96934.74</v>
      </c>
      <c r="AB253" s="60"/>
      <c r="AC253" s="28">
        <v>1.53</v>
      </c>
      <c r="AD253" s="28">
        <v>100891.26</v>
      </c>
      <c r="AE253" s="60"/>
      <c r="AF253" s="28">
        <v>1.53</v>
      </c>
      <c r="AG253" s="44">
        <v>100891.26</v>
      </c>
      <c r="AH253" s="60"/>
      <c r="AI253" s="63">
        <v>1.84</v>
      </c>
      <c r="AJ253" s="44">
        <v>121333.28</v>
      </c>
      <c r="AK253" s="12"/>
      <c r="AL253" s="11"/>
      <c r="AM253" s="28">
        <v>4.1399999999999997</v>
      </c>
      <c r="AN253" s="28">
        <v>272999.88</v>
      </c>
      <c r="AO253" s="60"/>
      <c r="AP253" s="28">
        <v>4.1399999999999997</v>
      </c>
      <c r="AQ253" s="28">
        <v>109060.02</v>
      </c>
      <c r="AR253" s="60"/>
      <c r="AS253" s="28">
        <v>0.57999999999999996</v>
      </c>
      <c r="AT253" s="28">
        <v>43167.66</v>
      </c>
      <c r="AU253" s="13"/>
      <c r="AV253" s="11"/>
      <c r="AW253" s="44">
        <v>1674169.04</v>
      </c>
      <c r="AX253" s="51"/>
      <c r="AY253" s="140">
        <v>18.89</v>
      </c>
    </row>
    <row r="254" spans="1:51" x14ac:dyDescent="0.25">
      <c r="A254" s="116" t="s">
        <v>479</v>
      </c>
      <c r="B254" s="152" t="s">
        <v>480</v>
      </c>
      <c r="C254" s="27" t="s">
        <v>468</v>
      </c>
      <c r="D254" s="27" t="s">
        <v>12</v>
      </c>
      <c r="E254" s="60"/>
      <c r="F254" s="139">
        <v>4209.75</v>
      </c>
      <c r="G254" s="140">
        <v>2971</v>
      </c>
      <c r="H254" s="140">
        <v>689.5</v>
      </c>
      <c r="I254" s="60"/>
      <c r="J254" s="28">
        <v>23.76</v>
      </c>
      <c r="K254" s="28">
        <v>1566781.92</v>
      </c>
      <c r="L254" s="60"/>
      <c r="M254" s="28">
        <v>23.76</v>
      </c>
      <c r="N254" s="28">
        <v>1566781.92</v>
      </c>
      <c r="O254" s="60"/>
      <c r="P254" s="28">
        <v>24.75</v>
      </c>
      <c r="Q254" s="28">
        <v>1632064.5</v>
      </c>
      <c r="R254" s="60"/>
      <c r="S254" s="28">
        <v>24.75</v>
      </c>
      <c r="T254" s="44">
        <v>1632064.5</v>
      </c>
      <c r="U254" s="12"/>
      <c r="V254" s="11"/>
      <c r="W254" s="28">
        <v>5.51</v>
      </c>
      <c r="X254" s="28">
        <v>363340.42</v>
      </c>
      <c r="Y254" s="60"/>
      <c r="Z254" s="28">
        <v>5.51</v>
      </c>
      <c r="AA254" s="28">
        <v>363340.42</v>
      </c>
      <c r="AB254" s="60"/>
      <c r="AC254" s="28">
        <v>5.74</v>
      </c>
      <c r="AD254" s="28">
        <v>378507.08</v>
      </c>
      <c r="AE254" s="60"/>
      <c r="AF254" s="28">
        <v>5.74</v>
      </c>
      <c r="AG254" s="44">
        <v>378507.08</v>
      </c>
      <c r="AH254" s="60"/>
      <c r="AI254" s="63">
        <v>6.89</v>
      </c>
      <c r="AJ254" s="44">
        <v>454340.38</v>
      </c>
      <c r="AK254" s="12"/>
      <c r="AL254" s="11"/>
      <c r="AM254" s="28">
        <v>29.85</v>
      </c>
      <c r="AN254" s="28">
        <v>1968368.7</v>
      </c>
      <c r="AO254" s="60"/>
      <c r="AP254" s="28">
        <v>29.85</v>
      </c>
      <c r="AQ254" s="28">
        <v>786338.55</v>
      </c>
      <c r="AR254" s="60"/>
      <c r="AS254" s="28">
        <v>4.2</v>
      </c>
      <c r="AT254" s="28">
        <v>312593.40000000002</v>
      </c>
      <c r="AU254" s="13"/>
      <c r="AV254" s="11"/>
      <c r="AW254" s="44">
        <v>11403028.869999999</v>
      </c>
      <c r="AX254" s="51"/>
      <c r="AY254" s="140">
        <v>126.99000000000001</v>
      </c>
    </row>
    <row r="255" spans="1:51" x14ac:dyDescent="0.25">
      <c r="A255" s="116" t="s">
        <v>91</v>
      </c>
      <c r="B255" s="152" t="s">
        <v>92</v>
      </c>
      <c r="C255" s="27" t="s">
        <v>57</v>
      </c>
      <c r="D255" s="27" t="s">
        <v>12</v>
      </c>
      <c r="E255" s="60"/>
      <c r="F255" s="139">
        <v>1406.14</v>
      </c>
      <c r="G255" s="140">
        <v>732.33</v>
      </c>
      <c r="H255" s="140">
        <v>0</v>
      </c>
      <c r="I255" s="60"/>
      <c r="J255" s="28">
        <v>5.85</v>
      </c>
      <c r="K255" s="28">
        <v>385760.7</v>
      </c>
      <c r="L255" s="60"/>
      <c r="M255" s="28">
        <v>5.85</v>
      </c>
      <c r="N255" s="28">
        <v>385760.7</v>
      </c>
      <c r="O255" s="60"/>
      <c r="P255" s="28">
        <v>6.1</v>
      </c>
      <c r="Q255" s="28">
        <v>402246.2</v>
      </c>
      <c r="R255" s="60"/>
      <c r="S255" s="28">
        <v>6.1</v>
      </c>
      <c r="T255" s="44">
        <v>402246.2</v>
      </c>
      <c r="U255" s="12"/>
      <c r="V255" s="11"/>
      <c r="W255" s="28">
        <v>0</v>
      </c>
      <c r="X255" s="28">
        <v>0</v>
      </c>
      <c r="Y255" s="60"/>
      <c r="Z255" s="28">
        <v>0</v>
      </c>
      <c r="AA255" s="28">
        <v>0</v>
      </c>
      <c r="AB255" s="60"/>
      <c r="AC255" s="28">
        <v>0</v>
      </c>
      <c r="AD255" s="28">
        <v>0</v>
      </c>
      <c r="AE255" s="60"/>
      <c r="AF255" s="28">
        <v>0</v>
      </c>
      <c r="AG255" s="44">
        <v>0</v>
      </c>
      <c r="AH255" s="60"/>
      <c r="AI255" s="63">
        <v>0</v>
      </c>
      <c r="AJ255" s="44">
        <v>0</v>
      </c>
      <c r="AK255" s="12"/>
      <c r="AL255" s="11"/>
      <c r="AM255" s="28">
        <v>9.9700000000000006</v>
      </c>
      <c r="AN255" s="28">
        <v>657441.74</v>
      </c>
      <c r="AO255" s="60"/>
      <c r="AP255" s="28">
        <v>9.9700000000000006</v>
      </c>
      <c r="AQ255" s="28">
        <v>262639.71000000002</v>
      </c>
      <c r="AR255" s="60"/>
      <c r="AS255" s="28">
        <v>1.4</v>
      </c>
      <c r="AT255" s="28">
        <v>104197.8</v>
      </c>
      <c r="AU255" s="13"/>
      <c r="AV255" s="11"/>
      <c r="AW255" s="44">
        <v>2600293.0500000003</v>
      </c>
      <c r="AX255" s="51"/>
      <c r="AY255" s="140">
        <v>28.019999999999996</v>
      </c>
    </row>
    <row r="256" spans="1:51" x14ac:dyDescent="0.25">
      <c r="A256" s="116" t="s">
        <v>521</v>
      </c>
      <c r="B256" s="152" t="s">
        <v>522</v>
      </c>
      <c r="C256" s="27" t="s">
        <v>520</v>
      </c>
      <c r="D256" s="27" t="s">
        <v>12</v>
      </c>
      <c r="E256" s="60"/>
      <c r="F256" s="139">
        <v>655.45</v>
      </c>
      <c r="G256" s="140">
        <v>297</v>
      </c>
      <c r="H256" s="140">
        <v>2</v>
      </c>
      <c r="I256" s="60"/>
      <c r="J256" s="28">
        <v>2.37</v>
      </c>
      <c r="K256" s="28">
        <v>156282.54</v>
      </c>
      <c r="L256" s="60"/>
      <c r="M256" s="28">
        <v>2.37</v>
      </c>
      <c r="N256" s="28">
        <v>156282.54</v>
      </c>
      <c r="O256" s="60"/>
      <c r="P256" s="28">
        <v>2.4700000000000002</v>
      </c>
      <c r="Q256" s="28">
        <v>162876.74</v>
      </c>
      <c r="R256" s="60"/>
      <c r="S256" s="28">
        <v>2.4700000000000002</v>
      </c>
      <c r="T256" s="44">
        <v>162876.74</v>
      </c>
      <c r="U256" s="12"/>
      <c r="V256" s="11"/>
      <c r="W256" s="28">
        <v>0.01</v>
      </c>
      <c r="X256" s="28">
        <v>659.42</v>
      </c>
      <c r="Y256" s="60"/>
      <c r="Z256" s="28">
        <v>0.01</v>
      </c>
      <c r="AA256" s="28">
        <v>659.42</v>
      </c>
      <c r="AB256" s="60"/>
      <c r="AC256" s="28">
        <v>0.01</v>
      </c>
      <c r="AD256" s="28">
        <v>659.42</v>
      </c>
      <c r="AE256" s="60"/>
      <c r="AF256" s="28">
        <v>0.01</v>
      </c>
      <c r="AG256" s="44">
        <v>659.42</v>
      </c>
      <c r="AH256" s="60"/>
      <c r="AI256" s="63">
        <v>0.02</v>
      </c>
      <c r="AJ256" s="44">
        <v>1318.84</v>
      </c>
      <c r="AK256" s="12"/>
      <c r="AL256" s="11"/>
      <c r="AM256" s="28">
        <v>4.6399999999999997</v>
      </c>
      <c r="AN256" s="28">
        <v>305970.88</v>
      </c>
      <c r="AO256" s="60"/>
      <c r="AP256" s="28">
        <v>4.6399999999999997</v>
      </c>
      <c r="AQ256" s="28">
        <v>122231.52</v>
      </c>
      <c r="AR256" s="60"/>
      <c r="AS256" s="28">
        <v>0.65</v>
      </c>
      <c r="AT256" s="28">
        <v>48377.55</v>
      </c>
      <c r="AU256" s="13"/>
      <c r="AV256" s="11"/>
      <c r="AW256" s="44">
        <v>1118855.03</v>
      </c>
      <c r="AX256" s="51"/>
      <c r="AY256" s="140">
        <v>12</v>
      </c>
    </row>
    <row r="257" spans="1:51" x14ac:dyDescent="0.25">
      <c r="A257" s="116" t="s">
        <v>27</v>
      </c>
      <c r="B257" s="152" t="s">
        <v>28</v>
      </c>
      <c r="C257" s="27" t="s">
        <v>26</v>
      </c>
      <c r="D257" s="27" t="s">
        <v>12</v>
      </c>
      <c r="E257" s="60"/>
      <c r="F257" s="139">
        <v>282.5</v>
      </c>
      <c r="G257" s="140">
        <v>120.66</v>
      </c>
      <c r="H257" s="140">
        <v>0</v>
      </c>
      <c r="I257" s="60"/>
      <c r="J257" s="28">
        <v>0.96</v>
      </c>
      <c r="K257" s="28">
        <v>63304.32</v>
      </c>
      <c r="L257" s="60"/>
      <c r="M257" s="28">
        <v>0.96</v>
      </c>
      <c r="N257" s="28">
        <v>63304.32</v>
      </c>
      <c r="O257" s="60"/>
      <c r="P257" s="28">
        <v>1</v>
      </c>
      <c r="Q257" s="28">
        <v>65942</v>
      </c>
      <c r="R257" s="60"/>
      <c r="S257" s="28">
        <v>1</v>
      </c>
      <c r="T257" s="44">
        <v>65942</v>
      </c>
      <c r="U257" s="12"/>
      <c r="V257" s="11"/>
      <c r="W257" s="28">
        <v>0</v>
      </c>
      <c r="X257" s="28">
        <v>0</v>
      </c>
      <c r="Y257" s="60"/>
      <c r="Z257" s="28">
        <v>0</v>
      </c>
      <c r="AA257" s="28">
        <v>0</v>
      </c>
      <c r="AB257" s="60"/>
      <c r="AC257" s="28">
        <v>0</v>
      </c>
      <c r="AD257" s="28">
        <v>0</v>
      </c>
      <c r="AE257" s="60"/>
      <c r="AF257" s="28">
        <v>0</v>
      </c>
      <c r="AG257" s="44">
        <v>0</v>
      </c>
      <c r="AH257" s="60"/>
      <c r="AI257" s="63">
        <v>0</v>
      </c>
      <c r="AJ257" s="44">
        <v>0</v>
      </c>
      <c r="AK257" s="12"/>
      <c r="AL257" s="11"/>
      <c r="AM257" s="28">
        <v>2</v>
      </c>
      <c r="AN257" s="28">
        <v>131884</v>
      </c>
      <c r="AO257" s="60"/>
      <c r="AP257" s="28">
        <v>2</v>
      </c>
      <c r="AQ257" s="28">
        <v>52686</v>
      </c>
      <c r="AR257" s="60"/>
      <c r="AS257" s="28">
        <v>0.28000000000000003</v>
      </c>
      <c r="AT257" s="28">
        <v>20839.560000000001</v>
      </c>
      <c r="AU257" s="13"/>
      <c r="AV257" s="11"/>
      <c r="AW257" s="44">
        <v>463902.2</v>
      </c>
      <c r="AX257" s="51"/>
      <c r="AY257" s="140">
        <v>4.96</v>
      </c>
    </row>
    <row r="258" spans="1:51" x14ac:dyDescent="0.25">
      <c r="A258" s="116" t="s">
        <v>353</v>
      </c>
      <c r="B258" s="152" t="s">
        <v>354</v>
      </c>
      <c r="C258" s="27" t="s">
        <v>142</v>
      </c>
      <c r="D258" s="27" t="s">
        <v>120</v>
      </c>
      <c r="E258" s="60"/>
      <c r="F258" s="139">
        <v>1005.54</v>
      </c>
      <c r="G258" s="140">
        <v>1123.33</v>
      </c>
      <c r="H258" s="140">
        <v>253</v>
      </c>
      <c r="I258" s="60"/>
      <c r="J258" s="28">
        <v>8.98</v>
      </c>
      <c r="K258" s="28">
        <v>592159.16</v>
      </c>
      <c r="L258" s="60"/>
      <c r="M258" s="28">
        <v>8.98</v>
      </c>
      <c r="N258" s="28">
        <v>592159.16</v>
      </c>
      <c r="O258" s="60"/>
      <c r="P258" s="28">
        <v>9.36</v>
      </c>
      <c r="Q258" s="28">
        <v>617217.12</v>
      </c>
      <c r="R258" s="60"/>
      <c r="S258" s="28">
        <v>9.36</v>
      </c>
      <c r="T258" s="44">
        <v>617217.12</v>
      </c>
      <c r="U258" s="12"/>
      <c r="V258" s="11"/>
      <c r="W258" s="28">
        <v>2.02</v>
      </c>
      <c r="X258" s="28">
        <v>133202.84</v>
      </c>
      <c r="Y258" s="60"/>
      <c r="Z258" s="28">
        <v>2.02</v>
      </c>
      <c r="AA258" s="28">
        <v>133202.84</v>
      </c>
      <c r="AB258" s="60"/>
      <c r="AC258" s="28">
        <v>2.1</v>
      </c>
      <c r="AD258" s="28">
        <v>138478.20000000001</v>
      </c>
      <c r="AE258" s="60"/>
      <c r="AF258" s="28">
        <v>2.1</v>
      </c>
      <c r="AG258" s="44">
        <v>138478.20000000001</v>
      </c>
      <c r="AH258" s="60"/>
      <c r="AI258" s="63">
        <v>2.5299999999999998</v>
      </c>
      <c r="AJ258" s="44">
        <v>166833.26</v>
      </c>
      <c r="AK258" s="12"/>
      <c r="AL258" s="11"/>
      <c r="AM258" s="28">
        <v>7.13</v>
      </c>
      <c r="AN258" s="28">
        <v>470166.46</v>
      </c>
      <c r="AO258" s="60"/>
      <c r="AP258" s="28">
        <v>7.13</v>
      </c>
      <c r="AQ258" s="28">
        <v>187825.59</v>
      </c>
      <c r="AR258" s="60"/>
      <c r="AS258" s="28">
        <v>1</v>
      </c>
      <c r="AT258" s="28">
        <v>74427</v>
      </c>
      <c r="AU258" s="13"/>
      <c r="AV258" s="11"/>
      <c r="AW258" s="44">
        <v>3861366.9500000007</v>
      </c>
      <c r="AX258" s="51"/>
      <c r="AY258" s="140">
        <v>43.580000000000005</v>
      </c>
    </row>
    <row r="259" spans="1:51" x14ac:dyDescent="0.25">
      <c r="A259" s="116" t="s">
        <v>611</v>
      </c>
      <c r="B259" s="152" t="s">
        <v>612</v>
      </c>
      <c r="C259" s="27" t="s">
        <v>613</v>
      </c>
      <c r="D259" s="27" t="s">
        <v>12</v>
      </c>
      <c r="E259" s="60"/>
      <c r="F259" s="139">
        <v>346.75</v>
      </c>
      <c r="G259" s="140">
        <v>135</v>
      </c>
      <c r="H259" s="140">
        <v>0</v>
      </c>
      <c r="I259" s="60"/>
      <c r="J259" s="28">
        <v>1.08</v>
      </c>
      <c r="K259" s="28">
        <v>71217.36</v>
      </c>
      <c r="L259" s="60"/>
      <c r="M259" s="28">
        <v>1.08</v>
      </c>
      <c r="N259" s="28">
        <v>71217.36</v>
      </c>
      <c r="O259" s="60"/>
      <c r="P259" s="28">
        <v>1.1200000000000001</v>
      </c>
      <c r="Q259" s="28">
        <v>73855.039999999994</v>
      </c>
      <c r="R259" s="60"/>
      <c r="S259" s="28">
        <v>1.1200000000000001</v>
      </c>
      <c r="T259" s="44">
        <v>73855.039999999994</v>
      </c>
      <c r="U259" s="12"/>
      <c r="V259" s="11"/>
      <c r="W259" s="28">
        <v>0</v>
      </c>
      <c r="X259" s="28">
        <v>0</v>
      </c>
      <c r="Y259" s="60"/>
      <c r="Z259" s="28">
        <v>0</v>
      </c>
      <c r="AA259" s="28">
        <v>0</v>
      </c>
      <c r="AB259" s="60"/>
      <c r="AC259" s="28">
        <v>0</v>
      </c>
      <c r="AD259" s="28">
        <v>0</v>
      </c>
      <c r="AE259" s="60"/>
      <c r="AF259" s="28">
        <v>0</v>
      </c>
      <c r="AG259" s="44">
        <v>0</v>
      </c>
      <c r="AH259" s="60"/>
      <c r="AI259" s="63">
        <v>0</v>
      </c>
      <c r="AJ259" s="44">
        <v>0</v>
      </c>
      <c r="AK259" s="12"/>
      <c r="AL259" s="11"/>
      <c r="AM259" s="28">
        <v>2.4500000000000002</v>
      </c>
      <c r="AN259" s="28">
        <v>161557.9</v>
      </c>
      <c r="AO259" s="60"/>
      <c r="AP259" s="28">
        <v>2.4500000000000002</v>
      </c>
      <c r="AQ259" s="28">
        <v>64540.35</v>
      </c>
      <c r="AR259" s="60"/>
      <c r="AS259" s="28">
        <v>0.34</v>
      </c>
      <c r="AT259" s="28">
        <v>25305.18</v>
      </c>
      <c r="AU259" s="13"/>
      <c r="AV259" s="11"/>
      <c r="AW259" s="44">
        <v>541548.23</v>
      </c>
      <c r="AX259" s="51"/>
      <c r="AY259" s="140">
        <v>5.7700000000000005</v>
      </c>
    </row>
    <row r="260" spans="1:51" x14ac:dyDescent="0.25">
      <c r="A260" s="116" t="s">
        <v>447</v>
      </c>
      <c r="B260" s="152" t="s">
        <v>448</v>
      </c>
      <c r="C260" s="27" t="s">
        <v>433</v>
      </c>
      <c r="D260" s="27" t="s">
        <v>12</v>
      </c>
      <c r="E260" s="60"/>
      <c r="F260" s="139">
        <v>368.64</v>
      </c>
      <c r="G260" s="140">
        <v>121</v>
      </c>
      <c r="H260" s="140">
        <v>0</v>
      </c>
      <c r="I260" s="60"/>
      <c r="J260" s="28">
        <v>0.96</v>
      </c>
      <c r="K260" s="28">
        <v>63304.32</v>
      </c>
      <c r="L260" s="60"/>
      <c r="M260" s="28">
        <v>0.96</v>
      </c>
      <c r="N260" s="28">
        <v>63304.32</v>
      </c>
      <c r="O260" s="60"/>
      <c r="P260" s="28">
        <v>1</v>
      </c>
      <c r="Q260" s="28">
        <v>65942</v>
      </c>
      <c r="R260" s="60"/>
      <c r="S260" s="28">
        <v>1</v>
      </c>
      <c r="T260" s="44">
        <v>65942</v>
      </c>
      <c r="U260" s="12"/>
      <c r="V260" s="11"/>
      <c r="W260" s="28">
        <v>0</v>
      </c>
      <c r="X260" s="28">
        <v>0</v>
      </c>
      <c r="Y260" s="60"/>
      <c r="Z260" s="28">
        <v>0</v>
      </c>
      <c r="AA260" s="28">
        <v>0</v>
      </c>
      <c r="AB260" s="60"/>
      <c r="AC260" s="28">
        <v>0</v>
      </c>
      <c r="AD260" s="28">
        <v>0</v>
      </c>
      <c r="AE260" s="60"/>
      <c r="AF260" s="28">
        <v>0</v>
      </c>
      <c r="AG260" s="44">
        <v>0</v>
      </c>
      <c r="AH260" s="60"/>
      <c r="AI260" s="63">
        <v>0</v>
      </c>
      <c r="AJ260" s="44">
        <v>0</v>
      </c>
      <c r="AK260" s="12"/>
      <c r="AL260" s="11"/>
      <c r="AM260" s="28">
        <v>2.61</v>
      </c>
      <c r="AN260" s="28">
        <v>172108.62</v>
      </c>
      <c r="AO260" s="60"/>
      <c r="AP260" s="28">
        <v>2.61</v>
      </c>
      <c r="AQ260" s="28">
        <v>68755.23</v>
      </c>
      <c r="AR260" s="60"/>
      <c r="AS260" s="28">
        <v>0.36</v>
      </c>
      <c r="AT260" s="28">
        <v>26793.72</v>
      </c>
      <c r="AU260" s="13"/>
      <c r="AV260" s="11"/>
      <c r="AW260" s="44">
        <v>526150.21</v>
      </c>
      <c r="AX260" s="51"/>
      <c r="AY260" s="140">
        <v>5.57</v>
      </c>
    </row>
    <row r="261" spans="1:51" x14ac:dyDescent="0.25">
      <c r="A261" s="116" t="s">
        <v>33</v>
      </c>
      <c r="B261" s="152" t="s">
        <v>34</v>
      </c>
      <c r="C261" s="27" t="s">
        <v>5</v>
      </c>
      <c r="D261" s="27" t="s">
        <v>12</v>
      </c>
      <c r="E261" s="60"/>
      <c r="F261" s="139">
        <v>351.85</v>
      </c>
      <c r="G261" s="140">
        <v>137.66</v>
      </c>
      <c r="H261" s="140">
        <v>6</v>
      </c>
      <c r="I261" s="60"/>
      <c r="J261" s="28">
        <v>1.1000000000000001</v>
      </c>
      <c r="K261" s="28">
        <v>72536.2</v>
      </c>
      <c r="L261" s="60"/>
      <c r="M261" s="28">
        <v>1.1000000000000001</v>
      </c>
      <c r="N261" s="28">
        <v>72536.2</v>
      </c>
      <c r="O261" s="60"/>
      <c r="P261" s="28">
        <v>1.1399999999999999</v>
      </c>
      <c r="Q261" s="28">
        <v>75173.88</v>
      </c>
      <c r="R261" s="60"/>
      <c r="S261" s="28">
        <v>1.1399999999999999</v>
      </c>
      <c r="T261" s="44">
        <v>75173.88</v>
      </c>
      <c r="U261" s="12"/>
      <c r="V261" s="11"/>
      <c r="W261" s="28">
        <v>0.04</v>
      </c>
      <c r="X261" s="28">
        <v>2637.68</v>
      </c>
      <c r="Y261" s="60"/>
      <c r="Z261" s="28">
        <v>0.04</v>
      </c>
      <c r="AA261" s="28">
        <v>2637.68</v>
      </c>
      <c r="AB261" s="60"/>
      <c r="AC261" s="28">
        <v>0.05</v>
      </c>
      <c r="AD261" s="28">
        <v>3297.1</v>
      </c>
      <c r="AE261" s="60"/>
      <c r="AF261" s="28">
        <v>0.05</v>
      </c>
      <c r="AG261" s="44">
        <v>3297.1</v>
      </c>
      <c r="AH261" s="60"/>
      <c r="AI261" s="63">
        <v>0.06</v>
      </c>
      <c r="AJ261" s="44">
        <v>3956.52</v>
      </c>
      <c r="AK261" s="12"/>
      <c r="AL261" s="11"/>
      <c r="AM261" s="28">
        <v>2.4900000000000002</v>
      </c>
      <c r="AN261" s="28">
        <v>164195.57999999999</v>
      </c>
      <c r="AO261" s="60"/>
      <c r="AP261" s="28">
        <v>2.4900000000000002</v>
      </c>
      <c r="AQ261" s="28">
        <v>65594.070000000007</v>
      </c>
      <c r="AR261" s="60"/>
      <c r="AS261" s="28">
        <v>0.35</v>
      </c>
      <c r="AT261" s="28">
        <v>26049.45</v>
      </c>
      <c r="AU261" s="13"/>
      <c r="AV261" s="11"/>
      <c r="AW261" s="44">
        <v>567085.34</v>
      </c>
      <c r="AX261" s="51"/>
      <c r="AY261" s="140">
        <v>6.07</v>
      </c>
    </row>
    <row r="262" spans="1:51" x14ac:dyDescent="0.25">
      <c r="A262" s="116" t="s">
        <v>589</v>
      </c>
      <c r="B262" s="152" t="s">
        <v>590</v>
      </c>
      <c r="C262" s="27" t="s">
        <v>584</v>
      </c>
      <c r="D262" s="27" t="s">
        <v>12</v>
      </c>
      <c r="E262" s="60"/>
      <c r="F262" s="139">
        <v>1303.3800000000001</v>
      </c>
      <c r="G262" s="140">
        <v>404.33</v>
      </c>
      <c r="H262" s="140">
        <v>36.5</v>
      </c>
      <c r="I262" s="60"/>
      <c r="J262" s="28">
        <v>3.23</v>
      </c>
      <c r="K262" s="28">
        <v>212992.66</v>
      </c>
      <c r="L262" s="60"/>
      <c r="M262" s="28">
        <v>3.23</v>
      </c>
      <c r="N262" s="28">
        <v>212992.66</v>
      </c>
      <c r="O262" s="60"/>
      <c r="P262" s="28">
        <v>3.36</v>
      </c>
      <c r="Q262" s="28">
        <v>221565.12</v>
      </c>
      <c r="R262" s="60"/>
      <c r="S262" s="28">
        <v>3.36</v>
      </c>
      <c r="T262" s="44">
        <v>221565.12</v>
      </c>
      <c r="U262" s="12"/>
      <c r="V262" s="11"/>
      <c r="W262" s="28">
        <v>0.28999999999999998</v>
      </c>
      <c r="X262" s="28">
        <v>19123.18</v>
      </c>
      <c r="Y262" s="60"/>
      <c r="Z262" s="28">
        <v>0.28999999999999998</v>
      </c>
      <c r="AA262" s="28">
        <v>19123.18</v>
      </c>
      <c r="AB262" s="60"/>
      <c r="AC262" s="28">
        <v>0.3</v>
      </c>
      <c r="AD262" s="28">
        <v>19782.599999999999</v>
      </c>
      <c r="AE262" s="60"/>
      <c r="AF262" s="28">
        <v>0.3</v>
      </c>
      <c r="AG262" s="44">
        <v>19782.599999999999</v>
      </c>
      <c r="AH262" s="60"/>
      <c r="AI262" s="63">
        <v>0.36</v>
      </c>
      <c r="AJ262" s="44">
        <v>23739.119999999999</v>
      </c>
      <c r="AK262" s="12"/>
      <c r="AL262" s="11"/>
      <c r="AM262" s="28">
        <v>9.24</v>
      </c>
      <c r="AN262" s="28">
        <v>609304.07999999996</v>
      </c>
      <c r="AO262" s="60"/>
      <c r="AP262" s="28">
        <v>9.24</v>
      </c>
      <c r="AQ262" s="28">
        <v>243409.32</v>
      </c>
      <c r="AR262" s="60"/>
      <c r="AS262" s="28">
        <v>1.3</v>
      </c>
      <c r="AT262" s="28">
        <v>96755.1</v>
      </c>
      <c r="AU262" s="13"/>
      <c r="AV262" s="11"/>
      <c r="AW262" s="44">
        <v>1920134.7399999998</v>
      </c>
      <c r="AX262" s="51"/>
      <c r="AY262" s="140">
        <v>20.439999999999998</v>
      </c>
    </row>
    <row r="263" spans="1:51" x14ac:dyDescent="0.25">
      <c r="A263" s="116" t="s">
        <v>439</v>
      </c>
      <c r="B263" s="152" t="s">
        <v>440</v>
      </c>
      <c r="C263" s="27" t="s">
        <v>438</v>
      </c>
      <c r="D263" s="27" t="s">
        <v>12</v>
      </c>
      <c r="E263" s="60"/>
      <c r="F263" s="139">
        <v>1024.7</v>
      </c>
      <c r="G263" s="140">
        <v>524</v>
      </c>
      <c r="H263" s="140">
        <v>0</v>
      </c>
      <c r="I263" s="60"/>
      <c r="J263" s="28">
        <v>4.1900000000000004</v>
      </c>
      <c r="K263" s="28">
        <v>276296.98</v>
      </c>
      <c r="L263" s="60"/>
      <c r="M263" s="28">
        <v>4.1900000000000004</v>
      </c>
      <c r="N263" s="28">
        <v>276296.98</v>
      </c>
      <c r="O263" s="60"/>
      <c r="P263" s="28">
        <v>4.3600000000000003</v>
      </c>
      <c r="Q263" s="28">
        <v>287507.12</v>
      </c>
      <c r="R263" s="60"/>
      <c r="S263" s="28">
        <v>4.3600000000000003</v>
      </c>
      <c r="T263" s="44">
        <v>287507.12</v>
      </c>
      <c r="U263" s="12"/>
      <c r="V263" s="11"/>
      <c r="W263" s="28">
        <v>0</v>
      </c>
      <c r="X263" s="28">
        <v>0</v>
      </c>
      <c r="Y263" s="60"/>
      <c r="Z263" s="28">
        <v>0</v>
      </c>
      <c r="AA263" s="28">
        <v>0</v>
      </c>
      <c r="AB263" s="60"/>
      <c r="AC263" s="28">
        <v>0</v>
      </c>
      <c r="AD263" s="28">
        <v>0</v>
      </c>
      <c r="AE263" s="60"/>
      <c r="AF263" s="28">
        <v>0</v>
      </c>
      <c r="AG263" s="44">
        <v>0</v>
      </c>
      <c r="AH263" s="60"/>
      <c r="AI263" s="63">
        <v>0</v>
      </c>
      <c r="AJ263" s="44">
        <v>0</v>
      </c>
      <c r="AK263" s="12"/>
      <c r="AL263" s="11"/>
      <c r="AM263" s="28">
        <v>7.26</v>
      </c>
      <c r="AN263" s="28">
        <v>478738.92</v>
      </c>
      <c r="AO263" s="60"/>
      <c r="AP263" s="28">
        <v>7.26</v>
      </c>
      <c r="AQ263" s="28">
        <v>191250.18</v>
      </c>
      <c r="AR263" s="60"/>
      <c r="AS263" s="28">
        <v>1.02</v>
      </c>
      <c r="AT263" s="28">
        <v>75915.539999999994</v>
      </c>
      <c r="AU263" s="13"/>
      <c r="AV263" s="11"/>
      <c r="AW263" s="44">
        <v>1873512.8399999999</v>
      </c>
      <c r="AX263" s="51"/>
      <c r="AY263" s="140">
        <v>20.170000000000002</v>
      </c>
    </row>
    <row r="264" spans="1:51" x14ac:dyDescent="0.25">
      <c r="A264" s="116" t="s">
        <v>161</v>
      </c>
      <c r="B264" s="152" t="s">
        <v>162</v>
      </c>
      <c r="C264" s="27" t="s">
        <v>142</v>
      </c>
      <c r="D264" s="27" t="s">
        <v>120</v>
      </c>
      <c r="E264" s="60"/>
      <c r="F264" s="139">
        <v>864.3</v>
      </c>
      <c r="G264" s="140">
        <v>329</v>
      </c>
      <c r="H264" s="140">
        <v>176.5</v>
      </c>
      <c r="I264" s="60"/>
      <c r="J264" s="28">
        <v>2.63</v>
      </c>
      <c r="K264" s="28">
        <v>173427.46</v>
      </c>
      <c r="L264" s="60"/>
      <c r="M264" s="28">
        <v>2.63</v>
      </c>
      <c r="N264" s="28">
        <v>173427.46</v>
      </c>
      <c r="O264" s="60"/>
      <c r="P264" s="28">
        <v>2.74</v>
      </c>
      <c r="Q264" s="28">
        <v>180681.08</v>
      </c>
      <c r="R264" s="60"/>
      <c r="S264" s="28">
        <v>2.74</v>
      </c>
      <c r="T264" s="44">
        <v>180681.08</v>
      </c>
      <c r="U264" s="12"/>
      <c r="V264" s="11"/>
      <c r="W264" s="28">
        <v>1.41</v>
      </c>
      <c r="X264" s="28">
        <v>92978.22</v>
      </c>
      <c r="Y264" s="60"/>
      <c r="Z264" s="28">
        <v>1.41</v>
      </c>
      <c r="AA264" s="28">
        <v>92978.22</v>
      </c>
      <c r="AB264" s="60"/>
      <c r="AC264" s="28">
        <v>1.47</v>
      </c>
      <c r="AD264" s="28">
        <v>96934.74</v>
      </c>
      <c r="AE264" s="60"/>
      <c r="AF264" s="28">
        <v>1.47</v>
      </c>
      <c r="AG264" s="44">
        <v>96934.74</v>
      </c>
      <c r="AH264" s="60"/>
      <c r="AI264" s="63">
        <v>1.76</v>
      </c>
      <c r="AJ264" s="44">
        <v>116057.92</v>
      </c>
      <c r="AK264" s="12"/>
      <c r="AL264" s="11"/>
      <c r="AM264" s="28">
        <v>6.12</v>
      </c>
      <c r="AN264" s="28">
        <v>403565.04</v>
      </c>
      <c r="AO264" s="60"/>
      <c r="AP264" s="28">
        <v>6.12</v>
      </c>
      <c r="AQ264" s="28">
        <v>161219.16</v>
      </c>
      <c r="AR264" s="60"/>
      <c r="AS264" s="28">
        <v>0.86</v>
      </c>
      <c r="AT264" s="28">
        <v>64007.22</v>
      </c>
      <c r="AU264" s="13"/>
      <c r="AV264" s="11"/>
      <c r="AW264" s="44">
        <v>1832892.34</v>
      </c>
      <c r="AX264" s="51"/>
      <c r="AY264" s="140">
        <v>20.34</v>
      </c>
    </row>
    <row r="265" spans="1:51" x14ac:dyDescent="0.25">
      <c r="A265" s="116" t="s">
        <v>254</v>
      </c>
      <c r="B265" s="152" t="s">
        <v>255</v>
      </c>
      <c r="C265" s="27" t="s">
        <v>142</v>
      </c>
      <c r="D265" s="27" t="s">
        <v>120</v>
      </c>
      <c r="E265" s="60"/>
      <c r="F265" s="139">
        <v>1122.9000000000001</v>
      </c>
      <c r="G265" s="140">
        <v>474</v>
      </c>
      <c r="H265" s="140">
        <v>112.83</v>
      </c>
      <c r="I265" s="60"/>
      <c r="J265" s="28">
        <v>3.79</v>
      </c>
      <c r="K265" s="28">
        <v>249920.18</v>
      </c>
      <c r="L265" s="60"/>
      <c r="M265" s="28">
        <v>3.79</v>
      </c>
      <c r="N265" s="28">
        <v>249920.18</v>
      </c>
      <c r="O265" s="60"/>
      <c r="P265" s="28">
        <v>3.95</v>
      </c>
      <c r="Q265" s="28">
        <v>260470.9</v>
      </c>
      <c r="R265" s="60"/>
      <c r="S265" s="28">
        <v>3.95</v>
      </c>
      <c r="T265" s="44">
        <v>260470.9</v>
      </c>
      <c r="U265" s="12"/>
      <c r="V265" s="11"/>
      <c r="W265" s="28">
        <v>0.9</v>
      </c>
      <c r="X265" s="28">
        <v>59347.8</v>
      </c>
      <c r="Y265" s="60"/>
      <c r="Z265" s="28">
        <v>0.9</v>
      </c>
      <c r="AA265" s="28">
        <v>59347.8</v>
      </c>
      <c r="AB265" s="60"/>
      <c r="AC265" s="28">
        <v>0.94</v>
      </c>
      <c r="AD265" s="28">
        <v>61985.48</v>
      </c>
      <c r="AE265" s="60"/>
      <c r="AF265" s="28">
        <v>0.94</v>
      </c>
      <c r="AG265" s="44">
        <v>61985.48</v>
      </c>
      <c r="AH265" s="60"/>
      <c r="AI265" s="63">
        <v>1.1200000000000001</v>
      </c>
      <c r="AJ265" s="44">
        <v>73855.039999999994</v>
      </c>
      <c r="AK265" s="12"/>
      <c r="AL265" s="11"/>
      <c r="AM265" s="28">
        <v>7.96</v>
      </c>
      <c r="AN265" s="28">
        <v>524898.31999999995</v>
      </c>
      <c r="AO265" s="60"/>
      <c r="AP265" s="28">
        <v>7.96</v>
      </c>
      <c r="AQ265" s="28">
        <v>209690.28</v>
      </c>
      <c r="AR265" s="60"/>
      <c r="AS265" s="28">
        <v>1.1200000000000001</v>
      </c>
      <c r="AT265" s="28">
        <v>83358.240000000005</v>
      </c>
      <c r="AU265" s="13"/>
      <c r="AV265" s="11"/>
      <c r="AW265" s="44">
        <v>2155250.5999999996</v>
      </c>
      <c r="AX265" s="51"/>
      <c r="AY265" s="140">
        <v>23.55</v>
      </c>
    </row>
    <row r="266" spans="1:51" x14ac:dyDescent="0.25">
      <c r="A266" s="116" t="s">
        <v>48</v>
      </c>
      <c r="B266" s="152" t="s">
        <v>49</v>
      </c>
      <c r="C266" s="27" t="s">
        <v>43</v>
      </c>
      <c r="D266" s="27" t="s">
        <v>12</v>
      </c>
      <c r="E266" s="60"/>
      <c r="F266" s="139">
        <v>498.53</v>
      </c>
      <c r="G266" s="140">
        <v>272</v>
      </c>
      <c r="H266" s="140">
        <v>0</v>
      </c>
      <c r="I266" s="60"/>
      <c r="J266" s="28">
        <v>2.17</v>
      </c>
      <c r="K266" s="28">
        <v>143094.14000000001</v>
      </c>
      <c r="L266" s="60"/>
      <c r="M266" s="28">
        <v>2.17</v>
      </c>
      <c r="N266" s="28">
        <v>143094.14000000001</v>
      </c>
      <c r="O266" s="60"/>
      <c r="P266" s="28">
        <v>2.2599999999999998</v>
      </c>
      <c r="Q266" s="28">
        <v>149028.92000000001</v>
      </c>
      <c r="R266" s="60"/>
      <c r="S266" s="28">
        <v>2.2599999999999998</v>
      </c>
      <c r="T266" s="44">
        <v>149028.92000000001</v>
      </c>
      <c r="U266" s="12"/>
      <c r="V266" s="11"/>
      <c r="W266" s="28">
        <v>0</v>
      </c>
      <c r="X266" s="28">
        <v>0</v>
      </c>
      <c r="Y266" s="60"/>
      <c r="Z266" s="28">
        <v>0</v>
      </c>
      <c r="AA266" s="28">
        <v>0</v>
      </c>
      <c r="AB266" s="60"/>
      <c r="AC266" s="28">
        <v>0</v>
      </c>
      <c r="AD266" s="28">
        <v>0</v>
      </c>
      <c r="AE266" s="60"/>
      <c r="AF266" s="28">
        <v>0</v>
      </c>
      <c r="AG266" s="44">
        <v>0</v>
      </c>
      <c r="AH266" s="60"/>
      <c r="AI266" s="63">
        <v>0</v>
      </c>
      <c r="AJ266" s="44">
        <v>0</v>
      </c>
      <c r="AK266" s="12"/>
      <c r="AL266" s="11"/>
      <c r="AM266" s="28">
        <v>3.53</v>
      </c>
      <c r="AN266" s="28">
        <v>232775.26</v>
      </c>
      <c r="AO266" s="60"/>
      <c r="AP266" s="28">
        <v>3.53</v>
      </c>
      <c r="AQ266" s="28">
        <v>92990.79</v>
      </c>
      <c r="AR266" s="60"/>
      <c r="AS266" s="28">
        <v>0.49</v>
      </c>
      <c r="AT266" s="28">
        <v>36469.230000000003</v>
      </c>
      <c r="AU266" s="13"/>
      <c r="AV266" s="11"/>
      <c r="AW266" s="44">
        <v>946481.40000000014</v>
      </c>
      <c r="AX266" s="51"/>
      <c r="AY266" s="140">
        <v>10.219999999999999</v>
      </c>
    </row>
    <row r="267" spans="1:51" x14ac:dyDescent="0.25">
      <c r="A267" s="116" t="s">
        <v>272</v>
      </c>
      <c r="B267" s="152" t="s">
        <v>273</v>
      </c>
      <c r="C267" s="27" t="s">
        <v>142</v>
      </c>
      <c r="D267" s="27" t="s">
        <v>120</v>
      </c>
      <c r="E267" s="60"/>
      <c r="F267" s="139">
        <v>1428.5</v>
      </c>
      <c r="G267" s="140">
        <v>32.33</v>
      </c>
      <c r="H267" s="140">
        <v>0</v>
      </c>
      <c r="I267" s="60"/>
      <c r="J267" s="28">
        <v>0.25</v>
      </c>
      <c r="K267" s="28">
        <v>16485.5</v>
      </c>
      <c r="L267" s="60"/>
      <c r="M267" s="28">
        <v>0.25</v>
      </c>
      <c r="N267" s="28">
        <v>16485.5</v>
      </c>
      <c r="O267" s="60"/>
      <c r="P267" s="28">
        <v>0.26</v>
      </c>
      <c r="Q267" s="28">
        <v>17144.919999999998</v>
      </c>
      <c r="R267" s="60"/>
      <c r="S267" s="28">
        <v>0.26</v>
      </c>
      <c r="T267" s="44">
        <v>17144.919999999998</v>
      </c>
      <c r="U267" s="12"/>
      <c r="V267" s="11"/>
      <c r="W267" s="28">
        <v>0</v>
      </c>
      <c r="X267" s="28">
        <v>0</v>
      </c>
      <c r="Y267" s="60"/>
      <c r="Z267" s="28">
        <v>0</v>
      </c>
      <c r="AA267" s="28">
        <v>0</v>
      </c>
      <c r="AB267" s="60"/>
      <c r="AC267" s="28">
        <v>0</v>
      </c>
      <c r="AD267" s="28">
        <v>0</v>
      </c>
      <c r="AE267" s="60"/>
      <c r="AF267" s="28">
        <v>0</v>
      </c>
      <c r="AG267" s="44">
        <v>0</v>
      </c>
      <c r="AH267" s="60"/>
      <c r="AI267" s="63">
        <v>0</v>
      </c>
      <c r="AJ267" s="44">
        <v>0</v>
      </c>
      <c r="AK267" s="12"/>
      <c r="AL267" s="11"/>
      <c r="AM267" s="28">
        <v>10.130000000000001</v>
      </c>
      <c r="AN267" s="28">
        <v>667992.46</v>
      </c>
      <c r="AO267" s="60"/>
      <c r="AP267" s="28">
        <v>10.130000000000001</v>
      </c>
      <c r="AQ267" s="28">
        <v>266854.59000000003</v>
      </c>
      <c r="AR267" s="60"/>
      <c r="AS267" s="28">
        <v>1.42</v>
      </c>
      <c r="AT267" s="28">
        <v>105686.34</v>
      </c>
      <c r="AU267" s="13"/>
      <c r="AV267" s="11"/>
      <c r="AW267" s="44">
        <v>1107794.23</v>
      </c>
      <c r="AX267" s="51"/>
      <c r="AY267" s="140">
        <v>10.9</v>
      </c>
    </row>
    <row r="268" spans="1:51" x14ac:dyDescent="0.25">
      <c r="A268" s="116" t="s">
        <v>145</v>
      </c>
      <c r="B268" s="152" t="s">
        <v>146</v>
      </c>
      <c r="C268" s="27" t="s">
        <v>142</v>
      </c>
      <c r="D268" s="27" t="s">
        <v>120</v>
      </c>
      <c r="E268" s="60"/>
      <c r="F268" s="139">
        <v>5938.64</v>
      </c>
      <c r="G268" s="140">
        <v>3593.33</v>
      </c>
      <c r="H268" s="140">
        <v>2718.5</v>
      </c>
      <c r="I268" s="60"/>
      <c r="J268" s="28">
        <v>28.74</v>
      </c>
      <c r="K268" s="28">
        <v>1895173.08</v>
      </c>
      <c r="L268" s="60"/>
      <c r="M268" s="28">
        <v>28.74</v>
      </c>
      <c r="N268" s="28">
        <v>1895173.08</v>
      </c>
      <c r="O268" s="60"/>
      <c r="P268" s="28">
        <v>29.94</v>
      </c>
      <c r="Q268" s="28">
        <v>1974303.48</v>
      </c>
      <c r="R268" s="60"/>
      <c r="S268" s="28">
        <v>29.94</v>
      </c>
      <c r="T268" s="44">
        <v>1974303.48</v>
      </c>
      <c r="U268" s="12"/>
      <c r="V268" s="11"/>
      <c r="W268" s="28">
        <v>21.74</v>
      </c>
      <c r="X268" s="28">
        <v>1433579.08</v>
      </c>
      <c r="Y268" s="60"/>
      <c r="Z268" s="28">
        <v>21.74</v>
      </c>
      <c r="AA268" s="28">
        <v>1433579.08</v>
      </c>
      <c r="AB268" s="60"/>
      <c r="AC268" s="28">
        <v>22.65</v>
      </c>
      <c r="AD268" s="28">
        <v>1493586.3</v>
      </c>
      <c r="AE268" s="60"/>
      <c r="AF268" s="28">
        <v>22.65</v>
      </c>
      <c r="AG268" s="44">
        <v>1493586.3</v>
      </c>
      <c r="AH268" s="60"/>
      <c r="AI268" s="63">
        <v>27.18</v>
      </c>
      <c r="AJ268" s="44">
        <v>1792303.56</v>
      </c>
      <c r="AK268" s="12"/>
      <c r="AL268" s="11"/>
      <c r="AM268" s="28">
        <v>42.11</v>
      </c>
      <c r="AN268" s="28">
        <v>2776817.62</v>
      </c>
      <c r="AO268" s="60"/>
      <c r="AP268" s="28">
        <v>42.11</v>
      </c>
      <c r="AQ268" s="28">
        <v>1109303.73</v>
      </c>
      <c r="AR268" s="60"/>
      <c r="AS268" s="28">
        <v>5.93</v>
      </c>
      <c r="AT268" s="28">
        <v>441352.11</v>
      </c>
      <c r="AU268" s="13"/>
      <c r="AV268" s="11"/>
      <c r="AW268" s="44">
        <v>19713060.899999999</v>
      </c>
      <c r="AX268" s="51"/>
      <c r="AY268" s="140">
        <v>224.95</v>
      </c>
    </row>
    <row r="269" spans="1:51" x14ac:dyDescent="0.25">
      <c r="A269" s="116" t="s">
        <v>595</v>
      </c>
      <c r="B269" s="152" t="s">
        <v>596</v>
      </c>
      <c r="C269" s="27" t="s">
        <v>584</v>
      </c>
      <c r="D269" s="27" t="s">
        <v>120</v>
      </c>
      <c r="E269" s="60"/>
      <c r="F269" s="139">
        <v>163.5</v>
      </c>
      <c r="G269" s="140">
        <v>93</v>
      </c>
      <c r="H269" s="140">
        <v>0</v>
      </c>
      <c r="I269" s="60"/>
      <c r="J269" s="28">
        <v>0.74</v>
      </c>
      <c r="K269" s="28">
        <v>48797.08</v>
      </c>
      <c r="L269" s="60"/>
      <c r="M269" s="28">
        <v>0.74</v>
      </c>
      <c r="N269" s="28">
        <v>48797.08</v>
      </c>
      <c r="O269" s="60"/>
      <c r="P269" s="28">
        <v>0.77</v>
      </c>
      <c r="Q269" s="28">
        <v>50775.34</v>
      </c>
      <c r="R269" s="60"/>
      <c r="S269" s="28">
        <v>0.77</v>
      </c>
      <c r="T269" s="44">
        <v>50775.34</v>
      </c>
      <c r="U269" s="12"/>
      <c r="V269" s="11"/>
      <c r="W269" s="28">
        <v>0</v>
      </c>
      <c r="X269" s="28">
        <v>0</v>
      </c>
      <c r="Y269" s="60"/>
      <c r="Z269" s="28">
        <v>0</v>
      </c>
      <c r="AA269" s="28">
        <v>0</v>
      </c>
      <c r="AB269" s="60"/>
      <c r="AC269" s="28">
        <v>0</v>
      </c>
      <c r="AD269" s="28">
        <v>0</v>
      </c>
      <c r="AE269" s="60"/>
      <c r="AF269" s="28">
        <v>0</v>
      </c>
      <c r="AG269" s="44">
        <v>0</v>
      </c>
      <c r="AH269" s="60"/>
      <c r="AI269" s="63">
        <v>0</v>
      </c>
      <c r="AJ269" s="44">
        <v>0</v>
      </c>
      <c r="AK269" s="12"/>
      <c r="AL269" s="11"/>
      <c r="AM269" s="28">
        <v>1.1499999999999999</v>
      </c>
      <c r="AN269" s="28">
        <v>75833.3</v>
      </c>
      <c r="AO269" s="60"/>
      <c r="AP269" s="28">
        <v>1.1499999999999999</v>
      </c>
      <c r="AQ269" s="28">
        <v>30294.45</v>
      </c>
      <c r="AR269" s="60"/>
      <c r="AS269" s="28">
        <v>0.16</v>
      </c>
      <c r="AT269" s="28">
        <v>11908.32</v>
      </c>
      <c r="AU269" s="13"/>
      <c r="AV269" s="11"/>
      <c r="AW269" s="44">
        <v>317180.91000000003</v>
      </c>
      <c r="AX269" s="51"/>
      <c r="AY269" s="140">
        <v>3.43</v>
      </c>
    </row>
    <row r="270" spans="1:51" x14ac:dyDescent="0.25">
      <c r="A270" s="116" t="s">
        <v>303</v>
      </c>
      <c r="B270" s="152" t="s">
        <v>304</v>
      </c>
      <c r="C270" s="27" t="s">
        <v>142</v>
      </c>
      <c r="D270" s="27" t="s">
        <v>120</v>
      </c>
      <c r="E270" s="60"/>
      <c r="F270" s="139">
        <v>382.2</v>
      </c>
      <c r="G270" s="140">
        <v>255</v>
      </c>
      <c r="H270" s="140">
        <v>44.5</v>
      </c>
      <c r="I270" s="60"/>
      <c r="J270" s="28">
        <v>2.04</v>
      </c>
      <c r="K270" s="28">
        <v>134521.68</v>
      </c>
      <c r="L270" s="60"/>
      <c r="M270" s="28">
        <v>2.04</v>
      </c>
      <c r="N270" s="28">
        <v>134521.68</v>
      </c>
      <c r="O270" s="60"/>
      <c r="P270" s="28">
        <v>2.12</v>
      </c>
      <c r="Q270" s="28">
        <v>139797.04</v>
      </c>
      <c r="R270" s="60"/>
      <c r="S270" s="28">
        <v>2.12</v>
      </c>
      <c r="T270" s="44">
        <v>139797.04</v>
      </c>
      <c r="U270" s="12"/>
      <c r="V270" s="11"/>
      <c r="W270" s="28">
        <v>0.35</v>
      </c>
      <c r="X270" s="28">
        <v>23079.7</v>
      </c>
      <c r="Y270" s="60"/>
      <c r="Z270" s="28">
        <v>0.35</v>
      </c>
      <c r="AA270" s="28">
        <v>23079.7</v>
      </c>
      <c r="AB270" s="60"/>
      <c r="AC270" s="28">
        <v>0.37</v>
      </c>
      <c r="AD270" s="28">
        <v>24398.54</v>
      </c>
      <c r="AE270" s="60"/>
      <c r="AF270" s="28">
        <v>0.37</v>
      </c>
      <c r="AG270" s="44">
        <v>24398.54</v>
      </c>
      <c r="AH270" s="60"/>
      <c r="AI270" s="63">
        <v>0.44</v>
      </c>
      <c r="AJ270" s="44">
        <v>29014.48</v>
      </c>
      <c r="AK270" s="12"/>
      <c r="AL270" s="11"/>
      <c r="AM270" s="28">
        <v>2.71</v>
      </c>
      <c r="AN270" s="28">
        <v>178702.82</v>
      </c>
      <c r="AO270" s="60"/>
      <c r="AP270" s="28">
        <v>2.71</v>
      </c>
      <c r="AQ270" s="28">
        <v>71389.53</v>
      </c>
      <c r="AR270" s="60"/>
      <c r="AS270" s="28">
        <v>0.38</v>
      </c>
      <c r="AT270" s="28">
        <v>28282.26</v>
      </c>
      <c r="AU270" s="13"/>
      <c r="AV270" s="11"/>
      <c r="AW270" s="44">
        <v>950983.01</v>
      </c>
      <c r="AX270" s="51"/>
      <c r="AY270" s="140">
        <v>10.52</v>
      </c>
    </row>
    <row r="271" spans="1:51" x14ac:dyDescent="0.25">
      <c r="A271" s="116" t="s">
        <v>173</v>
      </c>
      <c r="B271" s="152" t="s">
        <v>174</v>
      </c>
      <c r="C271" s="27" t="s">
        <v>142</v>
      </c>
      <c r="D271" s="27" t="s">
        <v>120</v>
      </c>
      <c r="E271" s="60"/>
      <c r="F271" s="139">
        <v>3419.31</v>
      </c>
      <c r="G271" s="140">
        <v>144</v>
      </c>
      <c r="H271" s="140">
        <v>144.5</v>
      </c>
      <c r="I271" s="60"/>
      <c r="J271" s="28">
        <v>1.1499999999999999</v>
      </c>
      <c r="K271" s="28">
        <v>75833.3</v>
      </c>
      <c r="L271" s="60"/>
      <c r="M271" s="28">
        <v>1.1499999999999999</v>
      </c>
      <c r="N271" s="28">
        <v>75833.3</v>
      </c>
      <c r="O271" s="60"/>
      <c r="P271" s="28">
        <v>1.2</v>
      </c>
      <c r="Q271" s="28">
        <v>79130.399999999994</v>
      </c>
      <c r="R271" s="60"/>
      <c r="S271" s="28">
        <v>1.2</v>
      </c>
      <c r="T271" s="44">
        <v>79130.399999999994</v>
      </c>
      <c r="U271" s="12"/>
      <c r="V271" s="11"/>
      <c r="W271" s="28">
        <v>1.1499999999999999</v>
      </c>
      <c r="X271" s="28">
        <v>75833.3</v>
      </c>
      <c r="Y271" s="60"/>
      <c r="Z271" s="28">
        <v>1.1499999999999999</v>
      </c>
      <c r="AA271" s="28">
        <v>75833.3</v>
      </c>
      <c r="AB271" s="60"/>
      <c r="AC271" s="28">
        <v>1.2</v>
      </c>
      <c r="AD271" s="28">
        <v>79130.399999999994</v>
      </c>
      <c r="AE271" s="60"/>
      <c r="AF271" s="28">
        <v>1.2</v>
      </c>
      <c r="AG271" s="44">
        <v>79130.399999999994</v>
      </c>
      <c r="AH271" s="60"/>
      <c r="AI271" s="63">
        <v>1.44</v>
      </c>
      <c r="AJ271" s="44">
        <v>94956.479999999996</v>
      </c>
      <c r="AK271" s="12"/>
      <c r="AL271" s="11"/>
      <c r="AM271" s="28">
        <v>24.25</v>
      </c>
      <c r="AN271" s="28">
        <v>1599093.5</v>
      </c>
      <c r="AO271" s="60"/>
      <c r="AP271" s="28">
        <v>24.25</v>
      </c>
      <c r="AQ271" s="28">
        <v>638817.75</v>
      </c>
      <c r="AR271" s="60"/>
      <c r="AS271" s="28">
        <v>3.41</v>
      </c>
      <c r="AT271" s="28">
        <v>253796.07</v>
      </c>
      <c r="AU271" s="13"/>
      <c r="AV271" s="11"/>
      <c r="AW271" s="44">
        <v>3206518.5999999992</v>
      </c>
      <c r="AX271" s="51"/>
      <c r="AY271" s="140">
        <v>32.79</v>
      </c>
    </row>
    <row r="272" spans="1:51" x14ac:dyDescent="0.25">
      <c r="A272" s="116" t="s">
        <v>50</v>
      </c>
      <c r="B272" s="152" t="s">
        <v>51</v>
      </c>
      <c r="C272" s="27" t="s">
        <v>52</v>
      </c>
      <c r="D272" s="27" t="s">
        <v>12</v>
      </c>
      <c r="E272" s="60"/>
      <c r="F272" s="139">
        <v>575.86</v>
      </c>
      <c r="G272" s="140">
        <v>250</v>
      </c>
      <c r="H272" s="140">
        <v>0</v>
      </c>
      <c r="I272" s="60"/>
      <c r="J272" s="28">
        <v>2</v>
      </c>
      <c r="K272" s="28">
        <v>131884</v>
      </c>
      <c r="L272" s="60"/>
      <c r="M272" s="28">
        <v>2</v>
      </c>
      <c r="N272" s="28">
        <v>131884</v>
      </c>
      <c r="O272" s="60"/>
      <c r="P272" s="28">
        <v>2.08</v>
      </c>
      <c r="Q272" s="28">
        <v>137159.35999999999</v>
      </c>
      <c r="R272" s="60"/>
      <c r="S272" s="28">
        <v>2.08</v>
      </c>
      <c r="T272" s="44">
        <v>137159.35999999999</v>
      </c>
      <c r="U272" s="12"/>
      <c r="V272" s="11"/>
      <c r="W272" s="28">
        <v>0</v>
      </c>
      <c r="X272" s="28">
        <v>0</v>
      </c>
      <c r="Y272" s="60"/>
      <c r="Z272" s="28">
        <v>0</v>
      </c>
      <c r="AA272" s="28">
        <v>0</v>
      </c>
      <c r="AB272" s="60"/>
      <c r="AC272" s="28">
        <v>0</v>
      </c>
      <c r="AD272" s="28">
        <v>0</v>
      </c>
      <c r="AE272" s="60"/>
      <c r="AF272" s="28">
        <v>0</v>
      </c>
      <c r="AG272" s="44">
        <v>0</v>
      </c>
      <c r="AH272" s="60"/>
      <c r="AI272" s="63">
        <v>0</v>
      </c>
      <c r="AJ272" s="44">
        <v>0</v>
      </c>
      <c r="AK272" s="12"/>
      <c r="AL272" s="11"/>
      <c r="AM272" s="28">
        <v>4.08</v>
      </c>
      <c r="AN272" s="28">
        <v>269043.36</v>
      </c>
      <c r="AO272" s="60"/>
      <c r="AP272" s="28">
        <v>4.08</v>
      </c>
      <c r="AQ272" s="28">
        <v>107479.44</v>
      </c>
      <c r="AR272" s="60"/>
      <c r="AS272" s="28">
        <v>0.56999999999999995</v>
      </c>
      <c r="AT272" s="28">
        <v>42423.39</v>
      </c>
      <c r="AU272" s="13"/>
      <c r="AV272" s="11"/>
      <c r="AW272" s="44">
        <v>957032.91</v>
      </c>
      <c r="AX272" s="51"/>
      <c r="AY272" s="140">
        <v>10.24</v>
      </c>
    </row>
    <row r="273" spans="1:51" x14ac:dyDescent="0.25">
      <c r="A273" s="116" t="s">
        <v>544</v>
      </c>
      <c r="B273" s="152" t="s">
        <v>545</v>
      </c>
      <c r="C273" s="27" t="s">
        <v>546</v>
      </c>
      <c r="D273" s="27" t="s">
        <v>12</v>
      </c>
      <c r="E273" s="60"/>
      <c r="F273" s="139">
        <v>342</v>
      </c>
      <c r="G273" s="140">
        <v>177</v>
      </c>
      <c r="H273" s="140">
        <v>0</v>
      </c>
      <c r="I273" s="60"/>
      <c r="J273" s="28">
        <v>1.41</v>
      </c>
      <c r="K273" s="28">
        <v>92978.22</v>
      </c>
      <c r="L273" s="60"/>
      <c r="M273" s="28">
        <v>1.41</v>
      </c>
      <c r="N273" s="28">
        <v>92978.22</v>
      </c>
      <c r="O273" s="60"/>
      <c r="P273" s="28">
        <v>1.47</v>
      </c>
      <c r="Q273" s="28">
        <v>96934.74</v>
      </c>
      <c r="R273" s="60"/>
      <c r="S273" s="28">
        <v>1.47</v>
      </c>
      <c r="T273" s="44">
        <v>96934.74</v>
      </c>
      <c r="U273" s="12"/>
      <c r="V273" s="11"/>
      <c r="W273" s="28">
        <v>0</v>
      </c>
      <c r="X273" s="28">
        <v>0</v>
      </c>
      <c r="Y273" s="60"/>
      <c r="Z273" s="28">
        <v>0</v>
      </c>
      <c r="AA273" s="28">
        <v>0</v>
      </c>
      <c r="AB273" s="60"/>
      <c r="AC273" s="28">
        <v>0</v>
      </c>
      <c r="AD273" s="28">
        <v>0</v>
      </c>
      <c r="AE273" s="60"/>
      <c r="AF273" s="28">
        <v>0</v>
      </c>
      <c r="AG273" s="44">
        <v>0</v>
      </c>
      <c r="AH273" s="60"/>
      <c r="AI273" s="63">
        <v>0</v>
      </c>
      <c r="AJ273" s="44">
        <v>0</v>
      </c>
      <c r="AK273" s="12"/>
      <c r="AL273" s="11"/>
      <c r="AM273" s="28">
        <v>2.42</v>
      </c>
      <c r="AN273" s="28">
        <v>159579.64000000001</v>
      </c>
      <c r="AO273" s="60"/>
      <c r="AP273" s="28">
        <v>2.42</v>
      </c>
      <c r="AQ273" s="28">
        <v>63750.06</v>
      </c>
      <c r="AR273" s="60"/>
      <c r="AS273" s="28">
        <v>0.34</v>
      </c>
      <c r="AT273" s="28">
        <v>25305.18</v>
      </c>
      <c r="AU273" s="13"/>
      <c r="AV273" s="11"/>
      <c r="AW273" s="44">
        <v>628460.79999999993</v>
      </c>
      <c r="AX273" s="51"/>
      <c r="AY273" s="140">
        <v>6.77</v>
      </c>
    </row>
    <row r="274" spans="1:51" x14ac:dyDescent="0.25">
      <c r="A274" s="116" t="s">
        <v>138</v>
      </c>
      <c r="B274" s="152" t="s">
        <v>139</v>
      </c>
      <c r="C274" s="27" t="s">
        <v>106</v>
      </c>
      <c r="D274" s="27" t="s">
        <v>12</v>
      </c>
      <c r="E274" s="60"/>
      <c r="F274" s="139">
        <v>1355.03</v>
      </c>
      <c r="G274" s="140">
        <v>321.33</v>
      </c>
      <c r="H274" s="140">
        <v>19.66</v>
      </c>
      <c r="I274" s="60"/>
      <c r="J274" s="28">
        <v>2.57</v>
      </c>
      <c r="K274" s="28">
        <v>169470.94</v>
      </c>
      <c r="L274" s="60"/>
      <c r="M274" s="28">
        <v>2.57</v>
      </c>
      <c r="N274" s="28">
        <v>169470.94</v>
      </c>
      <c r="O274" s="60"/>
      <c r="P274" s="28">
        <v>2.67</v>
      </c>
      <c r="Q274" s="28">
        <v>176065.14</v>
      </c>
      <c r="R274" s="60"/>
      <c r="S274" s="28">
        <v>2.67</v>
      </c>
      <c r="T274" s="44">
        <v>176065.14</v>
      </c>
      <c r="U274" s="12"/>
      <c r="V274" s="11"/>
      <c r="W274" s="28">
        <v>0.15</v>
      </c>
      <c r="X274" s="28">
        <v>9891.2999999999993</v>
      </c>
      <c r="Y274" s="60"/>
      <c r="Z274" s="28">
        <v>0.15</v>
      </c>
      <c r="AA274" s="28">
        <v>9891.2999999999993</v>
      </c>
      <c r="AB274" s="60"/>
      <c r="AC274" s="28">
        <v>0.16</v>
      </c>
      <c r="AD274" s="28">
        <v>10550.72</v>
      </c>
      <c r="AE274" s="60"/>
      <c r="AF274" s="28">
        <v>0.16</v>
      </c>
      <c r="AG274" s="44">
        <v>10550.72</v>
      </c>
      <c r="AH274" s="60"/>
      <c r="AI274" s="63">
        <v>0.19</v>
      </c>
      <c r="AJ274" s="44">
        <v>12528.98</v>
      </c>
      <c r="AK274" s="12"/>
      <c r="AL274" s="11"/>
      <c r="AM274" s="28">
        <v>9.61</v>
      </c>
      <c r="AN274" s="28">
        <v>633702.62</v>
      </c>
      <c r="AO274" s="60"/>
      <c r="AP274" s="28">
        <v>9.61</v>
      </c>
      <c r="AQ274" s="28">
        <v>253156.23</v>
      </c>
      <c r="AR274" s="60"/>
      <c r="AS274" s="28">
        <v>1.35</v>
      </c>
      <c r="AT274" s="28">
        <v>100476.45</v>
      </c>
      <c r="AU274" s="13"/>
      <c r="AV274" s="11"/>
      <c r="AW274" s="44">
        <v>1731820.48</v>
      </c>
      <c r="AX274" s="51"/>
      <c r="AY274" s="140">
        <v>18.18</v>
      </c>
    </row>
    <row r="275" spans="1:51" x14ac:dyDescent="0.25">
      <c r="A275" s="116" t="s">
        <v>167</v>
      </c>
      <c r="B275" s="152" t="s">
        <v>168</v>
      </c>
      <c r="C275" s="27" t="s">
        <v>142</v>
      </c>
      <c r="D275" s="27" t="s">
        <v>120</v>
      </c>
      <c r="E275" s="60"/>
      <c r="F275" s="139">
        <v>1658.38</v>
      </c>
      <c r="G275" s="140">
        <v>30.33</v>
      </c>
      <c r="H275" s="140">
        <v>18.5</v>
      </c>
      <c r="I275" s="60"/>
      <c r="J275" s="28">
        <v>0.24</v>
      </c>
      <c r="K275" s="28">
        <v>15826.08</v>
      </c>
      <c r="L275" s="60"/>
      <c r="M275" s="28">
        <v>0.24</v>
      </c>
      <c r="N275" s="28">
        <v>15826.08</v>
      </c>
      <c r="O275" s="60"/>
      <c r="P275" s="28">
        <v>0.25</v>
      </c>
      <c r="Q275" s="28">
        <v>16485.5</v>
      </c>
      <c r="R275" s="60"/>
      <c r="S275" s="28">
        <v>0.25</v>
      </c>
      <c r="T275" s="44">
        <v>16485.5</v>
      </c>
      <c r="U275" s="12"/>
      <c r="V275" s="11"/>
      <c r="W275" s="28">
        <v>0.14000000000000001</v>
      </c>
      <c r="X275" s="28">
        <v>9231.8799999999992</v>
      </c>
      <c r="Y275" s="60"/>
      <c r="Z275" s="28">
        <v>0.14000000000000001</v>
      </c>
      <c r="AA275" s="28">
        <v>9231.8799999999992</v>
      </c>
      <c r="AB275" s="60"/>
      <c r="AC275" s="28">
        <v>0.15</v>
      </c>
      <c r="AD275" s="28">
        <v>9891.2999999999993</v>
      </c>
      <c r="AE275" s="60"/>
      <c r="AF275" s="28">
        <v>0.15</v>
      </c>
      <c r="AG275" s="44">
        <v>9891.2999999999993</v>
      </c>
      <c r="AH275" s="60"/>
      <c r="AI275" s="63">
        <v>0.18</v>
      </c>
      <c r="AJ275" s="44">
        <v>11869.56</v>
      </c>
      <c r="AK275" s="12"/>
      <c r="AL275" s="11"/>
      <c r="AM275" s="28">
        <v>11.76</v>
      </c>
      <c r="AN275" s="28">
        <v>775477.92</v>
      </c>
      <c r="AO275" s="60"/>
      <c r="AP275" s="28">
        <v>11.76</v>
      </c>
      <c r="AQ275" s="28">
        <v>309793.68</v>
      </c>
      <c r="AR275" s="60"/>
      <c r="AS275" s="28">
        <v>1.65</v>
      </c>
      <c r="AT275" s="28">
        <v>122804.55</v>
      </c>
      <c r="AU275" s="13"/>
      <c r="AV275" s="11"/>
      <c r="AW275" s="44">
        <v>1322815.23</v>
      </c>
      <c r="AX275" s="51"/>
      <c r="AY275" s="140">
        <v>13.12</v>
      </c>
    </row>
    <row r="276" spans="1:51" x14ac:dyDescent="0.25">
      <c r="A276" s="116" t="s">
        <v>325</v>
      </c>
      <c r="B276" s="152" t="s">
        <v>326</v>
      </c>
      <c r="C276" s="27" t="s">
        <v>142</v>
      </c>
      <c r="D276" s="27" t="s">
        <v>120</v>
      </c>
      <c r="E276" s="60"/>
      <c r="F276" s="139">
        <v>1059.8699999999999</v>
      </c>
      <c r="G276" s="140">
        <v>717.66</v>
      </c>
      <c r="H276" s="140">
        <v>191.83</v>
      </c>
      <c r="I276" s="60"/>
      <c r="J276" s="28">
        <v>5.74</v>
      </c>
      <c r="K276" s="28">
        <v>378507.08</v>
      </c>
      <c r="L276" s="60"/>
      <c r="M276" s="28">
        <v>5.74</v>
      </c>
      <c r="N276" s="28">
        <v>378507.08</v>
      </c>
      <c r="O276" s="60"/>
      <c r="P276" s="28">
        <v>5.98</v>
      </c>
      <c r="Q276" s="28">
        <v>394333.16</v>
      </c>
      <c r="R276" s="60"/>
      <c r="S276" s="28">
        <v>5.98</v>
      </c>
      <c r="T276" s="44">
        <v>394333.16</v>
      </c>
      <c r="U276" s="12"/>
      <c r="V276" s="11"/>
      <c r="W276" s="28">
        <v>1.53</v>
      </c>
      <c r="X276" s="28">
        <v>100891.26</v>
      </c>
      <c r="Y276" s="60"/>
      <c r="Z276" s="28">
        <v>1.53</v>
      </c>
      <c r="AA276" s="28">
        <v>100891.26</v>
      </c>
      <c r="AB276" s="60"/>
      <c r="AC276" s="28">
        <v>1.59</v>
      </c>
      <c r="AD276" s="28">
        <v>104847.78</v>
      </c>
      <c r="AE276" s="60"/>
      <c r="AF276" s="28">
        <v>1.59</v>
      </c>
      <c r="AG276" s="44">
        <v>104847.78</v>
      </c>
      <c r="AH276" s="60"/>
      <c r="AI276" s="63">
        <v>1.91</v>
      </c>
      <c r="AJ276" s="44">
        <v>125949.22</v>
      </c>
      <c r="AK276" s="12"/>
      <c r="AL276" s="11"/>
      <c r="AM276" s="28">
        <v>7.51</v>
      </c>
      <c r="AN276" s="28">
        <v>495224.42</v>
      </c>
      <c r="AO276" s="60"/>
      <c r="AP276" s="28">
        <v>7.51</v>
      </c>
      <c r="AQ276" s="28">
        <v>197835.93</v>
      </c>
      <c r="AR276" s="60"/>
      <c r="AS276" s="28">
        <v>1.05</v>
      </c>
      <c r="AT276" s="28">
        <v>78148.350000000006</v>
      </c>
      <c r="AU276" s="13"/>
      <c r="AV276" s="11"/>
      <c r="AW276" s="44">
        <v>2854316.48</v>
      </c>
      <c r="AX276" s="51"/>
      <c r="AY276" s="140">
        <v>31.830000000000005</v>
      </c>
    </row>
    <row r="277" spans="1:51" x14ac:dyDescent="0.25">
      <c r="A277" s="116" t="s">
        <v>618</v>
      </c>
      <c r="B277" s="152" t="s">
        <v>619</v>
      </c>
      <c r="C277" s="27" t="s">
        <v>613</v>
      </c>
      <c r="D277" s="27" t="s">
        <v>120</v>
      </c>
      <c r="E277" s="60"/>
      <c r="F277" s="139">
        <v>144.06</v>
      </c>
      <c r="G277" s="140">
        <v>84</v>
      </c>
      <c r="H277" s="140">
        <v>0</v>
      </c>
      <c r="I277" s="60"/>
      <c r="J277" s="28">
        <v>0.67</v>
      </c>
      <c r="K277" s="28">
        <v>44181.14</v>
      </c>
      <c r="L277" s="60"/>
      <c r="M277" s="28">
        <v>0.67</v>
      </c>
      <c r="N277" s="28">
        <v>44181.14</v>
      </c>
      <c r="O277" s="60"/>
      <c r="P277" s="28">
        <v>0.7</v>
      </c>
      <c r="Q277" s="28">
        <v>46159.4</v>
      </c>
      <c r="R277" s="60"/>
      <c r="S277" s="28">
        <v>0.7</v>
      </c>
      <c r="T277" s="44">
        <v>46159.4</v>
      </c>
      <c r="U277" s="12"/>
      <c r="V277" s="11"/>
      <c r="W277" s="28">
        <v>0</v>
      </c>
      <c r="X277" s="28">
        <v>0</v>
      </c>
      <c r="Y277" s="60"/>
      <c r="Z277" s="28">
        <v>0</v>
      </c>
      <c r="AA277" s="28">
        <v>0</v>
      </c>
      <c r="AB277" s="60"/>
      <c r="AC277" s="28">
        <v>0</v>
      </c>
      <c r="AD277" s="28">
        <v>0</v>
      </c>
      <c r="AE277" s="60"/>
      <c r="AF277" s="28">
        <v>0</v>
      </c>
      <c r="AG277" s="44">
        <v>0</v>
      </c>
      <c r="AH277" s="60"/>
      <c r="AI277" s="63">
        <v>0</v>
      </c>
      <c r="AJ277" s="44">
        <v>0</v>
      </c>
      <c r="AK277" s="12"/>
      <c r="AL277" s="11"/>
      <c r="AM277" s="28">
        <v>1.02</v>
      </c>
      <c r="AN277" s="28">
        <v>67260.84</v>
      </c>
      <c r="AO277" s="60"/>
      <c r="AP277" s="28">
        <v>1.02</v>
      </c>
      <c r="AQ277" s="28">
        <v>26869.86</v>
      </c>
      <c r="AR277" s="60"/>
      <c r="AS277" s="28">
        <v>0.14000000000000001</v>
      </c>
      <c r="AT277" s="28">
        <v>10419.780000000001</v>
      </c>
      <c r="AU277" s="13"/>
      <c r="AV277" s="11"/>
      <c r="AW277" s="44">
        <v>285231.56</v>
      </c>
      <c r="AX277" s="51"/>
      <c r="AY277" s="140">
        <v>3.0900000000000003</v>
      </c>
    </row>
    <row r="278" spans="1:51" x14ac:dyDescent="0.25">
      <c r="A278" s="116" t="s">
        <v>620</v>
      </c>
      <c r="B278" s="152" t="s">
        <v>621</v>
      </c>
      <c r="C278" s="27" t="s">
        <v>613</v>
      </c>
      <c r="D278" s="27" t="s">
        <v>120</v>
      </c>
      <c r="E278" s="60"/>
      <c r="F278" s="139">
        <v>79.989999999999995</v>
      </c>
      <c r="G278" s="140">
        <v>42.33</v>
      </c>
      <c r="H278" s="140">
        <v>0</v>
      </c>
      <c r="I278" s="60"/>
      <c r="J278" s="28">
        <v>0.33</v>
      </c>
      <c r="K278" s="28">
        <v>21760.86</v>
      </c>
      <c r="L278" s="60"/>
      <c r="M278" s="28">
        <v>0.33</v>
      </c>
      <c r="N278" s="28">
        <v>21760.86</v>
      </c>
      <c r="O278" s="60"/>
      <c r="P278" s="28">
        <v>0.35</v>
      </c>
      <c r="Q278" s="28">
        <v>23079.7</v>
      </c>
      <c r="R278" s="60"/>
      <c r="S278" s="28">
        <v>0.35</v>
      </c>
      <c r="T278" s="44">
        <v>23079.7</v>
      </c>
      <c r="U278" s="12"/>
      <c r="V278" s="11"/>
      <c r="W278" s="28">
        <v>0</v>
      </c>
      <c r="X278" s="28">
        <v>0</v>
      </c>
      <c r="Y278" s="60"/>
      <c r="Z278" s="28">
        <v>0</v>
      </c>
      <c r="AA278" s="28">
        <v>0</v>
      </c>
      <c r="AB278" s="60"/>
      <c r="AC278" s="28">
        <v>0</v>
      </c>
      <c r="AD278" s="28">
        <v>0</v>
      </c>
      <c r="AE278" s="60"/>
      <c r="AF278" s="28">
        <v>0</v>
      </c>
      <c r="AG278" s="44">
        <v>0</v>
      </c>
      <c r="AH278" s="60"/>
      <c r="AI278" s="63">
        <v>0</v>
      </c>
      <c r="AJ278" s="44">
        <v>0</v>
      </c>
      <c r="AK278" s="12"/>
      <c r="AL278" s="11"/>
      <c r="AM278" s="28">
        <v>0.56000000000000005</v>
      </c>
      <c r="AN278" s="28">
        <v>36927.519999999997</v>
      </c>
      <c r="AO278" s="60"/>
      <c r="AP278" s="28">
        <v>0.56000000000000005</v>
      </c>
      <c r="AQ278" s="28">
        <v>14752.08</v>
      </c>
      <c r="AR278" s="60"/>
      <c r="AS278" s="28">
        <v>7.0000000000000007E-2</v>
      </c>
      <c r="AT278" s="28">
        <v>5209.8900000000003</v>
      </c>
      <c r="AU278" s="13"/>
      <c r="AV278" s="11"/>
      <c r="AW278" s="44">
        <v>146570.60999999999</v>
      </c>
      <c r="AX278" s="51"/>
      <c r="AY278" s="140">
        <v>1.5899999999999999</v>
      </c>
    </row>
    <row r="279" spans="1:51" x14ac:dyDescent="0.25">
      <c r="A279" s="116" t="s">
        <v>622</v>
      </c>
      <c r="B279" s="152" t="s">
        <v>623</v>
      </c>
      <c r="C279" s="27" t="s">
        <v>613</v>
      </c>
      <c r="D279" s="27" t="s">
        <v>120</v>
      </c>
      <c r="E279" s="60"/>
      <c r="F279" s="139">
        <v>60</v>
      </c>
      <c r="G279" s="140">
        <v>35</v>
      </c>
      <c r="H279" s="140">
        <v>0</v>
      </c>
      <c r="I279" s="60"/>
      <c r="J279" s="28">
        <v>0.28000000000000003</v>
      </c>
      <c r="K279" s="28">
        <v>18463.759999999998</v>
      </c>
      <c r="L279" s="60"/>
      <c r="M279" s="28">
        <v>0.28000000000000003</v>
      </c>
      <c r="N279" s="28">
        <v>18463.759999999998</v>
      </c>
      <c r="O279" s="60"/>
      <c r="P279" s="28">
        <v>0.28999999999999998</v>
      </c>
      <c r="Q279" s="28">
        <v>19123.18</v>
      </c>
      <c r="R279" s="60"/>
      <c r="S279" s="28">
        <v>0.28999999999999998</v>
      </c>
      <c r="T279" s="44">
        <v>19123.18</v>
      </c>
      <c r="U279" s="12"/>
      <c r="V279" s="11"/>
      <c r="W279" s="28">
        <v>0</v>
      </c>
      <c r="X279" s="28">
        <v>0</v>
      </c>
      <c r="Y279" s="60"/>
      <c r="Z279" s="28">
        <v>0</v>
      </c>
      <c r="AA279" s="28">
        <v>0</v>
      </c>
      <c r="AB279" s="60"/>
      <c r="AC279" s="28">
        <v>0</v>
      </c>
      <c r="AD279" s="28">
        <v>0</v>
      </c>
      <c r="AE279" s="60"/>
      <c r="AF279" s="28">
        <v>0</v>
      </c>
      <c r="AG279" s="44">
        <v>0</v>
      </c>
      <c r="AH279" s="60"/>
      <c r="AI279" s="63">
        <v>0</v>
      </c>
      <c r="AJ279" s="44">
        <v>0</v>
      </c>
      <c r="AK279" s="12"/>
      <c r="AL279" s="11"/>
      <c r="AM279" s="28">
        <v>0.42</v>
      </c>
      <c r="AN279" s="28">
        <v>27695.64</v>
      </c>
      <c r="AO279" s="60"/>
      <c r="AP279" s="28">
        <v>0.42</v>
      </c>
      <c r="AQ279" s="28">
        <v>11064.06</v>
      </c>
      <c r="AR279" s="60"/>
      <c r="AS279" s="28">
        <v>0.06</v>
      </c>
      <c r="AT279" s="28">
        <v>4465.62</v>
      </c>
      <c r="AU279" s="13"/>
      <c r="AV279" s="11"/>
      <c r="AW279" s="44">
        <v>118399.19999999998</v>
      </c>
      <c r="AX279" s="51"/>
      <c r="AY279" s="140">
        <v>1.28</v>
      </c>
    </row>
    <row r="280" spans="1:51" x14ac:dyDescent="0.25">
      <c r="A280" s="116" t="s">
        <v>624</v>
      </c>
      <c r="B280" s="152" t="s">
        <v>625</v>
      </c>
      <c r="C280" s="27" t="s">
        <v>613</v>
      </c>
      <c r="D280" s="27" t="s">
        <v>120</v>
      </c>
      <c r="E280" s="60"/>
      <c r="F280" s="139">
        <v>258.25</v>
      </c>
      <c r="G280" s="140">
        <v>120</v>
      </c>
      <c r="H280" s="140">
        <v>0</v>
      </c>
      <c r="I280" s="60"/>
      <c r="J280" s="28">
        <v>0.96</v>
      </c>
      <c r="K280" s="28">
        <v>63304.32</v>
      </c>
      <c r="L280" s="60"/>
      <c r="M280" s="28">
        <v>0.96</v>
      </c>
      <c r="N280" s="28">
        <v>63304.32</v>
      </c>
      <c r="O280" s="60"/>
      <c r="P280" s="28">
        <v>1</v>
      </c>
      <c r="Q280" s="28">
        <v>65942</v>
      </c>
      <c r="R280" s="60"/>
      <c r="S280" s="28">
        <v>1</v>
      </c>
      <c r="T280" s="44">
        <v>65942</v>
      </c>
      <c r="U280" s="12"/>
      <c r="V280" s="11"/>
      <c r="W280" s="28">
        <v>0</v>
      </c>
      <c r="X280" s="28">
        <v>0</v>
      </c>
      <c r="Y280" s="60"/>
      <c r="Z280" s="28">
        <v>0</v>
      </c>
      <c r="AA280" s="28">
        <v>0</v>
      </c>
      <c r="AB280" s="60"/>
      <c r="AC280" s="28">
        <v>0</v>
      </c>
      <c r="AD280" s="28">
        <v>0</v>
      </c>
      <c r="AE280" s="60"/>
      <c r="AF280" s="28">
        <v>0</v>
      </c>
      <c r="AG280" s="44">
        <v>0</v>
      </c>
      <c r="AH280" s="60"/>
      <c r="AI280" s="63">
        <v>0</v>
      </c>
      <c r="AJ280" s="44">
        <v>0</v>
      </c>
      <c r="AK280" s="12"/>
      <c r="AL280" s="11"/>
      <c r="AM280" s="28">
        <v>1.83</v>
      </c>
      <c r="AN280" s="28">
        <v>120673.86</v>
      </c>
      <c r="AO280" s="60"/>
      <c r="AP280" s="28">
        <v>1.83</v>
      </c>
      <c r="AQ280" s="28">
        <v>48207.69</v>
      </c>
      <c r="AR280" s="60"/>
      <c r="AS280" s="28">
        <v>0.25</v>
      </c>
      <c r="AT280" s="28">
        <v>18606.75</v>
      </c>
      <c r="AU280" s="13"/>
      <c r="AV280" s="11"/>
      <c r="AW280" s="44">
        <v>445980.94</v>
      </c>
      <c r="AX280" s="51"/>
      <c r="AY280" s="140">
        <v>4.79</v>
      </c>
    </row>
    <row r="281" spans="1:51" x14ac:dyDescent="0.25">
      <c r="A281" s="116" t="s">
        <v>626</v>
      </c>
      <c r="B281" s="152" t="s">
        <v>627</v>
      </c>
      <c r="C281" s="27" t="s">
        <v>613</v>
      </c>
      <c r="D281" s="27" t="s">
        <v>120</v>
      </c>
      <c r="E281" s="60"/>
      <c r="F281" s="139">
        <v>1417.5</v>
      </c>
      <c r="G281" s="140">
        <v>1146</v>
      </c>
      <c r="H281" s="140">
        <v>58.5</v>
      </c>
      <c r="I281" s="60"/>
      <c r="J281" s="28">
        <v>9.16</v>
      </c>
      <c r="K281" s="28">
        <v>604028.72</v>
      </c>
      <c r="L281" s="60"/>
      <c r="M281" s="28">
        <v>9.16</v>
      </c>
      <c r="N281" s="28">
        <v>604028.72</v>
      </c>
      <c r="O281" s="60"/>
      <c r="P281" s="28">
        <v>9.5500000000000007</v>
      </c>
      <c r="Q281" s="28">
        <v>629746.1</v>
      </c>
      <c r="R281" s="60"/>
      <c r="S281" s="28">
        <v>9.5500000000000007</v>
      </c>
      <c r="T281" s="44">
        <v>629746.1</v>
      </c>
      <c r="U281" s="12"/>
      <c r="V281" s="11"/>
      <c r="W281" s="28">
        <v>0.46</v>
      </c>
      <c r="X281" s="28">
        <v>30333.32</v>
      </c>
      <c r="Y281" s="60"/>
      <c r="Z281" s="28">
        <v>0.46</v>
      </c>
      <c r="AA281" s="28">
        <v>30333.32</v>
      </c>
      <c r="AB281" s="60"/>
      <c r="AC281" s="28">
        <v>0.48</v>
      </c>
      <c r="AD281" s="28">
        <v>31652.16</v>
      </c>
      <c r="AE281" s="60"/>
      <c r="AF281" s="28">
        <v>0.48</v>
      </c>
      <c r="AG281" s="44">
        <v>31652.16</v>
      </c>
      <c r="AH281" s="60"/>
      <c r="AI281" s="63">
        <v>0.57999999999999996</v>
      </c>
      <c r="AJ281" s="44">
        <v>38246.36</v>
      </c>
      <c r="AK281" s="12"/>
      <c r="AL281" s="11"/>
      <c r="AM281" s="28">
        <v>10.050000000000001</v>
      </c>
      <c r="AN281" s="28">
        <v>662717.1</v>
      </c>
      <c r="AO281" s="60"/>
      <c r="AP281" s="28">
        <v>10.050000000000001</v>
      </c>
      <c r="AQ281" s="28">
        <v>264747.15000000002</v>
      </c>
      <c r="AR281" s="60"/>
      <c r="AS281" s="28">
        <v>1.41</v>
      </c>
      <c r="AT281" s="28">
        <v>104942.07</v>
      </c>
      <c r="AU281" s="13"/>
      <c r="AV281" s="11"/>
      <c r="AW281" s="44">
        <v>3662173.2800000003</v>
      </c>
      <c r="AX281" s="51"/>
      <c r="AY281" s="140">
        <v>40.31</v>
      </c>
    </row>
    <row r="282" spans="1:51" x14ac:dyDescent="0.25">
      <c r="A282" s="116" t="s">
        <v>628</v>
      </c>
      <c r="B282" s="152" t="s">
        <v>629</v>
      </c>
      <c r="C282" s="27" t="s">
        <v>613</v>
      </c>
      <c r="D282" s="27" t="s">
        <v>120</v>
      </c>
      <c r="E282" s="60"/>
      <c r="F282" s="139">
        <v>172.8</v>
      </c>
      <c r="G282" s="140">
        <v>114.66</v>
      </c>
      <c r="H282" s="140">
        <v>0</v>
      </c>
      <c r="I282" s="60"/>
      <c r="J282" s="28">
        <v>0.91</v>
      </c>
      <c r="K282" s="28">
        <v>60007.22</v>
      </c>
      <c r="L282" s="60"/>
      <c r="M282" s="28">
        <v>0.91</v>
      </c>
      <c r="N282" s="28">
        <v>60007.22</v>
      </c>
      <c r="O282" s="60"/>
      <c r="P282" s="28">
        <v>0.95</v>
      </c>
      <c r="Q282" s="28">
        <v>62644.9</v>
      </c>
      <c r="R282" s="60"/>
      <c r="S282" s="28">
        <v>0.95</v>
      </c>
      <c r="T282" s="44">
        <v>62644.9</v>
      </c>
      <c r="U282" s="12"/>
      <c r="V282" s="11"/>
      <c r="W282" s="28">
        <v>0</v>
      </c>
      <c r="X282" s="28">
        <v>0</v>
      </c>
      <c r="Y282" s="60"/>
      <c r="Z282" s="28">
        <v>0</v>
      </c>
      <c r="AA282" s="28">
        <v>0</v>
      </c>
      <c r="AB282" s="60"/>
      <c r="AC282" s="28">
        <v>0</v>
      </c>
      <c r="AD282" s="28">
        <v>0</v>
      </c>
      <c r="AE282" s="60"/>
      <c r="AF282" s="28">
        <v>0</v>
      </c>
      <c r="AG282" s="44">
        <v>0</v>
      </c>
      <c r="AH282" s="60"/>
      <c r="AI282" s="63">
        <v>0</v>
      </c>
      <c r="AJ282" s="44">
        <v>0</v>
      </c>
      <c r="AK282" s="12"/>
      <c r="AL282" s="11"/>
      <c r="AM282" s="28">
        <v>1.22</v>
      </c>
      <c r="AN282" s="28">
        <v>80449.240000000005</v>
      </c>
      <c r="AO282" s="60"/>
      <c r="AP282" s="28">
        <v>1.22</v>
      </c>
      <c r="AQ282" s="28">
        <v>32138.46</v>
      </c>
      <c r="AR282" s="60"/>
      <c r="AS282" s="28">
        <v>0.17</v>
      </c>
      <c r="AT282" s="28">
        <v>12652.59</v>
      </c>
      <c r="AU282" s="13"/>
      <c r="AV282" s="11"/>
      <c r="AW282" s="44">
        <v>370544.53</v>
      </c>
      <c r="AX282" s="51"/>
      <c r="AY282" s="140">
        <v>4.0299999999999994</v>
      </c>
    </row>
    <row r="283" spans="1:51" x14ac:dyDescent="0.25">
      <c r="A283" s="116" t="s">
        <v>630</v>
      </c>
      <c r="B283" s="152" t="s">
        <v>631</v>
      </c>
      <c r="C283" s="27" t="s">
        <v>613</v>
      </c>
      <c r="D283" s="27" t="s">
        <v>120</v>
      </c>
      <c r="E283" s="60"/>
      <c r="F283" s="139">
        <v>61.25</v>
      </c>
      <c r="G283" s="140">
        <v>20.66</v>
      </c>
      <c r="H283" s="140">
        <v>0</v>
      </c>
      <c r="I283" s="60"/>
      <c r="J283" s="28">
        <v>0.16</v>
      </c>
      <c r="K283" s="28">
        <v>10550.72</v>
      </c>
      <c r="L283" s="60"/>
      <c r="M283" s="28">
        <v>0.16</v>
      </c>
      <c r="N283" s="28">
        <v>10550.72</v>
      </c>
      <c r="O283" s="60"/>
      <c r="P283" s="28">
        <v>0.17</v>
      </c>
      <c r="Q283" s="28">
        <v>11210.14</v>
      </c>
      <c r="R283" s="60"/>
      <c r="S283" s="28">
        <v>0.17</v>
      </c>
      <c r="T283" s="44">
        <v>11210.14</v>
      </c>
      <c r="U283" s="12"/>
      <c r="V283" s="11"/>
      <c r="W283" s="28">
        <v>0</v>
      </c>
      <c r="X283" s="28">
        <v>0</v>
      </c>
      <c r="Y283" s="60"/>
      <c r="Z283" s="28">
        <v>0</v>
      </c>
      <c r="AA283" s="28">
        <v>0</v>
      </c>
      <c r="AB283" s="60"/>
      <c r="AC283" s="28">
        <v>0</v>
      </c>
      <c r="AD283" s="28">
        <v>0</v>
      </c>
      <c r="AE283" s="60"/>
      <c r="AF283" s="28">
        <v>0</v>
      </c>
      <c r="AG283" s="44">
        <v>0</v>
      </c>
      <c r="AH283" s="60"/>
      <c r="AI283" s="63">
        <v>0</v>
      </c>
      <c r="AJ283" s="44">
        <v>0</v>
      </c>
      <c r="AK283" s="12"/>
      <c r="AL283" s="11"/>
      <c r="AM283" s="28">
        <v>0.43</v>
      </c>
      <c r="AN283" s="28">
        <v>28355.06</v>
      </c>
      <c r="AO283" s="60"/>
      <c r="AP283" s="28">
        <v>0.43</v>
      </c>
      <c r="AQ283" s="28">
        <v>11327.49</v>
      </c>
      <c r="AR283" s="60"/>
      <c r="AS283" s="28">
        <v>0.06</v>
      </c>
      <c r="AT283" s="28">
        <v>4465.62</v>
      </c>
      <c r="AU283" s="13"/>
      <c r="AV283" s="11"/>
      <c r="AW283" s="44">
        <v>87669.89</v>
      </c>
      <c r="AX283" s="51"/>
      <c r="AY283" s="140">
        <v>0.92999999999999994</v>
      </c>
    </row>
    <row r="284" spans="1:51" x14ac:dyDescent="0.25">
      <c r="A284" s="116" t="s">
        <v>632</v>
      </c>
      <c r="B284" s="152" t="s">
        <v>633</v>
      </c>
      <c r="C284" s="27" t="s">
        <v>613</v>
      </c>
      <c r="D284" s="27" t="s">
        <v>120</v>
      </c>
      <c r="E284" s="60"/>
      <c r="F284" s="139">
        <v>232.79</v>
      </c>
      <c r="G284" s="140">
        <v>121</v>
      </c>
      <c r="H284" s="140">
        <v>0</v>
      </c>
      <c r="I284" s="60"/>
      <c r="J284" s="28">
        <v>0.96</v>
      </c>
      <c r="K284" s="28">
        <v>63304.32</v>
      </c>
      <c r="L284" s="60"/>
      <c r="M284" s="28">
        <v>0.96</v>
      </c>
      <c r="N284" s="28">
        <v>63304.32</v>
      </c>
      <c r="O284" s="60"/>
      <c r="P284" s="28">
        <v>1</v>
      </c>
      <c r="Q284" s="28">
        <v>65942</v>
      </c>
      <c r="R284" s="60"/>
      <c r="S284" s="28">
        <v>1</v>
      </c>
      <c r="T284" s="44">
        <v>65942</v>
      </c>
      <c r="U284" s="12"/>
      <c r="V284" s="11"/>
      <c r="W284" s="28">
        <v>0</v>
      </c>
      <c r="X284" s="28">
        <v>0</v>
      </c>
      <c r="Y284" s="60"/>
      <c r="Z284" s="28">
        <v>0</v>
      </c>
      <c r="AA284" s="28">
        <v>0</v>
      </c>
      <c r="AB284" s="60"/>
      <c r="AC284" s="28">
        <v>0</v>
      </c>
      <c r="AD284" s="28">
        <v>0</v>
      </c>
      <c r="AE284" s="60"/>
      <c r="AF284" s="28">
        <v>0</v>
      </c>
      <c r="AG284" s="44">
        <v>0</v>
      </c>
      <c r="AH284" s="60"/>
      <c r="AI284" s="63">
        <v>0</v>
      </c>
      <c r="AJ284" s="44">
        <v>0</v>
      </c>
      <c r="AK284" s="12"/>
      <c r="AL284" s="11"/>
      <c r="AM284" s="28">
        <v>1.65</v>
      </c>
      <c r="AN284" s="28">
        <v>108804.3</v>
      </c>
      <c r="AO284" s="60"/>
      <c r="AP284" s="28">
        <v>1.65</v>
      </c>
      <c r="AQ284" s="28">
        <v>43465.95</v>
      </c>
      <c r="AR284" s="60"/>
      <c r="AS284" s="28">
        <v>0.23</v>
      </c>
      <c r="AT284" s="28">
        <v>17118.21</v>
      </c>
      <c r="AU284" s="13"/>
      <c r="AV284" s="11"/>
      <c r="AW284" s="44">
        <v>427881.1</v>
      </c>
      <c r="AX284" s="51"/>
      <c r="AY284" s="140">
        <v>4.6099999999999994</v>
      </c>
    </row>
    <row r="285" spans="1:51" x14ac:dyDescent="0.25">
      <c r="A285" s="116" t="s">
        <v>634</v>
      </c>
      <c r="B285" s="152" t="s">
        <v>635</v>
      </c>
      <c r="C285" s="27" t="s">
        <v>613</v>
      </c>
      <c r="D285" s="27" t="s">
        <v>131</v>
      </c>
      <c r="E285" s="60"/>
      <c r="F285" s="139">
        <v>1186.99</v>
      </c>
      <c r="G285" s="140">
        <v>631</v>
      </c>
      <c r="H285" s="140">
        <v>0.33</v>
      </c>
      <c r="I285" s="60"/>
      <c r="J285" s="28">
        <v>5.04</v>
      </c>
      <c r="K285" s="28">
        <v>332347.68</v>
      </c>
      <c r="L285" s="60"/>
      <c r="M285" s="28">
        <v>5.04</v>
      </c>
      <c r="N285" s="28">
        <v>332347.68</v>
      </c>
      <c r="O285" s="60"/>
      <c r="P285" s="28">
        <v>5.25</v>
      </c>
      <c r="Q285" s="28">
        <v>346195.5</v>
      </c>
      <c r="R285" s="60"/>
      <c r="S285" s="28">
        <v>5.25</v>
      </c>
      <c r="T285" s="44">
        <v>346195.5</v>
      </c>
      <c r="U285" s="12"/>
      <c r="V285" s="11"/>
      <c r="W285" s="28">
        <v>0</v>
      </c>
      <c r="X285" s="28">
        <v>0</v>
      </c>
      <c r="Y285" s="60"/>
      <c r="Z285" s="28">
        <v>0</v>
      </c>
      <c r="AA285" s="28">
        <v>0</v>
      </c>
      <c r="AB285" s="60"/>
      <c r="AC285" s="28">
        <v>0</v>
      </c>
      <c r="AD285" s="28">
        <v>0</v>
      </c>
      <c r="AE285" s="60"/>
      <c r="AF285" s="28">
        <v>0</v>
      </c>
      <c r="AG285" s="44">
        <v>0</v>
      </c>
      <c r="AH285" s="60"/>
      <c r="AI285" s="63">
        <v>0</v>
      </c>
      <c r="AJ285" s="44">
        <v>0</v>
      </c>
      <c r="AK285" s="12"/>
      <c r="AL285" s="11"/>
      <c r="AM285" s="28">
        <v>8.41</v>
      </c>
      <c r="AN285" s="28">
        <v>554572.22</v>
      </c>
      <c r="AO285" s="60"/>
      <c r="AP285" s="28">
        <v>8.41</v>
      </c>
      <c r="AQ285" s="28">
        <v>221544.63</v>
      </c>
      <c r="AR285" s="60"/>
      <c r="AS285" s="28">
        <v>1.18</v>
      </c>
      <c r="AT285" s="28">
        <v>87823.86</v>
      </c>
      <c r="AU285" s="13"/>
      <c r="AV285" s="11"/>
      <c r="AW285" s="44">
        <v>2221027.0699999998</v>
      </c>
      <c r="AX285" s="51"/>
      <c r="AY285" s="140">
        <v>23.95</v>
      </c>
    </row>
    <row r="286" spans="1:51" x14ac:dyDescent="0.25">
      <c r="A286" s="116" t="s">
        <v>636</v>
      </c>
      <c r="B286" s="152" t="s">
        <v>637</v>
      </c>
      <c r="C286" s="27" t="s">
        <v>613</v>
      </c>
      <c r="D286" s="27" t="s">
        <v>12</v>
      </c>
      <c r="E286" s="60"/>
      <c r="F286" s="139">
        <v>473.45</v>
      </c>
      <c r="G286" s="140">
        <v>150</v>
      </c>
      <c r="H286" s="140">
        <v>0</v>
      </c>
      <c r="I286" s="60"/>
      <c r="J286" s="28">
        <v>1.2</v>
      </c>
      <c r="K286" s="28">
        <v>79130.399999999994</v>
      </c>
      <c r="L286" s="60"/>
      <c r="M286" s="28">
        <v>1.2</v>
      </c>
      <c r="N286" s="28">
        <v>79130.399999999994</v>
      </c>
      <c r="O286" s="60"/>
      <c r="P286" s="28">
        <v>1.25</v>
      </c>
      <c r="Q286" s="28">
        <v>82427.5</v>
      </c>
      <c r="R286" s="60"/>
      <c r="S286" s="28">
        <v>1.25</v>
      </c>
      <c r="T286" s="44">
        <v>82427.5</v>
      </c>
      <c r="U286" s="12"/>
      <c r="V286" s="11"/>
      <c r="W286" s="28">
        <v>0</v>
      </c>
      <c r="X286" s="28">
        <v>0</v>
      </c>
      <c r="Y286" s="60"/>
      <c r="Z286" s="28">
        <v>0</v>
      </c>
      <c r="AA286" s="28">
        <v>0</v>
      </c>
      <c r="AB286" s="60"/>
      <c r="AC286" s="28">
        <v>0</v>
      </c>
      <c r="AD286" s="28">
        <v>0</v>
      </c>
      <c r="AE286" s="60"/>
      <c r="AF286" s="28">
        <v>0</v>
      </c>
      <c r="AG286" s="44">
        <v>0</v>
      </c>
      <c r="AH286" s="60"/>
      <c r="AI286" s="63">
        <v>0</v>
      </c>
      <c r="AJ286" s="44">
        <v>0</v>
      </c>
      <c r="AK286" s="12"/>
      <c r="AL286" s="11"/>
      <c r="AM286" s="28">
        <v>3.35</v>
      </c>
      <c r="AN286" s="28">
        <v>220905.7</v>
      </c>
      <c r="AO286" s="60"/>
      <c r="AP286" s="28">
        <v>3.35</v>
      </c>
      <c r="AQ286" s="28">
        <v>88249.05</v>
      </c>
      <c r="AR286" s="60"/>
      <c r="AS286" s="28">
        <v>0.47</v>
      </c>
      <c r="AT286" s="28">
        <v>34980.69</v>
      </c>
      <c r="AU286" s="13"/>
      <c r="AV286" s="11"/>
      <c r="AW286" s="44">
        <v>667251.24</v>
      </c>
      <c r="AX286" s="51"/>
      <c r="AY286" s="140">
        <v>7.0500000000000007</v>
      </c>
    </row>
    <row r="287" spans="1:51" x14ac:dyDescent="0.25">
      <c r="A287" s="116" t="s">
        <v>638</v>
      </c>
      <c r="B287" s="152" t="s">
        <v>639</v>
      </c>
      <c r="C287" s="27" t="s">
        <v>613</v>
      </c>
      <c r="D287" s="27" t="s">
        <v>12</v>
      </c>
      <c r="E287" s="60"/>
      <c r="F287" s="139">
        <v>362.29</v>
      </c>
      <c r="G287" s="140">
        <v>188</v>
      </c>
      <c r="H287" s="140">
        <v>0</v>
      </c>
      <c r="I287" s="60"/>
      <c r="J287" s="28">
        <v>1.5</v>
      </c>
      <c r="K287" s="28">
        <v>98913</v>
      </c>
      <c r="L287" s="60"/>
      <c r="M287" s="28">
        <v>1.5</v>
      </c>
      <c r="N287" s="28">
        <v>98913</v>
      </c>
      <c r="O287" s="60"/>
      <c r="P287" s="28">
        <v>1.56</v>
      </c>
      <c r="Q287" s="28">
        <v>102869.52</v>
      </c>
      <c r="R287" s="60"/>
      <c r="S287" s="28">
        <v>1.56</v>
      </c>
      <c r="T287" s="44">
        <v>102869.52</v>
      </c>
      <c r="U287" s="12"/>
      <c r="V287" s="11"/>
      <c r="W287" s="28">
        <v>0</v>
      </c>
      <c r="X287" s="28">
        <v>0</v>
      </c>
      <c r="Y287" s="60"/>
      <c r="Z287" s="28">
        <v>0</v>
      </c>
      <c r="AA287" s="28">
        <v>0</v>
      </c>
      <c r="AB287" s="60"/>
      <c r="AC287" s="28">
        <v>0</v>
      </c>
      <c r="AD287" s="28">
        <v>0</v>
      </c>
      <c r="AE287" s="60"/>
      <c r="AF287" s="28">
        <v>0</v>
      </c>
      <c r="AG287" s="44">
        <v>0</v>
      </c>
      <c r="AH287" s="60"/>
      <c r="AI287" s="63">
        <v>0</v>
      </c>
      <c r="AJ287" s="44">
        <v>0</v>
      </c>
      <c r="AK287" s="12"/>
      <c r="AL287" s="11"/>
      <c r="AM287" s="28">
        <v>2.56</v>
      </c>
      <c r="AN287" s="28">
        <v>168811.51999999999</v>
      </c>
      <c r="AO287" s="60"/>
      <c r="AP287" s="28">
        <v>2.56</v>
      </c>
      <c r="AQ287" s="28">
        <v>67438.080000000002</v>
      </c>
      <c r="AR287" s="60"/>
      <c r="AS287" s="28">
        <v>0.36</v>
      </c>
      <c r="AT287" s="28">
        <v>26793.72</v>
      </c>
      <c r="AU287" s="13"/>
      <c r="AV287" s="11"/>
      <c r="AW287" s="44">
        <v>666608.3600000001</v>
      </c>
      <c r="AX287" s="51"/>
      <c r="AY287" s="140">
        <v>7.18</v>
      </c>
    </row>
    <row r="288" spans="1:51" x14ac:dyDescent="0.25">
      <c r="A288" s="116" t="s">
        <v>640</v>
      </c>
      <c r="B288" s="152" t="s">
        <v>641</v>
      </c>
      <c r="C288" s="27" t="s">
        <v>642</v>
      </c>
      <c r="D288" s="27" t="s">
        <v>120</v>
      </c>
      <c r="E288" s="60"/>
      <c r="F288" s="139">
        <v>229.21</v>
      </c>
      <c r="G288" s="140">
        <v>128</v>
      </c>
      <c r="H288" s="140">
        <v>0</v>
      </c>
      <c r="I288" s="60"/>
      <c r="J288" s="28">
        <v>1.02</v>
      </c>
      <c r="K288" s="28">
        <v>67260.84</v>
      </c>
      <c r="L288" s="60"/>
      <c r="M288" s="28">
        <v>1.02</v>
      </c>
      <c r="N288" s="28">
        <v>67260.84</v>
      </c>
      <c r="O288" s="60"/>
      <c r="P288" s="28">
        <v>1.06</v>
      </c>
      <c r="Q288" s="28">
        <v>69898.52</v>
      </c>
      <c r="R288" s="60"/>
      <c r="S288" s="28">
        <v>1.06</v>
      </c>
      <c r="T288" s="44">
        <v>69898.52</v>
      </c>
      <c r="U288" s="12"/>
      <c r="V288" s="11"/>
      <c r="W288" s="28">
        <v>0</v>
      </c>
      <c r="X288" s="28">
        <v>0</v>
      </c>
      <c r="Y288" s="60"/>
      <c r="Z288" s="28">
        <v>0</v>
      </c>
      <c r="AA288" s="28">
        <v>0</v>
      </c>
      <c r="AB288" s="60"/>
      <c r="AC288" s="28">
        <v>0</v>
      </c>
      <c r="AD288" s="28">
        <v>0</v>
      </c>
      <c r="AE288" s="60"/>
      <c r="AF288" s="28">
        <v>0</v>
      </c>
      <c r="AG288" s="44">
        <v>0</v>
      </c>
      <c r="AH288" s="60"/>
      <c r="AI288" s="63">
        <v>0</v>
      </c>
      <c r="AJ288" s="44">
        <v>0</v>
      </c>
      <c r="AK288" s="12"/>
      <c r="AL288" s="11"/>
      <c r="AM288" s="28">
        <v>1.62</v>
      </c>
      <c r="AN288" s="28">
        <v>106826.04</v>
      </c>
      <c r="AO288" s="60"/>
      <c r="AP288" s="28">
        <v>1.62</v>
      </c>
      <c r="AQ288" s="28">
        <v>42675.66</v>
      </c>
      <c r="AR288" s="60"/>
      <c r="AS288" s="28">
        <v>0.22</v>
      </c>
      <c r="AT288" s="28">
        <v>16373.94</v>
      </c>
      <c r="AU288" s="13"/>
      <c r="AV288" s="11"/>
      <c r="AW288" s="44">
        <v>440194.36</v>
      </c>
      <c r="AX288" s="51"/>
      <c r="AY288" s="140">
        <v>4.76</v>
      </c>
    </row>
    <row r="289" spans="1:51" x14ac:dyDescent="0.25">
      <c r="A289" s="116" t="s">
        <v>643</v>
      </c>
      <c r="B289" s="152" t="s">
        <v>644</v>
      </c>
      <c r="C289" s="27" t="s">
        <v>642</v>
      </c>
      <c r="D289" s="27" t="s">
        <v>120</v>
      </c>
      <c r="E289" s="60"/>
      <c r="F289" s="139">
        <v>101.4</v>
      </c>
      <c r="G289" s="140">
        <v>34.33</v>
      </c>
      <c r="H289" s="140">
        <v>0</v>
      </c>
      <c r="I289" s="60"/>
      <c r="J289" s="28">
        <v>0.27</v>
      </c>
      <c r="K289" s="28">
        <v>17804.34</v>
      </c>
      <c r="L289" s="60"/>
      <c r="M289" s="28">
        <v>0.27</v>
      </c>
      <c r="N289" s="28">
        <v>17804.34</v>
      </c>
      <c r="O289" s="60"/>
      <c r="P289" s="28">
        <v>0.28000000000000003</v>
      </c>
      <c r="Q289" s="28">
        <v>18463.759999999998</v>
      </c>
      <c r="R289" s="60"/>
      <c r="S289" s="28">
        <v>0.28000000000000003</v>
      </c>
      <c r="T289" s="44">
        <v>18463.759999999998</v>
      </c>
      <c r="U289" s="12"/>
      <c r="V289" s="11"/>
      <c r="W289" s="28">
        <v>0</v>
      </c>
      <c r="X289" s="28">
        <v>0</v>
      </c>
      <c r="Y289" s="60"/>
      <c r="Z289" s="28">
        <v>0</v>
      </c>
      <c r="AA289" s="28">
        <v>0</v>
      </c>
      <c r="AB289" s="60"/>
      <c r="AC289" s="28">
        <v>0</v>
      </c>
      <c r="AD289" s="28">
        <v>0</v>
      </c>
      <c r="AE289" s="60"/>
      <c r="AF289" s="28">
        <v>0</v>
      </c>
      <c r="AG289" s="44">
        <v>0</v>
      </c>
      <c r="AH289" s="60"/>
      <c r="AI289" s="63">
        <v>0</v>
      </c>
      <c r="AJ289" s="44">
        <v>0</v>
      </c>
      <c r="AK289" s="12"/>
      <c r="AL289" s="11"/>
      <c r="AM289" s="28">
        <v>0.71</v>
      </c>
      <c r="AN289" s="28">
        <v>46818.82</v>
      </c>
      <c r="AO289" s="60"/>
      <c r="AP289" s="28">
        <v>0.71</v>
      </c>
      <c r="AQ289" s="28">
        <v>18703.53</v>
      </c>
      <c r="AR289" s="60"/>
      <c r="AS289" s="28">
        <v>0.1</v>
      </c>
      <c r="AT289" s="28">
        <v>7442.7</v>
      </c>
      <c r="AU289" s="13"/>
      <c r="AV289" s="11"/>
      <c r="AW289" s="44">
        <v>145501.25</v>
      </c>
      <c r="AX289" s="51"/>
      <c r="AY289" s="140">
        <v>1.54</v>
      </c>
    </row>
    <row r="290" spans="1:51" x14ac:dyDescent="0.25">
      <c r="A290" s="116" t="s">
        <v>645</v>
      </c>
      <c r="B290" s="152" t="s">
        <v>646</v>
      </c>
      <c r="C290" s="27" t="s">
        <v>642</v>
      </c>
      <c r="D290" s="27" t="s">
        <v>120</v>
      </c>
      <c r="E290" s="60"/>
      <c r="F290" s="139">
        <v>197.29</v>
      </c>
      <c r="G290" s="140">
        <v>99</v>
      </c>
      <c r="H290" s="140">
        <v>0</v>
      </c>
      <c r="I290" s="60"/>
      <c r="J290" s="28">
        <v>0.79</v>
      </c>
      <c r="K290" s="28">
        <v>52094.18</v>
      </c>
      <c r="L290" s="60"/>
      <c r="M290" s="28">
        <v>0.79</v>
      </c>
      <c r="N290" s="28">
        <v>52094.18</v>
      </c>
      <c r="O290" s="60"/>
      <c r="P290" s="28">
        <v>0.82</v>
      </c>
      <c r="Q290" s="28">
        <v>54072.44</v>
      </c>
      <c r="R290" s="60"/>
      <c r="S290" s="28">
        <v>0.82</v>
      </c>
      <c r="T290" s="44">
        <v>54072.44</v>
      </c>
      <c r="U290" s="12"/>
      <c r="V290" s="11"/>
      <c r="W290" s="28">
        <v>0</v>
      </c>
      <c r="X290" s="28">
        <v>0</v>
      </c>
      <c r="Y290" s="60"/>
      <c r="Z290" s="28">
        <v>0</v>
      </c>
      <c r="AA290" s="28">
        <v>0</v>
      </c>
      <c r="AB290" s="60"/>
      <c r="AC290" s="28">
        <v>0</v>
      </c>
      <c r="AD290" s="28">
        <v>0</v>
      </c>
      <c r="AE290" s="60"/>
      <c r="AF290" s="28">
        <v>0</v>
      </c>
      <c r="AG290" s="44">
        <v>0</v>
      </c>
      <c r="AH290" s="60"/>
      <c r="AI290" s="63">
        <v>0</v>
      </c>
      <c r="AJ290" s="44">
        <v>0</v>
      </c>
      <c r="AK290" s="12"/>
      <c r="AL290" s="11"/>
      <c r="AM290" s="28">
        <v>1.39</v>
      </c>
      <c r="AN290" s="28">
        <v>91659.38</v>
      </c>
      <c r="AO290" s="60"/>
      <c r="AP290" s="28">
        <v>1.39</v>
      </c>
      <c r="AQ290" s="28">
        <v>36616.769999999997</v>
      </c>
      <c r="AR290" s="60"/>
      <c r="AS290" s="28">
        <v>0.19</v>
      </c>
      <c r="AT290" s="28">
        <v>14141.13</v>
      </c>
      <c r="AU290" s="13"/>
      <c r="AV290" s="11"/>
      <c r="AW290" s="44">
        <v>354750.52</v>
      </c>
      <c r="AX290" s="51"/>
      <c r="AY290" s="140">
        <v>3.8199999999999994</v>
      </c>
    </row>
    <row r="291" spans="1:51" x14ac:dyDescent="0.25">
      <c r="A291" s="116" t="s">
        <v>647</v>
      </c>
      <c r="B291" s="152" t="s">
        <v>648</v>
      </c>
      <c r="C291" s="27" t="s">
        <v>642</v>
      </c>
      <c r="D291" s="27" t="s">
        <v>120</v>
      </c>
      <c r="E291" s="60"/>
      <c r="F291" s="139">
        <v>284.25</v>
      </c>
      <c r="G291" s="140">
        <v>99</v>
      </c>
      <c r="H291" s="140">
        <v>0</v>
      </c>
      <c r="I291" s="60"/>
      <c r="J291" s="28">
        <v>0.79</v>
      </c>
      <c r="K291" s="28">
        <v>52094.18</v>
      </c>
      <c r="L291" s="60"/>
      <c r="M291" s="28">
        <v>0.79</v>
      </c>
      <c r="N291" s="28">
        <v>52094.18</v>
      </c>
      <c r="O291" s="60"/>
      <c r="P291" s="28">
        <v>0.82</v>
      </c>
      <c r="Q291" s="28">
        <v>54072.44</v>
      </c>
      <c r="R291" s="60"/>
      <c r="S291" s="28">
        <v>0.82</v>
      </c>
      <c r="T291" s="44">
        <v>54072.44</v>
      </c>
      <c r="U291" s="12"/>
      <c r="V291" s="11"/>
      <c r="W291" s="28">
        <v>0</v>
      </c>
      <c r="X291" s="28">
        <v>0</v>
      </c>
      <c r="Y291" s="60"/>
      <c r="Z291" s="28">
        <v>0</v>
      </c>
      <c r="AA291" s="28">
        <v>0</v>
      </c>
      <c r="AB291" s="60"/>
      <c r="AC291" s="28">
        <v>0</v>
      </c>
      <c r="AD291" s="28">
        <v>0</v>
      </c>
      <c r="AE291" s="60"/>
      <c r="AF291" s="28">
        <v>0</v>
      </c>
      <c r="AG291" s="44">
        <v>0</v>
      </c>
      <c r="AH291" s="60"/>
      <c r="AI291" s="63">
        <v>0</v>
      </c>
      <c r="AJ291" s="44">
        <v>0</v>
      </c>
      <c r="AK291" s="12"/>
      <c r="AL291" s="11"/>
      <c r="AM291" s="28">
        <v>2.0099999999999998</v>
      </c>
      <c r="AN291" s="28">
        <v>132543.42000000001</v>
      </c>
      <c r="AO291" s="60"/>
      <c r="AP291" s="28">
        <v>2.0099999999999998</v>
      </c>
      <c r="AQ291" s="28">
        <v>52949.43</v>
      </c>
      <c r="AR291" s="60"/>
      <c r="AS291" s="28">
        <v>0.28000000000000003</v>
      </c>
      <c r="AT291" s="28">
        <v>20839.560000000001</v>
      </c>
      <c r="AU291" s="13"/>
      <c r="AV291" s="11"/>
      <c r="AW291" s="44">
        <v>418665.65</v>
      </c>
      <c r="AX291" s="51"/>
      <c r="AY291" s="140">
        <v>4.4399999999999995</v>
      </c>
    </row>
    <row r="292" spans="1:51" x14ac:dyDescent="0.25">
      <c r="A292" s="116" t="s">
        <v>649</v>
      </c>
      <c r="B292" s="152" t="s">
        <v>650</v>
      </c>
      <c r="C292" s="27" t="s">
        <v>642</v>
      </c>
      <c r="D292" s="27" t="s">
        <v>12</v>
      </c>
      <c r="E292" s="60"/>
      <c r="F292" s="139">
        <v>234.5</v>
      </c>
      <c r="G292" s="140">
        <v>98.33</v>
      </c>
      <c r="H292" s="140">
        <v>0</v>
      </c>
      <c r="I292" s="60"/>
      <c r="J292" s="28">
        <v>0.78</v>
      </c>
      <c r="K292" s="28">
        <v>51434.76</v>
      </c>
      <c r="L292" s="60"/>
      <c r="M292" s="28">
        <v>0.78</v>
      </c>
      <c r="N292" s="28">
        <v>51434.76</v>
      </c>
      <c r="O292" s="60"/>
      <c r="P292" s="28">
        <v>0.81</v>
      </c>
      <c r="Q292" s="28">
        <v>53413.02</v>
      </c>
      <c r="R292" s="60"/>
      <c r="S292" s="28">
        <v>0.81</v>
      </c>
      <c r="T292" s="44">
        <v>53413.02</v>
      </c>
      <c r="U292" s="12"/>
      <c r="V292" s="11"/>
      <c r="W292" s="28">
        <v>0</v>
      </c>
      <c r="X292" s="28">
        <v>0</v>
      </c>
      <c r="Y292" s="60"/>
      <c r="Z292" s="28">
        <v>0</v>
      </c>
      <c r="AA292" s="28">
        <v>0</v>
      </c>
      <c r="AB292" s="60"/>
      <c r="AC292" s="28">
        <v>0</v>
      </c>
      <c r="AD292" s="28">
        <v>0</v>
      </c>
      <c r="AE292" s="60"/>
      <c r="AF292" s="28">
        <v>0</v>
      </c>
      <c r="AG292" s="44">
        <v>0</v>
      </c>
      <c r="AH292" s="60"/>
      <c r="AI292" s="63">
        <v>0</v>
      </c>
      <c r="AJ292" s="44">
        <v>0</v>
      </c>
      <c r="AK292" s="12"/>
      <c r="AL292" s="11"/>
      <c r="AM292" s="28">
        <v>1.66</v>
      </c>
      <c r="AN292" s="28">
        <v>109463.72</v>
      </c>
      <c r="AO292" s="60"/>
      <c r="AP292" s="28">
        <v>1.66</v>
      </c>
      <c r="AQ292" s="28">
        <v>43729.38</v>
      </c>
      <c r="AR292" s="60"/>
      <c r="AS292" s="28">
        <v>0.23</v>
      </c>
      <c r="AT292" s="28">
        <v>17118.21</v>
      </c>
      <c r="AU292" s="13"/>
      <c r="AV292" s="11"/>
      <c r="AW292" s="44">
        <v>380006.87</v>
      </c>
      <c r="AX292" s="51"/>
      <c r="AY292" s="140">
        <v>4.0600000000000005</v>
      </c>
    </row>
    <row r="293" spans="1:51" x14ac:dyDescent="0.25">
      <c r="A293" s="116" t="s">
        <v>651</v>
      </c>
      <c r="B293" s="152" t="s">
        <v>652</v>
      </c>
      <c r="C293" s="27" t="s">
        <v>642</v>
      </c>
      <c r="D293" s="27" t="s">
        <v>120</v>
      </c>
      <c r="E293" s="60"/>
      <c r="F293" s="139">
        <v>957.5</v>
      </c>
      <c r="G293" s="140">
        <v>502.33</v>
      </c>
      <c r="H293" s="140">
        <v>0</v>
      </c>
      <c r="I293" s="60"/>
      <c r="J293" s="28">
        <v>4.01</v>
      </c>
      <c r="K293" s="28">
        <v>264427.42</v>
      </c>
      <c r="L293" s="60"/>
      <c r="M293" s="28">
        <v>4.01</v>
      </c>
      <c r="N293" s="28">
        <v>264427.42</v>
      </c>
      <c r="O293" s="60"/>
      <c r="P293" s="28">
        <v>4.18</v>
      </c>
      <c r="Q293" s="28">
        <v>275637.56</v>
      </c>
      <c r="R293" s="60"/>
      <c r="S293" s="28">
        <v>4.18</v>
      </c>
      <c r="T293" s="44">
        <v>275637.56</v>
      </c>
      <c r="U293" s="12"/>
      <c r="V293" s="11"/>
      <c r="W293" s="28">
        <v>0</v>
      </c>
      <c r="X293" s="28">
        <v>0</v>
      </c>
      <c r="Y293" s="60"/>
      <c r="Z293" s="28">
        <v>0</v>
      </c>
      <c r="AA293" s="28">
        <v>0</v>
      </c>
      <c r="AB293" s="60"/>
      <c r="AC293" s="28">
        <v>0</v>
      </c>
      <c r="AD293" s="28">
        <v>0</v>
      </c>
      <c r="AE293" s="60"/>
      <c r="AF293" s="28">
        <v>0</v>
      </c>
      <c r="AG293" s="44">
        <v>0</v>
      </c>
      <c r="AH293" s="60"/>
      <c r="AI293" s="63">
        <v>0</v>
      </c>
      <c r="AJ293" s="44">
        <v>0</v>
      </c>
      <c r="AK293" s="12"/>
      <c r="AL293" s="11"/>
      <c r="AM293" s="28">
        <v>6.79</v>
      </c>
      <c r="AN293" s="28">
        <v>447746.18</v>
      </c>
      <c r="AO293" s="60"/>
      <c r="AP293" s="28">
        <v>6.79</v>
      </c>
      <c r="AQ293" s="28">
        <v>178868.97</v>
      </c>
      <c r="AR293" s="60"/>
      <c r="AS293" s="28">
        <v>0.95</v>
      </c>
      <c r="AT293" s="28">
        <v>70705.649999999994</v>
      </c>
      <c r="AU293" s="13"/>
      <c r="AV293" s="11"/>
      <c r="AW293" s="44">
        <v>1777450.76</v>
      </c>
      <c r="AX293" s="51"/>
      <c r="AY293" s="140">
        <v>19.16</v>
      </c>
    </row>
    <row r="294" spans="1:51" x14ac:dyDescent="0.25">
      <c r="A294" s="116" t="s">
        <v>653</v>
      </c>
      <c r="B294" s="152" t="s">
        <v>654</v>
      </c>
      <c r="C294" s="27" t="s">
        <v>642</v>
      </c>
      <c r="D294" s="27" t="s">
        <v>120</v>
      </c>
      <c r="E294" s="60"/>
      <c r="F294" s="139">
        <v>329.25</v>
      </c>
      <c r="G294" s="140">
        <v>176.66</v>
      </c>
      <c r="H294" s="140">
        <v>0</v>
      </c>
      <c r="I294" s="60"/>
      <c r="J294" s="28">
        <v>1.41</v>
      </c>
      <c r="K294" s="28">
        <v>92978.22</v>
      </c>
      <c r="L294" s="60"/>
      <c r="M294" s="28">
        <v>1.41</v>
      </c>
      <c r="N294" s="28">
        <v>92978.22</v>
      </c>
      <c r="O294" s="60"/>
      <c r="P294" s="28">
        <v>1.47</v>
      </c>
      <c r="Q294" s="28">
        <v>96934.74</v>
      </c>
      <c r="R294" s="60"/>
      <c r="S294" s="28">
        <v>1.47</v>
      </c>
      <c r="T294" s="44">
        <v>96934.74</v>
      </c>
      <c r="U294" s="12"/>
      <c r="V294" s="11"/>
      <c r="W294" s="28">
        <v>0</v>
      </c>
      <c r="X294" s="28">
        <v>0</v>
      </c>
      <c r="Y294" s="60"/>
      <c r="Z294" s="28">
        <v>0</v>
      </c>
      <c r="AA294" s="28">
        <v>0</v>
      </c>
      <c r="AB294" s="60"/>
      <c r="AC294" s="28">
        <v>0</v>
      </c>
      <c r="AD294" s="28">
        <v>0</v>
      </c>
      <c r="AE294" s="60"/>
      <c r="AF294" s="28">
        <v>0</v>
      </c>
      <c r="AG294" s="44">
        <v>0</v>
      </c>
      <c r="AH294" s="60"/>
      <c r="AI294" s="63">
        <v>0</v>
      </c>
      <c r="AJ294" s="44">
        <v>0</v>
      </c>
      <c r="AK294" s="12"/>
      <c r="AL294" s="11"/>
      <c r="AM294" s="28">
        <v>2.33</v>
      </c>
      <c r="AN294" s="28">
        <v>153644.85999999999</v>
      </c>
      <c r="AO294" s="60"/>
      <c r="AP294" s="28">
        <v>2.33</v>
      </c>
      <c r="AQ294" s="28">
        <v>61379.19</v>
      </c>
      <c r="AR294" s="60"/>
      <c r="AS294" s="28">
        <v>0.32</v>
      </c>
      <c r="AT294" s="28">
        <v>23816.639999999999</v>
      </c>
      <c r="AU294" s="13"/>
      <c r="AV294" s="11"/>
      <c r="AW294" s="44">
        <v>618666.61</v>
      </c>
      <c r="AX294" s="51"/>
      <c r="AY294" s="140">
        <v>6.68</v>
      </c>
    </row>
    <row r="295" spans="1:51" x14ac:dyDescent="0.25">
      <c r="A295" s="116" t="s">
        <v>655</v>
      </c>
      <c r="B295" s="152" t="s">
        <v>656</v>
      </c>
      <c r="C295" s="27" t="s">
        <v>642</v>
      </c>
      <c r="D295" s="27" t="s">
        <v>120</v>
      </c>
      <c r="E295" s="60"/>
      <c r="F295" s="139">
        <v>1266.46</v>
      </c>
      <c r="G295" s="140">
        <v>1081.6600000000001</v>
      </c>
      <c r="H295" s="140">
        <v>0</v>
      </c>
      <c r="I295" s="60"/>
      <c r="J295" s="28">
        <v>8.65</v>
      </c>
      <c r="K295" s="28">
        <v>570398.30000000005</v>
      </c>
      <c r="L295" s="60"/>
      <c r="M295" s="28">
        <v>8.65</v>
      </c>
      <c r="N295" s="28">
        <v>570398.30000000005</v>
      </c>
      <c r="O295" s="60"/>
      <c r="P295" s="28">
        <v>9.01</v>
      </c>
      <c r="Q295" s="28">
        <v>594137.42000000004</v>
      </c>
      <c r="R295" s="60"/>
      <c r="S295" s="28">
        <v>9.01</v>
      </c>
      <c r="T295" s="44">
        <v>594137.42000000004</v>
      </c>
      <c r="U295" s="12"/>
      <c r="V295" s="11"/>
      <c r="W295" s="28">
        <v>0</v>
      </c>
      <c r="X295" s="28">
        <v>0</v>
      </c>
      <c r="Y295" s="60"/>
      <c r="Z295" s="28">
        <v>0</v>
      </c>
      <c r="AA295" s="28">
        <v>0</v>
      </c>
      <c r="AB295" s="60"/>
      <c r="AC295" s="28">
        <v>0</v>
      </c>
      <c r="AD295" s="28">
        <v>0</v>
      </c>
      <c r="AE295" s="60"/>
      <c r="AF295" s="28">
        <v>0</v>
      </c>
      <c r="AG295" s="44">
        <v>0</v>
      </c>
      <c r="AH295" s="60"/>
      <c r="AI295" s="63">
        <v>0</v>
      </c>
      <c r="AJ295" s="44">
        <v>0</v>
      </c>
      <c r="AK295" s="12"/>
      <c r="AL295" s="11"/>
      <c r="AM295" s="28">
        <v>8.98</v>
      </c>
      <c r="AN295" s="28">
        <v>592159.16</v>
      </c>
      <c r="AO295" s="60"/>
      <c r="AP295" s="28">
        <v>8.98</v>
      </c>
      <c r="AQ295" s="28">
        <v>236560.14</v>
      </c>
      <c r="AR295" s="60"/>
      <c r="AS295" s="28">
        <v>1.26</v>
      </c>
      <c r="AT295" s="28">
        <v>93778.02</v>
      </c>
      <c r="AU295" s="13"/>
      <c r="AV295" s="11"/>
      <c r="AW295" s="44">
        <v>3251568.76</v>
      </c>
      <c r="AX295" s="51"/>
      <c r="AY295" s="140">
        <v>35.650000000000006</v>
      </c>
    </row>
    <row r="296" spans="1:51" x14ac:dyDescent="0.25">
      <c r="A296" s="116" t="s">
        <v>657</v>
      </c>
      <c r="B296" s="152" t="s">
        <v>658</v>
      </c>
      <c r="C296" s="27" t="s">
        <v>642</v>
      </c>
      <c r="D296" s="27" t="s">
        <v>131</v>
      </c>
      <c r="E296" s="60"/>
      <c r="F296" s="139">
        <v>873.15</v>
      </c>
      <c r="G296" s="140">
        <v>527.66</v>
      </c>
      <c r="H296" s="140">
        <v>0</v>
      </c>
      <c r="I296" s="60"/>
      <c r="J296" s="28">
        <v>4.22</v>
      </c>
      <c r="K296" s="28">
        <v>278275.24</v>
      </c>
      <c r="L296" s="60"/>
      <c r="M296" s="28">
        <v>4.22</v>
      </c>
      <c r="N296" s="28">
        <v>278275.24</v>
      </c>
      <c r="O296" s="60"/>
      <c r="P296" s="28">
        <v>4.3899999999999997</v>
      </c>
      <c r="Q296" s="28">
        <v>289485.38</v>
      </c>
      <c r="R296" s="60"/>
      <c r="S296" s="28">
        <v>4.3899999999999997</v>
      </c>
      <c r="T296" s="44">
        <v>289485.38</v>
      </c>
      <c r="U296" s="12"/>
      <c r="V296" s="11"/>
      <c r="W296" s="28">
        <v>0</v>
      </c>
      <c r="X296" s="28">
        <v>0</v>
      </c>
      <c r="Y296" s="60"/>
      <c r="Z296" s="28">
        <v>0</v>
      </c>
      <c r="AA296" s="28">
        <v>0</v>
      </c>
      <c r="AB296" s="60"/>
      <c r="AC296" s="28">
        <v>0</v>
      </c>
      <c r="AD296" s="28">
        <v>0</v>
      </c>
      <c r="AE296" s="60"/>
      <c r="AF296" s="28">
        <v>0</v>
      </c>
      <c r="AG296" s="44">
        <v>0</v>
      </c>
      <c r="AH296" s="60"/>
      <c r="AI296" s="63">
        <v>0</v>
      </c>
      <c r="AJ296" s="44">
        <v>0</v>
      </c>
      <c r="AK296" s="12"/>
      <c r="AL296" s="11"/>
      <c r="AM296" s="28">
        <v>6.19</v>
      </c>
      <c r="AN296" s="28">
        <v>408180.98</v>
      </c>
      <c r="AO296" s="60"/>
      <c r="AP296" s="28">
        <v>6.19</v>
      </c>
      <c r="AQ296" s="28">
        <v>163063.17000000001</v>
      </c>
      <c r="AR296" s="60"/>
      <c r="AS296" s="28">
        <v>0.87</v>
      </c>
      <c r="AT296" s="28">
        <v>64751.49</v>
      </c>
      <c r="AU296" s="13"/>
      <c r="AV296" s="11"/>
      <c r="AW296" s="44">
        <v>1771516.88</v>
      </c>
      <c r="AX296" s="51"/>
      <c r="AY296" s="140">
        <v>19.190000000000001</v>
      </c>
    </row>
    <row r="297" spans="1:51" x14ac:dyDescent="0.25">
      <c r="A297" s="116" t="s">
        <v>659</v>
      </c>
      <c r="B297" s="152" t="s">
        <v>660</v>
      </c>
      <c r="C297" s="27" t="s">
        <v>642</v>
      </c>
      <c r="D297" s="27" t="s">
        <v>12</v>
      </c>
      <c r="E297" s="60"/>
      <c r="F297" s="139">
        <v>610.75</v>
      </c>
      <c r="G297" s="140">
        <v>313</v>
      </c>
      <c r="H297" s="140">
        <v>0</v>
      </c>
      <c r="I297" s="60"/>
      <c r="J297" s="28">
        <v>2.5</v>
      </c>
      <c r="K297" s="28">
        <v>164855</v>
      </c>
      <c r="L297" s="60"/>
      <c r="M297" s="28">
        <v>2.5</v>
      </c>
      <c r="N297" s="28">
        <v>164855</v>
      </c>
      <c r="O297" s="60"/>
      <c r="P297" s="28">
        <v>2.6</v>
      </c>
      <c r="Q297" s="28">
        <v>171449.2</v>
      </c>
      <c r="R297" s="60"/>
      <c r="S297" s="28">
        <v>2.6</v>
      </c>
      <c r="T297" s="44">
        <v>171449.2</v>
      </c>
      <c r="U297" s="12"/>
      <c r="V297" s="11"/>
      <c r="W297" s="28">
        <v>0</v>
      </c>
      <c r="X297" s="28">
        <v>0</v>
      </c>
      <c r="Y297" s="60"/>
      <c r="Z297" s="28">
        <v>0</v>
      </c>
      <c r="AA297" s="28">
        <v>0</v>
      </c>
      <c r="AB297" s="60"/>
      <c r="AC297" s="28">
        <v>0</v>
      </c>
      <c r="AD297" s="28">
        <v>0</v>
      </c>
      <c r="AE297" s="60"/>
      <c r="AF297" s="28">
        <v>0</v>
      </c>
      <c r="AG297" s="44">
        <v>0</v>
      </c>
      <c r="AH297" s="60"/>
      <c r="AI297" s="63">
        <v>0</v>
      </c>
      <c r="AJ297" s="44">
        <v>0</v>
      </c>
      <c r="AK297" s="12"/>
      <c r="AL297" s="11"/>
      <c r="AM297" s="28">
        <v>4.33</v>
      </c>
      <c r="AN297" s="28">
        <v>285528.86</v>
      </c>
      <c r="AO297" s="60"/>
      <c r="AP297" s="28">
        <v>4.33</v>
      </c>
      <c r="AQ297" s="28">
        <v>114065.19</v>
      </c>
      <c r="AR297" s="60"/>
      <c r="AS297" s="28">
        <v>0.61</v>
      </c>
      <c r="AT297" s="28">
        <v>45400.47</v>
      </c>
      <c r="AU297" s="13"/>
      <c r="AV297" s="11"/>
      <c r="AW297" s="44">
        <v>1117602.92</v>
      </c>
      <c r="AX297" s="51"/>
      <c r="AY297" s="140">
        <v>12.03</v>
      </c>
    </row>
    <row r="298" spans="1:51" x14ac:dyDescent="0.25">
      <c r="A298" s="116" t="s">
        <v>661</v>
      </c>
      <c r="B298" s="152" t="s">
        <v>662</v>
      </c>
      <c r="C298" s="27" t="s">
        <v>642</v>
      </c>
      <c r="D298" s="27" t="s">
        <v>12</v>
      </c>
      <c r="E298" s="60"/>
      <c r="F298" s="139">
        <v>446</v>
      </c>
      <c r="G298" s="140">
        <v>292</v>
      </c>
      <c r="H298" s="140">
        <v>1</v>
      </c>
      <c r="I298" s="60"/>
      <c r="J298" s="28">
        <v>2.33</v>
      </c>
      <c r="K298" s="28">
        <v>153644.85999999999</v>
      </c>
      <c r="L298" s="60"/>
      <c r="M298" s="28">
        <v>2.33</v>
      </c>
      <c r="N298" s="28">
        <v>153644.85999999999</v>
      </c>
      <c r="O298" s="60"/>
      <c r="P298" s="28">
        <v>2.4300000000000002</v>
      </c>
      <c r="Q298" s="28">
        <v>160239.06</v>
      </c>
      <c r="R298" s="60"/>
      <c r="S298" s="28">
        <v>2.4300000000000002</v>
      </c>
      <c r="T298" s="44">
        <v>160239.06</v>
      </c>
      <c r="U298" s="12"/>
      <c r="V298" s="11"/>
      <c r="W298" s="28">
        <v>0</v>
      </c>
      <c r="X298" s="28">
        <v>0</v>
      </c>
      <c r="Y298" s="60"/>
      <c r="Z298" s="28">
        <v>0</v>
      </c>
      <c r="AA298" s="28">
        <v>0</v>
      </c>
      <c r="AB298" s="60"/>
      <c r="AC298" s="28">
        <v>0</v>
      </c>
      <c r="AD298" s="28">
        <v>0</v>
      </c>
      <c r="AE298" s="60"/>
      <c r="AF298" s="28">
        <v>0</v>
      </c>
      <c r="AG298" s="44">
        <v>0</v>
      </c>
      <c r="AH298" s="60"/>
      <c r="AI298" s="63">
        <v>0.01</v>
      </c>
      <c r="AJ298" s="44">
        <v>659.42</v>
      </c>
      <c r="AK298" s="12"/>
      <c r="AL298" s="11"/>
      <c r="AM298" s="28">
        <v>3.16</v>
      </c>
      <c r="AN298" s="28">
        <v>208376.72</v>
      </c>
      <c r="AO298" s="60"/>
      <c r="AP298" s="28">
        <v>3.16</v>
      </c>
      <c r="AQ298" s="28">
        <v>83243.88</v>
      </c>
      <c r="AR298" s="60"/>
      <c r="AS298" s="28">
        <v>0.44</v>
      </c>
      <c r="AT298" s="28">
        <v>32747.88</v>
      </c>
      <c r="AU298" s="13"/>
      <c r="AV298" s="11"/>
      <c r="AW298" s="44">
        <v>952795.74</v>
      </c>
      <c r="AX298" s="51"/>
      <c r="AY298" s="140">
        <v>10.36</v>
      </c>
    </row>
    <row r="299" spans="1:51" x14ac:dyDescent="0.25">
      <c r="A299" s="116" t="s">
        <v>663</v>
      </c>
      <c r="B299" s="152" t="s">
        <v>664</v>
      </c>
      <c r="C299" s="27" t="s">
        <v>642</v>
      </c>
      <c r="D299" s="27" t="s">
        <v>131</v>
      </c>
      <c r="E299" s="60"/>
      <c r="F299" s="139">
        <v>673.48</v>
      </c>
      <c r="G299" s="140">
        <v>291.66000000000003</v>
      </c>
      <c r="H299" s="140">
        <v>0</v>
      </c>
      <c r="I299" s="60"/>
      <c r="J299" s="28">
        <v>2.33</v>
      </c>
      <c r="K299" s="28">
        <v>153644.85999999999</v>
      </c>
      <c r="L299" s="60"/>
      <c r="M299" s="28">
        <v>2.33</v>
      </c>
      <c r="N299" s="28">
        <v>153644.85999999999</v>
      </c>
      <c r="O299" s="60"/>
      <c r="P299" s="28">
        <v>2.4300000000000002</v>
      </c>
      <c r="Q299" s="28">
        <v>160239.06</v>
      </c>
      <c r="R299" s="60"/>
      <c r="S299" s="28">
        <v>2.4300000000000002</v>
      </c>
      <c r="T299" s="44">
        <v>160239.06</v>
      </c>
      <c r="U299" s="12"/>
      <c r="V299" s="11"/>
      <c r="W299" s="28">
        <v>0</v>
      </c>
      <c r="X299" s="28">
        <v>0</v>
      </c>
      <c r="Y299" s="60"/>
      <c r="Z299" s="28">
        <v>0</v>
      </c>
      <c r="AA299" s="28">
        <v>0</v>
      </c>
      <c r="AB299" s="60"/>
      <c r="AC299" s="28">
        <v>0</v>
      </c>
      <c r="AD299" s="28">
        <v>0</v>
      </c>
      <c r="AE299" s="60"/>
      <c r="AF299" s="28">
        <v>0</v>
      </c>
      <c r="AG299" s="44">
        <v>0</v>
      </c>
      <c r="AH299" s="60"/>
      <c r="AI299" s="63">
        <v>0</v>
      </c>
      <c r="AJ299" s="44">
        <v>0</v>
      </c>
      <c r="AK299" s="12"/>
      <c r="AL299" s="11"/>
      <c r="AM299" s="28">
        <v>4.7699999999999996</v>
      </c>
      <c r="AN299" s="28">
        <v>314543.34000000003</v>
      </c>
      <c r="AO299" s="60"/>
      <c r="AP299" s="28">
        <v>4.7699999999999996</v>
      </c>
      <c r="AQ299" s="28">
        <v>125656.11</v>
      </c>
      <c r="AR299" s="60"/>
      <c r="AS299" s="28">
        <v>0.67</v>
      </c>
      <c r="AT299" s="28">
        <v>49866.09</v>
      </c>
      <c r="AU299" s="13"/>
      <c r="AV299" s="11"/>
      <c r="AW299" s="44">
        <v>1117833.3800000001</v>
      </c>
      <c r="AX299" s="51"/>
      <c r="AY299" s="140">
        <v>11.959999999999999</v>
      </c>
    </row>
    <row r="300" spans="1:51" x14ac:dyDescent="0.25">
      <c r="A300" s="116" t="s">
        <v>665</v>
      </c>
      <c r="B300" s="152" t="s">
        <v>666</v>
      </c>
      <c r="C300" s="27" t="s">
        <v>642</v>
      </c>
      <c r="D300" s="27" t="s">
        <v>12</v>
      </c>
      <c r="E300" s="60"/>
      <c r="F300" s="139">
        <v>247.11</v>
      </c>
      <c r="G300" s="140">
        <v>141.66</v>
      </c>
      <c r="H300" s="140">
        <v>0</v>
      </c>
      <c r="I300" s="60"/>
      <c r="J300" s="28">
        <v>1.1299999999999999</v>
      </c>
      <c r="K300" s="28">
        <v>74514.460000000006</v>
      </c>
      <c r="L300" s="60"/>
      <c r="M300" s="28">
        <v>1.1299999999999999</v>
      </c>
      <c r="N300" s="28">
        <v>74514.460000000006</v>
      </c>
      <c r="O300" s="60"/>
      <c r="P300" s="28">
        <v>1.18</v>
      </c>
      <c r="Q300" s="28">
        <v>77811.56</v>
      </c>
      <c r="R300" s="60"/>
      <c r="S300" s="28">
        <v>1.18</v>
      </c>
      <c r="T300" s="44">
        <v>77811.56</v>
      </c>
      <c r="U300" s="12"/>
      <c r="V300" s="11"/>
      <c r="W300" s="28">
        <v>0</v>
      </c>
      <c r="X300" s="28">
        <v>0</v>
      </c>
      <c r="Y300" s="60"/>
      <c r="Z300" s="28">
        <v>0</v>
      </c>
      <c r="AA300" s="28">
        <v>0</v>
      </c>
      <c r="AB300" s="60"/>
      <c r="AC300" s="28">
        <v>0</v>
      </c>
      <c r="AD300" s="28">
        <v>0</v>
      </c>
      <c r="AE300" s="60"/>
      <c r="AF300" s="28">
        <v>0</v>
      </c>
      <c r="AG300" s="44">
        <v>0</v>
      </c>
      <c r="AH300" s="60"/>
      <c r="AI300" s="63">
        <v>0</v>
      </c>
      <c r="AJ300" s="44">
        <v>0</v>
      </c>
      <c r="AK300" s="12"/>
      <c r="AL300" s="11"/>
      <c r="AM300" s="28">
        <v>1.75</v>
      </c>
      <c r="AN300" s="28">
        <v>115398.5</v>
      </c>
      <c r="AO300" s="60"/>
      <c r="AP300" s="28">
        <v>1.75</v>
      </c>
      <c r="AQ300" s="28">
        <v>46100.25</v>
      </c>
      <c r="AR300" s="60"/>
      <c r="AS300" s="28">
        <v>0.24</v>
      </c>
      <c r="AT300" s="28">
        <v>17862.48</v>
      </c>
      <c r="AU300" s="13"/>
      <c r="AV300" s="11"/>
      <c r="AW300" s="44">
        <v>484013.27</v>
      </c>
      <c r="AX300" s="51"/>
      <c r="AY300" s="140">
        <v>5.2399999999999993</v>
      </c>
    </row>
    <row r="301" spans="1:51" x14ac:dyDescent="0.25">
      <c r="A301" s="116" t="s">
        <v>667</v>
      </c>
      <c r="B301" s="152" t="s">
        <v>668</v>
      </c>
      <c r="C301" s="27" t="s">
        <v>669</v>
      </c>
      <c r="D301" s="27" t="s">
        <v>120</v>
      </c>
      <c r="E301" s="60"/>
      <c r="F301" s="139">
        <v>75.05</v>
      </c>
      <c r="G301" s="140">
        <v>36</v>
      </c>
      <c r="H301" s="140">
        <v>0</v>
      </c>
      <c r="I301" s="60"/>
      <c r="J301" s="28">
        <v>0.28000000000000003</v>
      </c>
      <c r="K301" s="28">
        <v>18463.759999999998</v>
      </c>
      <c r="L301" s="60"/>
      <c r="M301" s="28">
        <v>0.28000000000000003</v>
      </c>
      <c r="N301" s="28">
        <v>18463.759999999998</v>
      </c>
      <c r="O301" s="60"/>
      <c r="P301" s="28">
        <v>0.3</v>
      </c>
      <c r="Q301" s="28">
        <v>19782.599999999999</v>
      </c>
      <c r="R301" s="60"/>
      <c r="S301" s="28">
        <v>0.3</v>
      </c>
      <c r="T301" s="44">
        <v>19782.599999999999</v>
      </c>
      <c r="U301" s="12"/>
      <c r="V301" s="11"/>
      <c r="W301" s="28">
        <v>0</v>
      </c>
      <c r="X301" s="28">
        <v>0</v>
      </c>
      <c r="Y301" s="60"/>
      <c r="Z301" s="28">
        <v>0</v>
      </c>
      <c r="AA301" s="28">
        <v>0</v>
      </c>
      <c r="AB301" s="60"/>
      <c r="AC301" s="28">
        <v>0</v>
      </c>
      <c r="AD301" s="28">
        <v>0</v>
      </c>
      <c r="AE301" s="60"/>
      <c r="AF301" s="28">
        <v>0</v>
      </c>
      <c r="AG301" s="44">
        <v>0</v>
      </c>
      <c r="AH301" s="60"/>
      <c r="AI301" s="63">
        <v>0</v>
      </c>
      <c r="AJ301" s="44">
        <v>0</v>
      </c>
      <c r="AK301" s="12"/>
      <c r="AL301" s="11"/>
      <c r="AM301" s="28">
        <v>0.53</v>
      </c>
      <c r="AN301" s="28">
        <v>34949.26</v>
      </c>
      <c r="AO301" s="60"/>
      <c r="AP301" s="28">
        <v>0.53</v>
      </c>
      <c r="AQ301" s="28">
        <v>13961.79</v>
      </c>
      <c r="AR301" s="60"/>
      <c r="AS301" s="28">
        <v>7.0000000000000007E-2</v>
      </c>
      <c r="AT301" s="28">
        <v>5209.8900000000003</v>
      </c>
      <c r="AU301" s="13"/>
      <c r="AV301" s="11"/>
      <c r="AW301" s="44">
        <v>130613.66</v>
      </c>
      <c r="AX301" s="51"/>
      <c r="AY301" s="140">
        <v>1.4100000000000001</v>
      </c>
    </row>
    <row r="302" spans="1:51" x14ac:dyDescent="0.25">
      <c r="A302" s="116" t="s">
        <v>670</v>
      </c>
      <c r="B302" s="152" t="s">
        <v>671</v>
      </c>
      <c r="C302" s="27" t="s">
        <v>669</v>
      </c>
      <c r="D302" s="27" t="s">
        <v>12</v>
      </c>
      <c r="E302" s="60"/>
      <c r="F302" s="139">
        <v>537.38</v>
      </c>
      <c r="G302" s="140">
        <v>156.33000000000001</v>
      </c>
      <c r="H302" s="140">
        <v>0.66</v>
      </c>
      <c r="I302" s="60"/>
      <c r="J302" s="28">
        <v>1.25</v>
      </c>
      <c r="K302" s="28">
        <v>82427.5</v>
      </c>
      <c r="L302" s="60"/>
      <c r="M302" s="28">
        <v>1.25</v>
      </c>
      <c r="N302" s="28">
        <v>82427.5</v>
      </c>
      <c r="O302" s="60"/>
      <c r="P302" s="28">
        <v>1.3</v>
      </c>
      <c r="Q302" s="28">
        <v>85724.6</v>
      </c>
      <c r="R302" s="60"/>
      <c r="S302" s="28">
        <v>1.3</v>
      </c>
      <c r="T302" s="44">
        <v>85724.6</v>
      </c>
      <c r="U302" s="12"/>
      <c r="V302" s="11"/>
      <c r="W302" s="28">
        <v>0</v>
      </c>
      <c r="X302" s="28">
        <v>0</v>
      </c>
      <c r="Y302" s="60"/>
      <c r="Z302" s="28">
        <v>0</v>
      </c>
      <c r="AA302" s="28">
        <v>0</v>
      </c>
      <c r="AB302" s="60"/>
      <c r="AC302" s="28">
        <v>0</v>
      </c>
      <c r="AD302" s="28">
        <v>0</v>
      </c>
      <c r="AE302" s="60"/>
      <c r="AF302" s="28">
        <v>0</v>
      </c>
      <c r="AG302" s="44">
        <v>0</v>
      </c>
      <c r="AH302" s="60"/>
      <c r="AI302" s="63">
        <v>0</v>
      </c>
      <c r="AJ302" s="44">
        <v>0</v>
      </c>
      <c r="AK302" s="12"/>
      <c r="AL302" s="11"/>
      <c r="AM302" s="28">
        <v>3.81</v>
      </c>
      <c r="AN302" s="28">
        <v>251239.02</v>
      </c>
      <c r="AO302" s="60"/>
      <c r="AP302" s="28">
        <v>3.81</v>
      </c>
      <c r="AQ302" s="28">
        <v>100366.83</v>
      </c>
      <c r="AR302" s="60"/>
      <c r="AS302" s="28">
        <v>0.53</v>
      </c>
      <c r="AT302" s="28">
        <v>39446.31</v>
      </c>
      <c r="AU302" s="13"/>
      <c r="AV302" s="11"/>
      <c r="AW302" s="44">
        <v>727356.36</v>
      </c>
      <c r="AX302" s="51"/>
      <c r="AY302" s="140">
        <v>7.66</v>
      </c>
    </row>
    <row r="303" spans="1:51" x14ac:dyDescent="0.25">
      <c r="A303" s="116" t="s">
        <v>672</v>
      </c>
      <c r="B303" s="152" t="s">
        <v>673</v>
      </c>
      <c r="C303" s="27" t="s">
        <v>669</v>
      </c>
      <c r="D303" s="27" t="s">
        <v>120</v>
      </c>
      <c r="E303" s="60"/>
      <c r="F303" s="139">
        <v>65.5</v>
      </c>
      <c r="G303" s="140">
        <v>27</v>
      </c>
      <c r="H303" s="140">
        <v>0</v>
      </c>
      <c r="I303" s="60"/>
      <c r="J303" s="28">
        <v>0.21</v>
      </c>
      <c r="K303" s="28">
        <v>13847.82</v>
      </c>
      <c r="L303" s="60"/>
      <c r="M303" s="28">
        <v>0.21</v>
      </c>
      <c r="N303" s="28">
        <v>13847.82</v>
      </c>
      <c r="O303" s="60"/>
      <c r="P303" s="28">
        <v>0.22</v>
      </c>
      <c r="Q303" s="28">
        <v>14507.24</v>
      </c>
      <c r="R303" s="60"/>
      <c r="S303" s="28">
        <v>0.22</v>
      </c>
      <c r="T303" s="44">
        <v>14507.24</v>
      </c>
      <c r="U303" s="12"/>
      <c r="V303" s="11"/>
      <c r="W303" s="28">
        <v>0</v>
      </c>
      <c r="X303" s="28">
        <v>0</v>
      </c>
      <c r="Y303" s="60"/>
      <c r="Z303" s="28">
        <v>0</v>
      </c>
      <c r="AA303" s="28">
        <v>0</v>
      </c>
      <c r="AB303" s="60"/>
      <c r="AC303" s="28">
        <v>0</v>
      </c>
      <c r="AD303" s="28">
        <v>0</v>
      </c>
      <c r="AE303" s="60"/>
      <c r="AF303" s="28">
        <v>0</v>
      </c>
      <c r="AG303" s="44">
        <v>0</v>
      </c>
      <c r="AH303" s="60"/>
      <c r="AI303" s="63">
        <v>0</v>
      </c>
      <c r="AJ303" s="44">
        <v>0</v>
      </c>
      <c r="AK303" s="12"/>
      <c r="AL303" s="11"/>
      <c r="AM303" s="28">
        <v>0.46</v>
      </c>
      <c r="AN303" s="28">
        <v>30333.32</v>
      </c>
      <c r="AO303" s="60"/>
      <c r="AP303" s="28">
        <v>0.46</v>
      </c>
      <c r="AQ303" s="28">
        <v>12117.78</v>
      </c>
      <c r="AR303" s="60"/>
      <c r="AS303" s="28">
        <v>0.06</v>
      </c>
      <c r="AT303" s="28">
        <v>4465.62</v>
      </c>
      <c r="AU303" s="13"/>
      <c r="AV303" s="11"/>
      <c r="AW303" s="44">
        <v>103626.84</v>
      </c>
      <c r="AX303" s="51"/>
      <c r="AY303" s="140">
        <v>1.1100000000000001</v>
      </c>
    </row>
    <row r="304" spans="1:51" x14ac:dyDescent="0.25">
      <c r="A304" s="116" t="s">
        <v>674</v>
      </c>
      <c r="B304" s="152" t="s">
        <v>675</v>
      </c>
      <c r="C304" s="27" t="s">
        <v>669</v>
      </c>
      <c r="D304" s="27" t="s">
        <v>120</v>
      </c>
      <c r="E304" s="60"/>
      <c r="F304" s="139">
        <v>139.97</v>
      </c>
      <c r="G304" s="140">
        <v>88</v>
      </c>
      <c r="H304" s="140">
        <v>0</v>
      </c>
      <c r="I304" s="60"/>
      <c r="J304" s="28">
        <v>0.7</v>
      </c>
      <c r="K304" s="28">
        <v>46159.4</v>
      </c>
      <c r="L304" s="60"/>
      <c r="M304" s="28">
        <v>0.7</v>
      </c>
      <c r="N304" s="28">
        <v>46159.4</v>
      </c>
      <c r="O304" s="60"/>
      <c r="P304" s="28">
        <v>0.73</v>
      </c>
      <c r="Q304" s="28">
        <v>48137.66</v>
      </c>
      <c r="R304" s="60"/>
      <c r="S304" s="28">
        <v>0.73</v>
      </c>
      <c r="T304" s="44">
        <v>48137.66</v>
      </c>
      <c r="U304" s="12"/>
      <c r="V304" s="11"/>
      <c r="W304" s="28">
        <v>0</v>
      </c>
      <c r="X304" s="28">
        <v>0</v>
      </c>
      <c r="Y304" s="60"/>
      <c r="Z304" s="28">
        <v>0</v>
      </c>
      <c r="AA304" s="28">
        <v>0</v>
      </c>
      <c r="AB304" s="60"/>
      <c r="AC304" s="28">
        <v>0</v>
      </c>
      <c r="AD304" s="28">
        <v>0</v>
      </c>
      <c r="AE304" s="60"/>
      <c r="AF304" s="28">
        <v>0</v>
      </c>
      <c r="AG304" s="44">
        <v>0</v>
      </c>
      <c r="AH304" s="60"/>
      <c r="AI304" s="63">
        <v>0</v>
      </c>
      <c r="AJ304" s="44">
        <v>0</v>
      </c>
      <c r="AK304" s="12"/>
      <c r="AL304" s="11"/>
      <c r="AM304" s="28">
        <v>0.99</v>
      </c>
      <c r="AN304" s="28">
        <v>65282.58</v>
      </c>
      <c r="AO304" s="60"/>
      <c r="AP304" s="28">
        <v>0.99</v>
      </c>
      <c r="AQ304" s="28">
        <v>26079.57</v>
      </c>
      <c r="AR304" s="60"/>
      <c r="AS304" s="28">
        <v>0.13</v>
      </c>
      <c r="AT304" s="28">
        <v>9675.51</v>
      </c>
      <c r="AU304" s="13"/>
      <c r="AV304" s="11"/>
      <c r="AW304" s="44">
        <v>289631.78000000003</v>
      </c>
      <c r="AX304" s="51"/>
      <c r="AY304" s="140">
        <v>3.1500000000000004</v>
      </c>
    </row>
    <row r="305" spans="1:51" x14ac:dyDescent="0.25">
      <c r="A305" s="116" t="s">
        <v>676</v>
      </c>
      <c r="B305" s="152" t="s">
        <v>677</v>
      </c>
      <c r="C305" s="27" t="s">
        <v>669</v>
      </c>
      <c r="D305" s="27" t="s">
        <v>120</v>
      </c>
      <c r="E305" s="60"/>
      <c r="F305" s="139">
        <v>518.23</v>
      </c>
      <c r="G305" s="140">
        <v>208</v>
      </c>
      <c r="H305" s="140">
        <v>0</v>
      </c>
      <c r="I305" s="60"/>
      <c r="J305" s="28">
        <v>1.66</v>
      </c>
      <c r="K305" s="28">
        <v>109463.72</v>
      </c>
      <c r="L305" s="60"/>
      <c r="M305" s="28">
        <v>1.66</v>
      </c>
      <c r="N305" s="28">
        <v>109463.72</v>
      </c>
      <c r="O305" s="60"/>
      <c r="P305" s="28">
        <v>1.73</v>
      </c>
      <c r="Q305" s="28">
        <v>114079.66</v>
      </c>
      <c r="R305" s="60"/>
      <c r="S305" s="28">
        <v>1.73</v>
      </c>
      <c r="T305" s="44">
        <v>114079.66</v>
      </c>
      <c r="U305" s="12"/>
      <c r="V305" s="11"/>
      <c r="W305" s="28">
        <v>0</v>
      </c>
      <c r="X305" s="28">
        <v>0</v>
      </c>
      <c r="Y305" s="60"/>
      <c r="Z305" s="28">
        <v>0</v>
      </c>
      <c r="AA305" s="28">
        <v>0</v>
      </c>
      <c r="AB305" s="60"/>
      <c r="AC305" s="28">
        <v>0</v>
      </c>
      <c r="AD305" s="28">
        <v>0</v>
      </c>
      <c r="AE305" s="60"/>
      <c r="AF305" s="28">
        <v>0</v>
      </c>
      <c r="AG305" s="44">
        <v>0</v>
      </c>
      <c r="AH305" s="60"/>
      <c r="AI305" s="63">
        <v>0</v>
      </c>
      <c r="AJ305" s="44">
        <v>0</v>
      </c>
      <c r="AK305" s="12"/>
      <c r="AL305" s="11"/>
      <c r="AM305" s="28">
        <v>3.67</v>
      </c>
      <c r="AN305" s="28">
        <v>242007.14</v>
      </c>
      <c r="AO305" s="60"/>
      <c r="AP305" s="28">
        <v>3.67</v>
      </c>
      <c r="AQ305" s="28">
        <v>96678.81</v>
      </c>
      <c r="AR305" s="60"/>
      <c r="AS305" s="28">
        <v>0.51</v>
      </c>
      <c r="AT305" s="28">
        <v>37957.769999999997</v>
      </c>
      <c r="AU305" s="13"/>
      <c r="AV305" s="11"/>
      <c r="AW305" s="44">
        <v>823730.48</v>
      </c>
      <c r="AX305" s="51"/>
      <c r="AY305" s="140">
        <v>8.7899999999999991</v>
      </c>
    </row>
    <row r="306" spans="1:51" x14ac:dyDescent="0.25">
      <c r="A306" s="116" t="s">
        <v>678</v>
      </c>
      <c r="B306" s="152" t="s">
        <v>679</v>
      </c>
      <c r="C306" s="27" t="s">
        <v>669</v>
      </c>
      <c r="D306" s="27" t="s">
        <v>131</v>
      </c>
      <c r="E306" s="60"/>
      <c r="F306" s="139">
        <v>414.5</v>
      </c>
      <c r="G306" s="140">
        <v>106</v>
      </c>
      <c r="H306" s="140">
        <v>0</v>
      </c>
      <c r="I306" s="60"/>
      <c r="J306" s="28">
        <v>0.84</v>
      </c>
      <c r="K306" s="28">
        <v>55391.28</v>
      </c>
      <c r="L306" s="60"/>
      <c r="M306" s="28">
        <v>0.84</v>
      </c>
      <c r="N306" s="28">
        <v>55391.28</v>
      </c>
      <c r="O306" s="60"/>
      <c r="P306" s="28">
        <v>0.88</v>
      </c>
      <c r="Q306" s="28">
        <v>58028.959999999999</v>
      </c>
      <c r="R306" s="60"/>
      <c r="S306" s="28">
        <v>0.88</v>
      </c>
      <c r="T306" s="44">
        <v>58028.959999999999</v>
      </c>
      <c r="U306" s="12"/>
      <c r="V306" s="11"/>
      <c r="W306" s="28">
        <v>0</v>
      </c>
      <c r="X306" s="28">
        <v>0</v>
      </c>
      <c r="Y306" s="60"/>
      <c r="Z306" s="28">
        <v>0</v>
      </c>
      <c r="AA306" s="28">
        <v>0</v>
      </c>
      <c r="AB306" s="60"/>
      <c r="AC306" s="28">
        <v>0</v>
      </c>
      <c r="AD306" s="28">
        <v>0</v>
      </c>
      <c r="AE306" s="60"/>
      <c r="AF306" s="28">
        <v>0</v>
      </c>
      <c r="AG306" s="44">
        <v>0</v>
      </c>
      <c r="AH306" s="60"/>
      <c r="AI306" s="63">
        <v>0</v>
      </c>
      <c r="AJ306" s="44">
        <v>0</v>
      </c>
      <c r="AK306" s="12"/>
      <c r="AL306" s="11"/>
      <c r="AM306" s="28">
        <v>2.93</v>
      </c>
      <c r="AN306" s="28">
        <v>193210.06</v>
      </c>
      <c r="AO306" s="60"/>
      <c r="AP306" s="28">
        <v>2.93</v>
      </c>
      <c r="AQ306" s="28">
        <v>77184.990000000005</v>
      </c>
      <c r="AR306" s="60"/>
      <c r="AS306" s="28">
        <v>0.41</v>
      </c>
      <c r="AT306" s="28">
        <v>30515.07</v>
      </c>
      <c r="AU306" s="13"/>
      <c r="AV306" s="11"/>
      <c r="AW306" s="44">
        <v>527750.60000000009</v>
      </c>
      <c r="AX306" s="51"/>
      <c r="AY306" s="140">
        <v>5.53</v>
      </c>
    </row>
    <row r="307" spans="1:51" x14ac:dyDescent="0.25">
      <c r="A307" s="116" t="s">
        <v>680</v>
      </c>
      <c r="B307" s="152" t="s">
        <v>681</v>
      </c>
      <c r="C307" s="27" t="s">
        <v>142</v>
      </c>
      <c r="D307" s="27" t="s">
        <v>12</v>
      </c>
      <c r="E307" s="60"/>
      <c r="F307" s="139">
        <v>359692.13</v>
      </c>
      <c r="G307" s="140">
        <v>268783.33</v>
      </c>
      <c r="H307" s="140">
        <v>71006</v>
      </c>
      <c r="I307" s="60"/>
      <c r="J307" s="28">
        <v>2150.2600000000002</v>
      </c>
      <c r="K307" s="28">
        <v>141792444.91999999</v>
      </c>
      <c r="L307" s="60"/>
      <c r="M307" s="28">
        <v>2150.2600000000002</v>
      </c>
      <c r="N307" s="28">
        <v>141792444.91999999</v>
      </c>
      <c r="O307" s="60"/>
      <c r="P307" s="28">
        <v>2239.86</v>
      </c>
      <c r="Q307" s="28">
        <v>147700848.12</v>
      </c>
      <c r="R307" s="60"/>
      <c r="S307" s="28">
        <v>2239.86</v>
      </c>
      <c r="T307" s="44">
        <v>147700848.12</v>
      </c>
      <c r="U307" s="12"/>
      <c r="V307" s="11"/>
      <c r="W307" s="28">
        <v>568.04</v>
      </c>
      <c r="X307" s="28">
        <v>37457693.68</v>
      </c>
      <c r="Y307" s="60"/>
      <c r="Z307" s="28">
        <v>568.04</v>
      </c>
      <c r="AA307" s="28">
        <v>37457693.68</v>
      </c>
      <c r="AB307" s="60"/>
      <c r="AC307" s="28">
        <v>591.71</v>
      </c>
      <c r="AD307" s="28">
        <v>39018540.82</v>
      </c>
      <c r="AE307" s="60"/>
      <c r="AF307" s="28">
        <v>591.71</v>
      </c>
      <c r="AG307" s="44">
        <v>39018540.82</v>
      </c>
      <c r="AH307" s="60"/>
      <c r="AI307" s="63">
        <v>710.06</v>
      </c>
      <c r="AJ307" s="44">
        <v>46822776.520000003</v>
      </c>
      <c r="AK307" s="12"/>
      <c r="AL307" s="11"/>
      <c r="AM307" s="28">
        <v>2551</v>
      </c>
      <c r="AN307" s="28">
        <v>168218042</v>
      </c>
      <c r="AO307" s="60"/>
      <c r="AP307" s="28">
        <v>2551</v>
      </c>
      <c r="AQ307" s="28">
        <v>67200993</v>
      </c>
      <c r="AR307" s="60"/>
      <c r="AS307" s="28">
        <v>359.69</v>
      </c>
      <c r="AT307" s="28">
        <v>26770647.629999999</v>
      </c>
      <c r="AU307" s="13"/>
      <c r="AV307" s="11"/>
      <c r="AW307" s="44">
        <v>1040951514.2299999</v>
      </c>
      <c r="AX307" s="51"/>
      <c r="AY307" s="140">
        <v>11642.500000000002</v>
      </c>
    </row>
    <row r="308" spans="1:51" x14ac:dyDescent="0.25">
      <c r="A308" s="116" t="s">
        <v>685</v>
      </c>
      <c r="B308" s="152" t="s">
        <v>686</v>
      </c>
      <c r="C308" s="27" t="s">
        <v>684</v>
      </c>
      <c r="D308" s="27" t="s">
        <v>12</v>
      </c>
      <c r="E308" s="60"/>
      <c r="F308" s="139">
        <v>1673.37</v>
      </c>
      <c r="G308" s="140">
        <v>530.66</v>
      </c>
      <c r="H308" s="140">
        <v>125.5</v>
      </c>
      <c r="I308" s="60"/>
      <c r="J308" s="28">
        <v>4.24</v>
      </c>
      <c r="K308" s="28">
        <v>279594.08</v>
      </c>
      <c r="L308" s="60"/>
      <c r="M308" s="28">
        <v>4.24</v>
      </c>
      <c r="N308" s="28">
        <v>279594.08</v>
      </c>
      <c r="O308" s="60"/>
      <c r="P308" s="28">
        <v>4.42</v>
      </c>
      <c r="Q308" s="28">
        <v>291463.64</v>
      </c>
      <c r="R308" s="60"/>
      <c r="S308" s="28">
        <v>4.42</v>
      </c>
      <c r="T308" s="44">
        <v>291463.64</v>
      </c>
      <c r="U308" s="12"/>
      <c r="V308" s="11"/>
      <c r="W308" s="28">
        <v>1</v>
      </c>
      <c r="X308" s="28">
        <v>65942</v>
      </c>
      <c r="Y308" s="60"/>
      <c r="Z308" s="28">
        <v>1</v>
      </c>
      <c r="AA308" s="28">
        <v>65942</v>
      </c>
      <c r="AB308" s="60"/>
      <c r="AC308" s="28">
        <v>1.04</v>
      </c>
      <c r="AD308" s="28">
        <v>68579.679999999993</v>
      </c>
      <c r="AE308" s="60"/>
      <c r="AF308" s="28">
        <v>1.04</v>
      </c>
      <c r="AG308" s="44">
        <v>68579.679999999993</v>
      </c>
      <c r="AH308" s="60"/>
      <c r="AI308" s="63">
        <v>1.25</v>
      </c>
      <c r="AJ308" s="44">
        <v>82427.5</v>
      </c>
      <c r="AK308" s="12"/>
      <c r="AL308" s="11"/>
      <c r="AM308" s="28">
        <v>11.86</v>
      </c>
      <c r="AN308" s="28">
        <v>782072.12</v>
      </c>
      <c r="AO308" s="60"/>
      <c r="AP308" s="28">
        <v>11.86</v>
      </c>
      <c r="AQ308" s="28">
        <v>312427.98</v>
      </c>
      <c r="AR308" s="60"/>
      <c r="AS308" s="28">
        <v>1.67</v>
      </c>
      <c r="AT308" s="28">
        <v>124293.09</v>
      </c>
      <c r="AU308" s="13"/>
      <c r="AV308" s="11"/>
      <c r="AW308" s="44">
        <v>2712379.49</v>
      </c>
      <c r="AX308" s="51"/>
      <c r="AY308" s="140">
        <v>29.27</v>
      </c>
    </row>
    <row r="309" spans="1:51" x14ac:dyDescent="0.25">
      <c r="A309" s="116" t="s">
        <v>687</v>
      </c>
      <c r="B309" s="152" t="s">
        <v>688</v>
      </c>
      <c r="C309" s="27" t="s">
        <v>684</v>
      </c>
      <c r="D309" s="27" t="s">
        <v>12</v>
      </c>
      <c r="E309" s="60"/>
      <c r="F309" s="139">
        <v>679.21</v>
      </c>
      <c r="G309" s="140">
        <v>198.66</v>
      </c>
      <c r="H309" s="140">
        <v>14</v>
      </c>
      <c r="I309" s="60"/>
      <c r="J309" s="28">
        <v>1.58</v>
      </c>
      <c r="K309" s="28">
        <v>104188.36</v>
      </c>
      <c r="L309" s="60"/>
      <c r="M309" s="28">
        <v>1.58</v>
      </c>
      <c r="N309" s="28">
        <v>104188.36</v>
      </c>
      <c r="O309" s="60"/>
      <c r="P309" s="28">
        <v>1.65</v>
      </c>
      <c r="Q309" s="28">
        <v>108804.3</v>
      </c>
      <c r="R309" s="60"/>
      <c r="S309" s="28">
        <v>1.65</v>
      </c>
      <c r="T309" s="44">
        <v>108804.3</v>
      </c>
      <c r="U309" s="12"/>
      <c r="V309" s="11"/>
      <c r="W309" s="28">
        <v>0.11</v>
      </c>
      <c r="X309" s="28">
        <v>7253.62</v>
      </c>
      <c r="Y309" s="60"/>
      <c r="Z309" s="28">
        <v>0.11</v>
      </c>
      <c r="AA309" s="28">
        <v>7253.62</v>
      </c>
      <c r="AB309" s="60"/>
      <c r="AC309" s="28">
        <v>0.11</v>
      </c>
      <c r="AD309" s="28">
        <v>7253.62</v>
      </c>
      <c r="AE309" s="60"/>
      <c r="AF309" s="28">
        <v>0.11</v>
      </c>
      <c r="AG309" s="44">
        <v>7253.62</v>
      </c>
      <c r="AH309" s="60"/>
      <c r="AI309" s="63">
        <v>0.14000000000000001</v>
      </c>
      <c r="AJ309" s="44">
        <v>9231.8799999999992</v>
      </c>
      <c r="AK309" s="12"/>
      <c r="AL309" s="11"/>
      <c r="AM309" s="28">
        <v>4.8099999999999996</v>
      </c>
      <c r="AN309" s="28">
        <v>317181.02</v>
      </c>
      <c r="AO309" s="60"/>
      <c r="AP309" s="28">
        <v>4.8099999999999996</v>
      </c>
      <c r="AQ309" s="28">
        <v>126709.83</v>
      </c>
      <c r="AR309" s="60"/>
      <c r="AS309" s="28">
        <v>0.67</v>
      </c>
      <c r="AT309" s="28">
        <v>49866.09</v>
      </c>
      <c r="AU309" s="13"/>
      <c r="AV309" s="11"/>
      <c r="AW309" s="44">
        <v>957988.62000000011</v>
      </c>
      <c r="AX309" s="51"/>
      <c r="AY309" s="140">
        <v>10.16</v>
      </c>
    </row>
    <row r="310" spans="1:51" x14ac:dyDescent="0.25">
      <c r="A310" s="116" t="s">
        <v>689</v>
      </c>
      <c r="B310" s="152" t="s">
        <v>690</v>
      </c>
      <c r="C310" s="27" t="s">
        <v>684</v>
      </c>
      <c r="D310" s="27" t="s">
        <v>12</v>
      </c>
      <c r="E310" s="60"/>
      <c r="F310" s="139">
        <v>487.04</v>
      </c>
      <c r="G310" s="140">
        <v>166.66</v>
      </c>
      <c r="H310" s="140">
        <v>9.66</v>
      </c>
      <c r="I310" s="60"/>
      <c r="J310" s="28">
        <v>1.33</v>
      </c>
      <c r="K310" s="28">
        <v>87702.86</v>
      </c>
      <c r="L310" s="60"/>
      <c r="M310" s="28">
        <v>1.33</v>
      </c>
      <c r="N310" s="28">
        <v>87702.86</v>
      </c>
      <c r="O310" s="60"/>
      <c r="P310" s="28">
        <v>1.38</v>
      </c>
      <c r="Q310" s="28">
        <v>90999.96</v>
      </c>
      <c r="R310" s="60"/>
      <c r="S310" s="28">
        <v>1.38</v>
      </c>
      <c r="T310" s="44">
        <v>90999.96</v>
      </c>
      <c r="U310" s="12"/>
      <c r="V310" s="11"/>
      <c r="W310" s="28">
        <v>7.0000000000000007E-2</v>
      </c>
      <c r="X310" s="28">
        <v>4615.9399999999996</v>
      </c>
      <c r="Y310" s="60"/>
      <c r="Z310" s="28">
        <v>7.0000000000000007E-2</v>
      </c>
      <c r="AA310" s="28">
        <v>4615.9399999999996</v>
      </c>
      <c r="AB310" s="60"/>
      <c r="AC310" s="28">
        <v>0.08</v>
      </c>
      <c r="AD310" s="28">
        <v>5275.36</v>
      </c>
      <c r="AE310" s="60"/>
      <c r="AF310" s="28">
        <v>0.08</v>
      </c>
      <c r="AG310" s="44">
        <v>5275.36</v>
      </c>
      <c r="AH310" s="60"/>
      <c r="AI310" s="63">
        <v>0.09</v>
      </c>
      <c r="AJ310" s="44">
        <v>5934.78</v>
      </c>
      <c r="AK310" s="12"/>
      <c r="AL310" s="11"/>
      <c r="AM310" s="28">
        <v>3.45</v>
      </c>
      <c r="AN310" s="28">
        <v>227499.9</v>
      </c>
      <c r="AO310" s="60"/>
      <c r="AP310" s="28">
        <v>3.45</v>
      </c>
      <c r="AQ310" s="28">
        <v>90883.35</v>
      </c>
      <c r="AR310" s="60"/>
      <c r="AS310" s="28">
        <v>0.48</v>
      </c>
      <c r="AT310" s="28">
        <v>35724.959999999999</v>
      </c>
      <c r="AU310" s="13"/>
      <c r="AV310" s="11"/>
      <c r="AW310" s="44">
        <v>737231.23</v>
      </c>
      <c r="AX310" s="51"/>
      <c r="AY310" s="140">
        <v>7.86</v>
      </c>
    </row>
    <row r="311" spans="1:51" x14ac:dyDescent="0.25">
      <c r="A311" s="116" t="s">
        <v>691</v>
      </c>
      <c r="B311" s="152" t="s">
        <v>692</v>
      </c>
      <c r="C311" s="27" t="s">
        <v>684</v>
      </c>
      <c r="D311" s="27" t="s">
        <v>12</v>
      </c>
      <c r="E311" s="60"/>
      <c r="F311" s="139">
        <v>3730.25</v>
      </c>
      <c r="G311" s="140">
        <v>849</v>
      </c>
      <c r="H311" s="140">
        <v>75.5</v>
      </c>
      <c r="I311" s="60"/>
      <c r="J311" s="28">
        <v>6.79</v>
      </c>
      <c r="K311" s="28">
        <v>447746.18</v>
      </c>
      <c r="L311" s="60"/>
      <c r="M311" s="28">
        <v>6.79</v>
      </c>
      <c r="N311" s="28">
        <v>447746.18</v>
      </c>
      <c r="O311" s="60"/>
      <c r="P311" s="28">
        <v>7.07</v>
      </c>
      <c r="Q311" s="28">
        <v>466209.94</v>
      </c>
      <c r="R311" s="60"/>
      <c r="S311" s="28">
        <v>7.07</v>
      </c>
      <c r="T311" s="44">
        <v>466209.94</v>
      </c>
      <c r="U311" s="12"/>
      <c r="V311" s="11"/>
      <c r="W311" s="28">
        <v>0.6</v>
      </c>
      <c r="X311" s="28">
        <v>39565.199999999997</v>
      </c>
      <c r="Y311" s="60"/>
      <c r="Z311" s="28">
        <v>0.6</v>
      </c>
      <c r="AA311" s="28">
        <v>39565.199999999997</v>
      </c>
      <c r="AB311" s="60"/>
      <c r="AC311" s="28">
        <v>0.62</v>
      </c>
      <c r="AD311" s="28">
        <v>40884.04</v>
      </c>
      <c r="AE311" s="60"/>
      <c r="AF311" s="28">
        <v>0.62</v>
      </c>
      <c r="AG311" s="44">
        <v>40884.04</v>
      </c>
      <c r="AH311" s="60"/>
      <c r="AI311" s="63">
        <v>0.75</v>
      </c>
      <c r="AJ311" s="44">
        <v>49456.5</v>
      </c>
      <c r="AK311" s="12"/>
      <c r="AL311" s="11"/>
      <c r="AM311" s="28">
        <v>26.45</v>
      </c>
      <c r="AN311" s="28">
        <v>1744165.9</v>
      </c>
      <c r="AO311" s="60"/>
      <c r="AP311" s="28">
        <v>26.45</v>
      </c>
      <c r="AQ311" s="28">
        <v>696772.35</v>
      </c>
      <c r="AR311" s="60"/>
      <c r="AS311" s="28">
        <v>3.73</v>
      </c>
      <c r="AT311" s="28">
        <v>277612.71000000002</v>
      </c>
      <c r="AU311" s="13"/>
      <c r="AV311" s="11"/>
      <c r="AW311" s="44">
        <v>4756818.18</v>
      </c>
      <c r="AX311" s="51"/>
      <c r="AY311" s="140">
        <v>49.97</v>
      </c>
    </row>
    <row r="312" spans="1:51" x14ac:dyDescent="0.25">
      <c r="A312" s="116" t="s">
        <v>693</v>
      </c>
      <c r="B312" s="152" t="s">
        <v>694</v>
      </c>
      <c r="C312" s="27" t="s">
        <v>684</v>
      </c>
      <c r="D312" s="27" t="s">
        <v>12</v>
      </c>
      <c r="E312" s="60"/>
      <c r="F312" s="139">
        <v>6442.25</v>
      </c>
      <c r="G312" s="140">
        <v>3714</v>
      </c>
      <c r="H312" s="140">
        <v>874.5</v>
      </c>
      <c r="I312" s="60"/>
      <c r="J312" s="28">
        <v>29.71</v>
      </c>
      <c r="K312" s="28">
        <v>1959136.82</v>
      </c>
      <c r="L312" s="60"/>
      <c r="M312" s="28">
        <v>29.71</v>
      </c>
      <c r="N312" s="28">
        <v>1959136.82</v>
      </c>
      <c r="O312" s="60"/>
      <c r="P312" s="28">
        <v>30.95</v>
      </c>
      <c r="Q312" s="28">
        <v>2040904.9</v>
      </c>
      <c r="R312" s="60"/>
      <c r="S312" s="28">
        <v>30.95</v>
      </c>
      <c r="T312" s="44">
        <v>2040904.9</v>
      </c>
      <c r="U312" s="12"/>
      <c r="V312" s="11"/>
      <c r="W312" s="28">
        <v>6.99</v>
      </c>
      <c r="X312" s="28">
        <v>460934.58</v>
      </c>
      <c r="Y312" s="60"/>
      <c r="Z312" s="28">
        <v>6.99</v>
      </c>
      <c r="AA312" s="28">
        <v>460934.58</v>
      </c>
      <c r="AB312" s="60"/>
      <c r="AC312" s="28">
        <v>7.28</v>
      </c>
      <c r="AD312" s="28">
        <v>480057.76</v>
      </c>
      <c r="AE312" s="60"/>
      <c r="AF312" s="28">
        <v>7.28</v>
      </c>
      <c r="AG312" s="44">
        <v>480057.76</v>
      </c>
      <c r="AH312" s="60"/>
      <c r="AI312" s="63">
        <v>8.74</v>
      </c>
      <c r="AJ312" s="44">
        <v>576333.07999999996</v>
      </c>
      <c r="AK312" s="12"/>
      <c r="AL312" s="11"/>
      <c r="AM312" s="28">
        <v>45.68</v>
      </c>
      <c r="AN312" s="28">
        <v>3012230.56</v>
      </c>
      <c r="AO312" s="60"/>
      <c r="AP312" s="28">
        <v>45.68</v>
      </c>
      <c r="AQ312" s="28">
        <v>1203348.24</v>
      </c>
      <c r="AR312" s="60"/>
      <c r="AS312" s="28">
        <v>6.44</v>
      </c>
      <c r="AT312" s="28">
        <v>479309.88</v>
      </c>
      <c r="AU312" s="13"/>
      <c r="AV312" s="11"/>
      <c r="AW312" s="44">
        <v>15153289.880000001</v>
      </c>
      <c r="AX312" s="51"/>
      <c r="AY312" s="140">
        <v>167.57999999999998</v>
      </c>
    </row>
    <row r="313" spans="1:51" x14ac:dyDescent="0.25">
      <c r="A313" s="116" t="s">
        <v>695</v>
      </c>
      <c r="B313" s="152" t="s">
        <v>696</v>
      </c>
      <c r="C313" s="27" t="s">
        <v>684</v>
      </c>
      <c r="D313" s="27" t="s">
        <v>12</v>
      </c>
      <c r="E313" s="60"/>
      <c r="F313" s="139">
        <v>694</v>
      </c>
      <c r="G313" s="140">
        <v>189</v>
      </c>
      <c r="H313" s="140">
        <v>0</v>
      </c>
      <c r="I313" s="60"/>
      <c r="J313" s="28">
        <v>1.51</v>
      </c>
      <c r="K313" s="28">
        <v>99572.42</v>
      </c>
      <c r="L313" s="60"/>
      <c r="M313" s="28">
        <v>1.51</v>
      </c>
      <c r="N313" s="28">
        <v>99572.42</v>
      </c>
      <c r="O313" s="60"/>
      <c r="P313" s="28">
        <v>1.57</v>
      </c>
      <c r="Q313" s="28">
        <v>103528.94</v>
      </c>
      <c r="R313" s="60"/>
      <c r="S313" s="28">
        <v>1.57</v>
      </c>
      <c r="T313" s="44">
        <v>103528.94</v>
      </c>
      <c r="U313" s="12"/>
      <c r="V313" s="11"/>
      <c r="W313" s="28">
        <v>0</v>
      </c>
      <c r="X313" s="28">
        <v>0</v>
      </c>
      <c r="Y313" s="60"/>
      <c r="Z313" s="28">
        <v>0</v>
      </c>
      <c r="AA313" s="28">
        <v>0</v>
      </c>
      <c r="AB313" s="60"/>
      <c r="AC313" s="28">
        <v>0</v>
      </c>
      <c r="AD313" s="28">
        <v>0</v>
      </c>
      <c r="AE313" s="60"/>
      <c r="AF313" s="28">
        <v>0</v>
      </c>
      <c r="AG313" s="44">
        <v>0</v>
      </c>
      <c r="AH313" s="60"/>
      <c r="AI313" s="63">
        <v>0</v>
      </c>
      <c r="AJ313" s="44">
        <v>0</v>
      </c>
      <c r="AK313" s="12"/>
      <c r="AL313" s="11"/>
      <c r="AM313" s="28">
        <v>4.92</v>
      </c>
      <c r="AN313" s="28">
        <v>324434.64</v>
      </c>
      <c r="AO313" s="60"/>
      <c r="AP313" s="28">
        <v>4.92</v>
      </c>
      <c r="AQ313" s="28">
        <v>129607.56</v>
      </c>
      <c r="AR313" s="60"/>
      <c r="AS313" s="28">
        <v>0.69</v>
      </c>
      <c r="AT313" s="28">
        <v>51354.63</v>
      </c>
      <c r="AU313" s="13"/>
      <c r="AV313" s="11"/>
      <c r="AW313" s="44">
        <v>911599.55</v>
      </c>
      <c r="AX313" s="51"/>
      <c r="AY313" s="140">
        <v>9.57</v>
      </c>
    </row>
    <row r="314" spans="1:51" x14ac:dyDescent="0.25">
      <c r="A314" s="116" t="s">
        <v>697</v>
      </c>
      <c r="B314" s="152" t="s">
        <v>698</v>
      </c>
      <c r="C314" s="27" t="s">
        <v>684</v>
      </c>
      <c r="D314" s="27" t="s">
        <v>12</v>
      </c>
      <c r="E314" s="60"/>
      <c r="F314" s="139">
        <v>1984.54</v>
      </c>
      <c r="G314" s="140">
        <v>732</v>
      </c>
      <c r="H314" s="140">
        <v>84</v>
      </c>
      <c r="I314" s="60"/>
      <c r="J314" s="28">
        <v>5.85</v>
      </c>
      <c r="K314" s="28">
        <v>385760.7</v>
      </c>
      <c r="L314" s="60"/>
      <c r="M314" s="28">
        <v>5.85</v>
      </c>
      <c r="N314" s="28">
        <v>385760.7</v>
      </c>
      <c r="O314" s="60"/>
      <c r="P314" s="28">
        <v>6.1</v>
      </c>
      <c r="Q314" s="28">
        <v>402246.2</v>
      </c>
      <c r="R314" s="60"/>
      <c r="S314" s="28">
        <v>6.1</v>
      </c>
      <c r="T314" s="44">
        <v>402246.2</v>
      </c>
      <c r="U314" s="12"/>
      <c r="V314" s="11"/>
      <c r="W314" s="28">
        <v>0.67</v>
      </c>
      <c r="X314" s="28">
        <v>44181.14</v>
      </c>
      <c r="Y314" s="60"/>
      <c r="Z314" s="28">
        <v>0.67</v>
      </c>
      <c r="AA314" s="28">
        <v>44181.14</v>
      </c>
      <c r="AB314" s="60"/>
      <c r="AC314" s="28">
        <v>0.7</v>
      </c>
      <c r="AD314" s="28">
        <v>46159.4</v>
      </c>
      <c r="AE314" s="60"/>
      <c r="AF314" s="28">
        <v>0.7</v>
      </c>
      <c r="AG314" s="44">
        <v>46159.4</v>
      </c>
      <c r="AH314" s="60"/>
      <c r="AI314" s="63">
        <v>0.84</v>
      </c>
      <c r="AJ314" s="44">
        <v>55391.28</v>
      </c>
      <c r="AK314" s="12"/>
      <c r="AL314" s="11"/>
      <c r="AM314" s="28">
        <v>14.07</v>
      </c>
      <c r="AN314" s="28">
        <v>927803.94</v>
      </c>
      <c r="AO314" s="60"/>
      <c r="AP314" s="28">
        <v>14.07</v>
      </c>
      <c r="AQ314" s="28">
        <v>370646.01</v>
      </c>
      <c r="AR314" s="60"/>
      <c r="AS314" s="28">
        <v>1.98</v>
      </c>
      <c r="AT314" s="28">
        <v>147365.46</v>
      </c>
      <c r="AU314" s="13"/>
      <c r="AV314" s="11"/>
      <c r="AW314" s="44">
        <v>3257901.57</v>
      </c>
      <c r="AX314" s="51"/>
      <c r="AY314" s="140">
        <v>35.03</v>
      </c>
    </row>
    <row r="315" spans="1:51" x14ac:dyDescent="0.25">
      <c r="A315" s="116" t="s">
        <v>699</v>
      </c>
      <c r="B315" s="152" t="s">
        <v>700</v>
      </c>
      <c r="C315" s="27" t="s">
        <v>684</v>
      </c>
      <c r="D315" s="27" t="s">
        <v>12</v>
      </c>
      <c r="E315" s="60"/>
      <c r="F315" s="139">
        <v>806.61</v>
      </c>
      <c r="G315" s="140">
        <v>234</v>
      </c>
      <c r="H315" s="140">
        <v>0.33</v>
      </c>
      <c r="I315" s="60"/>
      <c r="J315" s="28">
        <v>1.87</v>
      </c>
      <c r="K315" s="28">
        <v>123311.54</v>
      </c>
      <c r="L315" s="60"/>
      <c r="M315" s="28">
        <v>1.87</v>
      </c>
      <c r="N315" s="28">
        <v>123311.54</v>
      </c>
      <c r="O315" s="60"/>
      <c r="P315" s="28">
        <v>1.95</v>
      </c>
      <c r="Q315" s="28">
        <v>128586.9</v>
      </c>
      <c r="R315" s="60"/>
      <c r="S315" s="28">
        <v>1.95</v>
      </c>
      <c r="T315" s="44">
        <v>128586.9</v>
      </c>
      <c r="U315" s="12"/>
      <c r="V315" s="11"/>
      <c r="W315" s="28">
        <v>0</v>
      </c>
      <c r="X315" s="28">
        <v>0</v>
      </c>
      <c r="Y315" s="60"/>
      <c r="Z315" s="28">
        <v>0</v>
      </c>
      <c r="AA315" s="28">
        <v>0</v>
      </c>
      <c r="AB315" s="60"/>
      <c r="AC315" s="28">
        <v>0</v>
      </c>
      <c r="AD315" s="28">
        <v>0</v>
      </c>
      <c r="AE315" s="60"/>
      <c r="AF315" s="28">
        <v>0</v>
      </c>
      <c r="AG315" s="44">
        <v>0</v>
      </c>
      <c r="AH315" s="60"/>
      <c r="AI315" s="63">
        <v>0</v>
      </c>
      <c r="AJ315" s="44">
        <v>0</v>
      </c>
      <c r="AK315" s="12"/>
      <c r="AL315" s="11"/>
      <c r="AM315" s="28">
        <v>5.72</v>
      </c>
      <c r="AN315" s="28">
        <v>377188.24</v>
      </c>
      <c r="AO315" s="60"/>
      <c r="AP315" s="28">
        <v>5.72</v>
      </c>
      <c r="AQ315" s="28">
        <v>150681.96</v>
      </c>
      <c r="AR315" s="60"/>
      <c r="AS315" s="28">
        <v>0.8</v>
      </c>
      <c r="AT315" s="28">
        <v>59541.599999999999</v>
      </c>
      <c r="AU315" s="13"/>
      <c r="AV315" s="11"/>
      <c r="AW315" s="44">
        <v>1091208.6800000002</v>
      </c>
      <c r="AX315" s="51"/>
      <c r="AY315" s="140">
        <v>11.49</v>
      </c>
    </row>
    <row r="316" spans="1:51" x14ac:dyDescent="0.25">
      <c r="A316" s="116" t="s">
        <v>706</v>
      </c>
      <c r="B316" s="152" t="s">
        <v>707</v>
      </c>
      <c r="C316" s="27" t="s">
        <v>708</v>
      </c>
      <c r="D316" s="27" t="s">
        <v>12</v>
      </c>
      <c r="E316" s="60"/>
      <c r="F316" s="139">
        <v>1783.3</v>
      </c>
      <c r="G316" s="140">
        <v>820.33</v>
      </c>
      <c r="H316" s="140">
        <v>19</v>
      </c>
      <c r="I316" s="60"/>
      <c r="J316" s="28">
        <v>6.56</v>
      </c>
      <c r="K316" s="28">
        <v>432579.52</v>
      </c>
      <c r="L316" s="60"/>
      <c r="M316" s="28">
        <v>6.56</v>
      </c>
      <c r="N316" s="28">
        <v>432579.52</v>
      </c>
      <c r="O316" s="60"/>
      <c r="P316" s="28">
        <v>6.83</v>
      </c>
      <c r="Q316" s="28">
        <v>450383.86</v>
      </c>
      <c r="R316" s="60"/>
      <c r="S316" s="28">
        <v>6.83</v>
      </c>
      <c r="T316" s="44">
        <v>450383.86</v>
      </c>
      <c r="U316" s="12"/>
      <c r="V316" s="11"/>
      <c r="W316" s="28">
        <v>0.15</v>
      </c>
      <c r="X316" s="28">
        <v>9891.2999999999993</v>
      </c>
      <c r="Y316" s="60"/>
      <c r="Z316" s="28">
        <v>0.15</v>
      </c>
      <c r="AA316" s="28">
        <v>9891.2999999999993</v>
      </c>
      <c r="AB316" s="60"/>
      <c r="AC316" s="28">
        <v>0.15</v>
      </c>
      <c r="AD316" s="28">
        <v>9891.2999999999993</v>
      </c>
      <c r="AE316" s="60"/>
      <c r="AF316" s="28">
        <v>0.15</v>
      </c>
      <c r="AG316" s="44">
        <v>9891.2999999999993</v>
      </c>
      <c r="AH316" s="60"/>
      <c r="AI316" s="63">
        <v>0.19</v>
      </c>
      <c r="AJ316" s="44">
        <v>12528.98</v>
      </c>
      <c r="AK316" s="12"/>
      <c r="AL316" s="11"/>
      <c r="AM316" s="28">
        <v>12.64</v>
      </c>
      <c r="AN316" s="28">
        <v>833506.88</v>
      </c>
      <c r="AO316" s="60"/>
      <c r="AP316" s="28">
        <v>12.64</v>
      </c>
      <c r="AQ316" s="28">
        <v>332975.52</v>
      </c>
      <c r="AR316" s="60"/>
      <c r="AS316" s="28">
        <v>1.78</v>
      </c>
      <c r="AT316" s="28">
        <v>132480.06</v>
      </c>
      <c r="AU316" s="13"/>
      <c r="AV316" s="11"/>
      <c r="AW316" s="44">
        <v>3116983.4</v>
      </c>
      <c r="AX316" s="51"/>
      <c r="AY316" s="140">
        <v>33.5</v>
      </c>
    </row>
    <row r="317" spans="1:51" x14ac:dyDescent="0.25">
      <c r="A317" s="116" t="s">
        <v>709</v>
      </c>
      <c r="B317" s="152" t="s">
        <v>710</v>
      </c>
      <c r="C317" s="27" t="s">
        <v>708</v>
      </c>
      <c r="D317" s="27" t="s">
        <v>12</v>
      </c>
      <c r="E317" s="60"/>
      <c r="F317" s="139">
        <v>690.29</v>
      </c>
      <c r="G317" s="140">
        <v>268</v>
      </c>
      <c r="H317" s="140">
        <v>3</v>
      </c>
      <c r="I317" s="60"/>
      <c r="J317" s="28">
        <v>2.14</v>
      </c>
      <c r="K317" s="28">
        <v>141115.88</v>
      </c>
      <c r="L317" s="60"/>
      <c r="M317" s="28">
        <v>2.14</v>
      </c>
      <c r="N317" s="28">
        <v>141115.88</v>
      </c>
      <c r="O317" s="60"/>
      <c r="P317" s="28">
        <v>2.23</v>
      </c>
      <c r="Q317" s="28">
        <v>147050.66</v>
      </c>
      <c r="R317" s="60"/>
      <c r="S317" s="28">
        <v>2.23</v>
      </c>
      <c r="T317" s="44">
        <v>147050.66</v>
      </c>
      <c r="U317" s="12"/>
      <c r="V317" s="11"/>
      <c r="W317" s="28">
        <v>0.02</v>
      </c>
      <c r="X317" s="28">
        <v>1318.84</v>
      </c>
      <c r="Y317" s="60"/>
      <c r="Z317" s="28">
        <v>0.02</v>
      </c>
      <c r="AA317" s="28">
        <v>1318.84</v>
      </c>
      <c r="AB317" s="60"/>
      <c r="AC317" s="28">
        <v>0.02</v>
      </c>
      <c r="AD317" s="28">
        <v>1318.84</v>
      </c>
      <c r="AE317" s="60"/>
      <c r="AF317" s="28">
        <v>0.02</v>
      </c>
      <c r="AG317" s="44">
        <v>1318.84</v>
      </c>
      <c r="AH317" s="60"/>
      <c r="AI317" s="63">
        <v>0.03</v>
      </c>
      <c r="AJ317" s="44">
        <v>1978.26</v>
      </c>
      <c r="AK317" s="12"/>
      <c r="AL317" s="11"/>
      <c r="AM317" s="28">
        <v>4.8899999999999997</v>
      </c>
      <c r="AN317" s="28">
        <v>322456.38</v>
      </c>
      <c r="AO317" s="60"/>
      <c r="AP317" s="28">
        <v>4.8899999999999997</v>
      </c>
      <c r="AQ317" s="28">
        <v>128817.27</v>
      </c>
      <c r="AR317" s="60"/>
      <c r="AS317" s="28">
        <v>0.69</v>
      </c>
      <c r="AT317" s="28">
        <v>51354.63</v>
      </c>
      <c r="AU317" s="13"/>
      <c r="AV317" s="11"/>
      <c r="AW317" s="44">
        <v>1086214.9800000002</v>
      </c>
      <c r="AX317" s="51"/>
      <c r="AY317" s="140">
        <v>11.579999999999998</v>
      </c>
    </row>
    <row r="318" spans="1:51" x14ac:dyDescent="0.25">
      <c r="A318" s="116" t="s">
        <v>711</v>
      </c>
      <c r="B318" s="152" t="s">
        <v>712</v>
      </c>
      <c r="C318" s="27" t="s">
        <v>713</v>
      </c>
      <c r="D318" s="27" t="s">
        <v>12</v>
      </c>
      <c r="E318" s="60"/>
      <c r="F318" s="139">
        <v>513.75</v>
      </c>
      <c r="G318" s="140">
        <v>225</v>
      </c>
      <c r="H318" s="140">
        <v>0</v>
      </c>
      <c r="I318" s="60"/>
      <c r="J318" s="28">
        <v>1.8</v>
      </c>
      <c r="K318" s="28">
        <v>118695.6</v>
      </c>
      <c r="L318" s="60"/>
      <c r="M318" s="28">
        <v>1.8</v>
      </c>
      <c r="N318" s="28">
        <v>118695.6</v>
      </c>
      <c r="O318" s="60"/>
      <c r="P318" s="28">
        <v>1.87</v>
      </c>
      <c r="Q318" s="28">
        <v>123311.54</v>
      </c>
      <c r="R318" s="60"/>
      <c r="S318" s="28">
        <v>1.87</v>
      </c>
      <c r="T318" s="44">
        <v>123311.54</v>
      </c>
      <c r="U318" s="12"/>
      <c r="V318" s="11"/>
      <c r="W318" s="28">
        <v>0</v>
      </c>
      <c r="X318" s="28">
        <v>0</v>
      </c>
      <c r="Y318" s="60"/>
      <c r="Z318" s="28">
        <v>0</v>
      </c>
      <c r="AA318" s="28">
        <v>0</v>
      </c>
      <c r="AB318" s="60"/>
      <c r="AC318" s="28">
        <v>0</v>
      </c>
      <c r="AD318" s="28">
        <v>0</v>
      </c>
      <c r="AE318" s="60"/>
      <c r="AF318" s="28">
        <v>0</v>
      </c>
      <c r="AG318" s="44">
        <v>0</v>
      </c>
      <c r="AH318" s="60"/>
      <c r="AI318" s="63">
        <v>0</v>
      </c>
      <c r="AJ318" s="44">
        <v>0</v>
      </c>
      <c r="AK318" s="12"/>
      <c r="AL318" s="11"/>
      <c r="AM318" s="28">
        <v>3.64</v>
      </c>
      <c r="AN318" s="28">
        <v>240028.88</v>
      </c>
      <c r="AO318" s="60"/>
      <c r="AP318" s="28">
        <v>3.64</v>
      </c>
      <c r="AQ318" s="28">
        <v>95888.52</v>
      </c>
      <c r="AR318" s="60"/>
      <c r="AS318" s="28">
        <v>0.51</v>
      </c>
      <c r="AT318" s="28">
        <v>37957.769999999997</v>
      </c>
      <c r="AU318" s="13"/>
      <c r="AV318" s="11"/>
      <c r="AW318" s="44">
        <v>857889.45</v>
      </c>
      <c r="AX318" s="51"/>
      <c r="AY318" s="140">
        <v>9.18</v>
      </c>
    </row>
    <row r="319" spans="1:51" x14ac:dyDescent="0.25">
      <c r="A319" s="116" t="s">
        <v>714</v>
      </c>
      <c r="B319" s="152" t="s">
        <v>715</v>
      </c>
      <c r="C319" s="27" t="s">
        <v>713</v>
      </c>
      <c r="D319" s="27" t="s">
        <v>12</v>
      </c>
      <c r="E319" s="60"/>
      <c r="F319" s="139">
        <v>1771.53</v>
      </c>
      <c r="G319" s="140">
        <v>667.66</v>
      </c>
      <c r="H319" s="140">
        <v>0</v>
      </c>
      <c r="I319" s="60"/>
      <c r="J319" s="28">
        <v>5.34</v>
      </c>
      <c r="K319" s="28">
        <v>352130.28</v>
      </c>
      <c r="L319" s="60"/>
      <c r="M319" s="28">
        <v>5.34</v>
      </c>
      <c r="N319" s="28">
        <v>352130.28</v>
      </c>
      <c r="O319" s="60"/>
      <c r="P319" s="28">
        <v>5.56</v>
      </c>
      <c r="Q319" s="28">
        <v>366637.52</v>
      </c>
      <c r="R319" s="60"/>
      <c r="S319" s="28">
        <v>5.56</v>
      </c>
      <c r="T319" s="44">
        <v>366637.52</v>
      </c>
      <c r="U319" s="12"/>
      <c r="V319" s="11"/>
      <c r="W319" s="28">
        <v>0</v>
      </c>
      <c r="X319" s="28">
        <v>0</v>
      </c>
      <c r="Y319" s="60"/>
      <c r="Z319" s="28">
        <v>0</v>
      </c>
      <c r="AA319" s="28">
        <v>0</v>
      </c>
      <c r="AB319" s="60"/>
      <c r="AC319" s="28">
        <v>0</v>
      </c>
      <c r="AD319" s="28">
        <v>0</v>
      </c>
      <c r="AE319" s="60"/>
      <c r="AF319" s="28">
        <v>0</v>
      </c>
      <c r="AG319" s="44">
        <v>0</v>
      </c>
      <c r="AH319" s="60"/>
      <c r="AI319" s="63">
        <v>0</v>
      </c>
      <c r="AJ319" s="44">
        <v>0</v>
      </c>
      <c r="AK319" s="12"/>
      <c r="AL319" s="11"/>
      <c r="AM319" s="28">
        <v>12.56</v>
      </c>
      <c r="AN319" s="28">
        <v>828231.52</v>
      </c>
      <c r="AO319" s="60"/>
      <c r="AP319" s="28">
        <v>12.56</v>
      </c>
      <c r="AQ319" s="28">
        <v>330868.08</v>
      </c>
      <c r="AR319" s="60"/>
      <c r="AS319" s="28">
        <v>1.77</v>
      </c>
      <c r="AT319" s="28">
        <v>131735.79</v>
      </c>
      <c r="AU319" s="13"/>
      <c r="AV319" s="11"/>
      <c r="AW319" s="44">
        <v>2728370.99</v>
      </c>
      <c r="AX319" s="51"/>
      <c r="AY319" s="140">
        <v>29.019999999999996</v>
      </c>
    </row>
    <row r="320" spans="1:51" x14ac:dyDescent="0.25">
      <c r="A320" s="116" t="s">
        <v>716</v>
      </c>
      <c r="B320" s="152" t="s">
        <v>717</v>
      </c>
      <c r="C320" s="27" t="s">
        <v>713</v>
      </c>
      <c r="D320" s="27" t="s">
        <v>12</v>
      </c>
      <c r="E320" s="60"/>
      <c r="F320" s="139">
        <v>313.45</v>
      </c>
      <c r="G320" s="140">
        <v>98.33</v>
      </c>
      <c r="H320" s="140">
        <v>0</v>
      </c>
      <c r="I320" s="60"/>
      <c r="J320" s="28">
        <v>0.78</v>
      </c>
      <c r="K320" s="28">
        <v>51434.76</v>
      </c>
      <c r="L320" s="60"/>
      <c r="M320" s="28">
        <v>0.78</v>
      </c>
      <c r="N320" s="28">
        <v>51434.76</v>
      </c>
      <c r="O320" s="60"/>
      <c r="P320" s="28">
        <v>0.81</v>
      </c>
      <c r="Q320" s="28">
        <v>53413.02</v>
      </c>
      <c r="R320" s="60"/>
      <c r="S320" s="28">
        <v>0.81</v>
      </c>
      <c r="T320" s="44">
        <v>53413.02</v>
      </c>
      <c r="U320" s="12"/>
      <c r="V320" s="11"/>
      <c r="W320" s="28">
        <v>0</v>
      </c>
      <c r="X320" s="28">
        <v>0</v>
      </c>
      <c r="Y320" s="60"/>
      <c r="Z320" s="28">
        <v>0</v>
      </c>
      <c r="AA320" s="28">
        <v>0</v>
      </c>
      <c r="AB320" s="60"/>
      <c r="AC320" s="28">
        <v>0</v>
      </c>
      <c r="AD320" s="28">
        <v>0</v>
      </c>
      <c r="AE320" s="60"/>
      <c r="AF320" s="28">
        <v>0</v>
      </c>
      <c r="AG320" s="44">
        <v>0</v>
      </c>
      <c r="AH320" s="60"/>
      <c r="AI320" s="63">
        <v>0</v>
      </c>
      <c r="AJ320" s="44">
        <v>0</v>
      </c>
      <c r="AK320" s="12"/>
      <c r="AL320" s="11"/>
      <c r="AM320" s="28">
        <v>2.2200000000000002</v>
      </c>
      <c r="AN320" s="28">
        <v>146391.24</v>
      </c>
      <c r="AO320" s="60"/>
      <c r="AP320" s="28">
        <v>2.2200000000000002</v>
      </c>
      <c r="AQ320" s="28">
        <v>58481.46</v>
      </c>
      <c r="AR320" s="60"/>
      <c r="AS320" s="28">
        <v>0.31</v>
      </c>
      <c r="AT320" s="28">
        <v>23072.37</v>
      </c>
      <c r="AU320" s="13"/>
      <c r="AV320" s="11"/>
      <c r="AW320" s="44">
        <v>437640.63000000006</v>
      </c>
      <c r="AX320" s="51"/>
      <c r="AY320" s="140">
        <v>4.620000000000001</v>
      </c>
    </row>
    <row r="321" spans="1:51" x14ac:dyDescent="0.25">
      <c r="A321" s="116" t="s">
        <v>718</v>
      </c>
      <c r="B321" s="152" t="s">
        <v>719</v>
      </c>
      <c r="C321" s="27" t="s">
        <v>713</v>
      </c>
      <c r="D321" s="27" t="s">
        <v>131</v>
      </c>
      <c r="E321" s="60"/>
      <c r="F321" s="139">
        <v>683.16</v>
      </c>
      <c r="G321" s="140">
        <v>260.33</v>
      </c>
      <c r="H321" s="140">
        <v>0</v>
      </c>
      <c r="I321" s="60"/>
      <c r="J321" s="28">
        <v>2.08</v>
      </c>
      <c r="K321" s="28">
        <v>137159.35999999999</v>
      </c>
      <c r="L321" s="60"/>
      <c r="M321" s="28">
        <v>2.08</v>
      </c>
      <c r="N321" s="28">
        <v>137159.35999999999</v>
      </c>
      <c r="O321" s="60"/>
      <c r="P321" s="28">
        <v>2.16</v>
      </c>
      <c r="Q321" s="28">
        <v>142434.72</v>
      </c>
      <c r="R321" s="60"/>
      <c r="S321" s="28">
        <v>2.16</v>
      </c>
      <c r="T321" s="44">
        <v>142434.72</v>
      </c>
      <c r="U321" s="12"/>
      <c r="V321" s="11"/>
      <c r="W321" s="28">
        <v>0</v>
      </c>
      <c r="X321" s="28">
        <v>0</v>
      </c>
      <c r="Y321" s="60"/>
      <c r="Z321" s="28">
        <v>0</v>
      </c>
      <c r="AA321" s="28">
        <v>0</v>
      </c>
      <c r="AB321" s="60"/>
      <c r="AC321" s="28">
        <v>0</v>
      </c>
      <c r="AD321" s="28">
        <v>0</v>
      </c>
      <c r="AE321" s="60"/>
      <c r="AF321" s="28">
        <v>0</v>
      </c>
      <c r="AG321" s="44">
        <v>0</v>
      </c>
      <c r="AH321" s="60"/>
      <c r="AI321" s="63">
        <v>0</v>
      </c>
      <c r="AJ321" s="44">
        <v>0</v>
      </c>
      <c r="AK321" s="12"/>
      <c r="AL321" s="11"/>
      <c r="AM321" s="28">
        <v>4.84</v>
      </c>
      <c r="AN321" s="28">
        <v>319159.28000000003</v>
      </c>
      <c r="AO321" s="60"/>
      <c r="AP321" s="28">
        <v>4.84</v>
      </c>
      <c r="AQ321" s="28">
        <v>127500.12</v>
      </c>
      <c r="AR321" s="60"/>
      <c r="AS321" s="28">
        <v>0.68</v>
      </c>
      <c r="AT321" s="28">
        <v>50610.36</v>
      </c>
      <c r="AU321" s="13"/>
      <c r="AV321" s="11"/>
      <c r="AW321" s="44">
        <v>1056457.92</v>
      </c>
      <c r="AX321" s="51"/>
      <c r="AY321" s="140">
        <v>11.24</v>
      </c>
    </row>
    <row r="322" spans="1:51" x14ac:dyDescent="0.25">
      <c r="A322" s="116" t="s">
        <v>720</v>
      </c>
      <c r="B322" s="152" t="s">
        <v>721</v>
      </c>
      <c r="C322" s="27" t="s">
        <v>713</v>
      </c>
      <c r="D322" s="27" t="s">
        <v>131</v>
      </c>
      <c r="E322" s="60"/>
      <c r="F322" s="139">
        <v>246.66</v>
      </c>
      <c r="G322" s="140">
        <v>70.33</v>
      </c>
      <c r="H322" s="140">
        <v>0</v>
      </c>
      <c r="I322" s="60"/>
      <c r="J322" s="28">
        <v>0.56000000000000005</v>
      </c>
      <c r="K322" s="28">
        <v>36927.519999999997</v>
      </c>
      <c r="L322" s="60"/>
      <c r="M322" s="28">
        <v>0.56000000000000005</v>
      </c>
      <c r="N322" s="28">
        <v>36927.519999999997</v>
      </c>
      <c r="O322" s="60"/>
      <c r="P322" s="28">
        <v>0.57999999999999996</v>
      </c>
      <c r="Q322" s="28">
        <v>38246.36</v>
      </c>
      <c r="R322" s="60"/>
      <c r="S322" s="28">
        <v>0.57999999999999996</v>
      </c>
      <c r="T322" s="44">
        <v>38246.36</v>
      </c>
      <c r="U322" s="12"/>
      <c r="V322" s="11"/>
      <c r="W322" s="28">
        <v>0</v>
      </c>
      <c r="X322" s="28">
        <v>0</v>
      </c>
      <c r="Y322" s="60"/>
      <c r="Z322" s="28">
        <v>0</v>
      </c>
      <c r="AA322" s="28">
        <v>0</v>
      </c>
      <c r="AB322" s="60"/>
      <c r="AC322" s="28">
        <v>0</v>
      </c>
      <c r="AD322" s="28">
        <v>0</v>
      </c>
      <c r="AE322" s="60"/>
      <c r="AF322" s="28">
        <v>0</v>
      </c>
      <c r="AG322" s="44">
        <v>0</v>
      </c>
      <c r="AH322" s="60"/>
      <c r="AI322" s="63">
        <v>0</v>
      </c>
      <c r="AJ322" s="44">
        <v>0</v>
      </c>
      <c r="AK322" s="12"/>
      <c r="AL322" s="11"/>
      <c r="AM322" s="28">
        <v>1.74</v>
      </c>
      <c r="AN322" s="28">
        <v>114739.08</v>
      </c>
      <c r="AO322" s="60"/>
      <c r="AP322" s="28">
        <v>1.74</v>
      </c>
      <c r="AQ322" s="28">
        <v>45836.82</v>
      </c>
      <c r="AR322" s="60"/>
      <c r="AS322" s="28">
        <v>0.24</v>
      </c>
      <c r="AT322" s="28">
        <v>17862.48</v>
      </c>
      <c r="AU322" s="13"/>
      <c r="AV322" s="11"/>
      <c r="AW322" s="44">
        <v>328786.14</v>
      </c>
      <c r="AX322" s="51"/>
      <c r="AY322" s="140">
        <v>3.46</v>
      </c>
    </row>
    <row r="323" spans="1:51" x14ac:dyDescent="0.25">
      <c r="A323" s="116" t="s">
        <v>722</v>
      </c>
      <c r="B323" s="152" t="s">
        <v>723</v>
      </c>
      <c r="C323" s="27" t="s">
        <v>713</v>
      </c>
      <c r="D323" s="27" t="s">
        <v>120</v>
      </c>
      <c r="E323" s="60"/>
      <c r="F323" s="139">
        <v>473.97</v>
      </c>
      <c r="G323" s="140">
        <v>185</v>
      </c>
      <c r="H323" s="140">
        <v>1</v>
      </c>
      <c r="I323" s="60"/>
      <c r="J323" s="28">
        <v>1.48</v>
      </c>
      <c r="K323" s="28">
        <v>97594.16</v>
      </c>
      <c r="L323" s="60"/>
      <c r="M323" s="28">
        <v>1.48</v>
      </c>
      <c r="N323" s="28">
        <v>97594.16</v>
      </c>
      <c r="O323" s="60"/>
      <c r="P323" s="28">
        <v>1.54</v>
      </c>
      <c r="Q323" s="28">
        <v>101550.68</v>
      </c>
      <c r="R323" s="60"/>
      <c r="S323" s="28">
        <v>1.54</v>
      </c>
      <c r="T323" s="44">
        <v>101550.68</v>
      </c>
      <c r="U323" s="12"/>
      <c r="V323" s="11"/>
      <c r="W323" s="28">
        <v>0</v>
      </c>
      <c r="X323" s="28">
        <v>0</v>
      </c>
      <c r="Y323" s="60"/>
      <c r="Z323" s="28">
        <v>0</v>
      </c>
      <c r="AA323" s="28">
        <v>0</v>
      </c>
      <c r="AB323" s="60"/>
      <c r="AC323" s="28">
        <v>0</v>
      </c>
      <c r="AD323" s="28">
        <v>0</v>
      </c>
      <c r="AE323" s="60"/>
      <c r="AF323" s="28">
        <v>0</v>
      </c>
      <c r="AG323" s="44">
        <v>0</v>
      </c>
      <c r="AH323" s="60"/>
      <c r="AI323" s="63">
        <v>0.01</v>
      </c>
      <c r="AJ323" s="44">
        <v>659.42</v>
      </c>
      <c r="AK323" s="12"/>
      <c r="AL323" s="11"/>
      <c r="AM323" s="28">
        <v>3.36</v>
      </c>
      <c r="AN323" s="28">
        <v>221565.12</v>
      </c>
      <c r="AO323" s="60"/>
      <c r="AP323" s="28">
        <v>3.36</v>
      </c>
      <c r="AQ323" s="28">
        <v>88512.48</v>
      </c>
      <c r="AR323" s="60"/>
      <c r="AS323" s="28">
        <v>0.47</v>
      </c>
      <c r="AT323" s="28">
        <v>34980.69</v>
      </c>
      <c r="AU323" s="13"/>
      <c r="AV323" s="11"/>
      <c r="AW323" s="44">
        <v>744007.39</v>
      </c>
      <c r="AX323" s="51"/>
      <c r="AY323" s="140">
        <v>7.93</v>
      </c>
    </row>
    <row r="324" spans="1:51" x14ac:dyDescent="0.25">
      <c r="A324" s="116" t="s">
        <v>724</v>
      </c>
      <c r="B324" s="152" t="s">
        <v>725</v>
      </c>
      <c r="C324" s="27" t="s">
        <v>713</v>
      </c>
      <c r="D324" s="27" t="s">
        <v>120</v>
      </c>
      <c r="E324" s="60"/>
      <c r="F324" s="139">
        <v>45.04</v>
      </c>
      <c r="G324" s="140">
        <v>4.33</v>
      </c>
      <c r="H324" s="140">
        <v>0</v>
      </c>
      <c r="I324" s="60"/>
      <c r="J324" s="28">
        <v>0.03</v>
      </c>
      <c r="K324" s="28">
        <v>1978.26</v>
      </c>
      <c r="L324" s="60"/>
      <c r="M324" s="28">
        <v>0.03</v>
      </c>
      <c r="N324" s="28">
        <v>1978.26</v>
      </c>
      <c r="O324" s="60"/>
      <c r="P324" s="28">
        <v>0.03</v>
      </c>
      <c r="Q324" s="28">
        <v>1978.26</v>
      </c>
      <c r="R324" s="60"/>
      <c r="S324" s="28">
        <v>0.03</v>
      </c>
      <c r="T324" s="44">
        <v>1978.26</v>
      </c>
      <c r="U324" s="12"/>
      <c r="V324" s="11"/>
      <c r="W324" s="28">
        <v>0</v>
      </c>
      <c r="X324" s="28">
        <v>0</v>
      </c>
      <c r="Y324" s="60"/>
      <c r="Z324" s="28">
        <v>0</v>
      </c>
      <c r="AA324" s="28">
        <v>0</v>
      </c>
      <c r="AB324" s="60"/>
      <c r="AC324" s="28">
        <v>0</v>
      </c>
      <c r="AD324" s="28">
        <v>0</v>
      </c>
      <c r="AE324" s="60"/>
      <c r="AF324" s="28">
        <v>0</v>
      </c>
      <c r="AG324" s="44">
        <v>0</v>
      </c>
      <c r="AH324" s="60"/>
      <c r="AI324" s="63">
        <v>0</v>
      </c>
      <c r="AJ324" s="44">
        <v>0</v>
      </c>
      <c r="AK324" s="12"/>
      <c r="AL324" s="11"/>
      <c r="AM324" s="28">
        <v>0.31</v>
      </c>
      <c r="AN324" s="28">
        <v>20442.02</v>
      </c>
      <c r="AO324" s="60"/>
      <c r="AP324" s="28">
        <v>0.31</v>
      </c>
      <c r="AQ324" s="28">
        <v>8166.33</v>
      </c>
      <c r="AR324" s="60"/>
      <c r="AS324" s="28">
        <v>0.04</v>
      </c>
      <c r="AT324" s="28">
        <v>2977.08</v>
      </c>
      <c r="AU324" s="13"/>
      <c r="AV324" s="11"/>
      <c r="AW324" s="44">
        <v>39498.470000000008</v>
      </c>
      <c r="AX324" s="51"/>
      <c r="AY324" s="140">
        <v>0.4</v>
      </c>
    </row>
    <row r="325" spans="1:51" x14ac:dyDescent="0.25">
      <c r="A325" s="116" t="s">
        <v>726</v>
      </c>
      <c r="B325" s="152" t="s">
        <v>727</v>
      </c>
      <c r="C325" s="27" t="s">
        <v>713</v>
      </c>
      <c r="D325" s="27" t="s">
        <v>120</v>
      </c>
      <c r="E325" s="60"/>
      <c r="F325" s="139">
        <v>116.75</v>
      </c>
      <c r="G325" s="140">
        <v>42</v>
      </c>
      <c r="H325" s="140">
        <v>0</v>
      </c>
      <c r="I325" s="60"/>
      <c r="J325" s="28">
        <v>0.33</v>
      </c>
      <c r="K325" s="28">
        <v>21760.86</v>
      </c>
      <c r="L325" s="60"/>
      <c r="M325" s="28">
        <v>0.33</v>
      </c>
      <c r="N325" s="28">
        <v>21760.86</v>
      </c>
      <c r="O325" s="60"/>
      <c r="P325" s="28">
        <v>0.35</v>
      </c>
      <c r="Q325" s="28">
        <v>23079.7</v>
      </c>
      <c r="R325" s="60"/>
      <c r="S325" s="28">
        <v>0.35</v>
      </c>
      <c r="T325" s="44">
        <v>23079.7</v>
      </c>
      <c r="U325" s="12"/>
      <c r="V325" s="11"/>
      <c r="W325" s="28">
        <v>0</v>
      </c>
      <c r="X325" s="28">
        <v>0</v>
      </c>
      <c r="Y325" s="60"/>
      <c r="Z325" s="28">
        <v>0</v>
      </c>
      <c r="AA325" s="28">
        <v>0</v>
      </c>
      <c r="AB325" s="60"/>
      <c r="AC325" s="28">
        <v>0</v>
      </c>
      <c r="AD325" s="28">
        <v>0</v>
      </c>
      <c r="AE325" s="60"/>
      <c r="AF325" s="28">
        <v>0</v>
      </c>
      <c r="AG325" s="44">
        <v>0</v>
      </c>
      <c r="AH325" s="60"/>
      <c r="AI325" s="63">
        <v>0</v>
      </c>
      <c r="AJ325" s="44">
        <v>0</v>
      </c>
      <c r="AK325" s="12"/>
      <c r="AL325" s="11"/>
      <c r="AM325" s="28">
        <v>0.82</v>
      </c>
      <c r="AN325" s="28">
        <v>54072.44</v>
      </c>
      <c r="AO325" s="60"/>
      <c r="AP325" s="28">
        <v>0.82</v>
      </c>
      <c r="AQ325" s="28">
        <v>21601.26</v>
      </c>
      <c r="AR325" s="60"/>
      <c r="AS325" s="28">
        <v>0.11</v>
      </c>
      <c r="AT325" s="28">
        <v>8186.97</v>
      </c>
      <c r="AU325" s="13"/>
      <c r="AV325" s="11"/>
      <c r="AW325" s="44">
        <v>173541.78999999998</v>
      </c>
      <c r="AX325" s="51"/>
      <c r="AY325" s="140">
        <v>1.8499999999999996</v>
      </c>
    </row>
    <row r="326" spans="1:51" x14ac:dyDescent="0.25">
      <c r="A326" s="116" t="s">
        <v>728</v>
      </c>
      <c r="B326" s="152" t="s">
        <v>729</v>
      </c>
      <c r="C326" s="27" t="s">
        <v>713</v>
      </c>
      <c r="D326" s="27" t="s">
        <v>120</v>
      </c>
      <c r="E326" s="60"/>
      <c r="F326" s="139">
        <v>1141.22</v>
      </c>
      <c r="G326" s="140">
        <v>663</v>
      </c>
      <c r="H326" s="140">
        <v>0</v>
      </c>
      <c r="I326" s="60"/>
      <c r="J326" s="28">
        <v>5.3</v>
      </c>
      <c r="K326" s="28">
        <v>349492.6</v>
      </c>
      <c r="L326" s="60"/>
      <c r="M326" s="28">
        <v>5.3</v>
      </c>
      <c r="N326" s="28">
        <v>349492.6</v>
      </c>
      <c r="O326" s="60"/>
      <c r="P326" s="28">
        <v>5.52</v>
      </c>
      <c r="Q326" s="28">
        <v>363999.84</v>
      </c>
      <c r="R326" s="60"/>
      <c r="S326" s="28">
        <v>5.52</v>
      </c>
      <c r="T326" s="44">
        <v>363999.84</v>
      </c>
      <c r="U326" s="12"/>
      <c r="V326" s="11"/>
      <c r="W326" s="28">
        <v>0</v>
      </c>
      <c r="X326" s="28">
        <v>0</v>
      </c>
      <c r="Y326" s="60"/>
      <c r="Z326" s="28">
        <v>0</v>
      </c>
      <c r="AA326" s="28">
        <v>0</v>
      </c>
      <c r="AB326" s="60"/>
      <c r="AC326" s="28">
        <v>0</v>
      </c>
      <c r="AD326" s="28">
        <v>0</v>
      </c>
      <c r="AE326" s="60"/>
      <c r="AF326" s="28">
        <v>0</v>
      </c>
      <c r="AG326" s="44">
        <v>0</v>
      </c>
      <c r="AH326" s="60"/>
      <c r="AI326" s="63">
        <v>0</v>
      </c>
      <c r="AJ326" s="44">
        <v>0</v>
      </c>
      <c r="AK326" s="12"/>
      <c r="AL326" s="11"/>
      <c r="AM326" s="28">
        <v>8.09</v>
      </c>
      <c r="AN326" s="28">
        <v>533470.78</v>
      </c>
      <c r="AO326" s="60"/>
      <c r="AP326" s="28">
        <v>8.09</v>
      </c>
      <c r="AQ326" s="28">
        <v>213114.87</v>
      </c>
      <c r="AR326" s="60"/>
      <c r="AS326" s="28">
        <v>1.1399999999999999</v>
      </c>
      <c r="AT326" s="28">
        <v>84846.78</v>
      </c>
      <c r="AU326" s="13"/>
      <c r="AV326" s="11"/>
      <c r="AW326" s="44">
        <v>2258417.31</v>
      </c>
      <c r="AX326" s="51"/>
      <c r="AY326" s="140">
        <v>24.43</v>
      </c>
    </row>
    <row r="327" spans="1:51" x14ac:dyDescent="0.25">
      <c r="A327" s="116" t="s">
        <v>730</v>
      </c>
      <c r="B327" s="152" t="s">
        <v>731</v>
      </c>
      <c r="C327" s="27" t="s">
        <v>713</v>
      </c>
      <c r="D327" s="27" t="s">
        <v>120</v>
      </c>
      <c r="E327" s="60"/>
      <c r="F327" s="139">
        <v>131.38999999999999</v>
      </c>
      <c r="G327" s="140">
        <v>72.66</v>
      </c>
      <c r="H327" s="140">
        <v>0</v>
      </c>
      <c r="I327" s="60"/>
      <c r="J327" s="28">
        <v>0.57999999999999996</v>
      </c>
      <c r="K327" s="28">
        <v>38246.36</v>
      </c>
      <c r="L327" s="60"/>
      <c r="M327" s="28">
        <v>0.57999999999999996</v>
      </c>
      <c r="N327" s="28">
        <v>38246.36</v>
      </c>
      <c r="O327" s="60"/>
      <c r="P327" s="28">
        <v>0.6</v>
      </c>
      <c r="Q327" s="28">
        <v>39565.199999999997</v>
      </c>
      <c r="R327" s="60"/>
      <c r="S327" s="28">
        <v>0.6</v>
      </c>
      <c r="T327" s="44">
        <v>39565.199999999997</v>
      </c>
      <c r="U327" s="12"/>
      <c r="V327" s="11"/>
      <c r="W327" s="28">
        <v>0</v>
      </c>
      <c r="X327" s="28">
        <v>0</v>
      </c>
      <c r="Y327" s="60"/>
      <c r="Z327" s="28">
        <v>0</v>
      </c>
      <c r="AA327" s="28">
        <v>0</v>
      </c>
      <c r="AB327" s="60"/>
      <c r="AC327" s="28">
        <v>0</v>
      </c>
      <c r="AD327" s="28">
        <v>0</v>
      </c>
      <c r="AE327" s="60"/>
      <c r="AF327" s="28">
        <v>0</v>
      </c>
      <c r="AG327" s="44">
        <v>0</v>
      </c>
      <c r="AH327" s="60"/>
      <c r="AI327" s="63">
        <v>0</v>
      </c>
      <c r="AJ327" s="44">
        <v>0</v>
      </c>
      <c r="AK327" s="12"/>
      <c r="AL327" s="11"/>
      <c r="AM327" s="28">
        <v>0.93</v>
      </c>
      <c r="AN327" s="28">
        <v>61326.06</v>
      </c>
      <c r="AO327" s="60"/>
      <c r="AP327" s="28">
        <v>0.93</v>
      </c>
      <c r="AQ327" s="28">
        <v>24498.99</v>
      </c>
      <c r="AR327" s="60"/>
      <c r="AS327" s="28">
        <v>0.13</v>
      </c>
      <c r="AT327" s="28">
        <v>9675.51</v>
      </c>
      <c r="AU327" s="13"/>
      <c r="AV327" s="11"/>
      <c r="AW327" s="44">
        <v>251123.68</v>
      </c>
      <c r="AX327" s="51"/>
      <c r="AY327" s="140">
        <v>2.71</v>
      </c>
    </row>
    <row r="328" spans="1:51" x14ac:dyDescent="0.25">
      <c r="A328" s="116" t="s">
        <v>732</v>
      </c>
      <c r="B328" s="152" t="s">
        <v>733</v>
      </c>
      <c r="C328" s="27" t="s">
        <v>713</v>
      </c>
      <c r="D328" s="27" t="s">
        <v>120</v>
      </c>
      <c r="E328" s="60"/>
      <c r="F328" s="139">
        <v>110.3</v>
      </c>
      <c r="G328" s="140">
        <v>50</v>
      </c>
      <c r="H328" s="140">
        <v>0</v>
      </c>
      <c r="I328" s="60"/>
      <c r="J328" s="28">
        <v>0.4</v>
      </c>
      <c r="K328" s="28">
        <v>26376.799999999999</v>
      </c>
      <c r="L328" s="60"/>
      <c r="M328" s="28">
        <v>0.4</v>
      </c>
      <c r="N328" s="28">
        <v>26376.799999999999</v>
      </c>
      <c r="O328" s="60"/>
      <c r="P328" s="28">
        <v>0.41</v>
      </c>
      <c r="Q328" s="28">
        <v>27036.22</v>
      </c>
      <c r="R328" s="60"/>
      <c r="S328" s="28">
        <v>0.41</v>
      </c>
      <c r="T328" s="44">
        <v>27036.22</v>
      </c>
      <c r="U328" s="12"/>
      <c r="V328" s="11"/>
      <c r="W328" s="28">
        <v>0</v>
      </c>
      <c r="X328" s="28">
        <v>0</v>
      </c>
      <c r="Y328" s="60"/>
      <c r="Z328" s="28">
        <v>0</v>
      </c>
      <c r="AA328" s="28">
        <v>0</v>
      </c>
      <c r="AB328" s="60"/>
      <c r="AC328" s="28">
        <v>0</v>
      </c>
      <c r="AD328" s="28">
        <v>0</v>
      </c>
      <c r="AE328" s="60"/>
      <c r="AF328" s="28">
        <v>0</v>
      </c>
      <c r="AG328" s="44">
        <v>0</v>
      </c>
      <c r="AH328" s="60"/>
      <c r="AI328" s="63">
        <v>0</v>
      </c>
      <c r="AJ328" s="44">
        <v>0</v>
      </c>
      <c r="AK328" s="12"/>
      <c r="AL328" s="11"/>
      <c r="AM328" s="28">
        <v>0.78</v>
      </c>
      <c r="AN328" s="28">
        <v>51434.76</v>
      </c>
      <c r="AO328" s="60"/>
      <c r="AP328" s="28">
        <v>0.78</v>
      </c>
      <c r="AQ328" s="28">
        <v>20547.54</v>
      </c>
      <c r="AR328" s="60"/>
      <c r="AS328" s="28">
        <v>0.11</v>
      </c>
      <c r="AT328" s="28">
        <v>8186.97</v>
      </c>
      <c r="AU328" s="13"/>
      <c r="AV328" s="11"/>
      <c r="AW328" s="44">
        <v>186995.31</v>
      </c>
      <c r="AX328" s="51"/>
      <c r="AY328" s="140">
        <v>2</v>
      </c>
    </row>
    <row r="329" spans="1:51" x14ac:dyDescent="0.25">
      <c r="A329" s="116" t="s">
        <v>734</v>
      </c>
      <c r="B329" s="152" t="s">
        <v>735</v>
      </c>
      <c r="C329" s="27" t="s">
        <v>736</v>
      </c>
      <c r="D329" s="27" t="s">
        <v>12</v>
      </c>
      <c r="E329" s="60"/>
      <c r="F329" s="139">
        <v>209.25</v>
      </c>
      <c r="G329" s="140">
        <v>94</v>
      </c>
      <c r="H329" s="140">
        <v>0</v>
      </c>
      <c r="I329" s="60"/>
      <c r="J329" s="28">
        <v>0.75</v>
      </c>
      <c r="K329" s="28">
        <v>49456.5</v>
      </c>
      <c r="L329" s="60"/>
      <c r="M329" s="28">
        <v>0.75</v>
      </c>
      <c r="N329" s="28">
        <v>49456.5</v>
      </c>
      <c r="O329" s="60"/>
      <c r="P329" s="28">
        <v>0.78</v>
      </c>
      <c r="Q329" s="28">
        <v>51434.76</v>
      </c>
      <c r="R329" s="60"/>
      <c r="S329" s="28">
        <v>0.78</v>
      </c>
      <c r="T329" s="44">
        <v>51434.76</v>
      </c>
      <c r="U329" s="12"/>
      <c r="V329" s="11"/>
      <c r="W329" s="28">
        <v>0</v>
      </c>
      <c r="X329" s="28">
        <v>0</v>
      </c>
      <c r="Y329" s="60"/>
      <c r="Z329" s="28">
        <v>0</v>
      </c>
      <c r="AA329" s="28">
        <v>0</v>
      </c>
      <c r="AB329" s="60"/>
      <c r="AC329" s="28">
        <v>0</v>
      </c>
      <c r="AD329" s="28">
        <v>0</v>
      </c>
      <c r="AE329" s="60"/>
      <c r="AF329" s="28">
        <v>0</v>
      </c>
      <c r="AG329" s="44">
        <v>0</v>
      </c>
      <c r="AH329" s="60"/>
      <c r="AI329" s="63">
        <v>0</v>
      </c>
      <c r="AJ329" s="44">
        <v>0</v>
      </c>
      <c r="AK329" s="12"/>
      <c r="AL329" s="11"/>
      <c r="AM329" s="28">
        <v>1.48</v>
      </c>
      <c r="AN329" s="28">
        <v>97594.16</v>
      </c>
      <c r="AO329" s="60"/>
      <c r="AP329" s="28">
        <v>1.48</v>
      </c>
      <c r="AQ329" s="28">
        <v>38987.64</v>
      </c>
      <c r="AR329" s="60"/>
      <c r="AS329" s="28">
        <v>0.2</v>
      </c>
      <c r="AT329" s="28">
        <v>14885.4</v>
      </c>
      <c r="AU329" s="13"/>
      <c r="AV329" s="11"/>
      <c r="AW329" s="44">
        <v>353249.72000000003</v>
      </c>
      <c r="AX329" s="51"/>
      <c r="AY329" s="140">
        <v>3.79</v>
      </c>
    </row>
    <row r="330" spans="1:51" x14ac:dyDescent="0.25">
      <c r="A330" s="116" t="s">
        <v>737</v>
      </c>
      <c r="B330" s="152" t="s">
        <v>738</v>
      </c>
      <c r="C330" s="27" t="s">
        <v>736</v>
      </c>
      <c r="D330" s="27" t="s">
        <v>12</v>
      </c>
      <c r="E330" s="60"/>
      <c r="F330" s="139">
        <v>492.86</v>
      </c>
      <c r="G330" s="140">
        <v>182</v>
      </c>
      <c r="H330" s="140">
        <v>1.33</v>
      </c>
      <c r="I330" s="60"/>
      <c r="J330" s="28">
        <v>1.45</v>
      </c>
      <c r="K330" s="28">
        <v>95615.9</v>
      </c>
      <c r="L330" s="60"/>
      <c r="M330" s="28">
        <v>1.45</v>
      </c>
      <c r="N330" s="28">
        <v>95615.9</v>
      </c>
      <c r="O330" s="60"/>
      <c r="P330" s="28">
        <v>1.51</v>
      </c>
      <c r="Q330" s="28">
        <v>99572.42</v>
      </c>
      <c r="R330" s="60"/>
      <c r="S330" s="28">
        <v>1.51</v>
      </c>
      <c r="T330" s="44">
        <v>99572.42</v>
      </c>
      <c r="U330" s="12"/>
      <c r="V330" s="11"/>
      <c r="W330" s="28">
        <v>0.01</v>
      </c>
      <c r="X330" s="28">
        <v>659.42</v>
      </c>
      <c r="Y330" s="60"/>
      <c r="Z330" s="28">
        <v>0.01</v>
      </c>
      <c r="AA330" s="28">
        <v>659.42</v>
      </c>
      <c r="AB330" s="60"/>
      <c r="AC330" s="28">
        <v>0.01</v>
      </c>
      <c r="AD330" s="28">
        <v>659.42</v>
      </c>
      <c r="AE330" s="60"/>
      <c r="AF330" s="28">
        <v>0.01</v>
      </c>
      <c r="AG330" s="44">
        <v>659.42</v>
      </c>
      <c r="AH330" s="60"/>
      <c r="AI330" s="63">
        <v>0.01</v>
      </c>
      <c r="AJ330" s="44">
        <v>659.42</v>
      </c>
      <c r="AK330" s="12"/>
      <c r="AL330" s="11"/>
      <c r="AM330" s="28">
        <v>3.49</v>
      </c>
      <c r="AN330" s="28">
        <v>230137.58</v>
      </c>
      <c r="AO330" s="60"/>
      <c r="AP330" s="28">
        <v>3.49</v>
      </c>
      <c r="AQ330" s="28">
        <v>91937.07</v>
      </c>
      <c r="AR330" s="60"/>
      <c r="AS330" s="28">
        <v>0.49</v>
      </c>
      <c r="AT330" s="28">
        <v>36469.230000000003</v>
      </c>
      <c r="AU330" s="13"/>
      <c r="AV330" s="11"/>
      <c r="AW330" s="44">
        <v>752217.62</v>
      </c>
      <c r="AX330" s="51"/>
      <c r="AY330" s="140">
        <v>7.9999999999999991</v>
      </c>
    </row>
    <row r="331" spans="1:51" x14ac:dyDescent="0.25">
      <c r="A331" s="116" t="s">
        <v>739</v>
      </c>
      <c r="B331" s="152" t="s">
        <v>740</v>
      </c>
      <c r="C331" s="27" t="s">
        <v>736</v>
      </c>
      <c r="D331" s="27" t="s">
        <v>120</v>
      </c>
      <c r="E331" s="60"/>
      <c r="F331" s="139">
        <v>1073.47</v>
      </c>
      <c r="G331" s="140">
        <v>725</v>
      </c>
      <c r="H331" s="140">
        <v>0.66</v>
      </c>
      <c r="I331" s="60"/>
      <c r="J331" s="28">
        <v>5.8</v>
      </c>
      <c r="K331" s="28">
        <v>382463.6</v>
      </c>
      <c r="L331" s="60"/>
      <c r="M331" s="28">
        <v>5.8</v>
      </c>
      <c r="N331" s="28">
        <v>382463.6</v>
      </c>
      <c r="O331" s="60"/>
      <c r="P331" s="28">
        <v>6.04</v>
      </c>
      <c r="Q331" s="28">
        <v>398289.68</v>
      </c>
      <c r="R331" s="60"/>
      <c r="S331" s="28">
        <v>6.04</v>
      </c>
      <c r="T331" s="44">
        <v>398289.68</v>
      </c>
      <c r="U331" s="12"/>
      <c r="V331" s="11"/>
      <c r="W331" s="28">
        <v>0</v>
      </c>
      <c r="X331" s="28">
        <v>0</v>
      </c>
      <c r="Y331" s="60"/>
      <c r="Z331" s="28">
        <v>0</v>
      </c>
      <c r="AA331" s="28">
        <v>0</v>
      </c>
      <c r="AB331" s="60"/>
      <c r="AC331" s="28">
        <v>0</v>
      </c>
      <c r="AD331" s="28">
        <v>0</v>
      </c>
      <c r="AE331" s="60"/>
      <c r="AF331" s="28">
        <v>0</v>
      </c>
      <c r="AG331" s="44">
        <v>0</v>
      </c>
      <c r="AH331" s="60"/>
      <c r="AI331" s="63">
        <v>0</v>
      </c>
      <c r="AJ331" s="44">
        <v>0</v>
      </c>
      <c r="AK331" s="12"/>
      <c r="AL331" s="11"/>
      <c r="AM331" s="28">
        <v>7.61</v>
      </c>
      <c r="AN331" s="28">
        <v>501818.62</v>
      </c>
      <c r="AO331" s="60"/>
      <c r="AP331" s="28">
        <v>7.61</v>
      </c>
      <c r="AQ331" s="28">
        <v>200470.23</v>
      </c>
      <c r="AR331" s="60"/>
      <c r="AS331" s="28">
        <v>1.07</v>
      </c>
      <c r="AT331" s="28">
        <v>79636.89</v>
      </c>
      <c r="AU331" s="13"/>
      <c r="AV331" s="11"/>
      <c r="AW331" s="44">
        <v>2343432.2999999998</v>
      </c>
      <c r="AX331" s="51"/>
      <c r="AY331" s="140">
        <v>25.49</v>
      </c>
    </row>
    <row r="332" spans="1:51" x14ac:dyDescent="0.25">
      <c r="A332" s="116" t="s">
        <v>741</v>
      </c>
      <c r="B332" s="152" t="s">
        <v>742</v>
      </c>
      <c r="C332" s="27" t="s">
        <v>736</v>
      </c>
      <c r="D332" s="27" t="s">
        <v>120</v>
      </c>
      <c r="E332" s="60"/>
      <c r="F332" s="139">
        <v>272.63</v>
      </c>
      <c r="G332" s="140">
        <v>110.33</v>
      </c>
      <c r="H332" s="140">
        <v>4</v>
      </c>
      <c r="I332" s="60"/>
      <c r="J332" s="28">
        <v>0.88</v>
      </c>
      <c r="K332" s="28">
        <v>58028.959999999999</v>
      </c>
      <c r="L332" s="60"/>
      <c r="M332" s="28">
        <v>0.88</v>
      </c>
      <c r="N332" s="28">
        <v>58028.959999999999</v>
      </c>
      <c r="O332" s="60"/>
      <c r="P332" s="28">
        <v>0.91</v>
      </c>
      <c r="Q332" s="28">
        <v>60007.22</v>
      </c>
      <c r="R332" s="60"/>
      <c r="S332" s="28">
        <v>0.91</v>
      </c>
      <c r="T332" s="44">
        <v>60007.22</v>
      </c>
      <c r="U332" s="12"/>
      <c r="V332" s="11"/>
      <c r="W332" s="28">
        <v>0.03</v>
      </c>
      <c r="X332" s="28">
        <v>1978.26</v>
      </c>
      <c r="Y332" s="60"/>
      <c r="Z332" s="28">
        <v>0.03</v>
      </c>
      <c r="AA332" s="28">
        <v>1978.26</v>
      </c>
      <c r="AB332" s="60"/>
      <c r="AC332" s="28">
        <v>0.03</v>
      </c>
      <c r="AD332" s="28">
        <v>1978.26</v>
      </c>
      <c r="AE332" s="60"/>
      <c r="AF332" s="28">
        <v>0.03</v>
      </c>
      <c r="AG332" s="44">
        <v>1978.26</v>
      </c>
      <c r="AH332" s="60"/>
      <c r="AI332" s="63">
        <v>0.04</v>
      </c>
      <c r="AJ332" s="44">
        <v>2637.68</v>
      </c>
      <c r="AK332" s="12"/>
      <c r="AL332" s="11"/>
      <c r="AM332" s="28">
        <v>1.93</v>
      </c>
      <c r="AN332" s="28">
        <v>127268.06</v>
      </c>
      <c r="AO332" s="60"/>
      <c r="AP332" s="28">
        <v>1.93</v>
      </c>
      <c r="AQ332" s="28">
        <v>50841.99</v>
      </c>
      <c r="AR332" s="60"/>
      <c r="AS332" s="28">
        <v>0.27</v>
      </c>
      <c r="AT332" s="28">
        <v>20095.29</v>
      </c>
      <c r="AU332" s="13"/>
      <c r="AV332" s="11"/>
      <c r="AW332" s="44">
        <v>444828.42000000004</v>
      </c>
      <c r="AX332" s="51"/>
      <c r="AY332" s="140">
        <v>4.76</v>
      </c>
    </row>
    <row r="333" spans="1:51" x14ac:dyDescent="0.25">
      <c r="A333" s="116" t="s">
        <v>743</v>
      </c>
      <c r="B333" s="152" t="s">
        <v>744</v>
      </c>
      <c r="C333" s="27" t="s">
        <v>736</v>
      </c>
      <c r="D333" s="27" t="s">
        <v>120</v>
      </c>
      <c r="E333" s="60"/>
      <c r="F333" s="139">
        <v>103.7</v>
      </c>
      <c r="G333" s="140">
        <v>56.33</v>
      </c>
      <c r="H333" s="140">
        <v>0</v>
      </c>
      <c r="I333" s="60"/>
      <c r="J333" s="28">
        <v>0.45</v>
      </c>
      <c r="K333" s="28">
        <v>29673.9</v>
      </c>
      <c r="L333" s="60"/>
      <c r="M333" s="28">
        <v>0.45</v>
      </c>
      <c r="N333" s="28">
        <v>29673.9</v>
      </c>
      <c r="O333" s="60"/>
      <c r="P333" s="28">
        <v>0.46</v>
      </c>
      <c r="Q333" s="28">
        <v>30333.32</v>
      </c>
      <c r="R333" s="60"/>
      <c r="S333" s="28">
        <v>0.46</v>
      </c>
      <c r="T333" s="44">
        <v>30333.32</v>
      </c>
      <c r="U333" s="12"/>
      <c r="V333" s="11"/>
      <c r="W333" s="28">
        <v>0</v>
      </c>
      <c r="X333" s="28">
        <v>0</v>
      </c>
      <c r="Y333" s="60"/>
      <c r="Z333" s="28">
        <v>0</v>
      </c>
      <c r="AA333" s="28">
        <v>0</v>
      </c>
      <c r="AB333" s="60"/>
      <c r="AC333" s="28">
        <v>0</v>
      </c>
      <c r="AD333" s="28">
        <v>0</v>
      </c>
      <c r="AE333" s="60"/>
      <c r="AF333" s="28">
        <v>0</v>
      </c>
      <c r="AG333" s="44">
        <v>0</v>
      </c>
      <c r="AH333" s="60"/>
      <c r="AI333" s="63">
        <v>0</v>
      </c>
      <c r="AJ333" s="44">
        <v>0</v>
      </c>
      <c r="AK333" s="12"/>
      <c r="AL333" s="11"/>
      <c r="AM333" s="28">
        <v>0.73</v>
      </c>
      <c r="AN333" s="28">
        <v>48137.66</v>
      </c>
      <c r="AO333" s="60"/>
      <c r="AP333" s="28">
        <v>0.73</v>
      </c>
      <c r="AQ333" s="28">
        <v>19230.39</v>
      </c>
      <c r="AR333" s="60"/>
      <c r="AS333" s="28">
        <v>0.1</v>
      </c>
      <c r="AT333" s="28">
        <v>7442.7</v>
      </c>
      <c r="AU333" s="13"/>
      <c r="AV333" s="11"/>
      <c r="AW333" s="44">
        <v>194825.19</v>
      </c>
      <c r="AX333" s="51"/>
      <c r="AY333" s="140">
        <v>2.1</v>
      </c>
    </row>
    <row r="334" spans="1:51" x14ac:dyDescent="0.25">
      <c r="A334" s="116" t="s">
        <v>745</v>
      </c>
      <c r="B334" s="152" t="s">
        <v>746</v>
      </c>
      <c r="C334" s="27" t="s">
        <v>736</v>
      </c>
      <c r="D334" s="27" t="s">
        <v>120</v>
      </c>
      <c r="E334" s="60"/>
      <c r="F334" s="139">
        <v>199.47</v>
      </c>
      <c r="G334" s="140">
        <v>61</v>
      </c>
      <c r="H334" s="140">
        <v>0</v>
      </c>
      <c r="I334" s="60"/>
      <c r="J334" s="28">
        <v>0.48</v>
      </c>
      <c r="K334" s="28">
        <v>31652.16</v>
      </c>
      <c r="L334" s="60"/>
      <c r="M334" s="28">
        <v>0.48</v>
      </c>
      <c r="N334" s="28">
        <v>31652.16</v>
      </c>
      <c r="O334" s="60"/>
      <c r="P334" s="28">
        <v>0.5</v>
      </c>
      <c r="Q334" s="28">
        <v>32971</v>
      </c>
      <c r="R334" s="60"/>
      <c r="S334" s="28">
        <v>0.5</v>
      </c>
      <c r="T334" s="44">
        <v>32971</v>
      </c>
      <c r="U334" s="12"/>
      <c r="V334" s="11"/>
      <c r="W334" s="28">
        <v>0</v>
      </c>
      <c r="X334" s="28">
        <v>0</v>
      </c>
      <c r="Y334" s="60"/>
      <c r="Z334" s="28">
        <v>0</v>
      </c>
      <c r="AA334" s="28">
        <v>0</v>
      </c>
      <c r="AB334" s="60"/>
      <c r="AC334" s="28">
        <v>0</v>
      </c>
      <c r="AD334" s="28">
        <v>0</v>
      </c>
      <c r="AE334" s="60"/>
      <c r="AF334" s="28">
        <v>0</v>
      </c>
      <c r="AG334" s="44">
        <v>0</v>
      </c>
      <c r="AH334" s="60"/>
      <c r="AI334" s="63">
        <v>0</v>
      </c>
      <c r="AJ334" s="44">
        <v>0</v>
      </c>
      <c r="AK334" s="12"/>
      <c r="AL334" s="11"/>
      <c r="AM334" s="28">
        <v>1.41</v>
      </c>
      <c r="AN334" s="28">
        <v>92978.22</v>
      </c>
      <c r="AO334" s="60"/>
      <c r="AP334" s="28">
        <v>1.41</v>
      </c>
      <c r="AQ334" s="28">
        <v>37143.629999999997</v>
      </c>
      <c r="AR334" s="60"/>
      <c r="AS334" s="28">
        <v>0.19</v>
      </c>
      <c r="AT334" s="28">
        <v>14141.13</v>
      </c>
      <c r="AU334" s="13"/>
      <c r="AV334" s="11"/>
      <c r="AW334" s="44">
        <v>273509.3</v>
      </c>
      <c r="AX334" s="51"/>
      <c r="AY334" s="140">
        <v>2.8899999999999997</v>
      </c>
    </row>
    <row r="335" spans="1:51" x14ac:dyDescent="0.25">
      <c r="A335" s="116" t="s">
        <v>747</v>
      </c>
      <c r="B335" s="152" t="s">
        <v>748</v>
      </c>
      <c r="C335" s="27" t="s">
        <v>736</v>
      </c>
      <c r="D335" s="27" t="s">
        <v>131</v>
      </c>
      <c r="E335" s="60"/>
      <c r="F335" s="139">
        <v>817.15</v>
      </c>
      <c r="G335" s="140">
        <v>372</v>
      </c>
      <c r="H335" s="140">
        <v>0</v>
      </c>
      <c r="I335" s="60"/>
      <c r="J335" s="28">
        <v>2.97</v>
      </c>
      <c r="K335" s="28">
        <v>195847.74</v>
      </c>
      <c r="L335" s="60"/>
      <c r="M335" s="28">
        <v>2.97</v>
      </c>
      <c r="N335" s="28">
        <v>195847.74</v>
      </c>
      <c r="O335" s="60"/>
      <c r="P335" s="28">
        <v>3.1</v>
      </c>
      <c r="Q335" s="28">
        <v>204420.2</v>
      </c>
      <c r="R335" s="60"/>
      <c r="S335" s="28">
        <v>3.1</v>
      </c>
      <c r="T335" s="44">
        <v>204420.2</v>
      </c>
      <c r="U335" s="12"/>
      <c r="V335" s="11"/>
      <c r="W335" s="28">
        <v>0</v>
      </c>
      <c r="X335" s="28">
        <v>0</v>
      </c>
      <c r="Y335" s="60"/>
      <c r="Z335" s="28">
        <v>0</v>
      </c>
      <c r="AA335" s="28">
        <v>0</v>
      </c>
      <c r="AB335" s="60"/>
      <c r="AC335" s="28">
        <v>0</v>
      </c>
      <c r="AD335" s="28">
        <v>0</v>
      </c>
      <c r="AE335" s="60"/>
      <c r="AF335" s="28">
        <v>0</v>
      </c>
      <c r="AG335" s="44">
        <v>0</v>
      </c>
      <c r="AH335" s="60"/>
      <c r="AI335" s="63">
        <v>0</v>
      </c>
      <c r="AJ335" s="44">
        <v>0</v>
      </c>
      <c r="AK335" s="12"/>
      <c r="AL335" s="11"/>
      <c r="AM335" s="28">
        <v>5.79</v>
      </c>
      <c r="AN335" s="28">
        <v>381804.18</v>
      </c>
      <c r="AO335" s="60"/>
      <c r="AP335" s="28">
        <v>5.79</v>
      </c>
      <c r="AQ335" s="28">
        <v>152525.97</v>
      </c>
      <c r="AR335" s="60"/>
      <c r="AS335" s="28">
        <v>0.81</v>
      </c>
      <c r="AT335" s="28">
        <v>60285.87</v>
      </c>
      <c r="AU335" s="13"/>
      <c r="AV335" s="11"/>
      <c r="AW335" s="44">
        <v>1395151.9</v>
      </c>
      <c r="AX335" s="51"/>
      <c r="AY335" s="140">
        <v>14.96</v>
      </c>
    </row>
    <row r="336" spans="1:51" x14ac:dyDescent="0.25">
      <c r="A336" s="116" t="s">
        <v>749</v>
      </c>
      <c r="B336" s="152" t="s">
        <v>750</v>
      </c>
      <c r="C336" s="27" t="s">
        <v>703</v>
      </c>
      <c r="D336" s="27" t="s">
        <v>12</v>
      </c>
      <c r="E336" s="60"/>
      <c r="F336" s="139">
        <v>737.45</v>
      </c>
      <c r="G336" s="140">
        <v>168</v>
      </c>
      <c r="H336" s="140">
        <v>0.33</v>
      </c>
      <c r="I336" s="60"/>
      <c r="J336" s="28">
        <v>1.34</v>
      </c>
      <c r="K336" s="28">
        <v>88362.28</v>
      </c>
      <c r="L336" s="60"/>
      <c r="M336" s="28">
        <v>1.34</v>
      </c>
      <c r="N336" s="28">
        <v>88362.28</v>
      </c>
      <c r="O336" s="60"/>
      <c r="P336" s="28">
        <v>1.4</v>
      </c>
      <c r="Q336" s="28">
        <v>92318.8</v>
      </c>
      <c r="R336" s="60"/>
      <c r="S336" s="28">
        <v>1.4</v>
      </c>
      <c r="T336" s="44">
        <v>92318.8</v>
      </c>
      <c r="U336" s="12"/>
      <c r="V336" s="11"/>
      <c r="W336" s="28">
        <v>0</v>
      </c>
      <c r="X336" s="28">
        <v>0</v>
      </c>
      <c r="Y336" s="60"/>
      <c r="Z336" s="28">
        <v>0</v>
      </c>
      <c r="AA336" s="28">
        <v>0</v>
      </c>
      <c r="AB336" s="60"/>
      <c r="AC336" s="28">
        <v>0</v>
      </c>
      <c r="AD336" s="28">
        <v>0</v>
      </c>
      <c r="AE336" s="60"/>
      <c r="AF336" s="28">
        <v>0</v>
      </c>
      <c r="AG336" s="44">
        <v>0</v>
      </c>
      <c r="AH336" s="60"/>
      <c r="AI336" s="63">
        <v>0</v>
      </c>
      <c r="AJ336" s="44">
        <v>0</v>
      </c>
      <c r="AK336" s="12"/>
      <c r="AL336" s="11"/>
      <c r="AM336" s="28">
        <v>5.23</v>
      </c>
      <c r="AN336" s="28">
        <v>344876.66</v>
      </c>
      <c r="AO336" s="60"/>
      <c r="AP336" s="28">
        <v>5.23</v>
      </c>
      <c r="AQ336" s="28">
        <v>137773.89000000001</v>
      </c>
      <c r="AR336" s="60"/>
      <c r="AS336" s="28">
        <v>0.73</v>
      </c>
      <c r="AT336" s="28">
        <v>54331.71</v>
      </c>
      <c r="AU336" s="13"/>
      <c r="AV336" s="11"/>
      <c r="AW336" s="44">
        <v>898344.42000000016</v>
      </c>
      <c r="AX336" s="51"/>
      <c r="AY336" s="140">
        <v>9.370000000000001</v>
      </c>
    </row>
    <row r="337" spans="1:51" x14ac:dyDescent="0.25">
      <c r="A337" s="116" t="s">
        <v>751</v>
      </c>
      <c r="B337" s="152" t="s">
        <v>752</v>
      </c>
      <c r="C337" s="27" t="s">
        <v>703</v>
      </c>
      <c r="D337" s="27" t="s">
        <v>12</v>
      </c>
      <c r="E337" s="60"/>
      <c r="F337" s="139">
        <v>1094.5</v>
      </c>
      <c r="G337" s="140">
        <v>93</v>
      </c>
      <c r="H337" s="140">
        <v>0</v>
      </c>
      <c r="I337" s="60"/>
      <c r="J337" s="28">
        <v>0.74</v>
      </c>
      <c r="K337" s="28">
        <v>48797.08</v>
      </c>
      <c r="L337" s="60"/>
      <c r="M337" s="28">
        <v>0.74</v>
      </c>
      <c r="N337" s="28">
        <v>48797.08</v>
      </c>
      <c r="O337" s="60"/>
      <c r="P337" s="28">
        <v>0.77</v>
      </c>
      <c r="Q337" s="28">
        <v>50775.34</v>
      </c>
      <c r="R337" s="60"/>
      <c r="S337" s="28">
        <v>0.77</v>
      </c>
      <c r="T337" s="44">
        <v>50775.34</v>
      </c>
      <c r="U337" s="12"/>
      <c r="V337" s="11"/>
      <c r="W337" s="28">
        <v>0</v>
      </c>
      <c r="X337" s="28">
        <v>0</v>
      </c>
      <c r="Y337" s="60"/>
      <c r="Z337" s="28">
        <v>0</v>
      </c>
      <c r="AA337" s="28">
        <v>0</v>
      </c>
      <c r="AB337" s="60"/>
      <c r="AC337" s="28">
        <v>0</v>
      </c>
      <c r="AD337" s="28">
        <v>0</v>
      </c>
      <c r="AE337" s="60"/>
      <c r="AF337" s="28">
        <v>0</v>
      </c>
      <c r="AG337" s="44">
        <v>0</v>
      </c>
      <c r="AH337" s="60"/>
      <c r="AI337" s="63">
        <v>0</v>
      </c>
      <c r="AJ337" s="44">
        <v>0</v>
      </c>
      <c r="AK337" s="12"/>
      <c r="AL337" s="11"/>
      <c r="AM337" s="28">
        <v>7.76</v>
      </c>
      <c r="AN337" s="28">
        <v>511709.92</v>
      </c>
      <c r="AO337" s="60"/>
      <c r="AP337" s="28">
        <v>7.76</v>
      </c>
      <c r="AQ337" s="28">
        <v>204421.68</v>
      </c>
      <c r="AR337" s="60"/>
      <c r="AS337" s="28">
        <v>1.0900000000000001</v>
      </c>
      <c r="AT337" s="28">
        <v>81125.429999999993</v>
      </c>
      <c r="AU337" s="13"/>
      <c r="AV337" s="11"/>
      <c r="AW337" s="44">
        <v>996401.86999999988</v>
      </c>
      <c r="AX337" s="51"/>
      <c r="AY337" s="140">
        <v>10.039999999999999</v>
      </c>
    </row>
    <row r="338" spans="1:51" x14ac:dyDescent="0.25">
      <c r="A338" s="116" t="s">
        <v>753</v>
      </c>
      <c r="B338" s="152" t="s">
        <v>754</v>
      </c>
      <c r="C338" s="27" t="s">
        <v>703</v>
      </c>
      <c r="D338" s="27" t="s">
        <v>12</v>
      </c>
      <c r="E338" s="60"/>
      <c r="F338" s="139">
        <v>910.75</v>
      </c>
      <c r="G338" s="140">
        <v>205</v>
      </c>
      <c r="H338" s="140">
        <v>1.66</v>
      </c>
      <c r="I338" s="60"/>
      <c r="J338" s="28">
        <v>1.64</v>
      </c>
      <c r="K338" s="28">
        <v>108144.88</v>
      </c>
      <c r="L338" s="60"/>
      <c r="M338" s="28">
        <v>1.64</v>
      </c>
      <c r="N338" s="28">
        <v>108144.88</v>
      </c>
      <c r="O338" s="60"/>
      <c r="P338" s="28">
        <v>1.7</v>
      </c>
      <c r="Q338" s="28">
        <v>112101.4</v>
      </c>
      <c r="R338" s="60"/>
      <c r="S338" s="28">
        <v>1.7</v>
      </c>
      <c r="T338" s="44">
        <v>112101.4</v>
      </c>
      <c r="U338" s="12"/>
      <c r="V338" s="11"/>
      <c r="W338" s="28">
        <v>0.01</v>
      </c>
      <c r="X338" s="28">
        <v>659.42</v>
      </c>
      <c r="Y338" s="60"/>
      <c r="Z338" s="28">
        <v>0.01</v>
      </c>
      <c r="AA338" s="28">
        <v>659.42</v>
      </c>
      <c r="AB338" s="60"/>
      <c r="AC338" s="28">
        <v>0.01</v>
      </c>
      <c r="AD338" s="28">
        <v>659.42</v>
      </c>
      <c r="AE338" s="60"/>
      <c r="AF338" s="28">
        <v>0.01</v>
      </c>
      <c r="AG338" s="44">
        <v>659.42</v>
      </c>
      <c r="AH338" s="60"/>
      <c r="AI338" s="63">
        <v>0.01</v>
      </c>
      <c r="AJ338" s="44">
        <v>659.42</v>
      </c>
      <c r="AK338" s="12"/>
      <c r="AL338" s="11"/>
      <c r="AM338" s="28">
        <v>6.45</v>
      </c>
      <c r="AN338" s="28">
        <v>425325.9</v>
      </c>
      <c r="AO338" s="60"/>
      <c r="AP338" s="28">
        <v>6.45</v>
      </c>
      <c r="AQ338" s="28">
        <v>169912.35</v>
      </c>
      <c r="AR338" s="60"/>
      <c r="AS338" s="28">
        <v>0.91</v>
      </c>
      <c r="AT338" s="28">
        <v>67728.570000000007</v>
      </c>
      <c r="AU338" s="13"/>
      <c r="AV338" s="11"/>
      <c r="AW338" s="44">
        <v>1106756.4800000004</v>
      </c>
      <c r="AX338" s="51"/>
      <c r="AY338" s="140">
        <v>11.53</v>
      </c>
    </row>
    <row r="339" spans="1:51" x14ac:dyDescent="0.25">
      <c r="A339" s="116" t="s">
        <v>755</v>
      </c>
      <c r="B339" s="152" t="s">
        <v>756</v>
      </c>
      <c r="C339" s="27" t="s">
        <v>703</v>
      </c>
      <c r="D339" s="27" t="s">
        <v>12</v>
      </c>
      <c r="E339" s="60"/>
      <c r="F339" s="139">
        <v>13060.79</v>
      </c>
      <c r="G339" s="140">
        <v>3974</v>
      </c>
      <c r="H339" s="140">
        <v>561</v>
      </c>
      <c r="I339" s="60"/>
      <c r="J339" s="28">
        <v>31.79</v>
      </c>
      <c r="K339" s="28">
        <v>2096296.18</v>
      </c>
      <c r="L339" s="60"/>
      <c r="M339" s="28">
        <v>31.79</v>
      </c>
      <c r="N339" s="28">
        <v>2096296.18</v>
      </c>
      <c r="O339" s="60"/>
      <c r="P339" s="28">
        <v>33.11</v>
      </c>
      <c r="Q339" s="28">
        <v>2183339.62</v>
      </c>
      <c r="R339" s="60"/>
      <c r="S339" s="28">
        <v>33.11</v>
      </c>
      <c r="T339" s="44">
        <v>2183339.62</v>
      </c>
      <c r="U339" s="12"/>
      <c r="V339" s="11"/>
      <c r="W339" s="28">
        <v>4.4800000000000004</v>
      </c>
      <c r="X339" s="28">
        <v>295420.15999999997</v>
      </c>
      <c r="Y339" s="60"/>
      <c r="Z339" s="28">
        <v>4.4800000000000004</v>
      </c>
      <c r="AA339" s="28">
        <v>295420.15999999997</v>
      </c>
      <c r="AB339" s="60"/>
      <c r="AC339" s="28">
        <v>4.67</v>
      </c>
      <c r="AD339" s="28">
        <v>307949.14</v>
      </c>
      <c r="AE339" s="60"/>
      <c r="AF339" s="28">
        <v>4.67</v>
      </c>
      <c r="AG339" s="44">
        <v>307949.14</v>
      </c>
      <c r="AH339" s="60"/>
      <c r="AI339" s="63">
        <v>5.61</v>
      </c>
      <c r="AJ339" s="44">
        <v>369934.62</v>
      </c>
      <c r="AK339" s="12"/>
      <c r="AL339" s="11"/>
      <c r="AM339" s="28">
        <v>92.62</v>
      </c>
      <c r="AN339" s="28">
        <v>6107548.04</v>
      </c>
      <c r="AO339" s="60"/>
      <c r="AP339" s="28">
        <v>92.62</v>
      </c>
      <c r="AQ339" s="28">
        <v>2439888.66</v>
      </c>
      <c r="AR339" s="60"/>
      <c r="AS339" s="28">
        <v>13.06</v>
      </c>
      <c r="AT339" s="28">
        <v>972016.62</v>
      </c>
      <c r="AU339" s="13"/>
      <c r="AV339" s="11"/>
      <c r="AW339" s="44">
        <v>19655398.140000001</v>
      </c>
      <c r="AX339" s="51"/>
      <c r="AY339" s="140">
        <v>210.06</v>
      </c>
    </row>
    <row r="340" spans="1:51" x14ac:dyDescent="0.25">
      <c r="A340" s="116" t="s">
        <v>757</v>
      </c>
      <c r="B340" s="152" t="s">
        <v>758</v>
      </c>
      <c r="C340" s="27" t="s">
        <v>703</v>
      </c>
      <c r="D340" s="27" t="s">
        <v>12</v>
      </c>
      <c r="E340" s="60"/>
      <c r="F340" s="139">
        <v>489.75</v>
      </c>
      <c r="G340" s="140">
        <v>130.33000000000001</v>
      </c>
      <c r="H340" s="140">
        <v>0</v>
      </c>
      <c r="I340" s="60"/>
      <c r="J340" s="28">
        <v>1.04</v>
      </c>
      <c r="K340" s="28">
        <v>68579.679999999993</v>
      </c>
      <c r="L340" s="60"/>
      <c r="M340" s="28">
        <v>1.04</v>
      </c>
      <c r="N340" s="28">
        <v>68579.679999999993</v>
      </c>
      <c r="O340" s="60"/>
      <c r="P340" s="28">
        <v>1.08</v>
      </c>
      <c r="Q340" s="28">
        <v>71217.36</v>
      </c>
      <c r="R340" s="60"/>
      <c r="S340" s="28">
        <v>1.08</v>
      </c>
      <c r="T340" s="44">
        <v>71217.36</v>
      </c>
      <c r="U340" s="12"/>
      <c r="V340" s="11"/>
      <c r="W340" s="28">
        <v>0</v>
      </c>
      <c r="X340" s="28">
        <v>0</v>
      </c>
      <c r="Y340" s="60"/>
      <c r="Z340" s="28">
        <v>0</v>
      </c>
      <c r="AA340" s="28">
        <v>0</v>
      </c>
      <c r="AB340" s="60"/>
      <c r="AC340" s="28">
        <v>0</v>
      </c>
      <c r="AD340" s="28">
        <v>0</v>
      </c>
      <c r="AE340" s="60"/>
      <c r="AF340" s="28">
        <v>0</v>
      </c>
      <c r="AG340" s="44">
        <v>0</v>
      </c>
      <c r="AH340" s="60"/>
      <c r="AI340" s="63">
        <v>0</v>
      </c>
      <c r="AJ340" s="44">
        <v>0</v>
      </c>
      <c r="AK340" s="12"/>
      <c r="AL340" s="11"/>
      <c r="AM340" s="28">
        <v>3.47</v>
      </c>
      <c r="AN340" s="28">
        <v>228818.74</v>
      </c>
      <c r="AO340" s="60"/>
      <c r="AP340" s="28">
        <v>3.47</v>
      </c>
      <c r="AQ340" s="28">
        <v>91410.21</v>
      </c>
      <c r="AR340" s="60"/>
      <c r="AS340" s="28">
        <v>0.48</v>
      </c>
      <c r="AT340" s="28">
        <v>35724.959999999999</v>
      </c>
      <c r="AU340" s="13"/>
      <c r="AV340" s="11"/>
      <c r="AW340" s="44">
        <v>635547.99</v>
      </c>
      <c r="AX340" s="51"/>
      <c r="AY340" s="140">
        <v>6.67</v>
      </c>
    </row>
    <row r="341" spans="1:51" x14ac:dyDescent="0.25">
      <c r="A341" s="116" t="s">
        <v>759</v>
      </c>
      <c r="B341" s="152" t="s">
        <v>760</v>
      </c>
      <c r="C341" s="27" t="s">
        <v>703</v>
      </c>
      <c r="D341" s="27" t="s">
        <v>12</v>
      </c>
      <c r="E341" s="60"/>
      <c r="F341" s="139">
        <v>1712.78</v>
      </c>
      <c r="G341" s="140">
        <v>553.33000000000004</v>
      </c>
      <c r="H341" s="140">
        <v>0</v>
      </c>
      <c r="I341" s="60"/>
      <c r="J341" s="28">
        <v>4.42</v>
      </c>
      <c r="K341" s="28">
        <v>291463.64</v>
      </c>
      <c r="L341" s="60"/>
      <c r="M341" s="28">
        <v>4.42</v>
      </c>
      <c r="N341" s="28">
        <v>291463.64</v>
      </c>
      <c r="O341" s="60"/>
      <c r="P341" s="28">
        <v>4.6100000000000003</v>
      </c>
      <c r="Q341" s="28">
        <v>303992.62</v>
      </c>
      <c r="R341" s="60"/>
      <c r="S341" s="28">
        <v>4.6100000000000003</v>
      </c>
      <c r="T341" s="44">
        <v>303992.62</v>
      </c>
      <c r="U341" s="12"/>
      <c r="V341" s="11"/>
      <c r="W341" s="28">
        <v>0</v>
      </c>
      <c r="X341" s="28">
        <v>0</v>
      </c>
      <c r="Y341" s="60"/>
      <c r="Z341" s="28">
        <v>0</v>
      </c>
      <c r="AA341" s="28">
        <v>0</v>
      </c>
      <c r="AB341" s="60"/>
      <c r="AC341" s="28">
        <v>0</v>
      </c>
      <c r="AD341" s="28">
        <v>0</v>
      </c>
      <c r="AE341" s="60"/>
      <c r="AF341" s="28">
        <v>0</v>
      </c>
      <c r="AG341" s="44">
        <v>0</v>
      </c>
      <c r="AH341" s="60"/>
      <c r="AI341" s="63">
        <v>0</v>
      </c>
      <c r="AJ341" s="44">
        <v>0</v>
      </c>
      <c r="AK341" s="12"/>
      <c r="AL341" s="11"/>
      <c r="AM341" s="28">
        <v>12.14</v>
      </c>
      <c r="AN341" s="28">
        <v>800535.88</v>
      </c>
      <c r="AO341" s="60"/>
      <c r="AP341" s="28">
        <v>12.14</v>
      </c>
      <c r="AQ341" s="28">
        <v>319804.02</v>
      </c>
      <c r="AR341" s="60"/>
      <c r="AS341" s="28">
        <v>1.71</v>
      </c>
      <c r="AT341" s="28">
        <v>127270.17</v>
      </c>
      <c r="AU341" s="13"/>
      <c r="AV341" s="11"/>
      <c r="AW341" s="44">
        <v>2438522.5900000003</v>
      </c>
      <c r="AX341" s="51"/>
      <c r="AY341" s="140">
        <v>25.78</v>
      </c>
    </row>
    <row r="342" spans="1:51" x14ac:dyDescent="0.25">
      <c r="A342" s="116" t="s">
        <v>761</v>
      </c>
      <c r="B342" s="152" t="s">
        <v>762</v>
      </c>
      <c r="C342" s="27" t="s">
        <v>703</v>
      </c>
      <c r="D342" s="27" t="s">
        <v>12</v>
      </c>
      <c r="E342" s="60"/>
      <c r="F342" s="139">
        <v>568.63</v>
      </c>
      <c r="G342" s="140">
        <v>222</v>
      </c>
      <c r="H342" s="140">
        <v>2</v>
      </c>
      <c r="I342" s="60"/>
      <c r="J342" s="28">
        <v>1.77</v>
      </c>
      <c r="K342" s="28">
        <v>116717.34</v>
      </c>
      <c r="L342" s="60"/>
      <c r="M342" s="28">
        <v>1.77</v>
      </c>
      <c r="N342" s="28">
        <v>116717.34</v>
      </c>
      <c r="O342" s="60"/>
      <c r="P342" s="28">
        <v>1.85</v>
      </c>
      <c r="Q342" s="28">
        <v>121992.7</v>
      </c>
      <c r="R342" s="60"/>
      <c r="S342" s="28">
        <v>1.85</v>
      </c>
      <c r="T342" s="44">
        <v>121992.7</v>
      </c>
      <c r="U342" s="12"/>
      <c r="V342" s="11"/>
      <c r="W342" s="28">
        <v>0.01</v>
      </c>
      <c r="X342" s="28">
        <v>659.42</v>
      </c>
      <c r="Y342" s="60"/>
      <c r="Z342" s="28">
        <v>0.01</v>
      </c>
      <c r="AA342" s="28">
        <v>659.42</v>
      </c>
      <c r="AB342" s="60"/>
      <c r="AC342" s="28">
        <v>0.01</v>
      </c>
      <c r="AD342" s="28">
        <v>659.42</v>
      </c>
      <c r="AE342" s="60"/>
      <c r="AF342" s="28">
        <v>0.01</v>
      </c>
      <c r="AG342" s="44">
        <v>659.42</v>
      </c>
      <c r="AH342" s="60"/>
      <c r="AI342" s="63">
        <v>0.02</v>
      </c>
      <c r="AJ342" s="44">
        <v>1318.84</v>
      </c>
      <c r="AK342" s="12"/>
      <c r="AL342" s="11"/>
      <c r="AM342" s="28">
        <v>4.03</v>
      </c>
      <c r="AN342" s="28">
        <v>265746.26</v>
      </c>
      <c r="AO342" s="60"/>
      <c r="AP342" s="28">
        <v>4.03</v>
      </c>
      <c r="AQ342" s="28">
        <v>106162.29</v>
      </c>
      <c r="AR342" s="60"/>
      <c r="AS342" s="28">
        <v>0.56000000000000005</v>
      </c>
      <c r="AT342" s="28">
        <v>41679.120000000003</v>
      </c>
      <c r="AU342" s="13"/>
      <c r="AV342" s="11"/>
      <c r="AW342" s="44">
        <v>894964.2699999999</v>
      </c>
      <c r="AX342" s="51"/>
      <c r="AY342" s="140">
        <v>9.5500000000000007</v>
      </c>
    </row>
    <row r="343" spans="1:51" x14ac:dyDescent="0.25">
      <c r="A343" s="116" t="s">
        <v>763</v>
      </c>
      <c r="B343" s="152" t="s">
        <v>764</v>
      </c>
      <c r="C343" s="27" t="s">
        <v>703</v>
      </c>
      <c r="D343" s="27" t="s">
        <v>12</v>
      </c>
      <c r="E343" s="60"/>
      <c r="F343" s="139">
        <v>5179.53</v>
      </c>
      <c r="G343" s="140">
        <v>3030</v>
      </c>
      <c r="H343" s="140">
        <v>362.5</v>
      </c>
      <c r="I343" s="60"/>
      <c r="J343" s="28">
        <v>24.24</v>
      </c>
      <c r="K343" s="28">
        <v>1598434.08</v>
      </c>
      <c r="L343" s="60"/>
      <c r="M343" s="28">
        <v>24.24</v>
      </c>
      <c r="N343" s="28">
        <v>1598434.08</v>
      </c>
      <c r="O343" s="60"/>
      <c r="P343" s="28">
        <v>25.25</v>
      </c>
      <c r="Q343" s="28">
        <v>1665035.5</v>
      </c>
      <c r="R343" s="60"/>
      <c r="S343" s="28">
        <v>25.25</v>
      </c>
      <c r="T343" s="44">
        <v>1665035.5</v>
      </c>
      <c r="U343" s="12"/>
      <c r="V343" s="11"/>
      <c r="W343" s="28">
        <v>2.9</v>
      </c>
      <c r="X343" s="28">
        <v>191231.8</v>
      </c>
      <c r="Y343" s="60"/>
      <c r="Z343" s="28">
        <v>2.9</v>
      </c>
      <c r="AA343" s="28">
        <v>191231.8</v>
      </c>
      <c r="AB343" s="60"/>
      <c r="AC343" s="28">
        <v>3.02</v>
      </c>
      <c r="AD343" s="28">
        <v>199144.84</v>
      </c>
      <c r="AE343" s="60"/>
      <c r="AF343" s="28">
        <v>3.02</v>
      </c>
      <c r="AG343" s="44">
        <v>199144.84</v>
      </c>
      <c r="AH343" s="60"/>
      <c r="AI343" s="63">
        <v>3.62</v>
      </c>
      <c r="AJ343" s="44">
        <v>238710.04</v>
      </c>
      <c r="AK343" s="12"/>
      <c r="AL343" s="11"/>
      <c r="AM343" s="28">
        <v>36.729999999999997</v>
      </c>
      <c r="AN343" s="28">
        <v>2422049.66</v>
      </c>
      <c r="AO343" s="60"/>
      <c r="AP343" s="28">
        <v>36.729999999999997</v>
      </c>
      <c r="AQ343" s="28">
        <v>967578.39</v>
      </c>
      <c r="AR343" s="60"/>
      <c r="AS343" s="28">
        <v>5.17</v>
      </c>
      <c r="AT343" s="28">
        <v>384787.59</v>
      </c>
      <c r="AU343" s="13"/>
      <c r="AV343" s="11"/>
      <c r="AW343" s="44">
        <v>11320818.119999999</v>
      </c>
      <c r="AX343" s="51"/>
      <c r="AY343" s="140">
        <v>124.03</v>
      </c>
    </row>
    <row r="344" spans="1:51" x14ac:dyDescent="0.25">
      <c r="A344" s="116" t="s">
        <v>770</v>
      </c>
      <c r="B344" s="152" t="s">
        <v>771</v>
      </c>
      <c r="C344" s="27" t="s">
        <v>767</v>
      </c>
      <c r="D344" s="27" t="s">
        <v>120</v>
      </c>
      <c r="E344" s="60"/>
      <c r="F344" s="139">
        <v>2136.75</v>
      </c>
      <c r="G344" s="140">
        <v>1272.33</v>
      </c>
      <c r="H344" s="140">
        <v>921.5</v>
      </c>
      <c r="I344" s="60"/>
      <c r="J344" s="28">
        <v>10.17</v>
      </c>
      <c r="K344" s="28">
        <v>670630.14</v>
      </c>
      <c r="L344" s="60"/>
      <c r="M344" s="28">
        <v>10.17</v>
      </c>
      <c r="N344" s="28">
        <v>670630.14</v>
      </c>
      <c r="O344" s="60"/>
      <c r="P344" s="28">
        <v>10.6</v>
      </c>
      <c r="Q344" s="28">
        <v>698985.2</v>
      </c>
      <c r="R344" s="60"/>
      <c r="S344" s="28">
        <v>10.6</v>
      </c>
      <c r="T344" s="44">
        <v>698985.2</v>
      </c>
      <c r="U344" s="12"/>
      <c r="V344" s="11"/>
      <c r="W344" s="28">
        <v>7.37</v>
      </c>
      <c r="X344" s="28">
        <v>485992.54</v>
      </c>
      <c r="Y344" s="60"/>
      <c r="Z344" s="28">
        <v>7.37</v>
      </c>
      <c r="AA344" s="28">
        <v>485992.54</v>
      </c>
      <c r="AB344" s="60"/>
      <c r="AC344" s="28">
        <v>7.67</v>
      </c>
      <c r="AD344" s="28">
        <v>505775.14</v>
      </c>
      <c r="AE344" s="60"/>
      <c r="AF344" s="28">
        <v>7.67</v>
      </c>
      <c r="AG344" s="44">
        <v>505775.14</v>
      </c>
      <c r="AH344" s="60"/>
      <c r="AI344" s="63">
        <v>9.2100000000000009</v>
      </c>
      <c r="AJ344" s="44">
        <v>607325.81999999995</v>
      </c>
      <c r="AK344" s="12"/>
      <c r="AL344" s="11"/>
      <c r="AM344" s="28">
        <v>15.15</v>
      </c>
      <c r="AN344" s="28">
        <v>999021.3</v>
      </c>
      <c r="AO344" s="60"/>
      <c r="AP344" s="28">
        <v>15.15</v>
      </c>
      <c r="AQ344" s="28">
        <v>399096.45</v>
      </c>
      <c r="AR344" s="60"/>
      <c r="AS344" s="28">
        <v>2.13</v>
      </c>
      <c r="AT344" s="28">
        <v>158529.51</v>
      </c>
      <c r="AU344" s="13"/>
      <c r="AV344" s="11"/>
      <c r="AW344" s="44">
        <v>6886739.1200000001</v>
      </c>
      <c r="AX344" s="51"/>
      <c r="AY344" s="140">
        <v>78.44</v>
      </c>
    </row>
    <row r="345" spans="1:51" x14ac:dyDescent="0.25">
      <c r="A345" s="116" t="s">
        <v>772</v>
      </c>
      <c r="B345" s="152" t="s">
        <v>773</v>
      </c>
      <c r="C345" s="27" t="s">
        <v>767</v>
      </c>
      <c r="D345" s="27" t="s">
        <v>120</v>
      </c>
      <c r="E345" s="60"/>
      <c r="F345" s="139">
        <v>3922.14</v>
      </c>
      <c r="G345" s="140">
        <v>2559</v>
      </c>
      <c r="H345" s="140">
        <v>1431</v>
      </c>
      <c r="I345" s="60"/>
      <c r="J345" s="28">
        <v>20.47</v>
      </c>
      <c r="K345" s="28">
        <v>1349832.74</v>
      </c>
      <c r="L345" s="60"/>
      <c r="M345" s="28">
        <v>20.47</v>
      </c>
      <c r="N345" s="28">
        <v>1349832.74</v>
      </c>
      <c r="O345" s="60"/>
      <c r="P345" s="28">
        <v>21.32</v>
      </c>
      <c r="Q345" s="28">
        <v>1405883.44</v>
      </c>
      <c r="R345" s="60"/>
      <c r="S345" s="28">
        <v>21.32</v>
      </c>
      <c r="T345" s="44">
        <v>1405883.44</v>
      </c>
      <c r="U345" s="12"/>
      <c r="V345" s="11"/>
      <c r="W345" s="28">
        <v>11.44</v>
      </c>
      <c r="X345" s="28">
        <v>754376.48</v>
      </c>
      <c r="Y345" s="60"/>
      <c r="Z345" s="28">
        <v>11.44</v>
      </c>
      <c r="AA345" s="28">
        <v>754376.48</v>
      </c>
      <c r="AB345" s="60"/>
      <c r="AC345" s="28">
        <v>11.92</v>
      </c>
      <c r="AD345" s="28">
        <v>786028.64</v>
      </c>
      <c r="AE345" s="60"/>
      <c r="AF345" s="28">
        <v>11.92</v>
      </c>
      <c r="AG345" s="44">
        <v>786028.64</v>
      </c>
      <c r="AH345" s="60"/>
      <c r="AI345" s="63">
        <v>14.31</v>
      </c>
      <c r="AJ345" s="44">
        <v>943630.02</v>
      </c>
      <c r="AK345" s="12"/>
      <c r="AL345" s="11"/>
      <c r="AM345" s="28">
        <v>27.81</v>
      </c>
      <c r="AN345" s="28">
        <v>1833847.02</v>
      </c>
      <c r="AO345" s="60"/>
      <c r="AP345" s="28">
        <v>27.81</v>
      </c>
      <c r="AQ345" s="28">
        <v>732598.83</v>
      </c>
      <c r="AR345" s="60"/>
      <c r="AS345" s="28">
        <v>3.92</v>
      </c>
      <c r="AT345" s="28">
        <v>291753.84000000003</v>
      </c>
      <c r="AU345" s="13"/>
      <c r="AV345" s="11"/>
      <c r="AW345" s="44">
        <v>12394072.309999999</v>
      </c>
      <c r="AX345" s="51"/>
      <c r="AY345" s="140">
        <v>140.51</v>
      </c>
    </row>
    <row r="346" spans="1:51" x14ac:dyDescent="0.25">
      <c r="A346" s="116" t="s">
        <v>774</v>
      </c>
      <c r="B346" s="152" t="s">
        <v>775</v>
      </c>
      <c r="C346" s="27" t="s">
        <v>767</v>
      </c>
      <c r="D346" s="27" t="s">
        <v>120</v>
      </c>
      <c r="E346" s="60"/>
      <c r="F346" s="139">
        <v>990.88</v>
      </c>
      <c r="G346" s="140">
        <v>569.66</v>
      </c>
      <c r="H346" s="140">
        <v>403</v>
      </c>
      <c r="I346" s="60"/>
      <c r="J346" s="28">
        <v>4.55</v>
      </c>
      <c r="K346" s="28">
        <v>300036.09999999998</v>
      </c>
      <c r="L346" s="60"/>
      <c r="M346" s="28">
        <v>4.55</v>
      </c>
      <c r="N346" s="28">
        <v>300036.09999999998</v>
      </c>
      <c r="O346" s="60"/>
      <c r="P346" s="28">
        <v>4.74</v>
      </c>
      <c r="Q346" s="28">
        <v>312565.08</v>
      </c>
      <c r="R346" s="60"/>
      <c r="S346" s="28">
        <v>4.74</v>
      </c>
      <c r="T346" s="44">
        <v>312565.08</v>
      </c>
      <c r="U346" s="12"/>
      <c r="V346" s="11"/>
      <c r="W346" s="28">
        <v>3.22</v>
      </c>
      <c r="X346" s="28">
        <v>212333.24</v>
      </c>
      <c r="Y346" s="60"/>
      <c r="Z346" s="28">
        <v>3.22</v>
      </c>
      <c r="AA346" s="28">
        <v>212333.24</v>
      </c>
      <c r="AB346" s="60"/>
      <c r="AC346" s="28">
        <v>3.35</v>
      </c>
      <c r="AD346" s="28">
        <v>220905.7</v>
      </c>
      <c r="AE346" s="60"/>
      <c r="AF346" s="28">
        <v>3.35</v>
      </c>
      <c r="AG346" s="44">
        <v>220905.7</v>
      </c>
      <c r="AH346" s="60"/>
      <c r="AI346" s="63">
        <v>4.03</v>
      </c>
      <c r="AJ346" s="44">
        <v>265746.26</v>
      </c>
      <c r="AK346" s="12"/>
      <c r="AL346" s="11"/>
      <c r="AM346" s="28">
        <v>7.02</v>
      </c>
      <c r="AN346" s="28">
        <v>462912.84</v>
      </c>
      <c r="AO346" s="60"/>
      <c r="AP346" s="28">
        <v>7.02</v>
      </c>
      <c r="AQ346" s="28">
        <v>184927.86</v>
      </c>
      <c r="AR346" s="60"/>
      <c r="AS346" s="28">
        <v>0.99</v>
      </c>
      <c r="AT346" s="28">
        <v>73682.73</v>
      </c>
      <c r="AU346" s="13"/>
      <c r="AV346" s="11"/>
      <c r="AW346" s="44">
        <v>3078949.93</v>
      </c>
      <c r="AX346" s="51"/>
      <c r="AY346" s="140">
        <v>35</v>
      </c>
    </row>
    <row r="347" spans="1:51" x14ac:dyDescent="0.25">
      <c r="A347" s="116" t="s">
        <v>776</v>
      </c>
      <c r="B347" s="152" t="s">
        <v>777</v>
      </c>
      <c r="C347" s="27" t="s">
        <v>767</v>
      </c>
      <c r="D347" s="27" t="s">
        <v>120</v>
      </c>
      <c r="E347" s="60"/>
      <c r="F347" s="139">
        <v>1012.75</v>
      </c>
      <c r="G347" s="140">
        <v>182</v>
      </c>
      <c r="H347" s="140">
        <v>79.5</v>
      </c>
      <c r="I347" s="60"/>
      <c r="J347" s="28">
        <v>1.45</v>
      </c>
      <c r="K347" s="28">
        <v>95615.9</v>
      </c>
      <c r="L347" s="60"/>
      <c r="M347" s="28">
        <v>1.45</v>
      </c>
      <c r="N347" s="28">
        <v>95615.9</v>
      </c>
      <c r="O347" s="60"/>
      <c r="P347" s="28">
        <v>1.51</v>
      </c>
      <c r="Q347" s="28">
        <v>99572.42</v>
      </c>
      <c r="R347" s="60"/>
      <c r="S347" s="28">
        <v>1.51</v>
      </c>
      <c r="T347" s="44">
        <v>99572.42</v>
      </c>
      <c r="U347" s="12"/>
      <c r="V347" s="11"/>
      <c r="W347" s="28">
        <v>0.63</v>
      </c>
      <c r="X347" s="28">
        <v>41543.46</v>
      </c>
      <c r="Y347" s="60"/>
      <c r="Z347" s="28">
        <v>0.63</v>
      </c>
      <c r="AA347" s="28">
        <v>41543.46</v>
      </c>
      <c r="AB347" s="60"/>
      <c r="AC347" s="28">
        <v>0.66</v>
      </c>
      <c r="AD347" s="28">
        <v>43521.72</v>
      </c>
      <c r="AE347" s="60"/>
      <c r="AF347" s="28">
        <v>0.66</v>
      </c>
      <c r="AG347" s="44">
        <v>43521.72</v>
      </c>
      <c r="AH347" s="60"/>
      <c r="AI347" s="63">
        <v>0.79</v>
      </c>
      <c r="AJ347" s="44">
        <v>52094.18</v>
      </c>
      <c r="AK347" s="12"/>
      <c r="AL347" s="11"/>
      <c r="AM347" s="28">
        <v>7.18</v>
      </c>
      <c r="AN347" s="28">
        <v>473463.56</v>
      </c>
      <c r="AO347" s="60"/>
      <c r="AP347" s="28">
        <v>7.18</v>
      </c>
      <c r="AQ347" s="28">
        <v>189142.74</v>
      </c>
      <c r="AR347" s="60"/>
      <c r="AS347" s="28">
        <v>1.01</v>
      </c>
      <c r="AT347" s="28">
        <v>75171.27</v>
      </c>
      <c r="AU347" s="13"/>
      <c r="AV347" s="11"/>
      <c r="AW347" s="44">
        <v>1350378.7499999998</v>
      </c>
      <c r="AX347" s="51"/>
      <c r="AY347" s="140">
        <v>14.39</v>
      </c>
    </row>
    <row r="348" spans="1:51" x14ac:dyDescent="0.25">
      <c r="A348" s="116" t="s">
        <v>778</v>
      </c>
      <c r="B348" s="152" t="s">
        <v>779</v>
      </c>
      <c r="C348" s="27" t="s">
        <v>767</v>
      </c>
      <c r="D348" s="27" t="s">
        <v>120</v>
      </c>
      <c r="E348" s="60"/>
      <c r="F348" s="139">
        <v>642.63</v>
      </c>
      <c r="G348" s="140">
        <v>286</v>
      </c>
      <c r="H348" s="140">
        <v>133.5</v>
      </c>
      <c r="I348" s="60"/>
      <c r="J348" s="28">
        <v>2.2799999999999998</v>
      </c>
      <c r="K348" s="28">
        <v>150347.76</v>
      </c>
      <c r="L348" s="60"/>
      <c r="M348" s="28">
        <v>2.2799999999999998</v>
      </c>
      <c r="N348" s="28">
        <v>150347.76</v>
      </c>
      <c r="O348" s="60"/>
      <c r="P348" s="28">
        <v>2.38</v>
      </c>
      <c r="Q348" s="28">
        <v>156941.96</v>
      </c>
      <c r="R348" s="60"/>
      <c r="S348" s="28">
        <v>2.38</v>
      </c>
      <c r="T348" s="44">
        <v>156941.96</v>
      </c>
      <c r="U348" s="12"/>
      <c r="V348" s="11"/>
      <c r="W348" s="28">
        <v>1.06</v>
      </c>
      <c r="X348" s="28">
        <v>69898.52</v>
      </c>
      <c r="Y348" s="60"/>
      <c r="Z348" s="28">
        <v>1.06</v>
      </c>
      <c r="AA348" s="28">
        <v>69898.52</v>
      </c>
      <c r="AB348" s="60"/>
      <c r="AC348" s="28">
        <v>1.1100000000000001</v>
      </c>
      <c r="AD348" s="28">
        <v>73195.62</v>
      </c>
      <c r="AE348" s="60"/>
      <c r="AF348" s="28">
        <v>1.1100000000000001</v>
      </c>
      <c r="AG348" s="44">
        <v>73195.62</v>
      </c>
      <c r="AH348" s="60"/>
      <c r="AI348" s="63">
        <v>1.33</v>
      </c>
      <c r="AJ348" s="44">
        <v>87702.86</v>
      </c>
      <c r="AK348" s="12"/>
      <c r="AL348" s="11"/>
      <c r="AM348" s="28">
        <v>4.55</v>
      </c>
      <c r="AN348" s="28">
        <v>300036.09999999998</v>
      </c>
      <c r="AO348" s="60"/>
      <c r="AP348" s="28">
        <v>4.55</v>
      </c>
      <c r="AQ348" s="28">
        <v>119860.65</v>
      </c>
      <c r="AR348" s="60"/>
      <c r="AS348" s="28">
        <v>0.64</v>
      </c>
      <c r="AT348" s="28">
        <v>47633.279999999999</v>
      </c>
      <c r="AU348" s="13"/>
      <c r="AV348" s="11"/>
      <c r="AW348" s="44">
        <v>1456000.61</v>
      </c>
      <c r="AX348" s="51"/>
      <c r="AY348" s="140">
        <v>16.2</v>
      </c>
    </row>
    <row r="349" spans="1:51" x14ac:dyDescent="0.25">
      <c r="A349" s="116" t="s">
        <v>780</v>
      </c>
      <c r="B349" s="152" t="s">
        <v>781</v>
      </c>
      <c r="C349" s="27" t="s">
        <v>767</v>
      </c>
      <c r="D349" s="27" t="s">
        <v>120</v>
      </c>
      <c r="E349" s="60"/>
      <c r="F349" s="139">
        <v>654.22</v>
      </c>
      <c r="G349" s="140">
        <v>194</v>
      </c>
      <c r="H349" s="140">
        <v>92.5</v>
      </c>
      <c r="I349" s="60"/>
      <c r="J349" s="28">
        <v>1.55</v>
      </c>
      <c r="K349" s="28">
        <v>102210.1</v>
      </c>
      <c r="L349" s="60"/>
      <c r="M349" s="28">
        <v>1.55</v>
      </c>
      <c r="N349" s="28">
        <v>102210.1</v>
      </c>
      <c r="O349" s="60"/>
      <c r="P349" s="28">
        <v>1.61</v>
      </c>
      <c r="Q349" s="28">
        <v>106166.62</v>
      </c>
      <c r="R349" s="60"/>
      <c r="S349" s="28">
        <v>1.61</v>
      </c>
      <c r="T349" s="44">
        <v>106166.62</v>
      </c>
      <c r="U349" s="12"/>
      <c r="V349" s="11"/>
      <c r="W349" s="28">
        <v>0.74</v>
      </c>
      <c r="X349" s="28">
        <v>48797.08</v>
      </c>
      <c r="Y349" s="60"/>
      <c r="Z349" s="28">
        <v>0.74</v>
      </c>
      <c r="AA349" s="28">
        <v>48797.08</v>
      </c>
      <c r="AB349" s="60"/>
      <c r="AC349" s="28">
        <v>0.77</v>
      </c>
      <c r="AD349" s="28">
        <v>50775.34</v>
      </c>
      <c r="AE349" s="60"/>
      <c r="AF349" s="28">
        <v>0.77</v>
      </c>
      <c r="AG349" s="44">
        <v>50775.34</v>
      </c>
      <c r="AH349" s="60"/>
      <c r="AI349" s="63">
        <v>0.92</v>
      </c>
      <c r="AJ349" s="44">
        <v>60666.64</v>
      </c>
      <c r="AK349" s="12"/>
      <c r="AL349" s="11"/>
      <c r="AM349" s="28">
        <v>4.63</v>
      </c>
      <c r="AN349" s="28">
        <v>305311.46000000002</v>
      </c>
      <c r="AO349" s="60"/>
      <c r="AP349" s="28">
        <v>4.63</v>
      </c>
      <c r="AQ349" s="28">
        <v>121968.09</v>
      </c>
      <c r="AR349" s="60"/>
      <c r="AS349" s="28">
        <v>0.65</v>
      </c>
      <c r="AT349" s="28">
        <v>48377.55</v>
      </c>
      <c r="AU349" s="13"/>
      <c r="AV349" s="11"/>
      <c r="AW349" s="44">
        <v>1152222.02</v>
      </c>
      <c r="AX349" s="51"/>
      <c r="AY349" s="140">
        <v>12.600000000000001</v>
      </c>
    </row>
    <row r="350" spans="1:51" x14ac:dyDescent="0.25">
      <c r="A350" s="116" t="s">
        <v>782</v>
      </c>
      <c r="B350" s="152" t="s">
        <v>783</v>
      </c>
      <c r="C350" s="27" t="s">
        <v>767</v>
      </c>
      <c r="D350" s="27" t="s">
        <v>120</v>
      </c>
      <c r="E350" s="60"/>
      <c r="F350" s="139">
        <v>1327.75</v>
      </c>
      <c r="G350" s="140">
        <v>286</v>
      </c>
      <c r="H350" s="140">
        <v>35</v>
      </c>
      <c r="I350" s="60"/>
      <c r="J350" s="28">
        <v>2.2799999999999998</v>
      </c>
      <c r="K350" s="28">
        <v>150347.76</v>
      </c>
      <c r="L350" s="60"/>
      <c r="M350" s="28">
        <v>2.2799999999999998</v>
      </c>
      <c r="N350" s="28">
        <v>150347.76</v>
      </c>
      <c r="O350" s="60"/>
      <c r="P350" s="28">
        <v>2.38</v>
      </c>
      <c r="Q350" s="28">
        <v>156941.96</v>
      </c>
      <c r="R350" s="60"/>
      <c r="S350" s="28">
        <v>2.38</v>
      </c>
      <c r="T350" s="44">
        <v>156941.96</v>
      </c>
      <c r="U350" s="12"/>
      <c r="V350" s="11"/>
      <c r="W350" s="28">
        <v>0.28000000000000003</v>
      </c>
      <c r="X350" s="28">
        <v>18463.759999999998</v>
      </c>
      <c r="Y350" s="60"/>
      <c r="Z350" s="28">
        <v>0.28000000000000003</v>
      </c>
      <c r="AA350" s="28">
        <v>18463.759999999998</v>
      </c>
      <c r="AB350" s="60"/>
      <c r="AC350" s="28">
        <v>0.28999999999999998</v>
      </c>
      <c r="AD350" s="28">
        <v>19123.18</v>
      </c>
      <c r="AE350" s="60"/>
      <c r="AF350" s="28">
        <v>0.28999999999999998</v>
      </c>
      <c r="AG350" s="44">
        <v>19123.18</v>
      </c>
      <c r="AH350" s="60"/>
      <c r="AI350" s="63">
        <v>0.35</v>
      </c>
      <c r="AJ350" s="44">
        <v>23079.7</v>
      </c>
      <c r="AK350" s="12"/>
      <c r="AL350" s="11"/>
      <c r="AM350" s="28">
        <v>9.41</v>
      </c>
      <c r="AN350" s="28">
        <v>620514.22</v>
      </c>
      <c r="AO350" s="60"/>
      <c r="AP350" s="28">
        <v>9.41</v>
      </c>
      <c r="AQ350" s="28">
        <v>247887.63</v>
      </c>
      <c r="AR350" s="60"/>
      <c r="AS350" s="28">
        <v>1.32</v>
      </c>
      <c r="AT350" s="28">
        <v>98243.64</v>
      </c>
      <c r="AU350" s="13"/>
      <c r="AV350" s="11"/>
      <c r="AW350" s="44">
        <v>1679478.51</v>
      </c>
      <c r="AX350" s="51"/>
      <c r="AY350" s="140">
        <v>17.66</v>
      </c>
    </row>
    <row r="351" spans="1:51" x14ac:dyDescent="0.25">
      <c r="A351" s="116" t="s">
        <v>784</v>
      </c>
      <c r="B351" s="152" t="s">
        <v>785</v>
      </c>
      <c r="C351" s="27" t="s">
        <v>767</v>
      </c>
      <c r="D351" s="27" t="s">
        <v>120</v>
      </c>
      <c r="E351" s="60"/>
      <c r="F351" s="139">
        <v>2409.4699999999998</v>
      </c>
      <c r="G351" s="140">
        <v>1871</v>
      </c>
      <c r="H351" s="140">
        <v>763</v>
      </c>
      <c r="I351" s="60"/>
      <c r="J351" s="28">
        <v>14.96</v>
      </c>
      <c r="K351" s="28">
        <v>986492.32</v>
      </c>
      <c r="L351" s="60"/>
      <c r="M351" s="28">
        <v>14.96</v>
      </c>
      <c r="N351" s="28">
        <v>986492.32</v>
      </c>
      <c r="O351" s="60"/>
      <c r="P351" s="28">
        <v>15.59</v>
      </c>
      <c r="Q351" s="28">
        <v>1028035.78</v>
      </c>
      <c r="R351" s="60"/>
      <c r="S351" s="28">
        <v>15.59</v>
      </c>
      <c r="T351" s="44">
        <v>1028035.78</v>
      </c>
      <c r="U351" s="12"/>
      <c r="V351" s="11"/>
      <c r="W351" s="28">
        <v>6.1</v>
      </c>
      <c r="X351" s="28">
        <v>402246.2</v>
      </c>
      <c r="Y351" s="60"/>
      <c r="Z351" s="28">
        <v>6.1</v>
      </c>
      <c r="AA351" s="28">
        <v>402246.2</v>
      </c>
      <c r="AB351" s="60"/>
      <c r="AC351" s="28">
        <v>6.35</v>
      </c>
      <c r="AD351" s="28">
        <v>418731.7</v>
      </c>
      <c r="AE351" s="60"/>
      <c r="AF351" s="28">
        <v>6.35</v>
      </c>
      <c r="AG351" s="44">
        <v>418731.7</v>
      </c>
      <c r="AH351" s="60"/>
      <c r="AI351" s="63">
        <v>7.63</v>
      </c>
      <c r="AJ351" s="44">
        <v>503137.46</v>
      </c>
      <c r="AK351" s="12"/>
      <c r="AL351" s="11"/>
      <c r="AM351" s="28">
        <v>17.079999999999998</v>
      </c>
      <c r="AN351" s="28">
        <v>1126289.3600000001</v>
      </c>
      <c r="AO351" s="60"/>
      <c r="AP351" s="28">
        <v>17.079999999999998</v>
      </c>
      <c r="AQ351" s="28">
        <v>449938.44</v>
      </c>
      <c r="AR351" s="60"/>
      <c r="AS351" s="28">
        <v>2.4</v>
      </c>
      <c r="AT351" s="28">
        <v>178624.8</v>
      </c>
      <c r="AU351" s="13"/>
      <c r="AV351" s="11"/>
      <c r="AW351" s="44">
        <v>7929002.0600000015</v>
      </c>
      <c r="AX351" s="51"/>
      <c r="AY351" s="140">
        <v>89.649999999999991</v>
      </c>
    </row>
    <row r="352" spans="1:51" x14ac:dyDescent="0.25">
      <c r="A352" s="116" t="s">
        <v>786</v>
      </c>
      <c r="B352" s="152" t="s">
        <v>787</v>
      </c>
      <c r="C352" s="27" t="s">
        <v>767</v>
      </c>
      <c r="D352" s="27" t="s">
        <v>120</v>
      </c>
      <c r="E352" s="60"/>
      <c r="F352" s="139">
        <v>1770.31</v>
      </c>
      <c r="G352" s="140">
        <v>966.33</v>
      </c>
      <c r="H352" s="140">
        <v>697</v>
      </c>
      <c r="I352" s="60"/>
      <c r="J352" s="28">
        <v>7.73</v>
      </c>
      <c r="K352" s="28">
        <v>509731.66</v>
      </c>
      <c r="L352" s="60"/>
      <c r="M352" s="28">
        <v>7.73</v>
      </c>
      <c r="N352" s="28">
        <v>509731.66</v>
      </c>
      <c r="O352" s="60"/>
      <c r="P352" s="28">
        <v>8.0500000000000007</v>
      </c>
      <c r="Q352" s="28">
        <v>530833.1</v>
      </c>
      <c r="R352" s="60"/>
      <c r="S352" s="28">
        <v>8.0500000000000007</v>
      </c>
      <c r="T352" s="44">
        <v>530833.1</v>
      </c>
      <c r="U352" s="12"/>
      <c r="V352" s="11"/>
      <c r="W352" s="28">
        <v>5.57</v>
      </c>
      <c r="X352" s="28">
        <v>367296.94</v>
      </c>
      <c r="Y352" s="60"/>
      <c r="Z352" s="28">
        <v>5.57</v>
      </c>
      <c r="AA352" s="28">
        <v>367296.94</v>
      </c>
      <c r="AB352" s="60"/>
      <c r="AC352" s="28">
        <v>5.8</v>
      </c>
      <c r="AD352" s="28">
        <v>382463.6</v>
      </c>
      <c r="AE352" s="60"/>
      <c r="AF352" s="28">
        <v>5.8</v>
      </c>
      <c r="AG352" s="44">
        <v>382463.6</v>
      </c>
      <c r="AH352" s="60"/>
      <c r="AI352" s="63">
        <v>6.97</v>
      </c>
      <c r="AJ352" s="44">
        <v>459615.74</v>
      </c>
      <c r="AK352" s="12"/>
      <c r="AL352" s="11"/>
      <c r="AM352" s="28">
        <v>12.55</v>
      </c>
      <c r="AN352" s="28">
        <v>827572.1</v>
      </c>
      <c r="AO352" s="60"/>
      <c r="AP352" s="28">
        <v>12.55</v>
      </c>
      <c r="AQ352" s="28">
        <v>330604.65000000002</v>
      </c>
      <c r="AR352" s="60"/>
      <c r="AS352" s="28">
        <v>1.77</v>
      </c>
      <c r="AT352" s="28">
        <v>131735.79</v>
      </c>
      <c r="AU352" s="13"/>
      <c r="AV352" s="11"/>
      <c r="AW352" s="44">
        <v>5330178.88</v>
      </c>
      <c r="AX352" s="51"/>
      <c r="AY352" s="140">
        <v>60.519999999999996</v>
      </c>
    </row>
    <row r="353" spans="1:51" x14ac:dyDescent="0.25">
      <c r="A353" s="116" t="s">
        <v>788</v>
      </c>
      <c r="B353" s="152" t="s">
        <v>789</v>
      </c>
      <c r="C353" s="27" t="s">
        <v>767</v>
      </c>
      <c r="D353" s="27" t="s">
        <v>120</v>
      </c>
      <c r="E353" s="60"/>
      <c r="F353" s="139">
        <v>1476.81</v>
      </c>
      <c r="G353" s="140">
        <v>852.33</v>
      </c>
      <c r="H353" s="140">
        <v>296.16000000000003</v>
      </c>
      <c r="I353" s="60"/>
      <c r="J353" s="28">
        <v>6.81</v>
      </c>
      <c r="K353" s="28">
        <v>449065.02</v>
      </c>
      <c r="L353" s="60"/>
      <c r="M353" s="28">
        <v>6.81</v>
      </c>
      <c r="N353" s="28">
        <v>449065.02</v>
      </c>
      <c r="O353" s="60"/>
      <c r="P353" s="28">
        <v>7.1</v>
      </c>
      <c r="Q353" s="28">
        <v>468188.2</v>
      </c>
      <c r="R353" s="60"/>
      <c r="S353" s="28">
        <v>7.1</v>
      </c>
      <c r="T353" s="44">
        <v>468188.2</v>
      </c>
      <c r="U353" s="12"/>
      <c r="V353" s="11"/>
      <c r="W353" s="28">
        <v>2.36</v>
      </c>
      <c r="X353" s="28">
        <v>155623.12</v>
      </c>
      <c r="Y353" s="60"/>
      <c r="Z353" s="28">
        <v>2.36</v>
      </c>
      <c r="AA353" s="28">
        <v>155623.12</v>
      </c>
      <c r="AB353" s="60"/>
      <c r="AC353" s="28">
        <v>2.46</v>
      </c>
      <c r="AD353" s="28">
        <v>162217.32</v>
      </c>
      <c r="AE353" s="60"/>
      <c r="AF353" s="28">
        <v>2.46</v>
      </c>
      <c r="AG353" s="44">
        <v>162217.32</v>
      </c>
      <c r="AH353" s="60"/>
      <c r="AI353" s="63">
        <v>2.96</v>
      </c>
      <c r="AJ353" s="44">
        <v>195188.32</v>
      </c>
      <c r="AK353" s="12"/>
      <c r="AL353" s="11"/>
      <c r="AM353" s="28">
        <v>10.47</v>
      </c>
      <c r="AN353" s="28">
        <v>690412.74</v>
      </c>
      <c r="AO353" s="60"/>
      <c r="AP353" s="28">
        <v>10.47</v>
      </c>
      <c r="AQ353" s="28">
        <v>275811.21000000002</v>
      </c>
      <c r="AR353" s="60"/>
      <c r="AS353" s="28">
        <v>1.47</v>
      </c>
      <c r="AT353" s="28">
        <v>109407.69</v>
      </c>
      <c r="AU353" s="13"/>
      <c r="AV353" s="11"/>
      <c r="AW353" s="44">
        <v>3741007.2800000007</v>
      </c>
      <c r="AX353" s="51"/>
      <c r="AY353" s="140">
        <v>41.72</v>
      </c>
    </row>
    <row r="354" spans="1:51" x14ac:dyDescent="0.25">
      <c r="A354" s="116" t="s">
        <v>790</v>
      </c>
      <c r="B354" s="152" t="s">
        <v>791</v>
      </c>
      <c r="C354" s="27" t="s">
        <v>767</v>
      </c>
      <c r="D354" s="27" t="s">
        <v>120</v>
      </c>
      <c r="E354" s="60"/>
      <c r="F354" s="139">
        <v>594.46</v>
      </c>
      <c r="G354" s="140">
        <v>113.33</v>
      </c>
      <c r="H354" s="140">
        <v>52.33</v>
      </c>
      <c r="I354" s="60"/>
      <c r="J354" s="28">
        <v>0.9</v>
      </c>
      <c r="K354" s="28">
        <v>59347.8</v>
      </c>
      <c r="L354" s="60"/>
      <c r="M354" s="28">
        <v>0.9</v>
      </c>
      <c r="N354" s="28">
        <v>59347.8</v>
      </c>
      <c r="O354" s="60"/>
      <c r="P354" s="28">
        <v>0.94</v>
      </c>
      <c r="Q354" s="28">
        <v>61985.48</v>
      </c>
      <c r="R354" s="60"/>
      <c r="S354" s="28">
        <v>0.94</v>
      </c>
      <c r="T354" s="44">
        <v>61985.48</v>
      </c>
      <c r="U354" s="12"/>
      <c r="V354" s="11"/>
      <c r="W354" s="28">
        <v>0.41</v>
      </c>
      <c r="X354" s="28">
        <v>27036.22</v>
      </c>
      <c r="Y354" s="60"/>
      <c r="Z354" s="28">
        <v>0.41</v>
      </c>
      <c r="AA354" s="28">
        <v>27036.22</v>
      </c>
      <c r="AB354" s="60"/>
      <c r="AC354" s="28">
        <v>0.43</v>
      </c>
      <c r="AD354" s="28">
        <v>28355.06</v>
      </c>
      <c r="AE354" s="60"/>
      <c r="AF354" s="28">
        <v>0.43</v>
      </c>
      <c r="AG354" s="44">
        <v>28355.06</v>
      </c>
      <c r="AH354" s="60"/>
      <c r="AI354" s="63">
        <v>0.52</v>
      </c>
      <c r="AJ354" s="44">
        <v>34289.839999999997</v>
      </c>
      <c r="AK354" s="12"/>
      <c r="AL354" s="11"/>
      <c r="AM354" s="28">
        <v>4.21</v>
      </c>
      <c r="AN354" s="28">
        <v>277615.82</v>
      </c>
      <c r="AO354" s="60"/>
      <c r="AP354" s="28">
        <v>4.21</v>
      </c>
      <c r="AQ354" s="28">
        <v>110904.03</v>
      </c>
      <c r="AR354" s="60"/>
      <c r="AS354" s="28">
        <v>0.59</v>
      </c>
      <c r="AT354" s="28">
        <v>43911.93</v>
      </c>
      <c r="AU354" s="13"/>
      <c r="AV354" s="11"/>
      <c r="AW354" s="44">
        <v>820170.74</v>
      </c>
      <c r="AX354" s="51"/>
      <c r="AY354" s="140">
        <v>8.7800000000000011</v>
      </c>
    </row>
    <row r="355" spans="1:51" x14ac:dyDescent="0.25">
      <c r="A355" s="116" t="s">
        <v>792</v>
      </c>
      <c r="B355" s="152" t="s">
        <v>793</v>
      </c>
      <c r="C355" s="27" t="s">
        <v>767</v>
      </c>
      <c r="D355" s="27" t="s">
        <v>120</v>
      </c>
      <c r="E355" s="60"/>
      <c r="F355" s="139">
        <v>4011.97</v>
      </c>
      <c r="G355" s="140">
        <v>2922.66</v>
      </c>
      <c r="H355" s="140">
        <v>2362</v>
      </c>
      <c r="I355" s="60"/>
      <c r="J355" s="28">
        <v>23.38</v>
      </c>
      <c r="K355" s="28">
        <v>1541723.96</v>
      </c>
      <c r="L355" s="60"/>
      <c r="M355" s="28">
        <v>23.38</v>
      </c>
      <c r="N355" s="28">
        <v>1541723.96</v>
      </c>
      <c r="O355" s="60"/>
      <c r="P355" s="28">
        <v>24.35</v>
      </c>
      <c r="Q355" s="28">
        <v>1605687.7</v>
      </c>
      <c r="R355" s="60"/>
      <c r="S355" s="28">
        <v>24.35</v>
      </c>
      <c r="T355" s="44">
        <v>1605687.7</v>
      </c>
      <c r="U355" s="12"/>
      <c r="V355" s="11"/>
      <c r="W355" s="28">
        <v>18.89</v>
      </c>
      <c r="X355" s="28">
        <v>1245644.3799999999</v>
      </c>
      <c r="Y355" s="60"/>
      <c r="Z355" s="28">
        <v>18.89</v>
      </c>
      <c r="AA355" s="28">
        <v>1245644.3799999999</v>
      </c>
      <c r="AB355" s="60"/>
      <c r="AC355" s="28">
        <v>19.68</v>
      </c>
      <c r="AD355" s="28">
        <v>1297738.56</v>
      </c>
      <c r="AE355" s="60"/>
      <c r="AF355" s="28">
        <v>19.68</v>
      </c>
      <c r="AG355" s="44">
        <v>1297738.56</v>
      </c>
      <c r="AH355" s="60"/>
      <c r="AI355" s="63">
        <v>23.62</v>
      </c>
      <c r="AJ355" s="44">
        <v>1557550.04</v>
      </c>
      <c r="AK355" s="12"/>
      <c r="AL355" s="11"/>
      <c r="AM355" s="28">
        <v>28.45</v>
      </c>
      <c r="AN355" s="28">
        <v>1876049.9</v>
      </c>
      <c r="AO355" s="60"/>
      <c r="AP355" s="28">
        <v>28.45</v>
      </c>
      <c r="AQ355" s="28">
        <v>749458.35</v>
      </c>
      <c r="AR355" s="60"/>
      <c r="AS355" s="28">
        <v>4.01</v>
      </c>
      <c r="AT355" s="28">
        <v>298452.27</v>
      </c>
      <c r="AU355" s="13"/>
      <c r="AV355" s="11"/>
      <c r="AW355" s="44">
        <v>15863099.760000002</v>
      </c>
      <c r="AX355" s="51"/>
      <c r="AY355" s="140">
        <v>182.4</v>
      </c>
    </row>
    <row r="356" spans="1:51" x14ac:dyDescent="0.25">
      <c r="A356" s="116" t="s">
        <v>794</v>
      </c>
      <c r="B356" s="152" t="s">
        <v>795</v>
      </c>
      <c r="C356" s="27" t="s">
        <v>767</v>
      </c>
      <c r="D356" s="27" t="s">
        <v>120</v>
      </c>
      <c r="E356" s="60"/>
      <c r="F356" s="139">
        <v>273.05</v>
      </c>
      <c r="G356" s="140">
        <v>68</v>
      </c>
      <c r="H356" s="140">
        <v>17</v>
      </c>
      <c r="I356" s="60"/>
      <c r="J356" s="28">
        <v>0.54</v>
      </c>
      <c r="K356" s="28">
        <v>35608.68</v>
      </c>
      <c r="L356" s="60"/>
      <c r="M356" s="28">
        <v>0.54</v>
      </c>
      <c r="N356" s="28">
        <v>35608.68</v>
      </c>
      <c r="O356" s="60"/>
      <c r="P356" s="28">
        <v>0.56000000000000005</v>
      </c>
      <c r="Q356" s="28">
        <v>36927.519999999997</v>
      </c>
      <c r="R356" s="60"/>
      <c r="S356" s="28">
        <v>0.56000000000000005</v>
      </c>
      <c r="T356" s="44">
        <v>36927.519999999997</v>
      </c>
      <c r="U356" s="12"/>
      <c r="V356" s="11"/>
      <c r="W356" s="28">
        <v>0.13</v>
      </c>
      <c r="X356" s="28">
        <v>8572.4599999999991</v>
      </c>
      <c r="Y356" s="60"/>
      <c r="Z356" s="28">
        <v>0.13</v>
      </c>
      <c r="AA356" s="28">
        <v>8572.4599999999991</v>
      </c>
      <c r="AB356" s="60"/>
      <c r="AC356" s="28">
        <v>0.14000000000000001</v>
      </c>
      <c r="AD356" s="28">
        <v>9231.8799999999992</v>
      </c>
      <c r="AE356" s="60"/>
      <c r="AF356" s="28">
        <v>0.14000000000000001</v>
      </c>
      <c r="AG356" s="44">
        <v>9231.8799999999992</v>
      </c>
      <c r="AH356" s="60"/>
      <c r="AI356" s="63">
        <v>0.17</v>
      </c>
      <c r="AJ356" s="44">
        <v>11210.14</v>
      </c>
      <c r="AK356" s="12"/>
      <c r="AL356" s="11"/>
      <c r="AM356" s="28">
        <v>1.93</v>
      </c>
      <c r="AN356" s="28">
        <v>127268.06</v>
      </c>
      <c r="AO356" s="60"/>
      <c r="AP356" s="28">
        <v>1.93</v>
      </c>
      <c r="AQ356" s="28">
        <v>50841.99</v>
      </c>
      <c r="AR356" s="60"/>
      <c r="AS356" s="28">
        <v>0.27</v>
      </c>
      <c r="AT356" s="28">
        <v>20095.29</v>
      </c>
      <c r="AU356" s="13"/>
      <c r="AV356" s="11"/>
      <c r="AW356" s="44">
        <v>390096.56</v>
      </c>
      <c r="AX356" s="51"/>
      <c r="AY356" s="140">
        <v>4.17</v>
      </c>
    </row>
    <row r="357" spans="1:51" x14ac:dyDescent="0.25">
      <c r="A357" s="116" t="s">
        <v>796</v>
      </c>
      <c r="B357" s="152" t="s">
        <v>797</v>
      </c>
      <c r="C357" s="27" t="s">
        <v>767</v>
      </c>
      <c r="D357" s="27" t="s">
        <v>120</v>
      </c>
      <c r="E357" s="60"/>
      <c r="F357" s="139">
        <v>3399.12</v>
      </c>
      <c r="G357" s="140">
        <v>750</v>
      </c>
      <c r="H357" s="140">
        <v>483.5</v>
      </c>
      <c r="I357" s="60"/>
      <c r="J357" s="28">
        <v>6</v>
      </c>
      <c r="K357" s="28">
        <v>395652</v>
      </c>
      <c r="L357" s="60"/>
      <c r="M357" s="28">
        <v>6</v>
      </c>
      <c r="N357" s="28">
        <v>395652</v>
      </c>
      <c r="O357" s="60"/>
      <c r="P357" s="28">
        <v>6.25</v>
      </c>
      <c r="Q357" s="28">
        <v>412137.5</v>
      </c>
      <c r="R357" s="60"/>
      <c r="S357" s="28">
        <v>6.25</v>
      </c>
      <c r="T357" s="44">
        <v>412137.5</v>
      </c>
      <c r="U357" s="12"/>
      <c r="V357" s="11"/>
      <c r="W357" s="28">
        <v>3.86</v>
      </c>
      <c r="X357" s="28">
        <v>254536.12</v>
      </c>
      <c r="Y357" s="60"/>
      <c r="Z357" s="28">
        <v>3.86</v>
      </c>
      <c r="AA357" s="28">
        <v>254536.12</v>
      </c>
      <c r="AB357" s="60"/>
      <c r="AC357" s="28">
        <v>4.0199999999999996</v>
      </c>
      <c r="AD357" s="28">
        <v>265086.84000000003</v>
      </c>
      <c r="AE357" s="60"/>
      <c r="AF357" s="28">
        <v>4.0199999999999996</v>
      </c>
      <c r="AG357" s="44">
        <v>265086.84000000003</v>
      </c>
      <c r="AH357" s="60"/>
      <c r="AI357" s="63">
        <v>4.83</v>
      </c>
      <c r="AJ357" s="44">
        <v>318499.86</v>
      </c>
      <c r="AK357" s="12"/>
      <c r="AL357" s="11"/>
      <c r="AM357" s="28">
        <v>24.1</v>
      </c>
      <c r="AN357" s="28">
        <v>1589202.2</v>
      </c>
      <c r="AO357" s="60"/>
      <c r="AP357" s="28">
        <v>24.1</v>
      </c>
      <c r="AQ357" s="28">
        <v>634866.30000000005</v>
      </c>
      <c r="AR357" s="60"/>
      <c r="AS357" s="28">
        <v>3.39</v>
      </c>
      <c r="AT357" s="28">
        <v>252307.53</v>
      </c>
      <c r="AU357" s="13"/>
      <c r="AV357" s="11"/>
      <c r="AW357" s="44">
        <v>5449700.8100000005</v>
      </c>
      <c r="AX357" s="51"/>
      <c r="AY357" s="140">
        <v>59.33</v>
      </c>
    </row>
    <row r="358" spans="1:51" x14ac:dyDescent="0.25">
      <c r="A358" s="116" t="s">
        <v>798</v>
      </c>
      <c r="B358" s="152" t="s">
        <v>799</v>
      </c>
      <c r="C358" s="27" t="s">
        <v>767</v>
      </c>
      <c r="D358" s="27" t="s">
        <v>120</v>
      </c>
      <c r="E358" s="60"/>
      <c r="F358" s="139">
        <v>3098.11</v>
      </c>
      <c r="G358" s="140">
        <v>1109.6600000000001</v>
      </c>
      <c r="H358" s="140">
        <v>467.5</v>
      </c>
      <c r="I358" s="60"/>
      <c r="J358" s="28">
        <v>8.8699999999999992</v>
      </c>
      <c r="K358" s="28">
        <v>584905.54</v>
      </c>
      <c r="L358" s="60"/>
      <c r="M358" s="28">
        <v>8.8699999999999992</v>
      </c>
      <c r="N358" s="28">
        <v>584905.54</v>
      </c>
      <c r="O358" s="60"/>
      <c r="P358" s="28">
        <v>9.24</v>
      </c>
      <c r="Q358" s="28">
        <v>609304.07999999996</v>
      </c>
      <c r="R358" s="60"/>
      <c r="S358" s="28">
        <v>9.24</v>
      </c>
      <c r="T358" s="44">
        <v>609304.07999999996</v>
      </c>
      <c r="U358" s="12"/>
      <c r="V358" s="11"/>
      <c r="W358" s="28">
        <v>3.74</v>
      </c>
      <c r="X358" s="28">
        <v>246623.08</v>
      </c>
      <c r="Y358" s="60"/>
      <c r="Z358" s="28">
        <v>3.74</v>
      </c>
      <c r="AA358" s="28">
        <v>246623.08</v>
      </c>
      <c r="AB358" s="60"/>
      <c r="AC358" s="28">
        <v>3.89</v>
      </c>
      <c r="AD358" s="28">
        <v>256514.38</v>
      </c>
      <c r="AE358" s="60"/>
      <c r="AF358" s="28">
        <v>3.89</v>
      </c>
      <c r="AG358" s="44">
        <v>256514.38</v>
      </c>
      <c r="AH358" s="60"/>
      <c r="AI358" s="63">
        <v>4.67</v>
      </c>
      <c r="AJ358" s="44">
        <v>307949.14</v>
      </c>
      <c r="AK358" s="12"/>
      <c r="AL358" s="11"/>
      <c r="AM358" s="28">
        <v>21.97</v>
      </c>
      <c r="AN358" s="28">
        <v>1448745.74</v>
      </c>
      <c r="AO358" s="60"/>
      <c r="AP358" s="28">
        <v>21.97</v>
      </c>
      <c r="AQ358" s="28">
        <v>578755.71</v>
      </c>
      <c r="AR358" s="60"/>
      <c r="AS358" s="28">
        <v>3.09</v>
      </c>
      <c r="AT358" s="28">
        <v>229979.43</v>
      </c>
      <c r="AU358" s="13"/>
      <c r="AV358" s="11"/>
      <c r="AW358" s="44">
        <v>5960124.1799999997</v>
      </c>
      <c r="AX358" s="51"/>
      <c r="AY358" s="140">
        <v>65.510000000000005</v>
      </c>
    </row>
    <row r="359" spans="1:51" x14ac:dyDescent="0.25">
      <c r="A359" s="116" t="s">
        <v>800</v>
      </c>
      <c r="B359" s="152" t="s">
        <v>801</v>
      </c>
      <c r="C359" s="27" t="s">
        <v>767</v>
      </c>
      <c r="D359" s="27" t="s">
        <v>120</v>
      </c>
      <c r="E359" s="60"/>
      <c r="F359" s="139">
        <v>3229.56</v>
      </c>
      <c r="G359" s="140">
        <v>1697</v>
      </c>
      <c r="H359" s="140">
        <v>803</v>
      </c>
      <c r="I359" s="60"/>
      <c r="J359" s="28">
        <v>13.57</v>
      </c>
      <c r="K359" s="28">
        <v>894832.94</v>
      </c>
      <c r="L359" s="60"/>
      <c r="M359" s="28">
        <v>13.57</v>
      </c>
      <c r="N359" s="28">
        <v>894832.94</v>
      </c>
      <c r="O359" s="60"/>
      <c r="P359" s="28">
        <v>14.14</v>
      </c>
      <c r="Q359" s="28">
        <v>932419.88</v>
      </c>
      <c r="R359" s="60"/>
      <c r="S359" s="28">
        <v>14.14</v>
      </c>
      <c r="T359" s="44">
        <v>932419.88</v>
      </c>
      <c r="U359" s="12"/>
      <c r="V359" s="11"/>
      <c r="W359" s="28">
        <v>6.42</v>
      </c>
      <c r="X359" s="28">
        <v>423347.64</v>
      </c>
      <c r="Y359" s="60"/>
      <c r="Z359" s="28">
        <v>6.42</v>
      </c>
      <c r="AA359" s="28">
        <v>423347.64</v>
      </c>
      <c r="AB359" s="60"/>
      <c r="AC359" s="28">
        <v>6.69</v>
      </c>
      <c r="AD359" s="28">
        <v>441151.98</v>
      </c>
      <c r="AE359" s="60"/>
      <c r="AF359" s="28">
        <v>6.69</v>
      </c>
      <c r="AG359" s="44">
        <v>441151.98</v>
      </c>
      <c r="AH359" s="60"/>
      <c r="AI359" s="63">
        <v>8.0299999999999994</v>
      </c>
      <c r="AJ359" s="44">
        <v>529514.26</v>
      </c>
      <c r="AK359" s="12"/>
      <c r="AL359" s="11"/>
      <c r="AM359" s="28">
        <v>22.9</v>
      </c>
      <c r="AN359" s="28">
        <v>1510071.8</v>
      </c>
      <c r="AO359" s="60"/>
      <c r="AP359" s="28">
        <v>22.9</v>
      </c>
      <c r="AQ359" s="28">
        <v>603254.69999999995</v>
      </c>
      <c r="AR359" s="60"/>
      <c r="AS359" s="28">
        <v>3.22</v>
      </c>
      <c r="AT359" s="28">
        <v>239654.94</v>
      </c>
      <c r="AU359" s="13"/>
      <c r="AV359" s="11"/>
      <c r="AW359" s="44">
        <v>8266000.5800000001</v>
      </c>
      <c r="AX359" s="51"/>
      <c r="AY359" s="140">
        <v>92.579999999999984</v>
      </c>
    </row>
    <row r="360" spans="1:51" x14ac:dyDescent="0.25">
      <c r="A360" s="116" t="s">
        <v>802</v>
      </c>
      <c r="B360" s="152" t="s">
        <v>803</v>
      </c>
      <c r="C360" s="27" t="s">
        <v>767</v>
      </c>
      <c r="D360" s="27" t="s">
        <v>120</v>
      </c>
      <c r="E360" s="60"/>
      <c r="F360" s="139">
        <v>459.22</v>
      </c>
      <c r="G360" s="140">
        <v>204.66</v>
      </c>
      <c r="H360" s="140">
        <v>50</v>
      </c>
      <c r="I360" s="60"/>
      <c r="J360" s="28">
        <v>1.63</v>
      </c>
      <c r="K360" s="28">
        <v>107485.46</v>
      </c>
      <c r="L360" s="60"/>
      <c r="M360" s="28">
        <v>1.63</v>
      </c>
      <c r="N360" s="28">
        <v>107485.46</v>
      </c>
      <c r="O360" s="60"/>
      <c r="P360" s="28">
        <v>1.7</v>
      </c>
      <c r="Q360" s="28">
        <v>112101.4</v>
      </c>
      <c r="R360" s="60"/>
      <c r="S360" s="28">
        <v>1.7</v>
      </c>
      <c r="T360" s="44">
        <v>112101.4</v>
      </c>
      <c r="U360" s="12"/>
      <c r="V360" s="11"/>
      <c r="W360" s="28">
        <v>0.4</v>
      </c>
      <c r="X360" s="28">
        <v>26376.799999999999</v>
      </c>
      <c r="Y360" s="60"/>
      <c r="Z360" s="28">
        <v>0.4</v>
      </c>
      <c r="AA360" s="28">
        <v>26376.799999999999</v>
      </c>
      <c r="AB360" s="60"/>
      <c r="AC360" s="28">
        <v>0.41</v>
      </c>
      <c r="AD360" s="28">
        <v>27036.22</v>
      </c>
      <c r="AE360" s="60"/>
      <c r="AF360" s="28">
        <v>0.41</v>
      </c>
      <c r="AG360" s="44">
        <v>27036.22</v>
      </c>
      <c r="AH360" s="60"/>
      <c r="AI360" s="63">
        <v>0.5</v>
      </c>
      <c r="AJ360" s="44">
        <v>32971</v>
      </c>
      <c r="AK360" s="12"/>
      <c r="AL360" s="11"/>
      <c r="AM360" s="28">
        <v>3.25</v>
      </c>
      <c r="AN360" s="28">
        <v>214311.5</v>
      </c>
      <c r="AO360" s="60"/>
      <c r="AP360" s="28">
        <v>3.25</v>
      </c>
      <c r="AQ360" s="28">
        <v>85614.75</v>
      </c>
      <c r="AR360" s="60"/>
      <c r="AS360" s="28">
        <v>0.45</v>
      </c>
      <c r="AT360" s="28">
        <v>33492.15</v>
      </c>
      <c r="AU360" s="13"/>
      <c r="AV360" s="11"/>
      <c r="AW360" s="44">
        <v>912389.15999999992</v>
      </c>
      <c r="AX360" s="51"/>
      <c r="AY360" s="140">
        <v>10</v>
      </c>
    </row>
    <row r="361" spans="1:51" x14ac:dyDescent="0.25">
      <c r="A361" s="116" t="s">
        <v>804</v>
      </c>
      <c r="B361" s="152" t="s">
        <v>805</v>
      </c>
      <c r="C361" s="27" t="s">
        <v>767</v>
      </c>
      <c r="D361" s="27" t="s">
        <v>120</v>
      </c>
      <c r="E361" s="60"/>
      <c r="F361" s="139">
        <v>525.75</v>
      </c>
      <c r="G361" s="140">
        <v>33</v>
      </c>
      <c r="H361" s="140">
        <v>0</v>
      </c>
      <c r="I361" s="60"/>
      <c r="J361" s="28">
        <v>0.26</v>
      </c>
      <c r="K361" s="28">
        <v>17144.919999999998</v>
      </c>
      <c r="L361" s="60"/>
      <c r="M361" s="28">
        <v>0.26</v>
      </c>
      <c r="N361" s="28">
        <v>17144.919999999998</v>
      </c>
      <c r="O361" s="60"/>
      <c r="P361" s="28">
        <v>0.27</v>
      </c>
      <c r="Q361" s="28">
        <v>17804.34</v>
      </c>
      <c r="R361" s="60"/>
      <c r="S361" s="28">
        <v>0.27</v>
      </c>
      <c r="T361" s="44">
        <v>17804.34</v>
      </c>
      <c r="U361" s="12"/>
      <c r="V361" s="11"/>
      <c r="W361" s="28">
        <v>0</v>
      </c>
      <c r="X361" s="28">
        <v>0</v>
      </c>
      <c r="Y361" s="60"/>
      <c r="Z361" s="28">
        <v>0</v>
      </c>
      <c r="AA361" s="28">
        <v>0</v>
      </c>
      <c r="AB361" s="60"/>
      <c r="AC361" s="28">
        <v>0</v>
      </c>
      <c r="AD361" s="28">
        <v>0</v>
      </c>
      <c r="AE361" s="60"/>
      <c r="AF361" s="28">
        <v>0</v>
      </c>
      <c r="AG361" s="44">
        <v>0</v>
      </c>
      <c r="AH361" s="60"/>
      <c r="AI361" s="63">
        <v>0</v>
      </c>
      <c r="AJ361" s="44">
        <v>0</v>
      </c>
      <c r="AK361" s="12"/>
      <c r="AL361" s="11"/>
      <c r="AM361" s="28">
        <v>3.72</v>
      </c>
      <c r="AN361" s="28">
        <v>245304.24</v>
      </c>
      <c r="AO361" s="60"/>
      <c r="AP361" s="28">
        <v>3.72</v>
      </c>
      <c r="AQ361" s="28">
        <v>97995.96</v>
      </c>
      <c r="AR361" s="60"/>
      <c r="AS361" s="28">
        <v>0.52</v>
      </c>
      <c r="AT361" s="28">
        <v>38702.04</v>
      </c>
      <c r="AU361" s="13"/>
      <c r="AV361" s="11"/>
      <c r="AW361" s="44">
        <v>451900.76</v>
      </c>
      <c r="AX361" s="51"/>
      <c r="AY361" s="140">
        <v>4.5200000000000005</v>
      </c>
    </row>
    <row r="362" spans="1:51" x14ac:dyDescent="0.25">
      <c r="A362" s="116" t="s">
        <v>806</v>
      </c>
      <c r="B362" s="152" t="s">
        <v>807</v>
      </c>
      <c r="C362" s="27" t="s">
        <v>767</v>
      </c>
      <c r="D362" s="27" t="s">
        <v>120</v>
      </c>
      <c r="E362" s="60"/>
      <c r="F362" s="139">
        <v>4778.71</v>
      </c>
      <c r="G362" s="140">
        <v>827.33</v>
      </c>
      <c r="H362" s="140">
        <v>252</v>
      </c>
      <c r="I362" s="60"/>
      <c r="J362" s="28">
        <v>6.61</v>
      </c>
      <c r="K362" s="28">
        <v>435876.62</v>
      </c>
      <c r="L362" s="60"/>
      <c r="M362" s="28">
        <v>6.61</v>
      </c>
      <c r="N362" s="28">
        <v>435876.62</v>
      </c>
      <c r="O362" s="60"/>
      <c r="P362" s="28">
        <v>6.89</v>
      </c>
      <c r="Q362" s="28">
        <v>454340.38</v>
      </c>
      <c r="R362" s="60"/>
      <c r="S362" s="28">
        <v>6.89</v>
      </c>
      <c r="T362" s="44">
        <v>454340.38</v>
      </c>
      <c r="U362" s="12"/>
      <c r="V362" s="11"/>
      <c r="W362" s="28">
        <v>2.0099999999999998</v>
      </c>
      <c r="X362" s="28">
        <v>132543.42000000001</v>
      </c>
      <c r="Y362" s="60"/>
      <c r="Z362" s="28">
        <v>2.0099999999999998</v>
      </c>
      <c r="AA362" s="28">
        <v>132543.42000000001</v>
      </c>
      <c r="AB362" s="60"/>
      <c r="AC362" s="28">
        <v>2.1</v>
      </c>
      <c r="AD362" s="28">
        <v>138478.20000000001</v>
      </c>
      <c r="AE362" s="60"/>
      <c r="AF362" s="28">
        <v>2.1</v>
      </c>
      <c r="AG362" s="44">
        <v>138478.20000000001</v>
      </c>
      <c r="AH362" s="60"/>
      <c r="AI362" s="63">
        <v>2.52</v>
      </c>
      <c r="AJ362" s="44">
        <v>166173.84</v>
      </c>
      <c r="AK362" s="12"/>
      <c r="AL362" s="11"/>
      <c r="AM362" s="28">
        <v>33.89</v>
      </c>
      <c r="AN362" s="28">
        <v>2234774.38</v>
      </c>
      <c r="AO362" s="60"/>
      <c r="AP362" s="28">
        <v>33.89</v>
      </c>
      <c r="AQ362" s="28">
        <v>892764.27</v>
      </c>
      <c r="AR362" s="60"/>
      <c r="AS362" s="28">
        <v>4.7699999999999996</v>
      </c>
      <c r="AT362" s="28">
        <v>355016.79</v>
      </c>
      <c r="AU362" s="13"/>
      <c r="AV362" s="11"/>
      <c r="AW362" s="44">
        <v>5971206.5200000005</v>
      </c>
      <c r="AX362" s="51"/>
      <c r="AY362" s="140">
        <v>63.010000000000005</v>
      </c>
    </row>
    <row r="363" spans="1:51" x14ac:dyDescent="0.25">
      <c r="A363" s="116" t="s">
        <v>808</v>
      </c>
      <c r="B363" s="152" t="s">
        <v>809</v>
      </c>
      <c r="C363" s="27" t="s">
        <v>767</v>
      </c>
      <c r="D363" s="27" t="s">
        <v>120</v>
      </c>
      <c r="E363" s="60"/>
      <c r="F363" s="139">
        <v>1411.8</v>
      </c>
      <c r="G363" s="140">
        <v>543</v>
      </c>
      <c r="H363" s="140">
        <v>288.5</v>
      </c>
      <c r="I363" s="60"/>
      <c r="J363" s="28">
        <v>4.34</v>
      </c>
      <c r="K363" s="28">
        <v>286188.28000000003</v>
      </c>
      <c r="L363" s="60"/>
      <c r="M363" s="28">
        <v>4.34</v>
      </c>
      <c r="N363" s="28">
        <v>286188.28000000003</v>
      </c>
      <c r="O363" s="60"/>
      <c r="P363" s="28">
        <v>4.5199999999999996</v>
      </c>
      <c r="Q363" s="28">
        <v>298057.84000000003</v>
      </c>
      <c r="R363" s="60"/>
      <c r="S363" s="28">
        <v>4.5199999999999996</v>
      </c>
      <c r="T363" s="44">
        <v>298057.84000000003</v>
      </c>
      <c r="U363" s="12"/>
      <c r="V363" s="11"/>
      <c r="W363" s="28">
        <v>2.2999999999999998</v>
      </c>
      <c r="X363" s="28">
        <v>151666.6</v>
      </c>
      <c r="Y363" s="60"/>
      <c r="Z363" s="28">
        <v>2.2999999999999998</v>
      </c>
      <c r="AA363" s="28">
        <v>151666.6</v>
      </c>
      <c r="AB363" s="60"/>
      <c r="AC363" s="28">
        <v>2.4</v>
      </c>
      <c r="AD363" s="28">
        <v>158260.79999999999</v>
      </c>
      <c r="AE363" s="60"/>
      <c r="AF363" s="28">
        <v>2.4</v>
      </c>
      <c r="AG363" s="44">
        <v>158260.79999999999</v>
      </c>
      <c r="AH363" s="60"/>
      <c r="AI363" s="63">
        <v>2.88</v>
      </c>
      <c r="AJ363" s="44">
        <v>189912.95999999999</v>
      </c>
      <c r="AK363" s="12"/>
      <c r="AL363" s="11"/>
      <c r="AM363" s="28">
        <v>10.01</v>
      </c>
      <c r="AN363" s="28">
        <v>660079.42000000004</v>
      </c>
      <c r="AO363" s="60"/>
      <c r="AP363" s="28">
        <v>10.01</v>
      </c>
      <c r="AQ363" s="28">
        <v>263693.43</v>
      </c>
      <c r="AR363" s="60"/>
      <c r="AS363" s="28">
        <v>1.41</v>
      </c>
      <c r="AT363" s="28">
        <v>104942.07</v>
      </c>
      <c r="AU363" s="13"/>
      <c r="AV363" s="11"/>
      <c r="AW363" s="44">
        <v>3006974.9200000009</v>
      </c>
      <c r="AX363" s="51"/>
      <c r="AY363" s="140">
        <v>33.369999999999997</v>
      </c>
    </row>
    <row r="364" spans="1:51" x14ac:dyDescent="0.25">
      <c r="A364" s="116" t="s">
        <v>810</v>
      </c>
      <c r="B364" s="152" t="s">
        <v>811</v>
      </c>
      <c r="C364" s="27" t="s">
        <v>767</v>
      </c>
      <c r="D364" s="27" t="s">
        <v>120</v>
      </c>
      <c r="E364" s="60"/>
      <c r="F364" s="139">
        <v>1420.71</v>
      </c>
      <c r="G364" s="140">
        <v>559.33000000000004</v>
      </c>
      <c r="H364" s="140">
        <v>235.5</v>
      </c>
      <c r="I364" s="60"/>
      <c r="J364" s="28">
        <v>4.47</v>
      </c>
      <c r="K364" s="28">
        <v>294760.74</v>
      </c>
      <c r="L364" s="60"/>
      <c r="M364" s="28">
        <v>4.47</v>
      </c>
      <c r="N364" s="28">
        <v>294760.74</v>
      </c>
      <c r="O364" s="60"/>
      <c r="P364" s="28">
        <v>4.66</v>
      </c>
      <c r="Q364" s="28">
        <v>307289.71999999997</v>
      </c>
      <c r="R364" s="60"/>
      <c r="S364" s="28">
        <v>4.66</v>
      </c>
      <c r="T364" s="44">
        <v>307289.71999999997</v>
      </c>
      <c r="U364" s="12"/>
      <c r="V364" s="11"/>
      <c r="W364" s="28">
        <v>1.88</v>
      </c>
      <c r="X364" s="28">
        <v>123970.96</v>
      </c>
      <c r="Y364" s="60"/>
      <c r="Z364" s="28">
        <v>1.88</v>
      </c>
      <c r="AA364" s="28">
        <v>123970.96</v>
      </c>
      <c r="AB364" s="60"/>
      <c r="AC364" s="28">
        <v>1.96</v>
      </c>
      <c r="AD364" s="28">
        <v>129246.32</v>
      </c>
      <c r="AE364" s="60"/>
      <c r="AF364" s="28">
        <v>1.96</v>
      </c>
      <c r="AG364" s="44">
        <v>129246.32</v>
      </c>
      <c r="AH364" s="60"/>
      <c r="AI364" s="63">
        <v>2.35</v>
      </c>
      <c r="AJ364" s="44">
        <v>154963.70000000001</v>
      </c>
      <c r="AK364" s="12"/>
      <c r="AL364" s="11"/>
      <c r="AM364" s="28">
        <v>10.07</v>
      </c>
      <c r="AN364" s="28">
        <v>664035.93999999994</v>
      </c>
      <c r="AO364" s="60"/>
      <c r="AP364" s="28">
        <v>10.07</v>
      </c>
      <c r="AQ364" s="28">
        <v>265274.01</v>
      </c>
      <c r="AR364" s="60"/>
      <c r="AS364" s="28">
        <v>1.42</v>
      </c>
      <c r="AT364" s="28">
        <v>105686.34</v>
      </c>
      <c r="AU364" s="13"/>
      <c r="AV364" s="11"/>
      <c r="AW364" s="44">
        <v>2900495.4700000007</v>
      </c>
      <c r="AX364" s="51"/>
      <c r="AY364" s="140">
        <v>32.010000000000005</v>
      </c>
    </row>
    <row r="365" spans="1:51" x14ac:dyDescent="0.25">
      <c r="A365" s="116" t="s">
        <v>812</v>
      </c>
      <c r="B365" s="152" t="s">
        <v>813</v>
      </c>
      <c r="C365" s="27" t="s">
        <v>767</v>
      </c>
      <c r="D365" s="27" t="s">
        <v>120</v>
      </c>
      <c r="E365" s="60"/>
      <c r="F365" s="139">
        <v>831.8</v>
      </c>
      <c r="G365" s="140">
        <v>219</v>
      </c>
      <c r="H365" s="140">
        <v>64</v>
      </c>
      <c r="I365" s="60"/>
      <c r="J365" s="28">
        <v>1.75</v>
      </c>
      <c r="K365" s="28">
        <v>115398.5</v>
      </c>
      <c r="L365" s="60"/>
      <c r="M365" s="28">
        <v>1.75</v>
      </c>
      <c r="N365" s="28">
        <v>115398.5</v>
      </c>
      <c r="O365" s="60"/>
      <c r="P365" s="28">
        <v>1.82</v>
      </c>
      <c r="Q365" s="28">
        <v>120014.44</v>
      </c>
      <c r="R365" s="60"/>
      <c r="S365" s="28">
        <v>1.82</v>
      </c>
      <c r="T365" s="44">
        <v>120014.44</v>
      </c>
      <c r="U365" s="12"/>
      <c r="V365" s="11"/>
      <c r="W365" s="28">
        <v>0.51</v>
      </c>
      <c r="X365" s="28">
        <v>33630.42</v>
      </c>
      <c r="Y365" s="60"/>
      <c r="Z365" s="28">
        <v>0.51</v>
      </c>
      <c r="AA365" s="28">
        <v>33630.42</v>
      </c>
      <c r="AB365" s="60"/>
      <c r="AC365" s="28">
        <v>0.53</v>
      </c>
      <c r="AD365" s="28">
        <v>34949.26</v>
      </c>
      <c r="AE365" s="60"/>
      <c r="AF365" s="28">
        <v>0.53</v>
      </c>
      <c r="AG365" s="44">
        <v>34949.26</v>
      </c>
      <c r="AH365" s="60"/>
      <c r="AI365" s="63">
        <v>0.64</v>
      </c>
      <c r="AJ365" s="44">
        <v>42202.879999999997</v>
      </c>
      <c r="AK365" s="12"/>
      <c r="AL365" s="11"/>
      <c r="AM365" s="28">
        <v>5.89</v>
      </c>
      <c r="AN365" s="28">
        <v>388398.38</v>
      </c>
      <c r="AO365" s="60"/>
      <c r="AP365" s="28">
        <v>5.89</v>
      </c>
      <c r="AQ365" s="28">
        <v>155160.26999999999</v>
      </c>
      <c r="AR365" s="60"/>
      <c r="AS365" s="28">
        <v>0.83</v>
      </c>
      <c r="AT365" s="28">
        <v>61774.41</v>
      </c>
      <c r="AU365" s="13"/>
      <c r="AV365" s="11"/>
      <c r="AW365" s="44">
        <v>1255521.1800000002</v>
      </c>
      <c r="AX365" s="51"/>
      <c r="AY365" s="140">
        <v>13.49</v>
      </c>
    </row>
    <row r="366" spans="1:51" x14ac:dyDescent="0.25">
      <c r="A366" s="116" t="s">
        <v>814</v>
      </c>
      <c r="B366" s="152" t="s">
        <v>815</v>
      </c>
      <c r="C366" s="27" t="s">
        <v>767</v>
      </c>
      <c r="D366" s="27" t="s">
        <v>120</v>
      </c>
      <c r="E366" s="60"/>
      <c r="F366" s="139">
        <v>731</v>
      </c>
      <c r="G366" s="140">
        <v>196</v>
      </c>
      <c r="H366" s="140">
        <v>96</v>
      </c>
      <c r="I366" s="60"/>
      <c r="J366" s="28">
        <v>1.56</v>
      </c>
      <c r="K366" s="28">
        <v>102869.52</v>
      </c>
      <c r="L366" s="60"/>
      <c r="M366" s="28">
        <v>1.56</v>
      </c>
      <c r="N366" s="28">
        <v>102869.52</v>
      </c>
      <c r="O366" s="60"/>
      <c r="P366" s="28">
        <v>1.63</v>
      </c>
      <c r="Q366" s="28">
        <v>107485.46</v>
      </c>
      <c r="R366" s="60"/>
      <c r="S366" s="28">
        <v>1.63</v>
      </c>
      <c r="T366" s="44">
        <v>107485.46</v>
      </c>
      <c r="U366" s="12"/>
      <c r="V366" s="11"/>
      <c r="W366" s="28">
        <v>0.76</v>
      </c>
      <c r="X366" s="28">
        <v>50115.92</v>
      </c>
      <c r="Y366" s="60"/>
      <c r="Z366" s="28">
        <v>0.76</v>
      </c>
      <c r="AA366" s="28">
        <v>50115.92</v>
      </c>
      <c r="AB366" s="60"/>
      <c r="AC366" s="28">
        <v>0.8</v>
      </c>
      <c r="AD366" s="28">
        <v>52753.599999999999</v>
      </c>
      <c r="AE366" s="60"/>
      <c r="AF366" s="28">
        <v>0.8</v>
      </c>
      <c r="AG366" s="44">
        <v>52753.599999999999</v>
      </c>
      <c r="AH366" s="60"/>
      <c r="AI366" s="63">
        <v>0.96</v>
      </c>
      <c r="AJ366" s="44">
        <v>63304.32</v>
      </c>
      <c r="AK366" s="12"/>
      <c r="AL366" s="11"/>
      <c r="AM366" s="28">
        <v>5.18</v>
      </c>
      <c r="AN366" s="28">
        <v>341579.56</v>
      </c>
      <c r="AO366" s="60"/>
      <c r="AP366" s="28">
        <v>5.18</v>
      </c>
      <c r="AQ366" s="28">
        <v>136456.74</v>
      </c>
      <c r="AR366" s="60"/>
      <c r="AS366" s="28">
        <v>0.73</v>
      </c>
      <c r="AT366" s="28">
        <v>54331.71</v>
      </c>
      <c r="AU366" s="13"/>
      <c r="AV366" s="11"/>
      <c r="AW366" s="44">
        <v>1222121.3299999998</v>
      </c>
      <c r="AX366" s="51"/>
      <c r="AY366" s="140">
        <v>13.32</v>
      </c>
    </row>
    <row r="367" spans="1:51" x14ac:dyDescent="0.25">
      <c r="A367" s="116" t="s">
        <v>816</v>
      </c>
      <c r="B367" s="152" t="s">
        <v>817</v>
      </c>
      <c r="C367" s="27" t="s">
        <v>767</v>
      </c>
      <c r="D367" s="27" t="s">
        <v>120</v>
      </c>
      <c r="E367" s="60"/>
      <c r="F367" s="139">
        <v>1066.25</v>
      </c>
      <c r="G367" s="140">
        <v>200</v>
      </c>
      <c r="H367" s="140">
        <v>80</v>
      </c>
      <c r="I367" s="60"/>
      <c r="J367" s="28">
        <v>1.6</v>
      </c>
      <c r="K367" s="28">
        <v>105507.2</v>
      </c>
      <c r="L367" s="60"/>
      <c r="M367" s="28">
        <v>1.6</v>
      </c>
      <c r="N367" s="28">
        <v>105507.2</v>
      </c>
      <c r="O367" s="60"/>
      <c r="P367" s="28">
        <v>1.66</v>
      </c>
      <c r="Q367" s="28">
        <v>109463.72</v>
      </c>
      <c r="R367" s="60"/>
      <c r="S367" s="28">
        <v>1.66</v>
      </c>
      <c r="T367" s="44">
        <v>109463.72</v>
      </c>
      <c r="U367" s="12"/>
      <c r="V367" s="11"/>
      <c r="W367" s="28">
        <v>0.64</v>
      </c>
      <c r="X367" s="28">
        <v>42202.879999999997</v>
      </c>
      <c r="Y367" s="60"/>
      <c r="Z367" s="28">
        <v>0.64</v>
      </c>
      <c r="AA367" s="28">
        <v>42202.879999999997</v>
      </c>
      <c r="AB367" s="60"/>
      <c r="AC367" s="28">
        <v>0.66</v>
      </c>
      <c r="AD367" s="28">
        <v>43521.72</v>
      </c>
      <c r="AE367" s="60"/>
      <c r="AF367" s="28">
        <v>0.66</v>
      </c>
      <c r="AG367" s="44">
        <v>43521.72</v>
      </c>
      <c r="AH367" s="60"/>
      <c r="AI367" s="63">
        <v>0.8</v>
      </c>
      <c r="AJ367" s="44">
        <v>52753.599999999999</v>
      </c>
      <c r="AK367" s="12"/>
      <c r="AL367" s="11"/>
      <c r="AM367" s="28">
        <v>7.56</v>
      </c>
      <c r="AN367" s="28">
        <v>498521.52</v>
      </c>
      <c r="AO367" s="60"/>
      <c r="AP367" s="28">
        <v>7.56</v>
      </c>
      <c r="AQ367" s="28">
        <v>199153.08</v>
      </c>
      <c r="AR367" s="60"/>
      <c r="AS367" s="28">
        <v>1.06</v>
      </c>
      <c r="AT367" s="28">
        <v>78892.62</v>
      </c>
      <c r="AU367" s="13"/>
      <c r="AV367" s="11"/>
      <c r="AW367" s="44">
        <v>1430711.8599999999</v>
      </c>
      <c r="AX367" s="51"/>
      <c r="AY367" s="140">
        <v>15.239999999999998</v>
      </c>
    </row>
    <row r="368" spans="1:51" x14ac:dyDescent="0.25">
      <c r="A368" s="116" t="s">
        <v>818</v>
      </c>
      <c r="B368" s="152" t="s">
        <v>819</v>
      </c>
      <c r="C368" s="27" t="s">
        <v>767</v>
      </c>
      <c r="D368" s="27" t="s">
        <v>120</v>
      </c>
      <c r="E368" s="60"/>
      <c r="F368" s="139">
        <v>2937.75</v>
      </c>
      <c r="G368" s="140">
        <v>1327.33</v>
      </c>
      <c r="H368" s="140">
        <v>550.5</v>
      </c>
      <c r="I368" s="60"/>
      <c r="J368" s="28">
        <v>10.61</v>
      </c>
      <c r="K368" s="28">
        <v>699644.62</v>
      </c>
      <c r="L368" s="60"/>
      <c r="M368" s="28">
        <v>10.61</v>
      </c>
      <c r="N368" s="28">
        <v>699644.62</v>
      </c>
      <c r="O368" s="60"/>
      <c r="P368" s="28">
        <v>11.06</v>
      </c>
      <c r="Q368" s="28">
        <v>729318.52</v>
      </c>
      <c r="R368" s="60"/>
      <c r="S368" s="28">
        <v>11.06</v>
      </c>
      <c r="T368" s="44">
        <v>729318.52</v>
      </c>
      <c r="U368" s="12"/>
      <c r="V368" s="11"/>
      <c r="W368" s="28">
        <v>4.4000000000000004</v>
      </c>
      <c r="X368" s="28">
        <v>290144.8</v>
      </c>
      <c r="Y368" s="60"/>
      <c r="Z368" s="28">
        <v>4.4000000000000004</v>
      </c>
      <c r="AA368" s="28">
        <v>290144.8</v>
      </c>
      <c r="AB368" s="60"/>
      <c r="AC368" s="28">
        <v>4.58</v>
      </c>
      <c r="AD368" s="28">
        <v>302014.36</v>
      </c>
      <c r="AE368" s="60"/>
      <c r="AF368" s="28">
        <v>4.58</v>
      </c>
      <c r="AG368" s="44">
        <v>302014.36</v>
      </c>
      <c r="AH368" s="60"/>
      <c r="AI368" s="63">
        <v>5.5</v>
      </c>
      <c r="AJ368" s="44">
        <v>362681</v>
      </c>
      <c r="AK368" s="12"/>
      <c r="AL368" s="11"/>
      <c r="AM368" s="28">
        <v>20.83</v>
      </c>
      <c r="AN368" s="28">
        <v>1373571.86</v>
      </c>
      <c r="AO368" s="60"/>
      <c r="AP368" s="28">
        <v>20.83</v>
      </c>
      <c r="AQ368" s="28">
        <v>548724.68999999994</v>
      </c>
      <c r="AR368" s="60"/>
      <c r="AS368" s="28">
        <v>2.93</v>
      </c>
      <c r="AT368" s="28">
        <v>218071.11</v>
      </c>
      <c r="AU368" s="13"/>
      <c r="AV368" s="11"/>
      <c r="AW368" s="44">
        <v>6545293.2599999998</v>
      </c>
      <c r="AX368" s="51"/>
      <c r="AY368" s="140">
        <v>72.62</v>
      </c>
    </row>
    <row r="369" spans="1:51" x14ac:dyDescent="0.25">
      <c r="A369" s="116" t="s">
        <v>820</v>
      </c>
      <c r="B369" s="152" t="s">
        <v>821</v>
      </c>
      <c r="C369" s="27" t="s">
        <v>767</v>
      </c>
      <c r="D369" s="27" t="s">
        <v>131</v>
      </c>
      <c r="E369" s="60"/>
      <c r="F369" s="139">
        <v>4254.66</v>
      </c>
      <c r="G369" s="140">
        <v>646</v>
      </c>
      <c r="H369" s="140">
        <v>67</v>
      </c>
      <c r="I369" s="60"/>
      <c r="J369" s="28">
        <v>5.16</v>
      </c>
      <c r="K369" s="28">
        <v>340260.72</v>
      </c>
      <c r="L369" s="60"/>
      <c r="M369" s="28">
        <v>5.16</v>
      </c>
      <c r="N369" s="28">
        <v>340260.72</v>
      </c>
      <c r="O369" s="60"/>
      <c r="P369" s="28">
        <v>5.38</v>
      </c>
      <c r="Q369" s="28">
        <v>354767.96</v>
      </c>
      <c r="R369" s="60"/>
      <c r="S369" s="28">
        <v>5.38</v>
      </c>
      <c r="T369" s="44">
        <v>354767.96</v>
      </c>
      <c r="U369" s="12"/>
      <c r="V369" s="11"/>
      <c r="W369" s="28">
        <v>0.53</v>
      </c>
      <c r="X369" s="28">
        <v>34949.26</v>
      </c>
      <c r="Y369" s="60"/>
      <c r="Z369" s="28">
        <v>0.53</v>
      </c>
      <c r="AA369" s="28">
        <v>34949.26</v>
      </c>
      <c r="AB369" s="60"/>
      <c r="AC369" s="28">
        <v>0.55000000000000004</v>
      </c>
      <c r="AD369" s="28">
        <v>36268.1</v>
      </c>
      <c r="AE369" s="60"/>
      <c r="AF369" s="28">
        <v>0.55000000000000004</v>
      </c>
      <c r="AG369" s="44">
        <v>36268.1</v>
      </c>
      <c r="AH369" s="60"/>
      <c r="AI369" s="63">
        <v>0.67</v>
      </c>
      <c r="AJ369" s="44">
        <v>44181.14</v>
      </c>
      <c r="AK369" s="12"/>
      <c r="AL369" s="11"/>
      <c r="AM369" s="28">
        <v>30.17</v>
      </c>
      <c r="AN369" s="28">
        <v>1989470.14</v>
      </c>
      <c r="AO369" s="60"/>
      <c r="AP369" s="28">
        <v>30.17</v>
      </c>
      <c r="AQ369" s="28">
        <v>794768.31</v>
      </c>
      <c r="AR369" s="60"/>
      <c r="AS369" s="28">
        <v>4.25</v>
      </c>
      <c r="AT369" s="28">
        <v>316314.75</v>
      </c>
      <c r="AU369" s="13"/>
      <c r="AV369" s="11"/>
      <c r="AW369" s="44">
        <v>4677226.42</v>
      </c>
      <c r="AX369" s="51"/>
      <c r="AY369" s="140">
        <v>48.39</v>
      </c>
    </row>
    <row r="370" spans="1:51" x14ac:dyDescent="0.25">
      <c r="A370" s="116" t="s">
        <v>822</v>
      </c>
      <c r="B370" s="152" t="s">
        <v>823</v>
      </c>
      <c r="C370" s="27" t="s">
        <v>767</v>
      </c>
      <c r="D370" s="27" t="s">
        <v>131</v>
      </c>
      <c r="E370" s="60"/>
      <c r="F370" s="139">
        <v>8058.16</v>
      </c>
      <c r="G370" s="140">
        <v>2587</v>
      </c>
      <c r="H370" s="140">
        <v>407.5</v>
      </c>
      <c r="I370" s="60"/>
      <c r="J370" s="28">
        <v>20.69</v>
      </c>
      <c r="K370" s="28">
        <v>1364339.98</v>
      </c>
      <c r="L370" s="60"/>
      <c r="M370" s="28">
        <v>20.69</v>
      </c>
      <c r="N370" s="28">
        <v>1364339.98</v>
      </c>
      <c r="O370" s="60"/>
      <c r="P370" s="28">
        <v>21.55</v>
      </c>
      <c r="Q370" s="28">
        <v>1421050.1</v>
      </c>
      <c r="R370" s="60"/>
      <c r="S370" s="28">
        <v>21.55</v>
      </c>
      <c r="T370" s="44">
        <v>1421050.1</v>
      </c>
      <c r="U370" s="12"/>
      <c r="V370" s="11"/>
      <c r="W370" s="28">
        <v>3.26</v>
      </c>
      <c r="X370" s="28">
        <v>214970.92</v>
      </c>
      <c r="Y370" s="60"/>
      <c r="Z370" s="28">
        <v>3.26</v>
      </c>
      <c r="AA370" s="28">
        <v>214970.92</v>
      </c>
      <c r="AB370" s="60"/>
      <c r="AC370" s="28">
        <v>3.39</v>
      </c>
      <c r="AD370" s="28">
        <v>223543.38</v>
      </c>
      <c r="AE370" s="60"/>
      <c r="AF370" s="28">
        <v>3.39</v>
      </c>
      <c r="AG370" s="44">
        <v>223543.38</v>
      </c>
      <c r="AH370" s="60"/>
      <c r="AI370" s="63">
        <v>4.07</v>
      </c>
      <c r="AJ370" s="44">
        <v>268383.94</v>
      </c>
      <c r="AK370" s="12"/>
      <c r="AL370" s="11"/>
      <c r="AM370" s="28">
        <v>57.15</v>
      </c>
      <c r="AN370" s="28">
        <v>3768585.3</v>
      </c>
      <c r="AO370" s="60"/>
      <c r="AP370" s="28">
        <v>57.15</v>
      </c>
      <c r="AQ370" s="28">
        <v>1505502.45</v>
      </c>
      <c r="AR370" s="60"/>
      <c r="AS370" s="28">
        <v>8.0500000000000007</v>
      </c>
      <c r="AT370" s="28">
        <v>599137.35</v>
      </c>
      <c r="AU370" s="13"/>
      <c r="AV370" s="11"/>
      <c r="AW370" s="44">
        <v>12589417.800000001</v>
      </c>
      <c r="AX370" s="51"/>
      <c r="AY370" s="140">
        <v>135.05000000000001</v>
      </c>
    </row>
    <row r="371" spans="1:51" x14ac:dyDescent="0.25">
      <c r="A371" s="116" t="s">
        <v>824</v>
      </c>
      <c r="B371" s="152" t="s">
        <v>825</v>
      </c>
      <c r="C371" s="27" t="s">
        <v>767</v>
      </c>
      <c r="D371" s="27" t="s">
        <v>131</v>
      </c>
      <c r="E371" s="60"/>
      <c r="F371" s="139">
        <v>3920.5</v>
      </c>
      <c r="G371" s="140">
        <v>1811</v>
      </c>
      <c r="H371" s="140">
        <v>291</v>
      </c>
      <c r="I371" s="60"/>
      <c r="J371" s="28">
        <v>14.48</v>
      </c>
      <c r="K371" s="28">
        <v>954840.16</v>
      </c>
      <c r="L371" s="60"/>
      <c r="M371" s="28">
        <v>14.48</v>
      </c>
      <c r="N371" s="28">
        <v>954840.16</v>
      </c>
      <c r="O371" s="60"/>
      <c r="P371" s="28">
        <v>15.09</v>
      </c>
      <c r="Q371" s="28">
        <v>995064.78</v>
      </c>
      <c r="R371" s="60"/>
      <c r="S371" s="28">
        <v>15.09</v>
      </c>
      <c r="T371" s="44">
        <v>995064.78</v>
      </c>
      <c r="U371" s="12"/>
      <c r="V371" s="11"/>
      <c r="W371" s="28">
        <v>2.3199999999999998</v>
      </c>
      <c r="X371" s="28">
        <v>152985.44</v>
      </c>
      <c r="Y371" s="60"/>
      <c r="Z371" s="28">
        <v>2.3199999999999998</v>
      </c>
      <c r="AA371" s="28">
        <v>152985.44</v>
      </c>
      <c r="AB371" s="60"/>
      <c r="AC371" s="28">
        <v>2.42</v>
      </c>
      <c r="AD371" s="28">
        <v>159579.64000000001</v>
      </c>
      <c r="AE371" s="60"/>
      <c r="AF371" s="28">
        <v>2.42</v>
      </c>
      <c r="AG371" s="44">
        <v>159579.64000000001</v>
      </c>
      <c r="AH371" s="60"/>
      <c r="AI371" s="63">
        <v>2.91</v>
      </c>
      <c r="AJ371" s="44">
        <v>191891.22</v>
      </c>
      <c r="AK371" s="12"/>
      <c r="AL371" s="11"/>
      <c r="AM371" s="28">
        <v>27.8</v>
      </c>
      <c r="AN371" s="28">
        <v>1833187.6</v>
      </c>
      <c r="AO371" s="60"/>
      <c r="AP371" s="28">
        <v>27.8</v>
      </c>
      <c r="AQ371" s="28">
        <v>732335.4</v>
      </c>
      <c r="AR371" s="60"/>
      <c r="AS371" s="28">
        <v>3.92</v>
      </c>
      <c r="AT371" s="28">
        <v>291753.84000000003</v>
      </c>
      <c r="AU371" s="13"/>
      <c r="AV371" s="11"/>
      <c r="AW371" s="44">
        <v>7574108.1000000006</v>
      </c>
      <c r="AX371" s="51"/>
      <c r="AY371" s="140">
        <v>82.53</v>
      </c>
    </row>
    <row r="372" spans="1:51" x14ac:dyDescent="0.25">
      <c r="A372" s="116" t="s">
        <v>826</v>
      </c>
      <c r="B372" s="152" t="s">
        <v>827</v>
      </c>
      <c r="C372" s="27" t="s">
        <v>767</v>
      </c>
      <c r="D372" s="27" t="s">
        <v>120</v>
      </c>
      <c r="E372" s="60"/>
      <c r="F372" s="139">
        <v>2208</v>
      </c>
      <c r="G372" s="140">
        <v>484</v>
      </c>
      <c r="H372" s="140">
        <v>208</v>
      </c>
      <c r="I372" s="60"/>
      <c r="J372" s="28">
        <v>3.87</v>
      </c>
      <c r="K372" s="28">
        <v>255195.54</v>
      </c>
      <c r="L372" s="60"/>
      <c r="M372" s="28">
        <v>3.87</v>
      </c>
      <c r="N372" s="28">
        <v>255195.54</v>
      </c>
      <c r="O372" s="60"/>
      <c r="P372" s="28">
        <v>4.03</v>
      </c>
      <c r="Q372" s="28">
        <v>265746.26</v>
      </c>
      <c r="R372" s="60"/>
      <c r="S372" s="28">
        <v>4.03</v>
      </c>
      <c r="T372" s="44">
        <v>265746.26</v>
      </c>
      <c r="U372" s="12"/>
      <c r="V372" s="11"/>
      <c r="W372" s="28">
        <v>1.66</v>
      </c>
      <c r="X372" s="28">
        <v>109463.72</v>
      </c>
      <c r="Y372" s="60"/>
      <c r="Z372" s="28">
        <v>1.66</v>
      </c>
      <c r="AA372" s="28">
        <v>109463.72</v>
      </c>
      <c r="AB372" s="60"/>
      <c r="AC372" s="28">
        <v>1.73</v>
      </c>
      <c r="AD372" s="28">
        <v>114079.66</v>
      </c>
      <c r="AE372" s="60"/>
      <c r="AF372" s="28">
        <v>1.73</v>
      </c>
      <c r="AG372" s="44">
        <v>114079.66</v>
      </c>
      <c r="AH372" s="60"/>
      <c r="AI372" s="63">
        <v>2.08</v>
      </c>
      <c r="AJ372" s="44">
        <v>137159.35999999999</v>
      </c>
      <c r="AK372" s="12"/>
      <c r="AL372" s="11"/>
      <c r="AM372" s="28">
        <v>15.65</v>
      </c>
      <c r="AN372" s="28">
        <v>1031992.3</v>
      </c>
      <c r="AO372" s="60"/>
      <c r="AP372" s="28">
        <v>15.65</v>
      </c>
      <c r="AQ372" s="28">
        <v>412267.95</v>
      </c>
      <c r="AR372" s="60"/>
      <c r="AS372" s="28">
        <v>2.2000000000000002</v>
      </c>
      <c r="AT372" s="28">
        <v>163739.4</v>
      </c>
      <c r="AU372" s="13"/>
      <c r="AV372" s="11"/>
      <c r="AW372" s="44">
        <v>3234129.3699999992</v>
      </c>
      <c r="AX372" s="51"/>
      <c r="AY372" s="140">
        <v>34.78</v>
      </c>
    </row>
    <row r="373" spans="1:51" x14ac:dyDescent="0.25">
      <c r="A373" s="116" t="s">
        <v>828</v>
      </c>
      <c r="B373" s="152" t="s">
        <v>829</v>
      </c>
      <c r="C373" s="27" t="s">
        <v>767</v>
      </c>
      <c r="D373" s="27" t="s">
        <v>120</v>
      </c>
      <c r="E373" s="60"/>
      <c r="F373" s="139">
        <v>3541.12</v>
      </c>
      <c r="G373" s="140">
        <v>1262.6600000000001</v>
      </c>
      <c r="H373" s="140">
        <v>672.5</v>
      </c>
      <c r="I373" s="60"/>
      <c r="J373" s="28">
        <v>10.1</v>
      </c>
      <c r="K373" s="28">
        <v>666014.19999999995</v>
      </c>
      <c r="L373" s="60"/>
      <c r="M373" s="28">
        <v>10.1</v>
      </c>
      <c r="N373" s="28">
        <v>666014.19999999995</v>
      </c>
      <c r="O373" s="60"/>
      <c r="P373" s="28">
        <v>10.52</v>
      </c>
      <c r="Q373" s="28">
        <v>693709.84</v>
      </c>
      <c r="R373" s="60"/>
      <c r="S373" s="28">
        <v>10.52</v>
      </c>
      <c r="T373" s="44">
        <v>693709.84</v>
      </c>
      <c r="U373" s="12"/>
      <c r="V373" s="11"/>
      <c r="W373" s="28">
        <v>5.38</v>
      </c>
      <c r="X373" s="28">
        <v>354767.96</v>
      </c>
      <c r="Y373" s="60"/>
      <c r="Z373" s="28">
        <v>5.38</v>
      </c>
      <c r="AA373" s="28">
        <v>354767.96</v>
      </c>
      <c r="AB373" s="60"/>
      <c r="AC373" s="28">
        <v>5.6</v>
      </c>
      <c r="AD373" s="28">
        <v>369275.2</v>
      </c>
      <c r="AE373" s="60"/>
      <c r="AF373" s="28">
        <v>5.6</v>
      </c>
      <c r="AG373" s="44">
        <v>369275.2</v>
      </c>
      <c r="AH373" s="60"/>
      <c r="AI373" s="63">
        <v>6.72</v>
      </c>
      <c r="AJ373" s="44">
        <v>443130.24</v>
      </c>
      <c r="AK373" s="12"/>
      <c r="AL373" s="11"/>
      <c r="AM373" s="28">
        <v>25.11</v>
      </c>
      <c r="AN373" s="28">
        <v>1655803.62</v>
      </c>
      <c r="AO373" s="60"/>
      <c r="AP373" s="28">
        <v>25.11</v>
      </c>
      <c r="AQ373" s="28">
        <v>661472.73</v>
      </c>
      <c r="AR373" s="60"/>
      <c r="AS373" s="28">
        <v>3.54</v>
      </c>
      <c r="AT373" s="28">
        <v>263471.58</v>
      </c>
      <c r="AU373" s="13"/>
      <c r="AV373" s="11"/>
      <c r="AW373" s="44">
        <v>7191412.5700000003</v>
      </c>
      <c r="AX373" s="51"/>
      <c r="AY373" s="140">
        <v>79.55</v>
      </c>
    </row>
    <row r="374" spans="1:51" x14ac:dyDescent="0.25">
      <c r="A374" s="116" t="s">
        <v>830</v>
      </c>
      <c r="B374" s="152" t="s">
        <v>831</v>
      </c>
      <c r="C374" s="27" t="s">
        <v>767</v>
      </c>
      <c r="D374" s="27" t="s">
        <v>131</v>
      </c>
      <c r="E374" s="60"/>
      <c r="F374" s="139">
        <v>2073.4899999999998</v>
      </c>
      <c r="G374" s="140">
        <v>1099</v>
      </c>
      <c r="H374" s="140">
        <v>402</v>
      </c>
      <c r="I374" s="60"/>
      <c r="J374" s="28">
        <v>8.7899999999999991</v>
      </c>
      <c r="K374" s="28">
        <v>579630.18000000005</v>
      </c>
      <c r="L374" s="60"/>
      <c r="M374" s="28">
        <v>8.7899999999999991</v>
      </c>
      <c r="N374" s="28">
        <v>579630.18000000005</v>
      </c>
      <c r="O374" s="60"/>
      <c r="P374" s="28">
        <v>9.15</v>
      </c>
      <c r="Q374" s="28">
        <v>603369.30000000005</v>
      </c>
      <c r="R374" s="60"/>
      <c r="S374" s="28">
        <v>9.15</v>
      </c>
      <c r="T374" s="44">
        <v>603369.30000000005</v>
      </c>
      <c r="U374" s="12"/>
      <c r="V374" s="11"/>
      <c r="W374" s="28">
        <v>3.21</v>
      </c>
      <c r="X374" s="28">
        <v>211673.82</v>
      </c>
      <c r="Y374" s="60"/>
      <c r="Z374" s="28">
        <v>3.21</v>
      </c>
      <c r="AA374" s="28">
        <v>211673.82</v>
      </c>
      <c r="AB374" s="60"/>
      <c r="AC374" s="28">
        <v>3.35</v>
      </c>
      <c r="AD374" s="28">
        <v>220905.7</v>
      </c>
      <c r="AE374" s="60"/>
      <c r="AF374" s="28">
        <v>3.35</v>
      </c>
      <c r="AG374" s="44">
        <v>220905.7</v>
      </c>
      <c r="AH374" s="60"/>
      <c r="AI374" s="63">
        <v>4.0199999999999996</v>
      </c>
      <c r="AJ374" s="44">
        <v>265086.84000000003</v>
      </c>
      <c r="AK374" s="12"/>
      <c r="AL374" s="11"/>
      <c r="AM374" s="28">
        <v>14.7</v>
      </c>
      <c r="AN374" s="28">
        <v>969347.4</v>
      </c>
      <c r="AO374" s="60"/>
      <c r="AP374" s="28">
        <v>14.7</v>
      </c>
      <c r="AQ374" s="28">
        <v>387242.1</v>
      </c>
      <c r="AR374" s="60"/>
      <c r="AS374" s="28">
        <v>2.0699999999999998</v>
      </c>
      <c r="AT374" s="28">
        <v>154063.89000000001</v>
      </c>
      <c r="AU374" s="13"/>
      <c r="AV374" s="11"/>
      <c r="AW374" s="44">
        <v>5006898.2299999995</v>
      </c>
      <c r="AX374" s="51"/>
      <c r="AY374" s="140">
        <v>55.72</v>
      </c>
    </row>
    <row r="375" spans="1:51" x14ac:dyDescent="0.25">
      <c r="A375" s="116" t="s">
        <v>832</v>
      </c>
      <c r="B375" s="152" t="s">
        <v>833</v>
      </c>
      <c r="C375" s="27" t="s">
        <v>767</v>
      </c>
      <c r="D375" s="27" t="s">
        <v>131</v>
      </c>
      <c r="E375" s="60"/>
      <c r="F375" s="139">
        <v>4936.5</v>
      </c>
      <c r="G375" s="140">
        <v>1197</v>
      </c>
      <c r="H375" s="140">
        <v>123.5</v>
      </c>
      <c r="I375" s="60"/>
      <c r="J375" s="28">
        <v>9.57</v>
      </c>
      <c r="K375" s="28">
        <v>631064.93999999994</v>
      </c>
      <c r="L375" s="60"/>
      <c r="M375" s="28">
        <v>9.57</v>
      </c>
      <c r="N375" s="28">
        <v>631064.93999999994</v>
      </c>
      <c r="O375" s="60"/>
      <c r="P375" s="28">
        <v>9.9700000000000006</v>
      </c>
      <c r="Q375" s="28">
        <v>657441.74</v>
      </c>
      <c r="R375" s="60"/>
      <c r="S375" s="28">
        <v>9.9700000000000006</v>
      </c>
      <c r="T375" s="44">
        <v>657441.74</v>
      </c>
      <c r="U375" s="12"/>
      <c r="V375" s="11"/>
      <c r="W375" s="28">
        <v>0.98</v>
      </c>
      <c r="X375" s="28">
        <v>64623.16</v>
      </c>
      <c r="Y375" s="60"/>
      <c r="Z375" s="28">
        <v>0.98</v>
      </c>
      <c r="AA375" s="28">
        <v>64623.16</v>
      </c>
      <c r="AB375" s="60"/>
      <c r="AC375" s="28">
        <v>1.02</v>
      </c>
      <c r="AD375" s="28">
        <v>67260.84</v>
      </c>
      <c r="AE375" s="60"/>
      <c r="AF375" s="28">
        <v>1.02</v>
      </c>
      <c r="AG375" s="44">
        <v>67260.84</v>
      </c>
      <c r="AH375" s="60"/>
      <c r="AI375" s="63">
        <v>1.23</v>
      </c>
      <c r="AJ375" s="44">
        <v>81108.66</v>
      </c>
      <c r="AK375" s="12"/>
      <c r="AL375" s="11"/>
      <c r="AM375" s="28">
        <v>35.01</v>
      </c>
      <c r="AN375" s="28">
        <v>2308629.42</v>
      </c>
      <c r="AO375" s="60"/>
      <c r="AP375" s="28">
        <v>35.01</v>
      </c>
      <c r="AQ375" s="28">
        <v>922268.43</v>
      </c>
      <c r="AR375" s="60"/>
      <c r="AS375" s="28">
        <v>4.93</v>
      </c>
      <c r="AT375" s="28">
        <v>366925.11</v>
      </c>
      <c r="AU375" s="13"/>
      <c r="AV375" s="11"/>
      <c r="AW375" s="44">
        <v>6519712.9800000004</v>
      </c>
      <c r="AX375" s="51"/>
      <c r="AY375" s="140">
        <v>68.77</v>
      </c>
    </row>
    <row r="376" spans="1:51" x14ac:dyDescent="0.25">
      <c r="A376" s="116" t="s">
        <v>834</v>
      </c>
      <c r="B376" s="152" t="s">
        <v>835</v>
      </c>
      <c r="C376" s="27" t="s">
        <v>767</v>
      </c>
      <c r="D376" s="27" t="s">
        <v>131</v>
      </c>
      <c r="E376" s="60"/>
      <c r="F376" s="139">
        <v>1494.66</v>
      </c>
      <c r="G376" s="140">
        <v>737</v>
      </c>
      <c r="H376" s="140">
        <v>107</v>
      </c>
      <c r="I376" s="60"/>
      <c r="J376" s="28">
        <v>5.89</v>
      </c>
      <c r="K376" s="28">
        <v>388398.38</v>
      </c>
      <c r="L376" s="60"/>
      <c r="M376" s="28">
        <v>5.89</v>
      </c>
      <c r="N376" s="28">
        <v>388398.38</v>
      </c>
      <c r="O376" s="60"/>
      <c r="P376" s="28">
        <v>6.14</v>
      </c>
      <c r="Q376" s="28">
        <v>404883.88</v>
      </c>
      <c r="R376" s="60"/>
      <c r="S376" s="28">
        <v>6.14</v>
      </c>
      <c r="T376" s="44">
        <v>404883.88</v>
      </c>
      <c r="U376" s="12"/>
      <c r="V376" s="11"/>
      <c r="W376" s="28">
        <v>0.85</v>
      </c>
      <c r="X376" s="28">
        <v>56050.7</v>
      </c>
      <c r="Y376" s="60"/>
      <c r="Z376" s="28">
        <v>0.85</v>
      </c>
      <c r="AA376" s="28">
        <v>56050.7</v>
      </c>
      <c r="AB376" s="60"/>
      <c r="AC376" s="28">
        <v>0.89</v>
      </c>
      <c r="AD376" s="28">
        <v>58688.38</v>
      </c>
      <c r="AE376" s="60"/>
      <c r="AF376" s="28">
        <v>0.89</v>
      </c>
      <c r="AG376" s="44">
        <v>58688.38</v>
      </c>
      <c r="AH376" s="60"/>
      <c r="AI376" s="63">
        <v>1.07</v>
      </c>
      <c r="AJ376" s="44">
        <v>70557.94</v>
      </c>
      <c r="AK376" s="12"/>
      <c r="AL376" s="11"/>
      <c r="AM376" s="28">
        <v>10.6</v>
      </c>
      <c r="AN376" s="28">
        <v>698985.2</v>
      </c>
      <c r="AO376" s="60"/>
      <c r="AP376" s="28">
        <v>10.6</v>
      </c>
      <c r="AQ376" s="28">
        <v>279235.8</v>
      </c>
      <c r="AR376" s="60"/>
      <c r="AS376" s="28">
        <v>1.49</v>
      </c>
      <c r="AT376" s="28">
        <v>110896.23</v>
      </c>
      <c r="AU376" s="13"/>
      <c r="AV376" s="11"/>
      <c r="AW376" s="44">
        <v>2975717.8499999992</v>
      </c>
      <c r="AX376" s="51"/>
      <c r="AY376" s="140">
        <v>32.47</v>
      </c>
    </row>
    <row r="377" spans="1:51" x14ac:dyDescent="0.25">
      <c r="A377" s="116" t="s">
        <v>836</v>
      </c>
      <c r="B377" s="152" t="s">
        <v>837</v>
      </c>
      <c r="C377" s="27" t="s">
        <v>767</v>
      </c>
      <c r="D377" s="27" t="s">
        <v>131</v>
      </c>
      <c r="E377" s="60"/>
      <c r="F377" s="139">
        <v>2592.9899999999998</v>
      </c>
      <c r="G377" s="140">
        <v>708.33</v>
      </c>
      <c r="H377" s="140">
        <v>73</v>
      </c>
      <c r="I377" s="60"/>
      <c r="J377" s="28">
        <v>5.66</v>
      </c>
      <c r="K377" s="28">
        <v>373231.72</v>
      </c>
      <c r="L377" s="60"/>
      <c r="M377" s="28">
        <v>5.66</v>
      </c>
      <c r="N377" s="28">
        <v>373231.72</v>
      </c>
      <c r="O377" s="60"/>
      <c r="P377" s="28">
        <v>5.9</v>
      </c>
      <c r="Q377" s="28">
        <v>389057.8</v>
      </c>
      <c r="R377" s="60"/>
      <c r="S377" s="28">
        <v>5.9</v>
      </c>
      <c r="T377" s="44">
        <v>389057.8</v>
      </c>
      <c r="U377" s="12"/>
      <c r="V377" s="11"/>
      <c r="W377" s="28">
        <v>0.57999999999999996</v>
      </c>
      <c r="X377" s="28">
        <v>38246.36</v>
      </c>
      <c r="Y377" s="60"/>
      <c r="Z377" s="28">
        <v>0.57999999999999996</v>
      </c>
      <c r="AA377" s="28">
        <v>38246.36</v>
      </c>
      <c r="AB377" s="60"/>
      <c r="AC377" s="28">
        <v>0.6</v>
      </c>
      <c r="AD377" s="28">
        <v>39565.199999999997</v>
      </c>
      <c r="AE377" s="60"/>
      <c r="AF377" s="28">
        <v>0.6</v>
      </c>
      <c r="AG377" s="44">
        <v>39565.199999999997</v>
      </c>
      <c r="AH377" s="60"/>
      <c r="AI377" s="63">
        <v>0.73</v>
      </c>
      <c r="AJ377" s="44">
        <v>48137.66</v>
      </c>
      <c r="AK377" s="12"/>
      <c r="AL377" s="11"/>
      <c r="AM377" s="28">
        <v>18.39</v>
      </c>
      <c r="AN377" s="28">
        <v>1212673.3799999999</v>
      </c>
      <c r="AO377" s="60"/>
      <c r="AP377" s="28">
        <v>18.39</v>
      </c>
      <c r="AQ377" s="28">
        <v>484447.77</v>
      </c>
      <c r="AR377" s="60"/>
      <c r="AS377" s="28">
        <v>2.59</v>
      </c>
      <c r="AT377" s="28">
        <v>192765.93</v>
      </c>
      <c r="AU377" s="13"/>
      <c r="AV377" s="11"/>
      <c r="AW377" s="44">
        <v>3618226.8999999994</v>
      </c>
      <c r="AX377" s="51"/>
      <c r="AY377" s="140">
        <v>38.36</v>
      </c>
    </row>
    <row r="378" spans="1:51" x14ac:dyDescent="0.25">
      <c r="A378" s="116" t="s">
        <v>838</v>
      </c>
      <c r="B378" s="152" t="s">
        <v>839</v>
      </c>
      <c r="C378" s="27" t="s">
        <v>767</v>
      </c>
      <c r="D378" s="27" t="s">
        <v>120</v>
      </c>
      <c r="E378" s="60"/>
      <c r="F378" s="139">
        <v>572.13</v>
      </c>
      <c r="G378" s="140">
        <v>485</v>
      </c>
      <c r="H378" s="140">
        <v>0</v>
      </c>
      <c r="I378" s="60"/>
      <c r="J378" s="28">
        <v>3.88</v>
      </c>
      <c r="K378" s="28">
        <v>255854.96</v>
      </c>
      <c r="L378" s="60"/>
      <c r="M378" s="28">
        <v>3.88</v>
      </c>
      <c r="N378" s="28">
        <v>255854.96</v>
      </c>
      <c r="O378" s="60"/>
      <c r="P378" s="28">
        <v>4.04</v>
      </c>
      <c r="Q378" s="28">
        <v>266405.68</v>
      </c>
      <c r="R378" s="60"/>
      <c r="S378" s="28">
        <v>4.04</v>
      </c>
      <c r="T378" s="44">
        <v>266405.68</v>
      </c>
      <c r="U378" s="12"/>
      <c r="V378" s="11"/>
      <c r="W378" s="28">
        <v>0</v>
      </c>
      <c r="X378" s="28">
        <v>0</v>
      </c>
      <c r="Y378" s="60"/>
      <c r="Z378" s="28">
        <v>0</v>
      </c>
      <c r="AA378" s="28">
        <v>0</v>
      </c>
      <c r="AB378" s="60"/>
      <c r="AC378" s="28">
        <v>0</v>
      </c>
      <c r="AD378" s="28">
        <v>0</v>
      </c>
      <c r="AE378" s="60"/>
      <c r="AF378" s="28">
        <v>0</v>
      </c>
      <c r="AG378" s="44">
        <v>0</v>
      </c>
      <c r="AH378" s="60"/>
      <c r="AI378" s="63">
        <v>0</v>
      </c>
      <c r="AJ378" s="44">
        <v>0</v>
      </c>
      <c r="AK378" s="12"/>
      <c r="AL378" s="11"/>
      <c r="AM378" s="28">
        <v>4.05</v>
      </c>
      <c r="AN378" s="28">
        <v>267065.09999999998</v>
      </c>
      <c r="AO378" s="60"/>
      <c r="AP378" s="28">
        <v>4.05</v>
      </c>
      <c r="AQ378" s="28">
        <v>106689.15</v>
      </c>
      <c r="AR378" s="60"/>
      <c r="AS378" s="28">
        <v>0.56999999999999995</v>
      </c>
      <c r="AT378" s="28">
        <v>42423.39</v>
      </c>
      <c r="AU378" s="13"/>
      <c r="AV378" s="11"/>
      <c r="AW378" s="44">
        <v>1460698.92</v>
      </c>
      <c r="AX378" s="51"/>
      <c r="AY378" s="140">
        <v>16.010000000000002</v>
      </c>
    </row>
    <row r="379" spans="1:51" x14ac:dyDescent="0.25">
      <c r="A379" s="116" t="s">
        <v>840</v>
      </c>
      <c r="B379" s="152" t="s">
        <v>841</v>
      </c>
      <c r="C379" s="27" t="s">
        <v>767</v>
      </c>
      <c r="D379" s="27" t="s">
        <v>120</v>
      </c>
      <c r="E379" s="60"/>
      <c r="F379" s="139">
        <v>3571.72</v>
      </c>
      <c r="G379" s="140">
        <v>155.33000000000001</v>
      </c>
      <c r="H379" s="140">
        <v>119.5</v>
      </c>
      <c r="I379" s="60"/>
      <c r="J379" s="28">
        <v>1.24</v>
      </c>
      <c r="K379" s="28">
        <v>81768.08</v>
      </c>
      <c r="L379" s="60"/>
      <c r="M379" s="28">
        <v>1.24</v>
      </c>
      <c r="N379" s="28">
        <v>81768.08</v>
      </c>
      <c r="O379" s="60"/>
      <c r="P379" s="28">
        <v>1.29</v>
      </c>
      <c r="Q379" s="28">
        <v>85065.18</v>
      </c>
      <c r="R379" s="60"/>
      <c r="S379" s="28">
        <v>1.29</v>
      </c>
      <c r="T379" s="44">
        <v>85065.18</v>
      </c>
      <c r="U379" s="12"/>
      <c r="V379" s="11"/>
      <c r="W379" s="28">
        <v>0.95</v>
      </c>
      <c r="X379" s="28">
        <v>62644.9</v>
      </c>
      <c r="Y379" s="60"/>
      <c r="Z379" s="28">
        <v>0.95</v>
      </c>
      <c r="AA379" s="28">
        <v>62644.9</v>
      </c>
      <c r="AB379" s="60"/>
      <c r="AC379" s="28">
        <v>0.99</v>
      </c>
      <c r="AD379" s="28">
        <v>65282.58</v>
      </c>
      <c r="AE379" s="60"/>
      <c r="AF379" s="28">
        <v>0.99</v>
      </c>
      <c r="AG379" s="44">
        <v>65282.58</v>
      </c>
      <c r="AH379" s="60"/>
      <c r="AI379" s="63">
        <v>1.19</v>
      </c>
      <c r="AJ379" s="44">
        <v>78470.98</v>
      </c>
      <c r="AK379" s="12"/>
      <c r="AL379" s="11"/>
      <c r="AM379" s="28">
        <v>25.33</v>
      </c>
      <c r="AN379" s="28">
        <v>1670310.86</v>
      </c>
      <c r="AO379" s="60"/>
      <c r="AP379" s="28">
        <v>25.33</v>
      </c>
      <c r="AQ379" s="28">
        <v>667268.18999999994</v>
      </c>
      <c r="AR379" s="60"/>
      <c r="AS379" s="28">
        <v>3.57</v>
      </c>
      <c r="AT379" s="28">
        <v>265704.39</v>
      </c>
      <c r="AU379" s="13"/>
      <c r="AV379" s="11"/>
      <c r="AW379" s="44">
        <v>3271275.9000000004</v>
      </c>
      <c r="AX379" s="51"/>
      <c r="AY379" s="140">
        <v>33.269999999999996</v>
      </c>
    </row>
    <row r="380" spans="1:51" x14ac:dyDescent="0.25">
      <c r="A380" s="116" t="s">
        <v>842</v>
      </c>
      <c r="B380" s="152" t="s">
        <v>843</v>
      </c>
      <c r="C380" s="27" t="s">
        <v>767</v>
      </c>
      <c r="D380" s="27" t="s">
        <v>12</v>
      </c>
      <c r="E380" s="60"/>
      <c r="F380" s="139">
        <v>12157.88</v>
      </c>
      <c r="G380" s="140">
        <v>3368</v>
      </c>
      <c r="H380" s="140">
        <v>1235</v>
      </c>
      <c r="I380" s="60"/>
      <c r="J380" s="28">
        <v>26.94</v>
      </c>
      <c r="K380" s="28">
        <v>1776477.48</v>
      </c>
      <c r="L380" s="60"/>
      <c r="M380" s="28">
        <v>26.94</v>
      </c>
      <c r="N380" s="28">
        <v>1776477.48</v>
      </c>
      <c r="O380" s="60"/>
      <c r="P380" s="28">
        <v>28.06</v>
      </c>
      <c r="Q380" s="28">
        <v>1850332.52</v>
      </c>
      <c r="R380" s="60"/>
      <c r="S380" s="28">
        <v>28.06</v>
      </c>
      <c r="T380" s="44">
        <v>1850332.52</v>
      </c>
      <c r="U380" s="12"/>
      <c r="V380" s="11"/>
      <c r="W380" s="28">
        <v>9.8800000000000008</v>
      </c>
      <c r="X380" s="28">
        <v>651506.96</v>
      </c>
      <c r="Y380" s="60"/>
      <c r="Z380" s="28">
        <v>9.8800000000000008</v>
      </c>
      <c r="AA380" s="28">
        <v>651506.96</v>
      </c>
      <c r="AB380" s="60"/>
      <c r="AC380" s="28">
        <v>10.29</v>
      </c>
      <c r="AD380" s="28">
        <v>678543.18</v>
      </c>
      <c r="AE380" s="60"/>
      <c r="AF380" s="28">
        <v>10.29</v>
      </c>
      <c r="AG380" s="44">
        <v>678543.18</v>
      </c>
      <c r="AH380" s="60"/>
      <c r="AI380" s="63">
        <v>12.35</v>
      </c>
      <c r="AJ380" s="44">
        <v>814383.7</v>
      </c>
      <c r="AK380" s="12"/>
      <c r="AL380" s="11"/>
      <c r="AM380" s="28">
        <v>86.22</v>
      </c>
      <c r="AN380" s="28">
        <v>5685519.2400000002</v>
      </c>
      <c r="AO380" s="60"/>
      <c r="AP380" s="28">
        <v>86.22</v>
      </c>
      <c r="AQ380" s="28">
        <v>2271293.46</v>
      </c>
      <c r="AR380" s="60"/>
      <c r="AS380" s="28">
        <v>12.15</v>
      </c>
      <c r="AT380" s="28">
        <v>904288.05</v>
      </c>
      <c r="AU380" s="13"/>
      <c r="AV380" s="11"/>
      <c r="AW380" s="44">
        <v>19589204.73</v>
      </c>
      <c r="AX380" s="51"/>
      <c r="AY380" s="140">
        <v>212.08999999999997</v>
      </c>
    </row>
    <row r="381" spans="1:51" x14ac:dyDescent="0.25">
      <c r="A381" s="116" t="s">
        <v>844</v>
      </c>
      <c r="B381" s="152" t="s">
        <v>845</v>
      </c>
      <c r="C381" s="27" t="s">
        <v>767</v>
      </c>
      <c r="D381" s="27" t="s">
        <v>12</v>
      </c>
      <c r="E381" s="60"/>
      <c r="F381" s="139">
        <v>1308.21</v>
      </c>
      <c r="G381" s="140">
        <v>478</v>
      </c>
      <c r="H381" s="140">
        <v>104.33</v>
      </c>
      <c r="I381" s="60"/>
      <c r="J381" s="28">
        <v>3.82</v>
      </c>
      <c r="K381" s="28">
        <v>251898.44</v>
      </c>
      <c r="L381" s="60"/>
      <c r="M381" s="28">
        <v>3.82</v>
      </c>
      <c r="N381" s="28">
        <v>251898.44</v>
      </c>
      <c r="O381" s="60"/>
      <c r="P381" s="28">
        <v>3.98</v>
      </c>
      <c r="Q381" s="28">
        <v>262449.15999999997</v>
      </c>
      <c r="R381" s="60"/>
      <c r="S381" s="28">
        <v>3.98</v>
      </c>
      <c r="T381" s="44">
        <v>262449.15999999997</v>
      </c>
      <c r="U381" s="12"/>
      <c r="V381" s="11"/>
      <c r="W381" s="28">
        <v>0.83</v>
      </c>
      <c r="X381" s="28">
        <v>54731.86</v>
      </c>
      <c r="Y381" s="60"/>
      <c r="Z381" s="28">
        <v>0.83</v>
      </c>
      <c r="AA381" s="28">
        <v>54731.86</v>
      </c>
      <c r="AB381" s="60"/>
      <c r="AC381" s="28">
        <v>0.86</v>
      </c>
      <c r="AD381" s="28">
        <v>56710.12</v>
      </c>
      <c r="AE381" s="60"/>
      <c r="AF381" s="28">
        <v>0.86</v>
      </c>
      <c r="AG381" s="44">
        <v>56710.12</v>
      </c>
      <c r="AH381" s="60"/>
      <c r="AI381" s="63">
        <v>1.04</v>
      </c>
      <c r="AJ381" s="44">
        <v>68579.679999999993</v>
      </c>
      <c r="AK381" s="12"/>
      <c r="AL381" s="11"/>
      <c r="AM381" s="28">
        <v>9.27</v>
      </c>
      <c r="AN381" s="28">
        <v>611282.34</v>
      </c>
      <c r="AO381" s="60"/>
      <c r="AP381" s="28">
        <v>9.27</v>
      </c>
      <c r="AQ381" s="28">
        <v>244199.61</v>
      </c>
      <c r="AR381" s="60"/>
      <c r="AS381" s="28">
        <v>1.3</v>
      </c>
      <c r="AT381" s="28">
        <v>96755.1</v>
      </c>
      <c r="AU381" s="13"/>
      <c r="AV381" s="11"/>
      <c r="AW381" s="44">
        <v>2272395.89</v>
      </c>
      <c r="AX381" s="51"/>
      <c r="AY381" s="140">
        <v>24.639999999999997</v>
      </c>
    </row>
    <row r="382" spans="1:51" x14ac:dyDescent="0.25">
      <c r="A382" s="116" t="s">
        <v>846</v>
      </c>
      <c r="B382" s="152" t="s">
        <v>847</v>
      </c>
      <c r="C382" s="27" t="s">
        <v>767</v>
      </c>
      <c r="D382" s="27" t="s">
        <v>12</v>
      </c>
      <c r="E382" s="60"/>
      <c r="F382" s="139">
        <v>1440.53</v>
      </c>
      <c r="G382" s="140">
        <v>415.66</v>
      </c>
      <c r="H382" s="140">
        <v>80</v>
      </c>
      <c r="I382" s="60"/>
      <c r="J382" s="28">
        <v>3.32</v>
      </c>
      <c r="K382" s="28">
        <v>218927.44</v>
      </c>
      <c r="L382" s="60"/>
      <c r="M382" s="28">
        <v>3.32</v>
      </c>
      <c r="N382" s="28">
        <v>218927.44</v>
      </c>
      <c r="O382" s="60"/>
      <c r="P382" s="28">
        <v>3.46</v>
      </c>
      <c r="Q382" s="28">
        <v>228159.32</v>
      </c>
      <c r="R382" s="60"/>
      <c r="S382" s="28">
        <v>3.46</v>
      </c>
      <c r="T382" s="44">
        <v>228159.32</v>
      </c>
      <c r="U382" s="12"/>
      <c r="V382" s="11"/>
      <c r="W382" s="28">
        <v>0.64</v>
      </c>
      <c r="X382" s="28">
        <v>42202.879999999997</v>
      </c>
      <c r="Y382" s="60"/>
      <c r="Z382" s="28">
        <v>0.64</v>
      </c>
      <c r="AA382" s="28">
        <v>42202.879999999997</v>
      </c>
      <c r="AB382" s="60"/>
      <c r="AC382" s="28">
        <v>0.66</v>
      </c>
      <c r="AD382" s="28">
        <v>43521.72</v>
      </c>
      <c r="AE382" s="60"/>
      <c r="AF382" s="28">
        <v>0.66</v>
      </c>
      <c r="AG382" s="44">
        <v>43521.72</v>
      </c>
      <c r="AH382" s="60"/>
      <c r="AI382" s="63">
        <v>0.8</v>
      </c>
      <c r="AJ382" s="44">
        <v>52753.599999999999</v>
      </c>
      <c r="AK382" s="12"/>
      <c r="AL382" s="11"/>
      <c r="AM382" s="28">
        <v>10.210000000000001</v>
      </c>
      <c r="AN382" s="28">
        <v>673267.82</v>
      </c>
      <c r="AO382" s="60"/>
      <c r="AP382" s="28">
        <v>10.210000000000001</v>
      </c>
      <c r="AQ382" s="28">
        <v>268962.03000000003</v>
      </c>
      <c r="AR382" s="60"/>
      <c r="AS382" s="28">
        <v>1.44</v>
      </c>
      <c r="AT382" s="28">
        <v>107174.88</v>
      </c>
      <c r="AU382" s="13"/>
      <c r="AV382" s="11"/>
      <c r="AW382" s="44">
        <v>2167781.0499999998</v>
      </c>
      <c r="AX382" s="51"/>
      <c r="AY382" s="140">
        <v>23.21</v>
      </c>
    </row>
    <row r="383" spans="1:51" x14ac:dyDescent="0.25">
      <c r="A383" s="116" t="s">
        <v>848</v>
      </c>
      <c r="B383" s="152" t="s">
        <v>849</v>
      </c>
      <c r="C383" s="27" t="s">
        <v>767</v>
      </c>
      <c r="D383" s="27" t="s">
        <v>12</v>
      </c>
      <c r="E383" s="60"/>
      <c r="F383" s="139">
        <v>16268.36</v>
      </c>
      <c r="G383" s="140">
        <v>2306.33</v>
      </c>
      <c r="H383" s="140">
        <v>1064.5</v>
      </c>
      <c r="I383" s="60"/>
      <c r="J383" s="28">
        <v>18.45</v>
      </c>
      <c r="K383" s="28">
        <v>1216629.8999999999</v>
      </c>
      <c r="L383" s="60"/>
      <c r="M383" s="28">
        <v>18.45</v>
      </c>
      <c r="N383" s="28">
        <v>1216629.8999999999</v>
      </c>
      <c r="O383" s="60"/>
      <c r="P383" s="28">
        <v>19.21</v>
      </c>
      <c r="Q383" s="28">
        <v>1266745.82</v>
      </c>
      <c r="R383" s="60"/>
      <c r="S383" s="28">
        <v>19.21</v>
      </c>
      <c r="T383" s="44">
        <v>1266745.82</v>
      </c>
      <c r="U383" s="12"/>
      <c r="V383" s="11"/>
      <c r="W383" s="28">
        <v>8.51</v>
      </c>
      <c r="X383" s="28">
        <v>561166.42000000004</v>
      </c>
      <c r="Y383" s="60"/>
      <c r="Z383" s="28">
        <v>8.51</v>
      </c>
      <c r="AA383" s="28">
        <v>561166.42000000004</v>
      </c>
      <c r="AB383" s="60"/>
      <c r="AC383" s="28">
        <v>8.8699999999999992</v>
      </c>
      <c r="AD383" s="28">
        <v>584905.54</v>
      </c>
      <c r="AE383" s="60"/>
      <c r="AF383" s="28">
        <v>8.8699999999999992</v>
      </c>
      <c r="AG383" s="44">
        <v>584905.54</v>
      </c>
      <c r="AH383" s="60"/>
      <c r="AI383" s="63">
        <v>10.64</v>
      </c>
      <c r="AJ383" s="44">
        <v>701622.88</v>
      </c>
      <c r="AK383" s="12"/>
      <c r="AL383" s="11"/>
      <c r="AM383" s="28">
        <v>115.37</v>
      </c>
      <c r="AN383" s="28">
        <v>7607728.54</v>
      </c>
      <c r="AO383" s="60"/>
      <c r="AP383" s="28">
        <v>115.37</v>
      </c>
      <c r="AQ383" s="28">
        <v>3039191.91</v>
      </c>
      <c r="AR383" s="60"/>
      <c r="AS383" s="28">
        <v>16.260000000000002</v>
      </c>
      <c r="AT383" s="28">
        <v>1210183.02</v>
      </c>
      <c r="AU383" s="13"/>
      <c r="AV383" s="11"/>
      <c r="AW383" s="44">
        <v>19817621.709999997</v>
      </c>
      <c r="AX383" s="51"/>
      <c r="AY383" s="140">
        <v>209.13</v>
      </c>
    </row>
    <row r="384" spans="1:51" x14ac:dyDescent="0.25">
      <c r="A384" s="116" t="s">
        <v>850</v>
      </c>
      <c r="B384" s="152" t="s">
        <v>851</v>
      </c>
      <c r="C384" s="27" t="s">
        <v>767</v>
      </c>
      <c r="D384" s="27" t="s">
        <v>12</v>
      </c>
      <c r="E384" s="60"/>
      <c r="F384" s="139">
        <v>27292.47</v>
      </c>
      <c r="G384" s="140">
        <v>3995</v>
      </c>
      <c r="H384" s="140">
        <v>2713</v>
      </c>
      <c r="I384" s="60"/>
      <c r="J384" s="28">
        <v>31.96</v>
      </c>
      <c r="K384" s="28">
        <v>2107506.3199999998</v>
      </c>
      <c r="L384" s="60"/>
      <c r="M384" s="28">
        <v>31.96</v>
      </c>
      <c r="N384" s="28">
        <v>2107506.3199999998</v>
      </c>
      <c r="O384" s="60"/>
      <c r="P384" s="28">
        <v>33.29</v>
      </c>
      <c r="Q384" s="28">
        <v>2195209.1800000002</v>
      </c>
      <c r="R384" s="60"/>
      <c r="S384" s="28">
        <v>33.29</v>
      </c>
      <c r="T384" s="44">
        <v>2195209.1800000002</v>
      </c>
      <c r="U384" s="12"/>
      <c r="V384" s="11"/>
      <c r="W384" s="28">
        <v>21.7</v>
      </c>
      <c r="X384" s="28">
        <v>1430941.4</v>
      </c>
      <c r="Y384" s="60"/>
      <c r="Z384" s="28">
        <v>21.7</v>
      </c>
      <c r="AA384" s="28">
        <v>1430941.4</v>
      </c>
      <c r="AB384" s="60"/>
      <c r="AC384" s="28">
        <v>22.6</v>
      </c>
      <c r="AD384" s="28">
        <v>1490289.2</v>
      </c>
      <c r="AE384" s="60"/>
      <c r="AF384" s="28">
        <v>22.6</v>
      </c>
      <c r="AG384" s="44">
        <v>1490289.2</v>
      </c>
      <c r="AH384" s="60"/>
      <c r="AI384" s="63">
        <v>27.13</v>
      </c>
      <c r="AJ384" s="44">
        <v>1789006.46</v>
      </c>
      <c r="AK384" s="12"/>
      <c r="AL384" s="11"/>
      <c r="AM384" s="28">
        <v>193.56</v>
      </c>
      <c r="AN384" s="28">
        <v>12763733.52</v>
      </c>
      <c r="AO384" s="60"/>
      <c r="AP384" s="28">
        <v>193.56</v>
      </c>
      <c r="AQ384" s="28">
        <v>5098951.08</v>
      </c>
      <c r="AR384" s="60"/>
      <c r="AS384" s="28">
        <v>27.29</v>
      </c>
      <c r="AT384" s="28">
        <v>2031112.83</v>
      </c>
      <c r="AU384" s="13"/>
      <c r="AV384" s="11"/>
      <c r="AW384" s="44">
        <v>36130696.089999996</v>
      </c>
      <c r="AX384" s="51"/>
      <c r="AY384" s="140">
        <v>386.13</v>
      </c>
    </row>
    <row r="385" spans="1:51" x14ac:dyDescent="0.25">
      <c r="A385" s="116" t="s">
        <v>852</v>
      </c>
      <c r="B385" s="152" t="s">
        <v>853</v>
      </c>
      <c r="C385" s="27" t="s">
        <v>767</v>
      </c>
      <c r="D385" s="27" t="s">
        <v>12</v>
      </c>
      <c r="E385" s="60"/>
      <c r="F385" s="139">
        <v>8149</v>
      </c>
      <c r="G385" s="140">
        <v>1225.33</v>
      </c>
      <c r="H385" s="140">
        <v>780</v>
      </c>
      <c r="I385" s="60"/>
      <c r="J385" s="28">
        <v>9.8000000000000007</v>
      </c>
      <c r="K385" s="28">
        <v>646231.6</v>
      </c>
      <c r="L385" s="60"/>
      <c r="M385" s="28">
        <v>9.8000000000000007</v>
      </c>
      <c r="N385" s="28">
        <v>646231.6</v>
      </c>
      <c r="O385" s="60"/>
      <c r="P385" s="28">
        <v>10.210000000000001</v>
      </c>
      <c r="Q385" s="28">
        <v>673267.82</v>
      </c>
      <c r="R385" s="60"/>
      <c r="S385" s="28">
        <v>10.210000000000001</v>
      </c>
      <c r="T385" s="44">
        <v>673267.82</v>
      </c>
      <c r="U385" s="12"/>
      <c r="V385" s="11"/>
      <c r="W385" s="28">
        <v>6.24</v>
      </c>
      <c r="X385" s="28">
        <v>411478.08</v>
      </c>
      <c r="Y385" s="60"/>
      <c r="Z385" s="28">
        <v>6.24</v>
      </c>
      <c r="AA385" s="28">
        <v>411478.08</v>
      </c>
      <c r="AB385" s="60"/>
      <c r="AC385" s="28">
        <v>6.5</v>
      </c>
      <c r="AD385" s="28">
        <v>428623</v>
      </c>
      <c r="AE385" s="60"/>
      <c r="AF385" s="28">
        <v>6.5</v>
      </c>
      <c r="AG385" s="44">
        <v>428623</v>
      </c>
      <c r="AH385" s="60"/>
      <c r="AI385" s="63">
        <v>7.8</v>
      </c>
      <c r="AJ385" s="44">
        <v>514347.6</v>
      </c>
      <c r="AK385" s="12"/>
      <c r="AL385" s="11"/>
      <c r="AM385" s="28">
        <v>57.79</v>
      </c>
      <c r="AN385" s="28">
        <v>3810788.18</v>
      </c>
      <c r="AO385" s="60"/>
      <c r="AP385" s="28">
        <v>57.79</v>
      </c>
      <c r="AQ385" s="28">
        <v>1522361.97</v>
      </c>
      <c r="AR385" s="60"/>
      <c r="AS385" s="28">
        <v>8.14</v>
      </c>
      <c r="AT385" s="28">
        <v>605835.78</v>
      </c>
      <c r="AU385" s="13"/>
      <c r="AV385" s="11"/>
      <c r="AW385" s="44">
        <v>10772534.529999999</v>
      </c>
      <c r="AX385" s="51"/>
      <c r="AY385" s="140">
        <v>115.05</v>
      </c>
    </row>
    <row r="386" spans="1:51" x14ac:dyDescent="0.25">
      <c r="A386" s="116" t="s">
        <v>859</v>
      </c>
      <c r="B386" s="152" t="s">
        <v>860</v>
      </c>
      <c r="C386" s="27" t="s">
        <v>861</v>
      </c>
      <c r="D386" s="27" t="s">
        <v>12</v>
      </c>
      <c r="E386" s="60"/>
      <c r="F386" s="139">
        <v>888.46</v>
      </c>
      <c r="G386" s="140">
        <v>329</v>
      </c>
      <c r="H386" s="140">
        <v>2</v>
      </c>
      <c r="I386" s="60"/>
      <c r="J386" s="28">
        <v>2.63</v>
      </c>
      <c r="K386" s="28">
        <v>173427.46</v>
      </c>
      <c r="L386" s="60"/>
      <c r="M386" s="28">
        <v>2.63</v>
      </c>
      <c r="N386" s="28">
        <v>173427.46</v>
      </c>
      <c r="O386" s="60"/>
      <c r="P386" s="28">
        <v>2.74</v>
      </c>
      <c r="Q386" s="28">
        <v>180681.08</v>
      </c>
      <c r="R386" s="60"/>
      <c r="S386" s="28">
        <v>2.74</v>
      </c>
      <c r="T386" s="44">
        <v>180681.08</v>
      </c>
      <c r="U386" s="12"/>
      <c r="V386" s="11"/>
      <c r="W386" s="28">
        <v>0.01</v>
      </c>
      <c r="X386" s="28">
        <v>659.42</v>
      </c>
      <c r="Y386" s="60"/>
      <c r="Z386" s="28">
        <v>0.01</v>
      </c>
      <c r="AA386" s="28">
        <v>659.42</v>
      </c>
      <c r="AB386" s="60"/>
      <c r="AC386" s="28">
        <v>0.01</v>
      </c>
      <c r="AD386" s="28">
        <v>659.42</v>
      </c>
      <c r="AE386" s="60"/>
      <c r="AF386" s="28">
        <v>0.01</v>
      </c>
      <c r="AG386" s="44">
        <v>659.42</v>
      </c>
      <c r="AH386" s="60"/>
      <c r="AI386" s="63">
        <v>0.02</v>
      </c>
      <c r="AJ386" s="44">
        <v>1318.84</v>
      </c>
      <c r="AK386" s="12"/>
      <c r="AL386" s="11"/>
      <c r="AM386" s="28">
        <v>6.3</v>
      </c>
      <c r="AN386" s="28">
        <v>415434.6</v>
      </c>
      <c r="AO386" s="60"/>
      <c r="AP386" s="28">
        <v>6.3</v>
      </c>
      <c r="AQ386" s="28">
        <v>165960.9</v>
      </c>
      <c r="AR386" s="60"/>
      <c r="AS386" s="28">
        <v>0.88</v>
      </c>
      <c r="AT386" s="28">
        <v>65495.76</v>
      </c>
      <c r="AU386" s="13"/>
      <c r="AV386" s="11"/>
      <c r="AW386" s="44">
        <v>1359064.86</v>
      </c>
      <c r="AX386" s="51"/>
      <c r="AY386" s="140">
        <v>14.459999999999997</v>
      </c>
    </row>
    <row r="387" spans="1:51" x14ac:dyDescent="0.25">
      <c r="A387" s="116" t="s">
        <v>862</v>
      </c>
      <c r="B387" s="152" t="s">
        <v>863</v>
      </c>
      <c r="C387" s="27" t="s">
        <v>864</v>
      </c>
      <c r="D387" s="27" t="s">
        <v>12</v>
      </c>
      <c r="E387" s="60"/>
      <c r="F387" s="139">
        <v>724.38</v>
      </c>
      <c r="G387" s="140">
        <v>411</v>
      </c>
      <c r="H387" s="140">
        <v>5</v>
      </c>
      <c r="I387" s="60"/>
      <c r="J387" s="28">
        <v>3.28</v>
      </c>
      <c r="K387" s="28">
        <v>216289.76</v>
      </c>
      <c r="L387" s="60"/>
      <c r="M387" s="28">
        <v>3.28</v>
      </c>
      <c r="N387" s="28">
        <v>216289.76</v>
      </c>
      <c r="O387" s="60"/>
      <c r="P387" s="28">
        <v>3.42</v>
      </c>
      <c r="Q387" s="28">
        <v>225521.64</v>
      </c>
      <c r="R387" s="60"/>
      <c r="S387" s="28">
        <v>3.42</v>
      </c>
      <c r="T387" s="44">
        <v>225521.64</v>
      </c>
      <c r="U387" s="12"/>
      <c r="V387" s="11"/>
      <c r="W387" s="28">
        <v>0.04</v>
      </c>
      <c r="X387" s="28">
        <v>2637.68</v>
      </c>
      <c r="Y387" s="60"/>
      <c r="Z387" s="28">
        <v>0.04</v>
      </c>
      <c r="AA387" s="28">
        <v>2637.68</v>
      </c>
      <c r="AB387" s="60"/>
      <c r="AC387" s="28">
        <v>0.04</v>
      </c>
      <c r="AD387" s="28">
        <v>2637.68</v>
      </c>
      <c r="AE387" s="60"/>
      <c r="AF387" s="28">
        <v>0.04</v>
      </c>
      <c r="AG387" s="44">
        <v>2637.68</v>
      </c>
      <c r="AH387" s="60"/>
      <c r="AI387" s="63">
        <v>0.05</v>
      </c>
      <c r="AJ387" s="44">
        <v>3297.1</v>
      </c>
      <c r="AK387" s="12"/>
      <c r="AL387" s="11"/>
      <c r="AM387" s="28">
        <v>5.13</v>
      </c>
      <c r="AN387" s="28">
        <v>338282.46</v>
      </c>
      <c r="AO387" s="60"/>
      <c r="AP387" s="28">
        <v>5.13</v>
      </c>
      <c r="AQ387" s="28">
        <v>135139.59</v>
      </c>
      <c r="AR387" s="60"/>
      <c r="AS387" s="28">
        <v>0.72</v>
      </c>
      <c r="AT387" s="28">
        <v>53587.44</v>
      </c>
      <c r="AU387" s="13"/>
      <c r="AV387" s="11"/>
      <c r="AW387" s="44">
        <v>1424480.11</v>
      </c>
      <c r="AX387" s="51"/>
      <c r="AY387" s="140">
        <v>15.419999999999998</v>
      </c>
    </row>
    <row r="388" spans="1:51" x14ac:dyDescent="0.25">
      <c r="A388" s="116" t="s">
        <v>865</v>
      </c>
      <c r="B388" s="152" t="s">
        <v>866</v>
      </c>
      <c r="C388" s="27" t="s">
        <v>867</v>
      </c>
      <c r="D388" s="27" t="s">
        <v>12</v>
      </c>
      <c r="E388" s="60"/>
      <c r="F388" s="139">
        <v>1163.2</v>
      </c>
      <c r="G388" s="140">
        <v>526</v>
      </c>
      <c r="H388" s="140">
        <v>0</v>
      </c>
      <c r="I388" s="60"/>
      <c r="J388" s="28">
        <v>4.2</v>
      </c>
      <c r="K388" s="28">
        <v>276956.40000000002</v>
      </c>
      <c r="L388" s="60"/>
      <c r="M388" s="28">
        <v>4.2</v>
      </c>
      <c r="N388" s="28">
        <v>276956.40000000002</v>
      </c>
      <c r="O388" s="60"/>
      <c r="P388" s="28">
        <v>4.38</v>
      </c>
      <c r="Q388" s="28">
        <v>288825.96000000002</v>
      </c>
      <c r="R388" s="60"/>
      <c r="S388" s="28">
        <v>4.38</v>
      </c>
      <c r="T388" s="44">
        <v>288825.96000000002</v>
      </c>
      <c r="U388" s="12"/>
      <c r="V388" s="11"/>
      <c r="W388" s="28">
        <v>0</v>
      </c>
      <c r="X388" s="28">
        <v>0</v>
      </c>
      <c r="Y388" s="60"/>
      <c r="Z388" s="28">
        <v>0</v>
      </c>
      <c r="AA388" s="28">
        <v>0</v>
      </c>
      <c r="AB388" s="60"/>
      <c r="AC388" s="28">
        <v>0</v>
      </c>
      <c r="AD388" s="28">
        <v>0</v>
      </c>
      <c r="AE388" s="60"/>
      <c r="AF388" s="28">
        <v>0</v>
      </c>
      <c r="AG388" s="44">
        <v>0</v>
      </c>
      <c r="AH388" s="60"/>
      <c r="AI388" s="63">
        <v>0</v>
      </c>
      <c r="AJ388" s="44">
        <v>0</v>
      </c>
      <c r="AK388" s="12"/>
      <c r="AL388" s="11"/>
      <c r="AM388" s="28">
        <v>8.24</v>
      </c>
      <c r="AN388" s="28">
        <v>543362.07999999996</v>
      </c>
      <c r="AO388" s="60"/>
      <c r="AP388" s="28">
        <v>8.24</v>
      </c>
      <c r="AQ388" s="28">
        <v>217066.32</v>
      </c>
      <c r="AR388" s="60"/>
      <c r="AS388" s="28">
        <v>1.1599999999999999</v>
      </c>
      <c r="AT388" s="28">
        <v>86335.32</v>
      </c>
      <c r="AU388" s="13"/>
      <c r="AV388" s="11"/>
      <c r="AW388" s="44">
        <v>1978328.44</v>
      </c>
      <c r="AX388" s="51"/>
      <c r="AY388" s="140">
        <v>21.200000000000003</v>
      </c>
    </row>
    <row r="389" spans="1:51" x14ac:dyDescent="0.25">
      <c r="A389" s="116" t="s">
        <v>868</v>
      </c>
      <c r="B389" s="152" t="s">
        <v>869</v>
      </c>
      <c r="C389" s="27" t="s">
        <v>870</v>
      </c>
      <c r="D389" s="27" t="s">
        <v>12</v>
      </c>
      <c r="E389" s="60"/>
      <c r="F389" s="139">
        <v>551.88</v>
      </c>
      <c r="G389" s="140">
        <v>280.33</v>
      </c>
      <c r="H389" s="140">
        <v>0</v>
      </c>
      <c r="I389" s="60"/>
      <c r="J389" s="28">
        <v>2.2400000000000002</v>
      </c>
      <c r="K389" s="28">
        <v>147710.07999999999</v>
      </c>
      <c r="L389" s="60"/>
      <c r="M389" s="28">
        <v>2.2400000000000002</v>
      </c>
      <c r="N389" s="28">
        <v>147710.07999999999</v>
      </c>
      <c r="O389" s="60"/>
      <c r="P389" s="28">
        <v>2.33</v>
      </c>
      <c r="Q389" s="28">
        <v>153644.85999999999</v>
      </c>
      <c r="R389" s="60"/>
      <c r="S389" s="28">
        <v>2.33</v>
      </c>
      <c r="T389" s="44">
        <v>153644.85999999999</v>
      </c>
      <c r="U389" s="12"/>
      <c r="V389" s="11"/>
      <c r="W389" s="28">
        <v>0</v>
      </c>
      <c r="X389" s="28">
        <v>0</v>
      </c>
      <c r="Y389" s="60"/>
      <c r="Z389" s="28">
        <v>0</v>
      </c>
      <c r="AA389" s="28">
        <v>0</v>
      </c>
      <c r="AB389" s="60"/>
      <c r="AC389" s="28">
        <v>0</v>
      </c>
      <c r="AD389" s="28">
        <v>0</v>
      </c>
      <c r="AE389" s="60"/>
      <c r="AF389" s="28">
        <v>0</v>
      </c>
      <c r="AG389" s="44">
        <v>0</v>
      </c>
      <c r="AH389" s="60"/>
      <c r="AI389" s="63">
        <v>0</v>
      </c>
      <c r="AJ389" s="44">
        <v>0</v>
      </c>
      <c r="AK389" s="12"/>
      <c r="AL389" s="11"/>
      <c r="AM389" s="28">
        <v>3.91</v>
      </c>
      <c r="AN389" s="28">
        <v>257833.22</v>
      </c>
      <c r="AO389" s="60"/>
      <c r="AP389" s="28">
        <v>3.91</v>
      </c>
      <c r="AQ389" s="28">
        <v>103001.13</v>
      </c>
      <c r="AR389" s="60"/>
      <c r="AS389" s="28">
        <v>0.55000000000000004</v>
      </c>
      <c r="AT389" s="28">
        <v>40934.85</v>
      </c>
      <c r="AU389" s="13"/>
      <c r="AV389" s="11"/>
      <c r="AW389" s="44">
        <v>1004479.08</v>
      </c>
      <c r="AX389" s="51"/>
      <c r="AY389" s="140">
        <v>10.81</v>
      </c>
    </row>
    <row r="390" spans="1:51" x14ac:dyDescent="0.25">
      <c r="A390" s="116" t="s">
        <v>871</v>
      </c>
      <c r="B390" s="152" t="s">
        <v>872</v>
      </c>
      <c r="C390" s="27" t="s">
        <v>873</v>
      </c>
      <c r="D390" s="27" t="s">
        <v>12</v>
      </c>
      <c r="E390" s="60"/>
      <c r="F390" s="139">
        <v>498.37</v>
      </c>
      <c r="G390" s="140">
        <v>251</v>
      </c>
      <c r="H390" s="140">
        <v>0</v>
      </c>
      <c r="I390" s="60"/>
      <c r="J390" s="28">
        <v>2</v>
      </c>
      <c r="K390" s="28">
        <v>131884</v>
      </c>
      <c r="L390" s="60"/>
      <c r="M390" s="28">
        <v>2</v>
      </c>
      <c r="N390" s="28">
        <v>131884</v>
      </c>
      <c r="O390" s="60"/>
      <c r="P390" s="28">
        <v>2.09</v>
      </c>
      <c r="Q390" s="28">
        <v>137818.78</v>
      </c>
      <c r="R390" s="60"/>
      <c r="S390" s="28">
        <v>2.09</v>
      </c>
      <c r="T390" s="44">
        <v>137818.78</v>
      </c>
      <c r="U390" s="12"/>
      <c r="V390" s="11"/>
      <c r="W390" s="28">
        <v>0</v>
      </c>
      <c r="X390" s="28">
        <v>0</v>
      </c>
      <c r="Y390" s="60"/>
      <c r="Z390" s="28">
        <v>0</v>
      </c>
      <c r="AA390" s="28">
        <v>0</v>
      </c>
      <c r="AB390" s="60"/>
      <c r="AC390" s="28">
        <v>0</v>
      </c>
      <c r="AD390" s="28">
        <v>0</v>
      </c>
      <c r="AE390" s="60"/>
      <c r="AF390" s="28">
        <v>0</v>
      </c>
      <c r="AG390" s="44">
        <v>0</v>
      </c>
      <c r="AH390" s="60"/>
      <c r="AI390" s="63">
        <v>0</v>
      </c>
      <c r="AJ390" s="44">
        <v>0</v>
      </c>
      <c r="AK390" s="12"/>
      <c r="AL390" s="11"/>
      <c r="AM390" s="28">
        <v>3.53</v>
      </c>
      <c r="AN390" s="28">
        <v>232775.26</v>
      </c>
      <c r="AO390" s="60"/>
      <c r="AP390" s="28">
        <v>3.53</v>
      </c>
      <c r="AQ390" s="28">
        <v>92990.79</v>
      </c>
      <c r="AR390" s="60"/>
      <c r="AS390" s="28">
        <v>0.49</v>
      </c>
      <c r="AT390" s="28">
        <v>36469.230000000003</v>
      </c>
      <c r="AU390" s="13"/>
      <c r="AV390" s="11"/>
      <c r="AW390" s="44">
        <v>901640.84000000008</v>
      </c>
      <c r="AX390" s="51"/>
      <c r="AY390" s="140">
        <v>9.7099999999999991</v>
      </c>
    </row>
    <row r="391" spans="1:51" x14ac:dyDescent="0.25">
      <c r="A391" s="116" t="s">
        <v>874</v>
      </c>
      <c r="B391" s="152" t="s">
        <v>875</v>
      </c>
      <c r="C391" s="27" t="s">
        <v>856</v>
      </c>
      <c r="D391" s="27" t="s">
        <v>12</v>
      </c>
      <c r="E391" s="60"/>
      <c r="F391" s="139">
        <v>409.69</v>
      </c>
      <c r="G391" s="140">
        <v>204</v>
      </c>
      <c r="H391" s="140">
        <v>0</v>
      </c>
      <c r="I391" s="60"/>
      <c r="J391" s="28">
        <v>1.63</v>
      </c>
      <c r="K391" s="28">
        <v>107485.46</v>
      </c>
      <c r="L391" s="60"/>
      <c r="M391" s="28">
        <v>1.63</v>
      </c>
      <c r="N391" s="28">
        <v>107485.46</v>
      </c>
      <c r="O391" s="60"/>
      <c r="P391" s="28">
        <v>1.7</v>
      </c>
      <c r="Q391" s="28">
        <v>112101.4</v>
      </c>
      <c r="R391" s="60"/>
      <c r="S391" s="28">
        <v>1.7</v>
      </c>
      <c r="T391" s="44">
        <v>112101.4</v>
      </c>
      <c r="U391" s="12"/>
      <c r="V391" s="11"/>
      <c r="W391" s="28">
        <v>0</v>
      </c>
      <c r="X391" s="28">
        <v>0</v>
      </c>
      <c r="Y391" s="60"/>
      <c r="Z391" s="28">
        <v>0</v>
      </c>
      <c r="AA391" s="28">
        <v>0</v>
      </c>
      <c r="AB391" s="60"/>
      <c r="AC391" s="28">
        <v>0</v>
      </c>
      <c r="AD391" s="28">
        <v>0</v>
      </c>
      <c r="AE391" s="60"/>
      <c r="AF391" s="28">
        <v>0</v>
      </c>
      <c r="AG391" s="44">
        <v>0</v>
      </c>
      <c r="AH391" s="60"/>
      <c r="AI391" s="63">
        <v>0</v>
      </c>
      <c r="AJ391" s="44">
        <v>0</v>
      </c>
      <c r="AK391" s="12"/>
      <c r="AL391" s="11"/>
      <c r="AM391" s="28">
        <v>2.9</v>
      </c>
      <c r="AN391" s="28">
        <v>191231.8</v>
      </c>
      <c r="AO391" s="60"/>
      <c r="AP391" s="28">
        <v>2.9</v>
      </c>
      <c r="AQ391" s="28">
        <v>76394.7</v>
      </c>
      <c r="AR391" s="60"/>
      <c r="AS391" s="28">
        <v>0.4</v>
      </c>
      <c r="AT391" s="28">
        <v>29770.799999999999</v>
      </c>
      <c r="AU391" s="13"/>
      <c r="AV391" s="11"/>
      <c r="AW391" s="44">
        <v>736571.0199999999</v>
      </c>
      <c r="AX391" s="51"/>
      <c r="AY391" s="140">
        <v>7.93</v>
      </c>
    </row>
    <row r="392" spans="1:51" x14ac:dyDescent="0.25">
      <c r="A392" s="116" t="s">
        <v>876</v>
      </c>
      <c r="B392" s="152" t="s">
        <v>877</v>
      </c>
      <c r="C392" s="27" t="s">
        <v>856</v>
      </c>
      <c r="D392" s="27" t="s">
        <v>12</v>
      </c>
      <c r="E392" s="60"/>
      <c r="F392" s="139">
        <v>421.28</v>
      </c>
      <c r="G392" s="140">
        <v>261</v>
      </c>
      <c r="H392" s="140">
        <v>0</v>
      </c>
      <c r="I392" s="60"/>
      <c r="J392" s="28">
        <v>2.08</v>
      </c>
      <c r="K392" s="28">
        <v>137159.35999999999</v>
      </c>
      <c r="L392" s="60"/>
      <c r="M392" s="28">
        <v>2.08</v>
      </c>
      <c r="N392" s="28">
        <v>137159.35999999999</v>
      </c>
      <c r="O392" s="60"/>
      <c r="P392" s="28">
        <v>2.17</v>
      </c>
      <c r="Q392" s="28">
        <v>143094.14000000001</v>
      </c>
      <c r="R392" s="60"/>
      <c r="S392" s="28">
        <v>2.17</v>
      </c>
      <c r="T392" s="44">
        <v>143094.14000000001</v>
      </c>
      <c r="U392" s="12"/>
      <c r="V392" s="11"/>
      <c r="W392" s="28">
        <v>0</v>
      </c>
      <c r="X392" s="28">
        <v>0</v>
      </c>
      <c r="Y392" s="60"/>
      <c r="Z392" s="28">
        <v>0</v>
      </c>
      <c r="AA392" s="28">
        <v>0</v>
      </c>
      <c r="AB392" s="60"/>
      <c r="AC392" s="28">
        <v>0</v>
      </c>
      <c r="AD392" s="28">
        <v>0</v>
      </c>
      <c r="AE392" s="60"/>
      <c r="AF392" s="28">
        <v>0</v>
      </c>
      <c r="AG392" s="44">
        <v>0</v>
      </c>
      <c r="AH392" s="60"/>
      <c r="AI392" s="63">
        <v>0</v>
      </c>
      <c r="AJ392" s="44">
        <v>0</v>
      </c>
      <c r="AK392" s="12"/>
      <c r="AL392" s="11"/>
      <c r="AM392" s="28">
        <v>2.98</v>
      </c>
      <c r="AN392" s="28">
        <v>196507.16</v>
      </c>
      <c r="AO392" s="60"/>
      <c r="AP392" s="28">
        <v>2.98</v>
      </c>
      <c r="AQ392" s="28">
        <v>78502.14</v>
      </c>
      <c r="AR392" s="60"/>
      <c r="AS392" s="28">
        <v>0.42</v>
      </c>
      <c r="AT392" s="28">
        <v>31259.34</v>
      </c>
      <c r="AU392" s="13"/>
      <c r="AV392" s="11"/>
      <c r="AW392" s="44">
        <v>866775.64</v>
      </c>
      <c r="AX392" s="51"/>
      <c r="AY392" s="140">
        <v>9.4</v>
      </c>
    </row>
    <row r="393" spans="1:51" x14ac:dyDescent="0.25">
      <c r="A393" s="116" t="s">
        <v>878</v>
      </c>
      <c r="B393" s="152" t="s">
        <v>879</v>
      </c>
      <c r="C393" s="27" t="s">
        <v>856</v>
      </c>
      <c r="D393" s="27" t="s">
        <v>12</v>
      </c>
      <c r="E393" s="60"/>
      <c r="F393" s="139">
        <v>1869.03</v>
      </c>
      <c r="G393" s="140">
        <v>1103.6600000000001</v>
      </c>
      <c r="H393" s="140">
        <v>0</v>
      </c>
      <c r="I393" s="60"/>
      <c r="J393" s="28">
        <v>8.82</v>
      </c>
      <c r="K393" s="28">
        <v>581608.43999999994</v>
      </c>
      <c r="L393" s="60"/>
      <c r="M393" s="28">
        <v>8.82</v>
      </c>
      <c r="N393" s="28">
        <v>581608.43999999994</v>
      </c>
      <c r="O393" s="60"/>
      <c r="P393" s="28">
        <v>9.19</v>
      </c>
      <c r="Q393" s="28">
        <v>606006.98</v>
      </c>
      <c r="R393" s="60"/>
      <c r="S393" s="28">
        <v>9.19</v>
      </c>
      <c r="T393" s="44">
        <v>606006.98</v>
      </c>
      <c r="U393" s="12"/>
      <c r="V393" s="11"/>
      <c r="W393" s="28">
        <v>0</v>
      </c>
      <c r="X393" s="28">
        <v>0</v>
      </c>
      <c r="Y393" s="60"/>
      <c r="Z393" s="28">
        <v>0</v>
      </c>
      <c r="AA393" s="28">
        <v>0</v>
      </c>
      <c r="AB393" s="60"/>
      <c r="AC393" s="28">
        <v>0</v>
      </c>
      <c r="AD393" s="28">
        <v>0</v>
      </c>
      <c r="AE393" s="60"/>
      <c r="AF393" s="28">
        <v>0</v>
      </c>
      <c r="AG393" s="44">
        <v>0</v>
      </c>
      <c r="AH393" s="60"/>
      <c r="AI393" s="63">
        <v>0</v>
      </c>
      <c r="AJ393" s="44">
        <v>0</v>
      </c>
      <c r="AK393" s="12"/>
      <c r="AL393" s="11"/>
      <c r="AM393" s="28">
        <v>13.25</v>
      </c>
      <c r="AN393" s="28">
        <v>873731.5</v>
      </c>
      <c r="AO393" s="60"/>
      <c r="AP393" s="28">
        <v>13.25</v>
      </c>
      <c r="AQ393" s="28">
        <v>349044.75</v>
      </c>
      <c r="AR393" s="60"/>
      <c r="AS393" s="28">
        <v>1.86</v>
      </c>
      <c r="AT393" s="28">
        <v>138434.22</v>
      </c>
      <c r="AU393" s="13"/>
      <c r="AV393" s="11"/>
      <c r="AW393" s="44">
        <v>3736441.3099999996</v>
      </c>
      <c r="AX393" s="51"/>
      <c r="AY393" s="140">
        <v>40.449999999999996</v>
      </c>
    </row>
    <row r="394" spans="1:51" x14ac:dyDescent="0.25">
      <c r="A394" s="116" t="s">
        <v>880</v>
      </c>
      <c r="B394" s="152" t="s">
        <v>881</v>
      </c>
      <c r="C394" s="27" t="s">
        <v>856</v>
      </c>
      <c r="D394" s="27" t="s">
        <v>12</v>
      </c>
      <c r="E394" s="60"/>
      <c r="F394" s="139">
        <v>1081.03</v>
      </c>
      <c r="G394" s="140">
        <v>676</v>
      </c>
      <c r="H394" s="140">
        <v>0</v>
      </c>
      <c r="I394" s="60"/>
      <c r="J394" s="28">
        <v>5.4</v>
      </c>
      <c r="K394" s="28">
        <v>356086.8</v>
      </c>
      <c r="L394" s="60"/>
      <c r="M394" s="28">
        <v>5.4</v>
      </c>
      <c r="N394" s="28">
        <v>356086.8</v>
      </c>
      <c r="O394" s="60"/>
      <c r="P394" s="28">
        <v>5.63</v>
      </c>
      <c r="Q394" s="28">
        <v>371253.46</v>
      </c>
      <c r="R394" s="60"/>
      <c r="S394" s="28">
        <v>5.63</v>
      </c>
      <c r="T394" s="44">
        <v>371253.46</v>
      </c>
      <c r="U394" s="12"/>
      <c r="V394" s="11"/>
      <c r="W394" s="28">
        <v>0</v>
      </c>
      <c r="X394" s="28">
        <v>0</v>
      </c>
      <c r="Y394" s="60"/>
      <c r="Z394" s="28">
        <v>0</v>
      </c>
      <c r="AA394" s="28">
        <v>0</v>
      </c>
      <c r="AB394" s="60"/>
      <c r="AC394" s="28">
        <v>0</v>
      </c>
      <c r="AD394" s="28">
        <v>0</v>
      </c>
      <c r="AE394" s="60"/>
      <c r="AF394" s="28">
        <v>0</v>
      </c>
      <c r="AG394" s="44">
        <v>0</v>
      </c>
      <c r="AH394" s="60"/>
      <c r="AI394" s="63">
        <v>0</v>
      </c>
      <c r="AJ394" s="44">
        <v>0</v>
      </c>
      <c r="AK394" s="12"/>
      <c r="AL394" s="11"/>
      <c r="AM394" s="28">
        <v>7.66</v>
      </c>
      <c r="AN394" s="28">
        <v>505115.72</v>
      </c>
      <c r="AO394" s="60"/>
      <c r="AP394" s="28">
        <v>7.66</v>
      </c>
      <c r="AQ394" s="28">
        <v>201787.38</v>
      </c>
      <c r="AR394" s="60"/>
      <c r="AS394" s="28">
        <v>1.08</v>
      </c>
      <c r="AT394" s="28">
        <v>80381.16</v>
      </c>
      <c r="AU394" s="13"/>
      <c r="AV394" s="11"/>
      <c r="AW394" s="44">
        <v>2241964.7799999998</v>
      </c>
      <c r="AX394" s="51"/>
      <c r="AY394" s="140">
        <v>24.32</v>
      </c>
    </row>
    <row r="395" spans="1:51" x14ac:dyDescent="0.25">
      <c r="A395" s="116" t="s">
        <v>882</v>
      </c>
      <c r="B395" s="152" t="s">
        <v>883</v>
      </c>
      <c r="C395" s="27" t="s">
        <v>884</v>
      </c>
      <c r="D395" s="27" t="s">
        <v>12</v>
      </c>
      <c r="E395" s="60"/>
      <c r="F395" s="139">
        <v>167.53</v>
      </c>
      <c r="G395" s="140">
        <v>68</v>
      </c>
      <c r="H395" s="140">
        <v>0</v>
      </c>
      <c r="I395" s="60"/>
      <c r="J395" s="28">
        <v>0.54</v>
      </c>
      <c r="K395" s="28">
        <v>35608.68</v>
      </c>
      <c r="L395" s="60"/>
      <c r="M395" s="28">
        <v>0.54</v>
      </c>
      <c r="N395" s="28">
        <v>35608.68</v>
      </c>
      <c r="O395" s="60"/>
      <c r="P395" s="28">
        <v>0.56000000000000005</v>
      </c>
      <c r="Q395" s="28">
        <v>36927.519999999997</v>
      </c>
      <c r="R395" s="60"/>
      <c r="S395" s="28">
        <v>0.56000000000000005</v>
      </c>
      <c r="T395" s="44">
        <v>36927.519999999997</v>
      </c>
      <c r="U395" s="12"/>
      <c r="V395" s="11"/>
      <c r="W395" s="28">
        <v>0</v>
      </c>
      <c r="X395" s="28">
        <v>0</v>
      </c>
      <c r="Y395" s="60"/>
      <c r="Z395" s="28">
        <v>0</v>
      </c>
      <c r="AA395" s="28">
        <v>0</v>
      </c>
      <c r="AB395" s="60"/>
      <c r="AC395" s="28">
        <v>0</v>
      </c>
      <c r="AD395" s="28">
        <v>0</v>
      </c>
      <c r="AE395" s="60"/>
      <c r="AF395" s="28">
        <v>0</v>
      </c>
      <c r="AG395" s="44">
        <v>0</v>
      </c>
      <c r="AH395" s="60"/>
      <c r="AI395" s="63">
        <v>0</v>
      </c>
      <c r="AJ395" s="44">
        <v>0</v>
      </c>
      <c r="AK395" s="12"/>
      <c r="AL395" s="11"/>
      <c r="AM395" s="28">
        <v>1.18</v>
      </c>
      <c r="AN395" s="28">
        <v>77811.56</v>
      </c>
      <c r="AO395" s="60"/>
      <c r="AP395" s="28">
        <v>1.18</v>
      </c>
      <c r="AQ395" s="28">
        <v>31084.74</v>
      </c>
      <c r="AR395" s="60"/>
      <c r="AS395" s="28">
        <v>0.16</v>
      </c>
      <c r="AT395" s="28">
        <v>11908.32</v>
      </c>
      <c r="AU395" s="13"/>
      <c r="AV395" s="11"/>
      <c r="AW395" s="44">
        <v>265877.01999999996</v>
      </c>
      <c r="AX395" s="51"/>
      <c r="AY395" s="140">
        <v>2.84</v>
      </c>
    </row>
    <row r="396" spans="1:51" x14ac:dyDescent="0.25">
      <c r="A396" s="116" t="s">
        <v>885</v>
      </c>
      <c r="B396" s="152" t="s">
        <v>886</v>
      </c>
      <c r="C396" s="27" t="s">
        <v>884</v>
      </c>
      <c r="D396" s="27" t="s">
        <v>12</v>
      </c>
      <c r="E396" s="60"/>
      <c r="F396" s="139">
        <v>1386.75</v>
      </c>
      <c r="G396" s="140">
        <v>618.33000000000004</v>
      </c>
      <c r="H396" s="140">
        <v>0.16</v>
      </c>
      <c r="I396" s="60"/>
      <c r="J396" s="28">
        <v>4.9400000000000004</v>
      </c>
      <c r="K396" s="28">
        <v>325753.48</v>
      </c>
      <c r="L396" s="60"/>
      <c r="M396" s="28">
        <v>4.9400000000000004</v>
      </c>
      <c r="N396" s="28">
        <v>325753.48</v>
      </c>
      <c r="O396" s="60"/>
      <c r="P396" s="28">
        <v>5.15</v>
      </c>
      <c r="Q396" s="28">
        <v>339601.3</v>
      </c>
      <c r="R396" s="60"/>
      <c r="S396" s="28">
        <v>5.15</v>
      </c>
      <c r="T396" s="44">
        <v>339601.3</v>
      </c>
      <c r="U396" s="12"/>
      <c r="V396" s="11"/>
      <c r="W396" s="28">
        <v>0</v>
      </c>
      <c r="X396" s="28">
        <v>0</v>
      </c>
      <c r="Y396" s="60"/>
      <c r="Z396" s="28">
        <v>0</v>
      </c>
      <c r="AA396" s="28">
        <v>0</v>
      </c>
      <c r="AB396" s="60"/>
      <c r="AC396" s="28">
        <v>0</v>
      </c>
      <c r="AD396" s="28">
        <v>0</v>
      </c>
      <c r="AE396" s="60"/>
      <c r="AF396" s="28">
        <v>0</v>
      </c>
      <c r="AG396" s="44">
        <v>0</v>
      </c>
      <c r="AH396" s="60"/>
      <c r="AI396" s="63">
        <v>0</v>
      </c>
      <c r="AJ396" s="44">
        <v>0</v>
      </c>
      <c r="AK396" s="12"/>
      <c r="AL396" s="11"/>
      <c r="AM396" s="28">
        <v>9.83</v>
      </c>
      <c r="AN396" s="28">
        <v>648209.86</v>
      </c>
      <c r="AO396" s="60"/>
      <c r="AP396" s="28">
        <v>9.83</v>
      </c>
      <c r="AQ396" s="28">
        <v>258951.69</v>
      </c>
      <c r="AR396" s="60"/>
      <c r="AS396" s="28">
        <v>1.38</v>
      </c>
      <c r="AT396" s="28">
        <v>102709.26</v>
      </c>
      <c r="AU396" s="13"/>
      <c r="AV396" s="11"/>
      <c r="AW396" s="44">
        <v>2340580.37</v>
      </c>
      <c r="AX396" s="51"/>
      <c r="AY396" s="140">
        <v>25.07</v>
      </c>
    </row>
    <row r="397" spans="1:51" x14ac:dyDescent="0.25">
      <c r="A397" s="116" t="s">
        <v>887</v>
      </c>
      <c r="B397" s="152" t="s">
        <v>888</v>
      </c>
      <c r="C397" s="27" t="s">
        <v>889</v>
      </c>
      <c r="D397" s="27" t="s">
        <v>120</v>
      </c>
      <c r="E397" s="60"/>
      <c r="F397" s="139">
        <v>175.75</v>
      </c>
      <c r="G397" s="140">
        <v>58</v>
      </c>
      <c r="H397" s="140">
        <v>0</v>
      </c>
      <c r="I397" s="60"/>
      <c r="J397" s="28">
        <v>0.46</v>
      </c>
      <c r="K397" s="28">
        <v>30333.32</v>
      </c>
      <c r="L397" s="60"/>
      <c r="M397" s="28">
        <v>0.46</v>
      </c>
      <c r="N397" s="28">
        <v>30333.32</v>
      </c>
      <c r="O397" s="60"/>
      <c r="P397" s="28">
        <v>0.48</v>
      </c>
      <c r="Q397" s="28">
        <v>31652.16</v>
      </c>
      <c r="R397" s="60"/>
      <c r="S397" s="28">
        <v>0.48</v>
      </c>
      <c r="T397" s="44">
        <v>31652.16</v>
      </c>
      <c r="U397" s="12"/>
      <c r="V397" s="11"/>
      <c r="W397" s="28">
        <v>0</v>
      </c>
      <c r="X397" s="28">
        <v>0</v>
      </c>
      <c r="Y397" s="60"/>
      <c r="Z397" s="28">
        <v>0</v>
      </c>
      <c r="AA397" s="28">
        <v>0</v>
      </c>
      <c r="AB397" s="60"/>
      <c r="AC397" s="28">
        <v>0</v>
      </c>
      <c r="AD397" s="28">
        <v>0</v>
      </c>
      <c r="AE397" s="60"/>
      <c r="AF397" s="28">
        <v>0</v>
      </c>
      <c r="AG397" s="44">
        <v>0</v>
      </c>
      <c r="AH397" s="60"/>
      <c r="AI397" s="63">
        <v>0</v>
      </c>
      <c r="AJ397" s="44">
        <v>0</v>
      </c>
      <c r="AK397" s="12"/>
      <c r="AL397" s="11"/>
      <c r="AM397" s="28">
        <v>1.24</v>
      </c>
      <c r="AN397" s="28">
        <v>81768.08</v>
      </c>
      <c r="AO397" s="60"/>
      <c r="AP397" s="28">
        <v>1.24</v>
      </c>
      <c r="AQ397" s="28">
        <v>32665.32</v>
      </c>
      <c r="AR397" s="60"/>
      <c r="AS397" s="28">
        <v>0.17</v>
      </c>
      <c r="AT397" s="28">
        <v>12652.59</v>
      </c>
      <c r="AU397" s="13"/>
      <c r="AV397" s="11"/>
      <c r="AW397" s="44">
        <v>251056.95</v>
      </c>
      <c r="AX397" s="51"/>
      <c r="AY397" s="140">
        <v>2.66</v>
      </c>
    </row>
    <row r="398" spans="1:51" x14ac:dyDescent="0.25">
      <c r="A398" s="116" t="s">
        <v>890</v>
      </c>
      <c r="B398" s="152" t="s">
        <v>891</v>
      </c>
      <c r="C398" s="27" t="s">
        <v>889</v>
      </c>
      <c r="D398" s="27" t="s">
        <v>120</v>
      </c>
      <c r="E398" s="60"/>
      <c r="F398" s="139">
        <v>96.64</v>
      </c>
      <c r="G398" s="140">
        <v>50.66</v>
      </c>
      <c r="H398" s="140">
        <v>0</v>
      </c>
      <c r="I398" s="60"/>
      <c r="J398" s="28">
        <v>0.4</v>
      </c>
      <c r="K398" s="28">
        <v>26376.799999999999</v>
      </c>
      <c r="L398" s="60"/>
      <c r="M398" s="28">
        <v>0.4</v>
      </c>
      <c r="N398" s="28">
        <v>26376.799999999999</v>
      </c>
      <c r="O398" s="60"/>
      <c r="P398" s="28">
        <v>0.42</v>
      </c>
      <c r="Q398" s="28">
        <v>27695.64</v>
      </c>
      <c r="R398" s="60"/>
      <c r="S398" s="28">
        <v>0.42</v>
      </c>
      <c r="T398" s="44">
        <v>27695.64</v>
      </c>
      <c r="U398" s="12"/>
      <c r="V398" s="11"/>
      <c r="W398" s="28">
        <v>0</v>
      </c>
      <c r="X398" s="28">
        <v>0</v>
      </c>
      <c r="Y398" s="60"/>
      <c r="Z398" s="28">
        <v>0</v>
      </c>
      <c r="AA398" s="28">
        <v>0</v>
      </c>
      <c r="AB398" s="60"/>
      <c r="AC398" s="28">
        <v>0</v>
      </c>
      <c r="AD398" s="28">
        <v>0</v>
      </c>
      <c r="AE398" s="60"/>
      <c r="AF398" s="28">
        <v>0</v>
      </c>
      <c r="AG398" s="44">
        <v>0</v>
      </c>
      <c r="AH398" s="60"/>
      <c r="AI398" s="63">
        <v>0</v>
      </c>
      <c r="AJ398" s="44">
        <v>0</v>
      </c>
      <c r="AK398" s="12"/>
      <c r="AL398" s="11"/>
      <c r="AM398" s="28">
        <v>0.68</v>
      </c>
      <c r="AN398" s="28">
        <v>44840.56</v>
      </c>
      <c r="AO398" s="60"/>
      <c r="AP398" s="28">
        <v>0.68</v>
      </c>
      <c r="AQ398" s="28">
        <v>17913.240000000002</v>
      </c>
      <c r="AR398" s="60"/>
      <c r="AS398" s="28">
        <v>0.09</v>
      </c>
      <c r="AT398" s="28">
        <v>6698.43</v>
      </c>
      <c r="AU398" s="13"/>
      <c r="AV398" s="11"/>
      <c r="AW398" s="44">
        <v>177597.11</v>
      </c>
      <c r="AX398" s="51"/>
      <c r="AY398" s="140">
        <v>1.92</v>
      </c>
    </row>
    <row r="399" spans="1:51" x14ac:dyDescent="0.25">
      <c r="A399" s="116" t="s">
        <v>892</v>
      </c>
      <c r="B399" s="152" t="s">
        <v>893</v>
      </c>
      <c r="C399" s="27" t="s">
        <v>889</v>
      </c>
      <c r="D399" s="27" t="s">
        <v>120</v>
      </c>
      <c r="E399" s="60"/>
      <c r="F399" s="139">
        <v>176.5</v>
      </c>
      <c r="G399" s="140">
        <v>82</v>
      </c>
      <c r="H399" s="140">
        <v>0</v>
      </c>
      <c r="I399" s="60"/>
      <c r="J399" s="28">
        <v>0.65</v>
      </c>
      <c r="K399" s="28">
        <v>42862.3</v>
      </c>
      <c r="L399" s="60"/>
      <c r="M399" s="28">
        <v>0.65</v>
      </c>
      <c r="N399" s="28">
        <v>42862.3</v>
      </c>
      <c r="O399" s="60"/>
      <c r="P399" s="28">
        <v>0.68</v>
      </c>
      <c r="Q399" s="28">
        <v>44840.56</v>
      </c>
      <c r="R399" s="60"/>
      <c r="S399" s="28">
        <v>0.68</v>
      </c>
      <c r="T399" s="44">
        <v>44840.56</v>
      </c>
      <c r="U399" s="12"/>
      <c r="V399" s="11"/>
      <c r="W399" s="28">
        <v>0</v>
      </c>
      <c r="X399" s="28">
        <v>0</v>
      </c>
      <c r="Y399" s="60"/>
      <c r="Z399" s="28">
        <v>0</v>
      </c>
      <c r="AA399" s="28">
        <v>0</v>
      </c>
      <c r="AB399" s="60"/>
      <c r="AC399" s="28">
        <v>0</v>
      </c>
      <c r="AD399" s="28">
        <v>0</v>
      </c>
      <c r="AE399" s="60"/>
      <c r="AF399" s="28">
        <v>0</v>
      </c>
      <c r="AG399" s="44">
        <v>0</v>
      </c>
      <c r="AH399" s="60"/>
      <c r="AI399" s="63">
        <v>0</v>
      </c>
      <c r="AJ399" s="44">
        <v>0</v>
      </c>
      <c r="AK399" s="12"/>
      <c r="AL399" s="11"/>
      <c r="AM399" s="28">
        <v>1.25</v>
      </c>
      <c r="AN399" s="28">
        <v>82427.5</v>
      </c>
      <c r="AO399" s="60"/>
      <c r="AP399" s="28">
        <v>1.25</v>
      </c>
      <c r="AQ399" s="28">
        <v>32928.75</v>
      </c>
      <c r="AR399" s="60"/>
      <c r="AS399" s="28">
        <v>0.17</v>
      </c>
      <c r="AT399" s="28">
        <v>12652.59</v>
      </c>
      <c r="AU399" s="13"/>
      <c r="AV399" s="11"/>
      <c r="AW399" s="44">
        <v>303414.56</v>
      </c>
      <c r="AX399" s="51"/>
      <c r="AY399" s="140">
        <v>3.2600000000000002</v>
      </c>
    </row>
    <row r="400" spans="1:51" x14ac:dyDescent="0.25">
      <c r="A400" s="116" t="s">
        <v>894</v>
      </c>
      <c r="B400" s="152" t="s">
        <v>895</v>
      </c>
      <c r="C400" s="27" t="s">
        <v>889</v>
      </c>
      <c r="D400" s="27" t="s">
        <v>12</v>
      </c>
      <c r="E400" s="60"/>
      <c r="F400" s="139">
        <v>511.45</v>
      </c>
      <c r="G400" s="140">
        <v>177</v>
      </c>
      <c r="H400" s="140">
        <v>0</v>
      </c>
      <c r="I400" s="60"/>
      <c r="J400" s="28">
        <v>1.41</v>
      </c>
      <c r="K400" s="28">
        <v>92978.22</v>
      </c>
      <c r="L400" s="60"/>
      <c r="M400" s="28">
        <v>1.41</v>
      </c>
      <c r="N400" s="28">
        <v>92978.22</v>
      </c>
      <c r="O400" s="60"/>
      <c r="P400" s="28">
        <v>1.47</v>
      </c>
      <c r="Q400" s="28">
        <v>96934.74</v>
      </c>
      <c r="R400" s="60"/>
      <c r="S400" s="28">
        <v>1.47</v>
      </c>
      <c r="T400" s="44">
        <v>96934.74</v>
      </c>
      <c r="U400" s="12"/>
      <c r="V400" s="11"/>
      <c r="W400" s="28">
        <v>0</v>
      </c>
      <c r="X400" s="28">
        <v>0</v>
      </c>
      <c r="Y400" s="60"/>
      <c r="Z400" s="28">
        <v>0</v>
      </c>
      <c r="AA400" s="28">
        <v>0</v>
      </c>
      <c r="AB400" s="60"/>
      <c r="AC400" s="28">
        <v>0</v>
      </c>
      <c r="AD400" s="28">
        <v>0</v>
      </c>
      <c r="AE400" s="60"/>
      <c r="AF400" s="28">
        <v>0</v>
      </c>
      <c r="AG400" s="44">
        <v>0</v>
      </c>
      <c r="AH400" s="60"/>
      <c r="AI400" s="63">
        <v>0</v>
      </c>
      <c r="AJ400" s="44">
        <v>0</v>
      </c>
      <c r="AK400" s="12"/>
      <c r="AL400" s="11"/>
      <c r="AM400" s="28">
        <v>3.62</v>
      </c>
      <c r="AN400" s="28">
        <v>238710.04</v>
      </c>
      <c r="AO400" s="60"/>
      <c r="AP400" s="28">
        <v>3.62</v>
      </c>
      <c r="AQ400" s="28">
        <v>95361.66</v>
      </c>
      <c r="AR400" s="60"/>
      <c r="AS400" s="28">
        <v>0.51</v>
      </c>
      <c r="AT400" s="28">
        <v>37957.769999999997</v>
      </c>
      <c r="AU400" s="13"/>
      <c r="AV400" s="11"/>
      <c r="AW400" s="44">
        <v>751855.3899999999</v>
      </c>
      <c r="AX400" s="51"/>
      <c r="AY400" s="140">
        <v>7.97</v>
      </c>
    </row>
    <row r="401" spans="1:51" x14ac:dyDescent="0.25">
      <c r="A401" s="116" t="s">
        <v>896</v>
      </c>
      <c r="B401" s="152" t="s">
        <v>897</v>
      </c>
      <c r="C401" s="27" t="s">
        <v>889</v>
      </c>
      <c r="D401" s="27" t="s">
        <v>120</v>
      </c>
      <c r="E401" s="60"/>
      <c r="F401" s="139">
        <v>606.22</v>
      </c>
      <c r="G401" s="140">
        <v>343.33</v>
      </c>
      <c r="H401" s="140">
        <v>0</v>
      </c>
      <c r="I401" s="60"/>
      <c r="J401" s="28">
        <v>2.74</v>
      </c>
      <c r="K401" s="28">
        <v>180681.08</v>
      </c>
      <c r="L401" s="60"/>
      <c r="M401" s="28">
        <v>2.74</v>
      </c>
      <c r="N401" s="28">
        <v>180681.08</v>
      </c>
      <c r="O401" s="60"/>
      <c r="P401" s="28">
        <v>2.86</v>
      </c>
      <c r="Q401" s="28">
        <v>188594.12</v>
      </c>
      <c r="R401" s="60"/>
      <c r="S401" s="28">
        <v>2.86</v>
      </c>
      <c r="T401" s="44">
        <v>188594.12</v>
      </c>
      <c r="U401" s="12"/>
      <c r="V401" s="11"/>
      <c r="W401" s="28">
        <v>0</v>
      </c>
      <c r="X401" s="28">
        <v>0</v>
      </c>
      <c r="Y401" s="60"/>
      <c r="Z401" s="28">
        <v>0</v>
      </c>
      <c r="AA401" s="28">
        <v>0</v>
      </c>
      <c r="AB401" s="60"/>
      <c r="AC401" s="28">
        <v>0</v>
      </c>
      <c r="AD401" s="28">
        <v>0</v>
      </c>
      <c r="AE401" s="60"/>
      <c r="AF401" s="28">
        <v>0</v>
      </c>
      <c r="AG401" s="44">
        <v>0</v>
      </c>
      <c r="AH401" s="60"/>
      <c r="AI401" s="63">
        <v>0</v>
      </c>
      <c r="AJ401" s="44">
        <v>0</v>
      </c>
      <c r="AK401" s="12"/>
      <c r="AL401" s="11"/>
      <c r="AM401" s="28">
        <v>4.29</v>
      </c>
      <c r="AN401" s="28">
        <v>282891.18</v>
      </c>
      <c r="AO401" s="60"/>
      <c r="AP401" s="28">
        <v>4.29</v>
      </c>
      <c r="AQ401" s="28">
        <v>113011.47</v>
      </c>
      <c r="AR401" s="60"/>
      <c r="AS401" s="28">
        <v>0.6</v>
      </c>
      <c r="AT401" s="28">
        <v>44656.2</v>
      </c>
      <c r="AU401" s="13"/>
      <c r="AV401" s="11"/>
      <c r="AW401" s="44">
        <v>1179109.25</v>
      </c>
      <c r="AX401" s="51"/>
      <c r="AY401" s="140">
        <v>12.75</v>
      </c>
    </row>
    <row r="402" spans="1:51" x14ac:dyDescent="0.25">
      <c r="A402" s="116" t="s">
        <v>898</v>
      </c>
      <c r="B402" s="152" t="s">
        <v>899</v>
      </c>
      <c r="C402" s="27" t="s">
        <v>889</v>
      </c>
      <c r="D402" s="27" t="s">
        <v>12</v>
      </c>
      <c r="E402" s="60"/>
      <c r="F402" s="139">
        <v>374.02</v>
      </c>
      <c r="G402" s="140">
        <v>128</v>
      </c>
      <c r="H402" s="140">
        <v>0</v>
      </c>
      <c r="I402" s="60"/>
      <c r="J402" s="28">
        <v>1.02</v>
      </c>
      <c r="K402" s="28">
        <v>67260.84</v>
      </c>
      <c r="L402" s="60"/>
      <c r="M402" s="28">
        <v>1.02</v>
      </c>
      <c r="N402" s="28">
        <v>67260.84</v>
      </c>
      <c r="O402" s="60"/>
      <c r="P402" s="28">
        <v>1.06</v>
      </c>
      <c r="Q402" s="28">
        <v>69898.52</v>
      </c>
      <c r="R402" s="60"/>
      <c r="S402" s="28">
        <v>1.06</v>
      </c>
      <c r="T402" s="44">
        <v>69898.52</v>
      </c>
      <c r="U402" s="12"/>
      <c r="V402" s="11"/>
      <c r="W402" s="28">
        <v>0</v>
      </c>
      <c r="X402" s="28">
        <v>0</v>
      </c>
      <c r="Y402" s="60"/>
      <c r="Z402" s="28">
        <v>0</v>
      </c>
      <c r="AA402" s="28">
        <v>0</v>
      </c>
      <c r="AB402" s="60"/>
      <c r="AC402" s="28">
        <v>0</v>
      </c>
      <c r="AD402" s="28">
        <v>0</v>
      </c>
      <c r="AE402" s="60"/>
      <c r="AF402" s="28">
        <v>0</v>
      </c>
      <c r="AG402" s="44">
        <v>0</v>
      </c>
      <c r="AH402" s="60"/>
      <c r="AI402" s="63">
        <v>0</v>
      </c>
      <c r="AJ402" s="44">
        <v>0</v>
      </c>
      <c r="AK402" s="12"/>
      <c r="AL402" s="11"/>
      <c r="AM402" s="28">
        <v>2.65</v>
      </c>
      <c r="AN402" s="28">
        <v>174746.3</v>
      </c>
      <c r="AO402" s="60"/>
      <c r="AP402" s="28">
        <v>2.65</v>
      </c>
      <c r="AQ402" s="28">
        <v>69808.95</v>
      </c>
      <c r="AR402" s="60"/>
      <c r="AS402" s="28">
        <v>0.37</v>
      </c>
      <c r="AT402" s="28">
        <v>27537.99</v>
      </c>
      <c r="AU402" s="13"/>
      <c r="AV402" s="11"/>
      <c r="AW402" s="44">
        <v>546411.96</v>
      </c>
      <c r="AX402" s="51"/>
      <c r="AY402" s="140">
        <v>5.79</v>
      </c>
    </row>
    <row r="403" spans="1:51" x14ac:dyDescent="0.25">
      <c r="A403" s="116" t="s">
        <v>900</v>
      </c>
      <c r="B403" s="152" t="s">
        <v>901</v>
      </c>
      <c r="C403" s="27" t="s">
        <v>889</v>
      </c>
      <c r="D403" s="27" t="s">
        <v>131</v>
      </c>
      <c r="E403" s="60"/>
      <c r="F403" s="139">
        <v>446.5</v>
      </c>
      <c r="G403" s="140">
        <v>209</v>
      </c>
      <c r="H403" s="140">
        <v>0</v>
      </c>
      <c r="I403" s="60"/>
      <c r="J403" s="28">
        <v>1.67</v>
      </c>
      <c r="K403" s="28">
        <v>110123.14</v>
      </c>
      <c r="L403" s="60"/>
      <c r="M403" s="28">
        <v>1.67</v>
      </c>
      <c r="N403" s="28">
        <v>110123.14</v>
      </c>
      <c r="O403" s="60"/>
      <c r="P403" s="28">
        <v>1.74</v>
      </c>
      <c r="Q403" s="28">
        <v>114739.08</v>
      </c>
      <c r="R403" s="60"/>
      <c r="S403" s="28">
        <v>1.74</v>
      </c>
      <c r="T403" s="44">
        <v>114739.08</v>
      </c>
      <c r="U403" s="12"/>
      <c r="V403" s="11"/>
      <c r="W403" s="28">
        <v>0</v>
      </c>
      <c r="X403" s="28">
        <v>0</v>
      </c>
      <c r="Y403" s="60"/>
      <c r="Z403" s="28">
        <v>0</v>
      </c>
      <c r="AA403" s="28">
        <v>0</v>
      </c>
      <c r="AB403" s="60"/>
      <c r="AC403" s="28">
        <v>0</v>
      </c>
      <c r="AD403" s="28">
        <v>0</v>
      </c>
      <c r="AE403" s="60"/>
      <c r="AF403" s="28">
        <v>0</v>
      </c>
      <c r="AG403" s="44">
        <v>0</v>
      </c>
      <c r="AH403" s="60"/>
      <c r="AI403" s="63">
        <v>0</v>
      </c>
      <c r="AJ403" s="44">
        <v>0</v>
      </c>
      <c r="AK403" s="12"/>
      <c r="AL403" s="11"/>
      <c r="AM403" s="28">
        <v>3.16</v>
      </c>
      <c r="AN403" s="28">
        <v>208376.72</v>
      </c>
      <c r="AO403" s="60"/>
      <c r="AP403" s="28">
        <v>3.16</v>
      </c>
      <c r="AQ403" s="28">
        <v>83243.88</v>
      </c>
      <c r="AR403" s="60"/>
      <c r="AS403" s="28">
        <v>0.44</v>
      </c>
      <c r="AT403" s="28">
        <v>32747.88</v>
      </c>
      <c r="AU403" s="13"/>
      <c r="AV403" s="11"/>
      <c r="AW403" s="44">
        <v>774092.92</v>
      </c>
      <c r="AX403" s="51"/>
      <c r="AY403" s="140">
        <v>8.31</v>
      </c>
    </row>
    <row r="404" spans="1:51" x14ac:dyDescent="0.25">
      <c r="A404" s="116" t="s">
        <v>902</v>
      </c>
      <c r="B404" s="152" t="s">
        <v>903</v>
      </c>
      <c r="C404" s="27" t="s">
        <v>904</v>
      </c>
      <c r="D404" s="27" t="s">
        <v>12</v>
      </c>
      <c r="E404" s="60"/>
      <c r="F404" s="139">
        <v>290.95</v>
      </c>
      <c r="G404" s="140">
        <v>147</v>
      </c>
      <c r="H404" s="140">
        <v>0</v>
      </c>
      <c r="I404" s="60"/>
      <c r="J404" s="28">
        <v>1.17</v>
      </c>
      <c r="K404" s="28">
        <v>77152.14</v>
      </c>
      <c r="L404" s="60"/>
      <c r="M404" s="28">
        <v>1.17</v>
      </c>
      <c r="N404" s="28">
        <v>77152.14</v>
      </c>
      <c r="O404" s="60"/>
      <c r="P404" s="28">
        <v>1.22</v>
      </c>
      <c r="Q404" s="28">
        <v>80449.240000000005</v>
      </c>
      <c r="R404" s="60"/>
      <c r="S404" s="28">
        <v>1.22</v>
      </c>
      <c r="T404" s="44">
        <v>80449.240000000005</v>
      </c>
      <c r="U404" s="12"/>
      <c r="V404" s="11"/>
      <c r="W404" s="28">
        <v>0</v>
      </c>
      <c r="X404" s="28">
        <v>0</v>
      </c>
      <c r="Y404" s="60"/>
      <c r="Z404" s="28">
        <v>0</v>
      </c>
      <c r="AA404" s="28">
        <v>0</v>
      </c>
      <c r="AB404" s="60"/>
      <c r="AC404" s="28">
        <v>0</v>
      </c>
      <c r="AD404" s="28">
        <v>0</v>
      </c>
      <c r="AE404" s="60"/>
      <c r="AF404" s="28">
        <v>0</v>
      </c>
      <c r="AG404" s="44">
        <v>0</v>
      </c>
      <c r="AH404" s="60"/>
      <c r="AI404" s="63">
        <v>0</v>
      </c>
      <c r="AJ404" s="44">
        <v>0</v>
      </c>
      <c r="AK404" s="12"/>
      <c r="AL404" s="11"/>
      <c r="AM404" s="28">
        <v>2.06</v>
      </c>
      <c r="AN404" s="28">
        <v>135840.51999999999</v>
      </c>
      <c r="AO404" s="60"/>
      <c r="AP404" s="28">
        <v>2.06</v>
      </c>
      <c r="AQ404" s="28">
        <v>54266.58</v>
      </c>
      <c r="AR404" s="60"/>
      <c r="AS404" s="28">
        <v>0.28999999999999998</v>
      </c>
      <c r="AT404" s="28">
        <v>21583.83</v>
      </c>
      <c r="AU404" s="13"/>
      <c r="AV404" s="11"/>
      <c r="AW404" s="44">
        <v>526893.68999999994</v>
      </c>
      <c r="AX404" s="51"/>
      <c r="AY404" s="140">
        <v>5.67</v>
      </c>
    </row>
    <row r="405" spans="1:51" x14ac:dyDescent="0.25">
      <c r="A405" s="116" t="s">
        <v>905</v>
      </c>
      <c r="B405" s="152" t="s">
        <v>906</v>
      </c>
      <c r="C405" s="27" t="s">
        <v>904</v>
      </c>
      <c r="D405" s="27" t="s">
        <v>12</v>
      </c>
      <c r="E405" s="60"/>
      <c r="F405" s="139">
        <v>697</v>
      </c>
      <c r="G405" s="140">
        <v>305.66000000000003</v>
      </c>
      <c r="H405" s="140">
        <v>0</v>
      </c>
      <c r="I405" s="60"/>
      <c r="J405" s="28">
        <v>2.44</v>
      </c>
      <c r="K405" s="28">
        <v>160898.48000000001</v>
      </c>
      <c r="L405" s="60"/>
      <c r="M405" s="28">
        <v>2.44</v>
      </c>
      <c r="N405" s="28">
        <v>160898.48000000001</v>
      </c>
      <c r="O405" s="60"/>
      <c r="P405" s="28">
        <v>2.54</v>
      </c>
      <c r="Q405" s="28">
        <v>167492.68</v>
      </c>
      <c r="R405" s="60"/>
      <c r="S405" s="28">
        <v>2.54</v>
      </c>
      <c r="T405" s="44">
        <v>167492.68</v>
      </c>
      <c r="U405" s="12"/>
      <c r="V405" s="11"/>
      <c r="W405" s="28">
        <v>0</v>
      </c>
      <c r="X405" s="28">
        <v>0</v>
      </c>
      <c r="Y405" s="60"/>
      <c r="Z405" s="28">
        <v>0</v>
      </c>
      <c r="AA405" s="28">
        <v>0</v>
      </c>
      <c r="AB405" s="60"/>
      <c r="AC405" s="28">
        <v>0</v>
      </c>
      <c r="AD405" s="28">
        <v>0</v>
      </c>
      <c r="AE405" s="60"/>
      <c r="AF405" s="28">
        <v>0</v>
      </c>
      <c r="AG405" s="44">
        <v>0</v>
      </c>
      <c r="AH405" s="60"/>
      <c r="AI405" s="63">
        <v>0</v>
      </c>
      <c r="AJ405" s="44">
        <v>0</v>
      </c>
      <c r="AK405" s="12"/>
      <c r="AL405" s="11"/>
      <c r="AM405" s="28">
        <v>4.9400000000000004</v>
      </c>
      <c r="AN405" s="28">
        <v>325753.48</v>
      </c>
      <c r="AO405" s="60"/>
      <c r="AP405" s="28">
        <v>4.9400000000000004</v>
      </c>
      <c r="AQ405" s="28">
        <v>130134.42</v>
      </c>
      <c r="AR405" s="60"/>
      <c r="AS405" s="28">
        <v>0.69</v>
      </c>
      <c r="AT405" s="28">
        <v>51354.63</v>
      </c>
      <c r="AU405" s="13"/>
      <c r="AV405" s="11"/>
      <c r="AW405" s="44">
        <v>1164024.8499999999</v>
      </c>
      <c r="AX405" s="51"/>
      <c r="AY405" s="140">
        <v>12.46</v>
      </c>
    </row>
    <row r="406" spans="1:51" x14ac:dyDescent="0.25">
      <c r="A406" s="116" t="s">
        <v>907</v>
      </c>
      <c r="B406" s="152" t="s">
        <v>908</v>
      </c>
      <c r="C406" s="27" t="s">
        <v>904</v>
      </c>
      <c r="D406" s="27" t="s">
        <v>12</v>
      </c>
      <c r="E406" s="60"/>
      <c r="F406" s="139">
        <v>1327.12</v>
      </c>
      <c r="G406" s="140">
        <v>688</v>
      </c>
      <c r="H406" s="140">
        <v>7</v>
      </c>
      <c r="I406" s="60"/>
      <c r="J406" s="28">
        <v>5.5</v>
      </c>
      <c r="K406" s="28">
        <v>362681</v>
      </c>
      <c r="L406" s="60"/>
      <c r="M406" s="28">
        <v>5.5</v>
      </c>
      <c r="N406" s="28">
        <v>362681</v>
      </c>
      <c r="O406" s="60"/>
      <c r="P406" s="28">
        <v>5.73</v>
      </c>
      <c r="Q406" s="28">
        <v>377847.66</v>
      </c>
      <c r="R406" s="60"/>
      <c r="S406" s="28">
        <v>5.73</v>
      </c>
      <c r="T406" s="44">
        <v>377847.66</v>
      </c>
      <c r="U406" s="12"/>
      <c r="V406" s="11"/>
      <c r="W406" s="28">
        <v>0.05</v>
      </c>
      <c r="X406" s="28">
        <v>3297.1</v>
      </c>
      <c r="Y406" s="60"/>
      <c r="Z406" s="28">
        <v>0.05</v>
      </c>
      <c r="AA406" s="28">
        <v>3297.1</v>
      </c>
      <c r="AB406" s="60"/>
      <c r="AC406" s="28">
        <v>0.05</v>
      </c>
      <c r="AD406" s="28">
        <v>3297.1</v>
      </c>
      <c r="AE406" s="60"/>
      <c r="AF406" s="28">
        <v>0.05</v>
      </c>
      <c r="AG406" s="44">
        <v>3297.1</v>
      </c>
      <c r="AH406" s="60"/>
      <c r="AI406" s="63">
        <v>7.0000000000000007E-2</v>
      </c>
      <c r="AJ406" s="44">
        <v>4615.9399999999996</v>
      </c>
      <c r="AK406" s="12"/>
      <c r="AL406" s="11"/>
      <c r="AM406" s="28">
        <v>9.41</v>
      </c>
      <c r="AN406" s="28">
        <v>620514.22</v>
      </c>
      <c r="AO406" s="60"/>
      <c r="AP406" s="28">
        <v>9.41</v>
      </c>
      <c r="AQ406" s="28">
        <v>247887.63</v>
      </c>
      <c r="AR406" s="60"/>
      <c r="AS406" s="28">
        <v>1.32</v>
      </c>
      <c r="AT406" s="28">
        <v>98243.64</v>
      </c>
      <c r="AU406" s="13"/>
      <c r="AV406" s="11"/>
      <c r="AW406" s="44">
        <v>2465507.1499999994</v>
      </c>
      <c r="AX406" s="51"/>
      <c r="AY406" s="140">
        <v>26.590000000000003</v>
      </c>
    </row>
    <row r="407" spans="1:51" x14ac:dyDescent="0.25">
      <c r="A407" s="116" t="s">
        <v>914</v>
      </c>
      <c r="B407" s="152" t="s">
        <v>915</v>
      </c>
      <c r="C407" s="27" t="s">
        <v>911</v>
      </c>
      <c r="D407" s="27" t="s">
        <v>120</v>
      </c>
      <c r="E407" s="60"/>
      <c r="F407" s="139">
        <v>1083.95</v>
      </c>
      <c r="G407" s="140">
        <v>664</v>
      </c>
      <c r="H407" s="140">
        <v>3.33</v>
      </c>
      <c r="I407" s="60"/>
      <c r="J407" s="28">
        <v>5.31</v>
      </c>
      <c r="K407" s="28">
        <v>350152.02</v>
      </c>
      <c r="L407" s="60"/>
      <c r="M407" s="28">
        <v>5.31</v>
      </c>
      <c r="N407" s="28">
        <v>350152.02</v>
      </c>
      <c r="O407" s="60"/>
      <c r="P407" s="28">
        <v>5.53</v>
      </c>
      <c r="Q407" s="28">
        <v>364659.26</v>
      </c>
      <c r="R407" s="60"/>
      <c r="S407" s="28">
        <v>5.53</v>
      </c>
      <c r="T407" s="44">
        <v>364659.26</v>
      </c>
      <c r="U407" s="12"/>
      <c r="V407" s="11"/>
      <c r="W407" s="28">
        <v>0.02</v>
      </c>
      <c r="X407" s="28">
        <v>1318.84</v>
      </c>
      <c r="Y407" s="60"/>
      <c r="Z407" s="28">
        <v>0.02</v>
      </c>
      <c r="AA407" s="28">
        <v>1318.84</v>
      </c>
      <c r="AB407" s="60"/>
      <c r="AC407" s="28">
        <v>0.02</v>
      </c>
      <c r="AD407" s="28">
        <v>1318.84</v>
      </c>
      <c r="AE407" s="60"/>
      <c r="AF407" s="28">
        <v>0.02</v>
      </c>
      <c r="AG407" s="44">
        <v>1318.84</v>
      </c>
      <c r="AH407" s="60"/>
      <c r="AI407" s="63">
        <v>0.03</v>
      </c>
      <c r="AJ407" s="44">
        <v>1978.26</v>
      </c>
      <c r="AK407" s="12"/>
      <c r="AL407" s="11"/>
      <c r="AM407" s="28">
        <v>7.68</v>
      </c>
      <c r="AN407" s="28">
        <v>506434.56</v>
      </c>
      <c r="AO407" s="60"/>
      <c r="AP407" s="28">
        <v>7.68</v>
      </c>
      <c r="AQ407" s="28">
        <v>202314.23999999999</v>
      </c>
      <c r="AR407" s="60"/>
      <c r="AS407" s="28">
        <v>1.08</v>
      </c>
      <c r="AT407" s="28">
        <v>80381.16</v>
      </c>
      <c r="AU407" s="13"/>
      <c r="AV407" s="11"/>
      <c r="AW407" s="44">
        <v>2226006.1399999997</v>
      </c>
      <c r="AX407" s="51"/>
      <c r="AY407" s="140">
        <v>24.14</v>
      </c>
    </row>
    <row r="408" spans="1:51" x14ac:dyDescent="0.25">
      <c r="A408" s="116" t="s">
        <v>916</v>
      </c>
      <c r="B408" s="152" t="s">
        <v>917</v>
      </c>
      <c r="C408" s="27" t="s">
        <v>911</v>
      </c>
      <c r="D408" s="27" t="s">
        <v>120</v>
      </c>
      <c r="E408" s="60"/>
      <c r="F408" s="139">
        <v>76.75</v>
      </c>
      <c r="G408" s="140">
        <v>33.33</v>
      </c>
      <c r="H408" s="140">
        <v>0</v>
      </c>
      <c r="I408" s="60"/>
      <c r="J408" s="28">
        <v>0.26</v>
      </c>
      <c r="K408" s="28">
        <v>17144.919999999998</v>
      </c>
      <c r="L408" s="60"/>
      <c r="M408" s="28">
        <v>0.26</v>
      </c>
      <c r="N408" s="28">
        <v>17144.919999999998</v>
      </c>
      <c r="O408" s="60"/>
      <c r="P408" s="28">
        <v>0.27</v>
      </c>
      <c r="Q408" s="28">
        <v>17804.34</v>
      </c>
      <c r="R408" s="60"/>
      <c r="S408" s="28">
        <v>0.27</v>
      </c>
      <c r="T408" s="44">
        <v>17804.34</v>
      </c>
      <c r="U408" s="12"/>
      <c r="V408" s="11"/>
      <c r="W408" s="28">
        <v>0</v>
      </c>
      <c r="X408" s="28">
        <v>0</v>
      </c>
      <c r="Y408" s="60"/>
      <c r="Z408" s="28">
        <v>0</v>
      </c>
      <c r="AA408" s="28">
        <v>0</v>
      </c>
      <c r="AB408" s="60"/>
      <c r="AC408" s="28">
        <v>0</v>
      </c>
      <c r="AD408" s="28">
        <v>0</v>
      </c>
      <c r="AE408" s="60"/>
      <c r="AF408" s="28">
        <v>0</v>
      </c>
      <c r="AG408" s="44">
        <v>0</v>
      </c>
      <c r="AH408" s="60"/>
      <c r="AI408" s="63">
        <v>0</v>
      </c>
      <c r="AJ408" s="44">
        <v>0</v>
      </c>
      <c r="AK408" s="12"/>
      <c r="AL408" s="11"/>
      <c r="AM408" s="28">
        <v>0.54</v>
      </c>
      <c r="AN408" s="28">
        <v>35608.68</v>
      </c>
      <c r="AO408" s="60"/>
      <c r="AP408" s="28">
        <v>0.54</v>
      </c>
      <c r="AQ408" s="28">
        <v>14225.22</v>
      </c>
      <c r="AR408" s="60"/>
      <c r="AS408" s="28">
        <v>7.0000000000000007E-2</v>
      </c>
      <c r="AT408" s="28">
        <v>5209.8900000000003</v>
      </c>
      <c r="AU408" s="13"/>
      <c r="AV408" s="11"/>
      <c r="AW408" s="44">
        <v>124942.31</v>
      </c>
      <c r="AX408" s="51"/>
      <c r="AY408" s="140">
        <v>1.34</v>
      </c>
    </row>
    <row r="409" spans="1:51" x14ac:dyDescent="0.25">
      <c r="A409" s="116" t="s">
        <v>918</v>
      </c>
      <c r="B409" s="152" t="s">
        <v>919</v>
      </c>
      <c r="C409" s="27" t="s">
        <v>911</v>
      </c>
      <c r="D409" s="27" t="s">
        <v>12</v>
      </c>
      <c r="E409" s="60"/>
      <c r="F409" s="139">
        <v>771</v>
      </c>
      <c r="G409" s="140">
        <v>441.33</v>
      </c>
      <c r="H409" s="140">
        <v>0</v>
      </c>
      <c r="I409" s="60"/>
      <c r="J409" s="28">
        <v>3.53</v>
      </c>
      <c r="K409" s="28">
        <v>232775.26</v>
      </c>
      <c r="L409" s="60"/>
      <c r="M409" s="28">
        <v>3.53</v>
      </c>
      <c r="N409" s="28">
        <v>232775.26</v>
      </c>
      <c r="O409" s="60"/>
      <c r="P409" s="28">
        <v>3.67</v>
      </c>
      <c r="Q409" s="28">
        <v>242007.14</v>
      </c>
      <c r="R409" s="60"/>
      <c r="S409" s="28">
        <v>3.67</v>
      </c>
      <c r="T409" s="44">
        <v>242007.14</v>
      </c>
      <c r="U409" s="12"/>
      <c r="V409" s="11"/>
      <c r="W409" s="28">
        <v>0</v>
      </c>
      <c r="X409" s="28">
        <v>0</v>
      </c>
      <c r="Y409" s="60"/>
      <c r="Z409" s="28">
        <v>0</v>
      </c>
      <c r="AA409" s="28">
        <v>0</v>
      </c>
      <c r="AB409" s="60"/>
      <c r="AC409" s="28">
        <v>0</v>
      </c>
      <c r="AD409" s="28">
        <v>0</v>
      </c>
      <c r="AE409" s="60"/>
      <c r="AF409" s="28">
        <v>0</v>
      </c>
      <c r="AG409" s="44">
        <v>0</v>
      </c>
      <c r="AH409" s="60"/>
      <c r="AI409" s="63">
        <v>0</v>
      </c>
      <c r="AJ409" s="44">
        <v>0</v>
      </c>
      <c r="AK409" s="12"/>
      <c r="AL409" s="11"/>
      <c r="AM409" s="28">
        <v>5.46</v>
      </c>
      <c r="AN409" s="28">
        <v>360043.32</v>
      </c>
      <c r="AO409" s="60"/>
      <c r="AP409" s="28">
        <v>5.46</v>
      </c>
      <c r="AQ409" s="28">
        <v>143832.78</v>
      </c>
      <c r="AR409" s="60"/>
      <c r="AS409" s="28">
        <v>0.77</v>
      </c>
      <c r="AT409" s="28">
        <v>57308.79</v>
      </c>
      <c r="AU409" s="13"/>
      <c r="AV409" s="11"/>
      <c r="AW409" s="44">
        <v>1510749.6900000002</v>
      </c>
      <c r="AX409" s="51"/>
      <c r="AY409" s="140">
        <v>16.329999999999998</v>
      </c>
    </row>
    <row r="410" spans="1:51" x14ac:dyDescent="0.25">
      <c r="A410" s="116" t="s">
        <v>920</v>
      </c>
      <c r="B410" s="152" t="s">
        <v>921</v>
      </c>
      <c r="C410" s="27" t="s">
        <v>911</v>
      </c>
      <c r="D410" s="27" t="s">
        <v>131</v>
      </c>
      <c r="E410" s="60"/>
      <c r="F410" s="139">
        <v>566.5</v>
      </c>
      <c r="G410" s="140">
        <v>308</v>
      </c>
      <c r="H410" s="140">
        <v>1</v>
      </c>
      <c r="I410" s="60"/>
      <c r="J410" s="28">
        <v>2.46</v>
      </c>
      <c r="K410" s="28">
        <v>162217.32</v>
      </c>
      <c r="L410" s="60"/>
      <c r="M410" s="28">
        <v>2.46</v>
      </c>
      <c r="N410" s="28">
        <v>162217.32</v>
      </c>
      <c r="O410" s="60"/>
      <c r="P410" s="28">
        <v>2.56</v>
      </c>
      <c r="Q410" s="28">
        <v>168811.51999999999</v>
      </c>
      <c r="R410" s="60"/>
      <c r="S410" s="28">
        <v>2.56</v>
      </c>
      <c r="T410" s="44">
        <v>168811.51999999999</v>
      </c>
      <c r="U410" s="12"/>
      <c r="V410" s="11"/>
      <c r="W410" s="28">
        <v>0</v>
      </c>
      <c r="X410" s="28">
        <v>0</v>
      </c>
      <c r="Y410" s="60"/>
      <c r="Z410" s="28">
        <v>0</v>
      </c>
      <c r="AA410" s="28">
        <v>0</v>
      </c>
      <c r="AB410" s="60"/>
      <c r="AC410" s="28">
        <v>0</v>
      </c>
      <c r="AD410" s="28">
        <v>0</v>
      </c>
      <c r="AE410" s="60"/>
      <c r="AF410" s="28">
        <v>0</v>
      </c>
      <c r="AG410" s="44">
        <v>0</v>
      </c>
      <c r="AH410" s="60"/>
      <c r="AI410" s="63">
        <v>0.01</v>
      </c>
      <c r="AJ410" s="44">
        <v>659.42</v>
      </c>
      <c r="AK410" s="12"/>
      <c r="AL410" s="11"/>
      <c r="AM410" s="28">
        <v>4.01</v>
      </c>
      <c r="AN410" s="28">
        <v>264427.42</v>
      </c>
      <c r="AO410" s="60"/>
      <c r="AP410" s="28">
        <v>4.01</v>
      </c>
      <c r="AQ410" s="28">
        <v>105635.43</v>
      </c>
      <c r="AR410" s="60"/>
      <c r="AS410" s="28">
        <v>0.56000000000000005</v>
      </c>
      <c r="AT410" s="28">
        <v>41679.120000000003</v>
      </c>
      <c r="AU410" s="13"/>
      <c r="AV410" s="11"/>
      <c r="AW410" s="44">
        <v>1074459.07</v>
      </c>
      <c r="AX410" s="51"/>
      <c r="AY410" s="140">
        <v>11.6</v>
      </c>
    </row>
    <row r="411" spans="1:51" x14ac:dyDescent="0.25">
      <c r="A411" s="116" t="s">
        <v>922</v>
      </c>
      <c r="B411" s="152" t="s">
        <v>923</v>
      </c>
      <c r="C411" s="27" t="s">
        <v>911</v>
      </c>
      <c r="D411" s="27" t="s">
        <v>120</v>
      </c>
      <c r="E411" s="60"/>
      <c r="F411" s="139">
        <v>191.81</v>
      </c>
      <c r="G411" s="140">
        <v>64.66</v>
      </c>
      <c r="H411" s="140">
        <v>0</v>
      </c>
      <c r="I411" s="60"/>
      <c r="J411" s="28">
        <v>0.51</v>
      </c>
      <c r="K411" s="28">
        <v>33630.42</v>
      </c>
      <c r="L411" s="60"/>
      <c r="M411" s="28">
        <v>0.51</v>
      </c>
      <c r="N411" s="28">
        <v>33630.42</v>
      </c>
      <c r="O411" s="60"/>
      <c r="P411" s="28">
        <v>0.53</v>
      </c>
      <c r="Q411" s="28">
        <v>34949.26</v>
      </c>
      <c r="R411" s="60"/>
      <c r="S411" s="28">
        <v>0.53</v>
      </c>
      <c r="T411" s="44">
        <v>34949.26</v>
      </c>
      <c r="U411" s="12"/>
      <c r="V411" s="11"/>
      <c r="W411" s="28">
        <v>0</v>
      </c>
      <c r="X411" s="28">
        <v>0</v>
      </c>
      <c r="Y411" s="60"/>
      <c r="Z411" s="28">
        <v>0</v>
      </c>
      <c r="AA411" s="28">
        <v>0</v>
      </c>
      <c r="AB411" s="60"/>
      <c r="AC411" s="28">
        <v>0</v>
      </c>
      <c r="AD411" s="28">
        <v>0</v>
      </c>
      <c r="AE411" s="60"/>
      <c r="AF411" s="28">
        <v>0</v>
      </c>
      <c r="AG411" s="44">
        <v>0</v>
      </c>
      <c r="AH411" s="60"/>
      <c r="AI411" s="63">
        <v>0</v>
      </c>
      <c r="AJ411" s="44">
        <v>0</v>
      </c>
      <c r="AK411" s="12"/>
      <c r="AL411" s="11"/>
      <c r="AM411" s="28">
        <v>1.36</v>
      </c>
      <c r="AN411" s="28">
        <v>89681.12</v>
      </c>
      <c r="AO411" s="60"/>
      <c r="AP411" s="28">
        <v>1.36</v>
      </c>
      <c r="AQ411" s="28">
        <v>35826.480000000003</v>
      </c>
      <c r="AR411" s="60"/>
      <c r="AS411" s="28">
        <v>0.19</v>
      </c>
      <c r="AT411" s="28">
        <v>14141.13</v>
      </c>
      <c r="AU411" s="13"/>
      <c r="AV411" s="11"/>
      <c r="AW411" s="44">
        <v>276808.08999999997</v>
      </c>
      <c r="AX411" s="51"/>
      <c r="AY411" s="140">
        <v>2.93</v>
      </c>
    </row>
    <row r="412" spans="1:51" x14ac:dyDescent="0.25">
      <c r="A412" s="116" t="s">
        <v>924</v>
      </c>
      <c r="B412" s="152" t="s">
        <v>925</v>
      </c>
      <c r="C412" s="27" t="s">
        <v>911</v>
      </c>
      <c r="D412" s="27" t="s">
        <v>12</v>
      </c>
      <c r="E412" s="60"/>
      <c r="F412" s="139">
        <v>1652.71</v>
      </c>
      <c r="G412" s="140">
        <v>1043</v>
      </c>
      <c r="H412" s="140">
        <v>0.33</v>
      </c>
      <c r="I412" s="60"/>
      <c r="J412" s="28">
        <v>8.34</v>
      </c>
      <c r="K412" s="28">
        <v>549956.28</v>
      </c>
      <c r="L412" s="60"/>
      <c r="M412" s="28">
        <v>8.34</v>
      </c>
      <c r="N412" s="28">
        <v>549956.28</v>
      </c>
      <c r="O412" s="60"/>
      <c r="P412" s="28">
        <v>8.69</v>
      </c>
      <c r="Q412" s="28">
        <v>573035.98</v>
      </c>
      <c r="R412" s="60"/>
      <c r="S412" s="28">
        <v>8.69</v>
      </c>
      <c r="T412" s="44">
        <v>573035.98</v>
      </c>
      <c r="U412" s="12"/>
      <c r="V412" s="11"/>
      <c r="W412" s="28">
        <v>0</v>
      </c>
      <c r="X412" s="28">
        <v>0</v>
      </c>
      <c r="Y412" s="60"/>
      <c r="Z412" s="28">
        <v>0</v>
      </c>
      <c r="AA412" s="28">
        <v>0</v>
      </c>
      <c r="AB412" s="60"/>
      <c r="AC412" s="28">
        <v>0</v>
      </c>
      <c r="AD412" s="28">
        <v>0</v>
      </c>
      <c r="AE412" s="60"/>
      <c r="AF412" s="28">
        <v>0</v>
      </c>
      <c r="AG412" s="44">
        <v>0</v>
      </c>
      <c r="AH412" s="60"/>
      <c r="AI412" s="63">
        <v>0</v>
      </c>
      <c r="AJ412" s="44">
        <v>0</v>
      </c>
      <c r="AK412" s="12"/>
      <c r="AL412" s="11"/>
      <c r="AM412" s="28">
        <v>11.72</v>
      </c>
      <c r="AN412" s="28">
        <v>772840.24</v>
      </c>
      <c r="AO412" s="60"/>
      <c r="AP412" s="28">
        <v>11.72</v>
      </c>
      <c r="AQ412" s="28">
        <v>308739.96000000002</v>
      </c>
      <c r="AR412" s="60"/>
      <c r="AS412" s="28">
        <v>1.65</v>
      </c>
      <c r="AT412" s="28">
        <v>122804.55</v>
      </c>
      <c r="AU412" s="13"/>
      <c r="AV412" s="11"/>
      <c r="AW412" s="44">
        <v>3450369.2700000005</v>
      </c>
      <c r="AX412" s="51"/>
      <c r="AY412" s="140">
        <v>37.44</v>
      </c>
    </row>
    <row r="413" spans="1:51" x14ac:dyDescent="0.25">
      <c r="A413" s="116" t="s">
        <v>926</v>
      </c>
      <c r="B413" s="152" t="s">
        <v>927</v>
      </c>
      <c r="C413" s="27" t="s">
        <v>911</v>
      </c>
      <c r="D413" s="27" t="s">
        <v>12</v>
      </c>
      <c r="E413" s="60"/>
      <c r="F413" s="139">
        <v>319.25</v>
      </c>
      <c r="G413" s="140">
        <v>138.33000000000001</v>
      </c>
      <c r="H413" s="140">
        <v>0</v>
      </c>
      <c r="I413" s="60"/>
      <c r="J413" s="28">
        <v>1.1000000000000001</v>
      </c>
      <c r="K413" s="28">
        <v>72536.2</v>
      </c>
      <c r="L413" s="60"/>
      <c r="M413" s="28">
        <v>1.1000000000000001</v>
      </c>
      <c r="N413" s="28">
        <v>72536.2</v>
      </c>
      <c r="O413" s="60"/>
      <c r="P413" s="28">
        <v>1.1499999999999999</v>
      </c>
      <c r="Q413" s="28">
        <v>75833.3</v>
      </c>
      <c r="R413" s="60"/>
      <c r="S413" s="28">
        <v>1.1499999999999999</v>
      </c>
      <c r="T413" s="44">
        <v>75833.3</v>
      </c>
      <c r="U413" s="12"/>
      <c r="V413" s="11"/>
      <c r="W413" s="28">
        <v>0</v>
      </c>
      <c r="X413" s="28">
        <v>0</v>
      </c>
      <c r="Y413" s="60"/>
      <c r="Z413" s="28">
        <v>0</v>
      </c>
      <c r="AA413" s="28">
        <v>0</v>
      </c>
      <c r="AB413" s="60"/>
      <c r="AC413" s="28">
        <v>0</v>
      </c>
      <c r="AD413" s="28">
        <v>0</v>
      </c>
      <c r="AE413" s="60"/>
      <c r="AF413" s="28">
        <v>0</v>
      </c>
      <c r="AG413" s="44">
        <v>0</v>
      </c>
      <c r="AH413" s="60"/>
      <c r="AI413" s="63">
        <v>0</v>
      </c>
      <c r="AJ413" s="44">
        <v>0</v>
      </c>
      <c r="AK413" s="12"/>
      <c r="AL413" s="11"/>
      <c r="AM413" s="28">
        <v>2.2599999999999998</v>
      </c>
      <c r="AN413" s="28">
        <v>149028.92000000001</v>
      </c>
      <c r="AO413" s="60"/>
      <c r="AP413" s="28">
        <v>2.2599999999999998</v>
      </c>
      <c r="AQ413" s="28">
        <v>59535.18</v>
      </c>
      <c r="AR413" s="60"/>
      <c r="AS413" s="28">
        <v>0.31</v>
      </c>
      <c r="AT413" s="28">
        <v>23072.37</v>
      </c>
      <c r="AU413" s="13"/>
      <c r="AV413" s="11"/>
      <c r="AW413" s="44">
        <v>528375.47</v>
      </c>
      <c r="AX413" s="51"/>
      <c r="AY413" s="140">
        <v>5.66</v>
      </c>
    </row>
    <row r="414" spans="1:51" x14ac:dyDescent="0.25">
      <c r="A414" s="116" t="s">
        <v>928</v>
      </c>
      <c r="B414" s="152" t="s">
        <v>929</v>
      </c>
      <c r="C414" s="27" t="s">
        <v>911</v>
      </c>
      <c r="D414" s="27" t="s">
        <v>12</v>
      </c>
      <c r="E414" s="60"/>
      <c r="F414" s="139">
        <v>564.54</v>
      </c>
      <c r="G414" s="140">
        <v>363.66</v>
      </c>
      <c r="H414" s="140">
        <v>0</v>
      </c>
      <c r="I414" s="60"/>
      <c r="J414" s="28">
        <v>2.9</v>
      </c>
      <c r="K414" s="28">
        <v>191231.8</v>
      </c>
      <c r="L414" s="60"/>
      <c r="M414" s="28">
        <v>2.9</v>
      </c>
      <c r="N414" s="28">
        <v>191231.8</v>
      </c>
      <c r="O414" s="60"/>
      <c r="P414" s="28">
        <v>3.03</v>
      </c>
      <c r="Q414" s="28">
        <v>199804.26</v>
      </c>
      <c r="R414" s="60"/>
      <c r="S414" s="28">
        <v>3.03</v>
      </c>
      <c r="T414" s="44">
        <v>199804.26</v>
      </c>
      <c r="U414" s="12"/>
      <c r="V414" s="11"/>
      <c r="W414" s="28">
        <v>0</v>
      </c>
      <c r="X414" s="28">
        <v>0</v>
      </c>
      <c r="Y414" s="60"/>
      <c r="Z414" s="28">
        <v>0</v>
      </c>
      <c r="AA414" s="28">
        <v>0</v>
      </c>
      <c r="AB414" s="60"/>
      <c r="AC414" s="28">
        <v>0</v>
      </c>
      <c r="AD414" s="28">
        <v>0</v>
      </c>
      <c r="AE414" s="60"/>
      <c r="AF414" s="28">
        <v>0</v>
      </c>
      <c r="AG414" s="44">
        <v>0</v>
      </c>
      <c r="AH414" s="60"/>
      <c r="AI414" s="63">
        <v>0</v>
      </c>
      <c r="AJ414" s="44">
        <v>0</v>
      </c>
      <c r="AK414" s="12"/>
      <c r="AL414" s="11"/>
      <c r="AM414" s="28">
        <v>4</v>
      </c>
      <c r="AN414" s="28">
        <v>263768</v>
      </c>
      <c r="AO414" s="60"/>
      <c r="AP414" s="28">
        <v>4</v>
      </c>
      <c r="AQ414" s="28">
        <v>105372</v>
      </c>
      <c r="AR414" s="60"/>
      <c r="AS414" s="28">
        <v>0.56000000000000005</v>
      </c>
      <c r="AT414" s="28">
        <v>41679.120000000003</v>
      </c>
      <c r="AU414" s="13"/>
      <c r="AV414" s="11"/>
      <c r="AW414" s="44">
        <v>1192891.24</v>
      </c>
      <c r="AX414" s="51"/>
      <c r="AY414" s="140">
        <v>12.959999999999999</v>
      </c>
    </row>
    <row r="415" spans="1:51" x14ac:dyDescent="0.25">
      <c r="A415" s="116" t="s">
        <v>930</v>
      </c>
      <c r="B415" s="152" t="s">
        <v>931</v>
      </c>
      <c r="C415" s="27" t="s">
        <v>911</v>
      </c>
      <c r="D415" s="27" t="s">
        <v>12</v>
      </c>
      <c r="E415" s="60"/>
      <c r="F415" s="139">
        <v>616.37</v>
      </c>
      <c r="G415" s="140">
        <v>260.66000000000003</v>
      </c>
      <c r="H415" s="140">
        <v>0</v>
      </c>
      <c r="I415" s="60"/>
      <c r="J415" s="28">
        <v>2.08</v>
      </c>
      <c r="K415" s="28">
        <v>137159.35999999999</v>
      </c>
      <c r="L415" s="60"/>
      <c r="M415" s="28">
        <v>2.08</v>
      </c>
      <c r="N415" s="28">
        <v>137159.35999999999</v>
      </c>
      <c r="O415" s="60"/>
      <c r="P415" s="28">
        <v>2.17</v>
      </c>
      <c r="Q415" s="28">
        <v>143094.14000000001</v>
      </c>
      <c r="R415" s="60"/>
      <c r="S415" s="28">
        <v>2.17</v>
      </c>
      <c r="T415" s="44">
        <v>143094.14000000001</v>
      </c>
      <c r="U415" s="12"/>
      <c r="V415" s="11"/>
      <c r="W415" s="28">
        <v>0</v>
      </c>
      <c r="X415" s="28">
        <v>0</v>
      </c>
      <c r="Y415" s="60"/>
      <c r="Z415" s="28">
        <v>0</v>
      </c>
      <c r="AA415" s="28">
        <v>0</v>
      </c>
      <c r="AB415" s="60"/>
      <c r="AC415" s="28">
        <v>0</v>
      </c>
      <c r="AD415" s="28">
        <v>0</v>
      </c>
      <c r="AE415" s="60"/>
      <c r="AF415" s="28">
        <v>0</v>
      </c>
      <c r="AG415" s="44">
        <v>0</v>
      </c>
      <c r="AH415" s="60"/>
      <c r="AI415" s="63">
        <v>0</v>
      </c>
      <c r="AJ415" s="44">
        <v>0</v>
      </c>
      <c r="AK415" s="12"/>
      <c r="AL415" s="11"/>
      <c r="AM415" s="28">
        <v>4.37</v>
      </c>
      <c r="AN415" s="28">
        <v>288166.53999999998</v>
      </c>
      <c r="AO415" s="60"/>
      <c r="AP415" s="28">
        <v>4.37</v>
      </c>
      <c r="AQ415" s="28">
        <v>115118.91</v>
      </c>
      <c r="AR415" s="60"/>
      <c r="AS415" s="28">
        <v>0.61</v>
      </c>
      <c r="AT415" s="28">
        <v>45400.47</v>
      </c>
      <c r="AU415" s="13"/>
      <c r="AV415" s="11"/>
      <c r="AW415" s="44">
        <v>1009192.92</v>
      </c>
      <c r="AX415" s="51"/>
      <c r="AY415" s="140">
        <v>10.79</v>
      </c>
    </row>
    <row r="416" spans="1:51" x14ac:dyDescent="0.25">
      <c r="A416" s="116" t="s">
        <v>932</v>
      </c>
      <c r="B416" s="152" t="s">
        <v>933</v>
      </c>
      <c r="C416" s="27" t="s">
        <v>934</v>
      </c>
      <c r="D416" s="27" t="s">
        <v>12</v>
      </c>
      <c r="E416" s="60"/>
      <c r="F416" s="139">
        <v>558.36</v>
      </c>
      <c r="G416" s="140">
        <v>222</v>
      </c>
      <c r="H416" s="140">
        <v>0</v>
      </c>
      <c r="I416" s="60"/>
      <c r="J416" s="28">
        <v>1.77</v>
      </c>
      <c r="K416" s="28">
        <v>116717.34</v>
      </c>
      <c r="L416" s="60"/>
      <c r="M416" s="28">
        <v>1.77</v>
      </c>
      <c r="N416" s="28">
        <v>116717.34</v>
      </c>
      <c r="O416" s="60"/>
      <c r="P416" s="28">
        <v>1.85</v>
      </c>
      <c r="Q416" s="28">
        <v>121992.7</v>
      </c>
      <c r="R416" s="60"/>
      <c r="S416" s="28">
        <v>1.85</v>
      </c>
      <c r="T416" s="44">
        <v>121992.7</v>
      </c>
      <c r="U416" s="12"/>
      <c r="V416" s="11"/>
      <c r="W416" s="28">
        <v>0</v>
      </c>
      <c r="X416" s="28">
        <v>0</v>
      </c>
      <c r="Y416" s="60"/>
      <c r="Z416" s="28">
        <v>0</v>
      </c>
      <c r="AA416" s="28">
        <v>0</v>
      </c>
      <c r="AB416" s="60"/>
      <c r="AC416" s="28">
        <v>0</v>
      </c>
      <c r="AD416" s="28">
        <v>0</v>
      </c>
      <c r="AE416" s="60"/>
      <c r="AF416" s="28">
        <v>0</v>
      </c>
      <c r="AG416" s="44">
        <v>0</v>
      </c>
      <c r="AH416" s="60"/>
      <c r="AI416" s="63">
        <v>0</v>
      </c>
      <c r="AJ416" s="44">
        <v>0</v>
      </c>
      <c r="AK416" s="12"/>
      <c r="AL416" s="11"/>
      <c r="AM416" s="28">
        <v>3.96</v>
      </c>
      <c r="AN416" s="28">
        <v>261130.32</v>
      </c>
      <c r="AO416" s="60"/>
      <c r="AP416" s="28">
        <v>3.96</v>
      </c>
      <c r="AQ416" s="28">
        <v>104318.28</v>
      </c>
      <c r="AR416" s="60"/>
      <c r="AS416" s="28">
        <v>0.55000000000000004</v>
      </c>
      <c r="AT416" s="28">
        <v>40934.85</v>
      </c>
      <c r="AU416" s="13"/>
      <c r="AV416" s="11"/>
      <c r="AW416" s="44">
        <v>883803.52999999991</v>
      </c>
      <c r="AX416" s="51"/>
      <c r="AY416" s="140">
        <v>9.43</v>
      </c>
    </row>
    <row r="417" spans="1:51" x14ac:dyDescent="0.25">
      <c r="A417" s="116" t="s">
        <v>935</v>
      </c>
      <c r="B417" s="152" t="s">
        <v>936</v>
      </c>
      <c r="C417" s="27" t="s">
        <v>934</v>
      </c>
      <c r="D417" s="27" t="s">
        <v>120</v>
      </c>
      <c r="E417" s="60"/>
      <c r="F417" s="139">
        <v>217.75</v>
      </c>
      <c r="G417" s="140">
        <v>115</v>
      </c>
      <c r="H417" s="140">
        <v>0</v>
      </c>
      <c r="I417" s="60"/>
      <c r="J417" s="28">
        <v>0.92</v>
      </c>
      <c r="K417" s="28">
        <v>60666.64</v>
      </c>
      <c r="L417" s="60"/>
      <c r="M417" s="28">
        <v>0.92</v>
      </c>
      <c r="N417" s="28">
        <v>60666.64</v>
      </c>
      <c r="O417" s="60"/>
      <c r="P417" s="28">
        <v>0.95</v>
      </c>
      <c r="Q417" s="28">
        <v>62644.9</v>
      </c>
      <c r="R417" s="60"/>
      <c r="S417" s="28">
        <v>0.95</v>
      </c>
      <c r="T417" s="44">
        <v>62644.9</v>
      </c>
      <c r="U417" s="12"/>
      <c r="V417" s="11"/>
      <c r="W417" s="28">
        <v>0</v>
      </c>
      <c r="X417" s="28">
        <v>0</v>
      </c>
      <c r="Y417" s="60"/>
      <c r="Z417" s="28">
        <v>0</v>
      </c>
      <c r="AA417" s="28">
        <v>0</v>
      </c>
      <c r="AB417" s="60"/>
      <c r="AC417" s="28">
        <v>0</v>
      </c>
      <c r="AD417" s="28">
        <v>0</v>
      </c>
      <c r="AE417" s="60"/>
      <c r="AF417" s="28">
        <v>0</v>
      </c>
      <c r="AG417" s="44">
        <v>0</v>
      </c>
      <c r="AH417" s="60"/>
      <c r="AI417" s="63">
        <v>0</v>
      </c>
      <c r="AJ417" s="44">
        <v>0</v>
      </c>
      <c r="AK417" s="12"/>
      <c r="AL417" s="11"/>
      <c r="AM417" s="28">
        <v>1.54</v>
      </c>
      <c r="AN417" s="28">
        <v>101550.68</v>
      </c>
      <c r="AO417" s="60"/>
      <c r="AP417" s="28">
        <v>1.54</v>
      </c>
      <c r="AQ417" s="28">
        <v>40568.22</v>
      </c>
      <c r="AR417" s="60"/>
      <c r="AS417" s="28">
        <v>0.21</v>
      </c>
      <c r="AT417" s="28">
        <v>15629.67</v>
      </c>
      <c r="AU417" s="13"/>
      <c r="AV417" s="11"/>
      <c r="AW417" s="44">
        <v>404371.65</v>
      </c>
      <c r="AX417" s="51"/>
      <c r="AY417" s="140">
        <v>4.3600000000000003</v>
      </c>
    </row>
    <row r="418" spans="1:51" x14ac:dyDescent="0.25">
      <c r="A418" s="116" t="s">
        <v>937</v>
      </c>
      <c r="B418" s="152" t="s">
        <v>938</v>
      </c>
      <c r="C418" s="27" t="s">
        <v>934</v>
      </c>
      <c r="D418" s="27" t="s">
        <v>120</v>
      </c>
      <c r="E418" s="60"/>
      <c r="F418" s="139">
        <v>59.37</v>
      </c>
      <c r="G418" s="140">
        <v>43</v>
      </c>
      <c r="H418" s="140">
        <v>0</v>
      </c>
      <c r="I418" s="60"/>
      <c r="J418" s="28">
        <v>0.34</v>
      </c>
      <c r="K418" s="28">
        <v>22420.28</v>
      </c>
      <c r="L418" s="60"/>
      <c r="M418" s="28">
        <v>0.34</v>
      </c>
      <c r="N418" s="28">
        <v>22420.28</v>
      </c>
      <c r="O418" s="60"/>
      <c r="P418" s="28">
        <v>0.35</v>
      </c>
      <c r="Q418" s="28">
        <v>23079.7</v>
      </c>
      <c r="R418" s="60"/>
      <c r="S418" s="28">
        <v>0.35</v>
      </c>
      <c r="T418" s="44">
        <v>23079.7</v>
      </c>
      <c r="U418" s="12"/>
      <c r="V418" s="11"/>
      <c r="W418" s="28">
        <v>0</v>
      </c>
      <c r="X418" s="28">
        <v>0</v>
      </c>
      <c r="Y418" s="60"/>
      <c r="Z418" s="28">
        <v>0</v>
      </c>
      <c r="AA418" s="28">
        <v>0</v>
      </c>
      <c r="AB418" s="60"/>
      <c r="AC418" s="28">
        <v>0</v>
      </c>
      <c r="AD418" s="28">
        <v>0</v>
      </c>
      <c r="AE418" s="60"/>
      <c r="AF418" s="28">
        <v>0</v>
      </c>
      <c r="AG418" s="44">
        <v>0</v>
      </c>
      <c r="AH418" s="60"/>
      <c r="AI418" s="63">
        <v>0</v>
      </c>
      <c r="AJ418" s="44">
        <v>0</v>
      </c>
      <c r="AK418" s="12"/>
      <c r="AL418" s="11"/>
      <c r="AM418" s="28">
        <v>0.42</v>
      </c>
      <c r="AN418" s="28">
        <v>27695.64</v>
      </c>
      <c r="AO418" s="60"/>
      <c r="AP418" s="28">
        <v>0.42</v>
      </c>
      <c r="AQ418" s="28">
        <v>11064.06</v>
      </c>
      <c r="AR418" s="60"/>
      <c r="AS418" s="28">
        <v>0.05</v>
      </c>
      <c r="AT418" s="28">
        <v>3721.35</v>
      </c>
      <c r="AU418" s="13"/>
      <c r="AV418" s="11"/>
      <c r="AW418" s="44">
        <v>133481.01</v>
      </c>
      <c r="AX418" s="51"/>
      <c r="AY418" s="140">
        <v>1.46</v>
      </c>
    </row>
    <row r="419" spans="1:51" x14ac:dyDescent="0.25">
      <c r="A419" s="116" t="s">
        <v>939</v>
      </c>
      <c r="B419" s="152" t="s">
        <v>940</v>
      </c>
      <c r="C419" s="27" t="s">
        <v>934</v>
      </c>
      <c r="D419" s="27" t="s">
        <v>120</v>
      </c>
      <c r="E419" s="60"/>
      <c r="F419" s="139">
        <v>393.37</v>
      </c>
      <c r="G419" s="140">
        <v>197</v>
      </c>
      <c r="H419" s="140">
        <v>7</v>
      </c>
      <c r="I419" s="60"/>
      <c r="J419" s="28">
        <v>1.57</v>
      </c>
      <c r="K419" s="28">
        <v>103528.94</v>
      </c>
      <c r="L419" s="60"/>
      <c r="M419" s="28">
        <v>1.57</v>
      </c>
      <c r="N419" s="28">
        <v>103528.94</v>
      </c>
      <c r="O419" s="60"/>
      <c r="P419" s="28">
        <v>1.64</v>
      </c>
      <c r="Q419" s="28">
        <v>108144.88</v>
      </c>
      <c r="R419" s="60"/>
      <c r="S419" s="28">
        <v>1.64</v>
      </c>
      <c r="T419" s="44">
        <v>108144.88</v>
      </c>
      <c r="U419" s="12"/>
      <c r="V419" s="11"/>
      <c r="W419" s="28">
        <v>0.05</v>
      </c>
      <c r="X419" s="28">
        <v>3297.1</v>
      </c>
      <c r="Y419" s="60"/>
      <c r="Z419" s="28">
        <v>0.05</v>
      </c>
      <c r="AA419" s="28">
        <v>3297.1</v>
      </c>
      <c r="AB419" s="60"/>
      <c r="AC419" s="28">
        <v>0.05</v>
      </c>
      <c r="AD419" s="28">
        <v>3297.1</v>
      </c>
      <c r="AE419" s="60"/>
      <c r="AF419" s="28">
        <v>0.05</v>
      </c>
      <c r="AG419" s="44">
        <v>3297.1</v>
      </c>
      <c r="AH419" s="60"/>
      <c r="AI419" s="63">
        <v>7.0000000000000007E-2</v>
      </c>
      <c r="AJ419" s="44">
        <v>4615.9399999999996</v>
      </c>
      <c r="AK419" s="12"/>
      <c r="AL419" s="11"/>
      <c r="AM419" s="28">
        <v>2.78</v>
      </c>
      <c r="AN419" s="28">
        <v>183318.76</v>
      </c>
      <c r="AO419" s="60"/>
      <c r="AP419" s="28">
        <v>2.78</v>
      </c>
      <c r="AQ419" s="28">
        <v>73233.539999999994</v>
      </c>
      <c r="AR419" s="60"/>
      <c r="AS419" s="28">
        <v>0.39</v>
      </c>
      <c r="AT419" s="28">
        <v>29026.53</v>
      </c>
      <c r="AU419" s="13"/>
      <c r="AV419" s="11"/>
      <c r="AW419" s="44">
        <v>726730.80999999982</v>
      </c>
      <c r="AX419" s="51"/>
      <c r="AY419" s="140">
        <v>7.85</v>
      </c>
    </row>
    <row r="420" spans="1:51" x14ac:dyDescent="0.25">
      <c r="A420" s="116" t="s">
        <v>941</v>
      </c>
      <c r="B420" s="152" t="s">
        <v>942</v>
      </c>
      <c r="C420" s="27" t="s">
        <v>934</v>
      </c>
      <c r="D420" s="27" t="s">
        <v>120</v>
      </c>
      <c r="E420" s="60"/>
      <c r="F420" s="139">
        <v>103.71</v>
      </c>
      <c r="G420" s="140">
        <v>56</v>
      </c>
      <c r="H420" s="140">
        <v>0</v>
      </c>
      <c r="I420" s="60"/>
      <c r="J420" s="28">
        <v>0.44</v>
      </c>
      <c r="K420" s="28">
        <v>29014.48</v>
      </c>
      <c r="L420" s="60"/>
      <c r="M420" s="28">
        <v>0.44</v>
      </c>
      <c r="N420" s="28">
        <v>29014.48</v>
      </c>
      <c r="O420" s="60"/>
      <c r="P420" s="28">
        <v>0.46</v>
      </c>
      <c r="Q420" s="28">
        <v>30333.32</v>
      </c>
      <c r="R420" s="60"/>
      <c r="S420" s="28">
        <v>0.46</v>
      </c>
      <c r="T420" s="44">
        <v>30333.32</v>
      </c>
      <c r="U420" s="12"/>
      <c r="V420" s="11"/>
      <c r="W420" s="28">
        <v>0</v>
      </c>
      <c r="X420" s="28">
        <v>0</v>
      </c>
      <c r="Y420" s="60"/>
      <c r="Z420" s="28">
        <v>0</v>
      </c>
      <c r="AA420" s="28">
        <v>0</v>
      </c>
      <c r="AB420" s="60"/>
      <c r="AC420" s="28">
        <v>0</v>
      </c>
      <c r="AD420" s="28">
        <v>0</v>
      </c>
      <c r="AE420" s="60"/>
      <c r="AF420" s="28">
        <v>0</v>
      </c>
      <c r="AG420" s="44">
        <v>0</v>
      </c>
      <c r="AH420" s="60"/>
      <c r="AI420" s="63">
        <v>0</v>
      </c>
      <c r="AJ420" s="44">
        <v>0</v>
      </c>
      <c r="AK420" s="12"/>
      <c r="AL420" s="11"/>
      <c r="AM420" s="28">
        <v>0.73</v>
      </c>
      <c r="AN420" s="28">
        <v>48137.66</v>
      </c>
      <c r="AO420" s="60"/>
      <c r="AP420" s="28">
        <v>0.73</v>
      </c>
      <c r="AQ420" s="28">
        <v>19230.39</v>
      </c>
      <c r="AR420" s="60"/>
      <c r="AS420" s="28">
        <v>0.1</v>
      </c>
      <c r="AT420" s="28">
        <v>7442.7</v>
      </c>
      <c r="AU420" s="13"/>
      <c r="AV420" s="11"/>
      <c r="AW420" s="44">
        <v>193506.35000000003</v>
      </c>
      <c r="AX420" s="51"/>
      <c r="AY420" s="140">
        <v>2.09</v>
      </c>
    </row>
    <row r="421" spans="1:51" x14ac:dyDescent="0.25">
      <c r="A421" s="116" t="s">
        <v>943</v>
      </c>
      <c r="B421" s="152" t="s">
        <v>944</v>
      </c>
      <c r="C421" s="27" t="s">
        <v>934</v>
      </c>
      <c r="D421" s="27" t="s">
        <v>131</v>
      </c>
      <c r="E421" s="60"/>
      <c r="F421" s="139">
        <v>381</v>
      </c>
      <c r="G421" s="140">
        <v>155</v>
      </c>
      <c r="H421" s="140">
        <v>2</v>
      </c>
      <c r="I421" s="60"/>
      <c r="J421" s="28">
        <v>1.24</v>
      </c>
      <c r="K421" s="28">
        <v>81768.08</v>
      </c>
      <c r="L421" s="60"/>
      <c r="M421" s="28">
        <v>1.24</v>
      </c>
      <c r="N421" s="28">
        <v>81768.08</v>
      </c>
      <c r="O421" s="60"/>
      <c r="P421" s="28">
        <v>1.29</v>
      </c>
      <c r="Q421" s="28">
        <v>85065.18</v>
      </c>
      <c r="R421" s="60"/>
      <c r="S421" s="28">
        <v>1.29</v>
      </c>
      <c r="T421" s="44">
        <v>85065.18</v>
      </c>
      <c r="U421" s="12"/>
      <c r="V421" s="11"/>
      <c r="W421" s="28">
        <v>0.01</v>
      </c>
      <c r="X421" s="28">
        <v>659.42</v>
      </c>
      <c r="Y421" s="60"/>
      <c r="Z421" s="28">
        <v>0.01</v>
      </c>
      <c r="AA421" s="28">
        <v>659.42</v>
      </c>
      <c r="AB421" s="60"/>
      <c r="AC421" s="28">
        <v>0.01</v>
      </c>
      <c r="AD421" s="28">
        <v>659.42</v>
      </c>
      <c r="AE421" s="60"/>
      <c r="AF421" s="28">
        <v>0.01</v>
      </c>
      <c r="AG421" s="44">
        <v>659.42</v>
      </c>
      <c r="AH421" s="60"/>
      <c r="AI421" s="63">
        <v>0.02</v>
      </c>
      <c r="AJ421" s="44">
        <v>1318.84</v>
      </c>
      <c r="AK421" s="12"/>
      <c r="AL421" s="11"/>
      <c r="AM421" s="28">
        <v>2.7</v>
      </c>
      <c r="AN421" s="28">
        <v>178043.4</v>
      </c>
      <c r="AO421" s="60"/>
      <c r="AP421" s="28">
        <v>2.7</v>
      </c>
      <c r="AQ421" s="28">
        <v>71126.100000000006</v>
      </c>
      <c r="AR421" s="60"/>
      <c r="AS421" s="28">
        <v>0.38</v>
      </c>
      <c r="AT421" s="28">
        <v>28282.26</v>
      </c>
      <c r="AU421" s="13"/>
      <c r="AV421" s="11"/>
      <c r="AW421" s="44">
        <v>615074.79999999993</v>
      </c>
      <c r="AX421" s="51"/>
      <c r="AY421" s="140">
        <v>6.57</v>
      </c>
    </row>
    <row r="422" spans="1:51" x14ac:dyDescent="0.25">
      <c r="A422" s="116" t="s">
        <v>945</v>
      </c>
      <c r="B422" s="152" t="s">
        <v>946</v>
      </c>
      <c r="C422" s="27" t="s">
        <v>947</v>
      </c>
      <c r="D422" s="27" t="s">
        <v>12</v>
      </c>
      <c r="E422" s="60"/>
      <c r="F422" s="139">
        <v>2035.79</v>
      </c>
      <c r="G422" s="140">
        <v>1135</v>
      </c>
      <c r="H422" s="140">
        <v>0</v>
      </c>
      <c r="I422" s="60"/>
      <c r="J422" s="28">
        <v>9.08</v>
      </c>
      <c r="K422" s="28">
        <v>598753.36</v>
      </c>
      <c r="L422" s="60"/>
      <c r="M422" s="28">
        <v>9.08</v>
      </c>
      <c r="N422" s="28">
        <v>598753.36</v>
      </c>
      <c r="O422" s="60"/>
      <c r="P422" s="28">
        <v>9.4499999999999993</v>
      </c>
      <c r="Q422" s="28">
        <v>623151.9</v>
      </c>
      <c r="R422" s="60"/>
      <c r="S422" s="28">
        <v>9.4499999999999993</v>
      </c>
      <c r="T422" s="44">
        <v>623151.9</v>
      </c>
      <c r="U422" s="12"/>
      <c r="V422" s="11"/>
      <c r="W422" s="28">
        <v>0</v>
      </c>
      <c r="X422" s="28">
        <v>0</v>
      </c>
      <c r="Y422" s="60"/>
      <c r="Z422" s="28">
        <v>0</v>
      </c>
      <c r="AA422" s="28">
        <v>0</v>
      </c>
      <c r="AB422" s="60"/>
      <c r="AC422" s="28">
        <v>0</v>
      </c>
      <c r="AD422" s="28">
        <v>0</v>
      </c>
      <c r="AE422" s="60"/>
      <c r="AF422" s="28">
        <v>0</v>
      </c>
      <c r="AG422" s="44">
        <v>0</v>
      </c>
      <c r="AH422" s="60"/>
      <c r="AI422" s="63">
        <v>0</v>
      </c>
      <c r="AJ422" s="44">
        <v>0</v>
      </c>
      <c r="AK422" s="12"/>
      <c r="AL422" s="11"/>
      <c r="AM422" s="28">
        <v>14.43</v>
      </c>
      <c r="AN422" s="28">
        <v>951543.06</v>
      </c>
      <c r="AO422" s="60"/>
      <c r="AP422" s="28">
        <v>14.43</v>
      </c>
      <c r="AQ422" s="28">
        <v>380129.49</v>
      </c>
      <c r="AR422" s="60"/>
      <c r="AS422" s="28">
        <v>2.0299999999999998</v>
      </c>
      <c r="AT422" s="28">
        <v>151086.81</v>
      </c>
      <c r="AU422" s="13"/>
      <c r="AV422" s="11"/>
      <c r="AW422" s="44">
        <v>3926569.88</v>
      </c>
      <c r="AX422" s="51"/>
      <c r="AY422" s="140">
        <v>42.41</v>
      </c>
    </row>
    <row r="423" spans="1:51" x14ac:dyDescent="0.25">
      <c r="A423" s="116" t="s">
        <v>948</v>
      </c>
      <c r="B423" s="152" t="s">
        <v>949</v>
      </c>
      <c r="C423" s="27" t="s">
        <v>947</v>
      </c>
      <c r="D423" s="27" t="s">
        <v>12</v>
      </c>
      <c r="E423" s="60"/>
      <c r="F423" s="139">
        <v>243.69</v>
      </c>
      <c r="G423" s="140">
        <v>135.66</v>
      </c>
      <c r="H423" s="140">
        <v>0</v>
      </c>
      <c r="I423" s="60"/>
      <c r="J423" s="28">
        <v>1.08</v>
      </c>
      <c r="K423" s="28">
        <v>71217.36</v>
      </c>
      <c r="L423" s="60"/>
      <c r="M423" s="28">
        <v>1.08</v>
      </c>
      <c r="N423" s="28">
        <v>71217.36</v>
      </c>
      <c r="O423" s="60"/>
      <c r="P423" s="28">
        <v>1.1299999999999999</v>
      </c>
      <c r="Q423" s="28">
        <v>74514.460000000006</v>
      </c>
      <c r="R423" s="60"/>
      <c r="S423" s="28">
        <v>1.1299999999999999</v>
      </c>
      <c r="T423" s="44">
        <v>74514.460000000006</v>
      </c>
      <c r="U423" s="12"/>
      <c r="V423" s="11"/>
      <c r="W423" s="28">
        <v>0</v>
      </c>
      <c r="X423" s="28">
        <v>0</v>
      </c>
      <c r="Y423" s="60"/>
      <c r="Z423" s="28">
        <v>0</v>
      </c>
      <c r="AA423" s="28">
        <v>0</v>
      </c>
      <c r="AB423" s="60"/>
      <c r="AC423" s="28">
        <v>0</v>
      </c>
      <c r="AD423" s="28">
        <v>0</v>
      </c>
      <c r="AE423" s="60"/>
      <c r="AF423" s="28">
        <v>0</v>
      </c>
      <c r="AG423" s="44">
        <v>0</v>
      </c>
      <c r="AH423" s="60"/>
      <c r="AI423" s="63">
        <v>0</v>
      </c>
      <c r="AJ423" s="44">
        <v>0</v>
      </c>
      <c r="AK423" s="12"/>
      <c r="AL423" s="11"/>
      <c r="AM423" s="28">
        <v>1.72</v>
      </c>
      <c r="AN423" s="28">
        <v>113420.24</v>
      </c>
      <c r="AO423" s="60"/>
      <c r="AP423" s="28">
        <v>1.72</v>
      </c>
      <c r="AQ423" s="28">
        <v>45309.96</v>
      </c>
      <c r="AR423" s="60"/>
      <c r="AS423" s="28">
        <v>0.24</v>
      </c>
      <c r="AT423" s="28">
        <v>17862.48</v>
      </c>
      <c r="AU423" s="13"/>
      <c r="AV423" s="11"/>
      <c r="AW423" s="44">
        <v>468056.32000000001</v>
      </c>
      <c r="AX423" s="51"/>
      <c r="AY423" s="140">
        <v>5.0599999999999996</v>
      </c>
    </row>
    <row r="424" spans="1:51" x14ac:dyDescent="0.25">
      <c r="A424" s="116" t="s">
        <v>950</v>
      </c>
      <c r="B424" s="152" t="s">
        <v>951</v>
      </c>
      <c r="C424" s="27" t="s">
        <v>952</v>
      </c>
      <c r="D424" s="27" t="s">
        <v>12</v>
      </c>
      <c r="E424" s="60"/>
      <c r="F424" s="139">
        <v>1079.54</v>
      </c>
      <c r="G424" s="140">
        <v>609</v>
      </c>
      <c r="H424" s="140">
        <v>0</v>
      </c>
      <c r="I424" s="60"/>
      <c r="J424" s="28">
        <v>4.87</v>
      </c>
      <c r="K424" s="28">
        <v>321137.53999999998</v>
      </c>
      <c r="L424" s="60"/>
      <c r="M424" s="28">
        <v>4.87</v>
      </c>
      <c r="N424" s="28">
        <v>321137.53999999998</v>
      </c>
      <c r="O424" s="60"/>
      <c r="P424" s="28">
        <v>5.07</v>
      </c>
      <c r="Q424" s="28">
        <v>334325.94</v>
      </c>
      <c r="R424" s="60"/>
      <c r="S424" s="28">
        <v>5.07</v>
      </c>
      <c r="T424" s="44">
        <v>334325.94</v>
      </c>
      <c r="U424" s="12"/>
      <c r="V424" s="11"/>
      <c r="W424" s="28">
        <v>0</v>
      </c>
      <c r="X424" s="28">
        <v>0</v>
      </c>
      <c r="Y424" s="60"/>
      <c r="Z424" s="28">
        <v>0</v>
      </c>
      <c r="AA424" s="28">
        <v>0</v>
      </c>
      <c r="AB424" s="60"/>
      <c r="AC424" s="28">
        <v>0</v>
      </c>
      <c r="AD424" s="28">
        <v>0</v>
      </c>
      <c r="AE424" s="60"/>
      <c r="AF424" s="28">
        <v>0</v>
      </c>
      <c r="AG424" s="44">
        <v>0</v>
      </c>
      <c r="AH424" s="60"/>
      <c r="AI424" s="63">
        <v>0</v>
      </c>
      <c r="AJ424" s="44">
        <v>0</v>
      </c>
      <c r="AK424" s="12"/>
      <c r="AL424" s="11"/>
      <c r="AM424" s="28">
        <v>7.65</v>
      </c>
      <c r="AN424" s="28">
        <v>504456.3</v>
      </c>
      <c r="AO424" s="60"/>
      <c r="AP424" s="28">
        <v>7.65</v>
      </c>
      <c r="AQ424" s="28">
        <v>201523.95</v>
      </c>
      <c r="AR424" s="60"/>
      <c r="AS424" s="28">
        <v>1.07</v>
      </c>
      <c r="AT424" s="28">
        <v>79636.89</v>
      </c>
      <c r="AU424" s="13"/>
      <c r="AV424" s="11"/>
      <c r="AW424" s="44">
        <v>2096544.1</v>
      </c>
      <c r="AX424" s="51"/>
      <c r="AY424" s="140">
        <v>22.660000000000004</v>
      </c>
    </row>
    <row r="425" spans="1:51" x14ac:dyDescent="0.25">
      <c r="A425" s="116" t="s">
        <v>953</v>
      </c>
      <c r="B425" s="152" t="s">
        <v>954</v>
      </c>
      <c r="C425" s="27" t="s">
        <v>952</v>
      </c>
      <c r="D425" s="27" t="s">
        <v>12</v>
      </c>
      <c r="E425" s="60"/>
      <c r="F425" s="139">
        <v>3831.8</v>
      </c>
      <c r="G425" s="140">
        <v>2020</v>
      </c>
      <c r="H425" s="140">
        <v>17.5</v>
      </c>
      <c r="I425" s="60"/>
      <c r="J425" s="28">
        <v>16.16</v>
      </c>
      <c r="K425" s="28">
        <v>1065622.72</v>
      </c>
      <c r="L425" s="60"/>
      <c r="M425" s="28">
        <v>16.16</v>
      </c>
      <c r="N425" s="28">
        <v>1065622.72</v>
      </c>
      <c r="O425" s="60"/>
      <c r="P425" s="28">
        <v>16.829999999999998</v>
      </c>
      <c r="Q425" s="28">
        <v>1109803.8600000001</v>
      </c>
      <c r="R425" s="60"/>
      <c r="S425" s="28">
        <v>16.829999999999998</v>
      </c>
      <c r="T425" s="44">
        <v>1109803.8600000001</v>
      </c>
      <c r="U425" s="12"/>
      <c r="V425" s="11"/>
      <c r="W425" s="28">
        <v>0.14000000000000001</v>
      </c>
      <c r="X425" s="28">
        <v>9231.8799999999992</v>
      </c>
      <c r="Y425" s="60"/>
      <c r="Z425" s="28">
        <v>0.14000000000000001</v>
      </c>
      <c r="AA425" s="28">
        <v>9231.8799999999992</v>
      </c>
      <c r="AB425" s="60"/>
      <c r="AC425" s="28">
        <v>0.14000000000000001</v>
      </c>
      <c r="AD425" s="28">
        <v>9231.8799999999992</v>
      </c>
      <c r="AE425" s="60"/>
      <c r="AF425" s="28">
        <v>0.14000000000000001</v>
      </c>
      <c r="AG425" s="44">
        <v>9231.8799999999992</v>
      </c>
      <c r="AH425" s="60"/>
      <c r="AI425" s="63">
        <v>0.17</v>
      </c>
      <c r="AJ425" s="44">
        <v>11210.14</v>
      </c>
      <c r="AK425" s="12"/>
      <c r="AL425" s="11"/>
      <c r="AM425" s="28">
        <v>27.17</v>
      </c>
      <c r="AN425" s="28">
        <v>1791644.14</v>
      </c>
      <c r="AO425" s="60"/>
      <c r="AP425" s="28">
        <v>27.17</v>
      </c>
      <c r="AQ425" s="28">
        <v>715739.31</v>
      </c>
      <c r="AR425" s="60"/>
      <c r="AS425" s="28">
        <v>3.83</v>
      </c>
      <c r="AT425" s="28">
        <v>285055.40999999997</v>
      </c>
      <c r="AU425" s="13"/>
      <c r="AV425" s="11"/>
      <c r="AW425" s="44">
        <v>7191429.6799999997</v>
      </c>
      <c r="AX425" s="51"/>
      <c r="AY425" s="140">
        <v>77.58</v>
      </c>
    </row>
    <row r="426" spans="1:51" x14ac:dyDescent="0.25">
      <c r="A426" s="116" t="s">
        <v>955</v>
      </c>
      <c r="B426" s="152" t="s">
        <v>956</v>
      </c>
      <c r="C426" s="27" t="s">
        <v>952</v>
      </c>
      <c r="D426" s="27" t="s">
        <v>12</v>
      </c>
      <c r="E426" s="60"/>
      <c r="F426" s="139">
        <v>474.87</v>
      </c>
      <c r="G426" s="140">
        <v>184</v>
      </c>
      <c r="H426" s="140">
        <v>0</v>
      </c>
      <c r="I426" s="60"/>
      <c r="J426" s="28">
        <v>1.47</v>
      </c>
      <c r="K426" s="28">
        <v>96934.74</v>
      </c>
      <c r="L426" s="60"/>
      <c r="M426" s="28">
        <v>1.47</v>
      </c>
      <c r="N426" s="28">
        <v>96934.74</v>
      </c>
      <c r="O426" s="60"/>
      <c r="P426" s="28">
        <v>1.53</v>
      </c>
      <c r="Q426" s="28">
        <v>100891.26</v>
      </c>
      <c r="R426" s="60"/>
      <c r="S426" s="28">
        <v>1.53</v>
      </c>
      <c r="T426" s="44">
        <v>100891.26</v>
      </c>
      <c r="U426" s="12"/>
      <c r="V426" s="11"/>
      <c r="W426" s="28">
        <v>0</v>
      </c>
      <c r="X426" s="28">
        <v>0</v>
      </c>
      <c r="Y426" s="60"/>
      <c r="Z426" s="28">
        <v>0</v>
      </c>
      <c r="AA426" s="28">
        <v>0</v>
      </c>
      <c r="AB426" s="60"/>
      <c r="AC426" s="28">
        <v>0</v>
      </c>
      <c r="AD426" s="28">
        <v>0</v>
      </c>
      <c r="AE426" s="60"/>
      <c r="AF426" s="28">
        <v>0</v>
      </c>
      <c r="AG426" s="44">
        <v>0</v>
      </c>
      <c r="AH426" s="60"/>
      <c r="AI426" s="63">
        <v>0</v>
      </c>
      <c r="AJ426" s="44">
        <v>0</v>
      </c>
      <c r="AK426" s="12"/>
      <c r="AL426" s="11"/>
      <c r="AM426" s="28">
        <v>3.36</v>
      </c>
      <c r="AN426" s="28">
        <v>221565.12</v>
      </c>
      <c r="AO426" s="60"/>
      <c r="AP426" s="28">
        <v>3.36</v>
      </c>
      <c r="AQ426" s="28">
        <v>88512.48</v>
      </c>
      <c r="AR426" s="60"/>
      <c r="AS426" s="28">
        <v>0.47</v>
      </c>
      <c r="AT426" s="28">
        <v>34980.69</v>
      </c>
      <c r="AU426" s="13"/>
      <c r="AV426" s="11"/>
      <c r="AW426" s="44">
        <v>740710.28999999992</v>
      </c>
      <c r="AX426" s="51"/>
      <c r="AY426" s="140">
        <v>7.8900000000000006</v>
      </c>
    </row>
    <row r="427" spans="1:51" x14ac:dyDescent="0.25">
      <c r="A427" s="116" t="s">
        <v>957</v>
      </c>
      <c r="B427" s="152" t="s">
        <v>958</v>
      </c>
      <c r="C427" s="27" t="s">
        <v>952</v>
      </c>
      <c r="D427" s="27" t="s">
        <v>12</v>
      </c>
      <c r="E427" s="60"/>
      <c r="F427" s="139">
        <v>2370.29</v>
      </c>
      <c r="G427" s="140">
        <v>1376</v>
      </c>
      <c r="H427" s="140">
        <v>18</v>
      </c>
      <c r="I427" s="60"/>
      <c r="J427" s="28">
        <v>11</v>
      </c>
      <c r="K427" s="28">
        <v>725362</v>
      </c>
      <c r="L427" s="60"/>
      <c r="M427" s="28">
        <v>11</v>
      </c>
      <c r="N427" s="28">
        <v>725362</v>
      </c>
      <c r="O427" s="60"/>
      <c r="P427" s="28">
        <v>11.46</v>
      </c>
      <c r="Q427" s="28">
        <v>755695.32</v>
      </c>
      <c r="R427" s="60"/>
      <c r="S427" s="28">
        <v>11.46</v>
      </c>
      <c r="T427" s="44">
        <v>755695.32</v>
      </c>
      <c r="U427" s="12"/>
      <c r="V427" s="11"/>
      <c r="W427" s="28">
        <v>0.14000000000000001</v>
      </c>
      <c r="X427" s="28">
        <v>9231.8799999999992</v>
      </c>
      <c r="Y427" s="60"/>
      <c r="Z427" s="28">
        <v>0.14000000000000001</v>
      </c>
      <c r="AA427" s="28">
        <v>9231.8799999999992</v>
      </c>
      <c r="AB427" s="60"/>
      <c r="AC427" s="28">
        <v>0.15</v>
      </c>
      <c r="AD427" s="28">
        <v>9891.2999999999993</v>
      </c>
      <c r="AE427" s="60"/>
      <c r="AF427" s="28">
        <v>0.15</v>
      </c>
      <c r="AG427" s="44">
        <v>9891.2999999999993</v>
      </c>
      <c r="AH427" s="60"/>
      <c r="AI427" s="63">
        <v>0.18</v>
      </c>
      <c r="AJ427" s="44">
        <v>11869.56</v>
      </c>
      <c r="AK427" s="12"/>
      <c r="AL427" s="11"/>
      <c r="AM427" s="28">
        <v>16.809999999999999</v>
      </c>
      <c r="AN427" s="28">
        <v>1108485.02</v>
      </c>
      <c r="AO427" s="60"/>
      <c r="AP427" s="28">
        <v>16.809999999999999</v>
      </c>
      <c r="AQ427" s="28">
        <v>442825.83</v>
      </c>
      <c r="AR427" s="60"/>
      <c r="AS427" s="28">
        <v>2.37</v>
      </c>
      <c r="AT427" s="28">
        <v>176391.99</v>
      </c>
      <c r="AU427" s="13"/>
      <c r="AV427" s="11"/>
      <c r="AW427" s="44">
        <v>4739933.4000000004</v>
      </c>
      <c r="AX427" s="51"/>
      <c r="AY427" s="140">
        <v>51.349999999999994</v>
      </c>
    </row>
    <row r="428" spans="1:51" x14ac:dyDescent="0.25">
      <c r="A428" s="116" t="s">
        <v>959</v>
      </c>
      <c r="B428" s="152" t="s">
        <v>960</v>
      </c>
      <c r="C428" s="27" t="s">
        <v>952</v>
      </c>
      <c r="D428" s="27" t="s">
        <v>12</v>
      </c>
      <c r="E428" s="60"/>
      <c r="F428" s="139">
        <v>2160.25</v>
      </c>
      <c r="G428" s="140">
        <v>752</v>
      </c>
      <c r="H428" s="140">
        <v>9</v>
      </c>
      <c r="I428" s="60"/>
      <c r="J428" s="28">
        <v>6.01</v>
      </c>
      <c r="K428" s="28">
        <v>396311.42</v>
      </c>
      <c r="L428" s="60"/>
      <c r="M428" s="28">
        <v>6.01</v>
      </c>
      <c r="N428" s="28">
        <v>396311.42</v>
      </c>
      <c r="O428" s="60"/>
      <c r="P428" s="28">
        <v>6.26</v>
      </c>
      <c r="Q428" s="28">
        <v>412796.92</v>
      </c>
      <c r="R428" s="60"/>
      <c r="S428" s="28">
        <v>6.26</v>
      </c>
      <c r="T428" s="44">
        <v>412796.92</v>
      </c>
      <c r="U428" s="12"/>
      <c r="V428" s="11"/>
      <c r="W428" s="28">
        <v>7.0000000000000007E-2</v>
      </c>
      <c r="X428" s="28">
        <v>4615.9399999999996</v>
      </c>
      <c r="Y428" s="60"/>
      <c r="Z428" s="28">
        <v>7.0000000000000007E-2</v>
      </c>
      <c r="AA428" s="28">
        <v>4615.9399999999996</v>
      </c>
      <c r="AB428" s="60"/>
      <c r="AC428" s="28">
        <v>7.0000000000000007E-2</v>
      </c>
      <c r="AD428" s="28">
        <v>4615.9399999999996</v>
      </c>
      <c r="AE428" s="60"/>
      <c r="AF428" s="28">
        <v>7.0000000000000007E-2</v>
      </c>
      <c r="AG428" s="44">
        <v>4615.9399999999996</v>
      </c>
      <c r="AH428" s="60"/>
      <c r="AI428" s="63">
        <v>0.09</v>
      </c>
      <c r="AJ428" s="44">
        <v>5934.78</v>
      </c>
      <c r="AK428" s="12"/>
      <c r="AL428" s="11"/>
      <c r="AM428" s="28">
        <v>15.32</v>
      </c>
      <c r="AN428" s="28">
        <v>1010231.44</v>
      </c>
      <c r="AO428" s="60"/>
      <c r="AP428" s="28">
        <v>15.32</v>
      </c>
      <c r="AQ428" s="28">
        <v>403574.76</v>
      </c>
      <c r="AR428" s="60"/>
      <c r="AS428" s="28">
        <v>2.16</v>
      </c>
      <c r="AT428" s="28">
        <v>160762.32</v>
      </c>
      <c r="AU428" s="13"/>
      <c r="AV428" s="11"/>
      <c r="AW428" s="44">
        <v>3217183.7399999998</v>
      </c>
      <c r="AX428" s="51"/>
      <c r="AY428" s="140">
        <v>34.150000000000006</v>
      </c>
    </row>
    <row r="429" spans="1:51" x14ac:dyDescent="0.25">
      <c r="A429" s="116" t="s">
        <v>967</v>
      </c>
      <c r="B429" s="152" t="s">
        <v>968</v>
      </c>
      <c r="C429" s="27" t="s">
        <v>966</v>
      </c>
      <c r="D429" s="27" t="s">
        <v>12</v>
      </c>
      <c r="E429" s="60"/>
      <c r="F429" s="139">
        <v>2110.4699999999998</v>
      </c>
      <c r="G429" s="140">
        <v>570</v>
      </c>
      <c r="H429" s="140">
        <v>0</v>
      </c>
      <c r="I429" s="60"/>
      <c r="J429" s="28">
        <v>4.5599999999999996</v>
      </c>
      <c r="K429" s="28">
        <v>300695.52</v>
      </c>
      <c r="L429" s="60"/>
      <c r="M429" s="28">
        <v>4.5599999999999996</v>
      </c>
      <c r="N429" s="28">
        <v>300695.52</v>
      </c>
      <c r="O429" s="60"/>
      <c r="P429" s="28">
        <v>4.75</v>
      </c>
      <c r="Q429" s="28">
        <v>313224.5</v>
      </c>
      <c r="R429" s="60"/>
      <c r="S429" s="28">
        <v>4.75</v>
      </c>
      <c r="T429" s="44">
        <v>313224.5</v>
      </c>
      <c r="U429" s="12"/>
      <c r="V429" s="11"/>
      <c r="W429" s="28">
        <v>0</v>
      </c>
      <c r="X429" s="28">
        <v>0</v>
      </c>
      <c r="Y429" s="60"/>
      <c r="Z429" s="28">
        <v>0</v>
      </c>
      <c r="AA429" s="28">
        <v>0</v>
      </c>
      <c r="AB429" s="60"/>
      <c r="AC429" s="28">
        <v>0</v>
      </c>
      <c r="AD429" s="28">
        <v>0</v>
      </c>
      <c r="AE429" s="60"/>
      <c r="AF429" s="28">
        <v>0</v>
      </c>
      <c r="AG429" s="44">
        <v>0</v>
      </c>
      <c r="AH429" s="60"/>
      <c r="AI429" s="63">
        <v>0</v>
      </c>
      <c r="AJ429" s="44">
        <v>0</v>
      </c>
      <c r="AK429" s="12"/>
      <c r="AL429" s="11"/>
      <c r="AM429" s="28">
        <v>14.96</v>
      </c>
      <c r="AN429" s="28">
        <v>986492.32</v>
      </c>
      <c r="AO429" s="60"/>
      <c r="AP429" s="28">
        <v>14.96</v>
      </c>
      <c r="AQ429" s="28">
        <v>394091.28</v>
      </c>
      <c r="AR429" s="60"/>
      <c r="AS429" s="28">
        <v>2.11</v>
      </c>
      <c r="AT429" s="28">
        <v>157040.97</v>
      </c>
      <c r="AU429" s="13"/>
      <c r="AV429" s="11"/>
      <c r="AW429" s="44">
        <v>2765464.61</v>
      </c>
      <c r="AX429" s="51"/>
      <c r="AY429" s="140">
        <v>29.02</v>
      </c>
    </row>
    <row r="430" spans="1:51" x14ac:dyDescent="0.25">
      <c r="A430" s="116" t="s">
        <v>969</v>
      </c>
      <c r="B430" s="152" t="s">
        <v>970</v>
      </c>
      <c r="C430" s="27" t="s">
        <v>966</v>
      </c>
      <c r="D430" s="27" t="s">
        <v>120</v>
      </c>
      <c r="E430" s="60"/>
      <c r="F430" s="139">
        <v>1132.5</v>
      </c>
      <c r="G430" s="140">
        <v>523</v>
      </c>
      <c r="H430" s="140">
        <v>82.66</v>
      </c>
      <c r="I430" s="60"/>
      <c r="J430" s="28">
        <v>4.18</v>
      </c>
      <c r="K430" s="28">
        <v>275637.56</v>
      </c>
      <c r="L430" s="60"/>
      <c r="M430" s="28">
        <v>4.18</v>
      </c>
      <c r="N430" s="28">
        <v>275637.56</v>
      </c>
      <c r="O430" s="60"/>
      <c r="P430" s="28">
        <v>4.3499999999999996</v>
      </c>
      <c r="Q430" s="28">
        <v>286847.7</v>
      </c>
      <c r="R430" s="60"/>
      <c r="S430" s="28">
        <v>4.3499999999999996</v>
      </c>
      <c r="T430" s="44">
        <v>286847.7</v>
      </c>
      <c r="U430" s="12"/>
      <c r="V430" s="11"/>
      <c r="W430" s="28">
        <v>0.66</v>
      </c>
      <c r="X430" s="28">
        <v>43521.72</v>
      </c>
      <c r="Y430" s="60"/>
      <c r="Z430" s="28">
        <v>0.66</v>
      </c>
      <c r="AA430" s="28">
        <v>43521.72</v>
      </c>
      <c r="AB430" s="60"/>
      <c r="AC430" s="28">
        <v>0.68</v>
      </c>
      <c r="AD430" s="28">
        <v>44840.56</v>
      </c>
      <c r="AE430" s="60"/>
      <c r="AF430" s="28">
        <v>0.68</v>
      </c>
      <c r="AG430" s="44">
        <v>44840.56</v>
      </c>
      <c r="AH430" s="60"/>
      <c r="AI430" s="63">
        <v>0.82</v>
      </c>
      <c r="AJ430" s="44">
        <v>54072.44</v>
      </c>
      <c r="AK430" s="12"/>
      <c r="AL430" s="11"/>
      <c r="AM430" s="28">
        <v>8.0299999999999994</v>
      </c>
      <c r="AN430" s="28">
        <v>529514.26</v>
      </c>
      <c r="AO430" s="60"/>
      <c r="AP430" s="28">
        <v>8.0299999999999994</v>
      </c>
      <c r="AQ430" s="28">
        <v>211534.29</v>
      </c>
      <c r="AR430" s="60"/>
      <c r="AS430" s="28">
        <v>1.1299999999999999</v>
      </c>
      <c r="AT430" s="28">
        <v>84102.51</v>
      </c>
      <c r="AU430" s="13"/>
      <c r="AV430" s="11"/>
      <c r="AW430" s="44">
        <v>2180918.58</v>
      </c>
      <c r="AX430" s="51"/>
      <c r="AY430" s="140">
        <v>23.75</v>
      </c>
    </row>
    <row r="431" spans="1:51" x14ac:dyDescent="0.25">
      <c r="A431" s="116" t="s">
        <v>971</v>
      </c>
      <c r="B431" s="152" t="s">
        <v>972</v>
      </c>
      <c r="C431" s="27" t="s">
        <v>966</v>
      </c>
      <c r="D431" s="27" t="s">
        <v>131</v>
      </c>
      <c r="E431" s="60"/>
      <c r="F431" s="139">
        <v>216.5</v>
      </c>
      <c r="G431" s="140">
        <v>65</v>
      </c>
      <c r="H431" s="140">
        <v>0</v>
      </c>
      <c r="I431" s="60"/>
      <c r="J431" s="28">
        <v>0.52</v>
      </c>
      <c r="K431" s="28">
        <v>34289.839999999997</v>
      </c>
      <c r="L431" s="60"/>
      <c r="M431" s="28">
        <v>0.52</v>
      </c>
      <c r="N431" s="28">
        <v>34289.839999999997</v>
      </c>
      <c r="O431" s="60"/>
      <c r="P431" s="28">
        <v>0.54</v>
      </c>
      <c r="Q431" s="28">
        <v>35608.68</v>
      </c>
      <c r="R431" s="60"/>
      <c r="S431" s="28">
        <v>0.54</v>
      </c>
      <c r="T431" s="44">
        <v>35608.68</v>
      </c>
      <c r="U431" s="12"/>
      <c r="V431" s="11"/>
      <c r="W431" s="28">
        <v>0</v>
      </c>
      <c r="X431" s="28">
        <v>0</v>
      </c>
      <c r="Y431" s="60"/>
      <c r="Z431" s="28">
        <v>0</v>
      </c>
      <c r="AA431" s="28">
        <v>0</v>
      </c>
      <c r="AB431" s="60"/>
      <c r="AC431" s="28">
        <v>0</v>
      </c>
      <c r="AD431" s="28">
        <v>0</v>
      </c>
      <c r="AE431" s="60"/>
      <c r="AF431" s="28">
        <v>0</v>
      </c>
      <c r="AG431" s="44">
        <v>0</v>
      </c>
      <c r="AH431" s="60"/>
      <c r="AI431" s="63">
        <v>0</v>
      </c>
      <c r="AJ431" s="44">
        <v>0</v>
      </c>
      <c r="AK431" s="12"/>
      <c r="AL431" s="11"/>
      <c r="AM431" s="28">
        <v>1.53</v>
      </c>
      <c r="AN431" s="28">
        <v>100891.26</v>
      </c>
      <c r="AO431" s="60"/>
      <c r="AP431" s="28">
        <v>1.53</v>
      </c>
      <c r="AQ431" s="28">
        <v>40304.79</v>
      </c>
      <c r="AR431" s="60"/>
      <c r="AS431" s="28">
        <v>0.21</v>
      </c>
      <c r="AT431" s="28">
        <v>15629.67</v>
      </c>
      <c r="AU431" s="13"/>
      <c r="AV431" s="11"/>
      <c r="AW431" s="44">
        <v>296622.76</v>
      </c>
      <c r="AX431" s="51"/>
      <c r="AY431" s="140">
        <v>3.13</v>
      </c>
    </row>
    <row r="432" spans="1:51" x14ac:dyDescent="0.25">
      <c r="A432" s="116" t="s">
        <v>973</v>
      </c>
      <c r="B432" s="152" t="s">
        <v>974</v>
      </c>
      <c r="C432" s="27" t="s">
        <v>966</v>
      </c>
      <c r="D432" s="27" t="s">
        <v>120</v>
      </c>
      <c r="E432" s="60"/>
      <c r="F432" s="139">
        <v>91.31</v>
      </c>
      <c r="G432" s="140">
        <v>13</v>
      </c>
      <c r="H432" s="140">
        <v>0</v>
      </c>
      <c r="I432" s="60"/>
      <c r="J432" s="28">
        <v>0.1</v>
      </c>
      <c r="K432" s="28">
        <v>6594.2</v>
      </c>
      <c r="L432" s="60"/>
      <c r="M432" s="28">
        <v>0.1</v>
      </c>
      <c r="N432" s="28">
        <v>6594.2</v>
      </c>
      <c r="O432" s="60"/>
      <c r="P432" s="28">
        <v>0.1</v>
      </c>
      <c r="Q432" s="28">
        <v>6594.2</v>
      </c>
      <c r="R432" s="60"/>
      <c r="S432" s="28">
        <v>0.1</v>
      </c>
      <c r="T432" s="44">
        <v>6594.2</v>
      </c>
      <c r="U432" s="12"/>
      <c r="V432" s="11"/>
      <c r="W432" s="28">
        <v>0</v>
      </c>
      <c r="X432" s="28">
        <v>0</v>
      </c>
      <c r="Y432" s="60"/>
      <c r="Z432" s="28">
        <v>0</v>
      </c>
      <c r="AA432" s="28">
        <v>0</v>
      </c>
      <c r="AB432" s="60"/>
      <c r="AC432" s="28">
        <v>0</v>
      </c>
      <c r="AD432" s="28">
        <v>0</v>
      </c>
      <c r="AE432" s="60"/>
      <c r="AF432" s="28">
        <v>0</v>
      </c>
      <c r="AG432" s="44">
        <v>0</v>
      </c>
      <c r="AH432" s="60"/>
      <c r="AI432" s="63">
        <v>0</v>
      </c>
      <c r="AJ432" s="44">
        <v>0</v>
      </c>
      <c r="AK432" s="12"/>
      <c r="AL432" s="11"/>
      <c r="AM432" s="28">
        <v>0.64</v>
      </c>
      <c r="AN432" s="28">
        <v>42202.879999999997</v>
      </c>
      <c r="AO432" s="60"/>
      <c r="AP432" s="28">
        <v>0.64</v>
      </c>
      <c r="AQ432" s="28">
        <v>16859.52</v>
      </c>
      <c r="AR432" s="60"/>
      <c r="AS432" s="28">
        <v>0.09</v>
      </c>
      <c r="AT432" s="28">
        <v>6698.43</v>
      </c>
      <c r="AU432" s="13"/>
      <c r="AV432" s="11"/>
      <c r="AW432" s="44">
        <v>92137.62999999999</v>
      </c>
      <c r="AX432" s="51"/>
      <c r="AY432" s="140">
        <v>0.94000000000000006</v>
      </c>
    </row>
    <row r="433" spans="1:51" x14ac:dyDescent="0.25">
      <c r="A433" s="116" t="s">
        <v>975</v>
      </c>
      <c r="B433" s="152" t="s">
        <v>976</v>
      </c>
      <c r="C433" s="27" t="s">
        <v>966</v>
      </c>
      <c r="D433" s="27" t="s">
        <v>120</v>
      </c>
      <c r="E433" s="60"/>
      <c r="F433" s="139">
        <v>116.81</v>
      </c>
      <c r="G433" s="140">
        <v>62.66</v>
      </c>
      <c r="H433" s="140">
        <v>0</v>
      </c>
      <c r="I433" s="60"/>
      <c r="J433" s="28">
        <v>0.5</v>
      </c>
      <c r="K433" s="28">
        <v>32971</v>
      </c>
      <c r="L433" s="60"/>
      <c r="M433" s="28">
        <v>0.5</v>
      </c>
      <c r="N433" s="28">
        <v>32971</v>
      </c>
      <c r="O433" s="60"/>
      <c r="P433" s="28">
        <v>0.52</v>
      </c>
      <c r="Q433" s="28">
        <v>34289.839999999997</v>
      </c>
      <c r="R433" s="60"/>
      <c r="S433" s="28">
        <v>0.52</v>
      </c>
      <c r="T433" s="44">
        <v>34289.839999999997</v>
      </c>
      <c r="U433" s="12"/>
      <c r="V433" s="11"/>
      <c r="W433" s="28">
        <v>0</v>
      </c>
      <c r="X433" s="28">
        <v>0</v>
      </c>
      <c r="Y433" s="60"/>
      <c r="Z433" s="28">
        <v>0</v>
      </c>
      <c r="AA433" s="28">
        <v>0</v>
      </c>
      <c r="AB433" s="60"/>
      <c r="AC433" s="28">
        <v>0</v>
      </c>
      <c r="AD433" s="28">
        <v>0</v>
      </c>
      <c r="AE433" s="60"/>
      <c r="AF433" s="28">
        <v>0</v>
      </c>
      <c r="AG433" s="44">
        <v>0</v>
      </c>
      <c r="AH433" s="60"/>
      <c r="AI433" s="63">
        <v>0</v>
      </c>
      <c r="AJ433" s="44">
        <v>0</v>
      </c>
      <c r="AK433" s="12"/>
      <c r="AL433" s="11"/>
      <c r="AM433" s="28">
        <v>0.82</v>
      </c>
      <c r="AN433" s="28">
        <v>54072.44</v>
      </c>
      <c r="AO433" s="60"/>
      <c r="AP433" s="28">
        <v>0.82</v>
      </c>
      <c r="AQ433" s="28">
        <v>21601.26</v>
      </c>
      <c r="AR433" s="60"/>
      <c r="AS433" s="28">
        <v>0.11</v>
      </c>
      <c r="AT433" s="28">
        <v>8186.97</v>
      </c>
      <c r="AU433" s="13"/>
      <c r="AV433" s="11"/>
      <c r="AW433" s="44">
        <v>218382.34999999998</v>
      </c>
      <c r="AX433" s="51"/>
      <c r="AY433" s="140">
        <v>2.36</v>
      </c>
    </row>
    <row r="434" spans="1:51" x14ac:dyDescent="0.25">
      <c r="A434" s="116" t="s">
        <v>977</v>
      </c>
      <c r="B434" s="152" t="s">
        <v>978</v>
      </c>
      <c r="C434" s="27" t="s">
        <v>966</v>
      </c>
      <c r="D434" s="27" t="s">
        <v>131</v>
      </c>
      <c r="E434" s="60"/>
      <c r="F434" s="139">
        <v>932.5</v>
      </c>
      <c r="G434" s="140">
        <v>292</v>
      </c>
      <c r="H434" s="140">
        <v>13.16</v>
      </c>
      <c r="I434" s="60"/>
      <c r="J434" s="28">
        <v>2.33</v>
      </c>
      <c r="K434" s="28">
        <v>153644.85999999999</v>
      </c>
      <c r="L434" s="60"/>
      <c r="M434" s="28">
        <v>2.33</v>
      </c>
      <c r="N434" s="28">
        <v>153644.85999999999</v>
      </c>
      <c r="O434" s="60"/>
      <c r="P434" s="28">
        <v>2.4300000000000002</v>
      </c>
      <c r="Q434" s="28">
        <v>160239.06</v>
      </c>
      <c r="R434" s="60"/>
      <c r="S434" s="28">
        <v>2.4300000000000002</v>
      </c>
      <c r="T434" s="44">
        <v>160239.06</v>
      </c>
      <c r="U434" s="12"/>
      <c r="V434" s="11"/>
      <c r="W434" s="28">
        <v>0.1</v>
      </c>
      <c r="X434" s="28">
        <v>6594.2</v>
      </c>
      <c r="Y434" s="60"/>
      <c r="Z434" s="28">
        <v>0.1</v>
      </c>
      <c r="AA434" s="28">
        <v>6594.2</v>
      </c>
      <c r="AB434" s="60"/>
      <c r="AC434" s="28">
        <v>0.1</v>
      </c>
      <c r="AD434" s="28">
        <v>6594.2</v>
      </c>
      <c r="AE434" s="60"/>
      <c r="AF434" s="28">
        <v>0.1</v>
      </c>
      <c r="AG434" s="44">
        <v>6594.2</v>
      </c>
      <c r="AH434" s="60"/>
      <c r="AI434" s="63">
        <v>0.13</v>
      </c>
      <c r="AJ434" s="44">
        <v>8572.4599999999991</v>
      </c>
      <c r="AK434" s="12"/>
      <c r="AL434" s="11"/>
      <c r="AM434" s="28">
        <v>6.61</v>
      </c>
      <c r="AN434" s="28">
        <v>435876.62</v>
      </c>
      <c r="AO434" s="60"/>
      <c r="AP434" s="28">
        <v>6.61</v>
      </c>
      <c r="AQ434" s="28">
        <v>174127.23</v>
      </c>
      <c r="AR434" s="60"/>
      <c r="AS434" s="28">
        <v>0.93</v>
      </c>
      <c r="AT434" s="28">
        <v>69217.11</v>
      </c>
      <c r="AU434" s="13"/>
      <c r="AV434" s="11"/>
      <c r="AW434" s="44">
        <v>1341938.0599999996</v>
      </c>
      <c r="AX434" s="51"/>
      <c r="AY434" s="140">
        <v>14.229999999999999</v>
      </c>
    </row>
    <row r="435" spans="1:51" x14ac:dyDescent="0.25">
      <c r="A435" s="116" t="s">
        <v>979</v>
      </c>
      <c r="B435" s="152" t="s">
        <v>980</v>
      </c>
      <c r="C435" s="27" t="s">
        <v>966</v>
      </c>
      <c r="D435" s="27" t="s">
        <v>131</v>
      </c>
      <c r="E435" s="60"/>
      <c r="F435" s="139">
        <v>2796</v>
      </c>
      <c r="G435" s="140">
        <v>450.33</v>
      </c>
      <c r="H435" s="140">
        <v>22.33</v>
      </c>
      <c r="I435" s="60"/>
      <c r="J435" s="28">
        <v>3.6</v>
      </c>
      <c r="K435" s="28">
        <v>237391.2</v>
      </c>
      <c r="L435" s="60"/>
      <c r="M435" s="28">
        <v>3.6</v>
      </c>
      <c r="N435" s="28">
        <v>237391.2</v>
      </c>
      <c r="O435" s="60"/>
      <c r="P435" s="28">
        <v>3.75</v>
      </c>
      <c r="Q435" s="28">
        <v>247282.5</v>
      </c>
      <c r="R435" s="60"/>
      <c r="S435" s="28">
        <v>3.75</v>
      </c>
      <c r="T435" s="44">
        <v>247282.5</v>
      </c>
      <c r="U435" s="12"/>
      <c r="V435" s="11"/>
      <c r="W435" s="28">
        <v>0.17</v>
      </c>
      <c r="X435" s="28">
        <v>11210.14</v>
      </c>
      <c r="Y435" s="60"/>
      <c r="Z435" s="28">
        <v>0.17</v>
      </c>
      <c r="AA435" s="28">
        <v>11210.14</v>
      </c>
      <c r="AB435" s="60"/>
      <c r="AC435" s="28">
        <v>0.18</v>
      </c>
      <c r="AD435" s="28">
        <v>11869.56</v>
      </c>
      <c r="AE435" s="60"/>
      <c r="AF435" s="28">
        <v>0.18</v>
      </c>
      <c r="AG435" s="44">
        <v>11869.56</v>
      </c>
      <c r="AH435" s="60"/>
      <c r="AI435" s="63">
        <v>0.22</v>
      </c>
      <c r="AJ435" s="44">
        <v>14507.24</v>
      </c>
      <c r="AK435" s="12"/>
      <c r="AL435" s="11"/>
      <c r="AM435" s="28">
        <v>19.82</v>
      </c>
      <c r="AN435" s="28">
        <v>1306970.44</v>
      </c>
      <c r="AO435" s="60"/>
      <c r="AP435" s="28">
        <v>19.82</v>
      </c>
      <c r="AQ435" s="28">
        <v>522118.26</v>
      </c>
      <c r="AR435" s="60"/>
      <c r="AS435" s="28">
        <v>2.79</v>
      </c>
      <c r="AT435" s="28">
        <v>207651.33</v>
      </c>
      <c r="AU435" s="13"/>
      <c r="AV435" s="11"/>
      <c r="AW435" s="44">
        <v>3066754.0700000003</v>
      </c>
      <c r="AX435" s="51"/>
      <c r="AY435" s="140">
        <v>31.67</v>
      </c>
    </row>
    <row r="436" spans="1:51" x14ac:dyDescent="0.25">
      <c r="A436" s="116" t="s">
        <v>981</v>
      </c>
      <c r="B436" s="152" t="s">
        <v>982</v>
      </c>
      <c r="C436" s="27" t="s">
        <v>966</v>
      </c>
      <c r="D436" s="27" t="s">
        <v>120</v>
      </c>
      <c r="E436" s="60"/>
      <c r="F436" s="139">
        <v>4585.5</v>
      </c>
      <c r="G436" s="140">
        <v>932</v>
      </c>
      <c r="H436" s="140">
        <v>118</v>
      </c>
      <c r="I436" s="60"/>
      <c r="J436" s="28">
        <v>7.45</v>
      </c>
      <c r="K436" s="28">
        <v>491267.9</v>
      </c>
      <c r="L436" s="60"/>
      <c r="M436" s="28">
        <v>7.45</v>
      </c>
      <c r="N436" s="28">
        <v>491267.9</v>
      </c>
      <c r="O436" s="60"/>
      <c r="P436" s="28">
        <v>7.76</v>
      </c>
      <c r="Q436" s="28">
        <v>511709.92</v>
      </c>
      <c r="R436" s="60"/>
      <c r="S436" s="28">
        <v>7.76</v>
      </c>
      <c r="T436" s="44">
        <v>511709.92</v>
      </c>
      <c r="U436" s="12"/>
      <c r="V436" s="11"/>
      <c r="W436" s="28">
        <v>0.94</v>
      </c>
      <c r="X436" s="28">
        <v>61985.48</v>
      </c>
      <c r="Y436" s="60"/>
      <c r="Z436" s="28">
        <v>0.94</v>
      </c>
      <c r="AA436" s="28">
        <v>61985.48</v>
      </c>
      <c r="AB436" s="60"/>
      <c r="AC436" s="28">
        <v>0.98</v>
      </c>
      <c r="AD436" s="28">
        <v>64623.16</v>
      </c>
      <c r="AE436" s="60"/>
      <c r="AF436" s="28">
        <v>0.98</v>
      </c>
      <c r="AG436" s="44">
        <v>64623.16</v>
      </c>
      <c r="AH436" s="60"/>
      <c r="AI436" s="63">
        <v>1.18</v>
      </c>
      <c r="AJ436" s="44">
        <v>77811.56</v>
      </c>
      <c r="AK436" s="12"/>
      <c r="AL436" s="11"/>
      <c r="AM436" s="28">
        <v>32.520000000000003</v>
      </c>
      <c r="AN436" s="28">
        <v>2144433.84</v>
      </c>
      <c r="AO436" s="60"/>
      <c r="AP436" s="28">
        <v>32.520000000000003</v>
      </c>
      <c r="AQ436" s="28">
        <v>856674.36</v>
      </c>
      <c r="AR436" s="60"/>
      <c r="AS436" s="28">
        <v>4.58</v>
      </c>
      <c r="AT436" s="28">
        <v>340875.66</v>
      </c>
      <c r="AU436" s="13"/>
      <c r="AV436" s="11"/>
      <c r="AW436" s="44">
        <v>5678968.3400000008</v>
      </c>
      <c r="AX436" s="51"/>
      <c r="AY436" s="140">
        <v>59.570000000000007</v>
      </c>
    </row>
    <row r="437" spans="1:51" x14ac:dyDescent="0.25">
      <c r="A437" s="116" t="s">
        <v>983</v>
      </c>
      <c r="B437" s="152" t="s">
        <v>984</v>
      </c>
      <c r="C437" s="27" t="s">
        <v>985</v>
      </c>
      <c r="D437" s="27" t="s">
        <v>131</v>
      </c>
      <c r="E437" s="60"/>
      <c r="F437" s="139">
        <v>168</v>
      </c>
      <c r="G437" s="140">
        <v>33</v>
      </c>
      <c r="H437" s="140">
        <v>0.5</v>
      </c>
      <c r="I437" s="60"/>
      <c r="J437" s="28">
        <v>0.26</v>
      </c>
      <c r="K437" s="28">
        <v>17144.919999999998</v>
      </c>
      <c r="L437" s="60"/>
      <c r="M437" s="28">
        <v>0.26</v>
      </c>
      <c r="N437" s="28">
        <v>17144.919999999998</v>
      </c>
      <c r="O437" s="60"/>
      <c r="P437" s="28">
        <v>0.27</v>
      </c>
      <c r="Q437" s="28">
        <v>17804.34</v>
      </c>
      <c r="R437" s="60"/>
      <c r="S437" s="28">
        <v>0.27</v>
      </c>
      <c r="T437" s="44">
        <v>17804.34</v>
      </c>
      <c r="U437" s="12"/>
      <c r="V437" s="11"/>
      <c r="W437" s="28">
        <v>0</v>
      </c>
      <c r="X437" s="28">
        <v>0</v>
      </c>
      <c r="Y437" s="60"/>
      <c r="Z437" s="28">
        <v>0</v>
      </c>
      <c r="AA437" s="28">
        <v>0</v>
      </c>
      <c r="AB437" s="60"/>
      <c r="AC437" s="28">
        <v>0</v>
      </c>
      <c r="AD437" s="28">
        <v>0</v>
      </c>
      <c r="AE437" s="60"/>
      <c r="AF437" s="28">
        <v>0</v>
      </c>
      <c r="AG437" s="44">
        <v>0</v>
      </c>
      <c r="AH437" s="60"/>
      <c r="AI437" s="63">
        <v>0</v>
      </c>
      <c r="AJ437" s="44">
        <v>0</v>
      </c>
      <c r="AK437" s="12"/>
      <c r="AL437" s="11"/>
      <c r="AM437" s="28">
        <v>1.19</v>
      </c>
      <c r="AN437" s="28">
        <v>78470.98</v>
      </c>
      <c r="AO437" s="60"/>
      <c r="AP437" s="28">
        <v>1.19</v>
      </c>
      <c r="AQ437" s="28">
        <v>31348.17</v>
      </c>
      <c r="AR437" s="60"/>
      <c r="AS437" s="28">
        <v>0.16</v>
      </c>
      <c r="AT437" s="28">
        <v>11908.32</v>
      </c>
      <c r="AU437" s="13"/>
      <c r="AV437" s="11"/>
      <c r="AW437" s="44">
        <v>191625.99</v>
      </c>
      <c r="AX437" s="51"/>
      <c r="AY437" s="140">
        <v>1.99</v>
      </c>
    </row>
    <row r="438" spans="1:51" x14ac:dyDescent="0.25">
      <c r="A438" s="116" t="s">
        <v>986</v>
      </c>
      <c r="B438" s="152" t="s">
        <v>987</v>
      </c>
      <c r="C438" s="27" t="s">
        <v>985</v>
      </c>
      <c r="D438" s="27" t="s">
        <v>120</v>
      </c>
      <c r="E438" s="60"/>
      <c r="F438" s="139">
        <v>262.13</v>
      </c>
      <c r="G438" s="140">
        <v>53.33</v>
      </c>
      <c r="H438" s="140">
        <v>2.5</v>
      </c>
      <c r="I438" s="60"/>
      <c r="J438" s="28">
        <v>0.42</v>
      </c>
      <c r="K438" s="28">
        <v>27695.64</v>
      </c>
      <c r="L438" s="60"/>
      <c r="M438" s="28">
        <v>0.42</v>
      </c>
      <c r="N438" s="28">
        <v>27695.64</v>
      </c>
      <c r="O438" s="60"/>
      <c r="P438" s="28">
        <v>0.44</v>
      </c>
      <c r="Q438" s="28">
        <v>29014.48</v>
      </c>
      <c r="R438" s="60"/>
      <c r="S438" s="28">
        <v>0.44</v>
      </c>
      <c r="T438" s="44">
        <v>29014.48</v>
      </c>
      <c r="U438" s="12"/>
      <c r="V438" s="11"/>
      <c r="W438" s="28">
        <v>0.02</v>
      </c>
      <c r="X438" s="28">
        <v>1318.84</v>
      </c>
      <c r="Y438" s="60"/>
      <c r="Z438" s="28">
        <v>0.02</v>
      </c>
      <c r="AA438" s="28">
        <v>1318.84</v>
      </c>
      <c r="AB438" s="60"/>
      <c r="AC438" s="28">
        <v>0.02</v>
      </c>
      <c r="AD438" s="28">
        <v>1318.84</v>
      </c>
      <c r="AE438" s="60"/>
      <c r="AF438" s="28">
        <v>0.02</v>
      </c>
      <c r="AG438" s="44">
        <v>1318.84</v>
      </c>
      <c r="AH438" s="60"/>
      <c r="AI438" s="63">
        <v>0.02</v>
      </c>
      <c r="AJ438" s="44">
        <v>1318.84</v>
      </c>
      <c r="AK438" s="12"/>
      <c r="AL438" s="11"/>
      <c r="AM438" s="28">
        <v>1.85</v>
      </c>
      <c r="AN438" s="28">
        <v>121992.7</v>
      </c>
      <c r="AO438" s="60"/>
      <c r="AP438" s="28">
        <v>1.85</v>
      </c>
      <c r="AQ438" s="28">
        <v>48734.55</v>
      </c>
      <c r="AR438" s="60"/>
      <c r="AS438" s="28">
        <v>0.26</v>
      </c>
      <c r="AT438" s="28">
        <v>19351.02</v>
      </c>
      <c r="AU438" s="13"/>
      <c r="AV438" s="11"/>
      <c r="AW438" s="44">
        <v>310092.71000000002</v>
      </c>
      <c r="AX438" s="51"/>
      <c r="AY438" s="140">
        <v>3.2300000000000004</v>
      </c>
    </row>
    <row r="439" spans="1:51" x14ac:dyDescent="0.25">
      <c r="A439" s="116" t="s">
        <v>988</v>
      </c>
      <c r="B439" s="152" t="s">
        <v>989</v>
      </c>
      <c r="C439" s="27" t="s">
        <v>985</v>
      </c>
      <c r="D439" s="27" t="s">
        <v>12</v>
      </c>
      <c r="E439" s="60"/>
      <c r="F439" s="139">
        <v>2319.29</v>
      </c>
      <c r="G439" s="140">
        <v>1167.6600000000001</v>
      </c>
      <c r="H439" s="140">
        <v>353.5</v>
      </c>
      <c r="I439" s="60"/>
      <c r="J439" s="28">
        <v>9.34</v>
      </c>
      <c r="K439" s="28">
        <v>615898.28</v>
      </c>
      <c r="L439" s="60"/>
      <c r="M439" s="28">
        <v>9.34</v>
      </c>
      <c r="N439" s="28">
        <v>615898.28</v>
      </c>
      <c r="O439" s="60"/>
      <c r="P439" s="28">
        <v>9.73</v>
      </c>
      <c r="Q439" s="28">
        <v>641615.66</v>
      </c>
      <c r="R439" s="60"/>
      <c r="S439" s="28">
        <v>9.73</v>
      </c>
      <c r="T439" s="44">
        <v>641615.66</v>
      </c>
      <c r="U439" s="12"/>
      <c r="V439" s="11"/>
      <c r="W439" s="28">
        <v>2.82</v>
      </c>
      <c r="X439" s="28">
        <v>185956.44</v>
      </c>
      <c r="Y439" s="60"/>
      <c r="Z439" s="28">
        <v>2.82</v>
      </c>
      <c r="AA439" s="28">
        <v>185956.44</v>
      </c>
      <c r="AB439" s="60"/>
      <c r="AC439" s="28">
        <v>2.94</v>
      </c>
      <c r="AD439" s="28">
        <v>193869.48</v>
      </c>
      <c r="AE439" s="60"/>
      <c r="AF439" s="28">
        <v>2.94</v>
      </c>
      <c r="AG439" s="44">
        <v>193869.48</v>
      </c>
      <c r="AH439" s="60"/>
      <c r="AI439" s="63">
        <v>3.53</v>
      </c>
      <c r="AJ439" s="44">
        <v>232775.26</v>
      </c>
      <c r="AK439" s="12"/>
      <c r="AL439" s="11"/>
      <c r="AM439" s="28">
        <v>16.440000000000001</v>
      </c>
      <c r="AN439" s="28">
        <v>1084086.48</v>
      </c>
      <c r="AO439" s="60"/>
      <c r="AP439" s="28">
        <v>16.440000000000001</v>
      </c>
      <c r="AQ439" s="28">
        <v>433078.92</v>
      </c>
      <c r="AR439" s="60"/>
      <c r="AS439" s="28">
        <v>2.31</v>
      </c>
      <c r="AT439" s="28">
        <v>171926.37</v>
      </c>
      <c r="AU439" s="13"/>
      <c r="AV439" s="11"/>
      <c r="AW439" s="44">
        <v>5196546.7500000009</v>
      </c>
      <c r="AX439" s="51"/>
      <c r="AY439" s="140">
        <v>57.47</v>
      </c>
    </row>
    <row r="440" spans="1:51" x14ac:dyDescent="0.25">
      <c r="A440" s="116" t="s">
        <v>990</v>
      </c>
      <c r="B440" s="152" t="s">
        <v>991</v>
      </c>
      <c r="C440" s="27" t="s">
        <v>985</v>
      </c>
      <c r="D440" s="27" t="s">
        <v>120</v>
      </c>
      <c r="E440" s="60"/>
      <c r="F440" s="139">
        <v>110.07</v>
      </c>
      <c r="G440" s="140">
        <v>18</v>
      </c>
      <c r="H440" s="140">
        <v>0</v>
      </c>
      <c r="I440" s="60"/>
      <c r="J440" s="28">
        <v>0.14000000000000001</v>
      </c>
      <c r="K440" s="28">
        <v>9231.8799999999992</v>
      </c>
      <c r="L440" s="60"/>
      <c r="M440" s="28">
        <v>0.14000000000000001</v>
      </c>
      <c r="N440" s="28">
        <v>9231.8799999999992</v>
      </c>
      <c r="O440" s="60"/>
      <c r="P440" s="28">
        <v>0.15</v>
      </c>
      <c r="Q440" s="28">
        <v>9891.2999999999993</v>
      </c>
      <c r="R440" s="60"/>
      <c r="S440" s="28">
        <v>0.15</v>
      </c>
      <c r="T440" s="44">
        <v>9891.2999999999993</v>
      </c>
      <c r="U440" s="12"/>
      <c r="V440" s="11"/>
      <c r="W440" s="28">
        <v>0</v>
      </c>
      <c r="X440" s="28">
        <v>0</v>
      </c>
      <c r="Y440" s="60"/>
      <c r="Z440" s="28">
        <v>0</v>
      </c>
      <c r="AA440" s="28">
        <v>0</v>
      </c>
      <c r="AB440" s="60"/>
      <c r="AC440" s="28">
        <v>0</v>
      </c>
      <c r="AD440" s="28">
        <v>0</v>
      </c>
      <c r="AE440" s="60"/>
      <c r="AF440" s="28">
        <v>0</v>
      </c>
      <c r="AG440" s="44">
        <v>0</v>
      </c>
      <c r="AH440" s="60"/>
      <c r="AI440" s="63">
        <v>0</v>
      </c>
      <c r="AJ440" s="44">
        <v>0</v>
      </c>
      <c r="AK440" s="12"/>
      <c r="AL440" s="11"/>
      <c r="AM440" s="28">
        <v>0.78</v>
      </c>
      <c r="AN440" s="28">
        <v>51434.76</v>
      </c>
      <c r="AO440" s="60"/>
      <c r="AP440" s="28">
        <v>0.78</v>
      </c>
      <c r="AQ440" s="28">
        <v>20547.54</v>
      </c>
      <c r="AR440" s="60"/>
      <c r="AS440" s="28">
        <v>0.11</v>
      </c>
      <c r="AT440" s="28">
        <v>8186.97</v>
      </c>
      <c r="AU440" s="13"/>
      <c r="AV440" s="11"/>
      <c r="AW440" s="44">
        <v>118415.63000000002</v>
      </c>
      <c r="AX440" s="51"/>
      <c r="AY440" s="140">
        <v>1.2200000000000002</v>
      </c>
    </row>
    <row r="441" spans="1:51" x14ac:dyDescent="0.25">
      <c r="A441" s="116" t="s">
        <v>992</v>
      </c>
      <c r="B441" s="152" t="s">
        <v>993</v>
      </c>
      <c r="C441" s="27" t="s">
        <v>985</v>
      </c>
      <c r="D441" s="27" t="s">
        <v>12</v>
      </c>
      <c r="E441" s="60"/>
      <c r="F441" s="139">
        <v>6015</v>
      </c>
      <c r="G441" s="140">
        <v>1322.66</v>
      </c>
      <c r="H441" s="140">
        <v>301</v>
      </c>
      <c r="I441" s="60"/>
      <c r="J441" s="28">
        <v>10.58</v>
      </c>
      <c r="K441" s="28">
        <v>697666.36</v>
      </c>
      <c r="L441" s="60"/>
      <c r="M441" s="28">
        <v>10.58</v>
      </c>
      <c r="N441" s="28">
        <v>697666.36</v>
      </c>
      <c r="O441" s="60"/>
      <c r="P441" s="28">
        <v>11.02</v>
      </c>
      <c r="Q441" s="28">
        <v>726680.84</v>
      </c>
      <c r="R441" s="60"/>
      <c r="S441" s="28">
        <v>11.02</v>
      </c>
      <c r="T441" s="44">
        <v>726680.84</v>
      </c>
      <c r="U441" s="12"/>
      <c r="V441" s="11"/>
      <c r="W441" s="28">
        <v>2.4</v>
      </c>
      <c r="X441" s="28">
        <v>158260.79999999999</v>
      </c>
      <c r="Y441" s="60"/>
      <c r="Z441" s="28">
        <v>2.4</v>
      </c>
      <c r="AA441" s="28">
        <v>158260.79999999999</v>
      </c>
      <c r="AB441" s="60"/>
      <c r="AC441" s="28">
        <v>2.5</v>
      </c>
      <c r="AD441" s="28">
        <v>164855</v>
      </c>
      <c r="AE441" s="60"/>
      <c r="AF441" s="28">
        <v>2.5</v>
      </c>
      <c r="AG441" s="44">
        <v>164855</v>
      </c>
      <c r="AH441" s="60"/>
      <c r="AI441" s="63">
        <v>3.01</v>
      </c>
      <c r="AJ441" s="44">
        <v>198485.42</v>
      </c>
      <c r="AK441" s="12"/>
      <c r="AL441" s="11"/>
      <c r="AM441" s="28">
        <v>42.65</v>
      </c>
      <c r="AN441" s="28">
        <v>2812426.3</v>
      </c>
      <c r="AO441" s="60"/>
      <c r="AP441" s="28">
        <v>42.65</v>
      </c>
      <c r="AQ441" s="28">
        <v>1123528.95</v>
      </c>
      <c r="AR441" s="60"/>
      <c r="AS441" s="28">
        <v>6.01</v>
      </c>
      <c r="AT441" s="28">
        <v>447306.27</v>
      </c>
      <c r="AU441" s="13"/>
      <c r="AV441" s="11"/>
      <c r="AW441" s="44">
        <v>8076672.9399999995</v>
      </c>
      <c r="AX441" s="51"/>
      <c r="AY441" s="140">
        <v>85.68</v>
      </c>
    </row>
    <row r="442" spans="1:51" x14ac:dyDescent="0.25">
      <c r="A442" s="116" t="s">
        <v>994</v>
      </c>
      <c r="B442" s="152" t="s">
        <v>995</v>
      </c>
      <c r="C442" s="27" t="s">
        <v>985</v>
      </c>
      <c r="D442" s="27" t="s">
        <v>12</v>
      </c>
      <c r="E442" s="60"/>
      <c r="F442" s="139">
        <v>17656.63</v>
      </c>
      <c r="G442" s="140">
        <v>3615</v>
      </c>
      <c r="H442" s="140">
        <v>1318</v>
      </c>
      <c r="I442" s="60"/>
      <c r="J442" s="28">
        <v>28.92</v>
      </c>
      <c r="K442" s="28">
        <v>1907042.64</v>
      </c>
      <c r="L442" s="60"/>
      <c r="M442" s="28">
        <v>28.92</v>
      </c>
      <c r="N442" s="28">
        <v>1907042.64</v>
      </c>
      <c r="O442" s="60"/>
      <c r="P442" s="28">
        <v>30.12</v>
      </c>
      <c r="Q442" s="28">
        <v>1986173.04</v>
      </c>
      <c r="R442" s="60"/>
      <c r="S442" s="28">
        <v>30.12</v>
      </c>
      <c r="T442" s="44">
        <v>1986173.04</v>
      </c>
      <c r="U442" s="12"/>
      <c r="V442" s="11"/>
      <c r="W442" s="28">
        <v>10.54</v>
      </c>
      <c r="X442" s="28">
        <v>695028.68</v>
      </c>
      <c r="Y442" s="60"/>
      <c r="Z442" s="28">
        <v>10.54</v>
      </c>
      <c r="AA442" s="28">
        <v>695028.68</v>
      </c>
      <c r="AB442" s="60"/>
      <c r="AC442" s="28">
        <v>10.98</v>
      </c>
      <c r="AD442" s="28">
        <v>724043.16</v>
      </c>
      <c r="AE442" s="60"/>
      <c r="AF442" s="28">
        <v>10.98</v>
      </c>
      <c r="AG442" s="44">
        <v>724043.16</v>
      </c>
      <c r="AH442" s="60"/>
      <c r="AI442" s="63">
        <v>13.18</v>
      </c>
      <c r="AJ442" s="44">
        <v>869115.56</v>
      </c>
      <c r="AK442" s="12"/>
      <c r="AL442" s="11"/>
      <c r="AM442" s="28">
        <v>125.22</v>
      </c>
      <c r="AN442" s="28">
        <v>8257257.2400000002</v>
      </c>
      <c r="AO442" s="60"/>
      <c r="AP442" s="28">
        <v>125.22</v>
      </c>
      <c r="AQ442" s="28">
        <v>3298670.46</v>
      </c>
      <c r="AR442" s="60"/>
      <c r="AS442" s="28">
        <v>17.649999999999999</v>
      </c>
      <c r="AT442" s="28">
        <v>1313636.55</v>
      </c>
      <c r="AU442" s="13"/>
      <c r="AV442" s="11"/>
      <c r="AW442" s="44">
        <v>24363254.850000001</v>
      </c>
      <c r="AX442" s="51"/>
      <c r="AY442" s="140">
        <v>260.06000000000006</v>
      </c>
    </row>
    <row r="443" spans="1:51" x14ac:dyDescent="0.25">
      <c r="A443" s="116" t="s">
        <v>1001</v>
      </c>
      <c r="B443" s="152" t="s">
        <v>1002</v>
      </c>
      <c r="C443" s="27" t="s">
        <v>1003</v>
      </c>
      <c r="D443" s="27" t="s">
        <v>12</v>
      </c>
      <c r="E443" s="60"/>
      <c r="F443" s="139">
        <v>321.77999999999997</v>
      </c>
      <c r="G443" s="140">
        <v>151.33000000000001</v>
      </c>
      <c r="H443" s="140">
        <v>0</v>
      </c>
      <c r="I443" s="60"/>
      <c r="J443" s="28">
        <v>1.21</v>
      </c>
      <c r="K443" s="28">
        <v>79789.820000000007</v>
      </c>
      <c r="L443" s="60"/>
      <c r="M443" s="28">
        <v>1.21</v>
      </c>
      <c r="N443" s="28">
        <v>79789.820000000007</v>
      </c>
      <c r="O443" s="60"/>
      <c r="P443" s="28">
        <v>1.26</v>
      </c>
      <c r="Q443" s="28">
        <v>83086.92</v>
      </c>
      <c r="R443" s="60"/>
      <c r="S443" s="28">
        <v>1.26</v>
      </c>
      <c r="T443" s="44">
        <v>83086.92</v>
      </c>
      <c r="U443" s="12"/>
      <c r="V443" s="11"/>
      <c r="W443" s="28">
        <v>0</v>
      </c>
      <c r="X443" s="28">
        <v>0</v>
      </c>
      <c r="Y443" s="60"/>
      <c r="Z443" s="28">
        <v>0</v>
      </c>
      <c r="AA443" s="28">
        <v>0</v>
      </c>
      <c r="AB443" s="60"/>
      <c r="AC443" s="28">
        <v>0</v>
      </c>
      <c r="AD443" s="28">
        <v>0</v>
      </c>
      <c r="AE443" s="60"/>
      <c r="AF443" s="28">
        <v>0</v>
      </c>
      <c r="AG443" s="44">
        <v>0</v>
      </c>
      <c r="AH443" s="60"/>
      <c r="AI443" s="63">
        <v>0</v>
      </c>
      <c r="AJ443" s="44">
        <v>0</v>
      </c>
      <c r="AK443" s="12"/>
      <c r="AL443" s="11"/>
      <c r="AM443" s="28">
        <v>2.2799999999999998</v>
      </c>
      <c r="AN443" s="28">
        <v>150347.76</v>
      </c>
      <c r="AO443" s="60"/>
      <c r="AP443" s="28">
        <v>2.2799999999999998</v>
      </c>
      <c r="AQ443" s="28">
        <v>60062.04</v>
      </c>
      <c r="AR443" s="60"/>
      <c r="AS443" s="28">
        <v>0.32</v>
      </c>
      <c r="AT443" s="28">
        <v>23816.639999999999</v>
      </c>
      <c r="AU443" s="13"/>
      <c r="AV443" s="11"/>
      <c r="AW443" s="44">
        <v>559979.91999999993</v>
      </c>
      <c r="AX443" s="51"/>
      <c r="AY443" s="140">
        <v>6.01</v>
      </c>
    </row>
    <row r="444" spans="1:51" x14ac:dyDescent="0.25">
      <c r="A444" s="116" t="s">
        <v>1004</v>
      </c>
      <c r="B444" s="152" t="s">
        <v>1005</v>
      </c>
      <c r="C444" s="27" t="s">
        <v>1003</v>
      </c>
      <c r="D444" s="27" t="s">
        <v>12</v>
      </c>
      <c r="E444" s="60"/>
      <c r="F444" s="139">
        <v>330.46</v>
      </c>
      <c r="G444" s="140">
        <v>133</v>
      </c>
      <c r="H444" s="140">
        <v>0</v>
      </c>
      <c r="I444" s="60"/>
      <c r="J444" s="28">
        <v>1.06</v>
      </c>
      <c r="K444" s="28">
        <v>69898.52</v>
      </c>
      <c r="L444" s="60"/>
      <c r="M444" s="28">
        <v>1.06</v>
      </c>
      <c r="N444" s="28">
        <v>69898.52</v>
      </c>
      <c r="O444" s="60"/>
      <c r="P444" s="28">
        <v>1.1000000000000001</v>
      </c>
      <c r="Q444" s="28">
        <v>72536.2</v>
      </c>
      <c r="R444" s="60"/>
      <c r="S444" s="28">
        <v>1.1000000000000001</v>
      </c>
      <c r="T444" s="44">
        <v>72536.2</v>
      </c>
      <c r="U444" s="12"/>
      <c r="V444" s="11"/>
      <c r="W444" s="28">
        <v>0</v>
      </c>
      <c r="X444" s="28">
        <v>0</v>
      </c>
      <c r="Y444" s="60"/>
      <c r="Z444" s="28">
        <v>0</v>
      </c>
      <c r="AA444" s="28">
        <v>0</v>
      </c>
      <c r="AB444" s="60"/>
      <c r="AC444" s="28">
        <v>0</v>
      </c>
      <c r="AD444" s="28">
        <v>0</v>
      </c>
      <c r="AE444" s="60"/>
      <c r="AF444" s="28">
        <v>0</v>
      </c>
      <c r="AG444" s="44">
        <v>0</v>
      </c>
      <c r="AH444" s="60"/>
      <c r="AI444" s="63">
        <v>0</v>
      </c>
      <c r="AJ444" s="44">
        <v>0</v>
      </c>
      <c r="AK444" s="12"/>
      <c r="AL444" s="11"/>
      <c r="AM444" s="28">
        <v>2.34</v>
      </c>
      <c r="AN444" s="28">
        <v>154304.28</v>
      </c>
      <c r="AO444" s="60"/>
      <c r="AP444" s="28">
        <v>2.34</v>
      </c>
      <c r="AQ444" s="28">
        <v>61642.62</v>
      </c>
      <c r="AR444" s="60"/>
      <c r="AS444" s="28">
        <v>0.33</v>
      </c>
      <c r="AT444" s="28">
        <v>24560.91</v>
      </c>
      <c r="AU444" s="13"/>
      <c r="AV444" s="11"/>
      <c r="AW444" s="44">
        <v>525377.25</v>
      </c>
      <c r="AX444" s="51"/>
      <c r="AY444" s="140">
        <v>5.6</v>
      </c>
    </row>
    <row r="445" spans="1:51" x14ac:dyDescent="0.25">
      <c r="A445" s="116" t="s">
        <v>1006</v>
      </c>
      <c r="B445" s="152" t="s">
        <v>1007</v>
      </c>
      <c r="C445" s="27" t="s">
        <v>1003</v>
      </c>
      <c r="D445" s="27" t="s">
        <v>12</v>
      </c>
      <c r="E445" s="60"/>
      <c r="F445" s="139">
        <v>417.11</v>
      </c>
      <c r="G445" s="140">
        <v>191.33</v>
      </c>
      <c r="H445" s="140">
        <v>0.33</v>
      </c>
      <c r="I445" s="60"/>
      <c r="J445" s="28">
        <v>1.53</v>
      </c>
      <c r="K445" s="28">
        <v>100891.26</v>
      </c>
      <c r="L445" s="60"/>
      <c r="M445" s="28">
        <v>1.53</v>
      </c>
      <c r="N445" s="28">
        <v>100891.26</v>
      </c>
      <c r="O445" s="60"/>
      <c r="P445" s="28">
        <v>1.59</v>
      </c>
      <c r="Q445" s="28">
        <v>104847.78</v>
      </c>
      <c r="R445" s="60"/>
      <c r="S445" s="28">
        <v>1.59</v>
      </c>
      <c r="T445" s="44">
        <v>104847.78</v>
      </c>
      <c r="U445" s="12"/>
      <c r="V445" s="11"/>
      <c r="W445" s="28">
        <v>0</v>
      </c>
      <c r="X445" s="28">
        <v>0</v>
      </c>
      <c r="Y445" s="60"/>
      <c r="Z445" s="28">
        <v>0</v>
      </c>
      <c r="AA445" s="28">
        <v>0</v>
      </c>
      <c r="AB445" s="60"/>
      <c r="AC445" s="28">
        <v>0</v>
      </c>
      <c r="AD445" s="28">
        <v>0</v>
      </c>
      <c r="AE445" s="60"/>
      <c r="AF445" s="28">
        <v>0</v>
      </c>
      <c r="AG445" s="44">
        <v>0</v>
      </c>
      <c r="AH445" s="60"/>
      <c r="AI445" s="63">
        <v>0</v>
      </c>
      <c r="AJ445" s="44">
        <v>0</v>
      </c>
      <c r="AK445" s="12"/>
      <c r="AL445" s="11"/>
      <c r="AM445" s="28">
        <v>2.95</v>
      </c>
      <c r="AN445" s="28">
        <v>194528.9</v>
      </c>
      <c r="AO445" s="60"/>
      <c r="AP445" s="28">
        <v>2.95</v>
      </c>
      <c r="AQ445" s="28">
        <v>77711.850000000006</v>
      </c>
      <c r="AR445" s="60"/>
      <c r="AS445" s="28">
        <v>0.41</v>
      </c>
      <c r="AT445" s="28">
        <v>30515.07</v>
      </c>
      <c r="AU445" s="13"/>
      <c r="AV445" s="11"/>
      <c r="AW445" s="44">
        <v>714233.9</v>
      </c>
      <c r="AX445" s="51"/>
      <c r="AY445" s="140">
        <v>7.66</v>
      </c>
    </row>
    <row r="446" spans="1:51" x14ac:dyDescent="0.25">
      <c r="A446" s="116" t="s">
        <v>1008</v>
      </c>
      <c r="B446" s="152" t="s">
        <v>1009</v>
      </c>
      <c r="C446" s="27" t="s">
        <v>1003</v>
      </c>
      <c r="D446" s="27" t="s">
        <v>12</v>
      </c>
      <c r="E446" s="60"/>
      <c r="F446" s="139">
        <v>304.27999999999997</v>
      </c>
      <c r="G446" s="140">
        <v>107.66</v>
      </c>
      <c r="H446" s="140">
        <v>0</v>
      </c>
      <c r="I446" s="60"/>
      <c r="J446" s="28">
        <v>0.86</v>
      </c>
      <c r="K446" s="28">
        <v>56710.12</v>
      </c>
      <c r="L446" s="60"/>
      <c r="M446" s="28">
        <v>0.86</v>
      </c>
      <c r="N446" s="28">
        <v>56710.12</v>
      </c>
      <c r="O446" s="60"/>
      <c r="P446" s="28">
        <v>0.89</v>
      </c>
      <c r="Q446" s="28">
        <v>58688.38</v>
      </c>
      <c r="R446" s="60"/>
      <c r="S446" s="28">
        <v>0.89</v>
      </c>
      <c r="T446" s="44">
        <v>58688.38</v>
      </c>
      <c r="U446" s="12"/>
      <c r="V446" s="11"/>
      <c r="W446" s="28">
        <v>0</v>
      </c>
      <c r="X446" s="28">
        <v>0</v>
      </c>
      <c r="Y446" s="60"/>
      <c r="Z446" s="28">
        <v>0</v>
      </c>
      <c r="AA446" s="28">
        <v>0</v>
      </c>
      <c r="AB446" s="60"/>
      <c r="AC446" s="28">
        <v>0</v>
      </c>
      <c r="AD446" s="28">
        <v>0</v>
      </c>
      <c r="AE446" s="60"/>
      <c r="AF446" s="28">
        <v>0</v>
      </c>
      <c r="AG446" s="44">
        <v>0</v>
      </c>
      <c r="AH446" s="60"/>
      <c r="AI446" s="63">
        <v>0</v>
      </c>
      <c r="AJ446" s="44">
        <v>0</v>
      </c>
      <c r="AK446" s="12"/>
      <c r="AL446" s="11"/>
      <c r="AM446" s="28">
        <v>2.15</v>
      </c>
      <c r="AN446" s="28">
        <v>141775.29999999999</v>
      </c>
      <c r="AO446" s="60"/>
      <c r="AP446" s="28">
        <v>2.15</v>
      </c>
      <c r="AQ446" s="28">
        <v>56637.45</v>
      </c>
      <c r="AR446" s="60"/>
      <c r="AS446" s="28">
        <v>0.3</v>
      </c>
      <c r="AT446" s="28">
        <v>22328.1</v>
      </c>
      <c r="AU446" s="13"/>
      <c r="AV446" s="11"/>
      <c r="AW446" s="44">
        <v>451537.85</v>
      </c>
      <c r="AX446" s="51"/>
      <c r="AY446" s="140">
        <v>4.79</v>
      </c>
    </row>
    <row r="447" spans="1:51" x14ac:dyDescent="0.25">
      <c r="A447" s="116" t="s">
        <v>1010</v>
      </c>
      <c r="B447" s="152" t="s">
        <v>1011</v>
      </c>
      <c r="C447" s="27" t="s">
        <v>1003</v>
      </c>
      <c r="D447" s="27" t="s">
        <v>12</v>
      </c>
      <c r="E447" s="60"/>
      <c r="F447" s="139">
        <v>2388.0300000000002</v>
      </c>
      <c r="G447" s="140">
        <v>1170</v>
      </c>
      <c r="H447" s="140">
        <v>12.5</v>
      </c>
      <c r="I447" s="60"/>
      <c r="J447" s="28">
        <v>9.36</v>
      </c>
      <c r="K447" s="28">
        <v>617217.12</v>
      </c>
      <c r="L447" s="60"/>
      <c r="M447" s="28">
        <v>9.36</v>
      </c>
      <c r="N447" s="28">
        <v>617217.12</v>
      </c>
      <c r="O447" s="60"/>
      <c r="P447" s="28">
        <v>9.75</v>
      </c>
      <c r="Q447" s="28">
        <v>642934.5</v>
      </c>
      <c r="R447" s="60"/>
      <c r="S447" s="28">
        <v>9.75</v>
      </c>
      <c r="T447" s="44">
        <v>642934.5</v>
      </c>
      <c r="U447" s="12"/>
      <c r="V447" s="11"/>
      <c r="W447" s="28">
        <v>0.1</v>
      </c>
      <c r="X447" s="28">
        <v>6594.2</v>
      </c>
      <c r="Y447" s="60"/>
      <c r="Z447" s="28">
        <v>0.1</v>
      </c>
      <c r="AA447" s="28">
        <v>6594.2</v>
      </c>
      <c r="AB447" s="60"/>
      <c r="AC447" s="28">
        <v>0.1</v>
      </c>
      <c r="AD447" s="28">
        <v>6594.2</v>
      </c>
      <c r="AE447" s="60"/>
      <c r="AF447" s="28">
        <v>0.1</v>
      </c>
      <c r="AG447" s="44">
        <v>6594.2</v>
      </c>
      <c r="AH447" s="60"/>
      <c r="AI447" s="63">
        <v>0.12</v>
      </c>
      <c r="AJ447" s="44">
        <v>7913.04</v>
      </c>
      <c r="AK447" s="12"/>
      <c r="AL447" s="11"/>
      <c r="AM447" s="28">
        <v>16.93</v>
      </c>
      <c r="AN447" s="28">
        <v>1116398.06</v>
      </c>
      <c r="AO447" s="60"/>
      <c r="AP447" s="28">
        <v>16.93</v>
      </c>
      <c r="AQ447" s="28">
        <v>445986.99</v>
      </c>
      <c r="AR447" s="60"/>
      <c r="AS447" s="28">
        <v>2.38</v>
      </c>
      <c r="AT447" s="28">
        <v>177136.26</v>
      </c>
      <c r="AU447" s="13"/>
      <c r="AV447" s="11"/>
      <c r="AW447" s="44">
        <v>4294114.3899999997</v>
      </c>
      <c r="AX447" s="51"/>
      <c r="AY447" s="140">
        <v>46.210000000000008</v>
      </c>
    </row>
    <row r="448" spans="1:51" x14ac:dyDescent="0.25">
      <c r="A448" s="116" t="s">
        <v>1012</v>
      </c>
      <c r="B448" s="152" t="s">
        <v>1013</v>
      </c>
      <c r="C448" s="27" t="s">
        <v>1003</v>
      </c>
      <c r="D448" s="27" t="s">
        <v>12</v>
      </c>
      <c r="E448" s="60"/>
      <c r="F448" s="139">
        <v>617.03</v>
      </c>
      <c r="G448" s="140">
        <v>300</v>
      </c>
      <c r="H448" s="140">
        <v>0</v>
      </c>
      <c r="I448" s="60"/>
      <c r="J448" s="28">
        <v>2.4</v>
      </c>
      <c r="K448" s="28">
        <v>158260.79999999999</v>
      </c>
      <c r="L448" s="60"/>
      <c r="M448" s="28">
        <v>2.4</v>
      </c>
      <c r="N448" s="28">
        <v>158260.79999999999</v>
      </c>
      <c r="O448" s="60"/>
      <c r="P448" s="28">
        <v>2.5</v>
      </c>
      <c r="Q448" s="28">
        <v>164855</v>
      </c>
      <c r="R448" s="60"/>
      <c r="S448" s="28">
        <v>2.5</v>
      </c>
      <c r="T448" s="44">
        <v>164855</v>
      </c>
      <c r="U448" s="12"/>
      <c r="V448" s="11"/>
      <c r="W448" s="28">
        <v>0</v>
      </c>
      <c r="X448" s="28">
        <v>0</v>
      </c>
      <c r="Y448" s="60"/>
      <c r="Z448" s="28">
        <v>0</v>
      </c>
      <c r="AA448" s="28">
        <v>0</v>
      </c>
      <c r="AB448" s="60"/>
      <c r="AC448" s="28">
        <v>0</v>
      </c>
      <c r="AD448" s="28">
        <v>0</v>
      </c>
      <c r="AE448" s="60"/>
      <c r="AF448" s="28">
        <v>0</v>
      </c>
      <c r="AG448" s="44">
        <v>0</v>
      </c>
      <c r="AH448" s="60"/>
      <c r="AI448" s="63">
        <v>0</v>
      </c>
      <c r="AJ448" s="44">
        <v>0</v>
      </c>
      <c r="AK448" s="12"/>
      <c r="AL448" s="11"/>
      <c r="AM448" s="28">
        <v>4.37</v>
      </c>
      <c r="AN448" s="28">
        <v>288166.53999999998</v>
      </c>
      <c r="AO448" s="60"/>
      <c r="AP448" s="28">
        <v>4.37</v>
      </c>
      <c r="AQ448" s="28">
        <v>115118.91</v>
      </c>
      <c r="AR448" s="60"/>
      <c r="AS448" s="28">
        <v>0.61</v>
      </c>
      <c r="AT448" s="28">
        <v>45400.47</v>
      </c>
      <c r="AU448" s="13"/>
      <c r="AV448" s="11"/>
      <c r="AW448" s="44">
        <v>1094917.52</v>
      </c>
      <c r="AX448" s="51"/>
      <c r="AY448" s="140">
        <v>11.77</v>
      </c>
    </row>
    <row r="449" spans="1:51" x14ac:dyDescent="0.25">
      <c r="A449" s="116" t="s">
        <v>1014</v>
      </c>
      <c r="B449" s="152" t="s">
        <v>1015</v>
      </c>
      <c r="C449" s="27" t="s">
        <v>1016</v>
      </c>
      <c r="D449" s="27" t="s">
        <v>131</v>
      </c>
      <c r="E449" s="60"/>
      <c r="F449" s="139">
        <v>334.82</v>
      </c>
      <c r="G449" s="140">
        <v>121.66</v>
      </c>
      <c r="H449" s="140">
        <v>0</v>
      </c>
      <c r="I449" s="60"/>
      <c r="J449" s="28">
        <v>0.97</v>
      </c>
      <c r="K449" s="28">
        <v>63963.74</v>
      </c>
      <c r="L449" s="60"/>
      <c r="M449" s="28">
        <v>0.97</v>
      </c>
      <c r="N449" s="28">
        <v>63963.74</v>
      </c>
      <c r="O449" s="60"/>
      <c r="P449" s="28">
        <v>1.01</v>
      </c>
      <c r="Q449" s="28">
        <v>66601.42</v>
      </c>
      <c r="R449" s="60"/>
      <c r="S449" s="28">
        <v>1.01</v>
      </c>
      <c r="T449" s="44">
        <v>66601.42</v>
      </c>
      <c r="U449" s="12"/>
      <c r="V449" s="11"/>
      <c r="W449" s="28">
        <v>0</v>
      </c>
      <c r="X449" s="28">
        <v>0</v>
      </c>
      <c r="Y449" s="60"/>
      <c r="Z449" s="28">
        <v>0</v>
      </c>
      <c r="AA449" s="28">
        <v>0</v>
      </c>
      <c r="AB449" s="60"/>
      <c r="AC449" s="28">
        <v>0</v>
      </c>
      <c r="AD449" s="28">
        <v>0</v>
      </c>
      <c r="AE449" s="60"/>
      <c r="AF449" s="28">
        <v>0</v>
      </c>
      <c r="AG449" s="44">
        <v>0</v>
      </c>
      <c r="AH449" s="60"/>
      <c r="AI449" s="63">
        <v>0</v>
      </c>
      <c r="AJ449" s="44">
        <v>0</v>
      </c>
      <c r="AK449" s="12"/>
      <c r="AL449" s="11"/>
      <c r="AM449" s="28">
        <v>2.37</v>
      </c>
      <c r="AN449" s="28">
        <v>156282.54</v>
      </c>
      <c r="AO449" s="60"/>
      <c r="AP449" s="28">
        <v>2.37</v>
      </c>
      <c r="AQ449" s="28">
        <v>62432.91</v>
      </c>
      <c r="AR449" s="60"/>
      <c r="AS449" s="28">
        <v>0.33</v>
      </c>
      <c r="AT449" s="28">
        <v>24560.91</v>
      </c>
      <c r="AU449" s="13"/>
      <c r="AV449" s="11"/>
      <c r="AW449" s="44">
        <v>504406.68</v>
      </c>
      <c r="AX449" s="51"/>
      <c r="AY449" s="140">
        <v>5.36</v>
      </c>
    </row>
    <row r="450" spans="1:51" x14ac:dyDescent="0.25">
      <c r="A450" s="116" t="s">
        <v>1017</v>
      </c>
      <c r="B450" s="152" t="s">
        <v>1018</v>
      </c>
      <c r="C450" s="27" t="s">
        <v>1016</v>
      </c>
      <c r="D450" s="27" t="s">
        <v>12</v>
      </c>
      <c r="E450" s="60"/>
      <c r="F450" s="139">
        <v>373.95</v>
      </c>
      <c r="G450" s="140">
        <v>145</v>
      </c>
      <c r="H450" s="140">
        <v>0</v>
      </c>
      <c r="I450" s="60"/>
      <c r="J450" s="28">
        <v>1.1599999999999999</v>
      </c>
      <c r="K450" s="28">
        <v>76492.72</v>
      </c>
      <c r="L450" s="60"/>
      <c r="M450" s="28">
        <v>1.1599999999999999</v>
      </c>
      <c r="N450" s="28">
        <v>76492.72</v>
      </c>
      <c r="O450" s="60"/>
      <c r="P450" s="28">
        <v>1.2</v>
      </c>
      <c r="Q450" s="28">
        <v>79130.399999999994</v>
      </c>
      <c r="R450" s="60"/>
      <c r="S450" s="28">
        <v>1.2</v>
      </c>
      <c r="T450" s="44">
        <v>79130.399999999994</v>
      </c>
      <c r="U450" s="12"/>
      <c r="V450" s="11"/>
      <c r="W450" s="28">
        <v>0</v>
      </c>
      <c r="X450" s="28">
        <v>0</v>
      </c>
      <c r="Y450" s="60"/>
      <c r="Z450" s="28">
        <v>0</v>
      </c>
      <c r="AA450" s="28">
        <v>0</v>
      </c>
      <c r="AB450" s="60"/>
      <c r="AC450" s="28">
        <v>0</v>
      </c>
      <c r="AD450" s="28">
        <v>0</v>
      </c>
      <c r="AE450" s="60"/>
      <c r="AF450" s="28">
        <v>0</v>
      </c>
      <c r="AG450" s="44">
        <v>0</v>
      </c>
      <c r="AH450" s="60"/>
      <c r="AI450" s="63">
        <v>0</v>
      </c>
      <c r="AJ450" s="44">
        <v>0</v>
      </c>
      <c r="AK450" s="12"/>
      <c r="AL450" s="11"/>
      <c r="AM450" s="28">
        <v>2.65</v>
      </c>
      <c r="AN450" s="28">
        <v>174746.3</v>
      </c>
      <c r="AO450" s="60"/>
      <c r="AP450" s="28">
        <v>2.65</v>
      </c>
      <c r="AQ450" s="28">
        <v>69808.95</v>
      </c>
      <c r="AR450" s="60"/>
      <c r="AS450" s="28">
        <v>0.37</v>
      </c>
      <c r="AT450" s="28">
        <v>27537.99</v>
      </c>
      <c r="AU450" s="13"/>
      <c r="AV450" s="11"/>
      <c r="AW450" s="44">
        <v>583339.48</v>
      </c>
      <c r="AX450" s="51"/>
      <c r="AY450" s="140">
        <v>6.2099999999999991</v>
      </c>
    </row>
    <row r="451" spans="1:51" x14ac:dyDescent="0.25">
      <c r="A451" s="116" t="s">
        <v>1019</v>
      </c>
      <c r="B451" s="152" t="s">
        <v>1020</v>
      </c>
      <c r="C451" s="27" t="s">
        <v>1016</v>
      </c>
      <c r="D451" s="27" t="s">
        <v>120</v>
      </c>
      <c r="E451" s="60"/>
      <c r="F451" s="139">
        <v>417.87</v>
      </c>
      <c r="G451" s="140">
        <v>200</v>
      </c>
      <c r="H451" s="140">
        <v>3.66</v>
      </c>
      <c r="I451" s="60"/>
      <c r="J451" s="28">
        <v>1.6</v>
      </c>
      <c r="K451" s="28">
        <v>105507.2</v>
      </c>
      <c r="L451" s="60"/>
      <c r="M451" s="28">
        <v>1.6</v>
      </c>
      <c r="N451" s="28">
        <v>105507.2</v>
      </c>
      <c r="O451" s="60"/>
      <c r="P451" s="28">
        <v>1.66</v>
      </c>
      <c r="Q451" s="28">
        <v>109463.72</v>
      </c>
      <c r="R451" s="60"/>
      <c r="S451" s="28">
        <v>1.66</v>
      </c>
      <c r="T451" s="44">
        <v>109463.72</v>
      </c>
      <c r="U451" s="12"/>
      <c r="V451" s="11"/>
      <c r="W451" s="28">
        <v>0.02</v>
      </c>
      <c r="X451" s="28">
        <v>1318.84</v>
      </c>
      <c r="Y451" s="60"/>
      <c r="Z451" s="28">
        <v>0.02</v>
      </c>
      <c r="AA451" s="28">
        <v>1318.84</v>
      </c>
      <c r="AB451" s="60"/>
      <c r="AC451" s="28">
        <v>0.03</v>
      </c>
      <c r="AD451" s="28">
        <v>1978.26</v>
      </c>
      <c r="AE451" s="60"/>
      <c r="AF451" s="28">
        <v>0.03</v>
      </c>
      <c r="AG451" s="44">
        <v>1978.26</v>
      </c>
      <c r="AH451" s="60"/>
      <c r="AI451" s="63">
        <v>0.03</v>
      </c>
      <c r="AJ451" s="44">
        <v>1978.26</v>
      </c>
      <c r="AK451" s="12"/>
      <c r="AL451" s="11"/>
      <c r="AM451" s="28">
        <v>2.96</v>
      </c>
      <c r="AN451" s="28">
        <v>195188.32</v>
      </c>
      <c r="AO451" s="60"/>
      <c r="AP451" s="28">
        <v>2.96</v>
      </c>
      <c r="AQ451" s="28">
        <v>77975.28</v>
      </c>
      <c r="AR451" s="60"/>
      <c r="AS451" s="28">
        <v>0.41</v>
      </c>
      <c r="AT451" s="28">
        <v>30515.07</v>
      </c>
      <c r="AU451" s="13"/>
      <c r="AV451" s="11"/>
      <c r="AW451" s="44">
        <v>742192.97</v>
      </c>
      <c r="AX451" s="51"/>
      <c r="AY451" s="140">
        <v>7.99</v>
      </c>
    </row>
    <row r="452" spans="1:51" x14ac:dyDescent="0.25">
      <c r="A452" s="116" t="s">
        <v>1021</v>
      </c>
      <c r="B452" s="152" t="s">
        <v>1022</v>
      </c>
      <c r="C452" s="27" t="s">
        <v>1016</v>
      </c>
      <c r="D452" s="27" t="s">
        <v>12</v>
      </c>
      <c r="E452" s="60"/>
      <c r="F452" s="139">
        <v>250.46</v>
      </c>
      <c r="G452" s="140">
        <v>89</v>
      </c>
      <c r="H452" s="140">
        <v>0</v>
      </c>
      <c r="I452" s="60"/>
      <c r="J452" s="28">
        <v>0.71</v>
      </c>
      <c r="K452" s="28">
        <v>46818.82</v>
      </c>
      <c r="L452" s="60"/>
      <c r="M452" s="28">
        <v>0.71</v>
      </c>
      <c r="N452" s="28">
        <v>46818.82</v>
      </c>
      <c r="O452" s="60"/>
      <c r="P452" s="28">
        <v>0.74</v>
      </c>
      <c r="Q452" s="28">
        <v>48797.08</v>
      </c>
      <c r="R452" s="60"/>
      <c r="S452" s="28">
        <v>0.74</v>
      </c>
      <c r="T452" s="44">
        <v>48797.08</v>
      </c>
      <c r="U452" s="12"/>
      <c r="V452" s="11"/>
      <c r="W452" s="28">
        <v>0</v>
      </c>
      <c r="X452" s="28">
        <v>0</v>
      </c>
      <c r="Y452" s="60"/>
      <c r="Z452" s="28">
        <v>0</v>
      </c>
      <c r="AA452" s="28">
        <v>0</v>
      </c>
      <c r="AB452" s="60"/>
      <c r="AC452" s="28">
        <v>0</v>
      </c>
      <c r="AD452" s="28">
        <v>0</v>
      </c>
      <c r="AE452" s="60"/>
      <c r="AF452" s="28">
        <v>0</v>
      </c>
      <c r="AG452" s="44">
        <v>0</v>
      </c>
      <c r="AH452" s="60"/>
      <c r="AI452" s="63">
        <v>0</v>
      </c>
      <c r="AJ452" s="44">
        <v>0</v>
      </c>
      <c r="AK452" s="12"/>
      <c r="AL452" s="11"/>
      <c r="AM452" s="28">
        <v>1.77</v>
      </c>
      <c r="AN452" s="28">
        <v>116717.34</v>
      </c>
      <c r="AO452" s="60"/>
      <c r="AP452" s="28">
        <v>1.77</v>
      </c>
      <c r="AQ452" s="28">
        <v>46627.11</v>
      </c>
      <c r="AR452" s="60"/>
      <c r="AS452" s="28">
        <v>0.25</v>
      </c>
      <c r="AT452" s="28">
        <v>18606.75</v>
      </c>
      <c r="AU452" s="13"/>
      <c r="AV452" s="11"/>
      <c r="AW452" s="44">
        <v>373183.00000000006</v>
      </c>
      <c r="AX452" s="51"/>
      <c r="AY452" s="140">
        <v>3.96</v>
      </c>
    </row>
    <row r="453" spans="1:51" x14ac:dyDescent="0.25">
      <c r="A453" s="116" t="s">
        <v>1023</v>
      </c>
      <c r="B453" s="152" t="s">
        <v>1024</v>
      </c>
      <c r="C453" s="27" t="s">
        <v>1016</v>
      </c>
      <c r="D453" s="27" t="s">
        <v>120</v>
      </c>
      <c r="E453" s="60"/>
      <c r="F453" s="139">
        <v>172</v>
      </c>
      <c r="G453" s="140">
        <v>88</v>
      </c>
      <c r="H453" s="140">
        <v>0</v>
      </c>
      <c r="I453" s="60"/>
      <c r="J453" s="28">
        <v>0.7</v>
      </c>
      <c r="K453" s="28">
        <v>46159.4</v>
      </c>
      <c r="L453" s="60"/>
      <c r="M453" s="28">
        <v>0.7</v>
      </c>
      <c r="N453" s="28">
        <v>46159.4</v>
      </c>
      <c r="O453" s="60"/>
      <c r="P453" s="28">
        <v>0.73</v>
      </c>
      <c r="Q453" s="28">
        <v>48137.66</v>
      </c>
      <c r="R453" s="60"/>
      <c r="S453" s="28">
        <v>0.73</v>
      </c>
      <c r="T453" s="44">
        <v>48137.66</v>
      </c>
      <c r="U453" s="12"/>
      <c r="V453" s="11"/>
      <c r="W453" s="28">
        <v>0</v>
      </c>
      <c r="X453" s="28">
        <v>0</v>
      </c>
      <c r="Y453" s="60"/>
      <c r="Z453" s="28">
        <v>0</v>
      </c>
      <c r="AA453" s="28">
        <v>0</v>
      </c>
      <c r="AB453" s="60"/>
      <c r="AC453" s="28">
        <v>0</v>
      </c>
      <c r="AD453" s="28">
        <v>0</v>
      </c>
      <c r="AE453" s="60"/>
      <c r="AF453" s="28">
        <v>0</v>
      </c>
      <c r="AG453" s="44">
        <v>0</v>
      </c>
      <c r="AH453" s="60"/>
      <c r="AI453" s="63">
        <v>0</v>
      </c>
      <c r="AJ453" s="44">
        <v>0</v>
      </c>
      <c r="AK453" s="12"/>
      <c r="AL453" s="11"/>
      <c r="AM453" s="28">
        <v>1.21</v>
      </c>
      <c r="AN453" s="28">
        <v>79789.820000000007</v>
      </c>
      <c r="AO453" s="60"/>
      <c r="AP453" s="28">
        <v>1.21</v>
      </c>
      <c r="AQ453" s="28">
        <v>31875.03</v>
      </c>
      <c r="AR453" s="60"/>
      <c r="AS453" s="28">
        <v>0.17</v>
      </c>
      <c r="AT453" s="28">
        <v>12652.59</v>
      </c>
      <c r="AU453" s="13"/>
      <c r="AV453" s="11"/>
      <c r="AW453" s="44">
        <v>312911.56000000006</v>
      </c>
      <c r="AX453" s="51"/>
      <c r="AY453" s="140">
        <v>3.37</v>
      </c>
    </row>
    <row r="454" spans="1:51" x14ac:dyDescent="0.25">
      <c r="A454" s="116" t="s">
        <v>1025</v>
      </c>
      <c r="B454" s="152" t="s">
        <v>1026</v>
      </c>
      <c r="C454" s="27" t="s">
        <v>1016</v>
      </c>
      <c r="D454" s="27" t="s">
        <v>12</v>
      </c>
      <c r="E454" s="60"/>
      <c r="F454" s="139">
        <v>563.20000000000005</v>
      </c>
      <c r="G454" s="140">
        <v>220</v>
      </c>
      <c r="H454" s="140">
        <v>2</v>
      </c>
      <c r="I454" s="60"/>
      <c r="J454" s="28">
        <v>1.76</v>
      </c>
      <c r="K454" s="28">
        <v>116057.92</v>
      </c>
      <c r="L454" s="60"/>
      <c r="M454" s="28">
        <v>1.76</v>
      </c>
      <c r="N454" s="28">
        <v>116057.92</v>
      </c>
      <c r="O454" s="60"/>
      <c r="P454" s="28">
        <v>1.83</v>
      </c>
      <c r="Q454" s="28">
        <v>120673.86</v>
      </c>
      <c r="R454" s="60"/>
      <c r="S454" s="28">
        <v>1.83</v>
      </c>
      <c r="T454" s="44">
        <v>120673.86</v>
      </c>
      <c r="U454" s="12"/>
      <c r="V454" s="11"/>
      <c r="W454" s="28">
        <v>0.01</v>
      </c>
      <c r="X454" s="28">
        <v>659.42</v>
      </c>
      <c r="Y454" s="60"/>
      <c r="Z454" s="28">
        <v>0.01</v>
      </c>
      <c r="AA454" s="28">
        <v>659.42</v>
      </c>
      <c r="AB454" s="60"/>
      <c r="AC454" s="28">
        <v>0.01</v>
      </c>
      <c r="AD454" s="28">
        <v>659.42</v>
      </c>
      <c r="AE454" s="60"/>
      <c r="AF454" s="28">
        <v>0.01</v>
      </c>
      <c r="AG454" s="44">
        <v>659.42</v>
      </c>
      <c r="AH454" s="60"/>
      <c r="AI454" s="63">
        <v>0.02</v>
      </c>
      <c r="AJ454" s="44">
        <v>1318.84</v>
      </c>
      <c r="AK454" s="12"/>
      <c r="AL454" s="11"/>
      <c r="AM454" s="28">
        <v>3.99</v>
      </c>
      <c r="AN454" s="28">
        <v>263108.58</v>
      </c>
      <c r="AO454" s="60"/>
      <c r="AP454" s="28">
        <v>3.99</v>
      </c>
      <c r="AQ454" s="28">
        <v>105108.57</v>
      </c>
      <c r="AR454" s="60"/>
      <c r="AS454" s="28">
        <v>0.56000000000000005</v>
      </c>
      <c r="AT454" s="28">
        <v>41679.120000000003</v>
      </c>
      <c r="AU454" s="13"/>
      <c r="AV454" s="11"/>
      <c r="AW454" s="44">
        <v>887316.35000000009</v>
      </c>
      <c r="AX454" s="51"/>
      <c r="AY454" s="140">
        <v>9.4599999999999991</v>
      </c>
    </row>
    <row r="455" spans="1:51" x14ac:dyDescent="0.25">
      <c r="A455" s="116" t="s">
        <v>1027</v>
      </c>
      <c r="B455" s="152" t="s">
        <v>1028</v>
      </c>
      <c r="C455" s="27" t="s">
        <v>1016</v>
      </c>
      <c r="D455" s="27" t="s">
        <v>12</v>
      </c>
      <c r="E455" s="60"/>
      <c r="F455" s="139">
        <v>462.29</v>
      </c>
      <c r="G455" s="140">
        <v>263.66000000000003</v>
      </c>
      <c r="H455" s="140">
        <v>0</v>
      </c>
      <c r="I455" s="60"/>
      <c r="J455" s="28">
        <v>2.1</v>
      </c>
      <c r="K455" s="28">
        <v>138478.20000000001</v>
      </c>
      <c r="L455" s="60"/>
      <c r="M455" s="28">
        <v>2.1</v>
      </c>
      <c r="N455" s="28">
        <v>138478.20000000001</v>
      </c>
      <c r="O455" s="60"/>
      <c r="P455" s="28">
        <v>2.19</v>
      </c>
      <c r="Q455" s="28">
        <v>144412.98000000001</v>
      </c>
      <c r="R455" s="60"/>
      <c r="S455" s="28">
        <v>2.19</v>
      </c>
      <c r="T455" s="44">
        <v>144412.98000000001</v>
      </c>
      <c r="U455" s="12"/>
      <c r="V455" s="11"/>
      <c r="W455" s="28">
        <v>0</v>
      </c>
      <c r="X455" s="28">
        <v>0</v>
      </c>
      <c r="Y455" s="60"/>
      <c r="Z455" s="28">
        <v>0</v>
      </c>
      <c r="AA455" s="28">
        <v>0</v>
      </c>
      <c r="AB455" s="60"/>
      <c r="AC455" s="28">
        <v>0</v>
      </c>
      <c r="AD455" s="28">
        <v>0</v>
      </c>
      <c r="AE455" s="60"/>
      <c r="AF455" s="28">
        <v>0</v>
      </c>
      <c r="AG455" s="44">
        <v>0</v>
      </c>
      <c r="AH455" s="60"/>
      <c r="AI455" s="63">
        <v>0</v>
      </c>
      <c r="AJ455" s="44">
        <v>0</v>
      </c>
      <c r="AK455" s="12"/>
      <c r="AL455" s="11"/>
      <c r="AM455" s="28">
        <v>3.27</v>
      </c>
      <c r="AN455" s="28">
        <v>215630.34</v>
      </c>
      <c r="AO455" s="60"/>
      <c r="AP455" s="28">
        <v>3.27</v>
      </c>
      <c r="AQ455" s="28">
        <v>86141.61</v>
      </c>
      <c r="AR455" s="60"/>
      <c r="AS455" s="28">
        <v>0.46</v>
      </c>
      <c r="AT455" s="28">
        <v>34236.42</v>
      </c>
      <c r="AU455" s="13"/>
      <c r="AV455" s="11"/>
      <c r="AW455" s="44">
        <v>901790.73</v>
      </c>
      <c r="AX455" s="51"/>
      <c r="AY455" s="140">
        <v>9.75</v>
      </c>
    </row>
    <row r="456" spans="1:51" x14ac:dyDescent="0.25">
      <c r="A456" s="116" t="s">
        <v>1029</v>
      </c>
      <c r="B456" s="152" t="s">
        <v>1030</v>
      </c>
      <c r="C456" s="27" t="s">
        <v>1016</v>
      </c>
      <c r="D456" s="27" t="s">
        <v>120</v>
      </c>
      <c r="E456" s="60"/>
      <c r="F456" s="139">
        <v>192.8</v>
      </c>
      <c r="G456" s="140">
        <v>88</v>
      </c>
      <c r="H456" s="140">
        <v>0</v>
      </c>
      <c r="I456" s="60"/>
      <c r="J456" s="28">
        <v>0.7</v>
      </c>
      <c r="K456" s="28">
        <v>46159.4</v>
      </c>
      <c r="L456" s="60"/>
      <c r="M456" s="28">
        <v>0.7</v>
      </c>
      <c r="N456" s="28">
        <v>46159.4</v>
      </c>
      <c r="O456" s="60"/>
      <c r="P456" s="28">
        <v>0.73</v>
      </c>
      <c r="Q456" s="28">
        <v>48137.66</v>
      </c>
      <c r="R456" s="60"/>
      <c r="S456" s="28">
        <v>0.73</v>
      </c>
      <c r="T456" s="44">
        <v>48137.66</v>
      </c>
      <c r="U456" s="12"/>
      <c r="V456" s="11"/>
      <c r="W456" s="28">
        <v>0</v>
      </c>
      <c r="X456" s="28">
        <v>0</v>
      </c>
      <c r="Y456" s="60"/>
      <c r="Z456" s="28">
        <v>0</v>
      </c>
      <c r="AA456" s="28">
        <v>0</v>
      </c>
      <c r="AB456" s="60"/>
      <c r="AC456" s="28">
        <v>0</v>
      </c>
      <c r="AD456" s="28">
        <v>0</v>
      </c>
      <c r="AE456" s="60"/>
      <c r="AF456" s="28">
        <v>0</v>
      </c>
      <c r="AG456" s="44">
        <v>0</v>
      </c>
      <c r="AH456" s="60"/>
      <c r="AI456" s="63">
        <v>0</v>
      </c>
      <c r="AJ456" s="44">
        <v>0</v>
      </c>
      <c r="AK456" s="12"/>
      <c r="AL456" s="11"/>
      <c r="AM456" s="28">
        <v>1.36</v>
      </c>
      <c r="AN456" s="28">
        <v>89681.12</v>
      </c>
      <c r="AO456" s="60"/>
      <c r="AP456" s="28">
        <v>1.36</v>
      </c>
      <c r="AQ456" s="28">
        <v>35826.480000000003</v>
      </c>
      <c r="AR456" s="60"/>
      <c r="AS456" s="28">
        <v>0.19</v>
      </c>
      <c r="AT456" s="28">
        <v>14141.13</v>
      </c>
      <c r="AU456" s="13"/>
      <c r="AV456" s="11"/>
      <c r="AW456" s="44">
        <v>328242.85000000003</v>
      </c>
      <c r="AX456" s="51"/>
      <c r="AY456" s="140">
        <v>3.5200000000000005</v>
      </c>
    </row>
    <row r="457" spans="1:51" x14ac:dyDescent="0.25">
      <c r="A457" s="116" t="s">
        <v>1031</v>
      </c>
      <c r="B457" s="152" t="s">
        <v>1032</v>
      </c>
      <c r="C457" s="27" t="s">
        <v>998</v>
      </c>
      <c r="D457" s="27" t="s">
        <v>12</v>
      </c>
      <c r="E457" s="60"/>
      <c r="F457" s="139">
        <v>555.63</v>
      </c>
      <c r="G457" s="140">
        <v>252</v>
      </c>
      <c r="H457" s="140">
        <v>0</v>
      </c>
      <c r="I457" s="60"/>
      <c r="J457" s="28">
        <v>2.0099999999999998</v>
      </c>
      <c r="K457" s="28">
        <v>132543.42000000001</v>
      </c>
      <c r="L457" s="60"/>
      <c r="M457" s="28">
        <v>2.0099999999999998</v>
      </c>
      <c r="N457" s="28">
        <v>132543.42000000001</v>
      </c>
      <c r="O457" s="60"/>
      <c r="P457" s="28">
        <v>2.1</v>
      </c>
      <c r="Q457" s="28">
        <v>138478.20000000001</v>
      </c>
      <c r="R457" s="60"/>
      <c r="S457" s="28">
        <v>2.1</v>
      </c>
      <c r="T457" s="44">
        <v>138478.20000000001</v>
      </c>
      <c r="U457" s="12"/>
      <c r="V457" s="11"/>
      <c r="W457" s="28">
        <v>0</v>
      </c>
      <c r="X457" s="28">
        <v>0</v>
      </c>
      <c r="Y457" s="60"/>
      <c r="Z457" s="28">
        <v>0</v>
      </c>
      <c r="AA457" s="28">
        <v>0</v>
      </c>
      <c r="AB457" s="60"/>
      <c r="AC457" s="28">
        <v>0</v>
      </c>
      <c r="AD457" s="28">
        <v>0</v>
      </c>
      <c r="AE457" s="60"/>
      <c r="AF457" s="28">
        <v>0</v>
      </c>
      <c r="AG457" s="44">
        <v>0</v>
      </c>
      <c r="AH457" s="60"/>
      <c r="AI457" s="63">
        <v>0</v>
      </c>
      <c r="AJ457" s="44">
        <v>0</v>
      </c>
      <c r="AK457" s="12"/>
      <c r="AL457" s="11"/>
      <c r="AM457" s="28">
        <v>3.94</v>
      </c>
      <c r="AN457" s="28">
        <v>259811.48</v>
      </c>
      <c r="AO457" s="60"/>
      <c r="AP457" s="28">
        <v>3.94</v>
      </c>
      <c r="AQ457" s="28">
        <v>103791.42</v>
      </c>
      <c r="AR457" s="60"/>
      <c r="AS457" s="28">
        <v>0.55000000000000004</v>
      </c>
      <c r="AT457" s="28">
        <v>40934.85</v>
      </c>
      <c r="AU457" s="13"/>
      <c r="AV457" s="11"/>
      <c r="AW457" s="44">
        <v>946580.99</v>
      </c>
      <c r="AX457" s="51"/>
      <c r="AY457" s="140">
        <v>10.149999999999999</v>
      </c>
    </row>
    <row r="458" spans="1:51" x14ac:dyDescent="0.25">
      <c r="A458" s="116" t="s">
        <v>1033</v>
      </c>
      <c r="B458" s="152" t="s">
        <v>1034</v>
      </c>
      <c r="C458" s="27" t="s">
        <v>998</v>
      </c>
      <c r="D458" s="27" t="s">
        <v>12</v>
      </c>
      <c r="E458" s="60"/>
      <c r="F458" s="139">
        <v>650.17999999999995</v>
      </c>
      <c r="G458" s="140">
        <v>344</v>
      </c>
      <c r="H458" s="140">
        <v>1</v>
      </c>
      <c r="I458" s="60"/>
      <c r="J458" s="28">
        <v>2.75</v>
      </c>
      <c r="K458" s="28">
        <v>181340.5</v>
      </c>
      <c r="L458" s="60"/>
      <c r="M458" s="28">
        <v>2.75</v>
      </c>
      <c r="N458" s="28">
        <v>181340.5</v>
      </c>
      <c r="O458" s="60"/>
      <c r="P458" s="28">
        <v>2.86</v>
      </c>
      <c r="Q458" s="28">
        <v>188594.12</v>
      </c>
      <c r="R458" s="60"/>
      <c r="S458" s="28">
        <v>2.86</v>
      </c>
      <c r="T458" s="44">
        <v>188594.12</v>
      </c>
      <c r="U458" s="12"/>
      <c r="V458" s="11"/>
      <c r="W458" s="28">
        <v>0</v>
      </c>
      <c r="X458" s="28">
        <v>0</v>
      </c>
      <c r="Y458" s="60"/>
      <c r="Z458" s="28">
        <v>0</v>
      </c>
      <c r="AA458" s="28">
        <v>0</v>
      </c>
      <c r="AB458" s="60"/>
      <c r="AC458" s="28">
        <v>0</v>
      </c>
      <c r="AD458" s="28">
        <v>0</v>
      </c>
      <c r="AE458" s="60"/>
      <c r="AF458" s="28">
        <v>0</v>
      </c>
      <c r="AG458" s="44">
        <v>0</v>
      </c>
      <c r="AH458" s="60"/>
      <c r="AI458" s="63">
        <v>0.01</v>
      </c>
      <c r="AJ458" s="44">
        <v>659.42</v>
      </c>
      <c r="AK458" s="12"/>
      <c r="AL458" s="11"/>
      <c r="AM458" s="28">
        <v>4.6100000000000003</v>
      </c>
      <c r="AN458" s="28">
        <v>303992.62</v>
      </c>
      <c r="AO458" s="60"/>
      <c r="AP458" s="28">
        <v>4.6100000000000003</v>
      </c>
      <c r="AQ458" s="28">
        <v>121441.23</v>
      </c>
      <c r="AR458" s="60"/>
      <c r="AS458" s="28">
        <v>0.65</v>
      </c>
      <c r="AT458" s="28">
        <v>48377.55</v>
      </c>
      <c r="AU458" s="13"/>
      <c r="AV458" s="11"/>
      <c r="AW458" s="44">
        <v>1214340.06</v>
      </c>
      <c r="AX458" s="51"/>
      <c r="AY458" s="140">
        <v>13.09</v>
      </c>
    </row>
    <row r="459" spans="1:51" x14ac:dyDescent="0.25">
      <c r="A459" s="116" t="s">
        <v>1035</v>
      </c>
      <c r="B459" s="152" t="s">
        <v>1036</v>
      </c>
      <c r="C459" s="27" t="s">
        <v>998</v>
      </c>
      <c r="D459" s="27" t="s">
        <v>12</v>
      </c>
      <c r="E459" s="60"/>
      <c r="F459" s="139">
        <v>1961.03</v>
      </c>
      <c r="G459" s="140">
        <v>900</v>
      </c>
      <c r="H459" s="140">
        <v>57.5</v>
      </c>
      <c r="I459" s="60"/>
      <c r="J459" s="28">
        <v>7.2</v>
      </c>
      <c r="K459" s="28">
        <v>474782.4</v>
      </c>
      <c r="L459" s="60"/>
      <c r="M459" s="28">
        <v>7.2</v>
      </c>
      <c r="N459" s="28">
        <v>474782.4</v>
      </c>
      <c r="O459" s="60"/>
      <c r="P459" s="28">
        <v>7.5</v>
      </c>
      <c r="Q459" s="28">
        <v>494565</v>
      </c>
      <c r="R459" s="60"/>
      <c r="S459" s="28">
        <v>7.5</v>
      </c>
      <c r="T459" s="44">
        <v>494565</v>
      </c>
      <c r="U459" s="12"/>
      <c r="V459" s="11"/>
      <c r="W459" s="28">
        <v>0.46</v>
      </c>
      <c r="X459" s="28">
        <v>30333.32</v>
      </c>
      <c r="Y459" s="60"/>
      <c r="Z459" s="28">
        <v>0.46</v>
      </c>
      <c r="AA459" s="28">
        <v>30333.32</v>
      </c>
      <c r="AB459" s="60"/>
      <c r="AC459" s="28">
        <v>0.47</v>
      </c>
      <c r="AD459" s="28">
        <v>30992.74</v>
      </c>
      <c r="AE459" s="60"/>
      <c r="AF459" s="28">
        <v>0.47</v>
      </c>
      <c r="AG459" s="44">
        <v>30992.74</v>
      </c>
      <c r="AH459" s="60"/>
      <c r="AI459" s="63">
        <v>0.56999999999999995</v>
      </c>
      <c r="AJ459" s="44">
        <v>37586.94</v>
      </c>
      <c r="AK459" s="12"/>
      <c r="AL459" s="11"/>
      <c r="AM459" s="28">
        <v>13.9</v>
      </c>
      <c r="AN459" s="28">
        <v>916593.8</v>
      </c>
      <c r="AO459" s="60"/>
      <c r="AP459" s="28">
        <v>13.9</v>
      </c>
      <c r="AQ459" s="28">
        <v>366167.7</v>
      </c>
      <c r="AR459" s="60"/>
      <c r="AS459" s="28">
        <v>1.96</v>
      </c>
      <c r="AT459" s="28">
        <v>145876.92000000001</v>
      </c>
      <c r="AU459" s="13"/>
      <c r="AV459" s="11"/>
      <c r="AW459" s="44">
        <v>3527572.28</v>
      </c>
      <c r="AX459" s="51"/>
      <c r="AY459" s="140">
        <v>38.07</v>
      </c>
    </row>
    <row r="460" spans="1:51" x14ac:dyDescent="0.25">
      <c r="A460" s="116" t="s">
        <v>1037</v>
      </c>
      <c r="B460" s="152" t="s">
        <v>1038</v>
      </c>
      <c r="C460" s="27" t="s">
        <v>1039</v>
      </c>
      <c r="D460" s="27" t="s">
        <v>12</v>
      </c>
      <c r="E460" s="60"/>
      <c r="F460" s="139">
        <v>992.77</v>
      </c>
      <c r="G460" s="140">
        <v>399</v>
      </c>
      <c r="H460" s="140">
        <v>33</v>
      </c>
      <c r="I460" s="60"/>
      <c r="J460" s="28">
        <v>3.19</v>
      </c>
      <c r="K460" s="28">
        <v>210354.98</v>
      </c>
      <c r="L460" s="60"/>
      <c r="M460" s="28">
        <v>3.19</v>
      </c>
      <c r="N460" s="28">
        <v>210354.98</v>
      </c>
      <c r="O460" s="60"/>
      <c r="P460" s="28">
        <v>3.32</v>
      </c>
      <c r="Q460" s="28">
        <v>218927.44</v>
      </c>
      <c r="R460" s="60"/>
      <c r="S460" s="28">
        <v>3.32</v>
      </c>
      <c r="T460" s="44">
        <v>218927.44</v>
      </c>
      <c r="U460" s="12"/>
      <c r="V460" s="11"/>
      <c r="W460" s="28">
        <v>0.26</v>
      </c>
      <c r="X460" s="28">
        <v>17144.919999999998</v>
      </c>
      <c r="Y460" s="60"/>
      <c r="Z460" s="28">
        <v>0.26</v>
      </c>
      <c r="AA460" s="28">
        <v>17144.919999999998</v>
      </c>
      <c r="AB460" s="60"/>
      <c r="AC460" s="28">
        <v>0.27</v>
      </c>
      <c r="AD460" s="28">
        <v>17804.34</v>
      </c>
      <c r="AE460" s="60"/>
      <c r="AF460" s="28">
        <v>0.27</v>
      </c>
      <c r="AG460" s="44">
        <v>17804.34</v>
      </c>
      <c r="AH460" s="60"/>
      <c r="AI460" s="63">
        <v>0.33</v>
      </c>
      <c r="AJ460" s="44">
        <v>21760.86</v>
      </c>
      <c r="AK460" s="12"/>
      <c r="AL460" s="11"/>
      <c r="AM460" s="28">
        <v>7.04</v>
      </c>
      <c r="AN460" s="28">
        <v>464231.67999999999</v>
      </c>
      <c r="AO460" s="60"/>
      <c r="AP460" s="28">
        <v>7.04</v>
      </c>
      <c r="AQ460" s="28">
        <v>185454.72</v>
      </c>
      <c r="AR460" s="60"/>
      <c r="AS460" s="28">
        <v>0.99</v>
      </c>
      <c r="AT460" s="28">
        <v>73682.73</v>
      </c>
      <c r="AU460" s="13"/>
      <c r="AV460" s="11"/>
      <c r="AW460" s="44">
        <v>1673593.3499999999</v>
      </c>
      <c r="AX460" s="51"/>
      <c r="AY460" s="140">
        <v>18</v>
      </c>
    </row>
    <row r="461" spans="1:51" x14ac:dyDescent="0.25">
      <c r="A461" s="116" t="s">
        <v>1043</v>
      </c>
      <c r="B461" s="152" t="s">
        <v>1044</v>
      </c>
      <c r="C461" s="27" t="s">
        <v>1045</v>
      </c>
      <c r="D461" s="27" t="s">
        <v>120</v>
      </c>
      <c r="E461" s="60"/>
      <c r="F461" s="139">
        <v>73.75</v>
      </c>
      <c r="G461" s="140">
        <v>39</v>
      </c>
      <c r="H461" s="140">
        <v>0</v>
      </c>
      <c r="I461" s="60"/>
      <c r="J461" s="28">
        <v>0.31</v>
      </c>
      <c r="K461" s="28">
        <v>20442.02</v>
      </c>
      <c r="L461" s="60"/>
      <c r="M461" s="28">
        <v>0.31</v>
      </c>
      <c r="N461" s="28">
        <v>20442.02</v>
      </c>
      <c r="O461" s="60"/>
      <c r="P461" s="28">
        <v>0.32</v>
      </c>
      <c r="Q461" s="28">
        <v>21101.439999999999</v>
      </c>
      <c r="R461" s="60"/>
      <c r="S461" s="28">
        <v>0.32</v>
      </c>
      <c r="T461" s="44">
        <v>21101.439999999999</v>
      </c>
      <c r="U461" s="12"/>
      <c r="V461" s="11"/>
      <c r="W461" s="28">
        <v>0</v>
      </c>
      <c r="X461" s="28">
        <v>0</v>
      </c>
      <c r="Y461" s="60"/>
      <c r="Z461" s="28">
        <v>0</v>
      </c>
      <c r="AA461" s="28">
        <v>0</v>
      </c>
      <c r="AB461" s="60"/>
      <c r="AC461" s="28">
        <v>0</v>
      </c>
      <c r="AD461" s="28">
        <v>0</v>
      </c>
      <c r="AE461" s="60"/>
      <c r="AF461" s="28">
        <v>0</v>
      </c>
      <c r="AG461" s="44">
        <v>0</v>
      </c>
      <c r="AH461" s="60"/>
      <c r="AI461" s="63">
        <v>0</v>
      </c>
      <c r="AJ461" s="44">
        <v>0</v>
      </c>
      <c r="AK461" s="12"/>
      <c r="AL461" s="11"/>
      <c r="AM461" s="28">
        <v>0.52</v>
      </c>
      <c r="AN461" s="28">
        <v>34289.839999999997</v>
      </c>
      <c r="AO461" s="60"/>
      <c r="AP461" s="28">
        <v>0.52</v>
      </c>
      <c r="AQ461" s="28">
        <v>13698.36</v>
      </c>
      <c r="AR461" s="60"/>
      <c r="AS461" s="28">
        <v>7.0000000000000007E-2</v>
      </c>
      <c r="AT461" s="28">
        <v>5209.8900000000003</v>
      </c>
      <c r="AU461" s="13"/>
      <c r="AV461" s="11"/>
      <c r="AW461" s="44">
        <v>136285.01</v>
      </c>
      <c r="AX461" s="51"/>
      <c r="AY461" s="140">
        <v>1.47</v>
      </c>
    </row>
    <row r="462" spans="1:51" x14ac:dyDescent="0.25">
      <c r="A462" s="116" t="s">
        <v>1046</v>
      </c>
      <c r="B462" s="152" t="s">
        <v>1047</v>
      </c>
      <c r="C462" s="27" t="s">
        <v>1045</v>
      </c>
      <c r="D462" s="27" t="s">
        <v>120</v>
      </c>
      <c r="E462" s="60"/>
      <c r="F462" s="139">
        <v>83</v>
      </c>
      <c r="G462" s="140">
        <v>32</v>
      </c>
      <c r="H462" s="140">
        <v>0</v>
      </c>
      <c r="I462" s="60"/>
      <c r="J462" s="28">
        <v>0.25</v>
      </c>
      <c r="K462" s="28">
        <v>16485.5</v>
      </c>
      <c r="L462" s="60"/>
      <c r="M462" s="28">
        <v>0.25</v>
      </c>
      <c r="N462" s="28">
        <v>16485.5</v>
      </c>
      <c r="O462" s="60"/>
      <c r="P462" s="28">
        <v>0.26</v>
      </c>
      <c r="Q462" s="28">
        <v>17144.919999999998</v>
      </c>
      <c r="R462" s="60"/>
      <c r="S462" s="28">
        <v>0.26</v>
      </c>
      <c r="T462" s="44">
        <v>17144.919999999998</v>
      </c>
      <c r="U462" s="12"/>
      <c r="V462" s="11"/>
      <c r="W462" s="28">
        <v>0</v>
      </c>
      <c r="X462" s="28">
        <v>0</v>
      </c>
      <c r="Y462" s="60"/>
      <c r="Z462" s="28">
        <v>0</v>
      </c>
      <c r="AA462" s="28">
        <v>0</v>
      </c>
      <c r="AB462" s="60"/>
      <c r="AC462" s="28">
        <v>0</v>
      </c>
      <c r="AD462" s="28">
        <v>0</v>
      </c>
      <c r="AE462" s="60"/>
      <c r="AF462" s="28">
        <v>0</v>
      </c>
      <c r="AG462" s="44">
        <v>0</v>
      </c>
      <c r="AH462" s="60"/>
      <c r="AI462" s="63">
        <v>0</v>
      </c>
      <c r="AJ462" s="44">
        <v>0</v>
      </c>
      <c r="AK462" s="12"/>
      <c r="AL462" s="11"/>
      <c r="AM462" s="28">
        <v>0.57999999999999996</v>
      </c>
      <c r="AN462" s="28">
        <v>38246.36</v>
      </c>
      <c r="AO462" s="60"/>
      <c r="AP462" s="28">
        <v>0.57999999999999996</v>
      </c>
      <c r="AQ462" s="28">
        <v>15278.94</v>
      </c>
      <c r="AR462" s="60"/>
      <c r="AS462" s="28">
        <v>0.08</v>
      </c>
      <c r="AT462" s="28">
        <v>5954.16</v>
      </c>
      <c r="AU462" s="13"/>
      <c r="AV462" s="11"/>
      <c r="AW462" s="44">
        <v>126740.3</v>
      </c>
      <c r="AX462" s="51"/>
      <c r="AY462" s="140">
        <v>1.35</v>
      </c>
    </row>
    <row r="463" spans="1:51" x14ac:dyDescent="0.25">
      <c r="A463" s="116" t="s">
        <v>1048</v>
      </c>
      <c r="B463" s="152" t="s">
        <v>1049</v>
      </c>
      <c r="C463" s="27" t="s">
        <v>1045</v>
      </c>
      <c r="D463" s="27" t="s">
        <v>120</v>
      </c>
      <c r="E463" s="60"/>
      <c r="F463" s="139">
        <v>188.79</v>
      </c>
      <c r="G463" s="140">
        <v>95</v>
      </c>
      <c r="H463" s="140">
        <v>0</v>
      </c>
      <c r="I463" s="60"/>
      <c r="J463" s="28">
        <v>0.76</v>
      </c>
      <c r="K463" s="28">
        <v>50115.92</v>
      </c>
      <c r="L463" s="60"/>
      <c r="M463" s="28">
        <v>0.76</v>
      </c>
      <c r="N463" s="28">
        <v>50115.92</v>
      </c>
      <c r="O463" s="60"/>
      <c r="P463" s="28">
        <v>0.79</v>
      </c>
      <c r="Q463" s="28">
        <v>52094.18</v>
      </c>
      <c r="R463" s="60"/>
      <c r="S463" s="28">
        <v>0.79</v>
      </c>
      <c r="T463" s="44">
        <v>52094.18</v>
      </c>
      <c r="U463" s="12"/>
      <c r="V463" s="11"/>
      <c r="W463" s="28">
        <v>0</v>
      </c>
      <c r="X463" s="28">
        <v>0</v>
      </c>
      <c r="Y463" s="60"/>
      <c r="Z463" s="28">
        <v>0</v>
      </c>
      <c r="AA463" s="28">
        <v>0</v>
      </c>
      <c r="AB463" s="60"/>
      <c r="AC463" s="28">
        <v>0</v>
      </c>
      <c r="AD463" s="28">
        <v>0</v>
      </c>
      <c r="AE463" s="60"/>
      <c r="AF463" s="28">
        <v>0</v>
      </c>
      <c r="AG463" s="44">
        <v>0</v>
      </c>
      <c r="AH463" s="60"/>
      <c r="AI463" s="63">
        <v>0</v>
      </c>
      <c r="AJ463" s="44">
        <v>0</v>
      </c>
      <c r="AK463" s="12"/>
      <c r="AL463" s="11"/>
      <c r="AM463" s="28">
        <v>1.33</v>
      </c>
      <c r="AN463" s="28">
        <v>87702.86</v>
      </c>
      <c r="AO463" s="60"/>
      <c r="AP463" s="28">
        <v>1.33</v>
      </c>
      <c r="AQ463" s="28">
        <v>35036.19</v>
      </c>
      <c r="AR463" s="60"/>
      <c r="AS463" s="28">
        <v>0.18</v>
      </c>
      <c r="AT463" s="28">
        <v>13396.86</v>
      </c>
      <c r="AU463" s="13"/>
      <c r="AV463" s="11"/>
      <c r="AW463" s="44">
        <v>340556.11</v>
      </c>
      <c r="AX463" s="51"/>
      <c r="AY463" s="140">
        <v>3.67</v>
      </c>
    </row>
    <row r="464" spans="1:51" x14ac:dyDescent="0.25">
      <c r="A464" s="116" t="s">
        <v>1050</v>
      </c>
      <c r="B464" s="152" t="s">
        <v>1051</v>
      </c>
      <c r="C464" s="27" t="s">
        <v>1045</v>
      </c>
      <c r="D464" s="27" t="s">
        <v>120</v>
      </c>
      <c r="E464" s="60"/>
      <c r="F464" s="139">
        <v>60.37</v>
      </c>
      <c r="G464" s="140">
        <v>20.329999999999998</v>
      </c>
      <c r="H464" s="140">
        <v>0</v>
      </c>
      <c r="I464" s="60"/>
      <c r="J464" s="28">
        <v>0.16</v>
      </c>
      <c r="K464" s="28">
        <v>10550.72</v>
      </c>
      <c r="L464" s="60"/>
      <c r="M464" s="28">
        <v>0.16</v>
      </c>
      <c r="N464" s="28">
        <v>10550.72</v>
      </c>
      <c r="O464" s="60"/>
      <c r="P464" s="28">
        <v>0.16</v>
      </c>
      <c r="Q464" s="28">
        <v>10550.72</v>
      </c>
      <c r="R464" s="60"/>
      <c r="S464" s="28">
        <v>0.16</v>
      </c>
      <c r="T464" s="44">
        <v>10550.72</v>
      </c>
      <c r="U464" s="12"/>
      <c r="V464" s="11"/>
      <c r="W464" s="28">
        <v>0</v>
      </c>
      <c r="X464" s="28">
        <v>0</v>
      </c>
      <c r="Y464" s="60"/>
      <c r="Z464" s="28">
        <v>0</v>
      </c>
      <c r="AA464" s="28">
        <v>0</v>
      </c>
      <c r="AB464" s="60"/>
      <c r="AC464" s="28">
        <v>0</v>
      </c>
      <c r="AD464" s="28">
        <v>0</v>
      </c>
      <c r="AE464" s="60"/>
      <c r="AF464" s="28">
        <v>0</v>
      </c>
      <c r="AG464" s="44">
        <v>0</v>
      </c>
      <c r="AH464" s="60"/>
      <c r="AI464" s="63">
        <v>0</v>
      </c>
      <c r="AJ464" s="44">
        <v>0</v>
      </c>
      <c r="AK464" s="12"/>
      <c r="AL464" s="11"/>
      <c r="AM464" s="28">
        <v>0.42</v>
      </c>
      <c r="AN464" s="28">
        <v>27695.64</v>
      </c>
      <c r="AO464" s="60"/>
      <c r="AP464" s="28">
        <v>0.42</v>
      </c>
      <c r="AQ464" s="28">
        <v>11064.06</v>
      </c>
      <c r="AR464" s="60"/>
      <c r="AS464" s="28">
        <v>0.06</v>
      </c>
      <c r="AT464" s="28">
        <v>4465.62</v>
      </c>
      <c r="AU464" s="13"/>
      <c r="AV464" s="11"/>
      <c r="AW464" s="44">
        <v>85428.2</v>
      </c>
      <c r="AX464" s="51"/>
      <c r="AY464" s="140">
        <v>0.89999999999999991</v>
      </c>
    </row>
    <row r="465" spans="1:51" x14ac:dyDescent="0.25">
      <c r="A465" s="116" t="s">
        <v>1052</v>
      </c>
      <c r="B465" s="152" t="s">
        <v>1053</v>
      </c>
      <c r="C465" s="27" t="s">
        <v>1045</v>
      </c>
      <c r="D465" s="27" t="s">
        <v>120</v>
      </c>
      <c r="E465" s="60"/>
      <c r="F465" s="139">
        <v>592.37</v>
      </c>
      <c r="G465" s="140">
        <v>356.33</v>
      </c>
      <c r="H465" s="140">
        <v>76</v>
      </c>
      <c r="I465" s="60"/>
      <c r="J465" s="28">
        <v>2.85</v>
      </c>
      <c r="K465" s="28">
        <v>187934.7</v>
      </c>
      <c r="L465" s="60"/>
      <c r="M465" s="28">
        <v>2.85</v>
      </c>
      <c r="N465" s="28">
        <v>187934.7</v>
      </c>
      <c r="O465" s="60"/>
      <c r="P465" s="28">
        <v>2.96</v>
      </c>
      <c r="Q465" s="28">
        <v>195188.32</v>
      </c>
      <c r="R465" s="60"/>
      <c r="S465" s="28">
        <v>2.96</v>
      </c>
      <c r="T465" s="44">
        <v>195188.32</v>
      </c>
      <c r="U465" s="12"/>
      <c r="V465" s="11"/>
      <c r="W465" s="28">
        <v>0.6</v>
      </c>
      <c r="X465" s="28">
        <v>39565.199999999997</v>
      </c>
      <c r="Y465" s="60"/>
      <c r="Z465" s="28">
        <v>0.6</v>
      </c>
      <c r="AA465" s="28">
        <v>39565.199999999997</v>
      </c>
      <c r="AB465" s="60"/>
      <c r="AC465" s="28">
        <v>0.63</v>
      </c>
      <c r="AD465" s="28">
        <v>41543.46</v>
      </c>
      <c r="AE465" s="60"/>
      <c r="AF465" s="28">
        <v>0.63</v>
      </c>
      <c r="AG465" s="44">
        <v>41543.46</v>
      </c>
      <c r="AH465" s="60"/>
      <c r="AI465" s="63">
        <v>0.76</v>
      </c>
      <c r="AJ465" s="44">
        <v>50115.92</v>
      </c>
      <c r="AK465" s="12"/>
      <c r="AL465" s="11"/>
      <c r="AM465" s="28">
        <v>4.2</v>
      </c>
      <c r="AN465" s="28">
        <v>276956.40000000002</v>
      </c>
      <c r="AO465" s="60"/>
      <c r="AP465" s="28">
        <v>4.2</v>
      </c>
      <c r="AQ465" s="28">
        <v>110640.6</v>
      </c>
      <c r="AR465" s="60"/>
      <c r="AS465" s="28">
        <v>0.59</v>
      </c>
      <c r="AT465" s="28">
        <v>43911.93</v>
      </c>
      <c r="AU465" s="13"/>
      <c r="AV465" s="11"/>
      <c r="AW465" s="44">
        <v>1410088.21</v>
      </c>
      <c r="AX465" s="51"/>
      <c r="AY465" s="140">
        <v>15.59</v>
      </c>
    </row>
    <row r="466" spans="1:51" x14ac:dyDescent="0.25">
      <c r="A466" s="116" t="s">
        <v>1054</v>
      </c>
      <c r="B466" s="152" t="s">
        <v>1055</v>
      </c>
      <c r="C466" s="27" t="s">
        <v>1045</v>
      </c>
      <c r="D466" s="27" t="s">
        <v>12</v>
      </c>
      <c r="E466" s="60"/>
      <c r="F466" s="139">
        <v>387.06</v>
      </c>
      <c r="G466" s="140">
        <v>222.33</v>
      </c>
      <c r="H466" s="140">
        <v>139.33000000000001</v>
      </c>
      <c r="I466" s="60"/>
      <c r="J466" s="28">
        <v>1.77</v>
      </c>
      <c r="K466" s="28">
        <v>116717.34</v>
      </c>
      <c r="L466" s="60"/>
      <c r="M466" s="28">
        <v>1.77</v>
      </c>
      <c r="N466" s="28">
        <v>116717.34</v>
      </c>
      <c r="O466" s="60"/>
      <c r="P466" s="28">
        <v>1.85</v>
      </c>
      <c r="Q466" s="28">
        <v>121992.7</v>
      </c>
      <c r="R466" s="60"/>
      <c r="S466" s="28">
        <v>1.85</v>
      </c>
      <c r="T466" s="44">
        <v>121992.7</v>
      </c>
      <c r="U466" s="12"/>
      <c r="V466" s="11"/>
      <c r="W466" s="28">
        <v>1.1100000000000001</v>
      </c>
      <c r="X466" s="28">
        <v>73195.62</v>
      </c>
      <c r="Y466" s="60"/>
      <c r="Z466" s="28">
        <v>1.1100000000000001</v>
      </c>
      <c r="AA466" s="28">
        <v>73195.62</v>
      </c>
      <c r="AB466" s="60"/>
      <c r="AC466" s="28">
        <v>1.1599999999999999</v>
      </c>
      <c r="AD466" s="28">
        <v>76492.72</v>
      </c>
      <c r="AE466" s="60"/>
      <c r="AF466" s="28">
        <v>1.1599999999999999</v>
      </c>
      <c r="AG466" s="44">
        <v>76492.72</v>
      </c>
      <c r="AH466" s="60"/>
      <c r="AI466" s="63">
        <v>1.39</v>
      </c>
      <c r="AJ466" s="44">
        <v>91659.38</v>
      </c>
      <c r="AK466" s="12"/>
      <c r="AL466" s="11"/>
      <c r="AM466" s="28">
        <v>2.74</v>
      </c>
      <c r="AN466" s="28">
        <v>180681.08</v>
      </c>
      <c r="AO466" s="60"/>
      <c r="AP466" s="28">
        <v>2.74</v>
      </c>
      <c r="AQ466" s="28">
        <v>72179.820000000007</v>
      </c>
      <c r="AR466" s="60"/>
      <c r="AS466" s="28">
        <v>0.38</v>
      </c>
      <c r="AT466" s="28">
        <v>28282.26</v>
      </c>
      <c r="AU466" s="13"/>
      <c r="AV466" s="11"/>
      <c r="AW466" s="44">
        <v>1149599.2999999998</v>
      </c>
      <c r="AX466" s="51"/>
      <c r="AY466" s="140">
        <v>13.030000000000001</v>
      </c>
    </row>
    <row r="467" spans="1:51" x14ac:dyDescent="0.25">
      <c r="A467" s="116" t="s">
        <v>1056</v>
      </c>
      <c r="B467" s="152" t="s">
        <v>1057</v>
      </c>
      <c r="C467" s="27" t="s">
        <v>1045</v>
      </c>
      <c r="D467" s="27" t="s">
        <v>120</v>
      </c>
      <c r="E467" s="60"/>
      <c r="F467" s="139">
        <v>1006.15</v>
      </c>
      <c r="G467" s="140">
        <v>434</v>
      </c>
      <c r="H467" s="140">
        <v>0.16</v>
      </c>
      <c r="I467" s="60"/>
      <c r="J467" s="28">
        <v>3.47</v>
      </c>
      <c r="K467" s="28">
        <v>228818.74</v>
      </c>
      <c r="L467" s="60"/>
      <c r="M467" s="28">
        <v>3.47</v>
      </c>
      <c r="N467" s="28">
        <v>228818.74</v>
      </c>
      <c r="O467" s="60"/>
      <c r="P467" s="28">
        <v>3.61</v>
      </c>
      <c r="Q467" s="28">
        <v>238050.62</v>
      </c>
      <c r="R467" s="60"/>
      <c r="S467" s="28">
        <v>3.61</v>
      </c>
      <c r="T467" s="44">
        <v>238050.62</v>
      </c>
      <c r="U467" s="12"/>
      <c r="V467" s="11"/>
      <c r="W467" s="28">
        <v>0</v>
      </c>
      <c r="X467" s="28">
        <v>0</v>
      </c>
      <c r="Y467" s="60"/>
      <c r="Z467" s="28">
        <v>0</v>
      </c>
      <c r="AA467" s="28">
        <v>0</v>
      </c>
      <c r="AB467" s="60"/>
      <c r="AC467" s="28">
        <v>0</v>
      </c>
      <c r="AD467" s="28">
        <v>0</v>
      </c>
      <c r="AE467" s="60"/>
      <c r="AF467" s="28">
        <v>0</v>
      </c>
      <c r="AG467" s="44">
        <v>0</v>
      </c>
      <c r="AH467" s="60"/>
      <c r="AI467" s="63">
        <v>0</v>
      </c>
      <c r="AJ467" s="44">
        <v>0</v>
      </c>
      <c r="AK467" s="12"/>
      <c r="AL467" s="11"/>
      <c r="AM467" s="28">
        <v>7.13</v>
      </c>
      <c r="AN467" s="28">
        <v>470166.46</v>
      </c>
      <c r="AO467" s="60"/>
      <c r="AP467" s="28">
        <v>7.13</v>
      </c>
      <c r="AQ467" s="28">
        <v>187825.59</v>
      </c>
      <c r="AR467" s="60"/>
      <c r="AS467" s="28">
        <v>1</v>
      </c>
      <c r="AT467" s="28">
        <v>74427</v>
      </c>
      <c r="AU467" s="13"/>
      <c r="AV467" s="11"/>
      <c r="AW467" s="44">
        <v>1666157.77</v>
      </c>
      <c r="AX467" s="51"/>
      <c r="AY467" s="140">
        <v>17.82</v>
      </c>
    </row>
    <row r="468" spans="1:51" x14ac:dyDescent="0.25">
      <c r="A468" s="116" t="s">
        <v>1058</v>
      </c>
      <c r="B468" s="152" t="s">
        <v>1059</v>
      </c>
      <c r="C468" s="27" t="s">
        <v>1045</v>
      </c>
      <c r="D468" s="27" t="s">
        <v>12</v>
      </c>
      <c r="E468" s="60"/>
      <c r="F468" s="139">
        <v>228.21</v>
      </c>
      <c r="G468" s="140">
        <v>90.33</v>
      </c>
      <c r="H468" s="140">
        <v>0</v>
      </c>
      <c r="I468" s="60"/>
      <c r="J468" s="28">
        <v>0.72</v>
      </c>
      <c r="K468" s="28">
        <v>47478.239999999998</v>
      </c>
      <c r="L468" s="60"/>
      <c r="M468" s="28">
        <v>0.72</v>
      </c>
      <c r="N468" s="28">
        <v>47478.239999999998</v>
      </c>
      <c r="O468" s="60"/>
      <c r="P468" s="28">
        <v>0.75</v>
      </c>
      <c r="Q468" s="28">
        <v>49456.5</v>
      </c>
      <c r="R468" s="60"/>
      <c r="S468" s="28">
        <v>0.75</v>
      </c>
      <c r="T468" s="44">
        <v>49456.5</v>
      </c>
      <c r="U468" s="12"/>
      <c r="V468" s="11"/>
      <c r="W468" s="28">
        <v>0</v>
      </c>
      <c r="X468" s="28">
        <v>0</v>
      </c>
      <c r="Y468" s="60"/>
      <c r="Z468" s="28">
        <v>0</v>
      </c>
      <c r="AA468" s="28">
        <v>0</v>
      </c>
      <c r="AB468" s="60"/>
      <c r="AC468" s="28">
        <v>0</v>
      </c>
      <c r="AD468" s="28">
        <v>0</v>
      </c>
      <c r="AE468" s="60"/>
      <c r="AF468" s="28">
        <v>0</v>
      </c>
      <c r="AG468" s="44">
        <v>0</v>
      </c>
      <c r="AH468" s="60"/>
      <c r="AI468" s="63">
        <v>0</v>
      </c>
      <c r="AJ468" s="44">
        <v>0</v>
      </c>
      <c r="AK468" s="12"/>
      <c r="AL468" s="11"/>
      <c r="AM468" s="28">
        <v>1.61</v>
      </c>
      <c r="AN468" s="28">
        <v>106166.62</v>
      </c>
      <c r="AO468" s="60"/>
      <c r="AP468" s="28">
        <v>1.61</v>
      </c>
      <c r="AQ468" s="28">
        <v>42412.23</v>
      </c>
      <c r="AR468" s="60"/>
      <c r="AS468" s="28">
        <v>0.22</v>
      </c>
      <c r="AT468" s="28">
        <v>16373.94</v>
      </c>
      <c r="AU468" s="13"/>
      <c r="AV468" s="11"/>
      <c r="AW468" s="44">
        <v>358822.27</v>
      </c>
      <c r="AX468" s="51"/>
      <c r="AY468" s="140">
        <v>3.83</v>
      </c>
    </row>
    <row r="469" spans="1:51" x14ac:dyDescent="0.25">
      <c r="A469" s="116" t="s">
        <v>1060</v>
      </c>
      <c r="B469" s="152" t="s">
        <v>1061</v>
      </c>
      <c r="C469" s="27" t="s">
        <v>1045</v>
      </c>
      <c r="D469" s="27" t="s">
        <v>12</v>
      </c>
      <c r="E469" s="60"/>
      <c r="F469" s="139">
        <v>1022.46</v>
      </c>
      <c r="G469" s="140">
        <v>403</v>
      </c>
      <c r="H469" s="140">
        <v>2</v>
      </c>
      <c r="I469" s="60"/>
      <c r="J469" s="28">
        <v>3.22</v>
      </c>
      <c r="K469" s="28">
        <v>212333.24</v>
      </c>
      <c r="L469" s="60"/>
      <c r="M469" s="28">
        <v>3.22</v>
      </c>
      <c r="N469" s="28">
        <v>212333.24</v>
      </c>
      <c r="O469" s="60"/>
      <c r="P469" s="28">
        <v>3.35</v>
      </c>
      <c r="Q469" s="28">
        <v>220905.7</v>
      </c>
      <c r="R469" s="60"/>
      <c r="S469" s="28">
        <v>3.35</v>
      </c>
      <c r="T469" s="44">
        <v>220905.7</v>
      </c>
      <c r="U469" s="12"/>
      <c r="V469" s="11"/>
      <c r="W469" s="28">
        <v>0.01</v>
      </c>
      <c r="X469" s="28">
        <v>659.42</v>
      </c>
      <c r="Y469" s="60"/>
      <c r="Z469" s="28">
        <v>0.01</v>
      </c>
      <c r="AA469" s="28">
        <v>659.42</v>
      </c>
      <c r="AB469" s="60"/>
      <c r="AC469" s="28">
        <v>0.01</v>
      </c>
      <c r="AD469" s="28">
        <v>659.42</v>
      </c>
      <c r="AE469" s="60"/>
      <c r="AF469" s="28">
        <v>0.01</v>
      </c>
      <c r="AG469" s="44">
        <v>659.42</v>
      </c>
      <c r="AH469" s="60"/>
      <c r="AI469" s="63">
        <v>0.02</v>
      </c>
      <c r="AJ469" s="44">
        <v>1318.84</v>
      </c>
      <c r="AK469" s="12"/>
      <c r="AL469" s="11"/>
      <c r="AM469" s="28">
        <v>7.25</v>
      </c>
      <c r="AN469" s="28">
        <v>478079.5</v>
      </c>
      <c r="AO469" s="60"/>
      <c r="AP469" s="28">
        <v>7.25</v>
      </c>
      <c r="AQ469" s="28">
        <v>190986.75</v>
      </c>
      <c r="AR469" s="60"/>
      <c r="AS469" s="28">
        <v>1.02</v>
      </c>
      <c r="AT469" s="28">
        <v>75915.539999999994</v>
      </c>
      <c r="AU469" s="13"/>
      <c r="AV469" s="11"/>
      <c r="AW469" s="44">
        <v>1615416.1900000002</v>
      </c>
      <c r="AX469" s="51"/>
      <c r="AY469" s="140">
        <v>17.22</v>
      </c>
    </row>
    <row r="470" spans="1:51" x14ac:dyDescent="0.25">
      <c r="A470" s="116" t="s">
        <v>1062</v>
      </c>
      <c r="B470" s="152" t="s">
        <v>1063</v>
      </c>
      <c r="C470" s="27" t="s">
        <v>1045</v>
      </c>
      <c r="D470" s="27" t="s">
        <v>131</v>
      </c>
      <c r="E470" s="60"/>
      <c r="F470" s="139">
        <v>557.5</v>
      </c>
      <c r="G470" s="140">
        <v>200</v>
      </c>
      <c r="H470" s="140">
        <v>0</v>
      </c>
      <c r="I470" s="60"/>
      <c r="J470" s="28">
        <v>1.6</v>
      </c>
      <c r="K470" s="28">
        <v>105507.2</v>
      </c>
      <c r="L470" s="60"/>
      <c r="M470" s="28">
        <v>1.6</v>
      </c>
      <c r="N470" s="28">
        <v>105507.2</v>
      </c>
      <c r="O470" s="60"/>
      <c r="P470" s="28">
        <v>1.66</v>
      </c>
      <c r="Q470" s="28">
        <v>109463.72</v>
      </c>
      <c r="R470" s="60"/>
      <c r="S470" s="28">
        <v>1.66</v>
      </c>
      <c r="T470" s="44">
        <v>109463.72</v>
      </c>
      <c r="U470" s="12"/>
      <c r="V470" s="11"/>
      <c r="W470" s="28">
        <v>0</v>
      </c>
      <c r="X470" s="28">
        <v>0</v>
      </c>
      <c r="Y470" s="60"/>
      <c r="Z470" s="28">
        <v>0</v>
      </c>
      <c r="AA470" s="28">
        <v>0</v>
      </c>
      <c r="AB470" s="60"/>
      <c r="AC470" s="28">
        <v>0</v>
      </c>
      <c r="AD470" s="28">
        <v>0</v>
      </c>
      <c r="AE470" s="60"/>
      <c r="AF470" s="28">
        <v>0</v>
      </c>
      <c r="AG470" s="44">
        <v>0</v>
      </c>
      <c r="AH470" s="60"/>
      <c r="AI470" s="63">
        <v>0</v>
      </c>
      <c r="AJ470" s="44">
        <v>0</v>
      </c>
      <c r="AK470" s="12"/>
      <c r="AL470" s="11"/>
      <c r="AM470" s="28">
        <v>3.95</v>
      </c>
      <c r="AN470" s="28">
        <v>260470.9</v>
      </c>
      <c r="AO470" s="60"/>
      <c r="AP470" s="28">
        <v>3.95</v>
      </c>
      <c r="AQ470" s="28">
        <v>104054.85</v>
      </c>
      <c r="AR470" s="60"/>
      <c r="AS470" s="28">
        <v>0.55000000000000004</v>
      </c>
      <c r="AT470" s="28">
        <v>40934.85</v>
      </c>
      <c r="AU470" s="13"/>
      <c r="AV470" s="11"/>
      <c r="AW470" s="44">
        <v>835402.43999999983</v>
      </c>
      <c r="AX470" s="51"/>
      <c r="AY470" s="140">
        <v>8.870000000000001</v>
      </c>
    </row>
    <row r="471" spans="1:51" x14ac:dyDescent="0.25">
      <c r="A471" s="116" t="s">
        <v>1064</v>
      </c>
      <c r="B471" s="152" t="s">
        <v>1065</v>
      </c>
      <c r="C471" s="27" t="s">
        <v>1045</v>
      </c>
      <c r="D471" s="27" t="s">
        <v>131</v>
      </c>
      <c r="E471" s="60"/>
      <c r="F471" s="139">
        <v>452</v>
      </c>
      <c r="G471" s="140">
        <v>210</v>
      </c>
      <c r="H471" s="140">
        <v>0</v>
      </c>
      <c r="I471" s="60"/>
      <c r="J471" s="28">
        <v>1.68</v>
      </c>
      <c r="K471" s="28">
        <v>110782.56</v>
      </c>
      <c r="L471" s="60"/>
      <c r="M471" s="28">
        <v>1.68</v>
      </c>
      <c r="N471" s="28">
        <v>110782.56</v>
      </c>
      <c r="O471" s="60"/>
      <c r="P471" s="28">
        <v>1.75</v>
      </c>
      <c r="Q471" s="28">
        <v>115398.5</v>
      </c>
      <c r="R471" s="60"/>
      <c r="S471" s="28">
        <v>1.75</v>
      </c>
      <c r="T471" s="44">
        <v>115398.5</v>
      </c>
      <c r="U471" s="12"/>
      <c r="V471" s="11"/>
      <c r="W471" s="28">
        <v>0</v>
      </c>
      <c r="X471" s="28">
        <v>0</v>
      </c>
      <c r="Y471" s="60"/>
      <c r="Z471" s="28">
        <v>0</v>
      </c>
      <c r="AA471" s="28">
        <v>0</v>
      </c>
      <c r="AB471" s="60"/>
      <c r="AC471" s="28">
        <v>0</v>
      </c>
      <c r="AD471" s="28">
        <v>0</v>
      </c>
      <c r="AE471" s="60"/>
      <c r="AF471" s="28">
        <v>0</v>
      </c>
      <c r="AG471" s="44">
        <v>0</v>
      </c>
      <c r="AH471" s="60"/>
      <c r="AI471" s="63">
        <v>0</v>
      </c>
      <c r="AJ471" s="44">
        <v>0</v>
      </c>
      <c r="AK471" s="12"/>
      <c r="AL471" s="11"/>
      <c r="AM471" s="28">
        <v>3.2</v>
      </c>
      <c r="AN471" s="28">
        <v>211014.39999999999</v>
      </c>
      <c r="AO471" s="60"/>
      <c r="AP471" s="28">
        <v>3.2</v>
      </c>
      <c r="AQ471" s="28">
        <v>84297.600000000006</v>
      </c>
      <c r="AR471" s="60"/>
      <c r="AS471" s="28">
        <v>0.45</v>
      </c>
      <c r="AT471" s="28">
        <v>33492.15</v>
      </c>
      <c r="AU471" s="13"/>
      <c r="AV471" s="11"/>
      <c r="AW471" s="44">
        <v>781166.27</v>
      </c>
      <c r="AX471" s="51"/>
      <c r="AY471" s="140">
        <v>8.379999999999999</v>
      </c>
    </row>
    <row r="472" spans="1:51" x14ac:dyDescent="0.25">
      <c r="A472" s="116" t="s">
        <v>1066</v>
      </c>
      <c r="B472" s="152" t="s">
        <v>1067</v>
      </c>
      <c r="C472" s="27" t="s">
        <v>1045</v>
      </c>
      <c r="D472" s="27" t="s">
        <v>131</v>
      </c>
      <c r="E472" s="60"/>
      <c r="F472" s="139">
        <v>35.15</v>
      </c>
      <c r="G472" s="140">
        <v>15.66</v>
      </c>
      <c r="H472" s="140">
        <v>0</v>
      </c>
      <c r="I472" s="60"/>
      <c r="J472" s="28">
        <v>0.12</v>
      </c>
      <c r="K472" s="28">
        <v>7913.04</v>
      </c>
      <c r="L472" s="60"/>
      <c r="M472" s="28">
        <v>0.12</v>
      </c>
      <c r="N472" s="28">
        <v>7913.04</v>
      </c>
      <c r="O472" s="60"/>
      <c r="P472" s="28">
        <v>0.13</v>
      </c>
      <c r="Q472" s="28">
        <v>8572.4599999999991</v>
      </c>
      <c r="R472" s="60"/>
      <c r="S472" s="28">
        <v>0.13</v>
      </c>
      <c r="T472" s="44">
        <v>8572.4599999999991</v>
      </c>
      <c r="U472" s="12"/>
      <c r="V472" s="11"/>
      <c r="W472" s="28">
        <v>0</v>
      </c>
      <c r="X472" s="28">
        <v>0</v>
      </c>
      <c r="Y472" s="60"/>
      <c r="Z472" s="28">
        <v>0</v>
      </c>
      <c r="AA472" s="28">
        <v>0</v>
      </c>
      <c r="AB472" s="60"/>
      <c r="AC472" s="28">
        <v>0</v>
      </c>
      <c r="AD472" s="28">
        <v>0</v>
      </c>
      <c r="AE472" s="60"/>
      <c r="AF472" s="28">
        <v>0</v>
      </c>
      <c r="AG472" s="44">
        <v>0</v>
      </c>
      <c r="AH472" s="60"/>
      <c r="AI472" s="63">
        <v>0</v>
      </c>
      <c r="AJ472" s="44">
        <v>0</v>
      </c>
      <c r="AK472" s="12"/>
      <c r="AL472" s="11"/>
      <c r="AM472" s="28">
        <v>0.24</v>
      </c>
      <c r="AN472" s="28">
        <v>15826.08</v>
      </c>
      <c r="AO472" s="60"/>
      <c r="AP472" s="28">
        <v>0.24</v>
      </c>
      <c r="AQ472" s="28">
        <v>6322.32</v>
      </c>
      <c r="AR472" s="60"/>
      <c r="AS472" s="28">
        <v>0.03</v>
      </c>
      <c r="AT472" s="28">
        <v>2232.81</v>
      </c>
      <c r="AU472" s="13"/>
      <c r="AV472" s="11"/>
      <c r="AW472" s="44">
        <v>57352.21</v>
      </c>
      <c r="AX472" s="51"/>
      <c r="AY472" s="140">
        <v>0.62</v>
      </c>
    </row>
    <row r="473" spans="1:51" x14ac:dyDescent="0.25">
      <c r="A473" s="116" t="s">
        <v>1068</v>
      </c>
      <c r="B473" s="152" t="s">
        <v>1069</v>
      </c>
      <c r="C473" s="27" t="s">
        <v>1042</v>
      </c>
      <c r="D473" s="27" t="s">
        <v>120</v>
      </c>
      <c r="E473" s="60"/>
      <c r="F473" s="139">
        <v>403.8</v>
      </c>
      <c r="G473" s="140">
        <v>184</v>
      </c>
      <c r="H473" s="140">
        <v>1.5</v>
      </c>
      <c r="I473" s="60"/>
      <c r="J473" s="28">
        <v>1.47</v>
      </c>
      <c r="K473" s="28">
        <v>96934.74</v>
      </c>
      <c r="L473" s="60"/>
      <c r="M473" s="28">
        <v>1.47</v>
      </c>
      <c r="N473" s="28">
        <v>96934.74</v>
      </c>
      <c r="O473" s="60"/>
      <c r="P473" s="28">
        <v>1.53</v>
      </c>
      <c r="Q473" s="28">
        <v>100891.26</v>
      </c>
      <c r="R473" s="60"/>
      <c r="S473" s="28">
        <v>1.53</v>
      </c>
      <c r="T473" s="44">
        <v>100891.26</v>
      </c>
      <c r="U473" s="12"/>
      <c r="V473" s="11"/>
      <c r="W473" s="28">
        <v>0.01</v>
      </c>
      <c r="X473" s="28">
        <v>659.42</v>
      </c>
      <c r="Y473" s="60"/>
      <c r="Z473" s="28">
        <v>0.01</v>
      </c>
      <c r="AA473" s="28">
        <v>659.42</v>
      </c>
      <c r="AB473" s="60"/>
      <c r="AC473" s="28">
        <v>0.01</v>
      </c>
      <c r="AD473" s="28">
        <v>659.42</v>
      </c>
      <c r="AE473" s="60"/>
      <c r="AF473" s="28">
        <v>0.01</v>
      </c>
      <c r="AG473" s="44">
        <v>659.42</v>
      </c>
      <c r="AH473" s="60"/>
      <c r="AI473" s="63">
        <v>0.01</v>
      </c>
      <c r="AJ473" s="44">
        <v>659.42</v>
      </c>
      <c r="AK473" s="12"/>
      <c r="AL473" s="11"/>
      <c r="AM473" s="28">
        <v>2.86</v>
      </c>
      <c r="AN473" s="28">
        <v>188594.12</v>
      </c>
      <c r="AO473" s="60"/>
      <c r="AP473" s="28">
        <v>2.86</v>
      </c>
      <c r="AQ473" s="28">
        <v>75340.98</v>
      </c>
      <c r="AR473" s="60"/>
      <c r="AS473" s="28">
        <v>0.4</v>
      </c>
      <c r="AT473" s="28">
        <v>29770.799999999999</v>
      </c>
      <c r="AU473" s="13"/>
      <c r="AV473" s="11"/>
      <c r="AW473" s="44">
        <v>692655</v>
      </c>
      <c r="AX473" s="51"/>
      <c r="AY473" s="140">
        <v>7.43</v>
      </c>
    </row>
    <row r="474" spans="1:51" x14ac:dyDescent="0.25">
      <c r="A474" s="116" t="s">
        <v>1070</v>
      </c>
      <c r="B474" s="152" t="s">
        <v>1071</v>
      </c>
      <c r="C474" s="27" t="s">
        <v>1042</v>
      </c>
      <c r="D474" s="27" t="s">
        <v>12</v>
      </c>
      <c r="E474" s="60"/>
      <c r="F474" s="139">
        <v>1028.96</v>
      </c>
      <c r="G474" s="140">
        <v>186</v>
      </c>
      <c r="H474" s="140">
        <v>0</v>
      </c>
      <c r="I474" s="60"/>
      <c r="J474" s="28">
        <v>1.48</v>
      </c>
      <c r="K474" s="28">
        <v>97594.16</v>
      </c>
      <c r="L474" s="60"/>
      <c r="M474" s="28">
        <v>1.48</v>
      </c>
      <c r="N474" s="28">
        <v>97594.16</v>
      </c>
      <c r="O474" s="60"/>
      <c r="P474" s="28">
        <v>1.55</v>
      </c>
      <c r="Q474" s="28">
        <v>102210.1</v>
      </c>
      <c r="R474" s="60"/>
      <c r="S474" s="28">
        <v>1.55</v>
      </c>
      <c r="T474" s="44">
        <v>102210.1</v>
      </c>
      <c r="U474" s="12"/>
      <c r="V474" s="11"/>
      <c r="W474" s="28">
        <v>0</v>
      </c>
      <c r="X474" s="28">
        <v>0</v>
      </c>
      <c r="Y474" s="60"/>
      <c r="Z474" s="28">
        <v>0</v>
      </c>
      <c r="AA474" s="28">
        <v>0</v>
      </c>
      <c r="AB474" s="60"/>
      <c r="AC474" s="28">
        <v>0</v>
      </c>
      <c r="AD474" s="28">
        <v>0</v>
      </c>
      <c r="AE474" s="60"/>
      <c r="AF474" s="28">
        <v>0</v>
      </c>
      <c r="AG474" s="44">
        <v>0</v>
      </c>
      <c r="AH474" s="60"/>
      <c r="AI474" s="63">
        <v>0</v>
      </c>
      <c r="AJ474" s="44">
        <v>0</v>
      </c>
      <c r="AK474" s="12"/>
      <c r="AL474" s="11"/>
      <c r="AM474" s="28">
        <v>7.29</v>
      </c>
      <c r="AN474" s="28">
        <v>480717.18</v>
      </c>
      <c r="AO474" s="60"/>
      <c r="AP474" s="28">
        <v>7.29</v>
      </c>
      <c r="AQ474" s="28">
        <v>192040.47</v>
      </c>
      <c r="AR474" s="60"/>
      <c r="AS474" s="28">
        <v>1.02</v>
      </c>
      <c r="AT474" s="28">
        <v>75915.539999999994</v>
      </c>
      <c r="AU474" s="13"/>
      <c r="AV474" s="11"/>
      <c r="AW474" s="44">
        <v>1148281.7099999997</v>
      </c>
      <c r="AX474" s="51"/>
      <c r="AY474" s="140">
        <v>11.870000000000001</v>
      </c>
    </row>
    <row r="475" spans="1:51" x14ac:dyDescent="0.25">
      <c r="A475" s="116" t="s">
        <v>1072</v>
      </c>
      <c r="B475" s="152" t="s">
        <v>1073</v>
      </c>
      <c r="C475" s="27" t="s">
        <v>1042</v>
      </c>
      <c r="D475" s="27" t="s">
        <v>12</v>
      </c>
      <c r="E475" s="60"/>
      <c r="F475" s="139">
        <v>494.87</v>
      </c>
      <c r="G475" s="140">
        <v>234.66</v>
      </c>
      <c r="H475" s="140">
        <v>0</v>
      </c>
      <c r="I475" s="60"/>
      <c r="J475" s="28">
        <v>1.87</v>
      </c>
      <c r="K475" s="28">
        <v>123311.54</v>
      </c>
      <c r="L475" s="60"/>
      <c r="M475" s="28">
        <v>1.87</v>
      </c>
      <c r="N475" s="28">
        <v>123311.54</v>
      </c>
      <c r="O475" s="60"/>
      <c r="P475" s="28">
        <v>1.95</v>
      </c>
      <c r="Q475" s="28">
        <v>128586.9</v>
      </c>
      <c r="R475" s="60"/>
      <c r="S475" s="28">
        <v>1.95</v>
      </c>
      <c r="T475" s="44">
        <v>128586.9</v>
      </c>
      <c r="U475" s="12"/>
      <c r="V475" s="11"/>
      <c r="W475" s="28">
        <v>0</v>
      </c>
      <c r="X475" s="28">
        <v>0</v>
      </c>
      <c r="Y475" s="60"/>
      <c r="Z475" s="28">
        <v>0</v>
      </c>
      <c r="AA475" s="28">
        <v>0</v>
      </c>
      <c r="AB475" s="60"/>
      <c r="AC475" s="28">
        <v>0</v>
      </c>
      <c r="AD475" s="28">
        <v>0</v>
      </c>
      <c r="AE475" s="60"/>
      <c r="AF475" s="28">
        <v>0</v>
      </c>
      <c r="AG475" s="44">
        <v>0</v>
      </c>
      <c r="AH475" s="60"/>
      <c r="AI475" s="63">
        <v>0</v>
      </c>
      <c r="AJ475" s="44">
        <v>0</v>
      </c>
      <c r="AK475" s="12"/>
      <c r="AL475" s="11"/>
      <c r="AM475" s="28">
        <v>3.5</v>
      </c>
      <c r="AN475" s="28">
        <v>230797</v>
      </c>
      <c r="AO475" s="60"/>
      <c r="AP475" s="28">
        <v>3.5</v>
      </c>
      <c r="AQ475" s="28">
        <v>92200.5</v>
      </c>
      <c r="AR475" s="60"/>
      <c r="AS475" s="28">
        <v>0.49</v>
      </c>
      <c r="AT475" s="28">
        <v>36469.230000000003</v>
      </c>
      <c r="AU475" s="13"/>
      <c r="AV475" s="11"/>
      <c r="AW475" s="44">
        <v>863263.6100000001</v>
      </c>
      <c r="AX475" s="51"/>
      <c r="AY475" s="140">
        <v>9.27</v>
      </c>
    </row>
    <row r="476" spans="1:51" x14ac:dyDescent="0.25">
      <c r="A476" s="116" t="s">
        <v>1074</v>
      </c>
      <c r="B476" s="152" t="s">
        <v>1075</v>
      </c>
      <c r="C476" s="27" t="s">
        <v>1042</v>
      </c>
      <c r="D476" s="27" t="s">
        <v>12</v>
      </c>
      <c r="E476" s="60"/>
      <c r="F476" s="139">
        <v>363.77</v>
      </c>
      <c r="G476" s="140">
        <v>104</v>
      </c>
      <c r="H476" s="140">
        <v>0</v>
      </c>
      <c r="I476" s="60"/>
      <c r="J476" s="28">
        <v>0.83</v>
      </c>
      <c r="K476" s="28">
        <v>54731.86</v>
      </c>
      <c r="L476" s="60"/>
      <c r="M476" s="28">
        <v>0.83</v>
      </c>
      <c r="N476" s="28">
        <v>54731.86</v>
      </c>
      <c r="O476" s="60"/>
      <c r="P476" s="28">
        <v>0.86</v>
      </c>
      <c r="Q476" s="28">
        <v>56710.12</v>
      </c>
      <c r="R476" s="60"/>
      <c r="S476" s="28">
        <v>0.86</v>
      </c>
      <c r="T476" s="44">
        <v>56710.12</v>
      </c>
      <c r="U476" s="12"/>
      <c r="V476" s="11"/>
      <c r="W476" s="28">
        <v>0</v>
      </c>
      <c r="X476" s="28">
        <v>0</v>
      </c>
      <c r="Y476" s="60"/>
      <c r="Z476" s="28">
        <v>0</v>
      </c>
      <c r="AA476" s="28">
        <v>0</v>
      </c>
      <c r="AB476" s="60"/>
      <c r="AC476" s="28">
        <v>0</v>
      </c>
      <c r="AD476" s="28">
        <v>0</v>
      </c>
      <c r="AE476" s="60"/>
      <c r="AF476" s="28">
        <v>0</v>
      </c>
      <c r="AG476" s="44">
        <v>0</v>
      </c>
      <c r="AH476" s="60"/>
      <c r="AI476" s="63">
        <v>0</v>
      </c>
      <c r="AJ476" s="44">
        <v>0</v>
      </c>
      <c r="AK476" s="12"/>
      <c r="AL476" s="11"/>
      <c r="AM476" s="28">
        <v>2.57</v>
      </c>
      <c r="AN476" s="28">
        <v>169470.94</v>
      </c>
      <c r="AO476" s="60"/>
      <c r="AP476" s="28">
        <v>2.57</v>
      </c>
      <c r="AQ476" s="28">
        <v>67701.509999999995</v>
      </c>
      <c r="AR476" s="60"/>
      <c r="AS476" s="28">
        <v>0.36</v>
      </c>
      <c r="AT476" s="28">
        <v>26793.72</v>
      </c>
      <c r="AU476" s="13"/>
      <c r="AV476" s="11"/>
      <c r="AW476" s="44">
        <v>486850.12999999995</v>
      </c>
      <c r="AX476" s="51"/>
      <c r="AY476" s="140">
        <v>5.1199999999999992</v>
      </c>
    </row>
    <row r="477" spans="1:51" x14ac:dyDescent="0.25">
      <c r="A477" s="116" t="s">
        <v>1076</v>
      </c>
      <c r="B477" s="152" t="s">
        <v>1077</v>
      </c>
      <c r="C477" s="27" t="s">
        <v>1042</v>
      </c>
      <c r="D477" s="27" t="s">
        <v>12</v>
      </c>
      <c r="E477" s="60"/>
      <c r="F477" s="139">
        <v>330.78</v>
      </c>
      <c r="G477" s="140">
        <v>106</v>
      </c>
      <c r="H477" s="140">
        <v>0.66</v>
      </c>
      <c r="I477" s="60"/>
      <c r="J477" s="28">
        <v>0.84</v>
      </c>
      <c r="K477" s="28">
        <v>55391.28</v>
      </c>
      <c r="L477" s="60"/>
      <c r="M477" s="28">
        <v>0.84</v>
      </c>
      <c r="N477" s="28">
        <v>55391.28</v>
      </c>
      <c r="O477" s="60"/>
      <c r="P477" s="28">
        <v>0.88</v>
      </c>
      <c r="Q477" s="28">
        <v>58028.959999999999</v>
      </c>
      <c r="R477" s="60"/>
      <c r="S477" s="28">
        <v>0.88</v>
      </c>
      <c r="T477" s="44">
        <v>58028.959999999999</v>
      </c>
      <c r="U477" s="12"/>
      <c r="V477" s="11"/>
      <c r="W477" s="28">
        <v>0</v>
      </c>
      <c r="X477" s="28">
        <v>0</v>
      </c>
      <c r="Y477" s="60"/>
      <c r="Z477" s="28">
        <v>0</v>
      </c>
      <c r="AA477" s="28">
        <v>0</v>
      </c>
      <c r="AB477" s="60"/>
      <c r="AC477" s="28">
        <v>0</v>
      </c>
      <c r="AD477" s="28">
        <v>0</v>
      </c>
      <c r="AE477" s="60"/>
      <c r="AF477" s="28">
        <v>0</v>
      </c>
      <c r="AG477" s="44">
        <v>0</v>
      </c>
      <c r="AH477" s="60"/>
      <c r="AI477" s="63">
        <v>0</v>
      </c>
      <c r="AJ477" s="44">
        <v>0</v>
      </c>
      <c r="AK477" s="12"/>
      <c r="AL477" s="11"/>
      <c r="AM477" s="28">
        <v>2.34</v>
      </c>
      <c r="AN477" s="28">
        <v>154304.28</v>
      </c>
      <c r="AO477" s="60"/>
      <c r="AP477" s="28">
        <v>2.34</v>
      </c>
      <c r="AQ477" s="28">
        <v>61642.62</v>
      </c>
      <c r="AR477" s="60"/>
      <c r="AS477" s="28">
        <v>0.33</v>
      </c>
      <c r="AT477" s="28">
        <v>24560.91</v>
      </c>
      <c r="AU477" s="13"/>
      <c r="AV477" s="11"/>
      <c r="AW477" s="44">
        <v>467348.29000000004</v>
      </c>
      <c r="AX477" s="51"/>
      <c r="AY477" s="140">
        <v>4.9399999999999995</v>
      </c>
    </row>
    <row r="478" spans="1:51" x14ac:dyDescent="0.25">
      <c r="A478" s="116" t="s">
        <v>1078</v>
      </c>
      <c r="B478" s="152" t="s">
        <v>1079</v>
      </c>
      <c r="C478" s="27" t="s">
        <v>1042</v>
      </c>
      <c r="D478" s="27" t="s">
        <v>12</v>
      </c>
      <c r="E478" s="60"/>
      <c r="F478" s="139">
        <v>448.36</v>
      </c>
      <c r="G478" s="140">
        <v>150.33000000000001</v>
      </c>
      <c r="H478" s="140">
        <v>0</v>
      </c>
      <c r="I478" s="60"/>
      <c r="J478" s="28">
        <v>1.2</v>
      </c>
      <c r="K478" s="28">
        <v>79130.399999999994</v>
      </c>
      <c r="L478" s="60"/>
      <c r="M478" s="28">
        <v>1.2</v>
      </c>
      <c r="N478" s="28">
        <v>79130.399999999994</v>
      </c>
      <c r="O478" s="60"/>
      <c r="P478" s="28">
        <v>1.25</v>
      </c>
      <c r="Q478" s="28">
        <v>82427.5</v>
      </c>
      <c r="R478" s="60"/>
      <c r="S478" s="28">
        <v>1.25</v>
      </c>
      <c r="T478" s="44">
        <v>82427.5</v>
      </c>
      <c r="U478" s="12"/>
      <c r="V478" s="11"/>
      <c r="W478" s="28">
        <v>0</v>
      </c>
      <c r="X478" s="28">
        <v>0</v>
      </c>
      <c r="Y478" s="60"/>
      <c r="Z478" s="28">
        <v>0</v>
      </c>
      <c r="AA478" s="28">
        <v>0</v>
      </c>
      <c r="AB478" s="60"/>
      <c r="AC478" s="28">
        <v>0</v>
      </c>
      <c r="AD478" s="28">
        <v>0</v>
      </c>
      <c r="AE478" s="60"/>
      <c r="AF478" s="28">
        <v>0</v>
      </c>
      <c r="AG478" s="44">
        <v>0</v>
      </c>
      <c r="AH478" s="60"/>
      <c r="AI478" s="63">
        <v>0</v>
      </c>
      <c r="AJ478" s="44">
        <v>0</v>
      </c>
      <c r="AK478" s="12"/>
      <c r="AL478" s="11"/>
      <c r="AM478" s="28">
        <v>3.17</v>
      </c>
      <c r="AN478" s="28">
        <v>209036.14</v>
      </c>
      <c r="AO478" s="60"/>
      <c r="AP478" s="28">
        <v>3.17</v>
      </c>
      <c r="AQ478" s="28">
        <v>83507.31</v>
      </c>
      <c r="AR478" s="60"/>
      <c r="AS478" s="28">
        <v>0.44</v>
      </c>
      <c r="AT478" s="28">
        <v>32747.88</v>
      </c>
      <c r="AU478" s="13"/>
      <c r="AV478" s="11"/>
      <c r="AW478" s="44">
        <v>648407.13</v>
      </c>
      <c r="AX478" s="51"/>
      <c r="AY478" s="140">
        <v>6.87</v>
      </c>
    </row>
    <row r="479" spans="1:51" x14ac:dyDescent="0.25">
      <c r="A479" s="116" t="s">
        <v>1080</v>
      </c>
      <c r="B479" s="152" t="s">
        <v>1081</v>
      </c>
      <c r="C479" s="27" t="s">
        <v>1042</v>
      </c>
      <c r="D479" s="27" t="s">
        <v>12</v>
      </c>
      <c r="E479" s="60"/>
      <c r="F479" s="139">
        <v>2538.19</v>
      </c>
      <c r="G479" s="140">
        <v>519</v>
      </c>
      <c r="H479" s="140">
        <v>4.5</v>
      </c>
      <c r="I479" s="60"/>
      <c r="J479" s="28">
        <v>4.1500000000000004</v>
      </c>
      <c r="K479" s="28">
        <v>273659.3</v>
      </c>
      <c r="L479" s="60"/>
      <c r="M479" s="28">
        <v>4.1500000000000004</v>
      </c>
      <c r="N479" s="28">
        <v>273659.3</v>
      </c>
      <c r="O479" s="60"/>
      <c r="P479" s="28">
        <v>4.32</v>
      </c>
      <c r="Q479" s="28">
        <v>284869.44</v>
      </c>
      <c r="R479" s="60"/>
      <c r="S479" s="28">
        <v>4.32</v>
      </c>
      <c r="T479" s="44">
        <v>284869.44</v>
      </c>
      <c r="U479" s="12"/>
      <c r="V479" s="11"/>
      <c r="W479" s="28">
        <v>0.03</v>
      </c>
      <c r="X479" s="28">
        <v>1978.26</v>
      </c>
      <c r="Y479" s="60"/>
      <c r="Z479" s="28">
        <v>0.03</v>
      </c>
      <c r="AA479" s="28">
        <v>1978.26</v>
      </c>
      <c r="AB479" s="60"/>
      <c r="AC479" s="28">
        <v>0.03</v>
      </c>
      <c r="AD479" s="28">
        <v>1978.26</v>
      </c>
      <c r="AE479" s="60"/>
      <c r="AF479" s="28">
        <v>0.03</v>
      </c>
      <c r="AG479" s="44">
        <v>1978.26</v>
      </c>
      <c r="AH479" s="60"/>
      <c r="AI479" s="63">
        <v>0.04</v>
      </c>
      <c r="AJ479" s="44">
        <v>2637.68</v>
      </c>
      <c r="AK479" s="12"/>
      <c r="AL479" s="11"/>
      <c r="AM479" s="28">
        <v>18</v>
      </c>
      <c r="AN479" s="28">
        <v>1186956</v>
      </c>
      <c r="AO479" s="60"/>
      <c r="AP479" s="28">
        <v>18</v>
      </c>
      <c r="AQ479" s="28">
        <v>474174</v>
      </c>
      <c r="AR479" s="60"/>
      <c r="AS479" s="28">
        <v>2.5299999999999998</v>
      </c>
      <c r="AT479" s="28">
        <v>188300.31</v>
      </c>
      <c r="AU479" s="13"/>
      <c r="AV479" s="11"/>
      <c r="AW479" s="44">
        <v>2977038.51</v>
      </c>
      <c r="AX479" s="51"/>
      <c r="AY479" s="140">
        <v>30.919999999999998</v>
      </c>
    </row>
    <row r="480" spans="1:51" x14ac:dyDescent="0.25">
      <c r="A480" s="116" t="s">
        <v>1082</v>
      </c>
      <c r="B480" s="152" t="s">
        <v>1083</v>
      </c>
      <c r="C480" s="27" t="s">
        <v>1042</v>
      </c>
      <c r="D480" s="27" t="s">
        <v>12</v>
      </c>
      <c r="E480" s="60"/>
      <c r="F480" s="139">
        <v>1844.96</v>
      </c>
      <c r="G480" s="140">
        <v>1286</v>
      </c>
      <c r="H480" s="140">
        <v>132.33000000000001</v>
      </c>
      <c r="I480" s="60"/>
      <c r="J480" s="28">
        <v>10.28</v>
      </c>
      <c r="K480" s="28">
        <v>677883.76</v>
      </c>
      <c r="L480" s="60"/>
      <c r="M480" s="28">
        <v>10.28</v>
      </c>
      <c r="N480" s="28">
        <v>677883.76</v>
      </c>
      <c r="O480" s="60"/>
      <c r="P480" s="28">
        <v>10.71</v>
      </c>
      <c r="Q480" s="28">
        <v>706238.82</v>
      </c>
      <c r="R480" s="60"/>
      <c r="S480" s="28">
        <v>10.71</v>
      </c>
      <c r="T480" s="44">
        <v>706238.82</v>
      </c>
      <c r="U480" s="12"/>
      <c r="V480" s="11"/>
      <c r="W480" s="28">
        <v>1.05</v>
      </c>
      <c r="X480" s="28">
        <v>69239.100000000006</v>
      </c>
      <c r="Y480" s="60"/>
      <c r="Z480" s="28">
        <v>1.05</v>
      </c>
      <c r="AA480" s="28">
        <v>69239.100000000006</v>
      </c>
      <c r="AB480" s="60"/>
      <c r="AC480" s="28">
        <v>1.1000000000000001</v>
      </c>
      <c r="AD480" s="28">
        <v>72536.2</v>
      </c>
      <c r="AE480" s="60"/>
      <c r="AF480" s="28">
        <v>1.1000000000000001</v>
      </c>
      <c r="AG480" s="44">
        <v>72536.2</v>
      </c>
      <c r="AH480" s="60"/>
      <c r="AI480" s="63">
        <v>1.32</v>
      </c>
      <c r="AJ480" s="44">
        <v>87043.44</v>
      </c>
      <c r="AK480" s="12"/>
      <c r="AL480" s="11"/>
      <c r="AM480" s="28">
        <v>13.08</v>
      </c>
      <c r="AN480" s="28">
        <v>862521.36</v>
      </c>
      <c r="AO480" s="60"/>
      <c r="AP480" s="28">
        <v>13.08</v>
      </c>
      <c r="AQ480" s="28">
        <v>344566.44</v>
      </c>
      <c r="AR480" s="60"/>
      <c r="AS480" s="28">
        <v>1.84</v>
      </c>
      <c r="AT480" s="28">
        <v>136945.68</v>
      </c>
      <c r="AU480" s="13"/>
      <c r="AV480" s="11"/>
      <c r="AW480" s="44">
        <v>4482872.68</v>
      </c>
      <c r="AX480" s="51"/>
      <c r="AY480" s="140">
        <v>49.35</v>
      </c>
    </row>
    <row r="481" spans="1:51" x14ac:dyDescent="0.25">
      <c r="A481" s="116" t="s">
        <v>1084</v>
      </c>
      <c r="B481" s="152" t="s">
        <v>1085</v>
      </c>
      <c r="C481" s="27" t="s">
        <v>1042</v>
      </c>
      <c r="D481" s="27" t="s">
        <v>12</v>
      </c>
      <c r="E481" s="60"/>
      <c r="F481" s="139">
        <v>533.28</v>
      </c>
      <c r="G481" s="140">
        <v>235</v>
      </c>
      <c r="H481" s="140">
        <v>0</v>
      </c>
      <c r="I481" s="60"/>
      <c r="J481" s="28">
        <v>1.88</v>
      </c>
      <c r="K481" s="28">
        <v>123970.96</v>
      </c>
      <c r="L481" s="60"/>
      <c r="M481" s="28">
        <v>1.88</v>
      </c>
      <c r="N481" s="28">
        <v>123970.96</v>
      </c>
      <c r="O481" s="60"/>
      <c r="P481" s="28">
        <v>1.95</v>
      </c>
      <c r="Q481" s="28">
        <v>128586.9</v>
      </c>
      <c r="R481" s="60"/>
      <c r="S481" s="28">
        <v>1.95</v>
      </c>
      <c r="T481" s="44">
        <v>128586.9</v>
      </c>
      <c r="U481" s="12"/>
      <c r="V481" s="11"/>
      <c r="W481" s="28">
        <v>0</v>
      </c>
      <c r="X481" s="28">
        <v>0</v>
      </c>
      <c r="Y481" s="60"/>
      <c r="Z481" s="28">
        <v>0</v>
      </c>
      <c r="AA481" s="28">
        <v>0</v>
      </c>
      <c r="AB481" s="60"/>
      <c r="AC481" s="28">
        <v>0</v>
      </c>
      <c r="AD481" s="28">
        <v>0</v>
      </c>
      <c r="AE481" s="60"/>
      <c r="AF481" s="28">
        <v>0</v>
      </c>
      <c r="AG481" s="44">
        <v>0</v>
      </c>
      <c r="AH481" s="60"/>
      <c r="AI481" s="63">
        <v>0</v>
      </c>
      <c r="AJ481" s="44">
        <v>0</v>
      </c>
      <c r="AK481" s="12"/>
      <c r="AL481" s="11"/>
      <c r="AM481" s="28">
        <v>3.78</v>
      </c>
      <c r="AN481" s="28">
        <v>249260.76</v>
      </c>
      <c r="AO481" s="60"/>
      <c r="AP481" s="28">
        <v>3.78</v>
      </c>
      <c r="AQ481" s="28">
        <v>99576.54</v>
      </c>
      <c r="AR481" s="60"/>
      <c r="AS481" s="28">
        <v>0.53</v>
      </c>
      <c r="AT481" s="28">
        <v>39446.31</v>
      </c>
      <c r="AU481" s="13"/>
      <c r="AV481" s="11"/>
      <c r="AW481" s="44">
        <v>893399.33</v>
      </c>
      <c r="AX481" s="51"/>
      <c r="AY481" s="140">
        <v>9.56</v>
      </c>
    </row>
    <row r="482" spans="1:51" x14ac:dyDescent="0.25">
      <c r="A482" s="116" t="s">
        <v>1086</v>
      </c>
      <c r="B482" s="152" t="s">
        <v>1087</v>
      </c>
      <c r="C482" s="27" t="s">
        <v>1088</v>
      </c>
      <c r="D482" s="27" t="s">
        <v>12</v>
      </c>
      <c r="E482" s="60"/>
      <c r="F482" s="139">
        <v>206.78</v>
      </c>
      <c r="G482" s="140">
        <v>82</v>
      </c>
      <c r="H482" s="140">
        <v>0</v>
      </c>
      <c r="I482" s="60"/>
      <c r="J482" s="28">
        <v>0.65</v>
      </c>
      <c r="K482" s="28">
        <v>42862.3</v>
      </c>
      <c r="L482" s="60"/>
      <c r="M482" s="28">
        <v>0.65</v>
      </c>
      <c r="N482" s="28">
        <v>42862.3</v>
      </c>
      <c r="O482" s="60"/>
      <c r="P482" s="28">
        <v>0.68</v>
      </c>
      <c r="Q482" s="28">
        <v>44840.56</v>
      </c>
      <c r="R482" s="60"/>
      <c r="S482" s="28">
        <v>0.68</v>
      </c>
      <c r="T482" s="44">
        <v>44840.56</v>
      </c>
      <c r="U482" s="12"/>
      <c r="V482" s="11"/>
      <c r="W482" s="28">
        <v>0</v>
      </c>
      <c r="X482" s="28">
        <v>0</v>
      </c>
      <c r="Y482" s="60"/>
      <c r="Z482" s="28">
        <v>0</v>
      </c>
      <c r="AA482" s="28">
        <v>0</v>
      </c>
      <c r="AB482" s="60"/>
      <c r="AC482" s="28">
        <v>0</v>
      </c>
      <c r="AD482" s="28">
        <v>0</v>
      </c>
      <c r="AE482" s="60"/>
      <c r="AF482" s="28">
        <v>0</v>
      </c>
      <c r="AG482" s="44">
        <v>0</v>
      </c>
      <c r="AH482" s="60"/>
      <c r="AI482" s="63">
        <v>0</v>
      </c>
      <c r="AJ482" s="44">
        <v>0</v>
      </c>
      <c r="AK482" s="12"/>
      <c r="AL482" s="11"/>
      <c r="AM482" s="28">
        <v>1.46</v>
      </c>
      <c r="AN482" s="28">
        <v>96275.32</v>
      </c>
      <c r="AO482" s="60"/>
      <c r="AP482" s="28">
        <v>1.46</v>
      </c>
      <c r="AQ482" s="28">
        <v>38460.78</v>
      </c>
      <c r="AR482" s="60"/>
      <c r="AS482" s="28">
        <v>0.2</v>
      </c>
      <c r="AT482" s="28">
        <v>14885.4</v>
      </c>
      <c r="AU482" s="13"/>
      <c r="AV482" s="11"/>
      <c r="AW482" s="44">
        <v>325027.21999999997</v>
      </c>
      <c r="AX482" s="51"/>
      <c r="AY482" s="140">
        <v>3.47</v>
      </c>
    </row>
    <row r="483" spans="1:51" x14ac:dyDescent="0.25">
      <c r="A483" s="116" t="s">
        <v>1089</v>
      </c>
      <c r="B483" s="152" t="s">
        <v>1090</v>
      </c>
      <c r="C483" s="27" t="s">
        <v>1088</v>
      </c>
      <c r="D483" s="27" t="s">
        <v>12</v>
      </c>
      <c r="E483" s="60"/>
      <c r="F483" s="139">
        <v>653.12</v>
      </c>
      <c r="G483" s="140">
        <v>279</v>
      </c>
      <c r="H483" s="140">
        <v>8.66</v>
      </c>
      <c r="I483" s="60"/>
      <c r="J483" s="28">
        <v>2.23</v>
      </c>
      <c r="K483" s="28">
        <v>147050.66</v>
      </c>
      <c r="L483" s="60"/>
      <c r="M483" s="28">
        <v>2.23</v>
      </c>
      <c r="N483" s="28">
        <v>147050.66</v>
      </c>
      <c r="O483" s="60"/>
      <c r="P483" s="28">
        <v>2.3199999999999998</v>
      </c>
      <c r="Q483" s="28">
        <v>152985.44</v>
      </c>
      <c r="R483" s="60"/>
      <c r="S483" s="28">
        <v>2.3199999999999998</v>
      </c>
      <c r="T483" s="44">
        <v>152985.44</v>
      </c>
      <c r="U483" s="12"/>
      <c r="V483" s="11"/>
      <c r="W483" s="28">
        <v>0.06</v>
      </c>
      <c r="X483" s="28">
        <v>3956.52</v>
      </c>
      <c r="Y483" s="60"/>
      <c r="Z483" s="28">
        <v>0.06</v>
      </c>
      <c r="AA483" s="28">
        <v>3956.52</v>
      </c>
      <c r="AB483" s="60"/>
      <c r="AC483" s="28">
        <v>7.0000000000000007E-2</v>
      </c>
      <c r="AD483" s="28">
        <v>4615.9399999999996</v>
      </c>
      <c r="AE483" s="60"/>
      <c r="AF483" s="28">
        <v>7.0000000000000007E-2</v>
      </c>
      <c r="AG483" s="44">
        <v>4615.9399999999996</v>
      </c>
      <c r="AH483" s="60"/>
      <c r="AI483" s="63">
        <v>0.08</v>
      </c>
      <c r="AJ483" s="44">
        <v>5275.36</v>
      </c>
      <c r="AK483" s="12"/>
      <c r="AL483" s="11"/>
      <c r="AM483" s="28">
        <v>4.63</v>
      </c>
      <c r="AN483" s="28">
        <v>305311.46000000002</v>
      </c>
      <c r="AO483" s="60"/>
      <c r="AP483" s="28">
        <v>4.63</v>
      </c>
      <c r="AQ483" s="28">
        <v>121968.09</v>
      </c>
      <c r="AR483" s="60"/>
      <c r="AS483" s="28">
        <v>0.65</v>
      </c>
      <c r="AT483" s="28">
        <v>48377.55</v>
      </c>
      <c r="AU483" s="13"/>
      <c r="AV483" s="11"/>
      <c r="AW483" s="44">
        <v>1098149.58</v>
      </c>
      <c r="AX483" s="51"/>
      <c r="AY483" s="140">
        <v>11.78</v>
      </c>
    </row>
    <row r="484" spans="1:51" x14ac:dyDescent="0.25">
      <c r="A484" s="116" t="s">
        <v>1098</v>
      </c>
      <c r="B484" s="152" t="s">
        <v>1099</v>
      </c>
      <c r="C484" s="27" t="s">
        <v>1100</v>
      </c>
      <c r="D484" s="27" t="s">
        <v>12</v>
      </c>
      <c r="E484" s="60"/>
      <c r="F484" s="139">
        <v>338.05</v>
      </c>
      <c r="G484" s="140">
        <v>369</v>
      </c>
      <c r="H484" s="140">
        <v>0</v>
      </c>
      <c r="I484" s="60"/>
      <c r="J484" s="28">
        <v>2.95</v>
      </c>
      <c r="K484" s="28">
        <v>194528.9</v>
      </c>
      <c r="L484" s="60"/>
      <c r="M484" s="28">
        <v>2.95</v>
      </c>
      <c r="N484" s="28">
        <v>194528.9</v>
      </c>
      <c r="O484" s="60"/>
      <c r="P484" s="28">
        <v>3.07</v>
      </c>
      <c r="Q484" s="28">
        <v>202441.94</v>
      </c>
      <c r="R484" s="60"/>
      <c r="S484" s="28">
        <v>3.07</v>
      </c>
      <c r="T484" s="44">
        <v>202441.94</v>
      </c>
      <c r="U484" s="12"/>
      <c r="V484" s="11"/>
      <c r="W484" s="28">
        <v>0</v>
      </c>
      <c r="X484" s="28">
        <v>0</v>
      </c>
      <c r="Y484" s="60"/>
      <c r="Z484" s="28">
        <v>0</v>
      </c>
      <c r="AA484" s="28">
        <v>0</v>
      </c>
      <c r="AB484" s="60"/>
      <c r="AC484" s="28">
        <v>0</v>
      </c>
      <c r="AD484" s="28">
        <v>0</v>
      </c>
      <c r="AE484" s="60"/>
      <c r="AF484" s="28">
        <v>0</v>
      </c>
      <c r="AG484" s="44">
        <v>0</v>
      </c>
      <c r="AH484" s="60"/>
      <c r="AI484" s="63">
        <v>0</v>
      </c>
      <c r="AJ484" s="44">
        <v>0</v>
      </c>
      <c r="AK484" s="12"/>
      <c r="AL484" s="11"/>
      <c r="AM484" s="28">
        <v>2.39</v>
      </c>
      <c r="AN484" s="28">
        <v>157601.38</v>
      </c>
      <c r="AO484" s="60"/>
      <c r="AP484" s="28">
        <v>2.39</v>
      </c>
      <c r="AQ484" s="28">
        <v>62959.77</v>
      </c>
      <c r="AR484" s="60"/>
      <c r="AS484" s="28">
        <v>0.33</v>
      </c>
      <c r="AT484" s="28">
        <v>24560.91</v>
      </c>
      <c r="AU484" s="13"/>
      <c r="AV484" s="11"/>
      <c r="AW484" s="44">
        <v>1039063.74</v>
      </c>
      <c r="AX484" s="51"/>
      <c r="AY484" s="140">
        <v>11.48</v>
      </c>
    </row>
    <row r="485" spans="1:51" x14ac:dyDescent="0.25">
      <c r="A485" s="116" t="s">
        <v>1101</v>
      </c>
      <c r="B485" s="152" t="s">
        <v>1102</v>
      </c>
      <c r="C485" s="27" t="s">
        <v>1100</v>
      </c>
      <c r="D485" s="27" t="s">
        <v>12</v>
      </c>
      <c r="E485" s="60"/>
      <c r="F485" s="139">
        <v>394.21</v>
      </c>
      <c r="G485" s="140">
        <v>222.66</v>
      </c>
      <c r="H485" s="140">
        <v>0</v>
      </c>
      <c r="I485" s="60"/>
      <c r="J485" s="28">
        <v>1.78</v>
      </c>
      <c r="K485" s="28">
        <v>117376.76</v>
      </c>
      <c r="L485" s="60"/>
      <c r="M485" s="28">
        <v>1.78</v>
      </c>
      <c r="N485" s="28">
        <v>117376.76</v>
      </c>
      <c r="O485" s="60"/>
      <c r="P485" s="28">
        <v>1.85</v>
      </c>
      <c r="Q485" s="28">
        <v>121992.7</v>
      </c>
      <c r="R485" s="60"/>
      <c r="S485" s="28">
        <v>1.85</v>
      </c>
      <c r="T485" s="44">
        <v>121992.7</v>
      </c>
      <c r="U485" s="12"/>
      <c r="V485" s="11"/>
      <c r="W485" s="28">
        <v>0</v>
      </c>
      <c r="X485" s="28">
        <v>0</v>
      </c>
      <c r="Y485" s="60"/>
      <c r="Z485" s="28">
        <v>0</v>
      </c>
      <c r="AA485" s="28">
        <v>0</v>
      </c>
      <c r="AB485" s="60"/>
      <c r="AC485" s="28">
        <v>0</v>
      </c>
      <c r="AD485" s="28">
        <v>0</v>
      </c>
      <c r="AE485" s="60"/>
      <c r="AF485" s="28">
        <v>0</v>
      </c>
      <c r="AG485" s="44">
        <v>0</v>
      </c>
      <c r="AH485" s="60"/>
      <c r="AI485" s="63">
        <v>0</v>
      </c>
      <c r="AJ485" s="44">
        <v>0</v>
      </c>
      <c r="AK485" s="12"/>
      <c r="AL485" s="11"/>
      <c r="AM485" s="28">
        <v>2.79</v>
      </c>
      <c r="AN485" s="28">
        <v>183978.18</v>
      </c>
      <c r="AO485" s="60"/>
      <c r="AP485" s="28">
        <v>2.79</v>
      </c>
      <c r="AQ485" s="28">
        <v>73496.97</v>
      </c>
      <c r="AR485" s="60"/>
      <c r="AS485" s="28">
        <v>0.39</v>
      </c>
      <c r="AT485" s="28">
        <v>29026.53</v>
      </c>
      <c r="AU485" s="13"/>
      <c r="AV485" s="11"/>
      <c r="AW485" s="44">
        <v>765240.6</v>
      </c>
      <c r="AX485" s="51"/>
      <c r="AY485" s="140">
        <v>8.27</v>
      </c>
    </row>
    <row r="486" spans="1:51" x14ac:dyDescent="0.25">
      <c r="A486" s="116" t="s">
        <v>1103</v>
      </c>
      <c r="B486" s="152" t="s">
        <v>1104</v>
      </c>
      <c r="C486" s="27" t="s">
        <v>1093</v>
      </c>
      <c r="D486" s="27" t="s">
        <v>120</v>
      </c>
      <c r="E486" s="60"/>
      <c r="F486" s="139">
        <v>190.38</v>
      </c>
      <c r="G486" s="140">
        <v>107.33</v>
      </c>
      <c r="H486" s="140">
        <v>0</v>
      </c>
      <c r="I486" s="60"/>
      <c r="J486" s="28">
        <v>0.85</v>
      </c>
      <c r="K486" s="28">
        <v>56050.7</v>
      </c>
      <c r="L486" s="60"/>
      <c r="M486" s="28">
        <v>0.85</v>
      </c>
      <c r="N486" s="28">
        <v>56050.7</v>
      </c>
      <c r="O486" s="60"/>
      <c r="P486" s="28">
        <v>0.89</v>
      </c>
      <c r="Q486" s="28">
        <v>58688.38</v>
      </c>
      <c r="R486" s="60"/>
      <c r="S486" s="28">
        <v>0.89</v>
      </c>
      <c r="T486" s="44">
        <v>58688.38</v>
      </c>
      <c r="U486" s="12"/>
      <c r="V486" s="11"/>
      <c r="W486" s="28">
        <v>0</v>
      </c>
      <c r="X486" s="28">
        <v>0</v>
      </c>
      <c r="Y486" s="60"/>
      <c r="Z486" s="28">
        <v>0</v>
      </c>
      <c r="AA486" s="28">
        <v>0</v>
      </c>
      <c r="AB486" s="60"/>
      <c r="AC486" s="28">
        <v>0</v>
      </c>
      <c r="AD486" s="28">
        <v>0</v>
      </c>
      <c r="AE486" s="60"/>
      <c r="AF486" s="28">
        <v>0</v>
      </c>
      <c r="AG486" s="44">
        <v>0</v>
      </c>
      <c r="AH486" s="60"/>
      <c r="AI486" s="63">
        <v>0</v>
      </c>
      <c r="AJ486" s="44">
        <v>0</v>
      </c>
      <c r="AK486" s="12"/>
      <c r="AL486" s="11"/>
      <c r="AM486" s="28">
        <v>1.35</v>
      </c>
      <c r="AN486" s="28">
        <v>89021.7</v>
      </c>
      <c r="AO486" s="60"/>
      <c r="AP486" s="28">
        <v>1.35</v>
      </c>
      <c r="AQ486" s="28">
        <v>35563.050000000003</v>
      </c>
      <c r="AR486" s="60"/>
      <c r="AS486" s="28">
        <v>0.19</v>
      </c>
      <c r="AT486" s="28">
        <v>14141.13</v>
      </c>
      <c r="AU486" s="13"/>
      <c r="AV486" s="11"/>
      <c r="AW486" s="44">
        <v>368204.04000000004</v>
      </c>
      <c r="AX486" s="51"/>
      <c r="AY486" s="140">
        <v>3.98</v>
      </c>
    </row>
    <row r="487" spans="1:51" x14ac:dyDescent="0.25">
      <c r="A487" s="116" t="s">
        <v>1105</v>
      </c>
      <c r="B487" s="152" t="s">
        <v>1106</v>
      </c>
      <c r="C487" s="27" t="s">
        <v>1093</v>
      </c>
      <c r="D487" s="27" t="s">
        <v>120</v>
      </c>
      <c r="E487" s="60"/>
      <c r="F487" s="139">
        <v>1430.75</v>
      </c>
      <c r="G487" s="140">
        <v>1140</v>
      </c>
      <c r="H487" s="140">
        <v>150.5</v>
      </c>
      <c r="I487" s="60"/>
      <c r="J487" s="28">
        <v>9.1199999999999992</v>
      </c>
      <c r="K487" s="28">
        <v>601391.04</v>
      </c>
      <c r="L487" s="60"/>
      <c r="M487" s="28">
        <v>9.1199999999999992</v>
      </c>
      <c r="N487" s="28">
        <v>601391.04</v>
      </c>
      <c r="O487" s="60"/>
      <c r="P487" s="28">
        <v>9.5</v>
      </c>
      <c r="Q487" s="28">
        <v>626449</v>
      </c>
      <c r="R487" s="60"/>
      <c r="S487" s="28">
        <v>9.5</v>
      </c>
      <c r="T487" s="44">
        <v>626449</v>
      </c>
      <c r="U487" s="12"/>
      <c r="V487" s="11"/>
      <c r="W487" s="28">
        <v>1.2</v>
      </c>
      <c r="X487" s="28">
        <v>79130.399999999994</v>
      </c>
      <c r="Y487" s="60"/>
      <c r="Z487" s="28">
        <v>1.2</v>
      </c>
      <c r="AA487" s="28">
        <v>79130.399999999994</v>
      </c>
      <c r="AB487" s="60"/>
      <c r="AC487" s="28">
        <v>1.25</v>
      </c>
      <c r="AD487" s="28">
        <v>82427.5</v>
      </c>
      <c r="AE487" s="60"/>
      <c r="AF487" s="28">
        <v>1.25</v>
      </c>
      <c r="AG487" s="44">
        <v>82427.5</v>
      </c>
      <c r="AH487" s="60"/>
      <c r="AI487" s="63">
        <v>1.5</v>
      </c>
      <c r="AJ487" s="44">
        <v>98913</v>
      </c>
      <c r="AK487" s="12"/>
      <c r="AL487" s="11"/>
      <c r="AM487" s="28">
        <v>10.14</v>
      </c>
      <c r="AN487" s="28">
        <v>668651.88</v>
      </c>
      <c r="AO487" s="60"/>
      <c r="AP487" s="28">
        <v>10.14</v>
      </c>
      <c r="AQ487" s="28">
        <v>267118.02</v>
      </c>
      <c r="AR487" s="60"/>
      <c r="AS487" s="28">
        <v>1.43</v>
      </c>
      <c r="AT487" s="28">
        <v>106430.61</v>
      </c>
      <c r="AU487" s="13"/>
      <c r="AV487" s="11"/>
      <c r="AW487" s="44">
        <v>3919909.3899999997</v>
      </c>
      <c r="AX487" s="51"/>
      <c r="AY487" s="140">
        <v>43.459999999999994</v>
      </c>
    </row>
    <row r="488" spans="1:51" x14ac:dyDescent="0.25">
      <c r="A488" s="116" t="s">
        <v>1107</v>
      </c>
      <c r="B488" s="152" t="s">
        <v>1108</v>
      </c>
      <c r="C488" s="27" t="s">
        <v>1093</v>
      </c>
      <c r="D488" s="27" t="s">
        <v>120</v>
      </c>
      <c r="E488" s="60"/>
      <c r="F488" s="139">
        <v>208</v>
      </c>
      <c r="G488" s="140">
        <v>53</v>
      </c>
      <c r="H488" s="140">
        <v>0</v>
      </c>
      <c r="I488" s="60"/>
      <c r="J488" s="28">
        <v>0.42</v>
      </c>
      <c r="K488" s="28">
        <v>27695.64</v>
      </c>
      <c r="L488" s="60"/>
      <c r="M488" s="28">
        <v>0.42</v>
      </c>
      <c r="N488" s="28">
        <v>27695.64</v>
      </c>
      <c r="O488" s="60"/>
      <c r="P488" s="28">
        <v>0.44</v>
      </c>
      <c r="Q488" s="28">
        <v>29014.48</v>
      </c>
      <c r="R488" s="60"/>
      <c r="S488" s="28">
        <v>0.44</v>
      </c>
      <c r="T488" s="44">
        <v>29014.48</v>
      </c>
      <c r="U488" s="12"/>
      <c r="V488" s="11"/>
      <c r="W488" s="28">
        <v>0</v>
      </c>
      <c r="X488" s="28">
        <v>0</v>
      </c>
      <c r="Y488" s="60"/>
      <c r="Z488" s="28">
        <v>0</v>
      </c>
      <c r="AA488" s="28">
        <v>0</v>
      </c>
      <c r="AB488" s="60"/>
      <c r="AC488" s="28">
        <v>0</v>
      </c>
      <c r="AD488" s="28">
        <v>0</v>
      </c>
      <c r="AE488" s="60"/>
      <c r="AF488" s="28">
        <v>0</v>
      </c>
      <c r="AG488" s="44">
        <v>0</v>
      </c>
      <c r="AH488" s="60"/>
      <c r="AI488" s="63">
        <v>0</v>
      </c>
      <c r="AJ488" s="44">
        <v>0</v>
      </c>
      <c r="AK488" s="12"/>
      <c r="AL488" s="11"/>
      <c r="AM488" s="28">
        <v>1.47</v>
      </c>
      <c r="AN488" s="28">
        <v>96934.74</v>
      </c>
      <c r="AO488" s="60"/>
      <c r="AP488" s="28">
        <v>1.47</v>
      </c>
      <c r="AQ488" s="28">
        <v>38724.21</v>
      </c>
      <c r="AR488" s="60"/>
      <c r="AS488" s="28">
        <v>0.2</v>
      </c>
      <c r="AT488" s="28">
        <v>14885.4</v>
      </c>
      <c r="AU488" s="13"/>
      <c r="AV488" s="11"/>
      <c r="AW488" s="44">
        <v>263964.59000000003</v>
      </c>
      <c r="AX488" s="51"/>
      <c r="AY488" s="140">
        <v>2.77</v>
      </c>
    </row>
    <row r="489" spans="1:51" x14ac:dyDescent="0.25">
      <c r="A489" s="116" t="s">
        <v>1109</v>
      </c>
      <c r="B489" s="152" t="s">
        <v>1110</v>
      </c>
      <c r="C489" s="27" t="s">
        <v>1093</v>
      </c>
      <c r="D489" s="27" t="s">
        <v>120</v>
      </c>
      <c r="E489" s="60"/>
      <c r="F489" s="139">
        <v>603.37</v>
      </c>
      <c r="G489" s="140">
        <v>280</v>
      </c>
      <c r="H489" s="140">
        <v>85.5</v>
      </c>
      <c r="I489" s="60"/>
      <c r="J489" s="28">
        <v>2.2400000000000002</v>
      </c>
      <c r="K489" s="28">
        <v>147710.07999999999</v>
      </c>
      <c r="L489" s="60"/>
      <c r="M489" s="28">
        <v>2.2400000000000002</v>
      </c>
      <c r="N489" s="28">
        <v>147710.07999999999</v>
      </c>
      <c r="O489" s="60"/>
      <c r="P489" s="28">
        <v>2.33</v>
      </c>
      <c r="Q489" s="28">
        <v>153644.85999999999</v>
      </c>
      <c r="R489" s="60"/>
      <c r="S489" s="28">
        <v>2.33</v>
      </c>
      <c r="T489" s="44">
        <v>153644.85999999999</v>
      </c>
      <c r="U489" s="12"/>
      <c r="V489" s="11"/>
      <c r="W489" s="28">
        <v>0.68</v>
      </c>
      <c r="X489" s="28">
        <v>44840.56</v>
      </c>
      <c r="Y489" s="60"/>
      <c r="Z489" s="28">
        <v>0.68</v>
      </c>
      <c r="AA489" s="28">
        <v>44840.56</v>
      </c>
      <c r="AB489" s="60"/>
      <c r="AC489" s="28">
        <v>0.71</v>
      </c>
      <c r="AD489" s="28">
        <v>46818.82</v>
      </c>
      <c r="AE489" s="60"/>
      <c r="AF489" s="28">
        <v>0.71</v>
      </c>
      <c r="AG489" s="44">
        <v>46818.82</v>
      </c>
      <c r="AH489" s="60"/>
      <c r="AI489" s="63">
        <v>0.85</v>
      </c>
      <c r="AJ489" s="44">
        <v>56050.7</v>
      </c>
      <c r="AK489" s="12"/>
      <c r="AL489" s="11"/>
      <c r="AM489" s="28">
        <v>4.2699999999999996</v>
      </c>
      <c r="AN489" s="28">
        <v>281572.34000000003</v>
      </c>
      <c r="AO489" s="60"/>
      <c r="AP489" s="28">
        <v>4.2699999999999996</v>
      </c>
      <c r="AQ489" s="28">
        <v>112484.61</v>
      </c>
      <c r="AR489" s="60"/>
      <c r="AS489" s="28">
        <v>0.6</v>
      </c>
      <c r="AT489" s="28">
        <v>44656.2</v>
      </c>
      <c r="AU489" s="13"/>
      <c r="AV489" s="11"/>
      <c r="AW489" s="44">
        <v>1280792.4900000002</v>
      </c>
      <c r="AX489" s="51"/>
      <c r="AY489" s="140">
        <v>14.12</v>
      </c>
    </row>
    <row r="490" spans="1:51" x14ac:dyDescent="0.25">
      <c r="A490" s="116" t="s">
        <v>1111</v>
      </c>
      <c r="B490" s="152" t="s">
        <v>1112</v>
      </c>
      <c r="C490" s="27" t="s">
        <v>1093</v>
      </c>
      <c r="D490" s="27" t="s">
        <v>131</v>
      </c>
      <c r="E490" s="60"/>
      <c r="F490" s="139">
        <v>1003.65</v>
      </c>
      <c r="G490" s="140">
        <v>548</v>
      </c>
      <c r="H490" s="140">
        <v>36.5</v>
      </c>
      <c r="I490" s="60"/>
      <c r="J490" s="28">
        <v>4.38</v>
      </c>
      <c r="K490" s="28">
        <v>288825.96000000002</v>
      </c>
      <c r="L490" s="60"/>
      <c r="M490" s="28">
        <v>4.38</v>
      </c>
      <c r="N490" s="28">
        <v>288825.96000000002</v>
      </c>
      <c r="O490" s="60"/>
      <c r="P490" s="28">
        <v>4.5599999999999996</v>
      </c>
      <c r="Q490" s="28">
        <v>300695.52</v>
      </c>
      <c r="R490" s="60"/>
      <c r="S490" s="28">
        <v>4.5599999999999996</v>
      </c>
      <c r="T490" s="44">
        <v>300695.52</v>
      </c>
      <c r="U490" s="12"/>
      <c r="V490" s="11"/>
      <c r="W490" s="28">
        <v>0.28999999999999998</v>
      </c>
      <c r="X490" s="28">
        <v>19123.18</v>
      </c>
      <c r="Y490" s="60"/>
      <c r="Z490" s="28">
        <v>0.28999999999999998</v>
      </c>
      <c r="AA490" s="28">
        <v>19123.18</v>
      </c>
      <c r="AB490" s="60"/>
      <c r="AC490" s="28">
        <v>0.3</v>
      </c>
      <c r="AD490" s="28">
        <v>19782.599999999999</v>
      </c>
      <c r="AE490" s="60"/>
      <c r="AF490" s="28">
        <v>0.3</v>
      </c>
      <c r="AG490" s="44">
        <v>19782.599999999999</v>
      </c>
      <c r="AH490" s="60"/>
      <c r="AI490" s="63">
        <v>0.36</v>
      </c>
      <c r="AJ490" s="44">
        <v>23739.119999999999</v>
      </c>
      <c r="AK490" s="12"/>
      <c r="AL490" s="11"/>
      <c r="AM490" s="28">
        <v>7.11</v>
      </c>
      <c r="AN490" s="28">
        <v>468847.62</v>
      </c>
      <c r="AO490" s="60"/>
      <c r="AP490" s="28">
        <v>7.11</v>
      </c>
      <c r="AQ490" s="28">
        <v>187298.73</v>
      </c>
      <c r="AR490" s="60"/>
      <c r="AS490" s="28">
        <v>1</v>
      </c>
      <c r="AT490" s="28">
        <v>74427</v>
      </c>
      <c r="AU490" s="13"/>
      <c r="AV490" s="11"/>
      <c r="AW490" s="44">
        <v>2011166.99</v>
      </c>
      <c r="AX490" s="51"/>
      <c r="AY490" s="140">
        <v>21.86</v>
      </c>
    </row>
    <row r="491" spans="1:51" x14ac:dyDescent="0.25">
      <c r="A491" s="116" t="s">
        <v>1113</v>
      </c>
      <c r="B491" s="152" t="s">
        <v>1114</v>
      </c>
      <c r="C491" s="27" t="s">
        <v>1093</v>
      </c>
      <c r="D491" s="27" t="s">
        <v>12</v>
      </c>
      <c r="E491" s="60"/>
      <c r="F491" s="139">
        <v>915.11</v>
      </c>
      <c r="G491" s="140">
        <v>432</v>
      </c>
      <c r="H491" s="140">
        <v>46.5</v>
      </c>
      <c r="I491" s="60"/>
      <c r="J491" s="28">
        <v>3.45</v>
      </c>
      <c r="K491" s="28">
        <v>227499.9</v>
      </c>
      <c r="L491" s="60"/>
      <c r="M491" s="28">
        <v>3.45</v>
      </c>
      <c r="N491" s="28">
        <v>227499.9</v>
      </c>
      <c r="O491" s="60"/>
      <c r="P491" s="28">
        <v>3.6</v>
      </c>
      <c r="Q491" s="28">
        <v>237391.2</v>
      </c>
      <c r="R491" s="60"/>
      <c r="S491" s="28">
        <v>3.6</v>
      </c>
      <c r="T491" s="44">
        <v>237391.2</v>
      </c>
      <c r="U491" s="12"/>
      <c r="V491" s="11"/>
      <c r="W491" s="28">
        <v>0.37</v>
      </c>
      <c r="X491" s="28">
        <v>24398.54</v>
      </c>
      <c r="Y491" s="60"/>
      <c r="Z491" s="28">
        <v>0.37</v>
      </c>
      <c r="AA491" s="28">
        <v>24398.54</v>
      </c>
      <c r="AB491" s="60"/>
      <c r="AC491" s="28">
        <v>0.38</v>
      </c>
      <c r="AD491" s="28">
        <v>25057.96</v>
      </c>
      <c r="AE491" s="60"/>
      <c r="AF491" s="28">
        <v>0.38</v>
      </c>
      <c r="AG491" s="44">
        <v>25057.96</v>
      </c>
      <c r="AH491" s="60"/>
      <c r="AI491" s="63">
        <v>0.46</v>
      </c>
      <c r="AJ491" s="44">
        <v>30333.32</v>
      </c>
      <c r="AK491" s="12"/>
      <c r="AL491" s="11"/>
      <c r="AM491" s="28">
        <v>6.49</v>
      </c>
      <c r="AN491" s="28">
        <v>427963.58</v>
      </c>
      <c r="AO491" s="60"/>
      <c r="AP491" s="28">
        <v>6.49</v>
      </c>
      <c r="AQ491" s="28">
        <v>170966.07</v>
      </c>
      <c r="AR491" s="60"/>
      <c r="AS491" s="28">
        <v>0.91</v>
      </c>
      <c r="AT491" s="28">
        <v>67728.570000000007</v>
      </c>
      <c r="AU491" s="13"/>
      <c r="AV491" s="11"/>
      <c r="AW491" s="44">
        <v>1725686.7399999998</v>
      </c>
      <c r="AX491" s="51"/>
      <c r="AY491" s="140">
        <v>18.730000000000004</v>
      </c>
    </row>
    <row r="492" spans="1:51" x14ac:dyDescent="0.25">
      <c r="A492" s="116" t="s">
        <v>1115</v>
      </c>
      <c r="B492" s="152" t="s">
        <v>1116</v>
      </c>
      <c r="C492" s="27" t="s">
        <v>1093</v>
      </c>
      <c r="D492" s="27" t="s">
        <v>12</v>
      </c>
      <c r="E492" s="60"/>
      <c r="F492" s="139">
        <v>1963.29</v>
      </c>
      <c r="G492" s="140">
        <v>1304.33</v>
      </c>
      <c r="H492" s="140">
        <v>47.5</v>
      </c>
      <c r="I492" s="60"/>
      <c r="J492" s="28">
        <v>10.43</v>
      </c>
      <c r="K492" s="28">
        <v>687775.06</v>
      </c>
      <c r="L492" s="60"/>
      <c r="M492" s="28">
        <v>10.43</v>
      </c>
      <c r="N492" s="28">
        <v>687775.06</v>
      </c>
      <c r="O492" s="60"/>
      <c r="P492" s="28">
        <v>10.86</v>
      </c>
      <c r="Q492" s="28">
        <v>716130.12</v>
      </c>
      <c r="R492" s="60"/>
      <c r="S492" s="28">
        <v>10.86</v>
      </c>
      <c r="T492" s="44">
        <v>716130.12</v>
      </c>
      <c r="U492" s="12"/>
      <c r="V492" s="11"/>
      <c r="W492" s="28">
        <v>0.38</v>
      </c>
      <c r="X492" s="28">
        <v>25057.96</v>
      </c>
      <c r="Y492" s="60"/>
      <c r="Z492" s="28">
        <v>0.38</v>
      </c>
      <c r="AA492" s="28">
        <v>25057.96</v>
      </c>
      <c r="AB492" s="60"/>
      <c r="AC492" s="28">
        <v>0.39</v>
      </c>
      <c r="AD492" s="28">
        <v>25717.38</v>
      </c>
      <c r="AE492" s="60"/>
      <c r="AF492" s="28">
        <v>0.39</v>
      </c>
      <c r="AG492" s="44">
        <v>25717.38</v>
      </c>
      <c r="AH492" s="60"/>
      <c r="AI492" s="63">
        <v>0.47</v>
      </c>
      <c r="AJ492" s="44">
        <v>30992.74</v>
      </c>
      <c r="AK492" s="12"/>
      <c r="AL492" s="11"/>
      <c r="AM492" s="28">
        <v>13.92</v>
      </c>
      <c r="AN492" s="28">
        <v>917912.64</v>
      </c>
      <c r="AO492" s="60"/>
      <c r="AP492" s="28">
        <v>13.92</v>
      </c>
      <c r="AQ492" s="28">
        <v>366694.56</v>
      </c>
      <c r="AR492" s="60"/>
      <c r="AS492" s="28">
        <v>1.96</v>
      </c>
      <c r="AT492" s="28">
        <v>145876.92000000001</v>
      </c>
      <c r="AU492" s="13"/>
      <c r="AV492" s="11"/>
      <c r="AW492" s="44">
        <v>4370837.9000000004</v>
      </c>
      <c r="AX492" s="51"/>
      <c r="AY492" s="140">
        <v>47.7</v>
      </c>
    </row>
    <row r="493" spans="1:51" x14ac:dyDescent="0.25">
      <c r="A493" s="116" t="s">
        <v>1117</v>
      </c>
      <c r="B493" s="152" t="s">
        <v>1118</v>
      </c>
      <c r="C493" s="27" t="s">
        <v>1093</v>
      </c>
      <c r="D493" s="27" t="s">
        <v>12</v>
      </c>
      <c r="E493" s="60"/>
      <c r="F493" s="139">
        <v>398.36</v>
      </c>
      <c r="G493" s="140">
        <v>217</v>
      </c>
      <c r="H493" s="140">
        <v>0</v>
      </c>
      <c r="I493" s="60"/>
      <c r="J493" s="28">
        <v>1.73</v>
      </c>
      <c r="K493" s="28">
        <v>114079.66</v>
      </c>
      <c r="L493" s="60"/>
      <c r="M493" s="28">
        <v>1.73</v>
      </c>
      <c r="N493" s="28">
        <v>114079.66</v>
      </c>
      <c r="O493" s="60"/>
      <c r="P493" s="28">
        <v>1.8</v>
      </c>
      <c r="Q493" s="28">
        <v>118695.6</v>
      </c>
      <c r="R493" s="60"/>
      <c r="S493" s="28">
        <v>1.8</v>
      </c>
      <c r="T493" s="44">
        <v>118695.6</v>
      </c>
      <c r="U493" s="12"/>
      <c r="V493" s="11"/>
      <c r="W493" s="28">
        <v>0</v>
      </c>
      <c r="X493" s="28">
        <v>0</v>
      </c>
      <c r="Y493" s="60"/>
      <c r="Z493" s="28">
        <v>0</v>
      </c>
      <c r="AA493" s="28">
        <v>0</v>
      </c>
      <c r="AB493" s="60"/>
      <c r="AC493" s="28">
        <v>0</v>
      </c>
      <c r="AD493" s="28">
        <v>0</v>
      </c>
      <c r="AE493" s="60"/>
      <c r="AF493" s="28">
        <v>0</v>
      </c>
      <c r="AG493" s="44">
        <v>0</v>
      </c>
      <c r="AH493" s="60"/>
      <c r="AI493" s="63">
        <v>0</v>
      </c>
      <c r="AJ493" s="44">
        <v>0</v>
      </c>
      <c r="AK493" s="12"/>
      <c r="AL493" s="11"/>
      <c r="AM493" s="28">
        <v>2.82</v>
      </c>
      <c r="AN493" s="28">
        <v>185956.44</v>
      </c>
      <c r="AO493" s="60"/>
      <c r="AP493" s="28">
        <v>2.82</v>
      </c>
      <c r="AQ493" s="28">
        <v>74287.259999999995</v>
      </c>
      <c r="AR493" s="60"/>
      <c r="AS493" s="28">
        <v>0.39</v>
      </c>
      <c r="AT493" s="28">
        <v>29026.53</v>
      </c>
      <c r="AU493" s="13"/>
      <c r="AV493" s="11"/>
      <c r="AW493" s="44">
        <v>754820.75</v>
      </c>
      <c r="AX493" s="51"/>
      <c r="AY493" s="140">
        <v>8.15</v>
      </c>
    </row>
    <row r="494" spans="1:51" x14ac:dyDescent="0.25">
      <c r="A494" s="116" t="s">
        <v>1119</v>
      </c>
      <c r="B494" s="152" t="s">
        <v>1120</v>
      </c>
      <c r="C494" s="27" t="s">
        <v>1121</v>
      </c>
      <c r="D494" s="27" t="s">
        <v>120</v>
      </c>
      <c r="E494" s="60"/>
      <c r="F494" s="139">
        <v>100.38</v>
      </c>
      <c r="G494" s="140">
        <v>59</v>
      </c>
      <c r="H494" s="140">
        <v>0</v>
      </c>
      <c r="I494" s="60"/>
      <c r="J494" s="28">
        <v>0.47</v>
      </c>
      <c r="K494" s="28">
        <v>30992.74</v>
      </c>
      <c r="L494" s="60"/>
      <c r="M494" s="28">
        <v>0.47</v>
      </c>
      <c r="N494" s="28">
        <v>30992.74</v>
      </c>
      <c r="O494" s="60"/>
      <c r="P494" s="28">
        <v>0.49</v>
      </c>
      <c r="Q494" s="28">
        <v>32311.58</v>
      </c>
      <c r="R494" s="60"/>
      <c r="S494" s="28">
        <v>0.49</v>
      </c>
      <c r="T494" s="44">
        <v>32311.58</v>
      </c>
      <c r="U494" s="12"/>
      <c r="V494" s="11"/>
      <c r="W494" s="28">
        <v>0</v>
      </c>
      <c r="X494" s="28">
        <v>0</v>
      </c>
      <c r="Y494" s="60"/>
      <c r="Z494" s="28">
        <v>0</v>
      </c>
      <c r="AA494" s="28">
        <v>0</v>
      </c>
      <c r="AB494" s="60"/>
      <c r="AC494" s="28">
        <v>0</v>
      </c>
      <c r="AD494" s="28">
        <v>0</v>
      </c>
      <c r="AE494" s="60"/>
      <c r="AF494" s="28">
        <v>0</v>
      </c>
      <c r="AG494" s="44">
        <v>0</v>
      </c>
      <c r="AH494" s="60"/>
      <c r="AI494" s="63">
        <v>0</v>
      </c>
      <c r="AJ494" s="44">
        <v>0</v>
      </c>
      <c r="AK494" s="12"/>
      <c r="AL494" s="11"/>
      <c r="AM494" s="28">
        <v>0.71</v>
      </c>
      <c r="AN494" s="28">
        <v>46818.82</v>
      </c>
      <c r="AO494" s="60"/>
      <c r="AP494" s="28">
        <v>0.71</v>
      </c>
      <c r="AQ494" s="28">
        <v>18703.53</v>
      </c>
      <c r="AR494" s="60"/>
      <c r="AS494" s="28">
        <v>0.1</v>
      </c>
      <c r="AT494" s="28">
        <v>7442.7</v>
      </c>
      <c r="AU494" s="13"/>
      <c r="AV494" s="11"/>
      <c r="AW494" s="44">
        <v>199573.69</v>
      </c>
      <c r="AX494" s="51"/>
      <c r="AY494" s="140">
        <v>2.16</v>
      </c>
    </row>
    <row r="495" spans="1:51" x14ac:dyDescent="0.25">
      <c r="A495" s="116" t="s">
        <v>1122</v>
      </c>
      <c r="B495" s="152" t="s">
        <v>1123</v>
      </c>
      <c r="C495" s="27" t="s">
        <v>1121</v>
      </c>
      <c r="D495" s="27" t="s">
        <v>120</v>
      </c>
      <c r="E495" s="60"/>
      <c r="F495" s="139">
        <v>540.96</v>
      </c>
      <c r="G495" s="140">
        <v>237</v>
      </c>
      <c r="H495" s="140">
        <v>0</v>
      </c>
      <c r="I495" s="60"/>
      <c r="J495" s="28">
        <v>1.89</v>
      </c>
      <c r="K495" s="28">
        <v>124630.38</v>
      </c>
      <c r="L495" s="60"/>
      <c r="M495" s="28">
        <v>1.89</v>
      </c>
      <c r="N495" s="28">
        <v>124630.38</v>
      </c>
      <c r="O495" s="60"/>
      <c r="P495" s="28">
        <v>1.97</v>
      </c>
      <c r="Q495" s="28">
        <v>129905.74</v>
      </c>
      <c r="R495" s="60"/>
      <c r="S495" s="28">
        <v>1.97</v>
      </c>
      <c r="T495" s="44">
        <v>129905.74</v>
      </c>
      <c r="U495" s="12"/>
      <c r="V495" s="11"/>
      <c r="W495" s="28">
        <v>0</v>
      </c>
      <c r="X495" s="28">
        <v>0</v>
      </c>
      <c r="Y495" s="60"/>
      <c r="Z495" s="28">
        <v>0</v>
      </c>
      <c r="AA495" s="28">
        <v>0</v>
      </c>
      <c r="AB495" s="60"/>
      <c r="AC495" s="28">
        <v>0</v>
      </c>
      <c r="AD495" s="28">
        <v>0</v>
      </c>
      <c r="AE495" s="60"/>
      <c r="AF495" s="28">
        <v>0</v>
      </c>
      <c r="AG495" s="44">
        <v>0</v>
      </c>
      <c r="AH495" s="60"/>
      <c r="AI495" s="63">
        <v>0</v>
      </c>
      <c r="AJ495" s="44">
        <v>0</v>
      </c>
      <c r="AK495" s="12"/>
      <c r="AL495" s="11"/>
      <c r="AM495" s="28">
        <v>3.83</v>
      </c>
      <c r="AN495" s="28">
        <v>252557.86</v>
      </c>
      <c r="AO495" s="60"/>
      <c r="AP495" s="28">
        <v>3.83</v>
      </c>
      <c r="AQ495" s="28">
        <v>100893.69</v>
      </c>
      <c r="AR495" s="60"/>
      <c r="AS495" s="28">
        <v>0.54</v>
      </c>
      <c r="AT495" s="28">
        <v>40190.58</v>
      </c>
      <c r="AU495" s="13"/>
      <c r="AV495" s="11"/>
      <c r="AW495" s="44">
        <v>902714.37</v>
      </c>
      <c r="AX495" s="51"/>
      <c r="AY495" s="140">
        <v>9.66</v>
      </c>
    </row>
    <row r="496" spans="1:51" x14ac:dyDescent="0.25">
      <c r="A496" s="116" t="s">
        <v>1124</v>
      </c>
      <c r="B496" s="152" t="s">
        <v>1125</v>
      </c>
      <c r="C496" s="27" t="s">
        <v>1121</v>
      </c>
      <c r="D496" s="27" t="s">
        <v>131</v>
      </c>
      <c r="E496" s="60"/>
      <c r="F496" s="139">
        <v>434.5</v>
      </c>
      <c r="G496" s="140">
        <v>148</v>
      </c>
      <c r="H496" s="140">
        <v>0</v>
      </c>
      <c r="I496" s="60"/>
      <c r="J496" s="28">
        <v>1.18</v>
      </c>
      <c r="K496" s="28">
        <v>77811.56</v>
      </c>
      <c r="L496" s="60"/>
      <c r="M496" s="28">
        <v>1.18</v>
      </c>
      <c r="N496" s="28">
        <v>77811.56</v>
      </c>
      <c r="O496" s="60"/>
      <c r="P496" s="28">
        <v>1.23</v>
      </c>
      <c r="Q496" s="28">
        <v>81108.66</v>
      </c>
      <c r="R496" s="60"/>
      <c r="S496" s="28">
        <v>1.23</v>
      </c>
      <c r="T496" s="44">
        <v>81108.66</v>
      </c>
      <c r="U496" s="12"/>
      <c r="V496" s="11"/>
      <c r="W496" s="28">
        <v>0</v>
      </c>
      <c r="X496" s="28">
        <v>0</v>
      </c>
      <c r="Y496" s="60"/>
      <c r="Z496" s="28">
        <v>0</v>
      </c>
      <c r="AA496" s="28">
        <v>0</v>
      </c>
      <c r="AB496" s="60"/>
      <c r="AC496" s="28">
        <v>0</v>
      </c>
      <c r="AD496" s="28">
        <v>0</v>
      </c>
      <c r="AE496" s="60"/>
      <c r="AF496" s="28">
        <v>0</v>
      </c>
      <c r="AG496" s="44">
        <v>0</v>
      </c>
      <c r="AH496" s="60"/>
      <c r="AI496" s="63">
        <v>0</v>
      </c>
      <c r="AJ496" s="44">
        <v>0</v>
      </c>
      <c r="AK496" s="12"/>
      <c r="AL496" s="11"/>
      <c r="AM496" s="28">
        <v>3.08</v>
      </c>
      <c r="AN496" s="28">
        <v>203101.36</v>
      </c>
      <c r="AO496" s="60"/>
      <c r="AP496" s="28">
        <v>3.08</v>
      </c>
      <c r="AQ496" s="28">
        <v>81136.44</v>
      </c>
      <c r="AR496" s="60"/>
      <c r="AS496" s="28">
        <v>0.43</v>
      </c>
      <c r="AT496" s="28">
        <v>32003.61</v>
      </c>
      <c r="AU496" s="13"/>
      <c r="AV496" s="11"/>
      <c r="AW496" s="44">
        <v>634081.85000000009</v>
      </c>
      <c r="AX496" s="51"/>
      <c r="AY496" s="140">
        <v>6.7200000000000006</v>
      </c>
    </row>
    <row r="497" spans="1:51" x14ac:dyDescent="0.25">
      <c r="A497" s="116" t="s">
        <v>1126</v>
      </c>
      <c r="B497" s="152" t="s">
        <v>1127</v>
      </c>
      <c r="C497" s="27" t="s">
        <v>1121</v>
      </c>
      <c r="D497" s="27" t="s">
        <v>120</v>
      </c>
      <c r="E497" s="60"/>
      <c r="F497" s="139">
        <v>147.46</v>
      </c>
      <c r="G497" s="140">
        <v>45</v>
      </c>
      <c r="H497" s="140">
        <v>0</v>
      </c>
      <c r="I497" s="60"/>
      <c r="J497" s="28">
        <v>0.36</v>
      </c>
      <c r="K497" s="28">
        <v>23739.119999999999</v>
      </c>
      <c r="L497" s="60"/>
      <c r="M497" s="28">
        <v>0.36</v>
      </c>
      <c r="N497" s="28">
        <v>23739.119999999999</v>
      </c>
      <c r="O497" s="60"/>
      <c r="P497" s="28">
        <v>0.37</v>
      </c>
      <c r="Q497" s="28">
        <v>24398.54</v>
      </c>
      <c r="R497" s="60"/>
      <c r="S497" s="28">
        <v>0.37</v>
      </c>
      <c r="T497" s="44">
        <v>24398.54</v>
      </c>
      <c r="U497" s="12"/>
      <c r="V497" s="11"/>
      <c r="W497" s="28">
        <v>0</v>
      </c>
      <c r="X497" s="28">
        <v>0</v>
      </c>
      <c r="Y497" s="60"/>
      <c r="Z497" s="28">
        <v>0</v>
      </c>
      <c r="AA497" s="28">
        <v>0</v>
      </c>
      <c r="AB497" s="60"/>
      <c r="AC497" s="28">
        <v>0</v>
      </c>
      <c r="AD497" s="28">
        <v>0</v>
      </c>
      <c r="AE497" s="60"/>
      <c r="AF497" s="28">
        <v>0</v>
      </c>
      <c r="AG497" s="44">
        <v>0</v>
      </c>
      <c r="AH497" s="60"/>
      <c r="AI497" s="63">
        <v>0</v>
      </c>
      <c r="AJ497" s="44">
        <v>0</v>
      </c>
      <c r="AK497" s="12"/>
      <c r="AL497" s="11"/>
      <c r="AM497" s="28">
        <v>1.04</v>
      </c>
      <c r="AN497" s="28">
        <v>68579.679999999993</v>
      </c>
      <c r="AO497" s="60"/>
      <c r="AP497" s="28">
        <v>1.04</v>
      </c>
      <c r="AQ497" s="28">
        <v>27396.720000000001</v>
      </c>
      <c r="AR497" s="60"/>
      <c r="AS497" s="28">
        <v>0.14000000000000001</v>
      </c>
      <c r="AT497" s="28">
        <v>10419.780000000001</v>
      </c>
      <c r="AU497" s="13"/>
      <c r="AV497" s="11"/>
      <c r="AW497" s="44">
        <v>202671.5</v>
      </c>
      <c r="AX497" s="51"/>
      <c r="AY497" s="140">
        <v>2.14</v>
      </c>
    </row>
    <row r="498" spans="1:51" x14ac:dyDescent="0.25">
      <c r="A498" s="116" t="s">
        <v>1128</v>
      </c>
      <c r="B498" s="152" t="s">
        <v>1129</v>
      </c>
      <c r="C498" s="27" t="s">
        <v>1121</v>
      </c>
      <c r="D498" s="27" t="s">
        <v>12</v>
      </c>
      <c r="E498" s="60"/>
      <c r="F498" s="139">
        <v>1440.87</v>
      </c>
      <c r="G498" s="140">
        <v>722.33</v>
      </c>
      <c r="H498" s="140">
        <v>0</v>
      </c>
      <c r="I498" s="60"/>
      <c r="J498" s="28">
        <v>5.77</v>
      </c>
      <c r="K498" s="28">
        <v>380485.34</v>
      </c>
      <c r="L498" s="60"/>
      <c r="M498" s="28">
        <v>5.77</v>
      </c>
      <c r="N498" s="28">
        <v>380485.34</v>
      </c>
      <c r="O498" s="60"/>
      <c r="P498" s="28">
        <v>6.01</v>
      </c>
      <c r="Q498" s="28">
        <v>396311.42</v>
      </c>
      <c r="R498" s="60"/>
      <c r="S498" s="28">
        <v>6.01</v>
      </c>
      <c r="T498" s="44">
        <v>396311.42</v>
      </c>
      <c r="U498" s="12"/>
      <c r="V498" s="11"/>
      <c r="W498" s="28">
        <v>0</v>
      </c>
      <c r="X498" s="28">
        <v>0</v>
      </c>
      <c r="Y498" s="60"/>
      <c r="Z498" s="28">
        <v>0</v>
      </c>
      <c r="AA498" s="28">
        <v>0</v>
      </c>
      <c r="AB498" s="60"/>
      <c r="AC498" s="28">
        <v>0</v>
      </c>
      <c r="AD498" s="28">
        <v>0</v>
      </c>
      <c r="AE498" s="60"/>
      <c r="AF498" s="28">
        <v>0</v>
      </c>
      <c r="AG498" s="44">
        <v>0</v>
      </c>
      <c r="AH498" s="60"/>
      <c r="AI498" s="63">
        <v>0</v>
      </c>
      <c r="AJ498" s="44">
        <v>0</v>
      </c>
      <c r="AK498" s="12"/>
      <c r="AL498" s="11"/>
      <c r="AM498" s="28">
        <v>10.210000000000001</v>
      </c>
      <c r="AN498" s="28">
        <v>673267.82</v>
      </c>
      <c r="AO498" s="60"/>
      <c r="AP498" s="28">
        <v>10.210000000000001</v>
      </c>
      <c r="AQ498" s="28">
        <v>268962.03000000003</v>
      </c>
      <c r="AR498" s="60"/>
      <c r="AS498" s="28">
        <v>1.44</v>
      </c>
      <c r="AT498" s="28">
        <v>107174.88</v>
      </c>
      <c r="AU498" s="13"/>
      <c r="AV498" s="11"/>
      <c r="AW498" s="44">
        <v>2602998.2499999995</v>
      </c>
      <c r="AX498" s="51"/>
      <c r="AY498" s="140">
        <v>28</v>
      </c>
    </row>
    <row r="499" spans="1:51" x14ac:dyDescent="0.25">
      <c r="A499" s="116" t="s">
        <v>1130</v>
      </c>
      <c r="B499" s="152" t="s">
        <v>1131</v>
      </c>
      <c r="C499" s="27" t="s">
        <v>1132</v>
      </c>
      <c r="D499" s="27" t="s">
        <v>12</v>
      </c>
      <c r="E499" s="60"/>
      <c r="F499" s="139">
        <v>359.28</v>
      </c>
      <c r="G499" s="140">
        <v>175</v>
      </c>
      <c r="H499" s="140">
        <v>0</v>
      </c>
      <c r="I499" s="60"/>
      <c r="J499" s="28">
        <v>1.4</v>
      </c>
      <c r="K499" s="28">
        <v>92318.8</v>
      </c>
      <c r="L499" s="60"/>
      <c r="M499" s="28">
        <v>1.4</v>
      </c>
      <c r="N499" s="28">
        <v>92318.8</v>
      </c>
      <c r="O499" s="60"/>
      <c r="P499" s="28">
        <v>1.45</v>
      </c>
      <c r="Q499" s="28">
        <v>95615.9</v>
      </c>
      <c r="R499" s="60"/>
      <c r="S499" s="28">
        <v>1.45</v>
      </c>
      <c r="T499" s="44">
        <v>95615.9</v>
      </c>
      <c r="U499" s="12"/>
      <c r="V499" s="11"/>
      <c r="W499" s="28">
        <v>0</v>
      </c>
      <c r="X499" s="28">
        <v>0</v>
      </c>
      <c r="Y499" s="60"/>
      <c r="Z499" s="28">
        <v>0</v>
      </c>
      <c r="AA499" s="28">
        <v>0</v>
      </c>
      <c r="AB499" s="60"/>
      <c r="AC499" s="28">
        <v>0</v>
      </c>
      <c r="AD499" s="28">
        <v>0</v>
      </c>
      <c r="AE499" s="60"/>
      <c r="AF499" s="28">
        <v>0</v>
      </c>
      <c r="AG499" s="44">
        <v>0</v>
      </c>
      <c r="AH499" s="60"/>
      <c r="AI499" s="63">
        <v>0</v>
      </c>
      <c r="AJ499" s="44">
        <v>0</v>
      </c>
      <c r="AK499" s="12"/>
      <c r="AL499" s="11"/>
      <c r="AM499" s="28">
        <v>2.54</v>
      </c>
      <c r="AN499" s="28">
        <v>167492.68</v>
      </c>
      <c r="AO499" s="60"/>
      <c r="AP499" s="28">
        <v>2.54</v>
      </c>
      <c r="AQ499" s="28">
        <v>66911.22</v>
      </c>
      <c r="AR499" s="60"/>
      <c r="AS499" s="28">
        <v>0.35</v>
      </c>
      <c r="AT499" s="28">
        <v>26049.45</v>
      </c>
      <c r="AU499" s="13"/>
      <c r="AV499" s="11"/>
      <c r="AW499" s="44">
        <v>636322.75000000012</v>
      </c>
      <c r="AX499" s="51"/>
      <c r="AY499" s="140">
        <v>6.84</v>
      </c>
    </row>
    <row r="500" spans="1:51" x14ac:dyDescent="0.25">
      <c r="A500" s="116" t="s">
        <v>1133</v>
      </c>
      <c r="B500" s="152" t="s">
        <v>1134</v>
      </c>
      <c r="C500" s="27" t="s">
        <v>1132</v>
      </c>
      <c r="D500" s="27" t="s">
        <v>12</v>
      </c>
      <c r="E500" s="60"/>
      <c r="F500" s="139">
        <v>430.95</v>
      </c>
      <c r="G500" s="140">
        <v>365.33</v>
      </c>
      <c r="H500" s="140">
        <v>0</v>
      </c>
      <c r="I500" s="60"/>
      <c r="J500" s="28">
        <v>2.92</v>
      </c>
      <c r="K500" s="28">
        <v>192550.64</v>
      </c>
      <c r="L500" s="60"/>
      <c r="M500" s="28">
        <v>2.92</v>
      </c>
      <c r="N500" s="28">
        <v>192550.64</v>
      </c>
      <c r="O500" s="60"/>
      <c r="P500" s="28">
        <v>3.04</v>
      </c>
      <c r="Q500" s="28">
        <v>200463.68</v>
      </c>
      <c r="R500" s="60"/>
      <c r="S500" s="28">
        <v>3.04</v>
      </c>
      <c r="T500" s="44">
        <v>200463.68</v>
      </c>
      <c r="U500" s="12"/>
      <c r="V500" s="11"/>
      <c r="W500" s="28">
        <v>0</v>
      </c>
      <c r="X500" s="28">
        <v>0</v>
      </c>
      <c r="Y500" s="60"/>
      <c r="Z500" s="28">
        <v>0</v>
      </c>
      <c r="AA500" s="28">
        <v>0</v>
      </c>
      <c r="AB500" s="60"/>
      <c r="AC500" s="28">
        <v>0</v>
      </c>
      <c r="AD500" s="28">
        <v>0</v>
      </c>
      <c r="AE500" s="60"/>
      <c r="AF500" s="28">
        <v>0</v>
      </c>
      <c r="AG500" s="44">
        <v>0</v>
      </c>
      <c r="AH500" s="60"/>
      <c r="AI500" s="63">
        <v>0</v>
      </c>
      <c r="AJ500" s="44">
        <v>0</v>
      </c>
      <c r="AK500" s="12"/>
      <c r="AL500" s="11"/>
      <c r="AM500" s="28">
        <v>3.05</v>
      </c>
      <c r="AN500" s="28">
        <v>201123.1</v>
      </c>
      <c r="AO500" s="60"/>
      <c r="AP500" s="28">
        <v>3.05</v>
      </c>
      <c r="AQ500" s="28">
        <v>80346.149999999994</v>
      </c>
      <c r="AR500" s="60"/>
      <c r="AS500" s="28">
        <v>0.43</v>
      </c>
      <c r="AT500" s="28">
        <v>32003.61</v>
      </c>
      <c r="AU500" s="13"/>
      <c r="AV500" s="11"/>
      <c r="AW500" s="44">
        <v>1099501.5</v>
      </c>
      <c r="AX500" s="51"/>
      <c r="AY500" s="140">
        <v>12.05</v>
      </c>
    </row>
    <row r="501" spans="1:51" x14ac:dyDescent="0.25">
      <c r="A501" s="116" t="s">
        <v>1135</v>
      </c>
      <c r="B501" s="152" t="s">
        <v>1136</v>
      </c>
      <c r="C501" s="27" t="s">
        <v>1137</v>
      </c>
      <c r="D501" s="27" t="s">
        <v>120</v>
      </c>
      <c r="E501" s="60"/>
      <c r="F501" s="139">
        <v>131.75</v>
      </c>
      <c r="G501" s="140">
        <v>31</v>
      </c>
      <c r="H501" s="140">
        <v>0</v>
      </c>
      <c r="I501" s="60"/>
      <c r="J501" s="28">
        <v>0.24</v>
      </c>
      <c r="K501" s="28">
        <v>15826.08</v>
      </c>
      <c r="L501" s="60"/>
      <c r="M501" s="28">
        <v>0.24</v>
      </c>
      <c r="N501" s="28">
        <v>15826.08</v>
      </c>
      <c r="O501" s="60"/>
      <c r="P501" s="28">
        <v>0.25</v>
      </c>
      <c r="Q501" s="28">
        <v>16485.5</v>
      </c>
      <c r="R501" s="60"/>
      <c r="S501" s="28">
        <v>0.25</v>
      </c>
      <c r="T501" s="44">
        <v>16485.5</v>
      </c>
      <c r="U501" s="12"/>
      <c r="V501" s="11"/>
      <c r="W501" s="28">
        <v>0</v>
      </c>
      <c r="X501" s="28">
        <v>0</v>
      </c>
      <c r="Y501" s="60"/>
      <c r="Z501" s="28">
        <v>0</v>
      </c>
      <c r="AA501" s="28">
        <v>0</v>
      </c>
      <c r="AB501" s="60"/>
      <c r="AC501" s="28">
        <v>0</v>
      </c>
      <c r="AD501" s="28">
        <v>0</v>
      </c>
      <c r="AE501" s="60"/>
      <c r="AF501" s="28">
        <v>0</v>
      </c>
      <c r="AG501" s="44">
        <v>0</v>
      </c>
      <c r="AH501" s="60"/>
      <c r="AI501" s="63">
        <v>0</v>
      </c>
      <c r="AJ501" s="44">
        <v>0</v>
      </c>
      <c r="AK501" s="12"/>
      <c r="AL501" s="11"/>
      <c r="AM501" s="28">
        <v>0.93</v>
      </c>
      <c r="AN501" s="28">
        <v>61326.06</v>
      </c>
      <c r="AO501" s="60"/>
      <c r="AP501" s="28">
        <v>0.93</v>
      </c>
      <c r="AQ501" s="28">
        <v>24498.99</v>
      </c>
      <c r="AR501" s="60"/>
      <c r="AS501" s="28">
        <v>0.13</v>
      </c>
      <c r="AT501" s="28">
        <v>9675.51</v>
      </c>
      <c r="AU501" s="13"/>
      <c r="AV501" s="11"/>
      <c r="AW501" s="44">
        <v>160123.71999999997</v>
      </c>
      <c r="AX501" s="51"/>
      <c r="AY501" s="140">
        <v>1.67</v>
      </c>
    </row>
    <row r="502" spans="1:51" x14ac:dyDescent="0.25">
      <c r="A502" s="116" t="s">
        <v>1138</v>
      </c>
      <c r="B502" s="152" t="s">
        <v>1139</v>
      </c>
      <c r="C502" s="27" t="s">
        <v>1137</v>
      </c>
      <c r="D502" s="27" t="s">
        <v>12</v>
      </c>
      <c r="E502" s="60"/>
      <c r="F502" s="139">
        <v>501.06</v>
      </c>
      <c r="G502" s="140">
        <v>278.33</v>
      </c>
      <c r="H502" s="140">
        <v>48.5</v>
      </c>
      <c r="I502" s="60"/>
      <c r="J502" s="28">
        <v>2.2200000000000002</v>
      </c>
      <c r="K502" s="28">
        <v>146391.24</v>
      </c>
      <c r="L502" s="60"/>
      <c r="M502" s="28">
        <v>2.2200000000000002</v>
      </c>
      <c r="N502" s="28">
        <v>146391.24</v>
      </c>
      <c r="O502" s="60"/>
      <c r="P502" s="28">
        <v>2.31</v>
      </c>
      <c r="Q502" s="28">
        <v>152326.01999999999</v>
      </c>
      <c r="R502" s="60"/>
      <c r="S502" s="28">
        <v>2.31</v>
      </c>
      <c r="T502" s="44">
        <v>152326.01999999999</v>
      </c>
      <c r="U502" s="12"/>
      <c r="V502" s="11"/>
      <c r="W502" s="28">
        <v>0.38</v>
      </c>
      <c r="X502" s="28">
        <v>25057.96</v>
      </c>
      <c r="Y502" s="60"/>
      <c r="Z502" s="28">
        <v>0.38</v>
      </c>
      <c r="AA502" s="28">
        <v>25057.96</v>
      </c>
      <c r="AB502" s="60"/>
      <c r="AC502" s="28">
        <v>0.4</v>
      </c>
      <c r="AD502" s="28">
        <v>26376.799999999999</v>
      </c>
      <c r="AE502" s="60"/>
      <c r="AF502" s="28">
        <v>0.4</v>
      </c>
      <c r="AG502" s="44">
        <v>26376.799999999999</v>
      </c>
      <c r="AH502" s="60"/>
      <c r="AI502" s="63">
        <v>0.48</v>
      </c>
      <c r="AJ502" s="44">
        <v>31652.16</v>
      </c>
      <c r="AK502" s="12"/>
      <c r="AL502" s="11"/>
      <c r="AM502" s="28">
        <v>3.55</v>
      </c>
      <c r="AN502" s="28">
        <v>234094.1</v>
      </c>
      <c r="AO502" s="60"/>
      <c r="AP502" s="28">
        <v>3.55</v>
      </c>
      <c r="AQ502" s="28">
        <v>93517.65</v>
      </c>
      <c r="AR502" s="60"/>
      <c r="AS502" s="28">
        <v>0.5</v>
      </c>
      <c r="AT502" s="28">
        <v>37213.5</v>
      </c>
      <c r="AU502" s="13"/>
      <c r="AV502" s="11"/>
      <c r="AW502" s="44">
        <v>1096781.45</v>
      </c>
      <c r="AX502" s="51"/>
      <c r="AY502" s="140">
        <v>12.05</v>
      </c>
    </row>
    <row r="503" spans="1:51" x14ac:dyDescent="0.25">
      <c r="A503" s="116" t="s">
        <v>1140</v>
      </c>
      <c r="B503" s="152" t="s">
        <v>1141</v>
      </c>
      <c r="C503" s="27" t="s">
        <v>1137</v>
      </c>
      <c r="D503" s="27" t="s">
        <v>120</v>
      </c>
      <c r="E503" s="60"/>
      <c r="F503" s="139">
        <v>667.47</v>
      </c>
      <c r="G503" s="140">
        <v>379</v>
      </c>
      <c r="H503" s="140">
        <v>0</v>
      </c>
      <c r="I503" s="60"/>
      <c r="J503" s="28">
        <v>3.03</v>
      </c>
      <c r="K503" s="28">
        <v>199804.26</v>
      </c>
      <c r="L503" s="60"/>
      <c r="M503" s="28">
        <v>3.03</v>
      </c>
      <c r="N503" s="28">
        <v>199804.26</v>
      </c>
      <c r="O503" s="60"/>
      <c r="P503" s="28">
        <v>3.15</v>
      </c>
      <c r="Q503" s="28">
        <v>207717.3</v>
      </c>
      <c r="R503" s="60"/>
      <c r="S503" s="28">
        <v>3.15</v>
      </c>
      <c r="T503" s="44">
        <v>207717.3</v>
      </c>
      <c r="U503" s="12"/>
      <c r="V503" s="11"/>
      <c r="W503" s="28">
        <v>0</v>
      </c>
      <c r="X503" s="28">
        <v>0</v>
      </c>
      <c r="Y503" s="60"/>
      <c r="Z503" s="28">
        <v>0</v>
      </c>
      <c r="AA503" s="28">
        <v>0</v>
      </c>
      <c r="AB503" s="60"/>
      <c r="AC503" s="28">
        <v>0</v>
      </c>
      <c r="AD503" s="28">
        <v>0</v>
      </c>
      <c r="AE503" s="60"/>
      <c r="AF503" s="28">
        <v>0</v>
      </c>
      <c r="AG503" s="44">
        <v>0</v>
      </c>
      <c r="AH503" s="60"/>
      <c r="AI503" s="63">
        <v>0</v>
      </c>
      <c r="AJ503" s="44">
        <v>0</v>
      </c>
      <c r="AK503" s="12"/>
      <c r="AL503" s="11"/>
      <c r="AM503" s="28">
        <v>4.7300000000000004</v>
      </c>
      <c r="AN503" s="28">
        <v>311905.65999999997</v>
      </c>
      <c r="AO503" s="60"/>
      <c r="AP503" s="28">
        <v>4.7300000000000004</v>
      </c>
      <c r="AQ503" s="28">
        <v>124602.39</v>
      </c>
      <c r="AR503" s="60"/>
      <c r="AS503" s="28">
        <v>0.66</v>
      </c>
      <c r="AT503" s="28">
        <v>49121.82</v>
      </c>
      <c r="AU503" s="13"/>
      <c r="AV503" s="11"/>
      <c r="AW503" s="44">
        <v>1300672.99</v>
      </c>
      <c r="AX503" s="51"/>
      <c r="AY503" s="140">
        <v>14.06</v>
      </c>
    </row>
    <row r="504" spans="1:51" x14ac:dyDescent="0.25">
      <c r="A504" s="116" t="s">
        <v>1142</v>
      </c>
      <c r="B504" s="152" t="s">
        <v>1143</v>
      </c>
      <c r="C504" s="27" t="s">
        <v>1137</v>
      </c>
      <c r="D504" s="27" t="s">
        <v>120</v>
      </c>
      <c r="E504" s="60"/>
      <c r="F504" s="139">
        <v>381.22</v>
      </c>
      <c r="G504" s="140">
        <v>177</v>
      </c>
      <c r="H504" s="140">
        <v>1.83</v>
      </c>
      <c r="I504" s="60"/>
      <c r="J504" s="28">
        <v>1.41</v>
      </c>
      <c r="K504" s="28">
        <v>92978.22</v>
      </c>
      <c r="L504" s="60"/>
      <c r="M504" s="28">
        <v>1.41</v>
      </c>
      <c r="N504" s="28">
        <v>92978.22</v>
      </c>
      <c r="O504" s="60"/>
      <c r="P504" s="28">
        <v>1.47</v>
      </c>
      <c r="Q504" s="28">
        <v>96934.74</v>
      </c>
      <c r="R504" s="60"/>
      <c r="S504" s="28">
        <v>1.47</v>
      </c>
      <c r="T504" s="44">
        <v>96934.74</v>
      </c>
      <c r="U504" s="12"/>
      <c r="V504" s="11"/>
      <c r="W504" s="28">
        <v>0.01</v>
      </c>
      <c r="X504" s="28">
        <v>659.42</v>
      </c>
      <c r="Y504" s="60"/>
      <c r="Z504" s="28">
        <v>0.01</v>
      </c>
      <c r="AA504" s="28">
        <v>659.42</v>
      </c>
      <c r="AB504" s="60"/>
      <c r="AC504" s="28">
        <v>0.01</v>
      </c>
      <c r="AD504" s="28">
        <v>659.42</v>
      </c>
      <c r="AE504" s="60"/>
      <c r="AF504" s="28">
        <v>0.01</v>
      </c>
      <c r="AG504" s="44">
        <v>659.42</v>
      </c>
      <c r="AH504" s="60"/>
      <c r="AI504" s="63">
        <v>0.01</v>
      </c>
      <c r="AJ504" s="44">
        <v>659.42</v>
      </c>
      <c r="AK504" s="12"/>
      <c r="AL504" s="11"/>
      <c r="AM504" s="28">
        <v>2.7</v>
      </c>
      <c r="AN504" s="28">
        <v>178043.4</v>
      </c>
      <c r="AO504" s="60"/>
      <c r="AP504" s="28">
        <v>2.7</v>
      </c>
      <c r="AQ504" s="28">
        <v>71126.100000000006</v>
      </c>
      <c r="AR504" s="60"/>
      <c r="AS504" s="28">
        <v>0.38</v>
      </c>
      <c r="AT504" s="28">
        <v>28282.26</v>
      </c>
      <c r="AU504" s="13"/>
      <c r="AV504" s="11"/>
      <c r="AW504" s="44">
        <v>660574.77999999991</v>
      </c>
      <c r="AX504" s="51"/>
      <c r="AY504" s="140">
        <v>7.089999999999999</v>
      </c>
    </row>
    <row r="505" spans="1:51" x14ac:dyDescent="0.25">
      <c r="A505" s="116" t="s">
        <v>1144</v>
      </c>
      <c r="B505" s="152" t="s">
        <v>1145</v>
      </c>
      <c r="C505" s="27" t="s">
        <v>1137</v>
      </c>
      <c r="D505" s="27" t="s">
        <v>12</v>
      </c>
      <c r="E505" s="60"/>
      <c r="F505" s="139">
        <v>274</v>
      </c>
      <c r="G505" s="140">
        <v>158</v>
      </c>
      <c r="H505" s="140">
        <v>0</v>
      </c>
      <c r="I505" s="60"/>
      <c r="J505" s="28">
        <v>1.26</v>
      </c>
      <c r="K505" s="28">
        <v>83086.92</v>
      </c>
      <c r="L505" s="60"/>
      <c r="M505" s="28">
        <v>1.26</v>
      </c>
      <c r="N505" s="28">
        <v>83086.92</v>
      </c>
      <c r="O505" s="60"/>
      <c r="P505" s="28">
        <v>1.31</v>
      </c>
      <c r="Q505" s="28">
        <v>86384.02</v>
      </c>
      <c r="R505" s="60"/>
      <c r="S505" s="28">
        <v>1.31</v>
      </c>
      <c r="T505" s="44">
        <v>86384.02</v>
      </c>
      <c r="U505" s="12"/>
      <c r="V505" s="11"/>
      <c r="W505" s="28">
        <v>0</v>
      </c>
      <c r="X505" s="28">
        <v>0</v>
      </c>
      <c r="Y505" s="60"/>
      <c r="Z505" s="28">
        <v>0</v>
      </c>
      <c r="AA505" s="28">
        <v>0</v>
      </c>
      <c r="AB505" s="60"/>
      <c r="AC505" s="28">
        <v>0</v>
      </c>
      <c r="AD505" s="28">
        <v>0</v>
      </c>
      <c r="AE505" s="60"/>
      <c r="AF505" s="28">
        <v>0</v>
      </c>
      <c r="AG505" s="44">
        <v>0</v>
      </c>
      <c r="AH505" s="60"/>
      <c r="AI505" s="63">
        <v>0</v>
      </c>
      <c r="AJ505" s="44">
        <v>0</v>
      </c>
      <c r="AK505" s="12"/>
      <c r="AL505" s="11"/>
      <c r="AM505" s="28">
        <v>1.94</v>
      </c>
      <c r="AN505" s="28">
        <v>127927.48</v>
      </c>
      <c r="AO505" s="60"/>
      <c r="AP505" s="28">
        <v>1.94</v>
      </c>
      <c r="AQ505" s="28">
        <v>51105.42</v>
      </c>
      <c r="AR505" s="60"/>
      <c r="AS505" s="28">
        <v>0.27</v>
      </c>
      <c r="AT505" s="28">
        <v>20095.29</v>
      </c>
      <c r="AU505" s="13"/>
      <c r="AV505" s="11"/>
      <c r="AW505" s="44">
        <v>538070.07000000007</v>
      </c>
      <c r="AX505" s="51"/>
      <c r="AY505" s="140">
        <v>5.82</v>
      </c>
    </row>
    <row r="506" spans="1:51" x14ac:dyDescent="0.25">
      <c r="A506" s="116" t="s">
        <v>1146</v>
      </c>
      <c r="B506" s="152" t="s">
        <v>1147</v>
      </c>
      <c r="C506" s="27" t="s">
        <v>1137</v>
      </c>
      <c r="D506" s="27" t="s">
        <v>131</v>
      </c>
      <c r="E506" s="60"/>
      <c r="F506" s="139">
        <v>527.5</v>
      </c>
      <c r="G506" s="140">
        <v>211.66</v>
      </c>
      <c r="H506" s="140">
        <v>0</v>
      </c>
      <c r="I506" s="60"/>
      <c r="J506" s="28">
        <v>1.69</v>
      </c>
      <c r="K506" s="28">
        <v>111441.98</v>
      </c>
      <c r="L506" s="60"/>
      <c r="M506" s="28">
        <v>1.69</v>
      </c>
      <c r="N506" s="28">
        <v>111441.98</v>
      </c>
      <c r="O506" s="60"/>
      <c r="P506" s="28">
        <v>1.76</v>
      </c>
      <c r="Q506" s="28">
        <v>116057.92</v>
      </c>
      <c r="R506" s="60"/>
      <c r="S506" s="28">
        <v>1.76</v>
      </c>
      <c r="T506" s="44">
        <v>116057.92</v>
      </c>
      <c r="U506" s="12"/>
      <c r="V506" s="11"/>
      <c r="W506" s="28">
        <v>0</v>
      </c>
      <c r="X506" s="28">
        <v>0</v>
      </c>
      <c r="Y506" s="60"/>
      <c r="Z506" s="28">
        <v>0</v>
      </c>
      <c r="AA506" s="28">
        <v>0</v>
      </c>
      <c r="AB506" s="60"/>
      <c r="AC506" s="28">
        <v>0</v>
      </c>
      <c r="AD506" s="28">
        <v>0</v>
      </c>
      <c r="AE506" s="60"/>
      <c r="AF506" s="28">
        <v>0</v>
      </c>
      <c r="AG506" s="44">
        <v>0</v>
      </c>
      <c r="AH506" s="60"/>
      <c r="AI506" s="63">
        <v>0</v>
      </c>
      <c r="AJ506" s="44">
        <v>0</v>
      </c>
      <c r="AK506" s="12"/>
      <c r="AL506" s="11"/>
      <c r="AM506" s="28">
        <v>3.74</v>
      </c>
      <c r="AN506" s="28">
        <v>246623.08</v>
      </c>
      <c r="AO506" s="60"/>
      <c r="AP506" s="28">
        <v>3.74</v>
      </c>
      <c r="AQ506" s="28">
        <v>98522.82</v>
      </c>
      <c r="AR506" s="60"/>
      <c r="AS506" s="28">
        <v>0.52</v>
      </c>
      <c r="AT506" s="28">
        <v>38702.04</v>
      </c>
      <c r="AU506" s="13"/>
      <c r="AV506" s="11"/>
      <c r="AW506" s="44">
        <v>838847.74</v>
      </c>
      <c r="AX506" s="51"/>
      <c r="AY506" s="140">
        <v>8.9499999999999993</v>
      </c>
    </row>
    <row r="507" spans="1:51" x14ac:dyDescent="0.25">
      <c r="A507" s="116" t="s">
        <v>1148</v>
      </c>
      <c r="B507" s="152" t="s">
        <v>1149</v>
      </c>
      <c r="C507" s="27" t="s">
        <v>1137</v>
      </c>
      <c r="D507" s="27" t="s">
        <v>12</v>
      </c>
      <c r="E507" s="60"/>
      <c r="F507" s="139">
        <v>314.11</v>
      </c>
      <c r="G507" s="140">
        <v>238</v>
      </c>
      <c r="H507" s="140">
        <v>0</v>
      </c>
      <c r="I507" s="60"/>
      <c r="J507" s="28">
        <v>1.9</v>
      </c>
      <c r="K507" s="28">
        <v>125289.8</v>
      </c>
      <c r="L507" s="60"/>
      <c r="M507" s="28">
        <v>1.9</v>
      </c>
      <c r="N507" s="28">
        <v>125289.8</v>
      </c>
      <c r="O507" s="60"/>
      <c r="P507" s="28">
        <v>1.98</v>
      </c>
      <c r="Q507" s="28">
        <v>130565.16</v>
      </c>
      <c r="R507" s="60"/>
      <c r="S507" s="28">
        <v>1.98</v>
      </c>
      <c r="T507" s="44">
        <v>130565.16</v>
      </c>
      <c r="U507" s="12"/>
      <c r="V507" s="11"/>
      <c r="W507" s="28">
        <v>0</v>
      </c>
      <c r="X507" s="28">
        <v>0</v>
      </c>
      <c r="Y507" s="60"/>
      <c r="Z507" s="28">
        <v>0</v>
      </c>
      <c r="AA507" s="28">
        <v>0</v>
      </c>
      <c r="AB507" s="60"/>
      <c r="AC507" s="28">
        <v>0</v>
      </c>
      <c r="AD507" s="28">
        <v>0</v>
      </c>
      <c r="AE507" s="60"/>
      <c r="AF507" s="28">
        <v>0</v>
      </c>
      <c r="AG507" s="44">
        <v>0</v>
      </c>
      <c r="AH507" s="60"/>
      <c r="AI507" s="63">
        <v>0</v>
      </c>
      <c r="AJ507" s="44">
        <v>0</v>
      </c>
      <c r="AK507" s="12"/>
      <c r="AL507" s="11"/>
      <c r="AM507" s="28">
        <v>2.2200000000000002</v>
      </c>
      <c r="AN507" s="28">
        <v>146391.24</v>
      </c>
      <c r="AO507" s="60"/>
      <c r="AP507" s="28">
        <v>2.2200000000000002</v>
      </c>
      <c r="AQ507" s="28">
        <v>58481.46</v>
      </c>
      <c r="AR507" s="60"/>
      <c r="AS507" s="28">
        <v>0.31</v>
      </c>
      <c r="AT507" s="28">
        <v>23072.37</v>
      </c>
      <c r="AU507" s="13"/>
      <c r="AV507" s="11"/>
      <c r="AW507" s="44">
        <v>739654.99000000011</v>
      </c>
      <c r="AX507" s="51"/>
      <c r="AY507" s="140">
        <v>8.08</v>
      </c>
    </row>
    <row r="508" spans="1:51" x14ac:dyDescent="0.25">
      <c r="A508" s="116" t="s">
        <v>1155</v>
      </c>
      <c r="B508" s="152" t="s">
        <v>1156</v>
      </c>
      <c r="C508" s="27" t="s">
        <v>1152</v>
      </c>
      <c r="D508" s="27" t="s">
        <v>12</v>
      </c>
      <c r="E508" s="60"/>
      <c r="F508" s="139">
        <v>37953.949999999997</v>
      </c>
      <c r="G508" s="140">
        <v>20453</v>
      </c>
      <c r="H508" s="140">
        <v>9346</v>
      </c>
      <c r="I508" s="60"/>
      <c r="J508" s="28">
        <v>163.62</v>
      </c>
      <c r="K508" s="28">
        <v>10789430.039999999</v>
      </c>
      <c r="L508" s="60"/>
      <c r="M508" s="28">
        <v>163.62</v>
      </c>
      <c r="N508" s="28">
        <v>10789430.039999999</v>
      </c>
      <c r="O508" s="60"/>
      <c r="P508" s="28">
        <v>170.44</v>
      </c>
      <c r="Q508" s="28">
        <v>11239154.48</v>
      </c>
      <c r="R508" s="60"/>
      <c r="S508" s="28">
        <v>170.44</v>
      </c>
      <c r="T508" s="44">
        <v>11239154.48</v>
      </c>
      <c r="U508" s="12"/>
      <c r="V508" s="11"/>
      <c r="W508" s="28">
        <v>74.760000000000005</v>
      </c>
      <c r="X508" s="28">
        <v>4929823.92</v>
      </c>
      <c r="Y508" s="60"/>
      <c r="Z508" s="28">
        <v>74.760000000000005</v>
      </c>
      <c r="AA508" s="28">
        <v>4929823.92</v>
      </c>
      <c r="AB508" s="60"/>
      <c r="AC508" s="28">
        <v>77.88</v>
      </c>
      <c r="AD508" s="28">
        <v>5135562.96</v>
      </c>
      <c r="AE508" s="60"/>
      <c r="AF508" s="28">
        <v>77.88</v>
      </c>
      <c r="AG508" s="44">
        <v>5135562.96</v>
      </c>
      <c r="AH508" s="60"/>
      <c r="AI508" s="63">
        <v>93.46</v>
      </c>
      <c r="AJ508" s="44">
        <v>6162939.3200000003</v>
      </c>
      <c r="AK508" s="12"/>
      <c r="AL508" s="11"/>
      <c r="AM508" s="28">
        <v>269.17</v>
      </c>
      <c r="AN508" s="28">
        <v>17749608.140000001</v>
      </c>
      <c r="AO508" s="60"/>
      <c r="AP508" s="28">
        <v>269.17</v>
      </c>
      <c r="AQ508" s="28">
        <v>7090745.3099999996</v>
      </c>
      <c r="AR508" s="60"/>
      <c r="AS508" s="28">
        <v>37.950000000000003</v>
      </c>
      <c r="AT508" s="28">
        <v>2824504.65</v>
      </c>
      <c r="AU508" s="13"/>
      <c r="AV508" s="11"/>
      <c r="AW508" s="44">
        <v>98015740.219999999</v>
      </c>
      <c r="AX508" s="51"/>
      <c r="AY508" s="140">
        <v>1097.6500000000001</v>
      </c>
    </row>
    <row r="509" spans="1:51" x14ac:dyDescent="0.25">
      <c r="A509" s="116" t="s">
        <v>1157</v>
      </c>
      <c r="B509" s="152" t="s">
        <v>1158</v>
      </c>
      <c r="C509" s="27" t="s">
        <v>1152</v>
      </c>
      <c r="D509" s="27" t="s">
        <v>12</v>
      </c>
      <c r="E509" s="60"/>
      <c r="F509" s="139">
        <v>5589.35</v>
      </c>
      <c r="G509" s="140">
        <v>1114</v>
      </c>
      <c r="H509" s="140">
        <v>232.5</v>
      </c>
      <c r="I509" s="60"/>
      <c r="J509" s="28">
        <v>8.91</v>
      </c>
      <c r="K509" s="28">
        <v>587543.22</v>
      </c>
      <c r="L509" s="60"/>
      <c r="M509" s="28">
        <v>8.91</v>
      </c>
      <c r="N509" s="28">
        <v>587543.22</v>
      </c>
      <c r="O509" s="60"/>
      <c r="P509" s="28">
        <v>9.2799999999999994</v>
      </c>
      <c r="Q509" s="28">
        <v>611941.76</v>
      </c>
      <c r="R509" s="60"/>
      <c r="S509" s="28">
        <v>9.2799999999999994</v>
      </c>
      <c r="T509" s="44">
        <v>611941.76</v>
      </c>
      <c r="U509" s="12"/>
      <c r="V509" s="11"/>
      <c r="W509" s="28">
        <v>1.86</v>
      </c>
      <c r="X509" s="28">
        <v>122652.12</v>
      </c>
      <c r="Y509" s="60"/>
      <c r="Z509" s="28">
        <v>1.86</v>
      </c>
      <c r="AA509" s="28">
        <v>122652.12</v>
      </c>
      <c r="AB509" s="60"/>
      <c r="AC509" s="28">
        <v>1.93</v>
      </c>
      <c r="AD509" s="28">
        <v>127268.06</v>
      </c>
      <c r="AE509" s="60"/>
      <c r="AF509" s="28">
        <v>1.93</v>
      </c>
      <c r="AG509" s="44">
        <v>127268.06</v>
      </c>
      <c r="AH509" s="60"/>
      <c r="AI509" s="63">
        <v>2.3199999999999998</v>
      </c>
      <c r="AJ509" s="44">
        <v>152985.44</v>
      </c>
      <c r="AK509" s="12"/>
      <c r="AL509" s="11"/>
      <c r="AM509" s="28">
        <v>39.64</v>
      </c>
      <c r="AN509" s="28">
        <v>2613940.88</v>
      </c>
      <c r="AO509" s="60"/>
      <c r="AP509" s="28">
        <v>39.64</v>
      </c>
      <c r="AQ509" s="28">
        <v>1044236.52</v>
      </c>
      <c r="AR509" s="60"/>
      <c r="AS509" s="28">
        <v>5.58</v>
      </c>
      <c r="AT509" s="28">
        <v>415302.66</v>
      </c>
      <c r="AU509" s="13"/>
      <c r="AV509" s="11"/>
      <c r="AW509" s="44">
        <v>7125275.8199999984</v>
      </c>
      <c r="AX509" s="51"/>
      <c r="AY509" s="140">
        <v>75.150000000000006</v>
      </c>
    </row>
    <row r="510" spans="1:51" x14ac:dyDescent="0.25">
      <c r="A510" s="116" t="s">
        <v>1159</v>
      </c>
      <c r="B510" s="152" t="s">
        <v>1160</v>
      </c>
      <c r="C510" s="27" t="s">
        <v>1152</v>
      </c>
      <c r="D510" s="27" t="s">
        <v>12</v>
      </c>
      <c r="E510" s="60"/>
      <c r="F510" s="139">
        <v>11853.61</v>
      </c>
      <c r="G510" s="140">
        <v>7018.66</v>
      </c>
      <c r="H510" s="140">
        <v>2490</v>
      </c>
      <c r="I510" s="60"/>
      <c r="J510" s="28">
        <v>56.14</v>
      </c>
      <c r="K510" s="28">
        <v>3701983.88</v>
      </c>
      <c r="L510" s="60"/>
      <c r="M510" s="28">
        <v>56.14</v>
      </c>
      <c r="N510" s="28">
        <v>3701983.88</v>
      </c>
      <c r="O510" s="60"/>
      <c r="P510" s="28">
        <v>58.48</v>
      </c>
      <c r="Q510" s="28">
        <v>3856288.16</v>
      </c>
      <c r="R510" s="60"/>
      <c r="S510" s="28">
        <v>58.48</v>
      </c>
      <c r="T510" s="44">
        <v>3856288.16</v>
      </c>
      <c r="U510" s="12"/>
      <c r="V510" s="11"/>
      <c r="W510" s="28">
        <v>19.920000000000002</v>
      </c>
      <c r="X510" s="28">
        <v>1313564.6399999999</v>
      </c>
      <c r="Y510" s="60"/>
      <c r="Z510" s="28">
        <v>19.920000000000002</v>
      </c>
      <c r="AA510" s="28">
        <v>1313564.6399999999</v>
      </c>
      <c r="AB510" s="60"/>
      <c r="AC510" s="28">
        <v>20.75</v>
      </c>
      <c r="AD510" s="28">
        <v>1368296.5</v>
      </c>
      <c r="AE510" s="60"/>
      <c r="AF510" s="28">
        <v>20.75</v>
      </c>
      <c r="AG510" s="44">
        <v>1368296.5</v>
      </c>
      <c r="AH510" s="60"/>
      <c r="AI510" s="63">
        <v>24.9</v>
      </c>
      <c r="AJ510" s="44">
        <v>1641955.8</v>
      </c>
      <c r="AK510" s="12"/>
      <c r="AL510" s="11"/>
      <c r="AM510" s="28">
        <v>84.06</v>
      </c>
      <c r="AN510" s="28">
        <v>5543084.5199999996</v>
      </c>
      <c r="AO510" s="60"/>
      <c r="AP510" s="28">
        <v>84.06</v>
      </c>
      <c r="AQ510" s="28">
        <v>2214392.58</v>
      </c>
      <c r="AR510" s="60"/>
      <c r="AS510" s="28">
        <v>11.85</v>
      </c>
      <c r="AT510" s="28">
        <v>881959.95</v>
      </c>
      <c r="AU510" s="13"/>
      <c r="AV510" s="11"/>
      <c r="AW510" s="44">
        <v>30761659.210000001</v>
      </c>
      <c r="AX510" s="51"/>
      <c r="AY510" s="140">
        <v>343.47999999999996</v>
      </c>
    </row>
    <row r="511" spans="1:51" x14ac:dyDescent="0.25">
      <c r="A511" s="116" t="s">
        <v>1161</v>
      </c>
      <c r="B511" s="152" t="s">
        <v>1162</v>
      </c>
      <c r="C511" s="27" t="s">
        <v>1152</v>
      </c>
      <c r="D511" s="27" t="s">
        <v>12</v>
      </c>
      <c r="E511" s="60"/>
      <c r="F511" s="139">
        <v>13634.03</v>
      </c>
      <c r="G511" s="140">
        <v>11896.66</v>
      </c>
      <c r="H511" s="140">
        <v>5114</v>
      </c>
      <c r="I511" s="60"/>
      <c r="J511" s="28">
        <v>95.17</v>
      </c>
      <c r="K511" s="28">
        <v>6275700.1399999997</v>
      </c>
      <c r="L511" s="60"/>
      <c r="M511" s="28">
        <v>95.17</v>
      </c>
      <c r="N511" s="28">
        <v>6275700.1399999997</v>
      </c>
      <c r="O511" s="60"/>
      <c r="P511" s="28">
        <v>99.13</v>
      </c>
      <c r="Q511" s="28">
        <v>6536830.46</v>
      </c>
      <c r="R511" s="60"/>
      <c r="S511" s="28">
        <v>99.13</v>
      </c>
      <c r="T511" s="44">
        <v>6536830.46</v>
      </c>
      <c r="U511" s="12"/>
      <c r="V511" s="11"/>
      <c r="W511" s="28">
        <v>40.909999999999997</v>
      </c>
      <c r="X511" s="28">
        <v>2697687.22</v>
      </c>
      <c r="Y511" s="60"/>
      <c r="Z511" s="28">
        <v>40.909999999999997</v>
      </c>
      <c r="AA511" s="28">
        <v>2697687.22</v>
      </c>
      <c r="AB511" s="60"/>
      <c r="AC511" s="28">
        <v>42.61</v>
      </c>
      <c r="AD511" s="28">
        <v>2809788.62</v>
      </c>
      <c r="AE511" s="60"/>
      <c r="AF511" s="28">
        <v>42.61</v>
      </c>
      <c r="AG511" s="44">
        <v>2809788.62</v>
      </c>
      <c r="AH511" s="60"/>
      <c r="AI511" s="63">
        <v>51.14</v>
      </c>
      <c r="AJ511" s="44">
        <v>3372273.88</v>
      </c>
      <c r="AK511" s="12"/>
      <c r="AL511" s="11"/>
      <c r="AM511" s="28">
        <v>96.69</v>
      </c>
      <c r="AN511" s="28">
        <v>6375931.9800000004</v>
      </c>
      <c r="AO511" s="60"/>
      <c r="AP511" s="28">
        <v>96.69</v>
      </c>
      <c r="AQ511" s="28">
        <v>2547104.67</v>
      </c>
      <c r="AR511" s="60"/>
      <c r="AS511" s="28">
        <v>13.63</v>
      </c>
      <c r="AT511" s="28">
        <v>1014440.01</v>
      </c>
      <c r="AU511" s="13"/>
      <c r="AV511" s="11"/>
      <c r="AW511" s="44">
        <v>49949763.420000002</v>
      </c>
      <c r="AX511" s="51"/>
      <c r="AY511" s="140">
        <v>567.3900000000001</v>
      </c>
    </row>
    <row r="512" spans="1:51" x14ac:dyDescent="0.25">
      <c r="A512" s="116" t="s">
        <v>1163</v>
      </c>
      <c r="B512" s="152" t="s">
        <v>1164</v>
      </c>
      <c r="C512" s="27" t="s">
        <v>1152</v>
      </c>
      <c r="D512" s="27" t="s">
        <v>12</v>
      </c>
      <c r="E512" s="60"/>
      <c r="F512" s="139">
        <v>20513</v>
      </c>
      <c r="G512" s="140">
        <v>7668</v>
      </c>
      <c r="H512" s="140">
        <v>3238</v>
      </c>
      <c r="I512" s="60"/>
      <c r="J512" s="28">
        <v>61.34</v>
      </c>
      <c r="K512" s="28">
        <v>4044882.28</v>
      </c>
      <c r="L512" s="60"/>
      <c r="M512" s="28">
        <v>61.34</v>
      </c>
      <c r="N512" s="28">
        <v>4044882.28</v>
      </c>
      <c r="O512" s="60"/>
      <c r="P512" s="28">
        <v>63.9</v>
      </c>
      <c r="Q512" s="28">
        <v>4213693.8</v>
      </c>
      <c r="R512" s="60"/>
      <c r="S512" s="28">
        <v>63.9</v>
      </c>
      <c r="T512" s="44">
        <v>4213693.8</v>
      </c>
      <c r="U512" s="12"/>
      <c r="V512" s="11"/>
      <c r="W512" s="28">
        <v>25.9</v>
      </c>
      <c r="X512" s="28">
        <v>1707897.8</v>
      </c>
      <c r="Y512" s="60"/>
      <c r="Z512" s="28">
        <v>25.9</v>
      </c>
      <c r="AA512" s="28">
        <v>1707897.8</v>
      </c>
      <c r="AB512" s="60"/>
      <c r="AC512" s="28">
        <v>26.98</v>
      </c>
      <c r="AD512" s="28">
        <v>1779115.16</v>
      </c>
      <c r="AE512" s="60"/>
      <c r="AF512" s="28">
        <v>26.98</v>
      </c>
      <c r="AG512" s="44">
        <v>1779115.16</v>
      </c>
      <c r="AH512" s="60"/>
      <c r="AI512" s="63">
        <v>32.380000000000003</v>
      </c>
      <c r="AJ512" s="44">
        <v>2135201.96</v>
      </c>
      <c r="AK512" s="12"/>
      <c r="AL512" s="11"/>
      <c r="AM512" s="28">
        <v>145.47999999999999</v>
      </c>
      <c r="AN512" s="28">
        <v>9593242.1600000001</v>
      </c>
      <c r="AO512" s="60"/>
      <c r="AP512" s="28">
        <v>145.47999999999999</v>
      </c>
      <c r="AQ512" s="28">
        <v>3832379.64</v>
      </c>
      <c r="AR512" s="60"/>
      <c r="AS512" s="28">
        <v>20.51</v>
      </c>
      <c r="AT512" s="28">
        <v>1526497.77</v>
      </c>
      <c r="AU512" s="13"/>
      <c r="AV512" s="11"/>
      <c r="AW512" s="44">
        <v>40578499.610000007</v>
      </c>
      <c r="AX512" s="51"/>
      <c r="AY512" s="140">
        <v>446.86</v>
      </c>
    </row>
    <row r="513" spans="1:51" x14ac:dyDescent="0.25">
      <c r="A513" s="116" t="s">
        <v>1165</v>
      </c>
      <c r="B513" s="152" t="s">
        <v>1166</v>
      </c>
      <c r="C513" s="27" t="s">
        <v>1152</v>
      </c>
      <c r="D513" s="27" t="s">
        <v>12</v>
      </c>
      <c r="E513" s="60"/>
      <c r="F513" s="139">
        <v>4271.5</v>
      </c>
      <c r="G513" s="140">
        <v>527</v>
      </c>
      <c r="H513" s="140">
        <v>297.5</v>
      </c>
      <c r="I513" s="60"/>
      <c r="J513" s="28">
        <v>4.21</v>
      </c>
      <c r="K513" s="28">
        <v>277615.82</v>
      </c>
      <c r="L513" s="60"/>
      <c r="M513" s="28">
        <v>4.21</v>
      </c>
      <c r="N513" s="28">
        <v>277615.82</v>
      </c>
      <c r="O513" s="60"/>
      <c r="P513" s="28">
        <v>4.3899999999999997</v>
      </c>
      <c r="Q513" s="28">
        <v>289485.38</v>
      </c>
      <c r="R513" s="60"/>
      <c r="S513" s="28">
        <v>4.3899999999999997</v>
      </c>
      <c r="T513" s="44">
        <v>289485.38</v>
      </c>
      <c r="U513" s="12"/>
      <c r="V513" s="11"/>
      <c r="W513" s="28">
        <v>2.38</v>
      </c>
      <c r="X513" s="28">
        <v>156941.96</v>
      </c>
      <c r="Y513" s="60"/>
      <c r="Z513" s="28">
        <v>2.38</v>
      </c>
      <c r="AA513" s="28">
        <v>156941.96</v>
      </c>
      <c r="AB513" s="60"/>
      <c r="AC513" s="28">
        <v>2.4700000000000002</v>
      </c>
      <c r="AD513" s="28">
        <v>162876.74</v>
      </c>
      <c r="AE513" s="60"/>
      <c r="AF513" s="28">
        <v>2.4700000000000002</v>
      </c>
      <c r="AG513" s="44">
        <v>162876.74</v>
      </c>
      <c r="AH513" s="60"/>
      <c r="AI513" s="63">
        <v>2.97</v>
      </c>
      <c r="AJ513" s="44">
        <v>195847.74</v>
      </c>
      <c r="AK513" s="12"/>
      <c r="AL513" s="11"/>
      <c r="AM513" s="28">
        <v>30.29</v>
      </c>
      <c r="AN513" s="28">
        <v>1997383.18</v>
      </c>
      <c r="AO513" s="60"/>
      <c r="AP513" s="28">
        <v>30.29</v>
      </c>
      <c r="AQ513" s="28">
        <v>797929.47</v>
      </c>
      <c r="AR513" s="60"/>
      <c r="AS513" s="28">
        <v>4.2699999999999996</v>
      </c>
      <c r="AT513" s="28">
        <v>317803.28999999998</v>
      </c>
      <c r="AU513" s="13"/>
      <c r="AV513" s="11"/>
      <c r="AW513" s="44">
        <v>5082803.4800000004</v>
      </c>
      <c r="AX513" s="51"/>
      <c r="AY513" s="140">
        <v>53.569999999999993</v>
      </c>
    </row>
    <row r="514" spans="1:51" x14ac:dyDescent="0.25">
      <c r="A514" s="116" t="s">
        <v>1167</v>
      </c>
      <c r="B514" s="152" t="s">
        <v>1168</v>
      </c>
      <c r="C514" s="27" t="s">
        <v>1152</v>
      </c>
      <c r="D514" s="27" t="s">
        <v>12</v>
      </c>
      <c r="E514" s="60"/>
      <c r="F514" s="139">
        <v>4241.37</v>
      </c>
      <c r="G514" s="140">
        <v>608</v>
      </c>
      <c r="H514" s="140">
        <v>54.5</v>
      </c>
      <c r="I514" s="60"/>
      <c r="J514" s="28">
        <v>4.8600000000000003</v>
      </c>
      <c r="K514" s="28">
        <v>320478.12</v>
      </c>
      <c r="L514" s="60"/>
      <c r="M514" s="28">
        <v>4.8600000000000003</v>
      </c>
      <c r="N514" s="28">
        <v>320478.12</v>
      </c>
      <c r="O514" s="60"/>
      <c r="P514" s="28">
        <v>5.0599999999999996</v>
      </c>
      <c r="Q514" s="28">
        <v>333666.52</v>
      </c>
      <c r="R514" s="60"/>
      <c r="S514" s="28">
        <v>5.0599999999999996</v>
      </c>
      <c r="T514" s="44">
        <v>333666.52</v>
      </c>
      <c r="U514" s="12"/>
      <c r="V514" s="11"/>
      <c r="W514" s="28">
        <v>0.43</v>
      </c>
      <c r="X514" s="28">
        <v>28355.06</v>
      </c>
      <c r="Y514" s="60"/>
      <c r="Z514" s="28">
        <v>0.43</v>
      </c>
      <c r="AA514" s="28">
        <v>28355.06</v>
      </c>
      <c r="AB514" s="60"/>
      <c r="AC514" s="28">
        <v>0.45</v>
      </c>
      <c r="AD514" s="28">
        <v>29673.9</v>
      </c>
      <c r="AE514" s="60"/>
      <c r="AF514" s="28">
        <v>0.45</v>
      </c>
      <c r="AG514" s="44">
        <v>29673.9</v>
      </c>
      <c r="AH514" s="60"/>
      <c r="AI514" s="63">
        <v>0.54</v>
      </c>
      <c r="AJ514" s="44">
        <v>35608.68</v>
      </c>
      <c r="AK514" s="12"/>
      <c r="AL514" s="11"/>
      <c r="AM514" s="28">
        <v>30.08</v>
      </c>
      <c r="AN514" s="28">
        <v>1983535.36</v>
      </c>
      <c r="AO514" s="60"/>
      <c r="AP514" s="28">
        <v>30.08</v>
      </c>
      <c r="AQ514" s="28">
        <v>792397.44</v>
      </c>
      <c r="AR514" s="60"/>
      <c r="AS514" s="28">
        <v>4.24</v>
      </c>
      <c r="AT514" s="28">
        <v>315570.48</v>
      </c>
      <c r="AU514" s="13"/>
      <c r="AV514" s="11"/>
      <c r="AW514" s="44">
        <v>4551459.16</v>
      </c>
      <c r="AX514" s="51"/>
      <c r="AY514" s="140">
        <v>46.929999999999993</v>
      </c>
    </row>
    <row r="515" spans="1:51" x14ac:dyDescent="0.25">
      <c r="A515" s="116" t="s">
        <v>1169</v>
      </c>
      <c r="B515" s="152" t="s">
        <v>1170</v>
      </c>
      <c r="C515" s="27" t="s">
        <v>1152</v>
      </c>
      <c r="D515" s="27" t="s">
        <v>12</v>
      </c>
      <c r="E515" s="60"/>
      <c r="F515" s="139">
        <v>11999.7</v>
      </c>
      <c r="G515" s="140">
        <v>1770.33</v>
      </c>
      <c r="H515" s="140">
        <v>645.5</v>
      </c>
      <c r="I515" s="60"/>
      <c r="J515" s="28">
        <v>14.16</v>
      </c>
      <c r="K515" s="28">
        <v>933738.72</v>
      </c>
      <c r="L515" s="60"/>
      <c r="M515" s="28">
        <v>14.16</v>
      </c>
      <c r="N515" s="28">
        <v>933738.72</v>
      </c>
      <c r="O515" s="60"/>
      <c r="P515" s="28">
        <v>14.75</v>
      </c>
      <c r="Q515" s="28">
        <v>972644.5</v>
      </c>
      <c r="R515" s="60"/>
      <c r="S515" s="28">
        <v>14.75</v>
      </c>
      <c r="T515" s="44">
        <v>972644.5</v>
      </c>
      <c r="U515" s="12"/>
      <c r="V515" s="11"/>
      <c r="W515" s="28">
        <v>5.16</v>
      </c>
      <c r="X515" s="28">
        <v>340260.72</v>
      </c>
      <c r="Y515" s="60"/>
      <c r="Z515" s="28">
        <v>5.16</v>
      </c>
      <c r="AA515" s="28">
        <v>340260.72</v>
      </c>
      <c r="AB515" s="60"/>
      <c r="AC515" s="28">
        <v>5.37</v>
      </c>
      <c r="AD515" s="28">
        <v>354108.54</v>
      </c>
      <c r="AE515" s="60"/>
      <c r="AF515" s="28">
        <v>5.37</v>
      </c>
      <c r="AG515" s="44">
        <v>354108.54</v>
      </c>
      <c r="AH515" s="60"/>
      <c r="AI515" s="63">
        <v>6.45</v>
      </c>
      <c r="AJ515" s="44">
        <v>425325.9</v>
      </c>
      <c r="AK515" s="12"/>
      <c r="AL515" s="11"/>
      <c r="AM515" s="28">
        <v>85.1</v>
      </c>
      <c r="AN515" s="28">
        <v>5611664.2000000002</v>
      </c>
      <c r="AO515" s="60"/>
      <c r="AP515" s="28">
        <v>85.1</v>
      </c>
      <c r="AQ515" s="28">
        <v>2241789.2999999998</v>
      </c>
      <c r="AR515" s="60"/>
      <c r="AS515" s="28">
        <v>11.99</v>
      </c>
      <c r="AT515" s="28">
        <v>892379.73</v>
      </c>
      <c r="AU515" s="13"/>
      <c r="AV515" s="11"/>
      <c r="AW515" s="44">
        <v>14372664.090000002</v>
      </c>
      <c r="AX515" s="51"/>
      <c r="AY515" s="140">
        <v>151.10999999999999</v>
      </c>
    </row>
    <row r="516" spans="1:51" x14ac:dyDescent="0.25">
      <c r="A516" s="116" t="s">
        <v>1171</v>
      </c>
      <c r="B516" s="152" t="s">
        <v>1172</v>
      </c>
      <c r="C516" s="27" t="s">
        <v>1152</v>
      </c>
      <c r="D516" s="27" t="s">
        <v>12</v>
      </c>
      <c r="E516" s="60"/>
      <c r="F516" s="139">
        <v>5692.36</v>
      </c>
      <c r="G516" s="140">
        <v>460</v>
      </c>
      <c r="H516" s="140">
        <v>99</v>
      </c>
      <c r="I516" s="60"/>
      <c r="J516" s="28">
        <v>3.68</v>
      </c>
      <c r="K516" s="28">
        <v>242666.56</v>
      </c>
      <c r="L516" s="60"/>
      <c r="M516" s="28">
        <v>3.68</v>
      </c>
      <c r="N516" s="28">
        <v>242666.56</v>
      </c>
      <c r="O516" s="60"/>
      <c r="P516" s="28">
        <v>3.83</v>
      </c>
      <c r="Q516" s="28">
        <v>252557.86</v>
      </c>
      <c r="R516" s="60"/>
      <c r="S516" s="28">
        <v>3.83</v>
      </c>
      <c r="T516" s="44">
        <v>252557.86</v>
      </c>
      <c r="U516" s="12"/>
      <c r="V516" s="11"/>
      <c r="W516" s="28">
        <v>0.79</v>
      </c>
      <c r="X516" s="28">
        <v>52094.18</v>
      </c>
      <c r="Y516" s="60"/>
      <c r="Z516" s="28">
        <v>0.79</v>
      </c>
      <c r="AA516" s="28">
        <v>52094.18</v>
      </c>
      <c r="AB516" s="60"/>
      <c r="AC516" s="28">
        <v>0.82</v>
      </c>
      <c r="AD516" s="28">
        <v>54072.44</v>
      </c>
      <c r="AE516" s="60"/>
      <c r="AF516" s="28">
        <v>0.82</v>
      </c>
      <c r="AG516" s="44">
        <v>54072.44</v>
      </c>
      <c r="AH516" s="60"/>
      <c r="AI516" s="63">
        <v>0.99</v>
      </c>
      <c r="AJ516" s="44">
        <v>65282.58</v>
      </c>
      <c r="AK516" s="12"/>
      <c r="AL516" s="11"/>
      <c r="AM516" s="28">
        <v>40.369999999999997</v>
      </c>
      <c r="AN516" s="28">
        <v>2662078.54</v>
      </c>
      <c r="AO516" s="60"/>
      <c r="AP516" s="28">
        <v>40.369999999999997</v>
      </c>
      <c r="AQ516" s="28">
        <v>1063466.9099999999</v>
      </c>
      <c r="AR516" s="60"/>
      <c r="AS516" s="28">
        <v>5.69</v>
      </c>
      <c r="AT516" s="28">
        <v>423489.63</v>
      </c>
      <c r="AU516" s="13"/>
      <c r="AV516" s="11"/>
      <c r="AW516" s="44">
        <v>5417099.7400000002</v>
      </c>
      <c r="AX516" s="51"/>
      <c r="AY516" s="140">
        <v>55.129999999999995</v>
      </c>
    </row>
    <row r="517" spans="1:51" x14ac:dyDescent="0.25">
      <c r="A517" s="116" t="s">
        <v>1178</v>
      </c>
      <c r="B517" s="152" t="s">
        <v>1179</v>
      </c>
      <c r="C517" s="27" t="s">
        <v>1180</v>
      </c>
      <c r="D517" s="27" t="s">
        <v>12</v>
      </c>
      <c r="E517" s="60"/>
      <c r="F517" s="139">
        <v>293.81</v>
      </c>
      <c r="G517" s="140">
        <v>129.66</v>
      </c>
      <c r="H517" s="140">
        <v>0</v>
      </c>
      <c r="I517" s="60"/>
      <c r="J517" s="28">
        <v>1.03</v>
      </c>
      <c r="K517" s="28">
        <v>67920.259999999995</v>
      </c>
      <c r="L517" s="60"/>
      <c r="M517" s="28">
        <v>1.03</v>
      </c>
      <c r="N517" s="28">
        <v>67920.259999999995</v>
      </c>
      <c r="O517" s="60"/>
      <c r="P517" s="28">
        <v>1.08</v>
      </c>
      <c r="Q517" s="28">
        <v>71217.36</v>
      </c>
      <c r="R517" s="60"/>
      <c r="S517" s="28">
        <v>1.08</v>
      </c>
      <c r="T517" s="44">
        <v>71217.36</v>
      </c>
      <c r="U517" s="12"/>
      <c r="V517" s="11"/>
      <c r="W517" s="28">
        <v>0</v>
      </c>
      <c r="X517" s="28">
        <v>0</v>
      </c>
      <c r="Y517" s="60"/>
      <c r="Z517" s="28">
        <v>0</v>
      </c>
      <c r="AA517" s="28">
        <v>0</v>
      </c>
      <c r="AB517" s="60"/>
      <c r="AC517" s="28">
        <v>0</v>
      </c>
      <c r="AD517" s="28">
        <v>0</v>
      </c>
      <c r="AE517" s="60"/>
      <c r="AF517" s="28">
        <v>0</v>
      </c>
      <c r="AG517" s="44">
        <v>0</v>
      </c>
      <c r="AH517" s="60"/>
      <c r="AI517" s="63">
        <v>0</v>
      </c>
      <c r="AJ517" s="44">
        <v>0</v>
      </c>
      <c r="AK517" s="12"/>
      <c r="AL517" s="11"/>
      <c r="AM517" s="28">
        <v>2.08</v>
      </c>
      <c r="AN517" s="28">
        <v>137159.35999999999</v>
      </c>
      <c r="AO517" s="60"/>
      <c r="AP517" s="28">
        <v>2.08</v>
      </c>
      <c r="AQ517" s="28">
        <v>54793.440000000002</v>
      </c>
      <c r="AR517" s="60"/>
      <c r="AS517" s="28">
        <v>0.28999999999999998</v>
      </c>
      <c r="AT517" s="28">
        <v>21583.83</v>
      </c>
      <c r="AU517" s="13"/>
      <c r="AV517" s="11"/>
      <c r="AW517" s="44">
        <v>491811.87</v>
      </c>
      <c r="AX517" s="51"/>
      <c r="AY517" s="140">
        <v>5.2700000000000005</v>
      </c>
    </row>
    <row r="518" spans="1:51" x14ac:dyDescent="0.25">
      <c r="A518" s="116" t="s">
        <v>1181</v>
      </c>
      <c r="B518" s="152" t="s">
        <v>1182</v>
      </c>
      <c r="C518" s="27" t="s">
        <v>1180</v>
      </c>
      <c r="D518" s="27" t="s">
        <v>12</v>
      </c>
      <c r="E518" s="60"/>
      <c r="F518" s="139">
        <v>1027.04</v>
      </c>
      <c r="G518" s="140">
        <v>337.66</v>
      </c>
      <c r="H518" s="140">
        <v>1</v>
      </c>
      <c r="I518" s="60"/>
      <c r="J518" s="28">
        <v>2.7</v>
      </c>
      <c r="K518" s="28">
        <v>178043.4</v>
      </c>
      <c r="L518" s="60"/>
      <c r="M518" s="28">
        <v>2.7</v>
      </c>
      <c r="N518" s="28">
        <v>178043.4</v>
      </c>
      <c r="O518" s="60"/>
      <c r="P518" s="28">
        <v>2.81</v>
      </c>
      <c r="Q518" s="28">
        <v>185297.02</v>
      </c>
      <c r="R518" s="60"/>
      <c r="S518" s="28">
        <v>2.81</v>
      </c>
      <c r="T518" s="44">
        <v>185297.02</v>
      </c>
      <c r="U518" s="12"/>
      <c r="V518" s="11"/>
      <c r="W518" s="28">
        <v>0</v>
      </c>
      <c r="X518" s="28">
        <v>0</v>
      </c>
      <c r="Y518" s="60"/>
      <c r="Z518" s="28">
        <v>0</v>
      </c>
      <c r="AA518" s="28">
        <v>0</v>
      </c>
      <c r="AB518" s="60"/>
      <c r="AC518" s="28">
        <v>0</v>
      </c>
      <c r="AD518" s="28">
        <v>0</v>
      </c>
      <c r="AE518" s="60"/>
      <c r="AF518" s="28">
        <v>0</v>
      </c>
      <c r="AG518" s="44">
        <v>0</v>
      </c>
      <c r="AH518" s="60"/>
      <c r="AI518" s="63">
        <v>0.01</v>
      </c>
      <c r="AJ518" s="44">
        <v>659.42</v>
      </c>
      <c r="AK518" s="12"/>
      <c r="AL518" s="11"/>
      <c r="AM518" s="28">
        <v>7.28</v>
      </c>
      <c r="AN518" s="28">
        <v>480057.76</v>
      </c>
      <c r="AO518" s="60"/>
      <c r="AP518" s="28">
        <v>7.28</v>
      </c>
      <c r="AQ518" s="28">
        <v>191777.04</v>
      </c>
      <c r="AR518" s="60"/>
      <c r="AS518" s="28">
        <v>1.02</v>
      </c>
      <c r="AT518" s="28">
        <v>75915.539999999994</v>
      </c>
      <c r="AU518" s="13"/>
      <c r="AV518" s="11"/>
      <c r="AW518" s="44">
        <v>1475090.5999999999</v>
      </c>
      <c r="AX518" s="51"/>
      <c r="AY518" s="140">
        <v>15.61</v>
      </c>
    </row>
    <row r="519" spans="1:51" x14ac:dyDescent="0.25">
      <c r="A519" s="116" t="s">
        <v>1183</v>
      </c>
      <c r="B519" s="152" t="s">
        <v>1184</v>
      </c>
      <c r="C519" s="27" t="s">
        <v>1180</v>
      </c>
      <c r="D519" s="27" t="s">
        <v>12</v>
      </c>
      <c r="E519" s="60"/>
      <c r="F519" s="139">
        <v>278.27</v>
      </c>
      <c r="G519" s="140">
        <v>102.66</v>
      </c>
      <c r="H519" s="140">
        <v>0</v>
      </c>
      <c r="I519" s="60"/>
      <c r="J519" s="28">
        <v>0.82</v>
      </c>
      <c r="K519" s="28">
        <v>54072.44</v>
      </c>
      <c r="L519" s="60"/>
      <c r="M519" s="28">
        <v>0.82</v>
      </c>
      <c r="N519" s="28">
        <v>54072.44</v>
      </c>
      <c r="O519" s="60"/>
      <c r="P519" s="28">
        <v>0.85</v>
      </c>
      <c r="Q519" s="28">
        <v>56050.7</v>
      </c>
      <c r="R519" s="60"/>
      <c r="S519" s="28">
        <v>0.85</v>
      </c>
      <c r="T519" s="44">
        <v>56050.7</v>
      </c>
      <c r="U519" s="12"/>
      <c r="V519" s="11"/>
      <c r="W519" s="28">
        <v>0</v>
      </c>
      <c r="X519" s="28">
        <v>0</v>
      </c>
      <c r="Y519" s="60"/>
      <c r="Z519" s="28">
        <v>0</v>
      </c>
      <c r="AA519" s="28">
        <v>0</v>
      </c>
      <c r="AB519" s="60"/>
      <c r="AC519" s="28">
        <v>0</v>
      </c>
      <c r="AD519" s="28">
        <v>0</v>
      </c>
      <c r="AE519" s="60"/>
      <c r="AF519" s="28">
        <v>0</v>
      </c>
      <c r="AG519" s="44">
        <v>0</v>
      </c>
      <c r="AH519" s="60"/>
      <c r="AI519" s="63">
        <v>0</v>
      </c>
      <c r="AJ519" s="44">
        <v>0</v>
      </c>
      <c r="AK519" s="12"/>
      <c r="AL519" s="11"/>
      <c r="AM519" s="28">
        <v>1.97</v>
      </c>
      <c r="AN519" s="28">
        <v>129905.74</v>
      </c>
      <c r="AO519" s="60"/>
      <c r="AP519" s="28">
        <v>1.97</v>
      </c>
      <c r="AQ519" s="28">
        <v>51895.71</v>
      </c>
      <c r="AR519" s="60"/>
      <c r="AS519" s="28">
        <v>0.27</v>
      </c>
      <c r="AT519" s="28">
        <v>20095.29</v>
      </c>
      <c r="AU519" s="13"/>
      <c r="AV519" s="11"/>
      <c r="AW519" s="44">
        <v>422143.02</v>
      </c>
      <c r="AX519" s="51"/>
      <c r="AY519" s="140">
        <v>4.49</v>
      </c>
    </row>
    <row r="520" spans="1:51" x14ac:dyDescent="0.25">
      <c r="A520" s="116" t="s">
        <v>1185</v>
      </c>
      <c r="B520" s="152" t="s">
        <v>1186</v>
      </c>
      <c r="C520" s="27" t="s">
        <v>1180</v>
      </c>
      <c r="D520" s="27" t="s">
        <v>12</v>
      </c>
      <c r="E520" s="60"/>
      <c r="F520" s="139">
        <v>964.54</v>
      </c>
      <c r="G520" s="140">
        <v>559.66</v>
      </c>
      <c r="H520" s="140">
        <v>7.83</v>
      </c>
      <c r="I520" s="60"/>
      <c r="J520" s="28">
        <v>4.47</v>
      </c>
      <c r="K520" s="28">
        <v>294760.74</v>
      </c>
      <c r="L520" s="60"/>
      <c r="M520" s="28">
        <v>4.47</v>
      </c>
      <c r="N520" s="28">
        <v>294760.74</v>
      </c>
      <c r="O520" s="60"/>
      <c r="P520" s="28">
        <v>4.66</v>
      </c>
      <c r="Q520" s="28">
        <v>307289.71999999997</v>
      </c>
      <c r="R520" s="60"/>
      <c r="S520" s="28">
        <v>4.66</v>
      </c>
      <c r="T520" s="44">
        <v>307289.71999999997</v>
      </c>
      <c r="U520" s="12"/>
      <c r="V520" s="11"/>
      <c r="W520" s="28">
        <v>0.06</v>
      </c>
      <c r="X520" s="28">
        <v>3956.52</v>
      </c>
      <c r="Y520" s="60"/>
      <c r="Z520" s="28">
        <v>0.06</v>
      </c>
      <c r="AA520" s="28">
        <v>3956.52</v>
      </c>
      <c r="AB520" s="60"/>
      <c r="AC520" s="28">
        <v>0.06</v>
      </c>
      <c r="AD520" s="28">
        <v>3956.52</v>
      </c>
      <c r="AE520" s="60"/>
      <c r="AF520" s="28">
        <v>0.06</v>
      </c>
      <c r="AG520" s="44">
        <v>3956.52</v>
      </c>
      <c r="AH520" s="60"/>
      <c r="AI520" s="63">
        <v>7.0000000000000007E-2</v>
      </c>
      <c r="AJ520" s="44">
        <v>4615.9399999999996</v>
      </c>
      <c r="AK520" s="12"/>
      <c r="AL520" s="11"/>
      <c r="AM520" s="28">
        <v>6.84</v>
      </c>
      <c r="AN520" s="28">
        <v>451043.28</v>
      </c>
      <c r="AO520" s="60"/>
      <c r="AP520" s="28">
        <v>6.84</v>
      </c>
      <c r="AQ520" s="28">
        <v>180186.12</v>
      </c>
      <c r="AR520" s="60"/>
      <c r="AS520" s="28">
        <v>0.96</v>
      </c>
      <c r="AT520" s="28">
        <v>71449.919999999998</v>
      </c>
      <c r="AU520" s="13"/>
      <c r="AV520" s="11"/>
      <c r="AW520" s="44">
        <v>1927222.26</v>
      </c>
      <c r="AX520" s="51"/>
      <c r="AY520" s="140">
        <v>20.880000000000003</v>
      </c>
    </row>
    <row r="521" spans="1:51" x14ac:dyDescent="0.25">
      <c r="A521" s="116" t="s">
        <v>1187</v>
      </c>
      <c r="B521" s="152" t="s">
        <v>1188</v>
      </c>
      <c r="C521" s="27" t="s">
        <v>1180</v>
      </c>
      <c r="D521" s="27" t="s">
        <v>12</v>
      </c>
      <c r="E521" s="60"/>
      <c r="F521" s="139">
        <v>899.01</v>
      </c>
      <c r="G521" s="140">
        <v>481.33</v>
      </c>
      <c r="H521" s="140">
        <v>38.659999999999997</v>
      </c>
      <c r="I521" s="60"/>
      <c r="J521" s="28">
        <v>3.85</v>
      </c>
      <c r="K521" s="28">
        <v>253876.7</v>
      </c>
      <c r="L521" s="60"/>
      <c r="M521" s="28">
        <v>3.85</v>
      </c>
      <c r="N521" s="28">
        <v>253876.7</v>
      </c>
      <c r="O521" s="60"/>
      <c r="P521" s="28">
        <v>4.01</v>
      </c>
      <c r="Q521" s="28">
        <v>264427.42</v>
      </c>
      <c r="R521" s="60"/>
      <c r="S521" s="28">
        <v>4.01</v>
      </c>
      <c r="T521" s="44">
        <v>264427.42</v>
      </c>
      <c r="U521" s="12"/>
      <c r="V521" s="11"/>
      <c r="W521" s="28">
        <v>0.3</v>
      </c>
      <c r="X521" s="28">
        <v>19782.599999999999</v>
      </c>
      <c r="Y521" s="60"/>
      <c r="Z521" s="28">
        <v>0.3</v>
      </c>
      <c r="AA521" s="28">
        <v>19782.599999999999</v>
      </c>
      <c r="AB521" s="60"/>
      <c r="AC521" s="28">
        <v>0.32</v>
      </c>
      <c r="AD521" s="28">
        <v>21101.439999999999</v>
      </c>
      <c r="AE521" s="60"/>
      <c r="AF521" s="28">
        <v>0.32</v>
      </c>
      <c r="AG521" s="44">
        <v>21101.439999999999</v>
      </c>
      <c r="AH521" s="60"/>
      <c r="AI521" s="63">
        <v>0.38</v>
      </c>
      <c r="AJ521" s="44">
        <v>25057.96</v>
      </c>
      <c r="AK521" s="12"/>
      <c r="AL521" s="11"/>
      <c r="AM521" s="28">
        <v>6.37</v>
      </c>
      <c r="AN521" s="28">
        <v>420050.54</v>
      </c>
      <c r="AO521" s="60"/>
      <c r="AP521" s="28">
        <v>6.37</v>
      </c>
      <c r="AQ521" s="28">
        <v>167804.91</v>
      </c>
      <c r="AR521" s="60"/>
      <c r="AS521" s="28">
        <v>0.89</v>
      </c>
      <c r="AT521" s="28">
        <v>66240.03</v>
      </c>
      <c r="AU521" s="13"/>
      <c r="AV521" s="11"/>
      <c r="AW521" s="44">
        <v>1797529.7599999995</v>
      </c>
      <c r="AX521" s="51"/>
      <c r="AY521" s="140">
        <v>19.560000000000002</v>
      </c>
    </row>
    <row r="522" spans="1:51" x14ac:dyDescent="0.25">
      <c r="A522" s="116" t="s">
        <v>1189</v>
      </c>
      <c r="B522" s="152" t="s">
        <v>1190</v>
      </c>
      <c r="C522" s="27" t="s">
        <v>1180</v>
      </c>
      <c r="D522" s="27" t="s">
        <v>12</v>
      </c>
      <c r="E522" s="60"/>
      <c r="F522" s="139">
        <v>559.70000000000005</v>
      </c>
      <c r="G522" s="140">
        <v>298.33</v>
      </c>
      <c r="H522" s="140">
        <v>0</v>
      </c>
      <c r="I522" s="60"/>
      <c r="J522" s="28">
        <v>2.38</v>
      </c>
      <c r="K522" s="28">
        <v>156941.96</v>
      </c>
      <c r="L522" s="60"/>
      <c r="M522" s="28">
        <v>2.38</v>
      </c>
      <c r="N522" s="28">
        <v>156941.96</v>
      </c>
      <c r="O522" s="60"/>
      <c r="P522" s="28">
        <v>2.48</v>
      </c>
      <c r="Q522" s="28">
        <v>163536.16</v>
      </c>
      <c r="R522" s="60"/>
      <c r="S522" s="28">
        <v>2.48</v>
      </c>
      <c r="T522" s="44">
        <v>163536.16</v>
      </c>
      <c r="U522" s="12"/>
      <c r="V522" s="11"/>
      <c r="W522" s="28">
        <v>0</v>
      </c>
      <c r="X522" s="28">
        <v>0</v>
      </c>
      <c r="Y522" s="60"/>
      <c r="Z522" s="28">
        <v>0</v>
      </c>
      <c r="AA522" s="28">
        <v>0</v>
      </c>
      <c r="AB522" s="60"/>
      <c r="AC522" s="28">
        <v>0</v>
      </c>
      <c r="AD522" s="28">
        <v>0</v>
      </c>
      <c r="AE522" s="60"/>
      <c r="AF522" s="28">
        <v>0</v>
      </c>
      <c r="AG522" s="44">
        <v>0</v>
      </c>
      <c r="AH522" s="60"/>
      <c r="AI522" s="63">
        <v>0</v>
      </c>
      <c r="AJ522" s="44">
        <v>0</v>
      </c>
      <c r="AK522" s="12"/>
      <c r="AL522" s="11"/>
      <c r="AM522" s="28">
        <v>3.96</v>
      </c>
      <c r="AN522" s="28">
        <v>261130.32</v>
      </c>
      <c r="AO522" s="60"/>
      <c r="AP522" s="28">
        <v>3.96</v>
      </c>
      <c r="AQ522" s="28">
        <v>104318.28</v>
      </c>
      <c r="AR522" s="60"/>
      <c r="AS522" s="28">
        <v>0.55000000000000004</v>
      </c>
      <c r="AT522" s="28">
        <v>40934.85</v>
      </c>
      <c r="AU522" s="13"/>
      <c r="AV522" s="11"/>
      <c r="AW522" s="44">
        <v>1047339.69</v>
      </c>
      <c r="AX522" s="51"/>
      <c r="AY522" s="140">
        <v>11.3</v>
      </c>
    </row>
    <row r="523" spans="1:51" x14ac:dyDescent="0.25">
      <c r="A523" s="116" t="s">
        <v>1191</v>
      </c>
      <c r="B523" s="152" t="s">
        <v>1192</v>
      </c>
      <c r="C523" s="27" t="s">
        <v>1180</v>
      </c>
      <c r="D523" s="27" t="s">
        <v>12</v>
      </c>
      <c r="E523" s="60"/>
      <c r="F523" s="139">
        <v>105.5</v>
      </c>
      <c r="G523" s="140">
        <v>29</v>
      </c>
      <c r="H523" s="140">
        <v>0</v>
      </c>
      <c r="I523" s="60"/>
      <c r="J523" s="28">
        <v>0.23</v>
      </c>
      <c r="K523" s="28">
        <v>15166.66</v>
      </c>
      <c r="L523" s="60"/>
      <c r="M523" s="28">
        <v>0.23</v>
      </c>
      <c r="N523" s="28">
        <v>15166.66</v>
      </c>
      <c r="O523" s="60"/>
      <c r="P523" s="28">
        <v>0.24</v>
      </c>
      <c r="Q523" s="28">
        <v>15826.08</v>
      </c>
      <c r="R523" s="60"/>
      <c r="S523" s="28">
        <v>0.24</v>
      </c>
      <c r="T523" s="44">
        <v>15826.08</v>
      </c>
      <c r="U523" s="12"/>
      <c r="V523" s="11"/>
      <c r="W523" s="28">
        <v>0</v>
      </c>
      <c r="X523" s="28">
        <v>0</v>
      </c>
      <c r="Y523" s="60"/>
      <c r="Z523" s="28">
        <v>0</v>
      </c>
      <c r="AA523" s="28">
        <v>0</v>
      </c>
      <c r="AB523" s="60"/>
      <c r="AC523" s="28">
        <v>0</v>
      </c>
      <c r="AD523" s="28">
        <v>0</v>
      </c>
      <c r="AE523" s="60"/>
      <c r="AF523" s="28">
        <v>0</v>
      </c>
      <c r="AG523" s="44">
        <v>0</v>
      </c>
      <c r="AH523" s="60"/>
      <c r="AI523" s="63">
        <v>0</v>
      </c>
      <c r="AJ523" s="44">
        <v>0</v>
      </c>
      <c r="AK523" s="12"/>
      <c r="AL523" s="11"/>
      <c r="AM523" s="28">
        <v>0.74</v>
      </c>
      <c r="AN523" s="28">
        <v>48797.08</v>
      </c>
      <c r="AO523" s="60"/>
      <c r="AP523" s="28">
        <v>0.74</v>
      </c>
      <c r="AQ523" s="28">
        <v>19493.82</v>
      </c>
      <c r="AR523" s="60"/>
      <c r="AS523" s="28">
        <v>0.1</v>
      </c>
      <c r="AT523" s="28">
        <v>7442.7</v>
      </c>
      <c r="AU523" s="13"/>
      <c r="AV523" s="11"/>
      <c r="AW523" s="44">
        <v>137719.08000000002</v>
      </c>
      <c r="AX523" s="51"/>
      <c r="AY523" s="140">
        <v>1.45</v>
      </c>
    </row>
    <row r="524" spans="1:51" x14ac:dyDescent="0.25">
      <c r="A524" s="116" t="s">
        <v>1193</v>
      </c>
      <c r="B524" s="152" t="s">
        <v>1194</v>
      </c>
      <c r="C524" s="27" t="s">
        <v>1175</v>
      </c>
      <c r="D524" s="27" t="s">
        <v>12</v>
      </c>
      <c r="E524" s="60"/>
      <c r="F524" s="139">
        <v>1022.86</v>
      </c>
      <c r="G524" s="140">
        <v>570.33000000000004</v>
      </c>
      <c r="H524" s="140">
        <v>102</v>
      </c>
      <c r="I524" s="60"/>
      <c r="J524" s="28">
        <v>4.5599999999999996</v>
      </c>
      <c r="K524" s="28">
        <v>300695.52</v>
      </c>
      <c r="L524" s="60"/>
      <c r="M524" s="28">
        <v>4.5599999999999996</v>
      </c>
      <c r="N524" s="28">
        <v>300695.52</v>
      </c>
      <c r="O524" s="60"/>
      <c r="P524" s="28">
        <v>4.75</v>
      </c>
      <c r="Q524" s="28">
        <v>313224.5</v>
      </c>
      <c r="R524" s="60"/>
      <c r="S524" s="28">
        <v>4.75</v>
      </c>
      <c r="T524" s="44">
        <v>313224.5</v>
      </c>
      <c r="U524" s="12"/>
      <c r="V524" s="11"/>
      <c r="W524" s="28">
        <v>0.81</v>
      </c>
      <c r="X524" s="28">
        <v>53413.02</v>
      </c>
      <c r="Y524" s="60"/>
      <c r="Z524" s="28">
        <v>0.81</v>
      </c>
      <c r="AA524" s="28">
        <v>53413.02</v>
      </c>
      <c r="AB524" s="60"/>
      <c r="AC524" s="28">
        <v>0.85</v>
      </c>
      <c r="AD524" s="28">
        <v>56050.7</v>
      </c>
      <c r="AE524" s="60"/>
      <c r="AF524" s="28">
        <v>0.85</v>
      </c>
      <c r="AG524" s="44">
        <v>56050.7</v>
      </c>
      <c r="AH524" s="60"/>
      <c r="AI524" s="63">
        <v>1.02</v>
      </c>
      <c r="AJ524" s="44">
        <v>67260.84</v>
      </c>
      <c r="AK524" s="12"/>
      <c r="AL524" s="11"/>
      <c r="AM524" s="28">
        <v>7.25</v>
      </c>
      <c r="AN524" s="28">
        <v>478079.5</v>
      </c>
      <c r="AO524" s="60"/>
      <c r="AP524" s="28">
        <v>7.25</v>
      </c>
      <c r="AQ524" s="28">
        <v>190986.75</v>
      </c>
      <c r="AR524" s="60"/>
      <c r="AS524" s="28">
        <v>1.02</v>
      </c>
      <c r="AT524" s="28">
        <v>75915.539999999994</v>
      </c>
      <c r="AU524" s="13"/>
      <c r="AV524" s="11"/>
      <c r="AW524" s="44">
        <v>2259010.11</v>
      </c>
      <c r="AX524" s="51"/>
      <c r="AY524" s="140">
        <v>24.84</v>
      </c>
    </row>
    <row r="525" spans="1:51" x14ac:dyDescent="0.25">
      <c r="A525" s="116" t="s">
        <v>1195</v>
      </c>
      <c r="B525" s="152" t="s">
        <v>1196</v>
      </c>
      <c r="C525" s="27" t="s">
        <v>1175</v>
      </c>
      <c r="D525" s="27" t="s">
        <v>12</v>
      </c>
      <c r="E525" s="60"/>
      <c r="F525" s="139">
        <v>1673.12</v>
      </c>
      <c r="G525" s="140">
        <v>408.66</v>
      </c>
      <c r="H525" s="140">
        <v>0</v>
      </c>
      <c r="I525" s="60"/>
      <c r="J525" s="28">
        <v>3.26</v>
      </c>
      <c r="K525" s="28">
        <v>214970.92</v>
      </c>
      <c r="L525" s="60"/>
      <c r="M525" s="28">
        <v>3.26</v>
      </c>
      <c r="N525" s="28">
        <v>214970.92</v>
      </c>
      <c r="O525" s="60"/>
      <c r="P525" s="28">
        <v>3.4</v>
      </c>
      <c r="Q525" s="28">
        <v>224202.8</v>
      </c>
      <c r="R525" s="60"/>
      <c r="S525" s="28">
        <v>3.4</v>
      </c>
      <c r="T525" s="44">
        <v>224202.8</v>
      </c>
      <c r="U525" s="12"/>
      <c r="V525" s="11"/>
      <c r="W525" s="28">
        <v>0</v>
      </c>
      <c r="X525" s="28">
        <v>0</v>
      </c>
      <c r="Y525" s="60"/>
      <c r="Z525" s="28">
        <v>0</v>
      </c>
      <c r="AA525" s="28">
        <v>0</v>
      </c>
      <c r="AB525" s="60"/>
      <c r="AC525" s="28">
        <v>0</v>
      </c>
      <c r="AD525" s="28">
        <v>0</v>
      </c>
      <c r="AE525" s="60"/>
      <c r="AF525" s="28">
        <v>0</v>
      </c>
      <c r="AG525" s="44">
        <v>0</v>
      </c>
      <c r="AH525" s="60"/>
      <c r="AI525" s="63">
        <v>0</v>
      </c>
      <c r="AJ525" s="44">
        <v>0</v>
      </c>
      <c r="AK525" s="12"/>
      <c r="AL525" s="11"/>
      <c r="AM525" s="28">
        <v>11.86</v>
      </c>
      <c r="AN525" s="28">
        <v>782072.12</v>
      </c>
      <c r="AO525" s="60"/>
      <c r="AP525" s="28">
        <v>11.86</v>
      </c>
      <c r="AQ525" s="28">
        <v>312427.98</v>
      </c>
      <c r="AR525" s="60"/>
      <c r="AS525" s="28">
        <v>1.67</v>
      </c>
      <c r="AT525" s="28">
        <v>124293.09</v>
      </c>
      <c r="AU525" s="13"/>
      <c r="AV525" s="11"/>
      <c r="AW525" s="44">
        <v>2097140.63</v>
      </c>
      <c r="AX525" s="51"/>
      <c r="AY525" s="140">
        <v>21.92</v>
      </c>
    </row>
    <row r="526" spans="1:51" x14ac:dyDescent="0.25">
      <c r="A526" s="116" t="s">
        <v>1197</v>
      </c>
      <c r="B526" s="152" t="s">
        <v>1198</v>
      </c>
      <c r="C526" s="27" t="s">
        <v>1175</v>
      </c>
      <c r="D526" s="27" t="s">
        <v>12</v>
      </c>
      <c r="E526" s="60"/>
      <c r="F526" s="139">
        <v>1933.35</v>
      </c>
      <c r="G526" s="140">
        <v>569</v>
      </c>
      <c r="H526" s="140">
        <v>19.66</v>
      </c>
      <c r="I526" s="60"/>
      <c r="J526" s="28">
        <v>4.55</v>
      </c>
      <c r="K526" s="28">
        <v>300036.09999999998</v>
      </c>
      <c r="L526" s="60"/>
      <c r="M526" s="28">
        <v>4.55</v>
      </c>
      <c r="N526" s="28">
        <v>300036.09999999998</v>
      </c>
      <c r="O526" s="60"/>
      <c r="P526" s="28">
        <v>4.74</v>
      </c>
      <c r="Q526" s="28">
        <v>312565.08</v>
      </c>
      <c r="R526" s="60"/>
      <c r="S526" s="28">
        <v>4.74</v>
      </c>
      <c r="T526" s="44">
        <v>312565.08</v>
      </c>
      <c r="U526" s="12"/>
      <c r="V526" s="11"/>
      <c r="W526" s="28">
        <v>0.15</v>
      </c>
      <c r="X526" s="28">
        <v>9891.2999999999993</v>
      </c>
      <c r="Y526" s="60"/>
      <c r="Z526" s="28">
        <v>0.15</v>
      </c>
      <c r="AA526" s="28">
        <v>9891.2999999999993</v>
      </c>
      <c r="AB526" s="60"/>
      <c r="AC526" s="28">
        <v>0.16</v>
      </c>
      <c r="AD526" s="28">
        <v>10550.72</v>
      </c>
      <c r="AE526" s="60"/>
      <c r="AF526" s="28">
        <v>0.16</v>
      </c>
      <c r="AG526" s="44">
        <v>10550.72</v>
      </c>
      <c r="AH526" s="60"/>
      <c r="AI526" s="63">
        <v>0.19</v>
      </c>
      <c r="AJ526" s="44">
        <v>12528.98</v>
      </c>
      <c r="AK526" s="12"/>
      <c r="AL526" s="11"/>
      <c r="AM526" s="28">
        <v>13.71</v>
      </c>
      <c r="AN526" s="28">
        <v>904064.82</v>
      </c>
      <c r="AO526" s="60"/>
      <c r="AP526" s="28">
        <v>13.71</v>
      </c>
      <c r="AQ526" s="28">
        <v>361162.53</v>
      </c>
      <c r="AR526" s="60"/>
      <c r="AS526" s="28">
        <v>1.93</v>
      </c>
      <c r="AT526" s="28">
        <v>143644.10999999999</v>
      </c>
      <c r="AU526" s="13"/>
      <c r="AV526" s="11"/>
      <c r="AW526" s="44">
        <v>2687486.8400000003</v>
      </c>
      <c r="AX526" s="51"/>
      <c r="AY526" s="140">
        <v>28.4</v>
      </c>
    </row>
    <row r="527" spans="1:51" x14ac:dyDescent="0.25">
      <c r="A527" s="116" t="s">
        <v>1199</v>
      </c>
      <c r="B527" s="152" t="s">
        <v>1200</v>
      </c>
      <c r="C527" s="27" t="s">
        <v>1175</v>
      </c>
      <c r="D527" s="27" t="s">
        <v>12</v>
      </c>
      <c r="E527" s="60"/>
      <c r="F527" s="139">
        <v>475.45</v>
      </c>
      <c r="G527" s="140">
        <v>147.33000000000001</v>
      </c>
      <c r="H527" s="140">
        <v>0</v>
      </c>
      <c r="I527" s="60"/>
      <c r="J527" s="28">
        <v>1.17</v>
      </c>
      <c r="K527" s="28">
        <v>77152.14</v>
      </c>
      <c r="L527" s="60"/>
      <c r="M527" s="28">
        <v>1.17</v>
      </c>
      <c r="N527" s="28">
        <v>77152.14</v>
      </c>
      <c r="O527" s="60"/>
      <c r="P527" s="28">
        <v>1.22</v>
      </c>
      <c r="Q527" s="28">
        <v>80449.240000000005</v>
      </c>
      <c r="R527" s="60"/>
      <c r="S527" s="28">
        <v>1.22</v>
      </c>
      <c r="T527" s="44">
        <v>80449.240000000005</v>
      </c>
      <c r="U527" s="12"/>
      <c r="V527" s="11"/>
      <c r="W527" s="28">
        <v>0</v>
      </c>
      <c r="X527" s="28">
        <v>0</v>
      </c>
      <c r="Y527" s="60"/>
      <c r="Z527" s="28">
        <v>0</v>
      </c>
      <c r="AA527" s="28">
        <v>0</v>
      </c>
      <c r="AB527" s="60"/>
      <c r="AC527" s="28">
        <v>0</v>
      </c>
      <c r="AD527" s="28">
        <v>0</v>
      </c>
      <c r="AE527" s="60"/>
      <c r="AF527" s="28">
        <v>0</v>
      </c>
      <c r="AG527" s="44">
        <v>0</v>
      </c>
      <c r="AH527" s="60"/>
      <c r="AI527" s="63">
        <v>0</v>
      </c>
      <c r="AJ527" s="44">
        <v>0</v>
      </c>
      <c r="AK527" s="12"/>
      <c r="AL527" s="11"/>
      <c r="AM527" s="28">
        <v>3.37</v>
      </c>
      <c r="AN527" s="28">
        <v>222224.54</v>
      </c>
      <c r="AO527" s="60"/>
      <c r="AP527" s="28">
        <v>3.37</v>
      </c>
      <c r="AQ527" s="28">
        <v>88775.91</v>
      </c>
      <c r="AR527" s="60"/>
      <c r="AS527" s="28">
        <v>0.47</v>
      </c>
      <c r="AT527" s="28">
        <v>34980.69</v>
      </c>
      <c r="AU527" s="13"/>
      <c r="AV527" s="11"/>
      <c r="AW527" s="44">
        <v>661183.9</v>
      </c>
      <c r="AX527" s="51"/>
      <c r="AY527" s="140">
        <v>6.9799999999999995</v>
      </c>
    </row>
    <row r="528" spans="1:51" x14ac:dyDescent="0.25">
      <c r="A528" s="116" t="s">
        <v>1201</v>
      </c>
      <c r="B528" s="152" t="s">
        <v>1202</v>
      </c>
      <c r="C528" s="27" t="s">
        <v>1175</v>
      </c>
      <c r="D528" s="27" t="s">
        <v>120</v>
      </c>
      <c r="E528" s="60"/>
      <c r="F528" s="139">
        <v>2377</v>
      </c>
      <c r="G528" s="140">
        <v>966</v>
      </c>
      <c r="H528" s="140">
        <v>83</v>
      </c>
      <c r="I528" s="60"/>
      <c r="J528" s="28">
        <v>7.72</v>
      </c>
      <c r="K528" s="28">
        <v>509072.24</v>
      </c>
      <c r="L528" s="60"/>
      <c r="M528" s="28">
        <v>7.72</v>
      </c>
      <c r="N528" s="28">
        <v>509072.24</v>
      </c>
      <c r="O528" s="60"/>
      <c r="P528" s="28">
        <v>8.0500000000000007</v>
      </c>
      <c r="Q528" s="28">
        <v>530833.1</v>
      </c>
      <c r="R528" s="60"/>
      <c r="S528" s="28">
        <v>8.0500000000000007</v>
      </c>
      <c r="T528" s="44">
        <v>530833.1</v>
      </c>
      <c r="U528" s="12"/>
      <c r="V528" s="11"/>
      <c r="W528" s="28">
        <v>0.66</v>
      </c>
      <c r="X528" s="28">
        <v>43521.72</v>
      </c>
      <c r="Y528" s="60"/>
      <c r="Z528" s="28">
        <v>0.66</v>
      </c>
      <c r="AA528" s="28">
        <v>43521.72</v>
      </c>
      <c r="AB528" s="60"/>
      <c r="AC528" s="28">
        <v>0.69</v>
      </c>
      <c r="AD528" s="28">
        <v>45499.98</v>
      </c>
      <c r="AE528" s="60"/>
      <c r="AF528" s="28">
        <v>0.69</v>
      </c>
      <c r="AG528" s="44">
        <v>45499.98</v>
      </c>
      <c r="AH528" s="60"/>
      <c r="AI528" s="63">
        <v>0.83</v>
      </c>
      <c r="AJ528" s="44">
        <v>54731.86</v>
      </c>
      <c r="AK528" s="12"/>
      <c r="AL528" s="11"/>
      <c r="AM528" s="28">
        <v>16.850000000000001</v>
      </c>
      <c r="AN528" s="28">
        <v>1111122.7</v>
      </c>
      <c r="AO528" s="60"/>
      <c r="AP528" s="28">
        <v>16.850000000000001</v>
      </c>
      <c r="AQ528" s="28">
        <v>443879.55</v>
      </c>
      <c r="AR528" s="60"/>
      <c r="AS528" s="28">
        <v>2.37</v>
      </c>
      <c r="AT528" s="28">
        <v>176391.99</v>
      </c>
      <c r="AU528" s="13"/>
      <c r="AV528" s="11"/>
      <c r="AW528" s="44">
        <v>4043980.1800000006</v>
      </c>
      <c r="AX528" s="51"/>
      <c r="AY528" s="140">
        <v>43.540000000000006</v>
      </c>
    </row>
    <row r="529" spans="1:51" x14ac:dyDescent="0.25">
      <c r="A529" s="116" t="s">
        <v>1203</v>
      </c>
      <c r="B529" s="152" t="s">
        <v>1204</v>
      </c>
      <c r="C529" s="27" t="s">
        <v>1175</v>
      </c>
      <c r="D529" s="27" t="s">
        <v>120</v>
      </c>
      <c r="E529" s="60"/>
      <c r="F529" s="139">
        <v>1358.87</v>
      </c>
      <c r="G529" s="140">
        <v>789.66</v>
      </c>
      <c r="H529" s="140">
        <v>90</v>
      </c>
      <c r="I529" s="60"/>
      <c r="J529" s="28">
        <v>6.31</v>
      </c>
      <c r="K529" s="28">
        <v>416094.02</v>
      </c>
      <c r="L529" s="60"/>
      <c r="M529" s="28">
        <v>6.31</v>
      </c>
      <c r="N529" s="28">
        <v>416094.02</v>
      </c>
      <c r="O529" s="60"/>
      <c r="P529" s="28">
        <v>6.58</v>
      </c>
      <c r="Q529" s="28">
        <v>433898.36</v>
      </c>
      <c r="R529" s="60"/>
      <c r="S529" s="28">
        <v>6.58</v>
      </c>
      <c r="T529" s="44">
        <v>433898.36</v>
      </c>
      <c r="U529" s="12"/>
      <c r="V529" s="11"/>
      <c r="W529" s="28">
        <v>0.72</v>
      </c>
      <c r="X529" s="28">
        <v>47478.239999999998</v>
      </c>
      <c r="Y529" s="60"/>
      <c r="Z529" s="28">
        <v>0.72</v>
      </c>
      <c r="AA529" s="28">
        <v>47478.239999999998</v>
      </c>
      <c r="AB529" s="60"/>
      <c r="AC529" s="28">
        <v>0.75</v>
      </c>
      <c r="AD529" s="28">
        <v>49456.5</v>
      </c>
      <c r="AE529" s="60"/>
      <c r="AF529" s="28">
        <v>0.75</v>
      </c>
      <c r="AG529" s="44">
        <v>49456.5</v>
      </c>
      <c r="AH529" s="60"/>
      <c r="AI529" s="63">
        <v>0.9</v>
      </c>
      <c r="AJ529" s="44">
        <v>59347.8</v>
      </c>
      <c r="AK529" s="12"/>
      <c r="AL529" s="11"/>
      <c r="AM529" s="28">
        <v>9.6300000000000008</v>
      </c>
      <c r="AN529" s="28">
        <v>635021.46</v>
      </c>
      <c r="AO529" s="60"/>
      <c r="AP529" s="28">
        <v>9.6300000000000008</v>
      </c>
      <c r="AQ529" s="28">
        <v>253683.09</v>
      </c>
      <c r="AR529" s="60"/>
      <c r="AS529" s="28">
        <v>1.35</v>
      </c>
      <c r="AT529" s="28">
        <v>100476.45</v>
      </c>
      <c r="AU529" s="13"/>
      <c r="AV529" s="11"/>
      <c r="AW529" s="44">
        <v>2942383.04</v>
      </c>
      <c r="AX529" s="51"/>
      <c r="AY529" s="140">
        <v>32.22</v>
      </c>
    </row>
    <row r="530" spans="1:51" x14ac:dyDescent="0.25">
      <c r="A530" s="116" t="s">
        <v>1205</v>
      </c>
      <c r="B530" s="152" t="s">
        <v>1206</v>
      </c>
      <c r="C530" s="27" t="s">
        <v>1175</v>
      </c>
      <c r="D530" s="27" t="s">
        <v>12</v>
      </c>
      <c r="E530" s="60"/>
      <c r="F530" s="139">
        <v>4700.8599999999997</v>
      </c>
      <c r="G530" s="140">
        <v>3927.33</v>
      </c>
      <c r="H530" s="140">
        <v>747.5</v>
      </c>
      <c r="I530" s="60"/>
      <c r="J530" s="28">
        <v>31.41</v>
      </c>
      <c r="K530" s="28">
        <v>2071238.22</v>
      </c>
      <c r="L530" s="60"/>
      <c r="M530" s="28">
        <v>31.41</v>
      </c>
      <c r="N530" s="28">
        <v>2071238.22</v>
      </c>
      <c r="O530" s="60"/>
      <c r="P530" s="28">
        <v>32.72</v>
      </c>
      <c r="Q530" s="28">
        <v>2157622.2400000002</v>
      </c>
      <c r="R530" s="60"/>
      <c r="S530" s="28">
        <v>32.72</v>
      </c>
      <c r="T530" s="44">
        <v>2157622.2400000002</v>
      </c>
      <c r="U530" s="12"/>
      <c r="V530" s="11"/>
      <c r="W530" s="28">
        <v>5.98</v>
      </c>
      <c r="X530" s="28">
        <v>394333.16</v>
      </c>
      <c r="Y530" s="60"/>
      <c r="Z530" s="28">
        <v>5.98</v>
      </c>
      <c r="AA530" s="28">
        <v>394333.16</v>
      </c>
      <c r="AB530" s="60"/>
      <c r="AC530" s="28">
        <v>6.22</v>
      </c>
      <c r="AD530" s="28">
        <v>410159.24</v>
      </c>
      <c r="AE530" s="60"/>
      <c r="AF530" s="28">
        <v>6.22</v>
      </c>
      <c r="AG530" s="44">
        <v>410159.24</v>
      </c>
      <c r="AH530" s="60"/>
      <c r="AI530" s="63">
        <v>7.47</v>
      </c>
      <c r="AJ530" s="44">
        <v>492586.74</v>
      </c>
      <c r="AK530" s="12"/>
      <c r="AL530" s="11"/>
      <c r="AM530" s="28">
        <v>33.33</v>
      </c>
      <c r="AN530" s="28">
        <v>2197846.86</v>
      </c>
      <c r="AO530" s="60"/>
      <c r="AP530" s="28">
        <v>33.33</v>
      </c>
      <c r="AQ530" s="28">
        <v>878012.19</v>
      </c>
      <c r="AR530" s="60"/>
      <c r="AS530" s="28">
        <v>4.7</v>
      </c>
      <c r="AT530" s="28">
        <v>349806.9</v>
      </c>
      <c r="AU530" s="13"/>
      <c r="AV530" s="11"/>
      <c r="AW530" s="44">
        <v>13984958.410000002</v>
      </c>
      <c r="AX530" s="51"/>
      <c r="AY530" s="140">
        <v>156.07</v>
      </c>
    </row>
    <row r="531" spans="1:51" x14ac:dyDescent="0.25">
      <c r="A531" s="116" t="s">
        <v>1207</v>
      </c>
      <c r="B531" s="152" t="s">
        <v>1208</v>
      </c>
      <c r="C531" s="27" t="s">
        <v>1175</v>
      </c>
      <c r="D531" s="27" t="s">
        <v>120</v>
      </c>
      <c r="E531" s="60"/>
      <c r="F531" s="139">
        <v>319</v>
      </c>
      <c r="G531" s="140">
        <v>158</v>
      </c>
      <c r="H531" s="140">
        <v>0.66</v>
      </c>
      <c r="I531" s="60"/>
      <c r="J531" s="28">
        <v>1.26</v>
      </c>
      <c r="K531" s="28">
        <v>83086.92</v>
      </c>
      <c r="L531" s="60"/>
      <c r="M531" s="28">
        <v>1.26</v>
      </c>
      <c r="N531" s="28">
        <v>83086.92</v>
      </c>
      <c r="O531" s="60"/>
      <c r="P531" s="28">
        <v>1.31</v>
      </c>
      <c r="Q531" s="28">
        <v>86384.02</v>
      </c>
      <c r="R531" s="60"/>
      <c r="S531" s="28">
        <v>1.31</v>
      </c>
      <c r="T531" s="44">
        <v>86384.02</v>
      </c>
      <c r="U531" s="12"/>
      <c r="V531" s="11"/>
      <c r="W531" s="28">
        <v>0</v>
      </c>
      <c r="X531" s="28">
        <v>0</v>
      </c>
      <c r="Y531" s="60"/>
      <c r="Z531" s="28">
        <v>0</v>
      </c>
      <c r="AA531" s="28">
        <v>0</v>
      </c>
      <c r="AB531" s="60"/>
      <c r="AC531" s="28">
        <v>0</v>
      </c>
      <c r="AD531" s="28">
        <v>0</v>
      </c>
      <c r="AE531" s="60"/>
      <c r="AF531" s="28">
        <v>0</v>
      </c>
      <c r="AG531" s="44">
        <v>0</v>
      </c>
      <c r="AH531" s="60"/>
      <c r="AI531" s="63">
        <v>0</v>
      </c>
      <c r="AJ531" s="44">
        <v>0</v>
      </c>
      <c r="AK531" s="12"/>
      <c r="AL531" s="11"/>
      <c r="AM531" s="28">
        <v>2.2599999999999998</v>
      </c>
      <c r="AN531" s="28">
        <v>149028.92000000001</v>
      </c>
      <c r="AO531" s="60"/>
      <c r="AP531" s="28">
        <v>2.2599999999999998</v>
      </c>
      <c r="AQ531" s="28">
        <v>59535.18</v>
      </c>
      <c r="AR531" s="60"/>
      <c r="AS531" s="28">
        <v>0.31</v>
      </c>
      <c r="AT531" s="28">
        <v>23072.37</v>
      </c>
      <c r="AU531" s="13"/>
      <c r="AV531" s="11"/>
      <c r="AW531" s="44">
        <v>570578.35000000009</v>
      </c>
      <c r="AX531" s="51"/>
      <c r="AY531" s="140">
        <v>6.1400000000000006</v>
      </c>
    </row>
    <row r="532" spans="1:51" x14ac:dyDescent="0.25">
      <c r="A532" s="116" t="s">
        <v>1209</v>
      </c>
      <c r="B532" s="152" t="s">
        <v>1210</v>
      </c>
      <c r="C532" s="27" t="s">
        <v>1175</v>
      </c>
      <c r="D532" s="27" t="s">
        <v>120</v>
      </c>
      <c r="E532" s="60"/>
      <c r="F532" s="139">
        <v>438.46</v>
      </c>
      <c r="G532" s="140">
        <v>100.33</v>
      </c>
      <c r="H532" s="140">
        <v>10.16</v>
      </c>
      <c r="I532" s="60"/>
      <c r="J532" s="28">
        <v>0.8</v>
      </c>
      <c r="K532" s="28">
        <v>52753.599999999999</v>
      </c>
      <c r="L532" s="60"/>
      <c r="M532" s="28">
        <v>0.8</v>
      </c>
      <c r="N532" s="28">
        <v>52753.599999999999</v>
      </c>
      <c r="O532" s="60"/>
      <c r="P532" s="28">
        <v>0.83</v>
      </c>
      <c r="Q532" s="28">
        <v>54731.86</v>
      </c>
      <c r="R532" s="60"/>
      <c r="S532" s="28">
        <v>0.83</v>
      </c>
      <c r="T532" s="44">
        <v>54731.86</v>
      </c>
      <c r="U532" s="12"/>
      <c r="V532" s="11"/>
      <c r="W532" s="28">
        <v>0.08</v>
      </c>
      <c r="X532" s="28">
        <v>5275.36</v>
      </c>
      <c r="Y532" s="60"/>
      <c r="Z532" s="28">
        <v>0.08</v>
      </c>
      <c r="AA532" s="28">
        <v>5275.36</v>
      </c>
      <c r="AB532" s="60"/>
      <c r="AC532" s="28">
        <v>0.08</v>
      </c>
      <c r="AD532" s="28">
        <v>5275.36</v>
      </c>
      <c r="AE532" s="60"/>
      <c r="AF532" s="28">
        <v>0.08</v>
      </c>
      <c r="AG532" s="44">
        <v>5275.36</v>
      </c>
      <c r="AH532" s="60"/>
      <c r="AI532" s="63">
        <v>0.1</v>
      </c>
      <c r="AJ532" s="44">
        <v>6594.2</v>
      </c>
      <c r="AK532" s="12"/>
      <c r="AL532" s="11"/>
      <c r="AM532" s="28">
        <v>3.1</v>
      </c>
      <c r="AN532" s="28">
        <v>204420.2</v>
      </c>
      <c r="AO532" s="60"/>
      <c r="AP532" s="28">
        <v>3.1</v>
      </c>
      <c r="AQ532" s="28">
        <v>81663.3</v>
      </c>
      <c r="AR532" s="60"/>
      <c r="AS532" s="28">
        <v>0.43</v>
      </c>
      <c r="AT532" s="28">
        <v>32003.61</v>
      </c>
      <c r="AU532" s="13"/>
      <c r="AV532" s="11"/>
      <c r="AW532" s="44">
        <v>560753.66999999993</v>
      </c>
      <c r="AX532" s="51"/>
      <c r="AY532" s="140">
        <v>5.9</v>
      </c>
    </row>
    <row r="533" spans="1:51" x14ac:dyDescent="0.25">
      <c r="A533" s="116" t="s">
        <v>1211</v>
      </c>
      <c r="B533" s="152" t="s">
        <v>1212</v>
      </c>
      <c r="C533" s="27" t="s">
        <v>1175</v>
      </c>
      <c r="D533" s="27" t="s">
        <v>120</v>
      </c>
      <c r="E533" s="60"/>
      <c r="F533" s="139">
        <v>187.13</v>
      </c>
      <c r="G533" s="140">
        <v>173.33</v>
      </c>
      <c r="H533" s="140">
        <v>4.5</v>
      </c>
      <c r="I533" s="60"/>
      <c r="J533" s="28">
        <v>1.38</v>
      </c>
      <c r="K533" s="28">
        <v>90999.96</v>
      </c>
      <c r="L533" s="60"/>
      <c r="M533" s="28">
        <v>1.38</v>
      </c>
      <c r="N533" s="28">
        <v>90999.96</v>
      </c>
      <c r="O533" s="60"/>
      <c r="P533" s="28">
        <v>1.44</v>
      </c>
      <c r="Q533" s="28">
        <v>94956.479999999996</v>
      </c>
      <c r="R533" s="60"/>
      <c r="S533" s="28">
        <v>1.44</v>
      </c>
      <c r="T533" s="44">
        <v>94956.479999999996</v>
      </c>
      <c r="U533" s="12"/>
      <c r="V533" s="11"/>
      <c r="W533" s="28">
        <v>0.03</v>
      </c>
      <c r="X533" s="28">
        <v>1978.26</v>
      </c>
      <c r="Y533" s="60"/>
      <c r="Z533" s="28">
        <v>0.03</v>
      </c>
      <c r="AA533" s="28">
        <v>1978.26</v>
      </c>
      <c r="AB533" s="60"/>
      <c r="AC533" s="28">
        <v>0.03</v>
      </c>
      <c r="AD533" s="28">
        <v>1978.26</v>
      </c>
      <c r="AE533" s="60"/>
      <c r="AF533" s="28">
        <v>0.03</v>
      </c>
      <c r="AG533" s="44">
        <v>1978.26</v>
      </c>
      <c r="AH533" s="60"/>
      <c r="AI533" s="63">
        <v>0.04</v>
      </c>
      <c r="AJ533" s="44">
        <v>2637.68</v>
      </c>
      <c r="AK533" s="12"/>
      <c r="AL533" s="11"/>
      <c r="AM533" s="28">
        <v>1.32</v>
      </c>
      <c r="AN533" s="28">
        <v>87043.44</v>
      </c>
      <c r="AO533" s="60"/>
      <c r="AP533" s="28">
        <v>1.32</v>
      </c>
      <c r="AQ533" s="28">
        <v>34772.76</v>
      </c>
      <c r="AR533" s="60"/>
      <c r="AS533" s="28">
        <v>0.18</v>
      </c>
      <c r="AT533" s="28">
        <v>13396.86</v>
      </c>
      <c r="AU533" s="13"/>
      <c r="AV533" s="11"/>
      <c r="AW533" s="44">
        <v>517676.66000000003</v>
      </c>
      <c r="AX533" s="51"/>
      <c r="AY533" s="140">
        <v>5.7100000000000009</v>
      </c>
    </row>
    <row r="534" spans="1:51" x14ac:dyDescent="0.25">
      <c r="A534" s="116" t="s">
        <v>1213</v>
      </c>
      <c r="B534" s="152" t="s">
        <v>1214</v>
      </c>
      <c r="C534" s="27" t="s">
        <v>1175</v>
      </c>
      <c r="D534" s="27" t="s">
        <v>131</v>
      </c>
      <c r="E534" s="60"/>
      <c r="F534" s="139">
        <v>227.32</v>
      </c>
      <c r="G534" s="140">
        <v>139</v>
      </c>
      <c r="H534" s="140">
        <v>0</v>
      </c>
      <c r="I534" s="60"/>
      <c r="J534" s="28">
        <v>1.1100000000000001</v>
      </c>
      <c r="K534" s="28">
        <v>73195.62</v>
      </c>
      <c r="L534" s="60"/>
      <c r="M534" s="28">
        <v>1.1100000000000001</v>
      </c>
      <c r="N534" s="28">
        <v>73195.62</v>
      </c>
      <c r="O534" s="60"/>
      <c r="P534" s="28">
        <v>1.1499999999999999</v>
      </c>
      <c r="Q534" s="28">
        <v>75833.3</v>
      </c>
      <c r="R534" s="60"/>
      <c r="S534" s="28">
        <v>1.1499999999999999</v>
      </c>
      <c r="T534" s="44">
        <v>75833.3</v>
      </c>
      <c r="U534" s="12"/>
      <c r="V534" s="11"/>
      <c r="W534" s="28">
        <v>0</v>
      </c>
      <c r="X534" s="28">
        <v>0</v>
      </c>
      <c r="Y534" s="60"/>
      <c r="Z534" s="28">
        <v>0</v>
      </c>
      <c r="AA534" s="28">
        <v>0</v>
      </c>
      <c r="AB534" s="60"/>
      <c r="AC534" s="28">
        <v>0</v>
      </c>
      <c r="AD534" s="28">
        <v>0</v>
      </c>
      <c r="AE534" s="60"/>
      <c r="AF534" s="28">
        <v>0</v>
      </c>
      <c r="AG534" s="44">
        <v>0</v>
      </c>
      <c r="AH534" s="60"/>
      <c r="AI534" s="63">
        <v>0</v>
      </c>
      <c r="AJ534" s="44">
        <v>0</v>
      </c>
      <c r="AK534" s="12"/>
      <c r="AL534" s="11"/>
      <c r="AM534" s="28">
        <v>1.61</v>
      </c>
      <c r="AN534" s="28">
        <v>106166.62</v>
      </c>
      <c r="AO534" s="60"/>
      <c r="AP534" s="28">
        <v>1.61</v>
      </c>
      <c r="AQ534" s="28">
        <v>42412.23</v>
      </c>
      <c r="AR534" s="60"/>
      <c r="AS534" s="28">
        <v>0.22</v>
      </c>
      <c r="AT534" s="28">
        <v>16373.94</v>
      </c>
      <c r="AU534" s="13"/>
      <c r="AV534" s="11"/>
      <c r="AW534" s="44">
        <v>463010.63</v>
      </c>
      <c r="AX534" s="51"/>
      <c r="AY534" s="140">
        <v>5.0199999999999996</v>
      </c>
    </row>
    <row r="535" spans="1:51" x14ac:dyDescent="0.25">
      <c r="A535" s="116" t="s">
        <v>1215</v>
      </c>
      <c r="B535" s="152" t="s">
        <v>1216</v>
      </c>
      <c r="C535" s="27" t="s">
        <v>1175</v>
      </c>
      <c r="D535" s="27" t="s">
        <v>131</v>
      </c>
      <c r="E535" s="60"/>
      <c r="F535" s="139">
        <v>2056.98</v>
      </c>
      <c r="G535" s="140">
        <v>700</v>
      </c>
      <c r="H535" s="140">
        <v>47</v>
      </c>
      <c r="I535" s="60"/>
      <c r="J535" s="28">
        <v>5.6</v>
      </c>
      <c r="K535" s="28">
        <v>369275.2</v>
      </c>
      <c r="L535" s="60"/>
      <c r="M535" s="28">
        <v>5.6</v>
      </c>
      <c r="N535" s="28">
        <v>369275.2</v>
      </c>
      <c r="O535" s="60"/>
      <c r="P535" s="28">
        <v>5.83</v>
      </c>
      <c r="Q535" s="28">
        <v>384441.86</v>
      </c>
      <c r="R535" s="60"/>
      <c r="S535" s="28">
        <v>5.83</v>
      </c>
      <c r="T535" s="44">
        <v>384441.86</v>
      </c>
      <c r="U535" s="12"/>
      <c r="V535" s="11"/>
      <c r="W535" s="28">
        <v>0.37</v>
      </c>
      <c r="X535" s="28">
        <v>24398.54</v>
      </c>
      <c r="Y535" s="60"/>
      <c r="Z535" s="28">
        <v>0.37</v>
      </c>
      <c r="AA535" s="28">
        <v>24398.54</v>
      </c>
      <c r="AB535" s="60"/>
      <c r="AC535" s="28">
        <v>0.39</v>
      </c>
      <c r="AD535" s="28">
        <v>25717.38</v>
      </c>
      <c r="AE535" s="60"/>
      <c r="AF535" s="28">
        <v>0.39</v>
      </c>
      <c r="AG535" s="44">
        <v>25717.38</v>
      </c>
      <c r="AH535" s="60"/>
      <c r="AI535" s="63">
        <v>0.47</v>
      </c>
      <c r="AJ535" s="44">
        <v>30992.74</v>
      </c>
      <c r="AK535" s="12"/>
      <c r="AL535" s="11"/>
      <c r="AM535" s="28">
        <v>14.58</v>
      </c>
      <c r="AN535" s="28">
        <v>961434.36</v>
      </c>
      <c r="AO535" s="60"/>
      <c r="AP535" s="28">
        <v>14.58</v>
      </c>
      <c r="AQ535" s="28">
        <v>384080.94</v>
      </c>
      <c r="AR535" s="60"/>
      <c r="AS535" s="28">
        <v>2.0499999999999998</v>
      </c>
      <c r="AT535" s="28">
        <v>152575.35</v>
      </c>
      <c r="AU535" s="13"/>
      <c r="AV535" s="11"/>
      <c r="AW535" s="44">
        <v>3136749.35</v>
      </c>
      <c r="AX535" s="51"/>
      <c r="AY535" s="140">
        <v>33.46</v>
      </c>
    </row>
    <row r="536" spans="1:51" x14ac:dyDescent="0.25">
      <c r="A536" s="116" t="s">
        <v>1222</v>
      </c>
      <c r="B536" s="152" t="s">
        <v>1223</v>
      </c>
      <c r="C536" s="27" t="s">
        <v>1224</v>
      </c>
      <c r="D536" s="27" t="s">
        <v>12</v>
      </c>
      <c r="E536" s="60"/>
      <c r="F536" s="139">
        <v>744.62</v>
      </c>
      <c r="G536" s="140">
        <v>290</v>
      </c>
      <c r="H536" s="140">
        <v>0</v>
      </c>
      <c r="I536" s="60"/>
      <c r="J536" s="28">
        <v>2.3199999999999998</v>
      </c>
      <c r="K536" s="28">
        <v>152985.44</v>
      </c>
      <c r="L536" s="60"/>
      <c r="M536" s="28">
        <v>2.3199999999999998</v>
      </c>
      <c r="N536" s="28">
        <v>152985.44</v>
      </c>
      <c r="O536" s="60"/>
      <c r="P536" s="28">
        <v>2.41</v>
      </c>
      <c r="Q536" s="28">
        <v>158920.22</v>
      </c>
      <c r="R536" s="60"/>
      <c r="S536" s="28">
        <v>2.41</v>
      </c>
      <c r="T536" s="44">
        <v>158920.22</v>
      </c>
      <c r="U536" s="12"/>
      <c r="V536" s="11"/>
      <c r="W536" s="28">
        <v>0</v>
      </c>
      <c r="X536" s="28">
        <v>0</v>
      </c>
      <c r="Y536" s="60"/>
      <c r="Z536" s="28">
        <v>0</v>
      </c>
      <c r="AA536" s="28">
        <v>0</v>
      </c>
      <c r="AB536" s="60"/>
      <c r="AC536" s="28">
        <v>0</v>
      </c>
      <c r="AD536" s="28">
        <v>0</v>
      </c>
      <c r="AE536" s="60"/>
      <c r="AF536" s="28">
        <v>0</v>
      </c>
      <c r="AG536" s="44">
        <v>0</v>
      </c>
      <c r="AH536" s="60"/>
      <c r="AI536" s="63">
        <v>0</v>
      </c>
      <c r="AJ536" s="44">
        <v>0</v>
      </c>
      <c r="AK536" s="12"/>
      <c r="AL536" s="11"/>
      <c r="AM536" s="28">
        <v>5.28</v>
      </c>
      <c r="AN536" s="28">
        <v>348173.76</v>
      </c>
      <c r="AO536" s="60"/>
      <c r="AP536" s="28">
        <v>5.28</v>
      </c>
      <c r="AQ536" s="28">
        <v>139091.04</v>
      </c>
      <c r="AR536" s="60"/>
      <c r="AS536" s="28">
        <v>0.74</v>
      </c>
      <c r="AT536" s="28">
        <v>55075.98</v>
      </c>
      <c r="AU536" s="13"/>
      <c r="AV536" s="11"/>
      <c r="AW536" s="44">
        <v>1166152.0999999999</v>
      </c>
      <c r="AX536" s="51"/>
      <c r="AY536" s="140">
        <v>12.420000000000002</v>
      </c>
    </row>
    <row r="537" spans="1:51" x14ac:dyDescent="0.25">
      <c r="A537" s="116" t="s">
        <v>1225</v>
      </c>
      <c r="B537" s="152" t="s">
        <v>1226</v>
      </c>
      <c r="C537" s="27" t="s">
        <v>1227</v>
      </c>
      <c r="D537" s="27" t="s">
        <v>12</v>
      </c>
      <c r="E537" s="60"/>
      <c r="F537" s="139">
        <v>1024.03</v>
      </c>
      <c r="G537" s="140">
        <v>406</v>
      </c>
      <c r="H537" s="140">
        <v>1</v>
      </c>
      <c r="I537" s="60"/>
      <c r="J537" s="28">
        <v>3.24</v>
      </c>
      <c r="K537" s="28">
        <v>213652.08</v>
      </c>
      <c r="L537" s="60"/>
      <c r="M537" s="28">
        <v>3.24</v>
      </c>
      <c r="N537" s="28">
        <v>213652.08</v>
      </c>
      <c r="O537" s="60"/>
      <c r="P537" s="28">
        <v>3.38</v>
      </c>
      <c r="Q537" s="28">
        <v>222883.96</v>
      </c>
      <c r="R537" s="60"/>
      <c r="S537" s="28">
        <v>3.38</v>
      </c>
      <c r="T537" s="44">
        <v>222883.96</v>
      </c>
      <c r="U537" s="12"/>
      <c r="V537" s="11"/>
      <c r="W537" s="28">
        <v>0</v>
      </c>
      <c r="X537" s="28">
        <v>0</v>
      </c>
      <c r="Y537" s="60"/>
      <c r="Z537" s="28">
        <v>0</v>
      </c>
      <c r="AA537" s="28">
        <v>0</v>
      </c>
      <c r="AB537" s="60"/>
      <c r="AC537" s="28">
        <v>0</v>
      </c>
      <c r="AD537" s="28">
        <v>0</v>
      </c>
      <c r="AE537" s="60"/>
      <c r="AF537" s="28">
        <v>0</v>
      </c>
      <c r="AG537" s="44">
        <v>0</v>
      </c>
      <c r="AH537" s="60"/>
      <c r="AI537" s="63">
        <v>0.01</v>
      </c>
      <c r="AJ537" s="44">
        <v>659.42</v>
      </c>
      <c r="AK537" s="12"/>
      <c r="AL537" s="11"/>
      <c r="AM537" s="28">
        <v>7.26</v>
      </c>
      <c r="AN537" s="28">
        <v>478738.92</v>
      </c>
      <c r="AO537" s="60"/>
      <c r="AP537" s="28">
        <v>7.26</v>
      </c>
      <c r="AQ537" s="28">
        <v>191250.18</v>
      </c>
      <c r="AR537" s="60"/>
      <c r="AS537" s="28">
        <v>1.02</v>
      </c>
      <c r="AT537" s="28">
        <v>75915.539999999994</v>
      </c>
      <c r="AU537" s="13"/>
      <c r="AV537" s="11"/>
      <c r="AW537" s="44">
        <v>1619636.1400000001</v>
      </c>
      <c r="AX537" s="51"/>
      <c r="AY537" s="140">
        <v>17.27</v>
      </c>
    </row>
    <row r="538" spans="1:51" x14ac:dyDescent="0.25">
      <c r="A538" s="116" t="s">
        <v>1228</v>
      </c>
      <c r="B538" s="152" t="s">
        <v>1229</v>
      </c>
      <c r="C538" s="27" t="s">
        <v>1227</v>
      </c>
      <c r="D538" s="27" t="s">
        <v>12</v>
      </c>
      <c r="E538" s="60"/>
      <c r="F538" s="139">
        <v>4150.96</v>
      </c>
      <c r="G538" s="140">
        <v>2717</v>
      </c>
      <c r="H538" s="140">
        <v>249</v>
      </c>
      <c r="I538" s="60"/>
      <c r="J538" s="28">
        <v>21.73</v>
      </c>
      <c r="K538" s="28">
        <v>1432919.66</v>
      </c>
      <c r="L538" s="60"/>
      <c r="M538" s="28">
        <v>21.73</v>
      </c>
      <c r="N538" s="28">
        <v>1432919.66</v>
      </c>
      <c r="O538" s="60"/>
      <c r="P538" s="28">
        <v>22.64</v>
      </c>
      <c r="Q538" s="28">
        <v>1492926.88</v>
      </c>
      <c r="R538" s="60"/>
      <c r="S538" s="28">
        <v>22.64</v>
      </c>
      <c r="T538" s="44">
        <v>1492926.88</v>
      </c>
      <c r="U538" s="12"/>
      <c r="V538" s="11"/>
      <c r="W538" s="28">
        <v>1.99</v>
      </c>
      <c r="X538" s="28">
        <v>131224.57999999999</v>
      </c>
      <c r="Y538" s="60"/>
      <c r="Z538" s="28">
        <v>1.99</v>
      </c>
      <c r="AA538" s="28">
        <v>131224.57999999999</v>
      </c>
      <c r="AB538" s="60"/>
      <c r="AC538" s="28">
        <v>2.0699999999999998</v>
      </c>
      <c r="AD538" s="28">
        <v>136499.94</v>
      </c>
      <c r="AE538" s="60"/>
      <c r="AF538" s="28">
        <v>2.0699999999999998</v>
      </c>
      <c r="AG538" s="44">
        <v>136499.94</v>
      </c>
      <c r="AH538" s="60"/>
      <c r="AI538" s="63">
        <v>2.4900000000000002</v>
      </c>
      <c r="AJ538" s="44">
        <v>164195.57999999999</v>
      </c>
      <c r="AK538" s="12"/>
      <c r="AL538" s="11"/>
      <c r="AM538" s="28">
        <v>29.43</v>
      </c>
      <c r="AN538" s="28">
        <v>1940673.06</v>
      </c>
      <c r="AO538" s="60"/>
      <c r="AP538" s="28">
        <v>29.43</v>
      </c>
      <c r="AQ538" s="28">
        <v>775274.49</v>
      </c>
      <c r="AR538" s="60"/>
      <c r="AS538" s="28">
        <v>4.1500000000000004</v>
      </c>
      <c r="AT538" s="28">
        <v>308872.05</v>
      </c>
      <c r="AU538" s="13"/>
      <c r="AV538" s="11"/>
      <c r="AW538" s="44">
        <v>9576157.2999999989</v>
      </c>
      <c r="AX538" s="51"/>
      <c r="AY538" s="140">
        <v>105.05999999999997</v>
      </c>
    </row>
    <row r="539" spans="1:51" x14ac:dyDescent="0.25">
      <c r="A539" s="116" t="s">
        <v>1230</v>
      </c>
      <c r="B539" s="152" t="s">
        <v>1231</v>
      </c>
      <c r="C539" s="27" t="s">
        <v>1227</v>
      </c>
      <c r="D539" s="27" t="s">
        <v>12</v>
      </c>
      <c r="E539" s="60"/>
      <c r="F539" s="139">
        <v>571.98</v>
      </c>
      <c r="G539" s="140">
        <v>185.33</v>
      </c>
      <c r="H539" s="140">
        <v>0.33</v>
      </c>
      <c r="I539" s="60"/>
      <c r="J539" s="28">
        <v>1.48</v>
      </c>
      <c r="K539" s="28">
        <v>97594.16</v>
      </c>
      <c r="L539" s="60"/>
      <c r="M539" s="28">
        <v>1.48</v>
      </c>
      <c r="N539" s="28">
        <v>97594.16</v>
      </c>
      <c r="O539" s="60"/>
      <c r="P539" s="28">
        <v>1.54</v>
      </c>
      <c r="Q539" s="28">
        <v>101550.68</v>
      </c>
      <c r="R539" s="60"/>
      <c r="S539" s="28">
        <v>1.54</v>
      </c>
      <c r="T539" s="44">
        <v>101550.68</v>
      </c>
      <c r="U539" s="12"/>
      <c r="V539" s="11"/>
      <c r="W539" s="28">
        <v>0</v>
      </c>
      <c r="X539" s="28">
        <v>0</v>
      </c>
      <c r="Y539" s="60"/>
      <c r="Z539" s="28">
        <v>0</v>
      </c>
      <c r="AA539" s="28">
        <v>0</v>
      </c>
      <c r="AB539" s="60"/>
      <c r="AC539" s="28">
        <v>0</v>
      </c>
      <c r="AD539" s="28">
        <v>0</v>
      </c>
      <c r="AE539" s="60"/>
      <c r="AF539" s="28">
        <v>0</v>
      </c>
      <c r="AG539" s="44">
        <v>0</v>
      </c>
      <c r="AH539" s="60"/>
      <c r="AI539" s="63">
        <v>0</v>
      </c>
      <c r="AJ539" s="44">
        <v>0</v>
      </c>
      <c r="AK539" s="12"/>
      <c r="AL539" s="11"/>
      <c r="AM539" s="28">
        <v>4.05</v>
      </c>
      <c r="AN539" s="28">
        <v>267065.09999999998</v>
      </c>
      <c r="AO539" s="60"/>
      <c r="AP539" s="28">
        <v>4.05</v>
      </c>
      <c r="AQ539" s="28">
        <v>106689.15</v>
      </c>
      <c r="AR539" s="60"/>
      <c r="AS539" s="28">
        <v>0.56999999999999995</v>
      </c>
      <c r="AT539" s="28">
        <v>42423.39</v>
      </c>
      <c r="AU539" s="13"/>
      <c r="AV539" s="11"/>
      <c r="AW539" s="44">
        <v>814467.32000000007</v>
      </c>
      <c r="AX539" s="51"/>
      <c r="AY539" s="140">
        <v>8.61</v>
      </c>
    </row>
    <row r="540" spans="1:51" x14ac:dyDescent="0.25">
      <c r="A540" s="116" t="s">
        <v>1232</v>
      </c>
      <c r="B540" s="152" t="s">
        <v>1233</v>
      </c>
      <c r="C540" s="27" t="s">
        <v>1227</v>
      </c>
      <c r="D540" s="27" t="s">
        <v>12</v>
      </c>
      <c r="E540" s="60"/>
      <c r="F540" s="139">
        <v>255.14</v>
      </c>
      <c r="G540" s="140">
        <v>81.33</v>
      </c>
      <c r="H540" s="140">
        <v>0</v>
      </c>
      <c r="I540" s="60"/>
      <c r="J540" s="28">
        <v>0.65</v>
      </c>
      <c r="K540" s="28">
        <v>42862.3</v>
      </c>
      <c r="L540" s="60"/>
      <c r="M540" s="28">
        <v>0.65</v>
      </c>
      <c r="N540" s="28">
        <v>42862.3</v>
      </c>
      <c r="O540" s="60"/>
      <c r="P540" s="28">
        <v>0.67</v>
      </c>
      <c r="Q540" s="28">
        <v>44181.14</v>
      </c>
      <c r="R540" s="60"/>
      <c r="S540" s="28">
        <v>0.67</v>
      </c>
      <c r="T540" s="44">
        <v>44181.14</v>
      </c>
      <c r="U540" s="12"/>
      <c r="V540" s="11"/>
      <c r="W540" s="28">
        <v>0</v>
      </c>
      <c r="X540" s="28">
        <v>0</v>
      </c>
      <c r="Y540" s="60"/>
      <c r="Z540" s="28">
        <v>0</v>
      </c>
      <c r="AA540" s="28">
        <v>0</v>
      </c>
      <c r="AB540" s="60"/>
      <c r="AC540" s="28">
        <v>0</v>
      </c>
      <c r="AD540" s="28">
        <v>0</v>
      </c>
      <c r="AE540" s="60"/>
      <c r="AF540" s="28">
        <v>0</v>
      </c>
      <c r="AG540" s="44">
        <v>0</v>
      </c>
      <c r="AH540" s="60"/>
      <c r="AI540" s="63">
        <v>0</v>
      </c>
      <c r="AJ540" s="44">
        <v>0</v>
      </c>
      <c r="AK540" s="12"/>
      <c r="AL540" s="11"/>
      <c r="AM540" s="28">
        <v>1.8</v>
      </c>
      <c r="AN540" s="28">
        <v>118695.6</v>
      </c>
      <c r="AO540" s="60"/>
      <c r="AP540" s="28">
        <v>1.8</v>
      </c>
      <c r="AQ540" s="28">
        <v>47417.4</v>
      </c>
      <c r="AR540" s="60"/>
      <c r="AS540" s="28">
        <v>0.25</v>
      </c>
      <c r="AT540" s="28">
        <v>18606.75</v>
      </c>
      <c r="AU540" s="13"/>
      <c r="AV540" s="11"/>
      <c r="AW540" s="44">
        <v>358806.63</v>
      </c>
      <c r="AX540" s="51"/>
      <c r="AY540" s="140">
        <v>3.79</v>
      </c>
    </row>
    <row r="541" spans="1:51" x14ac:dyDescent="0.25">
      <c r="A541" s="116" t="s">
        <v>1234</v>
      </c>
      <c r="B541" s="152" t="s">
        <v>1235</v>
      </c>
      <c r="C541" s="27" t="s">
        <v>1227</v>
      </c>
      <c r="D541" s="27" t="s">
        <v>12</v>
      </c>
      <c r="E541" s="60"/>
      <c r="F541" s="139">
        <v>910.45</v>
      </c>
      <c r="G541" s="140">
        <v>440.33</v>
      </c>
      <c r="H541" s="140">
        <v>2</v>
      </c>
      <c r="I541" s="60"/>
      <c r="J541" s="28">
        <v>3.52</v>
      </c>
      <c r="K541" s="28">
        <v>232115.84</v>
      </c>
      <c r="L541" s="60"/>
      <c r="M541" s="28">
        <v>3.52</v>
      </c>
      <c r="N541" s="28">
        <v>232115.84</v>
      </c>
      <c r="O541" s="60"/>
      <c r="P541" s="28">
        <v>3.66</v>
      </c>
      <c r="Q541" s="28">
        <v>241347.72</v>
      </c>
      <c r="R541" s="60"/>
      <c r="S541" s="28">
        <v>3.66</v>
      </c>
      <c r="T541" s="44">
        <v>241347.72</v>
      </c>
      <c r="U541" s="12"/>
      <c r="V541" s="11"/>
      <c r="W541" s="28">
        <v>0.01</v>
      </c>
      <c r="X541" s="28">
        <v>659.42</v>
      </c>
      <c r="Y541" s="60"/>
      <c r="Z541" s="28">
        <v>0.01</v>
      </c>
      <c r="AA541" s="28">
        <v>659.42</v>
      </c>
      <c r="AB541" s="60"/>
      <c r="AC541" s="28">
        <v>0.01</v>
      </c>
      <c r="AD541" s="28">
        <v>659.42</v>
      </c>
      <c r="AE541" s="60"/>
      <c r="AF541" s="28">
        <v>0.01</v>
      </c>
      <c r="AG541" s="44">
        <v>659.42</v>
      </c>
      <c r="AH541" s="60"/>
      <c r="AI541" s="63">
        <v>0.02</v>
      </c>
      <c r="AJ541" s="44">
        <v>1318.84</v>
      </c>
      <c r="AK541" s="12"/>
      <c r="AL541" s="11"/>
      <c r="AM541" s="28">
        <v>6.45</v>
      </c>
      <c r="AN541" s="28">
        <v>425325.9</v>
      </c>
      <c r="AO541" s="60"/>
      <c r="AP541" s="28">
        <v>6.45</v>
      </c>
      <c r="AQ541" s="28">
        <v>169912.35</v>
      </c>
      <c r="AR541" s="60"/>
      <c r="AS541" s="28">
        <v>0.91</v>
      </c>
      <c r="AT541" s="28">
        <v>67728.570000000007</v>
      </c>
      <c r="AU541" s="13"/>
      <c r="AV541" s="11"/>
      <c r="AW541" s="44">
        <v>1613850.4600000004</v>
      </c>
      <c r="AX541" s="51"/>
      <c r="AY541" s="140">
        <v>17.34</v>
      </c>
    </row>
    <row r="542" spans="1:51" x14ac:dyDescent="0.25">
      <c r="A542" s="116" t="s">
        <v>1236</v>
      </c>
      <c r="B542" s="152" t="s">
        <v>1237</v>
      </c>
      <c r="C542" s="27" t="s">
        <v>1238</v>
      </c>
      <c r="D542" s="27" t="s">
        <v>12</v>
      </c>
      <c r="E542" s="60"/>
      <c r="F542" s="139">
        <v>1276.54</v>
      </c>
      <c r="G542" s="140">
        <v>450.66</v>
      </c>
      <c r="H542" s="140">
        <v>0</v>
      </c>
      <c r="I542" s="60"/>
      <c r="J542" s="28">
        <v>3.6</v>
      </c>
      <c r="K542" s="28">
        <v>237391.2</v>
      </c>
      <c r="L542" s="60"/>
      <c r="M542" s="28">
        <v>3.6</v>
      </c>
      <c r="N542" s="28">
        <v>237391.2</v>
      </c>
      <c r="O542" s="60"/>
      <c r="P542" s="28">
        <v>3.75</v>
      </c>
      <c r="Q542" s="28">
        <v>247282.5</v>
      </c>
      <c r="R542" s="60"/>
      <c r="S542" s="28">
        <v>3.75</v>
      </c>
      <c r="T542" s="44">
        <v>247282.5</v>
      </c>
      <c r="U542" s="12"/>
      <c r="V542" s="11"/>
      <c r="W542" s="28">
        <v>0</v>
      </c>
      <c r="X542" s="28">
        <v>0</v>
      </c>
      <c r="Y542" s="60"/>
      <c r="Z542" s="28">
        <v>0</v>
      </c>
      <c r="AA542" s="28">
        <v>0</v>
      </c>
      <c r="AB542" s="60"/>
      <c r="AC542" s="28">
        <v>0</v>
      </c>
      <c r="AD542" s="28">
        <v>0</v>
      </c>
      <c r="AE542" s="60"/>
      <c r="AF542" s="28">
        <v>0</v>
      </c>
      <c r="AG542" s="44">
        <v>0</v>
      </c>
      <c r="AH542" s="60"/>
      <c r="AI542" s="63">
        <v>0</v>
      </c>
      <c r="AJ542" s="44">
        <v>0</v>
      </c>
      <c r="AK542" s="12"/>
      <c r="AL542" s="11"/>
      <c r="AM542" s="28">
        <v>9.0500000000000007</v>
      </c>
      <c r="AN542" s="28">
        <v>596775.1</v>
      </c>
      <c r="AO542" s="60"/>
      <c r="AP542" s="28">
        <v>9.0500000000000007</v>
      </c>
      <c r="AQ542" s="28">
        <v>238404.15</v>
      </c>
      <c r="AR542" s="60"/>
      <c r="AS542" s="28">
        <v>1.27</v>
      </c>
      <c r="AT542" s="28">
        <v>94522.29</v>
      </c>
      <c r="AU542" s="13"/>
      <c r="AV542" s="11"/>
      <c r="AW542" s="44">
        <v>1899048.94</v>
      </c>
      <c r="AX542" s="51"/>
      <c r="AY542" s="140">
        <v>20.149999999999999</v>
      </c>
    </row>
    <row r="543" spans="1:51" x14ac:dyDescent="0.25">
      <c r="A543" s="116" t="s">
        <v>1239</v>
      </c>
      <c r="B543" s="152" t="s">
        <v>1240</v>
      </c>
      <c r="C543" s="27" t="s">
        <v>1219</v>
      </c>
      <c r="D543" s="27" t="s">
        <v>12</v>
      </c>
      <c r="E543" s="60"/>
      <c r="F543" s="139">
        <v>1580.22</v>
      </c>
      <c r="G543" s="140">
        <v>1000</v>
      </c>
      <c r="H543" s="140">
        <v>299.33</v>
      </c>
      <c r="I543" s="60"/>
      <c r="J543" s="28">
        <v>8</v>
      </c>
      <c r="K543" s="28">
        <v>527536</v>
      </c>
      <c r="L543" s="60"/>
      <c r="M543" s="28">
        <v>8</v>
      </c>
      <c r="N543" s="28">
        <v>527536</v>
      </c>
      <c r="O543" s="60"/>
      <c r="P543" s="28">
        <v>8.33</v>
      </c>
      <c r="Q543" s="28">
        <v>549296.86</v>
      </c>
      <c r="R543" s="60"/>
      <c r="S543" s="28">
        <v>8.33</v>
      </c>
      <c r="T543" s="44">
        <v>549296.86</v>
      </c>
      <c r="U543" s="12"/>
      <c r="V543" s="11"/>
      <c r="W543" s="28">
        <v>2.39</v>
      </c>
      <c r="X543" s="28">
        <v>157601.38</v>
      </c>
      <c r="Y543" s="60"/>
      <c r="Z543" s="28">
        <v>2.39</v>
      </c>
      <c r="AA543" s="28">
        <v>157601.38</v>
      </c>
      <c r="AB543" s="60"/>
      <c r="AC543" s="28">
        <v>2.4900000000000002</v>
      </c>
      <c r="AD543" s="28">
        <v>164195.57999999999</v>
      </c>
      <c r="AE543" s="60"/>
      <c r="AF543" s="28">
        <v>2.4900000000000002</v>
      </c>
      <c r="AG543" s="44">
        <v>164195.57999999999</v>
      </c>
      <c r="AH543" s="60"/>
      <c r="AI543" s="63">
        <v>2.99</v>
      </c>
      <c r="AJ543" s="44">
        <v>197166.58</v>
      </c>
      <c r="AK543" s="12"/>
      <c r="AL543" s="11"/>
      <c r="AM543" s="28">
        <v>11.2</v>
      </c>
      <c r="AN543" s="28">
        <v>738550.4</v>
      </c>
      <c r="AO543" s="60"/>
      <c r="AP543" s="28">
        <v>11.2</v>
      </c>
      <c r="AQ543" s="28">
        <v>295041.59999999998</v>
      </c>
      <c r="AR543" s="60"/>
      <c r="AS543" s="28">
        <v>1.58</v>
      </c>
      <c r="AT543" s="28">
        <v>117594.66</v>
      </c>
      <c r="AU543" s="13"/>
      <c r="AV543" s="11"/>
      <c r="AW543" s="44">
        <v>4145612.88</v>
      </c>
      <c r="AX543" s="51"/>
      <c r="AY543" s="140">
        <v>46.22</v>
      </c>
    </row>
    <row r="544" spans="1:51" x14ac:dyDescent="0.25">
      <c r="A544" s="116" t="s">
        <v>1241</v>
      </c>
      <c r="B544" s="152" t="s">
        <v>1242</v>
      </c>
      <c r="C544" s="27" t="s">
        <v>1219</v>
      </c>
      <c r="D544" s="27" t="s">
        <v>12</v>
      </c>
      <c r="E544" s="60"/>
      <c r="F544" s="139">
        <v>896.79</v>
      </c>
      <c r="G544" s="140">
        <v>315</v>
      </c>
      <c r="H544" s="140">
        <v>0</v>
      </c>
      <c r="I544" s="60"/>
      <c r="J544" s="28">
        <v>2.52</v>
      </c>
      <c r="K544" s="28">
        <v>166173.84</v>
      </c>
      <c r="L544" s="60"/>
      <c r="M544" s="28">
        <v>2.52</v>
      </c>
      <c r="N544" s="28">
        <v>166173.84</v>
      </c>
      <c r="O544" s="60"/>
      <c r="P544" s="28">
        <v>2.62</v>
      </c>
      <c r="Q544" s="28">
        <v>172768.04</v>
      </c>
      <c r="R544" s="60"/>
      <c r="S544" s="28">
        <v>2.62</v>
      </c>
      <c r="T544" s="44">
        <v>172768.04</v>
      </c>
      <c r="U544" s="12"/>
      <c r="V544" s="11"/>
      <c r="W544" s="28">
        <v>0</v>
      </c>
      <c r="X544" s="28">
        <v>0</v>
      </c>
      <c r="Y544" s="60"/>
      <c r="Z544" s="28">
        <v>0</v>
      </c>
      <c r="AA544" s="28">
        <v>0</v>
      </c>
      <c r="AB544" s="60"/>
      <c r="AC544" s="28">
        <v>0</v>
      </c>
      <c r="AD544" s="28">
        <v>0</v>
      </c>
      <c r="AE544" s="60"/>
      <c r="AF544" s="28">
        <v>0</v>
      </c>
      <c r="AG544" s="44">
        <v>0</v>
      </c>
      <c r="AH544" s="60"/>
      <c r="AI544" s="63">
        <v>0</v>
      </c>
      <c r="AJ544" s="44">
        <v>0</v>
      </c>
      <c r="AK544" s="12"/>
      <c r="AL544" s="11"/>
      <c r="AM544" s="28">
        <v>6.36</v>
      </c>
      <c r="AN544" s="28">
        <v>419391.12</v>
      </c>
      <c r="AO544" s="60"/>
      <c r="AP544" s="28">
        <v>6.36</v>
      </c>
      <c r="AQ544" s="28">
        <v>167541.48000000001</v>
      </c>
      <c r="AR544" s="60"/>
      <c r="AS544" s="28">
        <v>0.89</v>
      </c>
      <c r="AT544" s="28">
        <v>66240.03</v>
      </c>
      <c r="AU544" s="13"/>
      <c r="AV544" s="11"/>
      <c r="AW544" s="44">
        <v>1331056.3900000001</v>
      </c>
      <c r="AX544" s="51"/>
      <c r="AY544" s="140">
        <v>14.120000000000001</v>
      </c>
    </row>
    <row r="545" spans="1:51" x14ac:dyDescent="0.25">
      <c r="A545" s="116" t="s">
        <v>1248</v>
      </c>
      <c r="B545" s="152" t="s">
        <v>1249</v>
      </c>
      <c r="C545" s="27" t="s">
        <v>1245</v>
      </c>
      <c r="D545" s="27" t="s">
        <v>120</v>
      </c>
      <c r="E545" s="60"/>
      <c r="F545" s="139">
        <v>552.29999999999995</v>
      </c>
      <c r="G545" s="140">
        <v>205.33</v>
      </c>
      <c r="H545" s="140">
        <v>17.5</v>
      </c>
      <c r="I545" s="60"/>
      <c r="J545" s="28">
        <v>1.64</v>
      </c>
      <c r="K545" s="28">
        <v>108144.88</v>
      </c>
      <c r="L545" s="60"/>
      <c r="M545" s="28">
        <v>1.64</v>
      </c>
      <c r="N545" s="28">
        <v>108144.88</v>
      </c>
      <c r="O545" s="60"/>
      <c r="P545" s="28">
        <v>1.71</v>
      </c>
      <c r="Q545" s="28">
        <v>112760.82</v>
      </c>
      <c r="R545" s="60"/>
      <c r="S545" s="28">
        <v>1.71</v>
      </c>
      <c r="T545" s="44">
        <v>112760.82</v>
      </c>
      <c r="U545" s="12"/>
      <c r="V545" s="11"/>
      <c r="W545" s="28">
        <v>0.14000000000000001</v>
      </c>
      <c r="X545" s="28">
        <v>9231.8799999999992</v>
      </c>
      <c r="Y545" s="60"/>
      <c r="Z545" s="28">
        <v>0.14000000000000001</v>
      </c>
      <c r="AA545" s="28">
        <v>9231.8799999999992</v>
      </c>
      <c r="AB545" s="60"/>
      <c r="AC545" s="28">
        <v>0.14000000000000001</v>
      </c>
      <c r="AD545" s="28">
        <v>9231.8799999999992</v>
      </c>
      <c r="AE545" s="60"/>
      <c r="AF545" s="28">
        <v>0.14000000000000001</v>
      </c>
      <c r="AG545" s="44">
        <v>9231.8799999999992</v>
      </c>
      <c r="AH545" s="60"/>
      <c r="AI545" s="63">
        <v>0.17</v>
      </c>
      <c r="AJ545" s="44">
        <v>11210.14</v>
      </c>
      <c r="AK545" s="12"/>
      <c r="AL545" s="11"/>
      <c r="AM545" s="28">
        <v>3.91</v>
      </c>
      <c r="AN545" s="28">
        <v>257833.22</v>
      </c>
      <c r="AO545" s="60"/>
      <c r="AP545" s="28">
        <v>3.91</v>
      </c>
      <c r="AQ545" s="28">
        <v>103001.13</v>
      </c>
      <c r="AR545" s="60"/>
      <c r="AS545" s="28">
        <v>0.55000000000000004</v>
      </c>
      <c r="AT545" s="28">
        <v>40934.85</v>
      </c>
      <c r="AU545" s="13"/>
      <c r="AV545" s="11"/>
      <c r="AW545" s="44">
        <v>891718.26</v>
      </c>
      <c r="AX545" s="51"/>
      <c r="AY545" s="140">
        <v>9.5599999999999987</v>
      </c>
    </row>
    <row r="546" spans="1:51" x14ac:dyDescent="0.25">
      <c r="A546" s="116" t="s">
        <v>1250</v>
      </c>
      <c r="B546" s="152" t="s">
        <v>1251</v>
      </c>
      <c r="C546" s="27" t="s">
        <v>1245</v>
      </c>
      <c r="D546" s="27" t="s">
        <v>120</v>
      </c>
      <c r="E546" s="60"/>
      <c r="F546" s="139">
        <v>2192.88</v>
      </c>
      <c r="G546" s="140">
        <v>1260</v>
      </c>
      <c r="H546" s="140">
        <v>414.5</v>
      </c>
      <c r="I546" s="60"/>
      <c r="J546" s="28">
        <v>10.08</v>
      </c>
      <c r="K546" s="28">
        <v>664695.36</v>
      </c>
      <c r="L546" s="60"/>
      <c r="M546" s="28">
        <v>10.08</v>
      </c>
      <c r="N546" s="28">
        <v>664695.36</v>
      </c>
      <c r="O546" s="60"/>
      <c r="P546" s="28">
        <v>10.5</v>
      </c>
      <c r="Q546" s="28">
        <v>692391</v>
      </c>
      <c r="R546" s="60"/>
      <c r="S546" s="28">
        <v>10.5</v>
      </c>
      <c r="T546" s="44">
        <v>692391</v>
      </c>
      <c r="U546" s="12"/>
      <c r="V546" s="11"/>
      <c r="W546" s="28">
        <v>3.31</v>
      </c>
      <c r="X546" s="28">
        <v>218268.02</v>
      </c>
      <c r="Y546" s="60"/>
      <c r="Z546" s="28">
        <v>3.31</v>
      </c>
      <c r="AA546" s="28">
        <v>218268.02</v>
      </c>
      <c r="AB546" s="60"/>
      <c r="AC546" s="28">
        <v>3.45</v>
      </c>
      <c r="AD546" s="28">
        <v>227499.9</v>
      </c>
      <c r="AE546" s="60"/>
      <c r="AF546" s="28">
        <v>3.45</v>
      </c>
      <c r="AG546" s="44">
        <v>227499.9</v>
      </c>
      <c r="AH546" s="60"/>
      <c r="AI546" s="63">
        <v>4.1399999999999997</v>
      </c>
      <c r="AJ546" s="44">
        <v>272999.88</v>
      </c>
      <c r="AK546" s="12"/>
      <c r="AL546" s="11"/>
      <c r="AM546" s="28">
        <v>15.55</v>
      </c>
      <c r="AN546" s="28">
        <v>1025398.1</v>
      </c>
      <c r="AO546" s="60"/>
      <c r="AP546" s="28">
        <v>15.55</v>
      </c>
      <c r="AQ546" s="28">
        <v>409633.65</v>
      </c>
      <c r="AR546" s="60"/>
      <c r="AS546" s="28">
        <v>2.19</v>
      </c>
      <c r="AT546" s="28">
        <v>162995.13</v>
      </c>
      <c r="AU546" s="13"/>
      <c r="AV546" s="11"/>
      <c r="AW546" s="44">
        <v>5476735.3200000003</v>
      </c>
      <c r="AX546" s="51"/>
      <c r="AY546" s="140">
        <v>60.980000000000004</v>
      </c>
    </row>
    <row r="547" spans="1:51" x14ac:dyDescent="0.25">
      <c r="A547" s="116" t="s">
        <v>1252</v>
      </c>
      <c r="B547" s="152" t="s">
        <v>1253</v>
      </c>
      <c r="C547" s="27" t="s">
        <v>1245</v>
      </c>
      <c r="D547" s="27" t="s">
        <v>120</v>
      </c>
      <c r="E547" s="60"/>
      <c r="F547" s="139">
        <v>2471.21</v>
      </c>
      <c r="G547" s="140">
        <v>2164.33</v>
      </c>
      <c r="H547" s="140">
        <v>655</v>
      </c>
      <c r="I547" s="60"/>
      <c r="J547" s="28">
        <v>17.309999999999999</v>
      </c>
      <c r="K547" s="28">
        <v>1141456.02</v>
      </c>
      <c r="L547" s="60"/>
      <c r="M547" s="28">
        <v>17.309999999999999</v>
      </c>
      <c r="N547" s="28">
        <v>1141456.02</v>
      </c>
      <c r="O547" s="60"/>
      <c r="P547" s="28">
        <v>18.03</v>
      </c>
      <c r="Q547" s="28">
        <v>1188934.26</v>
      </c>
      <c r="R547" s="60"/>
      <c r="S547" s="28">
        <v>18.03</v>
      </c>
      <c r="T547" s="44">
        <v>1188934.26</v>
      </c>
      <c r="U547" s="12"/>
      <c r="V547" s="11"/>
      <c r="W547" s="28">
        <v>5.24</v>
      </c>
      <c r="X547" s="28">
        <v>345536.08</v>
      </c>
      <c r="Y547" s="60"/>
      <c r="Z547" s="28">
        <v>5.24</v>
      </c>
      <c r="AA547" s="28">
        <v>345536.08</v>
      </c>
      <c r="AB547" s="60"/>
      <c r="AC547" s="28">
        <v>5.45</v>
      </c>
      <c r="AD547" s="28">
        <v>359383.9</v>
      </c>
      <c r="AE547" s="60"/>
      <c r="AF547" s="28">
        <v>5.45</v>
      </c>
      <c r="AG547" s="44">
        <v>359383.9</v>
      </c>
      <c r="AH547" s="60"/>
      <c r="AI547" s="63">
        <v>6.55</v>
      </c>
      <c r="AJ547" s="44">
        <v>431920.1</v>
      </c>
      <c r="AK547" s="12"/>
      <c r="AL547" s="11"/>
      <c r="AM547" s="28">
        <v>17.52</v>
      </c>
      <c r="AN547" s="28">
        <v>1155303.8400000001</v>
      </c>
      <c r="AO547" s="60"/>
      <c r="AP547" s="28">
        <v>17.52</v>
      </c>
      <c r="AQ547" s="28">
        <v>461529.36</v>
      </c>
      <c r="AR547" s="60"/>
      <c r="AS547" s="28">
        <v>2.4700000000000002</v>
      </c>
      <c r="AT547" s="28">
        <v>183834.69</v>
      </c>
      <c r="AU547" s="13"/>
      <c r="AV547" s="11"/>
      <c r="AW547" s="44">
        <v>8303208.5099999998</v>
      </c>
      <c r="AX547" s="51"/>
      <c r="AY547" s="140">
        <v>93.58</v>
      </c>
    </row>
    <row r="548" spans="1:51" x14ac:dyDescent="0.25">
      <c r="A548" s="116" t="s">
        <v>1254</v>
      </c>
      <c r="B548" s="152" t="s">
        <v>1255</v>
      </c>
      <c r="C548" s="27" t="s">
        <v>1245</v>
      </c>
      <c r="D548" s="27" t="s">
        <v>120</v>
      </c>
      <c r="E548" s="60"/>
      <c r="F548" s="139">
        <v>1153.45</v>
      </c>
      <c r="G548" s="140">
        <v>109</v>
      </c>
      <c r="H548" s="140">
        <v>57.33</v>
      </c>
      <c r="I548" s="60"/>
      <c r="J548" s="28">
        <v>0.87</v>
      </c>
      <c r="K548" s="28">
        <v>57369.54</v>
      </c>
      <c r="L548" s="60"/>
      <c r="M548" s="28">
        <v>0.87</v>
      </c>
      <c r="N548" s="28">
        <v>57369.54</v>
      </c>
      <c r="O548" s="60"/>
      <c r="P548" s="28">
        <v>0.9</v>
      </c>
      <c r="Q548" s="28">
        <v>59347.8</v>
      </c>
      <c r="R548" s="60"/>
      <c r="S548" s="28">
        <v>0.9</v>
      </c>
      <c r="T548" s="44">
        <v>59347.8</v>
      </c>
      <c r="U548" s="12"/>
      <c r="V548" s="11"/>
      <c r="W548" s="28">
        <v>0.45</v>
      </c>
      <c r="X548" s="28">
        <v>29673.9</v>
      </c>
      <c r="Y548" s="60"/>
      <c r="Z548" s="28">
        <v>0.45</v>
      </c>
      <c r="AA548" s="28">
        <v>29673.9</v>
      </c>
      <c r="AB548" s="60"/>
      <c r="AC548" s="28">
        <v>0.47</v>
      </c>
      <c r="AD548" s="28">
        <v>30992.74</v>
      </c>
      <c r="AE548" s="60"/>
      <c r="AF548" s="28">
        <v>0.47</v>
      </c>
      <c r="AG548" s="44">
        <v>30992.74</v>
      </c>
      <c r="AH548" s="60"/>
      <c r="AI548" s="63">
        <v>0.56999999999999995</v>
      </c>
      <c r="AJ548" s="44">
        <v>37586.94</v>
      </c>
      <c r="AK548" s="12"/>
      <c r="AL548" s="11"/>
      <c r="AM548" s="28">
        <v>8.18</v>
      </c>
      <c r="AN548" s="28">
        <v>539405.56000000006</v>
      </c>
      <c r="AO548" s="60"/>
      <c r="AP548" s="28">
        <v>8.18</v>
      </c>
      <c r="AQ548" s="28">
        <v>215485.74</v>
      </c>
      <c r="AR548" s="60"/>
      <c r="AS548" s="28">
        <v>1.1499999999999999</v>
      </c>
      <c r="AT548" s="28">
        <v>85591.05</v>
      </c>
      <c r="AU548" s="13"/>
      <c r="AV548" s="11"/>
      <c r="AW548" s="44">
        <v>1232837.2500000002</v>
      </c>
      <c r="AX548" s="51"/>
      <c r="AY548" s="140">
        <v>12.809999999999999</v>
      </c>
    </row>
    <row r="549" spans="1:51" x14ac:dyDescent="0.25">
      <c r="A549" s="116" t="s">
        <v>1256</v>
      </c>
      <c r="B549" s="152" t="s">
        <v>1257</v>
      </c>
      <c r="C549" s="27" t="s">
        <v>1245</v>
      </c>
      <c r="D549" s="27" t="s">
        <v>120</v>
      </c>
      <c r="E549" s="60"/>
      <c r="F549" s="139">
        <v>321.75</v>
      </c>
      <c r="G549" s="140">
        <v>46.33</v>
      </c>
      <c r="H549" s="140">
        <v>4.33</v>
      </c>
      <c r="I549" s="60"/>
      <c r="J549" s="28">
        <v>0.37</v>
      </c>
      <c r="K549" s="28">
        <v>24398.54</v>
      </c>
      <c r="L549" s="60"/>
      <c r="M549" s="28">
        <v>0.37</v>
      </c>
      <c r="N549" s="28">
        <v>24398.54</v>
      </c>
      <c r="O549" s="60"/>
      <c r="P549" s="28">
        <v>0.38</v>
      </c>
      <c r="Q549" s="28">
        <v>25057.96</v>
      </c>
      <c r="R549" s="60"/>
      <c r="S549" s="28">
        <v>0.38</v>
      </c>
      <c r="T549" s="44">
        <v>25057.96</v>
      </c>
      <c r="U549" s="12"/>
      <c r="V549" s="11"/>
      <c r="W549" s="28">
        <v>0.03</v>
      </c>
      <c r="X549" s="28">
        <v>1978.26</v>
      </c>
      <c r="Y549" s="60"/>
      <c r="Z549" s="28">
        <v>0.03</v>
      </c>
      <c r="AA549" s="28">
        <v>1978.26</v>
      </c>
      <c r="AB549" s="60"/>
      <c r="AC549" s="28">
        <v>0.03</v>
      </c>
      <c r="AD549" s="28">
        <v>1978.26</v>
      </c>
      <c r="AE549" s="60"/>
      <c r="AF549" s="28">
        <v>0.03</v>
      </c>
      <c r="AG549" s="44">
        <v>1978.26</v>
      </c>
      <c r="AH549" s="60"/>
      <c r="AI549" s="63">
        <v>0.04</v>
      </c>
      <c r="AJ549" s="44">
        <v>2637.68</v>
      </c>
      <c r="AK549" s="12"/>
      <c r="AL549" s="11"/>
      <c r="AM549" s="28">
        <v>2.2799999999999998</v>
      </c>
      <c r="AN549" s="28">
        <v>150347.76</v>
      </c>
      <c r="AO549" s="60"/>
      <c r="AP549" s="28">
        <v>2.2799999999999998</v>
      </c>
      <c r="AQ549" s="28">
        <v>60062.04</v>
      </c>
      <c r="AR549" s="60"/>
      <c r="AS549" s="28">
        <v>0.32</v>
      </c>
      <c r="AT549" s="28">
        <v>23816.639999999999</v>
      </c>
      <c r="AU549" s="13"/>
      <c r="AV549" s="11"/>
      <c r="AW549" s="44">
        <v>343690.16000000003</v>
      </c>
      <c r="AX549" s="51"/>
      <c r="AY549" s="140">
        <v>3.54</v>
      </c>
    </row>
    <row r="550" spans="1:51" x14ac:dyDescent="0.25">
      <c r="A550" s="116" t="s">
        <v>1258</v>
      </c>
      <c r="B550" s="152" t="s">
        <v>1259</v>
      </c>
      <c r="C550" s="27" t="s">
        <v>1245</v>
      </c>
      <c r="D550" s="27" t="s">
        <v>120</v>
      </c>
      <c r="E550" s="60"/>
      <c r="F550" s="139">
        <v>2762.8</v>
      </c>
      <c r="G550" s="140">
        <v>681.66</v>
      </c>
      <c r="H550" s="140">
        <v>123.5</v>
      </c>
      <c r="I550" s="60"/>
      <c r="J550" s="28">
        <v>5.45</v>
      </c>
      <c r="K550" s="28">
        <v>359383.9</v>
      </c>
      <c r="L550" s="60"/>
      <c r="M550" s="28">
        <v>5.45</v>
      </c>
      <c r="N550" s="28">
        <v>359383.9</v>
      </c>
      <c r="O550" s="60"/>
      <c r="P550" s="28">
        <v>5.68</v>
      </c>
      <c r="Q550" s="28">
        <v>374550.56</v>
      </c>
      <c r="R550" s="60"/>
      <c r="S550" s="28">
        <v>5.68</v>
      </c>
      <c r="T550" s="44">
        <v>374550.56</v>
      </c>
      <c r="U550" s="12"/>
      <c r="V550" s="11"/>
      <c r="W550" s="28">
        <v>0.98</v>
      </c>
      <c r="X550" s="28">
        <v>64623.16</v>
      </c>
      <c r="Y550" s="60"/>
      <c r="Z550" s="28">
        <v>0.98</v>
      </c>
      <c r="AA550" s="28">
        <v>64623.16</v>
      </c>
      <c r="AB550" s="60"/>
      <c r="AC550" s="28">
        <v>1.02</v>
      </c>
      <c r="AD550" s="28">
        <v>67260.84</v>
      </c>
      <c r="AE550" s="60"/>
      <c r="AF550" s="28">
        <v>1.02</v>
      </c>
      <c r="AG550" s="44">
        <v>67260.84</v>
      </c>
      <c r="AH550" s="60"/>
      <c r="AI550" s="63">
        <v>1.23</v>
      </c>
      <c r="AJ550" s="44">
        <v>81108.66</v>
      </c>
      <c r="AK550" s="12"/>
      <c r="AL550" s="11"/>
      <c r="AM550" s="28">
        <v>19.59</v>
      </c>
      <c r="AN550" s="28">
        <v>1291803.78</v>
      </c>
      <c r="AO550" s="60"/>
      <c r="AP550" s="28">
        <v>19.59</v>
      </c>
      <c r="AQ550" s="28">
        <v>516059.37</v>
      </c>
      <c r="AR550" s="60"/>
      <c r="AS550" s="28">
        <v>2.76</v>
      </c>
      <c r="AT550" s="28">
        <v>205418.52</v>
      </c>
      <c r="AU550" s="13"/>
      <c r="AV550" s="11"/>
      <c r="AW550" s="44">
        <v>3826027.25</v>
      </c>
      <c r="AX550" s="51"/>
      <c r="AY550" s="140">
        <v>40.65</v>
      </c>
    </row>
    <row r="551" spans="1:51" x14ac:dyDescent="0.25">
      <c r="A551" s="116" t="s">
        <v>1260</v>
      </c>
      <c r="B551" s="152" t="s">
        <v>1261</v>
      </c>
      <c r="C551" s="27" t="s">
        <v>1245</v>
      </c>
      <c r="D551" s="27" t="s">
        <v>120</v>
      </c>
      <c r="E551" s="60"/>
      <c r="F551" s="139">
        <v>166.97</v>
      </c>
      <c r="G551" s="140">
        <v>66</v>
      </c>
      <c r="H551" s="140">
        <v>0</v>
      </c>
      <c r="I551" s="60"/>
      <c r="J551" s="28">
        <v>0.52</v>
      </c>
      <c r="K551" s="28">
        <v>34289.839999999997</v>
      </c>
      <c r="L551" s="60"/>
      <c r="M551" s="28">
        <v>0.52</v>
      </c>
      <c r="N551" s="28">
        <v>34289.839999999997</v>
      </c>
      <c r="O551" s="60"/>
      <c r="P551" s="28">
        <v>0.55000000000000004</v>
      </c>
      <c r="Q551" s="28">
        <v>36268.1</v>
      </c>
      <c r="R551" s="60"/>
      <c r="S551" s="28">
        <v>0.55000000000000004</v>
      </c>
      <c r="T551" s="44">
        <v>36268.1</v>
      </c>
      <c r="U551" s="12"/>
      <c r="V551" s="11"/>
      <c r="W551" s="28">
        <v>0</v>
      </c>
      <c r="X551" s="28">
        <v>0</v>
      </c>
      <c r="Y551" s="60"/>
      <c r="Z551" s="28">
        <v>0</v>
      </c>
      <c r="AA551" s="28">
        <v>0</v>
      </c>
      <c r="AB551" s="60"/>
      <c r="AC551" s="28">
        <v>0</v>
      </c>
      <c r="AD551" s="28">
        <v>0</v>
      </c>
      <c r="AE551" s="60"/>
      <c r="AF551" s="28">
        <v>0</v>
      </c>
      <c r="AG551" s="44">
        <v>0</v>
      </c>
      <c r="AH551" s="60"/>
      <c r="AI551" s="63">
        <v>0</v>
      </c>
      <c r="AJ551" s="44">
        <v>0</v>
      </c>
      <c r="AK551" s="12"/>
      <c r="AL551" s="11"/>
      <c r="AM551" s="28">
        <v>1.18</v>
      </c>
      <c r="AN551" s="28">
        <v>77811.56</v>
      </c>
      <c r="AO551" s="60"/>
      <c r="AP551" s="28">
        <v>1.18</v>
      </c>
      <c r="AQ551" s="28">
        <v>31084.74</v>
      </c>
      <c r="AR551" s="60"/>
      <c r="AS551" s="28">
        <v>0.16</v>
      </c>
      <c r="AT551" s="28">
        <v>11908.32</v>
      </c>
      <c r="AU551" s="13"/>
      <c r="AV551" s="11"/>
      <c r="AW551" s="44">
        <v>261920.5</v>
      </c>
      <c r="AX551" s="51"/>
      <c r="AY551" s="140">
        <v>2.8</v>
      </c>
    </row>
    <row r="552" spans="1:51" x14ac:dyDescent="0.25">
      <c r="A552" s="116" t="s">
        <v>1262</v>
      </c>
      <c r="B552" s="152" t="s">
        <v>1263</v>
      </c>
      <c r="C552" s="27" t="s">
        <v>1245</v>
      </c>
      <c r="D552" s="27" t="s">
        <v>120</v>
      </c>
      <c r="E552" s="60"/>
      <c r="F552" s="139">
        <v>778.3</v>
      </c>
      <c r="G552" s="140">
        <v>401.33</v>
      </c>
      <c r="H552" s="140">
        <v>76</v>
      </c>
      <c r="I552" s="60"/>
      <c r="J552" s="28">
        <v>3.21</v>
      </c>
      <c r="K552" s="28">
        <v>211673.82</v>
      </c>
      <c r="L552" s="60"/>
      <c r="M552" s="28">
        <v>3.21</v>
      </c>
      <c r="N552" s="28">
        <v>211673.82</v>
      </c>
      <c r="O552" s="60"/>
      <c r="P552" s="28">
        <v>3.34</v>
      </c>
      <c r="Q552" s="28">
        <v>220246.28</v>
      </c>
      <c r="R552" s="60"/>
      <c r="S552" s="28">
        <v>3.34</v>
      </c>
      <c r="T552" s="44">
        <v>220246.28</v>
      </c>
      <c r="U552" s="12"/>
      <c r="V552" s="11"/>
      <c r="W552" s="28">
        <v>0.6</v>
      </c>
      <c r="X552" s="28">
        <v>39565.199999999997</v>
      </c>
      <c r="Y552" s="60"/>
      <c r="Z552" s="28">
        <v>0.6</v>
      </c>
      <c r="AA552" s="28">
        <v>39565.199999999997</v>
      </c>
      <c r="AB552" s="60"/>
      <c r="AC552" s="28">
        <v>0.63</v>
      </c>
      <c r="AD552" s="28">
        <v>41543.46</v>
      </c>
      <c r="AE552" s="60"/>
      <c r="AF552" s="28">
        <v>0.63</v>
      </c>
      <c r="AG552" s="44">
        <v>41543.46</v>
      </c>
      <c r="AH552" s="60"/>
      <c r="AI552" s="63">
        <v>0.76</v>
      </c>
      <c r="AJ552" s="44">
        <v>50115.92</v>
      </c>
      <c r="AK552" s="12"/>
      <c r="AL552" s="11"/>
      <c r="AM552" s="28">
        <v>5.51</v>
      </c>
      <c r="AN552" s="28">
        <v>363340.42</v>
      </c>
      <c r="AO552" s="60"/>
      <c r="AP552" s="28">
        <v>5.51</v>
      </c>
      <c r="AQ552" s="28">
        <v>145149.93</v>
      </c>
      <c r="AR552" s="60"/>
      <c r="AS552" s="28">
        <v>0.77</v>
      </c>
      <c r="AT552" s="28">
        <v>57308.79</v>
      </c>
      <c r="AU552" s="13"/>
      <c r="AV552" s="11"/>
      <c r="AW552" s="44">
        <v>1641972.58</v>
      </c>
      <c r="AX552" s="51"/>
      <c r="AY552" s="140">
        <v>18.020000000000003</v>
      </c>
    </row>
    <row r="553" spans="1:51" x14ac:dyDescent="0.25">
      <c r="A553" s="116" t="s">
        <v>1264</v>
      </c>
      <c r="B553" s="152" t="s">
        <v>1265</v>
      </c>
      <c r="C553" s="27" t="s">
        <v>1245</v>
      </c>
      <c r="D553" s="27" t="s">
        <v>120</v>
      </c>
      <c r="E553" s="60"/>
      <c r="F553" s="139">
        <v>1754.32</v>
      </c>
      <c r="G553" s="140">
        <v>429</v>
      </c>
      <c r="H553" s="140">
        <v>154</v>
      </c>
      <c r="I553" s="60"/>
      <c r="J553" s="28">
        <v>3.43</v>
      </c>
      <c r="K553" s="28">
        <v>226181.06</v>
      </c>
      <c r="L553" s="60"/>
      <c r="M553" s="28">
        <v>3.43</v>
      </c>
      <c r="N553" s="28">
        <v>226181.06</v>
      </c>
      <c r="O553" s="60"/>
      <c r="P553" s="28">
        <v>3.57</v>
      </c>
      <c r="Q553" s="28">
        <v>235412.94</v>
      </c>
      <c r="R553" s="60"/>
      <c r="S553" s="28">
        <v>3.57</v>
      </c>
      <c r="T553" s="44">
        <v>235412.94</v>
      </c>
      <c r="U553" s="12"/>
      <c r="V553" s="11"/>
      <c r="W553" s="28">
        <v>1.23</v>
      </c>
      <c r="X553" s="28">
        <v>81108.66</v>
      </c>
      <c r="Y553" s="60"/>
      <c r="Z553" s="28">
        <v>1.23</v>
      </c>
      <c r="AA553" s="28">
        <v>81108.66</v>
      </c>
      <c r="AB553" s="60"/>
      <c r="AC553" s="28">
        <v>1.28</v>
      </c>
      <c r="AD553" s="28">
        <v>84405.759999999995</v>
      </c>
      <c r="AE553" s="60"/>
      <c r="AF553" s="28">
        <v>1.28</v>
      </c>
      <c r="AG553" s="44">
        <v>84405.759999999995</v>
      </c>
      <c r="AH553" s="60"/>
      <c r="AI553" s="63">
        <v>1.54</v>
      </c>
      <c r="AJ553" s="44">
        <v>101550.68</v>
      </c>
      <c r="AK553" s="12"/>
      <c r="AL553" s="11"/>
      <c r="AM553" s="28">
        <v>12.44</v>
      </c>
      <c r="AN553" s="28">
        <v>820318.48</v>
      </c>
      <c r="AO553" s="60"/>
      <c r="AP553" s="28">
        <v>12.44</v>
      </c>
      <c r="AQ553" s="28">
        <v>327706.92</v>
      </c>
      <c r="AR553" s="60"/>
      <c r="AS553" s="28">
        <v>1.75</v>
      </c>
      <c r="AT553" s="28">
        <v>130247.25</v>
      </c>
      <c r="AU553" s="13"/>
      <c r="AV553" s="11"/>
      <c r="AW553" s="44">
        <v>2634040.17</v>
      </c>
      <c r="AX553" s="51"/>
      <c r="AY553" s="140">
        <v>28.339999999999996</v>
      </c>
    </row>
    <row r="554" spans="1:51" x14ac:dyDescent="0.25">
      <c r="A554" s="116" t="s">
        <v>1266</v>
      </c>
      <c r="B554" s="152" t="s">
        <v>1267</v>
      </c>
      <c r="C554" s="27" t="s">
        <v>1245</v>
      </c>
      <c r="D554" s="27" t="s">
        <v>120</v>
      </c>
      <c r="E554" s="60"/>
      <c r="F554" s="139">
        <v>2579.96</v>
      </c>
      <c r="G554" s="140">
        <v>678.66</v>
      </c>
      <c r="H554" s="140">
        <v>255.5</v>
      </c>
      <c r="I554" s="60"/>
      <c r="J554" s="28">
        <v>5.42</v>
      </c>
      <c r="K554" s="28">
        <v>357405.64</v>
      </c>
      <c r="L554" s="60"/>
      <c r="M554" s="28">
        <v>5.42</v>
      </c>
      <c r="N554" s="28">
        <v>357405.64</v>
      </c>
      <c r="O554" s="60"/>
      <c r="P554" s="28">
        <v>5.65</v>
      </c>
      <c r="Q554" s="28">
        <v>372572.3</v>
      </c>
      <c r="R554" s="60"/>
      <c r="S554" s="28">
        <v>5.65</v>
      </c>
      <c r="T554" s="44">
        <v>372572.3</v>
      </c>
      <c r="U554" s="12"/>
      <c r="V554" s="11"/>
      <c r="W554" s="28">
        <v>2.04</v>
      </c>
      <c r="X554" s="28">
        <v>134521.68</v>
      </c>
      <c r="Y554" s="60"/>
      <c r="Z554" s="28">
        <v>2.04</v>
      </c>
      <c r="AA554" s="28">
        <v>134521.68</v>
      </c>
      <c r="AB554" s="60"/>
      <c r="AC554" s="28">
        <v>2.12</v>
      </c>
      <c r="AD554" s="28">
        <v>139797.04</v>
      </c>
      <c r="AE554" s="60"/>
      <c r="AF554" s="28">
        <v>2.12</v>
      </c>
      <c r="AG554" s="44">
        <v>139797.04</v>
      </c>
      <c r="AH554" s="60"/>
      <c r="AI554" s="63">
        <v>2.5499999999999998</v>
      </c>
      <c r="AJ554" s="44">
        <v>168152.1</v>
      </c>
      <c r="AK554" s="12"/>
      <c r="AL554" s="11"/>
      <c r="AM554" s="28">
        <v>18.29</v>
      </c>
      <c r="AN554" s="28">
        <v>1206079.18</v>
      </c>
      <c r="AO554" s="60"/>
      <c r="AP554" s="28">
        <v>18.29</v>
      </c>
      <c r="AQ554" s="28">
        <v>481813.47</v>
      </c>
      <c r="AR554" s="60"/>
      <c r="AS554" s="28">
        <v>2.57</v>
      </c>
      <c r="AT554" s="28">
        <v>191277.39</v>
      </c>
      <c r="AU554" s="13"/>
      <c r="AV554" s="11"/>
      <c r="AW554" s="44">
        <v>4055915.4600000004</v>
      </c>
      <c r="AX554" s="51"/>
      <c r="AY554" s="140">
        <v>43.84</v>
      </c>
    </row>
    <row r="555" spans="1:51" x14ac:dyDescent="0.25">
      <c r="A555" s="116" t="s">
        <v>1268</v>
      </c>
      <c r="B555" s="152" t="s">
        <v>1269</v>
      </c>
      <c r="C555" s="27" t="s">
        <v>1245</v>
      </c>
      <c r="D555" s="27" t="s">
        <v>120</v>
      </c>
      <c r="E555" s="60"/>
      <c r="F555" s="139">
        <v>3736.73</v>
      </c>
      <c r="G555" s="140">
        <v>976.66</v>
      </c>
      <c r="H555" s="140">
        <v>590</v>
      </c>
      <c r="I555" s="60"/>
      <c r="J555" s="28">
        <v>7.81</v>
      </c>
      <c r="K555" s="28">
        <v>515007.02</v>
      </c>
      <c r="L555" s="60"/>
      <c r="M555" s="28">
        <v>7.81</v>
      </c>
      <c r="N555" s="28">
        <v>515007.02</v>
      </c>
      <c r="O555" s="60"/>
      <c r="P555" s="28">
        <v>8.1300000000000008</v>
      </c>
      <c r="Q555" s="28">
        <v>536108.46</v>
      </c>
      <c r="R555" s="60"/>
      <c r="S555" s="28">
        <v>8.1300000000000008</v>
      </c>
      <c r="T555" s="44">
        <v>536108.46</v>
      </c>
      <c r="U555" s="12"/>
      <c r="V555" s="11"/>
      <c r="W555" s="28">
        <v>4.72</v>
      </c>
      <c r="X555" s="28">
        <v>311246.24</v>
      </c>
      <c r="Y555" s="60"/>
      <c r="Z555" s="28">
        <v>4.72</v>
      </c>
      <c r="AA555" s="28">
        <v>311246.24</v>
      </c>
      <c r="AB555" s="60"/>
      <c r="AC555" s="28">
        <v>4.91</v>
      </c>
      <c r="AD555" s="28">
        <v>323775.21999999997</v>
      </c>
      <c r="AE555" s="60"/>
      <c r="AF555" s="28">
        <v>4.91</v>
      </c>
      <c r="AG555" s="44">
        <v>323775.21999999997</v>
      </c>
      <c r="AH555" s="60"/>
      <c r="AI555" s="63">
        <v>5.9</v>
      </c>
      <c r="AJ555" s="44">
        <v>389057.8</v>
      </c>
      <c r="AK555" s="12"/>
      <c r="AL555" s="11"/>
      <c r="AM555" s="28">
        <v>26.5</v>
      </c>
      <c r="AN555" s="28">
        <v>1747463</v>
      </c>
      <c r="AO555" s="60"/>
      <c r="AP555" s="28">
        <v>26.5</v>
      </c>
      <c r="AQ555" s="28">
        <v>698089.5</v>
      </c>
      <c r="AR555" s="60"/>
      <c r="AS555" s="28">
        <v>3.73</v>
      </c>
      <c r="AT555" s="28">
        <v>277612.71000000002</v>
      </c>
      <c r="AU555" s="13"/>
      <c r="AV555" s="11"/>
      <c r="AW555" s="44">
        <v>6484496.8899999987</v>
      </c>
      <c r="AX555" s="51"/>
      <c r="AY555" s="140">
        <v>71.009999999999991</v>
      </c>
    </row>
    <row r="556" spans="1:51" x14ac:dyDescent="0.25">
      <c r="A556" s="116" t="s">
        <v>1270</v>
      </c>
      <c r="B556" s="152" t="s">
        <v>1271</v>
      </c>
      <c r="C556" s="27" t="s">
        <v>1245</v>
      </c>
      <c r="D556" s="27" t="s">
        <v>120</v>
      </c>
      <c r="E556" s="60"/>
      <c r="F556" s="139">
        <v>5879.22</v>
      </c>
      <c r="G556" s="140">
        <v>1774</v>
      </c>
      <c r="H556" s="140">
        <v>1148</v>
      </c>
      <c r="I556" s="60"/>
      <c r="J556" s="28">
        <v>14.19</v>
      </c>
      <c r="K556" s="28">
        <v>935716.98</v>
      </c>
      <c r="L556" s="60"/>
      <c r="M556" s="28">
        <v>14.19</v>
      </c>
      <c r="N556" s="28">
        <v>935716.98</v>
      </c>
      <c r="O556" s="60"/>
      <c r="P556" s="28">
        <v>14.78</v>
      </c>
      <c r="Q556" s="28">
        <v>974622.76</v>
      </c>
      <c r="R556" s="60"/>
      <c r="S556" s="28">
        <v>14.78</v>
      </c>
      <c r="T556" s="44">
        <v>974622.76</v>
      </c>
      <c r="U556" s="12"/>
      <c r="V556" s="11"/>
      <c r="W556" s="28">
        <v>9.18</v>
      </c>
      <c r="X556" s="28">
        <v>605347.56000000006</v>
      </c>
      <c r="Y556" s="60"/>
      <c r="Z556" s="28">
        <v>9.18</v>
      </c>
      <c r="AA556" s="28">
        <v>605347.56000000006</v>
      </c>
      <c r="AB556" s="60"/>
      <c r="AC556" s="28">
        <v>9.56</v>
      </c>
      <c r="AD556" s="28">
        <v>630405.52</v>
      </c>
      <c r="AE556" s="60"/>
      <c r="AF556" s="28">
        <v>9.56</v>
      </c>
      <c r="AG556" s="44">
        <v>630405.52</v>
      </c>
      <c r="AH556" s="60"/>
      <c r="AI556" s="63">
        <v>11.48</v>
      </c>
      <c r="AJ556" s="44">
        <v>757014.16</v>
      </c>
      <c r="AK556" s="12"/>
      <c r="AL556" s="11"/>
      <c r="AM556" s="28">
        <v>41.69</v>
      </c>
      <c r="AN556" s="28">
        <v>2749121.98</v>
      </c>
      <c r="AO556" s="60"/>
      <c r="AP556" s="28">
        <v>41.69</v>
      </c>
      <c r="AQ556" s="28">
        <v>1098239.67</v>
      </c>
      <c r="AR556" s="60"/>
      <c r="AS556" s="28">
        <v>5.87</v>
      </c>
      <c r="AT556" s="28">
        <v>436886.49</v>
      </c>
      <c r="AU556" s="13"/>
      <c r="AV556" s="11"/>
      <c r="AW556" s="44">
        <v>11333447.940000001</v>
      </c>
      <c r="AX556" s="51"/>
      <c r="AY556" s="140">
        <v>125.22</v>
      </c>
    </row>
    <row r="557" spans="1:51" x14ac:dyDescent="0.25">
      <c r="A557" s="116" t="s">
        <v>1272</v>
      </c>
      <c r="B557" s="152" t="s">
        <v>1273</v>
      </c>
      <c r="C557" s="27" t="s">
        <v>1245</v>
      </c>
      <c r="D557" s="27" t="s">
        <v>120</v>
      </c>
      <c r="E557" s="60"/>
      <c r="F557" s="139">
        <v>2020.21</v>
      </c>
      <c r="G557" s="140">
        <v>897</v>
      </c>
      <c r="H557" s="140">
        <v>376</v>
      </c>
      <c r="I557" s="60"/>
      <c r="J557" s="28">
        <v>7.17</v>
      </c>
      <c r="K557" s="28">
        <v>472804.14</v>
      </c>
      <c r="L557" s="60"/>
      <c r="M557" s="28">
        <v>7.17</v>
      </c>
      <c r="N557" s="28">
        <v>472804.14</v>
      </c>
      <c r="O557" s="60"/>
      <c r="P557" s="28">
        <v>7.47</v>
      </c>
      <c r="Q557" s="28">
        <v>492586.74</v>
      </c>
      <c r="R557" s="60"/>
      <c r="S557" s="28">
        <v>7.47</v>
      </c>
      <c r="T557" s="44">
        <v>492586.74</v>
      </c>
      <c r="U557" s="12"/>
      <c r="V557" s="11"/>
      <c r="W557" s="28">
        <v>3</v>
      </c>
      <c r="X557" s="28">
        <v>197826</v>
      </c>
      <c r="Y557" s="60"/>
      <c r="Z557" s="28">
        <v>3</v>
      </c>
      <c r="AA557" s="28">
        <v>197826</v>
      </c>
      <c r="AB557" s="60"/>
      <c r="AC557" s="28">
        <v>3.13</v>
      </c>
      <c r="AD557" s="28">
        <v>206398.46</v>
      </c>
      <c r="AE557" s="60"/>
      <c r="AF557" s="28">
        <v>3.13</v>
      </c>
      <c r="AG557" s="44">
        <v>206398.46</v>
      </c>
      <c r="AH557" s="60"/>
      <c r="AI557" s="63">
        <v>3.76</v>
      </c>
      <c r="AJ557" s="44">
        <v>247941.92</v>
      </c>
      <c r="AK557" s="12"/>
      <c r="AL557" s="11"/>
      <c r="AM557" s="28">
        <v>14.32</v>
      </c>
      <c r="AN557" s="28">
        <v>944289.44</v>
      </c>
      <c r="AO557" s="60"/>
      <c r="AP557" s="28">
        <v>14.32</v>
      </c>
      <c r="AQ557" s="28">
        <v>377231.76</v>
      </c>
      <c r="AR557" s="60"/>
      <c r="AS557" s="28">
        <v>2.02</v>
      </c>
      <c r="AT557" s="28">
        <v>150342.54</v>
      </c>
      <c r="AU557" s="13"/>
      <c r="AV557" s="11"/>
      <c r="AW557" s="44">
        <v>4459036.3400000008</v>
      </c>
      <c r="AX557" s="51"/>
      <c r="AY557" s="140">
        <v>49.449999999999996</v>
      </c>
    </row>
    <row r="558" spans="1:51" x14ac:dyDescent="0.25">
      <c r="A558" s="116" t="s">
        <v>1274</v>
      </c>
      <c r="B558" s="152" t="s">
        <v>1275</v>
      </c>
      <c r="C558" s="27" t="s">
        <v>1245</v>
      </c>
      <c r="D558" s="27" t="s">
        <v>12</v>
      </c>
      <c r="E558" s="60"/>
      <c r="F558" s="139">
        <v>16033.04</v>
      </c>
      <c r="G558" s="140">
        <v>12994</v>
      </c>
      <c r="H558" s="140">
        <v>4421.5</v>
      </c>
      <c r="I558" s="60"/>
      <c r="J558" s="28">
        <v>103.95</v>
      </c>
      <c r="K558" s="28">
        <v>6854670.9000000004</v>
      </c>
      <c r="L558" s="60"/>
      <c r="M558" s="28">
        <v>103.95</v>
      </c>
      <c r="N558" s="28">
        <v>6854670.9000000004</v>
      </c>
      <c r="O558" s="60"/>
      <c r="P558" s="28">
        <v>108.28</v>
      </c>
      <c r="Q558" s="28">
        <v>7140199.7599999998</v>
      </c>
      <c r="R558" s="60"/>
      <c r="S558" s="28">
        <v>108.28</v>
      </c>
      <c r="T558" s="44">
        <v>7140199.7599999998</v>
      </c>
      <c r="U558" s="12"/>
      <c r="V558" s="11"/>
      <c r="W558" s="28">
        <v>35.369999999999997</v>
      </c>
      <c r="X558" s="28">
        <v>2332368.54</v>
      </c>
      <c r="Y558" s="60"/>
      <c r="Z558" s="28">
        <v>35.369999999999997</v>
      </c>
      <c r="AA558" s="28">
        <v>2332368.54</v>
      </c>
      <c r="AB558" s="60"/>
      <c r="AC558" s="28">
        <v>36.840000000000003</v>
      </c>
      <c r="AD558" s="28">
        <v>2429303.2799999998</v>
      </c>
      <c r="AE558" s="60"/>
      <c r="AF558" s="28">
        <v>36.840000000000003</v>
      </c>
      <c r="AG558" s="44">
        <v>2429303.2799999998</v>
      </c>
      <c r="AH558" s="60"/>
      <c r="AI558" s="63">
        <v>44.21</v>
      </c>
      <c r="AJ558" s="44">
        <v>2915295.82</v>
      </c>
      <c r="AK558" s="12"/>
      <c r="AL558" s="11"/>
      <c r="AM558" s="28">
        <v>113.7</v>
      </c>
      <c r="AN558" s="28">
        <v>7497605.4000000004</v>
      </c>
      <c r="AO558" s="60"/>
      <c r="AP558" s="28">
        <v>113.7</v>
      </c>
      <c r="AQ558" s="28">
        <v>2995199.1</v>
      </c>
      <c r="AR558" s="60"/>
      <c r="AS558" s="28">
        <v>16.03</v>
      </c>
      <c r="AT558" s="28">
        <v>1193064.81</v>
      </c>
      <c r="AU558" s="13"/>
      <c r="AV558" s="11"/>
      <c r="AW558" s="44">
        <v>52114250.089999996</v>
      </c>
      <c r="AX558" s="51"/>
      <c r="AY558" s="140">
        <v>587.47</v>
      </c>
    </row>
    <row r="559" spans="1:51" x14ac:dyDescent="0.25">
      <c r="A559" s="116" t="s">
        <v>1276</v>
      </c>
      <c r="B559" s="152" t="s">
        <v>1277</v>
      </c>
      <c r="C559" s="27" t="s">
        <v>1245</v>
      </c>
      <c r="D559" s="27" t="s">
        <v>120</v>
      </c>
      <c r="E559" s="60"/>
      <c r="F559" s="139">
        <v>868.38</v>
      </c>
      <c r="G559" s="140">
        <v>94.66</v>
      </c>
      <c r="H559" s="140">
        <v>66.66</v>
      </c>
      <c r="I559" s="60"/>
      <c r="J559" s="28">
        <v>0.75</v>
      </c>
      <c r="K559" s="28">
        <v>49456.5</v>
      </c>
      <c r="L559" s="60"/>
      <c r="M559" s="28">
        <v>0.75</v>
      </c>
      <c r="N559" s="28">
        <v>49456.5</v>
      </c>
      <c r="O559" s="60"/>
      <c r="P559" s="28">
        <v>0.78</v>
      </c>
      <c r="Q559" s="28">
        <v>51434.76</v>
      </c>
      <c r="R559" s="60"/>
      <c r="S559" s="28">
        <v>0.78</v>
      </c>
      <c r="T559" s="44">
        <v>51434.76</v>
      </c>
      <c r="U559" s="12"/>
      <c r="V559" s="11"/>
      <c r="W559" s="28">
        <v>0.53</v>
      </c>
      <c r="X559" s="28">
        <v>34949.26</v>
      </c>
      <c r="Y559" s="60"/>
      <c r="Z559" s="28">
        <v>0.53</v>
      </c>
      <c r="AA559" s="28">
        <v>34949.26</v>
      </c>
      <c r="AB559" s="60"/>
      <c r="AC559" s="28">
        <v>0.55000000000000004</v>
      </c>
      <c r="AD559" s="28">
        <v>36268.1</v>
      </c>
      <c r="AE559" s="60"/>
      <c r="AF559" s="28">
        <v>0.55000000000000004</v>
      </c>
      <c r="AG559" s="44">
        <v>36268.1</v>
      </c>
      <c r="AH559" s="60"/>
      <c r="AI559" s="63">
        <v>0.66</v>
      </c>
      <c r="AJ559" s="44">
        <v>43521.72</v>
      </c>
      <c r="AK559" s="12"/>
      <c r="AL559" s="11"/>
      <c r="AM559" s="28">
        <v>6.15</v>
      </c>
      <c r="AN559" s="28">
        <v>405543.3</v>
      </c>
      <c r="AO559" s="60"/>
      <c r="AP559" s="28">
        <v>6.15</v>
      </c>
      <c r="AQ559" s="28">
        <v>162009.45000000001</v>
      </c>
      <c r="AR559" s="60"/>
      <c r="AS559" s="28">
        <v>0.86</v>
      </c>
      <c r="AT559" s="28">
        <v>64007.22</v>
      </c>
      <c r="AU559" s="13"/>
      <c r="AV559" s="11"/>
      <c r="AW559" s="44">
        <v>1019298.9299999999</v>
      </c>
      <c r="AX559" s="51"/>
      <c r="AY559" s="140">
        <v>10.75</v>
      </c>
    </row>
    <row r="560" spans="1:51" x14ac:dyDescent="0.25">
      <c r="A560" s="116" t="s">
        <v>1278</v>
      </c>
      <c r="B560" s="152" t="s">
        <v>1279</v>
      </c>
      <c r="C560" s="27" t="s">
        <v>1245</v>
      </c>
      <c r="D560" s="27" t="s">
        <v>120</v>
      </c>
      <c r="E560" s="60"/>
      <c r="F560" s="139">
        <v>1681.05</v>
      </c>
      <c r="G560" s="140">
        <v>60.66</v>
      </c>
      <c r="H560" s="140">
        <v>32</v>
      </c>
      <c r="I560" s="60"/>
      <c r="J560" s="28">
        <v>0.48</v>
      </c>
      <c r="K560" s="28">
        <v>31652.16</v>
      </c>
      <c r="L560" s="60"/>
      <c r="M560" s="28">
        <v>0.48</v>
      </c>
      <c r="N560" s="28">
        <v>31652.16</v>
      </c>
      <c r="O560" s="60"/>
      <c r="P560" s="28">
        <v>0.5</v>
      </c>
      <c r="Q560" s="28">
        <v>32971</v>
      </c>
      <c r="R560" s="60"/>
      <c r="S560" s="28">
        <v>0.5</v>
      </c>
      <c r="T560" s="44">
        <v>32971</v>
      </c>
      <c r="U560" s="12"/>
      <c r="V560" s="11"/>
      <c r="W560" s="28">
        <v>0.25</v>
      </c>
      <c r="X560" s="28">
        <v>16485.5</v>
      </c>
      <c r="Y560" s="60"/>
      <c r="Z560" s="28">
        <v>0.25</v>
      </c>
      <c r="AA560" s="28">
        <v>16485.5</v>
      </c>
      <c r="AB560" s="60"/>
      <c r="AC560" s="28">
        <v>0.26</v>
      </c>
      <c r="AD560" s="28">
        <v>17144.919999999998</v>
      </c>
      <c r="AE560" s="60"/>
      <c r="AF560" s="28">
        <v>0.26</v>
      </c>
      <c r="AG560" s="44">
        <v>17144.919999999998</v>
      </c>
      <c r="AH560" s="60"/>
      <c r="AI560" s="63">
        <v>0.32</v>
      </c>
      <c r="AJ560" s="44">
        <v>21101.439999999999</v>
      </c>
      <c r="AK560" s="12"/>
      <c r="AL560" s="11"/>
      <c r="AM560" s="28">
        <v>11.92</v>
      </c>
      <c r="AN560" s="28">
        <v>786028.64</v>
      </c>
      <c r="AO560" s="60"/>
      <c r="AP560" s="28">
        <v>11.92</v>
      </c>
      <c r="AQ560" s="28">
        <v>314008.56</v>
      </c>
      <c r="AR560" s="60"/>
      <c r="AS560" s="28">
        <v>1.68</v>
      </c>
      <c r="AT560" s="28">
        <v>125037.36</v>
      </c>
      <c r="AU560" s="13"/>
      <c r="AV560" s="11"/>
      <c r="AW560" s="44">
        <v>1442683.1599999997</v>
      </c>
      <c r="AX560" s="51"/>
      <c r="AY560" s="140">
        <v>14.49</v>
      </c>
    </row>
    <row r="561" spans="1:51" x14ac:dyDescent="0.25">
      <c r="A561" s="116" t="s">
        <v>1280</v>
      </c>
      <c r="B561" s="152" t="s">
        <v>1281</v>
      </c>
      <c r="C561" s="27" t="s">
        <v>1245</v>
      </c>
      <c r="D561" s="27" t="s">
        <v>120</v>
      </c>
      <c r="E561" s="60"/>
      <c r="F561" s="139">
        <v>928.5</v>
      </c>
      <c r="G561" s="140">
        <v>77.66</v>
      </c>
      <c r="H561" s="140">
        <v>71</v>
      </c>
      <c r="I561" s="60"/>
      <c r="J561" s="28">
        <v>0.62</v>
      </c>
      <c r="K561" s="28">
        <v>40884.04</v>
      </c>
      <c r="L561" s="60"/>
      <c r="M561" s="28">
        <v>0.62</v>
      </c>
      <c r="N561" s="28">
        <v>40884.04</v>
      </c>
      <c r="O561" s="60"/>
      <c r="P561" s="28">
        <v>0.64</v>
      </c>
      <c r="Q561" s="28">
        <v>42202.879999999997</v>
      </c>
      <c r="R561" s="60"/>
      <c r="S561" s="28">
        <v>0.64</v>
      </c>
      <c r="T561" s="44">
        <v>42202.879999999997</v>
      </c>
      <c r="U561" s="12"/>
      <c r="V561" s="11"/>
      <c r="W561" s="28">
        <v>0.56000000000000005</v>
      </c>
      <c r="X561" s="28">
        <v>36927.519999999997</v>
      </c>
      <c r="Y561" s="60"/>
      <c r="Z561" s="28">
        <v>0.56000000000000005</v>
      </c>
      <c r="AA561" s="28">
        <v>36927.519999999997</v>
      </c>
      <c r="AB561" s="60"/>
      <c r="AC561" s="28">
        <v>0.59</v>
      </c>
      <c r="AD561" s="28">
        <v>38905.78</v>
      </c>
      <c r="AE561" s="60"/>
      <c r="AF561" s="28">
        <v>0.59</v>
      </c>
      <c r="AG561" s="44">
        <v>38905.78</v>
      </c>
      <c r="AH561" s="60"/>
      <c r="AI561" s="63">
        <v>0.71</v>
      </c>
      <c r="AJ561" s="44">
        <v>46818.82</v>
      </c>
      <c r="AK561" s="12"/>
      <c r="AL561" s="11"/>
      <c r="AM561" s="28">
        <v>6.58</v>
      </c>
      <c r="AN561" s="28">
        <v>433898.36</v>
      </c>
      <c r="AO561" s="60"/>
      <c r="AP561" s="28">
        <v>6.58</v>
      </c>
      <c r="AQ561" s="28">
        <v>173336.94</v>
      </c>
      <c r="AR561" s="60"/>
      <c r="AS561" s="28">
        <v>0.92</v>
      </c>
      <c r="AT561" s="28">
        <v>68472.84</v>
      </c>
      <c r="AU561" s="13"/>
      <c r="AV561" s="11"/>
      <c r="AW561" s="44">
        <v>1040367.4000000001</v>
      </c>
      <c r="AX561" s="51"/>
      <c r="AY561" s="140">
        <v>10.93</v>
      </c>
    </row>
    <row r="562" spans="1:51" x14ac:dyDescent="0.25">
      <c r="A562" s="116" t="s">
        <v>1282</v>
      </c>
      <c r="B562" s="152" t="s">
        <v>1283</v>
      </c>
      <c r="C562" s="27" t="s">
        <v>1245</v>
      </c>
      <c r="D562" s="27" t="s">
        <v>120</v>
      </c>
      <c r="E562" s="60"/>
      <c r="F562" s="139">
        <v>2311.96</v>
      </c>
      <c r="G562" s="140">
        <v>163.33000000000001</v>
      </c>
      <c r="H562" s="140">
        <v>52.5</v>
      </c>
      <c r="I562" s="60"/>
      <c r="J562" s="28">
        <v>1.3</v>
      </c>
      <c r="K562" s="28">
        <v>85724.6</v>
      </c>
      <c r="L562" s="60"/>
      <c r="M562" s="28">
        <v>1.3</v>
      </c>
      <c r="N562" s="28">
        <v>85724.6</v>
      </c>
      <c r="O562" s="60"/>
      <c r="P562" s="28">
        <v>1.36</v>
      </c>
      <c r="Q562" s="28">
        <v>89681.12</v>
      </c>
      <c r="R562" s="60"/>
      <c r="S562" s="28">
        <v>1.36</v>
      </c>
      <c r="T562" s="44">
        <v>89681.12</v>
      </c>
      <c r="U562" s="12"/>
      <c r="V562" s="11"/>
      <c r="W562" s="28">
        <v>0.42</v>
      </c>
      <c r="X562" s="28">
        <v>27695.64</v>
      </c>
      <c r="Y562" s="60"/>
      <c r="Z562" s="28">
        <v>0.42</v>
      </c>
      <c r="AA562" s="28">
        <v>27695.64</v>
      </c>
      <c r="AB562" s="60"/>
      <c r="AC562" s="28">
        <v>0.43</v>
      </c>
      <c r="AD562" s="28">
        <v>28355.06</v>
      </c>
      <c r="AE562" s="60"/>
      <c r="AF562" s="28">
        <v>0.43</v>
      </c>
      <c r="AG562" s="44">
        <v>28355.06</v>
      </c>
      <c r="AH562" s="60"/>
      <c r="AI562" s="63">
        <v>0.52</v>
      </c>
      <c r="AJ562" s="44">
        <v>34289.839999999997</v>
      </c>
      <c r="AK562" s="12"/>
      <c r="AL562" s="11"/>
      <c r="AM562" s="28">
        <v>16.39</v>
      </c>
      <c r="AN562" s="28">
        <v>1080789.3799999999</v>
      </c>
      <c r="AO562" s="60"/>
      <c r="AP562" s="28">
        <v>16.39</v>
      </c>
      <c r="AQ562" s="28">
        <v>431761.77</v>
      </c>
      <c r="AR562" s="60"/>
      <c r="AS562" s="28">
        <v>2.31</v>
      </c>
      <c r="AT562" s="28">
        <v>171926.37</v>
      </c>
      <c r="AU562" s="13"/>
      <c r="AV562" s="11"/>
      <c r="AW562" s="44">
        <v>2181680.2000000002</v>
      </c>
      <c r="AX562" s="51"/>
      <c r="AY562" s="140">
        <v>22.21</v>
      </c>
    </row>
    <row r="563" spans="1:51" x14ac:dyDescent="0.25">
      <c r="A563" s="116" t="s">
        <v>1284</v>
      </c>
      <c r="B563" s="152" t="s">
        <v>1285</v>
      </c>
      <c r="C563" s="27" t="s">
        <v>1245</v>
      </c>
      <c r="D563" s="27" t="s">
        <v>120</v>
      </c>
      <c r="E563" s="60"/>
      <c r="F563" s="139">
        <v>144.25</v>
      </c>
      <c r="G563" s="140">
        <v>19.329999999999998</v>
      </c>
      <c r="H563" s="140">
        <v>0.66</v>
      </c>
      <c r="I563" s="60"/>
      <c r="J563" s="28">
        <v>0.15</v>
      </c>
      <c r="K563" s="28">
        <v>9891.2999999999993</v>
      </c>
      <c r="L563" s="60"/>
      <c r="M563" s="28">
        <v>0.15</v>
      </c>
      <c r="N563" s="28">
        <v>9891.2999999999993</v>
      </c>
      <c r="O563" s="60"/>
      <c r="P563" s="28">
        <v>0.16</v>
      </c>
      <c r="Q563" s="28">
        <v>10550.72</v>
      </c>
      <c r="R563" s="60"/>
      <c r="S563" s="28">
        <v>0.16</v>
      </c>
      <c r="T563" s="44">
        <v>10550.72</v>
      </c>
      <c r="U563" s="12"/>
      <c r="V563" s="11"/>
      <c r="W563" s="28">
        <v>0</v>
      </c>
      <c r="X563" s="28">
        <v>0</v>
      </c>
      <c r="Y563" s="60"/>
      <c r="Z563" s="28">
        <v>0</v>
      </c>
      <c r="AA563" s="28">
        <v>0</v>
      </c>
      <c r="AB563" s="60"/>
      <c r="AC563" s="28">
        <v>0</v>
      </c>
      <c r="AD563" s="28">
        <v>0</v>
      </c>
      <c r="AE563" s="60"/>
      <c r="AF563" s="28">
        <v>0</v>
      </c>
      <c r="AG563" s="44">
        <v>0</v>
      </c>
      <c r="AH563" s="60"/>
      <c r="AI563" s="63">
        <v>0</v>
      </c>
      <c r="AJ563" s="44">
        <v>0</v>
      </c>
      <c r="AK563" s="12"/>
      <c r="AL563" s="11"/>
      <c r="AM563" s="28">
        <v>1.02</v>
      </c>
      <c r="AN563" s="28">
        <v>67260.84</v>
      </c>
      <c r="AO563" s="60"/>
      <c r="AP563" s="28">
        <v>1.02</v>
      </c>
      <c r="AQ563" s="28">
        <v>26869.86</v>
      </c>
      <c r="AR563" s="60"/>
      <c r="AS563" s="28">
        <v>0.14000000000000001</v>
      </c>
      <c r="AT563" s="28">
        <v>10419.780000000001</v>
      </c>
      <c r="AU563" s="13"/>
      <c r="AV563" s="11"/>
      <c r="AW563" s="44">
        <v>145434.51999999999</v>
      </c>
      <c r="AX563" s="51"/>
      <c r="AY563" s="140">
        <v>1.49</v>
      </c>
    </row>
    <row r="564" spans="1:51" x14ac:dyDescent="0.25">
      <c r="A564" s="116" t="s">
        <v>1286</v>
      </c>
      <c r="B564" s="152" t="s">
        <v>1287</v>
      </c>
      <c r="C564" s="27" t="s">
        <v>1245</v>
      </c>
      <c r="D564" s="27" t="s">
        <v>120</v>
      </c>
      <c r="E564" s="60"/>
      <c r="F564" s="139">
        <v>4079.63</v>
      </c>
      <c r="G564" s="140">
        <v>1081.33</v>
      </c>
      <c r="H564" s="140">
        <v>962.66</v>
      </c>
      <c r="I564" s="60"/>
      <c r="J564" s="28">
        <v>8.65</v>
      </c>
      <c r="K564" s="28">
        <v>570398.30000000005</v>
      </c>
      <c r="L564" s="60"/>
      <c r="M564" s="28">
        <v>8.65</v>
      </c>
      <c r="N564" s="28">
        <v>570398.30000000005</v>
      </c>
      <c r="O564" s="60"/>
      <c r="P564" s="28">
        <v>9.01</v>
      </c>
      <c r="Q564" s="28">
        <v>594137.42000000004</v>
      </c>
      <c r="R564" s="60"/>
      <c r="S564" s="28">
        <v>9.01</v>
      </c>
      <c r="T564" s="44">
        <v>594137.42000000004</v>
      </c>
      <c r="U564" s="12"/>
      <c r="V564" s="11"/>
      <c r="W564" s="28">
        <v>7.7</v>
      </c>
      <c r="X564" s="28">
        <v>507753.4</v>
      </c>
      <c r="Y564" s="60"/>
      <c r="Z564" s="28">
        <v>7.7</v>
      </c>
      <c r="AA564" s="28">
        <v>507753.4</v>
      </c>
      <c r="AB564" s="60"/>
      <c r="AC564" s="28">
        <v>8.02</v>
      </c>
      <c r="AD564" s="28">
        <v>528854.84</v>
      </c>
      <c r="AE564" s="60"/>
      <c r="AF564" s="28">
        <v>8.02</v>
      </c>
      <c r="AG564" s="44">
        <v>528854.84</v>
      </c>
      <c r="AH564" s="60"/>
      <c r="AI564" s="63">
        <v>9.6199999999999992</v>
      </c>
      <c r="AJ564" s="44">
        <v>634362.04</v>
      </c>
      <c r="AK564" s="12"/>
      <c r="AL564" s="11"/>
      <c r="AM564" s="28">
        <v>28.93</v>
      </c>
      <c r="AN564" s="28">
        <v>1907702.06</v>
      </c>
      <c r="AO564" s="60"/>
      <c r="AP564" s="28">
        <v>28.93</v>
      </c>
      <c r="AQ564" s="28">
        <v>762102.99</v>
      </c>
      <c r="AR564" s="60"/>
      <c r="AS564" s="28">
        <v>4.07</v>
      </c>
      <c r="AT564" s="28">
        <v>302917.89</v>
      </c>
      <c r="AU564" s="13"/>
      <c r="AV564" s="11"/>
      <c r="AW564" s="44">
        <v>8009372.9000000004</v>
      </c>
      <c r="AX564" s="51"/>
      <c r="AY564" s="140">
        <v>88.96</v>
      </c>
    </row>
    <row r="565" spans="1:51" x14ac:dyDescent="0.25">
      <c r="A565" s="116" t="s">
        <v>1288</v>
      </c>
      <c r="B565" s="152" t="s">
        <v>1289</v>
      </c>
      <c r="C565" s="27" t="s">
        <v>1245</v>
      </c>
      <c r="D565" s="27" t="s">
        <v>120</v>
      </c>
      <c r="E565" s="60"/>
      <c r="F565" s="139">
        <v>1662.25</v>
      </c>
      <c r="G565" s="140">
        <v>692</v>
      </c>
      <c r="H565" s="140">
        <v>469.5</v>
      </c>
      <c r="I565" s="60"/>
      <c r="J565" s="28">
        <v>5.53</v>
      </c>
      <c r="K565" s="28">
        <v>364659.26</v>
      </c>
      <c r="L565" s="60"/>
      <c r="M565" s="28">
        <v>5.53</v>
      </c>
      <c r="N565" s="28">
        <v>364659.26</v>
      </c>
      <c r="O565" s="60"/>
      <c r="P565" s="28">
        <v>5.76</v>
      </c>
      <c r="Q565" s="28">
        <v>379825.91999999998</v>
      </c>
      <c r="R565" s="60"/>
      <c r="S565" s="28">
        <v>5.76</v>
      </c>
      <c r="T565" s="44">
        <v>379825.91999999998</v>
      </c>
      <c r="U565" s="12"/>
      <c r="V565" s="11"/>
      <c r="W565" s="28">
        <v>3.75</v>
      </c>
      <c r="X565" s="28">
        <v>247282.5</v>
      </c>
      <c r="Y565" s="60"/>
      <c r="Z565" s="28">
        <v>3.75</v>
      </c>
      <c r="AA565" s="28">
        <v>247282.5</v>
      </c>
      <c r="AB565" s="60"/>
      <c r="AC565" s="28">
        <v>3.91</v>
      </c>
      <c r="AD565" s="28">
        <v>257833.22</v>
      </c>
      <c r="AE565" s="60"/>
      <c r="AF565" s="28">
        <v>3.91</v>
      </c>
      <c r="AG565" s="44">
        <v>257833.22</v>
      </c>
      <c r="AH565" s="60"/>
      <c r="AI565" s="63">
        <v>4.6900000000000004</v>
      </c>
      <c r="AJ565" s="44">
        <v>309267.98</v>
      </c>
      <c r="AK565" s="12"/>
      <c r="AL565" s="11"/>
      <c r="AM565" s="28">
        <v>11.78</v>
      </c>
      <c r="AN565" s="28">
        <v>776796.76</v>
      </c>
      <c r="AO565" s="60"/>
      <c r="AP565" s="28">
        <v>11.78</v>
      </c>
      <c r="AQ565" s="28">
        <v>310320.53999999998</v>
      </c>
      <c r="AR565" s="60"/>
      <c r="AS565" s="28">
        <v>1.66</v>
      </c>
      <c r="AT565" s="28">
        <v>123548.82</v>
      </c>
      <c r="AU565" s="13"/>
      <c r="AV565" s="11"/>
      <c r="AW565" s="44">
        <v>4019135.8999999994</v>
      </c>
      <c r="AX565" s="51"/>
      <c r="AY565" s="140">
        <v>45.089999999999996</v>
      </c>
    </row>
    <row r="566" spans="1:51" x14ac:dyDescent="0.25">
      <c r="A566" s="116" t="s">
        <v>1290</v>
      </c>
      <c r="B566" s="152" t="s">
        <v>1291</v>
      </c>
      <c r="C566" s="27" t="s">
        <v>1245</v>
      </c>
      <c r="D566" s="27" t="s">
        <v>120</v>
      </c>
      <c r="E566" s="60"/>
      <c r="F566" s="139">
        <v>925.21</v>
      </c>
      <c r="G566" s="140">
        <v>571.66</v>
      </c>
      <c r="H566" s="140">
        <v>389.5</v>
      </c>
      <c r="I566" s="60"/>
      <c r="J566" s="28">
        <v>4.57</v>
      </c>
      <c r="K566" s="28">
        <v>301354.94</v>
      </c>
      <c r="L566" s="60"/>
      <c r="M566" s="28">
        <v>4.57</v>
      </c>
      <c r="N566" s="28">
        <v>301354.94</v>
      </c>
      <c r="O566" s="60"/>
      <c r="P566" s="28">
        <v>4.76</v>
      </c>
      <c r="Q566" s="28">
        <v>313883.92</v>
      </c>
      <c r="R566" s="60"/>
      <c r="S566" s="28">
        <v>4.76</v>
      </c>
      <c r="T566" s="44">
        <v>313883.92</v>
      </c>
      <c r="U566" s="12"/>
      <c r="V566" s="11"/>
      <c r="W566" s="28">
        <v>3.11</v>
      </c>
      <c r="X566" s="28">
        <v>205079.62</v>
      </c>
      <c r="Y566" s="60"/>
      <c r="Z566" s="28">
        <v>3.11</v>
      </c>
      <c r="AA566" s="28">
        <v>205079.62</v>
      </c>
      <c r="AB566" s="60"/>
      <c r="AC566" s="28">
        <v>3.24</v>
      </c>
      <c r="AD566" s="28">
        <v>213652.08</v>
      </c>
      <c r="AE566" s="60"/>
      <c r="AF566" s="28">
        <v>3.24</v>
      </c>
      <c r="AG566" s="44">
        <v>213652.08</v>
      </c>
      <c r="AH566" s="60"/>
      <c r="AI566" s="63">
        <v>3.89</v>
      </c>
      <c r="AJ566" s="44">
        <v>256514.38</v>
      </c>
      <c r="AK566" s="12"/>
      <c r="AL566" s="11"/>
      <c r="AM566" s="28">
        <v>6.56</v>
      </c>
      <c r="AN566" s="28">
        <v>432579.52</v>
      </c>
      <c r="AO566" s="60"/>
      <c r="AP566" s="28">
        <v>6.56</v>
      </c>
      <c r="AQ566" s="28">
        <v>172810.08</v>
      </c>
      <c r="AR566" s="60"/>
      <c r="AS566" s="28">
        <v>0.92</v>
      </c>
      <c r="AT566" s="28">
        <v>68472.84</v>
      </c>
      <c r="AU566" s="13"/>
      <c r="AV566" s="11"/>
      <c r="AW566" s="44">
        <v>2998317.94</v>
      </c>
      <c r="AX566" s="51"/>
      <c r="AY566" s="140">
        <v>34.130000000000003</v>
      </c>
    </row>
    <row r="567" spans="1:51" x14ac:dyDescent="0.25">
      <c r="A567" s="116" t="s">
        <v>1292</v>
      </c>
      <c r="B567" s="152" t="s">
        <v>1293</v>
      </c>
      <c r="C567" s="27" t="s">
        <v>1245</v>
      </c>
      <c r="D567" s="27" t="s">
        <v>120</v>
      </c>
      <c r="E567" s="60"/>
      <c r="F567" s="139">
        <v>2139</v>
      </c>
      <c r="G567" s="140">
        <v>276.33</v>
      </c>
      <c r="H567" s="140">
        <v>210</v>
      </c>
      <c r="I567" s="60"/>
      <c r="J567" s="28">
        <v>2.21</v>
      </c>
      <c r="K567" s="28">
        <v>145731.82</v>
      </c>
      <c r="L567" s="60"/>
      <c r="M567" s="28">
        <v>2.21</v>
      </c>
      <c r="N567" s="28">
        <v>145731.82</v>
      </c>
      <c r="O567" s="60"/>
      <c r="P567" s="28">
        <v>2.2999999999999998</v>
      </c>
      <c r="Q567" s="28">
        <v>151666.6</v>
      </c>
      <c r="R567" s="60"/>
      <c r="S567" s="28">
        <v>2.2999999999999998</v>
      </c>
      <c r="T567" s="44">
        <v>151666.6</v>
      </c>
      <c r="U567" s="12"/>
      <c r="V567" s="11"/>
      <c r="W567" s="28">
        <v>1.68</v>
      </c>
      <c r="X567" s="28">
        <v>110782.56</v>
      </c>
      <c r="Y567" s="60"/>
      <c r="Z567" s="28">
        <v>1.68</v>
      </c>
      <c r="AA567" s="28">
        <v>110782.56</v>
      </c>
      <c r="AB567" s="60"/>
      <c r="AC567" s="28">
        <v>1.75</v>
      </c>
      <c r="AD567" s="28">
        <v>115398.5</v>
      </c>
      <c r="AE567" s="60"/>
      <c r="AF567" s="28">
        <v>1.75</v>
      </c>
      <c r="AG567" s="44">
        <v>115398.5</v>
      </c>
      <c r="AH567" s="60"/>
      <c r="AI567" s="63">
        <v>2.1</v>
      </c>
      <c r="AJ567" s="44">
        <v>138478.20000000001</v>
      </c>
      <c r="AK567" s="12"/>
      <c r="AL567" s="11"/>
      <c r="AM567" s="28">
        <v>15.17</v>
      </c>
      <c r="AN567" s="28">
        <v>1000340.14</v>
      </c>
      <c r="AO567" s="60"/>
      <c r="AP567" s="28">
        <v>15.17</v>
      </c>
      <c r="AQ567" s="28">
        <v>399623.31</v>
      </c>
      <c r="AR567" s="60"/>
      <c r="AS567" s="28">
        <v>2.13</v>
      </c>
      <c r="AT567" s="28">
        <v>158529.51</v>
      </c>
      <c r="AU567" s="13"/>
      <c r="AV567" s="11"/>
      <c r="AW567" s="44">
        <v>2744130.1199999996</v>
      </c>
      <c r="AX567" s="51"/>
      <c r="AY567" s="140">
        <v>29.259999999999998</v>
      </c>
    </row>
    <row r="568" spans="1:51" x14ac:dyDescent="0.25">
      <c r="A568" s="116" t="s">
        <v>1294</v>
      </c>
      <c r="B568" s="152" t="s">
        <v>1295</v>
      </c>
      <c r="C568" s="27" t="s">
        <v>1245</v>
      </c>
      <c r="D568" s="27" t="s">
        <v>12</v>
      </c>
      <c r="E568" s="60"/>
      <c r="F568" s="139">
        <v>5618.12</v>
      </c>
      <c r="G568" s="140">
        <v>758</v>
      </c>
      <c r="H568" s="140">
        <v>402</v>
      </c>
      <c r="I568" s="60"/>
      <c r="J568" s="28">
        <v>6.06</v>
      </c>
      <c r="K568" s="28">
        <v>399608.52</v>
      </c>
      <c r="L568" s="60"/>
      <c r="M568" s="28">
        <v>6.06</v>
      </c>
      <c r="N568" s="28">
        <v>399608.52</v>
      </c>
      <c r="O568" s="60"/>
      <c r="P568" s="28">
        <v>6.31</v>
      </c>
      <c r="Q568" s="28">
        <v>416094.02</v>
      </c>
      <c r="R568" s="60"/>
      <c r="S568" s="28">
        <v>6.31</v>
      </c>
      <c r="T568" s="44">
        <v>416094.02</v>
      </c>
      <c r="U568" s="12"/>
      <c r="V568" s="11"/>
      <c r="W568" s="28">
        <v>3.21</v>
      </c>
      <c r="X568" s="28">
        <v>211673.82</v>
      </c>
      <c r="Y568" s="60"/>
      <c r="Z568" s="28">
        <v>3.21</v>
      </c>
      <c r="AA568" s="28">
        <v>211673.82</v>
      </c>
      <c r="AB568" s="60"/>
      <c r="AC568" s="28">
        <v>3.35</v>
      </c>
      <c r="AD568" s="28">
        <v>220905.7</v>
      </c>
      <c r="AE568" s="60"/>
      <c r="AF568" s="28">
        <v>3.35</v>
      </c>
      <c r="AG568" s="44">
        <v>220905.7</v>
      </c>
      <c r="AH568" s="60"/>
      <c r="AI568" s="63">
        <v>4.0199999999999996</v>
      </c>
      <c r="AJ568" s="44">
        <v>265086.84000000003</v>
      </c>
      <c r="AK568" s="12"/>
      <c r="AL568" s="11"/>
      <c r="AM568" s="28">
        <v>39.840000000000003</v>
      </c>
      <c r="AN568" s="28">
        <v>2627129.2799999998</v>
      </c>
      <c r="AO568" s="60"/>
      <c r="AP568" s="28">
        <v>39.840000000000003</v>
      </c>
      <c r="AQ568" s="28">
        <v>1049505.1200000001</v>
      </c>
      <c r="AR568" s="60"/>
      <c r="AS568" s="28">
        <v>5.61</v>
      </c>
      <c r="AT568" s="28">
        <v>417535.47</v>
      </c>
      <c r="AU568" s="13"/>
      <c r="AV568" s="11"/>
      <c r="AW568" s="44">
        <v>6855820.8300000001</v>
      </c>
      <c r="AX568" s="51"/>
      <c r="AY568" s="140">
        <v>72.45</v>
      </c>
    </row>
    <row r="569" spans="1:51" x14ac:dyDescent="0.25">
      <c r="A569" s="116" t="s">
        <v>1296</v>
      </c>
      <c r="B569" s="152" t="s">
        <v>1297</v>
      </c>
      <c r="C569" s="27" t="s">
        <v>1245</v>
      </c>
      <c r="D569" s="27" t="s">
        <v>120</v>
      </c>
      <c r="E569" s="60"/>
      <c r="F569" s="139">
        <v>3263</v>
      </c>
      <c r="G569" s="140">
        <v>331</v>
      </c>
      <c r="H569" s="140">
        <v>567.5</v>
      </c>
      <c r="I569" s="60"/>
      <c r="J569" s="28">
        <v>2.64</v>
      </c>
      <c r="K569" s="28">
        <v>174086.88</v>
      </c>
      <c r="L569" s="60"/>
      <c r="M569" s="28">
        <v>2.64</v>
      </c>
      <c r="N569" s="28">
        <v>174086.88</v>
      </c>
      <c r="O569" s="60"/>
      <c r="P569" s="28">
        <v>2.75</v>
      </c>
      <c r="Q569" s="28">
        <v>181340.5</v>
      </c>
      <c r="R569" s="60"/>
      <c r="S569" s="28">
        <v>2.75</v>
      </c>
      <c r="T569" s="44">
        <v>181340.5</v>
      </c>
      <c r="U569" s="12"/>
      <c r="V569" s="11"/>
      <c r="W569" s="28">
        <v>4.54</v>
      </c>
      <c r="X569" s="28">
        <v>299376.68</v>
      </c>
      <c r="Y569" s="60"/>
      <c r="Z569" s="28">
        <v>4.54</v>
      </c>
      <c r="AA569" s="28">
        <v>299376.68</v>
      </c>
      <c r="AB569" s="60"/>
      <c r="AC569" s="28">
        <v>4.72</v>
      </c>
      <c r="AD569" s="28">
        <v>311246.24</v>
      </c>
      <c r="AE569" s="60"/>
      <c r="AF569" s="28">
        <v>4.72</v>
      </c>
      <c r="AG569" s="44">
        <v>311246.24</v>
      </c>
      <c r="AH569" s="60"/>
      <c r="AI569" s="63">
        <v>5.67</v>
      </c>
      <c r="AJ569" s="44">
        <v>373891.14</v>
      </c>
      <c r="AK569" s="12"/>
      <c r="AL569" s="11"/>
      <c r="AM569" s="28">
        <v>23.14</v>
      </c>
      <c r="AN569" s="28">
        <v>1525897.88</v>
      </c>
      <c r="AO569" s="60"/>
      <c r="AP569" s="28">
        <v>23.14</v>
      </c>
      <c r="AQ569" s="28">
        <v>609577.02</v>
      </c>
      <c r="AR569" s="60"/>
      <c r="AS569" s="28">
        <v>3.26</v>
      </c>
      <c r="AT569" s="28">
        <v>242632.02</v>
      </c>
      <c r="AU569" s="13"/>
      <c r="AV569" s="11"/>
      <c r="AW569" s="44">
        <v>4684098.66</v>
      </c>
      <c r="AX569" s="51"/>
      <c r="AY569" s="140">
        <v>50.93</v>
      </c>
    </row>
    <row r="570" spans="1:51" x14ac:dyDescent="0.25">
      <c r="A570" s="116" t="s">
        <v>1298</v>
      </c>
      <c r="B570" s="152" t="s">
        <v>1299</v>
      </c>
      <c r="C570" s="27" t="s">
        <v>1245</v>
      </c>
      <c r="D570" s="27" t="s">
        <v>120</v>
      </c>
      <c r="E570" s="60"/>
      <c r="F570" s="139">
        <v>2355</v>
      </c>
      <c r="G570" s="140">
        <v>343</v>
      </c>
      <c r="H570" s="140">
        <v>611</v>
      </c>
      <c r="I570" s="60"/>
      <c r="J570" s="28">
        <v>2.74</v>
      </c>
      <c r="K570" s="28">
        <v>180681.08</v>
      </c>
      <c r="L570" s="60"/>
      <c r="M570" s="28">
        <v>2.74</v>
      </c>
      <c r="N570" s="28">
        <v>180681.08</v>
      </c>
      <c r="O570" s="60"/>
      <c r="P570" s="28">
        <v>2.85</v>
      </c>
      <c r="Q570" s="28">
        <v>187934.7</v>
      </c>
      <c r="R570" s="60"/>
      <c r="S570" s="28">
        <v>2.85</v>
      </c>
      <c r="T570" s="44">
        <v>187934.7</v>
      </c>
      <c r="U570" s="12"/>
      <c r="V570" s="11"/>
      <c r="W570" s="28">
        <v>4.88</v>
      </c>
      <c r="X570" s="28">
        <v>321796.96000000002</v>
      </c>
      <c r="Y570" s="60"/>
      <c r="Z570" s="28">
        <v>4.88</v>
      </c>
      <c r="AA570" s="28">
        <v>321796.96000000002</v>
      </c>
      <c r="AB570" s="60"/>
      <c r="AC570" s="28">
        <v>5.09</v>
      </c>
      <c r="AD570" s="28">
        <v>335644.78</v>
      </c>
      <c r="AE570" s="60"/>
      <c r="AF570" s="28">
        <v>5.09</v>
      </c>
      <c r="AG570" s="44">
        <v>335644.78</v>
      </c>
      <c r="AH570" s="60"/>
      <c r="AI570" s="63">
        <v>6.11</v>
      </c>
      <c r="AJ570" s="44">
        <v>402905.62</v>
      </c>
      <c r="AK570" s="12"/>
      <c r="AL570" s="11"/>
      <c r="AM570" s="28">
        <v>16.7</v>
      </c>
      <c r="AN570" s="28">
        <v>1101231.3999999999</v>
      </c>
      <c r="AO570" s="60"/>
      <c r="AP570" s="28">
        <v>16.7</v>
      </c>
      <c r="AQ570" s="28">
        <v>439928.1</v>
      </c>
      <c r="AR570" s="60"/>
      <c r="AS570" s="28">
        <v>2.35</v>
      </c>
      <c r="AT570" s="28">
        <v>174903.45</v>
      </c>
      <c r="AU570" s="13"/>
      <c r="AV570" s="11"/>
      <c r="AW570" s="44">
        <v>4171083.6100000003</v>
      </c>
      <c r="AX570" s="51"/>
      <c r="AY570" s="140">
        <v>46.31</v>
      </c>
    </row>
    <row r="571" spans="1:51" x14ac:dyDescent="0.25">
      <c r="A571" s="116" t="s">
        <v>1300</v>
      </c>
      <c r="B571" s="152" t="s">
        <v>1301</v>
      </c>
      <c r="C571" s="27" t="s">
        <v>1245</v>
      </c>
      <c r="D571" s="27" t="s">
        <v>120</v>
      </c>
      <c r="E571" s="60"/>
      <c r="F571" s="139">
        <v>1818.25</v>
      </c>
      <c r="G571" s="140">
        <v>69</v>
      </c>
      <c r="H571" s="140">
        <v>161.5</v>
      </c>
      <c r="I571" s="60"/>
      <c r="J571" s="28">
        <v>0.55000000000000004</v>
      </c>
      <c r="K571" s="28">
        <v>36268.1</v>
      </c>
      <c r="L571" s="60"/>
      <c r="M571" s="28">
        <v>0.55000000000000004</v>
      </c>
      <c r="N571" s="28">
        <v>36268.1</v>
      </c>
      <c r="O571" s="60"/>
      <c r="P571" s="28">
        <v>0.56999999999999995</v>
      </c>
      <c r="Q571" s="28">
        <v>37586.94</v>
      </c>
      <c r="R571" s="60"/>
      <c r="S571" s="28">
        <v>0.56999999999999995</v>
      </c>
      <c r="T571" s="44">
        <v>37586.94</v>
      </c>
      <c r="U571" s="12"/>
      <c r="V571" s="11"/>
      <c r="W571" s="28">
        <v>1.29</v>
      </c>
      <c r="X571" s="28">
        <v>85065.18</v>
      </c>
      <c r="Y571" s="60"/>
      <c r="Z571" s="28">
        <v>1.29</v>
      </c>
      <c r="AA571" s="28">
        <v>85065.18</v>
      </c>
      <c r="AB571" s="60"/>
      <c r="AC571" s="28">
        <v>1.34</v>
      </c>
      <c r="AD571" s="28">
        <v>88362.28</v>
      </c>
      <c r="AE571" s="60"/>
      <c r="AF571" s="28">
        <v>1.34</v>
      </c>
      <c r="AG571" s="44">
        <v>88362.28</v>
      </c>
      <c r="AH571" s="60"/>
      <c r="AI571" s="63">
        <v>1.61</v>
      </c>
      <c r="AJ571" s="44">
        <v>106166.62</v>
      </c>
      <c r="AK571" s="12"/>
      <c r="AL571" s="11"/>
      <c r="AM571" s="28">
        <v>12.89</v>
      </c>
      <c r="AN571" s="28">
        <v>849992.38</v>
      </c>
      <c r="AO571" s="60"/>
      <c r="AP571" s="28">
        <v>12.89</v>
      </c>
      <c r="AQ571" s="28">
        <v>339561.27</v>
      </c>
      <c r="AR571" s="60"/>
      <c r="AS571" s="28">
        <v>1.81</v>
      </c>
      <c r="AT571" s="28">
        <v>134712.87</v>
      </c>
      <c r="AU571" s="13"/>
      <c r="AV571" s="11"/>
      <c r="AW571" s="44">
        <v>1924998.1400000001</v>
      </c>
      <c r="AX571" s="51"/>
      <c r="AY571" s="140">
        <v>20.16</v>
      </c>
    </row>
    <row r="572" spans="1:51" x14ac:dyDescent="0.25">
      <c r="A572" s="116" t="s">
        <v>1302</v>
      </c>
      <c r="B572" s="152" t="s">
        <v>1303</v>
      </c>
      <c r="C572" s="27" t="s">
        <v>1245</v>
      </c>
      <c r="D572" s="27" t="s">
        <v>120</v>
      </c>
      <c r="E572" s="60"/>
      <c r="F572" s="139">
        <v>163.63999999999999</v>
      </c>
      <c r="G572" s="140">
        <v>49.66</v>
      </c>
      <c r="H572" s="140">
        <v>4.83</v>
      </c>
      <c r="I572" s="60"/>
      <c r="J572" s="28">
        <v>0.39</v>
      </c>
      <c r="K572" s="28">
        <v>25717.38</v>
      </c>
      <c r="L572" s="60"/>
      <c r="M572" s="28">
        <v>0.39</v>
      </c>
      <c r="N572" s="28">
        <v>25717.38</v>
      </c>
      <c r="O572" s="60"/>
      <c r="P572" s="28">
        <v>0.41</v>
      </c>
      <c r="Q572" s="28">
        <v>27036.22</v>
      </c>
      <c r="R572" s="60"/>
      <c r="S572" s="28">
        <v>0.41</v>
      </c>
      <c r="T572" s="44">
        <v>27036.22</v>
      </c>
      <c r="U572" s="12"/>
      <c r="V572" s="11"/>
      <c r="W572" s="28">
        <v>0.03</v>
      </c>
      <c r="X572" s="28">
        <v>1978.26</v>
      </c>
      <c r="Y572" s="60"/>
      <c r="Z572" s="28">
        <v>0.03</v>
      </c>
      <c r="AA572" s="28">
        <v>1978.26</v>
      </c>
      <c r="AB572" s="60"/>
      <c r="AC572" s="28">
        <v>0.04</v>
      </c>
      <c r="AD572" s="28">
        <v>2637.68</v>
      </c>
      <c r="AE572" s="60"/>
      <c r="AF572" s="28">
        <v>0.04</v>
      </c>
      <c r="AG572" s="44">
        <v>2637.68</v>
      </c>
      <c r="AH572" s="60"/>
      <c r="AI572" s="63">
        <v>0.04</v>
      </c>
      <c r="AJ572" s="44">
        <v>2637.68</v>
      </c>
      <c r="AK572" s="12"/>
      <c r="AL572" s="11"/>
      <c r="AM572" s="28">
        <v>1.1599999999999999</v>
      </c>
      <c r="AN572" s="28">
        <v>76492.72</v>
      </c>
      <c r="AO572" s="60"/>
      <c r="AP572" s="28">
        <v>1.1599999999999999</v>
      </c>
      <c r="AQ572" s="28">
        <v>30557.88</v>
      </c>
      <c r="AR572" s="60"/>
      <c r="AS572" s="28">
        <v>0.16</v>
      </c>
      <c r="AT572" s="28">
        <v>11908.32</v>
      </c>
      <c r="AU572" s="13"/>
      <c r="AV572" s="11"/>
      <c r="AW572" s="44">
        <v>236335.67999999996</v>
      </c>
      <c r="AX572" s="51"/>
      <c r="AY572" s="140">
        <v>2.52</v>
      </c>
    </row>
    <row r="573" spans="1:51" x14ac:dyDescent="0.25">
      <c r="A573" s="116" t="s">
        <v>1304</v>
      </c>
      <c r="B573" s="152" t="s">
        <v>1305</v>
      </c>
      <c r="C573" s="27" t="s">
        <v>1245</v>
      </c>
      <c r="D573" s="27" t="s">
        <v>120</v>
      </c>
      <c r="E573" s="60"/>
      <c r="F573" s="139">
        <v>2884.56</v>
      </c>
      <c r="G573" s="140">
        <v>147</v>
      </c>
      <c r="H573" s="140">
        <v>92.5</v>
      </c>
      <c r="I573" s="60"/>
      <c r="J573" s="28">
        <v>1.17</v>
      </c>
      <c r="K573" s="28">
        <v>77152.14</v>
      </c>
      <c r="L573" s="60"/>
      <c r="M573" s="28">
        <v>1.17</v>
      </c>
      <c r="N573" s="28">
        <v>77152.14</v>
      </c>
      <c r="O573" s="60"/>
      <c r="P573" s="28">
        <v>1.22</v>
      </c>
      <c r="Q573" s="28">
        <v>80449.240000000005</v>
      </c>
      <c r="R573" s="60"/>
      <c r="S573" s="28">
        <v>1.22</v>
      </c>
      <c r="T573" s="44">
        <v>80449.240000000005</v>
      </c>
      <c r="U573" s="12"/>
      <c r="V573" s="11"/>
      <c r="W573" s="28">
        <v>0.74</v>
      </c>
      <c r="X573" s="28">
        <v>48797.08</v>
      </c>
      <c r="Y573" s="60"/>
      <c r="Z573" s="28">
        <v>0.74</v>
      </c>
      <c r="AA573" s="28">
        <v>48797.08</v>
      </c>
      <c r="AB573" s="60"/>
      <c r="AC573" s="28">
        <v>0.77</v>
      </c>
      <c r="AD573" s="28">
        <v>50775.34</v>
      </c>
      <c r="AE573" s="60"/>
      <c r="AF573" s="28">
        <v>0.77</v>
      </c>
      <c r="AG573" s="44">
        <v>50775.34</v>
      </c>
      <c r="AH573" s="60"/>
      <c r="AI573" s="63">
        <v>0.92</v>
      </c>
      <c r="AJ573" s="44">
        <v>60666.64</v>
      </c>
      <c r="AK573" s="12"/>
      <c r="AL573" s="11"/>
      <c r="AM573" s="28">
        <v>20.45</v>
      </c>
      <c r="AN573" s="28">
        <v>1348513.9</v>
      </c>
      <c r="AO573" s="60"/>
      <c r="AP573" s="28">
        <v>20.45</v>
      </c>
      <c r="AQ573" s="28">
        <v>538714.35</v>
      </c>
      <c r="AR573" s="60"/>
      <c r="AS573" s="28">
        <v>2.88</v>
      </c>
      <c r="AT573" s="28">
        <v>214349.76</v>
      </c>
      <c r="AU573" s="13"/>
      <c r="AV573" s="11"/>
      <c r="AW573" s="44">
        <v>2676592.2500000005</v>
      </c>
      <c r="AX573" s="51"/>
      <c r="AY573" s="140">
        <v>27.259999999999998</v>
      </c>
    </row>
    <row r="574" spans="1:51" x14ac:dyDescent="0.25">
      <c r="A574" s="116" t="s">
        <v>1306</v>
      </c>
      <c r="B574" s="152" t="s">
        <v>1307</v>
      </c>
      <c r="C574" s="27" t="s">
        <v>1245</v>
      </c>
      <c r="D574" s="27" t="s">
        <v>120</v>
      </c>
      <c r="E574" s="60"/>
      <c r="F574" s="139">
        <v>3815.63</v>
      </c>
      <c r="G574" s="140">
        <v>816.33</v>
      </c>
      <c r="H574" s="140">
        <v>720</v>
      </c>
      <c r="I574" s="60"/>
      <c r="J574" s="28">
        <v>6.53</v>
      </c>
      <c r="K574" s="28">
        <v>430601.26</v>
      </c>
      <c r="L574" s="60"/>
      <c r="M574" s="28">
        <v>6.53</v>
      </c>
      <c r="N574" s="28">
        <v>430601.26</v>
      </c>
      <c r="O574" s="60"/>
      <c r="P574" s="28">
        <v>6.8</v>
      </c>
      <c r="Q574" s="28">
        <v>448405.6</v>
      </c>
      <c r="R574" s="60"/>
      <c r="S574" s="28">
        <v>6.8</v>
      </c>
      <c r="T574" s="44">
        <v>448405.6</v>
      </c>
      <c r="U574" s="12"/>
      <c r="V574" s="11"/>
      <c r="W574" s="28">
        <v>5.76</v>
      </c>
      <c r="X574" s="28">
        <v>379825.91999999998</v>
      </c>
      <c r="Y574" s="60"/>
      <c r="Z574" s="28">
        <v>5.76</v>
      </c>
      <c r="AA574" s="28">
        <v>379825.91999999998</v>
      </c>
      <c r="AB574" s="60"/>
      <c r="AC574" s="28">
        <v>6</v>
      </c>
      <c r="AD574" s="28">
        <v>395652</v>
      </c>
      <c r="AE574" s="60"/>
      <c r="AF574" s="28">
        <v>6</v>
      </c>
      <c r="AG574" s="44">
        <v>395652</v>
      </c>
      <c r="AH574" s="60"/>
      <c r="AI574" s="63">
        <v>7.2</v>
      </c>
      <c r="AJ574" s="44">
        <v>474782.4</v>
      </c>
      <c r="AK574" s="12"/>
      <c r="AL574" s="11"/>
      <c r="AM574" s="28">
        <v>27.06</v>
      </c>
      <c r="AN574" s="28">
        <v>1784390.52</v>
      </c>
      <c r="AO574" s="60"/>
      <c r="AP574" s="28">
        <v>27.06</v>
      </c>
      <c r="AQ574" s="28">
        <v>712841.58</v>
      </c>
      <c r="AR574" s="60"/>
      <c r="AS574" s="28">
        <v>3.81</v>
      </c>
      <c r="AT574" s="28">
        <v>283566.87</v>
      </c>
      <c r="AU574" s="13"/>
      <c r="AV574" s="11"/>
      <c r="AW574" s="44">
        <v>6564550.9299999988</v>
      </c>
      <c r="AX574" s="51"/>
      <c r="AY574" s="140">
        <v>72.150000000000006</v>
      </c>
    </row>
    <row r="575" spans="1:51" x14ac:dyDescent="0.25">
      <c r="A575" s="116" t="s">
        <v>1308</v>
      </c>
      <c r="B575" s="152" t="s">
        <v>1309</v>
      </c>
      <c r="C575" s="27" t="s">
        <v>1245</v>
      </c>
      <c r="D575" s="27" t="s">
        <v>131</v>
      </c>
      <c r="E575" s="60"/>
      <c r="F575" s="139">
        <v>3694.82</v>
      </c>
      <c r="G575" s="140">
        <v>451</v>
      </c>
      <c r="H575" s="140">
        <v>96.5</v>
      </c>
      <c r="I575" s="60"/>
      <c r="J575" s="28">
        <v>3.6</v>
      </c>
      <c r="K575" s="28">
        <v>237391.2</v>
      </c>
      <c r="L575" s="60"/>
      <c r="M575" s="28">
        <v>3.6</v>
      </c>
      <c r="N575" s="28">
        <v>237391.2</v>
      </c>
      <c r="O575" s="60"/>
      <c r="P575" s="28">
        <v>3.75</v>
      </c>
      <c r="Q575" s="28">
        <v>247282.5</v>
      </c>
      <c r="R575" s="60"/>
      <c r="S575" s="28">
        <v>3.75</v>
      </c>
      <c r="T575" s="44">
        <v>247282.5</v>
      </c>
      <c r="U575" s="12"/>
      <c r="V575" s="11"/>
      <c r="W575" s="28">
        <v>0.77</v>
      </c>
      <c r="X575" s="28">
        <v>50775.34</v>
      </c>
      <c r="Y575" s="60"/>
      <c r="Z575" s="28">
        <v>0.77</v>
      </c>
      <c r="AA575" s="28">
        <v>50775.34</v>
      </c>
      <c r="AB575" s="60"/>
      <c r="AC575" s="28">
        <v>0.8</v>
      </c>
      <c r="AD575" s="28">
        <v>52753.599999999999</v>
      </c>
      <c r="AE575" s="60"/>
      <c r="AF575" s="28">
        <v>0.8</v>
      </c>
      <c r="AG575" s="44">
        <v>52753.599999999999</v>
      </c>
      <c r="AH575" s="60"/>
      <c r="AI575" s="63">
        <v>0.96</v>
      </c>
      <c r="AJ575" s="44">
        <v>63304.32</v>
      </c>
      <c r="AK575" s="12"/>
      <c r="AL575" s="11"/>
      <c r="AM575" s="28">
        <v>26.2</v>
      </c>
      <c r="AN575" s="28">
        <v>1727680.4</v>
      </c>
      <c r="AO575" s="60"/>
      <c r="AP575" s="28">
        <v>26.2</v>
      </c>
      <c r="AQ575" s="28">
        <v>690186.6</v>
      </c>
      <c r="AR575" s="60"/>
      <c r="AS575" s="28">
        <v>3.69</v>
      </c>
      <c r="AT575" s="28">
        <v>274635.63</v>
      </c>
      <c r="AU575" s="13"/>
      <c r="AV575" s="11"/>
      <c r="AW575" s="44">
        <v>3932212.23</v>
      </c>
      <c r="AX575" s="51"/>
      <c r="AY575" s="140">
        <v>40.629999999999995</v>
      </c>
    </row>
    <row r="576" spans="1:51" x14ac:dyDescent="0.25">
      <c r="A576" s="116" t="s">
        <v>1310</v>
      </c>
      <c r="B576" s="152" t="s">
        <v>1311</v>
      </c>
      <c r="C576" s="27" t="s">
        <v>1245</v>
      </c>
      <c r="D576" s="27" t="s">
        <v>120</v>
      </c>
      <c r="E576" s="60"/>
      <c r="F576" s="139">
        <v>704.47</v>
      </c>
      <c r="G576" s="140">
        <v>384</v>
      </c>
      <c r="H576" s="140">
        <v>64</v>
      </c>
      <c r="I576" s="60"/>
      <c r="J576" s="28">
        <v>3.07</v>
      </c>
      <c r="K576" s="28">
        <v>202441.94</v>
      </c>
      <c r="L576" s="60"/>
      <c r="M576" s="28">
        <v>3.07</v>
      </c>
      <c r="N576" s="28">
        <v>202441.94</v>
      </c>
      <c r="O576" s="60"/>
      <c r="P576" s="28">
        <v>3.2</v>
      </c>
      <c r="Q576" s="28">
        <v>211014.39999999999</v>
      </c>
      <c r="R576" s="60"/>
      <c r="S576" s="28">
        <v>3.2</v>
      </c>
      <c r="T576" s="44">
        <v>211014.39999999999</v>
      </c>
      <c r="U576" s="12"/>
      <c r="V576" s="11"/>
      <c r="W576" s="28">
        <v>0.51</v>
      </c>
      <c r="X576" s="28">
        <v>33630.42</v>
      </c>
      <c r="Y576" s="60"/>
      <c r="Z576" s="28">
        <v>0.51</v>
      </c>
      <c r="AA576" s="28">
        <v>33630.42</v>
      </c>
      <c r="AB576" s="60"/>
      <c r="AC576" s="28">
        <v>0.53</v>
      </c>
      <c r="AD576" s="28">
        <v>34949.26</v>
      </c>
      <c r="AE576" s="60"/>
      <c r="AF576" s="28">
        <v>0.53</v>
      </c>
      <c r="AG576" s="44">
        <v>34949.26</v>
      </c>
      <c r="AH576" s="60"/>
      <c r="AI576" s="63">
        <v>0.64</v>
      </c>
      <c r="AJ576" s="44">
        <v>42202.879999999997</v>
      </c>
      <c r="AK576" s="12"/>
      <c r="AL576" s="11"/>
      <c r="AM576" s="28">
        <v>4.99</v>
      </c>
      <c r="AN576" s="28">
        <v>329050.58</v>
      </c>
      <c r="AO576" s="60"/>
      <c r="AP576" s="28">
        <v>4.99</v>
      </c>
      <c r="AQ576" s="28">
        <v>131451.57</v>
      </c>
      <c r="AR576" s="60"/>
      <c r="AS576" s="28">
        <v>0.7</v>
      </c>
      <c r="AT576" s="28">
        <v>52098.9</v>
      </c>
      <c r="AU576" s="13"/>
      <c r="AV576" s="11"/>
      <c r="AW576" s="44">
        <v>1518875.97</v>
      </c>
      <c r="AX576" s="51"/>
      <c r="AY576" s="140">
        <v>16.669999999999998</v>
      </c>
    </row>
    <row r="577" spans="1:51" x14ac:dyDescent="0.25">
      <c r="A577" s="116" t="s">
        <v>1312</v>
      </c>
      <c r="B577" s="152" t="s">
        <v>1313</v>
      </c>
      <c r="C577" s="27" t="s">
        <v>1245</v>
      </c>
      <c r="D577" s="27" t="s">
        <v>131</v>
      </c>
      <c r="E577" s="60"/>
      <c r="F577" s="139">
        <v>1638.82</v>
      </c>
      <c r="G577" s="140">
        <v>83.33</v>
      </c>
      <c r="H577" s="140">
        <v>8</v>
      </c>
      <c r="I577" s="60"/>
      <c r="J577" s="28">
        <v>0.66</v>
      </c>
      <c r="K577" s="28">
        <v>43521.72</v>
      </c>
      <c r="L577" s="60"/>
      <c r="M577" s="28">
        <v>0.66</v>
      </c>
      <c r="N577" s="28">
        <v>43521.72</v>
      </c>
      <c r="O577" s="60"/>
      <c r="P577" s="28">
        <v>0.69</v>
      </c>
      <c r="Q577" s="28">
        <v>45499.98</v>
      </c>
      <c r="R577" s="60"/>
      <c r="S577" s="28">
        <v>0.69</v>
      </c>
      <c r="T577" s="44">
        <v>45499.98</v>
      </c>
      <c r="U577" s="12"/>
      <c r="V577" s="11"/>
      <c r="W577" s="28">
        <v>0.06</v>
      </c>
      <c r="X577" s="28">
        <v>3956.52</v>
      </c>
      <c r="Y577" s="60"/>
      <c r="Z577" s="28">
        <v>0.06</v>
      </c>
      <c r="AA577" s="28">
        <v>3956.52</v>
      </c>
      <c r="AB577" s="60"/>
      <c r="AC577" s="28">
        <v>0.06</v>
      </c>
      <c r="AD577" s="28">
        <v>3956.52</v>
      </c>
      <c r="AE577" s="60"/>
      <c r="AF577" s="28">
        <v>0.06</v>
      </c>
      <c r="AG577" s="44">
        <v>3956.52</v>
      </c>
      <c r="AH577" s="60"/>
      <c r="AI577" s="63">
        <v>0.08</v>
      </c>
      <c r="AJ577" s="44">
        <v>5275.36</v>
      </c>
      <c r="AK577" s="12"/>
      <c r="AL577" s="11"/>
      <c r="AM577" s="28">
        <v>11.62</v>
      </c>
      <c r="AN577" s="28">
        <v>766246.04</v>
      </c>
      <c r="AO577" s="60"/>
      <c r="AP577" s="28">
        <v>11.62</v>
      </c>
      <c r="AQ577" s="28">
        <v>306105.65999999997</v>
      </c>
      <c r="AR577" s="60"/>
      <c r="AS577" s="28">
        <v>1.63</v>
      </c>
      <c r="AT577" s="28">
        <v>121316.01</v>
      </c>
      <c r="AU577" s="13"/>
      <c r="AV577" s="11"/>
      <c r="AW577" s="44">
        <v>1392812.55</v>
      </c>
      <c r="AX577" s="51"/>
      <c r="AY577" s="140">
        <v>13.92</v>
      </c>
    </row>
    <row r="578" spans="1:51" x14ac:dyDescent="0.25">
      <c r="A578" s="116" t="s">
        <v>1314</v>
      </c>
      <c r="B578" s="152" t="s">
        <v>1315</v>
      </c>
      <c r="C578" s="27" t="s">
        <v>1245</v>
      </c>
      <c r="D578" s="27" t="s">
        <v>12</v>
      </c>
      <c r="E578" s="60"/>
      <c r="F578" s="139">
        <v>7008.63</v>
      </c>
      <c r="G578" s="140">
        <v>5098.66</v>
      </c>
      <c r="H578" s="140">
        <v>2129</v>
      </c>
      <c r="I578" s="60"/>
      <c r="J578" s="28">
        <v>40.78</v>
      </c>
      <c r="K578" s="28">
        <v>2689114.76</v>
      </c>
      <c r="L578" s="60"/>
      <c r="M578" s="28">
        <v>40.78</v>
      </c>
      <c r="N578" s="28">
        <v>2689114.76</v>
      </c>
      <c r="O578" s="60"/>
      <c r="P578" s="28">
        <v>42.48</v>
      </c>
      <c r="Q578" s="28">
        <v>2801216.16</v>
      </c>
      <c r="R578" s="60"/>
      <c r="S578" s="28">
        <v>42.48</v>
      </c>
      <c r="T578" s="44">
        <v>2801216.16</v>
      </c>
      <c r="U578" s="12"/>
      <c r="V578" s="11"/>
      <c r="W578" s="28">
        <v>17.03</v>
      </c>
      <c r="X578" s="28">
        <v>1122992.26</v>
      </c>
      <c r="Y578" s="60"/>
      <c r="Z578" s="28">
        <v>17.03</v>
      </c>
      <c r="AA578" s="28">
        <v>1122992.26</v>
      </c>
      <c r="AB578" s="60"/>
      <c r="AC578" s="28">
        <v>17.739999999999998</v>
      </c>
      <c r="AD578" s="28">
        <v>1169811.08</v>
      </c>
      <c r="AE578" s="60"/>
      <c r="AF578" s="28">
        <v>17.739999999999998</v>
      </c>
      <c r="AG578" s="44">
        <v>1169811.08</v>
      </c>
      <c r="AH578" s="60"/>
      <c r="AI578" s="63">
        <v>21.29</v>
      </c>
      <c r="AJ578" s="44">
        <v>1403905.18</v>
      </c>
      <c r="AK578" s="12"/>
      <c r="AL578" s="11"/>
      <c r="AM578" s="28">
        <v>49.7</v>
      </c>
      <c r="AN578" s="28">
        <v>3277317.4</v>
      </c>
      <c r="AO578" s="60"/>
      <c r="AP578" s="28">
        <v>49.7</v>
      </c>
      <c r="AQ578" s="28">
        <v>1309247.1000000001</v>
      </c>
      <c r="AR578" s="60"/>
      <c r="AS578" s="28">
        <v>7</v>
      </c>
      <c r="AT578" s="28">
        <v>520989</v>
      </c>
      <c r="AU578" s="13"/>
      <c r="AV578" s="11"/>
      <c r="AW578" s="44">
        <v>22077727.199999996</v>
      </c>
      <c r="AX578" s="51"/>
      <c r="AY578" s="140">
        <v>249.24</v>
      </c>
    </row>
    <row r="579" spans="1:51" x14ac:dyDescent="0.25">
      <c r="A579" s="116" t="s">
        <v>1316</v>
      </c>
      <c r="B579" s="152" t="s">
        <v>1317</v>
      </c>
      <c r="C579" s="27" t="s">
        <v>1245</v>
      </c>
      <c r="D579" s="27" t="s">
        <v>131</v>
      </c>
      <c r="E579" s="60"/>
      <c r="F579" s="139">
        <v>2689.5</v>
      </c>
      <c r="G579" s="140">
        <v>448.33</v>
      </c>
      <c r="H579" s="140">
        <v>22.5</v>
      </c>
      <c r="I579" s="60"/>
      <c r="J579" s="28">
        <v>3.58</v>
      </c>
      <c r="K579" s="28">
        <v>236072.36</v>
      </c>
      <c r="L579" s="60"/>
      <c r="M579" s="28">
        <v>3.58</v>
      </c>
      <c r="N579" s="28">
        <v>236072.36</v>
      </c>
      <c r="O579" s="60"/>
      <c r="P579" s="28">
        <v>3.73</v>
      </c>
      <c r="Q579" s="28">
        <v>245963.66</v>
      </c>
      <c r="R579" s="60"/>
      <c r="S579" s="28">
        <v>3.73</v>
      </c>
      <c r="T579" s="44">
        <v>245963.66</v>
      </c>
      <c r="U579" s="12"/>
      <c r="V579" s="11"/>
      <c r="W579" s="28">
        <v>0.18</v>
      </c>
      <c r="X579" s="28">
        <v>11869.56</v>
      </c>
      <c r="Y579" s="60"/>
      <c r="Z579" s="28">
        <v>0.18</v>
      </c>
      <c r="AA579" s="28">
        <v>11869.56</v>
      </c>
      <c r="AB579" s="60"/>
      <c r="AC579" s="28">
        <v>0.18</v>
      </c>
      <c r="AD579" s="28">
        <v>11869.56</v>
      </c>
      <c r="AE579" s="60"/>
      <c r="AF579" s="28">
        <v>0.18</v>
      </c>
      <c r="AG579" s="44">
        <v>11869.56</v>
      </c>
      <c r="AH579" s="60"/>
      <c r="AI579" s="63">
        <v>0.22</v>
      </c>
      <c r="AJ579" s="44">
        <v>14507.24</v>
      </c>
      <c r="AK579" s="12"/>
      <c r="AL579" s="11"/>
      <c r="AM579" s="28">
        <v>19.07</v>
      </c>
      <c r="AN579" s="28">
        <v>1257513.94</v>
      </c>
      <c r="AO579" s="60"/>
      <c r="AP579" s="28">
        <v>19.07</v>
      </c>
      <c r="AQ579" s="28">
        <v>502361.01</v>
      </c>
      <c r="AR579" s="60"/>
      <c r="AS579" s="28">
        <v>2.68</v>
      </c>
      <c r="AT579" s="28">
        <v>199464.36</v>
      </c>
      <c r="AU579" s="13"/>
      <c r="AV579" s="11"/>
      <c r="AW579" s="44">
        <v>2985396.83</v>
      </c>
      <c r="AX579" s="51"/>
      <c r="AY579" s="140">
        <v>30.87</v>
      </c>
    </row>
    <row r="580" spans="1:51" x14ac:dyDescent="0.25">
      <c r="A580" s="116" t="s">
        <v>1318</v>
      </c>
      <c r="B580" s="152" t="s">
        <v>1319</v>
      </c>
      <c r="C580" s="27" t="s">
        <v>1245</v>
      </c>
      <c r="D580" s="27" t="s">
        <v>12</v>
      </c>
      <c r="E580" s="60"/>
      <c r="F580" s="139">
        <v>4450.71</v>
      </c>
      <c r="G580" s="140">
        <v>1535</v>
      </c>
      <c r="H580" s="140">
        <v>606.5</v>
      </c>
      <c r="I580" s="60"/>
      <c r="J580" s="28">
        <v>12.28</v>
      </c>
      <c r="K580" s="28">
        <v>809767.76</v>
      </c>
      <c r="L580" s="60"/>
      <c r="M580" s="28">
        <v>12.28</v>
      </c>
      <c r="N580" s="28">
        <v>809767.76</v>
      </c>
      <c r="O580" s="60"/>
      <c r="P580" s="28">
        <v>12.79</v>
      </c>
      <c r="Q580" s="28">
        <v>843398.18</v>
      </c>
      <c r="R580" s="60"/>
      <c r="S580" s="28">
        <v>12.79</v>
      </c>
      <c r="T580" s="44">
        <v>843398.18</v>
      </c>
      <c r="U580" s="12"/>
      <c r="V580" s="11"/>
      <c r="W580" s="28">
        <v>4.8499999999999996</v>
      </c>
      <c r="X580" s="28">
        <v>319818.7</v>
      </c>
      <c r="Y580" s="60"/>
      <c r="Z580" s="28">
        <v>4.8499999999999996</v>
      </c>
      <c r="AA580" s="28">
        <v>319818.7</v>
      </c>
      <c r="AB580" s="60"/>
      <c r="AC580" s="28">
        <v>5.05</v>
      </c>
      <c r="AD580" s="28">
        <v>333007.09999999998</v>
      </c>
      <c r="AE580" s="60"/>
      <c r="AF580" s="28">
        <v>5.05</v>
      </c>
      <c r="AG580" s="44">
        <v>333007.09999999998</v>
      </c>
      <c r="AH580" s="60"/>
      <c r="AI580" s="63">
        <v>6.06</v>
      </c>
      <c r="AJ580" s="44">
        <v>399608.52</v>
      </c>
      <c r="AK580" s="12"/>
      <c r="AL580" s="11"/>
      <c r="AM580" s="28">
        <v>31.56</v>
      </c>
      <c r="AN580" s="28">
        <v>2081129.52</v>
      </c>
      <c r="AO580" s="60"/>
      <c r="AP580" s="28">
        <v>31.56</v>
      </c>
      <c r="AQ580" s="28">
        <v>831385.08</v>
      </c>
      <c r="AR580" s="60"/>
      <c r="AS580" s="28">
        <v>4.45</v>
      </c>
      <c r="AT580" s="28">
        <v>331200.15000000002</v>
      </c>
      <c r="AU580" s="13"/>
      <c r="AV580" s="11"/>
      <c r="AW580" s="44">
        <v>8255306.7499999991</v>
      </c>
      <c r="AX580" s="51"/>
      <c r="AY580" s="140">
        <v>90.429999999999993</v>
      </c>
    </row>
    <row r="581" spans="1:51" x14ac:dyDescent="0.25">
      <c r="A581" s="116" t="s">
        <v>1320</v>
      </c>
      <c r="B581" s="152" t="s">
        <v>1321</v>
      </c>
      <c r="C581" s="27" t="s">
        <v>1245</v>
      </c>
      <c r="D581" s="27" t="s">
        <v>131</v>
      </c>
      <c r="E581" s="60"/>
      <c r="F581" s="139">
        <v>2039.5</v>
      </c>
      <c r="G581" s="140">
        <v>734.33</v>
      </c>
      <c r="H581" s="140">
        <v>137.5</v>
      </c>
      <c r="I581" s="60"/>
      <c r="J581" s="28">
        <v>5.87</v>
      </c>
      <c r="K581" s="28">
        <v>387079.54</v>
      </c>
      <c r="L581" s="60"/>
      <c r="M581" s="28">
        <v>5.87</v>
      </c>
      <c r="N581" s="28">
        <v>387079.54</v>
      </c>
      <c r="O581" s="60"/>
      <c r="P581" s="28">
        <v>6.11</v>
      </c>
      <c r="Q581" s="28">
        <v>402905.62</v>
      </c>
      <c r="R581" s="60"/>
      <c r="S581" s="28">
        <v>6.11</v>
      </c>
      <c r="T581" s="44">
        <v>402905.62</v>
      </c>
      <c r="U581" s="12"/>
      <c r="V581" s="11"/>
      <c r="W581" s="28">
        <v>1.1000000000000001</v>
      </c>
      <c r="X581" s="28">
        <v>72536.2</v>
      </c>
      <c r="Y581" s="60"/>
      <c r="Z581" s="28">
        <v>1.1000000000000001</v>
      </c>
      <c r="AA581" s="28">
        <v>72536.2</v>
      </c>
      <c r="AB581" s="60"/>
      <c r="AC581" s="28">
        <v>1.1399999999999999</v>
      </c>
      <c r="AD581" s="28">
        <v>75173.88</v>
      </c>
      <c r="AE581" s="60"/>
      <c r="AF581" s="28">
        <v>1.1399999999999999</v>
      </c>
      <c r="AG581" s="44">
        <v>75173.88</v>
      </c>
      <c r="AH581" s="60"/>
      <c r="AI581" s="63">
        <v>1.37</v>
      </c>
      <c r="AJ581" s="44">
        <v>90340.54</v>
      </c>
      <c r="AK581" s="12"/>
      <c r="AL581" s="11"/>
      <c r="AM581" s="28">
        <v>14.46</v>
      </c>
      <c r="AN581" s="28">
        <v>953521.32</v>
      </c>
      <c r="AO581" s="60"/>
      <c r="AP581" s="28">
        <v>14.46</v>
      </c>
      <c r="AQ581" s="28">
        <v>380919.78</v>
      </c>
      <c r="AR581" s="60"/>
      <c r="AS581" s="28">
        <v>2.0299999999999998</v>
      </c>
      <c r="AT581" s="28">
        <v>151086.81</v>
      </c>
      <c r="AU581" s="13"/>
      <c r="AV581" s="11"/>
      <c r="AW581" s="44">
        <v>3451258.93</v>
      </c>
      <c r="AX581" s="51"/>
      <c r="AY581" s="140">
        <v>37.300000000000004</v>
      </c>
    </row>
    <row r="582" spans="1:51" x14ac:dyDescent="0.25">
      <c r="A582" s="116" t="s">
        <v>1322</v>
      </c>
      <c r="B582" s="152" t="s">
        <v>1323</v>
      </c>
      <c r="C582" s="27" t="s">
        <v>1245</v>
      </c>
      <c r="D582" s="27" t="s">
        <v>131</v>
      </c>
      <c r="E582" s="60"/>
      <c r="F582" s="139">
        <v>4133.99</v>
      </c>
      <c r="G582" s="140">
        <v>1121</v>
      </c>
      <c r="H582" s="140">
        <v>177.5</v>
      </c>
      <c r="I582" s="60"/>
      <c r="J582" s="28">
        <v>8.9600000000000009</v>
      </c>
      <c r="K582" s="28">
        <v>590840.31999999995</v>
      </c>
      <c r="L582" s="60"/>
      <c r="M582" s="28">
        <v>8.9600000000000009</v>
      </c>
      <c r="N582" s="28">
        <v>590840.31999999995</v>
      </c>
      <c r="O582" s="60"/>
      <c r="P582" s="28">
        <v>9.34</v>
      </c>
      <c r="Q582" s="28">
        <v>615898.28</v>
      </c>
      <c r="R582" s="60"/>
      <c r="S582" s="28">
        <v>9.34</v>
      </c>
      <c r="T582" s="44">
        <v>615898.28</v>
      </c>
      <c r="U582" s="12"/>
      <c r="V582" s="11"/>
      <c r="W582" s="28">
        <v>1.42</v>
      </c>
      <c r="X582" s="28">
        <v>93637.64</v>
      </c>
      <c r="Y582" s="60"/>
      <c r="Z582" s="28">
        <v>1.42</v>
      </c>
      <c r="AA582" s="28">
        <v>93637.64</v>
      </c>
      <c r="AB582" s="60"/>
      <c r="AC582" s="28">
        <v>1.47</v>
      </c>
      <c r="AD582" s="28">
        <v>96934.74</v>
      </c>
      <c r="AE582" s="60"/>
      <c r="AF582" s="28">
        <v>1.47</v>
      </c>
      <c r="AG582" s="44">
        <v>96934.74</v>
      </c>
      <c r="AH582" s="60"/>
      <c r="AI582" s="63">
        <v>1.77</v>
      </c>
      <c r="AJ582" s="44">
        <v>116717.34</v>
      </c>
      <c r="AK582" s="12"/>
      <c r="AL582" s="11"/>
      <c r="AM582" s="28">
        <v>29.31</v>
      </c>
      <c r="AN582" s="28">
        <v>1932760.02</v>
      </c>
      <c r="AO582" s="60"/>
      <c r="AP582" s="28">
        <v>29.31</v>
      </c>
      <c r="AQ582" s="28">
        <v>772113.33</v>
      </c>
      <c r="AR582" s="60"/>
      <c r="AS582" s="28">
        <v>4.13</v>
      </c>
      <c r="AT582" s="28">
        <v>307383.51</v>
      </c>
      <c r="AU582" s="13"/>
      <c r="AV582" s="11"/>
      <c r="AW582" s="44">
        <v>5923596.1600000011</v>
      </c>
      <c r="AX582" s="51"/>
      <c r="AY582" s="140">
        <v>63.08</v>
      </c>
    </row>
    <row r="583" spans="1:51" x14ac:dyDescent="0.25">
      <c r="A583" s="116" t="s">
        <v>1324</v>
      </c>
      <c r="B583" s="152" t="s">
        <v>1325</v>
      </c>
      <c r="C583" s="27" t="s">
        <v>1245</v>
      </c>
      <c r="D583" s="27" t="s">
        <v>131</v>
      </c>
      <c r="E583" s="60"/>
      <c r="F583" s="139">
        <v>1864.65</v>
      </c>
      <c r="G583" s="140">
        <v>584</v>
      </c>
      <c r="H583" s="140">
        <v>26</v>
      </c>
      <c r="I583" s="60"/>
      <c r="J583" s="28">
        <v>4.67</v>
      </c>
      <c r="K583" s="28">
        <v>307949.14</v>
      </c>
      <c r="L583" s="60"/>
      <c r="M583" s="28">
        <v>4.67</v>
      </c>
      <c r="N583" s="28">
        <v>307949.14</v>
      </c>
      <c r="O583" s="60"/>
      <c r="P583" s="28">
        <v>4.8600000000000003</v>
      </c>
      <c r="Q583" s="28">
        <v>320478.12</v>
      </c>
      <c r="R583" s="60"/>
      <c r="S583" s="28">
        <v>4.8600000000000003</v>
      </c>
      <c r="T583" s="44">
        <v>320478.12</v>
      </c>
      <c r="U583" s="12"/>
      <c r="V583" s="11"/>
      <c r="W583" s="28">
        <v>0.2</v>
      </c>
      <c r="X583" s="28">
        <v>13188.4</v>
      </c>
      <c r="Y583" s="60"/>
      <c r="Z583" s="28">
        <v>0.2</v>
      </c>
      <c r="AA583" s="28">
        <v>13188.4</v>
      </c>
      <c r="AB583" s="60"/>
      <c r="AC583" s="28">
        <v>0.21</v>
      </c>
      <c r="AD583" s="28">
        <v>13847.82</v>
      </c>
      <c r="AE583" s="60"/>
      <c r="AF583" s="28">
        <v>0.21</v>
      </c>
      <c r="AG583" s="44">
        <v>13847.82</v>
      </c>
      <c r="AH583" s="60"/>
      <c r="AI583" s="63">
        <v>0.26</v>
      </c>
      <c r="AJ583" s="44">
        <v>17144.919999999998</v>
      </c>
      <c r="AK583" s="12"/>
      <c r="AL583" s="11"/>
      <c r="AM583" s="28">
        <v>13.22</v>
      </c>
      <c r="AN583" s="28">
        <v>871753.24</v>
      </c>
      <c r="AO583" s="60"/>
      <c r="AP583" s="28">
        <v>13.22</v>
      </c>
      <c r="AQ583" s="28">
        <v>348254.46</v>
      </c>
      <c r="AR583" s="60"/>
      <c r="AS583" s="28">
        <v>1.86</v>
      </c>
      <c r="AT583" s="28">
        <v>138434.22</v>
      </c>
      <c r="AU583" s="13"/>
      <c r="AV583" s="11"/>
      <c r="AW583" s="44">
        <v>2686513.8000000003</v>
      </c>
      <c r="AX583" s="51"/>
      <c r="AY583" s="140">
        <v>28.490000000000002</v>
      </c>
    </row>
    <row r="584" spans="1:51" x14ac:dyDescent="0.25">
      <c r="A584" s="116" t="s">
        <v>1326</v>
      </c>
      <c r="B584" s="152" t="s">
        <v>1327</v>
      </c>
      <c r="C584" s="27" t="s">
        <v>1245</v>
      </c>
      <c r="D584" s="27" t="s">
        <v>131</v>
      </c>
      <c r="E584" s="60"/>
      <c r="F584" s="139">
        <v>4282</v>
      </c>
      <c r="G584" s="140">
        <v>442</v>
      </c>
      <c r="H584" s="140">
        <v>92.5</v>
      </c>
      <c r="I584" s="60"/>
      <c r="J584" s="28">
        <v>3.53</v>
      </c>
      <c r="K584" s="28">
        <v>232775.26</v>
      </c>
      <c r="L584" s="60"/>
      <c r="M584" s="28">
        <v>3.53</v>
      </c>
      <c r="N584" s="28">
        <v>232775.26</v>
      </c>
      <c r="O584" s="60"/>
      <c r="P584" s="28">
        <v>3.68</v>
      </c>
      <c r="Q584" s="28">
        <v>242666.56</v>
      </c>
      <c r="R584" s="60"/>
      <c r="S584" s="28">
        <v>3.68</v>
      </c>
      <c r="T584" s="44">
        <v>242666.56</v>
      </c>
      <c r="U584" s="12"/>
      <c r="V584" s="11"/>
      <c r="W584" s="28">
        <v>0.74</v>
      </c>
      <c r="X584" s="28">
        <v>48797.08</v>
      </c>
      <c r="Y584" s="60"/>
      <c r="Z584" s="28">
        <v>0.74</v>
      </c>
      <c r="AA584" s="28">
        <v>48797.08</v>
      </c>
      <c r="AB584" s="60"/>
      <c r="AC584" s="28">
        <v>0.77</v>
      </c>
      <c r="AD584" s="28">
        <v>50775.34</v>
      </c>
      <c r="AE584" s="60"/>
      <c r="AF584" s="28">
        <v>0.77</v>
      </c>
      <c r="AG584" s="44">
        <v>50775.34</v>
      </c>
      <c r="AH584" s="60"/>
      <c r="AI584" s="63">
        <v>0.92</v>
      </c>
      <c r="AJ584" s="44">
        <v>60666.64</v>
      </c>
      <c r="AK584" s="12"/>
      <c r="AL584" s="11"/>
      <c r="AM584" s="28">
        <v>30.36</v>
      </c>
      <c r="AN584" s="28">
        <v>2001999.12</v>
      </c>
      <c r="AO584" s="60"/>
      <c r="AP584" s="28">
        <v>30.36</v>
      </c>
      <c r="AQ584" s="28">
        <v>799773.48</v>
      </c>
      <c r="AR584" s="60"/>
      <c r="AS584" s="28">
        <v>4.28</v>
      </c>
      <c r="AT584" s="28">
        <v>318547.56</v>
      </c>
      <c r="AU584" s="13"/>
      <c r="AV584" s="11"/>
      <c r="AW584" s="44">
        <v>4331015.28</v>
      </c>
      <c r="AX584" s="51"/>
      <c r="AY584" s="140">
        <v>44.45</v>
      </c>
    </row>
    <row r="585" spans="1:51" x14ac:dyDescent="0.25">
      <c r="A585" s="116" t="s">
        <v>1328</v>
      </c>
      <c r="B585" s="152" t="s">
        <v>1329</v>
      </c>
      <c r="C585" s="27" t="s">
        <v>1245</v>
      </c>
      <c r="D585" s="27" t="s">
        <v>131</v>
      </c>
      <c r="E585" s="60"/>
      <c r="F585" s="139">
        <v>2618.9899999999998</v>
      </c>
      <c r="G585" s="140">
        <v>1438.66</v>
      </c>
      <c r="H585" s="140">
        <v>184</v>
      </c>
      <c r="I585" s="60"/>
      <c r="J585" s="28">
        <v>11.5</v>
      </c>
      <c r="K585" s="28">
        <v>758333</v>
      </c>
      <c r="L585" s="60"/>
      <c r="M585" s="28">
        <v>11.5</v>
      </c>
      <c r="N585" s="28">
        <v>758333</v>
      </c>
      <c r="O585" s="60"/>
      <c r="P585" s="28">
        <v>11.98</v>
      </c>
      <c r="Q585" s="28">
        <v>789985.16</v>
      </c>
      <c r="R585" s="60"/>
      <c r="S585" s="28">
        <v>11.98</v>
      </c>
      <c r="T585" s="44">
        <v>789985.16</v>
      </c>
      <c r="U585" s="12"/>
      <c r="V585" s="11"/>
      <c r="W585" s="28">
        <v>1.47</v>
      </c>
      <c r="X585" s="28">
        <v>96934.74</v>
      </c>
      <c r="Y585" s="60"/>
      <c r="Z585" s="28">
        <v>1.47</v>
      </c>
      <c r="AA585" s="28">
        <v>96934.74</v>
      </c>
      <c r="AB585" s="60"/>
      <c r="AC585" s="28">
        <v>1.53</v>
      </c>
      <c r="AD585" s="28">
        <v>100891.26</v>
      </c>
      <c r="AE585" s="60"/>
      <c r="AF585" s="28">
        <v>1.53</v>
      </c>
      <c r="AG585" s="44">
        <v>100891.26</v>
      </c>
      <c r="AH585" s="60"/>
      <c r="AI585" s="63">
        <v>1.84</v>
      </c>
      <c r="AJ585" s="44">
        <v>121333.28</v>
      </c>
      <c r="AK585" s="12"/>
      <c r="AL585" s="11"/>
      <c r="AM585" s="28">
        <v>18.57</v>
      </c>
      <c r="AN585" s="28">
        <v>1224542.94</v>
      </c>
      <c r="AO585" s="60"/>
      <c r="AP585" s="28">
        <v>18.57</v>
      </c>
      <c r="AQ585" s="28">
        <v>489189.51</v>
      </c>
      <c r="AR585" s="60"/>
      <c r="AS585" s="28">
        <v>2.61</v>
      </c>
      <c r="AT585" s="28">
        <v>194254.47</v>
      </c>
      <c r="AU585" s="13"/>
      <c r="AV585" s="11"/>
      <c r="AW585" s="44">
        <v>5521608.5200000005</v>
      </c>
      <c r="AX585" s="51"/>
      <c r="AY585" s="140">
        <v>60.400000000000006</v>
      </c>
    </row>
    <row r="586" spans="1:51" x14ac:dyDescent="0.25">
      <c r="A586" s="116" t="s">
        <v>1330</v>
      </c>
      <c r="B586" s="152" t="s">
        <v>1331</v>
      </c>
      <c r="C586" s="27" t="s">
        <v>1245</v>
      </c>
      <c r="D586" s="27" t="s">
        <v>131</v>
      </c>
      <c r="E586" s="60"/>
      <c r="F586" s="139">
        <v>2884.48</v>
      </c>
      <c r="G586" s="140">
        <v>581</v>
      </c>
      <c r="H586" s="140">
        <v>98</v>
      </c>
      <c r="I586" s="60"/>
      <c r="J586" s="28">
        <v>4.6399999999999997</v>
      </c>
      <c r="K586" s="28">
        <v>305970.88</v>
      </c>
      <c r="L586" s="60"/>
      <c r="M586" s="28">
        <v>4.6399999999999997</v>
      </c>
      <c r="N586" s="28">
        <v>305970.88</v>
      </c>
      <c r="O586" s="60"/>
      <c r="P586" s="28">
        <v>4.84</v>
      </c>
      <c r="Q586" s="28">
        <v>319159.28000000003</v>
      </c>
      <c r="R586" s="60"/>
      <c r="S586" s="28">
        <v>4.84</v>
      </c>
      <c r="T586" s="44">
        <v>319159.28000000003</v>
      </c>
      <c r="U586" s="12"/>
      <c r="V586" s="11"/>
      <c r="W586" s="28">
        <v>0.78</v>
      </c>
      <c r="X586" s="28">
        <v>51434.76</v>
      </c>
      <c r="Y586" s="60"/>
      <c r="Z586" s="28">
        <v>0.78</v>
      </c>
      <c r="AA586" s="28">
        <v>51434.76</v>
      </c>
      <c r="AB586" s="60"/>
      <c r="AC586" s="28">
        <v>0.81</v>
      </c>
      <c r="AD586" s="28">
        <v>53413.02</v>
      </c>
      <c r="AE586" s="60"/>
      <c r="AF586" s="28">
        <v>0.81</v>
      </c>
      <c r="AG586" s="44">
        <v>53413.02</v>
      </c>
      <c r="AH586" s="60"/>
      <c r="AI586" s="63">
        <v>0.98</v>
      </c>
      <c r="AJ586" s="44">
        <v>64623.16</v>
      </c>
      <c r="AK586" s="12"/>
      <c r="AL586" s="11"/>
      <c r="AM586" s="28">
        <v>20.45</v>
      </c>
      <c r="AN586" s="28">
        <v>1348513.9</v>
      </c>
      <c r="AO586" s="60"/>
      <c r="AP586" s="28">
        <v>20.45</v>
      </c>
      <c r="AQ586" s="28">
        <v>538714.35</v>
      </c>
      <c r="AR586" s="60"/>
      <c r="AS586" s="28">
        <v>2.88</v>
      </c>
      <c r="AT586" s="28">
        <v>214349.76</v>
      </c>
      <c r="AU586" s="13"/>
      <c r="AV586" s="11"/>
      <c r="AW586" s="44">
        <v>3626157.05</v>
      </c>
      <c r="AX586" s="51"/>
      <c r="AY586" s="140">
        <v>38.15</v>
      </c>
    </row>
    <row r="587" spans="1:51" x14ac:dyDescent="0.25">
      <c r="A587" s="116" t="s">
        <v>1332</v>
      </c>
      <c r="B587" s="152" t="s">
        <v>1333</v>
      </c>
      <c r="C587" s="27" t="s">
        <v>1245</v>
      </c>
      <c r="D587" s="27" t="s">
        <v>131</v>
      </c>
      <c r="E587" s="60"/>
      <c r="F587" s="139">
        <v>3383.5</v>
      </c>
      <c r="G587" s="140">
        <v>354</v>
      </c>
      <c r="H587" s="140">
        <v>59</v>
      </c>
      <c r="I587" s="60"/>
      <c r="J587" s="28">
        <v>2.83</v>
      </c>
      <c r="K587" s="28">
        <v>186615.86</v>
      </c>
      <c r="L587" s="60"/>
      <c r="M587" s="28">
        <v>2.83</v>
      </c>
      <c r="N587" s="28">
        <v>186615.86</v>
      </c>
      <c r="O587" s="60"/>
      <c r="P587" s="28">
        <v>2.95</v>
      </c>
      <c r="Q587" s="28">
        <v>194528.9</v>
      </c>
      <c r="R587" s="60"/>
      <c r="S587" s="28">
        <v>2.95</v>
      </c>
      <c r="T587" s="44">
        <v>194528.9</v>
      </c>
      <c r="U587" s="12"/>
      <c r="V587" s="11"/>
      <c r="W587" s="28">
        <v>0.47</v>
      </c>
      <c r="X587" s="28">
        <v>30992.74</v>
      </c>
      <c r="Y587" s="60"/>
      <c r="Z587" s="28">
        <v>0.47</v>
      </c>
      <c r="AA587" s="28">
        <v>30992.74</v>
      </c>
      <c r="AB587" s="60"/>
      <c r="AC587" s="28">
        <v>0.49</v>
      </c>
      <c r="AD587" s="28">
        <v>32311.58</v>
      </c>
      <c r="AE587" s="60"/>
      <c r="AF587" s="28">
        <v>0.49</v>
      </c>
      <c r="AG587" s="44">
        <v>32311.58</v>
      </c>
      <c r="AH587" s="60"/>
      <c r="AI587" s="63">
        <v>0.59</v>
      </c>
      <c r="AJ587" s="44">
        <v>38905.78</v>
      </c>
      <c r="AK587" s="12"/>
      <c r="AL587" s="11"/>
      <c r="AM587" s="28">
        <v>23.99</v>
      </c>
      <c r="AN587" s="28">
        <v>1581948.58</v>
      </c>
      <c r="AO587" s="60"/>
      <c r="AP587" s="28">
        <v>23.99</v>
      </c>
      <c r="AQ587" s="28">
        <v>631968.56999999995</v>
      </c>
      <c r="AR587" s="60"/>
      <c r="AS587" s="28">
        <v>3.38</v>
      </c>
      <c r="AT587" s="28">
        <v>251563.26</v>
      </c>
      <c r="AU587" s="13"/>
      <c r="AV587" s="11"/>
      <c r="AW587" s="44">
        <v>3393284.35</v>
      </c>
      <c r="AX587" s="51"/>
      <c r="AY587" s="140">
        <v>34.76</v>
      </c>
    </row>
    <row r="588" spans="1:51" x14ac:dyDescent="0.25">
      <c r="A588" s="116" t="s">
        <v>1334</v>
      </c>
      <c r="B588" s="152" t="s">
        <v>1335</v>
      </c>
      <c r="C588" s="27" t="s">
        <v>1245</v>
      </c>
      <c r="D588" s="27" t="s">
        <v>12</v>
      </c>
      <c r="E588" s="60"/>
      <c r="F588" s="139">
        <v>3317.62</v>
      </c>
      <c r="G588" s="140">
        <v>2687.33</v>
      </c>
      <c r="H588" s="140">
        <v>926.5</v>
      </c>
      <c r="I588" s="60"/>
      <c r="J588" s="28">
        <v>21.49</v>
      </c>
      <c r="K588" s="28">
        <v>1417093.58</v>
      </c>
      <c r="L588" s="60"/>
      <c r="M588" s="28">
        <v>21.49</v>
      </c>
      <c r="N588" s="28">
        <v>1417093.58</v>
      </c>
      <c r="O588" s="60"/>
      <c r="P588" s="28">
        <v>22.39</v>
      </c>
      <c r="Q588" s="28">
        <v>1476441.38</v>
      </c>
      <c r="R588" s="60"/>
      <c r="S588" s="28">
        <v>22.39</v>
      </c>
      <c r="T588" s="44">
        <v>1476441.38</v>
      </c>
      <c r="U588" s="12"/>
      <c r="V588" s="11"/>
      <c r="W588" s="28">
        <v>7.41</v>
      </c>
      <c r="X588" s="28">
        <v>488630.22</v>
      </c>
      <c r="Y588" s="60"/>
      <c r="Z588" s="28">
        <v>7.41</v>
      </c>
      <c r="AA588" s="28">
        <v>488630.22</v>
      </c>
      <c r="AB588" s="60"/>
      <c r="AC588" s="28">
        <v>7.72</v>
      </c>
      <c r="AD588" s="28">
        <v>509072.24</v>
      </c>
      <c r="AE588" s="60"/>
      <c r="AF588" s="28">
        <v>7.72</v>
      </c>
      <c r="AG588" s="44">
        <v>509072.24</v>
      </c>
      <c r="AH588" s="60"/>
      <c r="AI588" s="63">
        <v>9.26</v>
      </c>
      <c r="AJ588" s="44">
        <v>610622.92000000004</v>
      </c>
      <c r="AK588" s="12"/>
      <c r="AL588" s="11"/>
      <c r="AM588" s="28">
        <v>23.52</v>
      </c>
      <c r="AN588" s="28">
        <v>1550955.84</v>
      </c>
      <c r="AO588" s="60"/>
      <c r="AP588" s="28">
        <v>23.52</v>
      </c>
      <c r="AQ588" s="28">
        <v>619587.36</v>
      </c>
      <c r="AR588" s="60"/>
      <c r="AS588" s="28">
        <v>3.31</v>
      </c>
      <c r="AT588" s="28">
        <v>246353.37</v>
      </c>
      <c r="AU588" s="13"/>
      <c r="AV588" s="11"/>
      <c r="AW588" s="44">
        <v>10809994.33</v>
      </c>
      <c r="AX588" s="51"/>
      <c r="AY588" s="140">
        <v>121.89999999999999</v>
      </c>
    </row>
    <row r="589" spans="1:51" x14ac:dyDescent="0.25">
      <c r="A589" s="116" t="s">
        <v>1336</v>
      </c>
      <c r="B589" s="152" t="s">
        <v>1337</v>
      </c>
      <c r="C589" s="27" t="s">
        <v>1245</v>
      </c>
      <c r="D589" s="27" t="s">
        <v>12</v>
      </c>
      <c r="E589" s="60"/>
      <c r="F589" s="139">
        <v>8358.7800000000007</v>
      </c>
      <c r="G589" s="140">
        <v>1295</v>
      </c>
      <c r="H589" s="140">
        <v>727</v>
      </c>
      <c r="I589" s="60"/>
      <c r="J589" s="28">
        <v>10.36</v>
      </c>
      <c r="K589" s="28">
        <v>683159.12</v>
      </c>
      <c r="L589" s="60"/>
      <c r="M589" s="28">
        <v>10.36</v>
      </c>
      <c r="N589" s="28">
        <v>683159.12</v>
      </c>
      <c r="O589" s="60"/>
      <c r="P589" s="28">
        <v>10.79</v>
      </c>
      <c r="Q589" s="28">
        <v>711514.18</v>
      </c>
      <c r="R589" s="60"/>
      <c r="S589" s="28">
        <v>10.79</v>
      </c>
      <c r="T589" s="44">
        <v>711514.18</v>
      </c>
      <c r="U589" s="12"/>
      <c r="V589" s="11"/>
      <c r="W589" s="28">
        <v>5.81</v>
      </c>
      <c r="X589" s="28">
        <v>383123.02</v>
      </c>
      <c r="Y589" s="60"/>
      <c r="Z589" s="28">
        <v>5.81</v>
      </c>
      <c r="AA589" s="28">
        <v>383123.02</v>
      </c>
      <c r="AB589" s="60"/>
      <c r="AC589" s="28">
        <v>6.05</v>
      </c>
      <c r="AD589" s="28">
        <v>398949.1</v>
      </c>
      <c r="AE589" s="60"/>
      <c r="AF589" s="28">
        <v>6.05</v>
      </c>
      <c r="AG589" s="44">
        <v>398949.1</v>
      </c>
      <c r="AH589" s="60"/>
      <c r="AI589" s="63">
        <v>7.27</v>
      </c>
      <c r="AJ589" s="44">
        <v>479398.34</v>
      </c>
      <c r="AK589" s="12"/>
      <c r="AL589" s="11"/>
      <c r="AM589" s="28">
        <v>59.28</v>
      </c>
      <c r="AN589" s="28">
        <v>3909041.76</v>
      </c>
      <c r="AO589" s="60"/>
      <c r="AP589" s="28">
        <v>59.28</v>
      </c>
      <c r="AQ589" s="28">
        <v>1561613.04</v>
      </c>
      <c r="AR589" s="60"/>
      <c r="AS589" s="28">
        <v>8.35</v>
      </c>
      <c r="AT589" s="28">
        <v>621465.44999999995</v>
      </c>
      <c r="AU589" s="13"/>
      <c r="AV589" s="11"/>
      <c r="AW589" s="44">
        <v>10925009.429999996</v>
      </c>
      <c r="AX589" s="51"/>
      <c r="AY589" s="140">
        <v>116.39999999999999</v>
      </c>
    </row>
    <row r="590" spans="1:51" x14ac:dyDescent="0.25">
      <c r="A590" s="116" t="s">
        <v>1341</v>
      </c>
      <c r="B590" s="152" t="s">
        <v>1342</v>
      </c>
      <c r="C590" s="27" t="s">
        <v>1340</v>
      </c>
      <c r="D590" s="27" t="s">
        <v>12</v>
      </c>
      <c r="E590" s="60"/>
      <c r="F590" s="139">
        <v>267</v>
      </c>
      <c r="G590" s="140">
        <v>86</v>
      </c>
      <c r="H590" s="140">
        <v>5.33</v>
      </c>
      <c r="I590" s="60"/>
      <c r="J590" s="28">
        <v>0.68</v>
      </c>
      <c r="K590" s="28">
        <v>44840.56</v>
      </c>
      <c r="L590" s="60"/>
      <c r="M590" s="28">
        <v>0.68</v>
      </c>
      <c r="N590" s="28">
        <v>44840.56</v>
      </c>
      <c r="O590" s="60"/>
      <c r="P590" s="28">
        <v>0.71</v>
      </c>
      <c r="Q590" s="28">
        <v>46818.82</v>
      </c>
      <c r="R590" s="60"/>
      <c r="S590" s="28">
        <v>0.71</v>
      </c>
      <c r="T590" s="44">
        <v>46818.82</v>
      </c>
      <c r="U590" s="12"/>
      <c r="V590" s="11"/>
      <c r="W590" s="28">
        <v>0.04</v>
      </c>
      <c r="X590" s="28">
        <v>2637.68</v>
      </c>
      <c r="Y590" s="60"/>
      <c r="Z590" s="28">
        <v>0.04</v>
      </c>
      <c r="AA590" s="28">
        <v>2637.68</v>
      </c>
      <c r="AB590" s="60"/>
      <c r="AC590" s="28">
        <v>0.04</v>
      </c>
      <c r="AD590" s="28">
        <v>2637.68</v>
      </c>
      <c r="AE590" s="60"/>
      <c r="AF590" s="28">
        <v>0.04</v>
      </c>
      <c r="AG590" s="44">
        <v>2637.68</v>
      </c>
      <c r="AH590" s="60"/>
      <c r="AI590" s="63">
        <v>0.05</v>
      </c>
      <c r="AJ590" s="44">
        <v>3297.1</v>
      </c>
      <c r="AK590" s="12"/>
      <c r="AL590" s="11"/>
      <c r="AM590" s="28">
        <v>1.89</v>
      </c>
      <c r="AN590" s="28">
        <v>124630.38</v>
      </c>
      <c r="AO590" s="60"/>
      <c r="AP590" s="28">
        <v>1.89</v>
      </c>
      <c r="AQ590" s="28">
        <v>49788.27</v>
      </c>
      <c r="AR590" s="60"/>
      <c r="AS590" s="28">
        <v>0.26</v>
      </c>
      <c r="AT590" s="28">
        <v>19351.02</v>
      </c>
      <c r="AU590" s="13"/>
      <c r="AV590" s="11"/>
      <c r="AW590" s="44">
        <v>390936.24999999994</v>
      </c>
      <c r="AX590" s="51"/>
      <c r="AY590" s="140">
        <v>4.16</v>
      </c>
    </row>
    <row r="591" spans="1:51" x14ac:dyDescent="0.25">
      <c r="A591" s="116" t="s">
        <v>1343</v>
      </c>
      <c r="B591" s="152" t="s">
        <v>1344</v>
      </c>
      <c r="C591" s="27" t="s">
        <v>1340</v>
      </c>
      <c r="D591" s="27" t="s">
        <v>12</v>
      </c>
      <c r="E591" s="60"/>
      <c r="F591" s="139">
        <v>660.11</v>
      </c>
      <c r="G591" s="140">
        <v>240</v>
      </c>
      <c r="H591" s="140">
        <v>0</v>
      </c>
      <c r="I591" s="60"/>
      <c r="J591" s="28">
        <v>1.92</v>
      </c>
      <c r="K591" s="28">
        <v>126608.64</v>
      </c>
      <c r="L591" s="60"/>
      <c r="M591" s="28">
        <v>1.92</v>
      </c>
      <c r="N591" s="28">
        <v>126608.64</v>
      </c>
      <c r="O591" s="60"/>
      <c r="P591" s="28">
        <v>2</v>
      </c>
      <c r="Q591" s="28">
        <v>131884</v>
      </c>
      <c r="R591" s="60"/>
      <c r="S591" s="28">
        <v>2</v>
      </c>
      <c r="T591" s="44">
        <v>131884</v>
      </c>
      <c r="U591" s="12"/>
      <c r="V591" s="11"/>
      <c r="W591" s="28">
        <v>0</v>
      </c>
      <c r="X591" s="28">
        <v>0</v>
      </c>
      <c r="Y591" s="60"/>
      <c r="Z591" s="28">
        <v>0</v>
      </c>
      <c r="AA591" s="28">
        <v>0</v>
      </c>
      <c r="AB591" s="60"/>
      <c r="AC591" s="28">
        <v>0</v>
      </c>
      <c r="AD591" s="28">
        <v>0</v>
      </c>
      <c r="AE591" s="60"/>
      <c r="AF591" s="28">
        <v>0</v>
      </c>
      <c r="AG591" s="44">
        <v>0</v>
      </c>
      <c r="AH591" s="60"/>
      <c r="AI591" s="63">
        <v>0</v>
      </c>
      <c r="AJ591" s="44">
        <v>0</v>
      </c>
      <c r="AK591" s="12"/>
      <c r="AL591" s="11"/>
      <c r="AM591" s="28">
        <v>4.68</v>
      </c>
      <c r="AN591" s="28">
        <v>308608.56</v>
      </c>
      <c r="AO591" s="60"/>
      <c r="AP591" s="28">
        <v>4.68</v>
      </c>
      <c r="AQ591" s="28">
        <v>123285.24</v>
      </c>
      <c r="AR591" s="60"/>
      <c r="AS591" s="28">
        <v>0.66</v>
      </c>
      <c r="AT591" s="28">
        <v>49121.82</v>
      </c>
      <c r="AU591" s="13"/>
      <c r="AV591" s="11"/>
      <c r="AW591" s="44">
        <v>998000.9</v>
      </c>
      <c r="AX591" s="51"/>
      <c r="AY591" s="140">
        <v>10.6</v>
      </c>
    </row>
    <row r="592" spans="1:51" x14ac:dyDescent="0.25">
      <c r="A592" s="116" t="s">
        <v>1345</v>
      </c>
      <c r="B592" s="152" t="s">
        <v>1346</v>
      </c>
      <c r="C592" s="27" t="s">
        <v>1340</v>
      </c>
      <c r="D592" s="27" t="s">
        <v>12</v>
      </c>
      <c r="E592" s="60"/>
      <c r="F592" s="139">
        <v>403.93</v>
      </c>
      <c r="G592" s="140">
        <v>206.33</v>
      </c>
      <c r="H592" s="140">
        <v>9</v>
      </c>
      <c r="I592" s="60"/>
      <c r="J592" s="28">
        <v>1.65</v>
      </c>
      <c r="K592" s="28">
        <v>108804.3</v>
      </c>
      <c r="L592" s="60"/>
      <c r="M592" s="28">
        <v>1.65</v>
      </c>
      <c r="N592" s="28">
        <v>108804.3</v>
      </c>
      <c r="O592" s="60"/>
      <c r="P592" s="28">
        <v>1.71</v>
      </c>
      <c r="Q592" s="28">
        <v>112760.82</v>
      </c>
      <c r="R592" s="60"/>
      <c r="S592" s="28">
        <v>1.71</v>
      </c>
      <c r="T592" s="44">
        <v>112760.82</v>
      </c>
      <c r="U592" s="12"/>
      <c r="V592" s="11"/>
      <c r="W592" s="28">
        <v>7.0000000000000007E-2</v>
      </c>
      <c r="X592" s="28">
        <v>4615.9399999999996</v>
      </c>
      <c r="Y592" s="60"/>
      <c r="Z592" s="28">
        <v>7.0000000000000007E-2</v>
      </c>
      <c r="AA592" s="28">
        <v>4615.9399999999996</v>
      </c>
      <c r="AB592" s="60"/>
      <c r="AC592" s="28">
        <v>7.0000000000000007E-2</v>
      </c>
      <c r="AD592" s="28">
        <v>4615.9399999999996</v>
      </c>
      <c r="AE592" s="60"/>
      <c r="AF592" s="28">
        <v>7.0000000000000007E-2</v>
      </c>
      <c r="AG592" s="44">
        <v>4615.9399999999996</v>
      </c>
      <c r="AH592" s="60"/>
      <c r="AI592" s="63">
        <v>0.09</v>
      </c>
      <c r="AJ592" s="44">
        <v>5934.78</v>
      </c>
      <c r="AK592" s="12"/>
      <c r="AL592" s="11"/>
      <c r="AM592" s="28">
        <v>2.86</v>
      </c>
      <c r="AN592" s="28">
        <v>188594.12</v>
      </c>
      <c r="AO592" s="60"/>
      <c r="AP592" s="28">
        <v>2.86</v>
      </c>
      <c r="AQ592" s="28">
        <v>75340.98</v>
      </c>
      <c r="AR592" s="60"/>
      <c r="AS592" s="28">
        <v>0.4</v>
      </c>
      <c r="AT592" s="28">
        <v>29770.799999999999</v>
      </c>
      <c r="AU592" s="13"/>
      <c r="AV592" s="11"/>
      <c r="AW592" s="44">
        <v>761234.68000000017</v>
      </c>
      <c r="AX592" s="51"/>
      <c r="AY592" s="140">
        <v>8.23</v>
      </c>
    </row>
    <row r="593" spans="1:51" x14ac:dyDescent="0.25">
      <c r="A593" s="116" t="s">
        <v>1347</v>
      </c>
      <c r="B593" s="152" t="s">
        <v>1348</v>
      </c>
      <c r="C593" s="27" t="s">
        <v>1340</v>
      </c>
      <c r="D593" s="27" t="s">
        <v>131</v>
      </c>
      <c r="E593" s="60"/>
      <c r="F593" s="139">
        <v>879.98</v>
      </c>
      <c r="G593" s="140">
        <v>477.66</v>
      </c>
      <c r="H593" s="140">
        <v>17.16</v>
      </c>
      <c r="I593" s="60"/>
      <c r="J593" s="28">
        <v>3.82</v>
      </c>
      <c r="K593" s="28">
        <v>251898.44</v>
      </c>
      <c r="L593" s="60"/>
      <c r="M593" s="28">
        <v>3.82</v>
      </c>
      <c r="N593" s="28">
        <v>251898.44</v>
      </c>
      <c r="O593" s="60"/>
      <c r="P593" s="28">
        <v>3.98</v>
      </c>
      <c r="Q593" s="28">
        <v>262449.15999999997</v>
      </c>
      <c r="R593" s="60"/>
      <c r="S593" s="28">
        <v>3.98</v>
      </c>
      <c r="T593" s="44">
        <v>262449.15999999997</v>
      </c>
      <c r="U593" s="12"/>
      <c r="V593" s="11"/>
      <c r="W593" s="28">
        <v>0.13</v>
      </c>
      <c r="X593" s="28">
        <v>8572.4599999999991</v>
      </c>
      <c r="Y593" s="60"/>
      <c r="Z593" s="28">
        <v>0.13</v>
      </c>
      <c r="AA593" s="28">
        <v>8572.4599999999991</v>
      </c>
      <c r="AB593" s="60"/>
      <c r="AC593" s="28">
        <v>0.14000000000000001</v>
      </c>
      <c r="AD593" s="28">
        <v>9231.8799999999992</v>
      </c>
      <c r="AE593" s="60"/>
      <c r="AF593" s="28">
        <v>0.14000000000000001</v>
      </c>
      <c r="AG593" s="44">
        <v>9231.8799999999992</v>
      </c>
      <c r="AH593" s="60"/>
      <c r="AI593" s="63">
        <v>0.17</v>
      </c>
      <c r="AJ593" s="44">
        <v>11210.14</v>
      </c>
      <c r="AK593" s="12"/>
      <c r="AL593" s="11"/>
      <c r="AM593" s="28">
        <v>6.24</v>
      </c>
      <c r="AN593" s="28">
        <v>411478.08</v>
      </c>
      <c r="AO593" s="60"/>
      <c r="AP593" s="28">
        <v>6.24</v>
      </c>
      <c r="AQ593" s="28">
        <v>164380.32</v>
      </c>
      <c r="AR593" s="60"/>
      <c r="AS593" s="28">
        <v>0.87</v>
      </c>
      <c r="AT593" s="28">
        <v>64751.49</v>
      </c>
      <c r="AU593" s="13"/>
      <c r="AV593" s="11"/>
      <c r="AW593" s="44">
        <v>1716123.9099999997</v>
      </c>
      <c r="AX593" s="51"/>
      <c r="AY593" s="140">
        <v>18.600000000000001</v>
      </c>
    </row>
    <row r="594" spans="1:51" x14ac:dyDescent="0.25">
      <c r="A594" s="116" t="s">
        <v>1349</v>
      </c>
      <c r="B594" s="152" t="s">
        <v>1350</v>
      </c>
      <c r="C594" s="27" t="s">
        <v>1340</v>
      </c>
      <c r="D594" s="27" t="s">
        <v>120</v>
      </c>
      <c r="E594" s="60"/>
      <c r="F594" s="139">
        <v>1511.22</v>
      </c>
      <c r="G594" s="140">
        <v>1024</v>
      </c>
      <c r="H594" s="140">
        <v>139.5</v>
      </c>
      <c r="I594" s="60"/>
      <c r="J594" s="28">
        <v>8.19</v>
      </c>
      <c r="K594" s="28">
        <v>540064.98</v>
      </c>
      <c r="L594" s="60"/>
      <c r="M594" s="28">
        <v>8.19</v>
      </c>
      <c r="N594" s="28">
        <v>540064.98</v>
      </c>
      <c r="O594" s="60"/>
      <c r="P594" s="28">
        <v>8.5299999999999994</v>
      </c>
      <c r="Q594" s="28">
        <v>562485.26</v>
      </c>
      <c r="R594" s="60"/>
      <c r="S594" s="28">
        <v>8.5299999999999994</v>
      </c>
      <c r="T594" s="44">
        <v>562485.26</v>
      </c>
      <c r="U594" s="12"/>
      <c r="V594" s="11"/>
      <c r="W594" s="28">
        <v>1.1100000000000001</v>
      </c>
      <c r="X594" s="28">
        <v>73195.62</v>
      </c>
      <c r="Y594" s="60"/>
      <c r="Z594" s="28">
        <v>1.1100000000000001</v>
      </c>
      <c r="AA594" s="28">
        <v>73195.62</v>
      </c>
      <c r="AB594" s="60"/>
      <c r="AC594" s="28">
        <v>1.1599999999999999</v>
      </c>
      <c r="AD594" s="28">
        <v>76492.72</v>
      </c>
      <c r="AE594" s="60"/>
      <c r="AF594" s="28">
        <v>1.1599999999999999</v>
      </c>
      <c r="AG594" s="44">
        <v>76492.72</v>
      </c>
      <c r="AH594" s="60"/>
      <c r="AI594" s="63">
        <v>1.39</v>
      </c>
      <c r="AJ594" s="44">
        <v>91659.38</v>
      </c>
      <c r="AK594" s="12"/>
      <c r="AL594" s="11"/>
      <c r="AM594" s="28">
        <v>10.71</v>
      </c>
      <c r="AN594" s="28">
        <v>706238.82</v>
      </c>
      <c r="AO594" s="60"/>
      <c r="AP594" s="28">
        <v>10.71</v>
      </c>
      <c r="AQ594" s="28">
        <v>282133.53000000003</v>
      </c>
      <c r="AR594" s="60"/>
      <c r="AS594" s="28">
        <v>1.51</v>
      </c>
      <c r="AT594" s="28">
        <v>112384.77</v>
      </c>
      <c r="AU594" s="13"/>
      <c r="AV594" s="11"/>
      <c r="AW594" s="44">
        <v>3696893.66</v>
      </c>
      <c r="AX594" s="51"/>
      <c r="AY594" s="140">
        <v>40.78</v>
      </c>
    </row>
    <row r="595" spans="1:51" x14ac:dyDescent="0.25">
      <c r="A595" s="116" t="s">
        <v>1351</v>
      </c>
      <c r="B595" s="152" t="s">
        <v>1352</v>
      </c>
      <c r="C595" s="27" t="s">
        <v>1340</v>
      </c>
      <c r="D595" s="27" t="s">
        <v>120</v>
      </c>
      <c r="E595" s="60"/>
      <c r="F595" s="139">
        <v>84.87</v>
      </c>
      <c r="G595" s="140">
        <v>32</v>
      </c>
      <c r="H595" s="140">
        <v>0</v>
      </c>
      <c r="I595" s="60"/>
      <c r="J595" s="28">
        <v>0.25</v>
      </c>
      <c r="K595" s="28">
        <v>16485.5</v>
      </c>
      <c r="L595" s="60"/>
      <c r="M595" s="28">
        <v>0.25</v>
      </c>
      <c r="N595" s="28">
        <v>16485.5</v>
      </c>
      <c r="O595" s="60"/>
      <c r="P595" s="28">
        <v>0.26</v>
      </c>
      <c r="Q595" s="28">
        <v>17144.919999999998</v>
      </c>
      <c r="R595" s="60"/>
      <c r="S595" s="28">
        <v>0.26</v>
      </c>
      <c r="T595" s="44">
        <v>17144.919999999998</v>
      </c>
      <c r="U595" s="12"/>
      <c r="V595" s="11"/>
      <c r="W595" s="28">
        <v>0</v>
      </c>
      <c r="X595" s="28">
        <v>0</v>
      </c>
      <c r="Y595" s="60"/>
      <c r="Z595" s="28">
        <v>0</v>
      </c>
      <c r="AA595" s="28">
        <v>0</v>
      </c>
      <c r="AB595" s="60"/>
      <c r="AC595" s="28">
        <v>0</v>
      </c>
      <c r="AD595" s="28">
        <v>0</v>
      </c>
      <c r="AE595" s="60"/>
      <c r="AF595" s="28">
        <v>0</v>
      </c>
      <c r="AG595" s="44">
        <v>0</v>
      </c>
      <c r="AH595" s="60"/>
      <c r="AI595" s="63">
        <v>0</v>
      </c>
      <c r="AJ595" s="44">
        <v>0</v>
      </c>
      <c r="AK595" s="12"/>
      <c r="AL595" s="11"/>
      <c r="AM595" s="28">
        <v>0.6</v>
      </c>
      <c r="AN595" s="28">
        <v>39565.199999999997</v>
      </c>
      <c r="AO595" s="60"/>
      <c r="AP595" s="28">
        <v>0.6</v>
      </c>
      <c r="AQ595" s="28">
        <v>15805.8</v>
      </c>
      <c r="AR595" s="60"/>
      <c r="AS595" s="28">
        <v>0.08</v>
      </c>
      <c r="AT595" s="28">
        <v>5954.16</v>
      </c>
      <c r="AU595" s="13"/>
      <c r="AV595" s="11"/>
      <c r="AW595" s="44">
        <v>128585.99999999999</v>
      </c>
      <c r="AX595" s="51"/>
      <c r="AY595" s="140">
        <v>1.37</v>
      </c>
    </row>
    <row r="596" spans="1:51" x14ac:dyDescent="0.25">
      <c r="A596" s="116" t="s">
        <v>1353</v>
      </c>
      <c r="B596" s="152" t="s">
        <v>1354</v>
      </c>
      <c r="C596" s="27" t="s">
        <v>1340</v>
      </c>
      <c r="D596" s="27" t="s">
        <v>120</v>
      </c>
      <c r="E596" s="60"/>
      <c r="F596" s="139">
        <v>170.12</v>
      </c>
      <c r="G596" s="140">
        <v>58</v>
      </c>
      <c r="H596" s="140">
        <v>8</v>
      </c>
      <c r="I596" s="60"/>
      <c r="J596" s="28">
        <v>0.46</v>
      </c>
      <c r="K596" s="28">
        <v>30333.32</v>
      </c>
      <c r="L596" s="60"/>
      <c r="M596" s="28">
        <v>0.46</v>
      </c>
      <c r="N596" s="28">
        <v>30333.32</v>
      </c>
      <c r="O596" s="60"/>
      <c r="P596" s="28">
        <v>0.48</v>
      </c>
      <c r="Q596" s="28">
        <v>31652.16</v>
      </c>
      <c r="R596" s="60"/>
      <c r="S596" s="28">
        <v>0.48</v>
      </c>
      <c r="T596" s="44">
        <v>31652.16</v>
      </c>
      <c r="U596" s="12"/>
      <c r="V596" s="11"/>
      <c r="W596" s="28">
        <v>0.06</v>
      </c>
      <c r="X596" s="28">
        <v>3956.52</v>
      </c>
      <c r="Y596" s="60"/>
      <c r="Z596" s="28">
        <v>0.06</v>
      </c>
      <c r="AA596" s="28">
        <v>3956.52</v>
      </c>
      <c r="AB596" s="60"/>
      <c r="AC596" s="28">
        <v>0.06</v>
      </c>
      <c r="AD596" s="28">
        <v>3956.52</v>
      </c>
      <c r="AE596" s="60"/>
      <c r="AF596" s="28">
        <v>0.06</v>
      </c>
      <c r="AG596" s="44">
        <v>3956.52</v>
      </c>
      <c r="AH596" s="60"/>
      <c r="AI596" s="63">
        <v>0.08</v>
      </c>
      <c r="AJ596" s="44">
        <v>5275.36</v>
      </c>
      <c r="AK596" s="12"/>
      <c r="AL596" s="11"/>
      <c r="AM596" s="28">
        <v>1.2</v>
      </c>
      <c r="AN596" s="28">
        <v>79130.399999999994</v>
      </c>
      <c r="AO596" s="60"/>
      <c r="AP596" s="28">
        <v>1.2</v>
      </c>
      <c r="AQ596" s="28">
        <v>31611.599999999999</v>
      </c>
      <c r="AR596" s="60"/>
      <c r="AS596" s="28">
        <v>0.17</v>
      </c>
      <c r="AT596" s="28">
        <v>12652.59</v>
      </c>
      <c r="AU596" s="13"/>
      <c r="AV596" s="11"/>
      <c r="AW596" s="44">
        <v>268466.99</v>
      </c>
      <c r="AX596" s="51"/>
      <c r="AY596" s="140">
        <v>2.88</v>
      </c>
    </row>
    <row r="597" spans="1:51" x14ac:dyDescent="0.25">
      <c r="A597" s="116" t="s">
        <v>1355</v>
      </c>
      <c r="B597" s="152" t="s">
        <v>1356</v>
      </c>
      <c r="C597" s="27" t="s">
        <v>1340</v>
      </c>
      <c r="D597" s="27" t="s">
        <v>120</v>
      </c>
      <c r="E597" s="60"/>
      <c r="F597" s="139">
        <v>77.8</v>
      </c>
      <c r="G597" s="140">
        <v>13.33</v>
      </c>
      <c r="H597" s="140">
        <v>0</v>
      </c>
      <c r="I597" s="60"/>
      <c r="J597" s="28">
        <v>0.1</v>
      </c>
      <c r="K597" s="28">
        <v>6594.2</v>
      </c>
      <c r="L597" s="60"/>
      <c r="M597" s="28">
        <v>0.1</v>
      </c>
      <c r="N597" s="28">
        <v>6594.2</v>
      </c>
      <c r="O597" s="60"/>
      <c r="P597" s="28">
        <v>0.11</v>
      </c>
      <c r="Q597" s="28">
        <v>7253.62</v>
      </c>
      <c r="R597" s="60"/>
      <c r="S597" s="28">
        <v>0.11</v>
      </c>
      <c r="T597" s="44">
        <v>7253.62</v>
      </c>
      <c r="U597" s="12"/>
      <c r="V597" s="11"/>
      <c r="W597" s="28">
        <v>0</v>
      </c>
      <c r="X597" s="28">
        <v>0</v>
      </c>
      <c r="Y597" s="60"/>
      <c r="Z597" s="28">
        <v>0</v>
      </c>
      <c r="AA597" s="28">
        <v>0</v>
      </c>
      <c r="AB597" s="60"/>
      <c r="AC597" s="28">
        <v>0</v>
      </c>
      <c r="AD597" s="28">
        <v>0</v>
      </c>
      <c r="AE597" s="60"/>
      <c r="AF597" s="28">
        <v>0</v>
      </c>
      <c r="AG597" s="44">
        <v>0</v>
      </c>
      <c r="AH597" s="60"/>
      <c r="AI597" s="63">
        <v>0</v>
      </c>
      <c r="AJ597" s="44">
        <v>0</v>
      </c>
      <c r="AK597" s="12"/>
      <c r="AL597" s="11"/>
      <c r="AM597" s="28">
        <v>0.55000000000000004</v>
      </c>
      <c r="AN597" s="28">
        <v>36268.1</v>
      </c>
      <c r="AO597" s="60"/>
      <c r="AP597" s="28">
        <v>0.55000000000000004</v>
      </c>
      <c r="AQ597" s="28">
        <v>14488.65</v>
      </c>
      <c r="AR597" s="60"/>
      <c r="AS597" s="28">
        <v>7.0000000000000007E-2</v>
      </c>
      <c r="AT597" s="28">
        <v>5209.8900000000003</v>
      </c>
      <c r="AU597" s="13"/>
      <c r="AV597" s="11"/>
      <c r="AW597" s="44">
        <v>83662.28</v>
      </c>
      <c r="AX597" s="51"/>
      <c r="AY597" s="140">
        <v>0.87000000000000011</v>
      </c>
    </row>
    <row r="598" spans="1:51" x14ac:dyDescent="0.25">
      <c r="A598" s="116" t="s">
        <v>1357</v>
      </c>
      <c r="B598" s="152" t="s">
        <v>1358</v>
      </c>
      <c r="C598" s="27" t="s">
        <v>1340</v>
      </c>
      <c r="D598" s="27" t="s">
        <v>120</v>
      </c>
      <c r="E598" s="60"/>
      <c r="F598" s="139">
        <v>203.03</v>
      </c>
      <c r="G598" s="140">
        <v>64.66</v>
      </c>
      <c r="H598" s="140">
        <v>0</v>
      </c>
      <c r="I598" s="60"/>
      <c r="J598" s="28">
        <v>0.51</v>
      </c>
      <c r="K598" s="28">
        <v>33630.42</v>
      </c>
      <c r="L598" s="60"/>
      <c r="M598" s="28">
        <v>0.51</v>
      </c>
      <c r="N598" s="28">
        <v>33630.42</v>
      </c>
      <c r="O598" s="60"/>
      <c r="P598" s="28">
        <v>0.53</v>
      </c>
      <c r="Q598" s="28">
        <v>34949.26</v>
      </c>
      <c r="R598" s="60"/>
      <c r="S598" s="28">
        <v>0.53</v>
      </c>
      <c r="T598" s="44">
        <v>34949.26</v>
      </c>
      <c r="U598" s="12"/>
      <c r="V598" s="11"/>
      <c r="W598" s="28">
        <v>0</v>
      </c>
      <c r="X598" s="28">
        <v>0</v>
      </c>
      <c r="Y598" s="60"/>
      <c r="Z598" s="28">
        <v>0</v>
      </c>
      <c r="AA598" s="28">
        <v>0</v>
      </c>
      <c r="AB598" s="60"/>
      <c r="AC598" s="28">
        <v>0</v>
      </c>
      <c r="AD598" s="28">
        <v>0</v>
      </c>
      <c r="AE598" s="60"/>
      <c r="AF598" s="28">
        <v>0</v>
      </c>
      <c r="AG598" s="44">
        <v>0</v>
      </c>
      <c r="AH598" s="60"/>
      <c r="AI598" s="63">
        <v>0</v>
      </c>
      <c r="AJ598" s="44">
        <v>0</v>
      </c>
      <c r="AK598" s="12"/>
      <c r="AL598" s="11"/>
      <c r="AM598" s="28">
        <v>1.43</v>
      </c>
      <c r="AN598" s="28">
        <v>94297.06</v>
      </c>
      <c r="AO598" s="60"/>
      <c r="AP598" s="28">
        <v>1.43</v>
      </c>
      <c r="AQ598" s="28">
        <v>37670.49</v>
      </c>
      <c r="AR598" s="60"/>
      <c r="AS598" s="28">
        <v>0.2</v>
      </c>
      <c r="AT598" s="28">
        <v>14885.4</v>
      </c>
      <c r="AU598" s="13"/>
      <c r="AV598" s="11"/>
      <c r="AW598" s="44">
        <v>284012.31</v>
      </c>
      <c r="AX598" s="51"/>
      <c r="AY598" s="140">
        <v>3</v>
      </c>
    </row>
    <row r="599" spans="1:51" x14ac:dyDescent="0.25">
      <c r="A599" s="116" t="s">
        <v>1359</v>
      </c>
      <c r="B599" s="152" t="s">
        <v>1360</v>
      </c>
      <c r="C599" s="27" t="s">
        <v>1340</v>
      </c>
      <c r="D599" s="27" t="s">
        <v>131</v>
      </c>
      <c r="E599" s="60"/>
      <c r="F599" s="139">
        <v>1238.5</v>
      </c>
      <c r="G599" s="140">
        <v>536</v>
      </c>
      <c r="H599" s="140">
        <v>17.5</v>
      </c>
      <c r="I599" s="60"/>
      <c r="J599" s="28">
        <v>4.28</v>
      </c>
      <c r="K599" s="28">
        <v>282231.76</v>
      </c>
      <c r="L599" s="60"/>
      <c r="M599" s="28">
        <v>4.28</v>
      </c>
      <c r="N599" s="28">
        <v>282231.76</v>
      </c>
      <c r="O599" s="60"/>
      <c r="P599" s="28">
        <v>4.46</v>
      </c>
      <c r="Q599" s="28">
        <v>294101.32</v>
      </c>
      <c r="R599" s="60"/>
      <c r="S599" s="28">
        <v>4.46</v>
      </c>
      <c r="T599" s="44">
        <v>294101.32</v>
      </c>
      <c r="U599" s="12"/>
      <c r="V599" s="11"/>
      <c r="W599" s="28">
        <v>0.14000000000000001</v>
      </c>
      <c r="X599" s="28">
        <v>9231.8799999999992</v>
      </c>
      <c r="Y599" s="60"/>
      <c r="Z599" s="28">
        <v>0.14000000000000001</v>
      </c>
      <c r="AA599" s="28">
        <v>9231.8799999999992</v>
      </c>
      <c r="AB599" s="60"/>
      <c r="AC599" s="28">
        <v>0.14000000000000001</v>
      </c>
      <c r="AD599" s="28">
        <v>9231.8799999999992</v>
      </c>
      <c r="AE599" s="60"/>
      <c r="AF599" s="28">
        <v>0.14000000000000001</v>
      </c>
      <c r="AG599" s="44">
        <v>9231.8799999999992</v>
      </c>
      <c r="AH599" s="60"/>
      <c r="AI599" s="63">
        <v>0.17</v>
      </c>
      <c r="AJ599" s="44">
        <v>11210.14</v>
      </c>
      <c r="AK599" s="12"/>
      <c r="AL599" s="11"/>
      <c r="AM599" s="28">
        <v>8.7799999999999994</v>
      </c>
      <c r="AN599" s="28">
        <v>578970.76</v>
      </c>
      <c r="AO599" s="60"/>
      <c r="AP599" s="28">
        <v>8.7799999999999994</v>
      </c>
      <c r="AQ599" s="28">
        <v>231291.54</v>
      </c>
      <c r="AR599" s="60"/>
      <c r="AS599" s="28">
        <v>1.23</v>
      </c>
      <c r="AT599" s="28">
        <v>91545.21</v>
      </c>
      <c r="AU599" s="13"/>
      <c r="AV599" s="11"/>
      <c r="AW599" s="44">
        <v>2102611.33</v>
      </c>
      <c r="AX599" s="51"/>
      <c r="AY599" s="140">
        <v>22.57</v>
      </c>
    </row>
    <row r="600" spans="1:51" x14ac:dyDescent="0.25">
      <c r="A600" s="116" t="s">
        <v>1361</v>
      </c>
      <c r="B600" s="152" t="s">
        <v>1362</v>
      </c>
      <c r="C600" s="27" t="s">
        <v>1340</v>
      </c>
      <c r="D600" s="27" t="s">
        <v>120</v>
      </c>
      <c r="E600" s="60"/>
      <c r="F600" s="139">
        <v>864.47</v>
      </c>
      <c r="G600" s="140">
        <v>683</v>
      </c>
      <c r="H600" s="140">
        <v>130.5</v>
      </c>
      <c r="I600" s="60"/>
      <c r="J600" s="28">
        <v>5.46</v>
      </c>
      <c r="K600" s="28">
        <v>360043.32</v>
      </c>
      <c r="L600" s="60"/>
      <c r="M600" s="28">
        <v>5.46</v>
      </c>
      <c r="N600" s="28">
        <v>360043.32</v>
      </c>
      <c r="O600" s="60"/>
      <c r="P600" s="28">
        <v>5.69</v>
      </c>
      <c r="Q600" s="28">
        <v>375209.98</v>
      </c>
      <c r="R600" s="60"/>
      <c r="S600" s="28">
        <v>5.69</v>
      </c>
      <c r="T600" s="44">
        <v>375209.98</v>
      </c>
      <c r="U600" s="12"/>
      <c r="V600" s="11"/>
      <c r="W600" s="28">
        <v>1.04</v>
      </c>
      <c r="X600" s="28">
        <v>68579.679999999993</v>
      </c>
      <c r="Y600" s="60"/>
      <c r="Z600" s="28">
        <v>1.04</v>
      </c>
      <c r="AA600" s="28">
        <v>68579.679999999993</v>
      </c>
      <c r="AB600" s="60"/>
      <c r="AC600" s="28">
        <v>1.08</v>
      </c>
      <c r="AD600" s="28">
        <v>71217.36</v>
      </c>
      <c r="AE600" s="60"/>
      <c r="AF600" s="28">
        <v>1.08</v>
      </c>
      <c r="AG600" s="44">
        <v>71217.36</v>
      </c>
      <c r="AH600" s="60"/>
      <c r="AI600" s="63">
        <v>1.3</v>
      </c>
      <c r="AJ600" s="44">
        <v>85724.6</v>
      </c>
      <c r="AK600" s="12"/>
      <c r="AL600" s="11"/>
      <c r="AM600" s="28">
        <v>6.13</v>
      </c>
      <c r="AN600" s="28">
        <v>404224.46</v>
      </c>
      <c r="AO600" s="60"/>
      <c r="AP600" s="28">
        <v>6.13</v>
      </c>
      <c r="AQ600" s="28">
        <v>161482.59</v>
      </c>
      <c r="AR600" s="60"/>
      <c r="AS600" s="28">
        <v>0.86</v>
      </c>
      <c r="AT600" s="28">
        <v>64007.22</v>
      </c>
      <c r="AU600" s="13"/>
      <c r="AV600" s="11"/>
      <c r="AW600" s="44">
        <v>2465539.5499999998</v>
      </c>
      <c r="AX600" s="51"/>
      <c r="AY600" s="140">
        <v>27.47</v>
      </c>
    </row>
    <row r="601" spans="1:51" x14ac:dyDescent="0.25">
      <c r="A601" s="116" t="s">
        <v>1363</v>
      </c>
      <c r="B601" s="152" t="s">
        <v>1364</v>
      </c>
      <c r="C601" s="27" t="s">
        <v>1340</v>
      </c>
      <c r="D601" s="27" t="s">
        <v>120</v>
      </c>
      <c r="E601" s="60"/>
      <c r="F601" s="139">
        <v>883</v>
      </c>
      <c r="G601" s="140">
        <v>404</v>
      </c>
      <c r="H601" s="140">
        <v>0</v>
      </c>
      <c r="I601" s="60"/>
      <c r="J601" s="28">
        <v>3.23</v>
      </c>
      <c r="K601" s="28">
        <v>212992.66</v>
      </c>
      <c r="L601" s="60"/>
      <c r="M601" s="28">
        <v>3.23</v>
      </c>
      <c r="N601" s="28">
        <v>212992.66</v>
      </c>
      <c r="O601" s="60"/>
      <c r="P601" s="28">
        <v>3.36</v>
      </c>
      <c r="Q601" s="28">
        <v>221565.12</v>
      </c>
      <c r="R601" s="60"/>
      <c r="S601" s="28">
        <v>3.36</v>
      </c>
      <c r="T601" s="44">
        <v>221565.12</v>
      </c>
      <c r="U601" s="12"/>
      <c r="V601" s="11"/>
      <c r="W601" s="28">
        <v>0</v>
      </c>
      <c r="X601" s="28">
        <v>0</v>
      </c>
      <c r="Y601" s="60"/>
      <c r="Z601" s="28">
        <v>0</v>
      </c>
      <c r="AA601" s="28">
        <v>0</v>
      </c>
      <c r="AB601" s="60"/>
      <c r="AC601" s="28">
        <v>0</v>
      </c>
      <c r="AD601" s="28">
        <v>0</v>
      </c>
      <c r="AE601" s="60"/>
      <c r="AF601" s="28">
        <v>0</v>
      </c>
      <c r="AG601" s="44">
        <v>0</v>
      </c>
      <c r="AH601" s="60"/>
      <c r="AI601" s="63">
        <v>0</v>
      </c>
      <c r="AJ601" s="44">
        <v>0</v>
      </c>
      <c r="AK601" s="12"/>
      <c r="AL601" s="11"/>
      <c r="AM601" s="28">
        <v>6.26</v>
      </c>
      <c r="AN601" s="28">
        <v>412796.92</v>
      </c>
      <c r="AO601" s="60"/>
      <c r="AP601" s="28">
        <v>6.26</v>
      </c>
      <c r="AQ601" s="28">
        <v>164907.18</v>
      </c>
      <c r="AR601" s="60"/>
      <c r="AS601" s="28">
        <v>0.88</v>
      </c>
      <c r="AT601" s="28">
        <v>65495.76</v>
      </c>
      <c r="AU601" s="13"/>
      <c r="AV601" s="11"/>
      <c r="AW601" s="44">
        <v>1512315.42</v>
      </c>
      <c r="AX601" s="51"/>
      <c r="AY601" s="140">
        <v>16.21</v>
      </c>
    </row>
    <row r="602" spans="1:51" x14ac:dyDescent="0.25">
      <c r="A602" s="116" t="s">
        <v>1365</v>
      </c>
      <c r="B602" s="152" t="s">
        <v>1366</v>
      </c>
      <c r="C602" s="27" t="s">
        <v>1340</v>
      </c>
      <c r="D602" s="27" t="s">
        <v>120</v>
      </c>
      <c r="E602" s="60"/>
      <c r="F602" s="139">
        <v>457.3</v>
      </c>
      <c r="G602" s="140">
        <v>210</v>
      </c>
      <c r="H602" s="140">
        <v>10.16</v>
      </c>
      <c r="I602" s="60"/>
      <c r="J602" s="28">
        <v>1.68</v>
      </c>
      <c r="K602" s="28">
        <v>110782.56</v>
      </c>
      <c r="L602" s="60"/>
      <c r="M602" s="28">
        <v>1.68</v>
      </c>
      <c r="N602" s="28">
        <v>110782.56</v>
      </c>
      <c r="O602" s="60"/>
      <c r="P602" s="28">
        <v>1.75</v>
      </c>
      <c r="Q602" s="28">
        <v>115398.5</v>
      </c>
      <c r="R602" s="60"/>
      <c r="S602" s="28">
        <v>1.75</v>
      </c>
      <c r="T602" s="44">
        <v>115398.5</v>
      </c>
      <c r="U602" s="12"/>
      <c r="V602" s="11"/>
      <c r="W602" s="28">
        <v>0.08</v>
      </c>
      <c r="X602" s="28">
        <v>5275.36</v>
      </c>
      <c r="Y602" s="60"/>
      <c r="Z602" s="28">
        <v>0.08</v>
      </c>
      <c r="AA602" s="28">
        <v>5275.36</v>
      </c>
      <c r="AB602" s="60"/>
      <c r="AC602" s="28">
        <v>0.08</v>
      </c>
      <c r="AD602" s="28">
        <v>5275.36</v>
      </c>
      <c r="AE602" s="60"/>
      <c r="AF602" s="28">
        <v>0.08</v>
      </c>
      <c r="AG602" s="44">
        <v>5275.36</v>
      </c>
      <c r="AH602" s="60"/>
      <c r="AI602" s="63">
        <v>0.1</v>
      </c>
      <c r="AJ602" s="44">
        <v>6594.2</v>
      </c>
      <c r="AK602" s="12"/>
      <c r="AL602" s="11"/>
      <c r="AM602" s="28">
        <v>3.24</v>
      </c>
      <c r="AN602" s="28">
        <v>213652.08</v>
      </c>
      <c r="AO602" s="60"/>
      <c r="AP602" s="28">
        <v>3.24</v>
      </c>
      <c r="AQ602" s="28">
        <v>85351.32</v>
      </c>
      <c r="AR602" s="60"/>
      <c r="AS602" s="28">
        <v>0.45</v>
      </c>
      <c r="AT602" s="28">
        <v>33492.15</v>
      </c>
      <c r="AU602" s="13"/>
      <c r="AV602" s="11"/>
      <c r="AW602" s="44">
        <v>812553.31</v>
      </c>
      <c r="AX602" s="51"/>
      <c r="AY602" s="140">
        <v>8.76</v>
      </c>
    </row>
    <row r="603" spans="1:51" x14ac:dyDescent="0.25">
      <c r="A603" s="116" t="s">
        <v>1367</v>
      </c>
      <c r="B603" s="152" t="s">
        <v>1368</v>
      </c>
      <c r="C603" s="27" t="s">
        <v>1340</v>
      </c>
      <c r="D603" s="27" t="s">
        <v>131</v>
      </c>
      <c r="E603" s="60"/>
      <c r="F603" s="139">
        <v>1334.48</v>
      </c>
      <c r="G603" s="140">
        <v>620</v>
      </c>
      <c r="H603" s="140">
        <v>18</v>
      </c>
      <c r="I603" s="60"/>
      <c r="J603" s="28">
        <v>4.96</v>
      </c>
      <c r="K603" s="28">
        <v>327072.32</v>
      </c>
      <c r="L603" s="60"/>
      <c r="M603" s="28">
        <v>4.96</v>
      </c>
      <c r="N603" s="28">
        <v>327072.32</v>
      </c>
      <c r="O603" s="60"/>
      <c r="P603" s="28">
        <v>5.16</v>
      </c>
      <c r="Q603" s="28">
        <v>340260.72</v>
      </c>
      <c r="R603" s="60"/>
      <c r="S603" s="28">
        <v>5.16</v>
      </c>
      <c r="T603" s="44">
        <v>340260.72</v>
      </c>
      <c r="U603" s="12"/>
      <c r="V603" s="11"/>
      <c r="W603" s="28">
        <v>0.14000000000000001</v>
      </c>
      <c r="X603" s="28">
        <v>9231.8799999999992</v>
      </c>
      <c r="Y603" s="60"/>
      <c r="Z603" s="28">
        <v>0.14000000000000001</v>
      </c>
      <c r="AA603" s="28">
        <v>9231.8799999999992</v>
      </c>
      <c r="AB603" s="60"/>
      <c r="AC603" s="28">
        <v>0.15</v>
      </c>
      <c r="AD603" s="28">
        <v>9891.2999999999993</v>
      </c>
      <c r="AE603" s="60"/>
      <c r="AF603" s="28">
        <v>0.15</v>
      </c>
      <c r="AG603" s="44">
        <v>9891.2999999999993</v>
      </c>
      <c r="AH603" s="60"/>
      <c r="AI603" s="63">
        <v>0.18</v>
      </c>
      <c r="AJ603" s="44">
        <v>11869.56</v>
      </c>
      <c r="AK603" s="12"/>
      <c r="AL603" s="11"/>
      <c r="AM603" s="28">
        <v>9.4600000000000009</v>
      </c>
      <c r="AN603" s="28">
        <v>623811.31999999995</v>
      </c>
      <c r="AO603" s="60"/>
      <c r="AP603" s="28">
        <v>9.4600000000000009</v>
      </c>
      <c r="AQ603" s="28">
        <v>249204.78</v>
      </c>
      <c r="AR603" s="60"/>
      <c r="AS603" s="28">
        <v>1.33</v>
      </c>
      <c r="AT603" s="28">
        <v>98987.91</v>
      </c>
      <c r="AU603" s="13"/>
      <c r="AV603" s="11"/>
      <c r="AW603" s="44">
        <v>2356786.0100000002</v>
      </c>
      <c r="AX603" s="51"/>
      <c r="AY603" s="140">
        <v>25.360000000000003</v>
      </c>
    </row>
    <row r="604" spans="1:51" x14ac:dyDescent="0.25">
      <c r="A604" s="116" t="s">
        <v>1369</v>
      </c>
      <c r="B604" s="152" t="s">
        <v>1370</v>
      </c>
      <c r="C604" s="27" t="s">
        <v>1340</v>
      </c>
      <c r="D604" s="27" t="s">
        <v>120</v>
      </c>
      <c r="E604" s="60"/>
      <c r="F604" s="139">
        <v>1845.38</v>
      </c>
      <c r="G604" s="140">
        <v>999</v>
      </c>
      <c r="H604" s="140">
        <v>112.5</v>
      </c>
      <c r="I604" s="60"/>
      <c r="J604" s="28">
        <v>7.99</v>
      </c>
      <c r="K604" s="28">
        <v>526876.57999999996</v>
      </c>
      <c r="L604" s="60"/>
      <c r="M604" s="28">
        <v>7.99</v>
      </c>
      <c r="N604" s="28">
        <v>526876.57999999996</v>
      </c>
      <c r="O604" s="60"/>
      <c r="P604" s="28">
        <v>8.32</v>
      </c>
      <c r="Q604" s="28">
        <v>548637.43999999994</v>
      </c>
      <c r="R604" s="60"/>
      <c r="S604" s="28">
        <v>8.32</v>
      </c>
      <c r="T604" s="44">
        <v>548637.43999999994</v>
      </c>
      <c r="U604" s="12"/>
      <c r="V604" s="11"/>
      <c r="W604" s="28">
        <v>0.9</v>
      </c>
      <c r="X604" s="28">
        <v>59347.8</v>
      </c>
      <c r="Y604" s="60"/>
      <c r="Z604" s="28">
        <v>0.9</v>
      </c>
      <c r="AA604" s="28">
        <v>59347.8</v>
      </c>
      <c r="AB604" s="60"/>
      <c r="AC604" s="28">
        <v>0.93</v>
      </c>
      <c r="AD604" s="28">
        <v>61326.06</v>
      </c>
      <c r="AE604" s="60"/>
      <c r="AF604" s="28">
        <v>0.93</v>
      </c>
      <c r="AG604" s="44">
        <v>61326.06</v>
      </c>
      <c r="AH604" s="60"/>
      <c r="AI604" s="63">
        <v>1.1200000000000001</v>
      </c>
      <c r="AJ604" s="44">
        <v>73855.039999999994</v>
      </c>
      <c r="AK604" s="12"/>
      <c r="AL604" s="11"/>
      <c r="AM604" s="28">
        <v>13.08</v>
      </c>
      <c r="AN604" s="28">
        <v>862521.36</v>
      </c>
      <c r="AO604" s="60"/>
      <c r="AP604" s="28">
        <v>13.08</v>
      </c>
      <c r="AQ604" s="28">
        <v>344566.44</v>
      </c>
      <c r="AR604" s="60"/>
      <c r="AS604" s="28">
        <v>1.84</v>
      </c>
      <c r="AT604" s="28">
        <v>136945.68</v>
      </c>
      <c r="AU604" s="13"/>
      <c r="AV604" s="11"/>
      <c r="AW604" s="44">
        <v>3810264.2800000003</v>
      </c>
      <c r="AX604" s="51"/>
      <c r="AY604" s="140">
        <v>41.59</v>
      </c>
    </row>
    <row r="605" spans="1:51" x14ac:dyDescent="0.25">
      <c r="A605" s="116" t="s">
        <v>1371</v>
      </c>
      <c r="B605" s="152" t="s">
        <v>1372</v>
      </c>
      <c r="C605" s="27" t="s">
        <v>1340</v>
      </c>
      <c r="D605" s="27" t="s">
        <v>120</v>
      </c>
      <c r="E605" s="60"/>
      <c r="F605" s="139">
        <v>507.47</v>
      </c>
      <c r="G605" s="140">
        <v>289.66000000000003</v>
      </c>
      <c r="H605" s="140">
        <v>7.5</v>
      </c>
      <c r="I605" s="60"/>
      <c r="J605" s="28">
        <v>2.31</v>
      </c>
      <c r="K605" s="28">
        <v>152326.01999999999</v>
      </c>
      <c r="L605" s="60"/>
      <c r="M605" s="28">
        <v>2.31</v>
      </c>
      <c r="N605" s="28">
        <v>152326.01999999999</v>
      </c>
      <c r="O605" s="60"/>
      <c r="P605" s="28">
        <v>2.41</v>
      </c>
      <c r="Q605" s="28">
        <v>158920.22</v>
      </c>
      <c r="R605" s="60"/>
      <c r="S605" s="28">
        <v>2.41</v>
      </c>
      <c r="T605" s="44">
        <v>158920.22</v>
      </c>
      <c r="U605" s="12"/>
      <c r="V605" s="11"/>
      <c r="W605" s="28">
        <v>0.06</v>
      </c>
      <c r="X605" s="28">
        <v>3956.52</v>
      </c>
      <c r="Y605" s="60"/>
      <c r="Z605" s="28">
        <v>0.06</v>
      </c>
      <c r="AA605" s="28">
        <v>3956.52</v>
      </c>
      <c r="AB605" s="60"/>
      <c r="AC605" s="28">
        <v>0.06</v>
      </c>
      <c r="AD605" s="28">
        <v>3956.52</v>
      </c>
      <c r="AE605" s="60"/>
      <c r="AF605" s="28">
        <v>0.06</v>
      </c>
      <c r="AG605" s="44">
        <v>3956.52</v>
      </c>
      <c r="AH605" s="60"/>
      <c r="AI605" s="63">
        <v>7.0000000000000007E-2</v>
      </c>
      <c r="AJ605" s="44">
        <v>4615.9399999999996</v>
      </c>
      <c r="AK605" s="12"/>
      <c r="AL605" s="11"/>
      <c r="AM605" s="28">
        <v>3.59</v>
      </c>
      <c r="AN605" s="28">
        <v>236731.78</v>
      </c>
      <c r="AO605" s="60"/>
      <c r="AP605" s="28">
        <v>3.59</v>
      </c>
      <c r="AQ605" s="28">
        <v>94571.37</v>
      </c>
      <c r="AR605" s="60"/>
      <c r="AS605" s="28">
        <v>0.5</v>
      </c>
      <c r="AT605" s="28">
        <v>37213.5</v>
      </c>
      <c r="AU605" s="13"/>
      <c r="AV605" s="11"/>
      <c r="AW605" s="44">
        <v>1011451.1500000001</v>
      </c>
      <c r="AX605" s="51"/>
      <c r="AY605" s="140">
        <v>10.969999999999999</v>
      </c>
    </row>
    <row r="606" spans="1:51" x14ac:dyDescent="0.25">
      <c r="A606" s="116" t="s">
        <v>1373</v>
      </c>
      <c r="B606" s="152" t="s">
        <v>1374</v>
      </c>
      <c r="C606" s="27" t="s">
        <v>1340</v>
      </c>
      <c r="D606" s="27" t="s">
        <v>131</v>
      </c>
      <c r="E606" s="60"/>
      <c r="F606" s="139">
        <v>433.32</v>
      </c>
      <c r="G606" s="140">
        <v>116</v>
      </c>
      <c r="H606" s="140">
        <v>2.5</v>
      </c>
      <c r="I606" s="60"/>
      <c r="J606" s="28">
        <v>0.92</v>
      </c>
      <c r="K606" s="28">
        <v>60666.64</v>
      </c>
      <c r="L606" s="60"/>
      <c r="M606" s="28">
        <v>0.92</v>
      </c>
      <c r="N606" s="28">
        <v>60666.64</v>
      </c>
      <c r="O606" s="60"/>
      <c r="P606" s="28">
        <v>0.96</v>
      </c>
      <c r="Q606" s="28">
        <v>63304.32</v>
      </c>
      <c r="R606" s="60"/>
      <c r="S606" s="28">
        <v>0.96</v>
      </c>
      <c r="T606" s="44">
        <v>63304.32</v>
      </c>
      <c r="U606" s="12"/>
      <c r="V606" s="11"/>
      <c r="W606" s="28">
        <v>0.02</v>
      </c>
      <c r="X606" s="28">
        <v>1318.84</v>
      </c>
      <c r="Y606" s="60"/>
      <c r="Z606" s="28">
        <v>0.02</v>
      </c>
      <c r="AA606" s="28">
        <v>1318.84</v>
      </c>
      <c r="AB606" s="60"/>
      <c r="AC606" s="28">
        <v>0.02</v>
      </c>
      <c r="AD606" s="28">
        <v>1318.84</v>
      </c>
      <c r="AE606" s="60"/>
      <c r="AF606" s="28">
        <v>0.02</v>
      </c>
      <c r="AG606" s="44">
        <v>1318.84</v>
      </c>
      <c r="AH606" s="60"/>
      <c r="AI606" s="63">
        <v>0.02</v>
      </c>
      <c r="AJ606" s="44">
        <v>1318.84</v>
      </c>
      <c r="AK606" s="12"/>
      <c r="AL606" s="11"/>
      <c r="AM606" s="28">
        <v>3.07</v>
      </c>
      <c r="AN606" s="28">
        <v>202441.94</v>
      </c>
      <c r="AO606" s="60"/>
      <c r="AP606" s="28">
        <v>3.07</v>
      </c>
      <c r="AQ606" s="28">
        <v>80873.009999999995</v>
      </c>
      <c r="AR606" s="60"/>
      <c r="AS606" s="28">
        <v>0.43</v>
      </c>
      <c r="AT606" s="28">
        <v>32003.61</v>
      </c>
      <c r="AU606" s="13"/>
      <c r="AV606" s="11"/>
      <c r="AW606" s="44">
        <v>569854.68000000017</v>
      </c>
      <c r="AX606" s="51"/>
      <c r="AY606" s="140">
        <v>5.99</v>
      </c>
    </row>
    <row r="607" spans="1:51" x14ac:dyDescent="0.25">
      <c r="A607" s="116" t="s">
        <v>1375</v>
      </c>
      <c r="B607" s="152" t="s">
        <v>1376</v>
      </c>
      <c r="C607" s="27" t="s">
        <v>1340</v>
      </c>
      <c r="D607" s="27" t="s">
        <v>120</v>
      </c>
      <c r="E607" s="60"/>
      <c r="F607" s="139">
        <v>471.25</v>
      </c>
      <c r="G607" s="140">
        <v>150</v>
      </c>
      <c r="H607" s="140">
        <v>0</v>
      </c>
      <c r="I607" s="60"/>
      <c r="J607" s="28">
        <v>1.2</v>
      </c>
      <c r="K607" s="28">
        <v>79130.399999999994</v>
      </c>
      <c r="L607" s="60"/>
      <c r="M607" s="28">
        <v>1.2</v>
      </c>
      <c r="N607" s="28">
        <v>79130.399999999994</v>
      </c>
      <c r="O607" s="60"/>
      <c r="P607" s="28">
        <v>1.25</v>
      </c>
      <c r="Q607" s="28">
        <v>82427.5</v>
      </c>
      <c r="R607" s="60"/>
      <c r="S607" s="28">
        <v>1.25</v>
      </c>
      <c r="T607" s="44">
        <v>82427.5</v>
      </c>
      <c r="U607" s="12"/>
      <c r="V607" s="11"/>
      <c r="W607" s="28">
        <v>0</v>
      </c>
      <c r="X607" s="28">
        <v>0</v>
      </c>
      <c r="Y607" s="60"/>
      <c r="Z607" s="28">
        <v>0</v>
      </c>
      <c r="AA607" s="28">
        <v>0</v>
      </c>
      <c r="AB607" s="60"/>
      <c r="AC607" s="28">
        <v>0</v>
      </c>
      <c r="AD607" s="28">
        <v>0</v>
      </c>
      <c r="AE607" s="60"/>
      <c r="AF607" s="28">
        <v>0</v>
      </c>
      <c r="AG607" s="44">
        <v>0</v>
      </c>
      <c r="AH607" s="60"/>
      <c r="AI607" s="63">
        <v>0</v>
      </c>
      <c r="AJ607" s="44">
        <v>0</v>
      </c>
      <c r="AK607" s="12"/>
      <c r="AL607" s="11"/>
      <c r="AM607" s="28">
        <v>3.34</v>
      </c>
      <c r="AN607" s="28">
        <v>220246.28</v>
      </c>
      <c r="AO607" s="60"/>
      <c r="AP607" s="28">
        <v>3.34</v>
      </c>
      <c r="AQ607" s="28">
        <v>87985.62</v>
      </c>
      <c r="AR607" s="60"/>
      <c r="AS607" s="28">
        <v>0.47</v>
      </c>
      <c r="AT607" s="28">
        <v>34980.69</v>
      </c>
      <c r="AU607" s="13"/>
      <c r="AV607" s="11"/>
      <c r="AW607" s="44">
        <v>666328.39</v>
      </c>
      <c r="AX607" s="51"/>
      <c r="AY607" s="140">
        <v>7.04</v>
      </c>
    </row>
    <row r="608" spans="1:51" x14ac:dyDescent="0.25">
      <c r="A608" s="118" t="s">
        <v>2126</v>
      </c>
      <c r="B608" s="152" t="s">
        <v>1377</v>
      </c>
      <c r="C608" s="27" t="s">
        <v>1340</v>
      </c>
      <c r="D608" s="27" t="s">
        <v>120</v>
      </c>
      <c r="E608" s="60"/>
      <c r="F608" s="139">
        <v>163.13</v>
      </c>
      <c r="G608" s="140">
        <v>33.659999999999997</v>
      </c>
      <c r="H608" s="140">
        <v>0</v>
      </c>
      <c r="I608" s="60"/>
      <c r="J608" s="28">
        <v>0.26</v>
      </c>
      <c r="K608" s="28">
        <v>17144.919999999998</v>
      </c>
      <c r="L608" s="60"/>
      <c r="M608" s="28">
        <v>0.26</v>
      </c>
      <c r="N608" s="28">
        <v>17144.919999999998</v>
      </c>
      <c r="O608" s="60"/>
      <c r="P608" s="28">
        <v>0.28000000000000003</v>
      </c>
      <c r="Q608" s="28">
        <v>18463.759999999998</v>
      </c>
      <c r="R608" s="60"/>
      <c r="S608" s="28">
        <v>0.28000000000000003</v>
      </c>
      <c r="T608" s="44">
        <v>18463.759999999998</v>
      </c>
      <c r="U608" s="12"/>
      <c r="V608" s="11"/>
      <c r="W608" s="28">
        <v>0</v>
      </c>
      <c r="X608" s="28">
        <v>0</v>
      </c>
      <c r="Y608" s="60"/>
      <c r="Z608" s="28">
        <v>0</v>
      </c>
      <c r="AA608" s="28">
        <v>0</v>
      </c>
      <c r="AB608" s="60"/>
      <c r="AC608" s="28">
        <v>0</v>
      </c>
      <c r="AD608" s="28">
        <v>0</v>
      </c>
      <c r="AE608" s="60"/>
      <c r="AF608" s="28">
        <v>0</v>
      </c>
      <c r="AG608" s="44">
        <v>0</v>
      </c>
      <c r="AH608" s="60"/>
      <c r="AI608" s="63">
        <v>0</v>
      </c>
      <c r="AJ608" s="44">
        <v>0</v>
      </c>
      <c r="AK608" s="12"/>
      <c r="AL608" s="11"/>
      <c r="AM608" s="28">
        <v>1.1499999999999999</v>
      </c>
      <c r="AN608" s="28">
        <v>75833.3</v>
      </c>
      <c r="AO608" s="60"/>
      <c r="AP608" s="28">
        <v>1.1499999999999999</v>
      </c>
      <c r="AQ608" s="28">
        <v>30294.45</v>
      </c>
      <c r="AR608" s="60"/>
      <c r="AS608" s="28">
        <v>0.16</v>
      </c>
      <c r="AT608" s="28">
        <v>11908.32</v>
      </c>
      <c r="AU608" s="13"/>
      <c r="AV608" s="11"/>
      <c r="AW608" s="44">
        <v>189253.43</v>
      </c>
      <c r="AX608" s="51"/>
      <c r="AY608" s="140">
        <v>1.97</v>
      </c>
    </row>
    <row r="609" spans="1:51" x14ac:dyDescent="0.25">
      <c r="A609" s="116" t="s">
        <v>1378</v>
      </c>
      <c r="B609" s="152" t="s">
        <v>1379</v>
      </c>
      <c r="C609" s="27" t="s">
        <v>1340</v>
      </c>
      <c r="D609" s="27" t="s">
        <v>120</v>
      </c>
      <c r="E609" s="60"/>
      <c r="F609" s="139">
        <v>217.9</v>
      </c>
      <c r="G609" s="140">
        <v>47.33</v>
      </c>
      <c r="H609" s="140">
        <v>0</v>
      </c>
      <c r="I609" s="60"/>
      <c r="J609" s="28">
        <v>0.37</v>
      </c>
      <c r="K609" s="28">
        <v>24398.54</v>
      </c>
      <c r="L609" s="60"/>
      <c r="M609" s="28">
        <v>0.37</v>
      </c>
      <c r="N609" s="28">
        <v>24398.54</v>
      </c>
      <c r="O609" s="60"/>
      <c r="P609" s="28">
        <v>0.39</v>
      </c>
      <c r="Q609" s="28">
        <v>25717.38</v>
      </c>
      <c r="R609" s="60"/>
      <c r="S609" s="28">
        <v>0.39</v>
      </c>
      <c r="T609" s="44">
        <v>25717.38</v>
      </c>
      <c r="U609" s="12"/>
      <c r="V609" s="11"/>
      <c r="W609" s="28">
        <v>0</v>
      </c>
      <c r="X609" s="28">
        <v>0</v>
      </c>
      <c r="Y609" s="60"/>
      <c r="Z609" s="28">
        <v>0</v>
      </c>
      <c r="AA609" s="28">
        <v>0</v>
      </c>
      <c r="AB609" s="60"/>
      <c r="AC609" s="28">
        <v>0</v>
      </c>
      <c r="AD609" s="28">
        <v>0</v>
      </c>
      <c r="AE609" s="60"/>
      <c r="AF609" s="28">
        <v>0</v>
      </c>
      <c r="AG609" s="44">
        <v>0</v>
      </c>
      <c r="AH609" s="60"/>
      <c r="AI609" s="63">
        <v>0</v>
      </c>
      <c r="AJ609" s="44">
        <v>0</v>
      </c>
      <c r="AK609" s="12"/>
      <c r="AL609" s="11"/>
      <c r="AM609" s="28">
        <v>1.54</v>
      </c>
      <c r="AN609" s="28">
        <v>101550.68</v>
      </c>
      <c r="AO609" s="60"/>
      <c r="AP609" s="28">
        <v>1.54</v>
      </c>
      <c r="AQ609" s="28">
        <v>40568.22</v>
      </c>
      <c r="AR609" s="60"/>
      <c r="AS609" s="28">
        <v>0.21</v>
      </c>
      <c r="AT609" s="28">
        <v>15629.67</v>
      </c>
      <c r="AU609" s="13"/>
      <c r="AV609" s="11"/>
      <c r="AW609" s="44">
        <v>257980.41000000003</v>
      </c>
      <c r="AX609" s="51"/>
      <c r="AY609" s="140">
        <v>2.69</v>
      </c>
    </row>
    <row r="610" spans="1:51" x14ac:dyDescent="0.25">
      <c r="A610" s="116" t="s">
        <v>1380</v>
      </c>
      <c r="B610" s="152" t="s">
        <v>1381</v>
      </c>
      <c r="C610" s="27" t="s">
        <v>1340</v>
      </c>
      <c r="D610" s="27" t="s">
        <v>120</v>
      </c>
      <c r="E610" s="60"/>
      <c r="F610" s="139">
        <v>335.75</v>
      </c>
      <c r="G610" s="140">
        <v>68.33</v>
      </c>
      <c r="H610" s="140">
        <v>0</v>
      </c>
      <c r="I610" s="60"/>
      <c r="J610" s="28">
        <v>0.54</v>
      </c>
      <c r="K610" s="28">
        <v>35608.68</v>
      </c>
      <c r="L610" s="60"/>
      <c r="M610" s="28">
        <v>0.54</v>
      </c>
      <c r="N610" s="28">
        <v>35608.68</v>
      </c>
      <c r="O610" s="60"/>
      <c r="P610" s="28">
        <v>0.56000000000000005</v>
      </c>
      <c r="Q610" s="28">
        <v>36927.519999999997</v>
      </c>
      <c r="R610" s="60"/>
      <c r="S610" s="28">
        <v>0.56000000000000005</v>
      </c>
      <c r="T610" s="44">
        <v>36927.519999999997</v>
      </c>
      <c r="U610" s="12"/>
      <c r="V610" s="11"/>
      <c r="W610" s="28">
        <v>0</v>
      </c>
      <c r="X610" s="28">
        <v>0</v>
      </c>
      <c r="Y610" s="60"/>
      <c r="Z610" s="28">
        <v>0</v>
      </c>
      <c r="AA610" s="28">
        <v>0</v>
      </c>
      <c r="AB610" s="60"/>
      <c r="AC610" s="28">
        <v>0</v>
      </c>
      <c r="AD610" s="28">
        <v>0</v>
      </c>
      <c r="AE610" s="60"/>
      <c r="AF610" s="28">
        <v>0</v>
      </c>
      <c r="AG610" s="44">
        <v>0</v>
      </c>
      <c r="AH610" s="60"/>
      <c r="AI610" s="63">
        <v>0</v>
      </c>
      <c r="AJ610" s="44">
        <v>0</v>
      </c>
      <c r="AK610" s="12"/>
      <c r="AL610" s="11"/>
      <c r="AM610" s="28">
        <v>2.38</v>
      </c>
      <c r="AN610" s="28">
        <v>156941.96</v>
      </c>
      <c r="AO610" s="60"/>
      <c r="AP610" s="28">
        <v>2.38</v>
      </c>
      <c r="AQ610" s="28">
        <v>62696.34</v>
      </c>
      <c r="AR610" s="60"/>
      <c r="AS610" s="28">
        <v>0.33</v>
      </c>
      <c r="AT610" s="28">
        <v>24560.91</v>
      </c>
      <c r="AU610" s="13"/>
      <c r="AV610" s="11"/>
      <c r="AW610" s="44">
        <v>389271.61</v>
      </c>
      <c r="AX610" s="51"/>
      <c r="AY610" s="140">
        <v>4.04</v>
      </c>
    </row>
    <row r="611" spans="1:51" x14ac:dyDescent="0.25">
      <c r="A611" s="116" t="s">
        <v>1382</v>
      </c>
      <c r="B611" s="152" t="s">
        <v>1383</v>
      </c>
      <c r="C611" s="27" t="s">
        <v>1340</v>
      </c>
      <c r="D611" s="27" t="s">
        <v>120</v>
      </c>
      <c r="E611" s="60"/>
      <c r="F611" s="139">
        <v>190.05</v>
      </c>
      <c r="G611" s="140">
        <v>70</v>
      </c>
      <c r="H611" s="140">
        <v>0.33</v>
      </c>
      <c r="I611" s="60"/>
      <c r="J611" s="28">
        <v>0.56000000000000005</v>
      </c>
      <c r="K611" s="28">
        <v>36927.519999999997</v>
      </c>
      <c r="L611" s="60"/>
      <c r="M611" s="28">
        <v>0.56000000000000005</v>
      </c>
      <c r="N611" s="28">
        <v>36927.519999999997</v>
      </c>
      <c r="O611" s="60"/>
      <c r="P611" s="28">
        <v>0.57999999999999996</v>
      </c>
      <c r="Q611" s="28">
        <v>38246.36</v>
      </c>
      <c r="R611" s="60"/>
      <c r="S611" s="28">
        <v>0.57999999999999996</v>
      </c>
      <c r="T611" s="44">
        <v>38246.36</v>
      </c>
      <c r="U611" s="12"/>
      <c r="V611" s="11"/>
      <c r="W611" s="28">
        <v>0</v>
      </c>
      <c r="X611" s="28">
        <v>0</v>
      </c>
      <c r="Y611" s="60"/>
      <c r="Z611" s="28">
        <v>0</v>
      </c>
      <c r="AA611" s="28">
        <v>0</v>
      </c>
      <c r="AB611" s="60"/>
      <c r="AC611" s="28">
        <v>0</v>
      </c>
      <c r="AD611" s="28">
        <v>0</v>
      </c>
      <c r="AE611" s="60"/>
      <c r="AF611" s="28">
        <v>0</v>
      </c>
      <c r="AG611" s="44">
        <v>0</v>
      </c>
      <c r="AH611" s="60"/>
      <c r="AI611" s="63">
        <v>0</v>
      </c>
      <c r="AJ611" s="44">
        <v>0</v>
      </c>
      <c r="AK611" s="12"/>
      <c r="AL611" s="11"/>
      <c r="AM611" s="28">
        <v>1.34</v>
      </c>
      <c r="AN611" s="28">
        <v>88362.28</v>
      </c>
      <c r="AO611" s="60"/>
      <c r="AP611" s="28">
        <v>1.34</v>
      </c>
      <c r="AQ611" s="28">
        <v>35299.620000000003</v>
      </c>
      <c r="AR611" s="60"/>
      <c r="AS611" s="28">
        <v>0.19</v>
      </c>
      <c r="AT611" s="28">
        <v>14141.13</v>
      </c>
      <c r="AU611" s="13"/>
      <c r="AV611" s="11"/>
      <c r="AW611" s="44">
        <v>288150.78999999998</v>
      </c>
      <c r="AX611" s="51"/>
      <c r="AY611" s="140">
        <v>3.0600000000000005</v>
      </c>
    </row>
    <row r="612" spans="1:51" x14ac:dyDescent="0.25">
      <c r="A612" s="116" t="s">
        <v>1384</v>
      </c>
      <c r="B612" s="152" t="s">
        <v>1385</v>
      </c>
      <c r="C612" s="27" t="s">
        <v>1340</v>
      </c>
      <c r="D612" s="27" t="s">
        <v>120</v>
      </c>
      <c r="E612" s="60"/>
      <c r="F612" s="139">
        <v>73</v>
      </c>
      <c r="G612" s="140">
        <v>25</v>
      </c>
      <c r="H612" s="140">
        <v>0</v>
      </c>
      <c r="I612" s="60"/>
      <c r="J612" s="28">
        <v>0.2</v>
      </c>
      <c r="K612" s="28">
        <v>13188.4</v>
      </c>
      <c r="L612" s="60"/>
      <c r="M612" s="28">
        <v>0.2</v>
      </c>
      <c r="N612" s="28">
        <v>13188.4</v>
      </c>
      <c r="O612" s="60"/>
      <c r="P612" s="28">
        <v>0.2</v>
      </c>
      <c r="Q612" s="28">
        <v>13188.4</v>
      </c>
      <c r="R612" s="60"/>
      <c r="S612" s="28">
        <v>0.2</v>
      </c>
      <c r="T612" s="44">
        <v>13188.4</v>
      </c>
      <c r="U612" s="12"/>
      <c r="V612" s="11"/>
      <c r="W612" s="28">
        <v>0</v>
      </c>
      <c r="X612" s="28">
        <v>0</v>
      </c>
      <c r="Y612" s="60"/>
      <c r="Z612" s="28">
        <v>0</v>
      </c>
      <c r="AA612" s="28">
        <v>0</v>
      </c>
      <c r="AB612" s="60"/>
      <c r="AC612" s="28">
        <v>0</v>
      </c>
      <c r="AD612" s="28">
        <v>0</v>
      </c>
      <c r="AE612" s="60"/>
      <c r="AF612" s="28">
        <v>0</v>
      </c>
      <c r="AG612" s="44">
        <v>0</v>
      </c>
      <c r="AH612" s="60"/>
      <c r="AI612" s="63">
        <v>0</v>
      </c>
      <c r="AJ612" s="44">
        <v>0</v>
      </c>
      <c r="AK612" s="12"/>
      <c r="AL612" s="11"/>
      <c r="AM612" s="28">
        <v>0.51</v>
      </c>
      <c r="AN612" s="28">
        <v>33630.42</v>
      </c>
      <c r="AO612" s="60"/>
      <c r="AP612" s="28">
        <v>0.51</v>
      </c>
      <c r="AQ612" s="28">
        <v>13434.93</v>
      </c>
      <c r="AR612" s="60"/>
      <c r="AS612" s="28">
        <v>7.0000000000000007E-2</v>
      </c>
      <c r="AT612" s="28">
        <v>5209.8900000000003</v>
      </c>
      <c r="AU612" s="13"/>
      <c r="AV612" s="11"/>
      <c r="AW612" s="44">
        <v>105028.83999999998</v>
      </c>
      <c r="AX612" s="51"/>
      <c r="AY612" s="140">
        <v>1.1100000000000001</v>
      </c>
    </row>
    <row r="613" spans="1:51" x14ac:dyDescent="0.25">
      <c r="A613" s="116" t="s">
        <v>1386</v>
      </c>
      <c r="B613" s="152" t="s">
        <v>1387</v>
      </c>
      <c r="C613" s="27" t="s">
        <v>1340</v>
      </c>
      <c r="D613" s="27" t="s">
        <v>131</v>
      </c>
      <c r="E613" s="60"/>
      <c r="F613" s="139">
        <v>552.49</v>
      </c>
      <c r="G613" s="140">
        <v>274</v>
      </c>
      <c r="H613" s="140">
        <v>56.5</v>
      </c>
      <c r="I613" s="60"/>
      <c r="J613" s="28">
        <v>2.19</v>
      </c>
      <c r="K613" s="28">
        <v>144412.98000000001</v>
      </c>
      <c r="L613" s="60"/>
      <c r="M613" s="28">
        <v>2.19</v>
      </c>
      <c r="N613" s="28">
        <v>144412.98000000001</v>
      </c>
      <c r="O613" s="60"/>
      <c r="P613" s="28">
        <v>2.2799999999999998</v>
      </c>
      <c r="Q613" s="28">
        <v>150347.76</v>
      </c>
      <c r="R613" s="60"/>
      <c r="S613" s="28">
        <v>2.2799999999999998</v>
      </c>
      <c r="T613" s="44">
        <v>150347.76</v>
      </c>
      <c r="U613" s="12"/>
      <c r="V613" s="11"/>
      <c r="W613" s="28">
        <v>0.45</v>
      </c>
      <c r="X613" s="28">
        <v>29673.9</v>
      </c>
      <c r="Y613" s="60"/>
      <c r="Z613" s="28">
        <v>0.45</v>
      </c>
      <c r="AA613" s="28">
        <v>29673.9</v>
      </c>
      <c r="AB613" s="60"/>
      <c r="AC613" s="28">
        <v>0.47</v>
      </c>
      <c r="AD613" s="28">
        <v>30992.74</v>
      </c>
      <c r="AE613" s="60"/>
      <c r="AF613" s="28">
        <v>0.47</v>
      </c>
      <c r="AG613" s="44">
        <v>30992.74</v>
      </c>
      <c r="AH613" s="60"/>
      <c r="AI613" s="63">
        <v>0.56000000000000005</v>
      </c>
      <c r="AJ613" s="44">
        <v>36927.519999999997</v>
      </c>
      <c r="AK613" s="12"/>
      <c r="AL613" s="11"/>
      <c r="AM613" s="28">
        <v>3.91</v>
      </c>
      <c r="AN613" s="28">
        <v>257833.22</v>
      </c>
      <c r="AO613" s="60"/>
      <c r="AP613" s="28">
        <v>3.91</v>
      </c>
      <c r="AQ613" s="28">
        <v>103001.13</v>
      </c>
      <c r="AR613" s="60"/>
      <c r="AS613" s="28">
        <v>0.55000000000000004</v>
      </c>
      <c r="AT613" s="28">
        <v>40934.85</v>
      </c>
      <c r="AU613" s="13"/>
      <c r="AV613" s="11"/>
      <c r="AW613" s="44">
        <v>1149551.48</v>
      </c>
      <c r="AX613" s="51"/>
      <c r="AY613" s="140">
        <v>12.610000000000001</v>
      </c>
    </row>
    <row r="614" spans="1:51" x14ac:dyDescent="0.25">
      <c r="A614" s="116" t="s">
        <v>1388</v>
      </c>
      <c r="B614" s="152" t="s">
        <v>1389</v>
      </c>
      <c r="C614" s="27" t="s">
        <v>1340</v>
      </c>
      <c r="D614" s="27" t="s">
        <v>120</v>
      </c>
      <c r="E614" s="60"/>
      <c r="F614" s="139">
        <v>1096.1300000000001</v>
      </c>
      <c r="G614" s="140">
        <v>635</v>
      </c>
      <c r="H614" s="140">
        <v>247.5</v>
      </c>
      <c r="I614" s="60"/>
      <c r="J614" s="28">
        <v>5.08</v>
      </c>
      <c r="K614" s="28">
        <v>334985.36</v>
      </c>
      <c r="L614" s="60"/>
      <c r="M614" s="28">
        <v>5.08</v>
      </c>
      <c r="N614" s="28">
        <v>334985.36</v>
      </c>
      <c r="O614" s="60"/>
      <c r="P614" s="28">
        <v>5.29</v>
      </c>
      <c r="Q614" s="28">
        <v>348833.18</v>
      </c>
      <c r="R614" s="60"/>
      <c r="S614" s="28">
        <v>5.29</v>
      </c>
      <c r="T614" s="44">
        <v>348833.18</v>
      </c>
      <c r="U614" s="12"/>
      <c r="V614" s="11"/>
      <c r="W614" s="28">
        <v>1.98</v>
      </c>
      <c r="X614" s="28">
        <v>130565.16</v>
      </c>
      <c r="Y614" s="60"/>
      <c r="Z614" s="28">
        <v>1.98</v>
      </c>
      <c r="AA614" s="28">
        <v>130565.16</v>
      </c>
      <c r="AB614" s="60"/>
      <c r="AC614" s="28">
        <v>2.06</v>
      </c>
      <c r="AD614" s="28">
        <v>135840.51999999999</v>
      </c>
      <c r="AE614" s="60"/>
      <c r="AF614" s="28">
        <v>2.06</v>
      </c>
      <c r="AG614" s="44">
        <v>135840.51999999999</v>
      </c>
      <c r="AH614" s="60"/>
      <c r="AI614" s="63">
        <v>2.4700000000000002</v>
      </c>
      <c r="AJ614" s="44">
        <v>162876.74</v>
      </c>
      <c r="AK614" s="12"/>
      <c r="AL614" s="11"/>
      <c r="AM614" s="28">
        <v>7.77</v>
      </c>
      <c r="AN614" s="28">
        <v>512369.34</v>
      </c>
      <c r="AO614" s="60"/>
      <c r="AP614" s="28">
        <v>7.77</v>
      </c>
      <c r="AQ614" s="28">
        <v>204685.11</v>
      </c>
      <c r="AR614" s="60"/>
      <c r="AS614" s="28">
        <v>1.0900000000000001</v>
      </c>
      <c r="AT614" s="28">
        <v>81125.429999999993</v>
      </c>
      <c r="AU614" s="13"/>
      <c r="AV614" s="11"/>
      <c r="AW614" s="44">
        <v>2861505.0599999996</v>
      </c>
      <c r="AX614" s="51"/>
      <c r="AY614" s="140">
        <v>31.999999999999996</v>
      </c>
    </row>
    <row r="615" spans="1:51" x14ac:dyDescent="0.25">
      <c r="A615" s="116" t="s">
        <v>1390</v>
      </c>
      <c r="B615" s="152" t="s">
        <v>1391</v>
      </c>
      <c r="C615" s="27" t="s">
        <v>1340</v>
      </c>
      <c r="D615" s="27" t="s">
        <v>12</v>
      </c>
      <c r="E615" s="60"/>
      <c r="F615" s="139">
        <v>105.11</v>
      </c>
      <c r="G615" s="140">
        <v>44.33</v>
      </c>
      <c r="H615" s="140">
        <v>0</v>
      </c>
      <c r="I615" s="60"/>
      <c r="J615" s="28">
        <v>0.35</v>
      </c>
      <c r="K615" s="28">
        <v>23079.7</v>
      </c>
      <c r="L615" s="60"/>
      <c r="M615" s="28">
        <v>0.35</v>
      </c>
      <c r="N615" s="28">
        <v>23079.7</v>
      </c>
      <c r="O615" s="60"/>
      <c r="P615" s="28">
        <v>0.36</v>
      </c>
      <c r="Q615" s="28">
        <v>23739.119999999999</v>
      </c>
      <c r="R615" s="60"/>
      <c r="S615" s="28">
        <v>0.36</v>
      </c>
      <c r="T615" s="44">
        <v>23739.119999999999</v>
      </c>
      <c r="U615" s="12"/>
      <c r="V615" s="11"/>
      <c r="W615" s="28">
        <v>0</v>
      </c>
      <c r="X615" s="28">
        <v>0</v>
      </c>
      <c r="Y615" s="60"/>
      <c r="Z615" s="28">
        <v>0</v>
      </c>
      <c r="AA615" s="28">
        <v>0</v>
      </c>
      <c r="AB615" s="60"/>
      <c r="AC615" s="28">
        <v>0</v>
      </c>
      <c r="AD615" s="28">
        <v>0</v>
      </c>
      <c r="AE615" s="60"/>
      <c r="AF615" s="28">
        <v>0</v>
      </c>
      <c r="AG615" s="44">
        <v>0</v>
      </c>
      <c r="AH615" s="60"/>
      <c r="AI615" s="63">
        <v>0</v>
      </c>
      <c r="AJ615" s="44">
        <v>0</v>
      </c>
      <c r="AK615" s="12"/>
      <c r="AL615" s="11"/>
      <c r="AM615" s="28">
        <v>0.74</v>
      </c>
      <c r="AN615" s="28">
        <v>48797.08</v>
      </c>
      <c r="AO615" s="60"/>
      <c r="AP615" s="28">
        <v>0.74</v>
      </c>
      <c r="AQ615" s="28">
        <v>19493.82</v>
      </c>
      <c r="AR615" s="60"/>
      <c r="AS615" s="28">
        <v>0.1</v>
      </c>
      <c r="AT615" s="28">
        <v>7442.7</v>
      </c>
      <c r="AU615" s="13"/>
      <c r="AV615" s="11"/>
      <c r="AW615" s="44">
        <v>169371.24000000002</v>
      </c>
      <c r="AX615" s="51"/>
      <c r="AY615" s="140">
        <v>1.8099999999999998</v>
      </c>
    </row>
    <row r="616" spans="1:51" x14ac:dyDescent="0.25">
      <c r="A616" s="116" t="s">
        <v>1392</v>
      </c>
      <c r="B616" s="152" t="s">
        <v>1393</v>
      </c>
      <c r="C616" s="27" t="s">
        <v>1394</v>
      </c>
      <c r="D616" s="27" t="s">
        <v>12</v>
      </c>
      <c r="E616" s="60"/>
      <c r="F616" s="139">
        <v>509.29</v>
      </c>
      <c r="G616" s="140">
        <v>241.33</v>
      </c>
      <c r="H616" s="140">
        <v>0</v>
      </c>
      <c r="I616" s="60"/>
      <c r="J616" s="28">
        <v>1.93</v>
      </c>
      <c r="K616" s="28">
        <v>127268.06</v>
      </c>
      <c r="L616" s="60"/>
      <c r="M616" s="28">
        <v>1.93</v>
      </c>
      <c r="N616" s="28">
        <v>127268.06</v>
      </c>
      <c r="O616" s="60"/>
      <c r="P616" s="28">
        <v>2.0099999999999998</v>
      </c>
      <c r="Q616" s="28">
        <v>132543.42000000001</v>
      </c>
      <c r="R616" s="60"/>
      <c r="S616" s="28">
        <v>2.0099999999999998</v>
      </c>
      <c r="T616" s="44">
        <v>132543.42000000001</v>
      </c>
      <c r="U616" s="12"/>
      <c r="V616" s="11"/>
      <c r="W616" s="28">
        <v>0</v>
      </c>
      <c r="X616" s="28">
        <v>0</v>
      </c>
      <c r="Y616" s="60"/>
      <c r="Z616" s="28">
        <v>0</v>
      </c>
      <c r="AA616" s="28">
        <v>0</v>
      </c>
      <c r="AB616" s="60"/>
      <c r="AC616" s="28">
        <v>0</v>
      </c>
      <c r="AD616" s="28">
        <v>0</v>
      </c>
      <c r="AE616" s="60"/>
      <c r="AF616" s="28">
        <v>0</v>
      </c>
      <c r="AG616" s="44">
        <v>0</v>
      </c>
      <c r="AH616" s="60"/>
      <c r="AI616" s="63">
        <v>0</v>
      </c>
      <c r="AJ616" s="44">
        <v>0</v>
      </c>
      <c r="AK616" s="12"/>
      <c r="AL616" s="11"/>
      <c r="AM616" s="28">
        <v>3.61</v>
      </c>
      <c r="AN616" s="28">
        <v>238050.62</v>
      </c>
      <c r="AO616" s="60"/>
      <c r="AP616" s="28">
        <v>3.61</v>
      </c>
      <c r="AQ616" s="28">
        <v>95098.23</v>
      </c>
      <c r="AR616" s="60"/>
      <c r="AS616" s="28">
        <v>0.5</v>
      </c>
      <c r="AT616" s="28">
        <v>37213.5</v>
      </c>
      <c r="AU616" s="13"/>
      <c r="AV616" s="11"/>
      <c r="AW616" s="44">
        <v>889985.31</v>
      </c>
      <c r="AX616" s="51"/>
      <c r="AY616" s="140">
        <v>9.5599999999999987</v>
      </c>
    </row>
    <row r="617" spans="1:51" x14ac:dyDescent="0.25">
      <c r="A617" s="116" t="s">
        <v>1395</v>
      </c>
      <c r="B617" s="152" t="s">
        <v>1396</v>
      </c>
      <c r="C617" s="27" t="s">
        <v>1394</v>
      </c>
      <c r="D617" s="27" t="s">
        <v>12</v>
      </c>
      <c r="E617" s="60"/>
      <c r="F617" s="139">
        <v>669.44</v>
      </c>
      <c r="G617" s="140">
        <v>273.33</v>
      </c>
      <c r="H617" s="140">
        <v>0</v>
      </c>
      <c r="I617" s="60"/>
      <c r="J617" s="28">
        <v>2.1800000000000002</v>
      </c>
      <c r="K617" s="28">
        <v>143753.56</v>
      </c>
      <c r="L617" s="60"/>
      <c r="M617" s="28">
        <v>2.1800000000000002</v>
      </c>
      <c r="N617" s="28">
        <v>143753.56</v>
      </c>
      <c r="O617" s="60"/>
      <c r="P617" s="28">
        <v>2.27</v>
      </c>
      <c r="Q617" s="28">
        <v>149688.34</v>
      </c>
      <c r="R617" s="60"/>
      <c r="S617" s="28">
        <v>2.27</v>
      </c>
      <c r="T617" s="44">
        <v>149688.34</v>
      </c>
      <c r="U617" s="12"/>
      <c r="V617" s="11"/>
      <c r="W617" s="28">
        <v>0</v>
      </c>
      <c r="X617" s="28">
        <v>0</v>
      </c>
      <c r="Y617" s="60"/>
      <c r="Z617" s="28">
        <v>0</v>
      </c>
      <c r="AA617" s="28">
        <v>0</v>
      </c>
      <c r="AB617" s="60"/>
      <c r="AC617" s="28">
        <v>0</v>
      </c>
      <c r="AD617" s="28">
        <v>0</v>
      </c>
      <c r="AE617" s="60"/>
      <c r="AF617" s="28">
        <v>0</v>
      </c>
      <c r="AG617" s="44">
        <v>0</v>
      </c>
      <c r="AH617" s="60"/>
      <c r="AI617" s="63">
        <v>0</v>
      </c>
      <c r="AJ617" s="44">
        <v>0</v>
      </c>
      <c r="AK617" s="12"/>
      <c r="AL617" s="11"/>
      <c r="AM617" s="28">
        <v>4.74</v>
      </c>
      <c r="AN617" s="28">
        <v>312565.08</v>
      </c>
      <c r="AO617" s="60"/>
      <c r="AP617" s="28">
        <v>4.74</v>
      </c>
      <c r="AQ617" s="28">
        <v>124865.82</v>
      </c>
      <c r="AR617" s="60"/>
      <c r="AS617" s="28">
        <v>0.66</v>
      </c>
      <c r="AT617" s="28">
        <v>49121.82</v>
      </c>
      <c r="AU617" s="13"/>
      <c r="AV617" s="11"/>
      <c r="AW617" s="44">
        <v>1073436.52</v>
      </c>
      <c r="AX617" s="51"/>
      <c r="AY617" s="140">
        <v>11.46</v>
      </c>
    </row>
    <row r="618" spans="1:51" x14ac:dyDescent="0.25">
      <c r="A618" s="116" t="s">
        <v>1397</v>
      </c>
      <c r="B618" s="152" t="s">
        <v>1398</v>
      </c>
      <c r="C618" s="27" t="s">
        <v>1399</v>
      </c>
      <c r="D618" s="27" t="s">
        <v>12</v>
      </c>
      <c r="E618" s="60"/>
      <c r="F618" s="139">
        <v>767.95</v>
      </c>
      <c r="G618" s="140">
        <v>243</v>
      </c>
      <c r="H618" s="140">
        <v>17.829999999999998</v>
      </c>
      <c r="I618" s="60"/>
      <c r="J618" s="28">
        <v>1.94</v>
      </c>
      <c r="K618" s="28">
        <v>127927.48</v>
      </c>
      <c r="L618" s="60"/>
      <c r="M618" s="28">
        <v>1.94</v>
      </c>
      <c r="N618" s="28">
        <v>127927.48</v>
      </c>
      <c r="O618" s="60"/>
      <c r="P618" s="28">
        <v>2.02</v>
      </c>
      <c r="Q618" s="28">
        <v>133202.84</v>
      </c>
      <c r="R618" s="60"/>
      <c r="S618" s="28">
        <v>2.02</v>
      </c>
      <c r="T618" s="44">
        <v>133202.84</v>
      </c>
      <c r="U618" s="12"/>
      <c r="V618" s="11"/>
      <c r="W618" s="28">
        <v>0.14000000000000001</v>
      </c>
      <c r="X618" s="28">
        <v>9231.8799999999992</v>
      </c>
      <c r="Y618" s="60"/>
      <c r="Z618" s="28">
        <v>0.14000000000000001</v>
      </c>
      <c r="AA618" s="28">
        <v>9231.8799999999992</v>
      </c>
      <c r="AB618" s="60"/>
      <c r="AC618" s="28">
        <v>0.14000000000000001</v>
      </c>
      <c r="AD618" s="28">
        <v>9231.8799999999992</v>
      </c>
      <c r="AE618" s="60"/>
      <c r="AF618" s="28">
        <v>0.14000000000000001</v>
      </c>
      <c r="AG618" s="44">
        <v>9231.8799999999992</v>
      </c>
      <c r="AH618" s="60"/>
      <c r="AI618" s="63">
        <v>0.17</v>
      </c>
      <c r="AJ618" s="44">
        <v>11210.14</v>
      </c>
      <c r="AK618" s="12"/>
      <c r="AL618" s="11"/>
      <c r="AM618" s="28">
        <v>5.44</v>
      </c>
      <c r="AN618" s="28">
        <v>358724.48</v>
      </c>
      <c r="AO618" s="60"/>
      <c r="AP618" s="28">
        <v>5.44</v>
      </c>
      <c r="AQ618" s="28">
        <v>143305.92000000001</v>
      </c>
      <c r="AR618" s="60"/>
      <c r="AS618" s="28">
        <v>0.76</v>
      </c>
      <c r="AT618" s="28">
        <v>56564.52</v>
      </c>
      <c r="AU618" s="13"/>
      <c r="AV618" s="11"/>
      <c r="AW618" s="44">
        <v>1128993.22</v>
      </c>
      <c r="AX618" s="51"/>
      <c r="AY618" s="140">
        <v>12.01</v>
      </c>
    </row>
    <row r="619" spans="1:51" x14ac:dyDescent="0.25">
      <c r="A619" s="116" t="s">
        <v>1405</v>
      </c>
      <c r="B619" s="152" t="s">
        <v>1406</v>
      </c>
      <c r="C619" s="27" t="s">
        <v>1402</v>
      </c>
      <c r="D619" s="27" t="s">
        <v>12</v>
      </c>
      <c r="E619" s="60"/>
      <c r="F619" s="139">
        <v>925.87</v>
      </c>
      <c r="G619" s="140">
        <v>354.66</v>
      </c>
      <c r="H619" s="140">
        <v>0.83</v>
      </c>
      <c r="I619" s="60"/>
      <c r="J619" s="28">
        <v>2.83</v>
      </c>
      <c r="K619" s="28">
        <v>186615.86</v>
      </c>
      <c r="L619" s="60"/>
      <c r="M619" s="28">
        <v>2.83</v>
      </c>
      <c r="N619" s="28">
        <v>186615.86</v>
      </c>
      <c r="O619" s="60"/>
      <c r="P619" s="28">
        <v>2.95</v>
      </c>
      <c r="Q619" s="28">
        <v>194528.9</v>
      </c>
      <c r="R619" s="60"/>
      <c r="S619" s="28">
        <v>2.95</v>
      </c>
      <c r="T619" s="44">
        <v>194528.9</v>
      </c>
      <c r="U619" s="12"/>
      <c r="V619" s="11"/>
      <c r="W619" s="28">
        <v>0</v>
      </c>
      <c r="X619" s="28">
        <v>0</v>
      </c>
      <c r="Y619" s="60"/>
      <c r="Z619" s="28">
        <v>0</v>
      </c>
      <c r="AA619" s="28">
        <v>0</v>
      </c>
      <c r="AB619" s="60"/>
      <c r="AC619" s="28">
        <v>0</v>
      </c>
      <c r="AD619" s="28">
        <v>0</v>
      </c>
      <c r="AE619" s="60"/>
      <c r="AF619" s="28">
        <v>0</v>
      </c>
      <c r="AG619" s="44">
        <v>0</v>
      </c>
      <c r="AH619" s="60"/>
      <c r="AI619" s="63">
        <v>0</v>
      </c>
      <c r="AJ619" s="44">
        <v>0</v>
      </c>
      <c r="AK619" s="12"/>
      <c r="AL619" s="11"/>
      <c r="AM619" s="28">
        <v>6.56</v>
      </c>
      <c r="AN619" s="28">
        <v>432579.52</v>
      </c>
      <c r="AO619" s="60"/>
      <c r="AP619" s="28">
        <v>6.56</v>
      </c>
      <c r="AQ619" s="28">
        <v>172810.08</v>
      </c>
      <c r="AR619" s="60"/>
      <c r="AS619" s="28">
        <v>0.92</v>
      </c>
      <c r="AT619" s="28">
        <v>68472.84</v>
      </c>
      <c r="AU619" s="13"/>
      <c r="AV619" s="11"/>
      <c r="AW619" s="44">
        <v>1436151.96</v>
      </c>
      <c r="AX619" s="51"/>
      <c r="AY619" s="140">
        <v>15.29</v>
      </c>
    </row>
    <row r="620" spans="1:51" x14ac:dyDescent="0.25">
      <c r="A620" s="116" t="s">
        <v>1407</v>
      </c>
      <c r="B620" s="152" t="s">
        <v>1408</v>
      </c>
      <c r="C620" s="27" t="s">
        <v>1402</v>
      </c>
      <c r="D620" s="27" t="s">
        <v>12</v>
      </c>
      <c r="E620" s="60"/>
      <c r="F620" s="139">
        <v>1167.7</v>
      </c>
      <c r="G620" s="140">
        <v>245</v>
      </c>
      <c r="H620" s="140">
        <v>0.33</v>
      </c>
      <c r="I620" s="60"/>
      <c r="J620" s="28">
        <v>1.96</v>
      </c>
      <c r="K620" s="28">
        <v>129246.32</v>
      </c>
      <c r="L620" s="60"/>
      <c r="M620" s="28">
        <v>1.96</v>
      </c>
      <c r="N620" s="28">
        <v>129246.32</v>
      </c>
      <c r="O620" s="60"/>
      <c r="P620" s="28">
        <v>2.04</v>
      </c>
      <c r="Q620" s="28">
        <v>134521.68</v>
      </c>
      <c r="R620" s="60"/>
      <c r="S620" s="28">
        <v>2.04</v>
      </c>
      <c r="T620" s="44">
        <v>134521.68</v>
      </c>
      <c r="U620" s="12"/>
      <c r="V620" s="11"/>
      <c r="W620" s="28">
        <v>0</v>
      </c>
      <c r="X620" s="28">
        <v>0</v>
      </c>
      <c r="Y620" s="60"/>
      <c r="Z620" s="28">
        <v>0</v>
      </c>
      <c r="AA620" s="28">
        <v>0</v>
      </c>
      <c r="AB620" s="60"/>
      <c r="AC620" s="28">
        <v>0</v>
      </c>
      <c r="AD620" s="28">
        <v>0</v>
      </c>
      <c r="AE620" s="60"/>
      <c r="AF620" s="28">
        <v>0</v>
      </c>
      <c r="AG620" s="44">
        <v>0</v>
      </c>
      <c r="AH620" s="60"/>
      <c r="AI620" s="63">
        <v>0</v>
      </c>
      <c r="AJ620" s="44">
        <v>0</v>
      </c>
      <c r="AK620" s="12"/>
      <c r="AL620" s="11"/>
      <c r="AM620" s="28">
        <v>8.2799999999999994</v>
      </c>
      <c r="AN620" s="28">
        <v>545999.76</v>
      </c>
      <c r="AO620" s="60"/>
      <c r="AP620" s="28">
        <v>8.2799999999999994</v>
      </c>
      <c r="AQ620" s="28">
        <v>218120.04</v>
      </c>
      <c r="AR620" s="60"/>
      <c r="AS620" s="28">
        <v>1.1599999999999999</v>
      </c>
      <c r="AT620" s="28">
        <v>86335.32</v>
      </c>
      <c r="AU620" s="13"/>
      <c r="AV620" s="11"/>
      <c r="AW620" s="44">
        <v>1377991.12</v>
      </c>
      <c r="AX620" s="51"/>
      <c r="AY620" s="140">
        <v>14.32</v>
      </c>
    </row>
    <row r="621" spans="1:51" x14ac:dyDescent="0.25">
      <c r="A621" s="116" t="s">
        <v>1409</v>
      </c>
      <c r="B621" s="152" t="s">
        <v>1410</v>
      </c>
      <c r="C621" s="27" t="s">
        <v>1402</v>
      </c>
      <c r="D621" s="27" t="s">
        <v>12</v>
      </c>
      <c r="E621" s="60"/>
      <c r="F621" s="139">
        <v>2480.46</v>
      </c>
      <c r="G621" s="140">
        <v>476</v>
      </c>
      <c r="H621" s="140">
        <v>14.5</v>
      </c>
      <c r="I621" s="60"/>
      <c r="J621" s="28">
        <v>3.8</v>
      </c>
      <c r="K621" s="28">
        <v>250579.6</v>
      </c>
      <c r="L621" s="60"/>
      <c r="M621" s="28">
        <v>3.8</v>
      </c>
      <c r="N621" s="28">
        <v>250579.6</v>
      </c>
      <c r="O621" s="60"/>
      <c r="P621" s="28">
        <v>3.96</v>
      </c>
      <c r="Q621" s="28">
        <v>261130.32</v>
      </c>
      <c r="R621" s="60"/>
      <c r="S621" s="28">
        <v>3.96</v>
      </c>
      <c r="T621" s="44">
        <v>261130.32</v>
      </c>
      <c r="U621" s="12"/>
      <c r="V621" s="11"/>
      <c r="W621" s="28">
        <v>0.11</v>
      </c>
      <c r="X621" s="28">
        <v>7253.62</v>
      </c>
      <c r="Y621" s="60"/>
      <c r="Z621" s="28">
        <v>0.11</v>
      </c>
      <c r="AA621" s="28">
        <v>7253.62</v>
      </c>
      <c r="AB621" s="60"/>
      <c r="AC621" s="28">
        <v>0.12</v>
      </c>
      <c r="AD621" s="28">
        <v>7913.04</v>
      </c>
      <c r="AE621" s="60"/>
      <c r="AF621" s="28">
        <v>0.12</v>
      </c>
      <c r="AG621" s="44">
        <v>7913.04</v>
      </c>
      <c r="AH621" s="60"/>
      <c r="AI621" s="63">
        <v>0.14000000000000001</v>
      </c>
      <c r="AJ621" s="44">
        <v>9231.8799999999992</v>
      </c>
      <c r="AK621" s="12"/>
      <c r="AL621" s="11"/>
      <c r="AM621" s="28">
        <v>17.59</v>
      </c>
      <c r="AN621" s="28">
        <v>1159919.78</v>
      </c>
      <c r="AO621" s="60"/>
      <c r="AP621" s="28">
        <v>17.59</v>
      </c>
      <c r="AQ621" s="28">
        <v>463373.37</v>
      </c>
      <c r="AR621" s="60"/>
      <c r="AS621" s="28">
        <v>2.48</v>
      </c>
      <c r="AT621" s="28">
        <v>184578.96</v>
      </c>
      <c r="AU621" s="13"/>
      <c r="AV621" s="11"/>
      <c r="AW621" s="44">
        <v>2870857.15</v>
      </c>
      <c r="AX621" s="51"/>
      <c r="AY621" s="140">
        <v>29.799999999999997</v>
      </c>
    </row>
    <row r="622" spans="1:51" x14ac:dyDescent="0.25">
      <c r="A622" s="116" t="s">
        <v>1411</v>
      </c>
      <c r="B622" s="152" t="s">
        <v>1412</v>
      </c>
      <c r="C622" s="27" t="s">
        <v>1402</v>
      </c>
      <c r="D622" s="27" t="s">
        <v>12</v>
      </c>
      <c r="E622" s="60"/>
      <c r="F622" s="139">
        <v>688.62</v>
      </c>
      <c r="G622" s="140">
        <v>240.33</v>
      </c>
      <c r="H622" s="140">
        <v>0</v>
      </c>
      <c r="I622" s="60"/>
      <c r="J622" s="28">
        <v>1.92</v>
      </c>
      <c r="K622" s="28">
        <v>126608.64</v>
      </c>
      <c r="L622" s="60"/>
      <c r="M622" s="28">
        <v>1.92</v>
      </c>
      <c r="N622" s="28">
        <v>126608.64</v>
      </c>
      <c r="O622" s="60"/>
      <c r="P622" s="28">
        <v>2</v>
      </c>
      <c r="Q622" s="28">
        <v>131884</v>
      </c>
      <c r="R622" s="60"/>
      <c r="S622" s="28">
        <v>2</v>
      </c>
      <c r="T622" s="44">
        <v>131884</v>
      </c>
      <c r="U622" s="12"/>
      <c r="V622" s="11"/>
      <c r="W622" s="28">
        <v>0</v>
      </c>
      <c r="X622" s="28">
        <v>0</v>
      </c>
      <c r="Y622" s="60"/>
      <c r="Z622" s="28">
        <v>0</v>
      </c>
      <c r="AA622" s="28">
        <v>0</v>
      </c>
      <c r="AB622" s="60"/>
      <c r="AC622" s="28">
        <v>0</v>
      </c>
      <c r="AD622" s="28">
        <v>0</v>
      </c>
      <c r="AE622" s="60"/>
      <c r="AF622" s="28">
        <v>0</v>
      </c>
      <c r="AG622" s="44">
        <v>0</v>
      </c>
      <c r="AH622" s="60"/>
      <c r="AI622" s="63">
        <v>0</v>
      </c>
      <c r="AJ622" s="44">
        <v>0</v>
      </c>
      <c r="AK622" s="12"/>
      <c r="AL622" s="11"/>
      <c r="AM622" s="28">
        <v>4.88</v>
      </c>
      <c r="AN622" s="28">
        <v>321796.96000000002</v>
      </c>
      <c r="AO622" s="60"/>
      <c r="AP622" s="28">
        <v>4.88</v>
      </c>
      <c r="AQ622" s="28">
        <v>128553.84</v>
      </c>
      <c r="AR622" s="60"/>
      <c r="AS622" s="28">
        <v>0.68</v>
      </c>
      <c r="AT622" s="28">
        <v>50610.36</v>
      </c>
      <c r="AU622" s="13"/>
      <c r="AV622" s="11"/>
      <c r="AW622" s="44">
        <v>1017946.4400000001</v>
      </c>
      <c r="AX622" s="51"/>
      <c r="AY622" s="140">
        <v>10.8</v>
      </c>
    </row>
    <row r="623" spans="1:51" x14ac:dyDescent="0.25">
      <c r="A623" s="116" t="s">
        <v>1413</v>
      </c>
      <c r="B623" s="152" t="s">
        <v>1414</v>
      </c>
      <c r="C623" s="27" t="s">
        <v>1402</v>
      </c>
      <c r="D623" s="27" t="s">
        <v>12</v>
      </c>
      <c r="E623" s="60"/>
      <c r="F623" s="139">
        <v>945.5</v>
      </c>
      <c r="G623" s="140">
        <v>264</v>
      </c>
      <c r="H623" s="140">
        <v>1.33</v>
      </c>
      <c r="I623" s="60"/>
      <c r="J623" s="28">
        <v>2.11</v>
      </c>
      <c r="K623" s="28">
        <v>139137.62</v>
      </c>
      <c r="L623" s="60"/>
      <c r="M623" s="28">
        <v>2.11</v>
      </c>
      <c r="N623" s="28">
        <v>139137.62</v>
      </c>
      <c r="O623" s="60"/>
      <c r="P623" s="28">
        <v>2.2000000000000002</v>
      </c>
      <c r="Q623" s="28">
        <v>145072.4</v>
      </c>
      <c r="R623" s="60"/>
      <c r="S623" s="28">
        <v>2.2000000000000002</v>
      </c>
      <c r="T623" s="44">
        <v>145072.4</v>
      </c>
      <c r="U623" s="12"/>
      <c r="V623" s="11"/>
      <c r="W623" s="28">
        <v>0.01</v>
      </c>
      <c r="X623" s="28">
        <v>659.42</v>
      </c>
      <c r="Y623" s="60"/>
      <c r="Z623" s="28">
        <v>0.01</v>
      </c>
      <c r="AA623" s="28">
        <v>659.42</v>
      </c>
      <c r="AB623" s="60"/>
      <c r="AC623" s="28">
        <v>0.01</v>
      </c>
      <c r="AD623" s="28">
        <v>659.42</v>
      </c>
      <c r="AE623" s="60"/>
      <c r="AF623" s="28">
        <v>0.01</v>
      </c>
      <c r="AG623" s="44">
        <v>659.42</v>
      </c>
      <c r="AH623" s="60"/>
      <c r="AI623" s="63">
        <v>0.01</v>
      </c>
      <c r="AJ623" s="44">
        <v>659.42</v>
      </c>
      <c r="AK623" s="12"/>
      <c r="AL623" s="11"/>
      <c r="AM623" s="28">
        <v>6.7</v>
      </c>
      <c r="AN623" s="28">
        <v>441811.4</v>
      </c>
      <c r="AO623" s="60"/>
      <c r="AP623" s="28">
        <v>6.7</v>
      </c>
      <c r="AQ623" s="28">
        <v>176498.1</v>
      </c>
      <c r="AR623" s="60"/>
      <c r="AS623" s="28">
        <v>0.94</v>
      </c>
      <c r="AT623" s="28">
        <v>69961.38</v>
      </c>
      <c r="AU623" s="13"/>
      <c r="AV623" s="11"/>
      <c r="AW623" s="44">
        <v>1259988.0200000005</v>
      </c>
      <c r="AX623" s="51"/>
      <c r="AY623" s="140">
        <v>13.25</v>
      </c>
    </row>
    <row r="624" spans="1:51" x14ac:dyDescent="0.25">
      <c r="A624" s="116" t="s">
        <v>1415</v>
      </c>
      <c r="B624" s="152" t="s">
        <v>1416</v>
      </c>
      <c r="C624" s="27" t="s">
        <v>1402</v>
      </c>
      <c r="D624" s="27" t="s">
        <v>12</v>
      </c>
      <c r="E624" s="60"/>
      <c r="F624" s="139">
        <v>957.5</v>
      </c>
      <c r="G624" s="140">
        <v>334</v>
      </c>
      <c r="H624" s="140">
        <v>0</v>
      </c>
      <c r="I624" s="60"/>
      <c r="J624" s="28">
        <v>2.67</v>
      </c>
      <c r="K624" s="28">
        <v>176065.14</v>
      </c>
      <c r="L624" s="60"/>
      <c r="M624" s="28">
        <v>2.67</v>
      </c>
      <c r="N624" s="28">
        <v>176065.14</v>
      </c>
      <c r="O624" s="60"/>
      <c r="P624" s="28">
        <v>2.78</v>
      </c>
      <c r="Q624" s="28">
        <v>183318.76</v>
      </c>
      <c r="R624" s="60"/>
      <c r="S624" s="28">
        <v>2.78</v>
      </c>
      <c r="T624" s="44">
        <v>183318.76</v>
      </c>
      <c r="U624" s="12"/>
      <c r="V624" s="11"/>
      <c r="W624" s="28">
        <v>0</v>
      </c>
      <c r="X624" s="28">
        <v>0</v>
      </c>
      <c r="Y624" s="60"/>
      <c r="Z624" s="28">
        <v>0</v>
      </c>
      <c r="AA624" s="28">
        <v>0</v>
      </c>
      <c r="AB624" s="60"/>
      <c r="AC624" s="28">
        <v>0</v>
      </c>
      <c r="AD624" s="28">
        <v>0</v>
      </c>
      <c r="AE624" s="60"/>
      <c r="AF624" s="28">
        <v>0</v>
      </c>
      <c r="AG624" s="44">
        <v>0</v>
      </c>
      <c r="AH624" s="60"/>
      <c r="AI624" s="63">
        <v>0</v>
      </c>
      <c r="AJ624" s="44">
        <v>0</v>
      </c>
      <c r="AK624" s="12"/>
      <c r="AL624" s="11"/>
      <c r="AM624" s="28">
        <v>6.79</v>
      </c>
      <c r="AN624" s="28">
        <v>447746.18</v>
      </c>
      <c r="AO624" s="60"/>
      <c r="AP624" s="28">
        <v>6.79</v>
      </c>
      <c r="AQ624" s="28">
        <v>178868.97</v>
      </c>
      <c r="AR624" s="60"/>
      <c r="AS624" s="28">
        <v>0.95</v>
      </c>
      <c r="AT624" s="28">
        <v>70705.649999999994</v>
      </c>
      <c r="AU624" s="13"/>
      <c r="AV624" s="11"/>
      <c r="AW624" s="44">
        <v>1416088.6</v>
      </c>
      <c r="AX624" s="51"/>
      <c r="AY624" s="140">
        <v>15.02</v>
      </c>
    </row>
    <row r="625" spans="1:51" x14ac:dyDescent="0.25">
      <c r="A625" s="116" t="s">
        <v>1417</v>
      </c>
      <c r="B625" s="152" t="s">
        <v>1418</v>
      </c>
      <c r="C625" s="27" t="s">
        <v>1402</v>
      </c>
      <c r="D625" s="27" t="s">
        <v>12</v>
      </c>
      <c r="E625" s="60"/>
      <c r="F625" s="139">
        <v>8330.52</v>
      </c>
      <c r="G625" s="140">
        <v>6923</v>
      </c>
      <c r="H625" s="140">
        <v>139.83000000000001</v>
      </c>
      <c r="I625" s="60"/>
      <c r="J625" s="28">
        <v>55.38</v>
      </c>
      <c r="K625" s="28">
        <v>3651867.96</v>
      </c>
      <c r="L625" s="60"/>
      <c r="M625" s="28">
        <v>55.38</v>
      </c>
      <c r="N625" s="28">
        <v>3651867.96</v>
      </c>
      <c r="O625" s="60"/>
      <c r="P625" s="28">
        <v>57.69</v>
      </c>
      <c r="Q625" s="28">
        <v>3804193.98</v>
      </c>
      <c r="R625" s="60"/>
      <c r="S625" s="28">
        <v>57.69</v>
      </c>
      <c r="T625" s="44">
        <v>3804193.98</v>
      </c>
      <c r="U625" s="12"/>
      <c r="V625" s="11"/>
      <c r="W625" s="28">
        <v>1.1100000000000001</v>
      </c>
      <c r="X625" s="28">
        <v>73195.62</v>
      </c>
      <c r="Y625" s="60"/>
      <c r="Z625" s="28">
        <v>1.1100000000000001</v>
      </c>
      <c r="AA625" s="28">
        <v>73195.62</v>
      </c>
      <c r="AB625" s="60"/>
      <c r="AC625" s="28">
        <v>1.1599999999999999</v>
      </c>
      <c r="AD625" s="28">
        <v>76492.72</v>
      </c>
      <c r="AE625" s="60"/>
      <c r="AF625" s="28">
        <v>1.1599999999999999</v>
      </c>
      <c r="AG625" s="44">
        <v>76492.72</v>
      </c>
      <c r="AH625" s="60"/>
      <c r="AI625" s="63">
        <v>1.39</v>
      </c>
      <c r="AJ625" s="44">
        <v>91659.38</v>
      </c>
      <c r="AK625" s="12"/>
      <c r="AL625" s="11"/>
      <c r="AM625" s="28">
        <v>59.08</v>
      </c>
      <c r="AN625" s="28">
        <v>3895853.36</v>
      </c>
      <c r="AO625" s="60"/>
      <c r="AP625" s="28">
        <v>59.08</v>
      </c>
      <c r="AQ625" s="28">
        <v>1556344.44</v>
      </c>
      <c r="AR625" s="60"/>
      <c r="AS625" s="28">
        <v>8.33</v>
      </c>
      <c r="AT625" s="28">
        <v>619976.91</v>
      </c>
      <c r="AU625" s="13"/>
      <c r="AV625" s="11"/>
      <c r="AW625" s="44">
        <v>21375334.650000002</v>
      </c>
      <c r="AX625" s="51"/>
      <c r="AY625" s="140">
        <v>234.65999999999997</v>
      </c>
    </row>
    <row r="626" spans="1:51" x14ac:dyDescent="0.25">
      <c r="A626" s="116" t="s">
        <v>1419</v>
      </c>
      <c r="B626" s="152" t="s">
        <v>1420</v>
      </c>
      <c r="C626" s="27" t="s">
        <v>525</v>
      </c>
      <c r="D626" s="27" t="s">
        <v>12</v>
      </c>
      <c r="E626" s="60"/>
      <c r="F626" s="139">
        <v>290.61</v>
      </c>
      <c r="G626" s="140">
        <v>130</v>
      </c>
      <c r="H626" s="140">
        <v>0.33</v>
      </c>
      <c r="I626" s="60"/>
      <c r="J626" s="28">
        <v>1.04</v>
      </c>
      <c r="K626" s="28">
        <v>68579.679999999993</v>
      </c>
      <c r="L626" s="60"/>
      <c r="M626" s="28">
        <v>1.04</v>
      </c>
      <c r="N626" s="28">
        <v>68579.679999999993</v>
      </c>
      <c r="O626" s="60"/>
      <c r="P626" s="28">
        <v>1.08</v>
      </c>
      <c r="Q626" s="28">
        <v>71217.36</v>
      </c>
      <c r="R626" s="60"/>
      <c r="S626" s="28">
        <v>1.08</v>
      </c>
      <c r="T626" s="44">
        <v>71217.36</v>
      </c>
      <c r="U626" s="12"/>
      <c r="V626" s="11"/>
      <c r="W626" s="28">
        <v>0</v>
      </c>
      <c r="X626" s="28">
        <v>0</v>
      </c>
      <c r="Y626" s="60"/>
      <c r="Z626" s="28">
        <v>0</v>
      </c>
      <c r="AA626" s="28">
        <v>0</v>
      </c>
      <c r="AB626" s="60"/>
      <c r="AC626" s="28">
        <v>0</v>
      </c>
      <c r="AD626" s="28">
        <v>0</v>
      </c>
      <c r="AE626" s="60"/>
      <c r="AF626" s="28">
        <v>0</v>
      </c>
      <c r="AG626" s="44">
        <v>0</v>
      </c>
      <c r="AH626" s="60"/>
      <c r="AI626" s="63">
        <v>0</v>
      </c>
      <c r="AJ626" s="44">
        <v>0</v>
      </c>
      <c r="AK626" s="12"/>
      <c r="AL626" s="11"/>
      <c r="AM626" s="28">
        <v>2.06</v>
      </c>
      <c r="AN626" s="28">
        <v>135840.51999999999</v>
      </c>
      <c r="AO626" s="60"/>
      <c r="AP626" s="28">
        <v>2.06</v>
      </c>
      <c r="AQ626" s="28">
        <v>54266.58</v>
      </c>
      <c r="AR626" s="60"/>
      <c r="AS626" s="28">
        <v>0.28999999999999998</v>
      </c>
      <c r="AT626" s="28">
        <v>21583.83</v>
      </c>
      <c r="AU626" s="13"/>
      <c r="AV626" s="11"/>
      <c r="AW626" s="44">
        <v>491285.00999999995</v>
      </c>
      <c r="AX626" s="51"/>
      <c r="AY626" s="140">
        <v>5.26</v>
      </c>
    </row>
    <row r="627" spans="1:51" x14ac:dyDescent="0.25">
      <c r="A627" s="116" t="s">
        <v>1421</v>
      </c>
      <c r="B627" s="152" t="s">
        <v>1422</v>
      </c>
      <c r="C627" s="27" t="s">
        <v>525</v>
      </c>
      <c r="D627" s="27" t="s">
        <v>12</v>
      </c>
      <c r="E627" s="60"/>
      <c r="F627" s="139">
        <v>1579.75</v>
      </c>
      <c r="G627" s="140">
        <v>329</v>
      </c>
      <c r="H627" s="140">
        <v>0</v>
      </c>
      <c r="I627" s="60"/>
      <c r="J627" s="28">
        <v>2.63</v>
      </c>
      <c r="K627" s="28">
        <v>173427.46</v>
      </c>
      <c r="L627" s="60"/>
      <c r="M627" s="28">
        <v>2.63</v>
      </c>
      <c r="N627" s="28">
        <v>173427.46</v>
      </c>
      <c r="O627" s="60"/>
      <c r="P627" s="28">
        <v>2.74</v>
      </c>
      <c r="Q627" s="28">
        <v>180681.08</v>
      </c>
      <c r="R627" s="60"/>
      <c r="S627" s="28">
        <v>2.74</v>
      </c>
      <c r="T627" s="44">
        <v>180681.08</v>
      </c>
      <c r="U627" s="12"/>
      <c r="V627" s="11"/>
      <c r="W627" s="28">
        <v>0</v>
      </c>
      <c r="X627" s="28">
        <v>0</v>
      </c>
      <c r="Y627" s="60"/>
      <c r="Z627" s="28">
        <v>0</v>
      </c>
      <c r="AA627" s="28">
        <v>0</v>
      </c>
      <c r="AB627" s="60"/>
      <c r="AC627" s="28">
        <v>0</v>
      </c>
      <c r="AD627" s="28">
        <v>0</v>
      </c>
      <c r="AE627" s="60"/>
      <c r="AF627" s="28">
        <v>0</v>
      </c>
      <c r="AG627" s="44">
        <v>0</v>
      </c>
      <c r="AH627" s="60"/>
      <c r="AI627" s="63">
        <v>0</v>
      </c>
      <c r="AJ627" s="44">
        <v>0</v>
      </c>
      <c r="AK627" s="12"/>
      <c r="AL627" s="11"/>
      <c r="AM627" s="28">
        <v>11.2</v>
      </c>
      <c r="AN627" s="28">
        <v>738550.4</v>
      </c>
      <c r="AO627" s="60"/>
      <c r="AP627" s="28">
        <v>11.2</v>
      </c>
      <c r="AQ627" s="28">
        <v>295041.59999999998</v>
      </c>
      <c r="AR627" s="60"/>
      <c r="AS627" s="28">
        <v>1.57</v>
      </c>
      <c r="AT627" s="28">
        <v>116850.39</v>
      </c>
      <c r="AU627" s="13"/>
      <c r="AV627" s="11"/>
      <c r="AW627" s="44">
        <v>1858659.4700000002</v>
      </c>
      <c r="AX627" s="51"/>
      <c r="AY627" s="140">
        <v>19.309999999999999</v>
      </c>
    </row>
    <row r="628" spans="1:51" x14ac:dyDescent="0.25">
      <c r="A628" s="116" t="s">
        <v>1423</v>
      </c>
      <c r="B628" s="152" t="s">
        <v>1424</v>
      </c>
      <c r="C628" s="27" t="s">
        <v>525</v>
      </c>
      <c r="D628" s="27" t="s">
        <v>12</v>
      </c>
      <c r="E628" s="60"/>
      <c r="F628" s="139">
        <v>193.5</v>
      </c>
      <c r="G628" s="140">
        <v>92.66</v>
      </c>
      <c r="H628" s="140">
        <v>0</v>
      </c>
      <c r="I628" s="60"/>
      <c r="J628" s="28">
        <v>0.74</v>
      </c>
      <c r="K628" s="28">
        <v>48797.08</v>
      </c>
      <c r="L628" s="60"/>
      <c r="M628" s="28">
        <v>0.74</v>
      </c>
      <c r="N628" s="28">
        <v>48797.08</v>
      </c>
      <c r="O628" s="60"/>
      <c r="P628" s="28">
        <v>0.77</v>
      </c>
      <c r="Q628" s="28">
        <v>50775.34</v>
      </c>
      <c r="R628" s="60"/>
      <c r="S628" s="28">
        <v>0.77</v>
      </c>
      <c r="T628" s="44">
        <v>50775.34</v>
      </c>
      <c r="U628" s="12"/>
      <c r="V628" s="11"/>
      <c r="W628" s="28">
        <v>0</v>
      </c>
      <c r="X628" s="28">
        <v>0</v>
      </c>
      <c r="Y628" s="60"/>
      <c r="Z628" s="28">
        <v>0</v>
      </c>
      <c r="AA628" s="28">
        <v>0</v>
      </c>
      <c r="AB628" s="60"/>
      <c r="AC628" s="28">
        <v>0</v>
      </c>
      <c r="AD628" s="28">
        <v>0</v>
      </c>
      <c r="AE628" s="60"/>
      <c r="AF628" s="28">
        <v>0</v>
      </c>
      <c r="AG628" s="44">
        <v>0</v>
      </c>
      <c r="AH628" s="60"/>
      <c r="AI628" s="63">
        <v>0</v>
      </c>
      <c r="AJ628" s="44">
        <v>0</v>
      </c>
      <c r="AK628" s="12"/>
      <c r="AL628" s="11"/>
      <c r="AM628" s="28">
        <v>1.37</v>
      </c>
      <c r="AN628" s="28">
        <v>90340.54</v>
      </c>
      <c r="AO628" s="60"/>
      <c r="AP628" s="28">
        <v>1.37</v>
      </c>
      <c r="AQ628" s="28">
        <v>36089.910000000003</v>
      </c>
      <c r="AR628" s="60"/>
      <c r="AS628" s="28">
        <v>0.19</v>
      </c>
      <c r="AT628" s="28">
        <v>14141.13</v>
      </c>
      <c r="AU628" s="13"/>
      <c r="AV628" s="11"/>
      <c r="AW628" s="44">
        <v>339716.42</v>
      </c>
      <c r="AX628" s="51"/>
      <c r="AY628" s="140">
        <v>3.6500000000000004</v>
      </c>
    </row>
    <row r="629" spans="1:51" x14ac:dyDescent="0.25">
      <c r="A629" s="116" t="s">
        <v>1425</v>
      </c>
      <c r="B629" s="152" t="s">
        <v>1426</v>
      </c>
      <c r="C629" s="27" t="s">
        <v>525</v>
      </c>
      <c r="D629" s="27" t="s">
        <v>12</v>
      </c>
      <c r="E629" s="60"/>
      <c r="F629" s="139">
        <v>478.3</v>
      </c>
      <c r="G629" s="140">
        <v>139</v>
      </c>
      <c r="H629" s="140">
        <v>0</v>
      </c>
      <c r="I629" s="60"/>
      <c r="J629" s="28">
        <v>1.1100000000000001</v>
      </c>
      <c r="K629" s="28">
        <v>73195.62</v>
      </c>
      <c r="L629" s="60"/>
      <c r="M629" s="28">
        <v>1.1100000000000001</v>
      </c>
      <c r="N629" s="28">
        <v>73195.62</v>
      </c>
      <c r="O629" s="60"/>
      <c r="P629" s="28">
        <v>1.1499999999999999</v>
      </c>
      <c r="Q629" s="28">
        <v>75833.3</v>
      </c>
      <c r="R629" s="60"/>
      <c r="S629" s="28">
        <v>1.1499999999999999</v>
      </c>
      <c r="T629" s="44">
        <v>75833.3</v>
      </c>
      <c r="U629" s="12"/>
      <c r="V629" s="11"/>
      <c r="W629" s="28">
        <v>0</v>
      </c>
      <c r="X629" s="28">
        <v>0</v>
      </c>
      <c r="Y629" s="60"/>
      <c r="Z629" s="28">
        <v>0</v>
      </c>
      <c r="AA629" s="28">
        <v>0</v>
      </c>
      <c r="AB629" s="60"/>
      <c r="AC629" s="28">
        <v>0</v>
      </c>
      <c r="AD629" s="28">
        <v>0</v>
      </c>
      <c r="AE629" s="60"/>
      <c r="AF629" s="28">
        <v>0</v>
      </c>
      <c r="AG629" s="44">
        <v>0</v>
      </c>
      <c r="AH629" s="60"/>
      <c r="AI629" s="63">
        <v>0</v>
      </c>
      <c r="AJ629" s="44">
        <v>0</v>
      </c>
      <c r="AK629" s="12"/>
      <c r="AL629" s="11"/>
      <c r="AM629" s="28">
        <v>3.39</v>
      </c>
      <c r="AN629" s="28">
        <v>223543.38</v>
      </c>
      <c r="AO629" s="60"/>
      <c r="AP629" s="28">
        <v>3.39</v>
      </c>
      <c r="AQ629" s="28">
        <v>89302.77</v>
      </c>
      <c r="AR629" s="60"/>
      <c r="AS629" s="28">
        <v>0.47</v>
      </c>
      <c r="AT629" s="28">
        <v>34980.69</v>
      </c>
      <c r="AU629" s="13"/>
      <c r="AV629" s="11"/>
      <c r="AW629" s="44">
        <v>645884.68000000005</v>
      </c>
      <c r="AX629" s="51"/>
      <c r="AY629" s="140">
        <v>6.8</v>
      </c>
    </row>
    <row r="630" spans="1:51" x14ac:dyDescent="0.25">
      <c r="A630" s="116" t="s">
        <v>1432</v>
      </c>
      <c r="B630" s="152" t="s">
        <v>1433</v>
      </c>
      <c r="C630" s="27" t="s">
        <v>1434</v>
      </c>
      <c r="D630" s="27" t="s">
        <v>12</v>
      </c>
      <c r="E630" s="60"/>
      <c r="F630" s="139">
        <v>453.55</v>
      </c>
      <c r="G630" s="140">
        <v>144</v>
      </c>
      <c r="H630" s="140">
        <v>0</v>
      </c>
      <c r="I630" s="60"/>
      <c r="J630" s="28">
        <v>1.1499999999999999</v>
      </c>
      <c r="K630" s="28">
        <v>75833.3</v>
      </c>
      <c r="L630" s="60"/>
      <c r="M630" s="28">
        <v>1.1499999999999999</v>
      </c>
      <c r="N630" s="28">
        <v>75833.3</v>
      </c>
      <c r="O630" s="60"/>
      <c r="P630" s="28">
        <v>1.2</v>
      </c>
      <c r="Q630" s="28">
        <v>79130.399999999994</v>
      </c>
      <c r="R630" s="60"/>
      <c r="S630" s="28">
        <v>1.2</v>
      </c>
      <c r="T630" s="44">
        <v>79130.399999999994</v>
      </c>
      <c r="U630" s="12"/>
      <c r="V630" s="11"/>
      <c r="W630" s="28">
        <v>0</v>
      </c>
      <c r="X630" s="28">
        <v>0</v>
      </c>
      <c r="Y630" s="60"/>
      <c r="Z630" s="28">
        <v>0</v>
      </c>
      <c r="AA630" s="28">
        <v>0</v>
      </c>
      <c r="AB630" s="60"/>
      <c r="AC630" s="28">
        <v>0</v>
      </c>
      <c r="AD630" s="28">
        <v>0</v>
      </c>
      <c r="AE630" s="60"/>
      <c r="AF630" s="28">
        <v>0</v>
      </c>
      <c r="AG630" s="44">
        <v>0</v>
      </c>
      <c r="AH630" s="60"/>
      <c r="AI630" s="63">
        <v>0</v>
      </c>
      <c r="AJ630" s="44">
        <v>0</v>
      </c>
      <c r="AK630" s="12"/>
      <c r="AL630" s="11"/>
      <c r="AM630" s="28">
        <v>3.21</v>
      </c>
      <c r="AN630" s="28">
        <v>211673.82</v>
      </c>
      <c r="AO630" s="60"/>
      <c r="AP630" s="28">
        <v>3.21</v>
      </c>
      <c r="AQ630" s="28">
        <v>84561.03</v>
      </c>
      <c r="AR630" s="60"/>
      <c r="AS630" s="28">
        <v>0.45</v>
      </c>
      <c r="AT630" s="28">
        <v>33492.15</v>
      </c>
      <c r="AU630" s="13"/>
      <c r="AV630" s="11"/>
      <c r="AW630" s="44">
        <v>639654.40000000014</v>
      </c>
      <c r="AX630" s="51"/>
      <c r="AY630" s="140">
        <v>6.76</v>
      </c>
    </row>
    <row r="631" spans="1:51" x14ac:dyDescent="0.25">
      <c r="A631" s="116" t="s">
        <v>1435</v>
      </c>
      <c r="B631" s="152" t="s">
        <v>1436</v>
      </c>
      <c r="C631" s="27" t="s">
        <v>1434</v>
      </c>
      <c r="D631" s="27" t="s">
        <v>12</v>
      </c>
      <c r="E631" s="60"/>
      <c r="F631" s="139">
        <v>124.19</v>
      </c>
      <c r="G631" s="140">
        <v>31.66</v>
      </c>
      <c r="H631" s="140">
        <v>0</v>
      </c>
      <c r="I631" s="60"/>
      <c r="J631" s="28">
        <v>0.25</v>
      </c>
      <c r="K631" s="28">
        <v>16485.5</v>
      </c>
      <c r="L631" s="60"/>
      <c r="M631" s="28">
        <v>0.25</v>
      </c>
      <c r="N631" s="28">
        <v>16485.5</v>
      </c>
      <c r="O631" s="60"/>
      <c r="P631" s="28">
        <v>0.26</v>
      </c>
      <c r="Q631" s="28">
        <v>17144.919999999998</v>
      </c>
      <c r="R631" s="60"/>
      <c r="S631" s="28">
        <v>0.26</v>
      </c>
      <c r="T631" s="44">
        <v>17144.919999999998</v>
      </c>
      <c r="U631" s="12"/>
      <c r="V631" s="11"/>
      <c r="W631" s="28">
        <v>0</v>
      </c>
      <c r="X631" s="28">
        <v>0</v>
      </c>
      <c r="Y631" s="60"/>
      <c r="Z631" s="28">
        <v>0</v>
      </c>
      <c r="AA631" s="28">
        <v>0</v>
      </c>
      <c r="AB631" s="60"/>
      <c r="AC631" s="28">
        <v>0</v>
      </c>
      <c r="AD631" s="28">
        <v>0</v>
      </c>
      <c r="AE631" s="60"/>
      <c r="AF631" s="28">
        <v>0</v>
      </c>
      <c r="AG631" s="44">
        <v>0</v>
      </c>
      <c r="AH631" s="60"/>
      <c r="AI631" s="63">
        <v>0</v>
      </c>
      <c r="AJ631" s="44">
        <v>0</v>
      </c>
      <c r="AK631" s="12"/>
      <c r="AL631" s="11"/>
      <c r="AM631" s="28">
        <v>0.88</v>
      </c>
      <c r="AN631" s="28">
        <v>58028.959999999999</v>
      </c>
      <c r="AO631" s="60"/>
      <c r="AP631" s="28">
        <v>0.88</v>
      </c>
      <c r="AQ631" s="28">
        <v>23181.84</v>
      </c>
      <c r="AR631" s="60"/>
      <c r="AS631" s="28">
        <v>0.12</v>
      </c>
      <c r="AT631" s="28">
        <v>8931.24</v>
      </c>
      <c r="AU631" s="13"/>
      <c r="AV631" s="11"/>
      <c r="AW631" s="44">
        <v>157402.88</v>
      </c>
      <c r="AX631" s="51"/>
      <c r="AY631" s="140">
        <v>1.65</v>
      </c>
    </row>
    <row r="632" spans="1:51" x14ac:dyDescent="0.25">
      <c r="A632" s="116" t="s">
        <v>1437</v>
      </c>
      <c r="B632" s="152" t="s">
        <v>1438</v>
      </c>
      <c r="C632" s="27" t="s">
        <v>1439</v>
      </c>
      <c r="D632" s="27" t="s">
        <v>12</v>
      </c>
      <c r="E632" s="60"/>
      <c r="F632" s="139">
        <v>521.70000000000005</v>
      </c>
      <c r="G632" s="140">
        <v>247</v>
      </c>
      <c r="H632" s="140">
        <v>0</v>
      </c>
      <c r="I632" s="60"/>
      <c r="J632" s="28">
        <v>1.97</v>
      </c>
      <c r="K632" s="28">
        <v>129905.74</v>
      </c>
      <c r="L632" s="60"/>
      <c r="M632" s="28">
        <v>1.97</v>
      </c>
      <c r="N632" s="28">
        <v>129905.74</v>
      </c>
      <c r="O632" s="60"/>
      <c r="P632" s="28">
        <v>2.0499999999999998</v>
      </c>
      <c r="Q632" s="28">
        <v>135181.1</v>
      </c>
      <c r="R632" s="60"/>
      <c r="S632" s="28">
        <v>2.0499999999999998</v>
      </c>
      <c r="T632" s="44">
        <v>135181.1</v>
      </c>
      <c r="U632" s="12"/>
      <c r="V632" s="11"/>
      <c r="W632" s="28">
        <v>0</v>
      </c>
      <c r="X632" s="28">
        <v>0</v>
      </c>
      <c r="Y632" s="60"/>
      <c r="Z632" s="28">
        <v>0</v>
      </c>
      <c r="AA632" s="28">
        <v>0</v>
      </c>
      <c r="AB632" s="60"/>
      <c r="AC632" s="28">
        <v>0</v>
      </c>
      <c r="AD632" s="28">
        <v>0</v>
      </c>
      <c r="AE632" s="60"/>
      <c r="AF632" s="28">
        <v>0</v>
      </c>
      <c r="AG632" s="44">
        <v>0</v>
      </c>
      <c r="AH632" s="60"/>
      <c r="AI632" s="63">
        <v>0</v>
      </c>
      <c r="AJ632" s="44">
        <v>0</v>
      </c>
      <c r="AK632" s="12"/>
      <c r="AL632" s="11"/>
      <c r="AM632" s="28">
        <v>3.7</v>
      </c>
      <c r="AN632" s="28">
        <v>243985.4</v>
      </c>
      <c r="AO632" s="60"/>
      <c r="AP632" s="28">
        <v>3.7</v>
      </c>
      <c r="AQ632" s="28">
        <v>97469.1</v>
      </c>
      <c r="AR632" s="60"/>
      <c r="AS632" s="28">
        <v>0.52</v>
      </c>
      <c r="AT632" s="28">
        <v>38702.04</v>
      </c>
      <c r="AU632" s="13"/>
      <c r="AV632" s="11"/>
      <c r="AW632" s="44">
        <v>910330.22</v>
      </c>
      <c r="AX632" s="51"/>
      <c r="AY632" s="140">
        <v>9.77</v>
      </c>
    </row>
    <row r="633" spans="1:51" x14ac:dyDescent="0.25">
      <c r="A633" s="116" t="s">
        <v>1440</v>
      </c>
      <c r="B633" s="152" t="s">
        <v>1441</v>
      </c>
      <c r="C633" s="27" t="s">
        <v>1439</v>
      </c>
      <c r="D633" s="27" t="s">
        <v>12</v>
      </c>
      <c r="E633" s="60"/>
      <c r="F633" s="139">
        <v>821</v>
      </c>
      <c r="G633" s="140">
        <v>519</v>
      </c>
      <c r="H633" s="140">
        <v>0</v>
      </c>
      <c r="I633" s="60"/>
      <c r="J633" s="28">
        <v>4.1500000000000004</v>
      </c>
      <c r="K633" s="28">
        <v>273659.3</v>
      </c>
      <c r="L633" s="60"/>
      <c r="M633" s="28">
        <v>4.1500000000000004</v>
      </c>
      <c r="N633" s="28">
        <v>273659.3</v>
      </c>
      <c r="O633" s="60"/>
      <c r="P633" s="28">
        <v>4.32</v>
      </c>
      <c r="Q633" s="28">
        <v>284869.44</v>
      </c>
      <c r="R633" s="60"/>
      <c r="S633" s="28">
        <v>4.32</v>
      </c>
      <c r="T633" s="44">
        <v>284869.44</v>
      </c>
      <c r="U633" s="12"/>
      <c r="V633" s="11"/>
      <c r="W633" s="28">
        <v>0</v>
      </c>
      <c r="X633" s="28">
        <v>0</v>
      </c>
      <c r="Y633" s="60"/>
      <c r="Z633" s="28">
        <v>0</v>
      </c>
      <c r="AA633" s="28">
        <v>0</v>
      </c>
      <c r="AB633" s="60"/>
      <c r="AC633" s="28">
        <v>0</v>
      </c>
      <c r="AD633" s="28">
        <v>0</v>
      </c>
      <c r="AE633" s="60"/>
      <c r="AF633" s="28">
        <v>0</v>
      </c>
      <c r="AG633" s="44">
        <v>0</v>
      </c>
      <c r="AH633" s="60"/>
      <c r="AI633" s="63">
        <v>0</v>
      </c>
      <c r="AJ633" s="44">
        <v>0</v>
      </c>
      <c r="AK633" s="12"/>
      <c r="AL633" s="11"/>
      <c r="AM633" s="28">
        <v>5.82</v>
      </c>
      <c r="AN633" s="28">
        <v>383782.44</v>
      </c>
      <c r="AO633" s="60"/>
      <c r="AP633" s="28">
        <v>5.82</v>
      </c>
      <c r="AQ633" s="28">
        <v>153316.26</v>
      </c>
      <c r="AR633" s="60"/>
      <c r="AS633" s="28">
        <v>0.82</v>
      </c>
      <c r="AT633" s="28">
        <v>61030.14</v>
      </c>
      <c r="AU633" s="13"/>
      <c r="AV633" s="11"/>
      <c r="AW633" s="44">
        <v>1715186.32</v>
      </c>
      <c r="AX633" s="51"/>
      <c r="AY633" s="140">
        <v>18.61</v>
      </c>
    </row>
    <row r="634" spans="1:51" x14ac:dyDescent="0.25">
      <c r="A634" s="116" t="s">
        <v>1442</v>
      </c>
      <c r="B634" s="152" t="s">
        <v>1443</v>
      </c>
      <c r="C634" s="27" t="s">
        <v>1439</v>
      </c>
      <c r="D634" s="27" t="s">
        <v>12</v>
      </c>
      <c r="E634" s="60"/>
      <c r="F634" s="139">
        <v>411.79</v>
      </c>
      <c r="G634" s="140">
        <v>168</v>
      </c>
      <c r="H634" s="140">
        <v>0</v>
      </c>
      <c r="I634" s="60"/>
      <c r="J634" s="28">
        <v>1.34</v>
      </c>
      <c r="K634" s="28">
        <v>88362.28</v>
      </c>
      <c r="L634" s="60"/>
      <c r="M634" s="28">
        <v>1.34</v>
      </c>
      <c r="N634" s="28">
        <v>88362.28</v>
      </c>
      <c r="O634" s="60"/>
      <c r="P634" s="28">
        <v>1.4</v>
      </c>
      <c r="Q634" s="28">
        <v>92318.8</v>
      </c>
      <c r="R634" s="60"/>
      <c r="S634" s="28">
        <v>1.4</v>
      </c>
      <c r="T634" s="44">
        <v>92318.8</v>
      </c>
      <c r="U634" s="12"/>
      <c r="V634" s="11"/>
      <c r="W634" s="28">
        <v>0</v>
      </c>
      <c r="X634" s="28">
        <v>0</v>
      </c>
      <c r="Y634" s="60"/>
      <c r="Z634" s="28">
        <v>0</v>
      </c>
      <c r="AA634" s="28">
        <v>0</v>
      </c>
      <c r="AB634" s="60"/>
      <c r="AC634" s="28">
        <v>0</v>
      </c>
      <c r="AD634" s="28">
        <v>0</v>
      </c>
      <c r="AE634" s="60"/>
      <c r="AF634" s="28">
        <v>0</v>
      </c>
      <c r="AG634" s="44">
        <v>0</v>
      </c>
      <c r="AH634" s="60"/>
      <c r="AI634" s="63">
        <v>0</v>
      </c>
      <c r="AJ634" s="44">
        <v>0</v>
      </c>
      <c r="AK634" s="12"/>
      <c r="AL634" s="11"/>
      <c r="AM634" s="28">
        <v>2.92</v>
      </c>
      <c r="AN634" s="28">
        <v>192550.64</v>
      </c>
      <c r="AO634" s="60"/>
      <c r="AP634" s="28">
        <v>2.92</v>
      </c>
      <c r="AQ634" s="28">
        <v>76921.56</v>
      </c>
      <c r="AR634" s="60"/>
      <c r="AS634" s="28">
        <v>0.41</v>
      </c>
      <c r="AT634" s="28">
        <v>30515.07</v>
      </c>
      <c r="AU634" s="13"/>
      <c r="AV634" s="11"/>
      <c r="AW634" s="44">
        <v>661349.43000000005</v>
      </c>
      <c r="AX634" s="51"/>
      <c r="AY634" s="140">
        <v>7.0600000000000005</v>
      </c>
    </row>
    <row r="635" spans="1:51" x14ac:dyDescent="0.25">
      <c r="A635" s="116" t="s">
        <v>1444</v>
      </c>
      <c r="B635" s="152" t="s">
        <v>1445</v>
      </c>
      <c r="C635" s="27" t="s">
        <v>1446</v>
      </c>
      <c r="D635" s="27" t="s">
        <v>12</v>
      </c>
      <c r="E635" s="60"/>
      <c r="F635" s="139">
        <v>2419</v>
      </c>
      <c r="G635" s="140">
        <v>1012.66</v>
      </c>
      <c r="H635" s="140">
        <v>7</v>
      </c>
      <c r="I635" s="60"/>
      <c r="J635" s="28">
        <v>8.1</v>
      </c>
      <c r="K635" s="28">
        <v>534130.19999999995</v>
      </c>
      <c r="L635" s="60"/>
      <c r="M635" s="28">
        <v>8.1</v>
      </c>
      <c r="N635" s="28">
        <v>534130.19999999995</v>
      </c>
      <c r="O635" s="60"/>
      <c r="P635" s="28">
        <v>8.43</v>
      </c>
      <c r="Q635" s="28">
        <v>555891.06000000006</v>
      </c>
      <c r="R635" s="60"/>
      <c r="S635" s="28">
        <v>8.43</v>
      </c>
      <c r="T635" s="44">
        <v>555891.06000000006</v>
      </c>
      <c r="U635" s="12"/>
      <c r="V635" s="11"/>
      <c r="W635" s="28">
        <v>0.05</v>
      </c>
      <c r="X635" s="28">
        <v>3297.1</v>
      </c>
      <c r="Y635" s="60"/>
      <c r="Z635" s="28">
        <v>0.05</v>
      </c>
      <c r="AA635" s="28">
        <v>3297.1</v>
      </c>
      <c r="AB635" s="60"/>
      <c r="AC635" s="28">
        <v>0.05</v>
      </c>
      <c r="AD635" s="28">
        <v>3297.1</v>
      </c>
      <c r="AE635" s="60"/>
      <c r="AF635" s="28">
        <v>0.05</v>
      </c>
      <c r="AG635" s="44">
        <v>3297.1</v>
      </c>
      <c r="AH635" s="60"/>
      <c r="AI635" s="63">
        <v>7.0000000000000007E-2</v>
      </c>
      <c r="AJ635" s="44">
        <v>4615.9399999999996</v>
      </c>
      <c r="AK635" s="12"/>
      <c r="AL635" s="11"/>
      <c r="AM635" s="28">
        <v>17.149999999999999</v>
      </c>
      <c r="AN635" s="28">
        <v>1130905.3</v>
      </c>
      <c r="AO635" s="60"/>
      <c r="AP635" s="28">
        <v>17.149999999999999</v>
      </c>
      <c r="AQ635" s="28">
        <v>451782.45</v>
      </c>
      <c r="AR635" s="60"/>
      <c r="AS635" s="28">
        <v>2.41</v>
      </c>
      <c r="AT635" s="28">
        <v>179369.07</v>
      </c>
      <c r="AU635" s="13"/>
      <c r="AV635" s="11"/>
      <c r="AW635" s="44">
        <v>3959903.6800000006</v>
      </c>
      <c r="AX635" s="51"/>
      <c r="AY635" s="140">
        <v>42.33</v>
      </c>
    </row>
    <row r="636" spans="1:51" x14ac:dyDescent="0.25">
      <c r="A636" s="116" t="s">
        <v>1447</v>
      </c>
      <c r="B636" s="152" t="s">
        <v>1448</v>
      </c>
      <c r="C636" s="27" t="s">
        <v>1429</v>
      </c>
      <c r="D636" s="27" t="s">
        <v>12</v>
      </c>
      <c r="E636" s="60"/>
      <c r="F636" s="139">
        <v>1405.89</v>
      </c>
      <c r="G636" s="140">
        <v>636</v>
      </c>
      <c r="H636" s="140">
        <v>5.5</v>
      </c>
      <c r="I636" s="60"/>
      <c r="J636" s="28">
        <v>5.08</v>
      </c>
      <c r="K636" s="28">
        <v>334985.36</v>
      </c>
      <c r="L636" s="60"/>
      <c r="M636" s="28">
        <v>5.08</v>
      </c>
      <c r="N636" s="28">
        <v>334985.36</v>
      </c>
      <c r="O636" s="60"/>
      <c r="P636" s="28">
        <v>5.3</v>
      </c>
      <c r="Q636" s="28">
        <v>349492.6</v>
      </c>
      <c r="R636" s="60"/>
      <c r="S636" s="28">
        <v>5.3</v>
      </c>
      <c r="T636" s="44">
        <v>349492.6</v>
      </c>
      <c r="U636" s="12"/>
      <c r="V636" s="11"/>
      <c r="W636" s="28">
        <v>0.04</v>
      </c>
      <c r="X636" s="28">
        <v>2637.68</v>
      </c>
      <c r="Y636" s="60"/>
      <c r="Z636" s="28">
        <v>0.04</v>
      </c>
      <c r="AA636" s="28">
        <v>2637.68</v>
      </c>
      <c r="AB636" s="60"/>
      <c r="AC636" s="28">
        <v>0.04</v>
      </c>
      <c r="AD636" s="28">
        <v>2637.68</v>
      </c>
      <c r="AE636" s="60"/>
      <c r="AF636" s="28">
        <v>0.04</v>
      </c>
      <c r="AG636" s="44">
        <v>2637.68</v>
      </c>
      <c r="AH636" s="60"/>
      <c r="AI636" s="63">
        <v>0.05</v>
      </c>
      <c r="AJ636" s="44">
        <v>3297.1</v>
      </c>
      <c r="AK636" s="12"/>
      <c r="AL636" s="11"/>
      <c r="AM636" s="28">
        <v>9.9700000000000006</v>
      </c>
      <c r="AN636" s="28">
        <v>657441.74</v>
      </c>
      <c r="AO636" s="60"/>
      <c r="AP636" s="28">
        <v>9.9700000000000006</v>
      </c>
      <c r="AQ636" s="28">
        <v>262639.71000000002</v>
      </c>
      <c r="AR636" s="60"/>
      <c r="AS636" s="28">
        <v>1.4</v>
      </c>
      <c r="AT636" s="28">
        <v>104197.8</v>
      </c>
      <c r="AU636" s="13"/>
      <c r="AV636" s="11"/>
      <c r="AW636" s="44">
        <v>2407082.9899999998</v>
      </c>
      <c r="AX636" s="51"/>
      <c r="AY636" s="140">
        <v>25.82</v>
      </c>
    </row>
    <row r="637" spans="1:51" x14ac:dyDescent="0.25">
      <c r="A637" s="116" t="s">
        <v>1449</v>
      </c>
      <c r="B637" s="152" t="s">
        <v>1450</v>
      </c>
      <c r="C637" s="27" t="s">
        <v>1429</v>
      </c>
      <c r="D637" s="27" t="s">
        <v>12</v>
      </c>
      <c r="E637" s="60"/>
      <c r="F637" s="139">
        <v>327.31</v>
      </c>
      <c r="G637" s="140">
        <v>150</v>
      </c>
      <c r="H637" s="140">
        <v>0</v>
      </c>
      <c r="I637" s="60"/>
      <c r="J637" s="28">
        <v>1.2</v>
      </c>
      <c r="K637" s="28">
        <v>79130.399999999994</v>
      </c>
      <c r="L637" s="60"/>
      <c r="M637" s="28">
        <v>1.2</v>
      </c>
      <c r="N637" s="28">
        <v>79130.399999999994</v>
      </c>
      <c r="O637" s="60"/>
      <c r="P637" s="28">
        <v>1.25</v>
      </c>
      <c r="Q637" s="28">
        <v>82427.5</v>
      </c>
      <c r="R637" s="60"/>
      <c r="S637" s="28">
        <v>1.25</v>
      </c>
      <c r="T637" s="44">
        <v>82427.5</v>
      </c>
      <c r="U637" s="12"/>
      <c r="V637" s="11"/>
      <c r="W637" s="28">
        <v>0</v>
      </c>
      <c r="X637" s="28">
        <v>0</v>
      </c>
      <c r="Y637" s="60"/>
      <c r="Z637" s="28">
        <v>0</v>
      </c>
      <c r="AA637" s="28">
        <v>0</v>
      </c>
      <c r="AB637" s="60"/>
      <c r="AC637" s="28">
        <v>0</v>
      </c>
      <c r="AD637" s="28">
        <v>0</v>
      </c>
      <c r="AE637" s="60"/>
      <c r="AF637" s="28">
        <v>0</v>
      </c>
      <c r="AG637" s="44">
        <v>0</v>
      </c>
      <c r="AH637" s="60"/>
      <c r="AI637" s="63">
        <v>0</v>
      </c>
      <c r="AJ637" s="44">
        <v>0</v>
      </c>
      <c r="AK637" s="12"/>
      <c r="AL637" s="11"/>
      <c r="AM637" s="28">
        <v>2.3199999999999998</v>
      </c>
      <c r="AN637" s="28">
        <v>152985.44</v>
      </c>
      <c r="AO637" s="60"/>
      <c r="AP637" s="28">
        <v>2.3199999999999998</v>
      </c>
      <c r="AQ637" s="28">
        <v>61115.76</v>
      </c>
      <c r="AR637" s="60"/>
      <c r="AS637" s="28">
        <v>0.32</v>
      </c>
      <c r="AT637" s="28">
        <v>23816.639999999999</v>
      </c>
      <c r="AU637" s="13"/>
      <c r="AV637" s="11"/>
      <c r="AW637" s="44">
        <v>561033.64</v>
      </c>
      <c r="AX637" s="51"/>
      <c r="AY637" s="140">
        <v>6.02</v>
      </c>
    </row>
    <row r="638" spans="1:51" x14ac:dyDescent="0.25">
      <c r="A638" s="116" t="s">
        <v>1451</v>
      </c>
      <c r="B638" s="152" t="s">
        <v>1452</v>
      </c>
      <c r="C638" s="27" t="s">
        <v>1429</v>
      </c>
      <c r="D638" s="27" t="s">
        <v>12</v>
      </c>
      <c r="E638" s="60"/>
      <c r="F638" s="139">
        <v>440.79</v>
      </c>
      <c r="G638" s="140">
        <v>209</v>
      </c>
      <c r="H638" s="140">
        <v>0</v>
      </c>
      <c r="I638" s="60"/>
      <c r="J638" s="28">
        <v>1.67</v>
      </c>
      <c r="K638" s="28">
        <v>110123.14</v>
      </c>
      <c r="L638" s="60"/>
      <c r="M638" s="28">
        <v>1.67</v>
      </c>
      <c r="N638" s="28">
        <v>110123.14</v>
      </c>
      <c r="O638" s="60"/>
      <c r="P638" s="28">
        <v>1.74</v>
      </c>
      <c r="Q638" s="28">
        <v>114739.08</v>
      </c>
      <c r="R638" s="60"/>
      <c r="S638" s="28">
        <v>1.74</v>
      </c>
      <c r="T638" s="44">
        <v>114739.08</v>
      </c>
      <c r="U638" s="12"/>
      <c r="V638" s="11"/>
      <c r="W638" s="28">
        <v>0</v>
      </c>
      <c r="X638" s="28">
        <v>0</v>
      </c>
      <c r="Y638" s="60"/>
      <c r="Z638" s="28">
        <v>0</v>
      </c>
      <c r="AA638" s="28">
        <v>0</v>
      </c>
      <c r="AB638" s="60"/>
      <c r="AC638" s="28">
        <v>0</v>
      </c>
      <c r="AD638" s="28">
        <v>0</v>
      </c>
      <c r="AE638" s="60"/>
      <c r="AF638" s="28">
        <v>0</v>
      </c>
      <c r="AG638" s="44">
        <v>0</v>
      </c>
      <c r="AH638" s="60"/>
      <c r="AI638" s="63">
        <v>0</v>
      </c>
      <c r="AJ638" s="44">
        <v>0</v>
      </c>
      <c r="AK638" s="12"/>
      <c r="AL638" s="11"/>
      <c r="AM638" s="28">
        <v>3.12</v>
      </c>
      <c r="AN638" s="28">
        <v>205739.04</v>
      </c>
      <c r="AO638" s="60"/>
      <c r="AP638" s="28">
        <v>3.12</v>
      </c>
      <c r="AQ638" s="28">
        <v>82190.16</v>
      </c>
      <c r="AR638" s="60"/>
      <c r="AS638" s="28">
        <v>0.44</v>
      </c>
      <c r="AT638" s="28">
        <v>32747.88</v>
      </c>
      <c r="AU638" s="13"/>
      <c r="AV638" s="11"/>
      <c r="AW638" s="44">
        <v>770401.52</v>
      </c>
      <c r="AX638" s="51"/>
      <c r="AY638" s="140">
        <v>8.27</v>
      </c>
    </row>
    <row r="639" spans="1:51" x14ac:dyDescent="0.25">
      <c r="A639" s="116" t="s">
        <v>1453</v>
      </c>
      <c r="B639" s="152" t="s">
        <v>1454</v>
      </c>
      <c r="C639" s="27" t="s">
        <v>1429</v>
      </c>
      <c r="D639" s="27" t="s">
        <v>12</v>
      </c>
      <c r="E639" s="60"/>
      <c r="F639" s="139">
        <v>1230.5</v>
      </c>
      <c r="G639" s="140">
        <v>457.66</v>
      </c>
      <c r="H639" s="140">
        <v>0</v>
      </c>
      <c r="I639" s="60"/>
      <c r="J639" s="28">
        <v>3.66</v>
      </c>
      <c r="K639" s="28">
        <v>241347.72</v>
      </c>
      <c r="L639" s="60"/>
      <c r="M639" s="28">
        <v>3.66</v>
      </c>
      <c r="N639" s="28">
        <v>241347.72</v>
      </c>
      <c r="O639" s="60"/>
      <c r="P639" s="28">
        <v>3.81</v>
      </c>
      <c r="Q639" s="28">
        <v>251239.02</v>
      </c>
      <c r="R639" s="60"/>
      <c r="S639" s="28">
        <v>3.81</v>
      </c>
      <c r="T639" s="44">
        <v>251239.02</v>
      </c>
      <c r="U639" s="12"/>
      <c r="V639" s="11"/>
      <c r="W639" s="28">
        <v>0</v>
      </c>
      <c r="X639" s="28">
        <v>0</v>
      </c>
      <c r="Y639" s="60"/>
      <c r="Z639" s="28">
        <v>0</v>
      </c>
      <c r="AA639" s="28">
        <v>0</v>
      </c>
      <c r="AB639" s="60"/>
      <c r="AC639" s="28">
        <v>0</v>
      </c>
      <c r="AD639" s="28">
        <v>0</v>
      </c>
      <c r="AE639" s="60"/>
      <c r="AF639" s="28">
        <v>0</v>
      </c>
      <c r="AG639" s="44">
        <v>0</v>
      </c>
      <c r="AH639" s="60"/>
      <c r="AI639" s="63">
        <v>0</v>
      </c>
      <c r="AJ639" s="44">
        <v>0</v>
      </c>
      <c r="AK639" s="12"/>
      <c r="AL639" s="11"/>
      <c r="AM639" s="28">
        <v>8.7200000000000006</v>
      </c>
      <c r="AN639" s="28">
        <v>575014.24</v>
      </c>
      <c r="AO639" s="60"/>
      <c r="AP639" s="28">
        <v>8.7200000000000006</v>
      </c>
      <c r="AQ639" s="28">
        <v>229710.96</v>
      </c>
      <c r="AR639" s="60"/>
      <c r="AS639" s="28">
        <v>1.23</v>
      </c>
      <c r="AT639" s="28">
        <v>91545.21</v>
      </c>
      <c r="AU639" s="13"/>
      <c r="AV639" s="11"/>
      <c r="AW639" s="44">
        <v>1881443.89</v>
      </c>
      <c r="AX639" s="51"/>
      <c r="AY639" s="140">
        <v>20</v>
      </c>
    </row>
    <row r="640" spans="1:51" x14ac:dyDescent="0.25">
      <c r="A640" s="116" t="s">
        <v>1455</v>
      </c>
      <c r="B640" s="152" t="s">
        <v>1456</v>
      </c>
      <c r="C640" s="27" t="s">
        <v>1429</v>
      </c>
      <c r="D640" s="27" t="s">
        <v>12</v>
      </c>
      <c r="E640" s="60"/>
      <c r="F640" s="139">
        <v>1221.3</v>
      </c>
      <c r="G640" s="140">
        <v>710</v>
      </c>
      <c r="H640" s="140">
        <v>1</v>
      </c>
      <c r="I640" s="60"/>
      <c r="J640" s="28">
        <v>5.68</v>
      </c>
      <c r="K640" s="28">
        <v>374550.56</v>
      </c>
      <c r="L640" s="60"/>
      <c r="M640" s="28">
        <v>5.68</v>
      </c>
      <c r="N640" s="28">
        <v>374550.56</v>
      </c>
      <c r="O640" s="60"/>
      <c r="P640" s="28">
        <v>5.91</v>
      </c>
      <c r="Q640" s="28">
        <v>389717.22</v>
      </c>
      <c r="R640" s="60"/>
      <c r="S640" s="28">
        <v>5.91</v>
      </c>
      <c r="T640" s="44">
        <v>389717.22</v>
      </c>
      <c r="U640" s="12"/>
      <c r="V640" s="11"/>
      <c r="W640" s="28">
        <v>0</v>
      </c>
      <c r="X640" s="28">
        <v>0</v>
      </c>
      <c r="Y640" s="60"/>
      <c r="Z640" s="28">
        <v>0</v>
      </c>
      <c r="AA640" s="28">
        <v>0</v>
      </c>
      <c r="AB640" s="60"/>
      <c r="AC640" s="28">
        <v>0</v>
      </c>
      <c r="AD640" s="28">
        <v>0</v>
      </c>
      <c r="AE640" s="60"/>
      <c r="AF640" s="28">
        <v>0</v>
      </c>
      <c r="AG640" s="44">
        <v>0</v>
      </c>
      <c r="AH640" s="60"/>
      <c r="AI640" s="63">
        <v>0.01</v>
      </c>
      <c r="AJ640" s="44">
        <v>659.42</v>
      </c>
      <c r="AK640" s="12"/>
      <c r="AL640" s="11"/>
      <c r="AM640" s="28">
        <v>8.66</v>
      </c>
      <c r="AN640" s="28">
        <v>571057.72</v>
      </c>
      <c r="AO640" s="60"/>
      <c r="AP640" s="28">
        <v>8.66</v>
      </c>
      <c r="AQ640" s="28">
        <v>228130.38</v>
      </c>
      <c r="AR640" s="60"/>
      <c r="AS640" s="28">
        <v>1.22</v>
      </c>
      <c r="AT640" s="28">
        <v>90800.94</v>
      </c>
      <c r="AU640" s="13"/>
      <c r="AV640" s="11"/>
      <c r="AW640" s="44">
        <v>2419184.02</v>
      </c>
      <c r="AX640" s="51"/>
      <c r="AY640" s="140">
        <v>26.17</v>
      </c>
    </row>
    <row r="641" spans="1:51" x14ac:dyDescent="0.25">
      <c r="A641" s="116" t="s">
        <v>1457</v>
      </c>
      <c r="B641" s="152" t="s">
        <v>1458</v>
      </c>
      <c r="C641" s="27" t="s">
        <v>1429</v>
      </c>
      <c r="D641" s="27" t="s">
        <v>12</v>
      </c>
      <c r="E641" s="60"/>
      <c r="F641" s="139">
        <v>576.29</v>
      </c>
      <c r="G641" s="140">
        <v>256.66000000000003</v>
      </c>
      <c r="H641" s="140">
        <v>0</v>
      </c>
      <c r="I641" s="60"/>
      <c r="J641" s="28">
        <v>2.0499999999999998</v>
      </c>
      <c r="K641" s="28">
        <v>135181.1</v>
      </c>
      <c r="L641" s="60"/>
      <c r="M641" s="28">
        <v>2.0499999999999998</v>
      </c>
      <c r="N641" s="28">
        <v>135181.1</v>
      </c>
      <c r="O641" s="60"/>
      <c r="P641" s="28">
        <v>2.13</v>
      </c>
      <c r="Q641" s="28">
        <v>140456.46</v>
      </c>
      <c r="R641" s="60"/>
      <c r="S641" s="28">
        <v>2.13</v>
      </c>
      <c r="T641" s="44">
        <v>140456.46</v>
      </c>
      <c r="U641" s="12"/>
      <c r="V641" s="11"/>
      <c r="W641" s="28">
        <v>0</v>
      </c>
      <c r="X641" s="28">
        <v>0</v>
      </c>
      <c r="Y641" s="60"/>
      <c r="Z641" s="28">
        <v>0</v>
      </c>
      <c r="AA641" s="28">
        <v>0</v>
      </c>
      <c r="AB641" s="60"/>
      <c r="AC641" s="28">
        <v>0</v>
      </c>
      <c r="AD641" s="28">
        <v>0</v>
      </c>
      <c r="AE641" s="60"/>
      <c r="AF641" s="28">
        <v>0</v>
      </c>
      <c r="AG641" s="44">
        <v>0</v>
      </c>
      <c r="AH641" s="60"/>
      <c r="AI641" s="63">
        <v>0</v>
      </c>
      <c r="AJ641" s="44">
        <v>0</v>
      </c>
      <c r="AK641" s="12"/>
      <c r="AL641" s="11"/>
      <c r="AM641" s="28">
        <v>4.08</v>
      </c>
      <c r="AN641" s="28">
        <v>269043.36</v>
      </c>
      <c r="AO641" s="60"/>
      <c r="AP641" s="28">
        <v>4.08</v>
      </c>
      <c r="AQ641" s="28">
        <v>107479.44</v>
      </c>
      <c r="AR641" s="60"/>
      <c r="AS641" s="28">
        <v>0.56999999999999995</v>
      </c>
      <c r="AT641" s="28">
        <v>42423.39</v>
      </c>
      <c r="AU641" s="13"/>
      <c r="AV641" s="11"/>
      <c r="AW641" s="44">
        <v>970221.30999999994</v>
      </c>
      <c r="AX641" s="51"/>
      <c r="AY641" s="140">
        <v>10.39</v>
      </c>
    </row>
    <row r="642" spans="1:51" x14ac:dyDescent="0.25">
      <c r="A642" s="116" t="s">
        <v>1459</v>
      </c>
      <c r="B642" s="152" t="s">
        <v>1460</v>
      </c>
      <c r="C642" s="27" t="s">
        <v>1429</v>
      </c>
      <c r="D642" s="27" t="s">
        <v>12</v>
      </c>
      <c r="E642" s="60"/>
      <c r="F642" s="139">
        <v>1366.98</v>
      </c>
      <c r="G642" s="140">
        <v>496</v>
      </c>
      <c r="H642" s="140">
        <v>1.5</v>
      </c>
      <c r="I642" s="60"/>
      <c r="J642" s="28">
        <v>3.96</v>
      </c>
      <c r="K642" s="28">
        <v>261130.32</v>
      </c>
      <c r="L642" s="60"/>
      <c r="M642" s="28">
        <v>3.96</v>
      </c>
      <c r="N642" s="28">
        <v>261130.32</v>
      </c>
      <c r="O642" s="60"/>
      <c r="P642" s="28">
        <v>4.13</v>
      </c>
      <c r="Q642" s="28">
        <v>272340.46000000002</v>
      </c>
      <c r="R642" s="60"/>
      <c r="S642" s="28">
        <v>4.13</v>
      </c>
      <c r="T642" s="44">
        <v>272340.46000000002</v>
      </c>
      <c r="U642" s="12"/>
      <c r="V642" s="11"/>
      <c r="W642" s="28">
        <v>0.01</v>
      </c>
      <c r="X642" s="28">
        <v>659.42</v>
      </c>
      <c r="Y642" s="60"/>
      <c r="Z642" s="28">
        <v>0.01</v>
      </c>
      <c r="AA642" s="28">
        <v>659.42</v>
      </c>
      <c r="AB642" s="60"/>
      <c r="AC642" s="28">
        <v>0.01</v>
      </c>
      <c r="AD642" s="28">
        <v>659.42</v>
      </c>
      <c r="AE642" s="60"/>
      <c r="AF642" s="28">
        <v>0.01</v>
      </c>
      <c r="AG642" s="44">
        <v>659.42</v>
      </c>
      <c r="AH642" s="60"/>
      <c r="AI642" s="63">
        <v>0.01</v>
      </c>
      <c r="AJ642" s="44">
        <v>659.42</v>
      </c>
      <c r="AK642" s="12"/>
      <c r="AL642" s="11"/>
      <c r="AM642" s="28">
        <v>9.69</v>
      </c>
      <c r="AN642" s="28">
        <v>638977.98</v>
      </c>
      <c r="AO642" s="60"/>
      <c r="AP642" s="28">
        <v>9.69</v>
      </c>
      <c r="AQ642" s="28">
        <v>255263.67</v>
      </c>
      <c r="AR642" s="60"/>
      <c r="AS642" s="28">
        <v>1.36</v>
      </c>
      <c r="AT642" s="28">
        <v>101220.72</v>
      </c>
      <c r="AU642" s="13"/>
      <c r="AV642" s="11"/>
      <c r="AW642" s="44">
        <v>2065701.0300000003</v>
      </c>
      <c r="AX642" s="51"/>
      <c r="AY642" s="140">
        <v>21.949999999999996</v>
      </c>
    </row>
    <row r="643" spans="1:51" x14ac:dyDescent="0.25">
      <c r="A643" s="116" t="s">
        <v>1461</v>
      </c>
      <c r="B643" s="152" t="s">
        <v>1462</v>
      </c>
      <c r="C643" s="27" t="s">
        <v>1429</v>
      </c>
      <c r="D643" s="27" t="s">
        <v>12</v>
      </c>
      <c r="E643" s="60"/>
      <c r="F643" s="139">
        <v>1263.46</v>
      </c>
      <c r="G643" s="140">
        <v>656</v>
      </c>
      <c r="H643" s="140">
        <v>0.66</v>
      </c>
      <c r="I643" s="60"/>
      <c r="J643" s="28">
        <v>5.24</v>
      </c>
      <c r="K643" s="28">
        <v>345536.08</v>
      </c>
      <c r="L643" s="60"/>
      <c r="M643" s="28">
        <v>5.24</v>
      </c>
      <c r="N643" s="28">
        <v>345536.08</v>
      </c>
      <c r="O643" s="60"/>
      <c r="P643" s="28">
        <v>5.46</v>
      </c>
      <c r="Q643" s="28">
        <v>360043.32</v>
      </c>
      <c r="R643" s="60"/>
      <c r="S643" s="28">
        <v>5.46</v>
      </c>
      <c r="T643" s="44">
        <v>360043.32</v>
      </c>
      <c r="U643" s="12"/>
      <c r="V643" s="11"/>
      <c r="W643" s="28">
        <v>0</v>
      </c>
      <c r="X643" s="28">
        <v>0</v>
      </c>
      <c r="Y643" s="60"/>
      <c r="Z643" s="28">
        <v>0</v>
      </c>
      <c r="AA643" s="28">
        <v>0</v>
      </c>
      <c r="AB643" s="60"/>
      <c r="AC643" s="28">
        <v>0</v>
      </c>
      <c r="AD643" s="28">
        <v>0</v>
      </c>
      <c r="AE643" s="60"/>
      <c r="AF643" s="28">
        <v>0</v>
      </c>
      <c r="AG643" s="44">
        <v>0</v>
      </c>
      <c r="AH643" s="60"/>
      <c r="AI643" s="63">
        <v>0</v>
      </c>
      <c r="AJ643" s="44">
        <v>0</v>
      </c>
      <c r="AK643" s="12"/>
      <c r="AL643" s="11"/>
      <c r="AM643" s="28">
        <v>8.9600000000000009</v>
      </c>
      <c r="AN643" s="28">
        <v>590840.31999999995</v>
      </c>
      <c r="AO643" s="60"/>
      <c r="AP643" s="28">
        <v>8.9600000000000009</v>
      </c>
      <c r="AQ643" s="28">
        <v>236033.28</v>
      </c>
      <c r="AR643" s="60"/>
      <c r="AS643" s="28">
        <v>1.26</v>
      </c>
      <c r="AT643" s="28">
        <v>93778.02</v>
      </c>
      <c r="AU643" s="13"/>
      <c r="AV643" s="11"/>
      <c r="AW643" s="44">
        <v>2331810.42</v>
      </c>
      <c r="AX643" s="51"/>
      <c r="AY643" s="140">
        <v>25.12</v>
      </c>
    </row>
    <row r="644" spans="1:51" x14ac:dyDescent="0.25">
      <c r="A644" s="116" t="s">
        <v>1466</v>
      </c>
      <c r="B644" s="152" t="s">
        <v>1467</v>
      </c>
      <c r="C644" s="27" t="s">
        <v>1465</v>
      </c>
      <c r="D644" s="27" t="s">
        <v>12</v>
      </c>
      <c r="E644" s="60"/>
      <c r="F644" s="139">
        <v>1787.78</v>
      </c>
      <c r="G644" s="140">
        <v>894</v>
      </c>
      <c r="H644" s="140">
        <v>0</v>
      </c>
      <c r="I644" s="60"/>
      <c r="J644" s="28">
        <v>7.15</v>
      </c>
      <c r="K644" s="28">
        <v>471485.3</v>
      </c>
      <c r="L644" s="60"/>
      <c r="M644" s="28">
        <v>7.15</v>
      </c>
      <c r="N644" s="28">
        <v>471485.3</v>
      </c>
      <c r="O644" s="60"/>
      <c r="P644" s="28">
        <v>7.45</v>
      </c>
      <c r="Q644" s="28">
        <v>491267.9</v>
      </c>
      <c r="R644" s="60"/>
      <c r="S644" s="28">
        <v>7.45</v>
      </c>
      <c r="T644" s="44">
        <v>491267.9</v>
      </c>
      <c r="U644" s="12"/>
      <c r="V644" s="11"/>
      <c r="W644" s="28">
        <v>0</v>
      </c>
      <c r="X644" s="28">
        <v>0</v>
      </c>
      <c r="Y644" s="60"/>
      <c r="Z644" s="28">
        <v>0</v>
      </c>
      <c r="AA644" s="28">
        <v>0</v>
      </c>
      <c r="AB644" s="60"/>
      <c r="AC644" s="28">
        <v>0</v>
      </c>
      <c r="AD644" s="28">
        <v>0</v>
      </c>
      <c r="AE644" s="60"/>
      <c r="AF644" s="28">
        <v>0</v>
      </c>
      <c r="AG644" s="44">
        <v>0</v>
      </c>
      <c r="AH644" s="60"/>
      <c r="AI644" s="63">
        <v>0</v>
      </c>
      <c r="AJ644" s="44">
        <v>0</v>
      </c>
      <c r="AK644" s="12"/>
      <c r="AL644" s="11"/>
      <c r="AM644" s="28">
        <v>12.67</v>
      </c>
      <c r="AN644" s="28">
        <v>835485.14</v>
      </c>
      <c r="AO644" s="60"/>
      <c r="AP644" s="28">
        <v>12.67</v>
      </c>
      <c r="AQ644" s="28">
        <v>333765.81</v>
      </c>
      <c r="AR644" s="60"/>
      <c r="AS644" s="28">
        <v>1.78</v>
      </c>
      <c r="AT644" s="28">
        <v>132480.06</v>
      </c>
      <c r="AU644" s="13"/>
      <c r="AV644" s="11"/>
      <c r="AW644" s="44">
        <v>3227237.4099999997</v>
      </c>
      <c r="AX644" s="51"/>
      <c r="AY644" s="140">
        <v>34.72</v>
      </c>
    </row>
    <row r="645" spans="1:51" x14ac:dyDescent="0.25">
      <c r="A645" s="116" t="s">
        <v>1468</v>
      </c>
      <c r="B645" s="152" t="s">
        <v>1469</v>
      </c>
      <c r="C645" s="27" t="s">
        <v>1465</v>
      </c>
      <c r="D645" s="27" t="s">
        <v>12</v>
      </c>
      <c r="E645" s="60"/>
      <c r="F645" s="139">
        <v>3711.75</v>
      </c>
      <c r="G645" s="140">
        <v>679</v>
      </c>
      <c r="H645" s="140">
        <v>8.16</v>
      </c>
      <c r="I645" s="60"/>
      <c r="J645" s="28">
        <v>5.43</v>
      </c>
      <c r="K645" s="28">
        <v>358065.06</v>
      </c>
      <c r="L645" s="60"/>
      <c r="M645" s="28">
        <v>5.43</v>
      </c>
      <c r="N645" s="28">
        <v>358065.06</v>
      </c>
      <c r="O645" s="60"/>
      <c r="P645" s="28">
        <v>5.65</v>
      </c>
      <c r="Q645" s="28">
        <v>372572.3</v>
      </c>
      <c r="R645" s="60"/>
      <c r="S645" s="28">
        <v>5.65</v>
      </c>
      <c r="T645" s="44">
        <v>372572.3</v>
      </c>
      <c r="U645" s="12"/>
      <c r="V645" s="11"/>
      <c r="W645" s="28">
        <v>0.06</v>
      </c>
      <c r="X645" s="28">
        <v>3956.52</v>
      </c>
      <c r="Y645" s="60"/>
      <c r="Z645" s="28">
        <v>0.06</v>
      </c>
      <c r="AA645" s="28">
        <v>3956.52</v>
      </c>
      <c r="AB645" s="60"/>
      <c r="AC645" s="28">
        <v>0.06</v>
      </c>
      <c r="AD645" s="28">
        <v>3956.52</v>
      </c>
      <c r="AE645" s="60"/>
      <c r="AF645" s="28">
        <v>0.06</v>
      </c>
      <c r="AG645" s="44">
        <v>3956.52</v>
      </c>
      <c r="AH645" s="60"/>
      <c r="AI645" s="63">
        <v>0.08</v>
      </c>
      <c r="AJ645" s="44">
        <v>5275.36</v>
      </c>
      <c r="AK645" s="12"/>
      <c r="AL645" s="11"/>
      <c r="AM645" s="28">
        <v>26.32</v>
      </c>
      <c r="AN645" s="28">
        <v>1735593.44</v>
      </c>
      <c r="AO645" s="60"/>
      <c r="AP645" s="28">
        <v>26.32</v>
      </c>
      <c r="AQ645" s="28">
        <v>693347.76</v>
      </c>
      <c r="AR645" s="60"/>
      <c r="AS645" s="28">
        <v>3.71</v>
      </c>
      <c r="AT645" s="28">
        <v>276124.17</v>
      </c>
      <c r="AU645" s="13"/>
      <c r="AV645" s="11"/>
      <c r="AW645" s="44">
        <v>4187441.53</v>
      </c>
      <c r="AX645" s="51"/>
      <c r="AY645" s="140">
        <v>43.309999999999995</v>
      </c>
    </row>
    <row r="646" spans="1:51" x14ac:dyDescent="0.25">
      <c r="A646" s="116" t="s">
        <v>1470</v>
      </c>
      <c r="B646" s="152" t="s">
        <v>1471</v>
      </c>
      <c r="C646" s="27" t="s">
        <v>1465</v>
      </c>
      <c r="D646" s="27" t="s">
        <v>12</v>
      </c>
      <c r="E646" s="60"/>
      <c r="F646" s="139">
        <v>81.75</v>
      </c>
      <c r="G646" s="140">
        <v>104.33</v>
      </c>
      <c r="H646" s="140">
        <v>0</v>
      </c>
      <c r="I646" s="60"/>
      <c r="J646" s="28">
        <v>0.83</v>
      </c>
      <c r="K646" s="28">
        <v>54731.86</v>
      </c>
      <c r="L646" s="60"/>
      <c r="M646" s="28">
        <v>0.83</v>
      </c>
      <c r="N646" s="28">
        <v>54731.86</v>
      </c>
      <c r="O646" s="60"/>
      <c r="P646" s="28">
        <v>0.86</v>
      </c>
      <c r="Q646" s="28">
        <v>56710.12</v>
      </c>
      <c r="R646" s="60"/>
      <c r="S646" s="28">
        <v>0.86</v>
      </c>
      <c r="T646" s="44">
        <v>56710.12</v>
      </c>
      <c r="U646" s="12"/>
      <c r="V646" s="11"/>
      <c r="W646" s="28">
        <v>0</v>
      </c>
      <c r="X646" s="28">
        <v>0</v>
      </c>
      <c r="Y646" s="60"/>
      <c r="Z646" s="28">
        <v>0</v>
      </c>
      <c r="AA646" s="28">
        <v>0</v>
      </c>
      <c r="AB646" s="60"/>
      <c r="AC646" s="28">
        <v>0</v>
      </c>
      <c r="AD646" s="28">
        <v>0</v>
      </c>
      <c r="AE646" s="60"/>
      <c r="AF646" s="28">
        <v>0</v>
      </c>
      <c r="AG646" s="44">
        <v>0</v>
      </c>
      <c r="AH646" s="60"/>
      <c r="AI646" s="63">
        <v>0</v>
      </c>
      <c r="AJ646" s="44">
        <v>0</v>
      </c>
      <c r="AK646" s="12"/>
      <c r="AL646" s="11"/>
      <c r="AM646" s="28">
        <v>0.56999999999999995</v>
      </c>
      <c r="AN646" s="28">
        <v>37586.94</v>
      </c>
      <c r="AO646" s="60"/>
      <c r="AP646" s="28">
        <v>0.56999999999999995</v>
      </c>
      <c r="AQ646" s="28">
        <v>15015.51</v>
      </c>
      <c r="AR646" s="60"/>
      <c r="AS646" s="28">
        <v>0.08</v>
      </c>
      <c r="AT646" s="28">
        <v>5954.16</v>
      </c>
      <c r="AU646" s="13"/>
      <c r="AV646" s="11"/>
      <c r="AW646" s="44">
        <v>281440.57</v>
      </c>
      <c r="AX646" s="51"/>
      <c r="AY646" s="140">
        <v>3.1199999999999997</v>
      </c>
    </row>
    <row r="647" spans="1:51" x14ac:dyDescent="0.25">
      <c r="A647" s="116" t="s">
        <v>1472</v>
      </c>
      <c r="B647" s="152" t="s">
        <v>1473</v>
      </c>
      <c r="C647" s="27" t="s">
        <v>1465</v>
      </c>
      <c r="D647" s="27" t="s">
        <v>12</v>
      </c>
      <c r="E647" s="60"/>
      <c r="F647" s="139">
        <v>2797.25</v>
      </c>
      <c r="G647" s="140">
        <v>652.66</v>
      </c>
      <c r="H647" s="140">
        <v>10</v>
      </c>
      <c r="I647" s="60"/>
      <c r="J647" s="28">
        <v>5.22</v>
      </c>
      <c r="K647" s="28">
        <v>344217.24</v>
      </c>
      <c r="L647" s="60"/>
      <c r="M647" s="28">
        <v>5.22</v>
      </c>
      <c r="N647" s="28">
        <v>344217.24</v>
      </c>
      <c r="O647" s="60"/>
      <c r="P647" s="28">
        <v>5.43</v>
      </c>
      <c r="Q647" s="28">
        <v>358065.06</v>
      </c>
      <c r="R647" s="60"/>
      <c r="S647" s="28">
        <v>5.43</v>
      </c>
      <c r="T647" s="44">
        <v>358065.06</v>
      </c>
      <c r="U647" s="12"/>
      <c r="V647" s="11"/>
      <c r="W647" s="28">
        <v>0.08</v>
      </c>
      <c r="X647" s="28">
        <v>5275.36</v>
      </c>
      <c r="Y647" s="60"/>
      <c r="Z647" s="28">
        <v>0.08</v>
      </c>
      <c r="AA647" s="28">
        <v>5275.36</v>
      </c>
      <c r="AB647" s="60"/>
      <c r="AC647" s="28">
        <v>0.08</v>
      </c>
      <c r="AD647" s="28">
        <v>5275.36</v>
      </c>
      <c r="AE647" s="60"/>
      <c r="AF647" s="28">
        <v>0.08</v>
      </c>
      <c r="AG647" s="44">
        <v>5275.36</v>
      </c>
      <c r="AH647" s="60"/>
      <c r="AI647" s="63">
        <v>0.1</v>
      </c>
      <c r="AJ647" s="44">
        <v>6594.2</v>
      </c>
      <c r="AK647" s="12"/>
      <c r="AL647" s="11"/>
      <c r="AM647" s="28">
        <v>19.829999999999998</v>
      </c>
      <c r="AN647" s="28">
        <v>1307629.8600000001</v>
      </c>
      <c r="AO647" s="60"/>
      <c r="AP647" s="28">
        <v>19.829999999999998</v>
      </c>
      <c r="AQ647" s="28">
        <v>522381.69</v>
      </c>
      <c r="AR647" s="60"/>
      <c r="AS647" s="28">
        <v>2.79</v>
      </c>
      <c r="AT647" s="28">
        <v>207651.33</v>
      </c>
      <c r="AU647" s="13"/>
      <c r="AV647" s="11"/>
      <c r="AW647" s="44">
        <v>3469923.120000001</v>
      </c>
      <c r="AX647" s="51"/>
      <c r="AY647" s="140">
        <v>36.249999999999993</v>
      </c>
    </row>
    <row r="648" spans="1:51" x14ac:dyDescent="0.25">
      <c r="A648" s="116" t="s">
        <v>1474</v>
      </c>
      <c r="B648" s="152" t="s">
        <v>1475</v>
      </c>
      <c r="C648" s="27" t="s">
        <v>1465</v>
      </c>
      <c r="D648" s="27" t="s">
        <v>12</v>
      </c>
      <c r="E648" s="60"/>
      <c r="F648" s="139">
        <v>7418.2</v>
      </c>
      <c r="G648" s="140">
        <v>1297</v>
      </c>
      <c r="H648" s="140">
        <v>70</v>
      </c>
      <c r="I648" s="60"/>
      <c r="J648" s="28">
        <v>10.37</v>
      </c>
      <c r="K648" s="28">
        <v>683818.54</v>
      </c>
      <c r="L648" s="60"/>
      <c r="M648" s="28">
        <v>10.37</v>
      </c>
      <c r="N648" s="28">
        <v>683818.54</v>
      </c>
      <c r="O648" s="60"/>
      <c r="P648" s="28">
        <v>10.8</v>
      </c>
      <c r="Q648" s="28">
        <v>712173.6</v>
      </c>
      <c r="R648" s="60"/>
      <c r="S648" s="28">
        <v>10.8</v>
      </c>
      <c r="T648" s="44">
        <v>712173.6</v>
      </c>
      <c r="U648" s="12"/>
      <c r="V648" s="11"/>
      <c r="W648" s="28">
        <v>0.56000000000000005</v>
      </c>
      <c r="X648" s="28">
        <v>36927.519999999997</v>
      </c>
      <c r="Y648" s="60"/>
      <c r="Z648" s="28">
        <v>0.56000000000000005</v>
      </c>
      <c r="AA648" s="28">
        <v>36927.519999999997</v>
      </c>
      <c r="AB648" s="60"/>
      <c r="AC648" s="28">
        <v>0.57999999999999996</v>
      </c>
      <c r="AD648" s="28">
        <v>38246.36</v>
      </c>
      <c r="AE648" s="60"/>
      <c r="AF648" s="28">
        <v>0.57999999999999996</v>
      </c>
      <c r="AG648" s="44">
        <v>38246.36</v>
      </c>
      <c r="AH648" s="60"/>
      <c r="AI648" s="63">
        <v>0.7</v>
      </c>
      <c r="AJ648" s="44">
        <v>46159.4</v>
      </c>
      <c r="AK648" s="12"/>
      <c r="AL648" s="11"/>
      <c r="AM648" s="28">
        <v>52.61</v>
      </c>
      <c r="AN648" s="28">
        <v>3469208.62</v>
      </c>
      <c r="AO648" s="60"/>
      <c r="AP648" s="28">
        <v>52.61</v>
      </c>
      <c r="AQ648" s="28">
        <v>1385905.23</v>
      </c>
      <c r="AR648" s="60"/>
      <c r="AS648" s="28">
        <v>7.41</v>
      </c>
      <c r="AT648" s="28">
        <v>551504.06999999995</v>
      </c>
      <c r="AU648" s="13"/>
      <c r="AV648" s="11"/>
      <c r="AW648" s="44">
        <v>8395109.3599999994</v>
      </c>
      <c r="AX648" s="51"/>
      <c r="AY648" s="140">
        <v>87</v>
      </c>
    </row>
    <row r="649" spans="1:51" x14ac:dyDescent="0.25">
      <c r="A649" s="116" t="s">
        <v>1476</v>
      </c>
      <c r="B649" s="152" t="s">
        <v>1477</v>
      </c>
      <c r="C649" s="27" t="s">
        <v>1465</v>
      </c>
      <c r="D649" s="27" t="s">
        <v>12</v>
      </c>
      <c r="E649" s="60"/>
      <c r="F649" s="139">
        <v>2420.38</v>
      </c>
      <c r="G649" s="140">
        <v>1001.66</v>
      </c>
      <c r="H649" s="140">
        <v>18.829999999999998</v>
      </c>
      <c r="I649" s="60"/>
      <c r="J649" s="28">
        <v>8.01</v>
      </c>
      <c r="K649" s="28">
        <v>528195.42000000004</v>
      </c>
      <c r="L649" s="60"/>
      <c r="M649" s="28">
        <v>8.01</v>
      </c>
      <c r="N649" s="28">
        <v>528195.42000000004</v>
      </c>
      <c r="O649" s="60"/>
      <c r="P649" s="28">
        <v>8.34</v>
      </c>
      <c r="Q649" s="28">
        <v>549956.28</v>
      </c>
      <c r="R649" s="60"/>
      <c r="S649" s="28">
        <v>8.34</v>
      </c>
      <c r="T649" s="44">
        <v>549956.28</v>
      </c>
      <c r="U649" s="12"/>
      <c r="V649" s="11"/>
      <c r="W649" s="28">
        <v>0.15</v>
      </c>
      <c r="X649" s="28">
        <v>9891.2999999999993</v>
      </c>
      <c r="Y649" s="60"/>
      <c r="Z649" s="28">
        <v>0.15</v>
      </c>
      <c r="AA649" s="28">
        <v>9891.2999999999993</v>
      </c>
      <c r="AB649" s="60"/>
      <c r="AC649" s="28">
        <v>0.15</v>
      </c>
      <c r="AD649" s="28">
        <v>9891.2999999999993</v>
      </c>
      <c r="AE649" s="60"/>
      <c r="AF649" s="28">
        <v>0.15</v>
      </c>
      <c r="AG649" s="44">
        <v>9891.2999999999993</v>
      </c>
      <c r="AH649" s="60"/>
      <c r="AI649" s="63">
        <v>0.18</v>
      </c>
      <c r="AJ649" s="44">
        <v>11869.56</v>
      </c>
      <c r="AK649" s="12"/>
      <c r="AL649" s="11"/>
      <c r="AM649" s="28">
        <v>17.16</v>
      </c>
      <c r="AN649" s="28">
        <v>1131564.72</v>
      </c>
      <c r="AO649" s="60"/>
      <c r="AP649" s="28">
        <v>17.16</v>
      </c>
      <c r="AQ649" s="28">
        <v>452045.88</v>
      </c>
      <c r="AR649" s="60"/>
      <c r="AS649" s="28">
        <v>2.42</v>
      </c>
      <c r="AT649" s="28">
        <v>180113.34</v>
      </c>
      <c r="AU649" s="13"/>
      <c r="AV649" s="11"/>
      <c r="AW649" s="44">
        <v>3971462.1000000006</v>
      </c>
      <c r="AX649" s="51"/>
      <c r="AY649" s="140">
        <v>42.48</v>
      </c>
    </row>
    <row r="650" spans="1:51" x14ac:dyDescent="0.25">
      <c r="A650" s="116" t="s">
        <v>1478</v>
      </c>
      <c r="B650" s="152" t="s">
        <v>1479</v>
      </c>
      <c r="C650" s="27" t="s">
        <v>1465</v>
      </c>
      <c r="D650" s="27" t="s">
        <v>12</v>
      </c>
      <c r="E650" s="60"/>
      <c r="F650" s="139">
        <v>5951.77</v>
      </c>
      <c r="G650" s="140">
        <v>3793.33</v>
      </c>
      <c r="H650" s="140">
        <v>219.5</v>
      </c>
      <c r="I650" s="60"/>
      <c r="J650" s="28">
        <v>30.34</v>
      </c>
      <c r="K650" s="28">
        <v>2000680.28</v>
      </c>
      <c r="L650" s="60"/>
      <c r="M650" s="28">
        <v>30.34</v>
      </c>
      <c r="N650" s="28">
        <v>2000680.28</v>
      </c>
      <c r="O650" s="60"/>
      <c r="P650" s="28">
        <v>31.61</v>
      </c>
      <c r="Q650" s="28">
        <v>2084426.62</v>
      </c>
      <c r="R650" s="60"/>
      <c r="S650" s="28">
        <v>31.61</v>
      </c>
      <c r="T650" s="44">
        <v>2084426.62</v>
      </c>
      <c r="U650" s="12"/>
      <c r="V650" s="11"/>
      <c r="W650" s="28">
        <v>1.75</v>
      </c>
      <c r="X650" s="28">
        <v>115398.5</v>
      </c>
      <c r="Y650" s="60"/>
      <c r="Z650" s="28">
        <v>1.75</v>
      </c>
      <c r="AA650" s="28">
        <v>115398.5</v>
      </c>
      <c r="AB650" s="60"/>
      <c r="AC650" s="28">
        <v>1.82</v>
      </c>
      <c r="AD650" s="28">
        <v>120014.44</v>
      </c>
      <c r="AE650" s="60"/>
      <c r="AF650" s="28">
        <v>1.82</v>
      </c>
      <c r="AG650" s="44">
        <v>120014.44</v>
      </c>
      <c r="AH650" s="60"/>
      <c r="AI650" s="63">
        <v>2.19</v>
      </c>
      <c r="AJ650" s="44">
        <v>144412.98000000001</v>
      </c>
      <c r="AK650" s="12"/>
      <c r="AL650" s="11"/>
      <c r="AM650" s="28">
        <v>42.21</v>
      </c>
      <c r="AN650" s="28">
        <v>2783411.82</v>
      </c>
      <c r="AO650" s="60"/>
      <c r="AP650" s="28">
        <v>42.21</v>
      </c>
      <c r="AQ650" s="28">
        <v>1111938.03</v>
      </c>
      <c r="AR650" s="60"/>
      <c r="AS650" s="28">
        <v>5.95</v>
      </c>
      <c r="AT650" s="28">
        <v>442840.65</v>
      </c>
      <c r="AU650" s="13"/>
      <c r="AV650" s="11"/>
      <c r="AW650" s="44">
        <v>13123643.16</v>
      </c>
      <c r="AX650" s="51"/>
      <c r="AY650" s="140">
        <v>143.35</v>
      </c>
    </row>
    <row r="651" spans="1:51" x14ac:dyDescent="0.25">
      <c r="A651" s="116" t="s">
        <v>1480</v>
      </c>
      <c r="B651" s="152" t="s">
        <v>1481</v>
      </c>
      <c r="C651" s="27" t="s">
        <v>1465</v>
      </c>
      <c r="D651" s="27" t="s">
        <v>12</v>
      </c>
      <c r="E651" s="60"/>
      <c r="F651" s="139">
        <v>6237.44</v>
      </c>
      <c r="G651" s="140">
        <v>3419.66</v>
      </c>
      <c r="H651" s="140">
        <v>680.5</v>
      </c>
      <c r="I651" s="60"/>
      <c r="J651" s="28">
        <v>27.35</v>
      </c>
      <c r="K651" s="28">
        <v>1803513.7</v>
      </c>
      <c r="L651" s="60"/>
      <c r="M651" s="28">
        <v>27.35</v>
      </c>
      <c r="N651" s="28">
        <v>1803513.7</v>
      </c>
      <c r="O651" s="60"/>
      <c r="P651" s="28">
        <v>28.49</v>
      </c>
      <c r="Q651" s="28">
        <v>1878687.58</v>
      </c>
      <c r="R651" s="60"/>
      <c r="S651" s="28">
        <v>28.49</v>
      </c>
      <c r="T651" s="44">
        <v>1878687.58</v>
      </c>
      <c r="U651" s="12"/>
      <c r="V651" s="11"/>
      <c r="W651" s="28">
        <v>5.44</v>
      </c>
      <c r="X651" s="28">
        <v>358724.48</v>
      </c>
      <c r="Y651" s="60"/>
      <c r="Z651" s="28">
        <v>5.44</v>
      </c>
      <c r="AA651" s="28">
        <v>358724.48</v>
      </c>
      <c r="AB651" s="60"/>
      <c r="AC651" s="28">
        <v>5.67</v>
      </c>
      <c r="AD651" s="28">
        <v>373891.14</v>
      </c>
      <c r="AE651" s="60"/>
      <c r="AF651" s="28">
        <v>5.67</v>
      </c>
      <c r="AG651" s="44">
        <v>373891.14</v>
      </c>
      <c r="AH651" s="60"/>
      <c r="AI651" s="63">
        <v>6.8</v>
      </c>
      <c r="AJ651" s="44">
        <v>448405.6</v>
      </c>
      <c r="AK651" s="12"/>
      <c r="AL651" s="11"/>
      <c r="AM651" s="28">
        <v>44.23</v>
      </c>
      <c r="AN651" s="28">
        <v>2916614.66</v>
      </c>
      <c r="AO651" s="60"/>
      <c r="AP651" s="28">
        <v>44.23</v>
      </c>
      <c r="AQ651" s="28">
        <v>1165150.8899999999</v>
      </c>
      <c r="AR651" s="60"/>
      <c r="AS651" s="28">
        <v>6.23</v>
      </c>
      <c r="AT651" s="28">
        <v>463680.21</v>
      </c>
      <c r="AU651" s="13"/>
      <c r="AV651" s="11"/>
      <c r="AW651" s="44">
        <v>13823485.159999998</v>
      </c>
      <c r="AX651" s="51"/>
      <c r="AY651" s="140">
        <v>152.13999999999999</v>
      </c>
    </row>
    <row r="652" spans="1:51" x14ac:dyDescent="0.25">
      <c r="A652" s="116" t="s">
        <v>1482</v>
      </c>
      <c r="B652" s="152" t="s">
        <v>1483</v>
      </c>
      <c r="C652" s="27" t="s">
        <v>1465</v>
      </c>
      <c r="D652" s="27" t="s">
        <v>12</v>
      </c>
      <c r="E652" s="60"/>
      <c r="F652" s="139">
        <v>6076.13</v>
      </c>
      <c r="G652" s="140">
        <v>3668.66</v>
      </c>
      <c r="H652" s="140">
        <v>39.5</v>
      </c>
      <c r="I652" s="60"/>
      <c r="J652" s="28">
        <v>29.34</v>
      </c>
      <c r="K652" s="28">
        <v>1934738.28</v>
      </c>
      <c r="L652" s="60"/>
      <c r="M652" s="28">
        <v>29.34</v>
      </c>
      <c r="N652" s="28">
        <v>1934738.28</v>
      </c>
      <c r="O652" s="60"/>
      <c r="P652" s="28">
        <v>30.57</v>
      </c>
      <c r="Q652" s="28">
        <v>2015846.94</v>
      </c>
      <c r="R652" s="60"/>
      <c r="S652" s="28">
        <v>30.57</v>
      </c>
      <c r="T652" s="44">
        <v>2015846.94</v>
      </c>
      <c r="U652" s="12"/>
      <c r="V652" s="11"/>
      <c r="W652" s="28">
        <v>0.31</v>
      </c>
      <c r="X652" s="28">
        <v>20442.02</v>
      </c>
      <c r="Y652" s="60"/>
      <c r="Z652" s="28">
        <v>0.31</v>
      </c>
      <c r="AA652" s="28">
        <v>20442.02</v>
      </c>
      <c r="AB652" s="60"/>
      <c r="AC652" s="28">
        <v>0.32</v>
      </c>
      <c r="AD652" s="28">
        <v>21101.439999999999</v>
      </c>
      <c r="AE652" s="60"/>
      <c r="AF652" s="28">
        <v>0.32</v>
      </c>
      <c r="AG652" s="44">
        <v>21101.439999999999</v>
      </c>
      <c r="AH652" s="60"/>
      <c r="AI652" s="63">
        <v>0.39</v>
      </c>
      <c r="AJ652" s="44">
        <v>25717.38</v>
      </c>
      <c r="AK652" s="12"/>
      <c r="AL652" s="11"/>
      <c r="AM652" s="28">
        <v>43.09</v>
      </c>
      <c r="AN652" s="28">
        <v>2841440.78</v>
      </c>
      <c r="AO652" s="60"/>
      <c r="AP652" s="28">
        <v>43.09</v>
      </c>
      <c r="AQ652" s="28">
        <v>1135119.8700000001</v>
      </c>
      <c r="AR652" s="60"/>
      <c r="AS652" s="28">
        <v>6.07</v>
      </c>
      <c r="AT652" s="28">
        <v>451771.89</v>
      </c>
      <c r="AU652" s="13"/>
      <c r="AV652" s="11"/>
      <c r="AW652" s="44">
        <v>12438307.279999997</v>
      </c>
      <c r="AX652" s="51"/>
      <c r="AY652" s="140">
        <v>134.90999999999997</v>
      </c>
    </row>
    <row r="653" spans="1:51" x14ac:dyDescent="0.25">
      <c r="A653" s="116" t="s">
        <v>1484</v>
      </c>
      <c r="B653" s="152" t="s">
        <v>1485</v>
      </c>
      <c r="C653" s="27" t="s">
        <v>1465</v>
      </c>
      <c r="D653" s="27" t="s">
        <v>12</v>
      </c>
      <c r="E653" s="60"/>
      <c r="F653" s="139">
        <v>667.37</v>
      </c>
      <c r="G653" s="140">
        <v>616.33000000000004</v>
      </c>
      <c r="H653" s="140">
        <v>0</v>
      </c>
      <c r="I653" s="60"/>
      <c r="J653" s="28">
        <v>4.93</v>
      </c>
      <c r="K653" s="28">
        <v>325094.06</v>
      </c>
      <c r="L653" s="60"/>
      <c r="M653" s="28">
        <v>4.93</v>
      </c>
      <c r="N653" s="28">
        <v>325094.06</v>
      </c>
      <c r="O653" s="60"/>
      <c r="P653" s="28">
        <v>5.13</v>
      </c>
      <c r="Q653" s="28">
        <v>338282.46</v>
      </c>
      <c r="R653" s="60"/>
      <c r="S653" s="28">
        <v>5.13</v>
      </c>
      <c r="T653" s="44">
        <v>338282.46</v>
      </c>
      <c r="U653" s="12"/>
      <c r="V653" s="11"/>
      <c r="W653" s="28">
        <v>0</v>
      </c>
      <c r="X653" s="28">
        <v>0</v>
      </c>
      <c r="Y653" s="60"/>
      <c r="Z653" s="28">
        <v>0</v>
      </c>
      <c r="AA653" s="28">
        <v>0</v>
      </c>
      <c r="AB653" s="60"/>
      <c r="AC653" s="28">
        <v>0</v>
      </c>
      <c r="AD653" s="28">
        <v>0</v>
      </c>
      <c r="AE653" s="60"/>
      <c r="AF653" s="28">
        <v>0</v>
      </c>
      <c r="AG653" s="44">
        <v>0</v>
      </c>
      <c r="AH653" s="60"/>
      <c r="AI653" s="63">
        <v>0</v>
      </c>
      <c r="AJ653" s="44">
        <v>0</v>
      </c>
      <c r="AK653" s="12"/>
      <c r="AL653" s="11"/>
      <c r="AM653" s="28">
        <v>4.7300000000000004</v>
      </c>
      <c r="AN653" s="28">
        <v>311905.65999999997</v>
      </c>
      <c r="AO653" s="60"/>
      <c r="AP653" s="28">
        <v>4.7300000000000004</v>
      </c>
      <c r="AQ653" s="28">
        <v>124602.39</v>
      </c>
      <c r="AR653" s="60"/>
      <c r="AS653" s="28">
        <v>0.66</v>
      </c>
      <c r="AT653" s="28">
        <v>49121.82</v>
      </c>
      <c r="AU653" s="13"/>
      <c r="AV653" s="11"/>
      <c r="AW653" s="44">
        <v>1812382.9100000001</v>
      </c>
      <c r="AX653" s="51"/>
      <c r="AY653" s="140">
        <v>19.919999999999998</v>
      </c>
    </row>
    <row r="654" spans="1:51" x14ac:dyDescent="0.25">
      <c r="A654" s="116" t="s">
        <v>1486</v>
      </c>
      <c r="B654" s="152" t="s">
        <v>1487</v>
      </c>
      <c r="C654" s="27" t="s">
        <v>1465</v>
      </c>
      <c r="D654" s="27" t="s">
        <v>120</v>
      </c>
      <c r="E654" s="60"/>
      <c r="F654" s="139">
        <v>697.47</v>
      </c>
      <c r="G654" s="140">
        <v>528.66</v>
      </c>
      <c r="H654" s="140">
        <v>1</v>
      </c>
      <c r="I654" s="60"/>
      <c r="J654" s="28">
        <v>4.22</v>
      </c>
      <c r="K654" s="28">
        <v>278275.24</v>
      </c>
      <c r="L654" s="60"/>
      <c r="M654" s="28">
        <v>4.22</v>
      </c>
      <c r="N654" s="28">
        <v>278275.24</v>
      </c>
      <c r="O654" s="60"/>
      <c r="P654" s="28">
        <v>4.4000000000000004</v>
      </c>
      <c r="Q654" s="28">
        <v>290144.8</v>
      </c>
      <c r="R654" s="60"/>
      <c r="S654" s="28">
        <v>4.4000000000000004</v>
      </c>
      <c r="T654" s="44">
        <v>290144.8</v>
      </c>
      <c r="U654" s="12"/>
      <c r="V654" s="11"/>
      <c r="W654" s="28">
        <v>0</v>
      </c>
      <c r="X654" s="28">
        <v>0</v>
      </c>
      <c r="Y654" s="60"/>
      <c r="Z654" s="28">
        <v>0</v>
      </c>
      <c r="AA654" s="28">
        <v>0</v>
      </c>
      <c r="AB654" s="60"/>
      <c r="AC654" s="28">
        <v>0</v>
      </c>
      <c r="AD654" s="28">
        <v>0</v>
      </c>
      <c r="AE654" s="60"/>
      <c r="AF654" s="28">
        <v>0</v>
      </c>
      <c r="AG654" s="44">
        <v>0</v>
      </c>
      <c r="AH654" s="60"/>
      <c r="AI654" s="63">
        <v>0.01</v>
      </c>
      <c r="AJ654" s="44">
        <v>659.42</v>
      </c>
      <c r="AK654" s="12"/>
      <c r="AL654" s="11"/>
      <c r="AM654" s="28">
        <v>4.9400000000000004</v>
      </c>
      <c r="AN654" s="28">
        <v>325753.48</v>
      </c>
      <c r="AO654" s="60"/>
      <c r="AP654" s="28">
        <v>4.9400000000000004</v>
      </c>
      <c r="AQ654" s="28">
        <v>130134.42</v>
      </c>
      <c r="AR654" s="60"/>
      <c r="AS654" s="28">
        <v>0.69</v>
      </c>
      <c r="AT654" s="28">
        <v>51354.63</v>
      </c>
      <c r="AU654" s="13"/>
      <c r="AV654" s="11"/>
      <c r="AW654" s="44">
        <v>1644742.03</v>
      </c>
      <c r="AX654" s="51"/>
      <c r="AY654" s="140">
        <v>17.970000000000002</v>
      </c>
    </row>
    <row r="655" spans="1:51" x14ac:dyDescent="0.25">
      <c r="A655" s="116" t="s">
        <v>1488</v>
      </c>
      <c r="B655" s="152" t="s">
        <v>1489</v>
      </c>
      <c r="C655" s="27" t="s">
        <v>1465</v>
      </c>
      <c r="D655" s="27" t="s">
        <v>131</v>
      </c>
      <c r="E655" s="60"/>
      <c r="F655" s="139">
        <v>596.5</v>
      </c>
      <c r="G655" s="140">
        <v>348</v>
      </c>
      <c r="H655" s="140">
        <v>1</v>
      </c>
      <c r="I655" s="60"/>
      <c r="J655" s="28">
        <v>2.78</v>
      </c>
      <c r="K655" s="28">
        <v>183318.76</v>
      </c>
      <c r="L655" s="60"/>
      <c r="M655" s="28">
        <v>2.78</v>
      </c>
      <c r="N655" s="28">
        <v>183318.76</v>
      </c>
      <c r="O655" s="60"/>
      <c r="P655" s="28">
        <v>2.9</v>
      </c>
      <c r="Q655" s="28">
        <v>191231.8</v>
      </c>
      <c r="R655" s="60"/>
      <c r="S655" s="28">
        <v>2.9</v>
      </c>
      <c r="T655" s="44">
        <v>191231.8</v>
      </c>
      <c r="U655" s="12"/>
      <c r="V655" s="11"/>
      <c r="W655" s="28">
        <v>0</v>
      </c>
      <c r="X655" s="28">
        <v>0</v>
      </c>
      <c r="Y655" s="60"/>
      <c r="Z655" s="28">
        <v>0</v>
      </c>
      <c r="AA655" s="28">
        <v>0</v>
      </c>
      <c r="AB655" s="60"/>
      <c r="AC655" s="28">
        <v>0</v>
      </c>
      <c r="AD655" s="28">
        <v>0</v>
      </c>
      <c r="AE655" s="60"/>
      <c r="AF655" s="28">
        <v>0</v>
      </c>
      <c r="AG655" s="44">
        <v>0</v>
      </c>
      <c r="AH655" s="60"/>
      <c r="AI655" s="63">
        <v>0.01</v>
      </c>
      <c r="AJ655" s="44">
        <v>659.42</v>
      </c>
      <c r="AK655" s="12"/>
      <c r="AL655" s="11"/>
      <c r="AM655" s="28">
        <v>4.2300000000000004</v>
      </c>
      <c r="AN655" s="28">
        <v>278934.65999999997</v>
      </c>
      <c r="AO655" s="60"/>
      <c r="AP655" s="28">
        <v>4.2300000000000004</v>
      </c>
      <c r="AQ655" s="28">
        <v>111430.89</v>
      </c>
      <c r="AR655" s="60"/>
      <c r="AS655" s="28">
        <v>0.59</v>
      </c>
      <c r="AT655" s="28">
        <v>43911.93</v>
      </c>
      <c r="AU655" s="13"/>
      <c r="AV655" s="11"/>
      <c r="AW655" s="44">
        <v>1184038.02</v>
      </c>
      <c r="AX655" s="51"/>
      <c r="AY655" s="140">
        <v>12.82</v>
      </c>
    </row>
    <row r="656" spans="1:51" x14ac:dyDescent="0.25">
      <c r="A656" s="116" t="s">
        <v>1490</v>
      </c>
      <c r="B656" s="152" t="s">
        <v>1491</v>
      </c>
      <c r="C656" s="27" t="s">
        <v>1465</v>
      </c>
      <c r="D656" s="27" t="s">
        <v>120</v>
      </c>
      <c r="E656" s="60"/>
      <c r="F656" s="139">
        <v>661.95</v>
      </c>
      <c r="G656" s="140">
        <v>359.66</v>
      </c>
      <c r="H656" s="140">
        <v>2</v>
      </c>
      <c r="I656" s="60"/>
      <c r="J656" s="28">
        <v>2.87</v>
      </c>
      <c r="K656" s="28">
        <v>189253.54</v>
      </c>
      <c r="L656" s="60"/>
      <c r="M656" s="28">
        <v>2.87</v>
      </c>
      <c r="N656" s="28">
        <v>189253.54</v>
      </c>
      <c r="O656" s="60"/>
      <c r="P656" s="28">
        <v>2.99</v>
      </c>
      <c r="Q656" s="28">
        <v>197166.58</v>
      </c>
      <c r="R656" s="60"/>
      <c r="S656" s="28">
        <v>2.99</v>
      </c>
      <c r="T656" s="44">
        <v>197166.58</v>
      </c>
      <c r="U656" s="12"/>
      <c r="V656" s="11"/>
      <c r="W656" s="28">
        <v>0.01</v>
      </c>
      <c r="X656" s="28">
        <v>659.42</v>
      </c>
      <c r="Y656" s="60"/>
      <c r="Z656" s="28">
        <v>0.01</v>
      </c>
      <c r="AA656" s="28">
        <v>659.42</v>
      </c>
      <c r="AB656" s="60"/>
      <c r="AC656" s="28">
        <v>0.01</v>
      </c>
      <c r="AD656" s="28">
        <v>659.42</v>
      </c>
      <c r="AE656" s="60"/>
      <c r="AF656" s="28">
        <v>0.01</v>
      </c>
      <c r="AG656" s="44">
        <v>659.42</v>
      </c>
      <c r="AH656" s="60"/>
      <c r="AI656" s="63">
        <v>0.02</v>
      </c>
      <c r="AJ656" s="44">
        <v>1318.84</v>
      </c>
      <c r="AK656" s="12"/>
      <c r="AL656" s="11"/>
      <c r="AM656" s="28">
        <v>4.6900000000000004</v>
      </c>
      <c r="AN656" s="28">
        <v>309267.98</v>
      </c>
      <c r="AO656" s="60"/>
      <c r="AP656" s="28">
        <v>4.6900000000000004</v>
      </c>
      <c r="AQ656" s="28">
        <v>123548.67</v>
      </c>
      <c r="AR656" s="60"/>
      <c r="AS656" s="28">
        <v>0.66</v>
      </c>
      <c r="AT656" s="28">
        <v>49121.82</v>
      </c>
      <c r="AU656" s="13"/>
      <c r="AV656" s="11"/>
      <c r="AW656" s="44">
        <v>1258735.23</v>
      </c>
      <c r="AX656" s="51"/>
      <c r="AY656" s="140">
        <v>13.59</v>
      </c>
    </row>
    <row r="657" spans="1:51" x14ac:dyDescent="0.25">
      <c r="A657" s="116" t="s">
        <v>1495</v>
      </c>
      <c r="B657" s="152" t="s">
        <v>1496</v>
      </c>
      <c r="C657" s="27" t="s">
        <v>1494</v>
      </c>
      <c r="D657" s="27" t="s">
        <v>120</v>
      </c>
      <c r="E657" s="60"/>
      <c r="F657" s="139">
        <v>1136.73</v>
      </c>
      <c r="G657" s="140">
        <v>239</v>
      </c>
      <c r="H657" s="140">
        <v>4.5</v>
      </c>
      <c r="I657" s="60"/>
      <c r="J657" s="28">
        <v>1.91</v>
      </c>
      <c r="K657" s="28">
        <v>125949.22</v>
      </c>
      <c r="L657" s="60"/>
      <c r="M657" s="28">
        <v>1.91</v>
      </c>
      <c r="N657" s="28">
        <v>125949.22</v>
      </c>
      <c r="O657" s="60"/>
      <c r="P657" s="28">
        <v>1.99</v>
      </c>
      <c r="Q657" s="28">
        <v>131224.57999999999</v>
      </c>
      <c r="R657" s="60"/>
      <c r="S657" s="28">
        <v>1.99</v>
      </c>
      <c r="T657" s="44">
        <v>131224.57999999999</v>
      </c>
      <c r="U657" s="12"/>
      <c r="V657" s="11"/>
      <c r="W657" s="28">
        <v>0.03</v>
      </c>
      <c r="X657" s="28">
        <v>1978.26</v>
      </c>
      <c r="Y657" s="60"/>
      <c r="Z657" s="28">
        <v>0.03</v>
      </c>
      <c r="AA657" s="28">
        <v>1978.26</v>
      </c>
      <c r="AB657" s="60"/>
      <c r="AC657" s="28">
        <v>0.03</v>
      </c>
      <c r="AD657" s="28">
        <v>1978.26</v>
      </c>
      <c r="AE657" s="60"/>
      <c r="AF657" s="28">
        <v>0.03</v>
      </c>
      <c r="AG657" s="44">
        <v>1978.26</v>
      </c>
      <c r="AH657" s="60"/>
      <c r="AI657" s="63">
        <v>0.04</v>
      </c>
      <c r="AJ657" s="44">
        <v>2637.68</v>
      </c>
      <c r="AK657" s="12"/>
      <c r="AL657" s="11"/>
      <c r="AM657" s="28">
        <v>8.06</v>
      </c>
      <c r="AN657" s="28">
        <v>531492.52</v>
      </c>
      <c r="AO657" s="60"/>
      <c r="AP657" s="28">
        <v>8.06</v>
      </c>
      <c r="AQ657" s="28">
        <v>212324.58</v>
      </c>
      <c r="AR657" s="60"/>
      <c r="AS657" s="28">
        <v>1.1299999999999999</v>
      </c>
      <c r="AT657" s="28">
        <v>84102.51</v>
      </c>
      <c r="AU657" s="13"/>
      <c r="AV657" s="11"/>
      <c r="AW657" s="44">
        <v>1352817.93</v>
      </c>
      <c r="AX657" s="51"/>
      <c r="AY657" s="140">
        <v>14.080000000000002</v>
      </c>
    </row>
    <row r="658" spans="1:51" x14ac:dyDescent="0.25">
      <c r="A658" s="116" t="s">
        <v>1497</v>
      </c>
      <c r="B658" s="152" t="s">
        <v>1498</v>
      </c>
      <c r="C658" s="27" t="s">
        <v>1494</v>
      </c>
      <c r="D658" s="27" t="s">
        <v>120</v>
      </c>
      <c r="E658" s="60"/>
      <c r="F658" s="139">
        <v>428.79</v>
      </c>
      <c r="G658" s="140">
        <v>79</v>
      </c>
      <c r="H658" s="140">
        <v>16.329999999999998</v>
      </c>
      <c r="I658" s="60"/>
      <c r="J658" s="28">
        <v>0.63</v>
      </c>
      <c r="K658" s="28">
        <v>41543.46</v>
      </c>
      <c r="L658" s="60"/>
      <c r="M658" s="28">
        <v>0.63</v>
      </c>
      <c r="N658" s="28">
        <v>41543.46</v>
      </c>
      <c r="O658" s="60"/>
      <c r="P658" s="28">
        <v>0.65</v>
      </c>
      <c r="Q658" s="28">
        <v>42862.3</v>
      </c>
      <c r="R658" s="60"/>
      <c r="S658" s="28">
        <v>0.65</v>
      </c>
      <c r="T658" s="44">
        <v>42862.3</v>
      </c>
      <c r="U658" s="12"/>
      <c r="V658" s="11"/>
      <c r="W658" s="28">
        <v>0.13</v>
      </c>
      <c r="X658" s="28">
        <v>8572.4599999999991</v>
      </c>
      <c r="Y658" s="60"/>
      <c r="Z658" s="28">
        <v>0.13</v>
      </c>
      <c r="AA658" s="28">
        <v>8572.4599999999991</v>
      </c>
      <c r="AB658" s="60"/>
      <c r="AC658" s="28">
        <v>0.13</v>
      </c>
      <c r="AD658" s="28">
        <v>8572.4599999999991</v>
      </c>
      <c r="AE658" s="60"/>
      <c r="AF658" s="28">
        <v>0.13</v>
      </c>
      <c r="AG658" s="44">
        <v>8572.4599999999991</v>
      </c>
      <c r="AH658" s="60"/>
      <c r="AI658" s="63">
        <v>0.16</v>
      </c>
      <c r="AJ658" s="44">
        <v>10550.72</v>
      </c>
      <c r="AK658" s="12"/>
      <c r="AL658" s="11"/>
      <c r="AM658" s="28">
        <v>3.04</v>
      </c>
      <c r="AN658" s="28">
        <v>200463.68</v>
      </c>
      <c r="AO658" s="60"/>
      <c r="AP658" s="28">
        <v>3.04</v>
      </c>
      <c r="AQ658" s="28">
        <v>80082.720000000001</v>
      </c>
      <c r="AR658" s="60"/>
      <c r="AS658" s="28">
        <v>0.42</v>
      </c>
      <c r="AT658" s="28">
        <v>31259.34</v>
      </c>
      <c r="AU658" s="13"/>
      <c r="AV658" s="11"/>
      <c r="AW658" s="44">
        <v>525457.82000000007</v>
      </c>
      <c r="AX658" s="51"/>
      <c r="AY658" s="140">
        <v>5.52</v>
      </c>
    </row>
    <row r="659" spans="1:51" x14ac:dyDescent="0.25">
      <c r="A659" s="116" t="s">
        <v>1499</v>
      </c>
      <c r="B659" s="152" t="s">
        <v>1500</v>
      </c>
      <c r="C659" s="27" t="s">
        <v>1494</v>
      </c>
      <c r="D659" s="27" t="s">
        <v>12</v>
      </c>
      <c r="E659" s="60"/>
      <c r="F659" s="139">
        <v>1770.7</v>
      </c>
      <c r="G659" s="140">
        <v>424.66</v>
      </c>
      <c r="H659" s="140">
        <v>45</v>
      </c>
      <c r="I659" s="60"/>
      <c r="J659" s="28">
        <v>3.39</v>
      </c>
      <c r="K659" s="28">
        <v>223543.38</v>
      </c>
      <c r="L659" s="60"/>
      <c r="M659" s="28">
        <v>3.39</v>
      </c>
      <c r="N659" s="28">
        <v>223543.38</v>
      </c>
      <c r="O659" s="60"/>
      <c r="P659" s="28">
        <v>3.53</v>
      </c>
      <c r="Q659" s="28">
        <v>232775.26</v>
      </c>
      <c r="R659" s="60"/>
      <c r="S659" s="28">
        <v>3.53</v>
      </c>
      <c r="T659" s="44">
        <v>232775.26</v>
      </c>
      <c r="U659" s="12"/>
      <c r="V659" s="11"/>
      <c r="W659" s="28">
        <v>0.36</v>
      </c>
      <c r="X659" s="28">
        <v>23739.119999999999</v>
      </c>
      <c r="Y659" s="60"/>
      <c r="Z659" s="28">
        <v>0.36</v>
      </c>
      <c r="AA659" s="28">
        <v>23739.119999999999</v>
      </c>
      <c r="AB659" s="60"/>
      <c r="AC659" s="28">
        <v>0.37</v>
      </c>
      <c r="AD659" s="28">
        <v>24398.54</v>
      </c>
      <c r="AE659" s="60"/>
      <c r="AF659" s="28">
        <v>0.37</v>
      </c>
      <c r="AG659" s="44">
        <v>24398.54</v>
      </c>
      <c r="AH659" s="60"/>
      <c r="AI659" s="63">
        <v>0.45</v>
      </c>
      <c r="AJ659" s="44">
        <v>29673.9</v>
      </c>
      <c r="AK659" s="12"/>
      <c r="AL659" s="11"/>
      <c r="AM659" s="28">
        <v>12.55</v>
      </c>
      <c r="AN659" s="28">
        <v>827572.1</v>
      </c>
      <c r="AO659" s="60"/>
      <c r="AP659" s="28">
        <v>12.55</v>
      </c>
      <c r="AQ659" s="28">
        <v>330604.65000000002</v>
      </c>
      <c r="AR659" s="60"/>
      <c r="AS659" s="28">
        <v>1.77</v>
      </c>
      <c r="AT659" s="28">
        <v>131735.79</v>
      </c>
      <c r="AU659" s="13"/>
      <c r="AV659" s="11"/>
      <c r="AW659" s="44">
        <v>2328499.04</v>
      </c>
      <c r="AX659" s="51"/>
      <c r="AY659" s="140">
        <v>24.549999999999997</v>
      </c>
    </row>
    <row r="660" spans="1:51" x14ac:dyDescent="0.25">
      <c r="A660" s="116" t="s">
        <v>1501</v>
      </c>
      <c r="B660" s="152" t="s">
        <v>1502</v>
      </c>
      <c r="C660" s="27" t="s">
        <v>1494</v>
      </c>
      <c r="D660" s="27" t="s">
        <v>120</v>
      </c>
      <c r="E660" s="60"/>
      <c r="F660" s="139">
        <v>4377.0600000000004</v>
      </c>
      <c r="G660" s="140">
        <v>1765</v>
      </c>
      <c r="H660" s="140">
        <v>574</v>
      </c>
      <c r="I660" s="60"/>
      <c r="J660" s="28">
        <v>14.12</v>
      </c>
      <c r="K660" s="28">
        <v>931101.04</v>
      </c>
      <c r="L660" s="60"/>
      <c r="M660" s="28">
        <v>14.12</v>
      </c>
      <c r="N660" s="28">
        <v>931101.04</v>
      </c>
      <c r="O660" s="60"/>
      <c r="P660" s="28">
        <v>14.7</v>
      </c>
      <c r="Q660" s="28">
        <v>969347.4</v>
      </c>
      <c r="R660" s="60"/>
      <c r="S660" s="28">
        <v>14.7</v>
      </c>
      <c r="T660" s="44">
        <v>969347.4</v>
      </c>
      <c r="U660" s="12"/>
      <c r="V660" s="11"/>
      <c r="W660" s="28">
        <v>4.59</v>
      </c>
      <c r="X660" s="28">
        <v>302673.78000000003</v>
      </c>
      <c r="Y660" s="60"/>
      <c r="Z660" s="28">
        <v>4.59</v>
      </c>
      <c r="AA660" s="28">
        <v>302673.78000000003</v>
      </c>
      <c r="AB660" s="60"/>
      <c r="AC660" s="28">
        <v>4.78</v>
      </c>
      <c r="AD660" s="28">
        <v>315202.76</v>
      </c>
      <c r="AE660" s="60"/>
      <c r="AF660" s="28">
        <v>4.78</v>
      </c>
      <c r="AG660" s="44">
        <v>315202.76</v>
      </c>
      <c r="AH660" s="60"/>
      <c r="AI660" s="63">
        <v>5.74</v>
      </c>
      <c r="AJ660" s="44">
        <v>378507.08</v>
      </c>
      <c r="AK660" s="12"/>
      <c r="AL660" s="11"/>
      <c r="AM660" s="28">
        <v>31.04</v>
      </c>
      <c r="AN660" s="28">
        <v>2046839.68</v>
      </c>
      <c r="AO660" s="60"/>
      <c r="AP660" s="28">
        <v>31.04</v>
      </c>
      <c r="AQ660" s="28">
        <v>817686.72</v>
      </c>
      <c r="AR660" s="60"/>
      <c r="AS660" s="28">
        <v>4.37</v>
      </c>
      <c r="AT660" s="28">
        <v>325245.99</v>
      </c>
      <c r="AU660" s="13"/>
      <c r="AV660" s="11"/>
      <c r="AW660" s="44">
        <v>8604929.4299999997</v>
      </c>
      <c r="AX660" s="51"/>
      <c r="AY660" s="140">
        <v>94.45</v>
      </c>
    </row>
    <row r="661" spans="1:51" x14ac:dyDescent="0.25">
      <c r="A661" s="116" t="s">
        <v>1503</v>
      </c>
      <c r="B661" s="152" t="s">
        <v>1504</v>
      </c>
      <c r="C661" s="27" t="s">
        <v>1494</v>
      </c>
      <c r="D661" s="27" t="s">
        <v>120</v>
      </c>
      <c r="E661" s="60"/>
      <c r="F661" s="139">
        <v>301.48</v>
      </c>
      <c r="G661" s="140">
        <v>94</v>
      </c>
      <c r="H661" s="140">
        <v>18</v>
      </c>
      <c r="I661" s="60"/>
      <c r="J661" s="28">
        <v>0.75</v>
      </c>
      <c r="K661" s="28">
        <v>49456.5</v>
      </c>
      <c r="L661" s="60"/>
      <c r="M661" s="28">
        <v>0.75</v>
      </c>
      <c r="N661" s="28">
        <v>49456.5</v>
      </c>
      <c r="O661" s="60"/>
      <c r="P661" s="28">
        <v>0.78</v>
      </c>
      <c r="Q661" s="28">
        <v>51434.76</v>
      </c>
      <c r="R661" s="60"/>
      <c r="S661" s="28">
        <v>0.78</v>
      </c>
      <c r="T661" s="44">
        <v>51434.76</v>
      </c>
      <c r="U661" s="12"/>
      <c r="V661" s="11"/>
      <c r="W661" s="28">
        <v>0.14000000000000001</v>
      </c>
      <c r="X661" s="28">
        <v>9231.8799999999992</v>
      </c>
      <c r="Y661" s="60"/>
      <c r="Z661" s="28">
        <v>0.14000000000000001</v>
      </c>
      <c r="AA661" s="28">
        <v>9231.8799999999992</v>
      </c>
      <c r="AB661" s="60"/>
      <c r="AC661" s="28">
        <v>0.15</v>
      </c>
      <c r="AD661" s="28">
        <v>9891.2999999999993</v>
      </c>
      <c r="AE661" s="60"/>
      <c r="AF661" s="28">
        <v>0.15</v>
      </c>
      <c r="AG661" s="44">
        <v>9891.2999999999993</v>
      </c>
      <c r="AH661" s="60"/>
      <c r="AI661" s="63">
        <v>0.18</v>
      </c>
      <c r="AJ661" s="44">
        <v>11869.56</v>
      </c>
      <c r="AK661" s="12"/>
      <c r="AL661" s="11"/>
      <c r="AM661" s="28">
        <v>2.13</v>
      </c>
      <c r="AN661" s="28">
        <v>140456.46</v>
      </c>
      <c r="AO661" s="60"/>
      <c r="AP661" s="28">
        <v>2.13</v>
      </c>
      <c r="AQ661" s="28">
        <v>56110.59</v>
      </c>
      <c r="AR661" s="60"/>
      <c r="AS661" s="28">
        <v>0.3</v>
      </c>
      <c r="AT661" s="28">
        <v>22328.1</v>
      </c>
      <c r="AU661" s="13"/>
      <c r="AV661" s="11"/>
      <c r="AW661" s="44">
        <v>470793.58999999997</v>
      </c>
      <c r="AX661" s="51"/>
      <c r="AY661" s="140">
        <v>5.0600000000000005</v>
      </c>
    </row>
    <row r="662" spans="1:51" x14ac:dyDescent="0.25">
      <c r="A662" s="116" t="s">
        <v>1505</v>
      </c>
      <c r="B662" s="152" t="s">
        <v>1506</v>
      </c>
      <c r="C662" s="27" t="s">
        <v>1494</v>
      </c>
      <c r="D662" s="27" t="s">
        <v>12</v>
      </c>
      <c r="E662" s="60"/>
      <c r="F662" s="139">
        <v>384.97</v>
      </c>
      <c r="G662" s="140">
        <v>206</v>
      </c>
      <c r="H662" s="140">
        <v>36.5</v>
      </c>
      <c r="I662" s="60"/>
      <c r="J662" s="28">
        <v>1.64</v>
      </c>
      <c r="K662" s="28">
        <v>108144.88</v>
      </c>
      <c r="L662" s="60"/>
      <c r="M662" s="28">
        <v>1.64</v>
      </c>
      <c r="N662" s="28">
        <v>108144.88</v>
      </c>
      <c r="O662" s="60"/>
      <c r="P662" s="28">
        <v>1.71</v>
      </c>
      <c r="Q662" s="28">
        <v>112760.82</v>
      </c>
      <c r="R662" s="60"/>
      <c r="S662" s="28">
        <v>1.71</v>
      </c>
      <c r="T662" s="44">
        <v>112760.82</v>
      </c>
      <c r="U662" s="12"/>
      <c r="V662" s="11"/>
      <c r="W662" s="28">
        <v>0.28999999999999998</v>
      </c>
      <c r="X662" s="28">
        <v>19123.18</v>
      </c>
      <c r="Y662" s="60"/>
      <c r="Z662" s="28">
        <v>0.28999999999999998</v>
      </c>
      <c r="AA662" s="28">
        <v>19123.18</v>
      </c>
      <c r="AB662" s="60"/>
      <c r="AC662" s="28">
        <v>0.3</v>
      </c>
      <c r="AD662" s="28">
        <v>19782.599999999999</v>
      </c>
      <c r="AE662" s="60"/>
      <c r="AF662" s="28">
        <v>0.3</v>
      </c>
      <c r="AG662" s="44">
        <v>19782.599999999999</v>
      </c>
      <c r="AH662" s="60"/>
      <c r="AI662" s="63">
        <v>0.36</v>
      </c>
      <c r="AJ662" s="44">
        <v>23739.119999999999</v>
      </c>
      <c r="AK662" s="12"/>
      <c r="AL662" s="11"/>
      <c r="AM662" s="28">
        <v>2.73</v>
      </c>
      <c r="AN662" s="28">
        <v>180021.66</v>
      </c>
      <c r="AO662" s="60"/>
      <c r="AP662" s="28">
        <v>2.73</v>
      </c>
      <c r="AQ662" s="28">
        <v>71916.39</v>
      </c>
      <c r="AR662" s="60"/>
      <c r="AS662" s="28">
        <v>0.38</v>
      </c>
      <c r="AT662" s="28">
        <v>28282.26</v>
      </c>
      <c r="AU662" s="13"/>
      <c r="AV662" s="11"/>
      <c r="AW662" s="44">
        <v>823582.3899999999</v>
      </c>
      <c r="AX662" s="51"/>
      <c r="AY662" s="140">
        <v>9.0399999999999991</v>
      </c>
    </row>
    <row r="663" spans="1:51" x14ac:dyDescent="0.25">
      <c r="A663" s="116" t="s">
        <v>1507</v>
      </c>
      <c r="B663" s="152" t="s">
        <v>1508</v>
      </c>
      <c r="C663" s="27" t="s">
        <v>1494</v>
      </c>
      <c r="D663" s="27" t="s">
        <v>120</v>
      </c>
      <c r="E663" s="60"/>
      <c r="F663" s="139">
        <v>2393.5</v>
      </c>
      <c r="G663" s="140">
        <v>574</v>
      </c>
      <c r="H663" s="140">
        <v>235.5</v>
      </c>
      <c r="I663" s="60"/>
      <c r="J663" s="28">
        <v>4.59</v>
      </c>
      <c r="K663" s="28">
        <v>302673.78000000003</v>
      </c>
      <c r="L663" s="60"/>
      <c r="M663" s="28">
        <v>4.59</v>
      </c>
      <c r="N663" s="28">
        <v>302673.78000000003</v>
      </c>
      <c r="O663" s="60"/>
      <c r="P663" s="28">
        <v>4.78</v>
      </c>
      <c r="Q663" s="28">
        <v>315202.76</v>
      </c>
      <c r="R663" s="60"/>
      <c r="S663" s="28">
        <v>4.78</v>
      </c>
      <c r="T663" s="44">
        <v>315202.76</v>
      </c>
      <c r="U663" s="12"/>
      <c r="V663" s="11"/>
      <c r="W663" s="28">
        <v>1.88</v>
      </c>
      <c r="X663" s="28">
        <v>123970.96</v>
      </c>
      <c r="Y663" s="60"/>
      <c r="Z663" s="28">
        <v>1.88</v>
      </c>
      <c r="AA663" s="28">
        <v>123970.96</v>
      </c>
      <c r="AB663" s="60"/>
      <c r="AC663" s="28">
        <v>1.96</v>
      </c>
      <c r="AD663" s="28">
        <v>129246.32</v>
      </c>
      <c r="AE663" s="60"/>
      <c r="AF663" s="28">
        <v>1.96</v>
      </c>
      <c r="AG663" s="44">
        <v>129246.32</v>
      </c>
      <c r="AH663" s="60"/>
      <c r="AI663" s="63">
        <v>2.35</v>
      </c>
      <c r="AJ663" s="44">
        <v>154963.70000000001</v>
      </c>
      <c r="AK663" s="12"/>
      <c r="AL663" s="11"/>
      <c r="AM663" s="28">
        <v>16.97</v>
      </c>
      <c r="AN663" s="28">
        <v>1119035.74</v>
      </c>
      <c r="AO663" s="60"/>
      <c r="AP663" s="28">
        <v>16.97</v>
      </c>
      <c r="AQ663" s="28">
        <v>447040.71</v>
      </c>
      <c r="AR663" s="60"/>
      <c r="AS663" s="28">
        <v>2.39</v>
      </c>
      <c r="AT663" s="28">
        <v>177880.53</v>
      </c>
      <c r="AU663" s="13"/>
      <c r="AV663" s="11"/>
      <c r="AW663" s="44">
        <v>3641108.3200000003</v>
      </c>
      <c r="AX663" s="51"/>
      <c r="AY663" s="140">
        <v>39.270000000000003</v>
      </c>
    </row>
    <row r="664" spans="1:51" x14ac:dyDescent="0.25">
      <c r="A664" s="116" t="s">
        <v>1509</v>
      </c>
      <c r="B664" s="152" t="s">
        <v>1510</v>
      </c>
      <c r="C664" s="27" t="s">
        <v>1494</v>
      </c>
      <c r="D664" s="27" t="s">
        <v>120</v>
      </c>
      <c r="E664" s="60"/>
      <c r="F664" s="139">
        <v>381.75</v>
      </c>
      <c r="G664" s="140">
        <v>206.66</v>
      </c>
      <c r="H664" s="140">
        <v>26.5</v>
      </c>
      <c r="I664" s="60"/>
      <c r="J664" s="28">
        <v>1.65</v>
      </c>
      <c r="K664" s="28">
        <v>108804.3</v>
      </c>
      <c r="L664" s="60"/>
      <c r="M664" s="28">
        <v>1.65</v>
      </c>
      <c r="N664" s="28">
        <v>108804.3</v>
      </c>
      <c r="O664" s="60"/>
      <c r="P664" s="28">
        <v>1.72</v>
      </c>
      <c r="Q664" s="28">
        <v>113420.24</v>
      </c>
      <c r="R664" s="60"/>
      <c r="S664" s="28">
        <v>1.72</v>
      </c>
      <c r="T664" s="44">
        <v>113420.24</v>
      </c>
      <c r="U664" s="12"/>
      <c r="V664" s="11"/>
      <c r="W664" s="28">
        <v>0.21</v>
      </c>
      <c r="X664" s="28">
        <v>13847.82</v>
      </c>
      <c r="Y664" s="60"/>
      <c r="Z664" s="28">
        <v>0.21</v>
      </c>
      <c r="AA664" s="28">
        <v>13847.82</v>
      </c>
      <c r="AB664" s="60"/>
      <c r="AC664" s="28">
        <v>0.22</v>
      </c>
      <c r="AD664" s="28">
        <v>14507.24</v>
      </c>
      <c r="AE664" s="60"/>
      <c r="AF664" s="28">
        <v>0.22</v>
      </c>
      <c r="AG664" s="44">
        <v>14507.24</v>
      </c>
      <c r="AH664" s="60"/>
      <c r="AI664" s="63">
        <v>0.26</v>
      </c>
      <c r="AJ664" s="44">
        <v>17144.919999999998</v>
      </c>
      <c r="AK664" s="12"/>
      <c r="AL664" s="11"/>
      <c r="AM664" s="28">
        <v>2.7</v>
      </c>
      <c r="AN664" s="28">
        <v>178043.4</v>
      </c>
      <c r="AO664" s="60"/>
      <c r="AP664" s="28">
        <v>2.7</v>
      </c>
      <c r="AQ664" s="28">
        <v>71126.100000000006</v>
      </c>
      <c r="AR664" s="60"/>
      <c r="AS664" s="28">
        <v>0.38</v>
      </c>
      <c r="AT664" s="28">
        <v>28282.26</v>
      </c>
      <c r="AU664" s="13"/>
      <c r="AV664" s="11"/>
      <c r="AW664" s="44">
        <v>795755.88000000012</v>
      </c>
      <c r="AX664" s="51"/>
      <c r="AY664" s="140">
        <v>8.6999999999999993</v>
      </c>
    </row>
    <row r="665" spans="1:51" x14ac:dyDescent="0.25">
      <c r="A665" s="116" t="s">
        <v>1511</v>
      </c>
      <c r="B665" s="152" t="s">
        <v>1512</v>
      </c>
      <c r="C665" s="27" t="s">
        <v>1494</v>
      </c>
      <c r="D665" s="27" t="s">
        <v>120</v>
      </c>
      <c r="E665" s="60"/>
      <c r="F665" s="139">
        <v>671.47</v>
      </c>
      <c r="G665" s="140">
        <v>129</v>
      </c>
      <c r="H665" s="140">
        <v>32</v>
      </c>
      <c r="I665" s="60"/>
      <c r="J665" s="28">
        <v>1.03</v>
      </c>
      <c r="K665" s="28">
        <v>67920.259999999995</v>
      </c>
      <c r="L665" s="60"/>
      <c r="M665" s="28">
        <v>1.03</v>
      </c>
      <c r="N665" s="28">
        <v>67920.259999999995</v>
      </c>
      <c r="O665" s="60"/>
      <c r="P665" s="28">
        <v>1.07</v>
      </c>
      <c r="Q665" s="28">
        <v>70557.94</v>
      </c>
      <c r="R665" s="60"/>
      <c r="S665" s="28">
        <v>1.07</v>
      </c>
      <c r="T665" s="44">
        <v>70557.94</v>
      </c>
      <c r="U665" s="12"/>
      <c r="V665" s="11"/>
      <c r="W665" s="28">
        <v>0.25</v>
      </c>
      <c r="X665" s="28">
        <v>16485.5</v>
      </c>
      <c r="Y665" s="60"/>
      <c r="Z665" s="28">
        <v>0.25</v>
      </c>
      <c r="AA665" s="28">
        <v>16485.5</v>
      </c>
      <c r="AB665" s="60"/>
      <c r="AC665" s="28">
        <v>0.26</v>
      </c>
      <c r="AD665" s="28">
        <v>17144.919999999998</v>
      </c>
      <c r="AE665" s="60"/>
      <c r="AF665" s="28">
        <v>0.26</v>
      </c>
      <c r="AG665" s="44">
        <v>17144.919999999998</v>
      </c>
      <c r="AH665" s="60"/>
      <c r="AI665" s="63">
        <v>0.32</v>
      </c>
      <c r="AJ665" s="44">
        <v>21101.439999999999</v>
      </c>
      <c r="AK665" s="12"/>
      <c r="AL665" s="11"/>
      <c r="AM665" s="28">
        <v>4.76</v>
      </c>
      <c r="AN665" s="28">
        <v>313883.92</v>
      </c>
      <c r="AO665" s="60"/>
      <c r="AP665" s="28">
        <v>4.76</v>
      </c>
      <c r="AQ665" s="28">
        <v>125392.68</v>
      </c>
      <c r="AR665" s="60"/>
      <c r="AS665" s="28">
        <v>0.67</v>
      </c>
      <c r="AT665" s="28">
        <v>49866.09</v>
      </c>
      <c r="AU665" s="13"/>
      <c r="AV665" s="11"/>
      <c r="AW665" s="44">
        <v>854461.36999999988</v>
      </c>
      <c r="AX665" s="51"/>
      <c r="AY665" s="140">
        <v>9.02</v>
      </c>
    </row>
    <row r="666" spans="1:51" x14ac:dyDescent="0.25">
      <c r="A666" s="116" t="s">
        <v>1513</v>
      </c>
      <c r="B666" s="152" t="s">
        <v>1514</v>
      </c>
      <c r="C666" s="27" t="s">
        <v>1494</v>
      </c>
      <c r="D666" s="27" t="s">
        <v>120</v>
      </c>
      <c r="E666" s="60"/>
      <c r="F666" s="139">
        <v>7403.13</v>
      </c>
      <c r="G666" s="140">
        <v>1945.33</v>
      </c>
      <c r="H666" s="140">
        <v>813</v>
      </c>
      <c r="I666" s="60"/>
      <c r="J666" s="28">
        <v>15.56</v>
      </c>
      <c r="K666" s="28">
        <v>1026057.52</v>
      </c>
      <c r="L666" s="60"/>
      <c r="M666" s="28">
        <v>15.56</v>
      </c>
      <c r="N666" s="28">
        <v>1026057.52</v>
      </c>
      <c r="O666" s="60"/>
      <c r="P666" s="28">
        <v>16.21</v>
      </c>
      <c r="Q666" s="28">
        <v>1068919.82</v>
      </c>
      <c r="R666" s="60"/>
      <c r="S666" s="28">
        <v>16.21</v>
      </c>
      <c r="T666" s="44">
        <v>1068919.82</v>
      </c>
      <c r="U666" s="12"/>
      <c r="V666" s="11"/>
      <c r="W666" s="28">
        <v>6.5</v>
      </c>
      <c r="X666" s="28">
        <v>428623</v>
      </c>
      <c r="Y666" s="60"/>
      <c r="Z666" s="28">
        <v>6.5</v>
      </c>
      <c r="AA666" s="28">
        <v>428623</v>
      </c>
      <c r="AB666" s="60"/>
      <c r="AC666" s="28">
        <v>6.77</v>
      </c>
      <c r="AD666" s="28">
        <v>446427.34</v>
      </c>
      <c r="AE666" s="60"/>
      <c r="AF666" s="28">
        <v>6.77</v>
      </c>
      <c r="AG666" s="44">
        <v>446427.34</v>
      </c>
      <c r="AH666" s="60"/>
      <c r="AI666" s="63">
        <v>8.1300000000000008</v>
      </c>
      <c r="AJ666" s="44">
        <v>536108.46</v>
      </c>
      <c r="AK666" s="12"/>
      <c r="AL666" s="11"/>
      <c r="AM666" s="28">
        <v>52.5</v>
      </c>
      <c r="AN666" s="28">
        <v>3461955</v>
      </c>
      <c r="AO666" s="60"/>
      <c r="AP666" s="28">
        <v>52.5</v>
      </c>
      <c r="AQ666" s="28">
        <v>1383007.5</v>
      </c>
      <c r="AR666" s="60"/>
      <c r="AS666" s="28">
        <v>7.4</v>
      </c>
      <c r="AT666" s="28">
        <v>550759.80000000005</v>
      </c>
      <c r="AU666" s="13"/>
      <c r="AV666" s="11"/>
      <c r="AW666" s="44">
        <v>11871886.119999999</v>
      </c>
      <c r="AX666" s="51"/>
      <c r="AY666" s="140">
        <v>128.64999999999998</v>
      </c>
    </row>
    <row r="667" spans="1:51" x14ac:dyDescent="0.25">
      <c r="A667" s="116" t="s">
        <v>1515</v>
      </c>
      <c r="B667" s="152" t="s">
        <v>1516</v>
      </c>
      <c r="C667" s="27" t="s">
        <v>1494</v>
      </c>
      <c r="D667" s="27" t="s">
        <v>12</v>
      </c>
      <c r="E667" s="60"/>
      <c r="F667" s="139">
        <v>2566.5</v>
      </c>
      <c r="G667" s="140">
        <v>1706.66</v>
      </c>
      <c r="H667" s="140">
        <v>970.5</v>
      </c>
      <c r="I667" s="60"/>
      <c r="J667" s="28">
        <v>13.65</v>
      </c>
      <c r="K667" s="28">
        <v>900108.3</v>
      </c>
      <c r="L667" s="60"/>
      <c r="M667" s="28">
        <v>13.65</v>
      </c>
      <c r="N667" s="28">
        <v>900108.3</v>
      </c>
      <c r="O667" s="60"/>
      <c r="P667" s="28">
        <v>14.22</v>
      </c>
      <c r="Q667" s="28">
        <v>937695.24</v>
      </c>
      <c r="R667" s="60"/>
      <c r="S667" s="28">
        <v>14.22</v>
      </c>
      <c r="T667" s="44">
        <v>937695.24</v>
      </c>
      <c r="U667" s="12"/>
      <c r="V667" s="11"/>
      <c r="W667" s="28">
        <v>7.76</v>
      </c>
      <c r="X667" s="28">
        <v>511709.92</v>
      </c>
      <c r="Y667" s="60"/>
      <c r="Z667" s="28">
        <v>7.76</v>
      </c>
      <c r="AA667" s="28">
        <v>511709.92</v>
      </c>
      <c r="AB667" s="60"/>
      <c r="AC667" s="28">
        <v>8.08</v>
      </c>
      <c r="AD667" s="28">
        <v>532811.36</v>
      </c>
      <c r="AE667" s="60"/>
      <c r="AF667" s="28">
        <v>8.08</v>
      </c>
      <c r="AG667" s="44">
        <v>532811.36</v>
      </c>
      <c r="AH667" s="60"/>
      <c r="AI667" s="63">
        <v>9.6999999999999993</v>
      </c>
      <c r="AJ667" s="44">
        <v>639637.4</v>
      </c>
      <c r="AK667" s="12"/>
      <c r="AL667" s="11"/>
      <c r="AM667" s="28">
        <v>18.2</v>
      </c>
      <c r="AN667" s="28">
        <v>1200144.3999999999</v>
      </c>
      <c r="AO667" s="60"/>
      <c r="AP667" s="28">
        <v>18.2</v>
      </c>
      <c r="AQ667" s="28">
        <v>479442.6</v>
      </c>
      <c r="AR667" s="60"/>
      <c r="AS667" s="28">
        <v>2.56</v>
      </c>
      <c r="AT667" s="28">
        <v>190533.12</v>
      </c>
      <c r="AU667" s="13"/>
      <c r="AV667" s="11"/>
      <c r="AW667" s="44">
        <v>8274407.1600000001</v>
      </c>
      <c r="AX667" s="51"/>
      <c r="AY667" s="140">
        <v>93.910000000000011</v>
      </c>
    </row>
    <row r="668" spans="1:51" x14ac:dyDescent="0.25">
      <c r="A668" s="116" t="s">
        <v>1517</v>
      </c>
      <c r="B668" s="152" t="s">
        <v>1518</v>
      </c>
      <c r="C668" s="27" t="s">
        <v>1494</v>
      </c>
      <c r="D668" s="27" t="s">
        <v>131</v>
      </c>
      <c r="E668" s="60"/>
      <c r="F668" s="139">
        <v>693.64</v>
      </c>
      <c r="G668" s="140">
        <v>191.33</v>
      </c>
      <c r="H668" s="140">
        <v>6.5</v>
      </c>
      <c r="I668" s="60"/>
      <c r="J668" s="28">
        <v>1.53</v>
      </c>
      <c r="K668" s="28">
        <v>100891.26</v>
      </c>
      <c r="L668" s="60"/>
      <c r="M668" s="28">
        <v>1.53</v>
      </c>
      <c r="N668" s="28">
        <v>100891.26</v>
      </c>
      <c r="O668" s="60"/>
      <c r="P668" s="28">
        <v>1.59</v>
      </c>
      <c r="Q668" s="28">
        <v>104847.78</v>
      </c>
      <c r="R668" s="60"/>
      <c r="S668" s="28">
        <v>1.59</v>
      </c>
      <c r="T668" s="44">
        <v>104847.78</v>
      </c>
      <c r="U668" s="12"/>
      <c r="V668" s="11"/>
      <c r="W668" s="28">
        <v>0.05</v>
      </c>
      <c r="X668" s="28">
        <v>3297.1</v>
      </c>
      <c r="Y668" s="60"/>
      <c r="Z668" s="28">
        <v>0.05</v>
      </c>
      <c r="AA668" s="28">
        <v>3297.1</v>
      </c>
      <c r="AB668" s="60"/>
      <c r="AC668" s="28">
        <v>0.05</v>
      </c>
      <c r="AD668" s="28">
        <v>3297.1</v>
      </c>
      <c r="AE668" s="60"/>
      <c r="AF668" s="28">
        <v>0.05</v>
      </c>
      <c r="AG668" s="44">
        <v>3297.1</v>
      </c>
      <c r="AH668" s="60"/>
      <c r="AI668" s="63">
        <v>0.06</v>
      </c>
      <c r="AJ668" s="44">
        <v>3956.52</v>
      </c>
      <c r="AK668" s="12"/>
      <c r="AL668" s="11"/>
      <c r="AM668" s="28">
        <v>4.91</v>
      </c>
      <c r="AN668" s="28">
        <v>323775.21999999997</v>
      </c>
      <c r="AO668" s="60"/>
      <c r="AP668" s="28">
        <v>4.91</v>
      </c>
      <c r="AQ668" s="28">
        <v>129344.13</v>
      </c>
      <c r="AR668" s="60"/>
      <c r="AS668" s="28">
        <v>0.69</v>
      </c>
      <c r="AT668" s="28">
        <v>51354.63</v>
      </c>
      <c r="AU668" s="13"/>
      <c r="AV668" s="11"/>
      <c r="AW668" s="44">
        <v>933096.98</v>
      </c>
      <c r="AX668" s="51"/>
      <c r="AY668" s="140">
        <v>9.8299999999999983</v>
      </c>
    </row>
    <row r="669" spans="1:51" x14ac:dyDescent="0.25">
      <c r="A669" s="116" t="s">
        <v>1519</v>
      </c>
      <c r="B669" s="152" t="s">
        <v>1520</v>
      </c>
      <c r="C669" s="27" t="s">
        <v>1494</v>
      </c>
      <c r="D669" s="27" t="s">
        <v>131</v>
      </c>
      <c r="E669" s="60"/>
      <c r="F669" s="139">
        <v>6073.98</v>
      </c>
      <c r="G669" s="140">
        <v>1076</v>
      </c>
      <c r="H669" s="140">
        <v>95</v>
      </c>
      <c r="I669" s="60"/>
      <c r="J669" s="28">
        <v>8.6</v>
      </c>
      <c r="K669" s="28">
        <v>567101.19999999995</v>
      </c>
      <c r="L669" s="60"/>
      <c r="M669" s="28">
        <v>8.6</v>
      </c>
      <c r="N669" s="28">
        <v>567101.19999999995</v>
      </c>
      <c r="O669" s="60"/>
      <c r="P669" s="28">
        <v>8.9600000000000009</v>
      </c>
      <c r="Q669" s="28">
        <v>590840.31999999995</v>
      </c>
      <c r="R669" s="60"/>
      <c r="S669" s="28">
        <v>8.9600000000000009</v>
      </c>
      <c r="T669" s="44">
        <v>590840.31999999995</v>
      </c>
      <c r="U669" s="12"/>
      <c r="V669" s="11"/>
      <c r="W669" s="28">
        <v>0.76</v>
      </c>
      <c r="X669" s="28">
        <v>50115.92</v>
      </c>
      <c r="Y669" s="60"/>
      <c r="Z669" s="28">
        <v>0.76</v>
      </c>
      <c r="AA669" s="28">
        <v>50115.92</v>
      </c>
      <c r="AB669" s="60"/>
      <c r="AC669" s="28">
        <v>0.79</v>
      </c>
      <c r="AD669" s="28">
        <v>52094.18</v>
      </c>
      <c r="AE669" s="60"/>
      <c r="AF669" s="28">
        <v>0.79</v>
      </c>
      <c r="AG669" s="44">
        <v>52094.18</v>
      </c>
      <c r="AH669" s="60"/>
      <c r="AI669" s="63">
        <v>0.95</v>
      </c>
      <c r="AJ669" s="44">
        <v>62644.9</v>
      </c>
      <c r="AK669" s="12"/>
      <c r="AL669" s="11"/>
      <c r="AM669" s="28">
        <v>43.07</v>
      </c>
      <c r="AN669" s="28">
        <v>2840121.94</v>
      </c>
      <c r="AO669" s="60"/>
      <c r="AP669" s="28">
        <v>43.07</v>
      </c>
      <c r="AQ669" s="28">
        <v>1134593.01</v>
      </c>
      <c r="AR669" s="60"/>
      <c r="AS669" s="28">
        <v>6.07</v>
      </c>
      <c r="AT669" s="28">
        <v>451771.89</v>
      </c>
      <c r="AU669" s="13"/>
      <c r="AV669" s="11"/>
      <c r="AW669" s="44">
        <v>7009434.9800000004</v>
      </c>
      <c r="AX669" s="51"/>
      <c r="AY669" s="140">
        <v>72.88</v>
      </c>
    </row>
    <row r="670" spans="1:51" x14ac:dyDescent="0.25">
      <c r="A670" s="116" t="s">
        <v>1521</v>
      </c>
      <c r="B670" s="152" t="s">
        <v>1522</v>
      </c>
      <c r="C670" s="27" t="s">
        <v>1494</v>
      </c>
      <c r="D670" s="27" t="s">
        <v>131</v>
      </c>
      <c r="E670" s="60"/>
      <c r="F670" s="139">
        <v>2201.3200000000002</v>
      </c>
      <c r="G670" s="140">
        <v>741.33</v>
      </c>
      <c r="H670" s="140">
        <v>73</v>
      </c>
      <c r="I670" s="60"/>
      <c r="J670" s="28">
        <v>5.93</v>
      </c>
      <c r="K670" s="28">
        <v>391036.06</v>
      </c>
      <c r="L670" s="60"/>
      <c r="M670" s="28">
        <v>5.93</v>
      </c>
      <c r="N670" s="28">
        <v>391036.06</v>
      </c>
      <c r="O670" s="60"/>
      <c r="P670" s="28">
        <v>6.17</v>
      </c>
      <c r="Q670" s="28">
        <v>406862.14</v>
      </c>
      <c r="R670" s="60"/>
      <c r="S670" s="28">
        <v>6.17</v>
      </c>
      <c r="T670" s="44">
        <v>406862.14</v>
      </c>
      <c r="U670" s="12"/>
      <c r="V670" s="11"/>
      <c r="W670" s="28">
        <v>0.57999999999999996</v>
      </c>
      <c r="X670" s="28">
        <v>38246.36</v>
      </c>
      <c r="Y670" s="60"/>
      <c r="Z670" s="28">
        <v>0.57999999999999996</v>
      </c>
      <c r="AA670" s="28">
        <v>38246.36</v>
      </c>
      <c r="AB670" s="60"/>
      <c r="AC670" s="28">
        <v>0.6</v>
      </c>
      <c r="AD670" s="28">
        <v>39565.199999999997</v>
      </c>
      <c r="AE670" s="60"/>
      <c r="AF670" s="28">
        <v>0.6</v>
      </c>
      <c r="AG670" s="44">
        <v>39565.199999999997</v>
      </c>
      <c r="AH670" s="60"/>
      <c r="AI670" s="63">
        <v>0.73</v>
      </c>
      <c r="AJ670" s="44">
        <v>48137.66</v>
      </c>
      <c r="AK670" s="12"/>
      <c r="AL670" s="11"/>
      <c r="AM670" s="28">
        <v>15.61</v>
      </c>
      <c r="AN670" s="28">
        <v>1029354.62</v>
      </c>
      <c r="AO670" s="60"/>
      <c r="AP670" s="28">
        <v>15.61</v>
      </c>
      <c r="AQ670" s="28">
        <v>411214.23</v>
      </c>
      <c r="AR670" s="60"/>
      <c r="AS670" s="28">
        <v>2.2000000000000002</v>
      </c>
      <c r="AT670" s="28">
        <v>163739.4</v>
      </c>
      <c r="AU670" s="13"/>
      <c r="AV670" s="11"/>
      <c r="AW670" s="44">
        <v>3403865.43</v>
      </c>
      <c r="AX670" s="51"/>
      <c r="AY670" s="140">
        <v>36.39</v>
      </c>
    </row>
    <row r="671" spans="1:51" x14ac:dyDescent="0.25">
      <c r="A671" s="116" t="s">
        <v>1523</v>
      </c>
      <c r="B671" s="152" t="s">
        <v>1524</v>
      </c>
      <c r="C671" s="27" t="s">
        <v>1494</v>
      </c>
      <c r="D671" s="27" t="s">
        <v>131</v>
      </c>
      <c r="E671" s="60"/>
      <c r="F671" s="139">
        <v>676.98</v>
      </c>
      <c r="G671" s="140">
        <v>123</v>
      </c>
      <c r="H671" s="140">
        <v>0.33</v>
      </c>
      <c r="I671" s="60"/>
      <c r="J671" s="28">
        <v>0.98</v>
      </c>
      <c r="K671" s="28">
        <v>64623.16</v>
      </c>
      <c r="L671" s="60"/>
      <c r="M671" s="28">
        <v>0.98</v>
      </c>
      <c r="N671" s="28">
        <v>64623.16</v>
      </c>
      <c r="O671" s="60"/>
      <c r="P671" s="28">
        <v>1.02</v>
      </c>
      <c r="Q671" s="28">
        <v>67260.84</v>
      </c>
      <c r="R671" s="60"/>
      <c r="S671" s="28">
        <v>1.02</v>
      </c>
      <c r="T671" s="44">
        <v>67260.84</v>
      </c>
      <c r="U671" s="12"/>
      <c r="V671" s="11"/>
      <c r="W671" s="28">
        <v>0</v>
      </c>
      <c r="X671" s="28">
        <v>0</v>
      </c>
      <c r="Y671" s="60"/>
      <c r="Z671" s="28">
        <v>0</v>
      </c>
      <c r="AA671" s="28">
        <v>0</v>
      </c>
      <c r="AB671" s="60"/>
      <c r="AC671" s="28">
        <v>0</v>
      </c>
      <c r="AD671" s="28">
        <v>0</v>
      </c>
      <c r="AE671" s="60"/>
      <c r="AF671" s="28">
        <v>0</v>
      </c>
      <c r="AG671" s="44">
        <v>0</v>
      </c>
      <c r="AH671" s="60"/>
      <c r="AI671" s="63">
        <v>0</v>
      </c>
      <c r="AJ671" s="44">
        <v>0</v>
      </c>
      <c r="AK671" s="12"/>
      <c r="AL671" s="11"/>
      <c r="AM671" s="28">
        <v>4.8</v>
      </c>
      <c r="AN671" s="28">
        <v>316521.59999999998</v>
      </c>
      <c r="AO671" s="60"/>
      <c r="AP671" s="28">
        <v>4.8</v>
      </c>
      <c r="AQ671" s="28">
        <v>126446.39999999999</v>
      </c>
      <c r="AR671" s="60"/>
      <c r="AS671" s="28">
        <v>0.67</v>
      </c>
      <c r="AT671" s="28">
        <v>49866.09</v>
      </c>
      <c r="AU671" s="13"/>
      <c r="AV671" s="11"/>
      <c r="AW671" s="44">
        <v>756602.09</v>
      </c>
      <c r="AX671" s="51"/>
      <c r="AY671" s="140">
        <v>7.82</v>
      </c>
    </row>
    <row r="672" spans="1:51" x14ac:dyDescent="0.25">
      <c r="A672" s="116" t="s">
        <v>1525</v>
      </c>
      <c r="B672" s="152" t="s">
        <v>1526</v>
      </c>
      <c r="C672" s="27" t="s">
        <v>1494</v>
      </c>
      <c r="D672" s="27" t="s">
        <v>12</v>
      </c>
      <c r="E672" s="60"/>
      <c r="F672" s="139">
        <v>9350.0499999999993</v>
      </c>
      <c r="G672" s="140">
        <v>1185</v>
      </c>
      <c r="H672" s="140">
        <v>392</v>
      </c>
      <c r="I672" s="60"/>
      <c r="J672" s="28">
        <v>9.48</v>
      </c>
      <c r="K672" s="28">
        <v>625130.16</v>
      </c>
      <c r="L672" s="60"/>
      <c r="M672" s="28">
        <v>9.48</v>
      </c>
      <c r="N672" s="28">
        <v>625130.16</v>
      </c>
      <c r="O672" s="60"/>
      <c r="P672" s="28">
        <v>9.8699999999999992</v>
      </c>
      <c r="Q672" s="28">
        <v>650847.54</v>
      </c>
      <c r="R672" s="60"/>
      <c r="S672" s="28">
        <v>9.8699999999999992</v>
      </c>
      <c r="T672" s="44">
        <v>650847.54</v>
      </c>
      <c r="U672" s="12"/>
      <c r="V672" s="11"/>
      <c r="W672" s="28">
        <v>3.13</v>
      </c>
      <c r="X672" s="28">
        <v>206398.46</v>
      </c>
      <c r="Y672" s="60"/>
      <c r="Z672" s="28">
        <v>3.13</v>
      </c>
      <c r="AA672" s="28">
        <v>206398.46</v>
      </c>
      <c r="AB672" s="60"/>
      <c r="AC672" s="28">
        <v>3.26</v>
      </c>
      <c r="AD672" s="28">
        <v>214970.92</v>
      </c>
      <c r="AE672" s="60"/>
      <c r="AF672" s="28">
        <v>3.26</v>
      </c>
      <c r="AG672" s="44">
        <v>214970.92</v>
      </c>
      <c r="AH672" s="60"/>
      <c r="AI672" s="63">
        <v>3.92</v>
      </c>
      <c r="AJ672" s="44">
        <v>258492.64</v>
      </c>
      <c r="AK672" s="12"/>
      <c r="AL672" s="11"/>
      <c r="AM672" s="28">
        <v>66.31</v>
      </c>
      <c r="AN672" s="28">
        <v>4372614.0199999996</v>
      </c>
      <c r="AO672" s="60"/>
      <c r="AP672" s="28">
        <v>66.31</v>
      </c>
      <c r="AQ672" s="28">
        <v>1746804.33</v>
      </c>
      <c r="AR672" s="60"/>
      <c r="AS672" s="28">
        <v>9.35</v>
      </c>
      <c r="AT672" s="28">
        <v>695892.45</v>
      </c>
      <c r="AU672" s="13"/>
      <c r="AV672" s="11"/>
      <c r="AW672" s="44">
        <v>10468497.599999998</v>
      </c>
      <c r="AX672" s="51"/>
      <c r="AY672" s="140">
        <v>109.1</v>
      </c>
    </row>
    <row r="673" spans="1:51" x14ac:dyDescent="0.25">
      <c r="A673" s="116" t="s">
        <v>1527</v>
      </c>
      <c r="B673" s="152" t="s">
        <v>1528</v>
      </c>
      <c r="C673" s="27" t="s">
        <v>1494</v>
      </c>
      <c r="D673" s="27" t="s">
        <v>120</v>
      </c>
      <c r="E673" s="60"/>
      <c r="F673" s="139">
        <v>976.5</v>
      </c>
      <c r="G673" s="140">
        <v>410.66</v>
      </c>
      <c r="H673" s="140">
        <v>84.33</v>
      </c>
      <c r="I673" s="60"/>
      <c r="J673" s="28">
        <v>3.28</v>
      </c>
      <c r="K673" s="28">
        <v>216289.76</v>
      </c>
      <c r="L673" s="60"/>
      <c r="M673" s="28">
        <v>3.28</v>
      </c>
      <c r="N673" s="28">
        <v>216289.76</v>
      </c>
      <c r="O673" s="60"/>
      <c r="P673" s="28">
        <v>3.42</v>
      </c>
      <c r="Q673" s="28">
        <v>225521.64</v>
      </c>
      <c r="R673" s="60"/>
      <c r="S673" s="28">
        <v>3.42</v>
      </c>
      <c r="T673" s="44">
        <v>225521.64</v>
      </c>
      <c r="U673" s="12"/>
      <c r="V673" s="11"/>
      <c r="W673" s="28">
        <v>0.67</v>
      </c>
      <c r="X673" s="28">
        <v>44181.14</v>
      </c>
      <c r="Y673" s="60"/>
      <c r="Z673" s="28">
        <v>0.67</v>
      </c>
      <c r="AA673" s="28">
        <v>44181.14</v>
      </c>
      <c r="AB673" s="60"/>
      <c r="AC673" s="28">
        <v>0.7</v>
      </c>
      <c r="AD673" s="28">
        <v>46159.4</v>
      </c>
      <c r="AE673" s="60"/>
      <c r="AF673" s="28">
        <v>0.7</v>
      </c>
      <c r="AG673" s="44">
        <v>46159.4</v>
      </c>
      <c r="AH673" s="60"/>
      <c r="AI673" s="63">
        <v>0.84</v>
      </c>
      <c r="AJ673" s="44">
        <v>55391.28</v>
      </c>
      <c r="AK673" s="12"/>
      <c r="AL673" s="11"/>
      <c r="AM673" s="28">
        <v>6.92</v>
      </c>
      <c r="AN673" s="28">
        <v>456318.64</v>
      </c>
      <c r="AO673" s="60"/>
      <c r="AP673" s="28">
        <v>6.92</v>
      </c>
      <c r="AQ673" s="28">
        <v>182293.56</v>
      </c>
      <c r="AR673" s="60"/>
      <c r="AS673" s="28">
        <v>0.97</v>
      </c>
      <c r="AT673" s="28">
        <v>72194.19</v>
      </c>
      <c r="AU673" s="13"/>
      <c r="AV673" s="11"/>
      <c r="AW673" s="44">
        <v>1830501.5500000003</v>
      </c>
      <c r="AX673" s="51"/>
      <c r="AY673" s="140">
        <v>19.949999999999996</v>
      </c>
    </row>
    <row r="674" spans="1:51" x14ac:dyDescent="0.25">
      <c r="A674" s="116" t="s">
        <v>1529</v>
      </c>
      <c r="B674" s="152" t="s">
        <v>1530</v>
      </c>
      <c r="C674" s="27" t="s">
        <v>1494</v>
      </c>
      <c r="D674" s="27" t="s">
        <v>12</v>
      </c>
      <c r="E674" s="60"/>
      <c r="F674" s="139">
        <v>5928.79</v>
      </c>
      <c r="G674" s="140">
        <v>2441.66</v>
      </c>
      <c r="H674" s="140">
        <v>985</v>
      </c>
      <c r="I674" s="60"/>
      <c r="J674" s="28">
        <v>19.53</v>
      </c>
      <c r="K674" s="28">
        <v>1287847.26</v>
      </c>
      <c r="L674" s="60"/>
      <c r="M674" s="28">
        <v>19.53</v>
      </c>
      <c r="N674" s="28">
        <v>1287847.26</v>
      </c>
      <c r="O674" s="60"/>
      <c r="P674" s="28">
        <v>20.34</v>
      </c>
      <c r="Q674" s="28">
        <v>1341260.28</v>
      </c>
      <c r="R674" s="60"/>
      <c r="S674" s="28">
        <v>20.34</v>
      </c>
      <c r="T674" s="44">
        <v>1341260.28</v>
      </c>
      <c r="U674" s="12"/>
      <c r="V674" s="11"/>
      <c r="W674" s="28">
        <v>7.88</v>
      </c>
      <c r="X674" s="28">
        <v>519622.96</v>
      </c>
      <c r="Y674" s="60"/>
      <c r="Z674" s="28">
        <v>7.88</v>
      </c>
      <c r="AA674" s="28">
        <v>519622.96</v>
      </c>
      <c r="AB674" s="60"/>
      <c r="AC674" s="28">
        <v>8.1999999999999993</v>
      </c>
      <c r="AD674" s="28">
        <v>540724.4</v>
      </c>
      <c r="AE674" s="60"/>
      <c r="AF674" s="28">
        <v>8.1999999999999993</v>
      </c>
      <c r="AG674" s="44">
        <v>540724.4</v>
      </c>
      <c r="AH674" s="60"/>
      <c r="AI674" s="63">
        <v>9.85</v>
      </c>
      <c r="AJ674" s="44">
        <v>649528.69999999995</v>
      </c>
      <c r="AK674" s="12"/>
      <c r="AL674" s="11"/>
      <c r="AM674" s="28">
        <v>42.04</v>
      </c>
      <c r="AN674" s="28">
        <v>2772201.68</v>
      </c>
      <c r="AO674" s="60"/>
      <c r="AP674" s="28">
        <v>42.04</v>
      </c>
      <c r="AQ674" s="28">
        <v>1107459.72</v>
      </c>
      <c r="AR674" s="60"/>
      <c r="AS674" s="28">
        <v>5.92</v>
      </c>
      <c r="AT674" s="28">
        <v>440607.84</v>
      </c>
      <c r="AU674" s="13"/>
      <c r="AV674" s="11"/>
      <c r="AW674" s="44">
        <v>12348707.74</v>
      </c>
      <c r="AX674" s="51"/>
      <c r="AY674" s="140">
        <v>136.38</v>
      </c>
    </row>
    <row r="675" spans="1:51" x14ac:dyDescent="0.25">
      <c r="A675" s="116" t="s">
        <v>1536</v>
      </c>
      <c r="B675" s="152" t="s">
        <v>1537</v>
      </c>
      <c r="C675" s="27" t="s">
        <v>1533</v>
      </c>
      <c r="D675" s="27" t="s">
        <v>12</v>
      </c>
      <c r="E675" s="60"/>
      <c r="F675" s="139">
        <v>432.04</v>
      </c>
      <c r="G675" s="140">
        <v>62</v>
      </c>
      <c r="H675" s="140">
        <v>0</v>
      </c>
      <c r="I675" s="60"/>
      <c r="J675" s="28">
        <v>0.49</v>
      </c>
      <c r="K675" s="28">
        <v>32311.58</v>
      </c>
      <c r="L675" s="60"/>
      <c r="M675" s="28">
        <v>0.49</v>
      </c>
      <c r="N675" s="28">
        <v>32311.58</v>
      </c>
      <c r="O675" s="60"/>
      <c r="P675" s="28">
        <v>0.51</v>
      </c>
      <c r="Q675" s="28">
        <v>33630.42</v>
      </c>
      <c r="R675" s="60"/>
      <c r="S675" s="28">
        <v>0.51</v>
      </c>
      <c r="T675" s="44">
        <v>33630.42</v>
      </c>
      <c r="U675" s="12"/>
      <c r="V675" s="11"/>
      <c r="W675" s="28">
        <v>0</v>
      </c>
      <c r="X675" s="28">
        <v>0</v>
      </c>
      <c r="Y675" s="60"/>
      <c r="Z675" s="28">
        <v>0</v>
      </c>
      <c r="AA675" s="28">
        <v>0</v>
      </c>
      <c r="AB675" s="60"/>
      <c r="AC675" s="28">
        <v>0</v>
      </c>
      <c r="AD675" s="28">
        <v>0</v>
      </c>
      <c r="AE675" s="60"/>
      <c r="AF675" s="28">
        <v>0</v>
      </c>
      <c r="AG675" s="44">
        <v>0</v>
      </c>
      <c r="AH675" s="60"/>
      <c r="AI675" s="63">
        <v>0</v>
      </c>
      <c r="AJ675" s="44">
        <v>0</v>
      </c>
      <c r="AK675" s="12"/>
      <c r="AL675" s="11"/>
      <c r="AM675" s="28">
        <v>3.06</v>
      </c>
      <c r="AN675" s="28">
        <v>201782.52</v>
      </c>
      <c r="AO675" s="60"/>
      <c r="AP675" s="28">
        <v>3.06</v>
      </c>
      <c r="AQ675" s="28">
        <v>80609.58</v>
      </c>
      <c r="AR675" s="60"/>
      <c r="AS675" s="28">
        <v>0.43</v>
      </c>
      <c r="AT675" s="28">
        <v>32003.61</v>
      </c>
      <c r="AU675" s="13"/>
      <c r="AV675" s="11"/>
      <c r="AW675" s="44">
        <v>446279.70999999996</v>
      </c>
      <c r="AX675" s="51"/>
      <c r="AY675" s="140">
        <v>4.57</v>
      </c>
    </row>
    <row r="676" spans="1:51" x14ac:dyDescent="0.25">
      <c r="A676" s="116" t="s">
        <v>1538</v>
      </c>
      <c r="B676" s="152" t="s">
        <v>1539</v>
      </c>
      <c r="C676" s="27" t="s">
        <v>1533</v>
      </c>
      <c r="D676" s="27" t="s">
        <v>12</v>
      </c>
      <c r="E676" s="60"/>
      <c r="F676" s="139">
        <v>1966.04</v>
      </c>
      <c r="G676" s="140">
        <v>209</v>
      </c>
      <c r="H676" s="140">
        <v>6</v>
      </c>
      <c r="I676" s="60"/>
      <c r="J676" s="28">
        <v>1.67</v>
      </c>
      <c r="K676" s="28">
        <v>110123.14</v>
      </c>
      <c r="L676" s="60"/>
      <c r="M676" s="28">
        <v>1.67</v>
      </c>
      <c r="N676" s="28">
        <v>110123.14</v>
      </c>
      <c r="O676" s="60"/>
      <c r="P676" s="28">
        <v>1.74</v>
      </c>
      <c r="Q676" s="28">
        <v>114739.08</v>
      </c>
      <c r="R676" s="60"/>
      <c r="S676" s="28">
        <v>1.74</v>
      </c>
      <c r="T676" s="44">
        <v>114739.08</v>
      </c>
      <c r="U676" s="12"/>
      <c r="V676" s="11"/>
      <c r="W676" s="28">
        <v>0.04</v>
      </c>
      <c r="X676" s="28">
        <v>2637.68</v>
      </c>
      <c r="Y676" s="60"/>
      <c r="Z676" s="28">
        <v>0.04</v>
      </c>
      <c r="AA676" s="28">
        <v>2637.68</v>
      </c>
      <c r="AB676" s="60"/>
      <c r="AC676" s="28">
        <v>0.05</v>
      </c>
      <c r="AD676" s="28">
        <v>3297.1</v>
      </c>
      <c r="AE676" s="60"/>
      <c r="AF676" s="28">
        <v>0.05</v>
      </c>
      <c r="AG676" s="44">
        <v>3297.1</v>
      </c>
      <c r="AH676" s="60"/>
      <c r="AI676" s="63">
        <v>0.06</v>
      </c>
      <c r="AJ676" s="44">
        <v>3956.52</v>
      </c>
      <c r="AK676" s="12"/>
      <c r="AL676" s="11"/>
      <c r="AM676" s="28">
        <v>13.94</v>
      </c>
      <c r="AN676" s="28">
        <v>919231.48</v>
      </c>
      <c r="AO676" s="60"/>
      <c r="AP676" s="28">
        <v>13.94</v>
      </c>
      <c r="AQ676" s="28">
        <v>367221.42</v>
      </c>
      <c r="AR676" s="60"/>
      <c r="AS676" s="28">
        <v>1.96</v>
      </c>
      <c r="AT676" s="28">
        <v>145876.92000000001</v>
      </c>
      <c r="AU676" s="13"/>
      <c r="AV676" s="11"/>
      <c r="AW676" s="44">
        <v>1897880.3399999999</v>
      </c>
      <c r="AX676" s="51"/>
      <c r="AY676" s="140">
        <v>19.29</v>
      </c>
    </row>
    <row r="677" spans="1:51" x14ac:dyDescent="0.25">
      <c r="A677" s="116" t="s">
        <v>1540</v>
      </c>
      <c r="B677" s="152" t="s">
        <v>1541</v>
      </c>
      <c r="C677" s="27" t="s">
        <v>1533</v>
      </c>
      <c r="D677" s="27" t="s">
        <v>12</v>
      </c>
      <c r="E677" s="60"/>
      <c r="F677" s="139">
        <v>2662.75</v>
      </c>
      <c r="G677" s="140">
        <v>456</v>
      </c>
      <c r="H677" s="140">
        <v>1</v>
      </c>
      <c r="I677" s="60"/>
      <c r="J677" s="28">
        <v>3.64</v>
      </c>
      <c r="K677" s="28">
        <v>240028.88</v>
      </c>
      <c r="L677" s="60"/>
      <c r="M677" s="28">
        <v>3.64</v>
      </c>
      <c r="N677" s="28">
        <v>240028.88</v>
      </c>
      <c r="O677" s="60"/>
      <c r="P677" s="28">
        <v>3.8</v>
      </c>
      <c r="Q677" s="28">
        <v>250579.6</v>
      </c>
      <c r="R677" s="60"/>
      <c r="S677" s="28">
        <v>3.8</v>
      </c>
      <c r="T677" s="44">
        <v>250579.6</v>
      </c>
      <c r="U677" s="12"/>
      <c r="V677" s="11"/>
      <c r="W677" s="28">
        <v>0</v>
      </c>
      <c r="X677" s="28">
        <v>0</v>
      </c>
      <c r="Y677" s="60"/>
      <c r="Z677" s="28">
        <v>0</v>
      </c>
      <c r="AA677" s="28">
        <v>0</v>
      </c>
      <c r="AB677" s="60"/>
      <c r="AC677" s="28">
        <v>0</v>
      </c>
      <c r="AD677" s="28">
        <v>0</v>
      </c>
      <c r="AE677" s="60"/>
      <c r="AF677" s="28">
        <v>0</v>
      </c>
      <c r="AG677" s="44">
        <v>0</v>
      </c>
      <c r="AH677" s="60"/>
      <c r="AI677" s="63">
        <v>0.01</v>
      </c>
      <c r="AJ677" s="44">
        <v>659.42</v>
      </c>
      <c r="AK677" s="12"/>
      <c r="AL677" s="11"/>
      <c r="AM677" s="28">
        <v>18.88</v>
      </c>
      <c r="AN677" s="28">
        <v>1244984.96</v>
      </c>
      <c r="AO677" s="60"/>
      <c r="AP677" s="28">
        <v>18.88</v>
      </c>
      <c r="AQ677" s="28">
        <v>497355.84</v>
      </c>
      <c r="AR677" s="60"/>
      <c r="AS677" s="28">
        <v>2.66</v>
      </c>
      <c r="AT677" s="28">
        <v>197975.82</v>
      </c>
      <c r="AU677" s="13"/>
      <c r="AV677" s="11"/>
      <c r="AW677" s="44">
        <v>2922193</v>
      </c>
      <c r="AX677" s="51"/>
      <c r="AY677" s="140">
        <v>30.129999999999995</v>
      </c>
    </row>
    <row r="678" spans="1:51" x14ac:dyDescent="0.25">
      <c r="A678" s="116" t="s">
        <v>1542</v>
      </c>
      <c r="B678" s="152" t="s">
        <v>1543</v>
      </c>
      <c r="C678" s="27" t="s">
        <v>1544</v>
      </c>
      <c r="D678" s="27" t="s">
        <v>12</v>
      </c>
      <c r="E678" s="60"/>
      <c r="F678" s="139">
        <v>208.03</v>
      </c>
      <c r="G678" s="140">
        <v>106.33</v>
      </c>
      <c r="H678" s="140">
        <v>0</v>
      </c>
      <c r="I678" s="60"/>
      <c r="J678" s="28">
        <v>0.85</v>
      </c>
      <c r="K678" s="28">
        <v>56050.7</v>
      </c>
      <c r="L678" s="60"/>
      <c r="M678" s="28">
        <v>0.85</v>
      </c>
      <c r="N678" s="28">
        <v>56050.7</v>
      </c>
      <c r="O678" s="60"/>
      <c r="P678" s="28">
        <v>0.88</v>
      </c>
      <c r="Q678" s="28">
        <v>58028.959999999999</v>
      </c>
      <c r="R678" s="60"/>
      <c r="S678" s="28">
        <v>0.88</v>
      </c>
      <c r="T678" s="44">
        <v>58028.959999999999</v>
      </c>
      <c r="U678" s="12"/>
      <c r="V678" s="11"/>
      <c r="W678" s="28">
        <v>0</v>
      </c>
      <c r="X678" s="28">
        <v>0</v>
      </c>
      <c r="Y678" s="60"/>
      <c r="Z678" s="28">
        <v>0</v>
      </c>
      <c r="AA678" s="28">
        <v>0</v>
      </c>
      <c r="AB678" s="60"/>
      <c r="AC678" s="28">
        <v>0</v>
      </c>
      <c r="AD678" s="28">
        <v>0</v>
      </c>
      <c r="AE678" s="60"/>
      <c r="AF678" s="28">
        <v>0</v>
      </c>
      <c r="AG678" s="44">
        <v>0</v>
      </c>
      <c r="AH678" s="60"/>
      <c r="AI678" s="63">
        <v>0</v>
      </c>
      <c r="AJ678" s="44">
        <v>0</v>
      </c>
      <c r="AK678" s="12"/>
      <c r="AL678" s="11"/>
      <c r="AM678" s="28">
        <v>1.47</v>
      </c>
      <c r="AN678" s="28">
        <v>96934.74</v>
      </c>
      <c r="AO678" s="60"/>
      <c r="AP678" s="28">
        <v>1.47</v>
      </c>
      <c r="AQ678" s="28">
        <v>38724.21</v>
      </c>
      <c r="AR678" s="60"/>
      <c r="AS678" s="28">
        <v>0.2</v>
      </c>
      <c r="AT678" s="28">
        <v>14885.4</v>
      </c>
      <c r="AU678" s="13"/>
      <c r="AV678" s="11"/>
      <c r="AW678" s="44">
        <v>378703.67000000004</v>
      </c>
      <c r="AX678" s="51"/>
      <c r="AY678" s="140">
        <v>4.08</v>
      </c>
    </row>
    <row r="679" spans="1:51" x14ac:dyDescent="0.25">
      <c r="A679" s="116" t="s">
        <v>1545</v>
      </c>
      <c r="B679" s="152" t="s">
        <v>1546</v>
      </c>
      <c r="C679" s="27" t="s">
        <v>1544</v>
      </c>
      <c r="D679" s="27" t="s">
        <v>131</v>
      </c>
      <c r="E679" s="60"/>
      <c r="F679" s="139">
        <v>52.5</v>
      </c>
      <c r="G679" s="140">
        <v>23.33</v>
      </c>
      <c r="H679" s="140">
        <v>0</v>
      </c>
      <c r="I679" s="60"/>
      <c r="J679" s="28">
        <v>0.18</v>
      </c>
      <c r="K679" s="28">
        <v>11869.56</v>
      </c>
      <c r="L679" s="60"/>
      <c r="M679" s="28">
        <v>0.18</v>
      </c>
      <c r="N679" s="28">
        <v>11869.56</v>
      </c>
      <c r="O679" s="60"/>
      <c r="P679" s="28">
        <v>0.19</v>
      </c>
      <c r="Q679" s="28">
        <v>12528.98</v>
      </c>
      <c r="R679" s="60"/>
      <c r="S679" s="28">
        <v>0.19</v>
      </c>
      <c r="T679" s="44">
        <v>12528.98</v>
      </c>
      <c r="U679" s="12"/>
      <c r="V679" s="11"/>
      <c r="W679" s="28">
        <v>0</v>
      </c>
      <c r="X679" s="28">
        <v>0</v>
      </c>
      <c r="Y679" s="60"/>
      <c r="Z679" s="28">
        <v>0</v>
      </c>
      <c r="AA679" s="28">
        <v>0</v>
      </c>
      <c r="AB679" s="60"/>
      <c r="AC679" s="28">
        <v>0</v>
      </c>
      <c r="AD679" s="28">
        <v>0</v>
      </c>
      <c r="AE679" s="60"/>
      <c r="AF679" s="28">
        <v>0</v>
      </c>
      <c r="AG679" s="44">
        <v>0</v>
      </c>
      <c r="AH679" s="60"/>
      <c r="AI679" s="63">
        <v>0</v>
      </c>
      <c r="AJ679" s="44">
        <v>0</v>
      </c>
      <c r="AK679" s="12"/>
      <c r="AL679" s="11"/>
      <c r="AM679" s="28">
        <v>0.37</v>
      </c>
      <c r="AN679" s="28">
        <v>24398.54</v>
      </c>
      <c r="AO679" s="60"/>
      <c r="AP679" s="28">
        <v>0.37</v>
      </c>
      <c r="AQ679" s="28">
        <v>9746.91</v>
      </c>
      <c r="AR679" s="60"/>
      <c r="AS679" s="28">
        <v>0.05</v>
      </c>
      <c r="AT679" s="28">
        <v>3721.35</v>
      </c>
      <c r="AU679" s="13"/>
      <c r="AV679" s="11"/>
      <c r="AW679" s="44">
        <v>86663.87999999999</v>
      </c>
      <c r="AX679" s="51"/>
      <c r="AY679" s="140">
        <v>0.93</v>
      </c>
    </row>
    <row r="680" spans="1:51" x14ac:dyDescent="0.25">
      <c r="A680" s="116" t="s">
        <v>1547</v>
      </c>
      <c r="B680" s="152" t="s">
        <v>1548</v>
      </c>
      <c r="C680" s="27" t="s">
        <v>1544</v>
      </c>
      <c r="D680" s="27" t="s">
        <v>12</v>
      </c>
      <c r="E680" s="60"/>
      <c r="F680" s="139">
        <v>954.5</v>
      </c>
      <c r="G680" s="140">
        <v>386</v>
      </c>
      <c r="H680" s="140">
        <v>0</v>
      </c>
      <c r="I680" s="60"/>
      <c r="J680" s="28">
        <v>3.08</v>
      </c>
      <c r="K680" s="28">
        <v>203101.36</v>
      </c>
      <c r="L680" s="60"/>
      <c r="M680" s="28">
        <v>3.08</v>
      </c>
      <c r="N680" s="28">
        <v>203101.36</v>
      </c>
      <c r="O680" s="60"/>
      <c r="P680" s="28">
        <v>3.21</v>
      </c>
      <c r="Q680" s="28">
        <v>211673.82</v>
      </c>
      <c r="R680" s="60"/>
      <c r="S680" s="28">
        <v>3.21</v>
      </c>
      <c r="T680" s="44">
        <v>211673.82</v>
      </c>
      <c r="U680" s="12"/>
      <c r="V680" s="11"/>
      <c r="W680" s="28">
        <v>0</v>
      </c>
      <c r="X680" s="28">
        <v>0</v>
      </c>
      <c r="Y680" s="60"/>
      <c r="Z680" s="28">
        <v>0</v>
      </c>
      <c r="AA680" s="28">
        <v>0</v>
      </c>
      <c r="AB680" s="60"/>
      <c r="AC680" s="28">
        <v>0</v>
      </c>
      <c r="AD680" s="28">
        <v>0</v>
      </c>
      <c r="AE680" s="60"/>
      <c r="AF680" s="28">
        <v>0</v>
      </c>
      <c r="AG680" s="44">
        <v>0</v>
      </c>
      <c r="AH680" s="60"/>
      <c r="AI680" s="63">
        <v>0</v>
      </c>
      <c r="AJ680" s="44">
        <v>0</v>
      </c>
      <c r="AK680" s="12"/>
      <c r="AL680" s="11"/>
      <c r="AM680" s="28">
        <v>6.76</v>
      </c>
      <c r="AN680" s="28">
        <v>445767.92</v>
      </c>
      <c r="AO680" s="60"/>
      <c r="AP680" s="28">
        <v>6.76</v>
      </c>
      <c r="AQ680" s="28">
        <v>178078.68</v>
      </c>
      <c r="AR680" s="60"/>
      <c r="AS680" s="28">
        <v>0.95</v>
      </c>
      <c r="AT680" s="28">
        <v>70705.649999999994</v>
      </c>
      <c r="AU680" s="13"/>
      <c r="AV680" s="11"/>
      <c r="AW680" s="44">
        <v>1524102.6099999999</v>
      </c>
      <c r="AX680" s="51"/>
      <c r="AY680" s="140">
        <v>16.259999999999998</v>
      </c>
    </row>
    <row r="681" spans="1:51" x14ac:dyDescent="0.25">
      <c r="A681" s="116" t="s">
        <v>1549</v>
      </c>
      <c r="B681" s="152" t="s">
        <v>1550</v>
      </c>
      <c r="C681" s="27" t="s">
        <v>1544</v>
      </c>
      <c r="D681" s="27" t="s">
        <v>120</v>
      </c>
      <c r="E681" s="60"/>
      <c r="F681" s="139">
        <v>135.13999999999999</v>
      </c>
      <c r="G681" s="140">
        <v>60</v>
      </c>
      <c r="H681" s="140">
        <v>0</v>
      </c>
      <c r="I681" s="60"/>
      <c r="J681" s="28">
        <v>0.48</v>
      </c>
      <c r="K681" s="28">
        <v>31652.16</v>
      </c>
      <c r="L681" s="60"/>
      <c r="M681" s="28">
        <v>0.48</v>
      </c>
      <c r="N681" s="28">
        <v>31652.16</v>
      </c>
      <c r="O681" s="60"/>
      <c r="P681" s="28">
        <v>0.5</v>
      </c>
      <c r="Q681" s="28">
        <v>32971</v>
      </c>
      <c r="R681" s="60"/>
      <c r="S681" s="28">
        <v>0.5</v>
      </c>
      <c r="T681" s="44">
        <v>32971</v>
      </c>
      <c r="U681" s="12"/>
      <c r="V681" s="11"/>
      <c r="W681" s="28">
        <v>0</v>
      </c>
      <c r="X681" s="28">
        <v>0</v>
      </c>
      <c r="Y681" s="60"/>
      <c r="Z681" s="28">
        <v>0</v>
      </c>
      <c r="AA681" s="28">
        <v>0</v>
      </c>
      <c r="AB681" s="60"/>
      <c r="AC681" s="28">
        <v>0</v>
      </c>
      <c r="AD681" s="28">
        <v>0</v>
      </c>
      <c r="AE681" s="60"/>
      <c r="AF681" s="28">
        <v>0</v>
      </c>
      <c r="AG681" s="44">
        <v>0</v>
      </c>
      <c r="AH681" s="60"/>
      <c r="AI681" s="63">
        <v>0</v>
      </c>
      <c r="AJ681" s="44">
        <v>0</v>
      </c>
      <c r="AK681" s="12"/>
      <c r="AL681" s="11"/>
      <c r="AM681" s="28">
        <v>0.95</v>
      </c>
      <c r="AN681" s="28">
        <v>62644.9</v>
      </c>
      <c r="AO681" s="60"/>
      <c r="AP681" s="28">
        <v>0.95</v>
      </c>
      <c r="AQ681" s="28">
        <v>25025.85</v>
      </c>
      <c r="AR681" s="60"/>
      <c r="AS681" s="28">
        <v>0.13</v>
      </c>
      <c r="AT681" s="28">
        <v>9675.51</v>
      </c>
      <c r="AU681" s="13"/>
      <c r="AV681" s="11"/>
      <c r="AW681" s="44">
        <v>226592.58000000002</v>
      </c>
      <c r="AX681" s="51"/>
      <c r="AY681" s="140">
        <v>2.4299999999999997</v>
      </c>
    </row>
    <row r="682" spans="1:51" x14ac:dyDescent="0.25">
      <c r="A682" s="116" t="s">
        <v>1551</v>
      </c>
      <c r="B682" s="152" t="s">
        <v>1552</v>
      </c>
      <c r="C682" s="27" t="s">
        <v>1544</v>
      </c>
      <c r="D682" s="27" t="s">
        <v>12</v>
      </c>
      <c r="E682" s="60"/>
      <c r="F682" s="139">
        <v>433.12</v>
      </c>
      <c r="G682" s="140">
        <v>136.66</v>
      </c>
      <c r="H682" s="140">
        <v>0</v>
      </c>
      <c r="I682" s="60"/>
      <c r="J682" s="28">
        <v>1.0900000000000001</v>
      </c>
      <c r="K682" s="28">
        <v>71876.78</v>
      </c>
      <c r="L682" s="60"/>
      <c r="M682" s="28">
        <v>1.0900000000000001</v>
      </c>
      <c r="N682" s="28">
        <v>71876.78</v>
      </c>
      <c r="O682" s="60"/>
      <c r="P682" s="28">
        <v>1.1299999999999999</v>
      </c>
      <c r="Q682" s="28">
        <v>74514.460000000006</v>
      </c>
      <c r="R682" s="60"/>
      <c r="S682" s="28">
        <v>1.1299999999999999</v>
      </c>
      <c r="T682" s="44">
        <v>74514.460000000006</v>
      </c>
      <c r="U682" s="12"/>
      <c r="V682" s="11"/>
      <c r="W682" s="28">
        <v>0</v>
      </c>
      <c r="X682" s="28">
        <v>0</v>
      </c>
      <c r="Y682" s="60"/>
      <c r="Z682" s="28">
        <v>0</v>
      </c>
      <c r="AA682" s="28">
        <v>0</v>
      </c>
      <c r="AB682" s="60"/>
      <c r="AC682" s="28">
        <v>0</v>
      </c>
      <c r="AD682" s="28">
        <v>0</v>
      </c>
      <c r="AE682" s="60"/>
      <c r="AF682" s="28">
        <v>0</v>
      </c>
      <c r="AG682" s="44">
        <v>0</v>
      </c>
      <c r="AH682" s="60"/>
      <c r="AI682" s="63">
        <v>0</v>
      </c>
      <c r="AJ682" s="44">
        <v>0</v>
      </c>
      <c r="AK682" s="12"/>
      <c r="AL682" s="11"/>
      <c r="AM682" s="28">
        <v>3.07</v>
      </c>
      <c r="AN682" s="28">
        <v>202441.94</v>
      </c>
      <c r="AO682" s="60"/>
      <c r="AP682" s="28">
        <v>3.07</v>
      </c>
      <c r="AQ682" s="28">
        <v>80873.009999999995</v>
      </c>
      <c r="AR682" s="60"/>
      <c r="AS682" s="28">
        <v>0.43</v>
      </c>
      <c r="AT682" s="28">
        <v>32003.61</v>
      </c>
      <c r="AU682" s="13"/>
      <c r="AV682" s="11"/>
      <c r="AW682" s="44">
        <v>608101.04</v>
      </c>
      <c r="AX682" s="51"/>
      <c r="AY682" s="140">
        <v>6.42</v>
      </c>
    </row>
    <row r="683" spans="1:51" x14ac:dyDescent="0.25">
      <c r="A683" s="116" t="s">
        <v>1553</v>
      </c>
      <c r="B683" s="152" t="s">
        <v>1554</v>
      </c>
      <c r="C683" s="27" t="s">
        <v>1544</v>
      </c>
      <c r="D683" s="27" t="s">
        <v>12</v>
      </c>
      <c r="E683" s="60"/>
      <c r="F683" s="139">
        <v>984.25</v>
      </c>
      <c r="G683" s="140">
        <v>515</v>
      </c>
      <c r="H683" s="140">
        <v>0</v>
      </c>
      <c r="I683" s="60"/>
      <c r="J683" s="28">
        <v>4.12</v>
      </c>
      <c r="K683" s="28">
        <v>271681.03999999998</v>
      </c>
      <c r="L683" s="60"/>
      <c r="M683" s="28">
        <v>4.12</v>
      </c>
      <c r="N683" s="28">
        <v>271681.03999999998</v>
      </c>
      <c r="O683" s="60"/>
      <c r="P683" s="28">
        <v>4.29</v>
      </c>
      <c r="Q683" s="28">
        <v>282891.18</v>
      </c>
      <c r="R683" s="60"/>
      <c r="S683" s="28">
        <v>4.29</v>
      </c>
      <c r="T683" s="44">
        <v>282891.18</v>
      </c>
      <c r="U683" s="12"/>
      <c r="V683" s="11"/>
      <c r="W683" s="28">
        <v>0</v>
      </c>
      <c r="X683" s="28">
        <v>0</v>
      </c>
      <c r="Y683" s="60"/>
      <c r="Z683" s="28">
        <v>0</v>
      </c>
      <c r="AA683" s="28">
        <v>0</v>
      </c>
      <c r="AB683" s="60"/>
      <c r="AC683" s="28">
        <v>0</v>
      </c>
      <c r="AD683" s="28">
        <v>0</v>
      </c>
      <c r="AE683" s="60"/>
      <c r="AF683" s="28">
        <v>0</v>
      </c>
      <c r="AG683" s="44">
        <v>0</v>
      </c>
      <c r="AH683" s="60"/>
      <c r="AI683" s="63">
        <v>0</v>
      </c>
      <c r="AJ683" s="44">
        <v>0</v>
      </c>
      <c r="AK683" s="12"/>
      <c r="AL683" s="11"/>
      <c r="AM683" s="28">
        <v>6.98</v>
      </c>
      <c r="AN683" s="28">
        <v>460275.16</v>
      </c>
      <c r="AO683" s="60"/>
      <c r="AP683" s="28">
        <v>6.98</v>
      </c>
      <c r="AQ683" s="28">
        <v>183874.14</v>
      </c>
      <c r="AR683" s="60"/>
      <c r="AS683" s="28">
        <v>0.98</v>
      </c>
      <c r="AT683" s="28">
        <v>72938.460000000006</v>
      </c>
      <c r="AU683" s="13"/>
      <c r="AV683" s="11"/>
      <c r="AW683" s="44">
        <v>1826232.2</v>
      </c>
      <c r="AX683" s="51"/>
      <c r="AY683" s="140">
        <v>19.68</v>
      </c>
    </row>
    <row r="684" spans="1:51" x14ac:dyDescent="0.25">
      <c r="A684" s="116" t="s">
        <v>1555</v>
      </c>
      <c r="B684" s="152" t="s">
        <v>1556</v>
      </c>
      <c r="C684" s="27" t="s">
        <v>1544</v>
      </c>
      <c r="D684" s="27" t="s">
        <v>12</v>
      </c>
      <c r="E684" s="60"/>
      <c r="F684" s="139">
        <v>1185.1199999999999</v>
      </c>
      <c r="G684" s="140">
        <v>643.33000000000004</v>
      </c>
      <c r="H684" s="140">
        <v>0</v>
      </c>
      <c r="I684" s="60"/>
      <c r="J684" s="28">
        <v>5.14</v>
      </c>
      <c r="K684" s="28">
        <v>338941.88</v>
      </c>
      <c r="L684" s="60"/>
      <c r="M684" s="28">
        <v>5.14</v>
      </c>
      <c r="N684" s="28">
        <v>338941.88</v>
      </c>
      <c r="O684" s="60"/>
      <c r="P684" s="28">
        <v>5.36</v>
      </c>
      <c r="Q684" s="28">
        <v>353449.12</v>
      </c>
      <c r="R684" s="60"/>
      <c r="S684" s="28">
        <v>5.36</v>
      </c>
      <c r="T684" s="44">
        <v>353449.12</v>
      </c>
      <c r="U684" s="12"/>
      <c r="V684" s="11"/>
      <c r="W684" s="28">
        <v>0</v>
      </c>
      <c r="X684" s="28">
        <v>0</v>
      </c>
      <c r="Y684" s="60"/>
      <c r="Z684" s="28">
        <v>0</v>
      </c>
      <c r="AA684" s="28">
        <v>0</v>
      </c>
      <c r="AB684" s="60"/>
      <c r="AC684" s="28">
        <v>0</v>
      </c>
      <c r="AD684" s="28">
        <v>0</v>
      </c>
      <c r="AE684" s="60"/>
      <c r="AF684" s="28">
        <v>0</v>
      </c>
      <c r="AG684" s="44">
        <v>0</v>
      </c>
      <c r="AH684" s="60"/>
      <c r="AI684" s="63">
        <v>0</v>
      </c>
      <c r="AJ684" s="44">
        <v>0</v>
      </c>
      <c r="AK684" s="12"/>
      <c r="AL684" s="11"/>
      <c r="AM684" s="28">
        <v>8.4</v>
      </c>
      <c r="AN684" s="28">
        <v>553912.80000000005</v>
      </c>
      <c r="AO684" s="60"/>
      <c r="AP684" s="28">
        <v>8.4</v>
      </c>
      <c r="AQ684" s="28">
        <v>221281.2</v>
      </c>
      <c r="AR684" s="60"/>
      <c r="AS684" s="28">
        <v>1.18</v>
      </c>
      <c r="AT684" s="28">
        <v>87823.86</v>
      </c>
      <c r="AU684" s="13"/>
      <c r="AV684" s="11"/>
      <c r="AW684" s="44">
        <v>2247799.86</v>
      </c>
      <c r="AX684" s="51"/>
      <c r="AY684" s="140">
        <v>24.259999999999998</v>
      </c>
    </row>
    <row r="685" spans="1:51" x14ac:dyDescent="0.25">
      <c r="A685" s="116" t="s">
        <v>1562</v>
      </c>
      <c r="B685" s="152" t="s">
        <v>1563</v>
      </c>
      <c r="C685" s="27" t="s">
        <v>1559</v>
      </c>
      <c r="D685" s="27" t="s">
        <v>12</v>
      </c>
      <c r="E685" s="60"/>
      <c r="F685" s="139">
        <v>2649.2</v>
      </c>
      <c r="G685" s="140">
        <v>1340</v>
      </c>
      <c r="H685" s="140">
        <v>53</v>
      </c>
      <c r="I685" s="60"/>
      <c r="J685" s="28">
        <v>10.72</v>
      </c>
      <c r="K685" s="28">
        <v>706898.24</v>
      </c>
      <c r="L685" s="60"/>
      <c r="M685" s="28">
        <v>10.72</v>
      </c>
      <c r="N685" s="28">
        <v>706898.24</v>
      </c>
      <c r="O685" s="60"/>
      <c r="P685" s="28">
        <v>11.16</v>
      </c>
      <c r="Q685" s="28">
        <v>735912.72</v>
      </c>
      <c r="R685" s="60"/>
      <c r="S685" s="28">
        <v>11.16</v>
      </c>
      <c r="T685" s="44">
        <v>735912.72</v>
      </c>
      <c r="U685" s="12"/>
      <c r="V685" s="11"/>
      <c r="W685" s="28">
        <v>0.42</v>
      </c>
      <c r="X685" s="28">
        <v>27695.64</v>
      </c>
      <c r="Y685" s="60"/>
      <c r="Z685" s="28">
        <v>0.42</v>
      </c>
      <c r="AA685" s="28">
        <v>27695.64</v>
      </c>
      <c r="AB685" s="60"/>
      <c r="AC685" s="28">
        <v>0.44</v>
      </c>
      <c r="AD685" s="28">
        <v>29014.48</v>
      </c>
      <c r="AE685" s="60"/>
      <c r="AF685" s="28">
        <v>0.44</v>
      </c>
      <c r="AG685" s="44">
        <v>29014.48</v>
      </c>
      <c r="AH685" s="60"/>
      <c r="AI685" s="63">
        <v>0.53</v>
      </c>
      <c r="AJ685" s="44">
        <v>34949.26</v>
      </c>
      <c r="AK685" s="12"/>
      <c r="AL685" s="11"/>
      <c r="AM685" s="28">
        <v>18.78</v>
      </c>
      <c r="AN685" s="28">
        <v>1238390.76</v>
      </c>
      <c r="AO685" s="60"/>
      <c r="AP685" s="28">
        <v>18.78</v>
      </c>
      <c r="AQ685" s="28">
        <v>494721.54</v>
      </c>
      <c r="AR685" s="60"/>
      <c r="AS685" s="28">
        <v>2.64</v>
      </c>
      <c r="AT685" s="28">
        <v>196487.28</v>
      </c>
      <c r="AU685" s="13"/>
      <c r="AV685" s="11"/>
      <c r="AW685" s="44">
        <v>4963591</v>
      </c>
      <c r="AX685" s="51"/>
      <c r="AY685" s="140">
        <v>53.650000000000006</v>
      </c>
    </row>
    <row r="686" spans="1:51" x14ac:dyDescent="0.25">
      <c r="A686" s="116" t="s">
        <v>1564</v>
      </c>
      <c r="B686" s="152" t="s">
        <v>1565</v>
      </c>
      <c r="C686" s="27" t="s">
        <v>1559</v>
      </c>
      <c r="D686" s="27" t="s">
        <v>120</v>
      </c>
      <c r="E686" s="60"/>
      <c r="F686" s="139">
        <v>69</v>
      </c>
      <c r="G686" s="140">
        <v>19</v>
      </c>
      <c r="H686" s="140">
        <v>0</v>
      </c>
      <c r="I686" s="60"/>
      <c r="J686" s="28">
        <v>0.15</v>
      </c>
      <c r="K686" s="28">
        <v>9891.2999999999993</v>
      </c>
      <c r="L686" s="60"/>
      <c r="M686" s="28">
        <v>0.15</v>
      </c>
      <c r="N686" s="28">
        <v>9891.2999999999993</v>
      </c>
      <c r="O686" s="60"/>
      <c r="P686" s="28">
        <v>0.15</v>
      </c>
      <c r="Q686" s="28">
        <v>9891.2999999999993</v>
      </c>
      <c r="R686" s="60"/>
      <c r="S686" s="28">
        <v>0.15</v>
      </c>
      <c r="T686" s="44">
        <v>9891.2999999999993</v>
      </c>
      <c r="U686" s="12"/>
      <c r="V686" s="11"/>
      <c r="W686" s="28">
        <v>0</v>
      </c>
      <c r="X686" s="28">
        <v>0</v>
      </c>
      <c r="Y686" s="60"/>
      <c r="Z686" s="28">
        <v>0</v>
      </c>
      <c r="AA686" s="28">
        <v>0</v>
      </c>
      <c r="AB686" s="60"/>
      <c r="AC686" s="28">
        <v>0</v>
      </c>
      <c r="AD686" s="28">
        <v>0</v>
      </c>
      <c r="AE686" s="60"/>
      <c r="AF686" s="28">
        <v>0</v>
      </c>
      <c r="AG686" s="44">
        <v>0</v>
      </c>
      <c r="AH686" s="60"/>
      <c r="AI686" s="63">
        <v>0</v>
      </c>
      <c r="AJ686" s="44">
        <v>0</v>
      </c>
      <c r="AK686" s="12"/>
      <c r="AL686" s="11"/>
      <c r="AM686" s="28">
        <v>0.48</v>
      </c>
      <c r="AN686" s="28">
        <v>31652.16</v>
      </c>
      <c r="AO686" s="60"/>
      <c r="AP686" s="28">
        <v>0.48</v>
      </c>
      <c r="AQ686" s="28">
        <v>12644.64</v>
      </c>
      <c r="AR686" s="60"/>
      <c r="AS686" s="28">
        <v>0.06</v>
      </c>
      <c r="AT686" s="28">
        <v>4465.62</v>
      </c>
      <c r="AU686" s="13"/>
      <c r="AV686" s="11"/>
      <c r="AW686" s="44">
        <v>88327.62000000001</v>
      </c>
      <c r="AX686" s="51"/>
      <c r="AY686" s="140">
        <v>0.92999999999999994</v>
      </c>
    </row>
    <row r="687" spans="1:51" x14ac:dyDescent="0.25">
      <c r="A687" s="116" t="s">
        <v>1566</v>
      </c>
      <c r="B687" s="152" t="s">
        <v>2064</v>
      </c>
      <c r="C687" s="27" t="s">
        <v>1559</v>
      </c>
      <c r="D687" s="27" t="s">
        <v>12</v>
      </c>
      <c r="E687" s="60"/>
      <c r="F687" s="139">
        <v>191.62</v>
      </c>
      <c r="G687" s="140">
        <v>90</v>
      </c>
      <c r="H687" s="140">
        <v>0</v>
      </c>
      <c r="I687" s="60"/>
      <c r="J687" s="28">
        <v>0.72</v>
      </c>
      <c r="K687" s="28">
        <v>47478.239999999998</v>
      </c>
      <c r="L687" s="60"/>
      <c r="M687" s="28">
        <v>0.72</v>
      </c>
      <c r="N687" s="28">
        <v>47478.239999999998</v>
      </c>
      <c r="O687" s="60"/>
      <c r="P687" s="28">
        <v>0.75</v>
      </c>
      <c r="Q687" s="28">
        <v>49456.5</v>
      </c>
      <c r="R687" s="60"/>
      <c r="S687" s="28">
        <v>0.75</v>
      </c>
      <c r="T687" s="44">
        <v>49456.5</v>
      </c>
      <c r="U687" s="12"/>
      <c r="V687" s="11"/>
      <c r="W687" s="28">
        <v>0</v>
      </c>
      <c r="X687" s="28">
        <v>0</v>
      </c>
      <c r="Y687" s="60"/>
      <c r="Z687" s="28">
        <v>0</v>
      </c>
      <c r="AA687" s="28">
        <v>0</v>
      </c>
      <c r="AB687" s="60"/>
      <c r="AC687" s="28">
        <v>0</v>
      </c>
      <c r="AD687" s="28">
        <v>0</v>
      </c>
      <c r="AE687" s="60"/>
      <c r="AF687" s="28">
        <v>0</v>
      </c>
      <c r="AG687" s="44">
        <v>0</v>
      </c>
      <c r="AH687" s="60"/>
      <c r="AI687" s="63">
        <v>0</v>
      </c>
      <c r="AJ687" s="44">
        <v>0</v>
      </c>
      <c r="AK687" s="12"/>
      <c r="AL687" s="11"/>
      <c r="AM687" s="28">
        <v>1.35</v>
      </c>
      <c r="AN687" s="28">
        <v>89021.7</v>
      </c>
      <c r="AO687" s="60"/>
      <c r="AP687" s="28">
        <v>1.35</v>
      </c>
      <c r="AQ687" s="28">
        <v>35563.050000000003</v>
      </c>
      <c r="AR687" s="60"/>
      <c r="AS687" s="28">
        <v>0.19</v>
      </c>
      <c r="AT687" s="28">
        <v>14141.13</v>
      </c>
      <c r="AU687" s="13"/>
      <c r="AV687" s="11"/>
      <c r="AW687" s="44">
        <v>332595.36</v>
      </c>
      <c r="AX687" s="51"/>
      <c r="AY687" s="140">
        <v>3.57</v>
      </c>
    </row>
    <row r="688" spans="1:51" x14ac:dyDescent="0.25">
      <c r="A688" s="116" t="s">
        <v>1567</v>
      </c>
      <c r="B688" s="152" t="s">
        <v>1568</v>
      </c>
      <c r="C688" s="27" t="s">
        <v>1559</v>
      </c>
      <c r="D688" s="27" t="s">
        <v>12</v>
      </c>
      <c r="E688" s="60"/>
      <c r="F688" s="139">
        <v>700</v>
      </c>
      <c r="G688" s="140">
        <v>269.66000000000003</v>
      </c>
      <c r="H688" s="140">
        <v>0</v>
      </c>
      <c r="I688" s="60"/>
      <c r="J688" s="28">
        <v>2.15</v>
      </c>
      <c r="K688" s="28">
        <v>141775.29999999999</v>
      </c>
      <c r="L688" s="60"/>
      <c r="M688" s="28">
        <v>2.15</v>
      </c>
      <c r="N688" s="28">
        <v>141775.29999999999</v>
      </c>
      <c r="O688" s="60"/>
      <c r="P688" s="28">
        <v>2.2400000000000002</v>
      </c>
      <c r="Q688" s="28">
        <v>147710.07999999999</v>
      </c>
      <c r="R688" s="60"/>
      <c r="S688" s="28">
        <v>2.2400000000000002</v>
      </c>
      <c r="T688" s="44">
        <v>147710.07999999999</v>
      </c>
      <c r="U688" s="12"/>
      <c r="V688" s="11"/>
      <c r="W688" s="28">
        <v>0</v>
      </c>
      <c r="X688" s="28">
        <v>0</v>
      </c>
      <c r="Y688" s="60"/>
      <c r="Z688" s="28">
        <v>0</v>
      </c>
      <c r="AA688" s="28">
        <v>0</v>
      </c>
      <c r="AB688" s="60"/>
      <c r="AC688" s="28">
        <v>0</v>
      </c>
      <c r="AD688" s="28">
        <v>0</v>
      </c>
      <c r="AE688" s="60"/>
      <c r="AF688" s="28">
        <v>0</v>
      </c>
      <c r="AG688" s="44">
        <v>0</v>
      </c>
      <c r="AH688" s="60"/>
      <c r="AI688" s="63">
        <v>0</v>
      </c>
      <c r="AJ688" s="44">
        <v>0</v>
      </c>
      <c r="AK688" s="12"/>
      <c r="AL688" s="11"/>
      <c r="AM688" s="28">
        <v>4.96</v>
      </c>
      <c r="AN688" s="28">
        <v>327072.32</v>
      </c>
      <c r="AO688" s="60"/>
      <c r="AP688" s="28">
        <v>4.96</v>
      </c>
      <c r="AQ688" s="28">
        <v>130661.28</v>
      </c>
      <c r="AR688" s="60"/>
      <c r="AS688" s="28">
        <v>0.7</v>
      </c>
      <c r="AT688" s="28">
        <v>52098.9</v>
      </c>
      <c r="AU688" s="13"/>
      <c r="AV688" s="11"/>
      <c r="AW688" s="44">
        <v>1088803.26</v>
      </c>
      <c r="AX688" s="51"/>
      <c r="AY688" s="140">
        <v>11.59</v>
      </c>
    </row>
    <row r="689" spans="1:51" x14ac:dyDescent="0.25">
      <c r="A689" s="116" t="s">
        <v>1569</v>
      </c>
      <c r="B689" s="152" t="s">
        <v>1570</v>
      </c>
      <c r="C689" s="27" t="s">
        <v>1559</v>
      </c>
      <c r="D689" s="27" t="s">
        <v>12</v>
      </c>
      <c r="E689" s="60"/>
      <c r="F689" s="139">
        <v>505.81</v>
      </c>
      <c r="G689" s="140">
        <v>210</v>
      </c>
      <c r="H689" s="140">
        <v>0</v>
      </c>
      <c r="I689" s="60"/>
      <c r="J689" s="28">
        <v>1.68</v>
      </c>
      <c r="K689" s="28">
        <v>110782.56</v>
      </c>
      <c r="L689" s="60"/>
      <c r="M689" s="28">
        <v>1.68</v>
      </c>
      <c r="N689" s="28">
        <v>110782.56</v>
      </c>
      <c r="O689" s="60"/>
      <c r="P689" s="28">
        <v>1.75</v>
      </c>
      <c r="Q689" s="28">
        <v>115398.5</v>
      </c>
      <c r="R689" s="60"/>
      <c r="S689" s="28">
        <v>1.75</v>
      </c>
      <c r="T689" s="44">
        <v>115398.5</v>
      </c>
      <c r="U689" s="12"/>
      <c r="V689" s="11"/>
      <c r="W689" s="28">
        <v>0</v>
      </c>
      <c r="X689" s="28">
        <v>0</v>
      </c>
      <c r="Y689" s="60"/>
      <c r="Z689" s="28">
        <v>0</v>
      </c>
      <c r="AA689" s="28">
        <v>0</v>
      </c>
      <c r="AB689" s="60"/>
      <c r="AC689" s="28">
        <v>0</v>
      </c>
      <c r="AD689" s="28">
        <v>0</v>
      </c>
      <c r="AE689" s="60"/>
      <c r="AF689" s="28">
        <v>0</v>
      </c>
      <c r="AG689" s="44">
        <v>0</v>
      </c>
      <c r="AH689" s="60"/>
      <c r="AI689" s="63">
        <v>0</v>
      </c>
      <c r="AJ689" s="44">
        <v>0</v>
      </c>
      <c r="AK689" s="12"/>
      <c r="AL689" s="11"/>
      <c r="AM689" s="28">
        <v>3.58</v>
      </c>
      <c r="AN689" s="28">
        <v>236072.36</v>
      </c>
      <c r="AO689" s="60"/>
      <c r="AP689" s="28">
        <v>3.58</v>
      </c>
      <c r="AQ689" s="28">
        <v>94307.94</v>
      </c>
      <c r="AR689" s="60"/>
      <c r="AS689" s="28">
        <v>0.5</v>
      </c>
      <c r="AT689" s="28">
        <v>37213.5</v>
      </c>
      <c r="AU689" s="13"/>
      <c r="AV689" s="11"/>
      <c r="AW689" s="44">
        <v>819955.92000000016</v>
      </c>
      <c r="AX689" s="51"/>
      <c r="AY689" s="140">
        <v>8.76</v>
      </c>
    </row>
    <row r="690" spans="1:51" x14ac:dyDescent="0.25">
      <c r="A690" s="116" t="s">
        <v>1571</v>
      </c>
      <c r="B690" s="152" t="s">
        <v>1572</v>
      </c>
      <c r="C690" s="27" t="s">
        <v>1573</v>
      </c>
      <c r="D690" s="27" t="s">
        <v>120</v>
      </c>
      <c r="E690" s="60"/>
      <c r="F690" s="139">
        <v>86</v>
      </c>
      <c r="G690" s="140">
        <v>42</v>
      </c>
      <c r="H690" s="140">
        <v>0</v>
      </c>
      <c r="I690" s="60"/>
      <c r="J690" s="28">
        <v>0.33</v>
      </c>
      <c r="K690" s="28">
        <v>21760.86</v>
      </c>
      <c r="L690" s="60"/>
      <c r="M690" s="28">
        <v>0.33</v>
      </c>
      <c r="N690" s="28">
        <v>21760.86</v>
      </c>
      <c r="O690" s="60"/>
      <c r="P690" s="28">
        <v>0.35</v>
      </c>
      <c r="Q690" s="28">
        <v>23079.7</v>
      </c>
      <c r="R690" s="60"/>
      <c r="S690" s="28">
        <v>0.35</v>
      </c>
      <c r="T690" s="44">
        <v>23079.7</v>
      </c>
      <c r="U690" s="12"/>
      <c r="V690" s="11"/>
      <c r="W690" s="28">
        <v>0</v>
      </c>
      <c r="X690" s="28">
        <v>0</v>
      </c>
      <c r="Y690" s="60"/>
      <c r="Z690" s="28">
        <v>0</v>
      </c>
      <c r="AA690" s="28">
        <v>0</v>
      </c>
      <c r="AB690" s="60"/>
      <c r="AC690" s="28">
        <v>0</v>
      </c>
      <c r="AD690" s="28">
        <v>0</v>
      </c>
      <c r="AE690" s="60"/>
      <c r="AF690" s="28">
        <v>0</v>
      </c>
      <c r="AG690" s="44">
        <v>0</v>
      </c>
      <c r="AH690" s="60"/>
      <c r="AI690" s="63">
        <v>0</v>
      </c>
      <c r="AJ690" s="44">
        <v>0</v>
      </c>
      <c r="AK690" s="12"/>
      <c r="AL690" s="11"/>
      <c r="AM690" s="28">
        <v>0.6</v>
      </c>
      <c r="AN690" s="28">
        <v>39565.199999999997</v>
      </c>
      <c r="AO690" s="60"/>
      <c r="AP690" s="28">
        <v>0.6</v>
      </c>
      <c r="AQ690" s="28">
        <v>15805.8</v>
      </c>
      <c r="AR690" s="60"/>
      <c r="AS690" s="28">
        <v>0.08</v>
      </c>
      <c r="AT690" s="28">
        <v>5954.16</v>
      </c>
      <c r="AU690" s="13"/>
      <c r="AV690" s="11"/>
      <c r="AW690" s="44">
        <v>151006.28</v>
      </c>
      <c r="AX690" s="51"/>
      <c r="AY690" s="140">
        <v>1.63</v>
      </c>
    </row>
    <row r="691" spans="1:51" x14ac:dyDescent="0.25">
      <c r="A691" s="116" t="s">
        <v>1574</v>
      </c>
      <c r="B691" s="152" t="s">
        <v>1575</v>
      </c>
      <c r="C691" s="27" t="s">
        <v>1573</v>
      </c>
      <c r="D691" s="27" t="s">
        <v>120</v>
      </c>
      <c r="E691" s="60"/>
      <c r="F691" s="139">
        <v>90.88</v>
      </c>
      <c r="G691" s="140">
        <v>34.659999999999997</v>
      </c>
      <c r="H691" s="140">
        <v>0</v>
      </c>
      <c r="I691" s="60"/>
      <c r="J691" s="28">
        <v>0.27</v>
      </c>
      <c r="K691" s="28">
        <v>17804.34</v>
      </c>
      <c r="L691" s="60"/>
      <c r="M691" s="28">
        <v>0.27</v>
      </c>
      <c r="N691" s="28">
        <v>17804.34</v>
      </c>
      <c r="O691" s="60"/>
      <c r="P691" s="28">
        <v>0.28000000000000003</v>
      </c>
      <c r="Q691" s="28">
        <v>18463.759999999998</v>
      </c>
      <c r="R691" s="60"/>
      <c r="S691" s="28">
        <v>0.28000000000000003</v>
      </c>
      <c r="T691" s="44">
        <v>18463.759999999998</v>
      </c>
      <c r="U691" s="12"/>
      <c r="V691" s="11"/>
      <c r="W691" s="28">
        <v>0</v>
      </c>
      <c r="X691" s="28">
        <v>0</v>
      </c>
      <c r="Y691" s="60"/>
      <c r="Z691" s="28">
        <v>0</v>
      </c>
      <c r="AA691" s="28">
        <v>0</v>
      </c>
      <c r="AB691" s="60"/>
      <c r="AC691" s="28">
        <v>0</v>
      </c>
      <c r="AD691" s="28">
        <v>0</v>
      </c>
      <c r="AE691" s="60"/>
      <c r="AF691" s="28">
        <v>0</v>
      </c>
      <c r="AG691" s="44">
        <v>0</v>
      </c>
      <c r="AH691" s="60"/>
      <c r="AI691" s="63">
        <v>0</v>
      </c>
      <c r="AJ691" s="44">
        <v>0</v>
      </c>
      <c r="AK691" s="12"/>
      <c r="AL691" s="11"/>
      <c r="AM691" s="28">
        <v>0.64</v>
      </c>
      <c r="AN691" s="28">
        <v>42202.879999999997</v>
      </c>
      <c r="AO691" s="60"/>
      <c r="AP691" s="28">
        <v>0.64</v>
      </c>
      <c r="AQ691" s="28">
        <v>16859.52</v>
      </c>
      <c r="AR691" s="60"/>
      <c r="AS691" s="28">
        <v>0.09</v>
      </c>
      <c r="AT691" s="28">
        <v>6698.43</v>
      </c>
      <c r="AU691" s="13"/>
      <c r="AV691" s="11"/>
      <c r="AW691" s="44">
        <v>138297.03</v>
      </c>
      <c r="AX691" s="51"/>
      <c r="AY691" s="140">
        <v>1.4700000000000002</v>
      </c>
    </row>
    <row r="692" spans="1:51" x14ac:dyDescent="0.25">
      <c r="A692" s="116" t="s">
        <v>1576</v>
      </c>
      <c r="B692" s="152" t="s">
        <v>1577</v>
      </c>
      <c r="C692" s="27" t="s">
        <v>1573</v>
      </c>
      <c r="D692" s="27" t="s">
        <v>131</v>
      </c>
      <c r="E692" s="60"/>
      <c r="F692" s="139">
        <v>908.82</v>
      </c>
      <c r="G692" s="140">
        <v>384.66</v>
      </c>
      <c r="H692" s="140">
        <v>84</v>
      </c>
      <c r="I692" s="60"/>
      <c r="J692" s="28">
        <v>3.07</v>
      </c>
      <c r="K692" s="28">
        <v>202441.94</v>
      </c>
      <c r="L692" s="60"/>
      <c r="M692" s="28">
        <v>3.07</v>
      </c>
      <c r="N692" s="28">
        <v>202441.94</v>
      </c>
      <c r="O692" s="60"/>
      <c r="P692" s="28">
        <v>3.2</v>
      </c>
      <c r="Q692" s="28">
        <v>211014.39999999999</v>
      </c>
      <c r="R692" s="60"/>
      <c r="S692" s="28">
        <v>3.2</v>
      </c>
      <c r="T692" s="44">
        <v>211014.39999999999</v>
      </c>
      <c r="U692" s="12"/>
      <c r="V692" s="11"/>
      <c r="W692" s="28">
        <v>0.67</v>
      </c>
      <c r="X692" s="28">
        <v>44181.14</v>
      </c>
      <c r="Y692" s="60"/>
      <c r="Z692" s="28">
        <v>0.67</v>
      </c>
      <c r="AA692" s="28">
        <v>44181.14</v>
      </c>
      <c r="AB692" s="60"/>
      <c r="AC692" s="28">
        <v>0.7</v>
      </c>
      <c r="AD692" s="28">
        <v>46159.4</v>
      </c>
      <c r="AE692" s="60"/>
      <c r="AF692" s="28">
        <v>0.7</v>
      </c>
      <c r="AG692" s="44">
        <v>46159.4</v>
      </c>
      <c r="AH692" s="60"/>
      <c r="AI692" s="63">
        <v>0.84</v>
      </c>
      <c r="AJ692" s="44">
        <v>55391.28</v>
      </c>
      <c r="AK692" s="12"/>
      <c r="AL692" s="11"/>
      <c r="AM692" s="28">
        <v>6.44</v>
      </c>
      <c r="AN692" s="28">
        <v>424666.48</v>
      </c>
      <c r="AO692" s="60"/>
      <c r="AP692" s="28">
        <v>6.44</v>
      </c>
      <c r="AQ692" s="28">
        <v>169648.92</v>
      </c>
      <c r="AR692" s="60"/>
      <c r="AS692" s="28">
        <v>0.9</v>
      </c>
      <c r="AT692" s="28">
        <v>66984.3</v>
      </c>
      <c r="AU692" s="13"/>
      <c r="AV692" s="11"/>
      <c r="AW692" s="44">
        <v>1724284.7399999998</v>
      </c>
      <c r="AX692" s="51"/>
      <c r="AY692" s="140">
        <v>18.819999999999997</v>
      </c>
    </row>
    <row r="693" spans="1:51" x14ac:dyDescent="0.25">
      <c r="A693" s="116" t="s">
        <v>1578</v>
      </c>
      <c r="B693" s="152" t="s">
        <v>1579</v>
      </c>
      <c r="C693" s="27" t="s">
        <v>1573</v>
      </c>
      <c r="D693" s="27" t="s">
        <v>12</v>
      </c>
      <c r="E693" s="60"/>
      <c r="F693" s="139">
        <v>1363.63</v>
      </c>
      <c r="G693" s="140">
        <v>651.33000000000004</v>
      </c>
      <c r="H693" s="140">
        <v>16.5</v>
      </c>
      <c r="I693" s="60"/>
      <c r="J693" s="28">
        <v>5.21</v>
      </c>
      <c r="K693" s="28">
        <v>343557.82</v>
      </c>
      <c r="L693" s="60"/>
      <c r="M693" s="28">
        <v>5.21</v>
      </c>
      <c r="N693" s="28">
        <v>343557.82</v>
      </c>
      <c r="O693" s="60"/>
      <c r="P693" s="28">
        <v>5.42</v>
      </c>
      <c r="Q693" s="28">
        <v>357405.64</v>
      </c>
      <c r="R693" s="60"/>
      <c r="S693" s="28">
        <v>5.42</v>
      </c>
      <c r="T693" s="44">
        <v>357405.64</v>
      </c>
      <c r="U693" s="12"/>
      <c r="V693" s="11"/>
      <c r="W693" s="28">
        <v>0.13</v>
      </c>
      <c r="X693" s="28">
        <v>8572.4599999999991</v>
      </c>
      <c r="Y693" s="60"/>
      <c r="Z693" s="28">
        <v>0.13</v>
      </c>
      <c r="AA693" s="28">
        <v>8572.4599999999991</v>
      </c>
      <c r="AB693" s="60"/>
      <c r="AC693" s="28">
        <v>0.13</v>
      </c>
      <c r="AD693" s="28">
        <v>8572.4599999999991</v>
      </c>
      <c r="AE693" s="60"/>
      <c r="AF693" s="28">
        <v>0.13</v>
      </c>
      <c r="AG693" s="44">
        <v>8572.4599999999991</v>
      </c>
      <c r="AH693" s="60"/>
      <c r="AI693" s="63">
        <v>0.16</v>
      </c>
      <c r="AJ693" s="44">
        <v>10550.72</v>
      </c>
      <c r="AK693" s="12"/>
      <c r="AL693" s="11"/>
      <c r="AM693" s="28">
        <v>9.67</v>
      </c>
      <c r="AN693" s="28">
        <v>637659.14</v>
      </c>
      <c r="AO693" s="60"/>
      <c r="AP693" s="28">
        <v>9.67</v>
      </c>
      <c r="AQ693" s="28">
        <v>254736.81</v>
      </c>
      <c r="AR693" s="60"/>
      <c r="AS693" s="28">
        <v>1.36</v>
      </c>
      <c r="AT693" s="28">
        <v>101220.72</v>
      </c>
      <c r="AU693" s="13"/>
      <c r="AV693" s="11"/>
      <c r="AW693" s="44">
        <v>2440384.15</v>
      </c>
      <c r="AX693" s="51"/>
      <c r="AY693" s="140">
        <v>26.269999999999996</v>
      </c>
    </row>
    <row r="694" spans="1:51" x14ac:dyDescent="0.25">
      <c r="A694" s="116" t="s">
        <v>1580</v>
      </c>
      <c r="B694" s="152" t="s">
        <v>1581</v>
      </c>
      <c r="C694" s="27" t="s">
        <v>1573</v>
      </c>
      <c r="D694" s="27" t="s">
        <v>12</v>
      </c>
      <c r="E694" s="60"/>
      <c r="F694" s="139">
        <v>814.54</v>
      </c>
      <c r="G694" s="140">
        <v>284.33</v>
      </c>
      <c r="H694" s="140">
        <v>0</v>
      </c>
      <c r="I694" s="60"/>
      <c r="J694" s="28">
        <v>2.27</v>
      </c>
      <c r="K694" s="28">
        <v>149688.34</v>
      </c>
      <c r="L694" s="60"/>
      <c r="M694" s="28">
        <v>2.27</v>
      </c>
      <c r="N694" s="28">
        <v>149688.34</v>
      </c>
      <c r="O694" s="60"/>
      <c r="P694" s="28">
        <v>2.36</v>
      </c>
      <c r="Q694" s="28">
        <v>155623.12</v>
      </c>
      <c r="R694" s="60"/>
      <c r="S694" s="28">
        <v>2.36</v>
      </c>
      <c r="T694" s="44">
        <v>155623.12</v>
      </c>
      <c r="U694" s="12"/>
      <c r="V694" s="11"/>
      <c r="W694" s="28">
        <v>0</v>
      </c>
      <c r="X694" s="28">
        <v>0</v>
      </c>
      <c r="Y694" s="60"/>
      <c r="Z694" s="28">
        <v>0</v>
      </c>
      <c r="AA694" s="28">
        <v>0</v>
      </c>
      <c r="AB694" s="60"/>
      <c r="AC694" s="28">
        <v>0</v>
      </c>
      <c r="AD694" s="28">
        <v>0</v>
      </c>
      <c r="AE694" s="60"/>
      <c r="AF694" s="28">
        <v>0</v>
      </c>
      <c r="AG694" s="44">
        <v>0</v>
      </c>
      <c r="AH694" s="60"/>
      <c r="AI694" s="63">
        <v>0</v>
      </c>
      <c r="AJ694" s="44">
        <v>0</v>
      </c>
      <c r="AK694" s="12"/>
      <c r="AL694" s="11"/>
      <c r="AM694" s="28">
        <v>5.77</v>
      </c>
      <c r="AN694" s="28">
        <v>380485.34</v>
      </c>
      <c r="AO694" s="60"/>
      <c r="AP694" s="28">
        <v>5.77</v>
      </c>
      <c r="AQ694" s="28">
        <v>151999.10999999999</v>
      </c>
      <c r="AR694" s="60"/>
      <c r="AS694" s="28">
        <v>0.81</v>
      </c>
      <c r="AT694" s="28">
        <v>60285.87</v>
      </c>
      <c r="AU694" s="13"/>
      <c r="AV694" s="11"/>
      <c r="AW694" s="44">
        <v>1203393.2400000002</v>
      </c>
      <c r="AX694" s="51"/>
      <c r="AY694" s="140">
        <v>12.76</v>
      </c>
    </row>
    <row r="695" spans="1:51" x14ac:dyDescent="0.25">
      <c r="A695" s="116" t="s">
        <v>1582</v>
      </c>
      <c r="B695" s="152" t="s">
        <v>1583</v>
      </c>
      <c r="C695" s="27" t="s">
        <v>1573</v>
      </c>
      <c r="D695" s="27" t="s">
        <v>12</v>
      </c>
      <c r="E695" s="60"/>
      <c r="F695" s="139">
        <v>565.5</v>
      </c>
      <c r="G695" s="140">
        <v>270</v>
      </c>
      <c r="H695" s="140">
        <v>0</v>
      </c>
      <c r="I695" s="60"/>
      <c r="J695" s="28">
        <v>2.16</v>
      </c>
      <c r="K695" s="28">
        <v>142434.72</v>
      </c>
      <c r="L695" s="60"/>
      <c r="M695" s="28">
        <v>2.16</v>
      </c>
      <c r="N695" s="28">
        <v>142434.72</v>
      </c>
      <c r="O695" s="60"/>
      <c r="P695" s="28">
        <v>2.25</v>
      </c>
      <c r="Q695" s="28">
        <v>148369.5</v>
      </c>
      <c r="R695" s="60"/>
      <c r="S695" s="28">
        <v>2.25</v>
      </c>
      <c r="T695" s="44">
        <v>148369.5</v>
      </c>
      <c r="U695" s="12"/>
      <c r="V695" s="11"/>
      <c r="W695" s="28">
        <v>0</v>
      </c>
      <c r="X695" s="28">
        <v>0</v>
      </c>
      <c r="Y695" s="60"/>
      <c r="Z695" s="28">
        <v>0</v>
      </c>
      <c r="AA695" s="28">
        <v>0</v>
      </c>
      <c r="AB695" s="60"/>
      <c r="AC695" s="28">
        <v>0</v>
      </c>
      <c r="AD695" s="28">
        <v>0</v>
      </c>
      <c r="AE695" s="60"/>
      <c r="AF695" s="28">
        <v>0</v>
      </c>
      <c r="AG695" s="44">
        <v>0</v>
      </c>
      <c r="AH695" s="60"/>
      <c r="AI695" s="63">
        <v>0</v>
      </c>
      <c r="AJ695" s="44">
        <v>0</v>
      </c>
      <c r="AK695" s="12"/>
      <c r="AL695" s="11"/>
      <c r="AM695" s="28">
        <v>4.01</v>
      </c>
      <c r="AN695" s="28">
        <v>264427.42</v>
      </c>
      <c r="AO695" s="60"/>
      <c r="AP695" s="28">
        <v>4.01</v>
      </c>
      <c r="AQ695" s="28">
        <v>105635.43</v>
      </c>
      <c r="AR695" s="60"/>
      <c r="AS695" s="28">
        <v>0.56000000000000005</v>
      </c>
      <c r="AT695" s="28">
        <v>41679.120000000003</v>
      </c>
      <c r="AU695" s="13"/>
      <c r="AV695" s="11"/>
      <c r="AW695" s="44">
        <v>993350.40999999992</v>
      </c>
      <c r="AX695" s="51"/>
      <c r="AY695" s="140">
        <v>10.67</v>
      </c>
    </row>
    <row r="696" spans="1:51" x14ac:dyDescent="0.25">
      <c r="A696" s="116" t="s">
        <v>1584</v>
      </c>
      <c r="B696" s="152" t="s">
        <v>1585</v>
      </c>
      <c r="C696" s="27" t="s">
        <v>1573</v>
      </c>
      <c r="D696" s="27" t="s">
        <v>12</v>
      </c>
      <c r="E696" s="60"/>
      <c r="F696" s="139">
        <v>1641.21</v>
      </c>
      <c r="G696" s="140">
        <v>427.33</v>
      </c>
      <c r="H696" s="140">
        <v>49.5</v>
      </c>
      <c r="I696" s="60"/>
      <c r="J696" s="28">
        <v>3.41</v>
      </c>
      <c r="K696" s="28">
        <v>224862.22</v>
      </c>
      <c r="L696" s="60"/>
      <c r="M696" s="28">
        <v>3.41</v>
      </c>
      <c r="N696" s="28">
        <v>224862.22</v>
      </c>
      <c r="O696" s="60"/>
      <c r="P696" s="28">
        <v>3.56</v>
      </c>
      <c r="Q696" s="28">
        <v>234753.52</v>
      </c>
      <c r="R696" s="60"/>
      <c r="S696" s="28">
        <v>3.56</v>
      </c>
      <c r="T696" s="44">
        <v>234753.52</v>
      </c>
      <c r="U696" s="12"/>
      <c r="V696" s="11"/>
      <c r="W696" s="28">
        <v>0.39</v>
      </c>
      <c r="X696" s="28">
        <v>25717.38</v>
      </c>
      <c r="Y696" s="60"/>
      <c r="Z696" s="28">
        <v>0.39</v>
      </c>
      <c r="AA696" s="28">
        <v>25717.38</v>
      </c>
      <c r="AB696" s="60"/>
      <c r="AC696" s="28">
        <v>0.41</v>
      </c>
      <c r="AD696" s="28">
        <v>27036.22</v>
      </c>
      <c r="AE696" s="60"/>
      <c r="AF696" s="28">
        <v>0.41</v>
      </c>
      <c r="AG696" s="44">
        <v>27036.22</v>
      </c>
      <c r="AH696" s="60"/>
      <c r="AI696" s="63">
        <v>0.49</v>
      </c>
      <c r="AJ696" s="44">
        <v>32311.58</v>
      </c>
      <c r="AK696" s="12"/>
      <c r="AL696" s="11"/>
      <c r="AM696" s="28">
        <v>11.63</v>
      </c>
      <c r="AN696" s="28">
        <v>766905.46</v>
      </c>
      <c r="AO696" s="60"/>
      <c r="AP696" s="28">
        <v>11.63</v>
      </c>
      <c r="AQ696" s="28">
        <v>306369.09000000003</v>
      </c>
      <c r="AR696" s="60"/>
      <c r="AS696" s="28">
        <v>1.64</v>
      </c>
      <c r="AT696" s="28">
        <v>122060.28</v>
      </c>
      <c r="AU696" s="13"/>
      <c r="AV696" s="11"/>
      <c r="AW696" s="44">
        <v>2252385.09</v>
      </c>
      <c r="AX696" s="51"/>
      <c r="AY696" s="140">
        <v>23.860000000000003</v>
      </c>
    </row>
    <row r="697" spans="1:51" x14ac:dyDescent="0.25">
      <c r="A697" s="116" t="s">
        <v>1586</v>
      </c>
      <c r="B697" s="152" t="s">
        <v>1587</v>
      </c>
      <c r="C697" s="27" t="s">
        <v>1573</v>
      </c>
      <c r="D697" s="27" t="s">
        <v>12</v>
      </c>
      <c r="E697" s="60"/>
      <c r="F697" s="139">
        <v>1483.94</v>
      </c>
      <c r="G697" s="140">
        <v>290</v>
      </c>
      <c r="H697" s="140">
        <v>4</v>
      </c>
      <c r="I697" s="60"/>
      <c r="J697" s="28">
        <v>2.3199999999999998</v>
      </c>
      <c r="K697" s="28">
        <v>152985.44</v>
      </c>
      <c r="L697" s="60"/>
      <c r="M697" s="28">
        <v>2.3199999999999998</v>
      </c>
      <c r="N697" s="28">
        <v>152985.44</v>
      </c>
      <c r="O697" s="60"/>
      <c r="P697" s="28">
        <v>2.41</v>
      </c>
      <c r="Q697" s="28">
        <v>158920.22</v>
      </c>
      <c r="R697" s="60"/>
      <c r="S697" s="28">
        <v>2.41</v>
      </c>
      <c r="T697" s="44">
        <v>158920.22</v>
      </c>
      <c r="U697" s="12"/>
      <c r="V697" s="11"/>
      <c r="W697" s="28">
        <v>0.03</v>
      </c>
      <c r="X697" s="28">
        <v>1978.26</v>
      </c>
      <c r="Y697" s="60"/>
      <c r="Z697" s="28">
        <v>0.03</v>
      </c>
      <c r="AA697" s="28">
        <v>1978.26</v>
      </c>
      <c r="AB697" s="60"/>
      <c r="AC697" s="28">
        <v>0.03</v>
      </c>
      <c r="AD697" s="28">
        <v>1978.26</v>
      </c>
      <c r="AE697" s="60"/>
      <c r="AF697" s="28">
        <v>0.03</v>
      </c>
      <c r="AG697" s="44">
        <v>1978.26</v>
      </c>
      <c r="AH697" s="60"/>
      <c r="AI697" s="63">
        <v>0.04</v>
      </c>
      <c r="AJ697" s="44">
        <v>2637.68</v>
      </c>
      <c r="AK697" s="12"/>
      <c r="AL697" s="11"/>
      <c r="AM697" s="28">
        <v>10.52</v>
      </c>
      <c r="AN697" s="28">
        <v>693709.84</v>
      </c>
      <c r="AO697" s="60"/>
      <c r="AP697" s="28">
        <v>10.52</v>
      </c>
      <c r="AQ697" s="28">
        <v>277128.36</v>
      </c>
      <c r="AR697" s="60"/>
      <c r="AS697" s="28">
        <v>1.48</v>
      </c>
      <c r="AT697" s="28">
        <v>110151.96</v>
      </c>
      <c r="AU697" s="13"/>
      <c r="AV697" s="11"/>
      <c r="AW697" s="44">
        <v>1715352.1999999997</v>
      </c>
      <c r="AX697" s="51"/>
      <c r="AY697" s="140">
        <v>17.79</v>
      </c>
    </row>
    <row r="698" spans="1:51" x14ac:dyDescent="0.25">
      <c r="A698" s="116" t="s">
        <v>1588</v>
      </c>
      <c r="B698" s="152" t="s">
        <v>1589</v>
      </c>
      <c r="C698" s="27" t="s">
        <v>1573</v>
      </c>
      <c r="D698" s="27" t="s">
        <v>120</v>
      </c>
      <c r="E698" s="60"/>
      <c r="F698" s="139">
        <v>1510.46</v>
      </c>
      <c r="G698" s="140">
        <v>826</v>
      </c>
      <c r="H698" s="140">
        <v>339</v>
      </c>
      <c r="I698" s="60"/>
      <c r="J698" s="28">
        <v>6.6</v>
      </c>
      <c r="K698" s="28">
        <v>435217.2</v>
      </c>
      <c r="L698" s="60"/>
      <c r="M698" s="28">
        <v>6.6</v>
      </c>
      <c r="N698" s="28">
        <v>435217.2</v>
      </c>
      <c r="O698" s="60"/>
      <c r="P698" s="28">
        <v>6.88</v>
      </c>
      <c r="Q698" s="28">
        <v>453680.96</v>
      </c>
      <c r="R698" s="60"/>
      <c r="S698" s="28">
        <v>6.88</v>
      </c>
      <c r="T698" s="44">
        <v>453680.96</v>
      </c>
      <c r="U698" s="12"/>
      <c r="V698" s="11"/>
      <c r="W698" s="28">
        <v>2.71</v>
      </c>
      <c r="X698" s="28">
        <v>178702.82</v>
      </c>
      <c r="Y698" s="60"/>
      <c r="Z698" s="28">
        <v>2.71</v>
      </c>
      <c r="AA698" s="28">
        <v>178702.82</v>
      </c>
      <c r="AB698" s="60"/>
      <c r="AC698" s="28">
        <v>2.82</v>
      </c>
      <c r="AD698" s="28">
        <v>185956.44</v>
      </c>
      <c r="AE698" s="60"/>
      <c r="AF698" s="28">
        <v>2.82</v>
      </c>
      <c r="AG698" s="44">
        <v>185956.44</v>
      </c>
      <c r="AH698" s="60"/>
      <c r="AI698" s="63">
        <v>3.39</v>
      </c>
      <c r="AJ698" s="44">
        <v>223543.38</v>
      </c>
      <c r="AK698" s="12"/>
      <c r="AL698" s="11"/>
      <c r="AM698" s="28">
        <v>10.71</v>
      </c>
      <c r="AN698" s="28">
        <v>706238.82</v>
      </c>
      <c r="AO698" s="60"/>
      <c r="AP698" s="28">
        <v>10.71</v>
      </c>
      <c r="AQ698" s="28">
        <v>282133.53000000003</v>
      </c>
      <c r="AR698" s="60"/>
      <c r="AS698" s="28">
        <v>1.51</v>
      </c>
      <c r="AT698" s="28">
        <v>112384.77</v>
      </c>
      <c r="AU698" s="13"/>
      <c r="AV698" s="11"/>
      <c r="AW698" s="44">
        <v>3831415.3400000003</v>
      </c>
      <c r="AX698" s="51"/>
      <c r="AY698" s="140">
        <v>42.81</v>
      </c>
    </row>
    <row r="699" spans="1:51" x14ac:dyDescent="0.25">
      <c r="A699" s="116" t="s">
        <v>1590</v>
      </c>
      <c r="B699" s="152" t="s">
        <v>1591</v>
      </c>
      <c r="C699" s="27" t="s">
        <v>1573</v>
      </c>
      <c r="D699" s="27" t="s">
        <v>120</v>
      </c>
      <c r="E699" s="60"/>
      <c r="F699" s="139">
        <v>81.64</v>
      </c>
      <c r="G699" s="140">
        <v>32</v>
      </c>
      <c r="H699" s="140">
        <v>0</v>
      </c>
      <c r="I699" s="60"/>
      <c r="J699" s="28">
        <v>0.25</v>
      </c>
      <c r="K699" s="28">
        <v>16485.5</v>
      </c>
      <c r="L699" s="60"/>
      <c r="M699" s="28">
        <v>0.25</v>
      </c>
      <c r="N699" s="28">
        <v>16485.5</v>
      </c>
      <c r="O699" s="60"/>
      <c r="P699" s="28">
        <v>0.26</v>
      </c>
      <c r="Q699" s="28">
        <v>17144.919999999998</v>
      </c>
      <c r="R699" s="60"/>
      <c r="S699" s="28">
        <v>0.26</v>
      </c>
      <c r="T699" s="44">
        <v>17144.919999999998</v>
      </c>
      <c r="U699" s="12"/>
      <c r="V699" s="11"/>
      <c r="W699" s="28">
        <v>0</v>
      </c>
      <c r="X699" s="28">
        <v>0</v>
      </c>
      <c r="Y699" s="60"/>
      <c r="Z699" s="28">
        <v>0</v>
      </c>
      <c r="AA699" s="28">
        <v>0</v>
      </c>
      <c r="AB699" s="60"/>
      <c r="AC699" s="28">
        <v>0</v>
      </c>
      <c r="AD699" s="28">
        <v>0</v>
      </c>
      <c r="AE699" s="60"/>
      <c r="AF699" s="28">
        <v>0</v>
      </c>
      <c r="AG699" s="44">
        <v>0</v>
      </c>
      <c r="AH699" s="60"/>
      <c r="AI699" s="63">
        <v>0</v>
      </c>
      <c r="AJ699" s="44">
        <v>0</v>
      </c>
      <c r="AK699" s="12"/>
      <c r="AL699" s="11"/>
      <c r="AM699" s="28">
        <v>0.56999999999999995</v>
      </c>
      <c r="AN699" s="28">
        <v>37586.94</v>
      </c>
      <c r="AO699" s="60"/>
      <c r="AP699" s="28">
        <v>0.56999999999999995</v>
      </c>
      <c r="AQ699" s="28">
        <v>15015.51</v>
      </c>
      <c r="AR699" s="60"/>
      <c r="AS699" s="28">
        <v>0.08</v>
      </c>
      <c r="AT699" s="28">
        <v>5954.16</v>
      </c>
      <c r="AU699" s="13"/>
      <c r="AV699" s="11"/>
      <c r="AW699" s="44">
        <v>125817.45</v>
      </c>
      <c r="AX699" s="51"/>
      <c r="AY699" s="140">
        <v>1.3399999999999999</v>
      </c>
    </row>
    <row r="700" spans="1:51" x14ac:dyDescent="0.25">
      <c r="A700" s="116" t="s">
        <v>1592</v>
      </c>
      <c r="B700" s="152" t="s">
        <v>1593</v>
      </c>
      <c r="C700" s="27" t="s">
        <v>1594</v>
      </c>
      <c r="D700" s="27" t="s">
        <v>12</v>
      </c>
      <c r="E700" s="60"/>
      <c r="F700" s="139">
        <v>598.29</v>
      </c>
      <c r="G700" s="140">
        <v>147.66</v>
      </c>
      <c r="H700" s="140">
        <v>0</v>
      </c>
      <c r="I700" s="60"/>
      <c r="J700" s="28">
        <v>1.18</v>
      </c>
      <c r="K700" s="28">
        <v>77811.56</v>
      </c>
      <c r="L700" s="60"/>
      <c r="M700" s="28">
        <v>1.18</v>
      </c>
      <c r="N700" s="28">
        <v>77811.56</v>
      </c>
      <c r="O700" s="60"/>
      <c r="P700" s="28">
        <v>1.23</v>
      </c>
      <c r="Q700" s="28">
        <v>81108.66</v>
      </c>
      <c r="R700" s="60"/>
      <c r="S700" s="28">
        <v>1.23</v>
      </c>
      <c r="T700" s="44">
        <v>81108.66</v>
      </c>
      <c r="U700" s="12"/>
      <c r="V700" s="11"/>
      <c r="W700" s="28">
        <v>0</v>
      </c>
      <c r="X700" s="28">
        <v>0</v>
      </c>
      <c r="Y700" s="60"/>
      <c r="Z700" s="28">
        <v>0</v>
      </c>
      <c r="AA700" s="28">
        <v>0</v>
      </c>
      <c r="AB700" s="60"/>
      <c r="AC700" s="28">
        <v>0</v>
      </c>
      <c r="AD700" s="28">
        <v>0</v>
      </c>
      <c r="AE700" s="60"/>
      <c r="AF700" s="28">
        <v>0</v>
      </c>
      <c r="AG700" s="44">
        <v>0</v>
      </c>
      <c r="AH700" s="60"/>
      <c r="AI700" s="63">
        <v>0</v>
      </c>
      <c r="AJ700" s="44">
        <v>0</v>
      </c>
      <c r="AK700" s="12"/>
      <c r="AL700" s="11"/>
      <c r="AM700" s="28">
        <v>4.24</v>
      </c>
      <c r="AN700" s="28">
        <v>279594.08</v>
      </c>
      <c r="AO700" s="60"/>
      <c r="AP700" s="28">
        <v>4.24</v>
      </c>
      <c r="AQ700" s="28">
        <v>111694.32</v>
      </c>
      <c r="AR700" s="60"/>
      <c r="AS700" s="28">
        <v>0.59</v>
      </c>
      <c r="AT700" s="28">
        <v>43911.93</v>
      </c>
      <c r="AU700" s="13"/>
      <c r="AV700" s="11"/>
      <c r="AW700" s="44">
        <v>753040.77</v>
      </c>
      <c r="AX700" s="51"/>
      <c r="AY700" s="140">
        <v>7.8800000000000008</v>
      </c>
    </row>
    <row r="701" spans="1:51" x14ac:dyDescent="0.25">
      <c r="A701" s="116" t="s">
        <v>1595</v>
      </c>
      <c r="B701" s="152" t="s">
        <v>1596</v>
      </c>
      <c r="C701" s="27" t="s">
        <v>1594</v>
      </c>
      <c r="D701" s="27" t="s">
        <v>12</v>
      </c>
      <c r="E701" s="60"/>
      <c r="F701" s="139">
        <v>914.87</v>
      </c>
      <c r="G701" s="140">
        <v>271</v>
      </c>
      <c r="H701" s="140">
        <v>0</v>
      </c>
      <c r="I701" s="60"/>
      <c r="J701" s="28">
        <v>2.16</v>
      </c>
      <c r="K701" s="28">
        <v>142434.72</v>
      </c>
      <c r="L701" s="60"/>
      <c r="M701" s="28">
        <v>2.16</v>
      </c>
      <c r="N701" s="28">
        <v>142434.72</v>
      </c>
      <c r="O701" s="60"/>
      <c r="P701" s="28">
        <v>2.25</v>
      </c>
      <c r="Q701" s="28">
        <v>148369.5</v>
      </c>
      <c r="R701" s="60"/>
      <c r="S701" s="28">
        <v>2.25</v>
      </c>
      <c r="T701" s="44">
        <v>148369.5</v>
      </c>
      <c r="U701" s="12"/>
      <c r="V701" s="11"/>
      <c r="W701" s="28">
        <v>0</v>
      </c>
      <c r="X701" s="28">
        <v>0</v>
      </c>
      <c r="Y701" s="60"/>
      <c r="Z701" s="28">
        <v>0</v>
      </c>
      <c r="AA701" s="28">
        <v>0</v>
      </c>
      <c r="AB701" s="60"/>
      <c r="AC701" s="28">
        <v>0</v>
      </c>
      <c r="AD701" s="28">
        <v>0</v>
      </c>
      <c r="AE701" s="60"/>
      <c r="AF701" s="28">
        <v>0</v>
      </c>
      <c r="AG701" s="44">
        <v>0</v>
      </c>
      <c r="AH701" s="60"/>
      <c r="AI701" s="63">
        <v>0</v>
      </c>
      <c r="AJ701" s="44">
        <v>0</v>
      </c>
      <c r="AK701" s="12"/>
      <c r="AL701" s="11"/>
      <c r="AM701" s="28">
        <v>6.48</v>
      </c>
      <c r="AN701" s="28">
        <v>427304.16</v>
      </c>
      <c r="AO701" s="60"/>
      <c r="AP701" s="28">
        <v>6.48</v>
      </c>
      <c r="AQ701" s="28">
        <v>170702.64</v>
      </c>
      <c r="AR701" s="60"/>
      <c r="AS701" s="28">
        <v>0.91</v>
      </c>
      <c r="AT701" s="28">
        <v>67728.570000000007</v>
      </c>
      <c r="AU701" s="13"/>
      <c r="AV701" s="11"/>
      <c r="AW701" s="44">
        <v>1247343.81</v>
      </c>
      <c r="AX701" s="51"/>
      <c r="AY701" s="140">
        <v>13.14</v>
      </c>
    </row>
    <row r="702" spans="1:51" x14ac:dyDescent="0.25">
      <c r="A702" s="116" t="s">
        <v>1597</v>
      </c>
      <c r="B702" s="152" t="s">
        <v>1598</v>
      </c>
      <c r="C702" s="27" t="s">
        <v>1594</v>
      </c>
      <c r="D702" s="27" t="s">
        <v>12</v>
      </c>
      <c r="E702" s="60"/>
      <c r="F702" s="139">
        <v>765.04</v>
      </c>
      <c r="G702" s="140">
        <v>330</v>
      </c>
      <c r="H702" s="140">
        <v>0</v>
      </c>
      <c r="I702" s="60"/>
      <c r="J702" s="28">
        <v>2.64</v>
      </c>
      <c r="K702" s="28">
        <v>174086.88</v>
      </c>
      <c r="L702" s="60"/>
      <c r="M702" s="28">
        <v>2.64</v>
      </c>
      <c r="N702" s="28">
        <v>174086.88</v>
      </c>
      <c r="O702" s="60"/>
      <c r="P702" s="28">
        <v>2.75</v>
      </c>
      <c r="Q702" s="28">
        <v>181340.5</v>
      </c>
      <c r="R702" s="60"/>
      <c r="S702" s="28">
        <v>2.75</v>
      </c>
      <c r="T702" s="44">
        <v>181340.5</v>
      </c>
      <c r="U702" s="12"/>
      <c r="V702" s="11"/>
      <c r="W702" s="28">
        <v>0</v>
      </c>
      <c r="X702" s="28">
        <v>0</v>
      </c>
      <c r="Y702" s="60"/>
      <c r="Z702" s="28">
        <v>0</v>
      </c>
      <c r="AA702" s="28">
        <v>0</v>
      </c>
      <c r="AB702" s="60"/>
      <c r="AC702" s="28">
        <v>0</v>
      </c>
      <c r="AD702" s="28">
        <v>0</v>
      </c>
      <c r="AE702" s="60"/>
      <c r="AF702" s="28">
        <v>0</v>
      </c>
      <c r="AG702" s="44">
        <v>0</v>
      </c>
      <c r="AH702" s="60"/>
      <c r="AI702" s="63">
        <v>0</v>
      </c>
      <c r="AJ702" s="44">
        <v>0</v>
      </c>
      <c r="AK702" s="12"/>
      <c r="AL702" s="11"/>
      <c r="AM702" s="28">
        <v>5.42</v>
      </c>
      <c r="AN702" s="28">
        <v>357405.64</v>
      </c>
      <c r="AO702" s="60"/>
      <c r="AP702" s="28">
        <v>5.42</v>
      </c>
      <c r="AQ702" s="28">
        <v>142779.06</v>
      </c>
      <c r="AR702" s="60"/>
      <c r="AS702" s="28">
        <v>0.76</v>
      </c>
      <c r="AT702" s="28">
        <v>56564.52</v>
      </c>
      <c r="AU702" s="13"/>
      <c r="AV702" s="11"/>
      <c r="AW702" s="44">
        <v>1267603.98</v>
      </c>
      <c r="AX702" s="51"/>
      <c r="AY702" s="140">
        <v>13.56</v>
      </c>
    </row>
    <row r="703" spans="1:51" x14ac:dyDescent="0.25">
      <c r="A703" s="116" t="s">
        <v>1599</v>
      </c>
      <c r="B703" s="152" t="s">
        <v>1600</v>
      </c>
      <c r="C703" s="27" t="s">
        <v>1594</v>
      </c>
      <c r="D703" s="27" t="s">
        <v>12</v>
      </c>
      <c r="E703" s="60"/>
      <c r="F703" s="139">
        <v>3277.53</v>
      </c>
      <c r="G703" s="140">
        <v>1749</v>
      </c>
      <c r="H703" s="140">
        <v>146.66</v>
      </c>
      <c r="I703" s="60"/>
      <c r="J703" s="28">
        <v>13.99</v>
      </c>
      <c r="K703" s="28">
        <v>922528.58</v>
      </c>
      <c r="L703" s="60"/>
      <c r="M703" s="28">
        <v>13.99</v>
      </c>
      <c r="N703" s="28">
        <v>922528.58</v>
      </c>
      <c r="O703" s="60"/>
      <c r="P703" s="28">
        <v>14.57</v>
      </c>
      <c r="Q703" s="28">
        <v>960774.94</v>
      </c>
      <c r="R703" s="60"/>
      <c r="S703" s="28">
        <v>14.57</v>
      </c>
      <c r="T703" s="44">
        <v>960774.94</v>
      </c>
      <c r="U703" s="12"/>
      <c r="V703" s="11"/>
      <c r="W703" s="28">
        <v>1.17</v>
      </c>
      <c r="X703" s="28">
        <v>77152.14</v>
      </c>
      <c r="Y703" s="60"/>
      <c r="Z703" s="28">
        <v>1.17</v>
      </c>
      <c r="AA703" s="28">
        <v>77152.14</v>
      </c>
      <c r="AB703" s="60"/>
      <c r="AC703" s="28">
        <v>1.22</v>
      </c>
      <c r="AD703" s="28">
        <v>80449.240000000005</v>
      </c>
      <c r="AE703" s="60"/>
      <c r="AF703" s="28">
        <v>1.22</v>
      </c>
      <c r="AG703" s="44">
        <v>80449.240000000005</v>
      </c>
      <c r="AH703" s="60"/>
      <c r="AI703" s="63">
        <v>1.46</v>
      </c>
      <c r="AJ703" s="44">
        <v>96275.32</v>
      </c>
      <c r="AK703" s="12"/>
      <c r="AL703" s="11"/>
      <c r="AM703" s="28">
        <v>23.24</v>
      </c>
      <c r="AN703" s="28">
        <v>1532492.08</v>
      </c>
      <c r="AO703" s="60"/>
      <c r="AP703" s="28">
        <v>23.24</v>
      </c>
      <c r="AQ703" s="28">
        <v>612211.31999999995</v>
      </c>
      <c r="AR703" s="60"/>
      <c r="AS703" s="28">
        <v>3.27</v>
      </c>
      <c r="AT703" s="28">
        <v>243376.29</v>
      </c>
      <c r="AU703" s="13"/>
      <c r="AV703" s="11"/>
      <c r="AW703" s="44">
        <v>6566164.8100000005</v>
      </c>
      <c r="AX703" s="51"/>
      <c r="AY703" s="140">
        <v>71.44</v>
      </c>
    </row>
    <row r="704" spans="1:51" x14ac:dyDescent="0.25">
      <c r="A704" s="116" t="s">
        <v>1601</v>
      </c>
      <c r="B704" s="152" t="s">
        <v>1602</v>
      </c>
      <c r="C704" s="27" t="s">
        <v>1594</v>
      </c>
      <c r="D704" s="27" t="s">
        <v>12</v>
      </c>
      <c r="E704" s="60"/>
      <c r="F704" s="139">
        <v>994.75</v>
      </c>
      <c r="G704" s="140">
        <v>315</v>
      </c>
      <c r="H704" s="140">
        <v>0</v>
      </c>
      <c r="I704" s="60"/>
      <c r="J704" s="28">
        <v>2.52</v>
      </c>
      <c r="K704" s="28">
        <v>166173.84</v>
      </c>
      <c r="L704" s="60"/>
      <c r="M704" s="28">
        <v>2.52</v>
      </c>
      <c r="N704" s="28">
        <v>166173.84</v>
      </c>
      <c r="O704" s="60"/>
      <c r="P704" s="28">
        <v>2.62</v>
      </c>
      <c r="Q704" s="28">
        <v>172768.04</v>
      </c>
      <c r="R704" s="60"/>
      <c r="S704" s="28">
        <v>2.62</v>
      </c>
      <c r="T704" s="44">
        <v>172768.04</v>
      </c>
      <c r="U704" s="12"/>
      <c r="V704" s="11"/>
      <c r="W704" s="28">
        <v>0</v>
      </c>
      <c r="X704" s="28">
        <v>0</v>
      </c>
      <c r="Y704" s="60"/>
      <c r="Z704" s="28">
        <v>0</v>
      </c>
      <c r="AA704" s="28">
        <v>0</v>
      </c>
      <c r="AB704" s="60"/>
      <c r="AC704" s="28">
        <v>0</v>
      </c>
      <c r="AD704" s="28">
        <v>0</v>
      </c>
      <c r="AE704" s="60"/>
      <c r="AF704" s="28">
        <v>0</v>
      </c>
      <c r="AG704" s="44">
        <v>0</v>
      </c>
      <c r="AH704" s="60"/>
      <c r="AI704" s="63">
        <v>0</v>
      </c>
      <c r="AJ704" s="44">
        <v>0</v>
      </c>
      <c r="AK704" s="12"/>
      <c r="AL704" s="11"/>
      <c r="AM704" s="28">
        <v>7.05</v>
      </c>
      <c r="AN704" s="28">
        <v>464891.1</v>
      </c>
      <c r="AO704" s="60"/>
      <c r="AP704" s="28">
        <v>7.05</v>
      </c>
      <c r="AQ704" s="28">
        <v>185718.15</v>
      </c>
      <c r="AR704" s="60"/>
      <c r="AS704" s="28">
        <v>0.99</v>
      </c>
      <c r="AT704" s="28">
        <v>73682.73</v>
      </c>
      <c r="AU704" s="13"/>
      <c r="AV704" s="11"/>
      <c r="AW704" s="44">
        <v>1402175.7400000002</v>
      </c>
      <c r="AX704" s="51"/>
      <c r="AY704" s="140">
        <v>14.81</v>
      </c>
    </row>
    <row r="705" spans="1:51" x14ac:dyDescent="0.25">
      <c r="A705" s="116" t="s">
        <v>1603</v>
      </c>
      <c r="B705" s="152" t="s">
        <v>1604</v>
      </c>
      <c r="C705" s="27" t="s">
        <v>1594</v>
      </c>
      <c r="D705" s="27" t="s">
        <v>120</v>
      </c>
      <c r="E705" s="60"/>
      <c r="F705" s="139">
        <v>918.64</v>
      </c>
      <c r="G705" s="140">
        <v>679</v>
      </c>
      <c r="H705" s="140">
        <v>59</v>
      </c>
      <c r="I705" s="60"/>
      <c r="J705" s="28">
        <v>5.43</v>
      </c>
      <c r="K705" s="28">
        <v>358065.06</v>
      </c>
      <c r="L705" s="60"/>
      <c r="M705" s="28">
        <v>5.43</v>
      </c>
      <c r="N705" s="28">
        <v>358065.06</v>
      </c>
      <c r="O705" s="60"/>
      <c r="P705" s="28">
        <v>5.65</v>
      </c>
      <c r="Q705" s="28">
        <v>372572.3</v>
      </c>
      <c r="R705" s="60"/>
      <c r="S705" s="28">
        <v>5.65</v>
      </c>
      <c r="T705" s="44">
        <v>372572.3</v>
      </c>
      <c r="U705" s="12"/>
      <c r="V705" s="11"/>
      <c r="W705" s="28">
        <v>0.47</v>
      </c>
      <c r="X705" s="28">
        <v>30992.74</v>
      </c>
      <c r="Y705" s="60"/>
      <c r="Z705" s="28">
        <v>0.47</v>
      </c>
      <c r="AA705" s="28">
        <v>30992.74</v>
      </c>
      <c r="AB705" s="60"/>
      <c r="AC705" s="28">
        <v>0.49</v>
      </c>
      <c r="AD705" s="28">
        <v>32311.58</v>
      </c>
      <c r="AE705" s="60"/>
      <c r="AF705" s="28">
        <v>0.49</v>
      </c>
      <c r="AG705" s="44">
        <v>32311.58</v>
      </c>
      <c r="AH705" s="60"/>
      <c r="AI705" s="63">
        <v>0.59</v>
      </c>
      <c r="AJ705" s="44">
        <v>38905.78</v>
      </c>
      <c r="AK705" s="12"/>
      <c r="AL705" s="11"/>
      <c r="AM705" s="28">
        <v>6.51</v>
      </c>
      <c r="AN705" s="28">
        <v>429282.42</v>
      </c>
      <c r="AO705" s="60"/>
      <c r="AP705" s="28">
        <v>6.51</v>
      </c>
      <c r="AQ705" s="28">
        <v>171492.93</v>
      </c>
      <c r="AR705" s="60"/>
      <c r="AS705" s="28">
        <v>0.91</v>
      </c>
      <c r="AT705" s="28">
        <v>67728.570000000007</v>
      </c>
      <c r="AU705" s="13"/>
      <c r="AV705" s="11"/>
      <c r="AW705" s="44">
        <v>2295293.06</v>
      </c>
      <c r="AX705" s="51"/>
      <c r="AY705" s="140">
        <v>25.279999999999994</v>
      </c>
    </row>
    <row r="706" spans="1:51" x14ac:dyDescent="0.25">
      <c r="A706" s="116" t="s">
        <v>1605</v>
      </c>
      <c r="B706" s="152" t="s">
        <v>1606</v>
      </c>
      <c r="C706" s="27" t="s">
        <v>1594</v>
      </c>
      <c r="D706" s="27" t="s">
        <v>120</v>
      </c>
      <c r="E706" s="60"/>
      <c r="F706" s="139">
        <v>261.89999999999998</v>
      </c>
      <c r="G706" s="140">
        <v>122.33</v>
      </c>
      <c r="H706" s="140">
        <v>5</v>
      </c>
      <c r="I706" s="60"/>
      <c r="J706" s="28">
        <v>0.97</v>
      </c>
      <c r="K706" s="28">
        <v>63963.74</v>
      </c>
      <c r="L706" s="60"/>
      <c r="M706" s="28">
        <v>0.97</v>
      </c>
      <c r="N706" s="28">
        <v>63963.74</v>
      </c>
      <c r="O706" s="60"/>
      <c r="P706" s="28">
        <v>1.01</v>
      </c>
      <c r="Q706" s="28">
        <v>66601.42</v>
      </c>
      <c r="R706" s="60"/>
      <c r="S706" s="28">
        <v>1.01</v>
      </c>
      <c r="T706" s="44">
        <v>66601.42</v>
      </c>
      <c r="U706" s="12"/>
      <c r="V706" s="11"/>
      <c r="W706" s="28">
        <v>0.04</v>
      </c>
      <c r="X706" s="28">
        <v>2637.68</v>
      </c>
      <c r="Y706" s="60"/>
      <c r="Z706" s="28">
        <v>0.04</v>
      </c>
      <c r="AA706" s="28">
        <v>2637.68</v>
      </c>
      <c r="AB706" s="60"/>
      <c r="AC706" s="28">
        <v>0.04</v>
      </c>
      <c r="AD706" s="28">
        <v>2637.68</v>
      </c>
      <c r="AE706" s="60"/>
      <c r="AF706" s="28">
        <v>0.04</v>
      </c>
      <c r="AG706" s="44">
        <v>2637.68</v>
      </c>
      <c r="AH706" s="60"/>
      <c r="AI706" s="63">
        <v>0.05</v>
      </c>
      <c r="AJ706" s="44">
        <v>3297.1</v>
      </c>
      <c r="AK706" s="12"/>
      <c r="AL706" s="11"/>
      <c r="AM706" s="28">
        <v>1.85</v>
      </c>
      <c r="AN706" s="28">
        <v>121992.7</v>
      </c>
      <c r="AO706" s="60"/>
      <c r="AP706" s="28">
        <v>1.85</v>
      </c>
      <c r="AQ706" s="28">
        <v>48734.55</v>
      </c>
      <c r="AR706" s="60"/>
      <c r="AS706" s="28">
        <v>0.26</v>
      </c>
      <c r="AT706" s="28">
        <v>19351.02</v>
      </c>
      <c r="AU706" s="13"/>
      <c r="AV706" s="11"/>
      <c r="AW706" s="44">
        <v>465056.41</v>
      </c>
      <c r="AX706" s="51"/>
      <c r="AY706" s="140">
        <v>5.01</v>
      </c>
    </row>
    <row r="707" spans="1:51" x14ac:dyDescent="0.25">
      <c r="A707" s="116" t="s">
        <v>1607</v>
      </c>
      <c r="B707" s="152" t="s">
        <v>1608</v>
      </c>
      <c r="C707" s="27" t="s">
        <v>1594</v>
      </c>
      <c r="D707" s="27" t="s">
        <v>120</v>
      </c>
      <c r="E707" s="60"/>
      <c r="F707" s="139">
        <v>251.05</v>
      </c>
      <c r="G707" s="140">
        <v>90.66</v>
      </c>
      <c r="H707" s="140">
        <v>0</v>
      </c>
      <c r="I707" s="60"/>
      <c r="J707" s="28">
        <v>0.72</v>
      </c>
      <c r="K707" s="28">
        <v>47478.239999999998</v>
      </c>
      <c r="L707" s="60"/>
      <c r="M707" s="28">
        <v>0.72</v>
      </c>
      <c r="N707" s="28">
        <v>47478.239999999998</v>
      </c>
      <c r="O707" s="60"/>
      <c r="P707" s="28">
        <v>0.75</v>
      </c>
      <c r="Q707" s="28">
        <v>49456.5</v>
      </c>
      <c r="R707" s="60"/>
      <c r="S707" s="28">
        <v>0.75</v>
      </c>
      <c r="T707" s="44">
        <v>49456.5</v>
      </c>
      <c r="U707" s="12"/>
      <c r="V707" s="11"/>
      <c r="W707" s="28">
        <v>0</v>
      </c>
      <c r="X707" s="28">
        <v>0</v>
      </c>
      <c r="Y707" s="60"/>
      <c r="Z707" s="28">
        <v>0</v>
      </c>
      <c r="AA707" s="28">
        <v>0</v>
      </c>
      <c r="AB707" s="60"/>
      <c r="AC707" s="28">
        <v>0</v>
      </c>
      <c r="AD707" s="28">
        <v>0</v>
      </c>
      <c r="AE707" s="60"/>
      <c r="AF707" s="28">
        <v>0</v>
      </c>
      <c r="AG707" s="44">
        <v>0</v>
      </c>
      <c r="AH707" s="60"/>
      <c r="AI707" s="63">
        <v>0</v>
      </c>
      <c r="AJ707" s="44">
        <v>0</v>
      </c>
      <c r="AK707" s="12"/>
      <c r="AL707" s="11"/>
      <c r="AM707" s="28">
        <v>1.78</v>
      </c>
      <c r="AN707" s="28">
        <v>117376.76</v>
      </c>
      <c r="AO707" s="60"/>
      <c r="AP707" s="28">
        <v>1.78</v>
      </c>
      <c r="AQ707" s="28">
        <v>46890.54</v>
      </c>
      <c r="AR707" s="60"/>
      <c r="AS707" s="28">
        <v>0.25</v>
      </c>
      <c r="AT707" s="28">
        <v>18606.75</v>
      </c>
      <c r="AU707" s="13"/>
      <c r="AV707" s="11"/>
      <c r="AW707" s="44">
        <v>376743.52999999997</v>
      </c>
      <c r="AX707" s="51"/>
      <c r="AY707" s="140">
        <v>4</v>
      </c>
    </row>
    <row r="708" spans="1:51" x14ac:dyDescent="0.25">
      <c r="A708" s="116" t="s">
        <v>1609</v>
      </c>
      <c r="B708" s="152" t="s">
        <v>1610</v>
      </c>
      <c r="C708" s="27" t="s">
        <v>1594</v>
      </c>
      <c r="D708" s="27" t="s">
        <v>131</v>
      </c>
      <c r="E708" s="60"/>
      <c r="F708" s="139">
        <v>673.5</v>
      </c>
      <c r="G708" s="140">
        <v>353.33</v>
      </c>
      <c r="H708" s="140">
        <v>7</v>
      </c>
      <c r="I708" s="60"/>
      <c r="J708" s="28">
        <v>2.82</v>
      </c>
      <c r="K708" s="28">
        <v>185956.44</v>
      </c>
      <c r="L708" s="60"/>
      <c r="M708" s="28">
        <v>2.82</v>
      </c>
      <c r="N708" s="28">
        <v>185956.44</v>
      </c>
      <c r="O708" s="60"/>
      <c r="P708" s="28">
        <v>2.94</v>
      </c>
      <c r="Q708" s="28">
        <v>193869.48</v>
      </c>
      <c r="R708" s="60"/>
      <c r="S708" s="28">
        <v>2.94</v>
      </c>
      <c r="T708" s="44">
        <v>193869.48</v>
      </c>
      <c r="U708" s="12"/>
      <c r="V708" s="11"/>
      <c r="W708" s="28">
        <v>0.05</v>
      </c>
      <c r="X708" s="28">
        <v>3297.1</v>
      </c>
      <c r="Y708" s="60"/>
      <c r="Z708" s="28">
        <v>0.05</v>
      </c>
      <c r="AA708" s="28">
        <v>3297.1</v>
      </c>
      <c r="AB708" s="60"/>
      <c r="AC708" s="28">
        <v>0.05</v>
      </c>
      <c r="AD708" s="28">
        <v>3297.1</v>
      </c>
      <c r="AE708" s="60"/>
      <c r="AF708" s="28">
        <v>0.05</v>
      </c>
      <c r="AG708" s="44">
        <v>3297.1</v>
      </c>
      <c r="AH708" s="60"/>
      <c r="AI708" s="63">
        <v>7.0000000000000007E-2</v>
      </c>
      <c r="AJ708" s="44">
        <v>4615.9399999999996</v>
      </c>
      <c r="AK708" s="12"/>
      <c r="AL708" s="11"/>
      <c r="AM708" s="28">
        <v>4.7699999999999996</v>
      </c>
      <c r="AN708" s="28">
        <v>314543.34000000003</v>
      </c>
      <c r="AO708" s="60"/>
      <c r="AP708" s="28">
        <v>4.7699999999999996</v>
      </c>
      <c r="AQ708" s="28">
        <v>125656.11</v>
      </c>
      <c r="AR708" s="60"/>
      <c r="AS708" s="28">
        <v>0.67</v>
      </c>
      <c r="AT708" s="28">
        <v>49866.09</v>
      </c>
      <c r="AU708" s="13"/>
      <c r="AV708" s="11"/>
      <c r="AW708" s="44">
        <v>1267521.72</v>
      </c>
      <c r="AX708" s="51"/>
      <c r="AY708" s="140">
        <v>13.690000000000001</v>
      </c>
    </row>
    <row r="709" spans="1:51" x14ac:dyDescent="0.25">
      <c r="A709" s="116" t="s">
        <v>1616</v>
      </c>
      <c r="B709" s="152" t="s">
        <v>1617</v>
      </c>
      <c r="C709" s="27" t="s">
        <v>1613</v>
      </c>
      <c r="D709" s="27" t="s">
        <v>120</v>
      </c>
      <c r="E709" s="60"/>
      <c r="F709" s="139">
        <v>442.04</v>
      </c>
      <c r="G709" s="140">
        <v>414</v>
      </c>
      <c r="H709" s="140">
        <v>0</v>
      </c>
      <c r="I709" s="60"/>
      <c r="J709" s="28">
        <v>3.31</v>
      </c>
      <c r="K709" s="28">
        <v>218268.02</v>
      </c>
      <c r="L709" s="60"/>
      <c r="M709" s="28">
        <v>3.31</v>
      </c>
      <c r="N709" s="28">
        <v>218268.02</v>
      </c>
      <c r="O709" s="60"/>
      <c r="P709" s="28">
        <v>3.45</v>
      </c>
      <c r="Q709" s="28">
        <v>227499.9</v>
      </c>
      <c r="R709" s="60"/>
      <c r="S709" s="28">
        <v>3.45</v>
      </c>
      <c r="T709" s="44">
        <v>227499.9</v>
      </c>
      <c r="U709" s="12"/>
      <c r="V709" s="11"/>
      <c r="W709" s="28">
        <v>0</v>
      </c>
      <c r="X709" s="28">
        <v>0</v>
      </c>
      <c r="Y709" s="60"/>
      <c r="Z709" s="28">
        <v>0</v>
      </c>
      <c r="AA709" s="28">
        <v>0</v>
      </c>
      <c r="AB709" s="60"/>
      <c r="AC709" s="28">
        <v>0</v>
      </c>
      <c r="AD709" s="28">
        <v>0</v>
      </c>
      <c r="AE709" s="60"/>
      <c r="AF709" s="28">
        <v>0</v>
      </c>
      <c r="AG709" s="44">
        <v>0</v>
      </c>
      <c r="AH709" s="60"/>
      <c r="AI709" s="63">
        <v>0</v>
      </c>
      <c r="AJ709" s="44">
        <v>0</v>
      </c>
      <c r="AK709" s="12"/>
      <c r="AL709" s="11"/>
      <c r="AM709" s="28">
        <v>3.13</v>
      </c>
      <c r="AN709" s="28">
        <v>206398.46</v>
      </c>
      <c r="AO709" s="60"/>
      <c r="AP709" s="28">
        <v>3.13</v>
      </c>
      <c r="AQ709" s="28">
        <v>82453.59</v>
      </c>
      <c r="AR709" s="60"/>
      <c r="AS709" s="28">
        <v>0.44</v>
      </c>
      <c r="AT709" s="28">
        <v>32747.88</v>
      </c>
      <c r="AU709" s="13"/>
      <c r="AV709" s="11"/>
      <c r="AW709" s="44">
        <v>1213135.77</v>
      </c>
      <c r="AX709" s="51"/>
      <c r="AY709" s="140">
        <v>13.34</v>
      </c>
    </row>
    <row r="710" spans="1:51" x14ac:dyDescent="0.25">
      <c r="A710" s="116" t="s">
        <v>1618</v>
      </c>
      <c r="B710" s="152" t="s">
        <v>1619</v>
      </c>
      <c r="C710" s="27" t="s">
        <v>1613</v>
      </c>
      <c r="D710" s="27" t="s">
        <v>120</v>
      </c>
      <c r="E710" s="60"/>
      <c r="F710" s="139">
        <v>398.5</v>
      </c>
      <c r="G710" s="140">
        <v>187</v>
      </c>
      <c r="H710" s="140">
        <v>0.16</v>
      </c>
      <c r="I710" s="60"/>
      <c r="J710" s="28">
        <v>1.49</v>
      </c>
      <c r="K710" s="28">
        <v>98253.58</v>
      </c>
      <c r="L710" s="60"/>
      <c r="M710" s="28">
        <v>1.49</v>
      </c>
      <c r="N710" s="28">
        <v>98253.58</v>
      </c>
      <c r="O710" s="60"/>
      <c r="P710" s="28">
        <v>1.55</v>
      </c>
      <c r="Q710" s="28">
        <v>102210.1</v>
      </c>
      <c r="R710" s="60"/>
      <c r="S710" s="28">
        <v>1.55</v>
      </c>
      <c r="T710" s="44">
        <v>102210.1</v>
      </c>
      <c r="U710" s="12"/>
      <c r="V710" s="11"/>
      <c r="W710" s="28">
        <v>0</v>
      </c>
      <c r="X710" s="28">
        <v>0</v>
      </c>
      <c r="Y710" s="60"/>
      <c r="Z710" s="28">
        <v>0</v>
      </c>
      <c r="AA710" s="28">
        <v>0</v>
      </c>
      <c r="AB710" s="60"/>
      <c r="AC710" s="28">
        <v>0</v>
      </c>
      <c r="AD710" s="28">
        <v>0</v>
      </c>
      <c r="AE710" s="60"/>
      <c r="AF710" s="28">
        <v>0</v>
      </c>
      <c r="AG710" s="44">
        <v>0</v>
      </c>
      <c r="AH710" s="60"/>
      <c r="AI710" s="63">
        <v>0</v>
      </c>
      <c r="AJ710" s="44">
        <v>0</v>
      </c>
      <c r="AK710" s="12"/>
      <c r="AL710" s="11"/>
      <c r="AM710" s="28">
        <v>2.82</v>
      </c>
      <c r="AN710" s="28">
        <v>185956.44</v>
      </c>
      <c r="AO710" s="60"/>
      <c r="AP710" s="28">
        <v>2.82</v>
      </c>
      <c r="AQ710" s="28">
        <v>74287.259999999995</v>
      </c>
      <c r="AR710" s="60"/>
      <c r="AS710" s="28">
        <v>0.39</v>
      </c>
      <c r="AT710" s="28">
        <v>29026.53</v>
      </c>
      <c r="AU710" s="13"/>
      <c r="AV710" s="11"/>
      <c r="AW710" s="44">
        <v>690197.58999999985</v>
      </c>
      <c r="AX710" s="51"/>
      <c r="AY710" s="140">
        <v>7.41</v>
      </c>
    </row>
    <row r="711" spans="1:51" x14ac:dyDescent="0.25">
      <c r="A711" s="116" t="s">
        <v>1620</v>
      </c>
      <c r="B711" s="152" t="s">
        <v>1621</v>
      </c>
      <c r="C711" s="27" t="s">
        <v>1613</v>
      </c>
      <c r="D711" s="27" t="s">
        <v>120</v>
      </c>
      <c r="E711" s="60"/>
      <c r="F711" s="139">
        <v>228.47</v>
      </c>
      <c r="G711" s="140">
        <v>129.66</v>
      </c>
      <c r="H711" s="140">
        <v>0</v>
      </c>
      <c r="I711" s="60"/>
      <c r="J711" s="28">
        <v>1.03</v>
      </c>
      <c r="K711" s="28">
        <v>67920.259999999995</v>
      </c>
      <c r="L711" s="60"/>
      <c r="M711" s="28">
        <v>1.03</v>
      </c>
      <c r="N711" s="28">
        <v>67920.259999999995</v>
      </c>
      <c r="O711" s="60"/>
      <c r="P711" s="28">
        <v>1.08</v>
      </c>
      <c r="Q711" s="28">
        <v>71217.36</v>
      </c>
      <c r="R711" s="60"/>
      <c r="S711" s="28">
        <v>1.08</v>
      </c>
      <c r="T711" s="44">
        <v>71217.36</v>
      </c>
      <c r="U711" s="12"/>
      <c r="V711" s="11"/>
      <c r="W711" s="28">
        <v>0</v>
      </c>
      <c r="X711" s="28">
        <v>0</v>
      </c>
      <c r="Y711" s="60"/>
      <c r="Z711" s="28">
        <v>0</v>
      </c>
      <c r="AA711" s="28">
        <v>0</v>
      </c>
      <c r="AB711" s="60"/>
      <c r="AC711" s="28">
        <v>0</v>
      </c>
      <c r="AD711" s="28">
        <v>0</v>
      </c>
      <c r="AE711" s="60"/>
      <c r="AF711" s="28">
        <v>0</v>
      </c>
      <c r="AG711" s="44">
        <v>0</v>
      </c>
      <c r="AH711" s="60"/>
      <c r="AI711" s="63">
        <v>0</v>
      </c>
      <c r="AJ711" s="44">
        <v>0</v>
      </c>
      <c r="AK711" s="12"/>
      <c r="AL711" s="11"/>
      <c r="AM711" s="28">
        <v>1.62</v>
      </c>
      <c r="AN711" s="28">
        <v>106826.04</v>
      </c>
      <c r="AO711" s="60"/>
      <c r="AP711" s="28">
        <v>1.62</v>
      </c>
      <c r="AQ711" s="28">
        <v>42675.66</v>
      </c>
      <c r="AR711" s="60"/>
      <c r="AS711" s="28">
        <v>0.22</v>
      </c>
      <c r="AT711" s="28">
        <v>16373.94</v>
      </c>
      <c r="AU711" s="13"/>
      <c r="AV711" s="11"/>
      <c r="AW711" s="44">
        <v>444150.88</v>
      </c>
      <c r="AX711" s="51"/>
      <c r="AY711" s="140">
        <v>4.8100000000000005</v>
      </c>
    </row>
    <row r="712" spans="1:51" x14ac:dyDescent="0.25">
      <c r="A712" s="116" t="s">
        <v>1622</v>
      </c>
      <c r="B712" s="152" t="s">
        <v>1281</v>
      </c>
      <c r="C712" s="27" t="s">
        <v>1613</v>
      </c>
      <c r="D712" s="27" t="s">
        <v>120</v>
      </c>
      <c r="E712" s="60"/>
      <c r="F712" s="139">
        <v>287.20999999999998</v>
      </c>
      <c r="G712" s="140">
        <v>133.33000000000001</v>
      </c>
      <c r="H712" s="140">
        <v>0</v>
      </c>
      <c r="I712" s="60"/>
      <c r="J712" s="28">
        <v>1.06</v>
      </c>
      <c r="K712" s="28">
        <v>69898.52</v>
      </c>
      <c r="L712" s="60"/>
      <c r="M712" s="28">
        <v>1.06</v>
      </c>
      <c r="N712" s="28">
        <v>69898.52</v>
      </c>
      <c r="O712" s="60"/>
      <c r="P712" s="28">
        <v>1.1100000000000001</v>
      </c>
      <c r="Q712" s="28">
        <v>73195.62</v>
      </c>
      <c r="R712" s="60"/>
      <c r="S712" s="28">
        <v>1.1100000000000001</v>
      </c>
      <c r="T712" s="44">
        <v>73195.62</v>
      </c>
      <c r="U712" s="12"/>
      <c r="V712" s="11"/>
      <c r="W712" s="28">
        <v>0</v>
      </c>
      <c r="X712" s="28">
        <v>0</v>
      </c>
      <c r="Y712" s="60"/>
      <c r="Z712" s="28">
        <v>0</v>
      </c>
      <c r="AA712" s="28">
        <v>0</v>
      </c>
      <c r="AB712" s="60"/>
      <c r="AC712" s="28">
        <v>0</v>
      </c>
      <c r="AD712" s="28">
        <v>0</v>
      </c>
      <c r="AE712" s="60"/>
      <c r="AF712" s="28">
        <v>0</v>
      </c>
      <c r="AG712" s="44">
        <v>0</v>
      </c>
      <c r="AH712" s="60"/>
      <c r="AI712" s="63">
        <v>0</v>
      </c>
      <c r="AJ712" s="44">
        <v>0</v>
      </c>
      <c r="AK712" s="12"/>
      <c r="AL712" s="11"/>
      <c r="AM712" s="28">
        <v>2.0299999999999998</v>
      </c>
      <c r="AN712" s="28">
        <v>133862.26</v>
      </c>
      <c r="AO712" s="60"/>
      <c r="AP712" s="28">
        <v>2.0299999999999998</v>
      </c>
      <c r="AQ712" s="28">
        <v>53476.29</v>
      </c>
      <c r="AR712" s="60"/>
      <c r="AS712" s="28">
        <v>0.28000000000000003</v>
      </c>
      <c r="AT712" s="28">
        <v>20839.560000000001</v>
      </c>
      <c r="AU712" s="13"/>
      <c r="AV712" s="11"/>
      <c r="AW712" s="44">
        <v>494366.39</v>
      </c>
      <c r="AX712" s="51"/>
      <c r="AY712" s="140">
        <v>5.3100000000000005</v>
      </c>
    </row>
    <row r="713" spans="1:51" x14ac:dyDescent="0.25">
      <c r="A713" s="116" t="s">
        <v>1623</v>
      </c>
      <c r="B713" s="152" t="s">
        <v>1624</v>
      </c>
      <c r="C713" s="27" t="s">
        <v>1613</v>
      </c>
      <c r="D713" s="27" t="s">
        <v>120</v>
      </c>
      <c r="E713" s="60"/>
      <c r="F713" s="139">
        <v>225.5</v>
      </c>
      <c r="G713" s="140">
        <v>151</v>
      </c>
      <c r="H713" s="140">
        <v>1.66</v>
      </c>
      <c r="I713" s="60"/>
      <c r="J713" s="28">
        <v>1.2</v>
      </c>
      <c r="K713" s="28">
        <v>79130.399999999994</v>
      </c>
      <c r="L713" s="60"/>
      <c r="M713" s="28">
        <v>1.2</v>
      </c>
      <c r="N713" s="28">
        <v>79130.399999999994</v>
      </c>
      <c r="O713" s="60"/>
      <c r="P713" s="28">
        <v>1.25</v>
      </c>
      <c r="Q713" s="28">
        <v>82427.5</v>
      </c>
      <c r="R713" s="60"/>
      <c r="S713" s="28">
        <v>1.25</v>
      </c>
      <c r="T713" s="44">
        <v>82427.5</v>
      </c>
      <c r="U713" s="12"/>
      <c r="V713" s="11"/>
      <c r="W713" s="28">
        <v>0.01</v>
      </c>
      <c r="X713" s="28">
        <v>659.42</v>
      </c>
      <c r="Y713" s="60"/>
      <c r="Z713" s="28">
        <v>0.01</v>
      </c>
      <c r="AA713" s="28">
        <v>659.42</v>
      </c>
      <c r="AB713" s="60"/>
      <c r="AC713" s="28">
        <v>0.01</v>
      </c>
      <c r="AD713" s="28">
        <v>659.42</v>
      </c>
      <c r="AE713" s="60"/>
      <c r="AF713" s="28">
        <v>0.01</v>
      </c>
      <c r="AG713" s="44">
        <v>659.42</v>
      </c>
      <c r="AH713" s="60"/>
      <c r="AI713" s="63">
        <v>0.01</v>
      </c>
      <c r="AJ713" s="44">
        <v>659.42</v>
      </c>
      <c r="AK713" s="12"/>
      <c r="AL713" s="11"/>
      <c r="AM713" s="28">
        <v>1.59</v>
      </c>
      <c r="AN713" s="28">
        <v>104847.78</v>
      </c>
      <c r="AO713" s="60"/>
      <c r="AP713" s="28">
        <v>1.59</v>
      </c>
      <c r="AQ713" s="28">
        <v>41885.370000000003</v>
      </c>
      <c r="AR713" s="60"/>
      <c r="AS713" s="28">
        <v>0.22</v>
      </c>
      <c r="AT713" s="28">
        <v>16373.94</v>
      </c>
      <c r="AU713" s="13"/>
      <c r="AV713" s="11"/>
      <c r="AW713" s="44">
        <v>489519.99000000011</v>
      </c>
      <c r="AX713" s="51"/>
      <c r="AY713" s="140">
        <v>5.3299999999999992</v>
      </c>
    </row>
    <row r="714" spans="1:51" x14ac:dyDescent="0.25">
      <c r="A714" s="116" t="s">
        <v>1625</v>
      </c>
      <c r="B714" s="152" t="s">
        <v>1626</v>
      </c>
      <c r="C714" s="27" t="s">
        <v>1613</v>
      </c>
      <c r="D714" s="27" t="s">
        <v>120</v>
      </c>
      <c r="E714" s="60"/>
      <c r="F714" s="139">
        <v>318</v>
      </c>
      <c r="G714" s="140">
        <v>77</v>
      </c>
      <c r="H714" s="140">
        <v>0</v>
      </c>
      <c r="I714" s="60"/>
      <c r="J714" s="28">
        <v>0.61</v>
      </c>
      <c r="K714" s="28">
        <v>40224.620000000003</v>
      </c>
      <c r="L714" s="60"/>
      <c r="M714" s="28">
        <v>0.61</v>
      </c>
      <c r="N714" s="28">
        <v>40224.620000000003</v>
      </c>
      <c r="O714" s="60"/>
      <c r="P714" s="28">
        <v>0.64</v>
      </c>
      <c r="Q714" s="28">
        <v>42202.879999999997</v>
      </c>
      <c r="R714" s="60"/>
      <c r="S714" s="28">
        <v>0.64</v>
      </c>
      <c r="T714" s="44">
        <v>42202.879999999997</v>
      </c>
      <c r="U714" s="12"/>
      <c r="V714" s="11"/>
      <c r="W714" s="28">
        <v>0</v>
      </c>
      <c r="X714" s="28">
        <v>0</v>
      </c>
      <c r="Y714" s="60"/>
      <c r="Z714" s="28">
        <v>0</v>
      </c>
      <c r="AA714" s="28">
        <v>0</v>
      </c>
      <c r="AB714" s="60"/>
      <c r="AC714" s="28">
        <v>0</v>
      </c>
      <c r="AD714" s="28">
        <v>0</v>
      </c>
      <c r="AE714" s="60"/>
      <c r="AF714" s="28">
        <v>0</v>
      </c>
      <c r="AG714" s="44">
        <v>0</v>
      </c>
      <c r="AH714" s="60"/>
      <c r="AI714" s="63">
        <v>0</v>
      </c>
      <c r="AJ714" s="44">
        <v>0</v>
      </c>
      <c r="AK714" s="12"/>
      <c r="AL714" s="11"/>
      <c r="AM714" s="28">
        <v>2.25</v>
      </c>
      <c r="AN714" s="28">
        <v>148369.5</v>
      </c>
      <c r="AO714" s="60"/>
      <c r="AP714" s="28">
        <v>2.25</v>
      </c>
      <c r="AQ714" s="28">
        <v>59271.75</v>
      </c>
      <c r="AR714" s="60"/>
      <c r="AS714" s="28">
        <v>0.31</v>
      </c>
      <c r="AT714" s="28">
        <v>23072.37</v>
      </c>
      <c r="AU714" s="13"/>
      <c r="AV714" s="11"/>
      <c r="AW714" s="44">
        <v>395568.62</v>
      </c>
      <c r="AX714" s="51"/>
      <c r="AY714" s="140">
        <v>4.1400000000000006</v>
      </c>
    </row>
    <row r="715" spans="1:51" x14ac:dyDescent="0.25">
      <c r="A715" s="116" t="s">
        <v>1627</v>
      </c>
      <c r="B715" s="152" t="s">
        <v>1628</v>
      </c>
      <c r="C715" s="27" t="s">
        <v>1613</v>
      </c>
      <c r="D715" s="27" t="s">
        <v>12</v>
      </c>
      <c r="E715" s="60"/>
      <c r="F715" s="139">
        <v>12651.21</v>
      </c>
      <c r="G715" s="140">
        <v>10419</v>
      </c>
      <c r="H715" s="140">
        <v>727.5</v>
      </c>
      <c r="I715" s="60"/>
      <c r="J715" s="28">
        <v>83.35</v>
      </c>
      <c r="K715" s="28">
        <v>5496265.7000000002</v>
      </c>
      <c r="L715" s="60"/>
      <c r="M715" s="28">
        <v>83.35</v>
      </c>
      <c r="N715" s="28">
        <v>5496265.7000000002</v>
      </c>
      <c r="O715" s="60"/>
      <c r="P715" s="28">
        <v>86.82</v>
      </c>
      <c r="Q715" s="28">
        <v>5725084.4400000004</v>
      </c>
      <c r="R715" s="60"/>
      <c r="S715" s="28">
        <v>86.82</v>
      </c>
      <c r="T715" s="44">
        <v>5725084.4400000004</v>
      </c>
      <c r="U715" s="12"/>
      <c r="V715" s="11"/>
      <c r="W715" s="28">
        <v>5.82</v>
      </c>
      <c r="X715" s="28">
        <v>383782.44</v>
      </c>
      <c r="Y715" s="60"/>
      <c r="Z715" s="28">
        <v>5.82</v>
      </c>
      <c r="AA715" s="28">
        <v>383782.44</v>
      </c>
      <c r="AB715" s="60"/>
      <c r="AC715" s="28">
        <v>6.06</v>
      </c>
      <c r="AD715" s="28">
        <v>399608.52</v>
      </c>
      <c r="AE715" s="60"/>
      <c r="AF715" s="28">
        <v>6.06</v>
      </c>
      <c r="AG715" s="44">
        <v>399608.52</v>
      </c>
      <c r="AH715" s="60"/>
      <c r="AI715" s="63">
        <v>7.27</v>
      </c>
      <c r="AJ715" s="44">
        <v>479398.34</v>
      </c>
      <c r="AK715" s="12"/>
      <c r="AL715" s="11"/>
      <c r="AM715" s="28">
        <v>89.72</v>
      </c>
      <c r="AN715" s="28">
        <v>5916316.2400000002</v>
      </c>
      <c r="AO715" s="60"/>
      <c r="AP715" s="28">
        <v>89.72</v>
      </c>
      <c r="AQ715" s="28">
        <v>2363493.96</v>
      </c>
      <c r="AR715" s="60"/>
      <c r="AS715" s="28">
        <v>12.65</v>
      </c>
      <c r="AT715" s="28">
        <v>941501.55</v>
      </c>
      <c r="AU715" s="13"/>
      <c r="AV715" s="11"/>
      <c r="AW715" s="44">
        <v>33710192.289999999</v>
      </c>
      <c r="AX715" s="51"/>
      <c r="AY715" s="140">
        <v>371.91999999999996</v>
      </c>
    </row>
    <row r="716" spans="1:51" x14ac:dyDescent="0.25">
      <c r="A716" s="116" t="s">
        <v>1629</v>
      </c>
      <c r="B716" s="152" t="s">
        <v>1630</v>
      </c>
      <c r="C716" s="27" t="s">
        <v>1613</v>
      </c>
      <c r="D716" s="27" t="s">
        <v>12</v>
      </c>
      <c r="E716" s="60"/>
      <c r="F716" s="139">
        <v>1287.3900000000001</v>
      </c>
      <c r="G716" s="140">
        <v>424.66</v>
      </c>
      <c r="H716" s="140">
        <v>0</v>
      </c>
      <c r="I716" s="60"/>
      <c r="J716" s="28">
        <v>3.39</v>
      </c>
      <c r="K716" s="28">
        <v>223543.38</v>
      </c>
      <c r="L716" s="60"/>
      <c r="M716" s="28">
        <v>3.39</v>
      </c>
      <c r="N716" s="28">
        <v>223543.38</v>
      </c>
      <c r="O716" s="60"/>
      <c r="P716" s="28">
        <v>3.53</v>
      </c>
      <c r="Q716" s="28">
        <v>232775.26</v>
      </c>
      <c r="R716" s="60"/>
      <c r="S716" s="28">
        <v>3.53</v>
      </c>
      <c r="T716" s="44">
        <v>232775.26</v>
      </c>
      <c r="U716" s="12"/>
      <c r="V716" s="11"/>
      <c r="W716" s="28">
        <v>0</v>
      </c>
      <c r="X716" s="28">
        <v>0</v>
      </c>
      <c r="Y716" s="60"/>
      <c r="Z716" s="28">
        <v>0</v>
      </c>
      <c r="AA716" s="28">
        <v>0</v>
      </c>
      <c r="AB716" s="60"/>
      <c r="AC716" s="28">
        <v>0</v>
      </c>
      <c r="AD716" s="28">
        <v>0</v>
      </c>
      <c r="AE716" s="60"/>
      <c r="AF716" s="28">
        <v>0</v>
      </c>
      <c r="AG716" s="44">
        <v>0</v>
      </c>
      <c r="AH716" s="60"/>
      <c r="AI716" s="63">
        <v>0</v>
      </c>
      <c r="AJ716" s="44">
        <v>0</v>
      </c>
      <c r="AK716" s="12"/>
      <c r="AL716" s="11"/>
      <c r="AM716" s="28">
        <v>9.1300000000000008</v>
      </c>
      <c r="AN716" s="28">
        <v>602050.46</v>
      </c>
      <c r="AO716" s="60"/>
      <c r="AP716" s="28">
        <v>9.1300000000000008</v>
      </c>
      <c r="AQ716" s="28">
        <v>240511.59</v>
      </c>
      <c r="AR716" s="60"/>
      <c r="AS716" s="28">
        <v>1.28</v>
      </c>
      <c r="AT716" s="28">
        <v>95266.559999999998</v>
      </c>
      <c r="AU716" s="13"/>
      <c r="AV716" s="11"/>
      <c r="AW716" s="44">
        <v>1850465.8900000001</v>
      </c>
      <c r="AX716" s="51"/>
      <c r="AY716" s="140">
        <v>19.579999999999998</v>
      </c>
    </row>
    <row r="717" spans="1:51" x14ac:dyDescent="0.25">
      <c r="A717" s="116" t="s">
        <v>1631</v>
      </c>
      <c r="B717" s="152" t="s">
        <v>1632</v>
      </c>
      <c r="C717" s="27" t="s">
        <v>1613</v>
      </c>
      <c r="D717" s="27" t="s">
        <v>12</v>
      </c>
      <c r="E717" s="60"/>
      <c r="F717" s="139">
        <v>662.05</v>
      </c>
      <c r="G717" s="140">
        <v>86</v>
      </c>
      <c r="H717" s="140">
        <v>0.33</v>
      </c>
      <c r="I717" s="60"/>
      <c r="J717" s="28">
        <v>0.68</v>
      </c>
      <c r="K717" s="28">
        <v>44840.56</v>
      </c>
      <c r="L717" s="60"/>
      <c r="M717" s="28">
        <v>0.68</v>
      </c>
      <c r="N717" s="28">
        <v>44840.56</v>
      </c>
      <c r="O717" s="60"/>
      <c r="P717" s="28">
        <v>0.71</v>
      </c>
      <c r="Q717" s="28">
        <v>46818.82</v>
      </c>
      <c r="R717" s="60"/>
      <c r="S717" s="28">
        <v>0.71</v>
      </c>
      <c r="T717" s="44">
        <v>46818.82</v>
      </c>
      <c r="U717" s="12"/>
      <c r="V717" s="11"/>
      <c r="W717" s="28">
        <v>0</v>
      </c>
      <c r="X717" s="28">
        <v>0</v>
      </c>
      <c r="Y717" s="60"/>
      <c r="Z717" s="28">
        <v>0</v>
      </c>
      <c r="AA717" s="28">
        <v>0</v>
      </c>
      <c r="AB717" s="60"/>
      <c r="AC717" s="28">
        <v>0</v>
      </c>
      <c r="AD717" s="28">
        <v>0</v>
      </c>
      <c r="AE717" s="60"/>
      <c r="AF717" s="28">
        <v>0</v>
      </c>
      <c r="AG717" s="44">
        <v>0</v>
      </c>
      <c r="AH717" s="60"/>
      <c r="AI717" s="63">
        <v>0</v>
      </c>
      <c r="AJ717" s="44">
        <v>0</v>
      </c>
      <c r="AK717" s="12"/>
      <c r="AL717" s="11"/>
      <c r="AM717" s="28">
        <v>4.6900000000000004</v>
      </c>
      <c r="AN717" s="28">
        <v>309267.98</v>
      </c>
      <c r="AO717" s="60"/>
      <c r="AP717" s="28">
        <v>4.6900000000000004</v>
      </c>
      <c r="AQ717" s="28">
        <v>123548.67</v>
      </c>
      <c r="AR717" s="60"/>
      <c r="AS717" s="28">
        <v>0.66</v>
      </c>
      <c r="AT717" s="28">
        <v>49121.82</v>
      </c>
      <c r="AU717" s="13"/>
      <c r="AV717" s="11"/>
      <c r="AW717" s="44">
        <v>665257.23</v>
      </c>
      <c r="AX717" s="51"/>
      <c r="AY717" s="140">
        <v>6.7900000000000009</v>
      </c>
    </row>
    <row r="718" spans="1:51" x14ac:dyDescent="0.25">
      <c r="A718" s="116" t="s">
        <v>1633</v>
      </c>
      <c r="B718" s="152" t="s">
        <v>1634</v>
      </c>
      <c r="C718" s="27" t="s">
        <v>1613</v>
      </c>
      <c r="D718" s="27" t="s">
        <v>131</v>
      </c>
      <c r="E718" s="60"/>
      <c r="F718" s="139">
        <v>1005.15</v>
      </c>
      <c r="G718" s="140">
        <v>402</v>
      </c>
      <c r="H718" s="140">
        <v>0</v>
      </c>
      <c r="I718" s="60"/>
      <c r="J718" s="28">
        <v>3.21</v>
      </c>
      <c r="K718" s="28">
        <v>211673.82</v>
      </c>
      <c r="L718" s="60"/>
      <c r="M718" s="28">
        <v>3.21</v>
      </c>
      <c r="N718" s="28">
        <v>211673.82</v>
      </c>
      <c r="O718" s="60"/>
      <c r="P718" s="28">
        <v>3.35</v>
      </c>
      <c r="Q718" s="28">
        <v>220905.7</v>
      </c>
      <c r="R718" s="60"/>
      <c r="S718" s="28">
        <v>3.35</v>
      </c>
      <c r="T718" s="44">
        <v>220905.7</v>
      </c>
      <c r="U718" s="12"/>
      <c r="V718" s="11"/>
      <c r="W718" s="28">
        <v>0</v>
      </c>
      <c r="X718" s="28">
        <v>0</v>
      </c>
      <c r="Y718" s="60"/>
      <c r="Z718" s="28">
        <v>0</v>
      </c>
      <c r="AA718" s="28">
        <v>0</v>
      </c>
      <c r="AB718" s="60"/>
      <c r="AC718" s="28">
        <v>0</v>
      </c>
      <c r="AD718" s="28">
        <v>0</v>
      </c>
      <c r="AE718" s="60"/>
      <c r="AF718" s="28">
        <v>0</v>
      </c>
      <c r="AG718" s="44">
        <v>0</v>
      </c>
      <c r="AH718" s="60"/>
      <c r="AI718" s="63">
        <v>0</v>
      </c>
      <c r="AJ718" s="44">
        <v>0</v>
      </c>
      <c r="AK718" s="12"/>
      <c r="AL718" s="11"/>
      <c r="AM718" s="28">
        <v>7.12</v>
      </c>
      <c r="AN718" s="28">
        <v>469507.04</v>
      </c>
      <c r="AO718" s="60"/>
      <c r="AP718" s="28">
        <v>7.12</v>
      </c>
      <c r="AQ718" s="28">
        <v>187562.16</v>
      </c>
      <c r="AR718" s="60"/>
      <c r="AS718" s="28">
        <v>1</v>
      </c>
      <c r="AT718" s="28">
        <v>74427</v>
      </c>
      <c r="AU718" s="13"/>
      <c r="AV718" s="11"/>
      <c r="AW718" s="44">
        <v>1596655.24</v>
      </c>
      <c r="AX718" s="51"/>
      <c r="AY718" s="140">
        <v>17.03</v>
      </c>
    </row>
    <row r="719" spans="1:51" x14ac:dyDescent="0.25">
      <c r="A719" s="116" t="s">
        <v>1635</v>
      </c>
      <c r="B719" s="152" t="s">
        <v>1636</v>
      </c>
      <c r="C719" s="27" t="s">
        <v>1613</v>
      </c>
      <c r="D719" s="27" t="s">
        <v>120</v>
      </c>
      <c r="E719" s="60"/>
      <c r="F719" s="139">
        <v>192.3</v>
      </c>
      <c r="G719" s="140">
        <v>41</v>
      </c>
      <c r="H719" s="140">
        <v>1</v>
      </c>
      <c r="I719" s="60"/>
      <c r="J719" s="28">
        <v>0.32</v>
      </c>
      <c r="K719" s="28">
        <v>21101.439999999999</v>
      </c>
      <c r="L719" s="60"/>
      <c r="M719" s="28">
        <v>0.32</v>
      </c>
      <c r="N719" s="28">
        <v>21101.439999999999</v>
      </c>
      <c r="O719" s="60"/>
      <c r="P719" s="28">
        <v>0.34</v>
      </c>
      <c r="Q719" s="28">
        <v>22420.28</v>
      </c>
      <c r="R719" s="60"/>
      <c r="S719" s="28">
        <v>0.34</v>
      </c>
      <c r="T719" s="44">
        <v>22420.28</v>
      </c>
      <c r="U719" s="12"/>
      <c r="V719" s="11"/>
      <c r="W719" s="28">
        <v>0</v>
      </c>
      <c r="X719" s="28">
        <v>0</v>
      </c>
      <c r="Y719" s="60"/>
      <c r="Z719" s="28">
        <v>0</v>
      </c>
      <c r="AA719" s="28">
        <v>0</v>
      </c>
      <c r="AB719" s="60"/>
      <c r="AC719" s="28">
        <v>0</v>
      </c>
      <c r="AD719" s="28">
        <v>0</v>
      </c>
      <c r="AE719" s="60"/>
      <c r="AF719" s="28">
        <v>0</v>
      </c>
      <c r="AG719" s="44">
        <v>0</v>
      </c>
      <c r="AH719" s="60"/>
      <c r="AI719" s="63">
        <v>0.01</v>
      </c>
      <c r="AJ719" s="44">
        <v>659.42</v>
      </c>
      <c r="AK719" s="12"/>
      <c r="AL719" s="11"/>
      <c r="AM719" s="28">
        <v>1.36</v>
      </c>
      <c r="AN719" s="28">
        <v>89681.12</v>
      </c>
      <c r="AO719" s="60"/>
      <c r="AP719" s="28">
        <v>1.36</v>
      </c>
      <c r="AQ719" s="28">
        <v>35826.480000000003</v>
      </c>
      <c r="AR719" s="60"/>
      <c r="AS719" s="28">
        <v>0.19</v>
      </c>
      <c r="AT719" s="28">
        <v>14141.13</v>
      </c>
      <c r="AU719" s="13"/>
      <c r="AV719" s="11"/>
      <c r="AW719" s="44">
        <v>227351.59</v>
      </c>
      <c r="AX719" s="51"/>
      <c r="AY719" s="140">
        <v>2.37</v>
      </c>
    </row>
    <row r="720" spans="1:51" x14ac:dyDescent="0.25">
      <c r="A720" s="116" t="s">
        <v>1637</v>
      </c>
      <c r="B720" s="152" t="s">
        <v>1638</v>
      </c>
      <c r="C720" s="27" t="s">
        <v>1613</v>
      </c>
      <c r="D720" s="27" t="s">
        <v>12</v>
      </c>
      <c r="E720" s="60"/>
      <c r="F720" s="139">
        <v>1996.77</v>
      </c>
      <c r="G720" s="140">
        <v>704</v>
      </c>
      <c r="H720" s="140">
        <v>12.66</v>
      </c>
      <c r="I720" s="60"/>
      <c r="J720" s="28">
        <v>5.63</v>
      </c>
      <c r="K720" s="28">
        <v>371253.46</v>
      </c>
      <c r="L720" s="60"/>
      <c r="M720" s="28">
        <v>5.63</v>
      </c>
      <c r="N720" s="28">
        <v>371253.46</v>
      </c>
      <c r="O720" s="60"/>
      <c r="P720" s="28">
        <v>5.86</v>
      </c>
      <c r="Q720" s="28">
        <v>386420.12</v>
      </c>
      <c r="R720" s="60"/>
      <c r="S720" s="28">
        <v>5.86</v>
      </c>
      <c r="T720" s="44">
        <v>386420.12</v>
      </c>
      <c r="U720" s="12"/>
      <c r="V720" s="11"/>
      <c r="W720" s="28">
        <v>0.1</v>
      </c>
      <c r="X720" s="28">
        <v>6594.2</v>
      </c>
      <c r="Y720" s="60"/>
      <c r="Z720" s="28">
        <v>0.1</v>
      </c>
      <c r="AA720" s="28">
        <v>6594.2</v>
      </c>
      <c r="AB720" s="60"/>
      <c r="AC720" s="28">
        <v>0.1</v>
      </c>
      <c r="AD720" s="28">
        <v>6594.2</v>
      </c>
      <c r="AE720" s="60"/>
      <c r="AF720" s="28">
        <v>0.1</v>
      </c>
      <c r="AG720" s="44">
        <v>6594.2</v>
      </c>
      <c r="AH720" s="60"/>
      <c r="AI720" s="63">
        <v>0.12</v>
      </c>
      <c r="AJ720" s="44">
        <v>7913.04</v>
      </c>
      <c r="AK720" s="12"/>
      <c r="AL720" s="11"/>
      <c r="AM720" s="28">
        <v>14.16</v>
      </c>
      <c r="AN720" s="28">
        <v>933738.72</v>
      </c>
      <c r="AO720" s="60"/>
      <c r="AP720" s="28">
        <v>14.16</v>
      </c>
      <c r="AQ720" s="28">
        <v>373016.88</v>
      </c>
      <c r="AR720" s="60"/>
      <c r="AS720" s="28">
        <v>1.99</v>
      </c>
      <c r="AT720" s="28">
        <v>148109.73000000001</v>
      </c>
      <c r="AU720" s="13"/>
      <c r="AV720" s="11"/>
      <c r="AW720" s="44">
        <v>3004502.33</v>
      </c>
      <c r="AX720" s="51"/>
      <c r="AY720" s="140">
        <v>31.930000000000007</v>
      </c>
    </row>
    <row r="721" spans="1:51" x14ac:dyDescent="0.25">
      <c r="A721" s="116" t="s">
        <v>1639</v>
      </c>
      <c r="B721" s="152" t="s">
        <v>1640</v>
      </c>
      <c r="C721" s="27" t="s">
        <v>1613</v>
      </c>
      <c r="D721" s="27" t="s">
        <v>12</v>
      </c>
      <c r="E721" s="60"/>
      <c r="F721" s="139">
        <v>670.45</v>
      </c>
      <c r="G721" s="140">
        <v>161.66</v>
      </c>
      <c r="H721" s="140">
        <v>1</v>
      </c>
      <c r="I721" s="60"/>
      <c r="J721" s="28">
        <v>1.29</v>
      </c>
      <c r="K721" s="28">
        <v>85065.18</v>
      </c>
      <c r="L721" s="60"/>
      <c r="M721" s="28">
        <v>1.29</v>
      </c>
      <c r="N721" s="28">
        <v>85065.18</v>
      </c>
      <c r="O721" s="60"/>
      <c r="P721" s="28">
        <v>1.34</v>
      </c>
      <c r="Q721" s="28">
        <v>88362.28</v>
      </c>
      <c r="R721" s="60"/>
      <c r="S721" s="28">
        <v>1.34</v>
      </c>
      <c r="T721" s="44">
        <v>88362.28</v>
      </c>
      <c r="U721" s="12"/>
      <c r="V721" s="11"/>
      <c r="W721" s="28">
        <v>0</v>
      </c>
      <c r="X721" s="28">
        <v>0</v>
      </c>
      <c r="Y721" s="60"/>
      <c r="Z721" s="28">
        <v>0</v>
      </c>
      <c r="AA721" s="28">
        <v>0</v>
      </c>
      <c r="AB721" s="60"/>
      <c r="AC721" s="28">
        <v>0</v>
      </c>
      <c r="AD721" s="28">
        <v>0</v>
      </c>
      <c r="AE721" s="60"/>
      <c r="AF721" s="28">
        <v>0</v>
      </c>
      <c r="AG721" s="44">
        <v>0</v>
      </c>
      <c r="AH721" s="60"/>
      <c r="AI721" s="63">
        <v>0.01</v>
      </c>
      <c r="AJ721" s="44">
        <v>659.42</v>
      </c>
      <c r="AK721" s="12"/>
      <c r="AL721" s="11"/>
      <c r="AM721" s="28">
        <v>4.75</v>
      </c>
      <c r="AN721" s="28">
        <v>313224.5</v>
      </c>
      <c r="AO721" s="60"/>
      <c r="AP721" s="28">
        <v>4.75</v>
      </c>
      <c r="AQ721" s="28">
        <v>125129.25</v>
      </c>
      <c r="AR721" s="60"/>
      <c r="AS721" s="28">
        <v>0.67</v>
      </c>
      <c r="AT721" s="28">
        <v>49866.09</v>
      </c>
      <c r="AU721" s="13"/>
      <c r="AV721" s="11"/>
      <c r="AW721" s="44">
        <v>835734.17999999993</v>
      </c>
      <c r="AX721" s="51"/>
      <c r="AY721" s="140">
        <v>8.73</v>
      </c>
    </row>
    <row r="722" spans="1:51" x14ac:dyDescent="0.25">
      <c r="A722" s="116" t="s">
        <v>1641</v>
      </c>
      <c r="B722" s="152" t="s">
        <v>1642</v>
      </c>
      <c r="C722" s="27" t="s">
        <v>1613</v>
      </c>
      <c r="D722" s="27" t="s">
        <v>12</v>
      </c>
      <c r="E722" s="60"/>
      <c r="F722" s="139">
        <v>4487.04</v>
      </c>
      <c r="G722" s="140">
        <v>654</v>
      </c>
      <c r="H722" s="140">
        <v>257.33</v>
      </c>
      <c r="I722" s="60"/>
      <c r="J722" s="28">
        <v>5.23</v>
      </c>
      <c r="K722" s="28">
        <v>344876.66</v>
      </c>
      <c r="L722" s="60"/>
      <c r="M722" s="28">
        <v>5.23</v>
      </c>
      <c r="N722" s="28">
        <v>344876.66</v>
      </c>
      <c r="O722" s="60"/>
      <c r="P722" s="28">
        <v>5.45</v>
      </c>
      <c r="Q722" s="28">
        <v>359383.9</v>
      </c>
      <c r="R722" s="60"/>
      <c r="S722" s="28">
        <v>5.45</v>
      </c>
      <c r="T722" s="44">
        <v>359383.9</v>
      </c>
      <c r="U722" s="12"/>
      <c r="V722" s="11"/>
      <c r="W722" s="28">
        <v>2.0499999999999998</v>
      </c>
      <c r="X722" s="28">
        <v>135181.1</v>
      </c>
      <c r="Y722" s="60"/>
      <c r="Z722" s="28">
        <v>2.0499999999999998</v>
      </c>
      <c r="AA722" s="28">
        <v>135181.1</v>
      </c>
      <c r="AB722" s="60"/>
      <c r="AC722" s="28">
        <v>2.14</v>
      </c>
      <c r="AD722" s="28">
        <v>141115.88</v>
      </c>
      <c r="AE722" s="60"/>
      <c r="AF722" s="28">
        <v>2.14</v>
      </c>
      <c r="AG722" s="44">
        <v>141115.88</v>
      </c>
      <c r="AH722" s="60"/>
      <c r="AI722" s="63">
        <v>2.57</v>
      </c>
      <c r="AJ722" s="44">
        <v>169470.94</v>
      </c>
      <c r="AK722" s="12"/>
      <c r="AL722" s="11"/>
      <c r="AM722" s="28">
        <v>31.82</v>
      </c>
      <c r="AN722" s="28">
        <v>2098274.44</v>
      </c>
      <c r="AO722" s="60"/>
      <c r="AP722" s="28">
        <v>31.82</v>
      </c>
      <c r="AQ722" s="28">
        <v>838234.26</v>
      </c>
      <c r="AR722" s="60"/>
      <c r="AS722" s="28">
        <v>4.4800000000000004</v>
      </c>
      <c r="AT722" s="28">
        <v>333432.96000000002</v>
      </c>
      <c r="AU722" s="13"/>
      <c r="AV722" s="11"/>
      <c r="AW722" s="44">
        <v>5400527.6800000006</v>
      </c>
      <c r="AX722" s="51"/>
      <c r="AY722" s="140">
        <v>56.85</v>
      </c>
    </row>
    <row r="723" spans="1:51" x14ac:dyDescent="0.25">
      <c r="A723" s="116" t="s">
        <v>1643</v>
      </c>
      <c r="B723" s="152" t="s">
        <v>1644</v>
      </c>
      <c r="C723" s="27" t="s">
        <v>1613</v>
      </c>
      <c r="D723" s="27" t="s">
        <v>12</v>
      </c>
      <c r="E723" s="60"/>
      <c r="F723" s="139">
        <v>728.53</v>
      </c>
      <c r="G723" s="140">
        <v>436</v>
      </c>
      <c r="H723" s="140">
        <v>0.33</v>
      </c>
      <c r="I723" s="60"/>
      <c r="J723" s="28">
        <v>3.48</v>
      </c>
      <c r="K723" s="28">
        <v>229478.16</v>
      </c>
      <c r="L723" s="60"/>
      <c r="M723" s="28">
        <v>3.48</v>
      </c>
      <c r="N723" s="28">
        <v>229478.16</v>
      </c>
      <c r="O723" s="60"/>
      <c r="P723" s="28">
        <v>3.63</v>
      </c>
      <c r="Q723" s="28">
        <v>239369.46</v>
      </c>
      <c r="R723" s="60"/>
      <c r="S723" s="28">
        <v>3.63</v>
      </c>
      <c r="T723" s="44">
        <v>239369.46</v>
      </c>
      <c r="U723" s="12"/>
      <c r="V723" s="11"/>
      <c r="W723" s="28">
        <v>0</v>
      </c>
      <c r="X723" s="28">
        <v>0</v>
      </c>
      <c r="Y723" s="60"/>
      <c r="Z723" s="28">
        <v>0</v>
      </c>
      <c r="AA723" s="28">
        <v>0</v>
      </c>
      <c r="AB723" s="60"/>
      <c r="AC723" s="28">
        <v>0</v>
      </c>
      <c r="AD723" s="28">
        <v>0</v>
      </c>
      <c r="AE723" s="60"/>
      <c r="AF723" s="28">
        <v>0</v>
      </c>
      <c r="AG723" s="44">
        <v>0</v>
      </c>
      <c r="AH723" s="60"/>
      <c r="AI723" s="63">
        <v>0</v>
      </c>
      <c r="AJ723" s="44">
        <v>0</v>
      </c>
      <c r="AK723" s="12"/>
      <c r="AL723" s="11"/>
      <c r="AM723" s="28">
        <v>5.16</v>
      </c>
      <c r="AN723" s="28">
        <v>340260.72</v>
      </c>
      <c r="AO723" s="60"/>
      <c r="AP723" s="28">
        <v>5.16</v>
      </c>
      <c r="AQ723" s="28">
        <v>135929.88</v>
      </c>
      <c r="AR723" s="60"/>
      <c r="AS723" s="28">
        <v>0.72</v>
      </c>
      <c r="AT723" s="28">
        <v>53587.44</v>
      </c>
      <c r="AU723" s="13"/>
      <c r="AV723" s="11"/>
      <c r="AW723" s="44">
        <v>1467473.2799999998</v>
      </c>
      <c r="AX723" s="51"/>
      <c r="AY723" s="140">
        <v>15.899999999999999</v>
      </c>
    </row>
    <row r="724" spans="1:51" x14ac:dyDescent="0.25">
      <c r="A724" s="116" t="s">
        <v>1645</v>
      </c>
      <c r="B724" s="152" t="s">
        <v>1646</v>
      </c>
      <c r="C724" s="27" t="s">
        <v>1613</v>
      </c>
      <c r="D724" s="27" t="s">
        <v>12</v>
      </c>
      <c r="E724" s="60"/>
      <c r="F724" s="139">
        <v>701</v>
      </c>
      <c r="G724" s="140">
        <v>174</v>
      </c>
      <c r="H724" s="140">
        <v>10.66</v>
      </c>
      <c r="I724" s="60"/>
      <c r="J724" s="28">
        <v>1.39</v>
      </c>
      <c r="K724" s="28">
        <v>91659.38</v>
      </c>
      <c r="L724" s="60"/>
      <c r="M724" s="28">
        <v>1.39</v>
      </c>
      <c r="N724" s="28">
        <v>91659.38</v>
      </c>
      <c r="O724" s="60"/>
      <c r="P724" s="28">
        <v>1.45</v>
      </c>
      <c r="Q724" s="28">
        <v>95615.9</v>
      </c>
      <c r="R724" s="60"/>
      <c r="S724" s="28">
        <v>1.45</v>
      </c>
      <c r="T724" s="44">
        <v>95615.9</v>
      </c>
      <c r="U724" s="12"/>
      <c r="V724" s="11"/>
      <c r="W724" s="28">
        <v>0.08</v>
      </c>
      <c r="X724" s="28">
        <v>5275.36</v>
      </c>
      <c r="Y724" s="60"/>
      <c r="Z724" s="28">
        <v>0.08</v>
      </c>
      <c r="AA724" s="28">
        <v>5275.36</v>
      </c>
      <c r="AB724" s="60"/>
      <c r="AC724" s="28">
        <v>0.08</v>
      </c>
      <c r="AD724" s="28">
        <v>5275.36</v>
      </c>
      <c r="AE724" s="60"/>
      <c r="AF724" s="28">
        <v>0.08</v>
      </c>
      <c r="AG724" s="44">
        <v>5275.36</v>
      </c>
      <c r="AH724" s="60"/>
      <c r="AI724" s="63">
        <v>0.1</v>
      </c>
      <c r="AJ724" s="44">
        <v>6594.2</v>
      </c>
      <c r="AK724" s="12"/>
      <c r="AL724" s="11"/>
      <c r="AM724" s="28">
        <v>4.97</v>
      </c>
      <c r="AN724" s="28">
        <v>327731.74</v>
      </c>
      <c r="AO724" s="60"/>
      <c r="AP724" s="28">
        <v>4.97</v>
      </c>
      <c r="AQ724" s="28">
        <v>130924.71</v>
      </c>
      <c r="AR724" s="60"/>
      <c r="AS724" s="28">
        <v>0.7</v>
      </c>
      <c r="AT724" s="28">
        <v>52098.9</v>
      </c>
      <c r="AU724" s="13"/>
      <c r="AV724" s="11"/>
      <c r="AW724" s="44">
        <v>913001.55</v>
      </c>
      <c r="AX724" s="51"/>
      <c r="AY724" s="140">
        <v>9.6</v>
      </c>
    </row>
    <row r="725" spans="1:51" x14ac:dyDescent="0.25">
      <c r="A725" s="116" t="s">
        <v>1647</v>
      </c>
      <c r="B725" s="152" t="s">
        <v>1648</v>
      </c>
      <c r="C725" s="27" t="s">
        <v>1613</v>
      </c>
      <c r="D725" s="27" t="s">
        <v>12</v>
      </c>
      <c r="E725" s="60"/>
      <c r="F725" s="139">
        <v>890.21</v>
      </c>
      <c r="G725" s="140">
        <v>201</v>
      </c>
      <c r="H725" s="140">
        <v>0</v>
      </c>
      <c r="I725" s="60"/>
      <c r="J725" s="28">
        <v>1.6</v>
      </c>
      <c r="K725" s="28">
        <v>105507.2</v>
      </c>
      <c r="L725" s="60"/>
      <c r="M725" s="28">
        <v>1.6</v>
      </c>
      <c r="N725" s="28">
        <v>105507.2</v>
      </c>
      <c r="O725" s="60"/>
      <c r="P725" s="28">
        <v>1.67</v>
      </c>
      <c r="Q725" s="28">
        <v>110123.14</v>
      </c>
      <c r="R725" s="60"/>
      <c r="S725" s="28">
        <v>1.67</v>
      </c>
      <c r="T725" s="44">
        <v>110123.14</v>
      </c>
      <c r="U725" s="12"/>
      <c r="V725" s="11"/>
      <c r="W725" s="28">
        <v>0</v>
      </c>
      <c r="X725" s="28">
        <v>0</v>
      </c>
      <c r="Y725" s="60"/>
      <c r="Z725" s="28">
        <v>0</v>
      </c>
      <c r="AA725" s="28">
        <v>0</v>
      </c>
      <c r="AB725" s="60"/>
      <c r="AC725" s="28">
        <v>0</v>
      </c>
      <c r="AD725" s="28">
        <v>0</v>
      </c>
      <c r="AE725" s="60"/>
      <c r="AF725" s="28">
        <v>0</v>
      </c>
      <c r="AG725" s="44">
        <v>0</v>
      </c>
      <c r="AH725" s="60"/>
      <c r="AI725" s="63">
        <v>0</v>
      </c>
      <c r="AJ725" s="44">
        <v>0</v>
      </c>
      <c r="AK725" s="12"/>
      <c r="AL725" s="11"/>
      <c r="AM725" s="28">
        <v>6.31</v>
      </c>
      <c r="AN725" s="28">
        <v>416094.02</v>
      </c>
      <c r="AO725" s="60"/>
      <c r="AP725" s="28">
        <v>6.31</v>
      </c>
      <c r="AQ725" s="28">
        <v>166224.32999999999</v>
      </c>
      <c r="AR725" s="60"/>
      <c r="AS725" s="28">
        <v>0.89</v>
      </c>
      <c r="AT725" s="28">
        <v>66240.03</v>
      </c>
      <c r="AU725" s="13"/>
      <c r="AV725" s="11"/>
      <c r="AW725" s="44">
        <v>1079819.06</v>
      </c>
      <c r="AX725" s="51"/>
      <c r="AY725" s="140">
        <v>11.25</v>
      </c>
    </row>
    <row r="726" spans="1:51" x14ac:dyDescent="0.25">
      <c r="A726" s="116" t="s">
        <v>1649</v>
      </c>
      <c r="B726" s="152" t="s">
        <v>1650</v>
      </c>
      <c r="C726" s="27" t="s">
        <v>1613</v>
      </c>
      <c r="D726" s="27" t="s">
        <v>120</v>
      </c>
      <c r="E726" s="60"/>
      <c r="F726" s="139">
        <v>93.5</v>
      </c>
      <c r="G726" s="140">
        <v>18</v>
      </c>
      <c r="H726" s="140">
        <v>0</v>
      </c>
      <c r="I726" s="60"/>
      <c r="J726" s="28">
        <v>0.14000000000000001</v>
      </c>
      <c r="K726" s="28">
        <v>9231.8799999999992</v>
      </c>
      <c r="L726" s="60"/>
      <c r="M726" s="28">
        <v>0.14000000000000001</v>
      </c>
      <c r="N726" s="28">
        <v>9231.8799999999992</v>
      </c>
      <c r="O726" s="60"/>
      <c r="P726" s="28">
        <v>0.15</v>
      </c>
      <c r="Q726" s="28">
        <v>9891.2999999999993</v>
      </c>
      <c r="R726" s="60"/>
      <c r="S726" s="28">
        <v>0.15</v>
      </c>
      <c r="T726" s="44">
        <v>9891.2999999999993</v>
      </c>
      <c r="U726" s="12"/>
      <c r="V726" s="11"/>
      <c r="W726" s="28">
        <v>0</v>
      </c>
      <c r="X726" s="28">
        <v>0</v>
      </c>
      <c r="Y726" s="60"/>
      <c r="Z726" s="28">
        <v>0</v>
      </c>
      <c r="AA726" s="28">
        <v>0</v>
      </c>
      <c r="AB726" s="60"/>
      <c r="AC726" s="28">
        <v>0</v>
      </c>
      <c r="AD726" s="28">
        <v>0</v>
      </c>
      <c r="AE726" s="60"/>
      <c r="AF726" s="28">
        <v>0</v>
      </c>
      <c r="AG726" s="44">
        <v>0</v>
      </c>
      <c r="AH726" s="60"/>
      <c r="AI726" s="63">
        <v>0</v>
      </c>
      <c r="AJ726" s="44">
        <v>0</v>
      </c>
      <c r="AK726" s="12"/>
      <c r="AL726" s="11"/>
      <c r="AM726" s="28">
        <v>0.66</v>
      </c>
      <c r="AN726" s="28">
        <v>43521.72</v>
      </c>
      <c r="AO726" s="60"/>
      <c r="AP726" s="28">
        <v>0.66</v>
      </c>
      <c r="AQ726" s="28">
        <v>17386.38</v>
      </c>
      <c r="AR726" s="60"/>
      <c r="AS726" s="28">
        <v>0.09</v>
      </c>
      <c r="AT726" s="28">
        <v>6698.43</v>
      </c>
      <c r="AU726" s="13"/>
      <c r="AV726" s="11"/>
      <c r="AW726" s="44">
        <v>105852.89000000001</v>
      </c>
      <c r="AX726" s="51"/>
      <c r="AY726" s="140">
        <v>1.1000000000000001</v>
      </c>
    </row>
    <row r="727" spans="1:51" x14ac:dyDescent="0.25">
      <c r="A727" s="116" t="s">
        <v>1654</v>
      </c>
      <c r="B727" s="152" t="s">
        <v>1655</v>
      </c>
      <c r="C727" s="27" t="s">
        <v>1653</v>
      </c>
      <c r="D727" s="27" t="s">
        <v>120</v>
      </c>
      <c r="E727" s="60"/>
      <c r="F727" s="139">
        <v>226.46</v>
      </c>
      <c r="G727" s="140">
        <v>53</v>
      </c>
      <c r="H727" s="140">
        <v>0</v>
      </c>
      <c r="I727" s="60"/>
      <c r="J727" s="28">
        <v>0.42</v>
      </c>
      <c r="K727" s="28">
        <v>27695.64</v>
      </c>
      <c r="L727" s="60"/>
      <c r="M727" s="28">
        <v>0.42</v>
      </c>
      <c r="N727" s="28">
        <v>27695.64</v>
      </c>
      <c r="O727" s="60"/>
      <c r="P727" s="28">
        <v>0.44</v>
      </c>
      <c r="Q727" s="28">
        <v>29014.48</v>
      </c>
      <c r="R727" s="60"/>
      <c r="S727" s="28">
        <v>0.44</v>
      </c>
      <c r="T727" s="44">
        <v>29014.48</v>
      </c>
      <c r="U727" s="12"/>
      <c r="V727" s="11"/>
      <c r="W727" s="28">
        <v>0</v>
      </c>
      <c r="X727" s="28">
        <v>0</v>
      </c>
      <c r="Y727" s="60"/>
      <c r="Z727" s="28">
        <v>0</v>
      </c>
      <c r="AA727" s="28">
        <v>0</v>
      </c>
      <c r="AB727" s="60"/>
      <c r="AC727" s="28">
        <v>0</v>
      </c>
      <c r="AD727" s="28">
        <v>0</v>
      </c>
      <c r="AE727" s="60"/>
      <c r="AF727" s="28">
        <v>0</v>
      </c>
      <c r="AG727" s="44">
        <v>0</v>
      </c>
      <c r="AH727" s="60"/>
      <c r="AI727" s="63">
        <v>0</v>
      </c>
      <c r="AJ727" s="44">
        <v>0</v>
      </c>
      <c r="AK727" s="12"/>
      <c r="AL727" s="11"/>
      <c r="AM727" s="28">
        <v>1.6</v>
      </c>
      <c r="AN727" s="28">
        <v>105507.2</v>
      </c>
      <c r="AO727" s="60"/>
      <c r="AP727" s="28">
        <v>1.6</v>
      </c>
      <c r="AQ727" s="28">
        <v>42148.800000000003</v>
      </c>
      <c r="AR727" s="60"/>
      <c r="AS727" s="28">
        <v>0.22</v>
      </c>
      <c r="AT727" s="28">
        <v>16373.94</v>
      </c>
      <c r="AU727" s="13"/>
      <c r="AV727" s="11"/>
      <c r="AW727" s="44">
        <v>277450.18000000005</v>
      </c>
      <c r="AX727" s="51"/>
      <c r="AY727" s="140">
        <v>2.9000000000000004</v>
      </c>
    </row>
    <row r="728" spans="1:51" x14ac:dyDescent="0.25">
      <c r="A728" s="116" t="s">
        <v>1656</v>
      </c>
      <c r="B728" s="152" t="s">
        <v>1657</v>
      </c>
      <c r="C728" s="27" t="s">
        <v>1653</v>
      </c>
      <c r="D728" s="27" t="s">
        <v>131</v>
      </c>
      <c r="E728" s="60"/>
      <c r="F728" s="139">
        <v>1682.16</v>
      </c>
      <c r="G728" s="140">
        <v>887</v>
      </c>
      <c r="H728" s="140">
        <v>77.5</v>
      </c>
      <c r="I728" s="60"/>
      <c r="J728" s="28">
        <v>7.09</v>
      </c>
      <c r="K728" s="28">
        <v>467528.78</v>
      </c>
      <c r="L728" s="60"/>
      <c r="M728" s="28">
        <v>7.09</v>
      </c>
      <c r="N728" s="28">
        <v>467528.78</v>
      </c>
      <c r="O728" s="60"/>
      <c r="P728" s="28">
        <v>7.39</v>
      </c>
      <c r="Q728" s="28">
        <v>487311.38</v>
      </c>
      <c r="R728" s="60"/>
      <c r="S728" s="28">
        <v>7.39</v>
      </c>
      <c r="T728" s="44">
        <v>487311.38</v>
      </c>
      <c r="U728" s="12"/>
      <c r="V728" s="11"/>
      <c r="W728" s="28">
        <v>0.62</v>
      </c>
      <c r="X728" s="28">
        <v>40884.04</v>
      </c>
      <c r="Y728" s="60"/>
      <c r="Z728" s="28">
        <v>0.62</v>
      </c>
      <c r="AA728" s="28">
        <v>40884.04</v>
      </c>
      <c r="AB728" s="60"/>
      <c r="AC728" s="28">
        <v>0.64</v>
      </c>
      <c r="AD728" s="28">
        <v>42202.879999999997</v>
      </c>
      <c r="AE728" s="60"/>
      <c r="AF728" s="28">
        <v>0.64</v>
      </c>
      <c r="AG728" s="44">
        <v>42202.879999999997</v>
      </c>
      <c r="AH728" s="60"/>
      <c r="AI728" s="63">
        <v>0.77</v>
      </c>
      <c r="AJ728" s="44">
        <v>50775.34</v>
      </c>
      <c r="AK728" s="12"/>
      <c r="AL728" s="11"/>
      <c r="AM728" s="28">
        <v>11.93</v>
      </c>
      <c r="AN728" s="28">
        <v>786688.06</v>
      </c>
      <c r="AO728" s="60"/>
      <c r="AP728" s="28">
        <v>11.93</v>
      </c>
      <c r="AQ728" s="28">
        <v>314271.99</v>
      </c>
      <c r="AR728" s="60"/>
      <c r="AS728" s="28">
        <v>1.68</v>
      </c>
      <c r="AT728" s="28">
        <v>125037.36</v>
      </c>
      <c r="AU728" s="13"/>
      <c r="AV728" s="11"/>
      <c r="AW728" s="44">
        <v>3352626.91</v>
      </c>
      <c r="AX728" s="51"/>
      <c r="AY728" s="140">
        <v>36.47</v>
      </c>
    </row>
    <row r="729" spans="1:51" x14ac:dyDescent="0.25">
      <c r="A729" s="116" t="s">
        <v>1658</v>
      </c>
      <c r="B729" s="152" t="s">
        <v>1659</v>
      </c>
      <c r="C729" s="27" t="s">
        <v>1653</v>
      </c>
      <c r="D729" s="27" t="s">
        <v>120</v>
      </c>
      <c r="E729" s="60"/>
      <c r="F729" s="139">
        <v>594.88</v>
      </c>
      <c r="G729" s="140">
        <v>385</v>
      </c>
      <c r="H729" s="140">
        <v>64.83</v>
      </c>
      <c r="I729" s="60"/>
      <c r="J729" s="28">
        <v>3.08</v>
      </c>
      <c r="K729" s="28">
        <v>203101.36</v>
      </c>
      <c r="L729" s="60"/>
      <c r="M729" s="28">
        <v>3.08</v>
      </c>
      <c r="N729" s="28">
        <v>203101.36</v>
      </c>
      <c r="O729" s="60"/>
      <c r="P729" s="28">
        <v>3.2</v>
      </c>
      <c r="Q729" s="28">
        <v>211014.39999999999</v>
      </c>
      <c r="R729" s="60"/>
      <c r="S729" s="28">
        <v>3.2</v>
      </c>
      <c r="T729" s="44">
        <v>211014.39999999999</v>
      </c>
      <c r="U729" s="12"/>
      <c r="V729" s="11"/>
      <c r="W729" s="28">
        <v>0.51</v>
      </c>
      <c r="X729" s="28">
        <v>33630.42</v>
      </c>
      <c r="Y729" s="60"/>
      <c r="Z729" s="28">
        <v>0.51</v>
      </c>
      <c r="AA729" s="28">
        <v>33630.42</v>
      </c>
      <c r="AB729" s="60"/>
      <c r="AC729" s="28">
        <v>0.54</v>
      </c>
      <c r="AD729" s="28">
        <v>35608.68</v>
      </c>
      <c r="AE729" s="60"/>
      <c r="AF729" s="28">
        <v>0.54</v>
      </c>
      <c r="AG729" s="44">
        <v>35608.68</v>
      </c>
      <c r="AH729" s="60"/>
      <c r="AI729" s="63">
        <v>0.64</v>
      </c>
      <c r="AJ729" s="44">
        <v>42202.879999999997</v>
      </c>
      <c r="AK729" s="12"/>
      <c r="AL729" s="11"/>
      <c r="AM729" s="28">
        <v>4.21</v>
      </c>
      <c r="AN729" s="28">
        <v>277615.82</v>
      </c>
      <c r="AO729" s="60"/>
      <c r="AP729" s="28">
        <v>4.21</v>
      </c>
      <c r="AQ729" s="28">
        <v>110904.03</v>
      </c>
      <c r="AR729" s="60"/>
      <c r="AS729" s="28">
        <v>0.59</v>
      </c>
      <c r="AT729" s="28">
        <v>43911.93</v>
      </c>
      <c r="AU729" s="13"/>
      <c r="AV729" s="11"/>
      <c r="AW729" s="44">
        <v>1441344.38</v>
      </c>
      <c r="AX729" s="51"/>
      <c r="AY729" s="140">
        <v>15.920000000000002</v>
      </c>
    </row>
    <row r="730" spans="1:51" x14ac:dyDescent="0.25">
      <c r="A730" s="116" t="s">
        <v>1660</v>
      </c>
      <c r="B730" s="152" t="s">
        <v>1661</v>
      </c>
      <c r="C730" s="27" t="s">
        <v>1653</v>
      </c>
      <c r="D730" s="27" t="s">
        <v>120</v>
      </c>
      <c r="E730" s="60"/>
      <c r="F730" s="139">
        <v>267.89999999999998</v>
      </c>
      <c r="G730" s="140">
        <v>167</v>
      </c>
      <c r="H730" s="140">
        <v>31.16</v>
      </c>
      <c r="I730" s="60"/>
      <c r="J730" s="28">
        <v>1.33</v>
      </c>
      <c r="K730" s="28">
        <v>87702.86</v>
      </c>
      <c r="L730" s="60"/>
      <c r="M730" s="28">
        <v>1.33</v>
      </c>
      <c r="N730" s="28">
        <v>87702.86</v>
      </c>
      <c r="O730" s="60"/>
      <c r="P730" s="28">
        <v>1.39</v>
      </c>
      <c r="Q730" s="28">
        <v>91659.38</v>
      </c>
      <c r="R730" s="60"/>
      <c r="S730" s="28">
        <v>1.39</v>
      </c>
      <c r="T730" s="44">
        <v>91659.38</v>
      </c>
      <c r="U730" s="12"/>
      <c r="V730" s="11"/>
      <c r="W730" s="28">
        <v>0.24</v>
      </c>
      <c r="X730" s="28">
        <v>15826.08</v>
      </c>
      <c r="Y730" s="60"/>
      <c r="Z730" s="28">
        <v>0.24</v>
      </c>
      <c r="AA730" s="28">
        <v>15826.08</v>
      </c>
      <c r="AB730" s="60"/>
      <c r="AC730" s="28">
        <v>0.25</v>
      </c>
      <c r="AD730" s="28">
        <v>16485.5</v>
      </c>
      <c r="AE730" s="60"/>
      <c r="AF730" s="28">
        <v>0.25</v>
      </c>
      <c r="AG730" s="44">
        <v>16485.5</v>
      </c>
      <c r="AH730" s="60"/>
      <c r="AI730" s="63">
        <v>0.31</v>
      </c>
      <c r="AJ730" s="44">
        <v>20442.02</v>
      </c>
      <c r="AK730" s="12"/>
      <c r="AL730" s="11"/>
      <c r="AM730" s="28">
        <v>1.9</v>
      </c>
      <c r="AN730" s="28">
        <v>125289.8</v>
      </c>
      <c r="AO730" s="60"/>
      <c r="AP730" s="28">
        <v>1.9</v>
      </c>
      <c r="AQ730" s="28">
        <v>50051.7</v>
      </c>
      <c r="AR730" s="60"/>
      <c r="AS730" s="28">
        <v>0.26</v>
      </c>
      <c r="AT730" s="28">
        <v>19351.02</v>
      </c>
      <c r="AU730" s="13"/>
      <c r="AV730" s="11"/>
      <c r="AW730" s="44">
        <v>638482.18000000005</v>
      </c>
      <c r="AX730" s="51"/>
      <c r="AY730" s="140">
        <v>7.0599999999999987</v>
      </c>
    </row>
    <row r="731" spans="1:51" x14ac:dyDescent="0.25">
      <c r="A731" s="116" t="s">
        <v>1662</v>
      </c>
      <c r="B731" s="152" t="s">
        <v>1663</v>
      </c>
      <c r="C731" s="27" t="s">
        <v>1653</v>
      </c>
      <c r="D731" s="27" t="s">
        <v>120</v>
      </c>
      <c r="E731" s="60"/>
      <c r="F731" s="139">
        <v>2649.38</v>
      </c>
      <c r="G731" s="140">
        <v>1829.66</v>
      </c>
      <c r="H731" s="140">
        <v>615</v>
      </c>
      <c r="I731" s="60"/>
      <c r="J731" s="28">
        <v>14.63</v>
      </c>
      <c r="K731" s="28">
        <v>964731.46</v>
      </c>
      <c r="L731" s="60"/>
      <c r="M731" s="28">
        <v>14.63</v>
      </c>
      <c r="N731" s="28">
        <v>964731.46</v>
      </c>
      <c r="O731" s="60"/>
      <c r="P731" s="28">
        <v>15.24</v>
      </c>
      <c r="Q731" s="28">
        <v>1004956.08</v>
      </c>
      <c r="R731" s="60"/>
      <c r="S731" s="28">
        <v>15.24</v>
      </c>
      <c r="T731" s="44">
        <v>1004956.08</v>
      </c>
      <c r="U731" s="12"/>
      <c r="V731" s="11"/>
      <c r="W731" s="28">
        <v>4.92</v>
      </c>
      <c r="X731" s="28">
        <v>324434.64</v>
      </c>
      <c r="Y731" s="60"/>
      <c r="Z731" s="28">
        <v>4.92</v>
      </c>
      <c r="AA731" s="28">
        <v>324434.64</v>
      </c>
      <c r="AB731" s="60"/>
      <c r="AC731" s="28">
        <v>5.12</v>
      </c>
      <c r="AD731" s="28">
        <v>337623.03999999998</v>
      </c>
      <c r="AE731" s="60"/>
      <c r="AF731" s="28">
        <v>5.12</v>
      </c>
      <c r="AG731" s="44">
        <v>337623.03999999998</v>
      </c>
      <c r="AH731" s="60"/>
      <c r="AI731" s="63">
        <v>6.15</v>
      </c>
      <c r="AJ731" s="44">
        <v>405543.3</v>
      </c>
      <c r="AK731" s="12"/>
      <c r="AL731" s="11"/>
      <c r="AM731" s="28">
        <v>18.78</v>
      </c>
      <c r="AN731" s="28">
        <v>1238390.76</v>
      </c>
      <c r="AO731" s="60"/>
      <c r="AP731" s="28">
        <v>18.78</v>
      </c>
      <c r="AQ731" s="28">
        <v>494721.54</v>
      </c>
      <c r="AR731" s="60"/>
      <c r="AS731" s="28">
        <v>2.64</v>
      </c>
      <c r="AT731" s="28">
        <v>196487.28</v>
      </c>
      <c r="AU731" s="13"/>
      <c r="AV731" s="11"/>
      <c r="AW731" s="44">
        <v>7598633.3200000003</v>
      </c>
      <c r="AX731" s="51"/>
      <c r="AY731" s="140">
        <v>85.2</v>
      </c>
    </row>
    <row r="732" spans="1:51" x14ac:dyDescent="0.25">
      <c r="A732" s="116" t="s">
        <v>1664</v>
      </c>
      <c r="B732" s="152" t="s">
        <v>1665</v>
      </c>
      <c r="C732" s="27" t="s">
        <v>1653</v>
      </c>
      <c r="D732" s="27" t="s">
        <v>12</v>
      </c>
      <c r="E732" s="60"/>
      <c r="F732" s="139">
        <v>6988.21</v>
      </c>
      <c r="G732" s="140">
        <v>3695.66</v>
      </c>
      <c r="H732" s="140">
        <v>933</v>
      </c>
      <c r="I732" s="60"/>
      <c r="J732" s="28">
        <v>29.56</v>
      </c>
      <c r="K732" s="28">
        <v>1949245.52</v>
      </c>
      <c r="L732" s="60"/>
      <c r="M732" s="28">
        <v>29.56</v>
      </c>
      <c r="N732" s="28">
        <v>1949245.52</v>
      </c>
      <c r="O732" s="60"/>
      <c r="P732" s="28">
        <v>30.79</v>
      </c>
      <c r="Q732" s="28">
        <v>2030354.18</v>
      </c>
      <c r="R732" s="60"/>
      <c r="S732" s="28">
        <v>30.79</v>
      </c>
      <c r="T732" s="44">
        <v>2030354.18</v>
      </c>
      <c r="U732" s="12"/>
      <c r="V732" s="11"/>
      <c r="W732" s="28">
        <v>7.46</v>
      </c>
      <c r="X732" s="28">
        <v>491927.32</v>
      </c>
      <c r="Y732" s="60"/>
      <c r="Z732" s="28">
        <v>7.46</v>
      </c>
      <c r="AA732" s="28">
        <v>491927.32</v>
      </c>
      <c r="AB732" s="60"/>
      <c r="AC732" s="28">
        <v>7.77</v>
      </c>
      <c r="AD732" s="28">
        <v>512369.34</v>
      </c>
      <c r="AE732" s="60"/>
      <c r="AF732" s="28">
        <v>7.77</v>
      </c>
      <c r="AG732" s="44">
        <v>512369.34</v>
      </c>
      <c r="AH732" s="60"/>
      <c r="AI732" s="63">
        <v>9.33</v>
      </c>
      <c r="AJ732" s="44">
        <v>615238.86</v>
      </c>
      <c r="AK732" s="12"/>
      <c r="AL732" s="11"/>
      <c r="AM732" s="28">
        <v>49.56</v>
      </c>
      <c r="AN732" s="28">
        <v>3268085.52</v>
      </c>
      <c r="AO732" s="60"/>
      <c r="AP732" s="28">
        <v>49.56</v>
      </c>
      <c r="AQ732" s="28">
        <v>1305559.08</v>
      </c>
      <c r="AR732" s="60"/>
      <c r="AS732" s="28">
        <v>6.98</v>
      </c>
      <c r="AT732" s="28">
        <v>519500.46</v>
      </c>
      <c r="AU732" s="13"/>
      <c r="AV732" s="11"/>
      <c r="AW732" s="44">
        <v>15676176.640000001</v>
      </c>
      <c r="AX732" s="51"/>
      <c r="AY732" s="140">
        <v>173.02999999999997</v>
      </c>
    </row>
    <row r="733" spans="1:51" x14ac:dyDescent="0.25">
      <c r="A733" s="116" t="s">
        <v>1666</v>
      </c>
      <c r="B733" s="152" t="s">
        <v>1667</v>
      </c>
      <c r="C733" s="27" t="s">
        <v>1653</v>
      </c>
      <c r="D733" s="27" t="s">
        <v>12</v>
      </c>
      <c r="E733" s="60"/>
      <c r="F733" s="139">
        <v>6036.72</v>
      </c>
      <c r="G733" s="140">
        <v>3970.66</v>
      </c>
      <c r="H733" s="140">
        <v>664.5</v>
      </c>
      <c r="I733" s="60"/>
      <c r="J733" s="28">
        <v>31.76</v>
      </c>
      <c r="K733" s="28">
        <v>2094317.92</v>
      </c>
      <c r="L733" s="60"/>
      <c r="M733" s="28">
        <v>31.76</v>
      </c>
      <c r="N733" s="28">
        <v>2094317.92</v>
      </c>
      <c r="O733" s="60"/>
      <c r="P733" s="28">
        <v>33.08</v>
      </c>
      <c r="Q733" s="28">
        <v>2181361.36</v>
      </c>
      <c r="R733" s="60"/>
      <c r="S733" s="28">
        <v>33.08</v>
      </c>
      <c r="T733" s="44">
        <v>2181361.36</v>
      </c>
      <c r="U733" s="12"/>
      <c r="V733" s="11"/>
      <c r="W733" s="28">
        <v>5.31</v>
      </c>
      <c r="X733" s="28">
        <v>350152.02</v>
      </c>
      <c r="Y733" s="60"/>
      <c r="Z733" s="28">
        <v>5.31</v>
      </c>
      <c r="AA733" s="28">
        <v>350152.02</v>
      </c>
      <c r="AB733" s="60"/>
      <c r="AC733" s="28">
        <v>5.53</v>
      </c>
      <c r="AD733" s="28">
        <v>364659.26</v>
      </c>
      <c r="AE733" s="60"/>
      <c r="AF733" s="28">
        <v>5.53</v>
      </c>
      <c r="AG733" s="44">
        <v>364659.26</v>
      </c>
      <c r="AH733" s="60"/>
      <c r="AI733" s="63">
        <v>6.64</v>
      </c>
      <c r="AJ733" s="44">
        <v>437854.88</v>
      </c>
      <c r="AK733" s="12"/>
      <c r="AL733" s="11"/>
      <c r="AM733" s="28">
        <v>42.81</v>
      </c>
      <c r="AN733" s="28">
        <v>2822977.02</v>
      </c>
      <c r="AO733" s="60"/>
      <c r="AP733" s="28">
        <v>42.81</v>
      </c>
      <c r="AQ733" s="28">
        <v>1127743.83</v>
      </c>
      <c r="AR733" s="60"/>
      <c r="AS733" s="28">
        <v>6.03</v>
      </c>
      <c r="AT733" s="28">
        <v>448794.81</v>
      </c>
      <c r="AU733" s="13"/>
      <c r="AV733" s="11"/>
      <c r="AW733" s="44">
        <v>14818351.659999998</v>
      </c>
      <c r="AX733" s="51"/>
      <c r="AY733" s="140">
        <v>163.74</v>
      </c>
    </row>
    <row r="734" spans="1:51" x14ac:dyDescent="0.25">
      <c r="A734" s="116" t="s">
        <v>1668</v>
      </c>
      <c r="B734" s="152" t="s">
        <v>1669</v>
      </c>
      <c r="C734" s="27" t="s">
        <v>1653</v>
      </c>
      <c r="D734" s="27" t="s">
        <v>12</v>
      </c>
      <c r="E734" s="60"/>
      <c r="F734" s="139">
        <v>1099.55</v>
      </c>
      <c r="G734" s="140">
        <v>246.66</v>
      </c>
      <c r="H734" s="140">
        <v>0</v>
      </c>
      <c r="I734" s="60"/>
      <c r="J734" s="28">
        <v>1.97</v>
      </c>
      <c r="K734" s="28">
        <v>129905.74</v>
      </c>
      <c r="L734" s="60"/>
      <c r="M734" s="28">
        <v>1.97</v>
      </c>
      <c r="N734" s="28">
        <v>129905.74</v>
      </c>
      <c r="O734" s="60"/>
      <c r="P734" s="28">
        <v>2.0499999999999998</v>
      </c>
      <c r="Q734" s="28">
        <v>135181.1</v>
      </c>
      <c r="R734" s="60"/>
      <c r="S734" s="28">
        <v>2.0499999999999998</v>
      </c>
      <c r="T734" s="44">
        <v>135181.1</v>
      </c>
      <c r="U734" s="12"/>
      <c r="V734" s="11"/>
      <c r="W734" s="28">
        <v>0</v>
      </c>
      <c r="X734" s="28">
        <v>0</v>
      </c>
      <c r="Y734" s="60"/>
      <c r="Z734" s="28">
        <v>0</v>
      </c>
      <c r="AA734" s="28">
        <v>0</v>
      </c>
      <c r="AB734" s="60"/>
      <c r="AC734" s="28">
        <v>0</v>
      </c>
      <c r="AD734" s="28">
        <v>0</v>
      </c>
      <c r="AE734" s="60"/>
      <c r="AF734" s="28">
        <v>0</v>
      </c>
      <c r="AG734" s="44">
        <v>0</v>
      </c>
      <c r="AH734" s="60"/>
      <c r="AI734" s="63">
        <v>0</v>
      </c>
      <c r="AJ734" s="44">
        <v>0</v>
      </c>
      <c r="AK734" s="12"/>
      <c r="AL734" s="11"/>
      <c r="AM734" s="28">
        <v>7.79</v>
      </c>
      <c r="AN734" s="28">
        <v>513688.18</v>
      </c>
      <c r="AO734" s="60"/>
      <c r="AP734" s="28">
        <v>7.79</v>
      </c>
      <c r="AQ734" s="28">
        <v>205211.97</v>
      </c>
      <c r="AR734" s="60"/>
      <c r="AS734" s="28">
        <v>1.0900000000000001</v>
      </c>
      <c r="AT734" s="28">
        <v>81125.429999999993</v>
      </c>
      <c r="AU734" s="13"/>
      <c r="AV734" s="11"/>
      <c r="AW734" s="44">
        <v>1330199.26</v>
      </c>
      <c r="AX734" s="51"/>
      <c r="AY734" s="140">
        <v>13.86</v>
      </c>
    </row>
    <row r="735" spans="1:51" x14ac:dyDescent="0.25">
      <c r="A735" s="116" t="s">
        <v>1670</v>
      </c>
      <c r="B735" s="152" t="s">
        <v>1671</v>
      </c>
      <c r="C735" s="27" t="s">
        <v>1653</v>
      </c>
      <c r="D735" s="27" t="s">
        <v>12</v>
      </c>
      <c r="E735" s="60"/>
      <c r="F735" s="139">
        <v>1392.45</v>
      </c>
      <c r="G735" s="140">
        <v>398</v>
      </c>
      <c r="H735" s="140">
        <v>3.5</v>
      </c>
      <c r="I735" s="60"/>
      <c r="J735" s="28">
        <v>3.18</v>
      </c>
      <c r="K735" s="28">
        <v>209695.56</v>
      </c>
      <c r="L735" s="60"/>
      <c r="M735" s="28">
        <v>3.18</v>
      </c>
      <c r="N735" s="28">
        <v>209695.56</v>
      </c>
      <c r="O735" s="60"/>
      <c r="P735" s="28">
        <v>3.31</v>
      </c>
      <c r="Q735" s="28">
        <v>218268.02</v>
      </c>
      <c r="R735" s="60"/>
      <c r="S735" s="28">
        <v>3.31</v>
      </c>
      <c r="T735" s="44">
        <v>218268.02</v>
      </c>
      <c r="U735" s="12"/>
      <c r="V735" s="11"/>
      <c r="W735" s="28">
        <v>0.02</v>
      </c>
      <c r="X735" s="28">
        <v>1318.84</v>
      </c>
      <c r="Y735" s="60"/>
      <c r="Z735" s="28">
        <v>0.02</v>
      </c>
      <c r="AA735" s="28">
        <v>1318.84</v>
      </c>
      <c r="AB735" s="60"/>
      <c r="AC735" s="28">
        <v>0.02</v>
      </c>
      <c r="AD735" s="28">
        <v>1318.84</v>
      </c>
      <c r="AE735" s="60"/>
      <c r="AF735" s="28">
        <v>0.02</v>
      </c>
      <c r="AG735" s="44">
        <v>1318.84</v>
      </c>
      <c r="AH735" s="60"/>
      <c r="AI735" s="63">
        <v>0.03</v>
      </c>
      <c r="AJ735" s="44">
        <v>1978.26</v>
      </c>
      <c r="AK735" s="12"/>
      <c r="AL735" s="11"/>
      <c r="AM735" s="28">
        <v>9.8699999999999992</v>
      </c>
      <c r="AN735" s="28">
        <v>650847.54</v>
      </c>
      <c r="AO735" s="60"/>
      <c r="AP735" s="28">
        <v>9.8699999999999992</v>
      </c>
      <c r="AQ735" s="28">
        <v>260005.41</v>
      </c>
      <c r="AR735" s="60"/>
      <c r="AS735" s="28">
        <v>1.39</v>
      </c>
      <c r="AT735" s="28">
        <v>103453.53</v>
      </c>
      <c r="AU735" s="13"/>
      <c r="AV735" s="11"/>
      <c r="AW735" s="44">
        <v>1877487.26</v>
      </c>
      <c r="AX735" s="51"/>
      <c r="AY735" s="140">
        <v>19.759999999999998</v>
      </c>
    </row>
    <row r="736" spans="1:51" x14ac:dyDescent="0.25">
      <c r="A736" s="116" t="s">
        <v>1672</v>
      </c>
      <c r="B736" s="152" t="s">
        <v>1673</v>
      </c>
      <c r="C736" s="27" t="s">
        <v>1653</v>
      </c>
      <c r="D736" s="27" t="s">
        <v>12</v>
      </c>
      <c r="E736" s="60"/>
      <c r="F736" s="139">
        <v>1079.8800000000001</v>
      </c>
      <c r="G736" s="140">
        <v>180.33</v>
      </c>
      <c r="H736" s="140">
        <v>2.5</v>
      </c>
      <c r="I736" s="60"/>
      <c r="J736" s="28">
        <v>1.44</v>
      </c>
      <c r="K736" s="28">
        <v>94956.479999999996</v>
      </c>
      <c r="L736" s="60"/>
      <c r="M736" s="28">
        <v>1.44</v>
      </c>
      <c r="N736" s="28">
        <v>94956.479999999996</v>
      </c>
      <c r="O736" s="60"/>
      <c r="P736" s="28">
        <v>1.5</v>
      </c>
      <c r="Q736" s="28">
        <v>98913</v>
      </c>
      <c r="R736" s="60"/>
      <c r="S736" s="28">
        <v>1.5</v>
      </c>
      <c r="T736" s="44">
        <v>98913</v>
      </c>
      <c r="U736" s="12"/>
      <c r="V736" s="11"/>
      <c r="W736" s="28">
        <v>0.02</v>
      </c>
      <c r="X736" s="28">
        <v>1318.84</v>
      </c>
      <c r="Y736" s="60"/>
      <c r="Z736" s="28">
        <v>0.02</v>
      </c>
      <c r="AA736" s="28">
        <v>1318.84</v>
      </c>
      <c r="AB736" s="60"/>
      <c r="AC736" s="28">
        <v>0.02</v>
      </c>
      <c r="AD736" s="28">
        <v>1318.84</v>
      </c>
      <c r="AE736" s="60"/>
      <c r="AF736" s="28">
        <v>0.02</v>
      </c>
      <c r="AG736" s="44">
        <v>1318.84</v>
      </c>
      <c r="AH736" s="60"/>
      <c r="AI736" s="63">
        <v>0.02</v>
      </c>
      <c r="AJ736" s="44">
        <v>1318.84</v>
      </c>
      <c r="AK736" s="12"/>
      <c r="AL736" s="11"/>
      <c r="AM736" s="28">
        <v>7.65</v>
      </c>
      <c r="AN736" s="28">
        <v>504456.3</v>
      </c>
      <c r="AO736" s="60"/>
      <c r="AP736" s="28">
        <v>7.65</v>
      </c>
      <c r="AQ736" s="28">
        <v>201523.95</v>
      </c>
      <c r="AR736" s="60"/>
      <c r="AS736" s="28">
        <v>1.07</v>
      </c>
      <c r="AT736" s="28">
        <v>79636.89</v>
      </c>
      <c r="AU736" s="13"/>
      <c r="AV736" s="11"/>
      <c r="AW736" s="44">
        <v>1179950.2999999998</v>
      </c>
      <c r="AX736" s="51"/>
      <c r="AY736" s="140">
        <v>12.169999999999998</v>
      </c>
    </row>
    <row r="737" spans="1:51" x14ac:dyDescent="0.25">
      <c r="A737" s="116" t="s">
        <v>1677</v>
      </c>
      <c r="B737" s="152" t="s">
        <v>1678</v>
      </c>
      <c r="C737" s="27" t="s">
        <v>1676</v>
      </c>
      <c r="D737" s="27" t="s">
        <v>12</v>
      </c>
      <c r="E737" s="60"/>
      <c r="F737" s="139">
        <v>561.45000000000005</v>
      </c>
      <c r="G737" s="140">
        <v>227.33</v>
      </c>
      <c r="H737" s="140">
        <v>0.5</v>
      </c>
      <c r="I737" s="60"/>
      <c r="J737" s="28">
        <v>1.81</v>
      </c>
      <c r="K737" s="28">
        <v>119355.02</v>
      </c>
      <c r="L737" s="60"/>
      <c r="M737" s="28">
        <v>1.81</v>
      </c>
      <c r="N737" s="28">
        <v>119355.02</v>
      </c>
      <c r="O737" s="60"/>
      <c r="P737" s="28">
        <v>1.89</v>
      </c>
      <c r="Q737" s="28">
        <v>124630.38</v>
      </c>
      <c r="R737" s="60"/>
      <c r="S737" s="28">
        <v>1.89</v>
      </c>
      <c r="T737" s="44">
        <v>124630.38</v>
      </c>
      <c r="U737" s="12"/>
      <c r="V737" s="11"/>
      <c r="W737" s="28">
        <v>0</v>
      </c>
      <c r="X737" s="28">
        <v>0</v>
      </c>
      <c r="Y737" s="60"/>
      <c r="Z737" s="28">
        <v>0</v>
      </c>
      <c r="AA737" s="28">
        <v>0</v>
      </c>
      <c r="AB737" s="60"/>
      <c r="AC737" s="28">
        <v>0</v>
      </c>
      <c r="AD737" s="28">
        <v>0</v>
      </c>
      <c r="AE737" s="60"/>
      <c r="AF737" s="28">
        <v>0</v>
      </c>
      <c r="AG737" s="44">
        <v>0</v>
      </c>
      <c r="AH737" s="60"/>
      <c r="AI737" s="63">
        <v>0</v>
      </c>
      <c r="AJ737" s="44">
        <v>0</v>
      </c>
      <c r="AK737" s="12"/>
      <c r="AL737" s="11"/>
      <c r="AM737" s="28">
        <v>3.98</v>
      </c>
      <c r="AN737" s="28">
        <v>262449.15999999997</v>
      </c>
      <c r="AO737" s="60"/>
      <c r="AP737" s="28">
        <v>3.98</v>
      </c>
      <c r="AQ737" s="28">
        <v>104845.14</v>
      </c>
      <c r="AR737" s="60"/>
      <c r="AS737" s="28">
        <v>0.56000000000000005</v>
      </c>
      <c r="AT737" s="28">
        <v>41679.120000000003</v>
      </c>
      <c r="AU737" s="13"/>
      <c r="AV737" s="11"/>
      <c r="AW737" s="44">
        <v>896944.22000000009</v>
      </c>
      <c r="AX737" s="51"/>
      <c r="AY737" s="140">
        <v>9.57</v>
      </c>
    </row>
    <row r="738" spans="1:51" x14ac:dyDescent="0.25">
      <c r="A738" s="116" t="s">
        <v>1679</v>
      </c>
      <c r="B738" s="152" t="s">
        <v>1680</v>
      </c>
      <c r="C738" s="27" t="s">
        <v>1676</v>
      </c>
      <c r="D738" s="27" t="s">
        <v>12</v>
      </c>
      <c r="E738" s="60"/>
      <c r="F738" s="139">
        <v>4031.25</v>
      </c>
      <c r="G738" s="140">
        <v>464</v>
      </c>
      <c r="H738" s="140">
        <v>44</v>
      </c>
      <c r="I738" s="60"/>
      <c r="J738" s="28">
        <v>3.71</v>
      </c>
      <c r="K738" s="28">
        <v>244644.82</v>
      </c>
      <c r="L738" s="60"/>
      <c r="M738" s="28">
        <v>3.71</v>
      </c>
      <c r="N738" s="28">
        <v>244644.82</v>
      </c>
      <c r="O738" s="60"/>
      <c r="P738" s="28">
        <v>3.86</v>
      </c>
      <c r="Q738" s="28">
        <v>254536.12</v>
      </c>
      <c r="R738" s="60"/>
      <c r="S738" s="28">
        <v>3.86</v>
      </c>
      <c r="T738" s="44">
        <v>254536.12</v>
      </c>
      <c r="U738" s="12"/>
      <c r="V738" s="11"/>
      <c r="W738" s="28">
        <v>0.35</v>
      </c>
      <c r="X738" s="28">
        <v>23079.7</v>
      </c>
      <c r="Y738" s="60"/>
      <c r="Z738" s="28">
        <v>0.35</v>
      </c>
      <c r="AA738" s="28">
        <v>23079.7</v>
      </c>
      <c r="AB738" s="60"/>
      <c r="AC738" s="28">
        <v>0.36</v>
      </c>
      <c r="AD738" s="28">
        <v>23739.119999999999</v>
      </c>
      <c r="AE738" s="60"/>
      <c r="AF738" s="28">
        <v>0.36</v>
      </c>
      <c r="AG738" s="44">
        <v>23739.119999999999</v>
      </c>
      <c r="AH738" s="60"/>
      <c r="AI738" s="63">
        <v>0.44</v>
      </c>
      <c r="AJ738" s="44">
        <v>29014.48</v>
      </c>
      <c r="AK738" s="12"/>
      <c r="AL738" s="11"/>
      <c r="AM738" s="28">
        <v>28.59</v>
      </c>
      <c r="AN738" s="28">
        <v>1885281.78</v>
      </c>
      <c r="AO738" s="60"/>
      <c r="AP738" s="28">
        <v>28.59</v>
      </c>
      <c r="AQ738" s="28">
        <v>753146.37</v>
      </c>
      <c r="AR738" s="60"/>
      <c r="AS738" s="28">
        <v>4.03</v>
      </c>
      <c r="AT738" s="28">
        <v>299940.81</v>
      </c>
      <c r="AU738" s="13"/>
      <c r="AV738" s="11"/>
      <c r="AW738" s="44">
        <v>4059382.9600000004</v>
      </c>
      <c r="AX738" s="51"/>
      <c r="AY738" s="140">
        <v>41.53</v>
      </c>
    </row>
    <row r="739" spans="1:51" x14ac:dyDescent="0.25">
      <c r="A739" s="116" t="s">
        <v>1681</v>
      </c>
      <c r="B739" s="152" t="s">
        <v>1682</v>
      </c>
      <c r="C739" s="27" t="s">
        <v>1676</v>
      </c>
      <c r="D739" s="27" t="s">
        <v>120</v>
      </c>
      <c r="E739" s="60"/>
      <c r="F739" s="139">
        <v>78.22</v>
      </c>
      <c r="G739" s="140">
        <v>7</v>
      </c>
      <c r="H739" s="140">
        <v>0</v>
      </c>
      <c r="I739" s="60"/>
      <c r="J739" s="28">
        <v>0.05</v>
      </c>
      <c r="K739" s="28">
        <v>3297.1</v>
      </c>
      <c r="L739" s="60"/>
      <c r="M739" s="28">
        <v>0.05</v>
      </c>
      <c r="N739" s="28">
        <v>3297.1</v>
      </c>
      <c r="O739" s="60"/>
      <c r="P739" s="28">
        <v>0.05</v>
      </c>
      <c r="Q739" s="28">
        <v>3297.1</v>
      </c>
      <c r="R739" s="60"/>
      <c r="S739" s="28">
        <v>0.05</v>
      </c>
      <c r="T739" s="44">
        <v>3297.1</v>
      </c>
      <c r="U739" s="12"/>
      <c r="V739" s="11"/>
      <c r="W739" s="28">
        <v>0</v>
      </c>
      <c r="X739" s="28">
        <v>0</v>
      </c>
      <c r="Y739" s="60"/>
      <c r="Z739" s="28">
        <v>0</v>
      </c>
      <c r="AA739" s="28">
        <v>0</v>
      </c>
      <c r="AB739" s="60"/>
      <c r="AC739" s="28">
        <v>0</v>
      </c>
      <c r="AD739" s="28">
        <v>0</v>
      </c>
      <c r="AE739" s="60"/>
      <c r="AF739" s="28">
        <v>0</v>
      </c>
      <c r="AG739" s="44">
        <v>0</v>
      </c>
      <c r="AH739" s="60"/>
      <c r="AI739" s="63">
        <v>0</v>
      </c>
      <c r="AJ739" s="44">
        <v>0</v>
      </c>
      <c r="AK739" s="12"/>
      <c r="AL739" s="11"/>
      <c r="AM739" s="28">
        <v>0.55000000000000004</v>
      </c>
      <c r="AN739" s="28">
        <v>36268.1</v>
      </c>
      <c r="AO739" s="60"/>
      <c r="AP739" s="28">
        <v>0.55000000000000004</v>
      </c>
      <c r="AQ739" s="28">
        <v>14488.65</v>
      </c>
      <c r="AR739" s="60"/>
      <c r="AS739" s="28">
        <v>7.0000000000000007E-2</v>
      </c>
      <c r="AT739" s="28">
        <v>5209.8900000000003</v>
      </c>
      <c r="AU739" s="13"/>
      <c r="AV739" s="11"/>
      <c r="AW739" s="44">
        <v>69155.040000000008</v>
      </c>
      <c r="AX739" s="51"/>
      <c r="AY739" s="140">
        <v>0.70000000000000007</v>
      </c>
    </row>
    <row r="740" spans="1:51" x14ac:dyDescent="0.25">
      <c r="A740" s="116" t="s">
        <v>1683</v>
      </c>
      <c r="B740" s="152" t="s">
        <v>1684</v>
      </c>
      <c r="C740" s="27" t="s">
        <v>1676</v>
      </c>
      <c r="D740" s="27" t="s">
        <v>12</v>
      </c>
      <c r="E740" s="60"/>
      <c r="F740" s="139">
        <v>540.71</v>
      </c>
      <c r="G740" s="140">
        <v>296.66000000000003</v>
      </c>
      <c r="H740" s="140">
        <v>0</v>
      </c>
      <c r="I740" s="60"/>
      <c r="J740" s="28">
        <v>2.37</v>
      </c>
      <c r="K740" s="28">
        <v>156282.54</v>
      </c>
      <c r="L740" s="60"/>
      <c r="M740" s="28">
        <v>2.37</v>
      </c>
      <c r="N740" s="28">
        <v>156282.54</v>
      </c>
      <c r="O740" s="60"/>
      <c r="P740" s="28">
        <v>2.4700000000000002</v>
      </c>
      <c r="Q740" s="28">
        <v>162876.74</v>
      </c>
      <c r="R740" s="60"/>
      <c r="S740" s="28">
        <v>2.4700000000000002</v>
      </c>
      <c r="T740" s="44">
        <v>162876.74</v>
      </c>
      <c r="U740" s="12"/>
      <c r="V740" s="11"/>
      <c r="W740" s="28">
        <v>0</v>
      </c>
      <c r="X740" s="28">
        <v>0</v>
      </c>
      <c r="Y740" s="60"/>
      <c r="Z740" s="28">
        <v>0</v>
      </c>
      <c r="AA740" s="28">
        <v>0</v>
      </c>
      <c r="AB740" s="60"/>
      <c r="AC740" s="28">
        <v>0</v>
      </c>
      <c r="AD740" s="28">
        <v>0</v>
      </c>
      <c r="AE740" s="60"/>
      <c r="AF740" s="28">
        <v>0</v>
      </c>
      <c r="AG740" s="44">
        <v>0</v>
      </c>
      <c r="AH740" s="60"/>
      <c r="AI740" s="63">
        <v>0</v>
      </c>
      <c r="AJ740" s="44">
        <v>0</v>
      </c>
      <c r="AK740" s="12"/>
      <c r="AL740" s="11"/>
      <c r="AM740" s="28">
        <v>3.83</v>
      </c>
      <c r="AN740" s="28">
        <v>252557.86</v>
      </c>
      <c r="AO740" s="60"/>
      <c r="AP740" s="28">
        <v>3.83</v>
      </c>
      <c r="AQ740" s="28">
        <v>100893.69</v>
      </c>
      <c r="AR740" s="60"/>
      <c r="AS740" s="28">
        <v>0.54</v>
      </c>
      <c r="AT740" s="28">
        <v>40190.58</v>
      </c>
      <c r="AU740" s="13"/>
      <c r="AV740" s="11"/>
      <c r="AW740" s="44">
        <v>1031960.6900000001</v>
      </c>
      <c r="AX740" s="51"/>
      <c r="AY740" s="140">
        <v>11.14</v>
      </c>
    </row>
    <row r="741" spans="1:51" x14ac:dyDescent="0.25">
      <c r="A741" s="116" t="s">
        <v>1685</v>
      </c>
      <c r="B741" s="152" t="s">
        <v>1686</v>
      </c>
      <c r="C741" s="27" t="s">
        <v>1676</v>
      </c>
      <c r="D741" s="27" t="s">
        <v>12</v>
      </c>
      <c r="E741" s="60"/>
      <c r="F741" s="139">
        <v>490.75</v>
      </c>
      <c r="G741" s="140">
        <v>190.33</v>
      </c>
      <c r="H741" s="140">
        <v>0</v>
      </c>
      <c r="I741" s="60"/>
      <c r="J741" s="28">
        <v>1.52</v>
      </c>
      <c r="K741" s="28">
        <v>100231.84</v>
      </c>
      <c r="L741" s="60"/>
      <c r="M741" s="28">
        <v>1.52</v>
      </c>
      <c r="N741" s="28">
        <v>100231.84</v>
      </c>
      <c r="O741" s="60"/>
      <c r="P741" s="28">
        <v>1.58</v>
      </c>
      <c r="Q741" s="28">
        <v>104188.36</v>
      </c>
      <c r="R741" s="60"/>
      <c r="S741" s="28">
        <v>1.58</v>
      </c>
      <c r="T741" s="44">
        <v>104188.36</v>
      </c>
      <c r="U741" s="12"/>
      <c r="V741" s="11"/>
      <c r="W741" s="28">
        <v>0</v>
      </c>
      <c r="X741" s="28">
        <v>0</v>
      </c>
      <c r="Y741" s="60"/>
      <c r="Z741" s="28">
        <v>0</v>
      </c>
      <c r="AA741" s="28">
        <v>0</v>
      </c>
      <c r="AB741" s="60"/>
      <c r="AC741" s="28">
        <v>0</v>
      </c>
      <c r="AD741" s="28">
        <v>0</v>
      </c>
      <c r="AE741" s="60"/>
      <c r="AF741" s="28">
        <v>0</v>
      </c>
      <c r="AG741" s="44">
        <v>0</v>
      </c>
      <c r="AH741" s="60"/>
      <c r="AI741" s="63">
        <v>0</v>
      </c>
      <c r="AJ741" s="44">
        <v>0</v>
      </c>
      <c r="AK741" s="12"/>
      <c r="AL741" s="11"/>
      <c r="AM741" s="28">
        <v>3.48</v>
      </c>
      <c r="AN741" s="28">
        <v>229478.16</v>
      </c>
      <c r="AO741" s="60"/>
      <c r="AP741" s="28">
        <v>3.48</v>
      </c>
      <c r="AQ741" s="28">
        <v>91673.64</v>
      </c>
      <c r="AR741" s="60"/>
      <c r="AS741" s="28">
        <v>0.49</v>
      </c>
      <c r="AT741" s="28">
        <v>36469.230000000003</v>
      </c>
      <c r="AU741" s="13"/>
      <c r="AV741" s="11"/>
      <c r="AW741" s="44">
        <v>766461.42999999993</v>
      </c>
      <c r="AX741" s="51"/>
      <c r="AY741" s="140">
        <v>8.16</v>
      </c>
    </row>
    <row r="742" spans="1:51" x14ac:dyDescent="0.25">
      <c r="A742" s="116" t="s">
        <v>1687</v>
      </c>
      <c r="B742" s="152" t="s">
        <v>1688</v>
      </c>
      <c r="C742" s="27" t="s">
        <v>1676</v>
      </c>
      <c r="D742" s="27" t="s">
        <v>120</v>
      </c>
      <c r="E742" s="60"/>
      <c r="F742" s="139">
        <v>763.14</v>
      </c>
      <c r="G742" s="140">
        <v>205</v>
      </c>
      <c r="H742" s="140">
        <v>4.5</v>
      </c>
      <c r="I742" s="60"/>
      <c r="J742" s="28">
        <v>1.64</v>
      </c>
      <c r="K742" s="28">
        <v>108144.88</v>
      </c>
      <c r="L742" s="60"/>
      <c r="M742" s="28">
        <v>1.64</v>
      </c>
      <c r="N742" s="28">
        <v>108144.88</v>
      </c>
      <c r="O742" s="60"/>
      <c r="P742" s="28">
        <v>1.7</v>
      </c>
      <c r="Q742" s="28">
        <v>112101.4</v>
      </c>
      <c r="R742" s="60"/>
      <c r="S742" s="28">
        <v>1.7</v>
      </c>
      <c r="T742" s="44">
        <v>112101.4</v>
      </c>
      <c r="U742" s="12"/>
      <c r="V742" s="11"/>
      <c r="W742" s="28">
        <v>0.03</v>
      </c>
      <c r="X742" s="28">
        <v>1978.26</v>
      </c>
      <c r="Y742" s="60"/>
      <c r="Z742" s="28">
        <v>0.03</v>
      </c>
      <c r="AA742" s="28">
        <v>1978.26</v>
      </c>
      <c r="AB742" s="60"/>
      <c r="AC742" s="28">
        <v>0.03</v>
      </c>
      <c r="AD742" s="28">
        <v>1978.26</v>
      </c>
      <c r="AE742" s="60"/>
      <c r="AF742" s="28">
        <v>0.03</v>
      </c>
      <c r="AG742" s="44">
        <v>1978.26</v>
      </c>
      <c r="AH742" s="60"/>
      <c r="AI742" s="63">
        <v>0.04</v>
      </c>
      <c r="AJ742" s="44">
        <v>2637.68</v>
      </c>
      <c r="AK742" s="12"/>
      <c r="AL742" s="11"/>
      <c r="AM742" s="28">
        <v>5.41</v>
      </c>
      <c r="AN742" s="28">
        <v>356746.22</v>
      </c>
      <c r="AO742" s="60"/>
      <c r="AP742" s="28">
        <v>5.41</v>
      </c>
      <c r="AQ742" s="28">
        <v>142515.63</v>
      </c>
      <c r="AR742" s="60"/>
      <c r="AS742" s="28">
        <v>0.76</v>
      </c>
      <c r="AT742" s="28">
        <v>56564.52</v>
      </c>
      <c r="AU742" s="13"/>
      <c r="AV742" s="11"/>
      <c r="AW742" s="44">
        <v>1006869.6500000001</v>
      </c>
      <c r="AX742" s="51"/>
      <c r="AY742" s="140">
        <v>10.580000000000002</v>
      </c>
    </row>
    <row r="743" spans="1:51" x14ac:dyDescent="0.25">
      <c r="A743" s="116" t="s">
        <v>1689</v>
      </c>
      <c r="B743" s="152" t="s">
        <v>1690</v>
      </c>
      <c r="C743" s="27" t="s">
        <v>1676</v>
      </c>
      <c r="D743" s="27" t="s">
        <v>131</v>
      </c>
      <c r="E743" s="60"/>
      <c r="F743" s="139">
        <v>673.5</v>
      </c>
      <c r="G743" s="140">
        <v>104</v>
      </c>
      <c r="H743" s="140">
        <v>1</v>
      </c>
      <c r="I743" s="60"/>
      <c r="J743" s="28">
        <v>0.83</v>
      </c>
      <c r="K743" s="28">
        <v>54731.86</v>
      </c>
      <c r="L743" s="60"/>
      <c r="M743" s="28">
        <v>0.83</v>
      </c>
      <c r="N743" s="28">
        <v>54731.86</v>
      </c>
      <c r="O743" s="60"/>
      <c r="P743" s="28">
        <v>0.86</v>
      </c>
      <c r="Q743" s="28">
        <v>56710.12</v>
      </c>
      <c r="R743" s="60"/>
      <c r="S743" s="28">
        <v>0.86</v>
      </c>
      <c r="T743" s="44">
        <v>56710.12</v>
      </c>
      <c r="U743" s="12"/>
      <c r="V743" s="11"/>
      <c r="W743" s="28">
        <v>0</v>
      </c>
      <c r="X743" s="28">
        <v>0</v>
      </c>
      <c r="Y743" s="60"/>
      <c r="Z743" s="28">
        <v>0</v>
      </c>
      <c r="AA743" s="28">
        <v>0</v>
      </c>
      <c r="AB743" s="60"/>
      <c r="AC743" s="28">
        <v>0</v>
      </c>
      <c r="AD743" s="28">
        <v>0</v>
      </c>
      <c r="AE743" s="60"/>
      <c r="AF743" s="28">
        <v>0</v>
      </c>
      <c r="AG743" s="44">
        <v>0</v>
      </c>
      <c r="AH743" s="60"/>
      <c r="AI743" s="63">
        <v>0.01</v>
      </c>
      <c r="AJ743" s="44">
        <v>659.42</v>
      </c>
      <c r="AK743" s="12"/>
      <c r="AL743" s="11"/>
      <c r="AM743" s="28">
        <v>4.7699999999999996</v>
      </c>
      <c r="AN743" s="28">
        <v>314543.34000000003</v>
      </c>
      <c r="AO743" s="60"/>
      <c r="AP743" s="28">
        <v>4.7699999999999996</v>
      </c>
      <c r="AQ743" s="28">
        <v>125656.11</v>
      </c>
      <c r="AR743" s="60"/>
      <c r="AS743" s="28">
        <v>0.67</v>
      </c>
      <c r="AT743" s="28">
        <v>49866.09</v>
      </c>
      <c r="AU743" s="13"/>
      <c r="AV743" s="11"/>
      <c r="AW743" s="44">
        <v>713608.92</v>
      </c>
      <c r="AX743" s="51"/>
      <c r="AY743" s="140">
        <v>7.3299999999999992</v>
      </c>
    </row>
    <row r="744" spans="1:51" x14ac:dyDescent="0.25">
      <c r="A744" s="116" t="s">
        <v>1691</v>
      </c>
      <c r="B744" s="152" t="s">
        <v>1692</v>
      </c>
      <c r="C744" s="27" t="s">
        <v>1676</v>
      </c>
      <c r="D744" s="27" t="s">
        <v>120</v>
      </c>
      <c r="E744" s="60"/>
      <c r="F744" s="139">
        <v>562.54999999999995</v>
      </c>
      <c r="G744" s="140">
        <v>146.33000000000001</v>
      </c>
      <c r="H744" s="140">
        <v>0.66</v>
      </c>
      <c r="I744" s="60"/>
      <c r="J744" s="28">
        <v>1.17</v>
      </c>
      <c r="K744" s="28">
        <v>77152.14</v>
      </c>
      <c r="L744" s="60"/>
      <c r="M744" s="28">
        <v>1.17</v>
      </c>
      <c r="N744" s="28">
        <v>77152.14</v>
      </c>
      <c r="O744" s="60"/>
      <c r="P744" s="28">
        <v>1.21</v>
      </c>
      <c r="Q744" s="28">
        <v>79789.820000000007</v>
      </c>
      <c r="R744" s="60"/>
      <c r="S744" s="28">
        <v>1.21</v>
      </c>
      <c r="T744" s="44">
        <v>79789.820000000007</v>
      </c>
      <c r="U744" s="12"/>
      <c r="V744" s="11"/>
      <c r="W744" s="28">
        <v>0</v>
      </c>
      <c r="X744" s="28">
        <v>0</v>
      </c>
      <c r="Y744" s="60"/>
      <c r="Z744" s="28">
        <v>0</v>
      </c>
      <c r="AA744" s="28">
        <v>0</v>
      </c>
      <c r="AB744" s="60"/>
      <c r="AC744" s="28">
        <v>0</v>
      </c>
      <c r="AD744" s="28">
        <v>0</v>
      </c>
      <c r="AE744" s="60"/>
      <c r="AF744" s="28">
        <v>0</v>
      </c>
      <c r="AG744" s="44">
        <v>0</v>
      </c>
      <c r="AH744" s="60"/>
      <c r="AI744" s="63">
        <v>0</v>
      </c>
      <c r="AJ744" s="44">
        <v>0</v>
      </c>
      <c r="AK744" s="12"/>
      <c r="AL744" s="11"/>
      <c r="AM744" s="28">
        <v>3.98</v>
      </c>
      <c r="AN744" s="28">
        <v>262449.15999999997</v>
      </c>
      <c r="AO744" s="60"/>
      <c r="AP744" s="28">
        <v>3.98</v>
      </c>
      <c r="AQ744" s="28">
        <v>104845.14</v>
      </c>
      <c r="AR744" s="60"/>
      <c r="AS744" s="28">
        <v>0.56000000000000005</v>
      </c>
      <c r="AT744" s="28">
        <v>41679.120000000003</v>
      </c>
      <c r="AU744" s="13"/>
      <c r="AV744" s="11"/>
      <c r="AW744" s="44">
        <v>722857.34000000008</v>
      </c>
      <c r="AX744" s="51"/>
      <c r="AY744" s="140">
        <v>7.57</v>
      </c>
    </row>
    <row r="745" spans="1:51" x14ac:dyDescent="0.25">
      <c r="A745" s="116" t="s">
        <v>1693</v>
      </c>
      <c r="B745" s="152" t="s">
        <v>1694</v>
      </c>
      <c r="C745" s="27" t="s">
        <v>1676</v>
      </c>
      <c r="D745" s="27" t="s">
        <v>120</v>
      </c>
      <c r="E745" s="60"/>
      <c r="F745" s="139">
        <v>3680.5</v>
      </c>
      <c r="G745" s="140">
        <v>754</v>
      </c>
      <c r="H745" s="140">
        <v>0</v>
      </c>
      <c r="I745" s="60"/>
      <c r="J745" s="28">
        <v>6.03</v>
      </c>
      <c r="K745" s="28">
        <v>397630.26</v>
      </c>
      <c r="L745" s="60"/>
      <c r="M745" s="28">
        <v>6.03</v>
      </c>
      <c r="N745" s="28">
        <v>397630.26</v>
      </c>
      <c r="O745" s="60"/>
      <c r="P745" s="28">
        <v>6.28</v>
      </c>
      <c r="Q745" s="28">
        <v>414115.76</v>
      </c>
      <c r="R745" s="60"/>
      <c r="S745" s="28">
        <v>6.28</v>
      </c>
      <c r="T745" s="44">
        <v>414115.76</v>
      </c>
      <c r="U745" s="12"/>
      <c r="V745" s="11"/>
      <c r="W745" s="28">
        <v>0</v>
      </c>
      <c r="X745" s="28">
        <v>0</v>
      </c>
      <c r="Y745" s="60"/>
      <c r="Z745" s="28">
        <v>0</v>
      </c>
      <c r="AA745" s="28">
        <v>0</v>
      </c>
      <c r="AB745" s="60"/>
      <c r="AC745" s="28">
        <v>0</v>
      </c>
      <c r="AD745" s="28">
        <v>0</v>
      </c>
      <c r="AE745" s="60"/>
      <c r="AF745" s="28">
        <v>0</v>
      </c>
      <c r="AG745" s="44">
        <v>0</v>
      </c>
      <c r="AH745" s="60"/>
      <c r="AI745" s="63">
        <v>0</v>
      </c>
      <c r="AJ745" s="44">
        <v>0</v>
      </c>
      <c r="AK745" s="12"/>
      <c r="AL745" s="11"/>
      <c r="AM745" s="28">
        <v>26.1</v>
      </c>
      <c r="AN745" s="28">
        <v>1721086.2</v>
      </c>
      <c r="AO745" s="60"/>
      <c r="AP745" s="28">
        <v>26.1</v>
      </c>
      <c r="AQ745" s="28">
        <v>687552.3</v>
      </c>
      <c r="AR745" s="60"/>
      <c r="AS745" s="28">
        <v>3.68</v>
      </c>
      <c r="AT745" s="28">
        <v>273891.36</v>
      </c>
      <c r="AU745" s="13"/>
      <c r="AV745" s="11"/>
      <c r="AW745" s="44">
        <v>4306021.8999999994</v>
      </c>
      <c r="AX745" s="51"/>
      <c r="AY745" s="140">
        <v>44.69</v>
      </c>
    </row>
    <row r="746" spans="1:51" x14ac:dyDescent="0.25">
      <c r="A746" s="116" t="s">
        <v>1695</v>
      </c>
      <c r="B746" s="152" t="s">
        <v>1696</v>
      </c>
      <c r="C746" s="27" t="s">
        <v>1676</v>
      </c>
      <c r="D746" s="27" t="s">
        <v>120</v>
      </c>
      <c r="E746" s="60"/>
      <c r="F746" s="139">
        <v>569.79999999999995</v>
      </c>
      <c r="G746" s="140">
        <v>282</v>
      </c>
      <c r="H746" s="140">
        <v>11.5</v>
      </c>
      <c r="I746" s="60"/>
      <c r="J746" s="28">
        <v>2.25</v>
      </c>
      <c r="K746" s="28">
        <v>148369.5</v>
      </c>
      <c r="L746" s="60"/>
      <c r="M746" s="28">
        <v>2.25</v>
      </c>
      <c r="N746" s="28">
        <v>148369.5</v>
      </c>
      <c r="O746" s="60"/>
      <c r="P746" s="28">
        <v>2.35</v>
      </c>
      <c r="Q746" s="28">
        <v>154963.70000000001</v>
      </c>
      <c r="R746" s="60"/>
      <c r="S746" s="28">
        <v>2.35</v>
      </c>
      <c r="T746" s="44">
        <v>154963.70000000001</v>
      </c>
      <c r="U746" s="12"/>
      <c r="V746" s="11"/>
      <c r="W746" s="28">
        <v>0.09</v>
      </c>
      <c r="X746" s="28">
        <v>5934.78</v>
      </c>
      <c r="Y746" s="60"/>
      <c r="Z746" s="28">
        <v>0.09</v>
      </c>
      <c r="AA746" s="28">
        <v>5934.78</v>
      </c>
      <c r="AB746" s="60"/>
      <c r="AC746" s="28">
        <v>0.09</v>
      </c>
      <c r="AD746" s="28">
        <v>5934.78</v>
      </c>
      <c r="AE746" s="60"/>
      <c r="AF746" s="28">
        <v>0.09</v>
      </c>
      <c r="AG746" s="44">
        <v>5934.78</v>
      </c>
      <c r="AH746" s="60"/>
      <c r="AI746" s="63">
        <v>0.11</v>
      </c>
      <c r="AJ746" s="44">
        <v>7253.62</v>
      </c>
      <c r="AK746" s="12"/>
      <c r="AL746" s="11"/>
      <c r="AM746" s="28">
        <v>4.04</v>
      </c>
      <c r="AN746" s="28">
        <v>266405.68</v>
      </c>
      <c r="AO746" s="60"/>
      <c r="AP746" s="28">
        <v>4.04</v>
      </c>
      <c r="AQ746" s="28">
        <v>106425.72</v>
      </c>
      <c r="AR746" s="60"/>
      <c r="AS746" s="28">
        <v>0.56000000000000005</v>
      </c>
      <c r="AT746" s="28">
        <v>41679.120000000003</v>
      </c>
      <c r="AU746" s="13"/>
      <c r="AV746" s="11"/>
      <c r="AW746" s="44">
        <v>1052169.6600000001</v>
      </c>
      <c r="AX746" s="51"/>
      <c r="AY746" s="140">
        <v>11.37</v>
      </c>
    </row>
    <row r="747" spans="1:51" x14ac:dyDescent="0.25">
      <c r="A747" s="116" t="s">
        <v>1697</v>
      </c>
      <c r="B747" s="152" t="s">
        <v>1698</v>
      </c>
      <c r="C747" s="27" t="s">
        <v>1676</v>
      </c>
      <c r="D747" s="27" t="s">
        <v>120</v>
      </c>
      <c r="E747" s="60"/>
      <c r="F747" s="139">
        <v>670.71</v>
      </c>
      <c r="G747" s="140">
        <v>269</v>
      </c>
      <c r="H747" s="140">
        <v>5.16</v>
      </c>
      <c r="I747" s="60"/>
      <c r="J747" s="28">
        <v>2.15</v>
      </c>
      <c r="K747" s="28">
        <v>141775.29999999999</v>
      </c>
      <c r="L747" s="60"/>
      <c r="M747" s="28">
        <v>2.15</v>
      </c>
      <c r="N747" s="28">
        <v>141775.29999999999</v>
      </c>
      <c r="O747" s="60"/>
      <c r="P747" s="28">
        <v>2.2400000000000002</v>
      </c>
      <c r="Q747" s="28">
        <v>147710.07999999999</v>
      </c>
      <c r="R747" s="60"/>
      <c r="S747" s="28">
        <v>2.2400000000000002</v>
      </c>
      <c r="T747" s="44">
        <v>147710.07999999999</v>
      </c>
      <c r="U747" s="12"/>
      <c r="V747" s="11"/>
      <c r="W747" s="28">
        <v>0.04</v>
      </c>
      <c r="X747" s="28">
        <v>2637.68</v>
      </c>
      <c r="Y747" s="60"/>
      <c r="Z747" s="28">
        <v>0.04</v>
      </c>
      <c r="AA747" s="28">
        <v>2637.68</v>
      </c>
      <c r="AB747" s="60"/>
      <c r="AC747" s="28">
        <v>0.04</v>
      </c>
      <c r="AD747" s="28">
        <v>2637.68</v>
      </c>
      <c r="AE747" s="60"/>
      <c r="AF747" s="28">
        <v>0.04</v>
      </c>
      <c r="AG747" s="44">
        <v>2637.68</v>
      </c>
      <c r="AH747" s="60"/>
      <c r="AI747" s="63">
        <v>0.05</v>
      </c>
      <c r="AJ747" s="44">
        <v>3297.1</v>
      </c>
      <c r="AK747" s="12"/>
      <c r="AL747" s="11"/>
      <c r="AM747" s="28">
        <v>4.75</v>
      </c>
      <c r="AN747" s="28">
        <v>313224.5</v>
      </c>
      <c r="AO747" s="60"/>
      <c r="AP747" s="28">
        <v>4.75</v>
      </c>
      <c r="AQ747" s="28">
        <v>125129.25</v>
      </c>
      <c r="AR747" s="60"/>
      <c r="AS747" s="28">
        <v>0.67</v>
      </c>
      <c r="AT747" s="28">
        <v>49866.09</v>
      </c>
      <c r="AU747" s="13"/>
      <c r="AV747" s="11"/>
      <c r="AW747" s="44">
        <v>1081038.42</v>
      </c>
      <c r="AX747" s="51"/>
      <c r="AY747" s="140">
        <v>11.55</v>
      </c>
    </row>
    <row r="748" spans="1:51" x14ac:dyDescent="0.25">
      <c r="A748" s="116" t="s">
        <v>1699</v>
      </c>
      <c r="B748" s="152" t="s">
        <v>1700</v>
      </c>
      <c r="C748" s="27" t="s">
        <v>1676</v>
      </c>
      <c r="D748" s="27" t="s">
        <v>120</v>
      </c>
      <c r="E748" s="60"/>
      <c r="F748" s="139">
        <v>580.5</v>
      </c>
      <c r="G748" s="140">
        <v>331</v>
      </c>
      <c r="H748" s="140">
        <v>0.66</v>
      </c>
      <c r="I748" s="60"/>
      <c r="J748" s="28">
        <v>2.64</v>
      </c>
      <c r="K748" s="28">
        <v>174086.88</v>
      </c>
      <c r="L748" s="60"/>
      <c r="M748" s="28">
        <v>2.64</v>
      </c>
      <c r="N748" s="28">
        <v>174086.88</v>
      </c>
      <c r="O748" s="60"/>
      <c r="P748" s="28">
        <v>2.75</v>
      </c>
      <c r="Q748" s="28">
        <v>181340.5</v>
      </c>
      <c r="R748" s="60"/>
      <c r="S748" s="28">
        <v>2.75</v>
      </c>
      <c r="T748" s="44">
        <v>181340.5</v>
      </c>
      <c r="U748" s="12"/>
      <c r="V748" s="11"/>
      <c r="W748" s="28">
        <v>0</v>
      </c>
      <c r="X748" s="28">
        <v>0</v>
      </c>
      <c r="Y748" s="60"/>
      <c r="Z748" s="28">
        <v>0</v>
      </c>
      <c r="AA748" s="28">
        <v>0</v>
      </c>
      <c r="AB748" s="60"/>
      <c r="AC748" s="28">
        <v>0</v>
      </c>
      <c r="AD748" s="28">
        <v>0</v>
      </c>
      <c r="AE748" s="60"/>
      <c r="AF748" s="28">
        <v>0</v>
      </c>
      <c r="AG748" s="44">
        <v>0</v>
      </c>
      <c r="AH748" s="60"/>
      <c r="AI748" s="63">
        <v>0</v>
      </c>
      <c r="AJ748" s="44">
        <v>0</v>
      </c>
      <c r="AK748" s="12"/>
      <c r="AL748" s="11"/>
      <c r="AM748" s="28">
        <v>4.1100000000000003</v>
      </c>
      <c r="AN748" s="28">
        <v>271021.62</v>
      </c>
      <c r="AO748" s="60"/>
      <c r="AP748" s="28">
        <v>4.1100000000000003</v>
      </c>
      <c r="AQ748" s="28">
        <v>108269.73</v>
      </c>
      <c r="AR748" s="60"/>
      <c r="AS748" s="28">
        <v>0.57999999999999996</v>
      </c>
      <c r="AT748" s="28">
        <v>43167.66</v>
      </c>
      <c r="AU748" s="13"/>
      <c r="AV748" s="11"/>
      <c r="AW748" s="44">
        <v>1133313.77</v>
      </c>
      <c r="AX748" s="51"/>
      <c r="AY748" s="140">
        <v>12.25</v>
      </c>
    </row>
    <row r="749" spans="1:51" x14ac:dyDescent="0.25">
      <c r="A749" s="116" t="s">
        <v>1701</v>
      </c>
      <c r="B749" s="152" t="s">
        <v>1702</v>
      </c>
      <c r="C749" s="27" t="s">
        <v>1676</v>
      </c>
      <c r="D749" s="27" t="s">
        <v>120</v>
      </c>
      <c r="E749" s="60"/>
      <c r="F749" s="139">
        <v>764.72</v>
      </c>
      <c r="G749" s="140">
        <v>142</v>
      </c>
      <c r="H749" s="140">
        <v>3.83</v>
      </c>
      <c r="I749" s="60"/>
      <c r="J749" s="28">
        <v>1.1299999999999999</v>
      </c>
      <c r="K749" s="28">
        <v>74514.460000000006</v>
      </c>
      <c r="L749" s="60"/>
      <c r="M749" s="28">
        <v>1.1299999999999999</v>
      </c>
      <c r="N749" s="28">
        <v>74514.460000000006</v>
      </c>
      <c r="O749" s="60"/>
      <c r="P749" s="28">
        <v>1.18</v>
      </c>
      <c r="Q749" s="28">
        <v>77811.56</v>
      </c>
      <c r="R749" s="60"/>
      <c r="S749" s="28">
        <v>1.18</v>
      </c>
      <c r="T749" s="44">
        <v>77811.56</v>
      </c>
      <c r="U749" s="12"/>
      <c r="V749" s="11"/>
      <c r="W749" s="28">
        <v>0.03</v>
      </c>
      <c r="X749" s="28">
        <v>1978.26</v>
      </c>
      <c r="Y749" s="60"/>
      <c r="Z749" s="28">
        <v>0.03</v>
      </c>
      <c r="AA749" s="28">
        <v>1978.26</v>
      </c>
      <c r="AB749" s="60"/>
      <c r="AC749" s="28">
        <v>0.03</v>
      </c>
      <c r="AD749" s="28">
        <v>1978.26</v>
      </c>
      <c r="AE749" s="60"/>
      <c r="AF749" s="28">
        <v>0.03</v>
      </c>
      <c r="AG749" s="44">
        <v>1978.26</v>
      </c>
      <c r="AH749" s="60"/>
      <c r="AI749" s="63">
        <v>0.03</v>
      </c>
      <c r="AJ749" s="44">
        <v>1978.26</v>
      </c>
      <c r="AK749" s="12"/>
      <c r="AL749" s="11"/>
      <c r="AM749" s="28">
        <v>5.42</v>
      </c>
      <c r="AN749" s="28">
        <v>357405.64</v>
      </c>
      <c r="AO749" s="60"/>
      <c r="AP749" s="28">
        <v>5.42</v>
      </c>
      <c r="AQ749" s="28">
        <v>142779.06</v>
      </c>
      <c r="AR749" s="60"/>
      <c r="AS749" s="28">
        <v>0.76</v>
      </c>
      <c r="AT749" s="28">
        <v>56564.52</v>
      </c>
      <c r="AU749" s="13"/>
      <c r="AV749" s="11"/>
      <c r="AW749" s="44">
        <v>871292.56</v>
      </c>
      <c r="AX749" s="51"/>
      <c r="AY749" s="140">
        <v>9.0299999999999976</v>
      </c>
    </row>
    <row r="750" spans="1:51" x14ac:dyDescent="0.25">
      <c r="A750" s="116" t="s">
        <v>1703</v>
      </c>
      <c r="B750" s="152" t="s">
        <v>1704</v>
      </c>
      <c r="C750" s="27" t="s">
        <v>1676</v>
      </c>
      <c r="D750" s="27" t="s">
        <v>120</v>
      </c>
      <c r="E750" s="60"/>
      <c r="F750" s="139">
        <v>1224.22</v>
      </c>
      <c r="G750" s="140">
        <v>531</v>
      </c>
      <c r="H750" s="140">
        <v>0</v>
      </c>
      <c r="I750" s="60"/>
      <c r="J750" s="28">
        <v>4.24</v>
      </c>
      <c r="K750" s="28">
        <v>279594.08</v>
      </c>
      <c r="L750" s="60"/>
      <c r="M750" s="28">
        <v>4.24</v>
      </c>
      <c r="N750" s="28">
        <v>279594.08</v>
      </c>
      <c r="O750" s="60"/>
      <c r="P750" s="28">
        <v>4.42</v>
      </c>
      <c r="Q750" s="28">
        <v>291463.64</v>
      </c>
      <c r="R750" s="60"/>
      <c r="S750" s="28">
        <v>4.42</v>
      </c>
      <c r="T750" s="44">
        <v>291463.64</v>
      </c>
      <c r="U750" s="12"/>
      <c r="V750" s="11"/>
      <c r="W750" s="28">
        <v>0</v>
      </c>
      <c r="X750" s="28">
        <v>0</v>
      </c>
      <c r="Y750" s="60"/>
      <c r="Z750" s="28">
        <v>0</v>
      </c>
      <c r="AA750" s="28">
        <v>0</v>
      </c>
      <c r="AB750" s="60"/>
      <c r="AC750" s="28">
        <v>0</v>
      </c>
      <c r="AD750" s="28">
        <v>0</v>
      </c>
      <c r="AE750" s="60"/>
      <c r="AF750" s="28">
        <v>0</v>
      </c>
      <c r="AG750" s="44">
        <v>0</v>
      </c>
      <c r="AH750" s="60"/>
      <c r="AI750" s="63">
        <v>0</v>
      </c>
      <c r="AJ750" s="44">
        <v>0</v>
      </c>
      <c r="AK750" s="12"/>
      <c r="AL750" s="11"/>
      <c r="AM750" s="28">
        <v>8.68</v>
      </c>
      <c r="AN750" s="28">
        <v>572376.56000000006</v>
      </c>
      <c r="AO750" s="60"/>
      <c r="AP750" s="28">
        <v>8.68</v>
      </c>
      <c r="AQ750" s="28">
        <v>228657.24</v>
      </c>
      <c r="AR750" s="60"/>
      <c r="AS750" s="28">
        <v>1.22</v>
      </c>
      <c r="AT750" s="28">
        <v>90800.94</v>
      </c>
      <c r="AU750" s="13"/>
      <c r="AV750" s="11"/>
      <c r="AW750" s="44">
        <v>2033950.1800000002</v>
      </c>
      <c r="AX750" s="51"/>
      <c r="AY750" s="140">
        <v>21.759999999999998</v>
      </c>
    </row>
    <row r="751" spans="1:51" x14ac:dyDescent="0.25">
      <c r="A751" s="116" t="s">
        <v>1705</v>
      </c>
      <c r="B751" s="152" t="s">
        <v>1706</v>
      </c>
      <c r="C751" s="27" t="s">
        <v>1676</v>
      </c>
      <c r="D751" s="27" t="s">
        <v>120</v>
      </c>
      <c r="E751" s="60"/>
      <c r="F751" s="139">
        <v>403.13</v>
      </c>
      <c r="G751" s="140">
        <v>232</v>
      </c>
      <c r="H751" s="140">
        <v>0.66</v>
      </c>
      <c r="I751" s="60"/>
      <c r="J751" s="28">
        <v>1.85</v>
      </c>
      <c r="K751" s="28">
        <v>121992.7</v>
      </c>
      <c r="L751" s="60"/>
      <c r="M751" s="28">
        <v>1.85</v>
      </c>
      <c r="N751" s="28">
        <v>121992.7</v>
      </c>
      <c r="O751" s="60"/>
      <c r="P751" s="28">
        <v>1.93</v>
      </c>
      <c r="Q751" s="28">
        <v>127268.06</v>
      </c>
      <c r="R751" s="60"/>
      <c r="S751" s="28">
        <v>1.93</v>
      </c>
      <c r="T751" s="44">
        <v>127268.06</v>
      </c>
      <c r="U751" s="12"/>
      <c r="V751" s="11"/>
      <c r="W751" s="28">
        <v>0</v>
      </c>
      <c r="X751" s="28">
        <v>0</v>
      </c>
      <c r="Y751" s="60"/>
      <c r="Z751" s="28">
        <v>0</v>
      </c>
      <c r="AA751" s="28">
        <v>0</v>
      </c>
      <c r="AB751" s="60"/>
      <c r="AC751" s="28">
        <v>0</v>
      </c>
      <c r="AD751" s="28">
        <v>0</v>
      </c>
      <c r="AE751" s="60"/>
      <c r="AF751" s="28">
        <v>0</v>
      </c>
      <c r="AG751" s="44">
        <v>0</v>
      </c>
      <c r="AH751" s="60"/>
      <c r="AI751" s="63">
        <v>0</v>
      </c>
      <c r="AJ751" s="44">
        <v>0</v>
      </c>
      <c r="AK751" s="12"/>
      <c r="AL751" s="11"/>
      <c r="AM751" s="28">
        <v>2.85</v>
      </c>
      <c r="AN751" s="28">
        <v>187934.7</v>
      </c>
      <c r="AO751" s="60"/>
      <c r="AP751" s="28">
        <v>2.85</v>
      </c>
      <c r="AQ751" s="28">
        <v>75077.55</v>
      </c>
      <c r="AR751" s="60"/>
      <c r="AS751" s="28">
        <v>0.4</v>
      </c>
      <c r="AT751" s="28">
        <v>29770.799999999999</v>
      </c>
      <c r="AU751" s="13"/>
      <c r="AV751" s="11"/>
      <c r="AW751" s="44">
        <v>791304.57</v>
      </c>
      <c r="AX751" s="51"/>
      <c r="AY751" s="140">
        <v>8.56</v>
      </c>
    </row>
    <row r="752" spans="1:51" x14ac:dyDescent="0.25">
      <c r="A752" s="116" t="s">
        <v>1707</v>
      </c>
      <c r="B752" s="152" t="s">
        <v>1708</v>
      </c>
      <c r="C752" s="27" t="s">
        <v>1676</v>
      </c>
      <c r="D752" s="27" t="s">
        <v>120</v>
      </c>
      <c r="E752" s="60"/>
      <c r="F752" s="139">
        <v>3614.89</v>
      </c>
      <c r="G752" s="140">
        <v>2317</v>
      </c>
      <c r="H752" s="140">
        <v>4.66</v>
      </c>
      <c r="I752" s="60"/>
      <c r="J752" s="28">
        <v>18.53</v>
      </c>
      <c r="K752" s="28">
        <v>1221905.26</v>
      </c>
      <c r="L752" s="60"/>
      <c r="M752" s="28">
        <v>18.53</v>
      </c>
      <c r="N752" s="28">
        <v>1221905.26</v>
      </c>
      <c r="O752" s="60"/>
      <c r="P752" s="28">
        <v>19.3</v>
      </c>
      <c r="Q752" s="28">
        <v>1272680.6000000001</v>
      </c>
      <c r="R752" s="60"/>
      <c r="S752" s="28">
        <v>19.3</v>
      </c>
      <c r="T752" s="44">
        <v>1272680.6000000001</v>
      </c>
      <c r="U752" s="12"/>
      <c r="V752" s="11"/>
      <c r="W752" s="28">
        <v>0.03</v>
      </c>
      <c r="X752" s="28">
        <v>1978.26</v>
      </c>
      <c r="Y752" s="60"/>
      <c r="Z752" s="28">
        <v>0.03</v>
      </c>
      <c r="AA752" s="28">
        <v>1978.26</v>
      </c>
      <c r="AB752" s="60"/>
      <c r="AC752" s="28">
        <v>0.03</v>
      </c>
      <c r="AD752" s="28">
        <v>1978.26</v>
      </c>
      <c r="AE752" s="60"/>
      <c r="AF752" s="28">
        <v>0.03</v>
      </c>
      <c r="AG752" s="44">
        <v>1978.26</v>
      </c>
      <c r="AH752" s="60"/>
      <c r="AI752" s="63">
        <v>0.04</v>
      </c>
      <c r="AJ752" s="44">
        <v>2637.68</v>
      </c>
      <c r="AK752" s="12"/>
      <c r="AL752" s="11"/>
      <c r="AM752" s="28">
        <v>25.63</v>
      </c>
      <c r="AN752" s="28">
        <v>1690093.46</v>
      </c>
      <c r="AO752" s="60"/>
      <c r="AP752" s="28">
        <v>25.63</v>
      </c>
      <c r="AQ752" s="28">
        <v>675171.09</v>
      </c>
      <c r="AR752" s="60"/>
      <c r="AS752" s="28">
        <v>3.61</v>
      </c>
      <c r="AT752" s="28">
        <v>268681.46999999997</v>
      </c>
      <c r="AU752" s="13"/>
      <c r="AV752" s="11"/>
      <c r="AW752" s="44">
        <v>7633668.459999999</v>
      </c>
      <c r="AX752" s="51"/>
      <c r="AY752" s="140">
        <v>82.89</v>
      </c>
    </row>
    <row r="753" spans="1:51" x14ac:dyDescent="0.25">
      <c r="A753" s="116" t="s">
        <v>1709</v>
      </c>
      <c r="B753" s="152" t="s">
        <v>1710</v>
      </c>
      <c r="C753" s="27" t="s">
        <v>1676</v>
      </c>
      <c r="D753" s="27" t="s">
        <v>120</v>
      </c>
      <c r="E753" s="60"/>
      <c r="F753" s="139">
        <v>996.75</v>
      </c>
      <c r="G753" s="140">
        <v>583</v>
      </c>
      <c r="H753" s="140">
        <v>4.5</v>
      </c>
      <c r="I753" s="60"/>
      <c r="J753" s="28">
        <v>4.66</v>
      </c>
      <c r="K753" s="28">
        <v>307289.71999999997</v>
      </c>
      <c r="L753" s="60"/>
      <c r="M753" s="28">
        <v>4.66</v>
      </c>
      <c r="N753" s="28">
        <v>307289.71999999997</v>
      </c>
      <c r="O753" s="60"/>
      <c r="P753" s="28">
        <v>4.8499999999999996</v>
      </c>
      <c r="Q753" s="28">
        <v>319818.7</v>
      </c>
      <c r="R753" s="60"/>
      <c r="S753" s="28">
        <v>4.8499999999999996</v>
      </c>
      <c r="T753" s="44">
        <v>319818.7</v>
      </c>
      <c r="U753" s="12"/>
      <c r="V753" s="11"/>
      <c r="W753" s="28">
        <v>0.03</v>
      </c>
      <c r="X753" s="28">
        <v>1978.26</v>
      </c>
      <c r="Y753" s="60"/>
      <c r="Z753" s="28">
        <v>0.03</v>
      </c>
      <c r="AA753" s="28">
        <v>1978.26</v>
      </c>
      <c r="AB753" s="60"/>
      <c r="AC753" s="28">
        <v>0.03</v>
      </c>
      <c r="AD753" s="28">
        <v>1978.26</v>
      </c>
      <c r="AE753" s="60"/>
      <c r="AF753" s="28">
        <v>0.03</v>
      </c>
      <c r="AG753" s="44">
        <v>1978.26</v>
      </c>
      <c r="AH753" s="60"/>
      <c r="AI753" s="63">
        <v>0.04</v>
      </c>
      <c r="AJ753" s="44">
        <v>2637.68</v>
      </c>
      <c r="AK753" s="12"/>
      <c r="AL753" s="11"/>
      <c r="AM753" s="28">
        <v>7.06</v>
      </c>
      <c r="AN753" s="28">
        <v>465550.52</v>
      </c>
      <c r="AO753" s="60"/>
      <c r="AP753" s="28">
        <v>7.06</v>
      </c>
      <c r="AQ753" s="28">
        <v>185981.58</v>
      </c>
      <c r="AR753" s="60"/>
      <c r="AS753" s="28">
        <v>0.99</v>
      </c>
      <c r="AT753" s="28">
        <v>73682.73</v>
      </c>
      <c r="AU753" s="13"/>
      <c r="AV753" s="11"/>
      <c r="AW753" s="44">
        <v>1989982.3900000001</v>
      </c>
      <c r="AX753" s="51"/>
      <c r="AY753" s="140">
        <v>21.549999999999997</v>
      </c>
    </row>
    <row r="754" spans="1:51" x14ac:dyDescent="0.25">
      <c r="A754" s="116" t="s">
        <v>1711</v>
      </c>
      <c r="B754" s="152" t="s">
        <v>1712</v>
      </c>
      <c r="C754" s="27" t="s">
        <v>1676</v>
      </c>
      <c r="D754" s="27" t="s">
        <v>120</v>
      </c>
      <c r="E754" s="60"/>
      <c r="F754" s="139">
        <v>548.5</v>
      </c>
      <c r="G754" s="140">
        <v>73.66</v>
      </c>
      <c r="H754" s="140">
        <v>0.5</v>
      </c>
      <c r="I754" s="60"/>
      <c r="J754" s="28">
        <v>0.57999999999999996</v>
      </c>
      <c r="K754" s="28">
        <v>38246.36</v>
      </c>
      <c r="L754" s="60"/>
      <c r="M754" s="28">
        <v>0.57999999999999996</v>
      </c>
      <c r="N754" s="28">
        <v>38246.36</v>
      </c>
      <c r="O754" s="60"/>
      <c r="P754" s="28">
        <v>0.61</v>
      </c>
      <c r="Q754" s="28">
        <v>40224.620000000003</v>
      </c>
      <c r="R754" s="60"/>
      <c r="S754" s="28">
        <v>0.61</v>
      </c>
      <c r="T754" s="44">
        <v>40224.620000000003</v>
      </c>
      <c r="U754" s="12"/>
      <c r="V754" s="11"/>
      <c r="W754" s="28">
        <v>0</v>
      </c>
      <c r="X754" s="28">
        <v>0</v>
      </c>
      <c r="Y754" s="60"/>
      <c r="Z754" s="28">
        <v>0</v>
      </c>
      <c r="AA754" s="28">
        <v>0</v>
      </c>
      <c r="AB754" s="60"/>
      <c r="AC754" s="28">
        <v>0</v>
      </c>
      <c r="AD754" s="28">
        <v>0</v>
      </c>
      <c r="AE754" s="60"/>
      <c r="AF754" s="28">
        <v>0</v>
      </c>
      <c r="AG754" s="44">
        <v>0</v>
      </c>
      <c r="AH754" s="60"/>
      <c r="AI754" s="63">
        <v>0</v>
      </c>
      <c r="AJ754" s="44">
        <v>0</v>
      </c>
      <c r="AK754" s="12"/>
      <c r="AL754" s="11"/>
      <c r="AM754" s="28">
        <v>3.89</v>
      </c>
      <c r="AN754" s="28">
        <v>256514.38</v>
      </c>
      <c r="AO754" s="60"/>
      <c r="AP754" s="28">
        <v>3.89</v>
      </c>
      <c r="AQ754" s="28">
        <v>102474.27</v>
      </c>
      <c r="AR754" s="60"/>
      <c r="AS754" s="28">
        <v>0.54</v>
      </c>
      <c r="AT754" s="28">
        <v>40190.58</v>
      </c>
      <c r="AU754" s="13"/>
      <c r="AV754" s="11"/>
      <c r="AW754" s="44">
        <v>556121.18999999994</v>
      </c>
      <c r="AX754" s="51"/>
      <c r="AY754" s="140">
        <v>5.6899999999999995</v>
      </c>
    </row>
    <row r="755" spans="1:51" x14ac:dyDescent="0.25">
      <c r="A755" s="116" t="s">
        <v>1713</v>
      </c>
      <c r="B755" s="152" t="s">
        <v>1714</v>
      </c>
      <c r="C755" s="27" t="s">
        <v>1676</v>
      </c>
      <c r="D755" s="27" t="s">
        <v>120</v>
      </c>
      <c r="E755" s="60"/>
      <c r="F755" s="139">
        <v>738.98</v>
      </c>
      <c r="G755" s="140">
        <v>142.66</v>
      </c>
      <c r="H755" s="140">
        <v>0</v>
      </c>
      <c r="I755" s="60"/>
      <c r="J755" s="28">
        <v>1.1399999999999999</v>
      </c>
      <c r="K755" s="28">
        <v>75173.88</v>
      </c>
      <c r="L755" s="60"/>
      <c r="M755" s="28">
        <v>1.1399999999999999</v>
      </c>
      <c r="N755" s="28">
        <v>75173.88</v>
      </c>
      <c r="O755" s="60"/>
      <c r="P755" s="28">
        <v>1.18</v>
      </c>
      <c r="Q755" s="28">
        <v>77811.56</v>
      </c>
      <c r="R755" s="60"/>
      <c r="S755" s="28">
        <v>1.18</v>
      </c>
      <c r="T755" s="44">
        <v>77811.56</v>
      </c>
      <c r="U755" s="12"/>
      <c r="V755" s="11"/>
      <c r="W755" s="28">
        <v>0</v>
      </c>
      <c r="X755" s="28">
        <v>0</v>
      </c>
      <c r="Y755" s="60"/>
      <c r="Z755" s="28">
        <v>0</v>
      </c>
      <c r="AA755" s="28">
        <v>0</v>
      </c>
      <c r="AB755" s="60"/>
      <c r="AC755" s="28">
        <v>0</v>
      </c>
      <c r="AD755" s="28">
        <v>0</v>
      </c>
      <c r="AE755" s="60"/>
      <c r="AF755" s="28">
        <v>0</v>
      </c>
      <c r="AG755" s="44">
        <v>0</v>
      </c>
      <c r="AH755" s="60"/>
      <c r="AI755" s="63">
        <v>0</v>
      </c>
      <c r="AJ755" s="44">
        <v>0</v>
      </c>
      <c r="AK755" s="12"/>
      <c r="AL755" s="11"/>
      <c r="AM755" s="28">
        <v>5.24</v>
      </c>
      <c r="AN755" s="28">
        <v>345536.08</v>
      </c>
      <c r="AO755" s="60"/>
      <c r="AP755" s="28">
        <v>5.24</v>
      </c>
      <c r="AQ755" s="28">
        <v>138037.32</v>
      </c>
      <c r="AR755" s="60"/>
      <c r="AS755" s="28">
        <v>0.73</v>
      </c>
      <c r="AT755" s="28">
        <v>54331.71</v>
      </c>
      <c r="AU755" s="13"/>
      <c r="AV755" s="11"/>
      <c r="AW755" s="44">
        <v>843875.99</v>
      </c>
      <c r="AX755" s="51"/>
      <c r="AY755" s="140">
        <v>8.74</v>
      </c>
    </row>
    <row r="756" spans="1:51" x14ac:dyDescent="0.25">
      <c r="A756" s="116" t="s">
        <v>1715</v>
      </c>
      <c r="B756" s="152" t="s">
        <v>1716</v>
      </c>
      <c r="C756" s="27" t="s">
        <v>1676</v>
      </c>
      <c r="D756" s="27" t="s">
        <v>120</v>
      </c>
      <c r="E756" s="60"/>
      <c r="F756" s="139">
        <v>748.87</v>
      </c>
      <c r="G756" s="140">
        <v>462</v>
      </c>
      <c r="H756" s="140">
        <v>4.5</v>
      </c>
      <c r="I756" s="60"/>
      <c r="J756" s="28">
        <v>3.69</v>
      </c>
      <c r="K756" s="28">
        <v>243325.98</v>
      </c>
      <c r="L756" s="60"/>
      <c r="M756" s="28">
        <v>3.69</v>
      </c>
      <c r="N756" s="28">
        <v>243325.98</v>
      </c>
      <c r="O756" s="60"/>
      <c r="P756" s="28">
        <v>3.85</v>
      </c>
      <c r="Q756" s="28">
        <v>253876.7</v>
      </c>
      <c r="R756" s="60"/>
      <c r="S756" s="28">
        <v>3.85</v>
      </c>
      <c r="T756" s="44">
        <v>253876.7</v>
      </c>
      <c r="U756" s="12"/>
      <c r="V756" s="11"/>
      <c r="W756" s="28">
        <v>0.03</v>
      </c>
      <c r="X756" s="28">
        <v>1978.26</v>
      </c>
      <c r="Y756" s="60"/>
      <c r="Z756" s="28">
        <v>0.03</v>
      </c>
      <c r="AA756" s="28">
        <v>1978.26</v>
      </c>
      <c r="AB756" s="60"/>
      <c r="AC756" s="28">
        <v>0.03</v>
      </c>
      <c r="AD756" s="28">
        <v>1978.26</v>
      </c>
      <c r="AE756" s="60"/>
      <c r="AF756" s="28">
        <v>0.03</v>
      </c>
      <c r="AG756" s="44">
        <v>1978.26</v>
      </c>
      <c r="AH756" s="60"/>
      <c r="AI756" s="63">
        <v>0.04</v>
      </c>
      <c r="AJ756" s="44">
        <v>2637.68</v>
      </c>
      <c r="AK756" s="12"/>
      <c r="AL756" s="11"/>
      <c r="AM756" s="28">
        <v>5.31</v>
      </c>
      <c r="AN756" s="28">
        <v>350152.02</v>
      </c>
      <c r="AO756" s="60"/>
      <c r="AP756" s="28">
        <v>5.31</v>
      </c>
      <c r="AQ756" s="28">
        <v>139881.32999999999</v>
      </c>
      <c r="AR756" s="60"/>
      <c r="AS756" s="28">
        <v>0.74</v>
      </c>
      <c r="AT756" s="28">
        <v>55075.98</v>
      </c>
      <c r="AU756" s="13"/>
      <c r="AV756" s="11"/>
      <c r="AW756" s="44">
        <v>1550065.4100000001</v>
      </c>
      <c r="AX756" s="51"/>
      <c r="AY756" s="140">
        <v>16.829999999999998</v>
      </c>
    </row>
    <row r="757" spans="1:51" x14ac:dyDescent="0.25">
      <c r="A757" s="116" t="s">
        <v>1717</v>
      </c>
      <c r="B757" s="152" t="s">
        <v>1718</v>
      </c>
      <c r="C757" s="27" t="s">
        <v>1676</v>
      </c>
      <c r="D757" s="27" t="s">
        <v>120</v>
      </c>
      <c r="E757" s="60"/>
      <c r="F757" s="139">
        <v>325.72000000000003</v>
      </c>
      <c r="G757" s="140">
        <v>166</v>
      </c>
      <c r="H757" s="140">
        <v>0</v>
      </c>
      <c r="I757" s="60"/>
      <c r="J757" s="28">
        <v>1.32</v>
      </c>
      <c r="K757" s="28">
        <v>87043.44</v>
      </c>
      <c r="L757" s="60"/>
      <c r="M757" s="28">
        <v>1.32</v>
      </c>
      <c r="N757" s="28">
        <v>87043.44</v>
      </c>
      <c r="O757" s="60"/>
      <c r="P757" s="28">
        <v>1.38</v>
      </c>
      <c r="Q757" s="28">
        <v>90999.96</v>
      </c>
      <c r="R757" s="60"/>
      <c r="S757" s="28">
        <v>1.38</v>
      </c>
      <c r="T757" s="44">
        <v>90999.96</v>
      </c>
      <c r="U757" s="12"/>
      <c r="V757" s="11"/>
      <c r="W757" s="28">
        <v>0</v>
      </c>
      <c r="X757" s="28">
        <v>0</v>
      </c>
      <c r="Y757" s="60"/>
      <c r="Z757" s="28">
        <v>0</v>
      </c>
      <c r="AA757" s="28">
        <v>0</v>
      </c>
      <c r="AB757" s="60"/>
      <c r="AC757" s="28">
        <v>0</v>
      </c>
      <c r="AD757" s="28">
        <v>0</v>
      </c>
      <c r="AE757" s="60"/>
      <c r="AF757" s="28">
        <v>0</v>
      </c>
      <c r="AG757" s="44">
        <v>0</v>
      </c>
      <c r="AH757" s="60"/>
      <c r="AI757" s="63">
        <v>0</v>
      </c>
      <c r="AJ757" s="44">
        <v>0</v>
      </c>
      <c r="AK757" s="12"/>
      <c r="AL757" s="11"/>
      <c r="AM757" s="28">
        <v>2.31</v>
      </c>
      <c r="AN757" s="28">
        <v>152326.01999999999</v>
      </c>
      <c r="AO757" s="60"/>
      <c r="AP757" s="28">
        <v>2.31</v>
      </c>
      <c r="AQ757" s="28">
        <v>60852.33</v>
      </c>
      <c r="AR757" s="60"/>
      <c r="AS757" s="28">
        <v>0.32</v>
      </c>
      <c r="AT757" s="28">
        <v>23816.639999999999</v>
      </c>
      <c r="AU757" s="13"/>
      <c r="AV757" s="11"/>
      <c r="AW757" s="44">
        <v>593081.79</v>
      </c>
      <c r="AX757" s="51"/>
      <c r="AY757" s="140">
        <v>6.3900000000000006</v>
      </c>
    </row>
    <row r="758" spans="1:51" x14ac:dyDescent="0.25">
      <c r="A758" s="116" t="s">
        <v>1719</v>
      </c>
      <c r="B758" s="152" t="s">
        <v>1720</v>
      </c>
      <c r="C758" s="27" t="s">
        <v>1676</v>
      </c>
      <c r="D758" s="27" t="s">
        <v>12</v>
      </c>
      <c r="E758" s="60"/>
      <c r="F758" s="139">
        <v>3340.4</v>
      </c>
      <c r="G758" s="140">
        <v>3198</v>
      </c>
      <c r="H758" s="140">
        <v>15.66</v>
      </c>
      <c r="I758" s="60"/>
      <c r="J758" s="28">
        <v>25.58</v>
      </c>
      <c r="K758" s="28">
        <v>1686796.36</v>
      </c>
      <c r="L758" s="60"/>
      <c r="M758" s="28">
        <v>25.58</v>
      </c>
      <c r="N758" s="28">
        <v>1686796.36</v>
      </c>
      <c r="O758" s="60"/>
      <c r="P758" s="28">
        <v>26.65</v>
      </c>
      <c r="Q758" s="28">
        <v>1757354.3</v>
      </c>
      <c r="R758" s="60"/>
      <c r="S758" s="28">
        <v>26.65</v>
      </c>
      <c r="T758" s="44">
        <v>1757354.3</v>
      </c>
      <c r="U758" s="12"/>
      <c r="V758" s="11"/>
      <c r="W758" s="28">
        <v>0.12</v>
      </c>
      <c r="X758" s="28">
        <v>7913.04</v>
      </c>
      <c r="Y758" s="60"/>
      <c r="Z758" s="28">
        <v>0.12</v>
      </c>
      <c r="AA758" s="28">
        <v>7913.04</v>
      </c>
      <c r="AB758" s="60"/>
      <c r="AC758" s="28">
        <v>0.13</v>
      </c>
      <c r="AD758" s="28">
        <v>8572.4599999999991</v>
      </c>
      <c r="AE758" s="60"/>
      <c r="AF758" s="28">
        <v>0.13</v>
      </c>
      <c r="AG758" s="44">
        <v>8572.4599999999991</v>
      </c>
      <c r="AH758" s="60"/>
      <c r="AI758" s="63">
        <v>0.15</v>
      </c>
      <c r="AJ758" s="44">
        <v>9891.2999999999993</v>
      </c>
      <c r="AK758" s="12"/>
      <c r="AL758" s="11"/>
      <c r="AM758" s="28">
        <v>23.69</v>
      </c>
      <c r="AN758" s="28">
        <v>1562165.98</v>
      </c>
      <c r="AO758" s="60"/>
      <c r="AP758" s="28">
        <v>23.69</v>
      </c>
      <c r="AQ758" s="28">
        <v>624065.67000000004</v>
      </c>
      <c r="AR758" s="60"/>
      <c r="AS758" s="28">
        <v>3.34</v>
      </c>
      <c r="AT758" s="28">
        <v>248586.18</v>
      </c>
      <c r="AU758" s="13"/>
      <c r="AV758" s="11"/>
      <c r="AW758" s="44">
        <v>9365981.4499999993</v>
      </c>
      <c r="AX758" s="51"/>
      <c r="AY758" s="140">
        <v>103.1</v>
      </c>
    </row>
    <row r="759" spans="1:51" x14ac:dyDescent="0.25">
      <c r="A759" s="116" t="s">
        <v>1721</v>
      </c>
      <c r="B759" s="152" t="s">
        <v>1722</v>
      </c>
      <c r="C759" s="27" t="s">
        <v>1676</v>
      </c>
      <c r="D759" s="27" t="s">
        <v>12</v>
      </c>
      <c r="E759" s="60"/>
      <c r="F759" s="139">
        <v>155</v>
      </c>
      <c r="G759" s="140">
        <v>84</v>
      </c>
      <c r="H759" s="140">
        <v>0</v>
      </c>
      <c r="I759" s="60"/>
      <c r="J759" s="28">
        <v>0.67</v>
      </c>
      <c r="K759" s="28">
        <v>44181.14</v>
      </c>
      <c r="L759" s="60"/>
      <c r="M759" s="28">
        <v>0.67</v>
      </c>
      <c r="N759" s="28">
        <v>44181.14</v>
      </c>
      <c r="O759" s="60"/>
      <c r="P759" s="28">
        <v>0.7</v>
      </c>
      <c r="Q759" s="28">
        <v>46159.4</v>
      </c>
      <c r="R759" s="60"/>
      <c r="S759" s="28">
        <v>0.7</v>
      </c>
      <c r="T759" s="44">
        <v>46159.4</v>
      </c>
      <c r="U759" s="12"/>
      <c r="V759" s="11"/>
      <c r="W759" s="28">
        <v>0</v>
      </c>
      <c r="X759" s="28">
        <v>0</v>
      </c>
      <c r="Y759" s="60"/>
      <c r="Z759" s="28">
        <v>0</v>
      </c>
      <c r="AA759" s="28">
        <v>0</v>
      </c>
      <c r="AB759" s="60"/>
      <c r="AC759" s="28">
        <v>0</v>
      </c>
      <c r="AD759" s="28">
        <v>0</v>
      </c>
      <c r="AE759" s="60"/>
      <c r="AF759" s="28">
        <v>0</v>
      </c>
      <c r="AG759" s="44">
        <v>0</v>
      </c>
      <c r="AH759" s="60"/>
      <c r="AI759" s="63">
        <v>0</v>
      </c>
      <c r="AJ759" s="44">
        <v>0</v>
      </c>
      <c r="AK759" s="12"/>
      <c r="AL759" s="11"/>
      <c r="AM759" s="28">
        <v>1.0900000000000001</v>
      </c>
      <c r="AN759" s="28">
        <v>71876.78</v>
      </c>
      <c r="AO759" s="60"/>
      <c r="AP759" s="28">
        <v>1.0900000000000001</v>
      </c>
      <c r="AQ759" s="28">
        <v>28713.87</v>
      </c>
      <c r="AR759" s="60"/>
      <c r="AS759" s="28">
        <v>0.15</v>
      </c>
      <c r="AT759" s="28">
        <v>11164.05</v>
      </c>
      <c r="AU759" s="13"/>
      <c r="AV759" s="11"/>
      <c r="AW759" s="44">
        <v>292435.78000000003</v>
      </c>
      <c r="AX759" s="51"/>
      <c r="AY759" s="140">
        <v>3.16</v>
      </c>
    </row>
    <row r="760" spans="1:51" x14ac:dyDescent="0.25">
      <c r="A760" s="116" t="s">
        <v>1723</v>
      </c>
      <c r="B760" s="152" t="s">
        <v>1724</v>
      </c>
      <c r="C760" s="27" t="s">
        <v>1676</v>
      </c>
      <c r="D760" s="27" t="s">
        <v>12</v>
      </c>
      <c r="E760" s="60"/>
      <c r="F760" s="139">
        <v>5233.84</v>
      </c>
      <c r="G760" s="140">
        <v>5420.66</v>
      </c>
      <c r="H760" s="140">
        <v>47</v>
      </c>
      <c r="I760" s="60"/>
      <c r="J760" s="28">
        <v>43.36</v>
      </c>
      <c r="K760" s="28">
        <v>2859245.12</v>
      </c>
      <c r="L760" s="60"/>
      <c r="M760" s="28">
        <v>43.36</v>
      </c>
      <c r="N760" s="28">
        <v>2859245.12</v>
      </c>
      <c r="O760" s="60"/>
      <c r="P760" s="28">
        <v>45.17</v>
      </c>
      <c r="Q760" s="28">
        <v>2978600.14</v>
      </c>
      <c r="R760" s="60"/>
      <c r="S760" s="28">
        <v>45.17</v>
      </c>
      <c r="T760" s="44">
        <v>2978600.14</v>
      </c>
      <c r="U760" s="12"/>
      <c r="V760" s="11"/>
      <c r="W760" s="28">
        <v>0.37</v>
      </c>
      <c r="X760" s="28">
        <v>24398.54</v>
      </c>
      <c r="Y760" s="60"/>
      <c r="Z760" s="28">
        <v>0.37</v>
      </c>
      <c r="AA760" s="28">
        <v>24398.54</v>
      </c>
      <c r="AB760" s="60"/>
      <c r="AC760" s="28">
        <v>0.39</v>
      </c>
      <c r="AD760" s="28">
        <v>25717.38</v>
      </c>
      <c r="AE760" s="60"/>
      <c r="AF760" s="28">
        <v>0.39</v>
      </c>
      <c r="AG760" s="44">
        <v>25717.38</v>
      </c>
      <c r="AH760" s="60"/>
      <c r="AI760" s="63">
        <v>0.47</v>
      </c>
      <c r="AJ760" s="44">
        <v>30992.74</v>
      </c>
      <c r="AK760" s="12"/>
      <c r="AL760" s="11"/>
      <c r="AM760" s="28">
        <v>37.11</v>
      </c>
      <c r="AN760" s="28">
        <v>2447107.62</v>
      </c>
      <c r="AO760" s="60"/>
      <c r="AP760" s="28">
        <v>37.11</v>
      </c>
      <c r="AQ760" s="28">
        <v>977588.73</v>
      </c>
      <c r="AR760" s="60"/>
      <c r="AS760" s="28">
        <v>5.23</v>
      </c>
      <c r="AT760" s="28">
        <v>389253.21</v>
      </c>
      <c r="AU760" s="13"/>
      <c r="AV760" s="11"/>
      <c r="AW760" s="44">
        <v>15620864.66</v>
      </c>
      <c r="AX760" s="51"/>
      <c r="AY760" s="140">
        <v>172.42999999999995</v>
      </c>
    </row>
    <row r="761" spans="1:51" x14ac:dyDescent="0.25">
      <c r="A761" s="116" t="s">
        <v>1725</v>
      </c>
      <c r="B761" s="152" t="s">
        <v>1726</v>
      </c>
      <c r="C761" s="27" t="s">
        <v>1676</v>
      </c>
      <c r="D761" s="27" t="s">
        <v>12</v>
      </c>
      <c r="E761" s="60"/>
      <c r="F761" s="139">
        <v>967.37</v>
      </c>
      <c r="G761" s="140">
        <v>544.66</v>
      </c>
      <c r="H761" s="140">
        <v>2</v>
      </c>
      <c r="I761" s="60"/>
      <c r="J761" s="28">
        <v>4.3499999999999996</v>
      </c>
      <c r="K761" s="28">
        <v>286847.7</v>
      </c>
      <c r="L761" s="60"/>
      <c r="M761" s="28">
        <v>4.3499999999999996</v>
      </c>
      <c r="N761" s="28">
        <v>286847.7</v>
      </c>
      <c r="O761" s="60"/>
      <c r="P761" s="28">
        <v>4.53</v>
      </c>
      <c r="Q761" s="28">
        <v>298717.26</v>
      </c>
      <c r="R761" s="60"/>
      <c r="S761" s="28">
        <v>4.53</v>
      </c>
      <c r="T761" s="44">
        <v>298717.26</v>
      </c>
      <c r="U761" s="12"/>
      <c r="V761" s="11"/>
      <c r="W761" s="28">
        <v>0.01</v>
      </c>
      <c r="X761" s="28">
        <v>659.42</v>
      </c>
      <c r="Y761" s="60"/>
      <c r="Z761" s="28">
        <v>0.01</v>
      </c>
      <c r="AA761" s="28">
        <v>659.42</v>
      </c>
      <c r="AB761" s="60"/>
      <c r="AC761" s="28">
        <v>0.01</v>
      </c>
      <c r="AD761" s="28">
        <v>659.42</v>
      </c>
      <c r="AE761" s="60"/>
      <c r="AF761" s="28">
        <v>0.01</v>
      </c>
      <c r="AG761" s="44">
        <v>659.42</v>
      </c>
      <c r="AH761" s="60"/>
      <c r="AI761" s="63">
        <v>0.02</v>
      </c>
      <c r="AJ761" s="44">
        <v>1318.84</v>
      </c>
      <c r="AK761" s="12"/>
      <c r="AL761" s="11"/>
      <c r="AM761" s="28">
        <v>6.86</v>
      </c>
      <c r="AN761" s="28">
        <v>452362.12</v>
      </c>
      <c r="AO761" s="60"/>
      <c r="AP761" s="28">
        <v>6.86</v>
      </c>
      <c r="AQ761" s="28">
        <v>180712.98</v>
      </c>
      <c r="AR761" s="60"/>
      <c r="AS761" s="28">
        <v>0.96</v>
      </c>
      <c r="AT761" s="28">
        <v>71449.919999999998</v>
      </c>
      <c r="AU761" s="13"/>
      <c r="AV761" s="11"/>
      <c r="AW761" s="44">
        <v>1879611.46</v>
      </c>
      <c r="AX761" s="51"/>
      <c r="AY761" s="140">
        <v>20.32</v>
      </c>
    </row>
    <row r="762" spans="1:51" x14ac:dyDescent="0.25">
      <c r="A762" s="116" t="s">
        <v>1727</v>
      </c>
      <c r="B762" s="152" t="s">
        <v>1728</v>
      </c>
      <c r="C762" s="27" t="s">
        <v>1676</v>
      </c>
      <c r="D762" s="27" t="s">
        <v>131</v>
      </c>
      <c r="E762" s="60"/>
      <c r="F762" s="139">
        <v>4740.32</v>
      </c>
      <c r="G762" s="140">
        <v>1931</v>
      </c>
      <c r="H762" s="140">
        <v>10.33</v>
      </c>
      <c r="I762" s="60"/>
      <c r="J762" s="28">
        <v>15.44</v>
      </c>
      <c r="K762" s="28">
        <v>1018144.48</v>
      </c>
      <c r="L762" s="60"/>
      <c r="M762" s="28">
        <v>15.44</v>
      </c>
      <c r="N762" s="28">
        <v>1018144.48</v>
      </c>
      <c r="O762" s="60"/>
      <c r="P762" s="28">
        <v>16.09</v>
      </c>
      <c r="Q762" s="28">
        <v>1061006.78</v>
      </c>
      <c r="R762" s="60"/>
      <c r="S762" s="28">
        <v>16.09</v>
      </c>
      <c r="T762" s="44">
        <v>1061006.78</v>
      </c>
      <c r="U762" s="12"/>
      <c r="V762" s="11"/>
      <c r="W762" s="28">
        <v>0.08</v>
      </c>
      <c r="X762" s="28">
        <v>5275.36</v>
      </c>
      <c r="Y762" s="60"/>
      <c r="Z762" s="28">
        <v>0.08</v>
      </c>
      <c r="AA762" s="28">
        <v>5275.36</v>
      </c>
      <c r="AB762" s="60"/>
      <c r="AC762" s="28">
        <v>0.08</v>
      </c>
      <c r="AD762" s="28">
        <v>5275.36</v>
      </c>
      <c r="AE762" s="60"/>
      <c r="AF762" s="28">
        <v>0.08</v>
      </c>
      <c r="AG762" s="44">
        <v>5275.36</v>
      </c>
      <c r="AH762" s="60"/>
      <c r="AI762" s="63">
        <v>0.1</v>
      </c>
      <c r="AJ762" s="44">
        <v>6594.2</v>
      </c>
      <c r="AK762" s="12"/>
      <c r="AL762" s="11"/>
      <c r="AM762" s="28">
        <v>33.61</v>
      </c>
      <c r="AN762" s="28">
        <v>2216310.62</v>
      </c>
      <c r="AO762" s="60"/>
      <c r="AP762" s="28">
        <v>33.61</v>
      </c>
      <c r="AQ762" s="28">
        <v>885388.23</v>
      </c>
      <c r="AR762" s="60"/>
      <c r="AS762" s="28">
        <v>4.74</v>
      </c>
      <c r="AT762" s="28">
        <v>352783.98</v>
      </c>
      <c r="AU762" s="13"/>
      <c r="AV762" s="11"/>
      <c r="AW762" s="44">
        <v>7640480.9900000002</v>
      </c>
      <c r="AX762" s="51"/>
      <c r="AY762" s="140">
        <v>81.569999999999993</v>
      </c>
    </row>
    <row r="763" spans="1:51" x14ac:dyDescent="0.25">
      <c r="A763" s="116" t="s">
        <v>1729</v>
      </c>
      <c r="B763" s="152" t="s">
        <v>1730</v>
      </c>
      <c r="C763" s="27" t="s">
        <v>1676</v>
      </c>
      <c r="D763" s="27" t="s">
        <v>131</v>
      </c>
      <c r="E763" s="60"/>
      <c r="F763" s="139">
        <v>2422.16</v>
      </c>
      <c r="G763" s="140">
        <v>417</v>
      </c>
      <c r="H763" s="140">
        <v>11</v>
      </c>
      <c r="I763" s="60"/>
      <c r="J763" s="28">
        <v>3.33</v>
      </c>
      <c r="K763" s="28">
        <v>219586.86</v>
      </c>
      <c r="L763" s="60"/>
      <c r="M763" s="28">
        <v>3.33</v>
      </c>
      <c r="N763" s="28">
        <v>219586.86</v>
      </c>
      <c r="O763" s="60"/>
      <c r="P763" s="28">
        <v>3.47</v>
      </c>
      <c r="Q763" s="28">
        <v>228818.74</v>
      </c>
      <c r="R763" s="60"/>
      <c r="S763" s="28">
        <v>3.47</v>
      </c>
      <c r="T763" s="44">
        <v>228818.74</v>
      </c>
      <c r="U763" s="12"/>
      <c r="V763" s="11"/>
      <c r="W763" s="28">
        <v>0.08</v>
      </c>
      <c r="X763" s="28">
        <v>5275.36</v>
      </c>
      <c r="Y763" s="60"/>
      <c r="Z763" s="28">
        <v>0.08</v>
      </c>
      <c r="AA763" s="28">
        <v>5275.36</v>
      </c>
      <c r="AB763" s="60"/>
      <c r="AC763" s="28">
        <v>0.09</v>
      </c>
      <c r="AD763" s="28">
        <v>5934.78</v>
      </c>
      <c r="AE763" s="60"/>
      <c r="AF763" s="28">
        <v>0.09</v>
      </c>
      <c r="AG763" s="44">
        <v>5934.78</v>
      </c>
      <c r="AH763" s="60"/>
      <c r="AI763" s="63">
        <v>0.11</v>
      </c>
      <c r="AJ763" s="44">
        <v>7253.62</v>
      </c>
      <c r="AK763" s="12"/>
      <c r="AL763" s="11"/>
      <c r="AM763" s="28">
        <v>17.170000000000002</v>
      </c>
      <c r="AN763" s="28">
        <v>1132224.1399999999</v>
      </c>
      <c r="AO763" s="60"/>
      <c r="AP763" s="28">
        <v>17.170000000000002</v>
      </c>
      <c r="AQ763" s="28">
        <v>452309.31</v>
      </c>
      <c r="AR763" s="60"/>
      <c r="AS763" s="28">
        <v>2.42</v>
      </c>
      <c r="AT763" s="28">
        <v>180113.34</v>
      </c>
      <c r="AU763" s="13"/>
      <c r="AV763" s="11"/>
      <c r="AW763" s="44">
        <v>2691131.89</v>
      </c>
      <c r="AX763" s="51"/>
      <c r="AY763" s="140">
        <v>27.810000000000002</v>
      </c>
    </row>
    <row r="764" spans="1:51" x14ac:dyDescent="0.25">
      <c r="A764" s="116" t="s">
        <v>1736</v>
      </c>
      <c r="B764" s="152" t="s">
        <v>1737</v>
      </c>
      <c r="C764" s="27" t="s">
        <v>1738</v>
      </c>
      <c r="D764" s="27" t="s">
        <v>12</v>
      </c>
      <c r="E764" s="60"/>
      <c r="F764" s="139">
        <v>212.94</v>
      </c>
      <c r="G764" s="140">
        <v>79</v>
      </c>
      <c r="H764" s="140">
        <v>0</v>
      </c>
      <c r="I764" s="60"/>
      <c r="J764" s="28">
        <v>0.63</v>
      </c>
      <c r="K764" s="28">
        <v>41543.46</v>
      </c>
      <c r="L764" s="60"/>
      <c r="M764" s="28">
        <v>0.63</v>
      </c>
      <c r="N764" s="28">
        <v>41543.46</v>
      </c>
      <c r="O764" s="60"/>
      <c r="P764" s="28">
        <v>0.65</v>
      </c>
      <c r="Q764" s="28">
        <v>42862.3</v>
      </c>
      <c r="R764" s="60"/>
      <c r="S764" s="28">
        <v>0.65</v>
      </c>
      <c r="T764" s="44">
        <v>42862.3</v>
      </c>
      <c r="U764" s="12"/>
      <c r="V764" s="11"/>
      <c r="W764" s="28">
        <v>0</v>
      </c>
      <c r="X764" s="28">
        <v>0</v>
      </c>
      <c r="Y764" s="60"/>
      <c r="Z764" s="28">
        <v>0</v>
      </c>
      <c r="AA764" s="28">
        <v>0</v>
      </c>
      <c r="AB764" s="60"/>
      <c r="AC764" s="28">
        <v>0</v>
      </c>
      <c r="AD764" s="28">
        <v>0</v>
      </c>
      <c r="AE764" s="60"/>
      <c r="AF764" s="28">
        <v>0</v>
      </c>
      <c r="AG764" s="44">
        <v>0</v>
      </c>
      <c r="AH764" s="60"/>
      <c r="AI764" s="63">
        <v>0</v>
      </c>
      <c r="AJ764" s="44">
        <v>0</v>
      </c>
      <c r="AK764" s="12"/>
      <c r="AL764" s="11"/>
      <c r="AM764" s="28">
        <v>1.51</v>
      </c>
      <c r="AN764" s="28">
        <v>99572.42</v>
      </c>
      <c r="AO764" s="60"/>
      <c r="AP764" s="28">
        <v>1.51</v>
      </c>
      <c r="AQ764" s="28">
        <v>39777.93</v>
      </c>
      <c r="AR764" s="60"/>
      <c r="AS764" s="28">
        <v>0.21</v>
      </c>
      <c r="AT764" s="28">
        <v>15629.67</v>
      </c>
      <c r="AU764" s="13"/>
      <c r="AV764" s="11"/>
      <c r="AW764" s="44">
        <v>323791.54000000004</v>
      </c>
      <c r="AX764" s="51"/>
      <c r="AY764" s="140">
        <v>3.4400000000000004</v>
      </c>
    </row>
    <row r="765" spans="1:51" x14ac:dyDescent="0.25">
      <c r="A765" s="116" t="s">
        <v>1739</v>
      </c>
      <c r="B765" s="152" t="s">
        <v>1740</v>
      </c>
      <c r="C765" s="27" t="s">
        <v>1738</v>
      </c>
      <c r="D765" s="27" t="s">
        <v>12</v>
      </c>
      <c r="E765" s="60"/>
      <c r="F765" s="139">
        <v>1017.13</v>
      </c>
      <c r="G765" s="140">
        <v>399</v>
      </c>
      <c r="H765" s="140">
        <v>0</v>
      </c>
      <c r="I765" s="60"/>
      <c r="J765" s="28">
        <v>3.19</v>
      </c>
      <c r="K765" s="28">
        <v>210354.98</v>
      </c>
      <c r="L765" s="60"/>
      <c r="M765" s="28">
        <v>3.19</v>
      </c>
      <c r="N765" s="28">
        <v>210354.98</v>
      </c>
      <c r="O765" s="60"/>
      <c r="P765" s="28">
        <v>3.32</v>
      </c>
      <c r="Q765" s="28">
        <v>218927.44</v>
      </c>
      <c r="R765" s="60"/>
      <c r="S765" s="28">
        <v>3.32</v>
      </c>
      <c r="T765" s="44">
        <v>218927.44</v>
      </c>
      <c r="U765" s="12"/>
      <c r="V765" s="11"/>
      <c r="W765" s="28">
        <v>0</v>
      </c>
      <c r="X765" s="28">
        <v>0</v>
      </c>
      <c r="Y765" s="60"/>
      <c r="Z765" s="28">
        <v>0</v>
      </c>
      <c r="AA765" s="28">
        <v>0</v>
      </c>
      <c r="AB765" s="60"/>
      <c r="AC765" s="28">
        <v>0</v>
      </c>
      <c r="AD765" s="28">
        <v>0</v>
      </c>
      <c r="AE765" s="60"/>
      <c r="AF765" s="28">
        <v>0</v>
      </c>
      <c r="AG765" s="44">
        <v>0</v>
      </c>
      <c r="AH765" s="60"/>
      <c r="AI765" s="63">
        <v>0</v>
      </c>
      <c r="AJ765" s="44">
        <v>0</v>
      </c>
      <c r="AK765" s="12"/>
      <c r="AL765" s="11"/>
      <c r="AM765" s="28">
        <v>7.21</v>
      </c>
      <c r="AN765" s="28">
        <v>475441.82</v>
      </c>
      <c r="AO765" s="60"/>
      <c r="AP765" s="28">
        <v>7.21</v>
      </c>
      <c r="AQ765" s="28">
        <v>189933.03</v>
      </c>
      <c r="AR765" s="60"/>
      <c r="AS765" s="28">
        <v>1.01</v>
      </c>
      <c r="AT765" s="28">
        <v>75171.27</v>
      </c>
      <c r="AU765" s="13"/>
      <c r="AV765" s="11"/>
      <c r="AW765" s="44">
        <v>1599110.96</v>
      </c>
      <c r="AX765" s="51"/>
      <c r="AY765" s="140">
        <v>17.04</v>
      </c>
    </row>
    <row r="766" spans="1:51" x14ac:dyDescent="0.25">
      <c r="A766" s="116" t="s">
        <v>1741</v>
      </c>
      <c r="B766" s="152" t="s">
        <v>1742</v>
      </c>
      <c r="C766" s="27" t="s">
        <v>1738</v>
      </c>
      <c r="D766" s="27" t="s">
        <v>12</v>
      </c>
      <c r="E766" s="60"/>
      <c r="F766" s="139">
        <v>1059.75</v>
      </c>
      <c r="G766" s="140">
        <v>321</v>
      </c>
      <c r="H766" s="140">
        <v>0.33</v>
      </c>
      <c r="I766" s="60"/>
      <c r="J766" s="28">
        <v>2.56</v>
      </c>
      <c r="K766" s="28">
        <v>168811.51999999999</v>
      </c>
      <c r="L766" s="60"/>
      <c r="M766" s="28">
        <v>2.56</v>
      </c>
      <c r="N766" s="28">
        <v>168811.51999999999</v>
      </c>
      <c r="O766" s="60"/>
      <c r="P766" s="28">
        <v>2.67</v>
      </c>
      <c r="Q766" s="28">
        <v>176065.14</v>
      </c>
      <c r="R766" s="60"/>
      <c r="S766" s="28">
        <v>2.67</v>
      </c>
      <c r="T766" s="44">
        <v>176065.14</v>
      </c>
      <c r="U766" s="12"/>
      <c r="V766" s="11"/>
      <c r="W766" s="28">
        <v>0</v>
      </c>
      <c r="X766" s="28">
        <v>0</v>
      </c>
      <c r="Y766" s="60"/>
      <c r="Z766" s="28">
        <v>0</v>
      </c>
      <c r="AA766" s="28">
        <v>0</v>
      </c>
      <c r="AB766" s="60"/>
      <c r="AC766" s="28">
        <v>0</v>
      </c>
      <c r="AD766" s="28">
        <v>0</v>
      </c>
      <c r="AE766" s="60"/>
      <c r="AF766" s="28">
        <v>0</v>
      </c>
      <c r="AG766" s="44">
        <v>0</v>
      </c>
      <c r="AH766" s="60"/>
      <c r="AI766" s="63">
        <v>0</v>
      </c>
      <c r="AJ766" s="44">
        <v>0</v>
      </c>
      <c r="AK766" s="12"/>
      <c r="AL766" s="11"/>
      <c r="AM766" s="28">
        <v>7.51</v>
      </c>
      <c r="AN766" s="28">
        <v>495224.42</v>
      </c>
      <c r="AO766" s="60"/>
      <c r="AP766" s="28">
        <v>7.51</v>
      </c>
      <c r="AQ766" s="28">
        <v>197835.93</v>
      </c>
      <c r="AR766" s="60"/>
      <c r="AS766" s="28">
        <v>1.05</v>
      </c>
      <c r="AT766" s="28">
        <v>78148.350000000006</v>
      </c>
      <c r="AU766" s="13"/>
      <c r="AV766" s="11"/>
      <c r="AW766" s="44">
        <v>1460962.02</v>
      </c>
      <c r="AX766" s="51"/>
      <c r="AY766" s="140">
        <v>15.41</v>
      </c>
    </row>
    <row r="767" spans="1:51" x14ac:dyDescent="0.25">
      <c r="A767" s="116" t="s">
        <v>1743</v>
      </c>
      <c r="B767" s="152" t="s">
        <v>1744</v>
      </c>
      <c r="C767" s="27" t="s">
        <v>1733</v>
      </c>
      <c r="D767" s="27" t="s">
        <v>12</v>
      </c>
      <c r="E767" s="60"/>
      <c r="F767" s="139">
        <v>522.88</v>
      </c>
      <c r="G767" s="140">
        <v>193</v>
      </c>
      <c r="H767" s="140">
        <v>0</v>
      </c>
      <c r="I767" s="60"/>
      <c r="J767" s="28">
        <v>1.54</v>
      </c>
      <c r="K767" s="28">
        <v>101550.68</v>
      </c>
      <c r="L767" s="60"/>
      <c r="M767" s="28">
        <v>1.54</v>
      </c>
      <c r="N767" s="28">
        <v>101550.68</v>
      </c>
      <c r="O767" s="60"/>
      <c r="P767" s="28">
        <v>1.6</v>
      </c>
      <c r="Q767" s="28">
        <v>105507.2</v>
      </c>
      <c r="R767" s="60"/>
      <c r="S767" s="28">
        <v>1.6</v>
      </c>
      <c r="T767" s="44">
        <v>105507.2</v>
      </c>
      <c r="U767" s="12"/>
      <c r="V767" s="11"/>
      <c r="W767" s="28">
        <v>0</v>
      </c>
      <c r="X767" s="28">
        <v>0</v>
      </c>
      <c r="Y767" s="60"/>
      <c r="Z767" s="28">
        <v>0</v>
      </c>
      <c r="AA767" s="28">
        <v>0</v>
      </c>
      <c r="AB767" s="60"/>
      <c r="AC767" s="28">
        <v>0</v>
      </c>
      <c r="AD767" s="28">
        <v>0</v>
      </c>
      <c r="AE767" s="60"/>
      <c r="AF767" s="28">
        <v>0</v>
      </c>
      <c r="AG767" s="44">
        <v>0</v>
      </c>
      <c r="AH767" s="60"/>
      <c r="AI767" s="63">
        <v>0</v>
      </c>
      <c r="AJ767" s="44">
        <v>0</v>
      </c>
      <c r="AK767" s="12"/>
      <c r="AL767" s="11"/>
      <c r="AM767" s="28">
        <v>3.7</v>
      </c>
      <c r="AN767" s="28">
        <v>243985.4</v>
      </c>
      <c r="AO767" s="60"/>
      <c r="AP767" s="28">
        <v>3.7</v>
      </c>
      <c r="AQ767" s="28">
        <v>97469.1</v>
      </c>
      <c r="AR767" s="60"/>
      <c r="AS767" s="28">
        <v>0.52</v>
      </c>
      <c r="AT767" s="28">
        <v>38702.04</v>
      </c>
      <c r="AU767" s="13"/>
      <c r="AV767" s="11"/>
      <c r="AW767" s="44">
        <v>794272.3</v>
      </c>
      <c r="AX767" s="51"/>
      <c r="AY767" s="140">
        <v>8.4400000000000013</v>
      </c>
    </row>
    <row r="768" spans="1:51" x14ac:dyDescent="0.25">
      <c r="A768" s="116" t="s">
        <v>1745</v>
      </c>
      <c r="B768" s="152" t="s">
        <v>1746</v>
      </c>
      <c r="C768" s="27" t="s">
        <v>1733</v>
      </c>
      <c r="D768" s="27" t="s">
        <v>12</v>
      </c>
      <c r="E768" s="60"/>
      <c r="F768" s="139">
        <v>4699.18</v>
      </c>
      <c r="G768" s="140">
        <v>831</v>
      </c>
      <c r="H768" s="140">
        <v>137</v>
      </c>
      <c r="I768" s="60"/>
      <c r="J768" s="28">
        <v>6.64</v>
      </c>
      <c r="K768" s="28">
        <v>437854.88</v>
      </c>
      <c r="L768" s="60"/>
      <c r="M768" s="28">
        <v>6.64</v>
      </c>
      <c r="N768" s="28">
        <v>437854.88</v>
      </c>
      <c r="O768" s="60"/>
      <c r="P768" s="28">
        <v>6.92</v>
      </c>
      <c r="Q768" s="28">
        <v>456318.64</v>
      </c>
      <c r="R768" s="60"/>
      <c r="S768" s="28">
        <v>6.92</v>
      </c>
      <c r="T768" s="44">
        <v>456318.64</v>
      </c>
      <c r="U768" s="12"/>
      <c r="V768" s="11"/>
      <c r="W768" s="28">
        <v>1.0900000000000001</v>
      </c>
      <c r="X768" s="28">
        <v>71876.78</v>
      </c>
      <c r="Y768" s="60"/>
      <c r="Z768" s="28">
        <v>1.0900000000000001</v>
      </c>
      <c r="AA768" s="28">
        <v>71876.78</v>
      </c>
      <c r="AB768" s="60"/>
      <c r="AC768" s="28">
        <v>1.1399999999999999</v>
      </c>
      <c r="AD768" s="28">
        <v>75173.88</v>
      </c>
      <c r="AE768" s="60"/>
      <c r="AF768" s="28">
        <v>1.1399999999999999</v>
      </c>
      <c r="AG768" s="44">
        <v>75173.88</v>
      </c>
      <c r="AH768" s="60"/>
      <c r="AI768" s="63">
        <v>1.37</v>
      </c>
      <c r="AJ768" s="44">
        <v>90340.54</v>
      </c>
      <c r="AK768" s="12"/>
      <c r="AL768" s="11"/>
      <c r="AM768" s="28">
        <v>33.32</v>
      </c>
      <c r="AN768" s="28">
        <v>2197187.44</v>
      </c>
      <c r="AO768" s="60"/>
      <c r="AP768" s="28">
        <v>33.32</v>
      </c>
      <c r="AQ768" s="28">
        <v>877748.76</v>
      </c>
      <c r="AR768" s="60"/>
      <c r="AS768" s="28">
        <v>4.6900000000000004</v>
      </c>
      <c r="AT768" s="28">
        <v>349062.63</v>
      </c>
      <c r="AU768" s="13"/>
      <c r="AV768" s="11"/>
      <c r="AW768" s="44">
        <v>5596787.7299999986</v>
      </c>
      <c r="AX768" s="51"/>
      <c r="AY768" s="140">
        <v>58.54</v>
      </c>
    </row>
    <row r="769" spans="1:51" x14ac:dyDescent="0.25">
      <c r="A769" s="116" t="s">
        <v>1747</v>
      </c>
      <c r="B769" s="152" t="s">
        <v>1748</v>
      </c>
      <c r="C769" s="27" t="s">
        <v>1733</v>
      </c>
      <c r="D769" s="27" t="s">
        <v>12</v>
      </c>
      <c r="E769" s="60"/>
      <c r="F769" s="139">
        <v>1257.25</v>
      </c>
      <c r="G769" s="140">
        <v>166.33</v>
      </c>
      <c r="H769" s="140">
        <v>0.66</v>
      </c>
      <c r="I769" s="60"/>
      <c r="J769" s="28">
        <v>1.33</v>
      </c>
      <c r="K769" s="28">
        <v>87702.86</v>
      </c>
      <c r="L769" s="60"/>
      <c r="M769" s="28">
        <v>1.33</v>
      </c>
      <c r="N769" s="28">
        <v>87702.86</v>
      </c>
      <c r="O769" s="60"/>
      <c r="P769" s="28">
        <v>1.38</v>
      </c>
      <c r="Q769" s="28">
        <v>90999.96</v>
      </c>
      <c r="R769" s="60"/>
      <c r="S769" s="28">
        <v>1.38</v>
      </c>
      <c r="T769" s="44">
        <v>90999.96</v>
      </c>
      <c r="U769" s="12"/>
      <c r="V769" s="11"/>
      <c r="W769" s="28">
        <v>0</v>
      </c>
      <c r="X769" s="28">
        <v>0</v>
      </c>
      <c r="Y769" s="60"/>
      <c r="Z769" s="28">
        <v>0</v>
      </c>
      <c r="AA769" s="28">
        <v>0</v>
      </c>
      <c r="AB769" s="60"/>
      <c r="AC769" s="28">
        <v>0</v>
      </c>
      <c r="AD769" s="28">
        <v>0</v>
      </c>
      <c r="AE769" s="60"/>
      <c r="AF769" s="28">
        <v>0</v>
      </c>
      <c r="AG769" s="44">
        <v>0</v>
      </c>
      <c r="AH769" s="60"/>
      <c r="AI769" s="63">
        <v>0</v>
      </c>
      <c r="AJ769" s="44">
        <v>0</v>
      </c>
      <c r="AK769" s="12"/>
      <c r="AL769" s="11"/>
      <c r="AM769" s="28">
        <v>8.91</v>
      </c>
      <c r="AN769" s="28">
        <v>587543.22</v>
      </c>
      <c r="AO769" s="60"/>
      <c r="AP769" s="28">
        <v>8.91</v>
      </c>
      <c r="AQ769" s="28">
        <v>234716.13</v>
      </c>
      <c r="AR769" s="60"/>
      <c r="AS769" s="28">
        <v>1.25</v>
      </c>
      <c r="AT769" s="28">
        <v>93033.75</v>
      </c>
      <c r="AU769" s="13"/>
      <c r="AV769" s="11"/>
      <c r="AW769" s="44">
        <v>1272698.7400000002</v>
      </c>
      <c r="AX769" s="51"/>
      <c r="AY769" s="140">
        <v>13</v>
      </c>
    </row>
    <row r="770" spans="1:51" x14ac:dyDescent="0.25">
      <c r="A770" s="116" t="s">
        <v>1749</v>
      </c>
      <c r="B770" s="152" t="s">
        <v>1750</v>
      </c>
      <c r="C770" s="27" t="s">
        <v>1733</v>
      </c>
      <c r="D770" s="27" t="s">
        <v>12</v>
      </c>
      <c r="E770" s="60"/>
      <c r="F770" s="139">
        <v>1250.1400000000001</v>
      </c>
      <c r="G770" s="140">
        <v>445</v>
      </c>
      <c r="H770" s="140">
        <v>0</v>
      </c>
      <c r="I770" s="60"/>
      <c r="J770" s="28">
        <v>3.56</v>
      </c>
      <c r="K770" s="28">
        <v>234753.52</v>
      </c>
      <c r="L770" s="60"/>
      <c r="M770" s="28">
        <v>3.56</v>
      </c>
      <c r="N770" s="28">
        <v>234753.52</v>
      </c>
      <c r="O770" s="60"/>
      <c r="P770" s="28">
        <v>3.7</v>
      </c>
      <c r="Q770" s="28">
        <v>243985.4</v>
      </c>
      <c r="R770" s="60"/>
      <c r="S770" s="28">
        <v>3.7</v>
      </c>
      <c r="T770" s="44">
        <v>243985.4</v>
      </c>
      <c r="U770" s="12"/>
      <c r="V770" s="11"/>
      <c r="W770" s="28">
        <v>0</v>
      </c>
      <c r="X770" s="28">
        <v>0</v>
      </c>
      <c r="Y770" s="60"/>
      <c r="Z770" s="28">
        <v>0</v>
      </c>
      <c r="AA770" s="28">
        <v>0</v>
      </c>
      <c r="AB770" s="60"/>
      <c r="AC770" s="28">
        <v>0</v>
      </c>
      <c r="AD770" s="28">
        <v>0</v>
      </c>
      <c r="AE770" s="60"/>
      <c r="AF770" s="28">
        <v>0</v>
      </c>
      <c r="AG770" s="44">
        <v>0</v>
      </c>
      <c r="AH770" s="60"/>
      <c r="AI770" s="63">
        <v>0</v>
      </c>
      <c r="AJ770" s="44">
        <v>0</v>
      </c>
      <c r="AK770" s="12"/>
      <c r="AL770" s="11"/>
      <c r="AM770" s="28">
        <v>8.86</v>
      </c>
      <c r="AN770" s="28">
        <v>584246.12</v>
      </c>
      <c r="AO770" s="60"/>
      <c r="AP770" s="28">
        <v>8.86</v>
      </c>
      <c r="AQ770" s="28">
        <v>233398.98</v>
      </c>
      <c r="AR770" s="60"/>
      <c r="AS770" s="28">
        <v>1.25</v>
      </c>
      <c r="AT770" s="28">
        <v>93033.75</v>
      </c>
      <c r="AU770" s="13"/>
      <c r="AV770" s="11"/>
      <c r="AW770" s="44">
        <v>1868156.69</v>
      </c>
      <c r="AX770" s="51"/>
      <c r="AY770" s="140">
        <v>19.82</v>
      </c>
    </row>
    <row r="771" spans="1:51" x14ac:dyDescent="0.25">
      <c r="A771" s="116" t="s">
        <v>1751</v>
      </c>
      <c r="B771" s="152" t="s">
        <v>1752</v>
      </c>
      <c r="C771" s="27" t="s">
        <v>1733</v>
      </c>
      <c r="D771" s="27" t="s">
        <v>12</v>
      </c>
      <c r="E771" s="60"/>
      <c r="F771" s="139">
        <v>597.04</v>
      </c>
      <c r="G771" s="140">
        <v>177.33</v>
      </c>
      <c r="H771" s="140">
        <v>0</v>
      </c>
      <c r="I771" s="60"/>
      <c r="J771" s="28">
        <v>1.41</v>
      </c>
      <c r="K771" s="28">
        <v>92978.22</v>
      </c>
      <c r="L771" s="60"/>
      <c r="M771" s="28">
        <v>1.41</v>
      </c>
      <c r="N771" s="28">
        <v>92978.22</v>
      </c>
      <c r="O771" s="60"/>
      <c r="P771" s="28">
        <v>1.47</v>
      </c>
      <c r="Q771" s="28">
        <v>96934.74</v>
      </c>
      <c r="R771" s="60"/>
      <c r="S771" s="28">
        <v>1.47</v>
      </c>
      <c r="T771" s="44">
        <v>96934.74</v>
      </c>
      <c r="U771" s="12"/>
      <c r="V771" s="11"/>
      <c r="W771" s="28">
        <v>0</v>
      </c>
      <c r="X771" s="28">
        <v>0</v>
      </c>
      <c r="Y771" s="60"/>
      <c r="Z771" s="28">
        <v>0</v>
      </c>
      <c r="AA771" s="28">
        <v>0</v>
      </c>
      <c r="AB771" s="60"/>
      <c r="AC771" s="28">
        <v>0</v>
      </c>
      <c r="AD771" s="28">
        <v>0</v>
      </c>
      <c r="AE771" s="60"/>
      <c r="AF771" s="28">
        <v>0</v>
      </c>
      <c r="AG771" s="44">
        <v>0</v>
      </c>
      <c r="AH771" s="60"/>
      <c r="AI771" s="63">
        <v>0</v>
      </c>
      <c r="AJ771" s="44">
        <v>0</v>
      </c>
      <c r="AK771" s="12"/>
      <c r="AL771" s="11"/>
      <c r="AM771" s="28">
        <v>4.2300000000000004</v>
      </c>
      <c r="AN771" s="28">
        <v>278934.65999999997</v>
      </c>
      <c r="AO771" s="60"/>
      <c r="AP771" s="28">
        <v>4.2300000000000004</v>
      </c>
      <c r="AQ771" s="28">
        <v>111430.89</v>
      </c>
      <c r="AR771" s="60"/>
      <c r="AS771" s="28">
        <v>0.59</v>
      </c>
      <c r="AT771" s="28">
        <v>43911.93</v>
      </c>
      <c r="AU771" s="13"/>
      <c r="AV771" s="11"/>
      <c r="AW771" s="44">
        <v>814103.39999999991</v>
      </c>
      <c r="AX771" s="51"/>
      <c r="AY771" s="140">
        <v>8.58</v>
      </c>
    </row>
    <row r="772" spans="1:51" x14ac:dyDescent="0.25">
      <c r="A772" s="116" t="s">
        <v>1753</v>
      </c>
      <c r="B772" s="152" t="s">
        <v>1754</v>
      </c>
      <c r="C772" s="27" t="s">
        <v>1733</v>
      </c>
      <c r="D772" s="27" t="s">
        <v>12</v>
      </c>
      <c r="E772" s="60"/>
      <c r="F772" s="139">
        <v>1370.12</v>
      </c>
      <c r="G772" s="140">
        <v>632</v>
      </c>
      <c r="H772" s="140">
        <v>2</v>
      </c>
      <c r="I772" s="60"/>
      <c r="J772" s="28">
        <v>5.05</v>
      </c>
      <c r="K772" s="28">
        <v>333007.09999999998</v>
      </c>
      <c r="L772" s="60"/>
      <c r="M772" s="28">
        <v>5.05</v>
      </c>
      <c r="N772" s="28">
        <v>333007.09999999998</v>
      </c>
      <c r="O772" s="60"/>
      <c r="P772" s="28">
        <v>5.26</v>
      </c>
      <c r="Q772" s="28">
        <v>346854.92</v>
      </c>
      <c r="R772" s="60"/>
      <c r="S772" s="28">
        <v>5.26</v>
      </c>
      <c r="T772" s="44">
        <v>346854.92</v>
      </c>
      <c r="U772" s="12"/>
      <c r="V772" s="11"/>
      <c r="W772" s="28">
        <v>0.01</v>
      </c>
      <c r="X772" s="28">
        <v>659.42</v>
      </c>
      <c r="Y772" s="60"/>
      <c r="Z772" s="28">
        <v>0.01</v>
      </c>
      <c r="AA772" s="28">
        <v>659.42</v>
      </c>
      <c r="AB772" s="60"/>
      <c r="AC772" s="28">
        <v>0.01</v>
      </c>
      <c r="AD772" s="28">
        <v>659.42</v>
      </c>
      <c r="AE772" s="60"/>
      <c r="AF772" s="28">
        <v>0.01</v>
      </c>
      <c r="AG772" s="44">
        <v>659.42</v>
      </c>
      <c r="AH772" s="60"/>
      <c r="AI772" s="63">
        <v>0.02</v>
      </c>
      <c r="AJ772" s="44">
        <v>1318.84</v>
      </c>
      <c r="AK772" s="12"/>
      <c r="AL772" s="11"/>
      <c r="AM772" s="28">
        <v>9.7100000000000009</v>
      </c>
      <c r="AN772" s="28">
        <v>640296.81999999995</v>
      </c>
      <c r="AO772" s="60"/>
      <c r="AP772" s="28">
        <v>9.7100000000000009</v>
      </c>
      <c r="AQ772" s="28">
        <v>255790.53</v>
      </c>
      <c r="AR772" s="60"/>
      <c r="AS772" s="28">
        <v>1.37</v>
      </c>
      <c r="AT772" s="28">
        <v>101964.99</v>
      </c>
      <c r="AU772" s="13"/>
      <c r="AV772" s="11"/>
      <c r="AW772" s="44">
        <v>2361732.9</v>
      </c>
      <c r="AX772" s="51"/>
      <c r="AY772" s="140">
        <v>25.33</v>
      </c>
    </row>
    <row r="773" spans="1:51" x14ac:dyDescent="0.25">
      <c r="A773" s="116" t="s">
        <v>1755</v>
      </c>
      <c r="B773" s="152" t="s">
        <v>1756</v>
      </c>
      <c r="C773" s="27" t="s">
        <v>1733</v>
      </c>
      <c r="D773" s="27" t="s">
        <v>12</v>
      </c>
      <c r="E773" s="60"/>
      <c r="F773" s="139">
        <v>1503.48</v>
      </c>
      <c r="G773" s="140">
        <v>158</v>
      </c>
      <c r="H773" s="140">
        <v>1</v>
      </c>
      <c r="I773" s="60"/>
      <c r="J773" s="28">
        <v>1.26</v>
      </c>
      <c r="K773" s="28">
        <v>83086.92</v>
      </c>
      <c r="L773" s="60"/>
      <c r="M773" s="28">
        <v>1.26</v>
      </c>
      <c r="N773" s="28">
        <v>83086.92</v>
      </c>
      <c r="O773" s="60"/>
      <c r="P773" s="28">
        <v>1.31</v>
      </c>
      <c r="Q773" s="28">
        <v>86384.02</v>
      </c>
      <c r="R773" s="60"/>
      <c r="S773" s="28">
        <v>1.31</v>
      </c>
      <c r="T773" s="44">
        <v>86384.02</v>
      </c>
      <c r="U773" s="12"/>
      <c r="V773" s="11"/>
      <c r="W773" s="28">
        <v>0</v>
      </c>
      <c r="X773" s="28">
        <v>0</v>
      </c>
      <c r="Y773" s="60"/>
      <c r="Z773" s="28">
        <v>0</v>
      </c>
      <c r="AA773" s="28">
        <v>0</v>
      </c>
      <c r="AB773" s="60"/>
      <c r="AC773" s="28">
        <v>0</v>
      </c>
      <c r="AD773" s="28">
        <v>0</v>
      </c>
      <c r="AE773" s="60"/>
      <c r="AF773" s="28">
        <v>0</v>
      </c>
      <c r="AG773" s="44">
        <v>0</v>
      </c>
      <c r="AH773" s="60"/>
      <c r="AI773" s="63">
        <v>0.01</v>
      </c>
      <c r="AJ773" s="44">
        <v>659.42</v>
      </c>
      <c r="AK773" s="12"/>
      <c r="AL773" s="11"/>
      <c r="AM773" s="28">
        <v>10.66</v>
      </c>
      <c r="AN773" s="28">
        <v>702941.72</v>
      </c>
      <c r="AO773" s="60"/>
      <c r="AP773" s="28">
        <v>10.66</v>
      </c>
      <c r="AQ773" s="28">
        <v>280816.38</v>
      </c>
      <c r="AR773" s="60"/>
      <c r="AS773" s="28">
        <v>1.5</v>
      </c>
      <c r="AT773" s="28">
        <v>111640.5</v>
      </c>
      <c r="AU773" s="13"/>
      <c r="AV773" s="11"/>
      <c r="AW773" s="44">
        <v>1434999.9</v>
      </c>
      <c r="AX773" s="51"/>
      <c r="AY773" s="140">
        <v>14.55</v>
      </c>
    </row>
    <row r="774" spans="1:51" x14ac:dyDescent="0.25">
      <c r="A774" s="116" t="s">
        <v>1757</v>
      </c>
      <c r="B774" s="152" t="s">
        <v>1758</v>
      </c>
      <c r="C774" s="27" t="s">
        <v>1733</v>
      </c>
      <c r="D774" s="27" t="s">
        <v>12</v>
      </c>
      <c r="E774" s="60"/>
      <c r="F774" s="139">
        <v>883.75</v>
      </c>
      <c r="G774" s="140">
        <v>251</v>
      </c>
      <c r="H774" s="140">
        <v>0</v>
      </c>
      <c r="I774" s="60"/>
      <c r="J774" s="28">
        <v>2</v>
      </c>
      <c r="K774" s="28">
        <v>131884</v>
      </c>
      <c r="L774" s="60"/>
      <c r="M774" s="28">
        <v>2</v>
      </c>
      <c r="N774" s="28">
        <v>131884</v>
      </c>
      <c r="O774" s="60"/>
      <c r="P774" s="28">
        <v>2.09</v>
      </c>
      <c r="Q774" s="28">
        <v>137818.78</v>
      </c>
      <c r="R774" s="60"/>
      <c r="S774" s="28">
        <v>2.09</v>
      </c>
      <c r="T774" s="44">
        <v>137818.78</v>
      </c>
      <c r="U774" s="12"/>
      <c r="V774" s="11"/>
      <c r="W774" s="28">
        <v>0</v>
      </c>
      <c r="X774" s="28">
        <v>0</v>
      </c>
      <c r="Y774" s="60"/>
      <c r="Z774" s="28">
        <v>0</v>
      </c>
      <c r="AA774" s="28">
        <v>0</v>
      </c>
      <c r="AB774" s="60"/>
      <c r="AC774" s="28">
        <v>0</v>
      </c>
      <c r="AD774" s="28">
        <v>0</v>
      </c>
      <c r="AE774" s="60"/>
      <c r="AF774" s="28">
        <v>0</v>
      </c>
      <c r="AG774" s="44">
        <v>0</v>
      </c>
      <c r="AH774" s="60"/>
      <c r="AI774" s="63">
        <v>0</v>
      </c>
      <c r="AJ774" s="44">
        <v>0</v>
      </c>
      <c r="AK774" s="12"/>
      <c r="AL774" s="11"/>
      <c r="AM774" s="28">
        <v>6.26</v>
      </c>
      <c r="AN774" s="28">
        <v>412796.92</v>
      </c>
      <c r="AO774" s="60"/>
      <c r="AP774" s="28">
        <v>6.26</v>
      </c>
      <c r="AQ774" s="28">
        <v>164907.18</v>
      </c>
      <c r="AR774" s="60"/>
      <c r="AS774" s="28">
        <v>0.88</v>
      </c>
      <c r="AT774" s="28">
        <v>65495.76</v>
      </c>
      <c r="AU774" s="13"/>
      <c r="AV774" s="11"/>
      <c r="AW774" s="44">
        <v>1182605.42</v>
      </c>
      <c r="AX774" s="51"/>
      <c r="AY774" s="140">
        <v>12.44</v>
      </c>
    </row>
    <row r="775" spans="1:51" x14ac:dyDescent="0.25">
      <c r="A775" s="116" t="s">
        <v>1759</v>
      </c>
      <c r="B775" s="152" t="s">
        <v>1760</v>
      </c>
      <c r="C775" s="27" t="s">
        <v>1733</v>
      </c>
      <c r="D775" s="27" t="s">
        <v>12</v>
      </c>
      <c r="E775" s="60"/>
      <c r="F775" s="139">
        <v>13506.63</v>
      </c>
      <c r="G775" s="140">
        <v>10174.66</v>
      </c>
      <c r="H775" s="140">
        <v>197</v>
      </c>
      <c r="I775" s="60"/>
      <c r="J775" s="28">
        <v>81.39</v>
      </c>
      <c r="K775" s="28">
        <v>5367019.38</v>
      </c>
      <c r="L775" s="60"/>
      <c r="M775" s="28">
        <v>81.39</v>
      </c>
      <c r="N775" s="28">
        <v>5367019.38</v>
      </c>
      <c r="O775" s="60"/>
      <c r="P775" s="28">
        <v>84.78</v>
      </c>
      <c r="Q775" s="28">
        <v>5590562.7599999998</v>
      </c>
      <c r="R775" s="60"/>
      <c r="S775" s="28">
        <v>84.78</v>
      </c>
      <c r="T775" s="44">
        <v>5590562.7599999998</v>
      </c>
      <c r="U775" s="12"/>
      <c r="V775" s="11"/>
      <c r="W775" s="28">
        <v>1.57</v>
      </c>
      <c r="X775" s="28">
        <v>103528.94</v>
      </c>
      <c r="Y775" s="60"/>
      <c r="Z775" s="28">
        <v>1.57</v>
      </c>
      <c r="AA775" s="28">
        <v>103528.94</v>
      </c>
      <c r="AB775" s="60"/>
      <c r="AC775" s="28">
        <v>1.64</v>
      </c>
      <c r="AD775" s="28">
        <v>108144.88</v>
      </c>
      <c r="AE775" s="60"/>
      <c r="AF775" s="28">
        <v>1.64</v>
      </c>
      <c r="AG775" s="44">
        <v>108144.88</v>
      </c>
      <c r="AH775" s="60"/>
      <c r="AI775" s="63">
        <v>1.97</v>
      </c>
      <c r="AJ775" s="44">
        <v>129905.74</v>
      </c>
      <c r="AK775" s="12"/>
      <c r="AL775" s="11"/>
      <c r="AM775" s="28">
        <v>95.79</v>
      </c>
      <c r="AN775" s="28">
        <v>6316584.1799999997</v>
      </c>
      <c r="AO775" s="60"/>
      <c r="AP775" s="28">
        <v>95.79</v>
      </c>
      <c r="AQ775" s="28">
        <v>2523395.9700000002</v>
      </c>
      <c r="AR775" s="60"/>
      <c r="AS775" s="28">
        <v>13.5</v>
      </c>
      <c r="AT775" s="28">
        <v>1004764.5</v>
      </c>
      <c r="AU775" s="13"/>
      <c r="AV775" s="11"/>
      <c r="AW775" s="44">
        <v>32313162.309999999</v>
      </c>
      <c r="AX775" s="51"/>
      <c r="AY775" s="140">
        <v>353.56</v>
      </c>
    </row>
    <row r="776" spans="1:51" x14ac:dyDescent="0.25">
      <c r="A776" s="116" t="s">
        <v>1766</v>
      </c>
      <c r="B776" s="152" t="s">
        <v>1767</v>
      </c>
      <c r="C776" s="27" t="s">
        <v>1768</v>
      </c>
      <c r="D776" s="27" t="s">
        <v>12</v>
      </c>
      <c r="E776" s="60"/>
      <c r="F776" s="139">
        <v>894.69</v>
      </c>
      <c r="G776" s="140">
        <v>433.66</v>
      </c>
      <c r="H776" s="140">
        <v>0</v>
      </c>
      <c r="I776" s="60"/>
      <c r="J776" s="28">
        <v>3.46</v>
      </c>
      <c r="K776" s="28">
        <v>228159.32</v>
      </c>
      <c r="L776" s="60"/>
      <c r="M776" s="28">
        <v>3.46</v>
      </c>
      <c r="N776" s="28">
        <v>228159.32</v>
      </c>
      <c r="O776" s="60"/>
      <c r="P776" s="28">
        <v>3.61</v>
      </c>
      <c r="Q776" s="28">
        <v>238050.62</v>
      </c>
      <c r="R776" s="60"/>
      <c r="S776" s="28">
        <v>3.61</v>
      </c>
      <c r="T776" s="44">
        <v>238050.62</v>
      </c>
      <c r="U776" s="12"/>
      <c r="V776" s="11"/>
      <c r="W776" s="28">
        <v>0</v>
      </c>
      <c r="X776" s="28">
        <v>0</v>
      </c>
      <c r="Y776" s="60"/>
      <c r="Z776" s="28">
        <v>0</v>
      </c>
      <c r="AA776" s="28">
        <v>0</v>
      </c>
      <c r="AB776" s="60"/>
      <c r="AC776" s="28">
        <v>0</v>
      </c>
      <c r="AD776" s="28">
        <v>0</v>
      </c>
      <c r="AE776" s="60"/>
      <c r="AF776" s="28">
        <v>0</v>
      </c>
      <c r="AG776" s="44">
        <v>0</v>
      </c>
      <c r="AH776" s="60"/>
      <c r="AI776" s="63">
        <v>0</v>
      </c>
      <c r="AJ776" s="44">
        <v>0</v>
      </c>
      <c r="AK776" s="12"/>
      <c r="AL776" s="11"/>
      <c r="AM776" s="28">
        <v>6.34</v>
      </c>
      <c r="AN776" s="28">
        <v>418072.28</v>
      </c>
      <c r="AO776" s="60"/>
      <c r="AP776" s="28">
        <v>6.34</v>
      </c>
      <c r="AQ776" s="28">
        <v>167014.62</v>
      </c>
      <c r="AR776" s="60"/>
      <c r="AS776" s="28">
        <v>0.89</v>
      </c>
      <c r="AT776" s="28">
        <v>66240.03</v>
      </c>
      <c r="AU776" s="13"/>
      <c r="AV776" s="11"/>
      <c r="AW776" s="44">
        <v>1583746.81</v>
      </c>
      <c r="AX776" s="51"/>
      <c r="AY776" s="140">
        <v>17.02</v>
      </c>
    </row>
    <row r="777" spans="1:51" x14ac:dyDescent="0.25">
      <c r="A777" s="116" t="s">
        <v>1769</v>
      </c>
      <c r="B777" s="152" t="s">
        <v>1770</v>
      </c>
      <c r="C777" s="27" t="s">
        <v>1768</v>
      </c>
      <c r="D777" s="27" t="s">
        <v>12</v>
      </c>
      <c r="E777" s="60"/>
      <c r="F777" s="139">
        <v>648.37</v>
      </c>
      <c r="G777" s="140">
        <v>279.33</v>
      </c>
      <c r="H777" s="140">
        <v>0</v>
      </c>
      <c r="I777" s="60"/>
      <c r="J777" s="28">
        <v>2.23</v>
      </c>
      <c r="K777" s="28">
        <v>147050.66</v>
      </c>
      <c r="L777" s="60"/>
      <c r="M777" s="28">
        <v>2.23</v>
      </c>
      <c r="N777" s="28">
        <v>147050.66</v>
      </c>
      <c r="O777" s="60"/>
      <c r="P777" s="28">
        <v>2.3199999999999998</v>
      </c>
      <c r="Q777" s="28">
        <v>152985.44</v>
      </c>
      <c r="R777" s="60"/>
      <c r="S777" s="28">
        <v>2.3199999999999998</v>
      </c>
      <c r="T777" s="44">
        <v>152985.44</v>
      </c>
      <c r="U777" s="12"/>
      <c r="V777" s="11"/>
      <c r="W777" s="28">
        <v>0</v>
      </c>
      <c r="X777" s="28">
        <v>0</v>
      </c>
      <c r="Y777" s="60"/>
      <c r="Z777" s="28">
        <v>0</v>
      </c>
      <c r="AA777" s="28">
        <v>0</v>
      </c>
      <c r="AB777" s="60"/>
      <c r="AC777" s="28">
        <v>0</v>
      </c>
      <c r="AD777" s="28">
        <v>0</v>
      </c>
      <c r="AE777" s="60"/>
      <c r="AF777" s="28">
        <v>0</v>
      </c>
      <c r="AG777" s="44">
        <v>0</v>
      </c>
      <c r="AH777" s="60"/>
      <c r="AI777" s="63">
        <v>0</v>
      </c>
      <c r="AJ777" s="44">
        <v>0</v>
      </c>
      <c r="AK777" s="12"/>
      <c r="AL777" s="11"/>
      <c r="AM777" s="28">
        <v>4.59</v>
      </c>
      <c r="AN777" s="28">
        <v>302673.78000000003</v>
      </c>
      <c r="AO777" s="60"/>
      <c r="AP777" s="28">
        <v>4.59</v>
      </c>
      <c r="AQ777" s="28">
        <v>120914.37</v>
      </c>
      <c r="AR777" s="60"/>
      <c r="AS777" s="28">
        <v>0.64</v>
      </c>
      <c r="AT777" s="28">
        <v>47633.279999999999</v>
      </c>
      <c r="AU777" s="13"/>
      <c r="AV777" s="11"/>
      <c r="AW777" s="44">
        <v>1071293.6300000001</v>
      </c>
      <c r="AX777" s="51"/>
      <c r="AY777" s="140">
        <v>11.459999999999999</v>
      </c>
    </row>
    <row r="778" spans="1:51" x14ac:dyDescent="0.25">
      <c r="A778" s="116" t="s">
        <v>1771</v>
      </c>
      <c r="B778" s="152" t="s">
        <v>1772</v>
      </c>
      <c r="C778" s="27" t="s">
        <v>1768</v>
      </c>
      <c r="D778" s="27" t="s">
        <v>12</v>
      </c>
      <c r="E778" s="60"/>
      <c r="F778" s="139">
        <v>896.71</v>
      </c>
      <c r="G778" s="140">
        <v>446</v>
      </c>
      <c r="H778" s="140">
        <v>0</v>
      </c>
      <c r="I778" s="60"/>
      <c r="J778" s="28">
        <v>3.56</v>
      </c>
      <c r="K778" s="28">
        <v>234753.52</v>
      </c>
      <c r="L778" s="60"/>
      <c r="M778" s="28">
        <v>3.56</v>
      </c>
      <c r="N778" s="28">
        <v>234753.52</v>
      </c>
      <c r="O778" s="60"/>
      <c r="P778" s="28">
        <v>3.71</v>
      </c>
      <c r="Q778" s="28">
        <v>244644.82</v>
      </c>
      <c r="R778" s="60"/>
      <c r="S778" s="28">
        <v>3.71</v>
      </c>
      <c r="T778" s="44">
        <v>244644.82</v>
      </c>
      <c r="U778" s="12"/>
      <c r="V778" s="11"/>
      <c r="W778" s="28">
        <v>0</v>
      </c>
      <c r="X778" s="28">
        <v>0</v>
      </c>
      <c r="Y778" s="60"/>
      <c r="Z778" s="28">
        <v>0</v>
      </c>
      <c r="AA778" s="28">
        <v>0</v>
      </c>
      <c r="AB778" s="60"/>
      <c r="AC778" s="28">
        <v>0</v>
      </c>
      <c r="AD778" s="28">
        <v>0</v>
      </c>
      <c r="AE778" s="60"/>
      <c r="AF778" s="28">
        <v>0</v>
      </c>
      <c r="AG778" s="44">
        <v>0</v>
      </c>
      <c r="AH778" s="60"/>
      <c r="AI778" s="63">
        <v>0</v>
      </c>
      <c r="AJ778" s="44">
        <v>0</v>
      </c>
      <c r="AK778" s="12"/>
      <c r="AL778" s="11"/>
      <c r="AM778" s="28">
        <v>6.35</v>
      </c>
      <c r="AN778" s="28">
        <v>418731.7</v>
      </c>
      <c r="AO778" s="60"/>
      <c r="AP778" s="28">
        <v>6.35</v>
      </c>
      <c r="AQ778" s="28">
        <v>167278.04999999999</v>
      </c>
      <c r="AR778" s="60"/>
      <c r="AS778" s="28">
        <v>0.89</v>
      </c>
      <c r="AT778" s="28">
        <v>66240.03</v>
      </c>
      <c r="AU778" s="13"/>
      <c r="AV778" s="11"/>
      <c r="AW778" s="44">
        <v>1611046.4600000002</v>
      </c>
      <c r="AX778" s="51"/>
      <c r="AY778" s="140">
        <v>17.329999999999998</v>
      </c>
    </row>
    <row r="779" spans="1:51" x14ac:dyDescent="0.25">
      <c r="A779" s="116" t="s">
        <v>1773</v>
      </c>
      <c r="B779" s="152" t="s">
        <v>1774</v>
      </c>
      <c r="C779" s="27" t="s">
        <v>1763</v>
      </c>
      <c r="D779" s="27" t="s">
        <v>120</v>
      </c>
      <c r="E779" s="60"/>
      <c r="F779" s="139">
        <v>722.55</v>
      </c>
      <c r="G779" s="140">
        <v>405</v>
      </c>
      <c r="H779" s="140">
        <v>0</v>
      </c>
      <c r="I779" s="60"/>
      <c r="J779" s="28">
        <v>3.24</v>
      </c>
      <c r="K779" s="28">
        <v>213652.08</v>
      </c>
      <c r="L779" s="60"/>
      <c r="M779" s="28">
        <v>3.24</v>
      </c>
      <c r="N779" s="28">
        <v>213652.08</v>
      </c>
      <c r="O779" s="60"/>
      <c r="P779" s="28">
        <v>3.37</v>
      </c>
      <c r="Q779" s="28">
        <v>222224.54</v>
      </c>
      <c r="R779" s="60"/>
      <c r="S779" s="28">
        <v>3.37</v>
      </c>
      <c r="T779" s="44">
        <v>222224.54</v>
      </c>
      <c r="U779" s="12"/>
      <c r="V779" s="11"/>
      <c r="W779" s="28">
        <v>0</v>
      </c>
      <c r="X779" s="28">
        <v>0</v>
      </c>
      <c r="Y779" s="60"/>
      <c r="Z779" s="28">
        <v>0</v>
      </c>
      <c r="AA779" s="28">
        <v>0</v>
      </c>
      <c r="AB779" s="60"/>
      <c r="AC779" s="28">
        <v>0</v>
      </c>
      <c r="AD779" s="28">
        <v>0</v>
      </c>
      <c r="AE779" s="60"/>
      <c r="AF779" s="28">
        <v>0</v>
      </c>
      <c r="AG779" s="44">
        <v>0</v>
      </c>
      <c r="AH779" s="60"/>
      <c r="AI779" s="63">
        <v>0</v>
      </c>
      <c r="AJ779" s="44">
        <v>0</v>
      </c>
      <c r="AK779" s="12"/>
      <c r="AL779" s="11"/>
      <c r="AM779" s="28">
        <v>5.12</v>
      </c>
      <c r="AN779" s="28">
        <v>337623.03999999998</v>
      </c>
      <c r="AO779" s="60"/>
      <c r="AP779" s="28">
        <v>5.12</v>
      </c>
      <c r="AQ779" s="28">
        <v>134876.16</v>
      </c>
      <c r="AR779" s="60"/>
      <c r="AS779" s="28">
        <v>0.72</v>
      </c>
      <c r="AT779" s="28">
        <v>53587.44</v>
      </c>
      <c r="AU779" s="13"/>
      <c r="AV779" s="11"/>
      <c r="AW779" s="44">
        <v>1397839.8800000001</v>
      </c>
      <c r="AX779" s="51"/>
      <c r="AY779" s="140">
        <v>15.100000000000001</v>
      </c>
    </row>
    <row r="780" spans="1:51" x14ac:dyDescent="0.25">
      <c r="A780" s="116" t="s">
        <v>1775</v>
      </c>
      <c r="B780" s="152" t="s">
        <v>1776</v>
      </c>
      <c r="C780" s="27" t="s">
        <v>1763</v>
      </c>
      <c r="D780" s="27" t="s">
        <v>120</v>
      </c>
      <c r="E780" s="60"/>
      <c r="F780" s="139">
        <v>1378</v>
      </c>
      <c r="G780" s="140">
        <v>150</v>
      </c>
      <c r="H780" s="140">
        <v>15</v>
      </c>
      <c r="I780" s="60"/>
      <c r="J780" s="28">
        <v>1.2</v>
      </c>
      <c r="K780" s="28">
        <v>79130.399999999994</v>
      </c>
      <c r="L780" s="60"/>
      <c r="M780" s="28">
        <v>1.2</v>
      </c>
      <c r="N780" s="28">
        <v>79130.399999999994</v>
      </c>
      <c r="O780" s="60"/>
      <c r="P780" s="28">
        <v>1.25</v>
      </c>
      <c r="Q780" s="28">
        <v>82427.5</v>
      </c>
      <c r="R780" s="60"/>
      <c r="S780" s="28">
        <v>1.25</v>
      </c>
      <c r="T780" s="44">
        <v>82427.5</v>
      </c>
      <c r="U780" s="12"/>
      <c r="V780" s="11"/>
      <c r="W780" s="28">
        <v>0.12</v>
      </c>
      <c r="X780" s="28">
        <v>7913.04</v>
      </c>
      <c r="Y780" s="60"/>
      <c r="Z780" s="28">
        <v>0.12</v>
      </c>
      <c r="AA780" s="28">
        <v>7913.04</v>
      </c>
      <c r="AB780" s="60"/>
      <c r="AC780" s="28">
        <v>0.12</v>
      </c>
      <c r="AD780" s="28">
        <v>7913.04</v>
      </c>
      <c r="AE780" s="60"/>
      <c r="AF780" s="28">
        <v>0.12</v>
      </c>
      <c r="AG780" s="44">
        <v>7913.04</v>
      </c>
      <c r="AH780" s="60"/>
      <c r="AI780" s="63">
        <v>0.15</v>
      </c>
      <c r="AJ780" s="44">
        <v>9891.2999999999993</v>
      </c>
      <c r="AK780" s="12"/>
      <c r="AL780" s="11"/>
      <c r="AM780" s="28">
        <v>9.77</v>
      </c>
      <c r="AN780" s="28">
        <v>644253.34</v>
      </c>
      <c r="AO780" s="60"/>
      <c r="AP780" s="28">
        <v>9.77</v>
      </c>
      <c r="AQ780" s="28">
        <v>257371.11</v>
      </c>
      <c r="AR780" s="60"/>
      <c r="AS780" s="28">
        <v>1.37</v>
      </c>
      <c r="AT780" s="28">
        <v>101964.99</v>
      </c>
      <c r="AU780" s="13"/>
      <c r="AV780" s="11"/>
      <c r="AW780" s="44">
        <v>1368248.7</v>
      </c>
      <c r="AX780" s="51"/>
      <c r="AY780" s="140">
        <v>13.98</v>
      </c>
    </row>
    <row r="781" spans="1:51" x14ac:dyDescent="0.25">
      <c r="A781" s="116" t="s">
        <v>1777</v>
      </c>
      <c r="B781" s="152" t="s">
        <v>1778</v>
      </c>
      <c r="C781" s="27" t="s">
        <v>1763</v>
      </c>
      <c r="D781" s="27" t="s">
        <v>120</v>
      </c>
      <c r="E781" s="60"/>
      <c r="F781" s="139">
        <v>945.54</v>
      </c>
      <c r="G781" s="140">
        <v>228.33</v>
      </c>
      <c r="H781" s="140">
        <v>4</v>
      </c>
      <c r="I781" s="60"/>
      <c r="J781" s="28">
        <v>1.82</v>
      </c>
      <c r="K781" s="28">
        <v>120014.44</v>
      </c>
      <c r="L781" s="60"/>
      <c r="M781" s="28">
        <v>1.82</v>
      </c>
      <c r="N781" s="28">
        <v>120014.44</v>
      </c>
      <c r="O781" s="60"/>
      <c r="P781" s="28">
        <v>1.9</v>
      </c>
      <c r="Q781" s="28">
        <v>125289.8</v>
      </c>
      <c r="R781" s="60"/>
      <c r="S781" s="28">
        <v>1.9</v>
      </c>
      <c r="T781" s="44">
        <v>125289.8</v>
      </c>
      <c r="U781" s="12"/>
      <c r="V781" s="11"/>
      <c r="W781" s="28">
        <v>0.03</v>
      </c>
      <c r="X781" s="28">
        <v>1978.26</v>
      </c>
      <c r="Y781" s="60"/>
      <c r="Z781" s="28">
        <v>0.03</v>
      </c>
      <c r="AA781" s="28">
        <v>1978.26</v>
      </c>
      <c r="AB781" s="60"/>
      <c r="AC781" s="28">
        <v>0.03</v>
      </c>
      <c r="AD781" s="28">
        <v>1978.26</v>
      </c>
      <c r="AE781" s="60"/>
      <c r="AF781" s="28">
        <v>0.03</v>
      </c>
      <c r="AG781" s="44">
        <v>1978.26</v>
      </c>
      <c r="AH781" s="60"/>
      <c r="AI781" s="63">
        <v>0.04</v>
      </c>
      <c r="AJ781" s="44">
        <v>2637.68</v>
      </c>
      <c r="AK781" s="12"/>
      <c r="AL781" s="11"/>
      <c r="AM781" s="28">
        <v>6.7</v>
      </c>
      <c r="AN781" s="28">
        <v>441811.4</v>
      </c>
      <c r="AO781" s="60"/>
      <c r="AP781" s="28">
        <v>6.7</v>
      </c>
      <c r="AQ781" s="28">
        <v>176498.1</v>
      </c>
      <c r="AR781" s="60"/>
      <c r="AS781" s="28">
        <v>0.94</v>
      </c>
      <c r="AT781" s="28">
        <v>69961.38</v>
      </c>
      <c r="AU781" s="13"/>
      <c r="AV781" s="11"/>
      <c r="AW781" s="44">
        <v>1189430.08</v>
      </c>
      <c r="AX781" s="51"/>
      <c r="AY781" s="140">
        <v>12.45</v>
      </c>
    </row>
    <row r="782" spans="1:51" x14ac:dyDescent="0.25">
      <c r="A782" s="116" t="s">
        <v>1779</v>
      </c>
      <c r="B782" s="152" t="s">
        <v>1780</v>
      </c>
      <c r="C782" s="27" t="s">
        <v>1763</v>
      </c>
      <c r="D782" s="27" t="s">
        <v>120</v>
      </c>
      <c r="E782" s="60"/>
      <c r="F782" s="139">
        <v>578.79999999999995</v>
      </c>
      <c r="G782" s="140">
        <v>415.66</v>
      </c>
      <c r="H782" s="140">
        <v>0</v>
      </c>
      <c r="I782" s="60"/>
      <c r="J782" s="28">
        <v>3.32</v>
      </c>
      <c r="K782" s="28">
        <v>218927.44</v>
      </c>
      <c r="L782" s="60"/>
      <c r="M782" s="28">
        <v>3.32</v>
      </c>
      <c r="N782" s="28">
        <v>218927.44</v>
      </c>
      <c r="O782" s="60"/>
      <c r="P782" s="28">
        <v>3.46</v>
      </c>
      <c r="Q782" s="28">
        <v>228159.32</v>
      </c>
      <c r="R782" s="60"/>
      <c r="S782" s="28">
        <v>3.46</v>
      </c>
      <c r="T782" s="44">
        <v>228159.32</v>
      </c>
      <c r="U782" s="12"/>
      <c r="V782" s="11"/>
      <c r="W782" s="28">
        <v>0</v>
      </c>
      <c r="X782" s="28">
        <v>0</v>
      </c>
      <c r="Y782" s="60"/>
      <c r="Z782" s="28">
        <v>0</v>
      </c>
      <c r="AA782" s="28">
        <v>0</v>
      </c>
      <c r="AB782" s="60"/>
      <c r="AC782" s="28">
        <v>0</v>
      </c>
      <c r="AD782" s="28">
        <v>0</v>
      </c>
      <c r="AE782" s="60"/>
      <c r="AF782" s="28">
        <v>0</v>
      </c>
      <c r="AG782" s="44">
        <v>0</v>
      </c>
      <c r="AH782" s="60"/>
      <c r="AI782" s="63">
        <v>0</v>
      </c>
      <c r="AJ782" s="44">
        <v>0</v>
      </c>
      <c r="AK782" s="12"/>
      <c r="AL782" s="11"/>
      <c r="AM782" s="28">
        <v>4.0999999999999996</v>
      </c>
      <c r="AN782" s="28">
        <v>270362.2</v>
      </c>
      <c r="AO782" s="60"/>
      <c r="AP782" s="28">
        <v>4.0999999999999996</v>
      </c>
      <c r="AQ782" s="28">
        <v>108006.3</v>
      </c>
      <c r="AR782" s="60"/>
      <c r="AS782" s="28">
        <v>0.56999999999999995</v>
      </c>
      <c r="AT782" s="28">
        <v>42423.39</v>
      </c>
      <c r="AU782" s="13"/>
      <c r="AV782" s="11"/>
      <c r="AW782" s="44">
        <v>1314965.4099999999</v>
      </c>
      <c r="AX782" s="51"/>
      <c r="AY782" s="140">
        <v>14.339999999999998</v>
      </c>
    </row>
    <row r="783" spans="1:51" x14ac:dyDescent="0.25">
      <c r="A783" s="116" t="s">
        <v>1781</v>
      </c>
      <c r="B783" s="152" t="s">
        <v>1782</v>
      </c>
      <c r="C783" s="27" t="s">
        <v>1763</v>
      </c>
      <c r="D783" s="27" t="s">
        <v>120</v>
      </c>
      <c r="E783" s="60"/>
      <c r="F783" s="139">
        <v>163.25</v>
      </c>
      <c r="G783" s="140">
        <v>60</v>
      </c>
      <c r="H783" s="140">
        <v>1</v>
      </c>
      <c r="I783" s="60"/>
      <c r="J783" s="28">
        <v>0.48</v>
      </c>
      <c r="K783" s="28">
        <v>31652.16</v>
      </c>
      <c r="L783" s="60"/>
      <c r="M783" s="28">
        <v>0.48</v>
      </c>
      <c r="N783" s="28">
        <v>31652.16</v>
      </c>
      <c r="O783" s="60"/>
      <c r="P783" s="28">
        <v>0.5</v>
      </c>
      <c r="Q783" s="28">
        <v>32971</v>
      </c>
      <c r="R783" s="60"/>
      <c r="S783" s="28">
        <v>0.5</v>
      </c>
      <c r="T783" s="44">
        <v>32971</v>
      </c>
      <c r="U783" s="12"/>
      <c r="V783" s="11"/>
      <c r="W783" s="28">
        <v>0</v>
      </c>
      <c r="X783" s="28">
        <v>0</v>
      </c>
      <c r="Y783" s="60"/>
      <c r="Z783" s="28">
        <v>0</v>
      </c>
      <c r="AA783" s="28">
        <v>0</v>
      </c>
      <c r="AB783" s="60"/>
      <c r="AC783" s="28">
        <v>0</v>
      </c>
      <c r="AD783" s="28">
        <v>0</v>
      </c>
      <c r="AE783" s="60"/>
      <c r="AF783" s="28">
        <v>0</v>
      </c>
      <c r="AG783" s="44">
        <v>0</v>
      </c>
      <c r="AH783" s="60"/>
      <c r="AI783" s="63">
        <v>0.01</v>
      </c>
      <c r="AJ783" s="44">
        <v>659.42</v>
      </c>
      <c r="AK783" s="12"/>
      <c r="AL783" s="11"/>
      <c r="AM783" s="28">
        <v>1.1499999999999999</v>
      </c>
      <c r="AN783" s="28">
        <v>75833.3</v>
      </c>
      <c r="AO783" s="60"/>
      <c r="AP783" s="28">
        <v>1.1499999999999999</v>
      </c>
      <c r="AQ783" s="28">
        <v>30294.45</v>
      </c>
      <c r="AR783" s="60"/>
      <c r="AS783" s="28">
        <v>0.16</v>
      </c>
      <c r="AT783" s="28">
        <v>11908.32</v>
      </c>
      <c r="AU783" s="13"/>
      <c r="AV783" s="11"/>
      <c r="AW783" s="44">
        <v>247941.81</v>
      </c>
      <c r="AX783" s="51"/>
      <c r="AY783" s="140">
        <v>2.6399999999999997</v>
      </c>
    </row>
    <row r="784" spans="1:51" x14ac:dyDescent="0.25">
      <c r="A784" s="116" t="s">
        <v>1783</v>
      </c>
      <c r="B784" s="152" t="s">
        <v>1784</v>
      </c>
      <c r="C784" s="27" t="s">
        <v>1763</v>
      </c>
      <c r="D784" s="27" t="s">
        <v>120</v>
      </c>
      <c r="E784" s="60"/>
      <c r="F784" s="139">
        <v>1573.04</v>
      </c>
      <c r="G784" s="140">
        <v>787</v>
      </c>
      <c r="H784" s="140">
        <v>10</v>
      </c>
      <c r="I784" s="60"/>
      <c r="J784" s="28">
        <v>6.29</v>
      </c>
      <c r="K784" s="28">
        <v>414775.18</v>
      </c>
      <c r="L784" s="60"/>
      <c r="M784" s="28">
        <v>6.29</v>
      </c>
      <c r="N784" s="28">
        <v>414775.18</v>
      </c>
      <c r="O784" s="60"/>
      <c r="P784" s="28">
        <v>6.55</v>
      </c>
      <c r="Q784" s="28">
        <v>431920.1</v>
      </c>
      <c r="R784" s="60"/>
      <c r="S784" s="28">
        <v>6.55</v>
      </c>
      <c r="T784" s="44">
        <v>431920.1</v>
      </c>
      <c r="U784" s="12"/>
      <c r="V784" s="11"/>
      <c r="W784" s="28">
        <v>0.08</v>
      </c>
      <c r="X784" s="28">
        <v>5275.36</v>
      </c>
      <c r="Y784" s="60"/>
      <c r="Z784" s="28">
        <v>0.08</v>
      </c>
      <c r="AA784" s="28">
        <v>5275.36</v>
      </c>
      <c r="AB784" s="60"/>
      <c r="AC784" s="28">
        <v>0.08</v>
      </c>
      <c r="AD784" s="28">
        <v>5275.36</v>
      </c>
      <c r="AE784" s="60"/>
      <c r="AF784" s="28">
        <v>0.08</v>
      </c>
      <c r="AG784" s="44">
        <v>5275.36</v>
      </c>
      <c r="AH784" s="60"/>
      <c r="AI784" s="63">
        <v>0.1</v>
      </c>
      <c r="AJ784" s="44">
        <v>6594.2</v>
      </c>
      <c r="AK784" s="12"/>
      <c r="AL784" s="11"/>
      <c r="AM784" s="28">
        <v>11.15</v>
      </c>
      <c r="AN784" s="28">
        <v>735253.3</v>
      </c>
      <c r="AO784" s="60"/>
      <c r="AP784" s="28">
        <v>11.15</v>
      </c>
      <c r="AQ784" s="28">
        <v>293724.45</v>
      </c>
      <c r="AR784" s="60"/>
      <c r="AS784" s="28">
        <v>1.57</v>
      </c>
      <c r="AT784" s="28">
        <v>116850.39</v>
      </c>
      <c r="AU784" s="13"/>
      <c r="AV784" s="11"/>
      <c r="AW784" s="44">
        <v>2866914.3400000008</v>
      </c>
      <c r="AX784" s="51"/>
      <c r="AY784" s="140">
        <v>30.879999999999995</v>
      </c>
    </row>
    <row r="785" spans="1:51" x14ac:dyDescent="0.25">
      <c r="A785" s="116" t="s">
        <v>1785</v>
      </c>
      <c r="B785" s="152" t="s">
        <v>1786</v>
      </c>
      <c r="C785" s="27" t="s">
        <v>1763</v>
      </c>
      <c r="D785" s="27" t="s">
        <v>120</v>
      </c>
      <c r="E785" s="60"/>
      <c r="F785" s="139">
        <v>208.22</v>
      </c>
      <c r="G785" s="140">
        <v>62.33</v>
      </c>
      <c r="H785" s="140">
        <v>0</v>
      </c>
      <c r="I785" s="60"/>
      <c r="J785" s="28">
        <v>0.49</v>
      </c>
      <c r="K785" s="28">
        <v>32311.58</v>
      </c>
      <c r="L785" s="60"/>
      <c r="M785" s="28">
        <v>0.49</v>
      </c>
      <c r="N785" s="28">
        <v>32311.58</v>
      </c>
      <c r="O785" s="60"/>
      <c r="P785" s="28">
        <v>0.51</v>
      </c>
      <c r="Q785" s="28">
        <v>33630.42</v>
      </c>
      <c r="R785" s="60"/>
      <c r="S785" s="28">
        <v>0.51</v>
      </c>
      <c r="T785" s="44">
        <v>33630.42</v>
      </c>
      <c r="U785" s="12"/>
      <c r="V785" s="11"/>
      <c r="W785" s="28">
        <v>0</v>
      </c>
      <c r="X785" s="28">
        <v>0</v>
      </c>
      <c r="Y785" s="60"/>
      <c r="Z785" s="28">
        <v>0</v>
      </c>
      <c r="AA785" s="28">
        <v>0</v>
      </c>
      <c r="AB785" s="60"/>
      <c r="AC785" s="28">
        <v>0</v>
      </c>
      <c r="AD785" s="28">
        <v>0</v>
      </c>
      <c r="AE785" s="60"/>
      <c r="AF785" s="28">
        <v>0</v>
      </c>
      <c r="AG785" s="44">
        <v>0</v>
      </c>
      <c r="AH785" s="60"/>
      <c r="AI785" s="63">
        <v>0</v>
      </c>
      <c r="AJ785" s="44">
        <v>0</v>
      </c>
      <c r="AK785" s="12"/>
      <c r="AL785" s="11"/>
      <c r="AM785" s="28">
        <v>1.47</v>
      </c>
      <c r="AN785" s="28">
        <v>96934.74</v>
      </c>
      <c r="AO785" s="60"/>
      <c r="AP785" s="28">
        <v>1.47</v>
      </c>
      <c r="AQ785" s="28">
        <v>38724.21</v>
      </c>
      <c r="AR785" s="60"/>
      <c r="AS785" s="28">
        <v>0.2</v>
      </c>
      <c r="AT785" s="28">
        <v>14885.4</v>
      </c>
      <c r="AU785" s="13"/>
      <c r="AV785" s="11"/>
      <c r="AW785" s="44">
        <v>282428.35000000003</v>
      </c>
      <c r="AX785" s="51"/>
      <c r="AY785" s="140">
        <v>2.98</v>
      </c>
    </row>
    <row r="786" spans="1:51" x14ac:dyDescent="0.25">
      <c r="A786" s="116" t="s">
        <v>1787</v>
      </c>
      <c r="B786" s="152" t="s">
        <v>1788</v>
      </c>
      <c r="C786" s="27" t="s">
        <v>1763</v>
      </c>
      <c r="D786" s="27" t="s">
        <v>120</v>
      </c>
      <c r="E786" s="60"/>
      <c r="F786" s="139">
        <v>512.55999999999995</v>
      </c>
      <c r="G786" s="140">
        <v>229</v>
      </c>
      <c r="H786" s="140">
        <v>4</v>
      </c>
      <c r="I786" s="60"/>
      <c r="J786" s="28">
        <v>1.83</v>
      </c>
      <c r="K786" s="28">
        <v>120673.86</v>
      </c>
      <c r="L786" s="60"/>
      <c r="M786" s="28">
        <v>1.83</v>
      </c>
      <c r="N786" s="28">
        <v>120673.86</v>
      </c>
      <c r="O786" s="60"/>
      <c r="P786" s="28">
        <v>1.9</v>
      </c>
      <c r="Q786" s="28">
        <v>125289.8</v>
      </c>
      <c r="R786" s="60"/>
      <c r="S786" s="28">
        <v>1.9</v>
      </c>
      <c r="T786" s="44">
        <v>125289.8</v>
      </c>
      <c r="U786" s="12"/>
      <c r="V786" s="11"/>
      <c r="W786" s="28">
        <v>0.03</v>
      </c>
      <c r="X786" s="28">
        <v>1978.26</v>
      </c>
      <c r="Y786" s="60"/>
      <c r="Z786" s="28">
        <v>0.03</v>
      </c>
      <c r="AA786" s="28">
        <v>1978.26</v>
      </c>
      <c r="AB786" s="60"/>
      <c r="AC786" s="28">
        <v>0.03</v>
      </c>
      <c r="AD786" s="28">
        <v>1978.26</v>
      </c>
      <c r="AE786" s="60"/>
      <c r="AF786" s="28">
        <v>0.03</v>
      </c>
      <c r="AG786" s="44">
        <v>1978.26</v>
      </c>
      <c r="AH786" s="60"/>
      <c r="AI786" s="63">
        <v>0.04</v>
      </c>
      <c r="AJ786" s="44">
        <v>2637.68</v>
      </c>
      <c r="AK786" s="12"/>
      <c r="AL786" s="11"/>
      <c r="AM786" s="28">
        <v>3.63</v>
      </c>
      <c r="AN786" s="28">
        <v>239369.46</v>
      </c>
      <c r="AO786" s="60"/>
      <c r="AP786" s="28">
        <v>3.63</v>
      </c>
      <c r="AQ786" s="28">
        <v>95625.09</v>
      </c>
      <c r="AR786" s="60"/>
      <c r="AS786" s="28">
        <v>0.51</v>
      </c>
      <c r="AT786" s="28">
        <v>37957.769999999997</v>
      </c>
      <c r="AU786" s="13"/>
      <c r="AV786" s="11"/>
      <c r="AW786" s="44">
        <v>875430.36</v>
      </c>
      <c r="AX786" s="51"/>
      <c r="AY786" s="140">
        <v>9.39</v>
      </c>
    </row>
    <row r="787" spans="1:51" x14ac:dyDescent="0.25">
      <c r="A787" s="116" t="s">
        <v>1789</v>
      </c>
      <c r="B787" s="152" t="s">
        <v>1790</v>
      </c>
      <c r="C787" s="27" t="s">
        <v>1763</v>
      </c>
      <c r="D787" s="27" t="s">
        <v>120</v>
      </c>
      <c r="E787" s="60"/>
      <c r="F787" s="139">
        <v>3455.55</v>
      </c>
      <c r="G787" s="140">
        <v>1964</v>
      </c>
      <c r="H787" s="140">
        <v>13.5</v>
      </c>
      <c r="I787" s="60"/>
      <c r="J787" s="28">
        <v>15.71</v>
      </c>
      <c r="K787" s="28">
        <v>1035948.82</v>
      </c>
      <c r="L787" s="60"/>
      <c r="M787" s="28">
        <v>15.71</v>
      </c>
      <c r="N787" s="28">
        <v>1035948.82</v>
      </c>
      <c r="O787" s="60"/>
      <c r="P787" s="28">
        <v>16.36</v>
      </c>
      <c r="Q787" s="28">
        <v>1078811.1200000001</v>
      </c>
      <c r="R787" s="60"/>
      <c r="S787" s="28">
        <v>16.36</v>
      </c>
      <c r="T787" s="44">
        <v>1078811.1200000001</v>
      </c>
      <c r="U787" s="12"/>
      <c r="V787" s="11"/>
      <c r="W787" s="28">
        <v>0.1</v>
      </c>
      <c r="X787" s="28">
        <v>6594.2</v>
      </c>
      <c r="Y787" s="60"/>
      <c r="Z787" s="28">
        <v>0.1</v>
      </c>
      <c r="AA787" s="28">
        <v>6594.2</v>
      </c>
      <c r="AB787" s="60"/>
      <c r="AC787" s="28">
        <v>0.11</v>
      </c>
      <c r="AD787" s="28">
        <v>7253.62</v>
      </c>
      <c r="AE787" s="60"/>
      <c r="AF787" s="28">
        <v>0.11</v>
      </c>
      <c r="AG787" s="44">
        <v>7253.62</v>
      </c>
      <c r="AH787" s="60"/>
      <c r="AI787" s="63">
        <v>0.13</v>
      </c>
      <c r="AJ787" s="44">
        <v>8572.4599999999991</v>
      </c>
      <c r="AK787" s="12"/>
      <c r="AL787" s="11"/>
      <c r="AM787" s="28">
        <v>24.5</v>
      </c>
      <c r="AN787" s="28">
        <v>1615579</v>
      </c>
      <c r="AO787" s="60"/>
      <c r="AP787" s="28">
        <v>24.5</v>
      </c>
      <c r="AQ787" s="28">
        <v>645403.5</v>
      </c>
      <c r="AR787" s="60"/>
      <c r="AS787" s="28">
        <v>3.45</v>
      </c>
      <c r="AT787" s="28">
        <v>256773.15</v>
      </c>
      <c r="AU787" s="13"/>
      <c r="AV787" s="11"/>
      <c r="AW787" s="44">
        <v>6783543.6300000008</v>
      </c>
      <c r="AX787" s="51"/>
      <c r="AY787" s="140">
        <v>73.38</v>
      </c>
    </row>
    <row r="788" spans="1:51" x14ac:dyDescent="0.25">
      <c r="A788" s="116" t="s">
        <v>1791</v>
      </c>
      <c r="B788" s="152" t="s">
        <v>1792</v>
      </c>
      <c r="C788" s="27" t="s">
        <v>1763</v>
      </c>
      <c r="D788" s="27" t="s">
        <v>120</v>
      </c>
      <c r="E788" s="60"/>
      <c r="F788" s="139">
        <v>210.63</v>
      </c>
      <c r="G788" s="140">
        <v>111.66</v>
      </c>
      <c r="H788" s="140">
        <v>0</v>
      </c>
      <c r="I788" s="60"/>
      <c r="J788" s="28">
        <v>0.89</v>
      </c>
      <c r="K788" s="28">
        <v>58688.38</v>
      </c>
      <c r="L788" s="60"/>
      <c r="M788" s="28">
        <v>0.89</v>
      </c>
      <c r="N788" s="28">
        <v>58688.38</v>
      </c>
      <c r="O788" s="60"/>
      <c r="P788" s="28">
        <v>0.93</v>
      </c>
      <c r="Q788" s="28">
        <v>61326.06</v>
      </c>
      <c r="R788" s="60"/>
      <c r="S788" s="28">
        <v>0.93</v>
      </c>
      <c r="T788" s="44">
        <v>61326.06</v>
      </c>
      <c r="U788" s="12"/>
      <c r="V788" s="11"/>
      <c r="W788" s="28">
        <v>0</v>
      </c>
      <c r="X788" s="28">
        <v>0</v>
      </c>
      <c r="Y788" s="60"/>
      <c r="Z788" s="28">
        <v>0</v>
      </c>
      <c r="AA788" s="28">
        <v>0</v>
      </c>
      <c r="AB788" s="60"/>
      <c r="AC788" s="28">
        <v>0</v>
      </c>
      <c r="AD788" s="28">
        <v>0</v>
      </c>
      <c r="AE788" s="60"/>
      <c r="AF788" s="28">
        <v>0</v>
      </c>
      <c r="AG788" s="44">
        <v>0</v>
      </c>
      <c r="AH788" s="60"/>
      <c r="AI788" s="63">
        <v>0</v>
      </c>
      <c r="AJ788" s="44">
        <v>0</v>
      </c>
      <c r="AK788" s="12"/>
      <c r="AL788" s="11"/>
      <c r="AM788" s="28">
        <v>1.49</v>
      </c>
      <c r="AN788" s="28">
        <v>98253.58</v>
      </c>
      <c r="AO788" s="60"/>
      <c r="AP788" s="28">
        <v>1.49</v>
      </c>
      <c r="AQ788" s="28">
        <v>39251.07</v>
      </c>
      <c r="AR788" s="60"/>
      <c r="AS788" s="28">
        <v>0.21</v>
      </c>
      <c r="AT788" s="28">
        <v>15629.67</v>
      </c>
      <c r="AU788" s="13"/>
      <c r="AV788" s="11"/>
      <c r="AW788" s="44">
        <v>393163.2</v>
      </c>
      <c r="AX788" s="51"/>
      <c r="AY788" s="140">
        <v>4.24</v>
      </c>
    </row>
    <row r="789" spans="1:51" x14ac:dyDescent="0.25">
      <c r="A789" s="116" t="s">
        <v>1793</v>
      </c>
      <c r="B789" s="152" t="s">
        <v>1794</v>
      </c>
      <c r="C789" s="27" t="s">
        <v>1763</v>
      </c>
      <c r="D789" s="27" t="s">
        <v>131</v>
      </c>
      <c r="E789" s="60"/>
      <c r="F789" s="139">
        <v>1853.99</v>
      </c>
      <c r="G789" s="140">
        <v>884</v>
      </c>
      <c r="H789" s="140">
        <v>0.66</v>
      </c>
      <c r="I789" s="60"/>
      <c r="J789" s="28">
        <v>7.07</v>
      </c>
      <c r="K789" s="28">
        <v>466209.94</v>
      </c>
      <c r="L789" s="60"/>
      <c r="M789" s="28">
        <v>7.07</v>
      </c>
      <c r="N789" s="28">
        <v>466209.94</v>
      </c>
      <c r="O789" s="60"/>
      <c r="P789" s="28">
        <v>7.36</v>
      </c>
      <c r="Q789" s="28">
        <v>485333.12</v>
      </c>
      <c r="R789" s="60"/>
      <c r="S789" s="28">
        <v>7.36</v>
      </c>
      <c r="T789" s="44">
        <v>485333.12</v>
      </c>
      <c r="U789" s="12"/>
      <c r="V789" s="11"/>
      <c r="W789" s="28">
        <v>0</v>
      </c>
      <c r="X789" s="28">
        <v>0</v>
      </c>
      <c r="Y789" s="60"/>
      <c r="Z789" s="28">
        <v>0</v>
      </c>
      <c r="AA789" s="28">
        <v>0</v>
      </c>
      <c r="AB789" s="60"/>
      <c r="AC789" s="28">
        <v>0</v>
      </c>
      <c r="AD789" s="28">
        <v>0</v>
      </c>
      <c r="AE789" s="60"/>
      <c r="AF789" s="28">
        <v>0</v>
      </c>
      <c r="AG789" s="44">
        <v>0</v>
      </c>
      <c r="AH789" s="60"/>
      <c r="AI789" s="63">
        <v>0</v>
      </c>
      <c r="AJ789" s="44">
        <v>0</v>
      </c>
      <c r="AK789" s="12"/>
      <c r="AL789" s="11"/>
      <c r="AM789" s="28">
        <v>13.14</v>
      </c>
      <c r="AN789" s="28">
        <v>866477.88</v>
      </c>
      <c r="AO789" s="60"/>
      <c r="AP789" s="28">
        <v>13.14</v>
      </c>
      <c r="AQ789" s="28">
        <v>346147.02</v>
      </c>
      <c r="AR789" s="60"/>
      <c r="AS789" s="28">
        <v>1.85</v>
      </c>
      <c r="AT789" s="28">
        <v>137689.95000000001</v>
      </c>
      <c r="AU789" s="13"/>
      <c r="AV789" s="11"/>
      <c r="AW789" s="44">
        <v>3253400.97</v>
      </c>
      <c r="AX789" s="51"/>
      <c r="AY789" s="140">
        <v>34.93</v>
      </c>
    </row>
    <row r="790" spans="1:51" x14ac:dyDescent="0.25">
      <c r="A790" s="116" t="s">
        <v>1795</v>
      </c>
      <c r="B790" s="152" t="s">
        <v>1796</v>
      </c>
      <c r="C790" s="27" t="s">
        <v>1763</v>
      </c>
      <c r="D790" s="27" t="s">
        <v>131</v>
      </c>
      <c r="E790" s="60"/>
      <c r="F790" s="139">
        <v>1368</v>
      </c>
      <c r="G790" s="140">
        <v>287</v>
      </c>
      <c r="H790" s="140">
        <v>0.83</v>
      </c>
      <c r="I790" s="60"/>
      <c r="J790" s="28">
        <v>2.29</v>
      </c>
      <c r="K790" s="28">
        <v>151007.18</v>
      </c>
      <c r="L790" s="60"/>
      <c r="M790" s="28">
        <v>2.29</v>
      </c>
      <c r="N790" s="28">
        <v>151007.18</v>
      </c>
      <c r="O790" s="60"/>
      <c r="P790" s="28">
        <v>2.39</v>
      </c>
      <c r="Q790" s="28">
        <v>157601.38</v>
      </c>
      <c r="R790" s="60"/>
      <c r="S790" s="28">
        <v>2.39</v>
      </c>
      <c r="T790" s="44">
        <v>157601.38</v>
      </c>
      <c r="U790" s="12"/>
      <c r="V790" s="11"/>
      <c r="W790" s="28">
        <v>0</v>
      </c>
      <c r="X790" s="28">
        <v>0</v>
      </c>
      <c r="Y790" s="60"/>
      <c r="Z790" s="28">
        <v>0</v>
      </c>
      <c r="AA790" s="28">
        <v>0</v>
      </c>
      <c r="AB790" s="60"/>
      <c r="AC790" s="28">
        <v>0</v>
      </c>
      <c r="AD790" s="28">
        <v>0</v>
      </c>
      <c r="AE790" s="60"/>
      <c r="AF790" s="28">
        <v>0</v>
      </c>
      <c r="AG790" s="44">
        <v>0</v>
      </c>
      <c r="AH790" s="60"/>
      <c r="AI790" s="63">
        <v>0</v>
      </c>
      <c r="AJ790" s="44">
        <v>0</v>
      </c>
      <c r="AK790" s="12"/>
      <c r="AL790" s="11"/>
      <c r="AM790" s="28">
        <v>9.6999999999999993</v>
      </c>
      <c r="AN790" s="28">
        <v>639637.4</v>
      </c>
      <c r="AO790" s="60"/>
      <c r="AP790" s="28">
        <v>9.6999999999999993</v>
      </c>
      <c r="AQ790" s="28">
        <v>255527.1</v>
      </c>
      <c r="AR790" s="60"/>
      <c r="AS790" s="28">
        <v>1.36</v>
      </c>
      <c r="AT790" s="28">
        <v>101220.72</v>
      </c>
      <c r="AU790" s="13"/>
      <c r="AV790" s="11"/>
      <c r="AW790" s="44">
        <v>1613602.3399999999</v>
      </c>
      <c r="AX790" s="51"/>
      <c r="AY790" s="140">
        <v>16.77</v>
      </c>
    </row>
    <row r="791" spans="1:51" x14ac:dyDescent="0.25">
      <c r="A791" s="116" t="s">
        <v>1797</v>
      </c>
      <c r="B791" s="152" t="s">
        <v>1798</v>
      </c>
      <c r="C791" s="27" t="s">
        <v>1763</v>
      </c>
      <c r="D791" s="27" t="s">
        <v>131</v>
      </c>
      <c r="E791" s="60"/>
      <c r="F791" s="139">
        <v>998.49</v>
      </c>
      <c r="G791" s="140">
        <v>505</v>
      </c>
      <c r="H791" s="140">
        <v>1.5</v>
      </c>
      <c r="I791" s="60"/>
      <c r="J791" s="28">
        <v>4.04</v>
      </c>
      <c r="K791" s="28">
        <v>266405.68</v>
      </c>
      <c r="L791" s="60"/>
      <c r="M791" s="28">
        <v>4.04</v>
      </c>
      <c r="N791" s="28">
        <v>266405.68</v>
      </c>
      <c r="O791" s="60"/>
      <c r="P791" s="28">
        <v>4.2</v>
      </c>
      <c r="Q791" s="28">
        <v>276956.40000000002</v>
      </c>
      <c r="R791" s="60"/>
      <c r="S791" s="28">
        <v>4.2</v>
      </c>
      <c r="T791" s="44">
        <v>276956.40000000002</v>
      </c>
      <c r="U791" s="12"/>
      <c r="V791" s="11"/>
      <c r="W791" s="28">
        <v>0.01</v>
      </c>
      <c r="X791" s="28">
        <v>659.42</v>
      </c>
      <c r="Y791" s="60"/>
      <c r="Z791" s="28">
        <v>0.01</v>
      </c>
      <c r="AA791" s="28">
        <v>659.42</v>
      </c>
      <c r="AB791" s="60"/>
      <c r="AC791" s="28">
        <v>0.01</v>
      </c>
      <c r="AD791" s="28">
        <v>659.42</v>
      </c>
      <c r="AE791" s="60"/>
      <c r="AF791" s="28">
        <v>0.01</v>
      </c>
      <c r="AG791" s="44">
        <v>659.42</v>
      </c>
      <c r="AH791" s="60"/>
      <c r="AI791" s="63">
        <v>0.01</v>
      </c>
      <c r="AJ791" s="44">
        <v>659.42</v>
      </c>
      <c r="AK791" s="12"/>
      <c r="AL791" s="11"/>
      <c r="AM791" s="28">
        <v>7.08</v>
      </c>
      <c r="AN791" s="28">
        <v>466869.36</v>
      </c>
      <c r="AO791" s="60"/>
      <c r="AP791" s="28">
        <v>7.08</v>
      </c>
      <c r="AQ791" s="28">
        <v>186508.44</v>
      </c>
      <c r="AR791" s="60"/>
      <c r="AS791" s="28">
        <v>0.99</v>
      </c>
      <c r="AT791" s="28">
        <v>73682.73</v>
      </c>
      <c r="AU791" s="13"/>
      <c r="AV791" s="11"/>
      <c r="AW791" s="44">
        <v>1817081.79</v>
      </c>
      <c r="AX791" s="51"/>
      <c r="AY791" s="140">
        <v>19.560000000000002</v>
      </c>
    </row>
    <row r="792" spans="1:51" x14ac:dyDescent="0.25">
      <c r="A792" s="116" t="s">
        <v>1799</v>
      </c>
      <c r="B792" s="152" t="s">
        <v>1800</v>
      </c>
      <c r="C792" s="27" t="s">
        <v>1763</v>
      </c>
      <c r="D792" s="27" t="s">
        <v>120</v>
      </c>
      <c r="E792" s="60"/>
      <c r="F792" s="139">
        <v>71.290000000000006</v>
      </c>
      <c r="G792" s="140">
        <v>26.33</v>
      </c>
      <c r="H792" s="140">
        <v>0</v>
      </c>
      <c r="I792" s="60"/>
      <c r="J792" s="28">
        <v>0.21</v>
      </c>
      <c r="K792" s="28">
        <v>13847.82</v>
      </c>
      <c r="L792" s="60"/>
      <c r="M792" s="28">
        <v>0.21</v>
      </c>
      <c r="N792" s="28">
        <v>13847.82</v>
      </c>
      <c r="O792" s="60"/>
      <c r="P792" s="28">
        <v>0.21</v>
      </c>
      <c r="Q792" s="28">
        <v>13847.82</v>
      </c>
      <c r="R792" s="60"/>
      <c r="S792" s="28">
        <v>0.21</v>
      </c>
      <c r="T792" s="44">
        <v>13847.82</v>
      </c>
      <c r="U792" s="12"/>
      <c r="V792" s="11"/>
      <c r="W792" s="28">
        <v>0</v>
      </c>
      <c r="X792" s="28">
        <v>0</v>
      </c>
      <c r="Y792" s="60"/>
      <c r="Z792" s="28">
        <v>0</v>
      </c>
      <c r="AA792" s="28">
        <v>0</v>
      </c>
      <c r="AB792" s="60"/>
      <c r="AC792" s="28">
        <v>0</v>
      </c>
      <c r="AD792" s="28">
        <v>0</v>
      </c>
      <c r="AE792" s="60"/>
      <c r="AF792" s="28">
        <v>0</v>
      </c>
      <c r="AG792" s="44">
        <v>0</v>
      </c>
      <c r="AH792" s="60"/>
      <c r="AI792" s="63">
        <v>0</v>
      </c>
      <c r="AJ792" s="44">
        <v>0</v>
      </c>
      <c r="AK792" s="12"/>
      <c r="AL792" s="11"/>
      <c r="AM792" s="28">
        <v>0.5</v>
      </c>
      <c r="AN792" s="28">
        <v>32971</v>
      </c>
      <c r="AO792" s="60"/>
      <c r="AP792" s="28">
        <v>0.5</v>
      </c>
      <c r="AQ792" s="28">
        <v>13171.5</v>
      </c>
      <c r="AR792" s="60"/>
      <c r="AS792" s="28">
        <v>7.0000000000000007E-2</v>
      </c>
      <c r="AT792" s="28">
        <v>5209.8900000000003</v>
      </c>
      <c r="AU792" s="13"/>
      <c r="AV792" s="11"/>
      <c r="AW792" s="44">
        <v>106743.67000000001</v>
      </c>
      <c r="AX792" s="51"/>
      <c r="AY792" s="140">
        <v>1.1299999999999999</v>
      </c>
    </row>
    <row r="793" spans="1:51" x14ac:dyDescent="0.25">
      <c r="A793" s="116" t="s">
        <v>1801</v>
      </c>
      <c r="B793" s="152" t="s">
        <v>1802</v>
      </c>
      <c r="C793" s="27" t="s">
        <v>1763</v>
      </c>
      <c r="D793" s="27" t="s">
        <v>12</v>
      </c>
      <c r="E793" s="60"/>
      <c r="F793" s="139">
        <v>1030.44</v>
      </c>
      <c r="G793" s="140">
        <v>224</v>
      </c>
      <c r="H793" s="140">
        <v>0.16</v>
      </c>
      <c r="I793" s="60"/>
      <c r="J793" s="28">
        <v>1.79</v>
      </c>
      <c r="K793" s="28">
        <v>118036.18</v>
      </c>
      <c r="L793" s="60"/>
      <c r="M793" s="28">
        <v>1.79</v>
      </c>
      <c r="N793" s="28">
        <v>118036.18</v>
      </c>
      <c r="O793" s="60"/>
      <c r="P793" s="28">
        <v>1.86</v>
      </c>
      <c r="Q793" s="28">
        <v>122652.12</v>
      </c>
      <c r="R793" s="60"/>
      <c r="S793" s="28">
        <v>1.86</v>
      </c>
      <c r="T793" s="44">
        <v>122652.12</v>
      </c>
      <c r="U793" s="12"/>
      <c r="V793" s="11"/>
      <c r="W793" s="28">
        <v>0</v>
      </c>
      <c r="X793" s="28">
        <v>0</v>
      </c>
      <c r="Y793" s="60"/>
      <c r="Z793" s="28">
        <v>0</v>
      </c>
      <c r="AA793" s="28">
        <v>0</v>
      </c>
      <c r="AB793" s="60"/>
      <c r="AC793" s="28">
        <v>0</v>
      </c>
      <c r="AD793" s="28">
        <v>0</v>
      </c>
      <c r="AE793" s="60"/>
      <c r="AF793" s="28">
        <v>0</v>
      </c>
      <c r="AG793" s="44">
        <v>0</v>
      </c>
      <c r="AH793" s="60"/>
      <c r="AI793" s="63">
        <v>0</v>
      </c>
      <c r="AJ793" s="44">
        <v>0</v>
      </c>
      <c r="AK793" s="12"/>
      <c r="AL793" s="11"/>
      <c r="AM793" s="28">
        <v>7.3</v>
      </c>
      <c r="AN793" s="28">
        <v>481376.6</v>
      </c>
      <c r="AO793" s="60"/>
      <c r="AP793" s="28">
        <v>7.3</v>
      </c>
      <c r="AQ793" s="28">
        <v>192303.9</v>
      </c>
      <c r="AR793" s="60"/>
      <c r="AS793" s="28">
        <v>1.03</v>
      </c>
      <c r="AT793" s="28">
        <v>76659.81</v>
      </c>
      <c r="AU793" s="13"/>
      <c r="AV793" s="11"/>
      <c r="AW793" s="44">
        <v>1231716.9099999999</v>
      </c>
      <c r="AX793" s="51"/>
      <c r="AY793" s="140">
        <v>12.81</v>
      </c>
    </row>
    <row r="794" spans="1:51" x14ac:dyDescent="0.25">
      <c r="A794" s="116" t="s">
        <v>1803</v>
      </c>
      <c r="B794" s="152" t="s">
        <v>1804</v>
      </c>
      <c r="C794" s="27" t="s">
        <v>1763</v>
      </c>
      <c r="D794" s="27" t="s">
        <v>12</v>
      </c>
      <c r="E794" s="60"/>
      <c r="F794" s="139">
        <v>982.75</v>
      </c>
      <c r="G794" s="140">
        <v>119</v>
      </c>
      <c r="H794" s="140">
        <v>1</v>
      </c>
      <c r="I794" s="60"/>
      <c r="J794" s="28">
        <v>0.95</v>
      </c>
      <c r="K794" s="28">
        <v>62644.9</v>
      </c>
      <c r="L794" s="60"/>
      <c r="M794" s="28">
        <v>0.95</v>
      </c>
      <c r="N794" s="28">
        <v>62644.9</v>
      </c>
      <c r="O794" s="60"/>
      <c r="P794" s="28">
        <v>0.99</v>
      </c>
      <c r="Q794" s="28">
        <v>65282.58</v>
      </c>
      <c r="R794" s="60"/>
      <c r="S794" s="28">
        <v>0.99</v>
      </c>
      <c r="T794" s="44">
        <v>65282.58</v>
      </c>
      <c r="U794" s="12"/>
      <c r="V794" s="11"/>
      <c r="W794" s="28">
        <v>0</v>
      </c>
      <c r="X794" s="28">
        <v>0</v>
      </c>
      <c r="Y794" s="60"/>
      <c r="Z794" s="28">
        <v>0</v>
      </c>
      <c r="AA794" s="28">
        <v>0</v>
      </c>
      <c r="AB794" s="60"/>
      <c r="AC794" s="28">
        <v>0</v>
      </c>
      <c r="AD794" s="28">
        <v>0</v>
      </c>
      <c r="AE794" s="60"/>
      <c r="AF794" s="28">
        <v>0</v>
      </c>
      <c r="AG794" s="44">
        <v>0</v>
      </c>
      <c r="AH794" s="60"/>
      <c r="AI794" s="63">
        <v>0.01</v>
      </c>
      <c r="AJ794" s="44">
        <v>659.42</v>
      </c>
      <c r="AK794" s="12"/>
      <c r="AL794" s="11"/>
      <c r="AM794" s="28">
        <v>6.96</v>
      </c>
      <c r="AN794" s="28">
        <v>458956.32</v>
      </c>
      <c r="AO794" s="60"/>
      <c r="AP794" s="28">
        <v>6.96</v>
      </c>
      <c r="AQ794" s="28">
        <v>183347.28</v>
      </c>
      <c r="AR794" s="60"/>
      <c r="AS794" s="28">
        <v>0.98</v>
      </c>
      <c r="AT794" s="28">
        <v>72938.460000000006</v>
      </c>
      <c r="AU794" s="13"/>
      <c r="AV794" s="11"/>
      <c r="AW794" s="44">
        <v>971756.44000000006</v>
      </c>
      <c r="AX794" s="51"/>
      <c r="AY794" s="140">
        <v>9.8999999999999986</v>
      </c>
    </row>
    <row r="795" spans="1:51" x14ac:dyDescent="0.25">
      <c r="A795" s="116" t="s">
        <v>1805</v>
      </c>
      <c r="B795" s="152" t="s">
        <v>1806</v>
      </c>
      <c r="C795" s="27" t="s">
        <v>1763</v>
      </c>
      <c r="D795" s="27" t="s">
        <v>12</v>
      </c>
      <c r="E795" s="60"/>
      <c r="F795" s="139">
        <v>461.94</v>
      </c>
      <c r="G795" s="140">
        <v>127</v>
      </c>
      <c r="H795" s="140">
        <v>0</v>
      </c>
      <c r="I795" s="60"/>
      <c r="J795" s="28">
        <v>1.01</v>
      </c>
      <c r="K795" s="28">
        <v>66601.42</v>
      </c>
      <c r="L795" s="60"/>
      <c r="M795" s="28">
        <v>1.01</v>
      </c>
      <c r="N795" s="28">
        <v>66601.42</v>
      </c>
      <c r="O795" s="60"/>
      <c r="P795" s="28">
        <v>1.05</v>
      </c>
      <c r="Q795" s="28">
        <v>69239.100000000006</v>
      </c>
      <c r="R795" s="60"/>
      <c r="S795" s="28">
        <v>1.05</v>
      </c>
      <c r="T795" s="44">
        <v>69239.100000000006</v>
      </c>
      <c r="U795" s="12"/>
      <c r="V795" s="11"/>
      <c r="W795" s="28">
        <v>0</v>
      </c>
      <c r="X795" s="28">
        <v>0</v>
      </c>
      <c r="Y795" s="60"/>
      <c r="Z795" s="28">
        <v>0</v>
      </c>
      <c r="AA795" s="28">
        <v>0</v>
      </c>
      <c r="AB795" s="60"/>
      <c r="AC795" s="28">
        <v>0</v>
      </c>
      <c r="AD795" s="28">
        <v>0</v>
      </c>
      <c r="AE795" s="60"/>
      <c r="AF795" s="28">
        <v>0</v>
      </c>
      <c r="AG795" s="44">
        <v>0</v>
      </c>
      <c r="AH795" s="60"/>
      <c r="AI795" s="63">
        <v>0</v>
      </c>
      <c r="AJ795" s="44">
        <v>0</v>
      </c>
      <c r="AK795" s="12"/>
      <c r="AL795" s="11"/>
      <c r="AM795" s="28">
        <v>3.27</v>
      </c>
      <c r="AN795" s="28">
        <v>215630.34</v>
      </c>
      <c r="AO795" s="60"/>
      <c r="AP795" s="28">
        <v>3.27</v>
      </c>
      <c r="AQ795" s="28">
        <v>86141.61</v>
      </c>
      <c r="AR795" s="60"/>
      <c r="AS795" s="28">
        <v>0.46</v>
      </c>
      <c r="AT795" s="28">
        <v>34236.42</v>
      </c>
      <c r="AU795" s="13"/>
      <c r="AV795" s="11"/>
      <c r="AW795" s="44">
        <v>607689.41</v>
      </c>
      <c r="AX795" s="51"/>
      <c r="AY795" s="140">
        <v>6.3800000000000008</v>
      </c>
    </row>
    <row r="796" spans="1:51" x14ac:dyDescent="0.25">
      <c r="A796" s="116" t="s">
        <v>1807</v>
      </c>
      <c r="B796" s="152" t="s">
        <v>1808</v>
      </c>
      <c r="C796" s="27" t="s">
        <v>1763</v>
      </c>
      <c r="D796" s="27" t="s">
        <v>12</v>
      </c>
      <c r="E796" s="60"/>
      <c r="F796" s="139">
        <v>3041</v>
      </c>
      <c r="G796" s="140">
        <v>488</v>
      </c>
      <c r="H796" s="140">
        <v>20</v>
      </c>
      <c r="I796" s="60"/>
      <c r="J796" s="28">
        <v>3.9</v>
      </c>
      <c r="K796" s="28">
        <v>257173.8</v>
      </c>
      <c r="L796" s="60"/>
      <c r="M796" s="28">
        <v>3.9</v>
      </c>
      <c r="N796" s="28">
        <v>257173.8</v>
      </c>
      <c r="O796" s="60"/>
      <c r="P796" s="28">
        <v>4.0599999999999996</v>
      </c>
      <c r="Q796" s="28">
        <v>267724.52</v>
      </c>
      <c r="R796" s="60"/>
      <c r="S796" s="28">
        <v>4.0599999999999996</v>
      </c>
      <c r="T796" s="44">
        <v>267724.52</v>
      </c>
      <c r="U796" s="12"/>
      <c r="V796" s="11"/>
      <c r="W796" s="28">
        <v>0.16</v>
      </c>
      <c r="X796" s="28">
        <v>10550.72</v>
      </c>
      <c r="Y796" s="60"/>
      <c r="Z796" s="28">
        <v>0.16</v>
      </c>
      <c r="AA796" s="28">
        <v>10550.72</v>
      </c>
      <c r="AB796" s="60"/>
      <c r="AC796" s="28">
        <v>0.16</v>
      </c>
      <c r="AD796" s="28">
        <v>10550.72</v>
      </c>
      <c r="AE796" s="60"/>
      <c r="AF796" s="28">
        <v>0.16</v>
      </c>
      <c r="AG796" s="44">
        <v>10550.72</v>
      </c>
      <c r="AH796" s="60"/>
      <c r="AI796" s="63">
        <v>0.2</v>
      </c>
      <c r="AJ796" s="44">
        <v>13188.4</v>
      </c>
      <c r="AK796" s="12"/>
      <c r="AL796" s="11"/>
      <c r="AM796" s="28">
        <v>21.56</v>
      </c>
      <c r="AN796" s="28">
        <v>1421709.52</v>
      </c>
      <c r="AO796" s="60"/>
      <c r="AP796" s="28">
        <v>21.56</v>
      </c>
      <c r="AQ796" s="28">
        <v>567955.07999999996</v>
      </c>
      <c r="AR796" s="60"/>
      <c r="AS796" s="28">
        <v>3.04</v>
      </c>
      <c r="AT796" s="28">
        <v>226258.08</v>
      </c>
      <c r="AU796" s="13"/>
      <c r="AV796" s="11"/>
      <c r="AW796" s="44">
        <v>3321110.6</v>
      </c>
      <c r="AX796" s="51"/>
      <c r="AY796" s="140">
        <v>34.26</v>
      </c>
    </row>
    <row r="797" spans="1:51" x14ac:dyDescent="0.25">
      <c r="A797" s="116" t="s">
        <v>1809</v>
      </c>
      <c r="B797" s="152" t="s">
        <v>1810</v>
      </c>
      <c r="C797" s="27" t="s">
        <v>1811</v>
      </c>
      <c r="D797" s="27" t="s">
        <v>120</v>
      </c>
      <c r="E797" s="60"/>
      <c r="F797" s="139">
        <v>882.71</v>
      </c>
      <c r="G797" s="140">
        <v>165</v>
      </c>
      <c r="H797" s="140">
        <v>0.33</v>
      </c>
      <c r="I797" s="60"/>
      <c r="J797" s="28">
        <v>1.32</v>
      </c>
      <c r="K797" s="28">
        <v>87043.44</v>
      </c>
      <c r="L797" s="60"/>
      <c r="M797" s="28">
        <v>1.32</v>
      </c>
      <c r="N797" s="28">
        <v>87043.44</v>
      </c>
      <c r="O797" s="60"/>
      <c r="P797" s="28">
        <v>1.37</v>
      </c>
      <c r="Q797" s="28">
        <v>90340.54</v>
      </c>
      <c r="R797" s="60"/>
      <c r="S797" s="28">
        <v>1.37</v>
      </c>
      <c r="T797" s="44">
        <v>90340.54</v>
      </c>
      <c r="U797" s="12"/>
      <c r="V797" s="11"/>
      <c r="W797" s="28">
        <v>0</v>
      </c>
      <c r="X797" s="28">
        <v>0</v>
      </c>
      <c r="Y797" s="60"/>
      <c r="Z797" s="28">
        <v>0</v>
      </c>
      <c r="AA797" s="28">
        <v>0</v>
      </c>
      <c r="AB797" s="60"/>
      <c r="AC797" s="28">
        <v>0</v>
      </c>
      <c r="AD797" s="28">
        <v>0</v>
      </c>
      <c r="AE797" s="60"/>
      <c r="AF797" s="28">
        <v>0</v>
      </c>
      <c r="AG797" s="44">
        <v>0</v>
      </c>
      <c r="AH797" s="60"/>
      <c r="AI797" s="63">
        <v>0</v>
      </c>
      <c r="AJ797" s="44">
        <v>0</v>
      </c>
      <c r="AK797" s="12"/>
      <c r="AL797" s="11"/>
      <c r="AM797" s="28">
        <v>6.26</v>
      </c>
      <c r="AN797" s="28">
        <v>412796.92</v>
      </c>
      <c r="AO797" s="60"/>
      <c r="AP797" s="28">
        <v>6.26</v>
      </c>
      <c r="AQ797" s="28">
        <v>164907.18</v>
      </c>
      <c r="AR797" s="60"/>
      <c r="AS797" s="28">
        <v>0.88</v>
      </c>
      <c r="AT797" s="28">
        <v>65495.76</v>
      </c>
      <c r="AU797" s="13"/>
      <c r="AV797" s="11"/>
      <c r="AW797" s="44">
        <v>997967.82000000007</v>
      </c>
      <c r="AX797" s="51"/>
      <c r="AY797" s="140">
        <v>10.32</v>
      </c>
    </row>
    <row r="798" spans="1:51" x14ac:dyDescent="0.25">
      <c r="A798" s="116" t="s">
        <v>1812</v>
      </c>
      <c r="B798" s="152" t="s">
        <v>1813</v>
      </c>
      <c r="C798" s="27" t="s">
        <v>1811</v>
      </c>
      <c r="D798" s="27" t="s">
        <v>120</v>
      </c>
      <c r="E798" s="60"/>
      <c r="F798" s="139">
        <v>223.54</v>
      </c>
      <c r="G798" s="140">
        <v>98</v>
      </c>
      <c r="H798" s="140">
        <v>0.5</v>
      </c>
      <c r="I798" s="60"/>
      <c r="J798" s="28">
        <v>0.78</v>
      </c>
      <c r="K798" s="28">
        <v>51434.76</v>
      </c>
      <c r="L798" s="60"/>
      <c r="M798" s="28">
        <v>0.78</v>
      </c>
      <c r="N798" s="28">
        <v>51434.76</v>
      </c>
      <c r="O798" s="60"/>
      <c r="P798" s="28">
        <v>0.81</v>
      </c>
      <c r="Q798" s="28">
        <v>53413.02</v>
      </c>
      <c r="R798" s="60"/>
      <c r="S798" s="28">
        <v>0.81</v>
      </c>
      <c r="T798" s="44">
        <v>53413.02</v>
      </c>
      <c r="U798" s="12"/>
      <c r="V798" s="11"/>
      <c r="W798" s="28">
        <v>0</v>
      </c>
      <c r="X798" s="28">
        <v>0</v>
      </c>
      <c r="Y798" s="60"/>
      <c r="Z798" s="28">
        <v>0</v>
      </c>
      <c r="AA798" s="28">
        <v>0</v>
      </c>
      <c r="AB798" s="60"/>
      <c r="AC798" s="28">
        <v>0</v>
      </c>
      <c r="AD798" s="28">
        <v>0</v>
      </c>
      <c r="AE798" s="60"/>
      <c r="AF798" s="28">
        <v>0</v>
      </c>
      <c r="AG798" s="44">
        <v>0</v>
      </c>
      <c r="AH798" s="60"/>
      <c r="AI798" s="63">
        <v>0</v>
      </c>
      <c r="AJ798" s="44">
        <v>0</v>
      </c>
      <c r="AK798" s="12"/>
      <c r="AL798" s="11"/>
      <c r="AM798" s="28">
        <v>1.58</v>
      </c>
      <c r="AN798" s="28">
        <v>104188.36</v>
      </c>
      <c r="AO798" s="60"/>
      <c r="AP798" s="28">
        <v>1.58</v>
      </c>
      <c r="AQ798" s="28">
        <v>41621.94</v>
      </c>
      <c r="AR798" s="60"/>
      <c r="AS798" s="28">
        <v>0.22</v>
      </c>
      <c r="AT798" s="28">
        <v>16373.94</v>
      </c>
      <c r="AU798" s="13"/>
      <c r="AV798" s="11"/>
      <c r="AW798" s="44">
        <v>371879.8</v>
      </c>
      <c r="AX798" s="51"/>
      <c r="AY798" s="140">
        <v>3.9800000000000004</v>
      </c>
    </row>
    <row r="799" spans="1:51" x14ac:dyDescent="0.25">
      <c r="A799" s="116" t="s">
        <v>1814</v>
      </c>
      <c r="B799" s="152" t="s">
        <v>1815</v>
      </c>
      <c r="C799" s="27" t="s">
        <v>1811</v>
      </c>
      <c r="D799" s="27" t="s">
        <v>12</v>
      </c>
      <c r="E799" s="60"/>
      <c r="F799" s="139">
        <v>969.97</v>
      </c>
      <c r="G799" s="140">
        <v>400.66</v>
      </c>
      <c r="H799" s="140">
        <v>0.66</v>
      </c>
      <c r="I799" s="60"/>
      <c r="J799" s="28">
        <v>3.2</v>
      </c>
      <c r="K799" s="28">
        <v>211014.39999999999</v>
      </c>
      <c r="L799" s="60"/>
      <c r="M799" s="28">
        <v>3.2</v>
      </c>
      <c r="N799" s="28">
        <v>211014.39999999999</v>
      </c>
      <c r="O799" s="60"/>
      <c r="P799" s="28">
        <v>3.33</v>
      </c>
      <c r="Q799" s="28">
        <v>219586.86</v>
      </c>
      <c r="R799" s="60"/>
      <c r="S799" s="28">
        <v>3.33</v>
      </c>
      <c r="T799" s="44">
        <v>219586.86</v>
      </c>
      <c r="U799" s="12"/>
      <c r="V799" s="11"/>
      <c r="W799" s="28">
        <v>0</v>
      </c>
      <c r="X799" s="28">
        <v>0</v>
      </c>
      <c r="Y799" s="60"/>
      <c r="Z799" s="28">
        <v>0</v>
      </c>
      <c r="AA799" s="28">
        <v>0</v>
      </c>
      <c r="AB799" s="60"/>
      <c r="AC799" s="28">
        <v>0</v>
      </c>
      <c r="AD799" s="28">
        <v>0</v>
      </c>
      <c r="AE799" s="60"/>
      <c r="AF799" s="28">
        <v>0</v>
      </c>
      <c r="AG799" s="44">
        <v>0</v>
      </c>
      <c r="AH799" s="60"/>
      <c r="AI799" s="63">
        <v>0</v>
      </c>
      <c r="AJ799" s="44">
        <v>0</v>
      </c>
      <c r="AK799" s="12"/>
      <c r="AL799" s="11"/>
      <c r="AM799" s="28">
        <v>6.87</v>
      </c>
      <c r="AN799" s="28">
        <v>453021.54</v>
      </c>
      <c r="AO799" s="60"/>
      <c r="AP799" s="28">
        <v>6.87</v>
      </c>
      <c r="AQ799" s="28">
        <v>180976.41</v>
      </c>
      <c r="AR799" s="60"/>
      <c r="AS799" s="28">
        <v>0.96</v>
      </c>
      <c r="AT799" s="28">
        <v>71449.919999999998</v>
      </c>
      <c r="AU799" s="13"/>
      <c r="AV799" s="11"/>
      <c r="AW799" s="44">
        <v>1566650.3899999997</v>
      </c>
      <c r="AX799" s="51"/>
      <c r="AY799" s="140">
        <v>16.73</v>
      </c>
    </row>
    <row r="800" spans="1:51" x14ac:dyDescent="0.25">
      <c r="A800" s="116" t="s">
        <v>1816</v>
      </c>
      <c r="B800" s="152" t="s">
        <v>1817</v>
      </c>
      <c r="C800" s="27" t="s">
        <v>1811</v>
      </c>
      <c r="D800" s="27" t="s">
        <v>12</v>
      </c>
      <c r="E800" s="60"/>
      <c r="F800" s="139">
        <v>1191.5</v>
      </c>
      <c r="G800" s="140">
        <v>379</v>
      </c>
      <c r="H800" s="140">
        <v>2</v>
      </c>
      <c r="I800" s="60"/>
      <c r="J800" s="28">
        <v>3.03</v>
      </c>
      <c r="K800" s="28">
        <v>199804.26</v>
      </c>
      <c r="L800" s="60"/>
      <c r="M800" s="28">
        <v>3.03</v>
      </c>
      <c r="N800" s="28">
        <v>199804.26</v>
      </c>
      <c r="O800" s="60"/>
      <c r="P800" s="28">
        <v>3.15</v>
      </c>
      <c r="Q800" s="28">
        <v>207717.3</v>
      </c>
      <c r="R800" s="60"/>
      <c r="S800" s="28">
        <v>3.15</v>
      </c>
      <c r="T800" s="44">
        <v>207717.3</v>
      </c>
      <c r="U800" s="12"/>
      <c r="V800" s="11"/>
      <c r="W800" s="28">
        <v>0.01</v>
      </c>
      <c r="X800" s="28">
        <v>659.42</v>
      </c>
      <c r="Y800" s="60"/>
      <c r="Z800" s="28">
        <v>0.01</v>
      </c>
      <c r="AA800" s="28">
        <v>659.42</v>
      </c>
      <c r="AB800" s="60"/>
      <c r="AC800" s="28">
        <v>0.01</v>
      </c>
      <c r="AD800" s="28">
        <v>659.42</v>
      </c>
      <c r="AE800" s="60"/>
      <c r="AF800" s="28">
        <v>0.01</v>
      </c>
      <c r="AG800" s="44">
        <v>659.42</v>
      </c>
      <c r="AH800" s="60"/>
      <c r="AI800" s="63">
        <v>0.02</v>
      </c>
      <c r="AJ800" s="44">
        <v>1318.84</v>
      </c>
      <c r="AK800" s="12"/>
      <c r="AL800" s="11"/>
      <c r="AM800" s="28">
        <v>8.4499999999999993</v>
      </c>
      <c r="AN800" s="28">
        <v>557209.9</v>
      </c>
      <c r="AO800" s="60"/>
      <c r="AP800" s="28">
        <v>8.4499999999999993</v>
      </c>
      <c r="AQ800" s="28">
        <v>222598.35</v>
      </c>
      <c r="AR800" s="60"/>
      <c r="AS800" s="28">
        <v>1.19</v>
      </c>
      <c r="AT800" s="28">
        <v>88568.13</v>
      </c>
      <c r="AU800" s="13"/>
      <c r="AV800" s="11"/>
      <c r="AW800" s="44">
        <v>1687376.0200000003</v>
      </c>
      <c r="AX800" s="51"/>
      <c r="AY800" s="140">
        <v>17.829999999999998</v>
      </c>
    </row>
    <row r="801" spans="1:51" x14ac:dyDescent="0.25">
      <c r="A801" s="116" t="s">
        <v>1818</v>
      </c>
      <c r="B801" s="152" t="s">
        <v>1819</v>
      </c>
      <c r="C801" s="27" t="s">
        <v>1811</v>
      </c>
      <c r="D801" s="27" t="s">
        <v>12</v>
      </c>
      <c r="E801" s="60"/>
      <c r="F801" s="139">
        <v>333.87</v>
      </c>
      <c r="G801" s="140">
        <v>153</v>
      </c>
      <c r="H801" s="140">
        <v>0</v>
      </c>
      <c r="I801" s="60"/>
      <c r="J801" s="28">
        <v>1.22</v>
      </c>
      <c r="K801" s="28">
        <v>80449.240000000005</v>
      </c>
      <c r="L801" s="60"/>
      <c r="M801" s="28">
        <v>1.22</v>
      </c>
      <c r="N801" s="28">
        <v>80449.240000000005</v>
      </c>
      <c r="O801" s="60"/>
      <c r="P801" s="28">
        <v>1.27</v>
      </c>
      <c r="Q801" s="28">
        <v>83746.34</v>
      </c>
      <c r="R801" s="60"/>
      <c r="S801" s="28">
        <v>1.27</v>
      </c>
      <c r="T801" s="44">
        <v>83746.34</v>
      </c>
      <c r="U801" s="12"/>
      <c r="V801" s="11"/>
      <c r="W801" s="28">
        <v>0</v>
      </c>
      <c r="X801" s="28">
        <v>0</v>
      </c>
      <c r="Y801" s="60"/>
      <c r="Z801" s="28">
        <v>0</v>
      </c>
      <c r="AA801" s="28">
        <v>0</v>
      </c>
      <c r="AB801" s="60"/>
      <c r="AC801" s="28">
        <v>0</v>
      </c>
      <c r="AD801" s="28">
        <v>0</v>
      </c>
      <c r="AE801" s="60"/>
      <c r="AF801" s="28">
        <v>0</v>
      </c>
      <c r="AG801" s="44">
        <v>0</v>
      </c>
      <c r="AH801" s="60"/>
      <c r="AI801" s="63">
        <v>0</v>
      </c>
      <c r="AJ801" s="44">
        <v>0</v>
      </c>
      <c r="AK801" s="12"/>
      <c r="AL801" s="11"/>
      <c r="AM801" s="28">
        <v>2.36</v>
      </c>
      <c r="AN801" s="28">
        <v>155623.12</v>
      </c>
      <c r="AO801" s="60"/>
      <c r="AP801" s="28">
        <v>2.36</v>
      </c>
      <c r="AQ801" s="28">
        <v>62169.48</v>
      </c>
      <c r="AR801" s="60"/>
      <c r="AS801" s="28">
        <v>0.33</v>
      </c>
      <c r="AT801" s="28">
        <v>24560.91</v>
      </c>
      <c r="AU801" s="13"/>
      <c r="AV801" s="11"/>
      <c r="AW801" s="44">
        <v>570744.66999999993</v>
      </c>
      <c r="AX801" s="51"/>
      <c r="AY801" s="140">
        <v>6.12</v>
      </c>
    </row>
    <row r="802" spans="1:51" x14ac:dyDescent="0.25">
      <c r="A802" s="116" t="s">
        <v>1820</v>
      </c>
      <c r="B802" s="152" t="s">
        <v>1821</v>
      </c>
      <c r="C802" s="27" t="s">
        <v>1811</v>
      </c>
      <c r="D802" s="27" t="s">
        <v>12</v>
      </c>
      <c r="E802" s="60"/>
      <c r="F802" s="139">
        <v>506.45</v>
      </c>
      <c r="G802" s="140">
        <v>130</v>
      </c>
      <c r="H802" s="140">
        <v>0</v>
      </c>
      <c r="I802" s="60"/>
      <c r="J802" s="28">
        <v>1.04</v>
      </c>
      <c r="K802" s="28">
        <v>68579.679999999993</v>
      </c>
      <c r="L802" s="60"/>
      <c r="M802" s="28">
        <v>1.04</v>
      </c>
      <c r="N802" s="28">
        <v>68579.679999999993</v>
      </c>
      <c r="O802" s="60"/>
      <c r="P802" s="28">
        <v>1.08</v>
      </c>
      <c r="Q802" s="28">
        <v>71217.36</v>
      </c>
      <c r="R802" s="60"/>
      <c r="S802" s="28">
        <v>1.08</v>
      </c>
      <c r="T802" s="44">
        <v>71217.36</v>
      </c>
      <c r="U802" s="12"/>
      <c r="V802" s="11"/>
      <c r="W802" s="28">
        <v>0</v>
      </c>
      <c r="X802" s="28">
        <v>0</v>
      </c>
      <c r="Y802" s="60"/>
      <c r="Z802" s="28">
        <v>0</v>
      </c>
      <c r="AA802" s="28">
        <v>0</v>
      </c>
      <c r="AB802" s="60"/>
      <c r="AC802" s="28">
        <v>0</v>
      </c>
      <c r="AD802" s="28">
        <v>0</v>
      </c>
      <c r="AE802" s="60"/>
      <c r="AF802" s="28">
        <v>0</v>
      </c>
      <c r="AG802" s="44">
        <v>0</v>
      </c>
      <c r="AH802" s="60"/>
      <c r="AI802" s="63">
        <v>0</v>
      </c>
      <c r="AJ802" s="44">
        <v>0</v>
      </c>
      <c r="AK802" s="12"/>
      <c r="AL802" s="11"/>
      <c r="AM802" s="28">
        <v>3.59</v>
      </c>
      <c r="AN802" s="28">
        <v>236731.78</v>
      </c>
      <c r="AO802" s="60"/>
      <c r="AP802" s="28">
        <v>3.59</v>
      </c>
      <c r="AQ802" s="28">
        <v>94571.37</v>
      </c>
      <c r="AR802" s="60"/>
      <c r="AS802" s="28">
        <v>0.5</v>
      </c>
      <c r="AT802" s="28">
        <v>37213.5</v>
      </c>
      <c r="AU802" s="13"/>
      <c r="AV802" s="11"/>
      <c r="AW802" s="44">
        <v>648110.73</v>
      </c>
      <c r="AX802" s="51"/>
      <c r="AY802" s="140">
        <v>6.79</v>
      </c>
    </row>
    <row r="803" spans="1:51" x14ac:dyDescent="0.25">
      <c r="A803" s="116" t="s">
        <v>1822</v>
      </c>
      <c r="B803" s="152" t="s">
        <v>1823</v>
      </c>
      <c r="C803" s="27" t="s">
        <v>1811</v>
      </c>
      <c r="D803" s="27" t="s">
        <v>120</v>
      </c>
      <c r="E803" s="60"/>
      <c r="F803" s="139">
        <v>825.64</v>
      </c>
      <c r="G803" s="140">
        <v>106</v>
      </c>
      <c r="H803" s="140">
        <v>3</v>
      </c>
      <c r="I803" s="60"/>
      <c r="J803" s="28">
        <v>0.84</v>
      </c>
      <c r="K803" s="28">
        <v>55391.28</v>
      </c>
      <c r="L803" s="60"/>
      <c r="M803" s="28">
        <v>0.84</v>
      </c>
      <c r="N803" s="28">
        <v>55391.28</v>
      </c>
      <c r="O803" s="60"/>
      <c r="P803" s="28">
        <v>0.88</v>
      </c>
      <c r="Q803" s="28">
        <v>58028.959999999999</v>
      </c>
      <c r="R803" s="60"/>
      <c r="S803" s="28">
        <v>0.88</v>
      </c>
      <c r="T803" s="44">
        <v>58028.959999999999</v>
      </c>
      <c r="U803" s="12"/>
      <c r="V803" s="11"/>
      <c r="W803" s="28">
        <v>0.02</v>
      </c>
      <c r="X803" s="28">
        <v>1318.84</v>
      </c>
      <c r="Y803" s="60"/>
      <c r="Z803" s="28">
        <v>0.02</v>
      </c>
      <c r="AA803" s="28">
        <v>1318.84</v>
      </c>
      <c r="AB803" s="60"/>
      <c r="AC803" s="28">
        <v>0.02</v>
      </c>
      <c r="AD803" s="28">
        <v>1318.84</v>
      </c>
      <c r="AE803" s="60"/>
      <c r="AF803" s="28">
        <v>0.02</v>
      </c>
      <c r="AG803" s="44">
        <v>1318.84</v>
      </c>
      <c r="AH803" s="60"/>
      <c r="AI803" s="63">
        <v>0.03</v>
      </c>
      <c r="AJ803" s="44">
        <v>1978.26</v>
      </c>
      <c r="AK803" s="12"/>
      <c r="AL803" s="11"/>
      <c r="AM803" s="28">
        <v>5.85</v>
      </c>
      <c r="AN803" s="28">
        <v>385760.7</v>
      </c>
      <c r="AO803" s="60"/>
      <c r="AP803" s="28">
        <v>5.85</v>
      </c>
      <c r="AQ803" s="28">
        <v>154106.54999999999</v>
      </c>
      <c r="AR803" s="60"/>
      <c r="AS803" s="28">
        <v>0.82</v>
      </c>
      <c r="AT803" s="28">
        <v>61030.14</v>
      </c>
      <c r="AU803" s="13"/>
      <c r="AV803" s="11"/>
      <c r="AW803" s="44">
        <v>834991.48999999987</v>
      </c>
      <c r="AX803" s="51"/>
      <c r="AY803" s="140">
        <v>8.5399999999999991</v>
      </c>
    </row>
    <row r="804" spans="1:51" x14ac:dyDescent="0.25">
      <c r="A804" s="116" t="s">
        <v>1824</v>
      </c>
      <c r="B804" s="152" t="s">
        <v>1825</v>
      </c>
      <c r="C804" s="27" t="s">
        <v>1811</v>
      </c>
      <c r="D804" s="27" t="s">
        <v>131</v>
      </c>
      <c r="E804" s="60"/>
      <c r="F804" s="139">
        <v>1021.5</v>
      </c>
      <c r="G804" s="140">
        <v>135</v>
      </c>
      <c r="H804" s="140">
        <v>0</v>
      </c>
      <c r="I804" s="60"/>
      <c r="J804" s="28">
        <v>1.08</v>
      </c>
      <c r="K804" s="28">
        <v>71217.36</v>
      </c>
      <c r="L804" s="60"/>
      <c r="M804" s="28">
        <v>1.08</v>
      </c>
      <c r="N804" s="28">
        <v>71217.36</v>
      </c>
      <c r="O804" s="60"/>
      <c r="P804" s="28">
        <v>1.1200000000000001</v>
      </c>
      <c r="Q804" s="28">
        <v>73855.039999999994</v>
      </c>
      <c r="R804" s="60"/>
      <c r="S804" s="28">
        <v>1.1200000000000001</v>
      </c>
      <c r="T804" s="44">
        <v>73855.039999999994</v>
      </c>
      <c r="U804" s="12"/>
      <c r="V804" s="11"/>
      <c r="W804" s="28">
        <v>0</v>
      </c>
      <c r="X804" s="28">
        <v>0</v>
      </c>
      <c r="Y804" s="60"/>
      <c r="Z804" s="28">
        <v>0</v>
      </c>
      <c r="AA804" s="28">
        <v>0</v>
      </c>
      <c r="AB804" s="60"/>
      <c r="AC804" s="28">
        <v>0</v>
      </c>
      <c r="AD804" s="28">
        <v>0</v>
      </c>
      <c r="AE804" s="60"/>
      <c r="AF804" s="28">
        <v>0</v>
      </c>
      <c r="AG804" s="44">
        <v>0</v>
      </c>
      <c r="AH804" s="60"/>
      <c r="AI804" s="63">
        <v>0</v>
      </c>
      <c r="AJ804" s="44">
        <v>0</v>
      </c>
      <c r="AK804" s="12"/>
      <c r="AL804" s="11"/>
      <c r="AM804" s="28">
        <v>7.24</v>
      </c>
      <c r="AN804" s="28">
        <v>477420.08</v>
      </c>
      <c r="AO804" s="60"/>
      <c r="AP804" s="28">
        <v>7.24</v>
      </c>
      <c r="AQ804" s="28">
        <v>190723.32</v>
      </c>
      <c r="AR804" s="60"/>
      <c r="AS804" s="28">
        <v>1.02</v>
      </c>
      <c r="AT804" s="28">
        <v>75915.539999999994</v>
      </c>
      <c r="AU804" s="13"/>
      <c r="AV804" s="11"/>
      <c r="AW804" s="44">
        <v>1034203.74</v>
      </c>
      <c r="AX804" s="51"/>
      <c r="AY804" s="140">
        <v>10.56</v>
      </c>
    </row>
    <row r="805" spans="1:51" x14ac:dyDescent="0.25">
      <c r="A805" s="116" t="s">
        <v>1826</v>
      </c>
      <c r="B805" s="152" t="s">
        <v>1827</v>
      </c>
      <c r="C805" s="27" t="s">
        <v>1811</v>
      </c>
      <c r="D805" s="27" t="s">
        <v>12</v>
      </c>
      <c r="E805" s="60"/>
      <c r="F805" s="139">
        <v>1562.13</v>
      </c>
      <c r="G805" s="140">
        <v>358</v>
      </c>
      <c r="H805" s="140">
        <v>4</v>
      </c>
      <c r="I805" s="60"/>
      <c r="J805" s="28">
        <v>2.86</v>
      </c>
      <c r="K805" s="28">
        <v>188594.12</v>
      </c>
      <c r="L805" s="60"/>
      <c r="M805" s="28">
        <v>2.86</v>
      </c>
      <c r="N805" s="28">
        <v>188594.12</v>
      </c>
      <c r="O805" s="60"/>
      <c r="P805" s="28">
        <v>2.98</v>
      </c>
      <c r="Q805" s="28">
        <v>196507.16</v>
      </c>
      <c r="R805" s="60"/>
      <c r="S805" s="28">
        <v>2.98</v>
      </c>
      <c r="T805" s="44">
        <v>196507.16</v>
      </c>
      <c r="U805" s="12"/>
      <c r="V805" s="11"/>
      <c r="W805" s="28">
        <v>0.03</v>
      </c>
      <c r="X805" s="28">
        <v>1978.26</v>
      </c>
      <c r="Y805" s="60"/>
      <c r="Z805" s="28">
        <v>0.03</v>
      </c>
      <c r="AA805" s="28">
        <v>1978.26</v>
      </c>
      <c r="AB805" s="60"/>
      <c r="AC805" s="28">
        <v>0.03</v>
      </c>
      <c r="AD805" s="28">
        <v>1978.26</v>
      </c>
      <c r="AE805" s="60"/>
      <c r="AF805" s="28">
        <v>0.03</v>
      </c>
      <c r="AG805" s="44">
        <v>1978.26</v>
      </c>
      <c r="AH805" s="60"/>
      <c r="AI805" s="63">
        <v>0.04</v>
      </c>
      <c r="AJ805" s="44">
        <v>2637.68</v>
      </c>
      <c r="AK805" s="12"/>
      <c r="AL805" s="11"/>
      <c r="AM805" s="28">
        <v>11.07</v>
      </c>
      <c r="AN805" s="28">
        <v>729977.94</v>
      </c>
      <c r="AO805" s="60"/>
      <c r="AP805" s="28">
        <v>11.07</v>
      </c>
      <c r="AQ805" s="28">
        <v>291617.01</v>
      </c>
      <c r="AR805" s="60"/>
      <c r="AS805" s="28">
        <v>1.56</v>
      </c>
      <c r="AT805" s="28">
        <v>116106.12</v>
      </c>
      <c r="AU805" s="13"/>
      <c r="AV805" s="11"/>
      <c r="AW805" s="44">
        <v>1918454.3499999996</v>
      </c>
      <c r="AX805" s="51"/>
      <c r="AY805" s="140">
        <v>20.019999999999996</v>
      </c>
    </row>
    <row r="806" spans="1:51" x14ac:dyDescent="0.25">
      <c r="A806" s="116" t="s">
        <v>1831</v>
      </c>
      <c r="B806" s="152" t="s">
        <v>1832</v>
      </c>
      <c r="C806" s="27" t="s">
        <v>1830</v>
      </c>
      <c r="D806" s="27" t="s">
        <v>12</v>
      </c>
      <c r="E806" s="60"/>
      <c r="F806" s="139">
        <v>815.04</v>
      </c>
      <c r="G806" s="140">
        <v>278</v>
      </c>
      <c r="H806" s="140">
        <v>0</v>
      </c>
      <c r="I806" s="60"/>
      <c r="J806" s="28">
        <v>2.2200000000000002</v>
      </c>
      <c r="K806" s="28">
        <v>146391.24</v>
      </c>
      <c r="L806" s="60"/>
      <c r="M806" s="28">
        <v>2.2200000000000002</v>
      </c>
      <c r="N806" s="28">
        <v>146391.24</v>
      </c>
      <c r="O806" s="60"/>
      <c r="P806" s="28">
        <v>2.31</v>
      </c>
      <c r="Q806" s="28">
        <v>152326.01999999999</v>
      </c>
      <c r="R806" s="60"/>
      <c r="S806" s="28">
        <v>2.31</v>
      </c>
      <c r="T806" s="44">
        <v>152326.01999999999</v>
      </c>
      <c r="U806" s="12"/>
      <c r="V806" s="11"/>
      <c r="W806" s="28">
        <v>0</v>
      </c>
      <c r="X806" s="28">
        <v>0</v>
      </c>
      <c r="Y806" s="60"/>
      <c r="Z806" s="28">
        <v>0</v>
      </c>
      <c r="AA806" s="28">
        <v>0</v>
      </c>
      <c r="AB806" s="60"/>
      <c r="AC806" s="28">
        <v>0</v>
      </c>
      <c r="AD806" s="28">
        <v>0</v>
      </c>
      <c r="AE806" s="60"/>
      <c r="AF806" s="28">
        <v>0</v>
      </c>
      <c r="AG806" s="44">
        <v>0</v>
      </c>
      <c r="AH806" s="60"/>
      <c r="AI806" s="63">
        <v>0</v>
      </c>
      <c r="AJ806" s="44">
        <v>0</v>
      </c>
      <c r="AK806" s="12"/>
      <c r="AL806" s="11"/>
      <c r="AM806" s="28">
        <v>5.78</v>
      </c>
      <c r="AN806" s="28">
        <v>381144.76</v>
      </c>
      <c r="AO806" s="60"/>
      <c r="AP806" s="28">
        <v>5.78</v>
      </c>
      <c r="AQ806" s="28">
        <v>152262.54</v>
      </c>
      <c r="AR806" s="60"/>
      <c r="AS806" s="28">
        <v>0.81</v>
      </c>
      <c r="AT806" s="28">
        <v>60285.87</v>
      </c>
      <c r="AU806" s="13"/>
      <c r="AV806" s="11"/>
      <c r="AW806" s="44">
        <v>1191127.69</v>
      </c>
      <c r="AX806" s="51"/>
      <c r="AY806" s="140">
        <v>12.620000000000001</v>
      </c>
    </row>
    <row r="807" spans="1:51" x14ac:dyDescent="0.25">
      <c r="A807" s="116" t="s">
        <v>1833</v>
      </c>
      <c r="B807" s="152" t="s">
        <v>1834</v>
      </c>
      <c r="C807" s="27" t="s">
        <v>1830</v>
      </c>
      <c r="D807" s="27" t="s">
        <v>12</v>
      </c>
      <c r="E807" s="60"/>
      <c r="F807" s="139">
        <v>1288.25</v>
      </c>
      <c r="G807" s="140">
        <v>669</v>
      </c>
      <c r="H807" s="140">
        <v>0</v>
      </c>
      <c r="I807" s="60"/>
      <c r="J807" s="28">
        <v>5.35</v>
      </c>
      <c r="K807" s="28">
        <v>352789.7</v>
      </c>
      <c r="L807" s="60"/>
      <c r="M807" s="28">
        <v>5.35</v>
      </c>
      <c r="N807" s="28">
        <v>352789.7</v>
      </c>
      <c r="O807" s="60"/>
      <c r="P807" s="28">
        <v>5.57</v>
      </c>
      <c r="Q807" s="28">
        <v>367296.94</v>
      </c>
      <c r="R807" s="60"/>
      <c r="S807" s="28">
        <v>5.57</v>
      </c>
      <c r="T807" s="44">
        <v>367296.94</v>
      </c>
      <c r="U807" s="12"/>
      <c r="V807" s="11"/>
      <c r="W807" s="28">
        <v>0</v>
      </c>
      <c r="X807" s="28">
        <v>0</v>
      </c>
      <c r="Y807" s="60"/>
      <c r="Z807" s="28">
        <v>0</v>
      </c>
      <c r="AA807" s="28">
        <v>0</v>
      </c>
      <c r="AB807" s="60"/>
      <c r="AC807" s="28">
        <v>0</v>
      </c>
      <c r="AD807" s="28">
        <v>0</v>
      </c>
      <c r="AE807" s="60"/>
      <c r="AF807" s="28">
        <v>0</v>
      </c>
      <c r="AG807" s="44">
        <v>0</v>
      </c>
      <c r="AH807" s="60"/>
      <c r="AI807" s="63">
        <v>0</v>
      </c>
      <c r="AJ807" s="44">
        <v>0</v>
      </c>
      <c r="AK807" s="12"/>
      <c r="AL807" s="11"/>
      <c r="AM807" s="28">
        <v>9.1300000000000008</v>
      </c>
      <c r="AN807" s="28">
        <v>602050.46</v>
      </c>
      <c r="AO807" s="60"/>
      <c r="AP807" s="28">
        <v>9.1300000000000008</v>
      </c>
      <c r="AQ807" s="28">
        <v>240511.59</v>
      </c>
      <c r="AR807" s="60"/>
      <c r="AS807" s="28">
        <v>1.28</v>
      </c>
      <c r="AT807" s="28">
        <v>95266.559999999998</v>
      </c>
      <c r="AU807" s="13"/>
      <c r="AV807" s="11"/>
      <c r="AW807" s="44">
        <v>2378001.89</v>
      </c>
      <c r="AX807" s="51"/>
      <c r="AY807" s="140">
        <v>25.620000000000005</v>
      </c>
    </row>
    <row r="808" spans="1:51" x14ac:dyDescent="0.25">
      <c r="A808" s="116" t="s">
        <v>1835</v>
      </c>
      <c r="B808" s="152" t="s">
        <v>1836</v>
      </c>
      <c r="C808" s="27" t="s">
        <v>1830</v>
      </c>
      <c r="D808" s="27" t="s">
        <v>12</v>
      </c>
      <c r="E808" s="60"/>
      <c r="F808" s="139">
        <v>959.02</v>
      </c>
      <c r="G808" s="140">
        <v>560</v>
      </c>
      <c r="H808" s="140">
        <v>4.83</v>
      </c>
      <c r="I808" s="60"/>
      <c r="J808" s="28">
        <v>4.4800000000000004</v>
      </c>
      <c r="K808" s="28">
        <v>295420.15999999997</v>
      </c>
      <c r="L808" s="60"/>
      <c r="M808" s="28">
        <v>4.4800000000000004</v>
      </c>
      <c r="N808" s="28">
        <v>295420.15999999997</v>
      </c>
      <c r="O808" s="60"/>
      <c r="P808" s="28">
        <v>4.66</v>
      </c>
      <c r="Q808" s="28">
        <v>307289.71999999997</v>
      </c>
      <c r="R808" s="60"/>
      <c r="S808" s="28">
        <v>4.66</v>
      </c>
      <c r="T808" s="44">
        <v>307289.71999999997</v>
      </c>
      <c r="U808" s="12"/>
      <c r="V808" s="11"/>
      <c r="W808" s="28">
        <v>0.03</v>
      </c>
      <c r="X808" s="28">
        <v>1978.26</v>
      </c>
      <c r="Y808" s="60"/>
      <c r="Z808" s="28">
        <v>0.03</v>
      </c>
      <c r="AA808" s="28">
        <v>1978.26</v>
      </c>
      <c r="AB808" s="60"/>
      <c r="AC808" s="28">
        <v>0.04</v>
      </c>
      <c r="AD808" s="28">
        <v>2637.68</v>
      </c>
      <c r="AE808" s="60"/>
      <c r="AF808" s="28">
        <v>0.04</v>
      </c>
      <c r="AG808" s="44">
        <v>2637.68</v>
      </c>
      <c r="AH808" s="60"/>
      <c r="AI808" s="63">
        <v>0.04</v>
      </c>
      <c r="AJ808" s="44">
        <v>2637.68</v>
      </c>
      <c r="AK808" s="12"/>
      <c r="AL808" s="11"/>
      <c r="AM808" s="28">
        <v>6.8</v>
      </c>
      <c r="AN808" s="28">
        <v>448405.6</v>
      </c>
      <c r="AO808" s="60"/>
      <c r="AP808" s="28">
        <v>6.8</v>
      </c>
      <c r="AQ808" s="28">
        <v>179132.4</v>
      </c>
      <c r="AR808" s="60"/>
      <c r="AS808" s="28">
        <v>0.95</v>
      </c>
      <c r="AT808" s="28">
        <v>70705.649999999994</v>
      </c>
      <c r="AU808" s="13"/>
      <c r="AV808" s="11"/>
      <c r="AW808" s="44">
        <v>1915532.9699999997</v>
      </c>
      <c r="AX808" s="51"/>
      <c r="AY808" s="140">
        <v>20.749999999999996</v>
      </c>
    </row>
    <row r="809" spans="1:51" x14ac:dyDescent="0.25">
      <c r="A809" s="116" t="s">
        <v>1837</v>
      </c>
      <c r="B809" s="152" t="s">
        <v>1838</v>
      </c>
      <c r="C809" s="27" t="s">
        <v>1830</v>
      </c>
      <c r="D809" s="27" t="s">
        <v>12</v>
      </c>
      <c r="E809" s="60"/>
      <c r="F809" s="139">
        <v>397.55</v>
      </c>
      <c r="G809" s="140">
        <v>190</v>
      </c>
      <c r="H809" s="140">
        <v>0</v>
      </c>
      <c r="I809" s="60"/>
      <c r="J809" s="28">
        <v>1.52</v>
      </c>
      <c r="K809" s="28">
        <v>100231.84</v>
      </c>
      <c r="L809" s="60"/>
      <c r="M809" s="28">
        <v>1.52</v>
      </c>
      <c r="N809" s="28">
        <v>100231.84</v>
      </c>
      <c r="O809" s="60"/>
      <c r="P809" s="28">
        <v>1.58</v>
      </c>
      <c r="Q809" s="28">
        <v>104188.36</v>
      </c>
      <c r="R809" s="60"/>
      <c r="S809" s="28">
        <v>1.58</v>
      </c>
      <c r="T809" s="44">
        <v>104188.36</v>
      </c>
      <c r="U809" s="12"/>
      <c r="V809" s="11"/>
      <c r="W809" s="28">
        <v>0</v>
      </c>
      <c r="X809" s="28">
        <v>0</v>
      </c>
      <c r="Y809" s="60"/>
      <c r="Z809" s="28">
        <v>0</v>
      </c>
      <c r="AA809" s="28">
        <v>0</v>
      </c>
      <c r="AB809" s="60"/>
      <c r="AC809" s="28">
        <v>0</v>
      </c>
      <c r="AD809" s="28">
        <v>0</v>
      </c>
      <c r="AE809" s="60"/>
      <c r="AF809" s="28">
        <v>0</v>
      </c>
      <c r="AG809" s="44">
        <v>0</v>
      </c>
      <c r="AH809" s="60"/>
      <c r="AI809" s="63">
        <v>0</v>
      </c>
      <c r="AJ809" s="44">
        <v>0</v>
      </c>
      <c r="AK809" s="12"/>
      <c r="AL809" s="11"/>
      <c r="AM809" s="28">
        <v>2.81</v>
      </c>
      <c r="AN809" s="28">
        <v>185297.02</v>
      </c>
      <c r="AO809" s="60"/>
      <c r="AP809" s="28">
        <v>2.81</v>
      </c>
      <c r="AQ809" s="28">
        <v>74023.83</v>
      </c>
      <c r="AR809" s="60"/>
      <c r="AS809" s="28">
        <v>0.39</v>
      </c>
      <c r="AT809" s="28">
        <v>29026.53</v>
      </c>
      <c r="AU809" s="13"/>
      <c r="AV809" s="11"/>
      <c r="AW809" s="44">
        <v>697187.77999999991</v>
      </c>
      <c r="AX809" s="51"/>
      <c r="AY809" s="140">
        <v>7.49</v>
      </c>
    </row>
    <row r="810" spans="1:51" x14ac:dyDescent="0.25">
      <c r="A810" s="116" t="s">
        <v>1839</v>
      </c>
      <c r="B810" s="152" t="s">
        <v>1840</v>
      </c>
      <c r="C810" s="27" t="s">
        <v>1830</v>
      </c>
      <c r="D810" s="27" t="s">
        <v>12</v>
      </c>
      <c r="E810" s="60"/>
      <c r="F810" s="139">
        <v>211.5</v>
      </c>
      <c r="G810" s="140">
        <v>69</v>
      </c>
      <c r="H810" s="140">
        <v>0</v>
      </c>
      <c r="I810" s="60"/>
      <c r="J810" s="28">
        <v>0.55000000000000004</v>
      </c>
      <c r="K810" s="28">
        <v>36268.1</v>
      </c>
      <c r="L810" s="60"/>
      <c r="M810" s="28">
        <v>0.55000000000000004</v>
      </c>
      <c r="N810" s="28">
        <v>36268.1</v>
      </c>
      <c r="O810" s="60"/>
      <c r="P810" s="28">
        <v>0.56999999999999995</v>
      </c>
      <c r="Q810" s="28">
        <v>37586.94</v>
      </c>
      <c r="R810" s="60"/>
      <c r="S810" s="28">
        <v>0.56999999999999995</v>
      </c>
      <c r="T810" s="44">
        <v>37586.94</v>
      </c>
      <c r="U810" s="12"/>
      <c r="V810" s="11"/>
      <c r="W810" s="28">
        <v>0</v>
      </c>
      <c r="X810" s="28">
        <v>0</v>
      </c>
      <c r="Y810" s="60"/>
      <c r="Z810" s="28">
        <v>0</v>
      </c>
      <c r="AA810" s="28">
        <v>0</v>
      </c>
      <c r="AB810" s="60"/>
      <c r="AC810" s="28">
        <v>0</v>
      </c>
      <c r="AD810" s="28">
        <v>0</v>
      </c>
      <c r="AE810" s="60"/>
      <c r="AF810" s="28">
        <v>0</v>
      </c>
      <c r="AG810" s="44">
        <v>0</v>
      </c>
      <c r="AH810" s="60"/>
      <c r="AI810" s="63">
        <v>0</v>
      </c>
      <c r="AJ810" s="44">
        <v>0</v>
      </c>
      <c r="AK810" s="12"/>
      <c r="AL810" s="11"/>
      <c r="AM810" s="28">
        <v>1.5</v>
      </c>
      <c r="AN810" s="28">
        <v>98913</v>
      </c>
      <c r="AO810" s="60"/>
      <c r="AP810" s="28">
        <v>1.5</v>
      </c>
      <c r="AQ810" s="28">
        <v>39514.5</v>
      </c>
      <c r="AR810" s="60"/>
      <c r="AS810" s="28">
        <v>0.21</v>
      </c>
      <c r="AT810" s="28">
        <v>15629.67</v>
      </c>
      <c r="AU810" s="13"/>
      <c r="AV810" s="11"/>
      <c r="AW810" s="44">
        <v>301767.24999999994</v>
      </c>
      <c r="AX810" s="51"/>
      <c r="AY810" s="140">
        <v>3.19</v>
      </c>
    </row>
    <row r="811" spans="1:51" x14ac:dyDescent="0.25">
      <c r="A811" s="116" t="s">
        <v>1841</v>
      </c>
      <c r="B811" s="152" t="s">
        <v>1842</v>
      </c>
      <c r="C811" s="27" t="s">
        <v>1830</v>
      </c>
      <c r="D811" s="27" t="s">
        <v>12</v>
      </c>
      <c r="E811" s="60"/>
      <c r="F811" s="139">
        <v>1176.27</v>
      </c>
      <c r="G811" s="140">
        <v>740.33</v>
      </c>
      <c r="H811" s="140">
        <v>0</v>
      </c>
      <c r="I811" s="60"/>
      <c r="J811" s="28">
        <v>5.92</v>
      </c>
      <c r="K811" s="28">
        <v>390376.64</v>
      </c>
      <c r="L811" s="60"/>
      <c r="M811" s="28">
        <v>5.92</v>
      </c>
      <c r="N811" s="28">
        <v>390376.64</v>
      </c>
      <c r="O811" s="60"/>
      <c r="P811" s="28">
        <v>6.16</v>
      </c>
      <c r="Q811" s="28">
        <v>406202.72</v>
      </c>
      <c r="R811" s="60"/>
      <c r="S811" s="28">
        <v>6.16</v>
      </c>
      <c r="T811" s="44">
        <v>406202.72</v>
      </c>
      <c r="U811" s="12"/>
      <c r="V811" s="11"/>
      <c r="W811" s="28">
        <v>0</v>
      </c>
      <c r="X811" s="28">
        <v>0</v>
      </c>
      <c r="Y811" s="60"/>
      <c r="Z811" s="28">
        <v>0</v>
      </c>
      <c r="AA811" s="28">
        <v>0</v>
      </c>
      <c r="AB811" s="60"/>
      <c r="AC811" s="28">
        <v>0</v>
      </c>
      <c r="AD811" s="28">
        <v>0</v>
      </c>
      <c r="AE811" s="60"/>
      <c r="AF811" s="28">
        <v>0</v>
      </c>
      <c r="AG811" s="44">
        <v>0</v>
      </c>
      <c r="AH811" s="60"/>
      <c r="AI811" s="63">
        <v>0</v>
      </c>
      <c r="AJ811" s="44">
        <v>0</v>
      </c>
      <c r="AK811" s="12"/>
      <c r="AL811" s="11"/>
      <c r="AM811" s="28">
        <v>8.34</v>
      </c>
      <c r="AN811" s="28">
        <v>549956.28</v>
      </c>
      <c r="AO811" s="60"/>
      <c r="AP811" s="28">
        <v>8.34</v>
      </c>
      <c r="AQ811" s="28">
        <v>219700.62</v>
      </c>
      <c r="AR811" s="60"/>
      <c r="AS811" s="28">
        <v>1.17</v>
      </c>
      <c r="AT811" s="28">
        <v>87079.59</v>
      </c>
      <c r="AU811" s="13"/>
      <c r="AV811" s="11"/>
      <c r="AW811" s="44">
        <v>2449895.21</v>
      </c>
      <c r="AX811" s="51"/>
      <c r="AY811" s="140">
        <v>26.580000000000002</v>
      </c>
    </row>
    <row r="812" spans="1:51" x14ac:dyDescent="0.25">
      <c r="A812" s="116" t="s">
        <v>1843</v>
      </c>
      <c r="B812" s="152" t="s">
        <v>1844</v>
      </c>
      <c r="C812" s="27" t="s">
        <v>1830</v>
      </c>
      <c r="D812" s="27" t="s">
        <v>120</v>
      </c>
      <c r="E812" s="60"/>
      <c r="F812" s="139">
        <v>72.88</v>
      </c>
      <c r="G812" s="140">
        <v>30.66</v>
      </c>
      <c r="H812" s="140">
        <v>0</v>
      </c>
      <c r="I812" s="60"/>
      <c r="J812" s="28">
        <v>0.24</v>
      </c>
      <c r="K812" s="28">
        <v>15826.08</v>
      </c>
      <c r="L812" s="60"/>
      <c r="M812" s="28">
        <v>0.24</v>
      </c>
      <c r="N812" s="28">
        <v>15826.08</v>
      </c>
      <c r="O812" s="60"/>
      <c r="P812" s="28">
        <v>0.25</v>
      </c>
      <c r="Q812" s="28">
        <v>16485.5</v>
      </c>
      <c r="R812" s="60"/>
      <c r="S812" s="28">
        <v>0.25</v>
      </c>
      <c r="T812" s="44">
        <v>16485.5</v>
      </c>
      <c r="U812" s="12"/>
      <c r="V812" s="11"/>
      <c r="W812" s="28">
        <v>0</v>
      </c>
      <c r="X812" s="28">
        <v>0</v>
      </c>
      <c r="Y812" s="60"/>
      <c r="Z812" s="28">
        <v>0</v>
      </c>
      <c r="AA812" s="28">
        <v>0</v>
      </c>
      <c r="AB812" s="60"/>
      <c r="AC812" s="28">
        <v>0</v>
      </c>
      <c r="AD812" s="28">
        <v>0</v>
      </c>
      <c r="AE812" s="60"/>
      <c r="AF812" s="28">
        <v>0</v>
      </c>
      <c r="AG812" s="44">
        <v>0</v>
      </c>
      <c r="AH812" s="60"/>
      <c r="AI812" s="63">
        <v>0</v>
      </c>
      <c r="AJ812" s="44">
        <v>0</v>
      </c>
      <c r="AK812" s="12"/>
      <c r="AL812" s="11"/>
      <c r="AM812" s="28">
        <v>0.51</v>
      </c>
      <c r="AN812" s="28">
        <v>33630.42</v>
      </c>
      <c r="AO812" s="60"/>
      <c r="AP812" s="28">
        <v>0.51</v>
      </c>
      <c r="AQ812" s="28">
        <v>13434.93</v>
      </c>
      <c r="AR812" s="60"/>
      <c r="AS812" s="28">
        <v>7.0000000000000007E-2</v>
      </c>
      <c r="AT812" s="28">
        <v>5209.8900000000003</v>
      </c>
      <c r="AU812" s="13"/>
      <c r="AV812" s="11"/>
      <c r="AW812" s="44">
        <v>116898.4</v>
      </c>
      <c r="AX812" s="51"/>
      <c r="AY812" s="140">
        <v>1.25</v>
      </c>
    </row>
    <row r="813" spans="1:51" x14ac:dyDescent="0.25">
      <c r="A813" s="116" t="s">
        <v>1845</v>
      </c>
      <c r="B813" s="152" t="s">
        <v>1846</v>
      </c>
      <c r="C813" s="27" t="s">
        <v>1830</v>
      </c>
      <c r="D813" s="27" t="s">
        <v>12</v>
      </c>
      <c r="E813" s="60"/>
      <c r="F813" s="139">
        <v>959</v>
      </c>
      <c r="G813" s="140">
        <v>331</v>
      </c>
      <c r="H813" s="140">
        <v>0</v>
      </c>
      <c r="I813" s="60"/>
      <c r="J813" s="28">
        <v>2.64</v>
      </c>
      <c r="K813" s="28">
        <v>174086.88</v>
      </c>
      <c r="L813" s="60"/>
      <c r="M813" s="28">
        <v>2.64</v>
      </c>
      <c r="N813" s="28">
        <v>174086.88</v>
      </c>
      <c r="O813" s="60"/>
      <c r="P813" s="28">
        <v>2.75</v>
      </c>
      <c r="Q813" s="28">
        <v>181340.5</v>
      </c>
      <c r="R813" s="60"/>
      <c r="S813" s="28">
        <v>2.75</v>
      </c>
      <c r="T813" s="44">
        <v>181340.5</v>
      </c>
      <c r="U813" s="12"/>
      <c r="V813" s="11"/>
      <c r="W813" s="28">
        <v>0</v>
      </c>
      <c r="X813" s="28">
        <v>0</v>
      </c>
      <c r="Y813" s="60"/>
      <c r="Z813" s="28">
        <v>0</v>
      </c>
      <c r="AA813" s="28">
        <v>0</v>
      </c>
      <c r="AB813" s="60"/>
      <c r="AC813" s="28">
        <v>0</v>
      </c>
      <c r="AD813" s="28">
        <v>0</v>
      </c>
      <c r="AE813" s="60"/>
      <c r="AF813" s="28">
        <v>0</v>
      </c>
      <c r="AG813" s="44">
        <v>0</v>
      </c>
      <c r="AH813" s="60"/>
      <c r="AI813" s="63">
        <v>0</v>
      </c>
      <c r="AJ813" s="44">
        <v>0</v>
      </c>
      <c r="AK813" s="12"/>
      <c r="AL813" s="11"/>
      <c r="AM813" s="28">
        <v>6.8</v>
      </c>
      <c r="AN813" s="28">
        <v>448405.6</v>
      </c>
      <c r="AO813" s="60"/>
      <c r="AP813" s="28">
        <v>6.8</v>
      </c>
      <c r="AQ813" s="28">
        <v>179132.4</v>
      </c>
      <c r="AR813" s="60"/>
      <c r="AS813" s="28">
        <v>0.95</v>
      </c>
      <c r="AT813" s="28">
        <v>70705.649999999994</v>
      </c>
      <c r="AU813" s="13"/>
      <c r="AV813" s="11"/>
      <c r="AW813" s="44">
        <v>1409098.4099999997</v>
      </c>
      <c r="AX813" s="51"/>
      <c r="AY813" s="140">
        <v>14.940000000000001</v>
      </c>
    </row>
    <row r="814" spans="1:51" x14ac:dyDescent="0.25">
      <c r="A814" s="116" t="s">
        <v>1847</v>
      </c>
      <c r="B814" s="152" t="s">
        <v>1848</v>
      </c>
      <c r="C814" s="27" t="s">
        <v>1830</v>
      </c>
      <c r="D814" s="27" t="s">
        <v>12</v>
      </c>
      <c r="E814" s="60"/>
      <c r="F814" s="139">
        <v>5385.78</v>
      </c>
      <c r="G814" s="140">
        <v>4434.66</v>
      </c>
      <c r="H814" s="140">
        <v>172.33</v>
      </c>
      <c r="I814" s="60"/>
      <c r="J814" s="28">
        <v>35.47</v>
      </c>
      <c r="K814" s="28">
        <v>2338962.7400000002</v>
      </c>
      <c r="L814" s="60"/>
      <c r="M814" s="28">
        <v>35.47</v>
      </c>
      <c r="N814" s="28">
        <v>2338962.7400000002</v>
      </c>
      <c r="O814" s="60"/>
      <c r="P814" s="28">
        <v>36.950000000000003</v>
      </c>
      <c r="Q814" s="28">
        <v>2436556.9</v>
      </c>
      <c r="R814" s="60"/>
      <c r="S814" s="28">
        <v>36.950000000000003</v>
      </c>
      <c r="T814" s="44">
        <v>2436556.9</v>
      </c>
      <c r="U814" s="12"/>
      <c r="V814" s="11"/>
      <c r="W814" s="28">
        <v>1.37</v>
      </c>
      <c r="X814" s="28">
        <v>90340.54</v>
      </c>
      <c r="Y814" s="60"/>
      <c r="Z814" s="28">
        <v>1.37</v>
      </c>
      <c r="AA814" s="28">
        <v>90340.54</v>
      </c>
      <c r="AB814" s="60"/>
      <c r="AC814" s="28">
        <v>1.43</v>
      </c>
      <c r="AD814" s="28">
        <v>94297.06</v>
      </c>
      <c r="AE814" s="60"/>
      <c r="AF814" s="28">
        <v>1.43</v>
      </c>
      <c r="AG814" s="44">
        <v>94297.06</v>
      </c>
      <c r="AH814" s="60"/>
      <c r="AI814" s="63">
        <v>1.72</v>
      </c>
      <c r="AJ814" s="44">
        <v>113420.24</v>
      </c>
      <c r="AK814" s="12"/>
      <c r="AL814" s="11"/>
      <c r="AM814" s="28">
        <v>38.19</v>
      </c>
      <c r="AN814" s="28">
        <v>2518324.98</v>
      </c>
      <c r="AO814" s="60"/>
      <c r="AP814" s="28">
        <v>38.19</v>
      </c>
      <c r="AQ814" s="28">
        <v>1006039.17</v>
      </c>
      <c r="AR814" s="60"/>
      <c r="AS814" s="28">
        <v>5.38</v>
      </c>
      <c r="AT814" s="28">
        <v>400417.26</v>
      </c>
      <c r="AU814" s="13"/>
      <c r="AV814" s="11"/>
      <c r="AW814" s="44">
        <v>13958516.130000001</v>
      </c>
      <c r="AX814" s="51"/>
      <c r="AY814" s="140">
        <v>153.51000000000002</v>
      </c>
    </row>
    <row r="815" spans="1:51" x14ac:dyDescent="0.25">
      <c r="A815" s="116" t="s">
        <v>1849</v>
      </c>
      <c r="B815" s="152" t="s">
        <v>1850</v>
      </c>
      <c r="C815" s="27" t="s">
        <v>1830</v>
      </c>
      <c r="D815" s="27" t="s">
        <v>131</v>
      </c>
      <c r="E815" s="60"/>
      <c r="F815" s="139">
        <v>68.489999999999995</v>
      </c>
      <c r="G815" s="140">
        <v>22.66</v>
      </c>
      <c r="H815" s="140">
        <v>0</v>
      </c>
      <c r="I815" s="60"/>
      <c r="J815" s="28">
        <v>0.18</v>
      </c>
      <c r="K815" s="28">
        <v>11869.56</v>
      </c>
      <c r="L815" s="60"/>
      <c r="M815" s="28">
        <v>0.18</v>
      </c>
      <c r="N815" s="28">
        <v>11869.56</v>
      </c>
      <c r="O815" s="60"/>
      <c r="P815" s="28">
        <v>0.18</v>
      </c>
      <c r="Q815" s="28">
        <v>11869.56</v>
      </c>
      <c r="R815" s="60"/>
      <c r="S815" s="28">
        <v>0.18</v>
      </c>
      <c r="T815" s="44">
        <v>11869.56</v>
      </c>
      <c r="U815" s="12"/>
      <c r="V815" s="11"/>
      <c r="W815" s="28">
        <v>0</v>
      </c>
      <c r="X815" s="28">
        <v>0</v>
      </c>
      <c r="Y815" s="60"/>
      <c r="Z815" s="28">
        <v>0</v>
      </c>
      <c r="AA815" s="28">
        <v>0</v>
      </c>
      <c r="AB815" s="60"/>
      <c r="AC815" s="28">
        <v>0</v>
      </c>
      <c r="AD815" s="28">
        <v>0</v>
      </c>
      <c r="AE815" s="60"/>
      <c r="AF815" s="28">
        <v>0</v>
      </c>
      <c r="AG815" s="44">
        <v>0</v>
      </c>
      <c r="AH815" s="60"/>
      <c r="AI815" s="63">
        <v>0</v>
      </c>
      <c r="AJ815" s="44">
        <v>0</v>
      </c>
      <c r="AK815" s="12"/>
      <c r="AL815" s="11"/>
      <c r="AM815" s="28">
        <v>0.48</v>
      </c>
      <c r="AN815" s="28">
        <v>31652.16</v>
      </c>
      <c r="AO815" s="60"/>
      <c r="AP815" s="28">
        <v>0.48</v>
      </c>
      <c r="AQ815" s="28">
        <v>12644.64</v>
      </c>
      <c r="AR815" s="60"/>
      <c r="AS815" s="28">
        <v>0.06</v>
      </c>
      <c r="AT815" s="28">
        <v>4465.62</v>
      </c>
      <c r="AU815" s="13"/>
      <c r="AV815" s="11"/>
      <c r="AW815" s="44">
        <v>96240.659999999989</v>
      </c>
      <c r="AX815" s="51"/>
      <c r="AY815" s="140">
        <v>1.02</v>
      </c>
    </row>
    <row r="816" spans="1:51" x14ac:dyDescent="0.25">
      <c r="A816" s="116" t="s">
        <v>1851</v>
      </c>
      <c r="B816" s="152" t="s">
        <v>1852</v>
      </c>
      <c r="C816" s="27" t="s">
        <v>1830</v>
      </c>
      <c r="D816" s="27" t="s">
        <v>12</v>
      </c>
      <c r="E816" s="60"/>
      <c r="F816" s="139">
        <v>875.37</v>
      </c>
      <c r="G816" s="140">
        <v>296</v>
      </c>
      <c r="H816" s="140">
        <v>0</v>
      </c>
      <c r="I816" s="60"/>
      <c r="J816" s="28">
        <v>2.36</v>
      </c>
      <c r="K816" s="28">
        <v>155623.12</v>
      </c>
      <c r="L816" s="60"/>
      <c r="M816" s="28">
        <v>2.36</v>
      </c>
      <c r="N816" s="28">
        <v>155623.12</v>
      </c>
      <c r="O816" s="60"/>
      <c r="P816" s="28">
        <v>2.46</v>
      </c>
      <c r="Q816" s="28">
        <v>162217.32</v>
      </c>
      <c r="R816" s="60"/>
      <c r="S816" s="28">
        <v>2.46</v>
      </c>
      <c r="T816" s="44">
        <v>162217.32</v>
      </c>
      <c r="U816" s="12"/>
      <c r="V816" s="11"/>
      <c r="W816" s="28">
        <v>0</v>
      </c>
      <c r="X816" s="28">
        <v>0</v>
      </c>
      <c r="Y816" s="60"/>
      <c r="Z816" s="28">
        <v>0</v>
      </c>
      <c r="AA816" s="28">
        <v>0</v>
      </c>
      <c r="AB816" s="60"/>
      <c r="AC816" s="28">
        <v>0</v>
      </c>
      <c r="AD816" s="28">
        <v>0</v>
      </c>
      <c r="AE816" s="60"/>
      <c r="AF816" s="28">
        <v>0</v>
      </c>
      <c r="AG816" s="44">
        <v>0</v>
      </c>
      <c r="AH816" s="60"/>
      <c r="AI816" s="63">
        <v>0</v>
      </c>
      <c r="AJ816" s="44">
        <v>0</v>
      </c>
      <c r="AK816" s="12"/>
      <c r="AL816" s="11"/>
      <c r="AM816" s="28">
        <v>6.2</v>
      </c>
      <c r="AN816" s="28">
        <v>408840.4</v>
      </c>
      <c r="AO816" s="60"/>
      <c r="AP816" s="28">
        <v>6.2</v>
      </c>
      <c r="AQ816" s="28">
        <v>163326.6</v>
      </c>
      <c r="AR816" s="60"/>
      <c r="AS816" s="28">
        <v>0.87</v>
      </c>
      <c r="AT816" s="28">
        <v>64751.49</v>
      </c>
      <c r="AU816" s="13"/>
      <c r="AV816" s="11"/>
      <c r="AW816" s="44">
        <v>1272599.3700000001</v>
      </c>
      <c r="AX816" s="51"/>
      <c r="AY816" s="140">
        <v>13.48</v>
      </c>
    </row>
    <row r="817" spans="1:51" x14ac:dyDescent="0.25">
      <c r="A817" s="116" t="s">
        <v>1859</v>
      </c>
      <c r="B817" s="152" t="s">
        <v>1860</v>
      </c>
      <c r="C817" s="27" t="s">
        <v>963</v>
      </c>
      <c r="D817" s="27" t="s">
        <v>120</v>
      </c>
      <c r="E817" s="60"/>
      <c r="F817" s="139">
        <v>1209</v>
      </c>
      <c r="G817" s="140">
        <v>184</v>
      </c>
      <c r="H817" s="140">
        <v>20.5</v>
      </c>
      <c r="I817" s="60"/>
      <c r="J817" s="28">
        <v>1.47</v>
      </c>
      <c r="K817" s="28">
        <v>96934.74</v>
      </c>
      <c r="L817" s="60"/>
      <c r="M817" s="28">
        <v>1.47</v>
      </c>
      <c r="N817" s="28">
        <v>96934.74</v>
      </c>
      <c r="O817" s="60"/>
      <c r="P817" s="28">
        <v>1.53</v>
      </c>
      <c r="Q817" s="28">
        <v>100891.26</v>
      </c>
      <c r="R817" s="60"/>
      <c r="S817" s="28">
        <v>1.53</v>
      </c>
      <c r="T817" s="44">
        <v>100891.26</v>
      </c>
      <c r="U817" s="12"/>
      <c r="V817" s="11"/>
      <c r="W817" s="28">
        <v>0.16</v>
      </c>
      <c r="X817" s="28">
        <v>10550.72</v>
      </c>
      <c r="Y817" s="60"/>
      <c r="Z817" s="28">
        <v>0.16</v>
      </c>
      <c r="AA817" s="28">
        <v>10550.72</v>
      </c>
      <c r="AB817" s="60"/>
      <c r="AC817" s="28">
        <v>0.17</v>
      </c>
      <c r="AD817" s="28">
        <v>11210.14</v>
      </c>
      <c r="AE817" s="60"/>
      <c r="AF817" s="28">
        <v>0.17</v>
      </c>
      <c r="AG817" s="44">
        <v>11210.14</v>
      </c>
      <c r="AH817" s="60"/>
      <c r="AI817" s="63">
        <v>0.2</v>
      </c>
      <c r="AJ817" s="44">
        <v>13188.4</v>
      </c>
      <c r="AK817" s="12"/>
      <c r="AL817" s="11"/>
      <c r="AM817" s="28">
        <v>8.57</v>
      </c>
      <c r="AN817" s="28">
        <v>565122.93999999994</v>
      </c>
      <c r="AO817" s="60"/>
      <c r="AP817" s="28">
        <v>8.57</v>
      </c>
      <c r="AQ817" s="28">
        <v>225759.51</v>
      </c>
      <c r="AR817" s="60"/>
      <c r="AS817" s="28">
        <v>1.2</v>
      </c>
      <c r="AT817" s="28">
        <v>89312.4</v>
      </c>
      <c r="AU817" s="13"/>
      <c r="AV817" s="11"/>
      <c r="AW817" s="44">
        <v>1332556.97</v>
      </c>
      <c r="AX817" s="51"/>
      <c r="AY817" s="140">
        <v>13.8</v>
      </c>
    </row>
    <row r="818" spans="1:51" x14ac:dyDescent="0.25">
      <c r="A818" s="116" t="s">
        <v>1861</v>
      </c>
      <c r="B818" s="152" t="s">
        <v>1862</v>
      </c>
      <c r="C818" s="27" t="s">
        <v>963</v>
      </c>
      <c r="D818" s="27" t="s">
        <v>120</v>
      </c>
      <c r="E818" s="60"/>
      <c r="F818" s="139">
        <v>107.5</v>
      </c>
      <c r="G818" s="140">
        <v>57.33</v>
      </c>
      <c r="H818" s="140">
        <v>4</v>
      </c>
      <c r="I818" s="60"/>
      <c r="J818" s="28">
        <v>0.45</v>
      </c>
      <c r="K818" s="28">
        <v>29673.9</v>
      </c>
      <c r="L818" s="60"/>
      <c r="M818" s="28">
        <v>0.45</v>
      </c>
      <c r="N818" s="28">
        <v>29673.9</v>
      </c>
      <c r="O818" s="60"/>
      <c r="P818" s="28">
        <v>0.47</v>
      </c>
      <c r="Q818" s="28">
        <v>30992.74</v>
      </c>
      <c r="R818" s="60"/>
      <c r="S818" s="28">
        <v>0.47</v>
      </c>
      <c r="T818" s="44">
        <v>30992.74</v>
      </c>
      <c r="U818" s="12"/>
      <c r="V818" s="11"/>
      <c r="W818" s="28">
        <v>0.03</v>
      </c>
      <c r="X818" s="28">
        <v>1978.26</v>
      </c>
      <c r="Y818" s="60"/>
      <c r="Z818" s="28">
        <v>0.03</v>
      </c>
      <c r="AA818" s="28">
        <v>1978.26</v>
      </c>
      <c r="AB818" s="60"/>
      <c r="AC818" s="28">
        <v>0.03</v>
      </c>
      <c r="AD818" s="28">
        <v>1978.26</v>
      </c>
      <c r="AE818" s="60"/>
      <c r="AF818" s="28">
        <v>0.03</v>
      </c>
      <c r="AG818" s="44">
        <v>1978.26</v>
      </c>
      <c r="AH818" s="60"/>
      <c r="AI818" s="63">
        <v>0.04</v>
      </c>
      <c r="AJ818" s="44">
        <v>2637.68</v>
      </c>
      <c r="AK818" s="12"/>
      <c r="AL818" s="11"/>
      <c r="AM818" s="28">
        <v>0.76</v>
      </c>
      <c r="AN818" s="28">
        <v>50115.92</v>
      </c>
      <c r="AO818" s="60"/>
      <c r="AP818" s="28">
        <v>0.76</v>
      </c>
      <c r="AQ818" s="28">
        <v>20020.68</v>
      </c>
      <c r="AR818" s="60"/>
      <c r="AS818" s="28">
        <v>0.1</v>
      </c>
      <c r="AT818" s="28">
        <v>7442.7</v>
      </c>
      <c r="AU818" s="13"/>
      <c r="AV818" s="11"/>
      <c r="AW818" s="44">
        <v>209463.29999999996</v>
      </c>
      <c r="AX818" s="51"/>
      <c r="AY818" s="140">
        <v>2.2800000000000002</v>
      </c>
    </row>
    <row r="819" spans="1:51" x14ac:dyDescent="0.25">
      <c r="A819" s="116" t="s">
        <v>1863</v>
      </c>
      <c r="B819" s="152" t="s">
        <v>1864</v>
      </c>
      <c r="C819" s="27" t="s">
        <v>963</v>
      </c>
      <c r="D819" s="27" t="s">
        <v>120</v>
      </c>
      <c r="E819" s="60"/>
      <c r="F819" s="139">
        <v>294.05</v>
      </c>
      <c r="G819" s="140">
        <v>205</v>
      </c>
      <c r="H819" s="140">
        <v>34</v>
      </c>
      <c r="I819" s="60"/>
      <c r="J819" s="28">
        <v>1.64</v>
      </c>
      <c r="K819" s="28">
        <v>108144.88</v>
      </c>
      <c r="L819" s="60"/>
      <c r="M819" s="28">
        <v>1.64</v>
      </c>
      <c r="N819" s="28">
        <v>108144.88</v>
      </c>
      <c r="O819" s="60"/>
      <c r="P819" s="28">
        <v>1.7</v>
      </c>
      <c r="Q819" s="28">
        <v>112101.4</v>
      </c>
      <c r="R819" s="60"/>
      <c r="S819" s="28">
        <v>1.7</v>
      </c>
      <c r="T819" s="44">
        <v>112101.4</v>
      </c>
      <c r="U819" s="12"/>
      <c r="V819" s="11"/>
      <c r="W819" s="28">
        <v>0.27</v>
      </c>
      <c r="X819" s="28">
        <v>17804.34</v>
      </c>
      <c r="Y819" s="60"/>
      <c r="Z819" s="28">
        <v>0.27</v>
      </c>
      <c r="AA819" s="28">
        <v>17804.34</v>
      </c>
      <c r="AB819" s="60"/>
      <c r="AC819" s="28">
        <v>0.28000000000000003</v>
      </c>
      <c r="AD819" s="28">
        <v>18463.759999999998</v>
      </c>
      <c r="AE819" s="60"/>
      <c r="AF819" s="28">
        <v>0.28000000000000003</v>
      </c>
      <c r="AG819" s="44">
        <v>18463.759999999998</v>
      </c>
      <c r="AH819" s="60"/>
      <c r="AI819" s="63">
        <v>0.34</v>
      </c>
      <c r="AJ819" s="44">
        <v>22420.28</v>
      </c>
      <c r="AK819" s="12"/>
      <c r="AL819" s="11"/>
      <c r="AM819" s="28">
        <v>2.08</v>
      </c>
      <c r="AN819" s="28">
        <v>137159.35999999999</v>
      </c>
      <c r="AO819" s="60"/>
      <c r="AP819" s="28">
        <v>2.08</v>
      </c>
      <c r="AQ819" s="28">
        <v>54793.440000000002</v>
      </c>
      <c r="AR819" s="60"/>
      <c r="AS819" s="28">
        <v>0.28999999999999998</v>
      </c>
      <c r="AT819" s="28">
        <v>21583.83</v>
      </c>
      <c r="AU819" s="13"/>
      <c r="AV819" s="11"/>
      <c r="AW819" s="44">
        <v>748985.67</v>
      </c>
      <c r="AX819" s="51"/>
      <c r="AY819" s="140">
        <v>8.2900000000000009</v>
      </c>
    </row>
    <row r="820" spans="1:51" x14ac:dyDescent="0.25">
      <c r="A820" s="116" t="s">
        <v>1865</v>
      </c>
      <c r="B820" s="152" t="s">
        <v>1866</v>
      </c>
      <c r="C820" s="27" t="s">
        <v>963</v>
      </c>
      <c r="D820" s="27" t="s">
        <v>120</v>
      </c>
      <c r="E820" s="60"/>
      <c r="F820" s="139">
        <v>11002.71</v>
      </c>
      <c r="G820" s="140">
        <v>9203.66</v>
      </c>
      <c r="H820" s="140">
        <v>1564</v>
      </c>
      <c r="I820" s="60"/>
      <c r="J820" s="28">
        <v>73.62</v>
      </c>
      <c r="K820" s="28">
        <v>4854650.04</v>
      </c>
      <c r="L820" s="60"/>
      <c r="M820" s="28">
        <v>73.62</v>
      </c>
      <c r="N820" s="28">
        <v>4854650.04</v>
      </c>
      <c r="O820" s="60"/>
      <c r="P820" s="28">
        <v>76.69</v>
      </c>
      <c r="Q820" s="28">
        <v>5057091.9800000004</v>
      </c>
      <c r="R820" s="60"/>
      <c r="S820" s="28">
        <v>76.69</v>
      </c>
      <c r="T820" s="44">
        <v>5057091.9800000004</v>
      </c>
      <c r="U820" s="12"/>
      <c r="V820" s="11"/>
      <c r="W820" s="28">
        <v>12.51</v>
      </c>
      <c r="X820" s="28">
        <v>824934.42</v>
      </c>
      <c r="Y820" s="60"/>
      <c r="Z820" s="28">
        <v>12.51</v>
      </c>
      <c r="AA820" s="28">
        <v>824934.42</v>
      </c>
      <c r="AB820" s="60"/>
      <c r="AC820" s="28">
        <v>13.03</v>
      </c>
      <c r="AD820" s="28">
        <v>859224.26</v>
      </c>
      <c r="AE820" s="60"/>
      <c r="AF820" s="28">
        <v>13.03</v>
      </c>
      <c r="AG820" s="44">
        <v>859224.26</v>
      </c>
      <c r="AH820" s="60"/>
      <c r="AI820" s="63">
        <v>15.64</v>
      </c>
      <c r="AJ820" s="44">
        <v>1031332.88</v>
      </c>
      <c r="AK820" s="12"/>
      <c r="AL820" s="11"/>
      <c r="AM820" s="28">
        <v>78.03</v>
      </c>
      <c r="AN820" s="28">
        <v>5145454.26</v>
      </c>
      <c r="AO820" s="60"/>
      <c r="AP820" s="28">
        <v>78.03</v>
      </c>
      <c r="AQ820" s="28">
        <v>2055544.29</v>
      </c>
      <c r="AR820" s="60"/>
      <c r="AS820" s="28">
        <v>11</v>
      </c>
      <c r="AT820" s="28">
        <v>818697</v>
      </c>
      <c r="AU820" s="13"/>
      <c r="AV820" s="11"/>
      <c r="AW820" s="44">
        <v>32242829.829999998</v>
      </c>
      <c r="AX820" s="51"/>
      <c r="AY820" s="140">
        <v>359.24</v>
      </c>
    </row>
    <row r="821" spans="1:51" x14ac:dyDescent="0.25">
      <c r="A821" s="116" t="s">
        <v>1867</v>
      </c>
      <c r="B821" s="152" t="s">
        <v>1868</v>
      </c>
      <c r="C821" s="27" t="s">
        <v>963</v>
      </c>
      <c r="D821" s="27" t="s">
        <v>120</v>
      </c>
      <c r="E821" s="60"/>
      <c r="F821" s="139">
        <v>447.79</v>
      </c>
      <c r="G821" s="140">
        <v>352</v>
      </c>
      <c r="H821" s="140">
        <v>92.5</v>
      </c>
      <c r="I821" s="60"/>
      <c r="J821" s="28">
        <v>2.81</v>
      </c>
      <c r="K821" s="28">
        <v>185297.02</v>
      </c>
      <c r="L821" s="60"/>
      <c r="M821" s="28">
        <v>2.81</v>
      </c>
      <c r="N821" s="28">
        <v>185297.02</v>
      </c>
      <c r="O821" s="60"/>
      <c r="P821" s="28">
        <v>2.93</v>
      </c>
      <c r="Q821" s="28">
        <v>193210.06</v>
      </c>
      <c r="R821" s="60"/>
      <c r="S821" s="28">
        <v>2.93</v>
      </c>
      <c r="T821" s="44">
        <v>193210.06</v>
      </c>
      <c r="U821" s="12"/>
      <c r="V821" s="11"/>
      <c r="W821" s="28">
        <v>0.74</v>
      </c>
      <c r="X821" s="28">
        <v>48797.08</v>
      </c>
      <c r="Y821" s="60"/>
      <c r="Z821" s="28">
        <v>0.74</v>
      </c>
      <c r="AA821" s="28">
        <v>48797.08</v>
      </c>
      <c r="AB821" s="60"/>
      <c r="AC821" s="28">
        <v>0.77</v>
      </c>
      <c r="AD821" s="28">
        <v>50775.34</v>
      </c>
      <c r="AE821" s="60"/>
      <c r="AF821" s="28">
        <v>0.77</v>
      </c>
      <c r="AG821" s="44">
        <v>50775.34</v>
      </c>
      <c r="AH821" s="60"/>
      <c r="AI821" s="63">
        <v>0.92</v>
      </c>
      <c r="AJ821" s="44">
        <v>60666.64</v>
      </c>
      <c r="AK821" s="12"/>
      <c r="AL821" s="11"/>
      <c r="AM821" s="28">
        <v>3.17</v>
      </c>
      <c r="AN821" s="28">
        <v>209036.14</v>
      </c>
      <c r="AO821" s="60"/>
      <c r="AP821" s="28">
        <v>3.17</v>
      </c>
      <c r="AQ821" s="28">
        <v>83507.31</v>
      </c>
      <c r="AR821" s="60"/>
      <c r="AS821" s="28">
        <v>0.44</v>
      </c>
      <c r="AT821" s="28">
        <v>32747.88</v>
      </c>
      <c r="AU821" s="13"/>
      <c r="AV821" s="11"/>
      <c r="AW821" s="44">
        <v>1342116.97</v>
      </c>
      <c r="AX821" s="51"/>
      <c r="AY821" s="140">
        <v>15.04</v>
      </c>
    </row>
    <row r="822" spans="1:51" x14ac:dyDescent="0.25">
      <c r="A822" s="116" t="s">
        <v>1869</v>
      </c>
      <c r="B822" s="152" t="s">
        <v>1870</v>
      </c>
      <c r="C822" s="27" t="s">
        <v>963</v>
      </c>
      <c r="D822" s="27" t="s">
        <v>120</v>
      </c>
      <c r="E822" s="60"/>
      <c r="F822" s="139">
        <v>318</v>
      </c>
      <c r="G822" s="140">
        <v>309.33</v>
      </c>
      <c r="H822" s="140">
        <v>63.5</v>
      </c>
      <c r="I822" s="60"/>
      <c r="J822" s="28">
        <v>2.4700000000000002</v>
      </c>
      <c r="K822" s="28">
        <v>162876.74</v>
      </c>
      <c r="L822" s="60"/>
      <c r="M822" s="28">
        <v>2.4700000000000002</v>
      </c>
      <c r="N822" s="28">
        <v>162876.74</v>
      </c>
      <c r="O822" s="60"/>
      <c r="P822" s="28">
        <v>2.57</v>
      </c>
      <c r="Q822" s="28">
        <v>169470.94</v>
      </c>
      <c r="R822" s="60"/>
      <c r="S822" s="28">
        <v>2.57</v>
      </c>
      <c r="T822" s="44">
        <v>169470.94</v>
      </c>
      <c r="U822" s="12"/>
      <c r="V822" s="11"/>
      <c r="W822" s="28">
        <v>0.5</v>
      </c>
      <c r="X822" s="28">
        <v>32971</v>
      </c>
      <c r="Y822" s="60"/>
      <c r="Z822" s="28">
        <v>0.5</v>
      </c>
      <c r="AA822" s="28">
        <v>32971</v>
      </c>
      <c r="AB822" s="60"/>
      <c r="AC822" s="28">
        <v>0.52</v>
      </c>
      <c r="AD822" s="28">
        <v>34289.839999999997</v>
      </c>
      <c r="AE822" s="60"/>
      <c r="AF822" s="28">
        <v>0.52</v>
      </c>
      <c r="AG822" s="44">
        <v>34289.839999999997</v>
      </c>
      <c r="AH822" s="60"/>
      <c r="AI822" s="63">
        <v>0.63</v>
      </c>
      <c r="AJ822" s="44">
        <v>41543.46</v>
      </c>
      <c r="AK822" s="12"/>
      <c r="AL822" s="11"/>
      <c r="AM822" s="28">
        <v>2.25</v>
      </c>
      <c r="AN822" s="28">
        <v>148369.5</v>
      </c>
      <c r="AO822" s="60"/>
      <c r="AP822" s="28">
        <v>2.25</v>
      </c>
      <c r="AQ822" s="28">
        <v>59271.75</v>
      </c>
      <c r="AR822" s="60"/>
      <c r="AS822" s="28">
        <v>0.31</v>
      </c>
      <c r="AT822" s="28">
        <v>23072.37</v>
      </c>
      <c r="AU822" s="13"/>
      <c r="AV822" s="11"/>
      <c r="AW822" s="44">
        <v>1071474.1199999999</v>
      </c>
      <c r="AX822" s="51"/>
      <c r="AY822" s="140">
        <v>12.03</v>
      </c>
    </row>
    <row r="823" spans="1:51" x14ac:dyDescent="0.25">
      <c r="A823" s="116" t="s">
        <v>1871</v>
      </c>
      <c r="B823" s="152" t="s">
        <v>1872</v>
      </c>
      <c r="C823" s="27" t="s">
        <v>963</v>
      </c>
      <c r="D823" s="27" t="s">
        <v>120</v>
      </c>
      <c r="E823" s="60"/>
      <c r="F823" s="139">
        <v>308.72000000000003</v>
      </c>
      <c r="G823" s="140">
        <v>119.66</v>
      </c>
      <c r="H823" s="140">
        <v>13.5</v>
      </c>
      <c r="I823" s="60"/>
      <c r="J823" s="28">
        <v>0.95</v>
      </c>
      <c r="K823" s="28">
        <v>62644.9</v>
      </c>
      <c r="L823" s="60"/>
      <c r="M823" s="28">
        <v>0.95</v>
      </c>
      <c r="N823" s="28">
        <v>62644.9</v>
      </c>
      <c r="O823" s="60"/>
      <c r="P823" s="28">
        <v>0.99</v>
      </c>
      <c r="Q823" s="28">
        <v>65282.58</v>
      </c>
      <c r="R823" s="60"/>
      <c r="S823" s="28">
        <v>0.99</v>
      </c>
      <c r="T823" s="44">
        <v>65282.58</v>
      </c>
      <c r="U823" s="12"/>
      <c r="V823" s="11"/>
      <c r="W823" s="28">
        <v>0.1</v>
      </c>
      <c r="X823" s="28">
        <v>6594.2</v>
      </c>
      <c r="Y823" s="60"/>
      <c r="Z823" s="28">
        <v>0.1</v>
      </c>
      <c r="AA823" s="28">
        <v>6594.2</v>
      </c>
      <c r="AB823" s="60"/>
      <c r="AC823" s="28">
        <v>0.11</v>
      </c>
      <c r="AD823" s="28">
        <v>7253.62</v>
      </c>
      <c r="AE823" s="60"/>
      <c r="AF823" s="28">
        <v>0.11</v>
      </c>
      <c r="AG823" s="44">
        <v>7253.62</v>
      </c>
      <c r="AH823" s="60"/>
      <c r="AI823" s="63">
        <v>0.13</v>
      </c>
      <c r="AJ823" s="44">
        <v>8572.4599999999991</v>
      </c>
      <c r="AK823" s="12"/>
      <c r="AL823" s="11"/>
      <c r="AM823" s="28">
        <v>2.1800000000000002</v>
      </c>
      <c r="AN823" s="28">
        <v>143753.56</v>
      </c>
      <c r="AO823" s="60"/>
      <c r="AP823" s="28">
        <v>2.1800000000000002</v>
      </c>
      <c r="AQ823" s="28">
        <v>57427.74</v>
      </c>
      <c r="AR823" s="60"/>
      <c r="AS823" s="28">
        <v>0.3</v>
      </c>
      <c r="AT823" s="28">
        <v>22328.1</v>
      </c>
      <c r="AU823" s="13"/>
      <c r="AV823" s="11"/>
      <c r="AW823" s="44">
        <v>515632.46000000008</v>
      </c>
      <c r="AX823" s="51"/>
      <c r="AY823" s="140">
        <v>5.56</v>
      </c>
    </row>
    <row r="824" spans="1:51" x14ac:dyDescent="0.25">
      <c r="A824" s="116" t="s">
        <v>1873</v>
      </c>
      <c r="B824" s="152" t="s">
        <v>1874</v>
      </c>
      <c r="C824" s="27" t="s">
        <v>963</v>
      </c>
      <c r="D824" s="27" t="s">
        <v>120</v>
      </c>
      <c r="E824" s="60"/>
      <c r="F824" s="139">
        <v>588.87</v>
      </c>
      <c r="G824" s="140">
        <v>203</v>
      </c>
      <c r="H824" s="140">
        <v>15</v>
      </c>
      <c r="I824" s="60"/>
      <c r="J824" s="28">
        <v>1.62</v>
      </c>
      <c r="K824" s="28">
        <v>106826.04</v>
      </c>
      <c r="L824" s="60"/>
      <c r="M824" s="28">
        <v>1.62</v>
      </c>
      <c r="N824" s="28">
        <v>106826.04</v>
      </c>
      <c r="O824" s="60"/>
      <c r="P824" s="28">
        <v>1.69</v>
      </c>
      <c r="Q824" s="28">
        <v>111441.98</v>
      </c>
      <c r="R824" s="60"/>
      <c r="S824" s="28">
        <v>1.69</v>
      </c>
      <c r="T824" s="44">
        <v>111441.98</v>
      </c>
      <c r="U824" s="12"/>
      <c r="V824" s="11"/>
      <c r="W824" s="28">
        <v>0.12</v>
      </c>
      <c r="X824" s="28">
        <v>7913.04</v>
      </c>
      <c r="Y824" s="60"/>
      <c r="Z824" s="28">
        <v>0.12</v>
      </c>
      <c r="AA824" s="28">
        <v>7913.04</v>
      </c>
      <c r="AB824" s="60"/>
      <c r="AC824" s="28">
        <v>0.12</v>
      </c>
      <c r="AD824" s="28">
        <v>7913.04</v>
      </c>
      <c r="AE824" s="60"/>
      <c r="AF824" s="28">
        <v>0.12</v>
      </c>
      <c r="AG824" s="44">
        <v>7913.04</v>
      </c>
      <c r="AH824" s="60"/>
      <c r="AI824" s="63">
        <v>0.15</v>
      </c>
      <c r="AJ824" s="44">
        <v>9891.2999999999993</v>
      </c>
      <c r="AK824" s="12"/>
      <c r="AL824" s="11"/>
      <c r="AM824" s="28">
        <v>4.17</v>
      </c>
      <c r="AN824" s="28">
        <v>274978.14</v>
      </c>
      <c r="AO824" s="60"/>
      <c r="AP824" s="28">
        <v>4.17</v>
      </c>
      <c r="AQ824" s="28">
        <v>109850.31</v>
      </c>
      <c r="AR824" s="60"/>
      <c r="AS824" s="28">
        <v>0.57999999999999996</v>
      </c>
      <c r="AT824" s="28">
        <v>43167.66</v>
      </c>
      <c r="AU824" s="13"/>
      <c r="AV824" s="11"/>
      <c r="AW824" s="44">
        <v>906075.61</v>
      </c>
      <c r="AX824" s="51"/>
      <c r="AY824" s="140">
        <v>9.68</v>
      </c>
    </row>
    <row r="825" spans="1:51" x14ac:dyDescent="0.25">
      <c r="A825" s="116" t="s">
        <v>1875</v>
      </c>
      <c r="B825" s="152" t="s">
        <v>1876</v>
      </c>
      <c r="C825" s="27" t="s">
        <v>963</v>
      </c>
      <c r="D825" s="27" t="s">
        <v>120</v>
      </c>
      <c r="E825" s="60"/>
      <c r="F825" s="139">
        <v>1491.05</v>
      </c>
      <c r="G825" s="140">
        <v>407</v>
      </c>
      <c r="H825" s="140">
        <v>46</v>
      </c>
      <c r="I825" s="60"/>
      <c r="J825" s="28">
        <v>3.25</v>
      </c>
      <c r="K825" s="28">
        <v>214311.5</v>
      </c>
      <c r="L825" s="60"/>
      <c r="M825" s="28">
        <v>3.25</v>
      </c>
      <c r="N825" s="28">
        <v>214311.5</v>
      </c>
      <c r="O825" s="60"/>
      <c r="P825" s="28">
        <v>3.39</v>
      </c>
      <c r="Q825" s="28">
        <v>223543.38</v>
      </c>
      <c r="R825" s="60"/>
      <c r="S825" s="28">
        <v>3.39</v>
      </c>
      <c r="T825" s="44">
        <v>223543.38</v>
      </c>
      <c r="U825" s="12"/>
      <c r="V825" s="11"/>
      <c r="W825" s="28">
        <v>0.36</v>
      </c>
      <c r="X825" s="28">
        <v>23739.119999999999</v>
      </c>
      <c r="Y825" s="60"/>
      <c r="Z825" s="28">
        <v>0.36</v>
      </c>
      <c r="AA825" s="28">
        <v>23739.119999999999</v>
      </c>
      <c r="AB825" s="60"/>
      <c r="AC825" s="28">
        <v>0.38</v>
      </c>
      <c r="AD825" s="28">
        <v>25057.96</v>
      </c>
      <c r="AE825" s="60"/>
      <c r="AF825" s="28">
        <v>0.38</v>
      </c>
      <c r="AG825" s="44">
        <v>25057.96</v>
      </c>
      <c r="AH825" s="60"/>
      <c r="AI825" s="63">
        <v>0.46</v>
      </c>
      <c r="AJ825" s="44">
        <v>30333.32</v>
      </c>
      <c r="AK825" s="12"/>
      <c r="AL825" s="11"/>
      <c r="AM825" s="28">
        <v>10.57</v>
      </c>
      <c r="AN825" s="28">
        <v>697006.94</v>
      </c>
      <c r="AO825" s="60"/>
      <c r="AP825" s="28">
        <v>10.57</v>
      </c>
      <c r="AQ825" s="28">
        <v>278445.51</v>
      </c>
      <c r="AR825" s="60"/>
      <c r="AS825" s="28">
        <v>1.49</v>
      </c>
      <c r="AT825" s="28">
        <v>110896.23</v>
      </c>
      <c r="AU825" s="13"/>
      <c r="AV825" s="11"/>
      <c r="AW825" s="44">
        <v>2089985.92</v>
      </c>
      <c r="AX825" s="51"/>
      <c r="AY825" s="140">
        <v>22.180000000000003</v>
      </c>
    </row>
    <row r="826" spans="1:51" x14ac:dyDescent="0.25">
      <c r="A826" s="116" t="s">
        <v>1877</v>
      </c>
      <c r="B826" s="152" t="s">
        <v>1878</v>
      </c>
      <c r="C826" s="27" t="s">
        <v>963</v>
      </c>
      <c r="D826" s="27" t="s">
        <v>120</v>
      </c>
      <c r="E826" s="60"/>
      <c r="F826" s="139">
        <v>1495.75</v>
      </c>
      <c r="G826" s="140">
        <v>175</v>
      </c>
      <c r="H826" s="140">
        <v>19</v>
      </c>
      <c r="I826" s="60"/>
      <c r="J826" s="28">
        <v>1.4</v>
      </c>
      <c r="K826" s="28">
        <v>92318.8</v>
      </c>
      <c r="L826" s="60"/>
      <c r="M826" s="28">
        <v>1.4</v>
      </c>
      <c r="N826" s="28">
        <v>92318.8</v>
      </c>
      <c r="O826" s="60"/>
      <c r="P826" s="28">
        <v>1.45</v>
      </c>
      <c r="Q826" s="28">
        <v>95615.9</v>
      </c>
      <c r="R826" s="60"/>
      <c r="S826" s="28">
        <v>1.45</v>
      </c>
      <c r="T826" s="44">
        <v>95615.9</v>
      </c>
      <c r="U826" s="12"/>
      <c r="V826" s="11"/>
      <c r="W826" s="28">
        <v>0.15</v>
      </c>
      <c r="X826" s="28">
        <v>9891.2999999999993</v>
      </c>
      <c r="Y826" s="60"/>
      <c r="Z826" s="28">
        <v>0.15</v>
      </c>
      <c r="AA826" s="28">
        <v>9891.2999999999993</v>
      </c>
      <c r="AB826" s="60"/>
      <c r="AC826" s="28">
        <v>0.15</v>
      </c>
      <c r="AD826" s="28">
        <v>9891.2999999999993</v>
      </c>
      <c r="AE826" s="60"/>
      <c r="AF826" s="28">
        <v>0.15</v>
      </c>
      <c r="AG826" s="44">
        <v>9891.2999999999993</v>
      </c>
      <c r="AH826" s="60"/>
      <c r="AI826" s="63">
        <v>0.19</v>
      </c>
      <c r="AJ826" s="44">
        <v>12528.98</v>
      </c>
      <c r="AK826" s="12"/>
      <c r="AL826" s="11"/>
      <c r="AM826" s="28">
        <v>10.6</v>
      </c>
      <c r="AN826" s="28">
        <v>698985.2</v>
      </c>
      <c r="AO826" s="60"/>
      <c r="AP826" s="28">
        <v>10.6</v>
      </c>
      <c r="AQ826" s="28">
        <v>279235.8</v>
      </c>
      <c r="AR826" s="60"/>
      <c r="AS826" s="28">
        <v>1.49</v>
      </c>
      <c r="AT826" s="28">
        <v>110896.23</v>
      </c>
      <c r="AU826" s="13"/>
      <c r="AV826" s="11"/>
      <c r="AW826" s="44">
        <v>1517080.81</v>
      </c>
      <c r="AX826" s="51"/>
      <c r="AY826" s="140">
        <v>15.540000000000001</v>
      </c>
    </row>
    <row r="827" spans="1:51" x14ac:dyDescent="0.25">
      <c r="A827" s="116" t="s">
        <v>1879</v>
      </c>
      <c r="B827" s="152" t="s">
        <v>1880</v>
      </c>
      <c r="C827" s="27" t="s">
        <v>963</v>
      </c>
      <c r="D827" s="27" t="s">
        <v>120</v>
      </c>
      <c r="E827" s="60"/>
      <c r="F827" s="139">
        <v>4945</v>
      </c>
      <c r="G827" s="140">
        <v>581.66</v>
      </c>
      <c r="H827" s="140">
        <v>20.329999999999998</v>
      </c>
      <c r="I827" s="60"/>
      <c r="J827" s="28">
        <v>4.6500000000000004</v>
      </c>
      <c r="K827" s="28">
        <v>306630.3</v>
      </c>
      <c r="L827" s="60"/>
      <c r="M827" s="28">
        <v>4.6500000000000004</v>
      </c>
      <c r="N827" s="28">
        <v>306630.3</v>
      </c>
      <c r="O827" s="60"/>
      <c r="P827" s="28">
        <v>4.84</v>
      </c>
      <c r="Q827" s="28">
        <v>319159.28000000003</v>
      </c>
      <c r="R827" s="60"/>
      <c r="S827" s="28">
        <v>4.84</v>
      </c>
      <c r="T827" s="44">
        <v>319159.28000000003</v>
      </c>
      <c r="U827" s="12"/>
      <c r="V827" s="11"/>
      <c r="W827" s="28">
        <v>0.16</v>
      </c>
      <c r="X827" s="28">
        <v>10550.72</v>
      </c>
      <c r="Y827" s="60"/>
      <c r="Z827" s="28">
        <v>0.16</v>
      </c>
      <c r="AA827" s="28">
        <v>10550.72</v>
      </c>
      <c r="AB827" s="60"/>
      <c r="AC827" s="28">
        <v>0.16</v>
      </c>
      <c r="AD827" s="28">
        <v>10550.72</v>
      </c>
      <c r="AE827" s="60"/>
      <c r="AF827" s="28">
        <v>0.16</v>
      </c>
      <c r="AG827" s="44">
        <v>10550.72</v>
      </c>
      <c r="AH827" s="60"/>
      <c r="AI827" s="63">
        <v>0.2</v>
      </c>
      <c r="AJ827" s="44">
        <v>13188.4</v>
      </c>
      <c r="AK827" s="12"/>
      <c r="AL827" s="11"/>
      <c r="AM827" s="28">
        <v>35.07</v>
      </c>
      <c r="AN827" s="28">
        <v>2312585.94</v>
      </c>
      <c r="AO827" s="60"/>
      <c r="AP827" s="28">
        <v>35.07</v>
      </c>
      <c r="AQ827" s="28">
        <v>923849.01</v>
      </c>
      <c r="AR827" s="60"/>
      <c r="AS827" s="28">
        <v>4.9400000000000004</v>
      </c>
      <c r="AT827" s="28">
        <v>367669.38</v>
      </c>
      <c r="AU827" s="13"/>
      <c r="AV827" s="11"/>
      <c r="AW827" s="44">
        <v>4911074.7700000005</v>
      </c>
      <c r="AX827" s="51"/>
      <c r="AY827" s="140">
        <v>50.08</v>
      </c>
    </row>
    <row r="828" spans="1:51" x14ac:dyDescent="0.25">
      <c r="A828" s="116" t="s">
        <v>1881</v>
      </c>
      <c r="B828" s="152" t="s">
        <v>1882</v>
      </c>
      <c r="C828" s="27" t="s">
        <v>963</v>
      </c>
      <c r="D828" s="27" t="s">
        <v>120</v>
      </c>
      <c r="E828" s="60"/>
      <c r="F828" s="139">
        <v>1517.06</v>
      </c>
      <c r="G828" s="140">
        <v>242.66</v>
      </c>
      <c r="H828" s="140">
        <v>69.5</v>
      </c>
      <c r="I828" s="60"/>
      <c r="J828" s="28">
        <v>1.94</v>
      </c>
      <c r="K828" s="28">
        <v>127927.48</v>
      </c>
      <c r="L828" s="60"/>
      <c r="M828" s="28">
        <v>1.94</v>
      </c>
      <c r="N828" s="28">
        <v>127927.48</v>
      </c>
      <c r="O828" s="60"/>
      <c r="P828" s="28">
        <v>2.02</v>
      </c>
      <c r="Q828" s="28">
        <v>133202.84</v>
      </c>
      <c r="R828" s="60"/>
      <c r="S828" s="28">
        <v>2.02</v>
      </c>
      <c r="T828" s="44">
        <v>133202.84</v>
      </c>
      <c r="U828" s="12"/>
      <c r="V828" s="11"/>
      <c r="W828" s="28">
        <v>0.55000000000000004</v>
      </c>
      <c r="X828" s="28">
        <v>36268.1</v>
      </c>
      <c r="Y828" s="60"/>
      <c r="Z828" s="28">
        <v>0.55000000000000004</v>
      </c>
      <c r="AA828" s="28">
        <v>36268.1</v>
      </c>
      <c r="AB828" s="60"/>
      <c r="AC828" s="28">
        <v>0.56999999999999995</v>
      </c>
      <c r="AD828" s="28">
        <v>37586.94</v>
      </c>
      <c r="AE828" s="60"/>
      <c r="AF828" s="28">
        <v>0.56999999999999995</v>
      </c>
      <c r="AG828" s="44">
        <v>37586.94</v>
      </c>
      <c r="AH828" s="60"/>
      <c r="AI828" s="63">
        <v>0.69</v>
      </c>
      <c r="AJ828" s="44">
        <v>45499.98</v>
      </c>
      <c r="AK828" s="12"/>
      <c r="AL828" s="11"/>
      <c r="AM828" s="28">
        <v>10.75</v>
      </c>
      <c r="AN828" s="28">
        <v>708876.5</v>
      </c>
      <c r="AO828" s="60"/>
      <c r="AP828" s="28">
        <v>10.75</v>
      </c>
      <c r="AQ828" s="28">
        <v>283187.25</v>
      </c>
      <c r="AR828" s="60"/>
      <c r="AS828" s="28">
        <v>1.51</v>
      </c>
      <c r="AT828" s="28">
        <v>112384.77</v>
      </c>
      <c r="AU828" s="13"/>
      <c r="AV828" s="11"/>
      <c r="AW828" s="44">
        <v>1819919.2200000002</v>
      </c>
      <c r="AX828" s="51"/>
      <c r="AY828" s="140">
        <v>19.11</v>
      </c>
    </row>
    <row r="829" spans="1:51" x14ac:dyDescent="0.25">
      <c r="A829" s="116" t="s">
        <v>1883</v>
      </c>
      <c r="B829" s="152" t="s">
        <v>1884</v>
      </c>
      <c r="C829" s="27" t="s">
        <v>963</v>
      </c>
      <c r="D829" s="27" t="s">
        <v>120</v>
      </c>
      <c r="E829" s="60"/>
      <c r="F829" s="139">
        <v>2932.3</v>
      </c>
      <c r="G829" s="140">
        <v>428.66</v>
      </c>
      <c r="H829" s="140">
        <v>138</v>
      </c>
      <c r="I829" s="60"/>
      <c r="J829" s="28">
        <v>3.42</v>
      </c>
      <c r="K829" s="28">
        <v>225521.64</v>
      </c>
      <c r="L829" s="60"/>
      <c r="M829" s="28">
        <v>3.42</v>
      </c>
      <c r="N829" s="28">
        <v>225521.64</v>
      </c>
      <c r="O829" s="60"/>
      <c r="P829" s="28">
        <v>3.57</v>
      </c>
      <c r="Q829" s="28">
        <v>235412.94</v>
      </c>
      <c r="R829" s="60"/>
      <c r="S829" s="28">
        <v>3.57</v>
      </c>
      <c r="T829" s="44">
        <v>235412.94</v>
      </c>
      <c r="U829" s="12"/>
      <c r="V829" s="11"/>
      <c r="W829" s="28">
        <v>1.1000000000000001</v>
      </c>
      <c r="X829" s="28">
        <v>72536.2</v>
      </c>
      <c r="Y829" s="60"/>
      <c r="Z829" s="28">
        <v>1.1000000000000001</v>
      </c>
      <c r="AA829" s="28">
        <v>72536.2</v>
      </c>
      <c r="AB829" s="60"/>
      <c r="AC829" s="28">
        <v>1.1499999999999999</v>
      </c>
      <c r="AD829" s="28">
        <v>75833.3</v>
      </c>
      <c r="AE829" s="60"/>
      <c r="AF829" s="28">
        <v>1.1499999999999999</v>
      </c>
      <c r="AG829" s="44">
        <v>75833.3</v>
      </c>
      <c r="AH829" s="60"/>
      <c r="AI829" s="63">
        <v>1.38</v>
      </c>
      <c r="AJ829" s="44">
        <v>90999.96</v>
      </c>
      <c r="AK829" s="12"/>
      <c r="AL829" s="11"/>
      <c r="AM829" s="28">
        <v>20.79</v>
      </c>
      <c r="AN829" s="28">
        <v>1370934.18</v>
      </c>
      <c r="AO829" s="60"/>
      <c r="AP829" s="28">
        <v>20.79</v>
      </c>
      <c r="AQ829" s="28">
        <v>547670.97</v>
      </c>
      <c r="AR829" s="60"/>
      <c r="AS829" s="28">
        <v>2.93</v>
      </c>
      <c r="AT829" s="28">
        <v>218071.11</v>
      </c>
      <c r="AU829" s="13"/>
      <c r="AV829" s="11"/>
      <c r="AW829" s="44">
        <v>3446284.38</v>
      </c>
      <c r="AX829" s="51"/>
      <c r="AY829" s="140">
        <v>36.129999999999995</v>
      </c>
    </row>
    <row r="830" spans="1:51" x14ac:dyDescent="0.25">
      <c r="A830" s="116" t="s">
        <v>1885</v>
      </c>
      <c r="B830" s="152" t="s">
        <v>1886</v>
      </c>
      <c r="C830" s="27" t="s">
        <v>963</v>
      </c>
      <c r="D830" s="27" t="s">
        <v>12</v>
      </c>
      <c r="E830" s="60"/>
      <c r="F830" s="139">
        <v>25902.46</v>
      </c>
      <c r="G830" s="140">
        <v>5971</v>
      </c>
      <c r="H830" s="140">
        <v>1995</v>
      </c>
      <c r="I830" s="60"/>
      <c r="J830" s="28">
        <v>47.76</v>
      </c>
      <c r="K830" s="28">
        <v>3149389.92</v>
      </c>
      <c r="L830" s="60"/>
      <c r="M830" s="28">
        <v>47.76</v>
      </c>
      <c r="N830" s="28">
        <v>3149389.92</v>
      </c>
      <c r="O830" s="60"/>
      <c r="P830" s="28">
        <v>49.75</v>
      </c>
      <c r="Q830" s="28">
        <v>3280614.5</v>
      </c>
      <c r="R830" s="60"/>
      <c r="S830" s="28">
        <v>49.75</v>
      </c>
      <c r="T830" s="44">
        <v>3280614.5</v>
      </c>
      <c r="U830" s="12"/>
      <c r="V830" s="11"/>
      <c r="W830" s="28">
        <v>15.96</v>
      </c>
      <c r="X830" s="28">
        <v>1052434.32</v>
      </c>
      <c r="Y830" s="60"/>
      <c r="Z830" s="28">
        <v>15.96</v>
      </c>
      <c r="AA830" s="28">
        <v>1052434.32</v>
      </c>
      <c r="AB830" s="60"/>
      <c r="AC830" s="28">
        <v>16.62</v>
      </c>
      <c r="AD830" s="28">
        <v>1095956.04</v>
      </c>
      <c r="AE830" s="60"/>
      <c r="AF830" s="28">
        <v>16.62</v>
      </c>
      <c r="AG830" s="44">
        <v>1095956.04</v>
      </c>
      <c r="AH830" s="60"/>
      <c r="AI830" s="63">
        <v>19.95</v>
      </c>
      <c r="AJ830" s="44">
        <v>1315542.8999999999</v>
      </c>
      <c r="AK830" s="12"/>
      <c r="AL830" s="11"/>
      <c r="AM830" s="28">
        <v>183.7</v>
      </c>
      <c r="AN830" s="28">
        <v>12113545.4</v>
      </c>
      <c r="AO830" s="60"/>
      <c r="AP830" s="28">
        <v>183.7</v>
      </c>
      <c r="AQ830" s="28">
        <v>4839209.0999999996</v>
      </c>
      <c r="AR830" s="60"/>
      <c r="AS830" s="28">
        <v>25.9</v>
      </c>
      <c r="AT830" s="28">
        <v>1927659.3</v>
      </c>
      <c r="AU830" s="13"/>
      <c r="AV830" s="11"/>
      <c r="AW830" s="44">
        <v>37352746.259999998</v>
      </c>
      <c r="AX830" s="51"/>
      <c r="AY830" s="140">
        <v>400.11</v>
      </c>
    </row>
    <row r="831" spans="1:51" x14ac:dyDescent="0.25">
      <c r="A831" s="116" t="s">
        <v>1887</v>
      </c>
      <c r="B831" s="152" t="s">
        <v>1888</v>
      </c>
      <c r="C831" s="27" t="s">
        <v>963</v>
      </c>
      <c r="D831" s="27" t="s">
        <v>120</v>
      </c>
      <c r="E831" s="60"/>
      <c r="F831" s="139">
        <v>346.96</v>
      </c>
      <c r="G831" s="140">
        <v>102</v>
      </c>
      <c r="H831" s="140">
        <v>5.5</v>
      </c>
      <c r="I831" s="60"/>
      <c r="J831" s="28">
        <v>0.81</v>
      </c>
      <c r="K831" s="28">
        <v>53413.02</v>
      </c>
      <c r="L831" s="60"/>
      <c r="M831" s="28">
        <v>0.81</v>
      </c>
      <c r="N831" s="28">
        <v>53413.02</v>
      </c>
      <c r="O831" s="60"/>
      <c r="P831" s="28">
        <v>0.85</v>
      </c>
      <c r="Q831" s="28">
        <v>56050.7</v>
      </c>
      <c r="R831" s="60"/>
      <c r="S831" s="28">
        <v>0.85</v>
      </c>
      <c r="T831" s="44">
        <v>56050.7</v>
      </c>
      <c r="U831" s="12"/>
      <c r="V831" s="11"/>
      <c r="W831" s="28">
        <v>0.04</v>
      </c>
      <c r="X831" s="28">
        <v>2637.68</v>
      </c>
      <c r="Y831" s="60"/>
      <c r="Z831" s="28">
        <v>0.04</v>
      </c>
      <c r="AA831" s="28">
        <v>2637.68</v>
      </c>
      <c r="AB831" s="60"/>
      <c r="AC831" s="28">
        <v>0.04</v>
      </c>
      <c r="AD831" s="28">
        <v>2637.68</v>
      </c>
      <c r="AE831" s="60"/>
      <c r="AF831" s="28">
        <v>0.04</v>
      </c>
      <c r="AG831" s="44">
        <v>2637.68</v>
      </c>
      <c r="AH831" s="60"/>
      <c r="AI831" s="63">
        <v>0.05</v>
      </c>
      <c r="AJ831" s="44">
        <v>3297.1</v>
      </c>
      <c r="AK831" s="12"/>
      <c r="AL831" s="11"/>
      <c r="AM831" s="28">
        <v>2.46</v>
      </c>
      <c r="AN831" s="28">
        <v>162217.32</v>
      </c>
      <c r="AO831" s="60"/>
      <c r="AP831" s="28">
        <v>2.46</v>
      </c>
      <c r="AQ831" s="28">
        <v>64803.78</v>
      </c>
      <c r="AR831" s="60"/>
      <c r="AS831" s="28">
        <v>0.34</v>
      </c>
      <c r="AT831" s="28">
        <v>25305.18</v>
      </c>
      <c r="AU831" s="13"/>
      <c r="AV831" s="11"/>
      <c r="AW831" s="44">
        <v>485101.54000000004</v>
      </c>
      <c r="AX831" s="51"/>
      <c r="AY831" s="140">
        <v>5.1400000000000006</v>
      </c>
    </row>
    <row r="832" spans="1:51" x14ac:dyDescent="0.25">
      <c r="A832" s="116" t="s">
        <v>1889</v>
      </c>
      <c r="B832" s="152" t="s">
        <v>1890</v>
      </c>
      <c r="C832" s="27" t="s">
        <v>963</v>
      </c>
      <c r="D832" s="27" t="s">
        <v>131</v>
      </c>
      <c r="E832" s="60"/>
      <c r="F832" s="139">
        <v>6802</v>
      </c>
      <c r="G832" s="140">
        <v>4055</v>
      </c>
      <c r="H832" s="140">
        <v>162.5</v>
      </c>
      <c r="I832" s="60"/>
      <c r="J832" s="28">
        <v>32.44</v>
      </c>
      <c r="K832" s="28">
        <v>2139158.48</v>
      </c>
      <c r="L832" s="60"/>
      <c r="M832" s="28">
        <v>32.44</v>
      </c>
      <c r="N832" s="28">
        <v>2139158.48</v>
      </c>
      <c r="O832" s="60"/>
      <c r="P832" s="28">
        <v>33.79</v>
      </c>
      <c r="Q832" s="28">
        <v>2228180.1800000002</v>
      </c>
      <c r="R832" s="60"/>
      <c r="S832" s="28">
        <v>33.79</v>
      </c>
      <c r="T832" s="44">
        <v>2228180.1800000002</v>
      </c>
      <c r="U832" s="12"/>
      <c r="V832" s="11"/>
      <c r="W832" s="28">
        <v>1.3</v>
      </c>
      <c r="X832" s="28">
        <v>85724.6</v>
      </c>
      <c r="Y832" s="60"/>
      <c r="Z832" s="28">
        <v>1.3</v>
      </c>
      <c r="AA832" s="28">
        <v>85724.6</v>
      </c>
      <c r="AB832" s="60"/>
      <c r="AC832" s="28">
        <v>1.35</v>
      </c>
      <c r="AD832" s="28">
        <v>89021.7</v>
      </c>
      <c r="AE832" s="60"/>
      <c r="AF832" s="28">
        <v>1.35</v>
      </c>
      <c r="AG832" s="44">
        <v>89021.7</v>
      </c>
      <c r="AH832" s="60"/>
      <c r="AI832" s="63">
        <v>1.62</v>
      </c>
      <c r="AJ832" s="44">
        <v>106826.04</v>
      </c>
      <c r="AK832" s="12"/>
      <c r="AL832" s="11"/>
      <c r="AM832" s="28">
        <v>48.24</v>
      </c>
      <c r="AN832" s="28">
        <v>3181042.08</v>
      </c>
      <c r="AO832" s="60"/>
      <c r="AP832" s="28">
        <v>48.24</v>
      </c>
      <c r="AQ832" s="28">
        <v>1270786.32</v>
      </c>
      <c r="AR832" s="60"/>
      <c r="AS832" s="28">
        <v>6.8</v>
      </c>
      <c r="AT832" s="28">
        <v>506103.6</v>
      </c>
      <c r="AU832" s="13"/>
      <c r="AV832" s="11"/>
      <c r="AW832" s="44">
        <v>14148927.960000001</v>
      </c>
      <c r="AX832" s="51"/>
      <c r="AY832" s="140">
        <v>153.87999999999997</v>
      </c>
    </row>
    <row r="833" spans="1:51" x14ac:dyDescent="0.25">
      <c r="A833" s="116" t="s">
        <v>1891</v>
      </c>
      <c r="B833" s="152" t="s">
        <v>1892</v>
      </c>
      <c r="C833" s="27" t="s">
        <v>963</v>
      </c>
      <c r="D833" s="27" t="s">
        <v>131</v>
      </c>
      <c r="E833" s="60"/>
      <c r="F833" s="139">
        <v>3775</v>
      </c>
      <c r="G833" s="140">
        <v>951.66</v>
      </c>
      <c r="H833" s="140">
        <v>32.5</v>
      </c>
      <c r="I833" s="60"/>
      <c r="J833" s="28">
        <v>7.61</v>
      </c>
      <c r="K833" s="28">
        <v>501818.62</v>
      </c>
      <c r="L833" s="60"/>
      <c r="M833" s="28">
        <v>7.61</v>
      </c>
      <c r="N833" s="28">
        <v>501818.62</v>
      </c>
      <c r="O833" s="60"/>
      <c r="P833" s="28">
        <v>7.93</v>
      </c>
      <c r="Q833" s="28">
        <v>522920.06</v>
      </c>
      <c r="R833" s="60"/>
      <c r="S833" s="28">
        <v>7.93</v>
      </c>
      <c r="T833" s="44">
        <v>522920.06</v>
      </c>
      <c r="U833" s="12"/>
      <c r="V833" s="11"/>
      <c r="W833" s="28">
        <v>0.26</v>
      </c>
      <c r="X833" s="28">
        <v>17144.919999999998</v>
      </c>
      <c r="Y833" s="60"/>
      <c r="Z833" s="28">
        <v>0.26</v>
      </c>
      <c r="AA833" s="28">
        <v>17144.919999999998</v>
      </c>
      <c r="AB833" s="60"/>
      <c r="AC833" s="28">
        <v>0.27</v>
      </c>
      <c r="AD833" s="28">
        <v>17804.34</v>
      </c>
      <c r="AE833" s="60"/>
      <c r="AF833" s="28">
        <v>0.27</v>
      </c>
      <c r="AG833" s="44">
        <v>17804.34</v>
      </c>
      <c r="AH833" s="60"/>
      <c r="AI833" s="63">
        <v>0.32</v>
      </c>
      <c r="AJ833" s="44">
        <v>21101.439999999999</v>
      </c>
      <c r="AK833" s="12"/>
      <c r="AL833" s="11"/>
      <c r="AM833" s="28">
        <v>26.77</v>
      </c>
      <c r="AN833" s="28">
        <v>1765267.34</v>
      </c>
      <c r="AO833" s="60"/>
      <c r="AP833" s="28">
        <v>26.77</v>
      </c>
      <c r="AQ833" s="28">
        <v>705202.11</v>
      </c>
      <c r="AR833" s="60"/>
      <c r="AS833" s="28">
        <v>3.77</v>
      </c>
      <c r="AT833" s="28">
        <v>280589.78999999998</v>
      </c>
      <c r="AU833" s="13"/>
      <c r="AV833" s="11"/>
      <c r="AW833" s="44">
        <v>4891536.5599999996</v>
      </c>
      <c r="AX833" s="51"/>
      <c r="AY833" s="140">
        <v>51.36</v>
      </c>
    </row>
    <row r="834" spans="1:51" x14ac:dyDescent="0.25">
      <c r="A834" s="116" t="s">
        <v>1893</v>
      </c>
      <c r="B834" s="152" t="s">
        <v>1894</v>
      </c>
      <c r="C834" s="27" t="s">
        <v>963</v>
      </c>
      <c r="D834" s="27" t="s">
        <v>131</v>
      </c>
      <c r="E834" s="60"/>
      <c r="F834" s="139">
        <v>6974.65</v>
      </c>
      <c r="G834" s="140">
        <v>669</v>
      </c>
      <c r="H834" s="140">
        <v>18</v>
      </c>
      <c r="I834" s="60"/>
      <c r="J834" s="28">
        <v>5.35</v>
      </c>
      <c r="K834" s="28">
        <v>352789.7</v>
      </c>
      <c r="L834" s="60"/>
      <c r="M834" s="28">
        <v>5.35</v>
      </c>
      <c r="N834" s="28">
        <v>352789.7</v>
      </c>
      <c r="O834" s="60"/>
      <c r="P834" s="28">
        <v>5.57</v>
      </c>
      <c r="Q834" s="28">
        <v>367296.94</v>
      </c>
      <c r="R834" s="60"/>
      <c r="S834" s="28">
        <v>5.57</v>
      </c>
      <c r="T834" s="44">
        <v>367296.94</v>
      </c>
      <c r="U834" s="12"/>
      <c r="V834" s="11"/>
      <c r="W834" s="28">
        <v>0.14000000000000001</v>
      </c>
      <c r="X834" s="28">
        <v>9231.8799999999992</v>
      </c>
      <c r="Y834" s="60"/>
      <c r="Z834" s="28">
        <v>0.14000000000000001</v>
      </c>
      <c r="AA834" s="28">
        <v>9231.8799999999992</v>
      </c>
      <c r="AB834" s="60"/>
      <c r="AC834" s="28">
        <v>0.15</v>
      </c>
      <c r="AD834" s="28">
        <v>9891.2999999999993</v>
      </c>
      <c r="AE834" s="60"/>
      <c r="AF834" s="28">
        <v>0.15</v>
      </c>
      <c r="AG834" s="44">
        <v>9891.2999999999993</v>
      </c>
      <c r="AH834" s="60"/>
      <c r="AI834" s="63">
        <v>0.18</v>
      </c>
      <c r="AJ834" s="44">
        <v>11869.56</v>
      </c>
      <c r="AK834" s="12"/>
      <c r="AL834" s="11"/>
      <c r="AM834" s="28">
        <v>49.46</v>
      </c>
      <c r="AN834" s="28">
        <v>3261491.32</v>
      </c>
      <c r="AO834" s="60"/>
      <c r="AP834" s="28">
        <v>49.46</v>
      </c>
      <c r="AQ834" s="28">
        <v>1302924.78</v>
      </c>
      <c r="AR834" s="60"/>
      <c r="AS834" s="28">
        <v>6.97</v>
      </c>
      <c r="AT834" s="28">
        <v>518756.19</v>
      </c>
      <c r="AU834" s="13"/>
      <c r="AV834" s="11"/>
      <c r="AW834" s="44">
        <v>6573461.4900000002</v>
      </c>
      <c r="AX834" s="51"/>
      <c r="AY834" s="140">
        <v>66.569999999999993</v>
      </c>
    </row>
    <row r="835" spans="1:51" x14ac:dyDescent="0.25">
      <c r="A835" s="116" t="s">
        <v>1900</v>
      </c>
      <c r="B835" s="152" t="s">
        <v>1901</v>
      </c>
      <c r="C835" s="27" t="s">
        <v>142</v>
      </c>
      <c r="D835" s="27" t="s">
        <v>120</v>
      </c>
      <c r="E835" s="60"/>
      <c r="F835" s="139">
        <v>2125.5</v>
      </c>
      <c r="G835" s="140">
        <v>398</v>
      </c>
      <c r="H835" s="140">
        <v>180.5</v>
      </c>
      <c r="I835" s="60"/>
      <c r="J835" s="28">
        <v>3.18</v>
      </c>
      <c r="K835" s="28">
        <v>209695.56</v>
      </c>
      <c r="L835" s="60"/>
      <c r="M835" s="28">
        <v>3.18</v>
      </c>
      <c r="N835" s="28">
        <v>209695.56</v>
      </c>
      <c r="O835" s="60"/>
      <c r="P835" s="28">
        <v>3.31</v>
      </c>
      <c r="Q835" s="28">
        <v>218268.02</v>
      </c>
      <c r="R835" s="60"/>
      <c r="S835" s="28">
        <v>3.31</v>
      </c>
      <c r="T835" s="44">
        <v>218268.02</v>
      </c>
      <c r="U835" s="12"/>
      <c r="V835" s="11"/>
      <c r="W835" s="28">
        <v>1.44</v>
      </c>
      <c r="X835" s="28">
        <v>94956.479999999996</v>
      </c>
      <c r="Y835" s="60"/>
      <c r="Z835" s="28">
        <v>1.44</v>
      </c>
      <c r="AA835" s="28">
        <v>94956.479999999996</v>
      </c>
      <c r="AB835" s="60"/>
      <c r="AC835" s="28">
        <v>1.5</v>
      </c>
      <c r="AD835" s="28">
        <v>98913</v>
      </c>
      <c r="AE835" s="60"/>
      <c r="AF835" s="28">
        <v>1.5</v>
      </c>
      <c r="AG835" s="44">
        <v>98913</v>
      </c>
      <c r="AH835" s="60"/>
      <c r="AI835" s="63">
        <v>1.8</v>
      </c>
      <c r="AJ835" s="44">
        <v>118695.6</v>
      </c>
      <c r="AK835" s="12"/>
      <c r="AL835" s="11"/>
      <c r="AM835" s="28">
        <v>15.07</v>
      </c>
      <c r="AN835" s="28">
        <v>993745.94</v>
      </c>
      <c r="AO835" s="60"/>
      <c r="AP835" s="28">
        <v>15.07</v>
      </c>
      <c r="AQ835" s="28">
        <v>396989.01</v>
      </c>
      <c r="AR835" s="60"/>
      <c r="AS835" s="28">
        <v>2.12</v>
      </c>
      <c r="AT835" s="28">
        <v>157785.24</v>
      </c>
      <c r="AU835" s="13"/>
      <c r="AV835" s="11"/>
      <c r="AW835" s="44">
        <v>2910881.91</v>
      </c>
      <c r="AX835" s="51"/>
      <c r="AY835" s="140">
        <v>31.11</v>
      </c>
    </row>
    <row r="836" spans="1:51" x14ac:dyDescent="0.25">
      <c r="A836" s="116" t="s">
        <v>1902</v>
      </c>
      <c r="B836" s="152" t="s">
        <v>1903</v>
      </c>
      <c r="C836" s="27" t="s">
        <v>1904</v>
      </c>
      <c r="D836" s="27" t="s">
        <v>12</v>
      </c>
      <c r="E836" s="60"/>
      <c r="F836" s="139">
        <v>1307.03</v>
      </c>
      <c r="G836" s="140">
        <v>476.33</v>
      </c>
      <c r="H836" s="140">
        <v>7</v>
      </c>
      <c r="I836" s="60"/>
      <c r="J836" s="28">
        <v>3.81</v>
      </c>
      <c r="K836" s="28">
        <v>251239.02</v>
      </c>
      <c r="L836" s="60"/>
      <c r="M836" s="28">
        <v>3.81</v>
      </c>
      <c r="N836" s="28">
        <v>251239.02</v>
      </c>
      <c r="O836" s="60"/>
      <c r="P836" s="28">
        <v>3.96</v>
      </c>
      <c r="Q836" s="28">
        <v>261130.32</v>
      </c>
      <c r="R836" s="60"/>
      <c r="S836" s="28">
        <v>3.96</v>
      </c>
      <c r="T836" s="44">
        <v>261130.32</v>
      </c>
      <c r="U836" s="12"/>
      <c r="V836" s="11"/>
      <c r="W836" s="28">
        <v>0.05</v>
      </c>
      <c r="X836" s="28">
        <v>3297.1</v>
      </c>
      <c r="Y836" s="60"/>
      <c r="Z836" s="28">
        <v>0.05</v>
      </c>
      <c r="AA836" s="28">
        <v>3297.1</v>
      </c>
      <c r="AB836" s="60"/>
      <c r="AC836" s="28">
        <v>0.05</v>
      </c>
      <c r="AD836" s="28">
        <v>3297.1</v>
      </c>
      <c r="AE836" s="60"/>
      <c r="AF836" s="28">
        <v>0.05</v>
      </c>
      <c r="AG836" s="44">
        <v>3297.1</v>
      </c>
      <c r="AH836" s="60"/>
      <c r="AI836" s="63">
        <v>7.0000000000000007E-2</v>
      </c>
      <c r="AJ836" s="44">
        <v>4615.9399999999996</v>
      </c>
      <c r="AK836" s="12"/>
      <c r="AL836" s="11"/>
      <c r="AM836" s="28">
        <v>9.26</v>
      </c>
      <c r="AN836" s="28">
        <v>610622.92000000004</v>
      </c>
      <c r="AO836" s="60"/>
      <c r="AP836" s="28">
        <v>9.26</v>
      </c>
      <c r="AQ836" s="28">
        <v>243936.18</v>
      </c>
      <c r="AR836" s="60"/>
      <c r="AS836" s="28">
        <v>1.3</v>
      </c>
      <c r="AT836" s="28">
        <v>96755.1</v>
      </c>
      <c r="AU836" s="13"/>
      <c r="AV836" s="11"/>
      <c r="AW836" s="44">
        <v>1993857.22</v>
      </c>
      <c r="AX836" s="51"/>
      <c r="AY836" s="140">
        <v>21.21</v>
      </c>
    </row>
    <row r="837" spans="1:51" x14ac:dyDescent="0.25">
      <c r="A837" s="116" t="s">
        <v>1905</v>
      </c>
      <c r="B837" s="152" t="s">
        <v>1906</v>
      </c>
      <c r="C837" s="27" t="s">
        <v>1904</v>
      </c>
      <c r="D837" s="27" t="s">
        <v>12</v>
      </c>
      <c r="E837" s="60"/>
      <c r="F837" s="139">
        <v>387.86</v>
      </c>
      <c r="G837" s="140">
        <v>224</v>
      </c>
      <c r="H837" s="140">
        <v>0</v>
      </c>
      <c r="I837" s="60"/>
      <c r="J837" s="28">
        <v>1.79</v>
      </c>
      <c r="K837" s="28">
        <v>118036.18</v>
      </c>
      <c r="L837" s="60"/>
      <c r="M837" s="28">
        <v>1.79</v>
      </c>
      <c r="N837" s="28">
        <v>118036.18</v>
      </c>
      <c r="O837" s="60"/>
      <c r="P837" s="28">
        <v>1.86</v>
      </c>
      <c r="Q837" s="28">
        <v>122652.12</v>
      </c>
      <c r="R837" s="60"/>
      <c r="S837" s="28">
        <v>1.86</v>
      </c>
      <c r="T837" s="44">
        <v>122652.12</v>
      </c>
      <c r="U837" s="12"/>
      <c r="V837" s="11"/>
      <c r="W837" s="28">
        <v>0</v>
      </c>
      <c r="X837" s="28">
        <v>0</v>
      </c>
      <c r="Y837" s="60"/>
      <c r="Z837" s="28">
        <v>0</v>
      </c>
      <c r="AA837" s="28">
        <v>0</v>
      </c>
      <c r="AB837" s="60"/>
      <c r="AC837" s="28">
        <v>0</v>
      </c>
      <c r="AD837" s="28">
        <v>0</v>
      </c>
      <c r="AE837" s="60"/>
      <c r="AF837" s="28">
        <v>0</v>
      </c>
      <c r="AG837" s="44">
        <v>0</v>
      </c>
      <c r="AH837" s="60"/>
      <c r="AI837" s="63">
        <v>0</v>
      </c>
      <c r="AJ837" s="44">
        <v>0</v>
      </c>
      <c r="AK837" s="12"/>
      <c r="AL837" s="11"/>
      <c r="AM837" s="28">
        <v>2.75</v>
      </c>
      <c r="AN837" s="28">
        <v>181340.5</v>
      </c>
      <c r="AO837" s="60"/>
      <c r="AP837" s="28">
        <v>2.75</v>
      </c>
      <c r="AQ837" s="28">
        <v>72443.25</v>
      </c>
      <c r="AR837" s="60"/>
      <c r="AS837" s="28">
        <v>0.38</v>
      </c>
      <c r="AT837" s="28">
        <v>28282.26</v>
      </c>
      <c r="AU837" s="13"/>
      <c r="AV837" s="11"/>
      <c r="AW837" s="44">
        <v>763442.60999999987</v>
      </c>
      <c r="AX837" s="51"/>
      <c r="AY837" s="140">
        <v>8.2600000000000016</v>
      </c>
    </row>
    <row r="838" spans="1:51" x14ac:dyDescent="0.25">
      <c r="A838" s="116" t="s">
        <v>1907</v>
      </c>
      <c r="B838" s="152" t="s">
        <v>1908</v>
      </c>
      <c r="C838" s="27" t="s">
        <v>1904</v>
      </c>
      <c r="D838" s="27" t="s">
        <v>12</v>
      </c>
      <c r="E838" s="60"/>
      <c r="F838" s="139">
        <v>866.12</v>
      </c>
      <c r="G838" s="140">
        <v>408.66</v>
      </c>
      <c r="H838" s="140">
        <v>4</v>
      </c>
      <c r="I838" s="60"/>
      <c r="J838" s="28">
        <v>3.26</v>
      </c>
      <c r="K838" s="28">
        <v>214970.92</v>
      </c>
      <c r="L838" s="60"/>
      <c r="M838" s="28">
        <v>3.26</v>
      </c>
      <c r="N838" s="28">
        <v>214970.92</v>
      </c>
      <c r="O838" s="60"/>
      <c r="P838" s="28">
        <v>3.4</v>
      </c>
      <c r="Q838" s="28">
        <v>224202.8</v>
      </c>
      <c r="R838" s="60"/>
      <c r="S838" s="28">
        <v>3.4</v>
      </c>
      <c r="T838" s="44">
        <v>224202.8</v>
      </c>
      <c r="U838" s="12"/>
      <c r="V838" s="11"/>
      <c r="W838" s="28">
        <v>0.03</v>
      </c>
      <c r="X838" s="28">
        <v>1978.26</v>
      </c>
      <c r="Y838" s="60"/>
      <c r="Z838" s="28">
        <v>0.03</v>
      </c>
      <c r="AA838" s="28">
        <v>1978.26</v>
      </c>
      <c r="AB838" s="60"/>
      <c r="AC838" s="28">
        <v>0.03</v>
      </c>
      <c r="AD838" s="28">
        <v>1978.26</v>
      </c>
      <c r="AE838" s="60"/>
      <c r="AF838" s="28">
        <v>0.03</v>
      </c>
      <c r="AG838" s="44">
        <v>1978.26</v>
      </c>
      <c r="AH838" s="60"/>
      <c r="AI838" s="63">
        <v>0.04</v>
      </c>
      <c r="AJ838" s="44">
        <v>2637.68</v>
      </c>
      <c r="AK838" s="12"/>
      <c r="AL838" s="11"/>
      <c r="AM838" s="28">
        <v>6.14</v>
      </c>
      <c r="AN838" s="28">
        <v>404883.88</v>
      </c>
      <c r="AO838" s="60"/>
      <c r="AP838" s="28">
        <v>6.14</v>
      </c>
      <c r="AQ838" s="28">
        <v>161746.01999999999</v>
      </c>
      <c r="AR838" s="60"/>
      <c r="AS838" s="28">
        <v>0.86</v>
      </c>
      <c r="AT838" s="28">
        <v>64007.22</v>
      </c>
      <c r="AU838" s="13"/>
      <c r="AV838" s="11"/>
      <c r="AW838" s="44">
        <v>1519535.28</v>
      </c>
      <c r="AX838" s="51"/>
      <c r="AY838" s="140">
        <v>16.329999999999998</v>
      </c>
    </row>
    <row r="839" spans="1:51" x14ac:dyDescent="0.25">
      <c r="A839" s="116" t="s">
        <v>1909</v>
      </c>
      <c r="B839" s="152" t="s">
        <v>1910</v>
      </c>
      <c r="C839" s="27" t="s">
        <v>546</v>
      </c>
      <c r="D839" s="27" t="s">
        <v>12</v>
      </c>
      <c r="E839" s="60"/>
      <c r="F839" s="139">
        <v>364.95</v>
      </c>
      <c r="G839" s="140">
        <v>175.66</v>
      </c>
      <c r="H839" s="140">
        <v>0</v>
      </c>
      <c r="I839" s="60"/>
      <c r="J839" s="28">
        <v>1.4</v>
      </c>
      <c r="K839" s="28">
        <v>92318.8</v>
      </c>
      <c r="L839" s="60"/>
      <c r="M839" s="28">
        <v>1.4</v>
      </c>
      <c r="N839" s="28">
        <v>92318.8</v>
      </c>
      <c r="O839" s="60"/>
      <c r="P839" s="28">
        <v>1.46</v>
      </c>
      <c r="Q839" s="28">
        <v>96275.32</v>
      </c>
      <c r="R839" s="60"/>
      <c r="S839" s="28">
        <v>1.46</v>
      </c>
      <c r="T839" s="44">
        <v>96275.32</v>
      </c>
      <c r="U839" s="12"/>
      <c r="V839" s="11"/>
      <c r="W839" s="28">
        <v>0</v>
      </c>
      <c r="X839" s="28">
        <v>0</v>
      </c>
      <c r="Y839" s="60"/>
      <c r="Z839" s="28">
        <v>0</v>
      </c>
      <c r="AA839" s="28">
        <v>0</v>
      </c>
      <c r="AB839" s="60"/>
      <c r="AC839" s="28">
        <v>0</v>
      </c>
      <c r="AD839" s="28">
        <v>0</v>
      </c>
      <c r="AE839" s="60"/>
      <c r="AF839" s="28">
        <v>0</v>
      </c>
      <c r="AG839" s="44">
        <v>0</v>
      </c>
      <c r="AH839" s="60"/>
      <c r="AI839" s="63">
        <v>0</v>
      </c>
      <c r="AJ839" s="44">
        <v>0</v>
      </c>
      <c r="AK839" s="12"/>
      <c r="AL839" s="11"/>
      <c r="AM839" s="28">
        <v>2.58</v>
      </c>
      <c r="AN839" s="28">
        <v>170130.36</v>
      </c>
      <c r="AO839" s="60"/>
      <c r="AP839" s="28">
        <v>2.58</v>
      </c>
      <c r="AQ839" s="28">
        <v>67964.94</v>
      </c>
      <c r="AR839" s="60"/>
      <c r="AS839" s="28">
        <v>0.36</v>
      </c>
      <c r="AT839" s="28">
        <v>26793.72</v>
      </c>
      <c r="AU839" s="13"/>
      <c r="AV839" s="11"/>
      <c r="AW839" s="44">
        <v>642077.26000000013</v>
      </c>
      <c r="AX839" s="51"/>
      <c r="AY839" s="140">
        <v>6.9</v>
      </c>
    </row>
    <row r="840" spans="1:51" x14ac:dyDescent="0.25">
      <c r="A840" s="116" t="s">
        <v>1911</v>
      </c>
      <c r="B840" s="152" t="s">
        <v>1912</v>
      </c>
      <c r="C840" s="27" t="s">
        <v>546</v>
      </c>
      <c r="D840" s="27" t="s">
        <v>12</v>
      </c>
      <c r="E840" s="60"/>
      <c r="F840" s="139">
        <v>353.5</v>
      </c>
      <c r="G840" s="140">
        <v>115</v>
      </c>
      <c r="H840" s="140">
        <v>0</v>
      </c>
      <c r="I840" s="60"/>
      <c r="J840" s="28">
        <v>0.92</v>
      </c>
      <c r="K840" s="28">
        <v>60666.64</v>
      </c>
      <c r="L840" s="60"/>
      <c r="M840" s="28">
        <v>0.92</v>
      </c>
      <c r="N840" s="28">
        <v>60666.64</v>
      </c>
      <c r="O840" s="60"/>
      <c r="P840" s="28">
        <v>0.95</v>
      </c>
      <c r="Q840" s="28">
        <v>62644.9</v>
      </c>
      <c r="R840" s="60"/>
      <c r="S840" s="28">
        <v>0.95</v>
      </c>
      <c r="T840" s="44">
        <v>62644.9</v>
      </c>
      <c r="U840" s="12"/>
      <c r="V840" s="11"/>
      <c r="W840" s="28">
        <v>0</v>
      </c>
      <c r="X840" s="28">
        <v>0</v>
      </c>
      <c r="Y840" s="60"/>
      <c r="Z840" s="28">
        <v>0</v>
      </c>
      <c r="AA840" s="28">
        <v>0</v>
      </c>
      <c r="AB840" s="60"/>
      <c r="AC840" s="28">
        <v>0</v>
      </c>
      <c r="AD840" s="28">
        <v>0</v>
      </c>
      <c r="AE840" s="60"/>
      <c r="AF840" s="28">
        <v>0</v>
      </c>
      <c r="AG840" s="44">
        <v>0</v>
      </c>
      <c r="AH840" s="60"/>
      <c r="AI840" s="63">
        <v>0</v>
      </c>
      <c r="AJ840" s="44">
        <v>0</v>
      </c>
      <c r="AK840" s="12"/>
      <c r="AL840" s="11"/>
      <c r="AM840" s="28">
        <v>2.5</v>
      </c>
      <c r="AN840" s="28">
        <v>164855</v>
      </c>
      <c r="AO840" s="60"/>
      <c r="AP840" s="28">
        <v>2.5</v>
      </c>
      <c r="AQ840" s="28">
        <v>65857.5</v>
      </c>
      <c r="AR840" s="60"/>
      <c r="AS840" s="28">
        <v>0.35</v>
      </c>
      <c r="AT840" s="28">
        <v>26049.45</v>
      </c>
      <c r="AU840" s="13"/>
      <c r="AV840" s="11"/>
      <c r="AW840" s="44">
        <v>503385.03000000009</v>
      </c>
      <c r="AX840" s="51"/>
      <c r="AY840" s="140">
        <v>5.32</v>
      </c>
    </row>
    <row r="841" spans="1:51" x14ac:dyDescent="0.25">
      <c r="A841" s="116" t="s">
        <v>1913</v>
      </c>
      <c r="B841" s="152" t="s">
        <v>1914</v>
      </c>
      <c r="C841" s="27" t="s">
        <v>713</v>
      </c>
      <c r="D841" s="27" t="s">
        <v>12</v>
      </c>
      <c r="E841" s="60"/>
      <c r="F841" s="139">
        <v>361.02</v>
      </c>
      <c r="G841" s="140">
        <v>152.66</v>
      </c>
      <c r="H841" s="140">
        <v>0</v>
      </c>
      <c r="I841" s="60"/>
      <c r="J841" s="28">
        <v>1.22</v>
      </c>
      <c r="K841" s="28">
        <v>80449.240000000005</v>
      </c>
      <c r="L841" s="60"/>
      <c r="M841" s="28">
        <v>1.22</v>
      </c>
      <c r="N841" s="28">
        <v>80449.240000000005</v>
      </c>
      <c r="O841" s="60"/>
      <c r="P841" s="28">
        <v>1.27</v>
      </c>
      <c r="Q841" s="28">
        <v>83746.34</v>
      </c>
      <c r="R841" s="60"/>
      <c r="S841" s="28">
        <v>1.27</v>
      </c>
      <c r="T841" s="44">
        <v>83746.34</v>
      </c>
      <c r="U841" s="12"/>
      <c r="V841" s="11"/>
      <c r="W841" s="28">
        <v>0</v>
      </c>
      <c r="X841" s="28">
        <v>0</v>
      </c>
      <c r="Y841" s="60"/>
      <c r="Z841" s="28">
        <v>0</v>
      </c>
      <c r="AA841" s="28">
        <v>0</v>
      </c>
      <c r="AB841" s="60"/>
      <c r="AC841" s="28">
        <v>0</v>
      </c>
      <c r="AD841" s="28">
        <v>0</v>
      </c>
      <c r="AE841" s="60"/>
      <c r="AF841" s="28">
        <v>0</v>
      </c>
      <c r="AG841" s="44">
        <v>0</v>
      </c>
      <c r="AH841" s="60"/>
      <c r="AI841" s="63">
        <v>0</v>
      </c>
      <c r="AJ841" s="44">
        <v>0</v>
      </c>
      <c r="AK841" s="12"/>
      <c r="AL841" s="11"/>
      <c r="AM841" s="28">
        <v>2.56</v>
      </c>
      <c r="AN841" s="28">
        <v>168811.51999999999</v>
      </c>
      <c r="AO841" s="60"/>
      <c r="AP841" s="28">
        <v>2.56</v>
      </c>
      <c r="AQ841" s="28">
        <v>67438.080000000002</v>
      </c>
      <c r="AR841" s="60"/>
      <c r="AS841" s="28">
        <v>0.36</v>
      </c>
      <c r="AT841" s="28">
        <v>26793.72</v>
      </c>
      <c r="AU841" s="13"/>
      <c r="AV841" s="11"/>
      <c r="AW841" s="44">
        <v>591434.48</v>
      </c>
      <c r="AX841" s="51"/>
      <c r="AY841" s="140">
        <v>6.32</v>
      </c>
    </row>
    <row r="842" spans="1:51" x14ac:dyDescent="0.25">
      <c r="A842" s="116" t="s">
        <v>1915</v>
      </c>
      <c r="B842" s="152" t="s">
        <v>1916</v>
      </c>
      <c r="C842" s="27" t="s">
        <v>966</v>
      </c>
      <c r="D842" s="27" t="s">
        <v>120</v>
      </c>
      <c r="E842" s="60"/>
      <c r="F842" s="139">
        <v>310.25</v>
      </c>
      <c r="G842" s="140">
        <v>97</v>
      </c>
      <c r="H842" s="140">
        <v>0</v>
      </c>
      <c r="I842" s="60"/>
      <c r="J842" s="28">
        <v>0.77</v>
      </c>
      <c r="K842" s="28">
        <v>50775.34</v>
      </c>
      <c r="L842" s="60"/>
      <c r="M842" s="28">
        <v>0.77</v>
      </c>
      <c r="N842" s="28">
        <v>50775.34</v>
      </c>
      <c r="O842" s="60"/>
      <c r="P842" s="28">
        <v>0.8</v>
      </c>
      <c r="Q842" s="28">
        <v>52753.599999999999</v>
      </c>
      <c r="R842" s="60"/>
      <c r="S842" s="28">
        <v>0.8</v>
      </c>
      <c r="T842" s="44">
        <v>52753.599999999999</v>
      </c>
      <c r="U842" s="12"/>
      <c r="V842" s="11"/>
      <c r="W842" s="28">
        <v>0</v>
      </c>
      <c r="X842" s="28">
        <v>0</v>
      </c>
      <c r="Y842" s="60"/>
      <c r="Z842" s="28">
        <v>0</v>
      </c>
      <c r="AA842" s="28">
        <v>0</v>
      </c>
      <c r="AB842" s="60"/>
      <c r="AC842" s="28">
        <v>0</v>
      </c>
      <c r="AD842" s="28">
        <v>0</v>
      </c>
      <c r="AE842" s="60"/>
      <c r="AF842" s="28">
        <v>0</v>
      </c>
      <c r="AG842" s="44">
        <v>0</v>
      </c>
      <c r="AH842" s="60"/>
      <c r="AI842" s="63">
        <v>0</v>
      </c>
      <c r="AJ842" s="44">
        <v>0</v>
      </c>
      <c r="AK842" s="12"/>
      <c r="AL842" s="11"/>
      <c r="AM842" s="28">
        <v>2.2000000000000002</v>
      </c>
      <c r="AN842" s="28">
        <v>145072.4</v>
      </c>
      <c r="AO842" s="60"/>
      <c r="AP842" s="28">
        <v>2.2000000000000002</v>
      </c>
      <c r="AQ842" s="28">
        <v>57954.6</v>
      </c>
      <c r="AR842" s="60"/>
      <c r="AS842" s="28">
        <v>0.31</v>
      </c>
      <c r="AT842" s="28">
        <v>23072.37</v>
      </c>
      <c r="AU842" s="13"/>
      <c r="AV842" s="11"/>
      <c r="AW842" s="44">
        <v>433157.24999999988</v>
      </c>
      <c r="AX842" s="51"/>
      <c r="AY842" s="140">
        <v>4.57</v>
      </c>
    </row>
    <row r="843" spans="1:51" x14ac:dyDescent="0.25">
      <c r="A843" s="116" t="s">
        <v>1917</v>
      </c>
      <c r="B843" s="152" t="s">
        <v>1918</v>
      </c>
      <c r="C843" s="27" t="s">
        <v>966</v>
      </c>
      <c r="D843" s="27" t="s">
        <v>120</v>
      </c>
      <c r="E843" s="60"/>
      <c r="F843" s="139">
        <v>93.5</v>
      </c>
      <c r="G843" s="140">
        <v>12</v>
      </c>
      <c r="H843" s="140">
        <v>5</v>
      </c>
      <c r="I843" s="60"/>
      <c r="J843" s="28">
        <v>0.09</v>
      </c>
      <c r="K843" s="28">
        <v>5934.78</v>
      </c>
      <c r="L843" s="60"/>
      <c r="M843" s="28">
        <v>0.09</v>
      </c>
      <c r="N843" s="28">
        <v>5934.78</v>
      </c>
      <c r="O843" s="60"/>
      <c r="P843" s="28">
        <v>0.1</v>
      </c>
      <c r="Q843" s="28">
        <v>6594.2</v>
      </c>
      <c r="R843" s="60"/>
      <c r="S843" s="28">
        <v>0.1</v>
      </c>
      <c r="T843" s="44">
        <v>6594.2</v>
      </c>
      <c r="U843" s="12"/>
      <c r="V843" s="11"/>
      <c r="W843" s="28">
        <v>0.04</v>
      </c>
      <c r="X843" s="28">
        <v>2637.68</v>
      </c>
      <c r="Y843" s="60"/>
      <c r="Z843" s="28">
        <v>0.04</v>
      </c>
      <c r="AA843" s="28">
        <v>2637.68</v>
      </c>
      <c r="AB843" s="60"/>
      <c r="AC843" s="28">
        <v>0.04</v>
      </c>
      <c r="AD843" s="28">
        <v>2637.68</v>
      </c>
      <c r="AE843" s="60"/>
      <c r="AF843" s="28">
        <v>0.04</v>
      </c>
      <c r="AG843" s="44">
        <v>2637.68</v>
      </c>
      <c r="AH843" s="60"/>
      <c r="AI843" s="63">
        <v>0.05</v>
      </c>
      <c r="AJ843" s="44">
        <v>3297.1</v>
      </c>
      <c r="AK843" s="12"/>
      <c r="AL843" s="11"/>
      <c r="AM843" s="28">
        <v>0.66</v>
      </c>
      <c r="AN843" s="28">
        <v>43521.72</v>
      </c>
      <c r="AO843" s="60"/>
      <c r="AP843" s="28">
        <v>0.66</v>
      </c>
      <c r="AQ843" s="28">
        <v>17386.38</v>
      </c>
      <c r="AR843" s="60"/>
      <c r="AS843" s="28">
        <v>0.09</v>
      </c>
      <c r="AT843" s="28">
        <v>6698.43</v>
      </c>
      <c r="AU843" s="13"/>
      <c r="AV843" s="11"/>
      <c r="AW843" s="44">
        <v>106512.30999999997</v>
      </c>
      <c r="AX843" s="51"/>
      <c r="AY843" s="140">
        <v>1.1200000000000001</v>
      </c>
    </row>
    <row r="844" spans="1:51" x14ac:dyDescent="0.25">
      <c r="A844" s="116" t="s">
        <v>1919</v>
      </c>
      <c r="B844" s="152" t="s">
        <v>1920</v>
      </c>
      <c r="C844" s="27" t="s">
        <v>966</v>
      </c>
      <c r="D844" s="27" t="s">
        <v>120</v>
      </c>
      <c r="E844" s="60"/>
      <c r="F844" s="139">
        <v>767.37</v>
      </c>
      <c r="G844" s="140">
        <v>273</v>
      </c>
      <c r="H844" s="140">
        <v>36.659999999999997</v>
      </c>
      <c r="I844" s="60"/>
      <c r="J844" s="28">
        <v>2.1800000000000002</v>
      </c>
      <c r="K844" s="28">
        <v>143753.56</v>
      </c>
      <c r="L844" s="60"/>
      <c r="M844" s="28">
        <v>2.1800000000000002</v>
      </c>
      <c r="N844" s="28">
        <v>143753.56</v>
      </c>
      <c r="O844" s="60"/>
      <c r="P844" s="28">
        <v>2.27</v>
      </c>
      <c r="Q844" s="28">
        <v>149688.34</v>
      </c>
      <c r="R844" s="60"/>
      <c r="S844" s="28">
        <v>2.27</v>
      </c>
      <c r="T844" s="44">
        <v>149688.34</v>
      </c>
      <c r="U844" s="12"/>
      <c r="V844" s="11"/>
      <c r="W844" s="28">
        <v>0.28999999999999998</v>
      </c>
      <c r="X844" s="28">
        <v>19123.18</v>
      </c>
      <c r="Y844" s="60"/>
      <c r="Z844" s="28">
        <v>0.28999999999999998</v>
      </c>
      <c r="AA844" s="28">
        <v>19123.18</v>
      </c>
      <c r="AB844" s="60"/>
      <c r="AC844" s="28">
        <v>0.3</v>
      </c>
      <c r="AD844" s="28">
        <v>19782.599999999999</v>
      </c>
      <c r="AE844" s="60"/>
      <c r="AF844" s="28">
        <v>0.3</v>
      </c>
      <c r="AG844" s="44">
        <v>19782.599999999999</v>
      </c>
      <c r="AH844" s="60"/>
      <c r="AI844" s="63">
        <v>0.36</v>
      </c>
      <c r="AJ844" s="44">
        <v>23739.119999999999</v>
      </c>
      <c r="AK844" s="12"/>
      <c r="AL844" s="11"/>
      <c r="AM844" s="28">
        <v>5.44</v>
      </c>
      <c r="AN844" s="28">
        <v>358724.48</v>
      </c>
      <c r="AO844" s="60"/>
      <c r="AP844" s="28">
        <v>5.44</v>
      </c>
      <c r="AQ844" s="28">
        <v>143305.92000000001</v>
      </c>
      <c r="AR844" s="60"/>
      <c r="AS844" s="28">
        <v>0.76</v>
      </c>
      <c r="AT844" s="28">
        <v>56564.52</v>
      </c>
      <c r="AU844" s="13"/>
      <c r="AV844" s="11"/>
      <c r="AW844" s="44">
        <v>1247029.3999999999</v>
      </c>
      <c r="AX844" s="51"/>
      <c r="AY844" s="140">
        <v>13.41</v>
      </c>
    </row>
    <row r="845" spans="1:51" x14ac:dyDescent="0.25">
      <c r="A845" s="116" t="s">
        <v>1921</v>
      </c>
      <c r="B845" s="152" t="s">
        <v>1922</v>
      </c>
      <c r="C845" s="27" t="s">
        <v>966</v>
      </c>
      <c r="D845" s="27" t="s">
        <v>120</v>
      </c>
      <c r="E845" s="60"/>
      <c r="F845" s="139">
        <v>186.88</v>
      </c>
      <c r="G845" s="140">
        <v>65.66</v>
      </c>
      <c r="H845" s="140">
        <v>0</v>
      </c>
      <c r="I845" s="60"/>
      <c r="J845" s="28">
        <v>0.52</v>
      </c>
      <c r="K845" s="28">
        <v>34289.839999999997</v>
      </c>
      <c r="L845" s="60"/>
      <c r="M845" s="28">
        <v>0.52</v>
      </c>
      <c r="N845" s="28">
        <v>34289.839999999997</v>
      </c>
      <c r="O845" s="60"/>
      <c r="P845" s="28">
        <v>0.54</v>
      </c>
      <c r="Q845" s="28">
        <v>35608.68</v>
      </c>
      <c r="R845" s="60"/>
      <c r="S845" s="28">
        <v>0.54</v>
      </c>
      <c r="T845" s="44">
        <v>35608.68</v>
      </c>
      <c r="U845" s="12"/>
      <c r="V845" s="11"/>
      <c r="W845" s="28">
        <v>0</v>
      </c>
      <c r="X845" s="28">
        <v>0</v>
      </c>
      <c r="Y845" s="60"/>
      <c r="Z845" s="28">
        <v>0</v>
      </c>
      <c r="AA845" s="28">
        <v>0</v>
      </c>
      <c r="AB845" s="60"/>
      <c r="AC845" s="28">
        <v>0</v>
      </c>
      <c r="AD845" s="28">
        <v>0</v>
      </c>
      <c r="AE845" s="60"/>
      <c r="AF845" s="28">
        <v>0</v>
      </c>
      <c r="AG845" s="44">
        <v>0</v>
      </c>
      <c r="AH845" s="60"/>
      <c r="AI845" s="63">
        <v>0</v>
      </c>
      <c r="AJ845" s="44">
        <v>0</v>
      </c>
      <c r="AK845" s="12"/>
      <c r="AL845" s="11"/>
      <c r="AM845" s="28">
        <v>1.32</v>
      </c>
      <c r="AN845" s="28">
        <v>87043.44</v>
      </c>
      <c r="AO845" s="60"/>
      <c r="AP845" s="28">
        <v>1.32</v>
      </c>
      <c r="AQ845" s="28">
        <v>34772.76</v>
      </c>
      <c r="AR845" s="60"/>
      <c r="AS845" s="28">
        <v>0.18</v>
      </c>
      <c r="AT845" s="28">
        <v>13396.86</v>
      </c>
      <c r="AU845" s="13"/>
      <c r="AV845" s="11"/>
      <c r="AW845" s="44">
        <v>275010.09999999998</v>
      </c>
      <c r="AX845" s="51"/>
      <c r="AY845" s="140">
        <v>2.92</v>
      </c>
    </row>
    <row r="846" spans="1:51" x14ac:dyDescent="0.25">
      <c r="A846" s="116" t="s">
        <v>1923</v>
      </c>
      <c r="B846" s="152" t="s">
        <v>1924</v>
      </c>
      <c r="C846" s="27" t="s">
        <v>1733</v>
      </c>
      <c r="D846" s="27" t="s">
        <v>12</v>
      </c>
      <c r="E846" s="60"/>
      <c r="F846" s="139">
        <v>2248.79</v>
      </c>
      <c r="G846" s="140">
        <v>259</v>
      </c>
      <c r="H846" s="140">
        <v>16.66</v>
      </c>
      <c r="I846" s="60"/>
      <c r="J846" s="28">
        <v>2.0699999999999998</v>
      </c>
      <c r="K846" s="28">
        <v>136499.94</v>
      </c>
      <c r="L846" s="60"/>
      <c r="M846" s="28">
        <v>2.0699999999999998</v>
      </c>
      <c r="N846" s="28">
        <v>136499.94</v>
      </c>
      <c r="O846" s="60"/>
      <c r="P846" s="28">
        <v>2.15</v>
      </c>
      <c r="Q846" s="28">
        <v>141775.29999999999</v>
      </c>
      <c r="R846" s="60"/>
      <c r="S846" s="28">
        <v>2.15</v>
      </c>
      <c r="T846" s="44">
        <v>141775.29999999999</v>
      </c>
      <c r="U846" s="12"/>
      <c r="V846" s="11"/>
      <c r="W846" s="28">
        <v>0.13</v>
      </c>
      <c r="X846" s="28">
        <v>8572.4599999999991</v>
      </c>
      <c r="Y846" s="60"/>
      <c r="Z846" s="28">
        <v>0.13</v>
      </c>
      <c r="AA846" s="28">
        <v>8572.4599999999991</v>
      </c>
      <c r="AB846" s="60"/>
      <c r="AC846" s="28">
        <v>0.13</v>
      </c>
      <c r="AD846" s="28">
        <v>8572.4599999999991</v>
      </c>
      <c r="AE846" s="60"/>
      <c r="AF846" s="28">
        <v>0.13</v>
      </c>
      <c r="AG846" s="44">
        <v>8572.4599999999991</v>
      </c>
      <c r="AH846" s="60"/>
      <c r="AI846" s="63">
        <v>0.16</v>
      </c>
      <c r="AJ846" s="44">
        <v>10550.72</v>
      </c>
      <c r="AK846" s="12"/>
      <c r="AL846" s="11"/>
      <c r="AM846" s="28">
        <v>15.94</v>
      </c>
      <c r="AN846" s="28">
        <v>1051115.48</v>
      </c>
      <c r="AO846" s="60"/>
      <c r="AP846" s="28">
        <v>15.94</v>
      </c>
      <c r="AQ846" s="28">
        <v>419907.42</v>
      </c>
      <c r="AR846" s="60"/>
      <c r="AS846" s="28">
        <v>2.2400000000000002</v>
      </c>
      <c r="AT846" s="28">
        <v>166716.48000000001</v>
      </c>
      <c r="AU846" s="13"/>
      <c r="AV846" s="11"/>
      <c r="AW846" s="44">
        <v>2239130.42</v>
      </c>
      <c r="AX846" s="51"/>
      <c r="AY846" s="140">
        <v>22.86</v>
      </c>
    </row>
    <row r="847" spans="1:51" x14ac:dyDescent="0.25">
      <c r="A847" s="116" t="s">
        <v>1925</v>
      </c>
      <c r="B847" s="152" t="s">
        <v>1926</v>
      </c>
      <c r="C847" s="27" t="s">
        <v>963</v>
      </c>
      <c r="D847" s="27" t="s">
        <v>120</v>
      </c>
      <c r="E847" s="60"/>
      <c r="F847" s="139">
        <v>4081.4</v>
      </c>
      <c r="G847" s="140">
        <v>1344</v>
      </c>
      <c r="H847" s="140">
        <v>383</v>
      </c>
      <c r="I847" s="60"/>
      <c r="J847" s="28">
        <v>10.75</v>
      </c>
      <c r="K847" s="28">
        <v>708876.5</v>
      </c>
      <c r="L847" s="60"/>
      <c r="M847" s="28">
        <v>10.75</v>
      </c>
      <c r="N847" s="28">
        <v>708876.5</v>
      </c>
      <c r="O847" s="60"/>
      <c r="P847" s="28">
        <v>11.2</v>
      </c>
      <c r="Q847" s="28">
        <v>738550.4</v>
      </c>
      <c r="R847" s="60"/>
      <c r="S847" s="28">
        <v>11.2</v>
      </c>
      <c r="T847" s="44">
        <v>738550.4</v>
      </c>
      <c r="U847" s="12"/>
      <c r="V847" s="11"/>
      <c r="W847" s="28">
        <v>3.06</v>
      </c>
      <c r="X847" s="28">
        <v>201782.52</v>
      </c>
      <c r="Y847" s="60"/>
      <c r="Z847" s="28">
        <v>3.06</v>
      </c>
      <c r="AA847" s="28">
        <v>201782.52</v>
      </c>
      <c r="AB847" s="60"/>
      <c r="AC847" s="28">
        <v>3.19</v>
      </c>
      <c r="AD847" s="28">
        <v>210354.98</v>
      </c>
      <c r="AE847" s="60"/>
      <c r="AF847" s="28">
        <v>3.19</v>
      </c>
      <c r="AG847" s="44">
        <v>210354.98</v>
      </c>
      <c r="AH847" s="60"/>
      <c r="AI847" s="63">
        <v>3.83</v>
      </c>
      <c r="AJ847" s="44">
        <v>252557.86</v>
      </c>
      <c r="AK847" s="12"/>
      <c r="AL847" s="11"/>
      <c r="AM847" s="28">
        <v>28.94</v>
      </c>
      <c r="AN847" s="28">
        <v>1908361.48</v>
      </c>
      <c r="AO847" s="60"/>
      <c r="AP847" s="28">
        <v>28.94</v>
      </c>
      <c r="AQ847" s="28">
        <v>762366.42</v>
      </c>
      <c r="AR847" s="60"/>
      <c r="AS847" s="28">
        <v>4.08</v>
      </c>
      <c r="AT847" s="28">
        <v>303662.15999999997</v>
      </c>
      <c r="AU847" s="13"/>
      <c r="AV847" s="11"/>
      <c r="AW847" s="44">
        <v>6946076.7200000007</v>
      </c>
      <c r="AX847" s="51"/>
      <c r="AY847" s="140">
        <v>75.36</v>
      </c>
    </row>
    <row r="848" spans="1:51" x14ac:dyDescent="0.25">
      <c r="A848" s="116" t="s">
        <v>1927</v>
      </c>
      <c r="B848" s="152" t="s">
        <v>1928</v>
      </c>
      <c r="C848" s="27" t="s">
        <v>963</v>
      </c>
      <c r="D848" s="27" t="s">
        <v>120</v>
      </c>
      <c r="E848" s="60"/>
      <c r="F848" s="139">
        <v>3762.5</v>
      </c>
      <c r="G848" s="140">
        <v>642</v>
      </c>
      <c r="H848" s="140">
        <v>239.5</v>
      </c>
      <c r="I848" s="60"/>
      <c r="J848" s="28">
        <v>5.13</v>
      </c>
      <c r="K848" s="28">
        <v>338282.46</v>
      </c>
      <c r="L848" s="60"/>
      <c r="M848" s="28">
        <v>5.13</v>
      </c>
      <c r="N848" s="28">
        <v>338282.46</v>
      </c>
      <c r="O848" s="60"/>
      <c r="P848" s="28">
        <v>5.35</v>
      </c>
      <c r="Q848" s="28">
        <v>352789.7</v>
      </c>
      <c r="R848" s="60"/>
      <c r="S848" s="28">
        <v>5.35</v>
      </c>
      <c r="T848" s="44">
        <v>352789.7</v>
      </c>
      <c r="U848" s="12"/>
      <c r="V848" s="11"/>
      <c r="W848" s="28">
        <v>1.91</v>
      </c>
      <c r="X848" s="28">
        <v>125949.22</v>
      </c>
      <c r="Y848" s="60"/>
      <c r="Z848" s="28">
        <v>1.91</v>
      </c>
      <c r="AA848" s="28">
        <v>125949.22</v>
      </c>
      <c r="AB848" s="60"/>
      <c r="AC848" s="28">
        <v>1.99</v>
      </c>
      <c r="AD848" s="28">
        <v>131224.57999999999</v>
      </c>
      <c r="AE848" s="60"/>
      <c r="AF848" s="28">
        <v>1.99</v>
      </c>
      <c r="AG848" s="44">
        <v>131224.57999999999</v>
      </c>
      <c r="AH848" s="60"/>
      <c r="AI848" s="63">
        <v>2.39</v>
      </c>
      <c r="AJ848" s="44">
        <v>157601.38</v>
      </c>
      <c r="AK848" s="12"/>
      <c r="AL848" s="11"/>
      <c r="AM848" s="28">
        <v>26.68</v>
      </c>
      <c r="AN848" s="28">
        <v>1759332.56</v>
      </c>
      <c r="AO848" s="60"/>
      <c r="AP848" s="28">
        <v>26.68</v>
      </c>
      <c r="AQ848" s="28">
        <v>702831.24</v>
      </c>
      <c r="AR848" s="60"/>
      <c r="AS848" s="28">
        <v>3.76</v>
      </c>
      <c r="AT848" s="28">
        <v>279845.52</v>
      </c>
      <c r="AU848" s="13"/>
      <c r="AV848" s="11"/>
      <c r="AW848" s="44">
        <v>4796102.620000001</v>
      </c>
      <c r="AX848" s="51"/>
      <c r="AY848" s="140">
        <v>50.789999999999992</v>
      </c>
    </row>
    <row r="849" spans="1:51" x14ac:dyDescent="0.25">
      <c r="A849" s="116" t="s">
        <v>1929</v>
      </c>
      <c r="B849" s="152" t="s">
        <v>1930</v>
      </c>
      <c r="C849" s="27" t="s">
        <v>963</v>
      </c>
      <c r="D849" s="27" t="s">
        <v>120</v>
      </c>
      <c r="E849" s="60"/>
      <c r="F849" s="139">
        <v>402.75</v>
      </c>
      <c r="G849" s="140">
        <v>330</v>
      </c>
      <c r="H849" s="140">
        <v>85.5</v>
      </c>
      <c r="I849" s="60"/>
      <c r="J849" s="28">
        <v>2.64</v>
      </c>
      <c r="K849" s="28">
        <v>174086.88</v>
      </c>
      <c r="L849" s="60"/>
      <c r="M849" s="28">
        <v>2.64</v>
      </c>
      <c r="N849" s="28">
        <v>174086.88</v>
      </c>
      <c r="O849" s="60"/>
      <c r="P849" s="28">
        <v>2.75</v>
      </c>
      <c r="Q849" s="28">
        <v>181340.5</v>
      </c>
      <c r="R849" s="60"/>
      <c r="S849" s="28">
        <v>2.75</v>
      </c>
      <c r="T849" s="44">
        <v>181340.5</v>
      </c>
      <c r="U849" s="12"/>
      <c r="V849" s="11"/>
      <c r="W849" s="28">
        <v>0.68</v>
      </c>
      <c r="X849" s="28">
        <v>44840.56</v>
      </c>
      <c r="Y849" s="60"/>
      <c r="Z849" s="28">
        <v>0.68</v>
      </c>
      <c r="AA849" s="28">
        <v>44840.56</v>
      </c>
      <c r="AB849" s="60"/>
      <c r="AC849" s="28">
        <v>0.71</v>
      </c>
      <c r="AD849" s="28">
        <v>46818.82</v>
      </c>
      <c r="AE849" s="60"/>
      <c r="AF849" s="28">
        <v>0.71</v>
      </c>
      <c r="AG849" s="44">
        <v>46818.82</v>
      </c>
      <c r="AH849" s="60"/>
      <c r="AI849" s="63">
        <v>0.85</v>
      </c>
      <c r="AJ849" s="44">
        <v>56050.7</v>
      </c>
      <c r="AK849" s="12"/>
      <c r="AL849" s="11"/>
      <c r="AM849" s="28">
        <v>2.85</v>
      </c>
      <c r="AN849" s="28">
        <v>187934.7</v>
      </c>
      <c r="AO849" s="60"/>
      <c r="AP849" s="28">
        <v>2.85</v>
      </c>
      <c r="AQ849" s="28">
        <v>75077.55</v>
      </c>
      <c r="AR849" s="60"/>
      <c r="AS849" s="28">
        <v>0.4</v>
      </c>
      <c r="AT849" s="28">
        <v>29770.799999999999</v>
      </c>
      <c r="AU849" s="13"/>
      <c r="AV849" s="11"/>
      <c r="AW849" s="44">
        <v>1243007.27</v>
      </c>
      <c r="AX849" s="51"/>
      <c r="AY849" s="140">
        <v>13.940000000000001</v>
      </c>
    </row>
    <row r="850" spans="1:51" x14ac:dyDescent="0.25">
      <c r="A850" s="116" t="s">
        <v>1931</v>
      </c>
      <c r="B850" s="152" t="s">
        <v>1932</v>
      </c>
      <c r="C850" s="27" t="s">
        <v>963</v>
      </c>
      <c r="D850" s="27" t="s">
        <v>120</v>
      </c>
      <c r="E850" s="60"/>
      <c r="F850" s="139">
        <v>898.75</v>
      </c>
      <c r="G850" s="140">
        <v>362</v>
      </c>
      <c r="H850" s="140">
        <v>109.5</v>
      </c>
      <c r="I850" s="60"/>
      <c r="J850" s="28">
        <v>2.89</v>
      </c>
      <c r="K850" s="28">
        <v>190572.38</v>
      </c>
      <c r="L850" s="60"/>
      <c r="M850" s="28">
        <v>2.89</v>
      </c>
      <c r="N850" s="28">
        <v>190572.38</v>
      </c>
      <c r="O850" s="60"/>
      <c r="P850" s="28">
        <v>3.01</v>
      </c>
      <c r="Q850" s="28">
        <v>198485.42</v>
      </c>
      <c r="R850" s="60"/>
      <c r="S850" s="28">
        <v>3.01</v>
      </c>
      <c r="T850" s="44">
        <v>198485.42</v>
      </c>
      <c r="U850" s="12"/>
      <c r="V850" s="11"/>
      <c r="W850" s="28">
        <v>0.87</v>
      </c>
      <c r="X850" s="28">
        <v>57369.54</v>
      </c>
      <c r="Y850" s="60"/>
      <c r="Z850" s="28">
        <v>0.87</v>
      </c>
      <c r="AA850" s="28">
        <v>57369.54</v>
      </c>
      <c r="AB850" s="60"/>
      <c r="AC850" s="28">
        <v>0.91</v>
      </c>
      <c r="AD850" s="28">
        <v>60007.22</v>
      </c>
      <c r="AE850" s="60"/>
      <c r="AF850" s="28">
        <v>0.91</v>
      </c>
      <c r="AG850" s="44">
        <v>60007.22</v>
      </c>
      <c r="AH850" s="60"/>
      <c r="AI850" s="63">
        <v>1.0900000000000001</v>
      </c>
      <c r="AJ850" s="44">
        <v>71876.78</v>
      </c>
      <c r="AK850" s="12"/>
      <c r="AL850" s="11"/>
      <c r="AM850" s="28">
        <v>6.37</v>
      </c>
      <c r="AN850" s="28">
        <v>420050.54</v>
      </c>
      <c r="AO850" s="60"/>
      <c r="AP850" s="28">
        <v>6.37</v>
      </c>
      <c r="AQ850" s="28">
        <v>167804.91</v>
      </c>
      <c r="AR850" s="60"/>
      <c r="AS850" s="28">
        <v>0.89</v>
      </c>
      <c r="AT850" s="28">
        <v>66240.03</v>
      </c>
      <c r="AU850" s="13"/>
      <c r="AV850" s="11"/>
      <c r="AW850" s="44">
        <v>1738841.38</v>
      </c>
      <c r="AX850" s="51"/>
      <c r="AY850" s="140">
        <v>19.059999999999999</v>
      </c>
    </row>
    <row r="851" spans="1:51" x14ac:dyDescent="0.25">
      <c r="A851" s="116" t="s">
        <v>1933</v>
      </c>
      <c r="B851" s="152" t="s">
        <v>1934</v>
      </c>
      <c r="C851" s="27" t="s">
        <v>963</v>
      </c>
      <c r="D851" s="27" t="s">
        <v>120</v>
      </c>
      <c r="E851" s="60"/>
      <c r="F851" s="139">
        <v>2487.5</v>
      </c>
      <c r="G851" s="140">
        <v>179.66</v>
      </c>
      <c r="H851" s="140">
        <v>29.5</v>
      </c>
      <c r="I851" s="60"/>
      <c r="J851" s="28">
        <v>1.43</v>
      </c>
      <c r="K851" s="28">
        <v>94297.06</v>
      </c>
      <c r="L851" s="60"/>
      <c r="M851" s="28">
        <v>1.43</v>
      </c>
      <c r="N851" s="28">
        <v>94297.06</v>
      </c>
      <c r="O851" s="60"/>
      <c r="P851" s="28">
        <v>1.49</v>
      </c>
      <c r="Q851" s="28">
        <v>98253.58</v>
      </c>
      <c r="R851" s="60"/>
      <c r="S851" s="28">
        <v>1.49</v>
      </c>
      <c r="T851" s="44">
        <v>98253.58</v>
      </c>
      <c r="U851" s="12"/>
      <c r="V851" s="11"/>
      <c r="W851" s="28">
        <v>0.23</v>
      </c>
      <c r="X851" s="28">
        <v>15166.66</v>
      </c>
      <c r="Y851" s="60"/>
      <c r="Z851" s="28">
        <v>0.23</v>
      </c>
      <c r="AA851" s="28">
        <v>15166.66</v>
      </c>
      <c r="AB851" s="60"/>
      <c r="AC851" s="28">
        <v>0.24</v>
      </c>
      <c r="AD851" s="28">
        <v>15826.08</v>
      </c>
      <c r="AE851" s="60"/>
      <c r="AF851" s="28">
        <v>0.24</v>
      </c>
      <c r="AG851" s="44">
        <v>15826.08</v>
      </c>
      <c r="AH851" s="60"/>
      <c r="AI851" s="63">
        <v>0.28999999999999998</v>
      </c>
      <c r="AJ851" s="44">
        <v>19123.18</v>
      </c>
      <c r="AK851" s="12"/>
      <c r="AL851" s="11"/>
      <c r="AM851" s="28">
        <v>17.64</v>
      </c>
      <c r="AN851" s="28">
        <v>1163216.8799999999</v>
      </c>
      <c r="AO851" s="60"/>
      <c r="AP851" s="28">
        <v>17.64</v>
      </c>
      <c r="AQ851" s="28">
        <v>464690.52</v>
      </c>
      <c r="AR851" s="60"/>
      <c r="AS851" s="28">
        <v>2.48</v>
      </c>
      <c r="AT851" s="28">
        <v>184578.96</v>
      </c>
      <c r="AU851" s="13"/>
      <c r="AV851" s="11"/>
      <c r="AW851" s="44">
        <v>2278696.2999999998</v>
      </c>
      <c r="AX851" s="51"/>
      <c r="AY851" s="140">
        <v>23.05</v>
      </c>
    </row>
    <row r="852" spans="1:51" x14ac:dyDescent="0.25">
      <c r="A852" s="116" t="s">
        <v>1935</v>
      </c>
      <c r="B852" s="152" t="s">
        <v>1936</v>
      </c>
      <c r="C852" s="27" t="s">
        <v>963</v>
      </c>
      <c r="D852" s="27" t="s">
        <v>12</v>
      </c>
      <c r="E852" s="60"/>
      <c r="F852" s="139">
        <v>1049.25</v>
      </c>
      <c r="G852" s="140">
        <v>231</v>
      </c>
      <c r="H852" s="140">
        <v>3</v>
      </c>
      <c r="I852" s="60"/>
      <c r="J852" s="28">
        <v>1.84</v>
      </c>
      <c r="K852" s="28">
        <v>121333.28</v>
      </c>
      <c r="L852" s="60"/>
      <c r="M852" s="28">
        <v>1.84</v>
      </c>
      <c r="N852" s="28">
        <v>121333.28</v>
      </c>
      <c r="O852" s="60"/>
      <c r="P852" s="28">
        <v>1.92</v>
      </c>
      <c r="Q852" s="28">
        <v>126608.64</v>
      </c>
      <c r="R852" s="60"/>
      <c r="S852" s="28">
        <v>1.92</v>
      </c>
      <c r="T852" s="44">
        <v>126608.64</v>
      </c>
      <c r="U852" s="12"/>
      <c r="V852" s="11"/>
      <c r="W852" s="28">
        <v>0.02</v>
      </c>
      <c r="X852" s="28">
        <v>1318.84</v>
      </c>
      <c r="Y852" s="60"/>
      <c r="Z852" s="28">
        <v>0.02</v>
      </c>
      <c r="AA852" s="28">
        <v>1318.84</v>
      </c>
      <c r="AB852" s="60"/>
      <c r="AC852" s="28">
        <v>0.02</v>
      </c>
      <c r="AD852" s="28">
        <v>1318.84</v>
      </c>
      <c r="AE852" s="60"/>
      <c r="AF852" s="28">
        <v>0.02</v>
      </c>
      <c r="AG852" s="44">
        <v>1318.84</v>
      </c>
      <c r="AH852" s="60"/>
      <c r="AI852" s="63">
        <v>0.03</v>
      </c>
      <c r="AJ852" s="44">
        <v>1978.26</v>
      </c>
      <c r="AK852" s="12"/>
      <c r="AL852" s="11"/>
      <c r="AM852" s="28">
        <v>7.44</v>
      </c>
      <c r="AN852" s="28">
        <v>490608.48</v>
      </c>
      <c r="AO852" s="60"/>
      <c r="AP852" s="28">
        <v>7.44</v>
      </c>
      <c r="AQ852" s="28">
        <v>195991.92</v>
      </c>
      <c r="AR852" s="60"/>
      <c r="AS852" s="28">
        <v>1.04</v>
      </c>
      <c r="AT852" s="28">
        <v>77404.08</v>
      </c>
      <c r="AU852" s="13"/>
      <c r="AV852" s="11"/>
      <c r="AW852" s="44">
        <v>1267141.94</v>
      </c>
      <c r="AX852" s="51"/>
      <c r="AY852" s="140">
        <v>13.209999999999999</v>
      </c>
    </row>
    <row r="853" spans="1:51" x14ac:dyDescent="0.25">
      <c r="A853" s="116" t="s">
        <v>1937</v>
      </c>
      <c r="B853" s="152" t="s">
        <v>1938</v>
      </c>
      <c r="C853" s="27" t="s">
        <v>963</v>
      </c>
      <c r="D853" s="27" t="s">
        <v>12</v>
      </c>
      <c r="E853" s="60"/>
      <c r="F853" s="139">
        <v>4688.04</v>
      </c>
      <c r="G853" s="140">
        <v>2446</v>
      </c>
      <c r="H853" s="140">
        <v>123.5</v>
      </c>
      <c r="I853" s="60"/>
      <c r="J853" s="28">
        <v>19.559999999999999</v>
      </c>
      <c r="K853" s="28">
        <v>1289825.52</v>
      </c>
      <c r="L853" s="60"/>
      <c r="M853" s="28">
        <v>19.559999999999999</v>
      </c>
      <c r="N853" s="28">
        <v>1289825.52</v>
      </c>
      <c r="O853" s="60"/>
      <c r="P853" s="28">
        <v>20.38</v>
      </c>
      <c r="Q853" s="28">
        <v>1343897.96</v>
      </c>
      <c r="R853" s="60"/>
      <c r="S853" s="28">
        <v>20.38</v>
      </c>
      <c r="T853" s="44">
        <v>1343897.96</v>
      </c>
      <c r="U853" s="12"/>
      <c r="V853" s="11"/>
      <c r="W853" s="28">
        <v>0.98</v>
      </c>
      <c r="X853" s="28">
        <v>64623.16</v>
      </c>
      <c r="Y853" s="60"/>
      <c r="Z853" s="28">
        <v>0.98</v>
      </c>
      <c r="AA853" s="28">
        <v>64623.16</v>
      </c>
      <c r="AB853" s="60"/>
      <c r="AC853" s="28">
        <v>1.02</v>
      </c>
      <c r="AD853" s="28">
        <v>67260.84</v>
      </c>
      <c r="AE853" s="60"/>
      <c r="AF853" s="28">
        <v>1.02</v>
      </c>
      <c r="AG853" s="44">
        <v>67260.84</v>
      </c>
      <c r="AH853" s="60"/>
      <c r="AI853" s="63">
        <v>1.23</v>
      </c>
      <c r="AJ853" s="44">
        <v>81108.66</v>
      </c>
      <c r="AK853" s="12"/>
      <c r="AL853" s="11"/>
      <c r="AM853" s="28">
        <v>33.24</v>
      </c>
      <c r="AN853" s="28">
        <v>2191912.08</v>
      </c>
      <c r="AO853" s="60"/>
      <c r="AP853" s="28">
        <v>33.24</v>
      </c>
      <c r="AQ853" s="28">
        <v>875641.32</v>
      </c>
      <c r="AR853" s="60"/>
      <c r="AS853" s="28">
        <v>4.68</v>
      </c>
      <c r="AT853" s="28">
        <v>348318.36</v>
      </c>
      <c r="AU853" s="13"/>
      <c r="AV853" s="11"/>
      <c r="AW853" s="44">
        <v>9028195.379999999</v>
      </c>
      <c r="AX853" s="51"/>
      <c r="AY853" s="140">
        <v>97.81</v>
      </c>
    </row>
    <row r="854" spans="1:51" x14ac:dyDescent="0.25">
      <c r="A854" s="116" t="s">
        <v>1939</v>
      </c>
      <c r="B854" s="152" t="s">
        <v>1940</v>
      </c>
      <c r="C854" s="27" t="s">
        <v>963</v>
      </c>
      <c r="D854" s="27" t="s">
        <v>12</v>
      </c>
      <c r="E854" s="60"/>
      <c r="F854" s="139">
        <v>1442.29</v>
      </c>
      <c r="G854" s="140">
        <v>316</v>
      </c>
      <c r="H854" s="140">
        <v>34</v>
      </c>
      <c r="I854" s="60"/>
      <c r="J854" s="28">
        <v>2.52</v>
      </c>
      <c r="K854" s="28">
        <v>166173.84</v>
      </c>
      <c r="L854" s="60"/>
      <c r="M854" s="28">
        <v>2.52</v>
      </c>
      <c r="N854" s="28">
        <v>166173.84</v>
      </c>
      <c r="O854" s="60"/>
      <c r="P854" s="28">
        <v>2.63</v>
      </c>
      <c r="Q854" s="28">
        <v>173427.46</v>
      </c>
      <c r="R854" s="60"/>
      <c r="S854" s="28">
        <v>2.63</v>
      </c>
      <c r="T854" s="44">
        <v>173427.46</v>
      </c>
      <c r="U854" s="12"/>
      <c r="V854" s="11"/>
      <c r="W854" s="28">
        <v>0.27</v>
      </c>
      <c r="X854" s="28">
        <v>17804.34</v>
      </c>
      <c r="Y854" s="60"/>
      <c r="Z854" s="28">
        <v>0.27</v>
      </c>
      <c r="AA854" s="28">
        <v>17804.34</v>
      </c>
      <c r="AB854" s="60"/>
      <c r="AC854" s="28">
        <v>0.28000000000000003</v>
      </c>
      <c r="AD854" s="28">
        <v>18463.759999999998</v>
      </c>
      <c r="AE854" s="60"/>
      <c r="AF854" s="28">
        <v>0.28000000000000003</v>
      </c>
      <c r="AG854" s="44">
        <v>18463.759999999998</v>
      </c>
      <c r="AH854" s="60"/>
      <c r="AI854" s="63">
        <v>0.34</v>
      </c>
      <c r="AJ854" s="44">
        <v>22420.28</v>
      </c>
      <c r="AK854" s="12"/>
      <c r="AL854" s="11"/>
      <c r="AM854" s="28">
        <v>10.220000000000001</v>
      </c>
      <c r="AN854" s="28">
        <v>673927.24</v>
      </c>
      <c r="AO854" s="60"/>
      <c r="AP854" s="28">
        <v>10.220000000000001</v>
      </c>
      <c r="AQ854" s="28">
        <v>269225.46000000002</v>
      </c>
      <c r="AR854" s="60"/>
      <c r="AS854" s="28">
        <v>1.44</v>
      </c>
      <c r="AT854" s="28">
        <v>107174.88</v>
      </c>
      <c r="AU854" s="13"/>
      <c r="AV854" s="11"/>
      <c r="AW854" s="44">
        <v>1824486.6600000004</v>
      </c>
      <c r="AX854" s="51"/>
      <c r="AY854" s="140">
        <v>19.170000000000002</v>
      </c>
    </row>
    <row r="855" spans="1:51" x14ac:dyDescent="0.25">
      <c r="A855" s="116" t="s">
        <v>1941</v>
      </c>
      <c r="B855" s="152" t="s">
        <v>1942</v>
      </c>
      <c r="C855" s="27" t="s">
        <v>963</v>
      </c>
      <c r="D855" s="27" t="s">
        <v>12</v>
      </c>
      <c r="E855" s="60"/>
      <c r="F855" s="139">
        <v>1305.78</v>
      </c>
      <c r="G855" s="140">
        <v>463.66</v>
      </c>
      <c r="H855" s="140">
        <v>10</v>
      </c>
      <c r="I855" s="60"/>
      <c r="J855" s="28">
        <v>3.7</v>
      </c>
      <c r="K855" s="28">
        <v>243985.4</v>
      </c>
      <c r="L855" s="60"/>
      <c r="M855" s="28">
        <v>3.7</v>
      </c>
      <c r="N855" s="28">
        <v>243985.4</v>
      </c>
      <c r="O855" s="60"/>
      <c r="P855" s="28">
        <v>3.86</v>
      </c>
      <c r="Q855" s="28">
        <v>254536.12</v>
      </c>
      <c r="R855" s="60"/>
      <c r="S855" s="28">
        <v>3.86</v>
      </c>
      <c r="T855" s="44">
        <v>254536.12</v>
      </c>
      <c r="U855" s="12"/>
      <c r="V855" s="11"/>
      <c r="W855" s="28">
        <v>0.08</v>
      </c>
      <c r="X855" s="28">
        <v>5275.36</v>
      </c>
      <c r="Y855" s="60"/>
      <c r="Z855" s="28">
        <v>0.08</v>
      </c>
      <c r="AA855" s="28">
        <v>5275.36</v>
      </c>
      <c r="AB855" s="60"/>
      <c r="AC855" s="28">
        <v>0.08</v>
      </c>
      <c r="AD855" s="28">
        <v>5275.36</v>
      </c>
      <c r="AE855" s="60"/>
      <c r="AF855" s="28">
        <v>0.08</v>
      </c>
      <c r="AG855" s="44">
        <v>5275.36</v>
      </c>
      <c r="AH855" s="60"/>
      <c r="AI855" s="63">
        <v>0.1</v>
      </c>
      <c r="AJ855" s="44">
        <v>6594.2</v>
      </c>
      <c r="AK855" s="12"/>
      <c r="AL855" s="11"/>
      <c r="AM855" s="28">
        <v>9.26</v>
      </c>
      <c r="AN855" s="28">
        <v>610622.92000000004</v>
      </c>
      <c r="AO855" s="60"/>
      <c r="AP855" s="28">
        <v>9.26</v>
      </c>
      <c r="AQ855" s="28">
        <v>243936.18</v>
      </c>
      <c r="AR855" s="60"/>
      <c r="AS855" s="28">
        <v>1.3</v>
      </c>
      <c r="AT855" s="28">
        <v>96755.1</v>
      </c>
      <c r="AU855" s="13"/>
      <c r="AV855" s="11"/>
      <c r="AW855" s="44">
        <v>1976052.88</v>
      </c>
      <c r="AX855" s="51"/>
      <c r="AY855" s="140">
        <v>21.02</v>
      </c>
    </row>
    <row r="856" spans="1:51" x14ac:dyDescent="0.25">
      <c r="A856" s="116" t="s">
        <v>1943</v>
      </c>
      <c r="B856" s="152" t="s">
        <v>1944</v>
      </c>
      <c r="C856" s="27" t="s">
        <v>963</v>
      </c>
      <c r="D856" s="27" t="s">
        <v>12</v>
      </c>
      <c r="E856" s="60"/>
      <c r="F856" s="139">
        <v>1441.43</v>
      </c>
      <c r="G856" s="140">
        <v>478.33</v>
      </c>
      <c r="H856" s="140">
        <v>27</v>
      </c>
      <c r="I856" s="60"/>
      <c r="J856" s="28">
        <v>3.82</v>
      </c>
      <c r="K856" s="28">
        <v>251898.44</v>
      </c>
      <c r="L856" s="60"/>
      <c r="M856" s="28">
        <v>3.82</v>
      </c>
      <c r="N856" s="28">
        <v>251898.44</v>
      </c>
      <c r="O856" s="60"/>
      <c r="P856" s="28">
        <v>3.98</v>
      </c>
      <c r="Q856" s="28">
        <v>262449.15999999997</v>
      </c>
      <c r="R856" s="60"/>
      <c r="S856" s="28">
        <v>3.98</v>
      </c>
      <c r="T856" s="44">
        <v>262449.15999999997</v>
      </c>
      <c r="U856" s="12"/>
      <c r="V856" s="11"/>
      <c r="W856" s="28">
        <v>0.21</v>
      </c>
      <c r="X856" s="28">
        <v>13847.82</v>
      </c>
      <c r="Y856" s="60"/>
      <c r="Z856" s="28">
        <v>0.21</v>
      </c>
      <c r="AA856" s="28">
        <v>13847.82</v>
      </c>
      <c r="AB856" s="60"/>
      <c r="AC856" s="28">
        <v>0.22</v>
      </c>
      <c r="AD856" s="28">
        <v>14507.24</v>
      </c>
      <c r="AE856" s="60"/>
      <c r="AF856" s="28">
        <v>0.22</v>
      </c>
      <c r="AG856" s="44">
        <v>14507.24</v>
      </c>
      <c r="AH856" s="60"/>
      <c r="AI856" s="63">
        <v>0.27</v>
      </c>
      <c r="AJ856" s="44">
        <v>17804.34</v>
      </c>
      <c r="AK856" s="12"/>
      <c r="AL856" s="11"/>
      <c r="AM856" s="28">
        <v>10.220000000000001</v>
      </c>
      <c r="AN856" s="28">
        <v>673927.24</v>
      </c>
      <c r="AO856" s="60"/>
      <c r="AP856" s="28">
        <v>10.220000000000001</v>
      </c>
      <c r="AQ856" s="28">
        <v>269225.46000000002</v>
      </c>
      <c r="AR856" s="60"/>
      <c r="AS856" s="28">
        <v>1.44</v>
      </c>
      <c r="AT856" s="28">
        <v>107174.88</v>
      </c>
      <c r="AU856" s="13"/>
      <c r="AV856" s="11"/>
      <c r="AW856" s="44">
        <v>2153537.2400000002</v>
      </c>
      <c r="AX856" s="51"/>
      <c r="AY856" s="140">
        <v>22.92</v>
      </c>
    </row>
    <row r="857" spans="1:51" x14ac:dyDescent="0.25">
      <c r="A857" s="116" t="s">
        <v>1945</v>
      </c>
      <c r="B857" s="152" t="s">
        <v>1946</v>
      </c>
      <c r="C857" s="27" t="s">
        <v>963</v>
      </c>
      <c r="D857" s="27" t="s">
        <v>12</v>
      </c>
      <c r="E857" s="60"/>
      <c r="F857" s="139">
        <v>16337.3</v>
      </c>
      <c r="G857" s="140">
        <v>8095.66</v>
      </c>
      <c r="H857" s="140">
        <v>2557</v>
      </c>
      <c r="I857" s="60"/>
      <c r="J857" s="28">
        <v>64.760000000000005</v>
      </c>
      <c r="K857" s="28">
        <v>4270403.92</v>
      </c>
      <c r="L857" s="60"/>
      <c r="M857" s="28">
        <v>64.760000000000005</v>
      </c>
      <c r="N857" s="28">
        <v>4270403.92</v>
      </c>
      <c r="O857" s="60"/>
      <c r="P857" s="28">
        <v>67.459999999999994</v>
      </c>
      <c r="Q857" s="28">
        <v>4448447.32</v>
      </c>
      <c r="R857" s="60"/>
      <c r="S857" s="28">
        <v>67.459999999999994</v>
      </c>
      <c r="T857" s="44">
        <v>4448447.32</v>
      </c>
      <c r="U857" s="12"/>
      <c r="V857" s="11"/>
      <c r="W857" s="28">
        <v>20.45</v>
      </c>
      <c r="X857" s="28">
        <v>1348513.9</v>
      </c>
      <c r="Y857" s="60"/>
      <c r="Z857" s="28">
        <v>20.45</v>
      </c>
      <c r="AA857" s="28">
        <v>1348513.9</v>
      </c>
      <c r="AB857" s="60"/>
      <c r="AC857" s="28">
        <v>21.3</v>
      </c>
      <c r="AD857" s="28">
        <v>1404564.6</v>
      </c>
      <c r="AE857" s="60"/>
      <c r="AF857" s="28">
        <v>21.3</v>
      </c>
      <c r="AG857" s="44">
        <v>1404564.6</v>
      </c>
      <c r="AH857" s="60"/>
      <c r="AI857" s="63">
        <v>25.57</v>
      </c>
      <c r="AJ857" s="44">
        <v>1686136.94</v>
      </c>
      <c r="AK857" s="12"/>
      <c r="AL857" s="11"/>
      <c r="AM857" s="28">
        <v>115.86</v>
      </c>
      <c r="AN857" s="28">
        <v>7640040.1200000001</v>
      </c>
      <c r="AO857" s="60"/>
      <c r="AP857" s="28">
        <v>115.86</v>
      </c>
      <c r="AQ857" s="28">
        <v>3052099.98</v>
      </c>
      <c r="AR857" s="60"/>
      <c r="AS857" s="28">
        <v>16.329999999999998</v>
      </c>
      <c r="AT857" s="28">
        <v>1215392.9099999999</v>
      </c>
      <c r="AU857" s="13"/>
      <c r="AV857" s="11"/>
      <c r="AW857" s="44">
        <v>36537529.43</v>
      </c>
      <c r="AX857" s="51"/>
      <c r="AY857" s="140">
        <v>404.16</v>
      </c>
    </row>
    <row r="858" spans="1:51" x14ac:dyDescent="0.25">
      <c r="A858" s="116" t="s">
        <v>1895</v>
      </c>
      <c r="B858" s="152" t="s">
        <v>1896</v>
      </c>
      <c r="C858" s="27" t="s">
        <v>703</v>
      </c>
      <c r="D858" s="27" t="s">
        <v>1897</v>
      </c>
      <c r="E858" s="58"/>
      <c r="F858" s="139">
        <v>995.62</v>
      </c>
      <c r="G858" s="140">
        <v>7</v>
      </c>
      <c r="H858" s="140">
        <v>0</v>
      </c>
      <c r="I858" s="124"/>
      <c r="J858" s="137">
        <v>0.05</v>
      </c>
      <c r="K858" s="137">
        <v>3297.1</v>
      </c>
      <c r="L858" s="124"/>
      <c r="M858" s="137">
        <v>0.05</v>
      </c>
      <c r="N858" s="137">
        <v>3297.1</v>
      </c>
      <c r="O858" s="124"/>
      <c r="P858" s="137">
        <v>0.05</v>
      </c>
      <c r="Q858" s="137">
        <v>3297.1</v>
      </c>
      <c r="R858" s="124"/>
      <c r="S858" s="137">
        <v>0.05</v>
      </c>
      <c r="T858" s="44">
        <v>3297.1</v>
      </c>
      <c r="U858" s="54"/>
      <c r="V858" s="51"/>
      <c r="W858" s="137">
        <v>0</v>
      </c>
      <c r="X858" s="137">
        <v>0</v>
      </c>
      <c r="Y858" s="124"/>
      <c r="Z858" s="137">
        <v>0</v>
      </c>
      <c r="AA858" s="137">
        <v>0</v>
      </c>
      <c r="AB858" s="124"/>
      <c r="AC858" s="137">
        <v>0</v>
      </c>
      <c r="AD858" s="137">
        <v>0</v>
      </c>
      <c r="AE858" s="124"/>
      <c r="AF858" s="137">
        <v>0</v>
      </c>
      <c r="AG858" s="44">
        <v>0</v>
      </c>
      <c r="AH858" s="124"/>
      <c r="AI858" s="63">
        <v>0</v>
      </c>
      <c r="AJ858" s="44">
        <v>0</v>
      </c>
      <c r="AK858" s="54"/>
      <c r="AL858" s="51"/>
      <c r="AM858" s="137">
        <v>7.06</v>
      </c>
      <c r="AN858" s="137">
        <v>465550.52</v>
      </c>
      <c r="AO858" s="124"/>
      <c r="AP858" s="137">
        <v>7.06</v>
      </c>
      <c r="AQ858" s="137">
        <v>185981.58</v>
      </c>
      <c r="AR858" s="124"/>
      <c r="AS858" s="137">
        <v>0.99</v>
      </c>
      <c r="AT858" s="137">
        <v>73682.73</v>
      </c>
      <c r="AU858" s="56"/>
      <c r="AV858" s="51"/>
      <c r="AW858" s="44">
        <v>738403.23</v>
      </c>
      <c r="AX858" s="51"/>
      <c r="AY858" s="140">
        <v>7.21</v>
      </c>
    </row>
    <row r="859" spans="1:51" x14ac:dyDescent="0.25">
      <c r="A859" s="116" t="s">
        <v>1898</v>
      </c>
      <c r="B859" s="152" t="s">
        <v>1899</v>
      </c>
      <c r="C859" s="27" t="s">
        <v>468</v>
      </c>
      <c r="D859" s="27" t="s">
        <v>1897</v>
      </c>
      <c r="E859" s="58"/>
      <c r="F859" s="139">
        <v>318.5</v>
      </c>
      <c r="G859" s="140">
        <v>2</v>
      </c>
      <c r="H859" s="140">
        <v>0</v>
      </c>
      <c r="I859" s="124"/>
      <c r="J859" s="137">
        <v>0.01</v>
      </c>
      <c r="K859" s="137">
        <v>659.42</v>
      </c>
      <c r="L859" s="124"/>
      <c r="M859" s="137">
        <v>0.01</v>
      </c>
      <c r="N859" s="137">
        <v>659.42</v>
      </c>
      <c r="O859" s="124"/>
      <c r="P859" s="137">
        <v>0.01</v>
      </c>
      <c r="Q859" s="137">
        <v>659.42</v>
      </c>
      <c r="R859" s="124"/>
      <c r="S859" s="137">
        <v>0.01</v>
      </c>
      <c r="T859" s="44">
        <v>659.42</v>
      </c>
      <c r="U859" s="54"/>
      <c r="V859" s="51"/>
      <c r="W859" s="137">
        <v>0</v>
      </c>
      <c r="X859" s="137">
        <v>0</v>
      </c>
      <c r="Y859" s="124"/>
      <c r="Z859" s="137">
        <v>0</v>
      </c>
      <c r="AA859" s="137">
        <v>0</v>
      </c>
      <c r="AB859" s="124"/>
      <c r="AC859" s="137">
        <v>0</v>
      </c>
      <c r="AD859" s="137">
        <v>0</v>
      </c>
      <c r="AE859" s="124"/>
      <c r="AF859" s="137">
        <v>0</v>
      </c>
      <c r="AG859" s="44">
        <v>0</v>
      </c>
      <c r="AH859" s="124"/>
      <c r="AI859" s="63">
        <v>0</v>
      </c>
      <c r="AJ859" s="44">
        <v>0</v>
      </c>
      <c r="AK859" s="54"/>
      <c r="AL859" s="51"/>
      <c r="AM859" s="137">
        <v>2.25</v>
      </c>
      <c r="AN859" s="137">
        <v>148369.5</v>
      </c>
      <c r="AO859" s="124"/>
      <c r="AP859" s="137">
        <v>2.25</v>
      </c>
      <c r="AQ859" s="137">
        <v>59271.75</v>
      </c>
      <c r="AR859" s="124"/>
      <c r="AS859" s="137">
        <v>0.31</v>
      </c>
      <c r="AT859" s="137">
        <v>23072.37</v>
      </c>
      <c r="AU859" s="56"/>
      <c r="AV859" s="51"/>
      <c r="AW859" s="44">
        <v>233351.30000000005</v>
      </c>
      <c r="AX859" s="51"/>
      <c r="AY859" s="140">
        <v>2.2799999999999998</v>
      </c>
    </row>
    <row r="860" spans="1:51" x14ac:dyDescent="0.25">
      <c r="A860" s="116" t="s">
        <v>3</v>
      </c>
      <c r="B860" s="152" t="s">
        <v>4</v>
      </c>
      <c r="C860" s="27" t="s">
        <v>9</v>
      </c>
      <c r="D860" s="27" t="s">
        <v>6</v>
      </c>
      <c r="E860" s="58"/>
      <c r="F860" s="139">
        <v>42</v>
      </c>
      <c r="G860" s="140">
        <v>21.749003456997389</v>
      </c>
      <c r="H860" s="140">
        <v>0</v>
      </c>
      <c r="I860" s="124"/>
      <c r="J860" s="137">
        <v>0.17</v>
      </c>
      <c r="K860" s="137">
        <v>11210.14</v>
      </c>
      <c r="L860" s="124"/>
      <c r="M860" s="137">
        <v>0.17</v>
      </c>
      <c r="N860" s="137">
        <v>11210.14</v>
      </c>
      <c r="O860" s="124"/>
      <c r="P860" s="137">
        <v>0.18</v>
      </c>
      <c r="Q860" s="137">
        <v>11869.56</v>
      </c>
      <c r="R860" s="124"/>
      <c r="S860" s="137">
        <v>0.18</v>
      </c>
      <c r="T860" s="44">
        <v>11869.56</v>
      </c>
      <c r="U860" s="54"/>
      <c r="V860" s="51"/>
      <c r="W860" s="137">
        <v>0</v>
      </c>
      <c r="X860" s="137">
        <v>0</v>
      </c>
      <c r="Y860" s="124"/>
      <c r="Z860" s="137">
        <v>0</v>
      </c>
      <c r="AA860" s="137">
        <v>0</v>
      </c>
      <c r="AB860" s="124"/>
      <c r="AC860" s="137">
        <v>0</v>
      </c>
      <c r="AD860" s="137">
        <v>0</v>
      </c>
      <c r="AE860" s="124"/>
      <c r="AF860" s="137">
        <v>0</v>
      </c>
      <c r="AG860" s="44">
        <v>0</v>
      </c>
      <c r="AH860" s="124"/>
      <c r="AI860" s="63">
        <v>0</v>
      </c>
      <c r="AJ860" s="44">
        <v>0</v>
      </c>
      <c r="AK860" s="54"/>
      <c r="AL860" s="51"/>
      <c r="AM860" s="137">
        <v>0.28999999999999998</v>
      </c>
      <c r="AN860" s="137">
        <v>19123.18</v>
      </c>
      <c r="AO860" s="124"/>
      <c r="AP860" s="137">
        <v>0.28999999999999998</v>
      </c>
      <c r="AQ860" s="137">
        <v>7639.47</v>
      </c>
      <c r="AR860" s="124"/>
      <c r="AS860" s="137">
        <v>0.04</v>
      </c>
      <c r="AT860" s="137">
        <v>2977.08</v>
      </c>
      <c r="AU860" s="56"/>
      <c r="AV860" s="51"/>
      <c r="AW860" s="44">
        <v>75899.13</v>
      </c>
      <c r="AX860" s="51"/>
      <c r="AY860" s="140">
        <v>0.82000000000000006</v>
      </c>
    </row>
    <row r="861" spans="1:51" x14ac:dyDescent="0.25">
      <c r="A861" s="116" t="s">
        <v>7</v>
      </c>
      <c r="B861" s="152" t="s">
        <v>8</v>
      </c>
      <c r="C861" s="27" t="s">
        <v>9</v>
      </c>
      <c r="D861" s="27" t="s">
        <v>6</v>
      </c>
      <c r="E861" s="58"/>
      <c r="F861" s="139">
        <v>98</v>
      </c>
      <c r="G861" s="140">
        <v>50.747674732993907</v>
      </c>
      <c r="H861" s="140">
        <v>0</v>
      </c>
      <c r="I861" s="124"/>
      <c r="J861" s="137">
        <v>0.4</v>
      </c>
      <c r="K861" s="137">
        <v>26376.799999999999</v>
      </c>
      <c r="L861" s="124"/>
      <c r="M861" s="137">
        <v>0.4</v>
      </c>
      <c r="N861" s="137">
        <v>26376.799999999999</v>
      </c>
      <c r="O861" s="124"/>
      <c r="P861" s="137">
        <v>0.42</v>
      </c>
      <c r="Q861" s="137">
        <v>27695.64</v>
      </c>
      <c r="R861" s="124"/>
      <c r="S861" s="137">
        <v>0.42</v>
      </c>
      <c r="T861" s="44">
        <v>27695.64</v>
      </c>
      <c r="U861" s="54"/>
      <c r="V861" s="51"/>
      <c r="W861" s="137">
        <v>0</v>
      </c>
      <c r="X861" s="137">
        <v>0</v>
      </c>
      <c r="Y861" s="124"/>
      <c r="Z861" s="137">
        <v>0</v>
      </c>
      <c r="AA861" s="137">
        <v>0</v>
      </c>
      <c r="AB861" s="124"/>
      <c r="AC861" s="137">
        <v>0</v>
      </c>
      <c r="AD861" s="137">
        <v>0</v>
      </c>
      <c r="AE861" s="124"/>
      <c r="AF861" s="137">
        <v>0</v>
      </c>
      <c r="AG861" s="44">
        <v>0</v>
      </c>
      <c r="AH861" s="124"/>
      <c r="AI861" s="63">
        <v>0</v>
      </c>
      <c r="AJ861" s="44">
        <v>0</v>
      </c>
      <c r="AK861" s="54"/>
      <c r="AL861" s="51"/>
      <c r="AM861" s="137">
        <v>0.69</v>
      </c>
      <c r="AN861" s="137">
        <v>45499.98</v>
      </c>
      <c r="AO861" s="124"/>
      <c r="AP861" s="137">
        <v>0.69</v>
      </c>
      <c r="AQ861" s="137">
        <v>18176.669999999998</v>
      </c>
      <c r="AR861" s="124"/>
      <c r="AS861" s="137">
        <v>0.09</v>
      </c>
      <c r="AT861" s="137">
        <v>6698.43</v>
      </c>
      <c r="AU861" s="56"/>
      <c r="AV861" s="51"/>
      <c r="AW861" s="44">
        <v>178519.96</v>
      </c>
      <c r="AX861" s="51"/>
      <c r="AY861" s="140">
        <v>1.93</v>
      </c>
    </row>
    <row r="862" spans="1:51" x14ac:dyDescent="0.25">
      <c r="A862" s="116" t="s">
        <v>55</v>
      </c>
      <c r="B862" s="152" t="s">
        <v>56</v>
      </c>
      <c r="C862" s="27" t="s">
        <v>57</v>
      </c>
      <c r="D862" s="27" t="s">
        <v>6</v>
      </c>
      <c r="E862" s="58"/>
      <c r="F862" s="139">
        <v>88</v>
      </c>
      <c r="G862" s="140">
        <v>42.363053261255459</v>
      </c>
      <c r="H862" s="140">
        <v>0</v>
      </c>
      <c r="I862" s="124"/>
      <c r="J862" s="137">
        <v>0.33</v>
      </c>
      <c r="K862" s="137">
        <v>21760.86</v>
      </c>
      <c r="L862" s="124"/>
      <c r="M862" s="137">
        <v>0.33</v>
      </c>
      <c r="N862" s="137">
        <v>21760.86</v>
      </c>
      <c r="O862" s="124"/>
      <c r="P862" s="137">
        <v>0.35</v>
      </c>
      <c r="Q862" s="137">
        <v>23079.7</v>
      </c>
      <c r="R862" s="124"/>
      <c r="S862" s="137">
        <v>0.35</v>
      </c>
      <c r="T862" s="44">
        <v>23079.7</v>
      </c>
      <c r="U862" s="54"/>
      <c r="V862" s="51"/>
      <c r="W862" s="137">
        <v>0</v>
      </c>
      <c r="X862" s="137">
        <v>0</v>
      </c>
      <c r="Y862" s="124"/>
      <c r="Z862" s="137">
        <v>0</v>
      </c>
      <c r="AA862" s="137">
        <v>0</v>
      </c>
      <c r="AB862" s="124"/>
      <c r="AC862" s="137">
        <v>0</v>
      </c>
      <c r="AD862" s="137">
        <v>0</v>
      </c>
      <c r="AE862" s="124"/>
      <c r="AF862" s="137">
        <v>0</v>
      </c>
      <c r="AG862" s="44">
        <v>0</v>
      </c>
      <c r="AH862" s="124"/>
      <c r="AI862" s="63">
        <v>0</v>
      </c>
      <c r="AJ862" s="44">
        <v>0</v>
      </c>
      <c r="AK862" s="54"/>
      <c r="AL862" s="51"/>
      <c r="AM862" s="137">
        <v>0.62</v>
      </c>
      <c r="AN862" s="137">
        <v>40884.04</v>
      </c>
      <c r="AO862" s="124"/>
      <c r="AP862" s="137">
        <v>0.62</v>
      </c>
      <c r="AQ862" s="137">
        <v>16332.66</v>
      </c>
      <c r="AR862" s="124"/>
      <c r="AS862" s="137">
        <v>0.08</v>
      </c>
      <c r="AT862" s="137">
        <v>5954.16</v>
      </c>
      <c r="AU862" s="56"/>
      <c r="AV862" s="51"/>
      <c r="AW862" s="44">
        <v>152851.97999999998</v>
      </c>
      <c r="AX862" s="51"/>
      <c r="AY862" s="140">
        <v>1.65</v>
      </c>
    </row>
    <row r="863" spans="1:51" x14ac:dyDescent="0.25">
      <c r="A863" s="116" t="s">
        <v>58</v>
      </c>
      <c r="B863" s="152" t="s">
        <v>59</v>
      </c>
      <c r="C863" s="27" t="s">
        <v>57</v>
      </c>
      <c r="D863" s="27" t="s">
        <v>6</v>
      </c>
      <c r="E863" s="58"/>
      <c r="F863" s="139">
        <v>48</v>
      </c>
      <c r="G863" s="140">
        <v>23.107119960684798</v>
      </c>
      <c r="H863" s="140">
        <v>0</v>
      </c>
      <c r="I863" s="124"/>
      <c r="J863" s="137">
        <v>0.18</v>
      </c>
      <c r="K863" s="137">
        <v>11869.56</v>
      </c>
      <c r="L863" s="124"/>
      <c r="M863" s="137">
        <v>0.18</v>
      </c>
      <c r="N863" s="137">
        <v>11869.56</v>
      </c>
      <c r="O863" s="124"/>
      <c r="P863" s="137">
        <v>0.19</v>
      </c>
      <c r="Q863" s="137">
        <v>12528.98</v>
      </c>
      <c r="R863" s="124"/>
      <c r="S863" s="137">
        <v>0.19</v>
      </c>
      <c r="T863" s="44">
        <v>12528.98</v>
      </c>
      <c r="U863" s="54"/>
      <c r="V863" s="51"/>
      <c r="W863" s="137">
        <v>0</v>
      </c>
      <c r="X863" s="137">
        <v>0</v>
      </c>
      <c r="Y863" s="124"/>
      <c r="Z863" s="137">
        <v>0</v>
      </c>
      <c r="AA863" s="137">
        <v>0</v>
      </c>
      <c r="AB863" s="124"/>
      <c r="AC863" s="137">
        <v>0</v>
      </c>
      <c r="AD863" s="137">
        <v>0</v>
      </c>
      <c r="AE863" s="124"/>
      <c r="AF863" s="137">
        <v>0</v>
      </c>
      <c r="AG863" s="44">
        <v>0</v>
      </c>
      <c r="AH863" s="124"/>
      <c r="AI863" s="63">
        <v>0</v>
      </c>
      <c r="AJ863" s="44">
        <v>0</v>
      </c>
      <c r="AK863" s="54"/>
      <c r="AL863" s="51"/>
      <c r="AM863" s="137">
        <v>0.34</v>
      </c>
      <c r="AN863" s="137">
        <v>22420.28</v>
      </c>
      <c r="AO863" s="124"/>
      <c r="AP863" s="137">
        <v>0.34</v>
      </c>
      <c r="AQ863" s="137">
        <v>8956.6200000000008</v>
      </c>
      <c r="AR863" s="124"/>
      <c r="AS863" s="137">
        <v>0.04</v>
      </c>
      <c r="AT863" s="137">
        <v>2977.08</v>
      </c>
      <c r="AU863" s="56"/>
      <c r="AV863" s="51"/>
      <c r="AW863" s="44">
        <v>83151.059999999983</v>
      </c>
      <c r="AX863" s="51"/>
      <c r="AY863" s="140">
        <v>0.90000000000000013</v>
      </c>
    </row>
    <row r="864" spans="1:51" x14ac:dyDescent="0.25">
      <c r="A864" s="116" t="s">
        <v>104</v>
      </c>
      <c r="B864" s="152" t="s">
        <v>105</v>
      </c>
      <c r="C864" s="27" t="s">
        <v>106</v>
      </c>
      <c r="D864" s="27" t="s">
        <v>6</v>
      </c>
      <c r="E864" s="58"/>
      <c r="F864" s="139">
        <v>16</v>
      </c>
      <c r="G864" s="140">
        <v>9.4392808296172603</v>
      </c>
      <c r="H864" s="140">
        <v>0</v>
      </c>
      <c r="I864" s="124"/>
      <c r="J864" s="137">
        <v>7.0000000000000007E-2</v>
      </c>
      <c r="K864" s="137">
        <v>4615.9399999999996</v>
      </c>
      <c r="L864" s="124"/>
      <c r="M864" s="137">
        <v>7.0000000000000007E-2</v>
      </c>
      <c r="N864" s="137">
        <v>4615.9399999999996</v>
      </c>
      <c r="O864" s="124"/>
      <c r="P864" s="137">
        <v>7.0000000000000007E-2</v>
      </c>
      <c r="Q864" s="137">
        <v>4615.9399999999996</v>
      </c>
      <c r="R864" s="124"/>
      <c r="S864" s="137">
        <v>7.0000000000000007E-2</v>
      </c>
      <c r="T864" s="44">
        <v>4615.9399999999996</v>
      </c>
      <c r="U864" s="54"/>
      <c r="V864" s="51"/>
      <c r="W864" s="137">
        <v>0</v>
      </c>
      <c r="X864" s="137">
        <v>0</v>
      </c>
      <c r="Y864" s="124"/>
      <c r="Z864" s="137">
        <v>0</v>
      </c>
      <c r="AA864" s="137">
        <v>0</v>
      </c>
      <c r="AB864" s="124"/>
      <c r="AC864" s="137">
        <v>0</v>
      </c>
      <c r="AD864" s="137">
        <v>0</v>
      </c>
      <c r="AE864" s="124"/>
      <c r="AF864" s="137">
        <v>0</v>
      </c>
      <c r="AG864" s="44">
        <v>0</v>
      </c>
      <c r="AH864" s="124"/>
      <c r="AI864" s="63">
        <v>0</v>
      </c>
      <c r="AJ864" s="44">
        <v>0</v>
      </c>
      <c r="AK864" s="54"/>
      <c r="AL864" s="51"/>
      <c r="AM864" s="137">
        <v>0.11</v>
      </c>
      <c r="AN864" s="137">
        <v>7253.62</v>
      </c>
      <c r="AO864" s="124"/>
      <c r="AP864" s="137">
        <v>0.11</v>
      </c>
      <c r="AQ864" s="137">
        <v>2897.73</v>
      </c>
      <c r="AR864" s="124"/>
      <c r="AS864" s="137">
        <v>0.01</v>
      </c>
      <c r="AT864" s="137">
        <v>744.27</v>
      </c>
      <c r="AU864" s="56"/>
      <c r="AV864" s="51"/>
      <c r="AW864" s="44">
        <v>29359.379999999994</v>
      </c>
      <c r="AX864" s="51"/>
      <c r="AY864" s="140">
        <v>0.32</v>
      </c>
    </row>
    <row r="865" spans="1:51" x14ac:dyDescent="0.25">
      <c r="A865" s="116" t="s">
        <v>107</v>
      </c>
      <c r="B865" s="152" t="s">
        <v>108</v>
      </c>
      <c r="C865" s="27" t="s">
        <v>106</v>
      </c>
      <c r="D865" s="27" t="s">
        <v>6</v>
      </c>
      <c r="E865" s="58"/>
      <c r="F865" s="139">
        <v>239</v>
      </c>
      <c r="G865" s="140">
        <v>140.99925739240783</v>
      </c>
      <c r="H865" s="140">
        <v>0</v>
      </c>
      <c r="I865" s="124"/>
      <c r="J865" s="137">
        <v>1.1200000000000001</v>
      </c>
      <c r="K865" s="137">
        <v>73855.039999999994</v>
      </c>
      <c r="L865" s="124"/>
      <c r="M865" s="137">
        <v>1.1200000000000001</v>
      </c>
      <c r="N865" s="137">
        <v>73855.039999999994</v>
      </c>
      <c r="O865" s="124"/>
      <c r="P865" s="137">
        <v>1.17</v>
      </c>
      <c r="Q865" s="137">
        <v>77152.14</v>
      </c>
      <c r="R865" s="124"/>
      <c r="S865" s="137">
        <v>1.17</v>
      </c>
      <c r="T865" s="44">
        <v>77152.14</v>
      </c>
      <c r="U865" s="54"/>
      <c r="V865" s="51"/>
      <c r="W865" s="137">
        <v>0</v>
      </c>
      <c r="X865" s="137">
        <v>0</v>
      </c>
      <c r="Y865" s="124"/>
      <c r="Z865" s="137">
        <v>0</v>
      </c>
      <c r="AA865" s="137">
        <v>0</v>
      </c>
      <c r="AB865" s="124"/>
      <c r="AC865" s="137">
        <v>0</v>
      </c>
      <c r="AD865" s="137">
        <v>0</v>
      </c>
      <c r="AE865" s="124"/>
      <c r="AF865" s="137">
        <v>0</v>
      </c>
      <c r="AG865" s="44">
        <v>0</v>
      </c>
      <c r="AH865" s="124"/>
      <c r="AI865" s="63">
        <v>0</v>
      </c>
      <c r="AJ865" s="44">
        <v>0</v>
      </c>
      <c r="AK865" s="54"/>
      <c r="AL865" s="51"/>
      <c r="AM865" s="137">
        <v>1.69</v>
      </c>
      <c r="AN865" s="137">
        <v>111441.98</v>
      </c>
      <c r="AO865" s="124"/>
      <c r="AP865" s="137">
        <v>1.69</v>
      </c>
      <c r="AQ865" s="137">
        <v>44519.67</v>
      </c>
      <c r="AR865" s="124"/>
      <c r="AS865" s="137">
        <v>0.23</v>
      </c>
      <c r="AT865" s="137">
        <v>17118.21</v>
      </c>
      <c r="AU865" s="56"/>
      <c r="AV865" s="51"/>
      <c r="AW865" s="44">
        <v>475094.22</v>
      </c>
      <c r="AX865" s="51"/>
      <c r="AY865" s="140">
        <v>5.15</v>
      </c>
    </row>
    <row r="866" spans="1:51" x14ac:dyDescent="0.25">
      <c r="A866" s="116" t="s">
        <v>109</v>
      </c>
      <c r="B866" s="152" t="s">
        <v>110</v>
      </c>
      <c r="C866" s="27" t="s">
        <v>106</v>
      </c>
      <c r="D866" s="27" t="s">
        <v>6</v>
      </c>
      <c r="E866" s="58"/>
      <c r="F866" s="139">
        <v>168</v>
      </c>
      <c r="G866" s="140">
        <v>99.112448710981226</v>
      </c>
      <c r="H866" s="140">
        <v>0</v>
      </c>
      <c r="I866" s="124"/>
      <c r="J866" s="137">
        <v>0.79</v>
      </c>
      <c r="K866" s="137">
        <v>52094.18</v>
      </c>
      <c r="L866" s="124"/>
      <c r="M866" s="137">
        <v>0.79</v>
      </c>
      <c r="N866" s="137">
        <v>52094.18</v>
      </c>
      <c r="O866" s="124"/>
      <c r="P866" s="137">
        <v>0.82</v>
      </c>
      <c r="Q866" s="137">
        <v>54072.44</v>
      </c>
      <c r="R866" s="124"/>
      <c r="S866" s="137">
        <v>0.82</v>
      </c>
      <c r="T866" s="44">
        <v>54072.44</v>
      </c>
      <c r="U866" s="54"/>
      <c r="V866" s="51"/>
      <c r="W866" s="137">
        <v>0</v>
      </c>
      <c r="X866" s="137">
        <v>0</v>
      </c>
      <c r="Y866" s="124"/>
      <c r="Z866" s="137">
        <v>0</v>
      </c>
      <c r="AA866" s="137">
        <v>0</v>
      </c>
      <c r="AB866" s="124"/>
      <c r="AC866" s="137">
        <v>0</v>
      </c>
      <c r="AD866" s="137">
        <v>0</v>
      </c>
      <c r="AE866" s="124"/>
      <c r="AF866" s="137">
        <v>0</v>
      </c>
      <c r="AG866" s="44">
        <v>0</v>
      </c>
      <c r="AH866" s="124"/>
      <c r="AI866" s="63">
        <v>0</v>
      </c>
      <c r="AJ866" s="44">
        <v>0</v>
      </c>
      <c r="AK866" s="54"/>
      <c r="AL866" s="51"/>
      <c r="AM866" s="137">
        <v>1.19</v>
      </c>
      <c r="AN866" s="137">
        <v>78470.98</v>
      </c>
      <c r="AO866" s="124"/>
      <c r="AP866" s="137">
        <v>1.19</v>
      </c>
      <c r="AQ866" s="137">
        <v>31348.17</v>
      </c>
      <c r="AR866" s="124"/>
      <c r="AS866" s="137">
        <v>0.16</v>
      </c>
      <c r="AT866" s="137">
        <v>11908.32</v>
      </c>
      <c r="AU866" s="56"/>
      <c r="AV866" s="51"/>
      <c r="AW866" s="44">
        <v>334060.71000000002</v>
      </c>
      <c r="AX866" s="51"/>
      <c r="AY866" s="140">
        <v>3.6199999999999997</v>
      </c>
    </row>
    <row r="867" spans="1:51" x14ac:dyDescent="0.25">
      <c r="A867" s="116" t="s">
        <v>140</v>
      </c>
      <c r="B867" s="152" t="s">
        <v>141</v>
      </c>
      <c r="C867" s="27" t="s">
        <v>142</v>
      </c>
      <c r="D867" s="27" t="s">
        <v>6</v>
      </c>
      <c r="E867" s="58"/>
      <c r="F867" s="139">
        <v>43</v>
      </c>
      <c r="G867" s="140">
        <v>13.885577891960889</v>
      </c>
      <c r="H867" s="140">
        <v>0</v>
      </c>
      <c r="I867" s="124"/>
      <c r="J867" s="137">
        <v>0.11</v>
      </c>
      <c r="K867" s="137">
        <v>7253.62</v>
      </c>
      <c r="L867" s="124"/>
      <c r="M867" s="137">
        <v>0.11</v>
      </c>
      <c r="N867" s="137">
        <v>7253.62</v>
      </c>
      <c r="O867" s="124"/>
      <c r="P867" s="137">
        <v>0.11</v>
      </c>
      <c r="Q867" s="137">
        <v>7253.62</v>
      </c>
      <c r="R867" s="124"/>
      <c r="S867" s="137">
        <v>0.11</v>
      </c>
      <c r="T867" s="44">
        <v>7253.62</v>
      </c>
      <c r="U867" s="54"/>
      <c r="V867" s="51"/>
      <c r="W867" s="137">
        <v>0</v>
      </c>
      <c r="X867" s="137">
        <v>0</v>
      </c>
      <c r="Y867" s="124"/>
      <c r="Z867" s="137">
        <v>0</v>
      </c>
      <c r="AA867" s="137">
        <v>0</v>
      </c>
      <c r="AB867" s="124"/>
      <c r="AC867" s="137">
        <v>0</v>
      </c>
      <c r="AD867" s="137">
        <v>0</v>
      </c>
      <c r="AE867" s="124"/>
      <c r="AF867" s="137">
        <v>0</v>
      </c>
      <c r="AG867" s="44">
        <v>0</v>
      </c>
      <c r="AH867" s="124"/>
      <c r="AI867" s="63">
        <v>0</v>
      </c>
      <c r="AJ867" s="44">
        <v>0</v>
      </c>
      <c r="AK867" s="54"/>
      <c r="AL867" s="51"/>
      <c r="AM867" s="137">
        <v>0.3</v>
      </c>
      <c r="AN867" s="137">
        <v>19782.599999999999</v>
      </c>
      <c r="AO867" s="124"/>
      <c r="AP867" s="137">
        <v>0.3</v>
      </c>
      <c r="AQ867" s="137">
        <v>7902.9</v>
      </c>
      <c r="AR867" s="124"/>
      <c r="AS867" s="137">
        <v>0.04</v>
      </c>
      <c r="AT867" s="137">
        <v>2977.08</v>
      </c>
      <c r="AU867" s="56"/>
      <c r="AV867" s="51"/>
      <c r="AW867" s="44">
        <v>59677.060000000005</v>
      </c>
      <c r="AX867" s="51"/>
      <c r="AY867" s="140">
        <v>0.63</v>
      </c>
    </row>
    <row r="868" spans="1:51" x14ac:dyDescent="0.25">
      <c r="A868" s="116" t="s">
        <v>221</v>
      </c>
      <c r="B868" s="152" t="s">
        <v>141</v>
      </c>
      <c r="C868" s="27" t="s">
        <v>142</v>
      </c>
      <c r="D868" s="27" t="s">
        <v>6</v>
      </c>
      <c r="E868" s="58"/>
      <c r="F868" s="139">
        <v>72</v>
      </c>
      <c r="G868" s="140">
        <v>40.327985305499702</v>
      </c>
      <c r="H868" s="140">
        <v>0</v>
      </c>
      <c r="I868" s="124"/>
      <c r="J868" s="137">
        <v>0.32</v>
      </c>
      <c r="K868" s="137">
        <v>21101.439999999999</v>
      </c>
      <c r="L868" s="124"/>
      <c r="M868" s="137">
        <v>0.32</v>
      </c>
      <c r="N868" s="137">
        <v>21101.439999999999</v>
      </c>
      <c r="O868" s="124"/>
      <c r="P868" s="137">
        <v>0.33</v>
      </c>
      <c r="Q868" s="137">
        <v>21760.86</v>
      </c>
      <c r="R868" s="124"/>
      <c r="S868" s="137">
        <v>0.33</v>
      </c>
      <c r="T868" s="44">
        <v>21760.86</v>
      </c>
      <c r="U868" s="54"/>
      <c r="V868" s="51"/>
      <c r="W868" s="137">
        <v>0</v>
      </c>
      <c r="X868" s="137">
        <v>0</v>
      </c>
      <c r="Y868" s="124"/>
      <c r="Z868" s="137">
        <v>0</v>
      </c>
      <c r="AA868" s="137">
        <v>0</v>
      </c>
      <c r="AB868" s="124"/>
      <c r="AC868" s="137">
        <v>0</v>
      </c>
      <c r="AD868" s="137">
        <v>0</v>
      </c>
      <c r="AE868" s="124"/>
      <c r="AF868" s="137">
        <v>0</v>
      </c>
      <c r="AG868" s="44">
        <v>0</v>
      </c>
      <c r="AH868" s="124"/>
      <c r="AI868" s="63">
        <v>0</v>
      </c>
      <c r="AJ868" s="44">
        <v>0</v>
      </c>
      <c r="AK868" s="54"/>
      <c r="AL868" s="51"/>
      <c r="AM868" s="137">
        <v>0.51</v>
      </c>
      <c r="AN868" s="137">
        <v>33630.42</v>
      </c>
      <c r="AO868" s="124"/>
      <c r="AP868" s="137">
        <v>0.51</v>
      </c>
      <c r="AQ868" s="137">
        <v>13434.93</v>
      </c>
      <c r="AR868" s="124"/>
      <c r="AS868" s="137">
        <v>7.0000000000000007E-2</v>
      </c>
      <c r="AT868" s="137">
        <v>5209.8900000000003</v>
      </c>
      <c r="AU868" s="56"/>
      <c r="AV868" s="51"/>
      <c r="AW868" s="44">
        <v>137999.84</v>
      </c>
      <c r="AX868" s="51"/>
      <c r="AY868" s="140">
        <v>1.49</v>
      </c>
    </row>
    <row r="869" spans="1:51" x14ac:dyDescent="0.25">
      <c r="A869" s="116" t="s">
        <v>222</v>
      </c>
      <c r="B869" s="152" t="s">
        <v>223</v>
      </c>
      <c r="C869" s="27" t="s">
        <v>142</v>
      </c>
      <c r="D869" s="27" t="s">
        <v>6</v>
      </c>
      <c r="E869" s="58"/>
      <c r="F869" s="139">
        <v>1439</v>
      </c>
      <c r="G869" s="140">
        <v>805.9995952029733</v>
      </c>
      <c r="H869" s="140">
        <v>0</v>
      </c>
      <c r="I869" s="124"/>
      <c r="J869" s="137">
        <v>6.44</v>
      </c>
      <c r="K869" s="137">
        <v>424666.48</v>
      </c>
      <c r="L869" s="124"/>
      <c r="M869" s="137">
        <v>6.44</v>
      </c>
      <c r="N869" s="137">
        <v>424666.48</v>
      </c>
      <c r="O869" s="124"/>
      <c r="P869" s="137">
        <v>6.71</v>
      </c>
      <c r="Q869" s="137">
        <v>442470.82</v>
      </c>
      <c r="R869" s="124"/>
      <c r="S869" s="137">
        <v>6.71</v>
      </c>
      <c r="T869" s="44">
        <v>442470.82</v>
      </c>
      <c r="U869" s="54"/>
      <c r="V869" s="51"/>
      <c r="W869" s="137">
        <v>0</v>
      </c>
      <c r="X869" s="137">
        <v>0</v>
      </c>
      <c r="Y869" s="124"/>
      <c r="Z869" s="137">
        <v>0</v>
      </c>
      <c r="AA869" s="137">
        <v>0</v>
      </c>
      <c r="AB869" s="124"/>
      <c r="AC869" s="137">
        <v>0</v>
      </c>
      <c r="AD869" s="137">
        <v>0</v>
      </c>
      <c r="AE869" s="124"/>
      <c r="AF869" s="137">
        <v>0</v>
      </c>
      <c r="AG869" s="44">
        <v>0</v>
      </c>
      <c r="AH869" s="124"/>
      <c r="AI869" s="63">
        <v>0</v>
      </c>
      <c r="AJ869" s="44">
        <v>0</v>
      </c>
      <c r="AK869" s="54"/>
      <c r="AL869" s="51"/>
      <c r="AM869" s="137">
        <v>10.199999999999999</v>
      </c>
      <c r="AN869" s="137">
        <v>672608.4</v>
      </c>
      <c r="AO869" s="124"/>
      <c r="AP869" s="137">
        <v>10.199999999999999</v>
      </c>
      <c r="AQ869" s="137">
        <v>268698.59999999998</v>
      </c>
      <c r="AR869" s="124"/>
      <c r="AS869" s="137">
        <v>1.43</v>
      </c>
      <c r="AT869" s="137">
        <v>106430.61</v>
      </c>
      <c r="AU869" s="56"/>
      <c r="AV869" s="51"/>
      <c r="AW869" s="44">
        <v>2782012.21</v>
      </c>
      <c r="AX869" s="51"/>
      <c r="AY869" s="140">
        <v>30.06</v>
      </c>
    </row>
    <row r="870" spans="1:51" x14ac:dyDescent="0.25">
      <c r="A870" s="116" t="s">
        <v>300</v>
      </c>
      <c r="B870" s="152" t="s">
        <v>141</v>
      </c>
      <c r="C870" s="27" t="s">
        <v>142</v>
      </c>
      <c r="D870" s="27" t="s">
        <v>6</v>
      </c>
      <c r="E870" s="58"/>
      <c r="F870" s="139">
        <v>105</v>
      </c>
      <c r="G870" s="140">
        <v>60.420873702008286</v>
      </c>
      <c r="H870" s="140">
        <v>0</v>
      </c>
      <c r="I870" s="124"/>
      <c r="J870" s="137">
        <v>0.48</v>
      </c>
      <c r="K870" s="137">
        <v>31652.16</v>
      </c>
      <c r="L870" s="124"/>
      <c r="M870" s="137">
        <v>0.48</v>
      </c>
      <c r="N870" s="137">
        <v>31652.16</v>
      </c>
      <c r="O870" s="124"/>
      <c r="P870" s="137">
        <v>0.5</v>
      </c>
      <c r="Q870" s="137">
        <v>32971</v>
      </c>
      <c r="R870" s="124"/>
      <c r="S870" s="137">
        <v>0.5</v>
      </c>
      <c r="T870" s="44">
        <v>32971</v>
      </c>
      <c r="U870" s="54"/>
      <c r="V870" s="51"/>
      <c r="W870" s="137">
        <v>0</v>
      </c>
      <c r="X870" s="137">
        <v>0</v>
      </c>
      <c r="Y870" s="124"/>
      <c r="Z870" s="137">
        <v>0</v>
      </c>
      <c r="AA870" s="137">
        <v>0</v>
      </c>
      <c r="AB870" s="124"/>
      <c r="AC870" s="137">
        <v>0</v>
      </c>
      <c r="AD870" s="137">
        <v>0</v>
      </c>
      <c r="AE870" s="124"/>
      <c r="AF870" s="137">
        <v>0</v>
      </c>
      <c r="AG870" s="44">
        <v>0</v>
      </c>
      <c r="AH870" s="124"/>
      <c r="AI870" s="63">
        <v>0</v>
      </c>
      <c r="AJ870" s="44">
        <v>0</v>
      </c>
      <c r="AK870" s="54"/>
      <c r="AL870" s="51"/>
      <c r="AM870" s="137">
        <v>0.74</v>
      </c>
      <c r="AN870" s="137">
        <v>48797.08</v>
      </c>
      <c r="AO870" s="124"/>
      <c r="AP870" s="137">
        <v>0.74</v>
      </c>
      <c r="AQ870" s="137">
        <v>19493.82</v>
      </c>
      <c r="AR870" s="124"/>
      <c r="AS870" s="137">
        <v>0.1</v>
      </c>
      <c r="AT870" s="137">
        <v>7442.7</v>
      </c>
      <c r="AU870" s="56"/>
      <c r="AV870" s="51"/>
      <c r="AW870" s="44">
        <v>204979.92</v>
      </c>
      <c r="AX870" s="51"/>
      <c r="AY870" s="140">
        <v>2.2199999999999998</v>
      </c>
    </row>
    <row r="871" spans="1:51" x14ac:dyDescent="0.25">
      <c r="A871" s="116" t="s">
        <v>431</v>
      </c>
      <c r="B871" s="152" t="s">
        <v>432</v>
      </c>
      <c r="C871" s="27" t="s">
        <v>433</v>
      </c>
      <c r="D871" s="27" t="s">
        <v>6</v>
      </c>
      <c r="E871" s="58"/>
      <c r="F871" s="139">
        <v>49</v>
      </c>
      <c r="G871" s="140">
        <v>24.879627564524288</v>
      </c>
      <c r="H871" s="140">
        <v>0</v>
      </c>
      <c r="I871" s="124"/>
      <c r="J871" s="137">
        <v>0.19</v>
      </c>
      <c r="K871" s="137">
        <v>12528.98</v>
      </c>
      <c r="L871" s="124"/>
      <c r="M871" s="137">
        <v>0.19</v>
      </c>
      <c r="N871" s="137">
        <v>12528.98</v>
      </c>
      <c r="O871" s="124"/>
      <c r="P871" s="137">
        <v>0.2</v>
      </c>
      <c r="Q871" s="137">
        <v>13188.4</v>
      </c>
      <c r="R871" s="124"/>
      <c r="S871" s="137">
        <v>0.2</v>
      </c>
      <c r="T871" s="44">
        <v>13188.4</v>
      </c>
      <c r="U871" s="54"/>
      <c r="V871" s="51"/>
      <c r="W871" s="137">
        <v>0</v>
      </c>
      <c r="X871" s="137">
        <v>0</v>
      </c>
      <c r="Y871" s="124"/>
      <c r="Z871" s="137">
        <v>0</v>
      </c>
      <c r="AA871" s="137">
        <v>0</v>
      </c>
      <c r="AB871" s="124"/>
      <c r="AC871" s="137">
        <v>0</v>
      </c>
      <c r="AD871" s="137">
        <v>0</v>
      </c>
      <c r="AE871" s="124"/>
      <c r="AF871" s="137">
        <v>0</v>
      </c>
      <c r="AG871" s="44">
        <v>0</v>
      </c>
      <c r="AH871" s="124"/>
      <c r="AI871" s="63">
        <v>0</v>
      </c>
      <c r="AJ871" s="44">
        <v>0</v>
      </c>
      <c r="AK871" s="54"/>
      <c r="AL871" s="51"/>
      <c r="AM871" s="137">
        <v>0.34</v>
      </c>
      <c r="AN871" s="137">
        <v>22420.28</v>
      </c>
      <c r="AO871" s="124"/>
      <c r="AP871" s="137">
        <v>0.34</v>
      </c>
      <c r="AQ871" s="137">
        <v>8956.6200000000008</v>
      </c>
      <c r="AR871" s="124"/>
      <c r="AS871" s="137">
        <v>0.04</v>
      </c>
      <c r="AT871" s="137">
        <v>2977.08</v>
      </c>
      <c r="AU871" s="56"/>
      <c r="AV871" s="51"/>
      <c r="AW871" s="44">
        <v>85788.739999999991</v>
      </c>
      <c r="AX871" s="51"/>
      <c r="AY871" s="140">
        <v>0.93000000000000016</v>
      </c>
    </row>
    <row r="872" spans="1:51" x14ac:dyDescent="0.25">
      <c r="A872" s="116" t="s">
        <v>434</v>
      </c>
      <c r="B872" s="152" t="s">
        <v>435</v>
      </c>
      <c r="C872" s="27" t="s">
        <v>433</v>
      </c>
      <c r="D872" s="27" t="s">
        <v>6</v>
      </c>
      <c r="E872" s="58"/>
      <c r="F872" s="139">
        <v>40</v>
      </c>
      <c r="G872" s="140">
        <v>20.309900052672887</v>
      </c>
      <c r="H872" s="140">
        <v>0</v>
      </c>
      <c r="I872" s="124"/>
      <c r="J872" s="137">
        <v>0.16</v>
      </c>
      <c r="K872" s="137">
        <v>10550.72</v>
      </c>
      <c r="L872" s="124"/>
      <c r="M872" s="137">
        <v>0.16</v>
      </c>
      <c r="N872" s="137">
        <v>10550.72</v>
      </c>
      <c r="O872" s="124"/>
      <c r="P872" s="137">
        <v>0.16</v>
      </c>
      <c r="Q872" s="137">
        <v>10550.72</v>
      </c>
      <c r="R872" s="124"/>
      <c r="S872" s="137">
        <v>0.16</v>
      </c>
      <c r="T872" s="44">
        <v>10550.72</v>
      </c>
      <c r="U872" s="54"/>
      <c r="V872" s="51"/>
      <c r="W872" s="137">
        <v>0</v>
      </c>
      <c r="X872" s="137">
        <v>0</v>
      </c>
      <c r="Y872" s="124"/>
      <c r="Z872" s="137">
        <v>0</v>
      </c>
      <c r="AA872" s="137">
        <v>0</v>
      </c>
      <c r="AB872" s="124"/>
      <c r="AC872" s="137">
        <v>0</v>
      </c>
      <c r="AD872" s="137">
        <v>0</v>
      </c>
      <c r="AE872" s="124"/>
      <c r="AF872" s="137">
        <v>0</v>
      </c>
      <c r="AG872" s="44">
        <v>0</v>
      </c>
      <c r="AH872" s="124"/>
      <c r="AI872" s="63">
        <v>0</v>
      </c>
      <c r="AJ872" s="44">
        <v>0</v>
      </c>
      <c r="AK872" s="54"/>
      <c r="AL872" s="51"/>
      <c r="AM872" s="137">
        <v>0.28000000000000003</v>
      </c>
      <c r="AN872" s="137">
        <v>18463.759999999998</v>
      </c>
      <c r="AO872" s="124"/>
      <c r="AP872" s="137">
        <v>0.28000000000000003</v>
      </c>
      <c r="AQ872" s="137">
        <v>7376.04</v>
      </c>
      <c r="AR872" s="124"/>
      <c r="AS872" s="137">
        <v>0.04</v>
      </c>
      <c r="AT872" s="137">
        <v>2977.08</v>
      </c>
      <c r="AU872" s="56"/>
      <c r="AV872" s="51"/>
      <c r="AW872" s="44">
        <v>71019.759999999995</v>
      </c>
      <c r="AX872" s="51"/>
      <c r="AY872" s="140">
        <v>0.76</v>
      </c>
    </row>
    <row r="873" spans="1:51" x14ac:dyDescent="0.25">
      <c r="A873" s="116" t="s">
        <v>466</v>
      </c>
      <c r="B873" s="152" t="s">
        <v>467</v>
      </c>
      <c r="C873" s="27" t="s">
        <v>468</v>
      </c>
      <c r="D873" s="27" t="s">
        <v>6</v>
      </c>
      <c r="E873" s="58"/>
      <c r="F873" s="139">
        <v>109</v>
      </c>
      <c r="G873" s="140">
        <v>53.239788151109963</v>
      </c>
      <c r="H873" s="140">
        <v>0</v>
      </c>
      <c r="I873" s="124"/>
      <c r="J873" s="137">
        <v>0.42</v>
      </c>
      <c r="K873" s="137">
        <v>27695.64</v>
      </c>
      <c r="L873" s="124"/>
      <c r="M873" s="137">
        <v>0.42</v>
      </c>
      <c r="N873" s="137">
        <v>27695.64</v>
      </c>
      <c r="O873" s="124"/>
      <c r="P873" s="137">
        <v>0.44</v>
      </c>
      <c r="Q873" s="137">
        <v>29014.48</v>
      </c>
      <c r="R873" s="124"/>
      <c r="S873" s="137">
        <v>0.44</v>
      </c>
      <c r="T873" s="44">
        <v>29014.48</v>
      </c>
      <c r="U873" s="54"/>
      <c r="V873" s="51"/>
      <c r="W873" s="137">
        <v>0</v>
      </c>
      <c r="X873" s="137">
        <v>0</v>
      </c>
      <c r="Y873" s="124"/>
      <c r="Z873" s="137">
        <v>0</v>
      </c>
      <c r="AA873" s="137">
        <v>0</v>
      </c>
      <c r="AB873" s="124"/>
      <c r="AC873" s="137">
        <v>0</v>
      </c>
      <c r="AD873" s="137">
        <v>0</v>
      </c>
      <c r="AE873" s="124"/>
      <c r="AF873" s="137">
        <v>0</v>
      </c>
      <c r="AG873" s="44">
        <v>0</v>
      </c>
      <c r="AH873" s="124"/>
      <c r="AI873" s="63">
        <v>0</v>
      </c>
      <c r="AJ873" s="44">
        <v>0</v>
      </c>
      <c r="AK873" s="54"/>
      <c r="AL873" s="51"/>
      <c r="AM873" s="137">
        <v>0.77</v>
      </c>
      <c r="AN873" s="137">
        <v>50775.34</v>
      </c>
      <c r="AO873" s="124"/>
      <c r="AP873" s="137">
        <v>0.77</v>
      </c>
      <c r="AQ873" s="137">
        <v>20284.11</v>
      </c>
      <c r="AR873" s="124"/>
      <c r="AS873" s="137">
        <v>0.1</v>
      </c>
      <c r="AT873" s="137">
        <v>7442.7</v>
      </c>
      <c r="AU873" s="56"/>
      <c r="AV873" s="51"/>
      <c r="AW873" s="44">
        <v>191922.39</v>
      </c>
      <c r="AX873" s="51"/>
      <c r="AY873" s="140">
        <v>2.0700000000000003</v>
      </c>
    </row>
    <row r="874" spans="1:51" x14ac:dyDescent="0.25">
      <c r="A874" s="116" t="s">
        <v>502</v>
      </c>
      <c r="B874" s="152" t="s">
        <v>503</v>
      </c>
      <c r="C874" s="27" t="s">
        <v>504</v>
      </c>
      <c r="D874" s="27" t="s">
        <v>6</v>
      </c>
      <c r="E874" s="58"/>
      <c r="F874" s="139">
        <v>93</v>
      </c>
      <c r="G874" s="140">
        <v>43.789357568996486</v>
      </c>
      <c r="H874" s="140">
        <v>0</v>
      </c>
      <c r="I874" s="124"/>
      <c r="J874" s="137">
        <v>0.35</v>
      </c>
      <c r="K874" s="137">
        <v>23079.7</v>
      </c>
      <c r="L874" s="124"/>
      <c r="M874" s="137">
        <v>0.35</v>
      </c>
      <c r="N874" s="137">
        <v>23079.7</v>
      </c>
      <c r="O874" s="124"/>
      <c r="P874" s="137">
        <v>0.36</v>
      </c>
      <c r="Q874" s="137">
        <v>23739.119999999999</v>
      </c>
      <c r="R874" s="124"/>
      <c r="S874" s="137">
        <v>0.36</v>
      </c>
      <c r="T874" s="44">
        <v>23739.119999999999</v>
      </c>
      <c r="U874" s="54"/>
      <c r="V874" s="51"/>
      <c r="W874" s="137">
        <v>0</v>
      </c>
      <c r="X874" s="137">
        <v>0</v>
      </c>
      <c r="Y874" s="124"/>
      <c r="Z874" s="137">
        <v>0</v>
      </c>
      <c r="AA874" s="137">
        <v>0</v>
      </c>
      <c r="AB874" s="124"/>
      <c r="AC874" s="137">
        <v>0</v>
      </c>
      <c r="AD874" s="137">
        <v>0</v>
      </c>
      <c r="AE874" s="124"/>
      <c r="AF874" s="137">
        <v>0</v>
      </c>
      <c r="AG874" s="44">
        <v>0</v>
      </c>
      <c r="AH874" s="124"/>
      <c r="AI874" s="63">
        <v>0</v>
      </c>
      <c r="AJ874" s="44">
        <v>0</v>
      </c>
      <c r="AK874" s="54"/>
      <c r="AL874" s="51"/>
      <c r="AM874" s="137">
        <v>0.65</v>
      </c>
      <c r="AN874" s="137">
        <v>42862.3</v>
      </c>
      <c r="AO874" s="124"/>
      <c r="AP874" s="137">
        <v>0.65</v>
      </c>
      <c r="AQ874" s="137">
        <v>17122.95</v>
      </c>
      <c r="AR874" s="124"/>
      <c r="AS874" s="137">
        <v>0.09</v>
      </c>
      <c r="AT874" s="137">
        <v>6698.43</v>
      </c>
      <c r="AU874" s="56"/>
      <c r="AV874" s="51"/>
      <c r="AW874" s="44">
        <v>160321.32</v>
      </c>
      <c r="AX874" s="51"/>
      <c r="AY874" s="140">
        <v>1.7199999999999998</v>
      </c>
    </row>
    <row r="875" spans="1:51" x14ac:dyDescent="0.25">
      <c r="A875" s="116" t="s">
        <v>505</v>
      </c>
      <c r="B875" s="152" t="s">
        <v>506</v>
      </c>
      <c r="C875" s="27" t="s">
        <v>504</v>
      </c>
      <c r="D875" s="27" t="s">
        <v>6</v>
      </c>
      <c r="E875" s="58"/>
      <c r="F875" s="139">
        <v>117</v>
      </c>
      <c r="G875" s="140">
        <v>55.089836941640741</v>
      </c>
      <c r="H875" s="140">
        <v>0</v>
      </c>
      <c r="I875" s="124"/>
      <c r="J875" s="137">
        <v>0.44</v>
      </c>
      <c r="K875" s="137">
        <v>29014.48</v>
      </c>
      <c r="L875" s="124"/>
      <c r="M875" s="137">
        <v>0.44</v>
      </c>
      <c r="N875" s="137">
        <v>29014.48</v>
      </c>
      <c r="O875" s="124"/>
      <c r="P875" s="137">
        <v>0.45</v>
      </c>
      <c r="Q875" s="137">
        <v>29673.9</v>
      </c>
      <c r="R875" s="124"/>
      <c r="S875" s="137">
        <v>0.45</v>
      </c>
      <c r="T875" s="44">
        <v>29673.9</v>
      </c>
      <c r="U875" s="54"/>
      <c r="V875" s="51"/>
      <c r="W875" s="137">
        <v>0</v>
      </c>
      <c r="X875" s="137">
        <v>0</v>
      </c>
      <c r="Y875" s="124"/>
      <c r="Z875" s="137">
        <v>0</v>
      </c>
      <c r="AA875" s="137">
        <v>0</v>
      </c>
      <c r="AB875" s="124"/>
      <c r="AC875" s="137">
        <v>0</v>
      </c>
      <c r="AD875" s="137">
        <v>0</v>
      </c>
      <c r="AE875" s="124"/>
      <c r="AF875" s="137">
        <v>0</v>
      </c>
      <c r="AG875" s="44">
        <v>0</v>
      </c>
      <c r="AH875" s="124"/>
      <c r="AI875" s="63">
        <v>0</v>
      </c>
      <c r="AJ875" s="44">
        <v>0</v>
      </c>
      <c r="AK875" s="54"/>
      <c r="AL875" s="51"/>
      <c r="AM875" s="137">
        <v>0.82</v>
      </c>
      <c r="AN875" s="137">
        <v>54072.44</v>
      </c>
      <c r="AO875" s="124"/>
      <c r="AP875" s="137">
        <v>0.82</v>
      </c>
      <c r="AQ875" s="137">
        <v>21601.26</v>
      </c>
      <c r="AR875" s="124"/>
      <c r="AS875" s="137">
        <v>0.11</v>
      </c>
      <c r="AT875" s="137">
        <v>8186.97</v>
      </c>
      <c r="AU875" s="56"/>
      <c r="AV875" s="51"/>
      <c r="AW875" s="44">
        <v>201237.43000000002</v>
      </c>
      <c r="AX875" s="51"/>
      <c r="AY875" s="140">
        <v>2.16</v>
      </c>
    </row>
    <row r="876" spans="1:51" x14ac:dyDescent="0.25">
      <c r="A876" s="116" t="s">
        <v>551</v>
      </c>
      <c r="B876" s="152" t="s">
        <v>552</v>
      </c>
      <c r="C876" s="27" t="s">
        <v>553</v>
      </c>
      <c r="D876" s="27" t="s">
        <v>6</v>
      </c>
      <c r="E876" s="58"/>
      <c r="F876" s="139">
        <v>32</v>
      </c>
      <c r="G876" s="140">
        <v>14.834923719717377</v>
      </c>
      <c r="H876" s="140">
        <v>0</v>
      </c>
      <c r="I876" s="124"/>
      <c r="J876" s="137">
        <v>0.11</v>
      </c>
      <c r="K876" s="137">
        <v>7253.62</v>
      </c>
      <c r="L876" s="124"/>
      <c r="M876" s="137">
        <v>0.11</v>
      </c>
      <c r="N876" s="137">
        <v>7253.62</v>
      </c>
      <c r="O876" s="124"/>
      <c r="P876" s="137">
        <v>0.12</v>
      </c>
      <c r="Q876" s="137">
        <v>7913.04</v>
      </c>
      <c r="R876" s="124"/>
      <c r="S876" s="137">
        <v>0.12</v>
      </c>
      <c r="T876" s="44">
        <v>7913.04</v>
      </c>
      <c r="U876" s="54"/>
      <c r="V876" s="51"/>
      <c r="W876" s="137">
        <v>0</v>
      </c>
      <c r="X876" s="137">
        <v>0</v>
      </c>
      <c r="Y876" s="124"/>
      <c r="Z876" s="137">
        <v>0</v>
      </c>
      <c r="AA876" s="137">
        <v>0</v>
      </c>
      <c r="AB876" s="124"/>
      <c r="AC876" s="137">
        <v>0</v>
      </c>
      <c r="AD876" s="137">
        <v>0</v>
      </c>
      <c r="AE876" s="124"/>
      <c r="AF876" s="137">
        <v>0</v>
      </c>
      <c r="AG876" s="44">
        <v>0</v>
      </c>
      <c r="AH876" s="124"/>
      <c r="AI876" s="63">
        <v>0</v>
      </c>
      <c r="AJ876" s="44">
        <v>0</v>
      </c>
      <c r="AK876" s="54"/>
      <c r="AL876" s="51"/>
      <c r="AM876" s="137">
        <v>0.22</v>
      </c>
      <c r="AN876" s="137">
        <v>14507.24</v>
      </c>
      <c r="AO876" s="124"/>
      <c r="AP876" s="137">
        <v>0.22</v>
      </c>
      <c r="AQ876" s="137">
        <v>5795.46</v>
      </c>
      <c r="AR876" s="124"/>
      <c r="AS876" s="137">
        <v>0.03</v>
      </c>
      <c r="AT876" s="137">
        <v>2232.81</v>
      </c>
      <c r="AU876" s="56"/>
      <c r="AV876" s="51"/>
      <c r="AW876" s="44">
        <v>52868.830000000009</v>
      </c>
      <c r="AX876" s="51"/>
      <c r="AY876" s="140">
        <v>0.56999999999999995</v>
      </c>
    </row>
    <row r="877" spans="1:51" x14ac:dyDescent="0.25">
      <c r="A877" s="116" t="s">
        <v>554</v>
      </c>
      <c r="B877" s="152" t="s">
        <v>555</v>
      </c>
      <c r="C877" s="27" t="s">
        <v>553</v>
      </c>
      <c r="D877" s="27" t="s">
        <v>6</v>
      </c>
      <c r="E877" s="58"/>
      <c r="F877" s="139">
        <v>16</v>
      </c>
      <c r="G877" s="140">
        <v>7.4174618598586886</v>
      </c>
      <c r="H877" s="140">
        <v>0</v>
      </c>
      <c r="I877" s="124"/>
      <c r="J877" s="137">
        <v>0.05</v>
      </c>
      <c r="K877" s="137">
        <v>3297.1</v>
      </c>
      <c r="L877" s="124"/>
      <c r="M877" s="137">
        <v>0.05</v>
      </c>
      <c r="N877" s="137">
        <v>3297.1</v>
      </c>
      <c r="O877" s="124"/>
      <c r="P877" s="137">
        <v>0.06</v>
      </c>
      <c r="Q877" s="137">
        <v>3956.52</v>
      </c>
      <c r="R877" s="124"/>
      <c r="S877" s="137">
        <v>0.06</v>
      </c>
      <c r="T877" s="44">
        <v>3956.52</v>
      </c>
      <c r="U877" s="54"/>
      <c r="V877" s="51"/>
      <c r="W877" s="137">
        <v>0</v>
      </c>
      <c r="X877" s="137">
        <v>0</v>
      </c>
      <c r="Y877" s="124"/>
      <c r="Z877" s="137">
        <v>0</v>
      </c>
      <c r="AA877" s="137">
        <v>0</v>
      </c>
      <c r="AB877" s="124"/>
      <c r="AC877" s="137">
        <v>0</v>
      </c>
      <c r="AD877" s="137">
        <v>0</v>
      </c>
      <c r="AE877" s="124"/>
      <c r="AF877" s="137">
        <v>0</v>
      </c>
      <c r="AG877" s="44">
        <v>0</v>
      </c>
      <c r="AH877" s="124"/>
      <c r="AI877" s="63">
        <v>0</v>
      </c>
      <c r="AJ877" s="44">
        <v>0</v>
      </c>
      <c r="AK877" s="54"/>
      <c r="AL877" s="51"/>
      <c r="AM877" s="137">
        <v>0.11</v>
      </c>
      <c r="AN877" s="137">
        <v>7253.62</v>
      </c>
      <c r="AO877" s="124"/>
      <c r="AP877" s="137">
        <v>0.11</v>
      </c>
      <c r="AQ877" s="137">
        <v>2897.73</v>
      </c>
      <c r="AR877" s="124"/>
      <c r="AS877" s="137">
        <v>0.01</v>
      </c>
      <c r="AT877" s="137">
        <v>744.27</v>
      </c>
      <c r="AU877" s="56"/>
      <c r="AV877" s="51"/>
      <c r="AW877" s="44">
        <v>25402.859999999997</v>
      </c>
      <c r="AX877" s="51"/>
      <c r="AY877" s="140">
        <v>0.27999999999999997</v>
      </c>
    </row>
    <row r="878" spans="1:51" x14ac:dyDescent="0.25">
      <c r="A878" s="116" t="s">
        <v>582</v>
      </c>
      <c r="B878" s="152" t="s">
        <v>583</v>
      </c>
      <c r="C878" s="27" t="s">
        <v>584</v>
      </c>
      <c r="D878" s="27" t="s">
        <v>6</v>
      </c>
      <c r="E878" s="58"/>
      <c r="F878" s="139">
        <v>71</v>
      </c>
      <c r="G878" s="140">
        <v>34.679384276515179</v>
      </c>
      <c r="H878" s="140">
        <v>0</v>
      </c>
      <c r="I878" s="124"/>
      <c r="J878" s="137">
        <v>0.27</v>
      </c>
      <c r="K878" s="137">
        <v>17804.34</v>
      </c>
      <c r="L878" s="124"/>
      <c r="M878" s="137">
        <v>0.27</v>
      </c>
      <c r="N878" s="137">
        <v>17804.34</v>
      </c>
      <c r="O878" s="124"/>
      <c r="P878" s="137">
        <v>0.28000000000000003</v>
      </c>
      <c r="Q878" s="137">
        <v>18463.759999999998</v>
      </c>
      <c r="R878" s="124"/>
      <c r="S878" s="137">
        <v>0.28000000000000003</v>
      </c>
      <c r="T878" s="44">
        <v>18463.759999999998</v>
      </c>
      <c r="U878" s="54"/>
      <c r="V878" s="51"/>
      <c r="W878" s="137">
        <v>0</v>
      </c>
      <c r="X878" s="137">
        <v>0</v>
      </c>
      <c r="Y878" s="124"/>
      <c r="Z878" s="137">
        <v>0</v>
      </c>
      <c r="AA878" s="137">
        <v>0</v>
      </c>
      <c r="AB878" s="124"/>
      <c r="AC878" s="137">
        <v>0</v>
      </c>
      <c r="AD878" s="137">
        <v>0</v>
      </c>
      <c r="AE878" s="124"/>
      <c r="AF878" s="137">
        <v>0</v>
      </c>
      <c r="AG878" s="44">
        <v>0</v>
      </c>
      <c r="AH878" s="124"/>
      <c r="AI878" s="63">
        <v>0</v>
      </c>
      <c r="AJ878" s="44">
        <v>0</v>
      </c>
      <c r="AK878" s="54"/>
      <c r="AL878" s="51"/>
      <c r="AM878" s="137">
        <v>0.5</v>
      </c>
      <c r="AN878" s="137">
        <v>32971</v>
      </c>
      <c r="AO878" s="124"/>
      <c r="AP878" s="137">
        <v>0.5</v>
      </c>
      <c r="AQ878" s="137">
        <v>13171.5</v>
      </c>
      <c r="AR878" s="124"/>
      <c r="AS878" s="137">
        <v>7.0000000000000007E-2</v>
      </c>
      <c r="AT878" s="137">
        <v>5209.8900000000003</v>
      </c>
      <c r="AU878" s="56"/>
      <c r="AV878" s="51"/>
      <c r="AW878" s="44">
        <v>123888.58999999998</v>
      </c>
      <c r="AX878" s="51"/>
      <c r="AY878" s="140">
        <v>1.33</v>
      </c>
    </row>
    <row r="879" spans="1:51" x14ac:dyDescent="0.25">
      <c r="A879" s="116" t="s">
        <v>585</v>
      </c>
      <c r="B879" s="152" t="s">
        <v>586</v>
      </c>
      <c r="C879" s="27" t="s">
        <v>584</v>
      </c>
      <c r="D879" s="27" t="s">
        <v>6</v>
      </c>
      <c r="E879" s="58"/>
      <c r="F879" s="139">
        <v>53</v>
      </c>
      <c r="G879" s="140">
        <v>25.887427699370484</v>
      </c>
      <c r="H879" s="140">
        <v>0</v>
      </c>
      <c r="I879" s="124"/>
      <c r="J879" s="137">
        <v>0.2</v>
      </c>
      <c r="K879" s="137">
        <v>13188.4</v>
      </c>
      <c r="L879" s="124"/>
      <c r="M879" s="137">
        <v>0.2</v>
      </c>
      <c r="N879" s="137">
        <v>13188.4</v>
      </c>
      <c r="O879" s="124"/>
      <c r="P879" s="137">
        <v>0.21</v>
      </c>
      <c r="Q879" s="137">
        <v>13847.82</v>
      </c>
      <c r="R879" s="124"/>
      <c r="S879" s="137">
        <v>0.21</v>
      </c>
      <c r="T879" s="44">
        <v>13847.82</v>
      </c>
      <c r="U879" s="54"/>
      <c r="V879" s="51"/>
      <c r="W879" s="137">
        <v>0</v>
      </c>
      <c r="X879" s="137">
        <v>0</v>
      </c>
      <c r="Y879" s="124"/>
      <c r="Z879" s="137">
        <v>0</v>
      </c>
      <c r="AA879" s="137">
        <v>0</v>
      </c>
      <c r="AB879" s="124"/>
      <c r="AC879" s="137">
        <v>0</v>
      </c>
      <c r="AD879" s="137">
        <v>0</v>
      </c>
      <c r="AE879" s="124"/>
      <c r="AF879" s="137">
        <v>0</v>
      </c>
      <c r="AG879" s="44">
        <v>0</v>
      </c>
      <c r="AH879" s="124"/>
      <c r="AI879" s="63">
        <v>0</v>
      </c>
      <c r="AJ879" s="44">
        <v>0</v>
      </c>
      <c r="AK879" s="54"/>
      <c r="AL879" s="51"/>
      <c r="AM879" s="137">
        <v>0.37</v>
      </c>
      <c r="AN879" s="137">
        <v>24398.54</v>
      </c>
      <c r="AO879" s="124"/>
      <c r="AP879" s="137">
        <v>0.37</v>
      </c>
      <c r="AQ879" s="137">
        <v>9746.91</v>
      </c>
      <c r="AR879" s="124"/>
      <c r="AS879" s="137">
        <v>0.05</v>
      </c>
      <c r="AT879" s="137">
        <v>3721.35</v>
      </c>
      <c r="AU879" s="56"/>
      <c r="AV879" s="51"/>
      <c r="AW879" s="44">
        <v>91939.239999999991</v>
      </c>
      <c r="AX879" s="51"/>
      <c r="AY879" s="140">
        <v>0.99</v>
      </c>
    </row>
    <row r="880" spans="1:51" x14ac:dyDescent="0.25">
      <c r="A880" s="116" t="s">
        <v>682</v>
      </c>
      <c r="B880" s="152" t="s">
        <v>683</v>
      </c>
      <c r="C880" s="27" t="s">
        <v>684</v>
      </c>
      <c r="D880" s="27" t="s">
        <v>6</v>
      </c>
      <c r="E880" s="58"/>
      <c r="F880" s="139">
        <v>29</v>
      </c>
      <c r="G880" s="140">
        <v>11.711981924793408</v>
      </c>
      <c r="H880" s="140">
        <v>0</v>
      </c>
      <c r="I880" s="124"/>
      <c r="J880" s="137">
        <v>0.09</v>
      </c>
      <c r="K880" s="137">
        <v>5934.78</v>
      </c>
      <c r="L880" s="124"/>
      <c r="M880" s="137">
        <v>0.09</v>
      </c>
      <c r="N880" s="137">
        <v>5934.78</v>
      </c>
      <c r="O880" s="124"/>
      <c r="P880" s="137">
        <v>0.09</v>
      </c>
      <c r="Q880" s="137">
        <v>5934.78</v>
      </c>
      <c r="R880" s="124"/>
      <c r="S880" s="137">
        <v>0.09</v>
      </c>
      <c r="T880" s="44">
        <v>5934.78</v>
      </c>
      <c r="U880" s="54"/>
      <c r="V880" s="51"/>
      <c r="W880" s="137">
        <v>0</v>
      </c>
      <c r="X880" s="137">
        <v>0</v>
      </c>
      <c r="Y880" s="124"/>
      <c r="Z880" s="137">
        <v>0</v>
      </c>
      <c r="AA880" s="137">
        <v>0</v>
      </c>
      <c r="AB880" s="124"/>
      <c r="AC880" s="137">
        <v>0</v>
      </c>
      <c r="AD880" s="137">
        <v>0</v>
      </c>
      <c r="AE880" s="124"/>
      <c r="AF880" s="137">
        <v>0</v>
      </c>
      <c r="AG880" s="44">
        <v>0</v>
      </c>
      <c r="AH880" s="124"/>
      <c r="AI880" s="63">
        <v>0</v>
      </c>
      <c r="AJ880" s="44">
        <v>0</v>
      </c>
      <c r="AK880" s="54"/>
      <c r="AL880" s="51"/>
      <c r="AM880" s="137">
        <v>0.2</v>
      </c>
      <c r="AN880" s="137">
        <v>13188.4</v>
      </c>
      <c r="AO880" s="124"/>
      <c r="AP880" s="137">
        <v>0.2</v>
      </c>
      <c r="AQ880" s="137">
        <v>5268.6</v>
      </c>
      <c r="AR880" s="124"/>
      <c r="AS880" s="137">
        <v>0.02</v>
      </c>
      <c r="AT880" s="137">
        <v>1488.54</v>
      </c>
      <c r="AU880" s="56"/>
      <c r="AV880" s="51"/>
      <c r="AW880" s="44">
        <v>43684.659999999996</v>
      </c>
      <c r="AX880" s="51"/>
      <c r="AY880" s="140">
        <v>0.47000000000000003</v>
      </c>
    </row>
    <row r="881" spans="1:51" x14ac:dyDescent="0.25">
      <c r="A881" s="116" t="s">
        <v>701</v>
      </c>
      <c r="B881" s="152" t="s">
        <v>702</v>
      </c>
      <c r="C881" s="27" t="s">
        <v>703</v>
      </c>
      <c r="D881" s="27" t="s">
        <v>6</v>
      </c>
      <c r="E881" s="58"/>
      <c r="F881" s="139">
        <v>24</v>
      </c>
      <c r="G881" s="140">
        <v>9.3096041007633463</v>
      </c>
      <c r="H881" s="140">
        <v>0</v>
      </c>
      <c r="I881" s="124"/>
      <c r="J881" s="137">
        <v>7.0000000000000007E-2</v>
      </c>
      <c r="K881" s="137">
        <v>4615.9399999999996</v>
      </c>
      <c r="L881" s="124"/>
      <c r="M881" s="137">
        <v>7.0000000000000007E-2</v>
      </c>
      <c r="N881" s="137">
        <v>4615.9399999999996</v>
      </c>
      <c r="O881" s="124"/>
      <c r="P881" s="137">
        <v>7.0000000000000007E-2</v>
      </c>
      <c r="Q881" s="137">
        <v>4615.9399999999996</v>
      </c>
      <c r="R881" s="124"/>
      <c r="S881" s="137">
        <v>7.0000000000000007E-2</v>
      </c>
      <c r="T881" s="44">
        <v>4615.9399999999996</v>
      </c>
      <c r="U881" s="54"/>
      <c r="V881" s="51"/>
      <c r="W881" s="137">
        <v>0</v>
      </c>
      <c r="X881" s="137">
        <v>0</v>
      </c>
      <c r="Y881" s="124"/>
      <c r="Z881" s="137">
        <v>0</v>
      </c>
      <c r="AA881" s="137">
        <v>0</v>
      </c>
      <c r="AB881" s="124"/>
      <c r="AC881" s="137">
        <v>0</v>
      </c>
      <c r="AD881" s="137">
        <v>0</v>
      </c>
      <c r="AE881" s="124"/>
      <c r="AF881" s="137">
        <v>0</v>
      </c>
      <c r="AG881" s="44">
        <v>0</v>
      </c>
      <c r="AH881" s="124"/>
      <c r="AI881" s="63">
        <v>0</v>
      </c>
      <c r="AJ881" s="44">
        <v>0</v>
      </c>
      <c r="AK881" s="54"/>
      <c r="AL881" s="51"/>
      <c r="AM881" s="137">
        <v>0.17</v>
      </c>
      <c r="AN881" s="137">
        <v>11210.14</v>
      </c>
      <c r="AO881" s="124"/>
      <c r="AP881" s="137">
        <v>0.17</v>
      </c>
      <c r="AQ881" s="137">
        <v>4478.3100000000004</v>
      </c>
      <c r="AR881" s="124"/>
      <c r="AS881" s="137">
        <v>0.02</v>
      </c>
      <c r="AT881" s="137">
        <v>1488.54</v>
      </c>
      <c r="AU881" s="56"/>
      <c r="AV881" s="51"/>
      <c r="AW881" s="44">
        <v>35640.749999999993</v>
      </c>
      <c r="AX881" s="51"/>
      <c r="AY881" s="140">
        <v>0.38</v>
      </c>
    </row>
    <row r="882" spans="1:51" x14ac:dyDescent="0.25">
      <c r="A882" s="116" t="s">
        <v>704</v>
      </c>
      <c r="B882" s="152" t="s">
        <v>705</v>
      </c>
      <c r="C882" s="27" t="s">
        <v>703</v>
      </c>
      <c r="D882" s="27" t="s">
        <v>6</v>
      </c>
      <c r="E882" s="58"/>
      <c r="F882" s="139">
        <v>244</v>
      </c>
      <c r="G882" s="140">
        <v>94.647641691094023</v>
      </c>
      <c r="H882" s="140">
        <v>0</v>
      </c>
      <c r="I882" s="124"/>
      <c r="J882" s="137">
        <v>0.75</v>
      </c>
      <c r="K882" s="137">
        <v>49456.5</v>
      </c>
      <c r="L882" s="124"/>
      <c r="M882" s="137">
        <v>0.75</v>
      </c>
      <c r="N882" s="137">
        <v>49456.5</v>
      </c>
      <c r="O882" s="124"/>
      <c r="P882" s="137">
        <v>0.78</v>
      </c>
      <c r="Q882" s="137">
        <v>51434.76</v>
      </c>
      <c r="R882" s="124"/>
      <c r="S882" s="137">
        <v>0.78</v>
      </c>
      <c r="T882" s="44">
        <v>51434.76</v>
      </c>
      <c r="U882" s="54"/>
      <c r="V882" s="51"/>
      <c r="W882" s="137">
        <v>0</v>
      </c>
      <c r="X882" s="137">
        <v>0</v>
      </c>
      <c r="Y882" s="124"/>
      <c r="Z882" s="137">
        <v>0</v>
      </c>
      <c r="AA882" s="137">
        <v>0</v>
      </c>
      <c r="AB882" s="124"/>
      <c r="AC882" s="137">
        <v>0</v>
      </c>
      <c r="AD882" s="137">
        <v>0</v>
      </c>
      <c r="AE882" s="124"/>
      <c r="AF882" s="137">
        <v>0</v>
      </c>
      <c r="AG882" s="44">
        <v>0</v>
      </c>
      <c r="AH882" s="124"/>
      <c r="AI882" s="63">
        <v>0</v>
      </c>
      <c r="AJ882" s="44">
        <v>0</v>
      </c>
      <c r="AK882" s="54"/>
      <c r="AL882" s="51"/>
      <c r="AM882" s="137">
        <v>1.73</v>
      </c>
      <c r="AN882" s="137">
        <v>114079.66</v>
      </c>
      <c r="AO882" s="124"/>
      <c r="AP882" s="137">
        <v>1.73</v>
      </c>
      <c r="AQ882" s="137">
        <v>45573.39</v>
      </c>
      <c r="AR882" s="124"/>
      <c r="AS882" s="137">
        <v>0.24</v>
      </c>
      <c r="AT882" s="137">
        <v>17862.48</v>
      </c>
      <c r="AU882" s="56"/>
      <c r="AV882" s="51"/>
      <c r="AW882" s="44">
        <v>379298.05</v>
      </c>
      <c r="AX882" s="51"/>
      <c r="AY882" s="140">
        <v>4.04</v>
      </c>
    </row>
    <row r="883" spans="1:51" x14ac:dyDescent="0.25">
      <c r="A883" s="116" t="s">
        <v>765</v>
      </c>
      <c r="B883" s="152" t="s">
        <v>766</v>
      </c>
      <c r="C883" s="27" t="s">
        <v>767</v>
      </c>
      <c r="D883" s="27" t="s">
        <v>6</v>
      </c>
      <c r="E883" s="58"/>
      <c r="F883" s="139">
        <v>74</v>
      </c>
      <c r="G883" s="140">
        <v>21.424790409264219</v>
      </c>
      <c r="H883" s="140">
        <v>0</v>
      </c>
      <c r="I883" s="124"/>
      <c r="J883" s="137">
        <v>0.17</v>
      </c>
      <c r="K883" s="137">
        <v>11210.14</v>
      </c>
      <c r="L883" s="124"/>
      <c r="M883" s="137">
        <v>0.17</v>
      </c>
      <c r="N883" s="137">
        <v>11210.14</v>
      </c>
      <c r="O883" s="124"/>
      <c r="P883" s="137">
        <v>0.17</v>
      </c>
      <c r="Q883" s="137">
        <v>11210.14</v>
      </c>
      <c r="R883" s="124"/>
      <c r="S883" s="137">
        <v>0.17</v>
      </c>
      <c r="T883" s="44">
        <v>11210.14</v>
      </c>
      <c r="U883" s="54"/>
      <c r="V883" s="51"/>
      <c r="W883" s="137">
        <v>0</v>
      </c>
      <c r="X883" s="137">
        <v>0</v>
      </c>
      <c r="Y883" s="124"/>
      <c r="Z883" s="137">
        <v>0</v>
      </c>
      <c r="AA883" s="137">
        <v>0</v>
      </c>
      <c r="AB883" s="124"/>
      <c r="AC883" s="137">
        <v>0</v>
      </c>
      <c r="AD883" s="137">
        <v>0</v>
      </c>
      <c r="AE883" s="124"/>
      <c r="AF883" s="137">
        <v>0</v>
      </c>
      <c r="AG883" s="44">
        <v>0</v>
      </c>
      <c r="AH883" s="124"/>
      <c r="AI883" s="63">
        <v>0</v>
      </c>
      <c r="AJ883" s="44">
        <v>0</v>
      </c>
      <c r="AK883" s="54"/>
      <c r="AL883" s="51"/>
      <c r="AM883" s="137">
        <v>0.52</v>
      </c>
      <c r="AN883" s="137">
        <v>34289.839999999997</v>
      </c>
      <c r="AO883" s="124"/>
      <c r="AP883" s="137">
        <v>0.52</v>
      </c>
      <c r="AQ883" s="137">
        <v>13698.36</v>
      </c>
      <c r="AR883" s="124"/>
      <c r="AS883" s="137">
        <v>7.0000000000000007E-2</v>
      </c>
      <c r="AT883" s="137">
        <v>5209.8900000000003</v>
      </c>
      <c r="AU883" s="56"/>
      <c r="AV883" s="51"/>
      <c r="AW883" s="44">
        <v>98038.65</v>
      </c>
      <c r="AX883" s="51"/>
      <c r="AY883" s="140">
        <v>1.03</v>
      </c>
    </row>
    <row r="884" spans="1:51" x14ac:dyDescent="0.25">
      <c r="A884" s="116" t="s">
        <v>768</v>
      </c>
      <c r="B884" s="152" t="s">
        <v>769</v>
      </c>
      <c r="C884" s="27" t="s">
        <v>767</v>
      </c>
      <c r="D884" s="27" t="s">
        <v>6</v>
      </c>
      <c r="E884" s="58"/>
      <c r="F884" s="139">
        <v>718</v>
      </c>
      <c r="G884" s="140">
        <v>207.87837180880689</v>
      </c>
      <c r="H884" s="140">
        <v>0</v>
      </c>
      <c r="I884" s="124"/>
      <c r="J884" s="137">
        <v>1.66</v>
      </c>
      <c r="K884" s="137">
        <v>109463.72</v>
      </c>
      <c r="L884" s="124"/>
      <c r="M884" s="137">
        <v>1.66</v>
      </c>
      <c r="N884" s="137">
        <v>109463.72</v>
      </c>
      <c r="O884" s="124"/>
      <c r="P884" s="137">
        <v>1.73</v>
      </c>
      <c r="Q884" s="137">
        <v>114079.66</v>
      </c>
      <c r="R884" s="124"/>
      <c r="S884" s="137">
        <v>1.73</v>
      </c>
      <c r="T884" s="44">
        <v>114079.66</v>
      </c>
      <c r="U884" s="54"/>
      <c r="V884" s="51"/>
      <c r="W884" s="137">
        <v>0</v>
      </c>
      <c r="X884" s="137">
        <v>0</v>
      </c>
      <c r="Y884" s="124"/>
      <c r="Z884" s="137">
        <v>0</v>
      </c>
      <c r="AA884" s="137">
        <v>0</v>
      </c>
      <c r="AB884" s="124"/>
      <c r="AC884" s="137">
        <v>0</v>
      </c>
      <c r="AD884" s="137">
        <v>0</v>
      </c>
      <c r="AE884" s="124"/>
      <c r="AF884" s="137">
        <v>0</v>
      </c>
      <c r="AG884" s="44">
        <v>0</v>
      </c>
      <c r="AH884" s="124"/>
      <c r="AI884" s="63">
        <v>0</v>
      </c>
      <c r="AJ884" s="44">
        <v>0</v>
      </c>
      <c r="AK884" s="54"/>
      <c r="AL884" s="51"/>
      <c r="AM884" s="137">
        <v>5.09</v>
      </c>
      <c r="AN884" s="137">
        <v>335644.78</v>
      </c>
      <c r="AO884" s="124"/>
      <c r="AP884" s="137">
        <v>5.09</v>
      </c>
      <c r="AQ884" s="137">
        <v>134085.87</v>
      </c>
      <c r="AR884" s="124"/>
      <c r="AS884" s="137">
        <v>0.71</v>
      </c>
      <c r="AT884" s="137">
        <v>52843.17</v>
      </c>
      <c r="AU884" s="56"/>
      <c r="AV884" s="51"/>
      <c r="AW884" s="44">
        <v>969660.58</v>
      </c>
      <c r="AX884" s="51"/>
      <c r="AY884" s="140">
        <v>10.209999999999999</v>
      </c>
    </row>
    <row r="885" spans="1:51" x14ac:dyDescent="0.25">
      <c r="A885" s="116" t="s">
        <v>854</v>
      </c>
      <c r="B885" s="152" t="s">
        <v>855</v>
      </c>
      <c r="C885" s="27" t="s">
        <v>856</v>
      </c>
      <c r="D885" s="27" t="s">
        <v>6</v>
      </c>
      <c r="E885" s="58"/>
      <c r="F885" s="139">
        <v>42</v>
      </c>
      <c r="G885" s="140">
        <v>21.145231846053349</v>
      </c>
      <c r="H885" s="140">
        <v>0</v>
      </c>
      <c r="I885" s="124"/>
      <c r="J885" s="137">
        <v>0.16</v>
      </c>
      <c r="K885" s="137">
        <v>10550.72</v>
      </c>
      <c r="L885" s="124"/>
      <c r="M885" s="137">
        <v>0.16</v>
      </c>
      <c r="N885" s="137">
        <v>10550.72</v>
      </c>
      <c r="O885" s="124"/>
      <c r="P885" s="137">
        <v>0.17</v>
      </c>
      <c r="Q885" s="137">
        <v>11210.14</v>
      </c>
      <c r="R885" s="124"/>
      <c r="S885" s="137">
        <v>0.17</v>
      </c>
      <c r="T885" s="44">
        <v>11210.14</v>
      </c>
      <c r="U885" s="54"/>
      <c r="V885" s="51"/>
      <c r="W885" s="137">
        <v>0</v>
      </c>
      <c r="X885" s="137">
        <v>0</v>
      </c>
      <c r="Y885" s="124"/>
      <c r="Z885" s="137">
        <v>0</v>
      </c>
      <c r="AA885" s="137">
        <v>0</v>
      </c>
      <c r="AB885" s="124"/>
      <c r="AC885" s="137">
        <v>0</v>
      </c>
      <c r="AD885" s="137">
        <v>0</v>
      </c>
      <c r="AE885" s="124"/>
      <c r="AF885" s="137">
        <v>0</v>
      </c>
      <c r="AG885" s="44">
        <v>0</v>
      </c>
      <c r="AH885" s="124"/>
      <c r="AI885" s="63">
        <v>0</v>
      </c>
      <c r="AJ885" s="44">
        <v>0</v>
      </c>
      <c r="AK885" s="54"/>
      <c r="AL885" s="51"/>
      <c r="AM885" s="137">
        <v>0.28999999999999998</v>
      </c>
      <c r="AN885" s="137">
        <v>19123.18</v>
      </c>
      <c r="AO885" s="124"/>
      <c r="AP885" s="137">
        <v>0.28999999999999998</v>
      </c>
      <c r="AQ885" s="137">
        <v>7639.47</v>
      </c>
      <c r="AR885" s="124"/>
      <c r="AS885" s="137">
        <v>0.04</v>
      </c>
      <c r="AT885" s="137">
        <v>2977.08</v>
      </c>
      <c r="AU885" s="56"/>
      <c r="AV885" s="51"/>
      <c r="AW885" s="44">
        <v>73261.45</v>
      </c>
      <c r="AX885" s="51"/>
      <c r="AY885" s="140">
        <v>0.79</v>
      </c>
    </row>
    <row r="886" spans="1:51" x14ac:dyDescent="0.25">
      <c r="A886" s="116" t="s">
        <v>857</v>
      </c>
      <c r="B886" s="152" t="s">
        <v>858</v>
      </c>
      <c r="C886" s="27" t="s">
        <v>856</v>
      </c>
      <c r="D886" s="27" t="s">
        <v>6</v>
      </c>
      <c r="E886" s="58"/>
      <c r="F886" s="139">
        <v>22</v>
      </c>
      <c r="G886" s="140">
        <v>11.076073824123183</v>
      </c>
      <c r="H886" s="140">
        <v>0</v>
      </c>
      <c r="I886" s="124"/>
      <c r="J886" s="137">
        <v>0.08</v>
      </c>
      <c r="K886" s="137">
        <v>5275.36</v>
      </c>
      <c r="L886" s="124"/>
      <c r="M886" s="137">
        <v>0.08</v>
      </c>
      <c r="N886" s="137">
        <v>5275.36</v>
      </c>
      <c r="O886" s="124"/>
      <c r="P886" s="137">
        <v>0.09</v>
      </c>
      <c r="Q886" s="137">
        <v>5934.78</v>
      </c>
      <c r="R886" s="124"/>
      <c r="S886" s="137">
        <v>0.09</v>
      </c>
      <c r="T886" s="44">
        <v>5934.78</v>
      </c>
      <c r="U886" s="54"/>
      <c r="V886" s="51"/>
      <c r="W886" s="137">
        <v>0</v>
      </c>
      <c r="X886" s="137">
        <v>0</v>
      </c>
      <c r="Y886" s="124"/>
      <c r="Z886" s="137">
        <v>0</v>
      </c>
      <c r="AA886" s="137">
        <v>0</v>
      </c>
      <c r="AB886" s="124"/>
      <c r="AC886" s="137">
        <v>0</v>
      </c>
      <c r="AD886" s="137">
        <v>0</v>
      </c>
      <c r="AE886" s="124"/>
      <c r="AF886" s="137">
        <v>0</v>
      </c>
      <c r="AG886" s="44">
        <v>0</v>
      </c>
      <c r="AH886" s="124"/>
      <c r="AI886" s="63">
        <v>0</v>
      </c>
      <c r="AJ886" s="44">
        <v>0</v>
      </c>
      <c r="AK886" s="54"/>
      <c r="AL886" s="51"/>
      <c r="AM886" s="137">
        <v>0.15</v>
      </c>
      <c r="AN886" s="137">
        <v>9891.2999999999993</v>
      </c>
      <c r="AO886" s="124"/>
      <c r="AP886" s="137">
        <v>0.15</v>
      </c>
      <c r="AQ886" s="137">
        <v>3951.45</v>
      </c>
      <c r="AR886" s="124"/>
      <c r="AS886" s="137">
        <v>0.02</v>
      </c>
      <c r="AT886" s="137">
        <v>1488.54</v>
      </c>
      <c r="AU886" s="56"/>
      <c r="AV886" s="51"/>
      <c r="AW886" s="44">
        <v>37751.57</v>
      </c>
      <c r="AX886" s="51"/>
      <c r="AY886" s="140">
        <v>0.41000000000000003</v>
      </c>
    </row>
    <row r="887" spans="1:51" x14ac:dyDescent="0.25">
      <c r="A887" s="116" t="s">
        <v>909</v>
      </c>
      <c r="B887" s="152" t="s">
        <v>910</v>
      </c>
      <c r="C887" s="27" t="s">
        <v>911</v>
      </c>
      <c r="D887" s="27" t="s">
        <v>6</v>
      </c>
      <c r="E887" s="58"/>
      <c r="F887" s="139">
        <v>74</v>
      </c>
      <c r="G887" s="140">
        <v>38.940708171030849</v>
      </c>
      <c r="H887" s="140">
        <v>0</v>
      </c>
      <c r="I887" s="124"/>
      <c r="J887" s="137">
        <v>0.31</v>
      </c>
      <c r="K887" s="137">
        <v>20442.02</v>
      </c>
      <c r="L887" s="124"/>
      <c r="M887" s="137">
        <v>0.31</v>
      </c>
      <c r="N887" s="137">
        <v>20442.02</v>
      </c>
      <c r="O887" s="124"/>
      <c r="P887" s="137">
        <v>0.32</v>
      </c>
      <c r="Q887" s="137">
        <v>21101.439999999999</v>
      </c>
      <c r="R887" s="124"/>
      <c r="S887" s="137">
        <v>0.32</v>
      </c>
      <c r="T887" s="44">
        <v>21101.439999999999</v>
      </c>
      <c r="U887" s="54"/>
      <c r="V887" s="51"/>
      <c r="W887" s="137">
        <v>0</v>
      </c>
      <c r="X887" s="137">
        <v>0</v>
      </c>
      <c r="Y887" s="124"/>
      <c r="Z887" s="137">
        <v>0</v>
      </c>
      <c r="AA887" s="137">
        <v>0</v>
      </c>
      <c r="AB887" s="124"/>
      <c r="AC887" s="137">
        <v>0</v>
      </c>
      <c r="AD887" s="137">
        <v>0</v>
      </c>
      <c r="AE887" s="124"/>
      <c r="AF887" s="137">
        <v>0</v>
      </c>
      <c r="AG887" s="44">
        <v>0</v>
      </c>
      <c r="AH887" s="124"/>
      <c r="AI887" s="63">
        <v>0</v>
      </c>
      <c r="AJ887" s="44">
        <v>0</v>
      </c>
      <c r="AK887" s="54"/>
      <c r="AL887" s="51"/>
      <c r="AM887" s="137">
        <v>0.52</v>
      </c>
      <c r="AN887" s="137">
        <v>34289.839999999997</v>
      </c>
      <c r="AO887" s="124"/>
      <c r="AP887" s="137">
        <v>0.52</v>
      </c>
      <c r="AQ887" s="137">
        <v>13698.36</v>
      </c>
      <c r="AR887" s="124"/>
      <c r="AS887" s="137">
        <v>7.0000000000000007E-2</v>
      </c>
      <c r="AT887" s="137">
        <v>5209.8900000000003</v>
      </c>
      <c r="AU887" s="56"/>
      <c r="AV887" s="51"/>
      <c r="AW887" s="44">
        <v>136285.01</v>
      </c>
      <c r="AX887" s="51"/>
      <c r="AY887" s="140">
        <v>1.47</v>
      </c>
    </row>
    <row r="888" spans="1:51" x14ac:dyDescent="0.25">
      <c r="A888" s="116" t="s">
        <v>912</v>
      </c>
      <c r="B888" s="152" t="s">
        <v>913</v>
      </c>
      <c r="C888" s="27" t="s">
        <v>911</v>
      </c>
      <c r="D888" s="27" t="s">
        <v>6</v>
      </c>
      <c r="E888" s="58"/>
      <c r="F888" s="139">
        <v>24</v>
      </c>
      <c r="G888" s="140">
        <v>12.629418866280275</v>
      </c>
      <c r="H888" s="140">
        <v>0</v>
      </c>
      <c r="I888" s="124"/>
      <c r="J888" s="137">
        <v>0.1</v>
      </c>
      <c r="K888" s="137">
        <v>6594.2</v>
      </c>
      <c r="L888" s="124"/>
      <c r="M888" s="137">
        <v>0.1</v>
      </c>
      <c r="N888" s="137">
        <v>6594.2</v>
      </c>
      <c r="O888" s="124"/>
      <c r="P888" s="137">
        <v>0.1</v>
      </c>
      <c r="Q888" s="137">
        <v>6594.2</v>
      </c>
      <c r="R888" s="124"/>
      <c r="S888" s="137">
        <v>0.1</v>
      </c>
      <c r="T888" s="44">
        <v>6594.2</v>
      </c>
      <c r="U888" s="54"/>
      <c r="V888" s="51"/>
      <c r="W888" s="137">
        <v>0</v>
      </c>
      <c r="X888" s="137">
        <v>0</v>
      </c>
      <c r="Y888" s="124"/>
      <c r="Z888" s="137">
        <v>0</v>
      </c>
      <c r="AA888" s="137">
        <v>0</v>
      </c>
      <c r="AB888" s="124"/>
      <c r="AC888" s="137">
        <v>0</v>
      </c>
      <c r="AD888" s="137">
        <v>0</v>
      </c>
      <c r="AE888" s="124"/>
      <c r="AF888" s="137">
        <v>0</v>
      </c>
      <c r="AG888" s="44">
        <v>0</v>
      </c>
      <c r="AH888" s="124"/>
      <c r="AI888" s="63">
        <v>0</v>
      </c>
      <c r="AJ888" s="44">
        <v>0</v>
      </c>
      <c r="AK888" s="54"/>
      <c r="AL888" s="51"/>
      <c r="AM888" s="137">
        <v>0.17</v>
      </c>
      <c r="AN888" s="137">
        <v>11210.14</v>
      </c>
      <c r="AO888" s="124"/>
      <c r="AP888" s="137">
        <v>0.17</v>
      </c>
      <c r="AQ888" s="137">
        <v>4478.3100000000004</v>
      </c>
      <c r="AR888" s="124"/>
      <c r="AS888" s="137">
        <v>0.02</v>
      </c>
      <c r="AT888" s="137">
        <v>1488.54</v>
      </c>
      <c r="AU888" s="56"/>
      <c r="AV888" s="51"/>
      <c r="AW888" s="44">
        <v>43553.789999999994</v>
      </c>
      <c r="AX888" s="51"/>
      <c r="AY888" s="140">
        <v>0.47000000000000008</v>
      </c>
    </row>
    <row r="889" spans="1:51" x14ac:dyDescent="0.25">
      <c r="A889" s="116" t="s">
        <v>961</v>
      </c>
      <c r="B889" s="152" t="s">
        <v>962</v>
      </c>
      <c r="C889" s="102" t="s">
        <v>966</v>
      </c>
      <c r="D889" s="27" t="s">
        <v>6</v>
      </c>
      <c r="E889" s="58"/>
      <c r="F889" s="139">
        <v>68</v>
      </c>
      <c r="G889" s="140">
        <v>16.464996247638638</v>
      </c>
      <c r="H889" s="140">
        <v>0</v>
      </c>
      <c r="I889" s="124"/>
      <c r="J889" s="137">
        <v>0.13</v>
      </c>
      <c r="K889" s="137">
        <v>8572.4599999999991</v>
      </c>
      <c r="L889" s="124"/>
      <c r="M889" s="137">
        <v>0.13</v>
      </c>
      <c r="N889" s="137">
        <v>8572.4599999999991</v>
      </c>
      <c r="O889" s="124"/>
      <c r="P889" s="137">
        <v>0.13</v>
      </c>
      <c r="Q889" s="137">
        <v>8572.4599999999991</v>
      </c>
      <c r="R889" s="124"/>
      <c r="S889" s="137">
        <v>0.13</v>
      </c>
      <c r="T889" s="44">
        <v>8572.4599999999991</v>
      </c>
      <c r="U889" s="54"/>
      <c r="V889" s="51"/>
      <c r="W889" s="137">
        <v>0</v>
      </c>
      <c r="X889" s="137">
        <v>0</v>
      </c>
      <c r="Y889" s="124"/>
      <c r="Z889" s="137">
        <v>0</v>
      </c>
      <c r="AA889" s="137">
        <v>0</v>
      </c>
      <c r="AB889" s="124"/>
      <c r="AC889" s="137">
        <v>0</v>
      </c>
      <c r="AD889" s="137">
        <v>0</v>
      </c>
      <c r="AE889" s="124"/>
      <c r="AF889" s="137">
        <v>0</v>
      </c>
      <c r="AG889" s="44">
        <v>0</v>
      </c>
      <c r="AH889" s="124"/>
      <c r="AI889" s="63">
        <v>0</v>
      </c>
      <c r="AJ889" s="44">
        <v>0</v>
      </c>
      <c r="AK889" s="54"/>
      <c r="AL889" s="51"/>
      <c r="AM889" s="137">
        <v>0.48</v>
      </c>
      <c r="AN889" s="137">
        <v>31652.16</v>
      </c>
      <c r="AO889" s="124"/>
      <c r="AP889" s="137">
        <v>0.48</v>
      </c>
      <c r="AQ889" s="137">
        <v>12644.64</v>
      </c>
      <c r="AR889" s="124"/>
      <c r="AS889" s="137">
        <v>0.06</v>
      </c>
      <c r="AT889" s="137">
        <v>4465.62</v>
      </c>
      <c r="AU889" s="56"/>
      <c r="AV889" s="51"/>
      <c r="AW889" s="44">
        <v>83052.25999999998</v>
      </c>
      <c r="AX889" s="51"/>
      <c r="AY889" s="140">
        <v>0.87</v>
      </c>
    </row>
    <row r="890" spans="1:51" x14ac:dyDescent="0.25">
      <c r="A890" s="116" t="s">
        <v>964</v>
      </c>
      <c r="B890" s="152" t="s">
        <v>965</v>
      </c>
      <c r="C890" s="27" t="s">
        <v>966</v>
      </c>
      <c r="D890" s="27" t="s">
        <v>6</v>
      </c>
      <c r="E890" s="58"/>
      <c r="F890" s="139">
        <v>127</v>
      </c>
      <c r="G890" s="140">
        <v>30.750801815442752</v>
      </c>
      <c r="H890" s="140">
        <v>0</v>
      </c>
      <c r="I890" s="124"/>
      <c r="J890" s="137">
        <v>0.24</v>
      </c>
      <c r="K890" s="137">
        <v>15826.08</v>
      </c>
      <c r="L890" s="124"/>
      <c r="M890" s="137">
        <v>0.24</v>
      </c>
      <c r="N890" s="137">
        <v>15826.08</v>
      </c>
      <c r="O890" s="124"/>
      <c r="P890" s="137">
        <v>0.25</v>
      </c>
      <c r="Q890" s="137">
        <v>16485.5</v>
      </c>
      <c r="R890" s="124"/>
      <c r="S890" s="137">
        <v>0.25</v>
      </c>
      <c r="T890" s="44">
        <v>16485.5</v>
      </c>
      <c r="U890" s="54"/>
      <c r="V890" s="51"/>
      <c r="W890" s="137">
        <v>0</v>
      </c>
      <c r="X890" s="137">
        <v>0</v>
      </c>
      <c r="Y890" s="124"/>
      <c r="Z890" s="137">
        <v>0</v>
      </c>
      <c r="AA890" s="137">
        <v>0</v>
      </c>
      <c r="AB890" s="124"/>
      <c r="AC890" s="137">
        <v>0</v>
      </c>
      <c r="AD890" s="137">
        <v>0</v>
      </c>
      <c r="AE890" s="124"/>
      <c r="AF890" s="137">
        <v>0</v>
      </c>
      <c r="AG890" s="44">
        <v>0</v>
      </c>
      <c r="AH890" s="124"/>
      <c r="AI890" s="63">
        <v>0</v>
      </c>
      <c r="AJ890" s="44">
        <v>0</v>
      </c>
      <c r="AK890" s="54"/>
      <c r="AL890" s="51"/>
      <c r="AM890" s="137">
        <v>0.9</v>
      </c>
      <c r="AN890" s="137">
        <v>59347.8</v>
      </c>
      <c r="AO890" s="124"/>
      <c r="AP890" s="137">
        <v>0.9</v>
      </c>
      <c r="AQ890" s="137">
        <v>23708.7</v>
      </c>
      <c r="AR890" s="124"/>
      <c r="AS890" s="137">
        <v>0.12</v>
      </c>
      <c r="AT890" s="137">
        <v>8931.24</v>
      </c>
      <c r="AU890" s="56"/>
      <c r="AV890" s="51"/>
      <c r="AW890" s="44">
        <v>156610.9</v>
      </c>
      <c r="AX890" s="51"/>
      <c r="AY890" s="140">
        <v>1.6400000000000001</v>
      </c>
    </row>
    <row r="891" spans="1:51" x14ac:dyDescent="0.25">
      <c r="A891" s="116" t="s">
        <v>996</v>
      </c>
      <c r="B891" s="152" t="s">
        <v>997</v>
      </c>
      <c r="C891" s="27" t="s">
        <v>998</v>
      </c>
      <c r="D891" s="27" t="s">
        <v>6</v>
      </c>
      <c r="E891" s="58"/>
      <c r="F891" s="139">
        <v>52</v>
      </c>
      <c r="G891" s="140">
        <v>23.905634972954758</v>
      </c>
      <c r="H891" s="140">
        <v>0</v>
      </c>
      <c r="I891" s="124"/>
      <c r="J891" s="137">
        <v>0.19</v>
      </c>
      <c r="K891" s="137">
        <v>12528.98</v>
      </c>
      <c r="L891" s="124"/>
      <c r="M891" s="137">
        <v>0.19</v>
      </c>
      <c r="N891" s="137">
        <v>12528.98</v>
      </c>
      <c r="O891" s="124"/>
      <c r="P891" s="137">
        <v>0.19</v>
      </c>
      <c r="Q891" s="137">
        <v>12528.98</v>
      </c>
      <c r="R891" s="124"/>
      <c r="S891" s="137">
        <v>0.19</v>
      </c>
      <c r="T891" s="44">
        <v>12528.98</v>
      </c>
      <c r="U891" s="54"/>
      <c r="V891" s="51"/>
      <c r="W891" s="137">
        <v>0</v>
      </c>
      <c r="X891" s="137">
        <v>0</v>
      </c>
      <c r="Y891" s="124"/>
      <c r="Z891" s="137">
        <v>0</v>
      </c>
      <c r="AA891" s="137">
        <v>0</v>
      </c>
      <c r="AB891" s="124"/>
      <c r="AC891" s="137">
        <v>0</v>
      </c>
      <c r="AD891" s="137">
        <v>0</v>
      </c>
      <c r="AE891" s="124"/>
      <c r="AF891" s="137">
        <v>0</v>
      </c>
      <c r="AG891" s="44">
        <v>0</v>
      </c>
      <c r="AH891" s="124"/>
      <c r="AI891" s="63">
        <v>0</v>
      </c>
      <c r="AJ891" s="44">
        <v>0</v>
      </c>
      <c r="AK891" s="54"/>
      <c r="AL891" s="51"/>
      <c r="AM891" s="137">
        <v>0.36</v>
      </c>
      <c r="AN891" s="137">
        <v>23739.119999999999</v>
      </c>
      <c r="AO891" s="124"/>
      <c r="AP891" s="137">
        <v>0.36</v>
      </c>
      <c r="AQ891" s="137">
        <v>9483.48</v>
      </c>
      <c r="AR891" s="124"/>
      <c r="AS891" s="137">
        <v>0.05</v>
      </c>
      <c r="AT891" s="137">
        <v>3721.35</v>
      </c>
      <c r="AU891" s="56"/>
      <c r="AV891" s="51"/>
      <c r="AW891" s="44">
        <v>87059.869999999981</v>
      </c>
      <c r="AX891" s="51"/>
      <c r="AY891" s="140">
        <v>0.93</v>
      </c>
    </row>
    <row r="892" spans="1:51" x14ac:dyDescent="0.25">
      <c r="A892" s="116" t="s">
        <v>999</v>
      </c>
      <c r="B892" s="152" t="s">
        <v>1000</v>
      </c>
      <c r="C892" s="27" t="s">
        <v>998</v>
      </c>
      <c r="D892" s="27" t="s">
        <v>6</v>
      </c>
      <c r="E892" s="58"/>
      <c r="F892" s="139">
        <v>23</v>
      </c>
      <c r="G892" s="140">
        <v>10.573646238037682</v>
      </c>
      <c r="H892" s="140">
        <v>0</v>
      </c>
      <c r="I892" s="124"/>
      <c r="J892" s="137">
        <v>0.08</v>
      </c>
      <c r="K892" s="137">
        <v>5275.36</v>
      </c>
      <c r="L892" s="124"/>
      <c r="M892" s="137">
        <v>0.08</v>
      </c>
      <c r="N892" s="137">
        <v>5275.36</v>
      </c>
      <c r="O892" s="124"/>
      <c r="P892" s="137">
        <v>0.08</v>
      </c>
      <c r="Q892" s="137">
        <v>5275.36</v>
      </c>
      <c r="R892" s="124"/>
      <c r="S892" s="137">
        <v>0.08</v>
      </c>
      <c r="T892" s="44">
        <v>5275.36</v>
      </c>
      <c r="U892" s="54"/>
      <c r="V892" s="51"/>
      <c r="W892" s="137">
        <v>0</v>
      </c>
      <c r="X892" s="137">
        <v>0</v>
      </c>
      <c r="Y892" s="124"/>
      <c r="Z892" s="137">
        <v>0</v>
      </c>
      <c r="AA892" s="137">
        <v>0</v>
      </c>
      <c r="AB892" s="124"/>
      <c r="AC892" s="137">
        <v>0</v>
      </c>
      <c r="AD892" s="137">
        <v>0</v>
      </c>
      <c r="AE892" s="124"/>
      <c r="AF892" s="137">
        <v>0</v>
      </c>
      <c r="AG892" s="44">
        <v>0</v>
      </c>
      <c r="AH892" s="124"/>
      <c r="AI892" s="63">
        <v>0</v>
      </c>
      <c r="AJ892" s="44">
        <v>0</v>
      </c>
      <c r="AK892" s="54"/>
      <c r="AL892" s="51"/>
      <c r="AM892" s="137">
        <v>0.16</v>
      </c>
      <c r="AN892" s="137">
        <v>10550.72</v>
      </c>
      <c r="AO892" s="124"/>
      <c r="AP892" s="137">
        <v>0.16</v>
      </c>
      <c r="AQ892" s="137">
        <v>4214.88</v>
      </c>
      <c r="AR892" s="124"/>
      <c r="AS892" s="137">
        <v>0.02</v>
      </c>
      <c r="AT892" s="137">
        <v>1488.54</v>
      </c>
      <c r="AU892" s="56"/>
      <c r="AV892" s="51"/>
      <c r="AW892" s="44">
        <v>37355.58</v>
      </c>
      <c r="AX892" s="51"/>
      <c r="AY892" s="140">
        <v>0.4</v>
      </c>
    </row>
    <row r="893" spans="1:51" x14ac:dyDescent="0.25">
      <c r="A893" s="116" t="s">
        <v>1040</v>
      </c>
      <c r="B893" s="152" t="s">
        <v>1041</v>
      </c>
      <c r="C893" s="27" t="s">
        <v>1042</v>
      </c>
      <c r="D893" s="27" t="s">
        <v>6</v>
      </c>
      <c r="E893" s="58"/>
      <c r="F893" s="139">
        <v>9</v>
      </c>
      <c r="G893" s="140">
        <v>3.6743815835061797</v>
      </c>
      <c r="H893" s="140">
        <v>0</v>
      </c>
      <c r="I893" s="124"/>
      <c r="J893" s="137">
        <v>0.02</v>
      </c>
      <c r="K893" s="137">
        <v>1318.84</v>
      </c>
      <c r="L893" s="124"/>
      <c r="M893" s="137">
        <v>0.02</v>
      </c>
      <c r="N893" s="137">
        <v>1318.84</v>
      </c>
      <c r="O893" s="124"/>
      <c r="P893" s="137">
        <v>0.03</v>
      </c>
      <c r="Q893" s="137">
        <v>1978.26</v>
      </c>
      <c r="R893" s="124"/>
      <c r="S893" s="137">
        <v>0.03</v>
      </c>
      <c r="T893" s="44">
        <v>1978.26</v>
      </c>
      <c r="U893" s="54"/>
      <c r="V893" s="51"/>
      <c r="W893" s="137">
        <v>0</v>
      </c>
      <c r="X893" s="137">
        <v>0</v>
      </c>
      <c r="Y893" s="124"/>
      <c r="Z893" s="137">
        <v>0</v>
      </c>
      <c r="AA893" s="137">
        <v>0</v>
      </c>
      <c r="AB893" s="124"/>
      <c r="AC893" s="137">
        <v>0</v>
      </c>
      <c r="AD893" s="137">
        <v>0</v>
      </c>
      <c r="AE893" s="124"/>
      <c r="AF893" s="137">
        <v>0</v>
      </c>
      <c r="AG893" s="44">
        <v>0</v>
      </c>
      <c r="AH893" s="124"/>
      <c r="AI893" s="63">
        <v>0</v>
      </c>
      <c r="AJ893" s="44">
        <v>0</v>
      </c>
      <c r="AK893" s="54"/>
      <c r="AL893" s="51"/>
      <c r="AM893" s="137">
        <v>0.06</v>
      </c>
      <c r="AN893" s="137">
        <v>3956.52</v>
      </c>
      <c r="AO893" s="124"/>
      <c r="AP893" s="137">
        <v>0.06</v>
      </c>
      <c r="AQ893" s="137">
        <v>1580.58</v>
      </c>
      <c r="AR893" s="124"/>
      <c r="AS893" s="137">
        <v>0</v>
      </c>
      <c r="AT893" s="137">
        <v>0</v>
      </c>
      <c r="AU893" s="56"/>
      <c r="AV893" s="51"/>
      <c r="AW893" s="44">
        <v>12131.300000000001</v>
      </c>
      <c r="AX893" s="51"/>
      <c r="AY893" s="140">
        <v>0.14000000000000001</v>
      </c>
    </row>
    <row r="894" spans="1:51" x14ac:dyDescent="0.25">
      <c r="A894" s="116" t="s">
        <v>1091</v>
      </c>
      <c r="B894" s="152" t="s">
        <v>1092</v>
      </c>
      <c r="C894" s="27" t="s">
        <v>1093</v>
      </c>
      <c r="D894" s="27" t="s">
        <v>6</v>
      </c>
      <c r="E894" s="58"/>
      <c r="F894" s="139">
        <v>8</v>
      </c>
      <c r="G894" s="140">
        <v>4.6280874000481598</v>
      </c>
      <c r="H894" s="140">
        <v>0</v>
      </c>
      <c r="I894" s="124"/>
      <c r="J894" s="137">
        <v>0.03</v>
      </c>
      <c r="K894" s="137">
        <v>1978.26</v>
      </c>
      <c r="L894" s="124"/>
      <c r="M894" s="137">
        <v>0.03</v>
      </c>
      <c r="N894" s="137">
        <v>1978.26</v>
      </c>
      <c r="O894" s="124"/>
      <c r="P894" s="137">
        <v>0.03</v>
      </c>
      <c r="Q894" s="137">
        <v>1978.26</v>
      </c>
      <c r="R894" s="124"/>
      <c r="S894" s="137">
        <v>0.03</v>
      </c>
      <c r="T894" s="44">
        <v>1978.26</v>
      </c>
      <c r="U894" s="54"/>
      <c r="V894" s="51"/>
      <c r="W894" s="137">
        <v>0</v>
      </c>
      <c r="X894" s="137">
        <v>0</v>
      </c>
      <c r="Y894" s="124"/>
      <c r="Z894" s="137">
        <v>0</v>
      </c>
      <c r="AA894" s="137">
        <v>0</v>
      </c>
      <c r="AB894" s="124"/>
      <c r="AC894" s="137">
        <v>0</v>
      </c>
      <c r="AD894" s="137">
        <v>0</v>
      </c>
      <c r="AE894" s="124"/>
      <c r="AF894" s="137">
        <v>0</v>
      </c>
      <c r="AG894" s="44">
        <v>0</v>
      </c>
      <c r="AH894" s="124"/>
      <c r="AI894" s="63">
        <v>0</v>
      </c>
      <c r="AJ894" s="44">
        <v>0</v>
      </c>
      <c r="AK894" s="54"/>
      <c r="AL894" s="51"/>
      <c r="AM894" s="137">
        <v>0.05</v>
      </c>
      <c r="AN894" s="137">
        <v>3297.1</v>
      </c>
      <c r="AO894" s="124"/>
      <c r="AP894" s="137">
        <v>0.05</v>
      </c>
      <c r="AQ894" s="137">
        <v>1317.15</v>
      </c>
      <c r="AR894" s="124"/>
      <c r="AS894" s="137">
        <v>0</v>
      </c>
      <c r="AT894" s="137">
        <v>0</v>
      </c>
      <c r="AU894" s="56"/>
      <c r="AV894" s="51"/>
      <c r="AW894" s="44">
        <v>12527.29</v>
      </c>
      <c r="AX894" s="51"/>
      <c r="AY894" s="140">
        <v>0.14000000000000001</v>
      </c>
    </row>
    <row r="895" spans="1:51" x14ac:dyDescent="0.25">
      <c r="A895" s="116" t="s">
        <v>1094</v>
      </c>
      <c r="B895" s="152" t="s">
        <v>1095</v>
      </c>
      <c r="C895" s="27" t="s">
        <v>1093</v>
      </c>
      <c r="D895" s="27" t="s">
        <v>6</v>
      </c>
      <c r="E895" s="58"/>
      <c r="F895" s="139">
        <v>13</v>
      </c>
      <c r="G895" s="140">
        <v>7.52064202507826</v>
      </c>
      <c r="H895" s="140">
        <v>0</v>
      </c>
      <c r="I895" s="124"/>
      <c r="J895" s="137">
        <v>0.06</v>
      </c>
      <c r="K895" s="137">
        <v>3956.52</v>
      </c>
      <c r="L895" s="124"/>
      <c r="M895" s="137">
        <v>0.06</v>
      </c>
      <c r="N895" s="137">
        <v>3956.52</v>
      </c>
      <c r="O895" s="124"/>
      <c r="P895" s="137">
        <v>0.06</v>
      </c>
      <c r="Q895" s="137">
        <v>3956.52</v>
      </c>
      <c r="R895" s="124"/>
      <c r="S895" s="137">
        <v>0.06</v>
      </c>
      <c r="T895" s="44">
        <v>3956.52</v>
      </c>
      <c r="U895" s="54"/>
      <c r="V895" s="51"/>
      <c r="W895" s="137">
        <v>0</v>
      </c>
      <c r="X895" s="137">
        <v>0</v>
      </c>
      <c r="Y895" s="124"/>
      <c r="Z895" s="137">
        <v>0</v>
      </c>
      <c r="AA895" s="137">
        <v>0</v>
      </c>
      <c r="AB895" s="124"/>
      <c r="AC895" s="137">
        <v>0</v>
      </c>
      <c r="AD895" s="137">
        <v>0</v>
      </c>
      <c r="AE895" s="124"/>
      <c r="AF895" s="137">
        <v>0</v>
      </c>
      <c r="AG895" s="44">
        <v>0</v>
      </c>
      <c r="AH895" s="124"/>
      <c r="AI895" s="63">
        <v>0</v>
      </c>
      <c r="AJ895" s="44">
        <v>0</v>
      </c>
      <c r="AK895" s="54"/>
      <c r="AL895" s="51"/>
      <c r="AM895" s="137">
        <v>0.09</v>
      </c>
      <c r="AN895" s="137">
        <v>5934.78</v>
      </c>
      <c r="AO895" s="124"/>
      <c r="AP895" s="137">
        <v>0.09</v>
      </c>
      <c r="AQ895" s="137">
        <v>2370.87</v>
      </c>
      <c r="AR895" s="124"/>
      <c r="AS895" s="137">
        <v>0.01</v>
      </c>
      <c r="AT895" s="137">
        <v>744.27</v>
      </c>
      <c r="AU895" s="56"/>
      <c r="AV895" s="51"/>
      <c r="AW895" s="44">
        <v>24876</v>
      </c>
      <c r="AX895" s="51"/>
      <c r="AY895" s="140">
        <v>0.27</v>
      </c>
    </row>
    <row r="896" spans="1:51" x14ac:dyDescent="0.25">
      <c r="A896" s="116" t="s">
        <v>1096</v>
      </c>
      <c r="B896" s="152" t="s">
        <v>1097</v>
      </c>
      <c r="C896" s="27" t="s">
        <v>1093</v>
      </c>
      <c r="D896" s="27" t="s">
        <v>6</v>
      </c>
      <c r="E896" s="58"/>
      <c r="F896" s="139">
        <v>8</v>
      </c>
      <c r="G896" s="140">
        <v>4.6280874000481598</v>
      </c>
      <c r="H896" s="140">
        <v>0</v>
      </c>
      <c r="I896" s="124"/>
      <c r="J896" s="137">
        <v>0.03</v>
      </c>
      <c r="K896" s="137">
        <v>1978.26</v>
      </c>
      <c r="L896" s="124"/>
      <c r="M896" s="137">
        <v>0.03</v>
      </c>
      <c r="N896" s="137">
        <v>1978.26</v>
      </c>
      <c r="O896" s="124"/>
      <c r="P896" s="137">
        <v>0.03</v>
      </c>
      <c r="Q896" s="137">
        <v>1978.26</v>
      </c>
      <c r="R896" s="124"/>
      <c r="S896" s="137">
        <v>0.03</v>
      </c>
      <c r="T896" s="44">
        <v>1978.26</v>
      </c>
      <c r="U896" s="54"/>
      <c r="V896" s="51"/>
      <c r="W896" s="137">
        <v>0</v>
      </c>
      <c r="X896" s="137">
        <v>0</v>
      </c>
      <c r="Y896" s="124"/>
      <c r="Z896" s="137">
        <v>0</v>
      </c>
      <c r="AA896" s="137">
        <v>0</v>
      </c>
      <c r="AB896" s="124"/>
      <c r="AC896" s="137">
        <v>0</v>
      </c>
      <c r="AD896" s="137">
        <v>0</v>
      </c>
      <c r="AE896" s="124"/>
      <c r="AF896" s="137">
        <v>0</v>
      </c>
      <c r="AG896" s="44">
        <v>0</v>
      </c>
      <c r="AH896" s="124"/>
      <c r="AI896" s="63">
        <v>0</v>
      </c>
      <c r="AJ896" s="44">
        <v>0</v>
      </c>
      <c r="AK896" s="54"/>
      <c r="AL896" s="51"/>
      <c r="AM896" s="137">
        <v>0.05</v>
      </c>
      <c r="AN896" s="137">
        <v>3297.1</v>
      </c>
      <c r="AO896" s="124"/>
      <c r="AP896" s="137">
        <v>0.05</v>
      </c>
      <c r="AQ896" s="137">
        <v>1317.15</v>
      </c>
      <c r="AR896" s="124"/>
      <c r="AS896" s="137">
        <v>0</v>
      </c>
      <c r="AT896" s="137">
        <v>0</v>
      </c>
      <c r="AU896" s="56"/>
      <c r="AV896" s="51"/>
      <c r="AW896" s="44">
        <v>12527.29</v>
      </c>
      <c r="AX896" s="51"/>
      <c r="AY896" s="140">
        <v>0.14000000000000001</v>
      </c>
    </row>
    <row r="897" spans="1:51" x14ac:dyDescent="0.25">
      <c r="A897" s="116" t="s">
        <v>1150</v>
      </c>
      <c r="B897" s="152" t="s">
        <v>1151</v>
      </c>
      <c r="C897" s="27" t="s">
        <v>1152</v>
      </c>
      <c r="D897" s="27" t="s">
        <v>6</v>
      </c>
      <c r="E897" s="58"/>
      <c r="F897" s="139">
        <v>122</v>
      </c>
      <c r="G897" s="140">
        <v>54.658879903282013</v>
      </c>
      <c r="H897" s="140">
        <v>0</v>
      </c>
      <c r="I897" s="124"/>
      <c r="J897" s="137">
        <v>0.43</v>
      </c>
      <c r="K897" s="137">
        <v>28355.06</v>
      </c>
      <c r="L897" s="124"/>
      <c r="M897" s="137">
        <v>0.43</v>
      </c>
      <c r="N897" s="137">
        <v>28355.06</v>
      </c>
      <c r="O897" s="124"/>
      <c r="P897" s="137">
        <v>0.45</v>
      </c>
      <c r="Q897" s="137">
        <v>29673.9</v>
      </c>
      <c r="R897" s="124"/>
      <c r="S897" s="137">
        <v>0.45</v>
      </c>
      <c r="T897" s="44">
        <v>29673.9</v>
      </c>
      <c r="U897" s="54"/>
      <c r="V897" s="51"/>
      <c r="W897" s="137">
        <v>0</v>
      </c>
      <c r="X897" s="137">
        <v>0</v>
      </c>
      <c r="Y897" s="124"/>
      <c r="Z897" s="137">
        <v>0</v>
      </c>
      <c r="AA897" s="137">
        <v>0</v>
      </c>
      <c r="AB897" s="124"/>
      <c r="AC897" s="137">
        <v>0</v>
      </c>
      <c r="AD897" s="137">
        <v>0</v>
      </c>
      <c r="AE897" s="124"/>
      <c r="AF897" s="137">
        <v>0</v>
      </c>
      <c r="AG897" s="44">
        <v>0</v>
      </c>
      <c r="AH897" s="124"/>
      <c r="AI897" s="63">
        <v>0</v>
      </c>
      <c r="AJ897" s="44">
        <v>0</v>
      </c>
      <c r="AK897" s="54"/>
      <c r="AL897" s="51"/>
      <c r="AM897" s="137">
        <v>0.86</v>
      </c>
      <c r="AN897" s="137">
        <v>56710.12</v>
      </c>
      <c r="AO897" s="124"/>
      <c r="AP897" s="137">
        <v>0.86</v>
      </c>
      <c r="AQ897" s="137">
        <v>22654.98</v>
      </c>
      <c r="AR897" s="124"/>
      <c r="AS897" s="137">
        <v>0.12</v>
      </c>
      <c r="AT897" s="137">
        <v>8931.24</v>
      </c>
      <c r="AU897" s="56"/>
      <c r="AV897" s="51"/>
      <c r="AW897" s="44">
        <v>204354.25999999998</v>
      </c>
      <c r="AX897" s="51"/>
      <c r="AY897" s="140">
        <v>2.19</v>
      </c>
    </row>
    <row r="898" spans="1:51" x14ac:dyDescent="0.25">
      <c r="A898" s="116" t="s">
        <v>1153</v>
      </c>
      <c r="B898" s="152" t="s">
        <v>1154</v>
      </c>
      <c r="C898" s="27" t="s">
        <v>1152</v>
      </c>
      <c r="D898" s="27" t="s">
        <v>6</v>
      </c>
      <c r="E898" s="58"/>
      <c r="F898" s="139">
        <v>670</v>
      </c>
      <c r="G898" s="140">
        <v>300.17581586228647</v>
      </c>
      <c r="H898" s="140">
        <v>0</v>
      </c>
      <c r="I898" s="124"/>
      <c r="J898" s="137">
        <v>2.4</v>
      </c>
      <c r="K898" s="137">
        <v>158260.79999999999</v>
      </c>
      <c r="L898" s="124"/>
      <c r="M898" s="137">
        <v>2.4</v>
      </c>
      <c r="N898" s="137">
        <v>158260.79999999999</v>
      </c>
      <c r="O898" s="124"/>
      <c r="P898" s="137">
        <v>2.5</v>
      </c>
      <c r="Q898" s="137">
        <v>164855</v>
      </c>
      <c r="R898" s="124"/>
      <c r="S898" s="137">
        <v>2.5</v>
      </c>
      <c r="T898" s="44">
        <v>164855</v>
      </c>
      <c r="U898" s="54"/>
      <c r="V898" s="51"/>
      <c r="W898" s="137">
        <v>0</v>
      </c>
      <c r="X898" s="137">
        <v>0</v>
      </c>
      <c r="Y898" s="124"/>
      <c r="Z898" s="137">
        <v>0</v>
      </c>
      <c r="AA898" s="137">
        <v>0</v>
      </c>
      <c r="AB898" s="124"/>
      <c r="AC898" s="137">
        <v>0</v>
      </c>
      <c r="AD898" s="137">
        <v>0</v>
      </c>
      <c r="AE898" s="124"/>
      <c r="AF898" s="137">
        <v>0</v>
      </c>
      <c r="AG898" s="44">
        <v>0</v>
      </c>
      <c r="AH898" s="124"/>
      <c r="AI898" s="63">
        <v>0</v>
      </c>
      <c r="AJ898" s="44">
        <v>0</v>
      </c>
      <c r="AK898" s="54"/>
      <c r="AL898" s="51"/>
      <c r="AM898" s="137">
        <v>4.75</v>
      </c>
      <c r="AN898" s="137">
        <v>313224.5</v>
      </c>
      <c r="AO898" s="124"/>
      <c r="AP898" s="137">
        <v>4.75</v>
      </c>
      <c r="AQ898" s="137">
        <v>125129.25</v>
      </c>
      <c r="AR898" s="124"/>
      <c r="AS898" s="137">
        <v>0.67</v>
      </c>
      <c r="AT898" s="137">
        <v>49866.09</v>
      </c>
      <c r="AU898" s="56"/>
      <c r="AV898" s="51"/>
      <c r="AW898" s="44">
        <v>1134451.44</v>
      </c>
      <c r="AX898" s="51"/>
      <c r="AY898" s="140">
        <v>12.15</v>
      </c>
    </row>
    <row r="899" spans="1:51" x14ac:dyDescent="0.25">
      <c r="A899" s="116" t="s">
        <v>1173</v>
      </c>
      <c r="B899" s="152" t="s">
        <v>1174</v>
      </c>
      <c r="C899" s="27" t="s">
        <v>1175</v>
      </c>
      <c r="D899" s="27" t="s">
        <v>6</v>
      </c>
      <c r="E899" s="58"/>
      <c r="F899" s="139">
        <v>114</v>
      </c>
      <c r="G899" s="140">
        <v>58.131596606624093</v>
      </c>
      <c r="H899" s="140">
        <v>0</v>
      </c>
      <c r="I899" s="124"/>
      <c r="J899" s="137">
        <v>0.46</v>
      </c>
      <c r="K899" s="137">
        <v>30333.32</v>
      </c>
      <c r="L899" s="124"/>
      <c r="M899" s="137">
        <v>0.46</v>
      </c>
      <c r="N899" s="137">
        <v>30333.32</v>
      </c>
      <c r="O899" s="124"/>
      <c r="P899" s="137">
        <v>0.48</v>
      </c>
      <c r="Q899" s="137">
        <v>31652.16</v>
      </c>
      <c r="R899" s="124"/>
      <c r="S899" s="137">
        <v>0.48</v>
      </c>
      <c r="T899" s="44">
        <v>31652.16</v>
      </c>
      <c r="U899" s="54"/>
      <c r="V899" s="51"/>
      <c r="W899" s="137">
        <v>0</v>
      </c>
      <c r="X899" s="137">
        <v>0</v>
      </c>
      <c r="Y899" s="124"/>
      <c r="Z899" s="137">
        <v>0</v>
      </c>
      <c r="AA899" s="137">
        <v>0</v>
      </c>
      <c r="AB899" s="124"/>
      <c r="AC899" s="137">
        <v>0</v>
      </c>
      <c r="AD899" s="137">
        <v>0</v>
      </c>
      <c r="AE899" s="124"/>
      <c r="AF899" s="137">
        <v>0</v>
      </c>
      <c r="AG899" s="44">
        <v>0</v>
      </c>
      <c r="AH899" s="124"/>
      <c r="AI899" s="63">
        <v>0</v>
      </c>
      <c r="AJ899" s="44">
        <v>0</v>
      </c>
      <c r="AK899" s="54"/>
      <c r="AL899" s="51"/>
      <c r="AM899" s="137">
        <v>0.8</v>
      </c>
      <c r="AN899" s="137">
        <v>52753.599999999999</v>
      </c>
      <c r="AO899" s="124"/>
      <c r="AP899" s="137">
        <v>0.8</v>
      </c>
      <c r="AQ899" s="137">
        <v>21074.400000000001</v>
      </c>
      <c r="AR899" s="124"/>
      <c r="AS899" s="137">
        <v>0.11</v>
      </c>
      <c r="AT899" s="137">
        <v>8186.97</v>
      </c>
      <c r="AU899" s="56"/>
      <c r="AV899" s="51"/>
      <c r="AW899" s="44">
        <v>205985.93000000002</v>
      </c>
      <c r="AX899" s="51"/>
      <c r="AY899" s="140">
        <v>2.2199999999999998</v>
      </c>
    </row>
    <row r="900" spans="1:51" x14ac:dyDescent="0.25">
      <c r="A900" s="116" t="s">
        <v>1176</v>
      </c>
      <c r="B900" s="152" t="s">
        <v>1177</v>
      </c>
      <c r="C900" s="27" t="s">
        <v>1175</v>
      </c>
      <c r="D900" s="27" t="s">
        <v>6</v>
      </c>
      <c r="E900" s="58"/>
      <c r="F900" s="139">
        <v>34</v>
      </c>
      <c r="G900" s="140">
        <v>17.337493724782625</v>
      </c>
      <c r="H900" s="140">
        <v>0</v>
      </c>
      <c r="I900" s="124"/>
      <c r="J900" s="137">
        <v>0.13</v>
      </c>
      <c r="K900" s="137">
        <v>8572.4599999999991</v>
      </c>
      <c r="L900" s="124"/>
      <c r="M900" s="137">
        <v>0.13</v>
      </c>
      <c r="N900" s="137">
        <v>8572.4599999999991</v>
      </c>
      <c r="O900" s="124"/>
      <c r="P900" s="137">
        <v>0.14000000000000001</v>
      </c>
      <c r="Q900" s="137">
        <v>9231.8799999999992</v>
      </c>
      <c r="R900" s="124"/>
      <c r="S900" s="137">
        <v>0.14000000000000001</v>
      </c>
      <c r="T900" s="44">
        <v>9231.8799999999992</v>
      </c>
      <c r="U900" s="54"/>
      <c r="V900" s="51"/>
      <c r="W900" s="137">
        <v>0</v>
      </c>
      <c r="X900" s="137">
        <v>0</v>
      </c>
      <c r="Y900" s="124"/>
      <c r="Z900" s="137">
        <v>0</v>
      </c>
      <c r="AA900" s="137">
        <v>0</v>
      </c>
      <c r="AB900" s="124"/>
      <c r="AC900" s="137">
        <v>0</v>
      </c>
      <c r="AD900" s="137">
        <v>0</v>
      </c>
      <c r="AE900" s="124"/>
      <c r="AF900" s="137">
        <v>0</v>
      </c>
      <c r="AG900" s="44">
        <v>0</v>
      </c>
      <c r="AH900" s="124"/>
      <c r="AI900" s="63">
        <v>0</v>
      </c>
      <c r="AJ900" s="44">
        <v>0</v>
      </c>
      <c r="AK900" s="54"/>
      <c r="AL900" s="51"/>
      <c r="AM900" s="137">
        <v>0.24</v>
      </c>
      <c r="AN900" s="137">
        <v>15826.08</v>
      </c>
      <c r="AO900" s="124"/>
      <c r="AP900" s="137">
        <v>0.24</v>
      </c>
      <c r="AQ900" s="137">
        <v>6322.32</v>
      </c>
      <c r="AR900" s="124"/>
      <c r="AS900" s="137">
        <v>0.03</v>
      </c>
      <c r="AT900" s="137">
        <v>2232.81</v>
      </c>
      <c r="AU900" s="56"/>
      <c r="AV900" s="51"/>
      <c r="AW900" s="44">
        <v>59989.889999999992</v>
      </c>
      <c r="AX900" s="51"/>
      <c r="AY900" s="140">
        <v>0.65</v>
      </c>
    </row>
    <row r="901" spans="1:51" x14ac:dyDescent="0.25">
      <c r="A901" s="116" t="s">
        <v>1217</v>
      </c>
      <c r="B901" s="152" t="s">
        <v>1218</v>
      </c>
      <c r="C901" s="27" t="s">
        <v>1219</v>
      </c>
      <c r="D901" s="27" t="s">
        <v>6</v>
      </c>
      <c r="E901" s="58"/>
      <c r="F901" s="139">
        <v>64</v>
      </c>
      <c r="G901" s="140">
        <v>33.187697699543463</v>
      </c>
      <c r="H901" s="140">
        <v>0</v>
      </c>
      <c r="I901" s="124"/>
      <c r="J901" s="137">
        <v>0.26</v>
      </c>
      <c r="K901" s="137">
        <v>17144.919999999998</v>
      </c>
      <c r="L901" s="124"/>
      <c r="M901" s="137">
        <v>0.26</v>
      </c>
      <c r="N901" s="137">
        <v>17144.919999999998</v>
      </c>
      <c r="O901" s="124"/>
      <c r="P901" s="137">
        <v>0.27</v>
      </c>
      <c r="Q901" s="137">
        <v>17804.34</v>
      </c>
      <c r="R901" s="124"/>
      <c r="S901" s="137">
        <v>0.27</v>
      </c>
      <c r="T901" s="44">
        <v>17804.34</v>
      </c>
      <c r="U901" s="54"/>
      <c r="V901" s="51"/>
      <c r="W901" s="137">
        <v>0</v>
      </c>
      <c r="X901" s="137">
        <v>0</v>
      </c>
      <c r="Y901" s="124"/>
      <c r="Z901" s="137">
        <v>0</v>
      </c>
      <c r="AA901" s="137">
        <v>0</v>
      </c>
      <c r="AB901" s="124"/>
      <c r="AC901" s="137">
        <v>0</v>
      </c>
      <c r="AD901" s="137">
        <v>0</v>
      </c>
      <c r="AE901" s="124"/>
      <c r="AF901" s="137">
        <v>0</v>
      </c>
      <c r="AG901" s="44">
        <v>0</v>
      </c>
      <c r="AH901" s="124"/>
      <c r="AI901" s="63">
        <v>0</v>
      </c>
      <c r="AJ901" s="44">
        <v>0</v>
      </c>
      <c r="AK901" s="54"/>
      <c r="AL901" s="51"/>
      <c r="AM901" s="137">
        <v>0.45</v>
      </c>
      <c r="AN901" s="137">
        <v>29673.9</v>
      </c>
      <c r="AO901" s="124"/>
      <c r="AP901" s="137">
        <v>0.45</v>
      </c>
      <c r="AQ901" s="137">
        <v>11854.35</v>
      </c>
      <c r="AR901" s="124"/>
      <c r="AS901" s="137">
        <v>0.06</v>
      </c>
      <c r="AT901" s="137">
        <v>4465.62</v>
      </c>
      <c r="AU901" s="56"/>
      <c r="AV901" s="51"/>
      <c r="AW901" s="44">
        <v>115892.39</v>
      </c>
      <c r="AX901" s="51"/>
      <c r="AY901" s="140">
        <v>1.25</v>
      </c>
    </row>
    <row r="902" spans="1:51" x14ac:dyDescent="0.25">
      <c r="A902" s="116" t="s">
        <v>1220</v>
      </c>
      <c r="B902" s="152" t="s">
        <v>1221</v>
      </c>
      <c r="C902" s="27" t="s">
        <v>525</v>
      </c>
      <c r="D902" s="27" t="s">
        <v>6</v>
      </c>
      <c r="E902" s="58"/>
      <c r="F902" s="139">
        <v>20</v>
      </c>
      <c r="G902" s="140">
        <v>10.371155531107332</v>
      </c>
      <c r="H902" s="140">
        <v>0</v>
      </c>
      <c r="I902" s="124"/>
      <c r="J902" s="137">
        <v>0.08</v>
      </c>
      <c r="K902" s="137">
        <v>5275.36</v>
      </c>
      <c r="L902" s="124"/>
      <c r="M902" s="137">
        <v>0.08</v>
      </c>
      <c r="N902" s="137">
        <v>5275.36</v>
      </c>
      <c r="O902" s="124"/>
      <c r="P902" s="137">
        <v>0.08</v>
      </c>
      <c r="Q902" s="137">
        <v>5275.36</v>
      </c>
      <c r="R902" s="124"/>
      <c r="S902" s="137">
        <v>0.08</v>
      </c>
      <c r="T902" s="44">
        <v>5275.36</v>
      </c>
      <c r="U902" s="54"/>
      <c r="V902" s="51"/>
      <c r="W902" s="137">
        <v>0</v>
      </c>
      <c r="X902" s="137">
        <v>0</v>
      </c>
      <c r="Y902" s="124"/>
      <c r="Z902" s="137">
        <v>0</v>
      </c>
      <c r="AA902" s="137">
        <v>0</v>
      </c>
      <c r="AB902" s="124"/>
      <c r="AC902" s="137">
        <v>0</v>
      </c>
      <c r="AD902" s="137">
        <v>0</v>
      </c>
      <c r="AE902" s="124"/>
      <c r="AF902" s="137">
        <v>0</v>
      </c>
      <c r="AG902" s="44">
        <v>0</v>
      </c>
      <c r="AH902" s="124"/>
      <c r="AI902" s="63">
        <v>0</v>
      </c>
      <c r="AJ902" s="44">
        <v>0</v>
      </c>
      <c r="AK902" s="54"/>
      <c r="AL902" s="51"/>
      <c r="AM902" s="137">
        <v>0.14000000000000001</v>
      </c>
      <c r="AN902" s="137">
        <v>9231.8799999999992</v>
      </c>
      <c r="AO902" s="124"/>
      <c r="AP902" s="137">
        <v>0.14000000000000001</v>
      </c>
      <c r="AQ902" s="137">
        <v>3688.02</v>
      </c>
      <c r="AR902" s="124"/>
      <c r="AS902" s="137">
        <v>0.02</v>
      </c>
      <c r="AT902" s="137">
        <v>1488.54</v>
      </c>
      <c r="AU902" s="56"/>
      <c r="AV902" s="51"/>
      <c r="AW902" s="44">
        <v>35509.879999999997</v>
      </c>
      <c r="AX902" s="51"/>
      <c r="AY902" s="140">
        <v>0.38</v>
      </c>
    </row>
    <row r="903" spans="1:51" x14ac:dyDescent="0.25">
      <c r="A903" s="116" t="s">
        <v>1243</v>
      </c>
      <c r="B903" s="152" t="s">
        <v>1244</v>
      </c>
      <c r="C903" s="27" t="s">
        <v>1245</v>
      </c>
      <c r="D903" s="27" t="s">
        <v>6</v>
      </c>
      <c r="E903" s="58"/>
      <c r="F903" s="139">
        <v>32</v>
      </c>
      <c r="G903" s="140">
        <v>11.256419944622042</v>
      </c>
      <c r="H903" s="140">
        <v>0</v>
      </c>
      <c r="I903" s="124"/>
      <c r="J903" s="137">
        <v>0.09</v>
      </c>
      <c r="K903" s="137">
        <v>5934.78</v>
      </c>
      <c r="L903" s="124"/>
      <c r="M903" s="137">
        <v>0.09</v>
      </c>
      <c r="N903" s="137">
        <v>5934.78</v>
      </c>
      <c r="O903" s="124"/>
      <c r="P903" s="137">
        <v>0.09</v>
      </c>
      <c r="Q903" s="137">
        <v>5934.78</v>
      </c>
      <c r="R903" s="124"/>
      <c r="S903" s="137">
        <v>0.09</v>
      </c>
      <c r="T903" s="44">
        <v>5934.78</v>
      </c>
      <c r="U903" s="54"/>
      <c r="V903" s="51"/>
      <c r="W903" s="137">
        <v>0</v>
      </c>
      <c r="X903" s="137">
        <v>0</v>
      </c>
      <c r="Y903" s="124"/>
      <c r="Z903" s="137">
        <v>0</v>
      </c>
      <c r="AA903" s="137">
        <v>0</v>
      </c>
      <c r="AB903" s="124"/>
      <c r="AC903" s="137">
        <v>0</v>
      </c>
      <c r="AD903" s="137">
        <v>0</v>
      </c>
      <c r="AE903" s="124"/>
      <c r="AF903" s="137">
        <v>0</v>
      </c>
      <c r="AG903" s="44">
        <v>0</v>
      </c>
      <c r="AH903" s="124"/>
      <c r="AI903" s="63">
        <v>0</v>
      </c>
      <c r="AJ903" s="44">
        <v>0</v>
      </c>
      <c r="AK903" s="54"/>
      <c r="AL903" s="51"/>
      <c r="AM903" s="137">
        <v>0.22</v>
      </c>
      <c r="AN903" s="137">
        <v>14507.24</v>
      </c>
      <c r="AO903" s="124"/>
      <c r="AP903" s="137">
        <v>0.22</v>
      </c>
      <c r="AQ903" s="137">
        <v>5795.46</v>
      </c>
      <c r="AR903" s="124"/>
      <c r="AS903" s="137">
        <v>0.03</v>
      </c>
      <c r="AT903" s="137">
        <v>2232.81</v>
      </c>
      <c r="AU903" s="56"/>
      <c r="AV903" s="51"/>
      <c r="AW903" s="44">
        <v>46274.63</v>
      </c>
      <c r="AX903" s="51"/>
      <c r="AY903" s="140">
        <v>0.49</v>
      </c>
    </row>
    <row r="904" spans="1:51" x14ac:dyDescent="0.25">
      <c r="A904" s="116" t="s">
        <v>1246</v>
      </c>
      <c r="B904" s="152" t="s">
        <v>1247</v>
      </c>
      <c r="C904" s="27" t="s">
        <v>1245</v>
      </c>
      <c r="D904" s="27" t="s">
        <v>6</v>
      </c>
      <c r="E904" s="58"/>
      <c r="F904" s="139">
        <v>716</v>
      </c>
      <c r="G904" s="140">
        <v>251.86239626091819</v>
      </c>
      <c r="H904" s="140">
        <v>0</v>
      </c>
      <c r="I904" s="124"/>
      <c r="J904" s="137">
        <v>2.0099999999999998</v>
      </c>
      <c r="K904" s="137">
        <v>132543.42000000001</v>
      </c>
      <c r="L904" s="124"/>
      <c r="M904" s="137">
        <v>2.0099999999999998</v>
      </c>
      <c r="N904" s="137">
        <v>132543.42000000001</v>
      </c>
      <c r="O904" s="124"/>
      <c r="P904" s="137">
        <v>2.09</v>
      </c>
      <c r="Q904" s="137">
        <v>137818.78</v>
      </c>
      <c r="R904" s="124"/>
      <c r="S904" s="137">
        <v>2.09</v>
      </c>
      <c r="T904" s="44">
        <v>137818.78</v>
      </c>
      <c r="U904" s="54"/>
      <c r="V904" s="51"/>
      <c r="W904" s="137">
        <v>0</v>
      </c>
      <c r="X904" s="137">
        <v>0</v>
      </c>
      <c r="Y904" s="124"/>
      <c r="Z904" s="137">
        <v>0</v>
      </c>
      <c r="AA904" s="137">
        <v>0</v>
      </c>
      <c r="AB904" s="124"/>
      <c r="AC904" s="137">
        <v>0</v>
      </c>
      <c r="AD904" s="137">
        <v>0</v>
      </c>
      <c r="AE904" s="124"/>
      <c r="AF904" s="137">
        <v>0</v>
      </c>
      <c r="AG904" s="44">
        <v>0</v>
      </c>
      <c r="AH904" s="124"/>
      <c r="AI904" s="63">
        <v>0</v>
      </c>
      <c r="AJ904" s="44">
        <v>0</v>
      </c>
      <c r="AK904" s="54"/>
      <c r="AL904" s="51"/>
      <c r="AM904" s="137">
        <v>5.07</v>
      </c>
      <c r="AN904" s="137">
        <v>334325.94</v>
      </c>
      <c r="AO904" s="124"/>
      <c r="AP904" s="137">
        <v>5.07</v>
      </c>
      <c r="AQ904" s="137">
        <v>133559.01</v>
      </c>
      <c r="AR904" s="124"/>
      <c r="AS904" s="137">
        <v>0.71</v>
      </c>
      <c r="AT904" s="137">
        <v>52843.17</v>
      </c>
      <c r="AU904" s="56"/>
      <c r="AV904" s="51"/>
      <c r="AW904" s="44">
        <v>1061452.52</v>
      </c>
      <c r="AX904" s="51"/>
      <c r="AY904" s="140">
        <v>11.26</v>
      </c>
    </row>
    <row r="905" spans="1:51" x14ac:dyDescent="0.25">
      <c r="A905" s="116" t="s">
        <v>1338</v>
      </c>
      <c r="B905" s="152" t="s">
        <v>1339</v>
      </c>
      <c r="C905" s="27" t="s">
        <v>1340</v>
      </c>
      <c r="D905" s="27" t="s">
        <v>6</v>
      </c>
      <c r="E905" s="58"/>
      <c r="F905" s="139">
        <v>57</v>
      </c>
      <c r="G905" s="140">
        <v>27.69052382734036</v>
      </c>
      <c r="H905" s="140">
        <v>0</v>
      </c>
      <c r="I905" s="124"/>
      <c r="J905" s="137">
        <v>0.22</v>
      </c>
      <c r="K905" s="137">
        <v>14507.24</v>
      </c>
      <c r="L905" s="124"/>
      <c r="M905" s="137">
        <v>0.22</v>
      </c>
      <c r="N905" s="137">
        <v>14507.24</v>
      </c>
      <c r="O905" s="124"/>
      <c r="P905" s="137">
        <v>0.23</v>
      </c>
      <c r="Q905" s="137">
        <v>15166.66</v>
      </c>
      <c r="R905" s="124"/>
      <c r="S905" s="137">
        <v>0.23</v>
      </c>
      <c r="T905" s="44">
        <v>15166.66</v>
      </c>
      <c r="U905" s="54"/>
      <c r="V905" s="51"/>
      <c r="W905" s="137">
        <v>0</v>
      </c>
      <c r="X905" s="137">
        <v>0</v>
      </c>
      <c r="Y905" s="124"/>
      <c r="Z905" s="137">
        <v>0</v>
      </c>
      <c r="AA905" s="137">
        <v>0</v>
      </c>
      <c r="AB905" s="124"/>
      <c r="AC905" s="137">
        <v>0</v>
      </c>
      <c r="AD905" s="137">
        <v>0</v>
      </c>
      <c r="AE905" s="124"/>
      <c r="AF905" s="137">
        <v>0</v>
      </c>
      <c r="AG905" s="44">
        <v>0</v>
      </c>
      <c r="AH905" s="124"/>
      <c r="AI905" s="63">
        <v>0</v>
      </c>
      <c r="AJ905" s="44">
        <v>0</v>
      </c>
      <c r="AK905" s="54"/>
      <c r="AL905" s="51"/>
      <c r="AM905" s="137">
        <v>0.4</v>
      </c>
      <c r="AN905" s="137">
        <v>26376.799999999999</v>
      </c>
      <c r="AO905" s="124"/>
      <c r="AP905" s="137">
        <v>0.4</v>
      </c>
      <c r="AQ905" s="137">
        <v>10537.2</v>
      </c>
      <c r="AR905" s="124"/>
      <c r="AS905" s="137">
        <v>0.05</v>
      </c>
      <c r="AT905" s="137">
        <v>3721.35</v>
      </c>
      <c r="AU905" s="56"/>
      <c r="AV905" s="51"/>
      <c r="AW905" s="44">
        <v>99983.150000000009</v>
      </c>
      <c r="AX905" s="51"/>
      <c r="AY905" s="140">
        <v>1.08</v>
      </c>
    </row>
    <row r="906" spans="1:51" x14ac:dyDescent="0.25">
      <c r="A906" s="116" t="s">
        <v>1400</v>
      </c>
      <c r="B906" s="152" t="s">
        <v>1401</v>
      </c>
      <c r="C906" s="27" t="s">
        <v>1402</v>
      </c>
      <c r="D906" s="27" t="s">
        <v>6</v>
      </c>
      <c r="E906" s="58"/>
      <c r="F906" s="139">
        <v>88</v>
      </c>
      <c r="G906" s="140">
        <v>46.883652453010363</v>
      </c>
      <c r="H906" s="140">
        <v>0</v>
      </c>
      <c r="I906" s="124"/>
      <c r="J906" s="137">
        <v>0.37</v>
      </c>
      <c r="K906" s="137">
        <v>24398.54</v>
      </c>
      <c r="L906" s="124"/>
      <c r="M906" s="137">
        <v>0.37</v>
      </c>
      <c r="N906" s="137">
        <v>24398.54</v>
      </c>
      <c r="O906" s="124"/>
      <c r="P906" s="137">
        <v>0.39</v>
      </c>
      <c r="Q906" s="137">
        <v>25717.38</v>
      </c>
      <c r="R906" s="124"/>
      <c r="S906" s="137">
        <v>0.39</v>
      </c>
      <c r="T906" s="44">
        <v>25717.38</v>
      </c>
      <c r="U906" s="54"/>
      <c r="V906" s="51"/>
      <c r="W906" s="137">
        <v>0</v>
      </c>
      <c r="X906" s="137">
        <v>0</v>
      </c>
      <c r="Y906" s="124"/>
      <c r="Z906" s="137">
        <v>0</v>
      </c>
      <c r="AA906" s="137">
        <v>0</v>
      </c>
      <c r="AB906" s="124"/>
      <c r="AC906" s="137">
        <v>0</v>
      </c>
      <c r="AD906" s="137">
        <v>0</v>
      </c>
      <c r="AE906" s="124"/>
      <c r="AF906" s="137">
        <v>0</v>
      </c>
      <c r="AG906" s="44">
        <v>0</v>
      </c>
      <c r="AH906" s="124"/>
      <c r="AI906" s="63">
        <v>0</v>
      </c>
      <c r="AJ906" s="44">
        <v>0</v>
      </c>
      <c r="AK906" s="54"/>
      <c r="AL906" s="51"/>
      <c r="AM906" s="137">
        <v>0.62</v>
      </c>
      <c r="AN906" s="137">
        <v>40884.04</v>
      </c>
      <c r="AO906" s="124"/>
      <c r="AP906" s="137">
        <v>0.62</v>
      </c>
      <c r="AQ906" s="137">
        <v>16332.66</v>
      </c>
      <c r="AR906" s="124"/>
      <c r="AS906" s="137">
        <v>0.08</v>
      </c>
      <c r="AT906" s="137">
        <v>5954.16</v>
      </c>
      <c r="AU906" s="56"/>
      <c r="AV906" s="51"/>
      <c r="AW906" s="44">
        <v>163402.70000000001</v>
      </c>
      <c r="AX906" s="51"/>
      <c r="AY906" s="140">
        <v>1.77</v>
      </c>
    </row>
    <row r="907" spans="1:51" x14ac:dyDescent="0.25">
      <c r="A907" s="116" t="s">
        <v>1403</v>
      </c>
      <c r="B907" s="152" t="s">
        <v>1404</v>
      </c>
      <c r="C907" s="27" t="s">
        <v>1402</v>
      </c>
      <c r="D907" s="27" t="s">
        <v>6</v>
      </c>
      <c r="E907" s="58"/>
      <c r="F907" s="139">
        <v>53</v>
      </c>
      <c r="G907" s="140">
        <v>28.236745227381242</v>
      </c>
      <c r="H907" s="140">
        <v>0</v>
      </c>
      <c r="I907" s="124"/>
      <c r="J907" s="137">
        <v>0.22</v>
      </c>
      <c r="K907" s="137">
        <v>14507.24</v>
      </c>
      <c r="L907" s="124"/>
      <c r="M907" s="137">
        <v>0.22</v>
      </c>
      <c r="N907" s="137">
        <v>14507.24</v>
      </c>
      <c r="O907" s="124"/>
      <c r="P907" s="137">
        <v>0.23</v>
      </c>
      <c r="Q907" s="137">
        <v>15166.66</v>
      </c>
      <c r="R907" s="124"/>
      <c r="S907" s="137">
        <v>0.23</v>
      </c>
      <c r="T907" s="44">
        <v>15166.66</v>
      </c>
      <c r="U907" s="54"/>
      <c r="V907" s="51"/>
      <c r="W907" s="137">
        <v>0</v>
      </c>
      <c r="X907" s="137">
        <v>0</v>
      </c>
      <c r="Y907" s="124"/>
      <c r="Z907" s="137">
        <v>0</v>
      </c>
      <c r="AA907" s="137">
        <v>0</v>
      </c>
      <c r="AB907" s="124"/>
      <c r="AC907" s="137">
        <v>0</v>
      </c>
      <c r="AD907" s="137">
        <v>0</v>
      </c>
      <c r="AE907" s="124"/>
      <c r="AF907" s="137">
        <v>0</v>
      </c>
      <c r="AG907" s="44">
        <v>0</v>
      </c>
      <c r="AH907" s="124"/>
      <c r="AI907" s="63">
        <v>0</v>
      </c>
      <c r="AJ907" s="44">
        <v>0</v>
      </c>
      <c r="AK907" s="54"/>
      <c r="AL907" s="51"/>
      <c r="AM907" s="137">
        <v>0.37</v>
      </c>
      <c r="AN907" s="137">
        <v>24398.54</v>
      </c>
      <c r="AO907" s="124"/>
      <c r="AP907" s="137">
        <v>0.37</v>
      </c>
      <c r="AQ907" s="137">
        <v>9746.91</v>
      </c>
      <c r="AR907" s="124"/>
      <c r="AS907" s="137">
        <v>0.05</v>
      </c>
      <c r="AT907" s="137">
        <v>3721.35</v>
      </c>
      <c r="AU907" s="56"/>
      <c r="AV907" s="51"/>
      <c r="AW907" s="44">
        <v>97214.60000000002</v>
      </c>
      <c r="AX907" s="51"/>
      <c r="AY907" s="140">
        <v>1.05</v>
      </c>
    </row>
    <row r="908" spans="1:51" x14ac:dyDescent="0.25">
      <c r="A908" s="116" t="s">
        <v>1427</v>
      </c>
      <c r="B908" s="152" t="s">
        <v>1428</v>
      </c>
      <c r="C908" s="27" t="s">
        <v>1429</v>
      </c>
      <c r="D908" s="27" t="s">
        <v>6</v>
      </c>
      <c r="E908" s="58"/>
      <c r="F908" s="139">
        <v>2</v>
      </c>
      <c r="G908" s="140">
        <v>0.91243193594249739</v>
      </c>
      <c r="H908" s="140">
        <v>0</v>
      </c>
      <c r="I908" s="124"/>
      <c r="J908" s="137">
        <v>0</v>
      </c>
      <c r="K908" s="137">
        <v>0</v>
      </c>
      <c r="L908" s="124"/>
      <c r="M908" s="137">
        <v>0</v>
      </c>
      <c r="N908" s="137">
        <v>0</v>
      </c>
      <c r="O908" s="124"/>
      <c r="P908" s="137">
        <v>0</v>
      </c>
      <c r="Q908" s="137">
        <v>0</v>
      </c>
      <c r="R908" s="124"/>
      <c r="S908" s="137">
        <v>0</v>
      </c>
      <c r="T908" s="44">
        <v>0</v>
      </c>
      <c r="U908" s="54"/>
      <c r="V908" s="51"/>
      <c r="W908" s="137">
        <v>0</v>
      </c>
      <c r="X908" s="137">
        <v>0</v>
      </c>
      <c r="Y908" s="124"/>
      <c r="Z908" s="137">
        <v>0</v>
      </c>
      <c r="AA908" s="137">
        <v>0</v>
      </c>
      <c r="AB908" s="124"/>
      <c r="AC908" s="137">
        <v>0</v>
      </c>
      <c r="AD908" s="137">
        <v>0</v>
      </c>
      <c r="AE908" s="124"/>
      <c r="AF908" s="137">
        <v>0</v>
      </c>
      <c r="AG908" s="44">
        <v>0</v>
      </c>
      <c r="AH908" s="124"/>
      <c r="AI908" s="63">
        <v>0</v>
      </c>
      <c r="AJ908" s="44">
        <v>0</v>
      </c>
      <c r="AK908" s="54"/>
      <c r="AL908" s="51"/>
      <c r="AM908" s="137">
        <v>0.01</v>
      </c>
      <c r="AN908" s="137">
        <v>659.42</v>
      </c>
      <c r="AO908" s="124"/>
      <c r="AP908" s="137">
        <v>0.01</v>
      </c>
      <c r="AQ908" s="137">
        <v>263.43</v>
      </c>
      <c r="AR908" s="124"/>
      <c r="AS908" s="137">
        <v>0</v>
      </c>
      <c r="AT908" s="137">
        <v>0</v>
      </c>
      <c r="AU908" s="56"/>
      <c r="AV908" s="51"/>
      <c r="AW908" s="44">
        <v>922.84999999999991</v>
      </c>
      <c r="AX908" s="51"/>
      <c r="AY908" s="140">
        <v>0.01</v>
      </c>
    </row>
    <row r="909" spans="1:51" x14ac:dyDescent="0.25">
      <c r="A909" s="116" t="s">
        <v>1430</v>
      </c>
      <c r="B909" s="152" t="s">
        <v>1431</v>
      </c>
      <c r="C909" s="27" t="s">
        <v>1429</v>
      </c>
      <c r="D909" s="27" t="s">
        <v>6</v>
      </c>
      <c r="E909" s="58"/>
      <c r="F909" s="139">
        <v>49</v>
      </c>
      <c r="G909" s="140">
        <v>22.354582430591186</v>
      </c>
      <c r="H909" s="140">
        <v>0</v>
      </c>
      <c r="I909" s="124"/>
      <c r="J909" s="137">
        <v>0.17</v>
      </c>
      <c r="K909" s="137">
        <v>11210.14</v>
      </c>
      <c r="L909" s="124"/>
      <c r="M909" s="137">
        <v>0.17</v>
      </c>
      <c r="N909" s="137">
        <v>11210.14</v>
      </c>
      <c r="O909" s="124"/>
      <c r="P909" s="137">
        <v>0.18</v>
      </c>
      <c r="Q909" s="137">
        <v>11869.56</v>
      </c>
      <c r="R909" s="124"/>
      <c r="S909" s="137">
        <v>0.18</v>
      </c>
      <c r="T909" s="44">
        <v>11869.56</v>
      </c>
      <c r="U909" s="54"/>
      <c r="V909" s="51"/>
      <c r="W909" s="137">
        <v>0</v>
      </c>
      <c r="X909" s="137">
        <v>0</v>
      </c>
      <c r="Y909" s="124"/>
      <c r="Z909" s="137">
        <v>0</v>
      </c>
      <c r="AA909" s="137">
        <v>0</v>
      </c>
      <c r="AB909" s="124"/>
      <c r="AC909" s="137">
        <v>0</v>
      </c>
      <c r="AD909" s="137">
        <v>0</v>
      </c>
      <c r="AE909" s="124"/>
      <c r="AF909" s="137">
        <v>0</v>
      </c>
      <c r="AG909" s="44">
        <v>0</v>
      </c>
      <c r="AH909" s="124"/>
      <c r="AI909" s="63">
        <v>0</v>
      </c>
      <c r="AJ909" s="44">
        <v>0</v>
      </c>
      <c r="AK909" s="54"/>
      <c r="AL909" s="51"/>
      <c r="AM909" s="137">
        <v>0.34</v>
      </c>
      <c r="AN909" s="137">
        <v>22420.28</v>
      </c>
      <c r="AO909" s="124"/>
      <c r="AP909" s="137">
        <v>0.34</v>
      </c>
      <c r="AQ909" s="137">
        <v>8956.6200000000008</v>
      </c>
      <c r="AR909" s="124"/>
      <c r="AS909" s="137">
        <v>0.04</v>
      </c>
      <c r="AT909" s="137">
        <v>2977.08</v>
      </c>
      <c r="AU909" s="56"/>
      <c r="AV909" s="51"/>
      <c r="AW909" s="44">
        <v>80513.37999999999</v>
      </c>
      <c r="AX909" s="51"/>
      <c r="AY909" s="140">
        <v>0.87000000000000011</v>
      </c>
    </row>
    <row r="910" spans="1:51" x14ac:dyDescent="0.25">
      <c r="A910" s="116" t="s">
        <v>1463</v>
      </c>
      <c r="B910" s="152" t="s">
        <v>1464</v>
      </c>
      <c r="C910" s="27" t="s">
        <v>1465</v>
      </c>
      <c r="D910" s="27" t="s">
        <v>6</v>
      </c>
      <c r="E910" s="58"/>
      <c r="F910" s="139">
        <v>64</v>
      </c>
      <c r="G910" s="140">
        <v>28.602539781231563</v>
      </c>
      <c r="H910" s="140">
        <v>0</v>
      </c>
      <c r="I910" s="124"/>
      <c r="J910" s="137">
        <v>0.22</v>
      </c>
      <c r="K910" s="137">
        <v>14507.24</v>
      </c>
      <c r="L910" s="124"/>
      <c r="M910" s="137">
        <v>0.22</v>
      </c>
      <c r="N910" s="137">
        <v>14507.24</v>
      </c>
      <c r="O910" s="124"/>
      <c r="P910" s="137">
        <v>0.23</v>
      </c>
      <c r="Q910" s="137">
        <v>15166.66</v>
      </c>
      <c r="R910" s="124"/>
      <c r="S910" s="137">
        <v>0.23</v>
      </c>
      <c r="T910" s="44">
        <v>15166.66</v>
      </c>
      <c r="U910" s="54"/>
      <c r="V910" s="51"/>
      <c r="W910" s="137">
        <v>0</v>
      </c>
      <c r="X910" s="137">
        <v>0</v>
      </c>
      <c r="Y910" s="124"/>
      <c r="Z910" s="137">
        <v>0</v>
      </c>
      <c r="AA910" s="137">
        <v>0</v>
      </c>
      <c r="AB910" s="124"/>
      <c r="AC910" s="137">
        <v>0</v>
      </c>
      <c r="AD910" s="137">
        <v>0</v>
      </c>
      <c r="AE910" s="124"/>
      <c r="AF910" s="137">
        <v>0</v>
      </c>
      <c r="AG910" s="44">
        <v>0</v>
      </c>
      <c r="AH910" s="124"/>
      <c r="AI910" s="63">
        <v>0</v>
      </c>
      <c r="AJ910" s="44">
        <v>0</v>
      </c>
      <c r="AK910" s="54"/>
      <c r="AL910" s="51"/>
      <c r="AM910" s="137">
        <v>0.45</v>
      </c>
      <c r="AN910" s="137">
        <v>29673.9</v>
      </c>
      <c r="AO910" s="124"/>
      <c r="AP910" s="137">
        <v>0.45</v>
      </c>
      <c r="AQ910" s="137">
        <v>11854.35</v>
      </c>
      <c r="AR910" s="124"/>
      <c r="AS910" s="137">
        <v>0.06</v>
      </c>
      <c r="AT910" s="137">
        <v>4465.62</v>
      </c>
      <c r="AU910" s="56"/>
      <c r="AV910" s="51"/>
      <c r="AW910" s="44">
        <v>105341.67000000001</v>
      </c>
      <c r="AX910" s="51"/>
      <c r="AY910" s="140">
        <v>1.1300000000000001</v>
      </c>
    </row>
    <row r="911" spans="1:51" x14ac:dyDescent="0.25">
      <c r="A911" s="116" t="s">
        <v>1492</v>
      </c>
      <c r="B911" s="152" t="s">
        <v>1493</v>
      </c>
      <c r="C911" s="27" t="s">
        <v>1494</v>
      </c>
      <c r="D911" s="27" t="s">
        <v>6</v>
      </c>
      <c r="E911" s="58"/>
      <c r="F911" s="139">
        <v>37</v>
      </c>
      <c r="G911" s="140">
        <v>10.585339194291899</v>
      </c>
      <c r="H911" s="140">
        <v>0</v>
      </c>
      <c r="I911" s="124"/>
      <c r="J911" s="137">
        <v>0.08</v>
      </c>
      <c r="K911" s="137">
        <v>5275.36</v>
      </c>
      <c r="L911" s="124"/>
      <c r="M911" s="137">
        <v>0.08</v>
      </c>
      <c r="N911" s="137">
        <v>5275.36</v>
      </c>
      <c r="O911" s="124"/>
      <c r="P911" s="137">
        <v>0.08</v>
      </c>
      <c r="Q911" s="137">
        <v>5275.36</v>
      </c>
      <c r="R911" s="124"/>
      <c r="S911" s="137">
        <v>0.08</v>
      </c>
      <c r="T911" s="44">
        <v>5275.36</v>
      </c>
      <c r="U911" s="54"/>
      <c r="V911" s="51"/>
      <c r="W911" s="137">
        <v>0</v>
      </c>
      <c r="X911" s="137">
        <v>0</v>
      </c>
      <c r="Y911" s="124"/>
      <c r="Z911" s="137">
        <v>0</v>
      </c>
      <c r="AA911" s="137">
        <v>0</v>
      </c>
      <c r="AB911" s="124"/>
      <c r="AC911" s="137">
        <v>0</v>
      </c>
      <c r="AD911" s="137">
        <v>0</v>
      </c>
      <c r="AE911" s="124"/>
      <c r="AF911" s="137">
        <v>0</v>
      </c>
      <c r="AG911" s="44">
        <v>0</v>
      </c>
      <c r="AH911" s="124"/>
      <c r="AI911" s="63">
        <v>0</v>
      </c>
      <c r="AJ911" s="44">
        <v>0</v>
      </c>
      <c r="AK911" s="54"/>
      <c r="AL911" s="51"/>
      <c r="AM911" s="137">
        <v>0.26</v>
      </c>
      <c r="AN911" s="137">
        <v>17144.919999999998</v>
      </c>
      <c r="AO911" s="124"/>
      <c r="AP911" s="137">
        <v>0.26</v>
      </c>
      <c r="AQ911" s="137">
        <v>6849.18</v>
      </c>
      <c r="AR911" s="124"/>
      <c r="AS911" s="137">
        <v>0.03</v>
      </c>
      <c r="AT911" s="137">
        <v>2232.81</v>
      </c>
      <c r="AU911" s="56"/>
      <c r="AV911" s="51"/>
      <c r="AW911" s="44">
        <v>47328.35</v>
      </c>
      <c r="AX911" s="51"/>
      <c r="AY911" s="140">
        <v>0.5</v>
      </c>
    </row>
    <row r="912" spans="1:51" x14ac:dyDescent="0.25">
      <c r="A912" s="116" t="s">
        <v>1531</v>
      </c>
      <c r="B912" s="152" t="s">
        <v>1532</v>
      </c>
      <c r="C912" s="27" t="s">
        <v>1533</v>
      </c>
      <c r="D912" s="27" t="s">
        <v>6</v>
      </c>
      <c r="E912" s="58"/>
      <c r="F912" s="139">
        <v>61</v>
      </c>
      <c r="G912" s="140">
        <v>17.707806007625589</v>
      </c>
      <c r="H912" s="140">
        <v>0</v>
      </c>
      <c r="I912" s="124"/>
      <c r="J912" s="137">
        <v>0.14000000000000001</v>
      </c>
      <c r="K912" s="137">
        <v>9231.8799999999992</v>
      </c>
      <c r="L912" s="124"/>
      <c r="M912" s="137">
        <v>0.14000000000000001</v>
      </c>
      <c r="N912" s="137">
        <v>9231.8799999999992</v>
      </c>
      <c r="O912" s="124"/>
      <c r="P912" s="137">
        <v>0.14000000000000001</v>
      </c>
      <c r="Q912" s="137">
        <v>9231.8799999999992</v>
      </c>
      <c r="R912" s="124"/>
      <c r="S912" s="137">
        <v>0.14000000000000001</v>
      </c>
      <c r="T912" s="44">
        <v>9231.8799999999992</v>
      </c>
      <c r="U912" s="54"/>
      <c r="V912" s="51"/>
      <c r="W912" s="137">
        <v>0</v>
      </c>
      <c r="X912" s="137">
        <v>0</v>
      </c>
      <c r="Y912" s="124"/>
      <c r="Z912" s="137">
        <v>0</v>
      </c>
      <c r="AA912" s="137">
        <v>0</v>
      </c>
      <c r="AB912" s="124"/>
      <c r="AC912" s="137">
        <v>0</v>
      </c>
      <c r="AD912" s="137">
        <v>0</v>
      </c>
      <c r="AE912" s="124"/>
      <c r="AF912" s="137">
        <v>0</v>
      </c>
      <c r="AG912" s="44">
        <v>0</v>
      </c>
      <c r="AH912" s="124"/>
      <c r="AI912" s="63">
        <v>0</v>
      </c>
      <c r="AJ912" s="44">
        <v>0</v>
      </c>
      <c r="AK912" s="54"/>
      <c r="AL912" s="51"/>
      <c r="AM912" s="137">
        <v>0.43</v>
      </c>
      <c r="AN912" s="137">
        <v>28355.06</v>
      </c>
      <c r="AO912" s="124"/>
      <c r="AP912" s="137">
        <v>0.43</v>
      </c>
      <c r="AQ912" s="137">
        <v>11327.49</v>
      </c>
      <c r="AR912" s="124"/>
      <c r="AS912" s="137">
        <v>0.06</v>
      </c>
      <c r="AT912" s="137">
        <v>4465.62</v>
      </c>
      <c r="AU912" s="56"/>
      <c r="AV912" s="51"/>
      <c r="AW912" s="44">
        <v>81075.69</v>
      </c>
      <c r="AX912" s="51"/>
      <c r="AY912" s="140">
        <v>0.85000000000000009</v>
      </c>
    </row>
    <row r="913" spans="1:51" x14ac:dyDescent="0.25">
      <c r="A913" s="116" t="s">
        <v>1534</v>
      </c>
      <c r="B913" s="152" t="s">
        <v>1535</v>
      </c>
      <c r="C913" s="27" t="s">
        <v>1533</v>
      </c>
      <c r="D913" s="27" t="s">
        <v>6</v>
      </c>
      <c r="E913" s="58"/>
      <c r="F913" s="139">
        <v>25</v>
      </c>
      <c r="G913" s="140">
        <v>7.2572975441088481</v>
      </c>
      <c r="H913" s="140">
        <v>0</v>
      </c>
      <c r="I913" s="124"/>
      <c r="J913" s="137">
        <v>0.05</v>
      </c>
      <c r="K913" s="137">
        <v>3297.1</v>
      </c>
      <c r="L913" s="124"/>
      <c r="M913" s="137">
        <v>0.05</v>
      </c>
      <c r="N913" s="137">
        <v>3297.1</v>
      </c>
      <c r="O913" s="124"/>
      <c r="P913" s="137">
        <v>0.06</v>
      </c>
      <c r="Q913" s="137">
        <v>3956.52</v>
      </c>
      <c r="R913" s="124"/>
      <c r="S913" s="137">
        <v>0.06</v>
      </c>
      <c r="T913" s="44">
        <v>3956.52</v>
      </c>
      <c r="U913" s="54"/>
      <c r="V913" s="51"/>
      <c r="W913" s="137">
        <v>0</v>
      </c>
      <c r="X913" s="137">
        <v>0</v>
      </c>
      <c r="Y913" s="124"/>
      <c r="Z913" s="137">
        <v>0</v>
      </c>
      <c r="AA913" s="137">
        <v>0</v>
      </c>
      <c r="AB913" s="124"/>
      <c r="AC913" s="137">
        <v>0</v>
      </c>
      <c r="AD913" s="137">
        <v>0</v>
      </c>
      <c r="AE913" s="124"/>
      <c r="AF913" s="137">
        <v>0</v>
      </c>
      <c r="AG913" s="44">
        <v>0</v>
      </c>
      <c r="AH913" s="124"/>
      <c r="AI913" s="63">
        <v>0</v>
      </c>
      <c r="AJ913" s="44">
        <v>0</v>
      </c>
      <c r="AK913" s="54"/>
      <c r="AL913" s="51"/>
      <c r="AM913" s="137">
        <v>0.17</v>
      </c>
      <c r="AN913" s="137">
        <v>11210.14</v>
      </c>
      <c r="AO913" s="124"/>
      <c r="AP913" s="137">
        <v>0.17</v>
      </c>
      <c r="AQ913" s="137">
        <v>4478.3100000000004</v>
      </c>
      <c r="AR913" s="124"/>
      <c r="AS913" s="137">
        <v>0.02</v>
      </c>
      <c r="AT913" s="137">
        <v>1488.54</v>
      </c>
      <c r="AU913" s="56"/>
      <c r="AV913" s="51"/>
      <c r="AW913" s="44">
        <v>31684.229999999996</v>
      </c>
      <c r="AX913" s="51"/>
      <c r="AY913" s="140">
        <v>0.33999999999999997</v>
      </c>
    </row>
    <row r="914" spans="1:51" x14ac:dyDescent="0.25">
      <c r="A914" s="116" t="s">
        <v>1557</v>
      </c>
      <c r="B914" s="152" t="s">
        <v>1558</v>
      </c>
      <c r="C914" s="27" t="s">
        <v>1559</v>
      </c>
      <c r="D914" s="27" t="s">
        <v>6</v>
      </c>
      <c r="E914" s="58"/>
      <c r="F914" s="139">
        <v>31</v>
      </c>
      <c r="G914" s="140">
        <v>13.528450768854396</v>
      </c>
      <c r="H914" s="140">
        <v>0</v>
      </c>
      <c r="I914" s="124"/>
      <c r="J914" s="137">
        <v>0.1</v>
      </c>
      <c r="K914" s="137">
        <v>6594.2</v>
      </c>
      <c r="L914" s="124"/>
      <c r="M914" s="137">
        <v>0.1</v>
      </c>
      <c r="N914" s="137">
        <v>6594.2</v>
      </c>
      <c r="O914" s="124"/>
      <c r="P914" s="137">
        <v>0.11</v>
      </c>
      <c r="Q914" s="137">
        <v>7253.62</v>
      </c>
      <c r="R914" s="124"/>
      <c r="S914" s="137">
        <v>0.11</v>
      </c>
      <c r="T914" s="44">
        <v>7253.62</v>
      </c>
      <c r="U914" s="54"/>
      <c r="V914" s="51"/>
      <c r="W914" s="137">
        <v>0</v>
      </c>
      <c r="X914" s="137">
        <v>0</v>
      </c>
      <c r="Y914" s="124"/>
      <c r="Z914" s="137">
        <v>0</v>
      </c>
      <c r="AA914" s="137">
        <v>0</v>
      </c>
      <c r="AB914" s="124"/>
      <c r="AC914" s="137">
        <v>0</v>
      </c>
      <c r="AD914" s="137">
        <v>0</v>
      </c>
      <c r="AE914" s="124"/>
      <c r="AF914" s="137">
        <v>0</v>
      </c>
      <c r="AG914" s="44">
        <v>0</v>
      </c>
      <c r="AH914" s="124"/>
      <c r="AI914" s="63">
        <v>0</v>
      </c>
      <c r="AJ914" s="44">
        <v>0</v>
      </c>
      <c r="AK914" s="54"/>
      <c r="AL914" s="51"/>
      <c r="AM914" s="137">
        <v>0.21</v>
      </c>
      <c r="AN914" s="137">
        <v>13847.82</v>
      </c>
      <c r="AO914" s="124"/>
      <c r="AP914" s="137">
        <v>0.21</v>
      </c>
      <c r="AQ914" s="137">
        <v>5532.03</v>
      </c>
      <c r="AR914" s="124"/>
      <c r="AS914" s="137">
        <v>0.03</v>
      </c>
      <c r="AT914" s="137">
        <v>2232.81</v>
      </c>
      <c r="AU914" s="56"/>
      <c r="AV914" s="51"/>
      <c r="AW914" s="44">
        <v>49308.299999999996</v>
      </c>
      <c r="AX914" s="51"/>
      <c r="AY914" s="140">
        <v>0.53</v>
      </c>
    </row>
    <row r="915" spans="1:51" x14ac:dyDescent="0.25">
      <c r="A915" s="116" t="s">
        <v>1560</v>
      </c>
      <c r="B915" s="152" t="s">
        <v>1561</v>
      </c>
      <c r="C915" s="27" t="s">
        <v>1559</v>
      </c>
      <c r="D915" s="27" t="s">
        <v>6</v>
      </c>
      <c r="E915" s="58"/>
      <c r="F915" s="139">
        <v>66</v>
      </c>
      <c r="G915" s="140">
        <v>28.802508088528715</v>
      </c>
      <c r="H915" s="140">
        <v>0</v>
      </c>
      <c r="I915" s="124"/>
      <c r="J915" s="137">
        <v>0.23</v>
      </c>
      <c r="K915" s="137">
        <v>15166.66</v>
      </c>
      <c r="L915" s="124"/>
      <c r="M915" s="137">
        <v>0.23</v>
      </c>
      <c r="N915" s="137">
        <v>15166.66</v>
      </c>
      <c r="O915" s="124"/>
      <c r="P915" s="137">
        <v>0.24</v>
      </c>
      <c r="Q915" s="137">
        <v>15826.08</v>
      </c>
      <c r="R915" s="124"/>
      <c r="S915" s="137">
        <v>0.24</v>
      </c>
      <c r="T915" s="44">
        <v>15826.08</v>
      </c>
      <c r="U915" s="54"/>
      <c r="V915" s="51"/>
      <c r="W915" s="137">
        <v>0</v>
      </c>
      <c r="X915" s="137">
        <v>0</v>
      </c>
      <c r="Y915" s="124"/>
      <c r="Z915" s="137">
        <v>0</v>
      </c>
      <c r="AA915" s="137">
        <v>0</v>
      </c>
      <c r="AB915" s="124"/>
      <c r="AC915" s="137">
        <v>0</v>
      </c>
      <c r="AD915" s="137">
        <v>0</v>
      </c>
      <c r="AE915" s="124"/>
      <c r="AF915" s="137">
        <v>0</v>
      </c>
      <c r="AG915" s="44">
        <v>0</v>
      </c>
      <c r="AH915" s="124"/>
      <c r="AI915" s="63">
        <v>0</v>
      </c>
      <c r="AJ915" s="44">
        <v>0</v>
      </c>
      <c r="AK915" s="54"/>
      <c r="AL915" s="51"/>
      <c r="AM915" s="137">
        <v>0.46</v>
      </c>
      <c r="AN915" s="137">
        <v>30333.32</v>
      </c>
      <c r="AO915" s="124"/>
      <c r="AP915" s="137">
        <v>0.46</v>
      </c>
      <c r="AQ915" s="137">
        <v>12117.78</v>
      </c>
      <c r="AR915" s="124"/>
      <c r="AS915" s="137">
        <v>0.06</v>
      </c>
      <c r="AT915" s="137">
        <v>4465.62</v>
      </c>
      <c r="AU915" s="56"/>
      <c r="AV915" s="51"/>
      <c r="AW915" s="44">
        <v>108902.20000000001</v>
      </c>
      <c r="AX915" s="51"/>
      <c r="AY915" s="140">
        <v>1.17</v>
      </c>
    </row>
    <row r="916" spans="1:51" x14ac:dyDescent="0.25">
      <c r="A916" s="116" t="s">
        <v>1611</v>
      </c>
      <c r="B916" s="152" t="s">
        <v>1612</v>
      </c>
      <c r="C916" s="27" t="s">
        <v>1613</v>
      </c>
      <c r="D916" s="27" t="s">
        <v>6</v>
      </c>
      <c r="E916" s="58"/>
      <c r="F916" s="139">
        <v>54</v>
      </c>
      <c r="G916" s="140">
        <v>29.596043495364405</v>
      </c>
      <c r="H916" s="140">
        <v>0</v>
      </c>
      <c r="I916" s="124"/>
      <c r="J916" s="137">
        <v>0.23</v>
      </c>
      <c r="K916" s="137">
        <v>15166.66</v>
      </c>
      <c r="L916" s="124"/>
      <c r="M916" s="137">
        <v>0.23</v>
      </c>
      <c r="N916" s="137">
        <v>15166.66</v>
      </c>
      <c r="O916" s="124"/>
      <c r="P916" s="137">
        <v>0.24</v>
      </c>
      <c r="Q916" s="137">
        <v>15826.08</v>
      </c>
      <c r="R916" s="124"/>
      <c r="S916" s="137">
        <v>0.24</v>
      </c>
      <c r="T916" s="44">
        <v>15826.08</v>
      </c>
      <c r="U916" s="54"/>
      <c r="V916" s="51"/>
      <c r="W916" s="137">
        <v>0</v>
      </c>
      <c r="X916" s="137">
        <v>0</v>
      </c>
      <c r="Y916" s="124"/>
      <c r="Z916" s="137">
        <v>0</v>
      </c>
      <c r="AA916" s="137">
        <v>0</v>
      </c>
      <c r="AB916" s="124"/>
      <c r="AC916" s="137">
        <v>0</v>
      </c>
      <c r="AD916" s="137">
        <v>0</v>
      </c>
      <c r="AE916" s="124"/>
      <c r="AF916" s="137">
        <v>0</v>
      </c>
      <c r="AG916" s="44">
        <v>0</v>
      </c>
      <c r="AH916" s="124"/>
      <c r="AI916" s="63">
        <v>0</v>
      </c>
      <c r="AJ916" s="44">
        <v>0</v>
      </c>
      <c r="AK916" s="54"/>
      <c r="AL916" s="51"/>
      <c r="AM916" s="137">
        <v>0.38</v>
      </c>
      <c r="AN916" s="137">
        <v>25057.96</v>
      </c>
      <c r="AO916" s="124"/>
      <c r="AP916" s="137">
        <v>0.38</v>
      </c>
      <c r="AQ916" s="137">
        <v>10010.34</v>
      </c>
      <c r="AR916" s="124"/>
      <c r="AS916" s="137">
        <v>0.05</v>
      </c>
      <c r="AT916" s="137">
        <v>3721.35</v>
      </c>
      <c r="AU916" s="56"/>
      <c r="AV916" s="51"/>
      <c r="AW916" s="44">
        <v>100775.13</v>
      </c>
      <c r="AX916" s="51"/>
      <c r="AY916" s="140">
        <v>1.0899999999999999</v>
      </c>
    </row>
    <row r="917" spans="1:51" x14ac:dyDescent="0.25">
      <c r="A917" s="116" t="s">
        <v>1614</v>
      </c>
      <c r="B917" s="152" t="s">
        <v>1615</v>
      </c>
      <c r="C917" s="27" t="s">
        <v>1613</v>
      </c>
      <c r="D917" s="27" t="s">
        <v>6</v>
      </c>
      <c r="E917" s="58"/>
      <c r="F917" s="139">
        <v>40</v>
      </c>
      <c r="G917" s="140">
        <v>21.922995181751411</v>
      </c>
      <c r="H917" s="140">
        <v>0</v>
      </c>
      <c r="I917" s="124"/>
      <c r="J917" s="137">
        <v>0.17</v>
      </c>
      <c r="K917" s="137">
        <v>11210.14</v>
      </c>
      <c r="L917" s="124"/>
      <c r="M917" s="137">
        <v>0.17</v>
      </c>
      <c r="N917" s="137">
        <v>11210.14</v>
      </c>
      <c r="O917" s="124"/>
      <c r="P917" s="137">
        <v>0.18</v>
      </c>
      <c r="Q917" s="137">
        <v>11869.56</v>
      </c>
      <c r="R917" s="124"/>
      <c r="S917" s="137">
        <v>0.18</v>
      </c>
      <c r="T917" s="44">
        <v>11869.56</v>
      </c>
      <c r="U917" s="54"/>
      <c r="V917" s="51"/>
      <c r="W917" s="137">
        <v>0</v>
      </c>
      <c r="X917" s="137">
        <v>0</v>
      </c>
      <c r="Y917" s="124"/>
      <c r="Z917" s="137">
        <v>0</v>
      </c>
      <c r="AA917" s="137">
        <v>0</v>
      </c>
      <c r="AB917" s="124"/>
      <c r="AC917" s="137">
        <v>0</v>
      </c>
      <c r="AD917" s="137">
        <v>0</v>
      </c>
      <c r="AE917" s="124"/>
      <c r="AF917" s="137">
        <v>0</v>
      </c>
      <c r="AG917" s="44">
        <v>0</v>
      </c>
      <c r="AH917" s="124"/>
      <c r="AI917" s="63">
        <v>0</v>
      </c>
      <c r="AJ917" s="44">
        <v>0</v>
      </c>
      <c r="AK917" s="54"/>
      <c r="AL917" s="51"/>
      <c r="AM917" s="137">
        <v>0.28000000000000003</v>
      </c>
      <c r="AN917" s="137">
        <v>18463.759999999998</v>
      </c>
      <c r="AO917" s="124"/>
      <c r="AP917" s="137">
        <v>0.28000000000000003</v>
      </c>
      <c r="AQ917" s="137">
        <v>7376.04</v>
      </c>
      <c r="AR917" s="124"/>
      <c r="AS917" s="137">
        <v>0.04</v>
      </c>
      <c r="AT917" s="137">
        <v>2977.08</v>
      </c>
      <c r="AU917" s="56"/>
      <c r="AV917" s="51"/>
      <c r="AW917" s="44">
        <v>74976.28</v>
      </c>
      <c r="AX917" s="51"/>
      <c r="AY917" s="140">
        <v>0.81</v>
      </c>
    </row>
    <row r="918" spans="1:51" x14ac:dyDescent="0.25">
      <c r="A918" s="116" t="s">
        <v>1651</v>
      </c>
      <c r="B918" s="152" t="s">
        <v>1652</v>
      </c>
      <c r="C918" s="27" t="s">
        <v>1653</v>
      </c>
      <c r="D918" s="27" t="s">
        <v>6</v>
      </c>
      <c r="E918" s="58"/>
      <c r="F918" s="139">
        <v>12</v>
      </c>
      <c r="G918" s="140">
        <v>6.4796996019408279</v>
      </c>
      <c r="H918" s="140">
        <v>0</v>
      </c>
      <c r="I918" s="124"/>
      <c r="J918" s="137">
        <v>0.05</v>
      </c>
      <c r="K918" s="137">
        <v>3297.1</v>
      </c>
      <c r="L918" s="124"/>
      <c r="M918" s="137">
        <v>0.05</v>
      </c>
      <c r="N918" s="137">
        <v>3297.1</v>
      </c>
      <c r="O918" s="124"/>
      <c r="P918" s="137">
        <v>0.05</v>
      </c>
      <c r="Q918" s="137">
        <v>3297.1</v>
      </c>
      <c r="R918" s="124"/>
      <c r="S918" s="137">
        <v>0.05</v>
      </c>
      <c r="T918" s="44">
        <v>3297.1</v>
      </c>
      <c r="U918" s="54"/>
      <c r="V918" s="51"/>
      <c r="W918" s="137">
        <v>0</v>
      </c>
      <c r="X918" s="137">
        <v>0</v>
      </c>
      <c r="Y918" s="124"/>
      <c r="Z918" s="137">
        <v>0</v>
      </c>
      <c r="AA918" s="137">
        <v>0</v>
      </c>
      <c r="AB918" s="124"/>
      <c r="AC918" s="137">
        <v>0</v>
      </c>
      <c r="AD918" s="137">
        <v>0</v>
      </c>
      <c r="AE918" s="124"/>
      <c r="AF918" s="137">
        <v>0</v>
      </c>
      <c r="AG918" s="44">
        <v>0</v>
      </c>
      <c r="AH918" s="124"/>
      <c r="AI918" s="63">
        <v>0</v>
      </c>
      <c r="AJ918" s="44">
        <v>0</v>
      </c>
      <c r="AK918" s="54"/>
      <c r="AL918" s="51"/>
      <c r="AM918" s="137">
        <v>0.08</v>
      </c>
      <c r="AN918" s="137">
        <v>5275.36</v>
      </c>
      <c r="AO918" s="124"/>
      <c r="AP918" s="137">
        <v>0.08</v>
      </c>
      <c r="AQ918" s="137">
        <v>2107.44</v>
      </c>
      <c r="AR918" s="124"/>
      <c r="AS918" s="137">
        <v>0.01</v>
      </c>
      <c r="AT918" s="137">
        <v>744.27</v>
      </c>
      <c r="AU918" s="56"/>
      <c r="AV918" s="51"/>
      <c r="AW918" s="44">
        <v>21315.469999999998</v>
      </c>
      <c r="AX918" s="51"/>
      <c r="AY918" s="140">
        <v>0.23000000000000004</v>
      </c>
    </row>
    <row r="919" spans="1:51" x14ac:dyDescent="0.25">
      <c r="A919" s="116" t="s">
        <v>1674</v>
      </c>
      <c r="B919" s="152" t="s">
        <v>1675</v>
      </c>
      <c r="C919" s="27" t="s">
        <v>1676</v>
      </c>
      <c r="D919" s="27" t="s">
        <v>6</v>
      </c>
      <c r="E919" s="58"/>
      <c r="F919" s="139">
        <v>49</v>
      </c>
      <c r="G919" s="140">
        <v>24.158331748033991</v>
      </c>
      <c r="H919" s="140">
        <v>0</v>
      </c>
      <c r="I919" s="124"/>
      <c r="J919" s="137">
        <v>0.19</v>
      </c>
      <c r="K919" s="137">
        <v>12528.98</v>
      </c>
      <c r="L919" s="124"/>
      <c r="M919" s="137">
        <v>0.19</v>
      </c>
      <c r="N919" s="137">
        <v>12528.98</v>
      </c>
      <c r="O919" s="124"/>
      <c r="P919" s="137">
        <v>0.2</v>
      </c>
      <c r="Q919" s="137">
        <v>13188.4</v>
      </c>
      <c r="R919" s="124"/>
      <c r="S919" s="137">
        <v>0.2</v>
      </c>
      <c r="T919" s="44">
        <v>13188.4</v>
      </c>
      <c r="U919" s="54"/>
      <c r="V919" s="51"/>
      <c r="W919" s="137">
        <v>0</v>
      </c>
      <c r="X919" s="137">
        <v>0</v>
      </c>
      <c r="Y919" s="124"/>
      <c r="Z919" s="137">
        <v>0</v>
      </c>
      <c r="AA919" s="137">
        <v>0</v>
      </c>
      <c r="AB919" s="124"/>
      <c r="AC919" s="137">
        <v>0</v>
      </c>
      <c r="AD919" s="137">
        <v>0</v>
      </c>
      <c r="AE919" s="124"/>
      <c r="AF919" s="137">
        <v>0</v>
      </c>
      <c r="AG919" s="44">
        <v>0</v>
      </c>
      <c r="AH919" s="124"/>
      <c r="AI919" s="63">
        <v>0</v>
      </c>
      <c r="AJ919" s="44">
        <v>0</v>
      </c>
      <c r="AK919" s="54"/>
      <c r="AL919" s="51"/>
      <c r="AM919" s="137">
        <v>0.34</v>
      </c>
      <c r="AN919" s="137">
        <v>22420.28</v>
      </c>
      <c r="AO919" s="124"/>
      <c r="AP919" s="137">
        <v>0.34</v>
      </c>
      <c r="AQ919" s="137">
        <v>8956.6200000000008</v>
      </c>
      <c r="AR919" s="124"/>
      <c r="AS919" s="137">
        <v>0.04</v>
      </c>
      <c r="AT919" s="137">
        <v>2977.08</v>
      </c>
      <c r="AU919" s="56"/>
      <c r="AV919" s="51"/>
      <c r="AW919" s="44">
        <v>85788.739999999991</v>
      </c>
      <c r="AX919" s="51"/>
      <c r="AY919" s="140">
        <v>0.93000000000000016</v>
      </c>
    </row>
    <row r="920" spans="1:51" x14ac:dyDescent="0.25">
      <c r="A920" s="116" t="s">
        <v>1731</v>
      </c>
      <c r="B920" s="152" t="s">
        <v>1732</v>
      </c>
      <c r="C920" s="27" t="s">
        <v>1733</v>
      </c>
      <c r="D920" s="27" t="s">
        <v>6</v>
      </c>
      <c r="E920" s="58"/>
      <c r="F920" s="139">
        <v>68</v>
      </c>
      <c r="G920" s="140">
        <v>32.157955283769866</v>
      </c>
      <c r="H920" s="140">
        <v>0</v>
      </c>
      <c r="I920" s="124"/>
      <c r="J920" s="137">
        <v>0.25</v>
      </c>
      <c r="K920" s="137">
        <v>16485.5</v>
      </c>
      <c r="L920" s="124"/>
      <c r="M920" s="137">
        <v>0.25</v>
      </c>
      <c r="N920" s="137">
        <v>16485.5</v>
      </c>
      <c r="O920" s="124"/>
      <c r="P920" s="137">
        <v>0.26</v>
      </c>
      <c r="Q920" s="137">
        <v>17144.919999999998</v>
      </c>
      <c r="R920" s="124"/>
      <c r="S920" s="137">
        <v>0.26</v>
      </c>
      <c r="T920" s="44">
        <v>17144.919999999998</v>
      </c>
      <c r="U920" s="54"/>
      <c r="V920" s="51"/>
      <c r="W920" s="137">
        <v>0</v>
      </c>
      <c r="X920" s="137">
        <v>0</v>
      </c>
      <c r="Y920" s="124"/>
      <c r="Z920" s="137">
        <v>0</v>
      </c>
      <c r="AA920" s="137">
        <v>0</v>
      </c>
      <c r="AB920" s="124"/>
      <c r="AC920" s="137">
        <v>0</v>
      </c>
      <c r="AD920" s="137">
        <v>0</v>
      </c>
      <c r="AE920" s="124"/>
      <c r="AF920" s="137">
        <v>0</v>
      </c>
      <c r="AG920" s="44">
        <v>0</v>
      </c>
      <c r="AH920" s="124"/>
      <c r="AI920" s="63">
        <v>0</v>
      </c>
      <c r="AJ920" s="44">
        <v>0</v>
      </c>
      <c r="AK920" s="54"/>
      <c r="AL920" s="51"/>
      <c r="AM920" s="137">
        <v>0.48</v>
      </c>
      <c r="AN920" s="137">
        <v>31652.16</v>
      </c>
      <c r="AO920" s="124"/>
      <c r="AP920" s="137">
        <v>0.48</v>
      </c>
      <c r="AQ920" s="137">
        <v>12644.64</v>
      </c>
      <c r="AR920" s="124"/>
      <c r="AS920" s="137">
        <v>0.06</v>
      </c>
      <c r="AT920" s="137">
        <v>4465.62</v>
      </c>
      <c r="AU920" s="56"/>
      <c r="AV920" s="51"/>
      <c r="AW920" s="44">
        <v>116023.26</v>
      </c>
      <c r="AX920" s="51"/>
      <c r="AY920" s="140">
        <v>1.25</v>
      </c>
    </row>
    <row r="921" spans="1:51" x14ac:dyDescent="0.25">
      <c r="A921" s="116" t="s">
        <v>1734</v>
      </c>
      <c r="B921" s="152" t="s">
        <v>1735</v>
      </c>
      <c r="C921" s="27" t="s">
        <v>1733</v>
      </c>
      <c r="D921" s="27" t="s">
        <v>6</v>
      </c>
      <c r="E921" s="58"/>
      <c r="F921" s="139">
        <v>42</v>
      </c>
      <c r="G921" s="140">
        <v>19.862266498799038</v>
      </c>
      <c r="H921" s="140">
        <v>0</v>
      </c>
      <c r="I921" s="124"/>
      <c r="J921" s="137">
        <v>0.15</v>
      </c>
      <c r="K921" s="137">
        <v>9891.2999999999993</v>
      </c>
      <c r="L921" s="124"/>
      <c r="M921" s="137">
        <v>0.15</v>
      </c>
      <c r="N921" s="137">
        <v>9891.2999999999993</v>
      </c>
      <c r="O921" s="124"/>
      <c r="P921" s="137">
        <v>0.16</v>
      </c>
      <c r="Q921" s="137">
        <v>10550.72</v>
      </c>
      <c r="R921" s="124"/>
      <c r="S921" s="137">
        <v>0.16</v>
      </c>
      <c r="T921" s="44">
        <v>10550.72</v>
      </c>
      <c r="U921" s="54"/>
      <c r="V921" s="51"/>
      <c r="W921" s="137">
        <v>0</v>
      </c>
      <c r="X921" s="137">
        <v>0</v>
      </c>
      <c r="Y921" s="124"/>
      <c r="Z921" s="137">
        <v>0</v>
      </c>
      <c r="AA921" s="137">
        <v>0</v>
      </c>
      <c r="AB921" s="124"/>
      <c r="AC921" s="137">
        <v>0</v>
      </c>
      <c r="AD921" s="137">
        <v>0</v>
      </c>
      <c r="AE921" s="124"/>
      <c r="AF921" s="137">
        <v>0</v>
      </c>
      <c r="AG921" s="44">
        <v>0</v>
      </c>
      <c r="AH921" s="124"/>
      <c r="AI921" s="63">
        <v>0</v>
      </c>
      <c r="AJ921" s="44">
        <v>0</v>
      </c>
      <c r="AK921" s="54"/>
      <c r="AL921" s="51"/>
      <c r="AM921" s="137">
        <v>0.28999999999999998</v>
      </c>
      <c r="AN921" s="137">
        <v>19123.18</v>
      </c>
      <c r="AO921" s="124"/>
      <c r="AP921" s="137">
        <v>0.28999999999999998</v>
      </c>
      <c r="AQ921" s="137">
        <v>7639.47</v>
      </c>
      <c r="AR921" s="124"/>
      <c r="AS921" s="137">
        <v>0.04</v>
      </c>
      <c r="AT921" s="137">
        <v>2977.08</v>
      </c>
      <c r="AU921" s="56"/>
      <c r="AV921" s="51"/>
      <c r="AW921" s="44">
        <v>70623.77</v>
      </c>
      <c r="AX921" s="51"/>
      <c r="AY921" s="140">
        <v>0.76</v>
      </c>
    </row>
    <row r="922" spans="1:51" x14ac:dyDescent="0.25">
      <c r="A922" s="116" t="s">
        <v>1761</v>
      </c>
      <c r="B922" s="152" t="s">
        <v>1762</v>
      </c>
      <c r="C922" s="27" t="s">
        <v>1763</v>
      </c>
      <c r="D922" s="27" t="s">
        <v>6</v>
      </c>
      <c r="E922" s="58"/>
      <c r="F922" s="139">
        <v>13</v>
      </c>
      <c r="G922" s="140">
        <v>4.5183424459604984</v>
      </c>
      <c r="H922" s="140">
        <v>0</v>
      </c>
      <c r="I922" s="124"/>
      <c r="J922" s="137">
        <v>0.03</v>
      </c>
      <c r="K922" s="137">
        <v>1978.26</v>
      </c>
      <c r="L922" s="124"/>
      <c r="M922" s="137">
        <v>0.03</v>
      </c>
      <c r="N922" s="137">
        <v>1978.26</v>
      </c>
      <c r="O922" s="124"/>
      <c r="P922" s="137">
        <v>0.03</v>
      </c>
      <c r="Q922" s="137">
        <v>1978.26</v>
      </c>
      <c r="R922" s="124"/>
      <c r="S922" s="137">
        <v>0.03</v>
      </c>
      <c r="T922" s="44">
        <v>1978.26</v>
      </c>
      <c r="U922" s="54"/>
      <c r="V922" s="51"/>
      <c r="W922" s="137">
        <v>0</v>
      </c>
      <c r="X922" s="137">
        <v>0</v>
      </c>
      <c r="Y922" s="124"/>
      <c r="Z922" s="137">
        <v>0</v>
      </c>
      <c r="AA922" s="137">
        <v>0</v>
      </c>
      <c r="AB922" s="124"/>
      <c r="AC922" s="137">
        <v>0</v>
      </c>
      <c r="AD922" s="137">
        <v>0</v>
      </c>
      <c r="AE922" s="124"/>
      <c r="AF922" s="137">
        <v>0</v>
      </c>
      <c r="AG922" s="44">
        <v>0</v>
      </c>
      <c r="AH922" s="124"/>
      <c r="AI922" s="63">
        <v>0</v>
      </c>
      <c r="AJ922" s="44">
        <v>0</v>
      </c>
      <c r="AK922" s="54"/>
      <c r="AL922" s="51"/>
      <c r="AM922" s="137">
        <v>0.09</v>
      </c>
      <c r="AN922" s="137">
        <v>5934.78</v>
      </c>
      <c r="AO922" s="124"/>
      <c r="AP922" s="137">
        <v>0.09</v>
      </c>
      <c r="AQ922" s="137">
        <v>2370.87</v>
      </c>
      <c r="AR922" s="124"/>
      <c r="AS922" s="137">
        <v>0.01</v>
      </c>
      <c r="AT922" s="137">
        <v>744.27</v>
      </c>
      <c r="AU922" s="56"/>
      <c r="AV922" s="51"/>
      <c r="AW922" s="44">
        <v>16962.96</v>
      </c>
      <c r="AX922" s="51"/>
      <c r="AY922" s="140">
        <v>0.18</v>
      </c>
    </row>
    <row r="923" spans="1:51" x14ac:dyDescent="0.25">
      <c r="A923" s="116" t="s">
        <v>1764</v>
      </c>
      <c r="B923" s="152" t="s">
        <v>1765</v>
      </c>
      <c r="C923" s="27" t="s">
        <v>1763</v>
      </c>
      <c r="D923" s="27" t="s">
        <v>6</v>
      </c>
      <c r="E923" s="58"/>
      <c r="F923" s="139">
        <v>24</v>
      </c>
      <c r="G923" s="140">
        <v>8.341555284850152</v>
      </c>
      <c r="H923" s="140">
        <v>0</v>
      </c>
      <c r="I923" s="124"/>
      <c r="J923" s="137">
        <v>0.06</v>
      </c>
      <c r="K923" s="137">
        <v>3956.52</v>
      </c>
      <c r="L923" s="124"/>
      <c r="M923" s="137">
        <v>0.06</v>
      </c>
      <c r="N923" s="137">
        <v>3956.52</v>
      </c>
      <c r="O923" s="124"/>
      <c r="P923" s="137">
        <v>0.06</v>
      </c>
      <c r="Q923" s="137">
        <v>3956.52</v>
      </c>
      <c r="R923" s="124"/>
      <c r="S923" s="137">
        <v>0.06</v>
      </c>
      <c r="T923" s="44">
        <v>3956.52</v>
      </c>
      <c r="U923" s="54"/>
      <c r="V923" s="51"/>
      <c r="W923" s="137">
        <v>0</v>
      </c>
      <c r="X923" s="137">
        <v>0</v>
      </c>
      <c r="Y923" s="124"/>
      <c r="Z923" s="137">
        <v>0</v>
      </c>
      <c r="AA923" s="137">
        <v>0</v>
      </c>
      <c r="AB923" s="124"/>
      <c r="AC923" s="137">
        <v>0</v>
      </c>
      <c r="AD923" s="137">
        <v>0</v>
      </c>
      <c r="AE923" s="124"/>
      <c r="AF923" s="137">
        <v>0</v>
      </c>
      <c r="AG923" s="44">
        <v>0</v>
      </c>
      <c r="AH923" s="124"/>
      <c r="AI923" s="63">
        <v>0</v>
      </c>
      <c r="AJ923" s="44">
        <v>0</v>
      </c>
      <c r="AK923" s="54"/>
      <c r="AL923" s="51"/>
      <c r="AM923" s="137">
        <v>0.17</v>
      </c>
      <c r="AN923" s="137">
        <v>11210.14</v>
      </c>
      <c r="AO923" s="124"/>
      <c r="AP923" s="137">
        <v>0.17</v>
      </c>
      <c r="AQ923" s="137">
        <v>4478.3100000000004</v>
      </c>
      <c r="AR923" s="124"/>
      <c r="AS923" s="137">
        <v>0.02</v>
      </c>
      <c r="AT923" s="137">
        <v>1488.54</v>
      </c>
      <c r="AU923" s="56"/>
      <c r="AV923" s="51"/>
      <c r="AW923" s="44">
        <v>33003.07</v>
      </c>
      <c r="AX923" s="51"/>
      <c r="AY923" s="140">
        <v>0.35</v>
      </c>
    </row>
    <row r="924" spans="1:51" x14ac:dyDescent="0.25">
      <c r="A924" s="116" t="s">
        <v>1828</v>
      </c>
      <c r="B924" s="152" t="s">
        <v>1829</v>
      </c>
      <c r="C924" s="27" t="s">
        <v>1830</v>
      </c>
      <c r="D924" s="27" t="s">
        <v>6</v>
      </c>
      <c r="E924" s="58"/>
      <c r="F924" s="139">
        <v>24</v>
      </c>
      <c r="G924" s="140">
        <v>15.090624912519605</v>
      </c>
      <c r="H924" s="140">
        <v>0</v>
      </c>
      <c r="I924" s="124"/>
      <c r="J924" s="137">
        <v>0.12</v>
      </c>
      <c r="K924" s="137">
        <v>7913.04</v>
      </c>
      <c r="L924" s="124"/>
      <c r="M924" s="137">
        <v>0.12</v>
      </c>
      <c r="N924" s="137">
        <v>7913.04</v>
      </c>
      <c r="O924" s="124"/>
      <c r="P924" s="137">
        <v>0.12</v>
      </c>
      <c r="Q924" s="137">
        <v>7913.04</v>
      </c>
      <c r="R924" s="124"/>
      <c r="S924" s="137">
        <v>0.12</v>
      </c>
      <c r="T924" s="44">
        <v>7913.04</v>
      </c>
      <c r="U924" s="54"/>
      <c r="V924" s="51"/>
      <c r="W924" s="137">
        <v>0</v>
      </c>
      <c r="X924" s="137">
        <v>0</v>
      </c>
      <c r="Y924" s="124"/>
      <c r="Z924" s="137">
        <v>0</v>
      </c>
      <c r="AA924" s="137">
        <v>0</v>
      </c>
      <c r="AB924" s="124"/>
      <c r="AC924" s="137">
        <v>0</v>
      </c>
      <c r="AD924" s="137">
        <v>0</v>
      </c>
      <c r="AE924" s="124"/>
      <c r="AF924" s="137">
        <v>0</v>
      </c>
      <c r="AG924" s="44">
        <v>0</v>
      </c>
      <c r="AH924" s="124"/>
      <c r="AI924" s="63">
        <v>0</v>
      </c>
      <c r="AJ924" s="44">
        <v>0</v>
      </c>
      <c r="AK924" s="54"/>
      <c r="AL924" s="51"/>
      <c r="AM924" s="137">
        <v>0.17</v>
      </c>
      <c r="AN924" s="137">
        <v>11210.14</v>
      </c>
      <c r="AO924" s="124"/>
      <c r="AP924" s="137">
        <v>0.17</v>
      </c>
      <c r="AQ924" s="137">
        <v>4478.3100000000004</v>
      </c>
      <c r="AR924" s="124"/>
      <c r="AS924" s="137">
        <v>0.02</v>
      </c>
      <c r="AT924" s="137">
        <v>1488.54</v>
      </c>
      <c r="AU924" s="56"/>
      <c r="AV924" s="51"/>
      <c r="AW924" s="44">
        <v>48829.15</v>
      </c>
      <c r="AX924" s="51"/>
      <c r="AY924" s="140">
        <v>0.53</v>
      </c>
    </row>
    <row r="925" spans="1:51" x14ac:dyDescent="0.25">
      <c r="A925" s="116" t="s">
        <v>1853</v>
      </c>
      <c r="B925" s="152" t="s">
        <v>1854</v>
      </c>
      <c r="C925" s="27" t="s">
        <v>963</v>
      </c>
      <c r="D925" s="27" t="s">
        <v>6</v>
      </c>
      <c r="E925" s="58"/>
      <c r="F925" s="139">
        <v>39</v>
      </c>
      <c r="G925" s="140">
        <v>14.179079356671274</v>
      </c>
      <c r="H925" s="140">
        <v>0</v>
      </c>
      <c r="I925" s="124"/>
      <c r="J925" s="137">
        <v>0.11</v>
      </c>
      <c r="K925" s="137">
        <v>7253.62</v>
      </c>
      <c r="L925" s="124"/>
      <c r="M925" s="137">
        <v>0.11</v>
      </c>
      <c r="N925" s="137">
        <v>7253.62</v>
      </c>
      <c r="O925" s="124"/>
      <c r="P925" s="137">
        <v>0.11</v>
      </c>
      <c r="Q925" s="137">
        <v>7253.62</v>
      </c>
      <c r="R925" s="124"/>
      <c r="S925" s="137">
        <v>0.11</v>
      </c>
      <c r="T925" s="44">
        <v>7253.62</v>
      </c>
      <c r="U925" s="54"/>
      <c r="V925" s="51"/>
      <c r="W925" s="137">
        <v>0</v>
      </c>
      <c r="X925" s="137">
        <v>0</v>
      </c>
      <c r="Y925" s="124"/>
      <c r="Z925" s="137">
        <v>0</v>
      </c>
      <c r="AA925" s="137">
        <v>0</v>
      </c>
      <c r="AB925" s="124"/>
      <c r="AC925" s="137">
        <v>0</v>
      </c>
      <c r="AD925" s="137">
        <v>0</v>
      </c>
      <c r="AE925" s="124"/>
      <c r="AF925" s="137">
        <v>0</v>
      </c>
      <c r="AG925" s="44">
        <v>0</v>
      </c>
      <c r="AH925" s="124"/>
      <c r="AI925" s="63">
        <v>0</v>
      </c>
      <c r="AJ925" s="44">
        <v>0</v>
      </c>
      <c r="AK925" s="54"/>
      <c r="AL925" s="51"/>
      <c r="AM925" s="137">
        <v>0.27</v>
      </c>
      <c r="AN925" s="137">
        <v>17804.34</v>
      </c>
      <c r="AO925" s="124"/>
      <c r="AP925" s="137">
        <v>0.27</v>
      </c>
      <c r="AQ925" s="137">
        <v>7112.61</v>
      </c>
      <c r="AR925" s="124"/>
      <c r="AS925" s="137">
        <v>0.03</v>
      </c>
      <c r="AT925" s="137">
        <v>2232.81</v>
      </c>
      <c r="AU925" s="56"/>
      <c r="AV925" s="51"/>
      <c r="AW925" s="44">
        <v>56164.240000000013</v>
      </c>
      <c r="AX925" s="51"/>
      <c r="AY925" s="140">
        <v>0.60000000000000009</v>
      </c>
    </row>
    <row r="926" spans="1:51" x14ac:dyDescent="0.25">
      <c r="A926" s="116" t="s">
        <v>1855</v>
      </c>
      <c r="B926" s="152" t="s">
        <v>1856</v>
      </c>
      <c r="C926" s="27" t="s">
        <v>963</v>
      </c>
      <c r="D926" s="27" t="s">
        <v>6</v>
      </c>
      <c r="E926" s="58"/>
      <c r="F926" s="139">
        <v>47</v>
      </c>
      <c r="G926" s="140">
        <v>17.087608455475639</v>
      </c>
      <c r="H926" s="140">
        <v>0</v>
      </c>
      <c r="I926" s="124"/>
      <c r="J926" s="137">
        <v>0.13</v>
      </c>
      <c r="K926" s="137">
        <v>8572.4599999999991</v>
      </c>
      <c r="L926" s="124"/>
      <c r="M926" s="137">
        <v>0.13</v>
      </c>
      <c r="N926" s="137">
        <v>8572.4599999999991</v>
      </c>
      <c r="O926" s="124"/>
      <c r="P926" s="137">
        <v>0.14000000000000001</v>
      </c>
      <c r="Q926" s="137">
        <v>9231.8799999999992</v>
      </c>
      <c r="R926" s="124"/>
      <c r="S926" s="137">
        <v>0.14000000000000001</v>
      </c>
      <c r="T926" s="44">
        <v>9231.8799999999992</v>
      </c>
      <c r="U926" s="54"/>
      <c r="V926" s="51"/>
      <c r="W926" s="137">
        <v>0</v>
      </c>
      <c r="X926" s="137">
        <v>0</v>
      </c>
      <c r="Y926" s="124"/>
      <c r="Z926" s="137">
        <v>0</v>
      </c>
      <c r="AA926" s="137">
        <v>0</v>
      </c>
      <c r="AB926" s="124"/>
      <c r="AC926" s="137">
        <v>0</v>
      </c>
      <c r="AD926" s="137">
        <v>0</v>
      </c>
      <c r="AE926" s="124"/>
      <c r="AF926" s="137">
        <v>0</v>
      </c>
      <c r="AG926" s="44">
        <v>0</v>
      </c>
      <c r="AH926" s="124"/>
      <c r="AI926" s="63">
        <v>0</v>
      </c>
      <c r="AJ926" s="44">
        <v>0</v>
      </c>
      <c r="AK926" s="54"/>
      <c r="AL926" s="51"/>
      <c r="AM926" s="137">
        <v>0.33</v>
      </c>
      <c r="AN926" s="137">
        <v>21760.86</v>
      </c>
      <c r="AO926" s="124"/>
      <c r="AP926" s="137">
        <v>0.33</v>
      </c>
      <c r="AQ926" s="137">
        <v>8693.19</v>
      </c>
      <c r="AR926" s="124"/>
      <c r="AS926" s="137">
        <v>0.04</v>
      </c>
      <c r="AT926" s="137">
        <v>2977.08</v>
      </c>
      <c r="AU926" s="56"/>
      <c r="AV926" s="51"/>
      <c r="AW926" s="44">
        <v>69039.81</v>
      </c>
      <c r="AX926" s="51"/>
      <c r="AY926" s="140">
        <v>0.74</v>
      </c>
    </row>
    <row r="927" spans="1:51" x14ac:dyDescent="0.25">
      <c r="A927" s="116" t="s">
        <v>1857</v>
      </c>
      <c r="B927" s="152" t="s">
        <v>1858</v>
      </c>
      <c r="C927" s="27" t="s">
        <v>963</v>
      </c>
      <c r="D927" s="27" t="s">
        <v>6</v>
      </c>
      <c r="E927" s="58"/>
      <c r="F927" s="139">
        <v>8</v>
      </c>
      <c r="G927" s="140">
        <v>2.9085290988043639</v>
      </c>
      <c r="H927" s="140">
        <v>0</v>
      </c>
      <c r="I927" s="124"/>
      <c r="J927" s="137">
        <v>0.02</v>
      </c>
      <c r="K927" s="137">
        <v>1318.84</v>
      </c>
      <c r="L927" s="124"/>
      <c r="M927" s="137">
        <v>0.02</v>
      </c>
      <c r="N927" s="137">
        <v>1318.84</v>
      </c>
      <c r="O927" s="124"/>
      <c r="P927" s="137">
        <v>0.02</v>
      </c>
      <c r="Q927" s="137">
        <v>1318.84</v>
      </c>
      <c r="R927" s="124"/>
      <c r="S927" s="137">
        <v>0.02</v>
      </c>
      <c r="T927" s="44">
        <v>1318.84</v>
      </c>
      <c r="U927" s="54"/>
      <c r="V927" s="51"/>
      <c r="W927" s="137">
        <v>0</v>
      </c>
      <c r="X927" s="137">
        <v>0</v>
      </c>
      <c r="Y927" s="124"/>
      <c r="Z927" s="137">
        <v>0</v>
      </c>
      <c r="AA927" s="137">
        <v>0</v>
      </c>
      <c r="AB927" s="124"/>
      <c r="AC927" s="137">
        <v>0</v>
      </c>
      <c r="AD927" s="137">
        <v>0</v>
      </c>
      <c r="AE927" s="124"/>
      <c r="AF927" s="137">
        <v>0</v>
      </c>
      <c r="AG927" s="44">
        <v>0</v>
      </c>
      <c r="AH927" s="124"/>
      <c r="AI927" s="63">
        <v>0</v>
      </c>
      <c r="AJ927" s="44">
        <v>0</v>
      </c>
      <c r="AK927" s="54"/>
      <c r="AL927" s="51"/>
      <c r="AM927" s="137">
        <v>0.05</v>
      </c>
      <c r="AN927" s="137">
        <v>3297.1</v>
      </c>
      <c r="AO927" s="124"/>
      <c r="AP927" s="137">
        <v>0.05</v>
      </c>
      <c r="AQ927" s="137">
        <v>1317.15</v>
      </c>
      <c r="AR927" s="124"/>
      <c r="AS927" s="137">
        <v>0</v>
      </c>
      <c r="AT927" s="137">
        <v>0</v>
      </c>
      <c r="AU927" s="56"/>
      <c r="AV927" s="51"/>
      <c r="AW927" s="44">
        <v>9889.61</v>
      </c>
      <c r="AX927" s="51"/>
      <c r="AY927" s="140">
        <v>0.11</v>
      </c>
    </row>
    <row r="928" spans="1:51" s="128" customFormat="1" x14ac:dyDescent="0.25">
      <c r="A928" s="31"/>
      <c r="B928" s="148" t="s">
        <v>1960</v>
      </c>
      <c r="C928" s="32"/>
      <c r="D928" s="32"/>
      <c r="E928" s="131"/>
      <c r="F928" s="150">
        <v>1935756.330000001</v>
      </c>
      <c r="G928" s="150">
        <v>939987.03604276164</v>
      </c>
      <c r="H928" s="150">
        <v>224394.37999999966</v>
      </c>
      <c r="I928" s="62"/>
      <c r="J928" s="150">
        <v>7516.0600000000068</v>
      </c>
      <c r="K928" s="150">
        <v>495624028.51999974</v>
      </c>
      <c r="L928" s="62"/>
      <c r="M928" s="150">
        <v>7516.0600000000068</v>
      </c>
      <c r="N928" s="150">
        <v>495624028.51999974</v>
      </c>
      <c r="O928" s="62"/>
      <c r="P928" s="150">
        <v>7828.9599999999882</v>
      </c>
      <c r="Q928" s="150">
        <v>516257280.31999916</v>
      </c>
      <c r="R928" s="62"/>
      <c r="S928" s="150">
        <v>7828.9599999999882</v>
      </c>
      <c r="T928" s="150">
        <v>516257280.31999916</v>
      </c>
      <c r="U928" s="317"/>
      <c r="V928" s="82"/>
      <c r="W928" s="150">
        <v>1792.9999999999989</v>
      </c>
      <c r="X928" s="150">
        <v>118234006.0000001</v>
      </c>
      <c r="Y928" s="62"/>
      <c r="Z928" s="150">
        <v>1792.9999999999989</v>
      </c>
      <c r="AA928" s="150">
        <v>118234006.0000001</v>
      </c>
      <c r="AB928" s="62"/>
      <c r="AC928" s="150">
        <v>1867.4199999999983</v>
      </c>
      <c r="AD928" s="150">
        <v>123141409.64000008</v>
      </c>
      <c r="AE928" s="62"/>
      <c r="AF928" s="150">
        <v>1867.4199999999983</v>
      </c>
      <c r="AG928" s="150">
        <v>123141409.64000008</v>
      </c>
      <c r="AH928" s="62"/>
      <c r="AI928" s="150">
        <v>2242.4800000000018</v>
      </c>
      <c r="AJ928" s="150">
        <v>147873616.15999985</v>
      </c>
      <c r="AK928" s="317"/>
      <c r="AL928" s="82"/>
      <c r="AM928" s="150">
        <v>13724.140000000014</v>
      </c>
      <c r="AN928" s="150">
        <v>904997239.88000059</v>
      </c>
      <c r="AO928" s="62"/>
      <c r="AP928" s="150">
        <v>13724.140000000014</v>
      </c>
      <c r="AQ928" s="150">
        <v>361535020.02000004</v>
      </c>
      <c r="AR928" s="62"/>
      <c r="AS928" s="150">
        <v>1931.3199999999995</v>
      </c>
      <c r="AT928" s="150">
        <v>143742353.64000022</v>
      </c>
      <c r="AU928" s="318"/>
      <c r="AV928" s="82"/>
      <c r="AW928" s="150">
        <v>4064661678.6599946</v>
      </c>
      <c r="AX928" s="82"/>
      <c r="AY928" s="150">
        <v>44668.439999999973</v>
      </c>
    </row>
    <row r="929" spans="8:8" x14ac:dyDescent="0.25">
      <c r="H929" s="6"/>
    </row>
  </sheetData>
  <sheetProtection algorithmName="SHA-512" hashValue="ZEwwLv30Km91/R6bShkZcV+tKbJbY6jzL+sIpumcMunDTDkKt8VrII7h1NlsqOD7Mvdaa8BuliOQz5W6hraAzQ==" saltValue="2a5wXG2wpIVWulhnYdTLUw==" spinCount="100000" sheet="1" objects="1" scenarios="1"/>
  <autoFilter ref="A6:BV859"/>
  <mergeCells count="4">
    <mergeCell ref="F5:H5"/>
    <mergeCell ref="J5:T5"/>
    <mergeCell ref="W5:AJ5"/>
    <mergeCell ref="AM5:AT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96A28FD2-C830-482D-97FA-96B3C47049E2}">
  <ds:schemaRefs>
    <ds:schemaRef ds:uri="http://schemas.microsoft.com/sharepoint/v3/contenttype/forms"/>
  </ds:schemaRefs>
</ds:datastoreItem>
</file>

<file path=customXml/itemProps2.xml><?xml version="1.0" encoding="utf-8"?>
<ds:datastoreItem xmlns:ds="http://schemas.openxmlformats.org/officeDocument/2006/customXml" ds:itemID="{F821DC26-49CE-4BEA-8AEA-88DF239C6080}"/>
</file>

<file path=customXml/itemProps3.xml><?xml version="1.0" encoding="utf-8"?>
<ds:datastoreItem xmlns:ds="http://schemas.openxmlformats.org/officeDocument/2006/customXml" ds:itemID="{AA20876B-0D36-4143-BADF-305CD67CD0F3}">
  <ds:schemaRefs>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32161f05-83f6-4fea-b805-ba1f5854d304"/>
    <ds:schemaRef ds:uri="bea92097-1ed7-4821-b721-f1cc4a6e9d0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Gap Analysis</vt:lpstr>
      <vt:lpstr>District List</vt:lpstr>
      <vt:lpstr>Definitions</vt:lpstr>
      <vt:lpstr>Core Investments</vt:lpstr>
      <vt:lpstr>Per Student Investments</vt:lpstr>
      <vt:lpstr>Additional Investments</vt:lpstr>
      <vt:lpstr>ADDITIONAL_INVEST</vt:lpstr>
      <vt:lpstr>BASE_CALC</vt:lpstr>
      <vt:lpstr>CORE_INVEST</vt:lpstr>
      <vt:lpstr>PER_STUDENT_INVEST</vt:lpstr>
      <vt:lpstr>'Gap Analysis'!Print_Area</vt:lpstr>
      <vt:lpstr>'District List'!Print_Titles</vt:lpstr>
      <vt:lpstr>'Gap Analysis'!Print_Titles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20 - Gap Analysis - Final_09-2019.xlsx</dc:title>
  <dc:creator>PICKENS LETICIA</dc:creator>
  <cp:lastModifiedBy>UNDERFANGER AMANDA</cp:lastModifiedBy>
  <cp:lastPrinted>2019-08-30T14:28:25Z</cp:lastPrinted>
  <dcterms:created xsi:type="dcterms:W3CDTF">2017-05-17T18:11:20Z</dcterms:created>
  <dcterms:modified xsi:type="dcterms:W3CDTF">2019-09-13T18:05:16Z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ies>
</file>